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fileSharing readOnlyRecommended="1"/>
  <workbookPr defaultThemeVersion="166925"/>
  <mc:AlternateContent xmlns:mc="http://schemas.openxmlformats.org/markup-compatibility/2006">
    <mc:Choice Requires="x15">
      <x15ac:absPath xmlns:x15ac="http://schemas.microsoft.com/office/spreadsheetml/2010/11/ac" url="/Users/allisonadams/My files/Thesis/Microplankton/MicroplanktonAnalysis/data7_24/MasterFiles/"/>
    </mc:Choice>
  </mc:AlternateContent>
  <xr:revisionPtr revIDLastSave="0" documentId="13_ncr:1_{4940A21E-8BF8-0949-802E-266ADE719E99}" xr6:coauthVersionLast="47" xr6:coauthVersionMax="47" xr10:uidLastSave="{00000000-0000-0000-0000-000000000000}"/>
  <bookViews>
    <workbookView xWindow="-34320" yWindow="500" windowWidth="34320" windowHeight="21100" firstSheet="10" activeTab="18" xr2:uid="{6995B1B0-A480-1948-9AF8-8580A0A4D1BD}"/>
  </bookViews>
  <sheets>
    <sheet name="RawCounts400All" sheetId="3" r:id="rId1"/>
    <sheet name="RawCounts100All" sheetId="7" r:id="rId2"/>
    <sheet name="400xHeaderTransp" sheetId="23" r:id="rId3"/>
    <sheet name="100xHeaderTransp" sheetId="28" r:id="rId4"/>
    <sheet name="PropCntd400" sheetId="9" r:id="rId5"/>
    <sheet name="PropCntd400 (2)" sheetId="34" r:id="rId6"/>
    <sheet name="PropCntd100" sheetId="10" r:id="rId7"/>
    <sheet name="PropCntd100 (2)" sheetId="35" r:id="rId8"/>
    <sheet name="CellDns400" sheetId="13" r:id="rId9"/>
    <sheet name="CellDns400 (2)" sheetId="33" r:id="rId10"/>
    <sheet name="CellDns100" sheetId="14" r:id="rId11"/>
    <sheet name="CellDns100 (2)" sheetId="32" r:id="rId12"/>
    <sheet name="RawCounts100All with Zeros" sheetId="15" r:id="rId13"/>
    <sheet name="RawCountsCombined" sheetId="16" r:id="rId14"/>
    <sheet name="DiffDim100x template" sheetId="2" r:id="rId15"/>
    <sheet name="DiffDim400x template" sheetId="21" r:id="rId16"/>
    <sheet name="ShapeVol" sheetId="5" r:id="rId17"/>
    <sheet name="BiomassEqns" sheetId="19" r:id="rId18"/>
    <sheet name="Notes" sheetId="36" r:id="rId19"/>
    <sheet name="ClrncRateInfo" sheetId="31" r:id="rId20"/>
    <sheet name="Organisms" sheetId="18" r:id="rId21"/>
    <sheet name="Org Types Carb" sheetId="17" r:id="rId22"/>
  </sheets>
  <definedNames>
    <definedName name="_xlnm.Print_Area" localSheetId="17">BiomassEqns!$A$1:$E$18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12" i="31" l="1"/>
  <c r="O12" i="31" s="1"/>
  <c r="P12" i="31" s="1"/>
  <c r="R12" i="31" s="1"/>
  <c r="T12" i="31" s="1"/>
  <c r="K12" i="31"/>
  <c r="N12" i="31" s="1"/>
  <c r="I12" i="31"/>
  <c r="M11" i="31"/>
  <c r="O11" i="31" s="1"/>
  <c r="P11" i="31" s="1"/>
  <c r="R11" i="31" s="1"/>
  <c r="T11" i="31" s="1"/>
  <c r="M10" i="31"/>
  <c r="O10" i="31" s="1"/>
  <c r="P10" i="31" s="1"/>
  <c r="R10" i="31" s="1"/>
  <c r="T10" i="31" s="1"/>
  <c r="M9" i="31"/>
  <c r="O9" i="31" s="1"/>
  <c r="P9" i="31" s="1"/>
  <c r="Q12" i="31" l="1"/>
  <c r="R9" i="31"/>
  <c r="S12" i="31" l="1"/>
  <c r="T9" i="31"/>
  <c r="U12" i="31" s="1"/>
  <c r="H34" i="21" l="1"/>
  <c r="H38" i="21"/>
  <c r="H45" i="21"/>
  <c r="H49" i="21"/>
  <c r="BN80" i="21"/>
  <c r="Z80" i="21"/>
  <c r="Y80" i="21"/>
  <c r="X80" i="21"/>
  <c r="W80" i="21"/>
  <c r="V80" i="21"/>
  <c r="U80" i="21"/>
  <c r="T80" i="21"/>
  <c r="S80" i="21"/>
  <c r="J80" i="21"/>
  <c r="BP78" i="21"/>
  <c r="BO78" i="21"/>
  <c r="BM78" i="21"/>
  <c r="BG78" i="21"/>
  <c r="BD78" i="21"/>
  <c r="BC78" i="21"/>
  <c r="BB78" i="21"/>
  <c r="BA78" i="21"/>
  <c r="AZ78" i="21"/>
  <c r="AY78" i="21"/>
  <c r="AS78" i="21"/>
  <c r="AR78" i="21"/>
  <c r="AQ78" i="21"/>
  <c r="AN78" i="21"/>
  <c r="AC78" i="21"/>
  <c r="R78" i="21"/>
  <c r="P78" i="21"/>
  <c r="BP77" i="21"/>
  <c r="BO77" i="21"/>
  <c r="BM77" i="21"/>
  <c r="BG77" i="21"/>
  <c r="BF77" i="21"/>
  <c r="BD77" i="21"/>
  <c r="BC77" i="21"/>
  <c r="BB77" i="21"/>
  <c r="BA77" i="21"/>
  <c r="AZ77" i="21"/>
  <c r="AY77" i="21"/>
  <c r="AX77" i="21"/>
  <c r="AV77" i="21"/>
  <c r="AU77" i="21"/>
  <c r="AT77" i="21"/>
  <c r="AS77" i="21"/>
  <c r="AR77" i="21"/>
  <c r="AQ77" i="21"/>
  <c r="AP77" i="21"/>
  <c r="AO77" i="21"/>
  <c r="AN77" i="21"/>
  <c r="AM77" i="21"/>
  <c r="AK77" i="21"/>
  <c r="AJ77" i="21"/>
  <c r="AI77" i="21"/>
  <c r="AH77" i="21"/>
  <c r="AG77" i="21"/>
  <c r="AF77" i="21"/>
  <c r="AE77" i="21"/>
  <c r="AD77" i="21"/>
  <c r="R77" i="21"/>
  <c r="Q77" i="21"/>
  <c r="P77" i="21"/>
  <c r="O77" i="21"/>
  <c r="K77" i="21"/>
  <c r="K80" i="21" s="1"/>
  <c r="BP76" i="21"/>
  <c r="BO76" i="21"/>
  <c r="BM76" i="21"/>
  <c r="BK76" i="21"/>
  <c r="BG76" i="21"/>
  <c r="BF76" i="21"/>
  <c r="BD76" i="21"/>
  <c r="BC76" i="21"/>
  <c r="BB76" i="21"/>
  <c r="BA76" i="21"/>
  <c r="AZ76" i="21"/>
  <c r="AY76" i="21"/>
  <c r="AX76" i="21"/>
  <c r="AW76" i="21"/>
  <c r="AV76" i="21"/>
  <c r="AU76" i="21"/>
  <c r="AT76" i="21"/>
  <c r="AR76" i="21"/>
  <c r="AQ76" i="21"/>
  <c r="AP76" i="21"/>
  <c r="AO76" i="21"/>
  <c r="AN76" i="21"/>
  <c r="AM76" i="21"/>
  <c r="AK76" i="21"/>
  <c r="AJ76" i="21"/>
  <c r="AI76" i="21"/>
  <c r="AH76" i="21"/>
  <c r="AG76" i="21"/>
  <c r="AF76" i="21"/>
  <c r="AD76" i="21"/>
  <c r="R76" i="21"/>
  <c r="Q76" i="21"/>
  <c r="P76" i="21"/>
  <c r="O76" i="21"/>
  <c r="AZ75" i="21"/>
  <c r="AF75" i="21"/>
  <c r="AE75" i="21"/>
  <c r="AD75" i="21"/>
  <c r="BG74" i="21"/>
  <c r="BD74" i="21"/>
  <c r="AB74" i="21"/>
  <c r="BM73" i="21"/>
  <c r="BH73" i="21"/>
  <c r="BA73" i="21"/>
  <c r="AY73" i="21"/>
  <c r="AW73" i="21"/>
  <c r="AC73" i="21"/>
  <c r="BJ72" i="21"/>
  <c r="AA72" i="21"/>
  <c r="BI71" i="21"/>
  <c r="AQ71" i="21"/>
  <c r="AH70" i="21"/>
  <c r="AG70" i="21"/>
  <c r="BM69" i="21"/>
  <c r="BQ69" i="21" s="1"/>
  <c r="L68" i="21"/>
  <c r="L80" i="21" s="1"/>
  <c r="M67" i="21"/>
  <c r="BQ67" i="21" s="1"/>
  <c r="P66" i="21"/>
  <c r="O66" i="21"/>
  <c r="AC65" i="21"/>
  <c r="BQ65" i="21" s="1"/>
  <c r="BK64" i="21"/>
  <c r="BQ64" i="21" s="1"/>
  <c r="BJ63" i="21"/>
  <c r="AB63" i="21"/>
  <c r="BQ63" i="21" s="1"/>
  <c r="M62" i="21"/>
  <c r="BQ62" i="21" s="1"/>
  <c r="BO61" i="21"/>
  <c r="M61" i="21"/>
  <c r="BQ60" i="21"/>
  <c r="BQ59" i="21"/>
  <c r="AB58" i="21"/>
  <c r="BQ58" i="21" s="1"/>
  <c r="BM57" i="21"/>
  <c r="BG57" i="21"/>
  <c r="BF57" i="21"/>
  <c r="BD57" i="21"/>
  <c r="BC57" i="21"/>
  <c r="BB57" i="21"/>
  <c r="BA57" i="21"/>
  <c r="AZ57" i="21"/>
  <c r="AY57" i="21"/>
  <c r="AX57" i="21"/>
  <c r="AV57" i="21"/>
  <c r="AU57" i="21"/>
  <c r="AQ57" i="21"/>
  <c r="AP57" i="21"/>
  <c r="AN57" i="21"/>
  <c r="AK57" i="21"/>
  <c r="AH57" i="21"/>
  <c r="AD57" i="21"/>
  <c r="BM56" i="21"/>
  <c r="BL56" i="21"/>
  <c r="BJ56" i="21"/>
  <c r="BI56" i="21"/>
  <c r="BG56" i="21"/>
  <c r="BF56" i="21"/>
  <c r="BD56" i="21"/>
  <c r="BC56" i="21"/>
  <c r="BB56" i="21"/>
  <c r="BA56" i="21"/>
  <c r="AZ56" i="21"/>
  <c r="AY56" i="21"/>
  <c r="AX56" i="21"/>
  <c r="AW56" i="21"/>
  <c r="AV56" i="21"/>
  <c r="AU56" i="21"/>
  <c r="AT56" i="21"/>
  <c r="AS56" i="21"/>
  <c r="AR56" i="21"/>
  <c r="AQ56" i="21"/>
  <c r="AP56" i="21"/>
  <c r="AO56" i="21"/>
  <c r="AN56" i="21"/>
  <c r="AK56" i="21"/>
  <c r="AJ56" i="21"/>
  <c r="AH56" i="21"/>
  <c r="AG56" i="21"/>
  <c r="AF56" i="21"/>
  <c r="AE56" i="21"/>
  <c r="AD56" i="21"/>
  <c r="AC56" i="21"/>
  <c r="R56" i="21"/>
  <c r="Q56" i="21"/>
  <c r="P56" i="21"/>
  <c r="O56" i="21"/>
  <c r="N56" i="21"/>
  <c r="BM55" i="21"/>
  <c r="BL55" i="21"/>
  <c r="BJ55" i="21"/>
  <c r="BF55" i="21"/>
  <c r="BD55" i="21"/>
  <c r="BC55" i="21"/>
  <c r="BB55" i="21"/>
  <c r="BA55" i="21"/>
  <c r="AZ55" i="21"/>
  <c r="AY55" i="21"/>
  <c r="AX55" i="21"/>
  <c r="AV55" i="21"/>
  <c r="AU55" i="21"/>
  <c r="AT55" i="21"/>
  <c r="AS55" i="21"/>
  <c r="AR55" i="21"/>
  <c r="AQ55" i="21"/>
  <c r="AP55" i="21"/>
  <c r="AO55" i="21"/>
  <c r="AN55" i="21"/>
  <c r="AM55" i="21"/>
  <c r="AK55" i="21"/>
  <c r="AH55" i="21"/>
  <c r="AG55" i="21"/>
  <c r="AF55" i="21"/>
  <c r="AE55" i="21"/>
  <c r="AD55" i="21"/>
  <c r="R55" i="21"/>
  <c r="Q55" i="21"/>
  <c r="P55" i="21"/>
  <c r="O55" i="21"/>
  <c r="N55" i="21"/>
  <c r="R54" i="21"/>
  <c r="Q54" i="21"/>
  <c r="P54" i="21"/>
  <c r="O54" i="21"/>
  <c r="AM53" i="21"/>
  <c r="AC53" i="21"/>
  <c r="R53" i="21"/>
  <c r="Q53" i="21"/>
  <c r="P53" i="21"/>
  <c r="O53" i="21"/>
  <c r="BM52" i="21"/>
  <c r="BG52" i="21"/>
  <c r="AV52" i="21"/>
  <c r="AU52" i="21"/>
  <c r="AT52" i="21"/>
  <c r="AR52" i="21"/>
  <c r="AP52" i="21"/>
  <c r="AO52" i="21"/>
  <c r="AK52" i="21"/>
  <c r="AJ52" i="21"/>
  <c r="AI52" i="21"/>
  <c r="AH52" i="21"/>
  <c r="AG52" i="21"/>
  <c r="AE52" i="21"/>
  <c r="AD52" i="21"/>
  <c r="R52" i="21"/>
  <c r="Q52" i="21"/>
  <c r="P52" i="21"/>
  <c r="BQ51" i="21"/>
  <c r="H51" i="21"/>
  <c r="AA50" i="21"/>
  <c r="BQ50" i="21" s="1"/>
  <c r="H50" i="21"/>
  <c r="R49" i="21"/>
  <c r="BQ49" i="21" s="1"/>
  <c r="AN48" i="21"/>
  <c r="BQ48" i="21" s="1"/>
  <c r="H48" i="21"/>
  <c r="AV47" i="21"/>
  <c r="AU47" i="21"/>
  <c r="AT47" i="21"/>
  <c r="AS47" i="21"/>
  <c r="AR47" i="21"/>
  <c r="AQ47" i="21"/>
  <c r="AO47" i="21"/>
  <c r="AI47" i="21"/>
  <c r="AH47" i="21"/>
  <c r="AG47" i="21"/>
  <c r="AB47" i="21"/>
  <c r="AA47" i="21"/>
  <c r="Q47" i="21"/>
  <c r="P47" i="21"/>
  <c r="O47" i="21"/>
  <c r="M47" i="21"/>
  <c r="H47" i="21"/>
  <c r="BC46" i="21"/>
  <c r="BQ46" i="21" s="1"/>
  <c r="H46" i="21"/>
  <c r="BQ45" i="21"/>
  <c r="BE44" i="21"/>
  <c r="BQ44" i="21" s="1"/>
  <c r="H44" i="21"/>
  <c r="AY43" i="21"/>
  <c r="BQ43" i="21" s="1"/>
  <c r="H43" i="21"/>
  <c r="Q42" i="21"/>
  <c r="BQ42" i="21" s="1"/>
  <c r="H42" i="21"/>
  <c r="BP41" i="21"/>
  <c r="BA41" i="21"/>
  <c r="AX41" i="21"/>
  <c r="AP41" i="21"/>
  <c r="AC41" i="21"/>
  <c r="H41" i="21"/>
  <c r="BQ40" i="21"/>
  <c r="H40" i="21"/>
  <c r="BD39" i="21"/>
  <c r="AZ39" i="21"/>
  <c r="H39" i="21"/>
  <c r="BQ38" i="21"/>
  <c r="BH37" i="21"/>
  <c r="BQ37" i="21" s="1"/>
  <c r="H37" i="21"/>
  <c r="BC36" i="21"/>
  <c r="BQ36" i="21" s="1"/>
  <c r="H36" i="21"/>
  <c r="I35" i="21"/>
  <c r="I80" i="21" s="1"/>
  <c r="H35" i="21"/>
  <c r="BQ34" i="21"/>
  <c r="BQ33" i="21"/>
  <c r="H33" i="21"/>
  <c r="AB32" i="21"/>
  <c r="R32" i="21"/>
  <c r="Q32" i="21"/>
  <c r="O32" i="21"/>
  <c r="H32" i="21"/>
  <c r="P31" i="21"/>
  <c r="BQ31" i="21" s="1"/>
  <c r="H31" i="21"/>
  <c r="BO30" i="21"/>
  <c r="BG30" i="21"/>
  <c r="BF30" i="21"/>
  <c r="BE30" i="21"/>
  <c r="AZ30" i="21"/>
  <c r="AY30" i="21"/>
  <c r="AV30" i="21"/>
  <c r="AU30" i="21"/>
  <c r="AS30" i="21"/>
  <c r="AR30" i="21"/>
  <c r="AN30" i="21"/>
  <c r="AL30" i="21"/>
  <c r="AK30" i="21"/>
  <c r="AJ30" i="21"/>
  <c r="AI30" i="21"/>
  <c r="AH30" i="21"/>
  <c r="AG30" i="21"/>
  <c r="AF30" i="21"/>
  <c r="AE30" i="21"/>
  <c r="AD30" i="21"/>
  <c r="R30" i="21"/>
  <c r="Q30" i="21"/>
  <c r="P30" i="21"/>
  <c r="BO29" i="21"/>
  <c r="BM29" i="21"/>
  <c r="BH29" i="21"/>
  <c r="BG29" i="21"/>
  <c r="BF29" i="21"/>
  <c r="AZ29" i="21"/>
  <c r="AY29" i="21"/>
  <c r="AV29" i="21"/>
  <c r="AU29" i="21"/>
  <c r="AT29" i="21"/>
  <c r="AS29" i="21"/>
  <c r="AR29" i="21"/>
  <c r="AQ29" i="21"/>
  <c r="AO29" i="21"/>
  <c r="AN29" i="21"/>
  <c r="AM29" i="21"/>
  <c r="AL29" i="21"/>
  <c r="AK29" i="21"/>
  <c r="AI29" i="21"/>
  <c r="AH29" i="21"/>
  <c r="AG29" i="21"/>
  <c r="AF29" i="21"/>
  <c r="AE29" i="21"/>
  <c r="AD29" i="21"/>
  <c r="AC29" i="21"/>
  <c r="R29" i="21"/>
  <c r="Q29" i="21"/>
  <c r="P29" i="21"/>
  <c r="BO28" i="21"/>
  <c r="BM28" i="21"/>
  <c r="BG28" i="21"/>
  <c r="BF28" i="21"/>
  <c r="AZ28" i="21"/>
  <c r="AY28" i="21"/>
  <c r="AV28" i="21"/>
  <c r="AU28" i="21"/>
  <c r="AT28" i="21"/>
  <c r="AS28" i="21"/>
  <c r="AR28" i="21"/>
  <c r="AQ28" i="21"/>
  <c r="AP28" i="21"/>
  <c r="AO28" i="21"/>
  <c r="AN28" i="21"/>
  <c r="AL28" i="21"/>
  <c r="AK28" i="21"/>
  <c r="AJ28" i="21"/>
  <c r="AI28" i="21"/>
  <c r="AH28" i="21"/>
  <c r="AG28" i="21"/>
  <c r="AE28" i="21"/>
  <c r="AD28" i="21"/>
  <c r="R28" i="21"/>
  <c r="Q28" i="21"/>
  <c r="P28" i="21"/>
  <c r="BQ27" i="21"/>
  <c r="BQ26" i="21"/>
  <c r="BP25" i="21"/>
  <c r="BM25" i="21"/>
  <c r="BL25" i="21"/>
  <c r="BI25" i="21"/>
  <c r="BG25" i="21"/>
  <c r="BE25" i="21"/>
  <c r="BC25" i="21"/>
  <c r="BB25" i="21"/>
  <c r="BA25" i="21"/>
  <c r="AZ25" i="21"/>
  <c r="AY25" i="21"/>
  <c r="AX25" i="21"/>
  <c r="AV25" i="21"/>
  <c r="AU25" i="21"/>
  <c r="AT25" i="21"/>
  <c r="AS25" i="21"/>
  <c r="AR25" i="21"/>
  <c r="AO25" i="21"/>
  <c r="AN25" i="21"/>
  <c r="AM25" i="21"/>
  <c r="AL25" i="21"/>
  <c r="AK25" i="21"/>
  <c r="AJ25" i="21"/>
  <c r="AI25" i="21"/>
  <c r="AH25" i="21"/>
  <c r="AG25" i="21"/>
  <c r="AF25" i="21"/>
  <c r="AD25" i="21"/>
  <c r="AC25" i="21"/>
  <c r="R25" i="21"/>
  <c r="Q25" i="21"/>
  <c r="P25" i="21"/>
  <c r="M25" i="21"/>
  <c r="BP24" i="21"/>
  <c r="BM24" i="21"/>
  <c r="BL24" i="21"/>
  <c r="BE24" i="21"/>
  <c r="BC24" i="21"/>
  <c r="BB24" i="21"/>
  <c r="BA24" i="21"/>
  <c r="AZ24" i="21"/>
  <c r="AY24" i="21"/>
  <c r="AX24" i="21"/>
  <c r="AV24" i="21"/>
  <c r="AU24" i="21"/>
  <c r="AT24" i="21"/>
  <c r="AS24" i="21"/>
  <c r="AR24" i="21"/>
  <c r="AQ24" i="21"/>
  <c r="AO24" i="21"/>
  <c r="AN24" i="21"/>
  <c r="AM24" i="21"/>
  <c r="AL24" i="21"/>
  <c r="AK24" i="21"/>
  <c r="AJ24" i="21"/>
  <c r="AI24" i="21"/>
  <c r="AH24" i="21"/>
  <c r="AG24" i="21"/>
  <c r="AF24" i="21"/>
  <c r="AE24" i="21"/>
  <c r="AD24" i="21"/>
  <c r="R24" i="21"/>
  <c r="Q24" i="21"/>
  <c r="P24" i="21"/>
  <c r="M24" i="21"/>
  <c r="BP23" i="21"/>
  <c r="BM23" i="21"/>
  <c r="BL23" i="21"/>
  <c r="BE23" i="21"/>
  <c r="BC23" i="21"/>
  <c r="BB23" i="21"/>
  <c r="BA23" i="21"/>
  <c r="AZ23" i="21"/>
  <c r="AY23" i="21"/>
  <c r="AX23" i="21"/>
  <c r="AV23" i="21"/>
  <c r="AU23" i="21"/>
  <c r="AT23" i="21"/>
  <c r="AS23" i="21"/>
  <c r="AR23" i="21"/>
  <c r="AQ23" i="21"/>
  <c r="AO23" i="21"/>
  <c r="AN23" i="21"/>
  <c r="AM23" i="21"/>
  <c r="AL23" i="21"/>
  <c r="AK23" i="21"/>
  <c r="AJ23" i="21"/>
  <c r="AI23" i="21"/>
  <c r="AH23" i="21"/>
  <c r="AD23" i="21"/>
  <c r="Q23" i="21"/>
  <c r="AF22" i="21"/>
  <c r="BQ22" i="21" s="1"/>
  <c r="AE21" i="21"/>
  <c r="BQ20" i="21"/>
  <c r="AK19" i="21"/>
  <c r="AC18" i="21"/>
  <c r="BQ18" i="21" s="1"/>
  <c r="BQ17" i="21"/>
  <c r="P16" i="21"/>
  <c r="BQ16" i="21" s="1"/>
  <c r="BD15" i="21"/>
  <c r="BB15" i="21"/>
  <c r="AY15" i="21"/>
  <c r="AR15" i="21"/>
  <c r="AQ15" i="21"/>
  <c r="AO15" i="21"/>
  <c r="BP14" i="21"/>
  <c r="AV14" i="21"/>
  <c r="AU14" i="21"/>
  <c r="AS14" i="21"/>
  <c r="AN14" i="21"/>
  <c r="AM14" i="21"/>
  <c r="AH14" i="21"/>
  <c r="AD14" i="21"/>
  <c r="M14" i="21"/>
  <c r="BE13" i="21"/>
  <c r="R13" i="21"/>
  <c r="Q13" i="21"/>
  <c r="O13" i="21"/>
  <c r="BE12" i="21"/>
  <c r="AS12" i="21"/>
  <c r="AI12" i="21"/>
  <c r="BG11" i="21"/>
  <c r="BQ10" i="21"/>
  <c r="BM9" i="21"/>
  <c r="BB9" i="21"/>
  <c r="AN9" i="21"/>
  <c r="BM8" i="21"/>
  <c r="AR8" i="21"/>
  <c r="AD8" i="21"/>
  <c r="BQ7" i="21"/>
  <c r="AZ6" i="21"/>
  <c r="AS6" i="21"/>
  <c r="AT5" i="21"/>
  <c r="AM5" i="21"/>
  <c r="AV4" i="21"/>
  <c r="AC4" i="21"/>
  <c r="BQ3" i="21"/>
  <c r="AI2" i="21"/>
  <c r="BR6" i="16"/>
  <c r="BQ6" i="16"/>
  <c r="BP6" i="16"/>
  <c r="BO6" i="16"/>
  <c r="BN6" i="16"/>
  <c r="BM6" i="16"/>
  <c r="BL6" i="16"/>
  <c r="BK6" i="16"/>
  <c r="BJ6" i="16"/>
  <c r="BI6" i="16"/>
  <c r="BH6" i="16"/>
  <c r="BG6" i="16"/>
  <c r="BF6" i="16"/>
  <c r="BE6" i="16"/>
  <c r="BD6" i="16"/>
  <c r="BC6" i="16"/>
  <c r="BB6" i="16"/>
  <c r="BA6" i="16"/>
  <c r="AZ6" i="16"/>
  <c r="AY6" i="16"/>
  <c r="AX6" i="16"/>
  <c r="AW6" i="16"/>
  <c r="AV6" i="16"/>
  <c r="AU6" i="16"/>
  <c r="AT6" i="16"/>
  <c r="AS6" i="16"/>
  <c r="AR6" i="16"/>
  <c r="AQ6" i="16"/>
  <c r="AP6" i="16"/>
  <c r="AO6" i="16"/>
  <c r="AN6" i="16"/>
  <c r="AM6" i="16"/>
  <c r="AL6" i="16"/>
  <c r="AK6" i="16"/>
  <c r="AJ6" i="16"/>
  <c r="AI6" i="16"/>
  <c r="AH6" i="16"/>
  <c r="AG6" i="16"/>
  <c r="AF6" i="16"/>
  <c r="AE6" i="16"/>
  <c r="AD6" i="16"/>
  <c r="AC6" i="16"/>
  <c r="AB6" i="16"/>
  <c r="AA6" i="16"/>
  <c r="Z6" i="16"/>
  <c r="Y6" i="16"/>
  <c r="X6" i="16"/>
  <c r="W6" i="16"/>
  <c r="V6" i="16"/>
  <c r="U6" i="16"/>
  <c r="T6" i="16"/>
  <c r="S6" i="16"/>
  <c r="R6" i="16"/>
  <c r="Q6" i="16"/>
  <c r="P6" i="16"/>
  <c r="O6" i="16"/>
  <c r="N6" i="16"/>
  <c r="M6" i="16"/>
  <c r="L6" i="16"/>
  <c r="K6" i="16"/>
  <c r="BR7" i="15"/>
  <c r="BQ7" i="15"/>
  <c r="BP7" i="15"/>
  <c r="BO7" i="15"/>
  <c r="BN7" i="15"/>
  <c r="BM7" i="15"/>
  <c r="BL7" i="15"/>
  <c r="BK7" i="15"/>
  <c r="BJ7" i="15"/>
  <c r="BI7" i="15"/>
  <c r="BH7" i="15"/>
  <c r="BG7" i="15"/>
  <c r="BF7" i="15"/>
  <c r="BE7" i="15"/>
  <c r="BD7" i="15"/>
  <c r="BC7" i="15"/>
  <c r="BB7" i="15"/>
  <c r="BA7" i="15"/>
  <c r="AZ7" i="15"/>
  <c r="AY7" i="15"/>
  <c r="AX7" i="15"/>
  <c r="AW7" i="15"/>
  <c r="AV7" i="15"/>
  <c r="AU7" i="15"/>
  <c r="AT7" i="15"/>
  <c r="AS7" i="15"/>
  <c r="AR7" i="15"/>
  <c r="AQ7" i="15"/>
  <c r="AP7" i="15"/>
  <c r="AO7" i="15"/>
  <c r="AN7" i="15"/>
  <c r="AM7" i="15"/>
  <c r="AL7" i="15"/>
  <c r="AK7" i="15"/>
  <c r="AJ7" i="15"/>
  <c r="AI7" i="15"/>
  <c r="AH7" i="15"/>
  <c r="AG7" i="15"/>
  <c r="AF7" i="15"/>
  <c r="AE7" i="15"/>
  <c r="AD7" i="15"/>
  <c r="AC7" i="15"/>
  <c r="AB7" i="15"/>
  <c r="AA7" i="15"/>
  <c r="Z7" i="15"/>
  <c r="Y7" i="15"/>
  <c r="X7" i="15"/>
  <c r="W7" i="15"/>
  <c r="V7" i="15"/>
  <c r="U7" i="15"/>
  <c r="T7" i="15"/>
  <c r="S7" i="15"/>
  <c r="R7" i="15"/>
  <c r="Q7" i="15"/>
  <c r="P7" i="15"/>
  <c r="O7" i="15"/>
  <c r="N7" i="15"/>
  <c r="M7" i="15"/>
  <c r="L7" i="15"/>
  <c r="K7" i="15"/>
  <c r="BS5" i="14"/>
  <c r="BR5" i="14"/>
  <c r="BQ5" i="14"/>
  <c r="BP5" i="14"/>
  <c r="BO5" i="14"/>
  <c r="BN5" i="14"/>
  <c r="BM5" i="14"/>
  <c r="BL5" i="14"/>
  <c r="BK5" i="14"/>
  <c r="BJ5" i="14"/>
  <c r="BI5" i="14"/>
  <c r="BH5" i="14"/>
  <c r="BG5" i="14"/>
  <c r="BF5" i="14"/>
  <c r="BE5" i="14"/>
  <c r="BD5" i="14"/>
  <c r="BC5" i="14"/>
  <c r="BB5" i="14"/>
  <c r="BA5" i="14"/>
  <c r="AZ5" i="14"/>
  <c r="AY5" i="14"/>
  <c r="AX5" i="14"/>
  <c r="AW5" i="14"/>
  <c r="AV5" i="14"/>
  <c r="AU5" i="14"/>
  <c r="AT5" i="14"/>
  <c r="AS5" i="14"/>
  <c r="AR5" i="14"/>
  <c r="AQ5" i="14"/>
  <c r="AP5" i="14"/>
  <c r="AO5" i="14"/>
  <c r="AN5" i="14"/>
  <c r="AM5" i="14"/>
  <c r="AL5" i="14"/>
  <c r="AK5" i="14"/>
  <c r="AJ5" i="14"/>
  <c r="AI5" i="14"/>
  <c r="AH5" i="14"/>
  <c r="AG5" i="14"/>
  <c r="AF5" i="14"/>
  <c r="AE5" i="14"/>
  <c r="AD5" i="14"/>
  <c r="AC5" i="14"/>
  <c r="AB5" i="14"/>
  <c r="AA5" i="14"/>
  <c r="Z5" i="14"/>
  <c r="Y5" i="14"/>
  <c r="X5" i="14"/>
  <c r="W5" i="14"/>
  <c r="V5" i="14"/>
  <c r="U5" i="14"/>
  <c r="T5" i="14"/>
  <c r="S5" i="14"/>
  <c r="R5" i="14"/>
  <c r="Q5" i="14"/>
  <c r="P5" i="14"/>
  <c r="O5" i="14"/>
  <c r="N5" i="14"/>
  <c r="M5" i="14"/>
  <c r="L5" i="14"/>
  <c r="BS5" i="10"/>
  <c r="BR5" i="10"/>
  <c r="BQ5" i="10"/>
  <c r="BP5" i="10"/>
  <c r="BO5" i="10"/>
  <c r="BN5" i="10"/>
  <c r="BM5" i="10"/>
  <c r="BL5" i="10"/>
  <c r="BK5" i="10"/>
  <c r="BJ5" i="10"/>
  <c r="BI5" i="10"/>
  <c r="BH5" i="10"/>
  <c r="BG5" i="10"/>
  <c r="BF5" i="10"/>
  <c r="BE5" i="10"/>
  <c r="BD5" i="10"/>
  <c r="BC5" i="10"/>
  <c r="BB5" i="10"/>
  <c r="BA5" i="10"/>
  <c r="AZ5" i="10"/>
  <c r="AY5" i="10"/>
  <c r="AX5" i="10"/>
  <c r="AW5" i="10"/>
  <c r="AV5" i="10"/>
  <c r="AU5" i="10"/>
  <c r="AT5" i="10"/>
  <c r="AS5" i="10"/>
  <c r="AR5" i="10"/>
  <c r="AQ5" i="10"/>
  <c r="AP5" i="10"/>
  <c r="AO5" i="10"/>
  <c r="AN5" i="10"/>
  <c r="AM5" i="10"/>
  <c r="AL5" i="10"/>
  <c r="AK5" i="10"/>
  <c r="AJ5" i="10"/>
  <c r="AI5" i="10"/>
  <c r="AH5" i="10"/>
  <c r="AG5" i="10"/>
  <c r="AF5" i="10"/>
  <c r="AE5" i="10"/>
  <c r="AD5" i="10"/>
  <c r="AC5" i="10"/>
  <c r="AB5" i="10"/>
  <c r="AA5" i="10"/>
  <c r="Z5" i="10"/>
  <c r="Y5" i="10"/>
  <c r="X5" i="10"/>
  <c r="W5" i="10"/>
  <c r="V5" i="10"/>
  <c r="U5" i="10"/>
  <c r="T5" i="10"/>
  <c r="S5" i="10"/>
  <c r="R5" i="10"/>
  <c r="Q5" i="10"/>
  <c r="P5" i="10"/>
  <c r="O5" i="10"/>
  <c r="N5" i="10"/>
  <c r="M5" i="10"/>
  <c r="L5" i="10"/>
  <c r="BR5" i="9"/>
  <c r="BQ5" i="9"/>
  <c r="BP5" i="9"/>
  <c r="BO5" i="9"/>
  <c r="BN5" i="9"/>
  <c r="BM5" i="9"/>
  <c r="BL5" i="9"/>
  <c r="BK5" i="9"/>
  <c r="BJ5" i="9"/>
  <c r="BI5" i="9"/>
  <c r="BH5" i="9"/>
  <c r="BG5" i="9"/>
  <c r="BF5" i="9"/>
  <c r="BE5" i="9"/>
  <c r="BD5" i="9"/>
  <c r="BC5" i="9"/>
  <c r="BB5" i="9"/>
  <c r="BA5" i="9"/>
  <c r="AZ5" i="9"/>
  <c r="AY5" i="9"/>
  <c r="AX5" i="9"/>
  <c r="AW5" i="9"/>
  <c r="AV5" i="9"/>
  <c r="AU5" i="9"/>
  <c r="AT5" i="9"/>
  <c r="AS5" i="9"/>
  <c r="AR5" i="9"/>
  <c r="AQ5" i="9"/>
  <c r="AP5" i="9"/>
  <c r="AO5" i="9"/>
  <c r="AN5" i="9"/>
  <c r="AM5" i="9"/>
  <c r="AL5" i="9"/>
  <c r="AK5" i="9"/>
  <c r="AJ5" i="9"/>
  <c r="AI5" i="9"/>
  <c r="AH5" i="9"/>
  <c r="AG5" i="9"/>
  <c r="AF5" i="9"/>
  <c r="AE5" i="9"/>
  <c r="AD5" i="9"/>
  <c r="AC5" i="9"/>
  <c r="AB5" i="9"/>
  <c r="AA5" i="9"/>
  <c r="Z5" i="9"/>
  <c r="Y5" i="9"/>
  <c r="X5" i="9"/>
  <c r="W5" i="9"/>
  <c r="V5" i="9"/>
  <c r="U5" i="9"/>
  <c r="T5" i="9"/>
  <c r="S5" i="9"/>
  <c r="R5" i="9"/>
  <c r="Q5" i="9"/>
  <c r="P5" i="9"/>
  <c r="O5" i="9"/>
  <c r="N5" i="9"/>
  <c r="M5" i="9"/>
  <c r="L5" i="9"/>
  <c r="K5" i="9"/>
  <c r="BT5" i="7"/>
  <c r="BS5" i="7"/>
  <c r="BR5" i="7"/>
  <c r="BQ5" i="7"/>
  <c r="BP5" i="7"/>
  <c r="BO5" i="7"/>
  <c r="BN5" i="7"/>
  <c r="BM5" i="7"/>
  <c r="BL5" i="7"/>
  <c r="BK5" i="7"/>
  <c r="BJ5" i="7"/>
  <c r="BI5" i="7"/>
  <c r="BH5" i="7"/>
  <c r="BG5" i="7"/>
  <c r="BF5" i="7"/>
  <c r="BE5" i="7"/>
  <c r="BD5" i="7"/>
  <c r="BC5" i="7"/>
  <c r="BB5" i="7"/>
  <c r="BA5"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V5" i="7"/>
  <c r="U5" i="7"/>
  <c r="T5" i="7"/>
  <c r="S5" i="7"/>
  <c r="R5" i="7"/>
  <c r="Q5" i="7"/>
  <c r="P5" i="7"/>
  <c r="O5" i="7"/>
  <c r="N5" i="7"/>
  <c r="M5" i="7"/>
  <c r="BS5" i="3"/>
  <c r="BR5" i="3"/>
  <c r="BQ5"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S5" i="3"/>
  <c r="R5" i="3"/>
  <c r="Q5" i="3"/>
  <c r="P5" i="3"/>
  <c r="O5" i="3"/>
  <c r="N5" i="3"/>
  <c r="M5" i="3"/>
  <c r="L5" i="3"/>
  <c r="BR5" i="13"/>
  <c r="BQ5" i="13"/>
  <c r="BP5" i="13"/>
  <c r="BO5" i="13"/>
  <c r="BN5" i="13"/>
  <c r="BM5" i="13"/>
  <c r="BL5" i="13"/>
  <c r="BK5" i="13"/>
  <c r="BI5" i="13"/>
  <c r="BH5" i="13"/>
  <c r="BG5" i="13"/>
  <c r="BF5" i="13"/>
  <c r="BE5" i="13"/>
  <c r="BD5" i="13"/>
  <c r="BC5" i="13"/>
  <c r="BB5" i="13"/>
  <c r="BA5" i="13"/>
  <c r="AZ5" i="13"/>
  <c r="AY5" i="13"/>
  <c r="AX5" i="13"/>
  <c r="AW5" i="13"/>
  <c r="AV5" i="13"/>
  <c r="AU5" i="13"/>
  <c r="AT5" i="13"/>
  <c r="AS5" i="13"/>
  <c r="AR5" i="13"/>
  <c r="AQ5" i="13"/>
  <c r="AP5" i="13"/>
  <c r="AO5" i="13"/>
  <c r="AN5" i="13"/>
  <c r="AM5" i="13"/>
  <c r="AL5" i="13"/>
  <c r="AK5" i="13"/>
  <c r="AJ5" i="13"/>
  <c r="AI5" i="13"/>
  <c r="AH5" i="13"/>
  <c r="AG5" i="13"/>
  <c r="AF5" i="13"/>
  <c r="AE5" i="13"/>
  <c r="AD5" i="13"/>
  <c r="AC5" i="13"/>
  <c r="AB5" i="13"/>
  <c r="AA5" i="13"/>
  <c r="Z5" i="13"/>
  <c r="Y5" i="13"/>
  <c r="X5" i="13"/>
  <c r="W5" i="13"/>
  <c r="V5" i="13"/>
  <c r="U5" i="13"/>
  <c r="T5" i="13"/>
  <c r="S5" i="13"/>
  <c r="R5" i="13"/>
  <c r="Q5" i="13"/>
  <c r="P5" i="13"/>
  <c r="O5" i="13"/>
  <c r="N5" i="13"/>
  <c r="M5" i="13"/>
  <c r="L5" i="13"/>
  <c r="L11" i="14"/>
  <c r="BH80" i="21" l="1"/>
  <c r="BQ66" i="21"/>
  <c r="M80" i="21"/>
  <c r="BQ41" i="21"/>
  <c r="BO80" i="21"/>
  <c r="BQ35" i="21"/>
  <c r="BG80" i="21"/>
  <c r="BQ13" i="21"/>
  <c r="BQ72" i="21"/>
  <c r="BQ75" i="21"/>
  <c r="BI80" i="21"/>
  <c r="BQ54" i="21"/>
  <c r="AG80" i="21"/>
  <c r="BQ71" i="21"/>
  <c r="BQ28" i="21"/>
  <c r="BL80" i="21"/>
  <c r="BQ73" i="21"/>
  <c r="BQ61" i="21"/>
  <c r="BQ70" i="21"/>
  <c r="BA80" i="21"/>
  <c r="BQ32" i="21"/>
  <c r="BQ68" i="21"/>
  <c r="AT80" i="21"/>
  <c r="BB80" i="21"/>
  <c r="Q80" i="21"/>
  <c r="BQ15" i="21"/>
  <c r="AB80" i="21"/>
  <c r="BQ74" i="21"/>
  <c r="BP80" i="21"/>
  <c r="BD80" i="21"/>
  <c r="BQ5" i="21"/>
  <c r="AN80" i="21"/>
  <c r="BQ14" i="21"/>
  <c r="AX80" i="21"/>
  <c r="BQ39" i="21"/>
  <c r="BQ53" i="21"/>
  <c r="BQ55" i="21"/>
  <c r="BQ56" i="21"/>
  <c r="BQ76" i="21"/>
  <c r="AO80" i="21"/>
  <c r="BQ23" i="21"/>
  <c r="BQ24" i="21"/>
  <c r="BQ25" i="21"/>
  <c r="BQ47" i="21"/>
  <c r="AD80" i="21"/>
  <c r="BQ9" i="21"/>
  <c r="R80" i="21"/>
  <c r="AQ80" i="21"/>
  <c r="P80" i="21"/>
  <c r="BQ29" i="21"/>
  <c r="BQ52" i="21"/>
  <c r="AH80" i="21"/>
  <c r="AC80" i="21"/>
  <c r="AS80" i="21"/>
  <c r="BQ8" i="21"/>
  <c r="BQ12" i="21"/>
  <c r="AE80" i="21"/>
  <c r="AJ80" i="21"/>
  <c r="AV80" i="21"/>
  <c r="BM80" i="21"/>
  <c r="AU80" i="21"/>
  <c r="AY80" i="21"/>
  <c r="AK80" i="21"/>
  <c r="BC80" i="21"/>
  <c r="BJ80" i="21"/>
  <c r="BQ78" i="21"/>
  <c r="AZ80" i="21"/>
  <c r="AI80" i="21"/>
  <c r="BE80" i="21"/>
  <c r="BQ19" i="21"/>
  <c r="AL80" i="21"/>
  <c r="AA80" i="21"/>
  <c r="AW80" i="21"/>
  <c r="BQ57" i="21"/>
  <c r="BF80" i="21"/>
  <c r="BQ30" i="21"/>
  <c r="AP80" i="21"/>
  <c r="BQ77" i="21"/>
  <c r="N80" i="21"/>
  <c r="BQ2" i="21"/>
  <c r="BQ4" i="21"/>
  <c r="BQ11" i="21"/>
  <c r="BQ21" i="21"/>
  <c r="O80" i="21"/>
  <c r="AM80" i="21"/>
  <c r="BK80" i="21"/>
  <c r="AF80" i="21"/>
  <c r="BQ6" i="21"/>
  <c r="AR80" i="21"/>
  <c r="J11" i="14"/>
  <c r="I11" i="14"/>
  <c r="J11" i="10"/>
  <c r="I11" i="10"/>
  <c r="K11" i="7"/>
  <c r="K196" i="14"/>
  <c r="K195" i="14"/>
  <c r="K194" i="14"/>
  <c r="K193" i="14"/>
  <c r="K192" i="14"/>
  <c r="K191" i="14"/>
  <c r="K190" i="14"/>
  <c r="K189" i="14"/>
  <c r="K188" i="14"/>
  <c r="K187" i="14"/>
  <c r="K186" i="14"/>
  <c r="K185" i="14"/>
  <c r="K184" i="14"/>
  <c r="K183" i="14"/>
  <c r="R12" i="13"/>
  <c r="S12" i="13"/>
  <c r="T12" i="13"/>
  <c r="U12" i="13"/>
  <c r="V12" i="13"/>
  <c r="W12" i="13"/>
  <c r="X12" i="13"/>
  <c r="Y12" i="13"/>
  <c r="Z12" i="13"/>
  <c r="AA12" i="13"/>
  <c r="AB12" i="13"/>
  <c r="AC12" i="13"/>
  <c r="AD12" i="13"/>
  <c r="AE12" i="13"/>
  <c r="AF12" i="13"/>
  <c r="AG12" i="13"/>
  <c r="AH12" i="13"/>
  <c r="AI12" i="13"/>
  <c r="AJ12" i="13"/>
  <c r="AK12" i="13"/>
  <c r="AL12" i="13"/>
  <c r="AM12" i="13"/>
  <c r="AN12" i="13"/>
  <c r="AO12" i="13"/>
  <c r="AP12" i="13"/>
  <c r="AQ12" i="13"/>
  <c r="AR12" i="13"/>
  <c r="AS12" i="13"/>
  <c r="AT12" i="13"/>
  <c r="AU12" i="13"/>
  <c r="AV12" i="13"/>
  <c r="AW12" i="13"/>
  <c r="AX12" i="13"/>
  <c r="AY12" i="13"/>
  <c r="AZ12" i="13"/>
  <c r="BA12" i="13"/>
  <c r="BB12" i="13"/>
  <c r="BC12" i="13"/>
  <c r="BD12" i="13"/>
  <c r="BE12" i="13"/>
  <c r="BF12" i="13"/>
  <c r="BG12" i="13"/>
  <c r="BH12" i="13"/>
  <c r="BI12" i="13"/>
  <c r="BK12" i="13"/>
  <c r="BL12" i="13"/>
  <c r="BM12" i="13"/>
  <c r="BN12" i="13"/>
  <c r="BO12" i="13"/>
  <c r="BP12" i="13"/>
  <c r="BQ12" i="13"/>
  <c r="BR12" i="13"/>
  <c r="R13" i="13"/>
  <c r="S13" i="13"/>
  <c r="T13" i="13"/>
  <c r="U13" i="13"/>
  <c r="V13" i="13"/>
  <c r="W13" i="13"/>
  <c r="X13" i="13"/>
  <c r="Y13" i="13"/>
  <c r="Z13" i="13"/>
  <c r="AA13" i="13"/>
  <c r="AB13" i="13"/>
  <c r="AC13" i="13"/>
  <c r="AD13" i="13"/>
  <c r="AF13" i="13"/>
  <c r="AG13" i="13"/>
  <c r="AH13" i="13"/>
  <c r="AI13" i="13"/>
  <c r="AJ13" i="13"/>
  <c r="AK13" i="13"/>
  <c r="AL13" i="13"/>
  <c r="AM13" i="13"/>
  <c r="AN13" i="13"/>
  <c r="AO13" i="13"/>
  <c r="AP13" i="13"/>
  <c r="AQ13" i="13"/>
  <c r="AR13" i="13"/>
  <c r="AS13" i="13"/>
  <c r="AT13" i="13"/>
  <c r="AU13" i="13"/>
  <c r="AV13" i="13"/>
  <c r="AW13" i="13"/>
  <c r="AY13" i="13"/>
  <c r="AZ13" i="13"/>
  <c r="BA13" i="13"/>
  <c r="BB13" i="13"/>
  <c r="BC13" i="13"/>
  <c r="BD13" i="13"/>
  <c r="BE13" i="13"/>
  <c r="BF13" i="13"/>
  <c r="BG13" i="13"/>
  <c r="BH13" i="13"/>
  <c r="BI13" i="13"/>
  <c r="BK13" i="13"/>
  <c r="BL13" i="13"/>
  <c r="BM13" i="13"/>
  <c r="BN13" i="13"/>
  <c r="BO13" i="13"/>
  <c r="BP13" i="13"/>
  <c r="BQ13" i="13"/>
  <c r="BR13" i="13"/>
  <c r="R14" i="13"/>
  <c r="S14" i="13"/>
  <c r="T14" i="13"/>
  <c r="U14" i="13"/>
  <c r="V14" i="13"/>
  <c r="W14" i="13"/>
  <c r="X14" i="13"/>
  <c r="Y14" i="13"/>
  <c r="Z14" i="13"/>
  <c r="AA14" i="13"/>
  <c r="AB14" i="13"/>
  <c r="AC14" i="13"/>
  <c r="AD14" i="13"/>
  <c r="AE14" i="13"/>
  <c r="AF14" i="13"/>
  <c r="AG14" i="13"/>
  <c r="AH14" i="13"/>
  <c r="AI14" i="13"/>
  <c r="AJ14" i="13"/>
  <c r="AK14" i="13"/>
  <c r="AL14" i="13"/>
  <c r="AM14" i="13"/>
  <c r="AN14" i="13"/>
  <c r="AP14" i="13"/>
  <c r="AQ14" i="13"/>
  <c r="AR14" i="13"/>
  <c r="AS14" i="13"/>
  <c r="AT14" i="13"/>
  <c r="AU14" i="13"/>
  <c r="AW14" i="13"/>
  <c r="AX14" i="13"/>
  <c r="AY14" i="13"/>
  <c r="AZ14" i="13"/>
  <c r="BA14" i="13"/>
  <c r="BB14" i="13"/>
  <c r="BC14" i="13"/>
  <c r="BD14" i="13"/>
  <c r="BE14" i="13"/>
  <c r="BF14" i="13"/>
  <c r="BG14" i="13"/>
  <c r="BH14" i="13"/>
  <c r="BI14" i="13"/>
  <c r="BK14" i="13"/>
  <c r="BL14" i="13"/>
  <c r="BM14" i="13"/>
  <c r="BN14" i="13"/>
  <c r="BO14" i="13"/>
  <c r="BP14" i="13"/>
  <c r="BQ14" i="13"/>
  <c r="BR14" i="13"/>
  <c r="R15" i="13"/>
  <c r="S15" i="13"/>
  <c r="T15" i="13"/>
  <c r="U15" i="13"/>
  <c r="V15" i="13"/>
  <c r="W15" i="13"/>
  <c r="X15" i="13"/>
  <c r="Y15" i="13"/>
  <c r="Z15" i="13"/>
  <c r="AA15" i="13"/>
  <c r="AB15" i="13"/>
  <c r="AC15" i="13"/>
  <c r="AD15" i="13"/>
  <c r="AE15" i="13"/>
  <c r="AF15" i="13"/>
  <c r="AG15" i="13"/>
  <c r="AH15" i="13"/>
  <c r="AI15" i="13"/>
  <c r="AJ15" i="13"/>
  <c r="AK15" i="13"/>
  <c r="AL15" i="13"/>
  <c r="AM15" i="13"/>
  <c r="AN15" i="13"/>
  <c r="AO15" i="13"/>
  <c r="AP15" i="13"/>
  <c r="AQ15" i="13"/>
  <c r="AR15" i="13"/>
  <c r="AS15" i="13"/>
  <c r="AT15" i="13"/>
  <c r="AV15" i="13"/>
  <c r="AW15" i="13"/>
  <c r="AX15" i="13"/>
  <c r="AY15" i="13"/>
  <c r="AZ15" i="13"/>
  <c r="BA15" i="13"/>
  <c r="BC15" i="13"/>
  <c r="BD15" i="13"/>
  <c r="BE15" i="13"/>
  <c r="BF15" i="13"/>
  <c r="BG15" i="13"/>
  <c r="BH15" i="13"/>
  <c r="BI15" i="13"/>
  <c r="BK15" i="13"/>
  <c r="BL15" i="13"/>
  <c r="BM15" i="13"/>
  <c r="BN15" i="13"/>
  <c r="BO15" i="13"/>
  <c r="BP15" i="13"/>
  <c r="BQ15" i="13"/>
  <c r="BR15" i="13"/>
  <c r="R16" i="13"/>
  <c r="S16" i="13"/>
  <c r="T16" i="13"/>
  <c r="U16" i="13"/>
  <c r="V16" i="13"/>
  <c r="W16" i="13"/>
  <c r="X16" i="13"/>
  <c r="Y16" i="13"/>
  <c r="Z16" i="13"/>
  <c r="AA16" i="13"/>
  <c r="AB16" i="13"/>
  <c r="AC16" i="13"/>
  <c r="AD16" i="13"/>
  <c r="AE16" i="13"/>
  <c r="AF16" i="13"/>
  <c r="AG16" i="13"/>
  <c r="AH16" i="13"/>
  <c r="AI16" i="13"/>
  <c r="AJ16" i="13"/>
  <c r="AK16" i="13"/>
  <c r="AL16" i="13"/>
  <c r="AM16" i="13"/>
  <c r="AN16" i="13"/>
  <c r="AO16" i="13"/>
  <c r="AP16" i="13"/>
  <c r="AQ16" i="13"/>
  <c r="AR16" i="13"/>
  <c r="AS16" i="13"/>
  <c r="AT16" i="13"/>
  <c r="AU16" i="13"/>
  <c r="AV16" i="13"/>
  <c r="AW16" i="13"/>
  <c r="AX16" i="13"/>
  <c r="AY16" i="13"/>
  <c r="AZ16" i="13"/>
  <c r="BA16" i="13"/>
  <c r="BB16" i="13"/>
  <c r="BC16" i="13"/>
  <c r="BD16" i="13"/>
  <c r="BE16" i="13"/>
  <c r="BF16" i="13"/>
  <c r="BG16" i="13"/>
  <c r="BH16" i="13"/>
  <c r="BI16" i="13"/>
  <c r="BK16" i="13"/>
  <c r="BL16" i="13"/>
  <c r="BM16" i="13"/>
  <c r="BN16" i="13"/>
  <c r="BO16" i="13"/>
  <c r="BP16" i="13"/>
  <c r="BQ16" i="13"/>
  <c r="BR16" i="13"/>
  <c r="R17" i="13"/>
  <c r="S17" i="13"/>
  <c r="T17" i="13"/>
  <c r="U17" i="13"/>
  <c r="V17" i="13"/>
  <c r="W17" i="13"/>
  <c r="X17" i="13"/>
  <c r="Y17" i="13"/>
  <c r="Z17" i="13"/>
  <c r="AA17" i="13"/>
  <c r="AB17" i="13"/>
  <c r="AC17" i="13"/>
  <c r="AD17" i="13"/>
  <c r="AE17" i="13"/>
  <c r="AG17" i="13"/>
  <c r="AH17" i="13"/>
  <c r="AI17" i="13"/>
  <c r="AJ17" i="13"/>
  <c r="AK17" i="13"/>
  <c r="AL17" i="13"/>
  <c r="AM17" i="13"/>
  <c r="AN17" i="13"/>
  <c r="AO17" i="13"/>
  <c r="AP17" i="13"/>
  <c r="AQ17" i="13"/>
  <c r="AR17" i="13"/>
  <c r="AS17" i="13"/>
  <c r="AU17" i="13"/>
  <c r="AV17" i="13"/>
  <c r="AW17" i="13"/>
  <c r="AX17" i="13"/>
  <c r="AY17" i="13"/>
  <c r="AZ17" i="13"/>
  <c r="BA17" i="13"/>
  <c r="BB17" i="13"/>
  <c r="BC17" i="13"/>
  <c r="BD17" i="13"/>
  <c r="BE17" i="13"/>
  <c r="BF17" i="13"/>
  <c r="BG17" i="13"/>
  <c r="BH17" i="13"/>
  <c r="BI17" i="13"/>
  <c r="BK17" i="13"/>
  <c r="BL17" i="13"/>
  <c r="BM17" i="13"/>
  <c r="BN17" i="13"/>
  <c r="BP17" i="13"/>
  <c r="BQ17" i="13"/>
  <c r="BR17" i="13"/>
  <c r="R18" i="13"/>
  <c r="S18" i="13"/>
  <c r="T18" i="13"/>
  <c r="U18" i="13"/>
  <c r="V18" i="13"/>
  <c r="W18" i="13"/>
  <c r="X18" i="13"/>
  <c r="Y18" i="13"/>
  <c r="Z18" i="13"/>
  <c r="AA18" i="13"/>
  <c r="AB18" i="13"/>
  <c r="AC18" i="13"/>
  <c r="AD18" i="13"/>
  <c r="AE18" i="13"/>
  <c r="AF18" i="13"/>
  <c r="AG18" i="13"/>
  <c r="AH18" i="13"/>
  <c r="AI18" i="13"/>
  <c r="AJ18" i="13"/>
  <c r="AK18" i="13"/>
  <c r="AL18" i="13"/>
  <c r="AM18" i="13"/>
  <c r="AN18" i="13"/>
  <c r="AO18" i="13"/>
  <c r="AQ18" i="13"/>
  <c r="AR18" i="13"/>
  <c r="AS18" i="13"/>
  <c r="AT18" i="13"/>
  <c r="AU18" i="13"/>
  <c r="AV18" i="13"/>
  <c r="AW18" i="13"/>
  <c r="AX18" i="13"/>
  <c r="AY18" i="13"/>
  <c r="AZ18" i="13"/>
  <c r="BA18" i="13"/>
  <c r="BB18" i="13"/>
  <c r="BC18" i="13"/>
  <c r="BE18" i="13"/>
  <c r="BF18" i="13"/>
  <c r="BG18" i="13"/>
  <c r="BH18" i="13"/>
  <c r="BI18" i="13"/>
  <c r="BK18" i="13"/>
  <c r="BL18" i="13"/>
  <c r="BM18" i="13"/>
  <c r="BN18" i="13"/>
  <c r="BP18" i="13"/>
  <c r="BQ18" i="13"/>
  <c r="BR18" i="13"/>
  <c r="R19" i="13"/>
  <c r="S19" i="13"/>
  <c r="T19" i="13"/>
  <c r="U19" i="13"/>
  <c r="V19" i="13"/>
  <c r="W19" i="13"/>
  <c r="X19" i="13"/>
  <c r="Y19" i="13"/>
  <c r="Z19" i="13"/>
  <c r="AA19" i="13"/>
  <c r="AB19" i="13"/>
  <c r="AC19" i="13"/>
  <c r="AD19" i="13"/>
  <c r="AE19" i="13"/>
  <c r="AF19" i="13"/>
  <c r="AG19" i="13"/>
  <c r="AH19" i="13"/>
  <c r="AI19" i="13"/>
  <c r="AJ19" i="13"/>
  <c r="AK19" i="13"/>
  <c r="AL19" i="13"/>
  <c r="AM19" i="13"/>
  <c r="AN19" i="13"/>
  <c r="AO19" i="13"/>
  <c r="AP19" i="13"/>
  <c r="AQ19" i="13"/>
  <c r="AR19" i="13"/>
  <c r="AS19" i="13"/>
  <c r="AT19" i="13"/>
  <c r="AU19" i="13"/>
  <c r="AV19" i="13"/>
  <c r="AW19" i="13"/>
  <c r="AX19" i="13"/>
  <c r="AY19" i="13"/>
  <c r="AZ19" i="13"/>
  <c r="BA19" i="13"/>
  <c r="BB19" i="13"/>
  <c r="BC19" i="13"/>
  <c r="BD19" i="13"/>
  <c r="BE19" i="13"/>
  <c r="BF19" i="13"/>
  <c r="BG19" i="13"/>
  <c r="BH19" i="13"/>
  <c r="BI19" i="13"/>
  <c r="BK19" i="13"/>
  <c r="BL19" i="13"/>
  <c r="BM19" i="13"/>
  <c r="BN19" i="13"/>
  <c r="BO19" i="13"/>
  <c r="BP19" i="13"/>
  <c r="BQ19" i="13"/>
  <c r="BR19" i="13"/>
  <c r="R20" i="13"/>
  <c r="S20" i="13"/>
  <c r="T20" i="13"/>
  <c r="U20" i="13"/>
  <c r="V20" i="13"/>
  <c r="W20" i="13"/>
  <c r="X20" i="13"/>
  <c r="Y20" i="13"/>
  <c r="Z20" i="13"/>
  <c r="AA20" i="13"/>
  <c r="AB20" i="13"/>
  <c r="AC20" i="13"/>
  <c r="AD20" i="13"/>
  <c r="AE20" i="13"/>
  <c r="AF20" i="13"/>
  <c r="AG20" i="13"/>
  <c r="AH20" i="13"/>
  <c r="AI20" i="13"/>
  <c r="AJ20" i="13"/>
  <c r="AK20" i="13"/>
  <c r="AL20" i="13"/>
  <c r="AM20" i="13"/>
  <c r="AN20" i="13"/>
  <c r="AO20" i="13"/>
  <c r="AP20" i="13"/>
  <c r="AQ20" i="13"/>
  <c r="AR20" i="13"/>
  <c r="AS20" i="13"/>
  <c r="AT20" i="13"/>
  <c r="AU20" i="13"/>
  <c r="AV20" i="13"/>
  <c r="AW20" i="13"/>
  <c r="AX20" i="13"/>
  <c r="AY20" i="13"/>
  <c r="AZ20" i="13"/>
  <c r="BA20" i="13"/>
  <c r="BB20" i="13"/>
  <c r="BC20" i="13"/>
  <c r="BD20" i="13"/>
  <c r="BE20" i="13"/>
  <c r="BF20" i="13"/>
  <c r="BG20" i="13"/>
  <c r="BH20" i="13"/>
  <c r="BK20" i="13"/>
  <c r="BL20" i="13"/>
  <c r="BM20" i="13"/>
  <c r="BN20" i="13"/>
  <c r="BO20" i="13"/>
  <c r="BP20" i="13"/>
  <c r="BQ20" i="13"/>
  <c r="BR20" i="13"/>
  <c r="R21" i="13"/>
  <c r="S21" i="13"/>
  <c r="T21" i="13"/>
  <c r="U21" i="13"/>
  <c r="V21" i="13"/>
  <c r="W21" i="13"/>
  <c r="X21" i="13"/>
  <c r="Y21" i="13"/>
  <c r="Z21" i="13"/>
  <c r="AA21" i="13"/>
  <c r="AB21" i="13"/>
  <c r="AC21" i="13"/>
  <c r="AD21" i="13"/>
  <c r="AE21" i="13"/>
  <c r="AF21" i="13"/>
  <c r="AG21" i="13"/>
  <c r="AH21" i="13"/>
  <c r="AI21" i="13"/>
  <c r="AJ21" i="13"/>
  <c r="AL21" i="13"/>
  <c r="AM21" i="13"/>
  <c r="AN21" i="13"/>
  <c r="AO21" i="13"/>
  <c r="AP21" i="13"/>
  <c r="AQ21" i="13"/>
  <c r="AR21" i="13"/>
  <c r="AS21" i="13"/>
  <c r="AT21" i="13"/>
  <c r="AV21" i="13"/>
  <c r="AW21" i="13"/>
  <c r="AX21" i="13"/>
  <c r="AY21" i="13"/>
  <c r="AZ21" i="13"/>
  <c r="BA21" i="13"/>
  <c r="BB21" i="13"/>
  <c r="BC21" i="13"/>
  <c r="BD21" i="13"/>
  <c r="BE21" i="13"/>
  <c r="BF21" i="13"/>
  <c r="BH21" i="13"/>
  <c r="BI21" i="13"/>
  <c r="BK21" i="13"/>
  <c r="BL21" i="13"/>
  <c r="BM21" i="13"/>
  <c r="BN21" i="13"/>
  <c r="BO21" i="13"/>
  <c r="BP21" i="13"/>
  <c r="BQ21" i="13"/>
  <c r="BR21" i="13"/>
  <c r="R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AR22" i="13"/>
  <c r="AS22" i="13"/>
  <c r="AT22" i="13"/>
  <c r="AU22" i="13"/>
  <c r="AV22" i="13"/>
  <c r="AW22" i="13"/>
  <c r="AX22" i="13"/>
  <c r="AY22" i="13"/>
  <c r="AZ22" i="13"/>
  <c r="BA22" i="13"/>
  <c r="BB22" i="13"/>
  <c r="BC22" i="13"/>
  <c r="BD22" i="13"/>
  <c r="BE22" i="13"/>
  <c r="BF22" i="13"/>
  <c r="BH22" i="13"/>
  <c r="BI22" i="13"/>
  <c r="BK22" i="13"/>
  <c r="BL22" i="13"/>
  <c r="BM22" i="13"/>
  <c r="BN22" i="13"/>
  <c r="BO22" i="13"/>
  <c r="BP22" i="13"/>
  <c r="BQ22" i="13"/>
  <c r="BR22" i="13"/>
  <c r="R23" i="13"/>
  <c r="S23" i="13"/>
  <c r="T23" i="13"/>
  <c r="U23" i="13"/>
  <c r="V23" i="13"/>
  <c r="W23" i="13"/>
  <c r="X23" i="13"/>
  <c r="Y23" i="13"/>
  <c r="Z23" i="13"/>
  <c r="AA23" i="13"/>
  <c r="AB23" i="13"/>
  <c r="AC23" i="13"/>
  <c r="AD23" i="13"/>
  <c r="AE23" i="13"/>
  <c r="AG23" i="13"/>
  <c r="AH23" i="13"/>
  <c r="AI23" i="13"/>
  <c r="AK23" i="13"/>
  <c r="AL23" i="13"/>
  <c r="AM23" i="13"/>
  <c r="AN23" i="13"/>
  <c r="AQ23" i="13"/>
  <c r="AR23" i="13"/>
  <c r="AS23" i="13"/>
  <c r="AT23" i="13"/>
  <c r="AV23" i="13"/>
  <c r="AY23" i="13"/>
  <c r="AZ23" i="13"/>
  <c r="BA23" i="13"/>
  <c r="BB23" i="13"/>
  <c r="BC23" i="13"/>
  <c r="BD23" i="13"/>
  <c r="BE23" i="13"/>
  <c r="BF23" i="13"/>
  <c r="BG23" i="13"/>
  <c r="BH23" i="13"/>
  <c r="BI23" i="13"/>
  <c r="BK23" i="13"/>
  <c r="BL23" i="13"/>
  <c r="BM23" i="13"/>
  <c r="BN23" i="13"/>
  <c r="BO23" i="13"/>
  <c r="BP23" i="13"/>
  <c r="BQ23" i="13"/>
  <c r="R24" i="13"/>
  <c r="S24" i="13"/>
  <c r="T24" i="13"/>
  <c r="U24" i="13"/>
  <c r="V24" i="13"/>
  <c r="W24" i="13"/>
  <c r="X24" i="13"/>
  <c r="Y24" i="13"/>
  <c r="Z24" i="13"/>
  <c r="AA24" i="13"/>
  <c r="AB24" i="13"/>
  <c r="AC24" i="13"/>
  <c r="AD24" i="13"/>
  <c r="AE24" i="13"/>
  <c r="AF24" i="13"/>
  <c r="AG24" i="13"/>
  <c r="AH24" i="13"/>
  <c r="AI24" i="13"/>
  <c r="AJ24" i="13"/>
  <c r="AK24" i="13"/>
  <c r="AL24" i="13"/>
  <c r="AM24" i="13"/>
  <c r="AN24" i="13"/>
  <c r="AO24" i="13"/>
  <c r="AP24" i="13"/>
  <c r="AR24" i="13"/>
  <c r="AU24" i="13"/>
  <c r="AV24" i="13"/>
  <c r="AW24" i="13"/>
  <c r="AX24" i="13"/>
  <c r="AY24" i="13"/>
  <c r="AZ24" i="13"/>
  <c r="BB24" i="13"/>
  <c r="BC24" i="13"/>
  <c r="BE24" i="13"/>
  <c r="BG24" i="13"/>
  <c r="BH24" i="13"/>
  <c r="BI24" i="13"/>
  <c r="BK24" i="13"/>
  <c r="BL24" i="13"/>
  <c r="BM24" i="13"/>
  <c r="BN24" i="13"/>
  <c r="BO24" i="13"/>
  <c r="BP24" i="13"/>
  <c r="BQ24" i="13"/>
  <c r="BR24" i="13"/>
  <c r="S25" i="13"/>
  <c r="T25" i="13"/>
  <c r="U25" i="13"/>
  <c r="V25" i="13"/>
  <c r="W25" i="13"/>
  <c r="X25" i="13"/>
  <c r="Y25" i="13"/>
  <c r="Z25" i="13"/>
  <c r="AA25" i="13"/>
  <c r="AB25" i="13"/>
  <c r="AC25" i="13"/>
  <c r="AD25" i="13"/>
  <c r="AE25" i="13"/>
  <c r="AF25" i="13"/>
  <c r="AG25" i="13"/>
  <c r="AH25" i="13"/>
  <c r="AI25" i="13"/>
  <c r="AJ25" i="13"/>
  <c r="AK25" i="13"/>
  <c r="AL25" i="13"/>
  <c r="AM25" i="13"/>
  <c r="AN25" i="13"/>
  <c r="AO25" i="13"/>
  <c r="AP25" i="13"/>
  <c r="AQ25" i="13"/>
  <c r="AR25" i="13"/>
  <c r="AS25" i="13"/>
  <c r="AT25" i="13"/>
  <c r="AU25" i="13"/>
  <c r="AV25" i="13"/>
  <c r="AW25" i="13"/>
  <c r="AX25" i="13"/>
  <c r="AY25" i="13"/>
  <c r="AZ25" i="13"/>
  <c r="BA25" i="13"/>
  <c r="BB25" i="13"/>
  <c r="BC25" i="13"/>
  <c r="BD25" i="13"/>
  <c r="BE25" i="13"/>
  <c r="BF25" i="13"/>
  <c r="BG25" i="13"/>
  <c r="BH25" i="13"/>
  <c r="BI25" i="13"/>
  <c r="BK25" i="13"/>
  <c r="BL25" i="13"/>
  <c r="BM25" i="13"/>
  <c r="BN25" i="13"/>
  <c r="BO25" i="13"/>
  <c r="BP25" i="13"/>
  <c r="BQ25" i="13"/>
  <c r="BR25" i="13"/>
  <c r="R26" i="13"/>
  <c r="S26" i="13"/>
  <c r="T26" i="13"/>
  <c r="U26" i="13"/>
  <c r="V26" i="13"/>
  <c r="W26" i="13"/>
  <c r="X26" i="13"/>
  <c r="Y26" i="13"/>
  <c r="Z26" i="13"/>
  <c r="AA26" i="13"/>
  <c r="AB26" i="13"/>
  <c r="AC26" i="13"/>
  <c r="AD26" i="13"/>
  <c r="AE26" i="13"/>
  <c r="AF26" i="13"/>
  <c r="AG26" i="13"/>
  <c r="AH26" i="13"/>
  <c r="AI26" i="13"/>
  <c r="AJ26" i="13"/>
  <c r="AK26" i="13"/>
  <c r="AL26" i="13"/>
  <c r="AM26" i="13"/>
  <c r="AN26" i="13"/>
  <c r="AO26" i="13"/>
  <c r="AP26" i="13"/>
  <c r="AQ26" i="13"/>
  <c r="AR26" i="13"/>
  <c r="AS26" i="13"/>
  <c r="AT26" i="13"/>
  <c r="AU26" i="13"/>
  <c r="AV26" i="13"/>
  <c r="AW26" i="13"/>
  <c r="AX26" i="13"/>
  <c r="AY26" i="13"/>
  <c r="AZ26" i="13"/>
  <c r="BA26" i="13"/>
  <c r="BB26" i="13"/>
  <c r="BC26" i="13"/>
  <c r="BD26" i="13"/>
  <c r="BE26" i="13"/>
  <c r="BF26" i="13"/>
  <c r="BG26" i="13"/>
  <c r="BH26" i="13"/>
  <c r="BI26" i="13"/>
  <c r="BK26" i="13"/>
  <c r="BL26" i="13"/>
  <c r="BM26" i="13"/>
  <c r="BN26" i="13"/>
  <c r="BO26" i="13"/>
  <c r="BP26" i="13"/>
  <c r="BQ26" i="13"/>
  <c r="BR26" i="13"/>
  <c r="R27" i="13"/>
  <c r="S27" i="13"/>
  <c r="T27" i="13"/>
  <c r="U27" i="13"/>
  <c r="V27" i="13"/>
  <c r="W27" i="13"/>
  <c r="X27" i="13"/>
  <c r="Y27" i="13"/>
  <c r="Z27" i="13"/>
  <c r="AA27" i="13"/>
  <c r="AB27" i="13"/>
  <c r="AC27" i="13"/>
  <c r="AD27" i="13"/>
  <c r="AF27" i="13"/>
  <c r="AG27" i="13"/>
  <c r="AH27" i="13"/>
  <c r="AI27" i="13"/>
  <c r="AJ27" i="13"/>
  <c r="AK27" i="13"/>
  <c r="AL27" i="13"/>
  <c r="AM27" i="13"/>
  <c r="AN27" i="13"/>
  <c r="AO27" i="13"/>
  <c r="AP27" i="13"/>
  <c r="AQ27" i="13"/>
  <c r="AR27" i="13"/>
  <c r="AS27" i="13"/>
  <c r="AT27" i="13"/>
  <c r="AU27" i="13"/>
  <c r="AV27" i="13"/>
  <c r="AW27" i="13"/>
  <c r="AX27" i="13"/>
  <c r="AY27" i="13"/>
  <c r="AZ27" i="13"/>
  <c r="BA27" i="13"/>
  <c r="BB27" i="13"/>
  <c r="BC27" i="13"/>
  <c r="BD27" i="13"/>
  <c r="BE27" i="13"/>
  <c r="BF27" i="13"/>
  <c r="BG27" i="13"/>
  <c r="BH27" i="13"/>
  <c r="BI27" i="13"/>
  <c r="BK27" i="13"/>
  <c r="BL27" i="13"/>
  <c r="BM27" i="13"/>
  <c r="BN27" i="13"/>
  <c r="BO27" i="13"/>
  <c r="BP27" i="13"/>
  <c r="BQ27" i="13"/>
  <c r="BR27" i="13"/>
  <c r="R28" i="13"/>
  <c r="S28" i="13"/>
  <c r="T28" i="13"/>
  <c r="U28" i="13"/>
  <c r="V28" i="13"/>
  <c r="W28" i="13"/>
  <c r="X28" i="13"/>
  <c r="Y28" i="13"/>
  <c r="Z28" i="13"/>
  <c r="AA28" i="13"/>
  <c r="AB28" i="13"/>
  <c r="AC28" i="13"/>
  <c r="AD28" i="13"/>
  <c r="AE28" i="13"/>
  <c r="AF28" i="13"/>
  <c r="AG28" i="13"/>
  <c r="AH28" i="13"/>
  <c r="AI28" i="13"/>
  <c r="AJ28" i="13"/>
  <c r="AK28" i="13"/>
  <c r="AL28" i="13"/>
  <c r="AN28" i="13"/>
  <c r="AO28" i="13"/>
  <c r="AP28" i="13"/>
  <c r="AQ28" i="13"/>
  <c r="AR28" i="13"/>
  <c r="AS28" i="13"/>
  <c r="AT28" i="13"/>
  <c r="AU28" i="13"/>
  <c r="AV28" i="13"/>
  <c r="AW28" i="13"/>
  <c r="AX28" i="13"/>
  <c r="AY28" i="13"/>
  <c r="AZ28" i="13"/>
  <c r="BA28" i="13"/>
  <c r="BB28" i="13"/>
  <c r="BC28" i="13"/>
  <c r="BD28" i="13"/>
  <c r="BE28" i="13"/>
  <c r="BF28" i="13"/>
  <c r="BG28" i="13"/>
  <c r="BH28" i="13"/>
  <c r="BI28" i="13"/>
  <c r="BK28" i="13"/>
  <c r="BL28" i="13"/>
  <c r="BM28" i="13"/>
  <c r="BN28" i="13"/>
  <c r="BO28" i="13"/>
  <c r="BP28" i="13"/>
  <c r="BQ28" i="13"/>
  <c r="BR28" i="13"/>
  <c r="R29" i="13"/>
  <c r="S29" i="13"/>
  <c r="T29" i="13"/>
  <c r="U29" i="13"/>
  <c r="V29" i="13"/>
  <c r="W29" i="13"/>
  <c r="X29" i="13"/>
  <c r="Y29" i="13"/>
  <c r="Z29" i="13"/>
  <c r="AA29" i="13"/>
  <c r="AB29" i="13"/>
  <c r="AC29" i="13"/>
  <c r="AD29" i="13"/>
  <c r="AE29" i="13"/>
  <c r="AF29" i="13"/>
  <c r="AG29" i="13"/>
  <c r="AH29" i="13"/>
  <c r="AI29" i="13"/>
  <c r="AJ29" i="13"/>
  <c r="AK29" i="13"/>
  <c r="AL29" i="13"/>
  <c r="AM29" i="13"/>
  <c r="AN29" i="13"/>
  <c r="AO29" i="13"/>
  <c r="AP29" i="13"/>
  <c r="AQ29" i="13"/>
  <c r="AR29" i="13"/>
  <c r="AS29" i="13"/>
  <c r="AT29" i="13"/>
  <c r="AU29" i="13"/>
  <c r="AV29" i="13"/>
  <c r="AW29" i="13"/>
  <c r="AX29" i="13"/>
  <c r="AY29" i="13"/>
  <c r="AZ29" i="13"/>
  <c r="BA29" i="13"/>
  <c r="BB29" i="13"/>
  <c r="BC29" i="13"/>
  <c r="BD29" i="13"/>
  <c r="BE29" i="13"/>
  <c r="BF29" i="13"/>
  <c r="BG29" i="13"/>
  <c r="BH29" i="13"/>
  <c r="BI29" i="13"/>
  <c r="BK29" i="13"/>
  <c r="BL29" i="13"/>
  <c r="BM29" i="13"/>
  <c r="BN29" i="13"/>
  <c r="BO29" i="13"/>
  <c r="BP29" i="13"/>
  <c r="BQ29" i="13"/>
  <c r="BR29" i="13"/>
  <c r="R30" i="13"/>
  <c r="S30" i="13"/>
  <c r="T30" i="13"/>
  <c r="U30" i="13"/>
  <c r="V30" i="13"/>
  <c r="W30" i="13"/>
  <c r="X30" i="13"/>
  <c r="Y30" i="13"/>
  <c r="Z30" i="13"/>
  <c r="AA30" i="13"/>
  <c r="AB30" i="13"/>
  <c r="AC30" i="13"/>
  <c r="AD30" i="13"/>
  <c r="AE30" i="13"/>
  <c r="AF30" i="13"/>
  <c r="AH30" i="13"/>
  <c r="AI30" i="13"/>
  <c r="AJ30" i="13"/>
  <c r="AK30" i="13"/>
  <c r="AL30" i="13"/>
  <c r="AM30" i="13"/>
  <c r="AN30" i="13"/>
  <c r="AO30" i="13"/>
  <c r="AP30" i="13"/>
  <c r="AQ30" i="13"/>
  <c r="AR30" i="13"/>
  <c r="AS30" i="13"/>
  <c r="AT30" i="13"/>
  <c r="AU30" i="13"/>
  <c r="AV30" i="13"/>
  <c r="AW30" i="13"/>
  <c r="AX30" i="13"/>
  <c r="AY30" i="13"/>
  <c r="AZ30" i="13"/>
  <c r="BA30" i="13"/>
  <c r="BB30" i="13"/>
  <c r="BC30" i="13"/>
  <c r="BD30" i="13"/>
  <c r="BE30" i="13"/>
  <c r="BF30" i="13"/>
  <c r="BG30" i="13"/>
  <c r="BH30" i="13"/>
  <c r="BI30" i="13"/>
  <c r="BK30" i="13"/>
  <c r="BL30" i="13"/>
  <c r="BM30" i="13"/>
  <c r="BN30" i="13"/>
  <c r="BO30" i="13"/>
  <c r="BP30" i="13"/>
  <c r="BQ30" i="13"/>
  <c r="BR30" i="13"/>
  <c r="R31" i="13"/>
  <c r="S31" i="13"/>
  <c r="T31" i="13"/>
  <c r="U31" i="13"/>
  <c r="V31" i="13"/>
  <c r="W31" i="13"/>
  <c r="X31" i="13"/>
  <c r="Y31" i="13"/>
  <c r="Z31" i="13"/>
  <c r="AA31" i="13"/>
  <c r="AB31" i="13"/>
  <c r="AC31" i="13"/>
  <c r="AD31" i="13"/>
  <c r="AE31" i="13"/>
  <c r="AF31" i="13"/>
  <c r="AG31" i="13"/>
  <c r="AI31" i="13"/>
  <c r="AJ31" i="13"/>
  <c r="AK31" i="13"/>
  <c r="AL31" i="13"/>
  <c r="AM31" i="13"/>
  <c r="AN31" i="13"/>
  <c r="AO31" i="13"/>
  <c r="AP31" i="13"/>
  <c r="AQ31" i="13"/>
  <c r="AR31" i="13"/>
  <c r="AS31" i="13"/>
  <c r="AT31" i="13"/>
  <c r="AU31" i="13"/>
  <c r="AV31" i="13"/>
  <c r="AW31" i="13"/>
  <c r="AX31" i="13"/>
  <c r="AY31" i="13"/>
  <c r="AZ31" i="13"/>
  <c r="BA31" i="13"/>
  <c r="BB31" i="13"/>
  <c r="BC31" i="13"/>
  <c r="BD31" i="13"/>
  <c r="BE31" i="13"/>
  <c r="BF31" i="13"/>
  <c r="BG31" i="13"/>
  <c r="BH31" i="13"/>
  <c r="BI31" i="13"/>
  <c r="BK31" i="13"/>
  <c r="BL31" i="13"/>
  <c r="BM31" i="13"/>
  <c r="BN31" i="13"/>
  <c r="BO31" i="13"/>
  <c r="BP31" i="13"/>
  <c r="BQ31" i="13"/>
  <c r="BR31" i="13"/>
  <c r="R32" i="13"/>
  <c r="T32" i="13"/>
  <c r="U32" i="13"/>
  <c r="V32" i="13"/>
  <c r="W32" i="13"/>
  <c r="X32" i="13"/>
  <c r="Y32" i="13"/>
  <c r="Z32" i="13"/>
  <c r="AA32" i="13"/>
  <c r="AB32" i="13"/>
  <c r="AC32" i="13"/>
  <c r="AD32" i="13"/>
  <c r="AE32" i="13"/>
  <c r="AG32" i="13"/>
  <c r="AH32" i="13"/>
  <c r="AI32" i="13"/>
  <c r="AR32" i="13"/>
  <c r="AY32" i="13"/>
  <c r="BF32" i="13"/>
  <c r="BH32" i="13"/>
  <c r="BI32" i="13"/>
  <c r="BK32" i="13"/>
  <c r="BL32" i="13"/>
  <c r="BM32" i="13"/>
  <c r="BP32" i="13"/>
  <c r="BQ32" i="13"/>
  <c r="U33" i="13"/>
  <c r="V33" i="13"/>
  <c r="W33" i="13"/>
  <c r="X33" i="13"/>
  <c r="Y33" i="13"/>
  <c r="Z33" i="13"/>
  <c r="AA33" i="13"/>
  <c r="AB33" i="13"/>
  <c r="AC33" i="13"/>
  <c r="AD33" i="13"/>
  <c r="AE33" i="13"/>
  <c r="AR33" i="13"/>
  <c r="AY33" i="13"/>
  <c r="BF33" i="13"/>
  <c r="BH33" i="13"/>
  <c r="BI33" i="13"/>
  <c r="BK33" i="13"/>
  <c r="BL33" i="13"/>
  <c r="BM33" i="13"/>
  <c r="BP33" i="13"/>
  <c r="BQ33" i="13"/>
  <c r="U34" i="13"/>
  <c r="V34" i="13"/>
  <c r="W34" i="13"/>
  <c r="X34" i="13"/>
  <c r="Y34" i="13"/>
  <c r="Z34" i="13"/>
  <c r="AA34" i="13"/>
  <c r="AB34" i="13"/>
  <c r="AC34" i="13"/>
  <c r="AD34" i="13"/>
  <c r="AG34" i="13"/>
  <c r="AR34" i="13"/>
  <c r="AS34" i="13"/>
  <c r="AY34" i="13"/>
  <c r="BF34" i="13"/>
  <c r="BH34" i="13"/>
  <c r="BL34" i="13"/>
  <c r="BM34" i="13"/>
  <c r="BP34" i="13"/>
  <c r="BQ34" i="13"/>
  <c r="R35" i="13"/>
  <c r="S35" i="13"/>
  <c r="T35" i="13"/>
  <c r="U35" i="13"/>
  <c r="V35" i="13"/>
  <c r="W35" i="13"/>
  <c r="X35" i="13"/>
  <c r="Y35" i="13"/>
  <c r="Z35" i="13"/>
  <c r="AA35" i="13"/>
  <c r="AB35" i="13"/>
  <c r="AC35" i="13"/>
  <c r="AD35" i="13"/>
  <c r="AE35" i="13"/>
  <c r="AF35" i="13"/>
  <c r="AG35" i="13"/>
  <c r="AH35" i="13"/>
  <c r="AI35" i="13"/>
  <c r="AJ35" i="13"/>
  <c r="AK35" i="13"/>
  <c r="AL35" i="13"/>
  <c r="AM35" i="13"/>
  <c r="AN35" i="13"/>
  <c r="AO35" i="13"/>
  <c r="AP35" i="13"/>
  <c r="AQ35" i="13"/>
  <c r="AR35" i="13"/>
  <c r="AS35" i="13"/>
  <c r="AT35" i="13"/>
  <c r="AU35" i="13"/>
  <c r="AV35" i="13"/>
  <c r="AW35" i="13"/>
  <c r="AX35" i="13"/>
  <c r="AY35" i="13"/>
  <c r="AZ35" i="13"/>
  <c r="BA35" i="13"/>
  <c r="BB35" i="13"/>
  <c r="BC35" i="13"/>
  <c r="BD35" i="13"/>
  <c r="BE35" i="13"/>
  <c r="BF35" i="13"/>
  <c r="BG35" i="13"/>
  <c r="BH35" i="13"/>
  <c r="BI35" i="13"/>
  <c r="BK35" i="13"/>
  <c r="BL35" i="13"/>
  <c r="BM35" i="13"/>
  <c r="BN35" i="13"/>
  <c r="BO35" i="13"/>
  <c r="BP35" i="13"/>
  <c r="BQ35" i="13"/>
  <c r="BR35" i="13"/>
  <c r="R36" i="13"/>
  <c r="S36" i="13"/>
  <c r="T36" i="13"/>
  <c r="U36" i="13"/>
  <c r="V36" i="13"/>
  <c r="W36" i="13"/>
  <c r="X36" i="13"/>
  <c r="Y36" i="13"/>
  <c r="Z36" i="13"/>
  <c r="AA36" i="13"/>
  <c r="AB36" i="13"/>
  <c r="AC36" i="13"/>
  <c r="AD36" i="13"/>
  <c r="AE36" i="13"/>
  <c r="AF36" i="13"/>
  <c r="AG36" i="13"/>
  <c r="AH36" i="13"/>
  <c r="AI36" i="13"/>
  <c r="AJ36" i="13"/>
  <c r="AK36" i="13"/>
  <c r="AL36" i="13"/>
  <c r="AM36" i="13"/>
  <c r="AN36" i="13"/>
  <c r="AO36" i="13"/>
  <c r="AP36" i="13"/>
  <c r="AQ36" i="13"/>
  <c r="AR36" i="13"/>
  <c r="AS36" i="13"/>
  <c r="AT36" i="13"/>
  <c r="AU36" i="13"/>
  <c r="AV36" i="13"/>
  <c r="AW36" i="13"/>
  <c r="AX36" i="13"/>
  <c r="AY36" i="13"/>
  <c r="AZ36" i="13"/>
  <c r="BA36" i="13"/>
  <c r="BB36" i="13"/>
  <c r="BC36" i="13"/>
  <c r="BD36" i="13"/>
  <c r="BE36" i="13"/>
  <c r="BF36" i="13"/>
  <c r="BG36" i="13"/>
  <c r="BH36" i="13"/>
  <c r="BI36" i="13"/>
  <c r="BK36" i="13"/>
  <c r="BL36" i="13"/>
  <c r="BM36" i="13"/>
  <c r="BN36" i="13"/>
  <c r="BO36" i="13"/>
  <c r="BP36" i="13"/>
  <c r="BQ36" i="13"/>
  <c r="BR36" i="13"/>
  <c r="U37" i="13"/>
  <c r="V37" i="13"/>
  <c r="W37" i="13"/>
  <c r="X37" i="13"/>
  <c r="Y37" i="13"/>
  <c r="Z37" i="13"/>
  <c r="AA37" i="13"/>
  <c r="AB37" i="13"/>
  <c r="AC37" i="13"/>
  <c r="AD37" i="13"/>
  <c r="AE37" i="13"/>
  <c r="AH37" i="13"/>
  <c r="AO37" i="13"/>
  <c r="AY37" i="13"/>
  <c r="AZ37" i="13"/>
  <c r="BC37" i="13"/>
  <c r="BD37" i="13"/>
  <c r="BE37" i="13"/>
  <c r="BF37" i="13"/>
  <c r="BG37" i="13"/>
  <c r="BK37" i="13"/>
  <c r="BL37" i="13"/>
  <c r="BM37" i="13"/>
  <c r="BN37" i="13"/>
  <c r="BP37" i="13"/>
  <c r="BR37" i="13"/>
  <c r="U38" i="13"/>
  <c r="V38" i="13"/>
  <c r="W38" i="13"/>
  <c r="X38" i="13"/>
  <c r="Y38" i="13"/>
  <c r="Z38" i="13"/>
  <c r="AA38" i="13"/>
  <c r="AB38" i="13"/>
  <c r="AC38" i="13"/>
  <c r="AD38" i="13"/>
  <c r="AL38" i="13"/>
  <c r="AR38" i="13"/>
  <c r="AY38" i="13"/>
  <c r="AZ38" i="13"/>
  <c r="BC38" i="13"/>
  <c r="BD38" i="13"/>
  <c r="BE38" i="13"/>
  <c r="BF38" i="13"/>
  <c r="BG38" i="13"/>
  <c r="BK38" i="13"/>
  <c r="BL38" i="13"/>
  <c r="BM38" i="13"/>
  <c r="BN38" i="13"/>
  <c r="BP38" i="13"/>
  <c r="BR38" i="13"/>
  <c r="U39" i="13"/>
  <c r="V39" i="13"/>
  <c r="W39" i="13"/>
  <c r="X39" i="13"/>
  <c r="Y39" i="13"/>
  <c r="Z39" i="13"/>
  <c r="AA39" i="13"/>
  <c r="AB39" i="13"/>
  <c r="AC39" i="13"/>
  <c r="AD39" i="13"/>
  <c r="AE39" i="13"/>
  <c r="AO39" i="13"/>
  <c r="AQ39" i="13"/>
  <c r="AR39" i="13"/>
  <c r="AS39" i="13"/>
  <c r="AV39" i="13"/>
  <c r="AY39" i="13"/>
  <c r="AZ39" i="13"/>
  <c r="BC39" i="13"/>
  <c r="BD39" i="13"/>
  <c r="BE39" i="13"/>
  <c r="BF39" i="13"/>
  <c r="BK39" i="13"/>
  <c r="BL39" i="13"/>
  <c r="BM39" i="13"/>
  <c r="BN39" i="13"/>
  <c r="BO39" i="13"/>
  <c r="BP39" i="13"/>
  <c r="BR39"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E40" i="13"/>
  <c r="BF40" i="13"/>
  <c r="BG40" i="13"/>
  <c r="BH40" i="13"/>
  <c r="BI40" i="13"/>
  <c r="BK40" i="13"/>
  <c r="BL40" i="13"/>
  <c r="BM40" i="13"/>
  <c r="BN40" i="13"/>
  <c r="BO40" i="13"/>
  <c r="BP40" i="13"/>
  <c r="BQ40" i="13"/>
  <c r="BR40" i="13"/>
  <c r="R41" i="13"/>
  <c r="U41" i="13"/>
  <c r="V41" i="13"/>
  <c r="W41" i="13"/>
  <c r="X41" i="13"/>
  <c r="Y41" i="13"/>
  <c r="Z41" i="13"/>
  <c r="AA41" i="13"/>
  <c r="AB41" i="13"/>
  <c r="AC41" i="13"/>
  <c r="AE41" i="13"/>
  <c r="AF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E41" i="13"/>
  <c r="BF41" i="13"/>
  <c r="BG41" i="13"/>
  <c r="BH41" i="13"/>
  <c r="BI41" i="13"/>
  <c r="BK41" i="13"/>
  <c r="BL41" i="13"/>
  <c r="BM41" i="13"/>
  <c r="BN41" i="13"/>
  <c r="BO41" i="13"/>
  <c r="BP41" i="13"/>
  <c r="BQ41" i="13"/>
  <c r="BR41"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E42" i="13"/>
  <c r="BF42" i="13"/>
  <c r="BG42" i="13"/>
  <c r="BH42" i="13"/>
  <c r="BI42" i="13"/>
  <c r="BK42" i="13"/>
  <c r="BL42" i="13"/>
  <c r="BM42" i="13"/>
  <c r="BN42" i="13"/>
  <c r="BO42" i="13"/>
  <c r="BP42" i="13"/>
  <c r="BQ42" i="13"/>
  <c r="BR42"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E43" i="13"/>
  <c r="BF43" i="13"/>
  <c r="BG43" i="13"/>
  <c r="BH43" i="13"/>
  <c r="BI43" i="13"/>
  <c r="BK43" i="13"/>
  <c r="BL43" i="13"/>
  <c r="BM43" i="13"/>
  <c r="BN43" i="13"/>
  <c r="BO43" i="13"/>
  <c r="BP43" i="13"/>
  <c r="BQ43" i="13"/>
  <c r="BR43"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E44" i="13"/>
  <c r="BF44" i="13"/>
  <c r="BG44" i="13"/>
  <c r="BH44" i="13"/>
  <c r="BI44" i="13"/>
  <c r="BK44" i="13"/>
  <c r="BL44" i="13"/>
  <c r="BM44" i="13"/>
  <c r="BN44" i="13"/>
  <c r="BO44" i="13"/>
  <c r="BP44" i="13"/>
  <c r="BQ44" i="13"/>
  <c r="BR44"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F45" i="13"/>
  <c r="BG45" i="13"/>
  <c r="BH45" i="13"/>
  <c r="BI45" i="13"/>
  <c r="BK45" i="13"/>
  <c r="BL45" i="13"/>
  <c r="BM45" i="13"/>
  <c r="BN45" i="13"/>
  <c r="BO45" i="13"/>
  <c r="BP45" i="13"/>
  <c r="BQ45" i="13"/>
  <c r="BR45"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E46" i="13"/>
  <c r="BF46" i="13"/>
  <c r="BG46" i="13"/>
  <c r="BH46" i="13"/>
  <c r="BI46" i="13"/>
  <c r="BK46" i="13"/>
  <c r="BL46" i="13"/>
  <c r="BM46" i="13"/>
  <c r="BN46" i="13"/>
  <c r="BO46" i="13"/>
  <c r="BP46" i="13"/>
  <c r="BQ46" i="13"/>
  <c r="BR46"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E47" i="13"/>
  <c r="BF47" i="13"/>
  <c r="BG47" i="13"/>
  <c r="BH47" i="13"/>
  <c r="BI47" i="13"/>
  <c r="BK47" i="13"/>
  <c r="BL47" i="13"/>
  <c r="BM47" i="13"/>
  <c r="BN47" i="13"/>
  <c r="BO47" i="13"/>
  <c r="BP47" i="13"/>
  <c r="BQ47" i="13"/>
  <c r="BR47"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AT48" i="13"/>
  <c r="AU48" i="13"/>
  <c r="AV48" i="13"/>
  <c r="AW48" i="13"/>
  <c r="AX48" i="13"/>
  <c r="AY48" i="13"/>
  <c r="AZ48" i="13"/>
  <c r="BA48" i="13"/>
  <c r="BC48" i="13"/>
  <c r="BD48" i="13"/>
  <c r="BE48" i="13"/>
  <c r="BG48" i="13"/>
  <c r="BH48" i="13"/>
  <c r="BI48" i="13"/>
  <c r="BK48" i="13"/>
  <c r="BL48" i="13"/>
  <c r="BM48" i="13"/>
  <c r="BN48" i="13"/>
  <c r="BO48" i="13"/>
  <c r="BP48" i="13"/>
  <c r="BQ48" i="13"/>
  <c r="BR48" i="13"/>
  <c r="R49" i="13"/>
  <c r="S49" i="13"/>
  <c r="T49" i="13"/>
  <c r="U49" i="13"/>
  <c r="V49" i="13"/>
  <c r="W49" i="13"/>
  <c r="X49" i="13"/>
  <c r="Y49" i="13"/>
  <c r="Z49" i="13"/>
  <c r="AA49" i="13"/>
  <c r="AB49" i="13"/>
  <c r="AC49" i="13"/>
  <c r="AD49" i="13"/>
  <c r="AE49" i="13"/>
  <c r="AF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E49" i="13"/>
  <c r="BF49" i="13"/>
  <c r="BG49" i="13"/>
  <c r="BH49" i="13"/>
  <c r="BI49" i="13"/>
  <c r="BK49" i="13"/>
  <c r="BL49" i="13"/>
  <c r="BM49" i="13"/>
  <c r="BN49" i="13"/>
  <c r="BO49" i="13"/>
  <c r="BP49" i="13"/>
  <c r="BQ49" i="13"/>
  <c r="BR49" i="13"/>
  <c r="R50" i="13"/>
  <c r="S50" i="13"/>
  <c r="T50" i="13"/>
  <c r="U50" i="13"/>
  <c r="V50" i="13"/>
  <c r="W50" i="13"/>
  <c r="X50" i="13"/>
  <c r="Y50" i="13"/>
  <c r="Z50" i="13"/>
  <c r="AA50" i="13"/>
  <c r="AB50" i="13"/>
  <c r="AC50" i="13"/>
  <c r="AD50" i="13"/>
  <c r="AF50" i="13"/>
  <c r="AG50" i="13"/>
  <c r="AH50" i="13"/>
  <c r="AI50" i="13"/>
  <c r="AJ50" i="13"/>
  <c r="AK50" i="13"/>
  <c r="AL50" i="13"/>
  <c r="AM50" i="13"/>
  <c r="AN50" i="13"/>
  <c r="AO50" i="13"/>
  <c r="AP50" i="13"/>
  <c r="AQ50" i="13"/>
  <c r="AS50" i="13"/>
  <c r="AT50" i="13"/>
  <c r="AU50" i="13"/>
  <c r="AV50" i="13"/>
  <c r="AW50" i="13"/>
  <c r="AX50" i="13"/>
  <c r="AY50" i="13"/>
  <c r="BA50" i="13"/>
  <c r="BB50" i="13"/>
  <c r="BD50" i="13"/>
  <c r="BE50" i="13"/>
  <c r="BF50" i="13"/>
  <c r="BG50" i="13"/>
  <c r="BH50" i="13"/>
  <c r="BI50" i="13"/>
  <c r="BK50" i="13"/>
  <c r="BL50" i="13"/>
  <c r="BM50" i="13"/>
  <c r="BN50" i="13"/>
  <c r="BO50" i="13"/>
  <c r="BP50" i="13"/>
  <c r="BQ50" i="13"/>
  <c r="R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E51" i="13"/>
  <c r="BF51" i="13"/>
  <c r="BG51" i="13"/>
  <c r="BH51" i="13"/>
  <c r="BI51" i="13"/>
  <c r="BK51" i="13"/>
  <c r="BL51" i="13"/>
  <c r="BM51" i="13"/>
  <c r="BN51" i="13"/>
  <c r="BO51" i="13"/>
  <c r="BP51" i="13"/>
  <c r="BQ51" i="13"/>
  <c r="BR51"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AT52" i="13"/>
  <c r="AU52" i="13"/>
  <c r="AV52" i="13"/>
  <c r="AW52" i="13"/>
  <c r="AX52" i="13"/>
  <c r="AY52" i="13"/>
  <c r="AZ52" i="13"/>
  <c r="BB52" i="13"/>
  <c r="BC52" i="13"/>
  <c r="BD52" i="13"/>
  <c r="BE52" i="13"/>
  <c r="BF52" i="13"/>
  <c r="BG52" i="13"/>
  <c r="BH52" i="13"/>
  <c r="BI52" i="13"/>
  <c r="BK52" i="13"/>
  <c r="BL52" i="13"/>
  <c r="BM52" i="13"/>
  <c r="BN52" i="13"/>
  <c r="BO52" i="13"/>
  <c r="BP52" i="13"/>
  <c r="BQ52" i="13"/>
  <c r="BR52"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E53" i="13"/>
  <c r="BF53" i="13"/>
  <c r="BH53" i="13"/>
  <c r="BI53" i="13"/>
  <c r="BK53" i="13"/>
  <c r="BL53" i="13"/>
  <c r="BM53" i="13"/>
  <c r="BN53" i="13"/>
  <c r="BO53" i="13"/>
  <c r="BP53" i="13"/>
  <c r="BQ53" i="13"/>
  <c r="BR53"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K54" i="13"/>
  <c r="BL54" i="13"/>
  <c r="BM54" i="13"/>
  <c r="BN54" i="13"/>
  <c r="BO54" i="13"/>
  <c r="BP54" i="13"/>
  <c r="BQ54" i="13"/>
  <c r="BR54"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F55" i="13"/>
  <c r="BG55" i="13"/>
  <c r="BH55" i="13"/>
  <c r="BI55" i="13"/>
  <c r="BK55" i="13"/>
  <c r="BL55" i="13"/>
  <c r="BM55" i="13"/>
  <c r="BN55" i="13"/>
  <c r="BO55" i="13"/>
  <c r="BP55" i="13"/>
  <c r="BQ55" i="13"/>
  <c r="BR55" i="13"/>
  <c r="T56" i="13"/>
  <c r="U56" i="13"/>
  <c r="V56" i="13"/>
  <c r="W56" i="13"/>
  <c r="X56" i="13"/>
  <c r="Y56" i="13"/>
  <c r="Z56" i="13"/>
  <c r="AA56" i="13"/>
  <c r="AB56" i="13"/>
  <c r="AE56" i="13"/>
  <c r="AF56" i="13"/>
  <c r="AG56" i="13"/>
  <c r="AH56" i="13"/>
  <c r="AL56" i="13"/>
  <c r="AM56" i="13"/>
  <c r="AN56" i="13"/>
  <c r="AO56" i="13"/>
  <c r="AP56" i="13"/>
  <c r="AR56" i="13"/>
  <c r="AY56" i="13"/>
  <c r="AZ56" i="13"/>
  <c r="BA56" i="13"/>
  <c r="BB56" i="13"/>
  <c r="BC56" i="13"/>
  <c r="BD56" i="13"/>
  <c r="BE56" i="13"/>
  <c r="BF56" i="13"/>
  <c r="BG56" i="13"/>
  <c r="BH56" i="13"/>
  <c r="BI56" i="13"/>
  <c r="BK56" i="13"/>
  <c r="BL56" i="13"/>
  <c r="BM56" i="13"/>
  <c r="BN56" i="13"/>
  <c r="BO56" i="13"/>
  <c r="BP56" i="13"/>
  <c r="BQ56" i="13"/>
  <c r="BR56"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Q57" i="13"/>
  <c r="AR57" i="13"/>
  <c r="AS57" i="13"/>
  <c r="AT57" i="13"/>
  <c r="AU57" i="13"/>
  <c r="AV57" i="13"/>
  <c r="AW57" i="13"/>
  <c r="AX57" i="13"/>
  <c r="AY57" i="13"/>
  <c r="AZ57" i="13"/>
  <c r="BA57" i="13"/>
  <c r="BB57" i="13"/>
  <c r="BC57" i="13"/>
  <c r="BD57" i="13"/>
  <c r="BE57" i="13"/>
  <c r="BF57" i="13"/>
  <c r="BG57" i="13"/>
  <c r="BH57" i="13"/>
  <c r="BI57" i="13"/>
  <c r="BK57" i="13"/>
  <c r="BL57" i="13"/>
  <c r="BM57" i="13"/>
  <c r="BN57" i="13"/>
  <c r="BO57" i="13"/>
  <c r="BP57" i="13"/>
  <c r="BQ57" i="13"/>
  <c r="BR57" i="13"/>
  <c r="R58" i="13"/>
  <c r="S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K58" i="13"/>
  <c r="BL58" i="13"/>
  <c r="BM58" i="13"/>
  <c r="BN58" i="13"/>
  <c r="BO58" i="13"/>
  <c r="BP58" i="13"/>
  <c r="BQ58" i="13"/>
  <c r="BR58" i="13"/>
  <c r="R59" i="13"/>
  <c r="S59" i="13"/>
  <c r="T59" i="13"/>
  <c r="U59" i="13"/>
  <c r="V59" i="13"/>
  <c r="W59" i="13"/>
  <c r="X59" i="13"/>
  <c r="Y59" i="13"/>
  <c r="Z59" i="13"/>
  <c r="AA59" i="13"/>
  <c r="AB59" i="13"/>
  <c r="AD59" i="13"/>
  <c r="AE59" i="13"/>
  <c r="AF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E59" i="13"/>
  <c r="BF59" i="13"/>
  <c r="BG59" i="13"/>
  <c r="BH59" i="13"/>
  <c r="BI59" i="13"/>
  <c r="BK59" i="13"/>
  <c r="BL59" i="13"/>
  <c r="BM59" i="13"/>
  <c r="BN59" i="13"/>
  <c r="BO59" i="13"/>
  <c r="BP59" i="13"/>
  <c r="BQ59" i="13"/>
  <c r="BR59"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K60" i="13"/>
  <c r="BL60" i="13"/>
  <c r="BM60" i="13"/>
  <c r="BN60" i="13"/>
  <c r="BO60" i="13"/>
  <c r="BP60" i="13"/>
  <c r="BQ60" i="13"/>
  <c r="BR60" i="13"/>
  <c r="U61" i="13"/>
  <c r="V61" i="13"/>
  <c r="W61" i="13"/>
  <c r="X61" i="13"/>
  <c r="Y61" i="13"/>
  <c r="Z61" i="13"/>
  <c r="AA61" i="13"/>
  <c r="AB61" i="13"/>
  <c r="AC61" i="13"/>
  <c r="AD61" i="13"/>
  <c r="AE61" i="13"/>
  <c r="AH61" i="13"/>
  <c r="AN61" i="13"/>
  <c r="AO61" i="13"/>
  <c r="AP61" i="13"/>
  <c r="AS61" i="13"/>
  <c r="AU61" i="13"/>
  <c r="AY61" i="13"/>
  <c r="AZ61" i="13"/>
  <c r="BA61" i="13"/>
  <c r="BB61" i="13"/>
  <c r="BC61" i="13"/>
  <c r="BD61" i="13"/>
  <c r="BE61" i="13"/>
  <c r="BF61" i="13"/>
  <c r="BG61" i="13"/>
  <c r="BH61" i="13"/>
  <c r="BK61" i="13"/>
  <c r="BL61" i="13"/>
  <c r="BM61" i="13"/>
  <c r="BN61" i="13"/>
  <c r="BP61" i="13"/>
  <c r="BQ61" i="13"/>
  <c r="BR61" i="13"/>
  <c r="U62" i="13"/>
  <c r="V62" i="13"/>
  <c r="W62" i="13"/>
  <c r="X62" i="13"/>
  <c r="Y62" i="13"/>
  <c r="Z62" i="13"/>
  <c r="AA62" i="13"/>
  <c r="AB62" i="13"/>
  <c r="AC62" i="13"/>
  <c r="AD62" i="13"/>
  <c r="AF62" i="13"/>
  <c r="AG62" i="13"/>
  <c r="AH62" i="13"/>
  <c r="AI62" i="13"/>
  <c r="AJ62" i="13"/>
  <c r="AK62" i="13"/>
  <c r="AL62" i="13"/>
  <c r="AM62" i="13"/>
  <c r="AN62" i="13"/>
  <c r="AP62" i="13"/>
  <c r="AQ62" i="13"/>
  <c r="AR62" i="13"/>
  <c r="AS62" i="13"/>
  <c r="AT62" i="13"/>
  <c r="AU62" i="13"/>
  <c r="AV62" i="13"/>
  <c r="AW62" i="13"/>
  <c r="AX62" i="13"/>
  <c r="AY62" i="13"/>
  <c r="AZ62" i="13"/>
  <c r="BA62" i="13"/>
  <c r="BB62" i="13"/>
  <c r="BC62" i="13"/>
  <c r="BD62" i="13"/>
  <c r="BE62" i="13"/>
  <c r="BF62" i="13"/>
  <c r="BG62" i="13"/>
  <c r="BH62" i="13"/>
  <c r="BI62" i="13"/>
  <c r="BK62" i="13"/>
  <c r="BL62" i="13"/>
  <c r="BM62" i="13"/>
  <c r="BN62" i="13"/>
  <c r="BO62" i="13"/>
  <c r="BP62" i="13"/>
  <c r="BQ62" i="13"/>
  <c r="BR62" i="13"/>
  <c r="U63" i="13"/>
  <c r="V63" i="13"/>
  <c r="W63" i="13"/>
  <c r="X63" i="13"/>
  <c r="Y63" i="13"/>
  <c r="Z63" i="13"/>
  <c r="AA63" i="13"/>
  <c r="AB63" i="13"/>
  <c r="AC63" i="13"/>
  <c r="AD63" i="13"/>
  <c r="AE63" i="13"/>
  <c r="AF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E63" i="13"/>
  <c r="BF63" i="13"/>
  <c r="BG63" i="13"/>
  <c r="BH63" i="13"/>
  <c r="BI63" i="13"/>
  <c r="BK63" i="13"/>
  <c r="BL63" i="13"/>
  <c r="BM63" i="13"/>
  <c r="BN63" i="13"/>
  <c r="BO63" i="13"/>
  <c r="BP63" i="13"/>
  <c r="BQ63" i="13"/>
  <c r="BR63" i="13"/>
  <c r="U64" i="13"/>
  <c r="V64" i="13"/>
  <c r="W64" i="13"/>
  <c r="X64" i="13"/>
  <c r="Y64" i="13"/>
  <c r="Z64" i="13"/>
  <c r="AA64" i="13"/>
  <c r="AB64" i="13"/>
  <c r="AC64" i="13"/>
  <c r="AD64" i="13"/>
  <c r="AE64" i="13"/>
  <c r="AK64" i="13"/>
  <c r="AL64" i="13"/>
  <c r="AN64" i="13"/>
  <c r="AY64" i="13"/>
  <c r="BG64" i="13"/>
  <c r="BI64" i="13"/>
  <c r="BK64" i="13"/>
  <c r="BM64" i="13"/>
  <c r="BP64" i="13"/>
  <c r="BQ64" i="13"/>
  <c r="BR64" i="13"/>
  <c r="U65" i="13"/>
  <c r="V65" i="13"/>
  <c r="W65" i="13"/>
  <c r="X65" i="13"/>
  <c r="Y65" i="13"/>
  <c r="Z65" i="13"/>
  <c r="AA65" i="13"/>
  <c r="AB65" i="13"/>
  <c r="AC65" i="13"/>
  <c r="AD65" i="13"/>
  <c r="AK65" i="13"/>
  <c r="AN65" i="13"/>
  <c r="AO65" i="13"/>
  <c r="BG65" i="13"/>
  <c r="BM65" i="13"/>
  <c r="BP65" i="13"/>
  <c r="BQ65" i="13"/>
  <c r="BR65" i="13"/>
  <c r="R66" i="13"/>
  <c r="S66" i="13"/>
  <c r="T66" i="13"/>
  <c r="U66" i="13"/>
  <c r="V66" i="13"/>
  <c r="W66" i="13"/>
  <c r="X66" i="13"/>
  <c r="Y66" i="13"/>
  <c r="Z66" i="13"/>
  <c r="AA66" i="13"/>
  <c r="AB66" i="13"/>
  <c r="AC66" i="13"/>
  <c r="AD66" i="13"/>
  <c r="AE66" i="13"/>
  <c r="AG66" i="13"/>
  <c r="AH66" i="13"/>
  <c r="AI66" i="13"/>
  <c r="AK66" i="13"/>
  <c r="AL66" i="13"/>
  <c r="AN66" i="13"/>
  <c r="AO66" i="13"/>
  <c r="AQ66" i="13"/>
  <c r="AT66" i="13"/>
  <c r="AU66" i="13"/>
  <c r="AV66" i="13"/>
  <c r="AY66" i="13"/>
  <c r="BG66" i="13"/>
  <c r="BK66" i="13"/>
  <c r="BL66" i="13"/>
  <c r="BM66" i="13"/>
  <c r="BN66" i="13"/>
  <c r="BP66" i="13"/>
  <c r="BQ66" i="13"/>
  <c r="BR66" i="13"/>
  <c r="R67" i="13"/>
  <c r="S67" i="13"/>
  <c r="T67" i="13"/>
  <c r="U67" i="13"/>
  <c r="V67" i="13"/>
  <c r="W67" i="13"/>
  <c r="X67" i="13"/>
  <c r="Y67" i="13"/>
  <c r="Z67" i="13"/>
  <c r="AA67" i="13"/>
  <c r="AB67" i="13"/>
  <c r="AC67" i="13"/>
  <c r="AE67" i="13"/>
  <c r="AF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E67" i="13"/>
  <c r="BF67" i="13"/>
  <c r="BG67" i="13"/>
  <c r="BH67" i="13"/>
  <c r="BI67" i="13"/>
  <c r="BK67" i="13"/>
  <c r="BL67" i="13"/>
  <c r="BM67" i="13"/>
  <c r="BN67" i="13"/>
  <c r="BO67" i="13"/>
  <c r="BP67" i="13"/>
  <c r="BQ67" i="13"/>
  <c r="BR67"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E68" i="13"/>
  <c r="BF68" i="13"/>
  <c r="BG68" i="13"/>
  <c r="BH68" i="13"/>
  <c r="BI68" i="13"/>
  <c r="BK68" i="13"/>
  <c r="BL68" i="13"/>
  <c r="BM68" i="13"/>
  <c r="BN68" i="13"/>
  <c r="BO68" i="13"/>
  <c r="BP68" i="13"/>
  <c r="BQ68" i="13"/>
  <c r="BR68" i="13"/>
  <c r="R69" i="13"/>
  <c r="S69" i="13"/>
  <c r="T69" i="13"/>
  <c r="U69" i="13"/>
  <c r="V69" i="13"/>
  <c r="W69" i="13"/>
  <c r="X69" i="13"/>
  <c r="Y69" i="13"/>
  <c r="Z69" i="13"/>
  <c r="AA69" i="13"/>
  <c r="AB69" i="13"/>
  <c r="AC69" i="13"/>
  <c r="AD69" i="13"/>
  <c r="AE69" i="13"/>
  <c r="AF69" i="13"/>
  <c r="AG69" i="13"/>
  <c r="AH69" i="13"/>
  <c r="AI69" i="13"/>
  <c r="AJ69" i="13"/>
  <c r="AK69" i="13"/>
  <c r="AL69" i="13"/>
  <c r="AM69" i="13"/>
  <c r="AN69" i="13"/>
  <c r="AO69" i="13"/>
  <c r="AP69" i="13"/>
  <c r="AQ69" i="13"/>
  <c r="AR69" i="13"/>
  <c r="AS69" i="13"/>
  <c r="AT69" i="13"/>
  <c r="AU69" i="13"/>
  <c r="AV69" i="13"/>
  <c r="AW69" i="13"/>
  <c r="AX69" i="13"/>
  <c r="AY69" i="13"/>
  <c r="AZ69" i="13"/>
  <c r="BA69" i="13"/>
  <c r="BB69" i="13"/>
  <c r="BC69" i="13"/>
  <c r="BD69" i="13"/>
  <c r="BE69" i="13"/>
  <c r="BF69" i="13"/>
  <c r="BG69" i="13"/>
  <c r="BH69" i="13"/>
  <c r="BI69" i="13"/>
  <c r="BK69" i="13"/>
  <c r="BL69" i="13"/>
  <c r="BM69" i="13"/>
  <c r="BN69" i="13"/>
  <c r="BO69" i="13"/>
  <c r="BP69" i="13"/>
  <c r="BQ69" i="13"/>
  <c r="BR69" i="13"/>
  <c r="R70" i="13"/>
  <c r="S70" i="13"/>
  <c r="T70" i="13"/>
  <c r="U70" i="13"/>
  <c r="V70" i="13"/>
  <c r="W70" i="13"/>
  <c r="X70" i="13"/>
  <c r="Y70" i="13"/>
  <c r="Z70" i="13"/>
  <c r="AA70" i="13"/>
  <c r="AB70" i="13"/>
  <c r="AC70" i="13"/>
  <c r="AD70" i="13"/>
  <c r="AE70" i="13"/>
  <c r="AF70" i="13"/>
  <c r="AG70" i="13"/>
  <c r="AH70" i="13"/>
  <c r="AI70" i="13"/>
  <c r="AJ70" i="13"/>
  <c r="AK70" i="13"/>
  <c r="AL70" i="13"/>
  <c r="AM70" i="13"/>
  <c r="AN70" i="13"/>
  <c r="AO70" i="13"/>
  <c r="AP70" i="13"/>
  <c r="AQ70" i="13"/>
  <c r="AR70" i="13"/>
  <c r="AS70" i="13"/>
  <c r="AT70" i="13"/>
  <c r="AU70" i="13"/>
  <c r="AV70" i="13"/>
  <c r="AW70" i="13"/>
  <c r="AX70" i="13"/>
  <c r="AY70" i="13"/>
  <c r="AZ70" i="13"/>
  <c r="BA70" i="13"/>
  <c r="BB70" i="13"/>
  <c r="BC70" i="13"/>
  <c r="BD70" i="13"/>
  <c r="BE70" i="13"/>
  <c r="BF70" i="13"/>
  <c r="BG70" i="13"/>
  <c r="BH70" i="13"/>
  <c r="BI70" i="13"/>
  <c r="BK70" i="13"/>
  <c r="BL70" i="13"/>
  <c r="BM70" i="13"/>
  <c r="BN70" i="13"/>
  <c r="BO70" i="13"/>
  <c r="BP70" i="13"/>
  <c r="BR70" i="13"/>
  <c r="R71" i="13"/>
  <c r="S71" i="13"/>
  <c r="T71" i="13"/>
  <c r="U71" i="13"/>
  <c r="V71" i="13"/>
  <c r="W71" i="13"/>
  <c r="X71" i="13"/>
  <c r="Y71" i="13"/>
  <c r="Z71" i="13"/>
  <c r="AA71" i="13"/>
  <c r="AB71" i="13"/>
  <c r="AC71" i="13"/>
  <c r="AD71" i="13"/>
  <c r="AE71" i="13"/>
  <c r="AF71" i="13"/>
  <c r="AG71" i="13"/>
  <c r="AH71" i="13"/>
  <c r="AI71" i="13"/>
  <c r="AJ71" i="13"/>
  <c r="AK71" i="13"/>
  <c r="AL71" i="13"/>
  <c r="AM71" i="13"/>
  <c r="AN71" i="13"/>
  <c r="AO71" i="13"/>
  <c r="AP71" i="13"/>
  <c r="AQ71" i="13"/>
  <c r="AR71" i="13"/>
  <c r="AS71" i="13"/>
  <c r="AT71" i="13"/>
  <c r="AU71" i="13"/>
  <c r="AV71" i="13"/>
  <c r="AW71" i="13"/>
  <c r="AX71" i="13"/>
  <c r="AY71" i="13"/>
  <c r="AZ71" i="13"/>
  <c r="BA71" i="13"/>
  <c r="BB71" i="13"/>
  <c r="BC71" i="13"/>
  <c r="BD71" i="13"/>
  <c r="BE71" i="13"/>
  <c r="BF71" i="13"/>
  <c r="BG71" i="13"/>
  <c r="BH71" i="13"/>
  <c r="BI71" i="13"/>
  <c r="BK71" i="13"/>
  <c r="BL71" i="13"/>
  <c r="BM71" i="13"/>
  <c r="BN71" i="13"/>
  <c r="BO71" i="13"/>
  <c r="BP71" i="13"/>
  <c r="BQ71" i="13"/>
  <c r="BR71" i="13"/>
  <c r="R72" i="13"/>
  <c r="S72" i="13"/>
  <c r="T72" i="13"/>
  <c r="U72" i="13"/>
  <c r="V72" i="13"/>
  <c r="W72" i="13"/>
  <c r="X72" i="13"/>
  <c r="Y72" i="13"/>
  <c r="Z72" i="13"/>
  <c r="AA72" i="13"/>
  <c r="AB72" i="13"/>
  <c r="AC72" i="13"/>
  <c r="AE72" i="13"/>
  <c r="AF72" i="13"/>
  <c r="AG72" i="13"/>
  <c r="AH72" i="13"/>
  <c r="AI72" i="13"/>
  <c r="AJ72" i="13"/>
  <c r="AK72" i="13"/>
  <c r="AL72" i="13"/>
  <c r="AM72" i="13"/>
  <c r="AN72" i="13"/>
  <c r="AO72" i="13"/>
  <c r="AP72" i="13"/>
  <c r="AQ72" i="13"/>
  <c r="AR72" i="13"/>
  <c r="AS72" i="13"/>
  <c r="AT72" i="13"/>
  <c r="AU72" i="13"/>
  <c r="AV72" i="13"/>
  <c r="AW72" i="13"/>
  <c r="AX72" i="13"/>
  <c r="AY72" i="13"/>
  <c r="AZ72" i="13"/>
  <c r="BA72" i="13"/>
  <c r="BB72" i="13"/>
  <c r="BC72" i="13"/>
  <c r="BD72" i="13"/>
  <c r="BE72" i="13"/>
  <c r="BF72" i="13"/>
  <c r="BG72" i="13"/>
  <c r="BH72" i="13"/>
  <c r="BI72" i="13"/>
  <c r="BK72" i="13"/>
  <c r="BM72" i="13"/>
  <c r="BN72" i="13"/>
  <c r="BO72" i="13"/>
  <c r="BP72" i="13"/>
  <c r="BQ72" i="13"/>
  <c r="BR72" i="13"/>
  <c r="R73" i="13"/>
  <c r="S73" i="13"/>
  <c r="T73" i="13"/>
  <c r="U73" i="13"/>
  <c r="V73" i="13"/>
  <c r="W73" i="13"/>
  <c r="X73" i="13"/>
  <c r="Y73" i="13"/>
  <c r="Z73" i="13"/>
  <c r="AA73" i="13"/>
  <c r="AB73" i="13"/>
  <c r="AC73" i="13"/>
  <c r="AD73" i="13"/>
  <c r="AE73" i="13"/>
  <c r="AF73" i="13"/>
  <c r="AG73" i="13"/>
  <c r="AH73" i="13"/>
  <c r="AI73" i="13"/>
  <c r="AJ73" i="13"/>
  <c r="AK73" i="13"/>
  <c r="AL73" i="13"/>
  <c r="AM73" i="13"/>
  <c r="AN73" i="13"/>
  <c r="AO73" i="13"/>
  <c r="AP73" i="13"/>
  <c r="AQ73" i="13"/>
  <c r="AR73" i="13"/>
  <c r="AS73" i="13"/>
  <c r="AT73" i="13"/>
  <c r="AU73" i="13"/>
  <c r="AV73" i="13"/>
  <c r="AW73" i="13"/>
  <c r="AX73" i="13"/>
  <c r="AY73" i="13"/>
  <c r="AZ73" i="13"/>
  <c r="BA73" i="13"/>
  <c r="BB73" i="13"/>
  <c r="BC73" i="13"/>
  <c r="BD73" i="13"/>
  <c r="BE73" i="13"/>
  <c r="BF73" i="13"/>
  <c r="BG73" i="13"/>
  <c r="BH73" i="13"/>
  <c r="BI73" i="13"/>
  <c r="BK73" i="13"/>
  <c r="BL73" i="13"/>
  <c r="BN73" i="13"/>
  <c r="BO73" i="13"/>
  <c r="BP73" i="13"/>
  <c r="BQ73" i="13"/>
  <c r="BR73" i="13"/>
  <c r="R74" i="13"/>
  <c r="S74" i="13"/>
  <c r="T74" i="13"/>
  <c r="U74" i="13"/>
  <c r="V74" i="13"/>
  <c r="W74" i="13"/>
  <c r="X74" i="13"/>
  <c r="Y74" i="13"/>
  <c r="Z74" i="13"/>
  <c r="AA74" i="13"/>
  <c r="AB74" i="13"/>
  <c r="AC74" i="13"/>
  <c r="AD74" i="13"/>
  <c r="AF74" i="13"/>
  <c r="AG74" i="13"/>
  <c r="AH74" i="13"/>
  <c r="AI74" i="13"/>
  <c r="AJ74" i="13"/>
  <c r="AK74" i="13"/>
  <c r="AL74" i="13"/>
  <c r="AM74" i="13"/>
  <c r="AN74" i="13"/>
  <c r="AO74" i="13"/>
  <c r="AP74" i="13"/>
  <c r="AQ74" i="13"/>
  <c r="AR74" i="13"/>
  <c r="AS74" i="13"/>
  <c r="AT74" i="13"/>
  <c r="AU74" i="13"/>
  <c r="AV74" i="13"/>
  <c r="AW74" i="13"/>
  <c r="AX74" i="13"/>
  <c r="AY74" i="13"/>
  <c r="AZ74" i="13"/>
  <c r="BA74" i="13"/>
  <c r="BB74" i="13"/>
  <c r="BC74" i="13"/>
  <c r="BD74" i="13"/>
  <c r="BE74" i="13"/>
  <c r="BF74" i="13"/>
  <c r="BG74" i="13"/>
  <c r="BH74" i="13"/>
  <c r="BI74" i="13"/>
  <c r="BK74" i="13"/>
  <c r="BL74" i="13"/>
  <c r="BM74" i="13"/>
  <c r="BN74" i="13"/>
  <c r="BO74" i="13"/>
  <c r="BP74" i="13"/>
  <c r="BQ74" i="13"/>
  <c r="BR74" i="13"/>
  <c r="S75" i="13"/>
  <c r="T75" i="13"/>
  <c r="U75" i="13"/>
  <c r="V75" i="13"/>
  <c r="W75" i="13"/>
  <c r="X75" i="13"/>
  <c r="Y75" i="13"/>
  <c r="Z75" i="13"/>
  <c r="AA75" i="13"/>
  <c r="AB75" i="13"/>
  <c r="AC75" i="13"/>
  <c r="AD75" i="13"/>
  <c r="AE75" i="13"/>
  <c r="AF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E75" i="13"/>
  <c r="BF75" i="13"/>
  <c r="BG75" i="13"/>
  <c r="BH75" i="13"/>
  <c r="BI75" i="13"/>
  <c r="BK75" i="13"/>
  <c r="BL75" i="13"/>
  <c r="BM75" i="13"/>
  <c r="BN75" i="13"/>
  <c r="BO75" i="13"/>
  <c r="BP75" i="13"/>
  <c r="BQ75" i="13"/>
  <c r="BR75"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AR76" i="13"/>
  <c r="AS76" i="13"/>
  <c r="AT76" i="13"/>
  <c r="AU76" i="13"/>
  <c r="AV76" i="13"/>
  <c r="AW76" i="13"/>
  <c r="AX76" i="13"/>
  <c r="AY76" i="13"/>
  <c r="AZ76" i="13"/>
  <c r="BA76" i="13"/>
  <c r="BB76" i="13"/>
  <c r="BC76" i="13"/>
  <c r="BD76" i="13"/>
  <c r="BE76" i="13"/>
  <c r="BF76" i="13"/>
  <c r="BG76" i="13"/>
  <c r="BH76" i="13"/>
  <c r="BI76" i="13"/>
  <c r="BK76" i="13"/>
  <c r="BL76" i="13"/>
  <c r="BM76" i="13"/>
  <c r="BN76" i="13"/>
  <c r="BO76" i="13"/>
  <c r="BP76" i="13"/>
  <c r="BQ76" i="13"/>
  <c r="BR76" i="13"/>
  <c r="R77" i="13"/>
  <c r="S77" i="13"/>
  <c r="T77" i="13"/>
  <c r="U77" i="13"/>
  <c r="V77" i="13"/>
  <c r="W77" i="13"/>
  <c r="X77" i="13"/>
  <c r="Y77" i="13"/>
  <c r="Z77" i="13"/>
  <c r="AA77" i="13"/>
  <c r="AB77" i="13"/>
  <c r="AC77" i="13"/>
  <c r="AD77" i="13"/>
  <c r="AE77" i="13"/>
  <c r="AF77" i="13"/>
  <c r="AG77" i="13"/>
  <c r="AH77" i="13"/>
  <c r="AI77" i="13"/>
  <c r="AJ77" i="13"/>
  <c r="AK77" i="13"/>
  <c r="AL77" i="13"/>
  <c r="AM77" i="13"/>
  <c r="AN77" i="13"/>
  <c r="AO77" i="13"/>
  <c r="AP77" i="13"/>
  <c r="AQ77" i="13"/>
  <c r="AR77" i="13"/>
  <c r="AS77" i="13"/>
  <c r="AT77" i="13"/>
  <c r="AU77" i="13"/>
  <c r="AV77" i="13"/>
  <c r="AW77" i="13"/>
  <c r="AX77" i="13"/>
  <c r="AY77" i="13"/>
  <c r="AZ77" i="13"/>
  <c r="BA77" i="13"/>
  <c r="BB77" i="13"/>
  <c r="BC77" i="13"/>
  <c r="BD77" i="13"/>
  <c r="BE77" i="13"/>
  <c r="BF77" i="13"/>
  <c r="BG77" i="13"/>
  <c r="BH77" i="13"/>
  <c r="BI77" i="13"/>
  <c r="BK77" i="13"/>
  <c r="BL77" i="13"/>
  <c r="BM77" i="13"/>
  <c r="BN77" i="13"/>
  <c r="BO77" i="13"/>
  <c r="BP77" i="13"/>
  <c r="BQ77" i="13"/>
  <c r="BR77" i="13"/>
  <c r="R78" i="13"/>
  <c r="S78" i="13"/>
  <c r="T78" i="13"/>
  <c r="U78" i="13"/>
  <c r="V78" i="13"/>
  <c r="W78" i="13"/>
  <c r="X78" i="13"/>
  <c r="Y78" i="13"/>
  <c r="Z78" i="13"/>
  <c r="AA78" i="13"/>
  <c r="AB78" i="13"/>
  <c r="AC78" i="13"/>
  <c r="AD78" i="13"/>
  <c r="AE78" i="13"/>
  <c r="AF78" i="13"/>
  <c r="AG78" i="13"/>
  <c r="AH78" i="13"/>
  <c r="AI78" i="13"/>
  <c r="AJ78" i="13"/>
  <c r="AK78" i="13"/>
  <c r="AL78" i="13"/>
  <c r="AM78" i="13"/>
  <c r="AN78" i="13"/>
  <c r="AO78" i="13"/>
  <c r="AP78" i="13"/>
  <c r="AQ78" i="13"/>
  <c r="AR78" i="13"/>
  <c r="AS78" i="13"/>
  <c r="AT78" i="13"/>
  <c r="AU78" i="13"/>
  <c r="AV78" i="13"/>
  <c r="AW78" i="13"/>
  <c r="AX78" i="13"/>
  <c r="AY78" i="13"/>
  <c r="AZ78" i="13"/>
  <c r="BA78" i="13"/>
  <c r="BB78" i="13"/>
  <c r="BC78" i="13"/>
  <c r="BD78" i="13"/>
  <c r="BE78" i="13"/>
  <c r="BF78" i="13"/>
  <c r="BG78" i="13"/>
  <c r="BH78" i="13"/>
  <c r="BI78" i="13"/>
  <c r="BK78" i="13"/>
  <c r="BL78" i="13"/>
  <c r="BM78" i="13"/>
  <c r="BN78" i="13"/>
  <c r="BP78" i="13"/>
  <c r="BQ78" i="13"/>
  <c r="BR78" i="13"/>
  <c r="R79" i="13"/>
  <c r="S79" i="13"/>
  <c r="T79" i="13"/>
  <c r="U79" i="13"/>
  <c r="V79" i="13"/>
  <c r="W79" i="13"/>
  <c r="X79" i="13"/>
  <c r="Y79" i="13"/>
  <c r="Z79" i="13"/>
  <c r="AA79" i="13"/>
  <c r="AB79" i="13"/>
  <c r="AC79" i="13"/>
  <c r="AD79" i="13"/>
  <c r="AE79" i="13"/>
  <c r="AF79" i="13"/>
  <c r="AG79" i="13"/>
  <c r="AH79" i="13"/>
  <c r="AK79" i="13"/>
  <c r="AL79" i="13"/>
  <c r="AM79" i="13"/>
  <c r="AN79" i="13"/>
  <c r="AO79" i="13"/>
  <c r="AP79" i="13"/>
  <c r="AQ79" i="13"/>
  <c r="AR79" i="13"/>
  <c r="AS79" i="13"/>
  <c r="AT79" i="13"/>
  <c r="AU79" i="13"/>
  <c r="AV79" i="13"/>
  <c r="AW79" i="13"/>
  <c r="AX79" i="13"/>
  <c r="AY79" i="13"/>
  <c r="AZ79" i="13"/>
  <c r="BA79" i="13"/>
  <c r="BB79" i="13"/>
  <c r="BC79" i="13"/>
  <c r="BD79" i="13"/>
  <c r="BE79" i="13"/>
  <c r="BF79" i="13"/>
  <c r="BG79" i="13"/>
  <c r="BH79" i="13"/>
  <c r="BI79" i="13"/>
  <c r="BK79" i="13"/>
  <c r="BL79" i="13"/>
  <c r="BM79" i="13"/>
  <c r="BN79" i="13"/>
  <c r="BO79" i="13"/>
  <c r="BP79" i="13"/>
  <c r="BQ79" i="13"/>
  <c r="BR79" i="13"/>
  <c r="R80" i="13"/>
  <c r="S80" i="13"/>
  <c r="T80" i="13"/>
  <c r="U80" i="13"/>
  <c r="V80" i="13"/>
  <c r="W80" i="13"/>
  <c r="X80" i="13"/>
  <c r="Y80" i="13"/>
  <c r="Z80" i="13"/>
  <c r="AA80" i="13"/>
  <c r="AB80" i="13"/>
  <c r="AC80" i="13"/>
  <c r="AD80" i="13"/>
  <c r="AE80" i="13"/>
  <c r="AF80" i="13"/>
  <c r="AG80" i="13"/>
  <c r="AH80" i="13"/>
  <c r="AI80" i="13"/>
  <c r="AJ80" i="13"/>
  <c r="AK80" i="13"/>
  <c r="AL80" i="13"/>
  <c r="AM80" i="13"/>
  <c r="AN80" i="13"/>
  <c r="AO80" i="13"/>
  <c r="AP80" i="13"/>
  <c r="AQ80" i="13"/>
  <c r="AR80" i="13"/>
  <c r="AT80" i="13"/>
  <c r="AU80" i="13"/>
  <c r="AV80" i="13"/>
  <c r="AW80" i="13"/>
  <c r="AX80" i="13"/>
  <c r="AY80" i="13"/>
  <c r="AZ80" i="13"/>
  <c r="BA80" i="13"/>
  <c r="BB80" i="13"/>
  <c r="BC80" i="13"/>
  <c r="BD80" i="13"/>
  <c r="BE80" i="13"/>
  <c r="BF80" i="13"/>
  <c r="BG80" i="13"/>
  <c r="BH80" i="13"/>
  <c r="BI80" i="13"/>
  <c r="BL80" i="13"/>
  <c r="BM80" i="13"/>
  <c r="BN80" i="13"/>
  <c r="BO80" i="13"/>
  <c r="BP80" i="13"/>
  <c r="BQ80" i="13"/>
  <c r="BR80" i="13"/>
  <c r="R81" i="13"/>
  <c r="S81" i="13"/>
  <c r="T81" i="13"/>
  <c r="U81" i="13"/>
  <c r="V81" i="13"/>
  <c r="W81" i="13"/>
  <c r="X81" i="13"/>
  <c r="Y81" i="13"/>
  <c r="Z81" i="13"/>
  <c r="AA81" i="13"/>
  <c r="AB81" i="13"/>
  <c r="AD81" i="13"/>
  <c r="AE81" i="13"/>
  <c r="AF81" i="13"/>
  <c r="AG81" i="13"/>
  <c r="AH81" i="13"/>
  <c r="AI81" i="13"/>
  <c r="AJ81" i="13"/>
  <c r="AK81" i="13"/>
  <c r="AL81" i="13"/>
  <c r="AM81" i="13"/>
  <c r="AN81" i="13"/>
  <c r="AO81" i="13"/>
  <c r="AP81" i="13"/>
  <c r="AQ81" i="13"/>
  <c r="AR81" i="13"/>
  <c r="AS81" i="13"/>
  <c r="AT81" i="13"/>
  <c r="AU81" i="13"/>
  <c r="AV81" i="13"/>
  <c r="AW81" i="13"/>
  <c r="AX81" i="13"/>
  <c r="AY81" i="13"/>
  <c r="AZ81" i="13"/>
  <c r="BA81" i="13"/>
  <c r="BB81" i="13"/>
  <c r="BC81" i="13"/>
  <c r="BD81" i="13"/>
  <c r="BE81" i="13"/>
  <c r="BF81" i="13"/>
  <c r="BG81" i="13"/>
  <c r="BH81" i="13"/>
  <c r="BI81" i="13"/>
  <c r="BK81" i="13"/>
  <c r="BM81" i="13"/>
  <c r="BN81" i="13"/>
  <c r="BO81" i="13"/>
  <c r="BP81" i="13"/>
  <c r="BQ81" i="13"/>
  <c r="BR81" i="13"/>
  <c r="R82" i="13"/>
  <c r="S82" i="13"/>
  <c r="T82" i="13"/>
  <c r="U82" i="13"/>
  <c r="V82" i="13"/>
  <c r="W82" i="13"/>
  <c r="X82" i="13"/>
  <c r="Y82" i="13"/>
  <c r="Z82" i="13"/>
  <c r="AA82" i="13"/>
  <c r="AB82" i="13"/>
  <c r="AC82" i="13"/>
  <c r="AD82" i="13"/>
  <c r="AF82" i="13"/>
  <c r="AG82" i="13"/>
  <c r="AH82" i="13"/>
  <c r="AI82" i="13"/>
  <c r="AJ82" i="13"/>
  <c r="AK82" i="13"/>
  <c r="AL82" i="13"/>
  <c r="AM82" i="13"/>
  <c r="AN82" i="13"/>
  <c r="AO82" i="13"/>
  <c r="AP82" i="13"/>
  <c r="AQ82" i="13"/>
  <c r="AR82" i="13"/>
  <c r="AS82" i="13"/>
  <c r="AT82" i="13"/>
  <c r="AU82" i="13"/>
  <c r="AV82" i="13"/>
  <c r="AW82" i="13"/>
  <c r="AX82" i="13"/>
  <c r="AZ82" i="13"/>
  <c r="BB82" i="13"/>
  <c r="BD82" i="13"/>
  <c r="BE82" i="13"/>
  <c r="BF82" i="13"/>
  <c r="BG82" i="13"/>
  <c r="BH82" i="13"/>
  <c r="BI82" i="13"/>
  <c r="BK82" i="13"/>
  <c r="BL82" i="13"/>
  <c r="BM82" i="13"/>
  <c r="BN82" i="13"/>
  <c r="BP82" i="13"/>
  <c r="BQ82" i="13"/>
  <c r="BR82" i="13"/>
  <c r="R83" i="13"/>
  <c r="S83" i="13"/>
  <c r="T83" i="13"/>
  <c r="U83" i="13"/>
  <c r="V83" i="13"/>
  <c r="W83" i="13"/>
  <c r="X83" i="13"/>
  <c r="Y83" i="13"/>
  <c r="Z83" i="13"/>
  <c r="AA83" i="13"/>
  <c r="AB83" i="13"/>
  <c r="AC83" i="13"/>
  <c r="AE83" i="13"/>
  <c r="AF83" i="13"/>
  <c r="AG83" i="13"/>
  <c r="AH83" i="13"/>
  <c r="AI83" i="13"/>
  <c r="AJ83" i="13"/>
  <c r="AK83" i="13"/>
  <c r="AL83" i="13"/>
  <c r="AM83" i="13"/>
  <c r="AN83" i="13"/>
  <c r="AO83" i="13"/>
  <c r="AP83" i="13"/>
  <c r="AQ83" i="13"/>
  <c r="AR83" i="13"/>
  <c r="AS83" i="13"/>
  <c r="AT83" i="13"/>
  <c r="AU83" i="13"/>
  <c r="AV83" i="13"/>
  <c r="AW83" i="13"/>
  <c r="AX83" i="13"/>
  <c r="AY83" i="13"/>
  <c r="AZ83" i="13"/>
  <c r="BA83" i="13"/>
  <c r="BB83" i="13"/>
  <c r="BC83" i="13"/>
  <c r="BD83" i="13"/>
  <c r="BE83" i="13"/>
  <c r="BG83" i="13"/>
  <c r="BH83" i="13"/>
  <c r="BK83" i="13"/>
  <c r="BL83" i="13"/>
  <c r="BM83" i="13"/>
  <c r="BN83" i="13"/>
  <c r="BO83" i="13"/>
  <c r="BP83" i="13"/>
  <c r="BQ83" i="13"/>
  <c r="BR83" i="13"/>
  <c r="R84" i="13"/>
  <c r="S84" i="13"/>
  <c r="T84" i="13"/>
  <c r="U84" i="13"/>
  <c r="V84" i="13"/>
  <c r="W84" i="13"/>
  <c r="X84" i="13"/>
  <c r="Y84" i="13"/>
  <c r="Z84" i="13"/>
  <c r="AA84" i="13"/>
  <c r="AB84" i="13"/>
  <c r="AC84" i="13"/>
  <c r="AD84" i="13"/>
  <c r="AE84" i="13"/>
  <c r="AI84" i="13"/>
  <c r="AJ84" i="13"/>
  <c r="AK84" i="13"/>
  <c r="AL84" i="13"/>
  <c r="AM84" i="13"/>
  <c r="AN84" i="13"/>
  <c r="AO84" i="13"/>
  <c r="AP84" i="13"/>
  <c r="AQ84" i="13"/>
  <c r="AR84" i="13"/>
  <c r="AS84" i="13"/>
  <c r="AT84" i="13"/>
  <c r="AU84" i="13"/>
  <c r="AV84" i="13"/>
  <c r="AW84" i="13"/>
  <c r="AX84" i="13"/>
  <c r="AY84" i="13"/>
  <c r="AZ84" i="13"/>
  <c r="BA84" i="13"/>
  <c r="BC84" i="13"/>
  <c r="BD84" i="13"/>
  <c r="BE84" i="13"/>
  <c r="BF84" i="13"/>
  <c r="BG84" i="13"/>
  <c r="BH84" i="13"/>
  <c r="BI84" i="13"/>
  <c r="BK84" i="13"/>
  <c r="BL84" i="13"/>
  <c r="BM84" i="13"/>
  <c r="BN84" i="13"/>
  <c r="BO84" i="13"/>
  <c r="BP84" i="13"/>
  <c r="BQ84" i="13"/>
  <c r="BR84" i="13"/>
  <c r="U85" i="13"/>
  <c r="V85" i="13"/>
  <c r="W85" i="13"/>
  <c r="X85" i="13"/>
  <c r="Y85" i="13"/>
  <c r="Z85" i="13"/>
  <c r="AA85" i="13"/>
  <c r="AB85" i="13"/>
  <c r="AC85" i="13"/>
  <c r="AD85" i="13"/>
  <c r="AE85" i="13"/>
  <c r="AG85" i="13"/>
  <c r="AN85" i="13"/>
  <c r="AU85" i="13"/>
  <c r="BG85" i="13"/>
  <c r="BK85" i="13"/>
  <c r="BL85" i="13"/>
  <c r="BN85" i="13"/>
  <c r="BP85" i="13"/>
  <c r="U86" i="13"/>
  <c r="V86" i="13"/>
  <c r="W86" i="13"/>
  <c r="X86" i="13"/>
  <c r="Y86" i="13"/>
  <c r="Z86" i="13"/>
  <c r="AA86" i="13"/>
  <c r="AB86" i="13"/>
  <c r="AC86" i="13"/>
  <c r="AD86" i="13"/>
  <c r="AE86" i="13"/>
  <c r="AN86" i="13"/>
  <c r="AY86" i="13"/>
  <c r="BG86" i="13"/>
  <c r="BK86" i="13"/>
  <c r="BL86" i="13"/>
  <c r="BM86" i="13"/>
  <c r="BN86" i="13"/>
  <c r="BP86" i="13"/>
  <c r="S87" i="13"/>
  <c r="U87" i="13"/>
  <c r="V87" i="13"/>
  <c r="W87" i="13"/>
  <c r="X87" i="13"/>
  <c r="Y87" i="13"/>
  <c r="Z87" i="13"/>
  <c r="AA87" i="13"/>
  <c r="AB87" i="13"/>
  <c r="AC87" i="13"/>
  <c r="AD87" i="13"/>
  <c r="AF87" i="13"/>
  <c r="AG87" i="13"/>
  <c r="AH87" i="13"/>
  <c r="AI87" i="13"/>
  <c r="AJ87" i="13"/>
  <c r="AK87" i="13"/>
  <c r="AL87" i="13"/>
  <c r="AM87" i="13"/>
  <c r="AN87" i="13"/>
  <c r="AO87" i="13"/>
  <c r="AQ87" i="13"/>
  <c r="AR87" i="13"/>
  <c r="AV87" i="13"/>
  <c r="AW87" i="13"/>
  <c r="AX87" i="13"/>
  <c r="AY87" i="13"/>
  <c r="AZ87" i="13"/>
  <c r="BG87" i="13"/>
  <c r="BH87" i="13"/>
  <c r="BK87" i="13"/>
  <c r="BL87" i="13"/>
  <c r="BM87" i="13"/>
  <c r="BN87" i="13"/>
  <c r="BP87" i="13"/>
  <c r="BR11" i="13"/>
  <c r="S11" i="13"/>
  <c r="T11" i="13"/>
  <c r="U11" i="13"/>
  <c r="V11" i="13"/>
  <c r="W11" i="13"/>
  <c r="X11" i="13"/>
  <c r="Y11" i="13"/>
  <c r="Z11" i="13"/>
  <c r="AA11" i="13"/>
  <c r="AB11" i="13"/>
  <c r="AC11" i="13"/>
  <c r="AD11" i="13"/>
  <c r="AE11" i="13"/>
  <c r="AF11" i="13"/>
  <c r="AG11" i="13"/>
  <c r="AH11" i="13"/>
  <c r="AI11" i="13"/>
  <c r="AJ11" i="13"/>
  <c r="AL11" i="13"/>
  <c r="AM11" i="13"/>
  <c r="AN11" i="13"/>
  <c r="AO11" i="13"/>
  <c r="AP11" i="13"/>
  <c r="AQ11" i="13"/>
  <c r="AR11" i="13"/>
  <c r="AS11" i="13"/>
  <c r="AT11" i="13"/>
  <c r="AU11" i="13"/>
  <c r="AV11" i="13"/>
  <c r="AW11" i="13"/>
  <c r="AX11" i="13"/>
  <c r="AY11" i="13"/>
  <c r="AZ11" i="13"/>
  <c r="BA11" i="13"/>
  <c r="BB11" i="13"/>
  <c r="BC11" i="13"/>
  <c r="BD11" i="13"/>
  <c r="BE11" i="13"/>
  <c r="BF11" i="13"/>
  <c r="BG11" i="13"/>
  <c r="BH11" i="13"/>
  <c r="BI11" i="13"/>
  <c r="BK11" i="13"/>
  <c r="BL11" i="13"/>
  <c r="BM11" i="13"/>
  <c r="BN11" i="13"/>
  <c r="BO11" i="13"/>
  <c r="BP11" i="13"/>
  <c r="BQ11" i="13"/>
  <c r="L11" i="13"/>
  <c r="M11" i="13"/>
  <c r="N11" i="13"/>
  <c r="O11" i="13"/>
  <c r="P11" i="13"/>
  <c r="Q11" i="13"/>
  <c r="R11" i="13"/>
  <c r="L12" i="13"/>
  <c r="M12" i="13"/>
  <c r="N12" i="13"/>
  <c r="O12" i="13"/>
  <c r="P12" i="13"/>
  <c r="Q12" i="13"/>
  <c r="L13" i="13"/>
  <c r="M13" i="13"/>
  <c r="N13" i="13"/>
  <c r="O13" i="13"/>
  <c r="P13" i="13"/>
  <c r="Q13" i="13"/>
  <c r="L14" i="13"/>
  <c r="M14" i="13"/>
  <c r="N14" i="13"/>
  <c r="O14" i="13"/>
  <c r="P14" i="13"/>
  <c r="Q14" i="13"/>
  <c r="L15" i="13"/>
  <c r="M15" i="13"/>
  <c r="N15" i="13"/>
  <c r="O15" i="13"/>
  <c r="P15" i="13"/>
  <c r="Q15" i="13"/>
  <c r="L16" i="13"/>
  <c r="M16" i="13"/>
  <c r="N16" i="13"/>
  <c r="O16" i="13"/>
  <c r="P16" i="13"/>
  <c r="Q16" i="13"/>
  <c r="L17" i="13"/>
  <c r="M17" i="13"/>
  <c r="N17" i="13"/>
  <c r="O17" i="13"/>
  <c r="P17" i="13"/>
  <c r="Q17" i="13"/>
  <c r="L18" i="13"/>
  <c r="M18" i="13"/>
  <c r="N18" i="13"/>
  <c r="O18" i="13"/>
  <c r="P18" i="13"/>
  <c r="Q18" i="13"/>
  <c r="L19" i="13"/>
  <c r="M19" i="13"/>
  <c r="N19" i="13"/>
  <c r="O19" i="13"/>
  <c r="P19" i="13"/>
  <c r="Q19" i="13"/>
  <c r="L20" i="13"/>
  <c r="M20" i="13"/>
  <c r="N20" i="13"/>
  <c r="O20" i="13"/>
  <c r="P20" i="13"/>
  <c r="Q20" i="13"/>
  <c r="L21" i="13"/>
  <c r="M21" i="13"/>
  <c r="N21" i="13"/>
  <c r="O21" i="13"/>
  <c r="P21" i="13"/>
  <c r="Q21" i="13"/>
  <c r="L22" i="13"/>
  <c r="M22" i="13"/>
  <c r="N22" i="13"/>
  <c r="O22" i="13"/>
  <c r="P22" i="13"/>
  <c r="L23" i="13"/>
  <c r="M23" i="13"/>
  <c r="N23" i="13"/>
  <c r="P23" i="13"/>
  <c r="Q23" i="13"/>
  <c r="L24" i="13"/>
  <c r="M24" i="13"/>
  <c r="N24" i="13"/>
  <c r="O24" i="13"/>
  <c r="P24" i="13"/>
  <c r="Q24" i="13"/>
  <c r="L25" i="13"/>
  <c r="M25" i="13"/>
  <c r="N25" i="13"/>
  <c r="O25" i="13"/>
  <c r="P25" i="13"/>
  <c r="Q25" i="13"/>
  <c r="L26" i="13"/>
  <c r="M26" i="13"/>
  <c r="N26" i="13"/>
  <c r="O26" i="13"/>
  <c r="P26" i="13"/>
  <c r="Q26" i="13"/>
  <c r="L27" i="13"/>
  <c r="M27" i="13"/>
  <c r="N27" i="13"/>
  <c r="O27" i="13"/>
  <c r="P27" i="13"/>
  <c r="Q27" i="13"/>
  <c r="L28" i="13"/>
  <c r="M28" i="13"/>
  <c r="N28" i="13"/>
  <c r="O28" i="13"/>
  <c r="P28" i="13"/>
  <c r="Q28" i="13"/>
  <c r="L29" i="13"/>
  <c r="M29" i="13"/>
  <c r="N29" i="13"/>
  <c r="O29" i="13"/>
  <c r="P29" i="13"/>
  <c r="Q29" i="13"/>
  <c r="L30" i="13"/>
  <c r="M30" i="13"/>
  <c r="N30" i="13"/>
  <c r="O30" i="13"/>
  <c r="P30" i="13"/>
  <c r="Q30" i="13"/>
  <c r="L31" i="13"/>
  <c r="M31" i="13"/>
  <c r="N31" i="13"/>
  <c r="O31" i="13"/>
  <c r="P31" i="13"/>
  <c r="Q31" i="13"/>
  <c r="L32" i="13"/>
  <c r="M32" i="13"/>
  <c r="N32" i="13"/>
  <c r="O32" i="13"/>
  <c r="P32" i="13"/>
  <c r="Q32" i="13"/>
  <c r="L33" i="13"/>
  <c r="M33" i="13"/>
  <c r="N33" i="13"/>
  <c r="P33" i="13"/>
  <c r="Q33" i="13"/>
  <c r="L34" i="13"/>
  <c r="M34" i="13"/>
  <c r="N34" i="13"/>
  <c r="P34" i="13"/>
  <c r="Q34" i="13"/>
  <c r="L35" i="13"/>
  <c r="M35" i="13"/>
  <c r="N35" i="13"/>
  <c r="O35" i="13"/>
  <c r="P35" i="13"/>
  <c r="Q35" i="13"/>
  <c r="L36" i="13"/>
  <c r="M36" i="13"/>
  <c r="N36" i="13"/>
  <c r="O36" i="13"/>
  <c r="P36" i="13"/>
  <c r="Q36" i="13"/>
  <c r="L37" i="13"/>
  <c r="M37" i="13"/>
  <c r="N37" i="13"/>
  <c r="O37" i="13"/>
  <c r="P37" i="13"/>
  <c r="Q37" i="13"/>
  <c r="L38" i="13"/>
  <c r="M38" i="13"/>
  <c r="N38" i="13"/>
  <c r="O38" i="13"/>
  <c r="P38" i="13"/>
  <c r="Q38" i="13"/>
  <c r="L39" i="13"/>
  <c r="M39" i="13"/>
  <c r="N39" i="13"/>
  <c r="O39" i="13"/>
  <c r="P39" i="13"/>
  <c r="Q39" i="13"/>
  <c r="L40" i="13"/>
  <c r="M40" i="13"/>
  <c r="N40" i="13"/>
  <c r="O40" i="13"/>
  <c r="P40" i="13"/>
  <c r="Q40" i="13"/>
  <c r="L41" i="13"/>
  <c r="M41" i="13"/>
  <c r="N41" i="13"/>
  <c r="O41" i="13"/>
  <c r="P41" i="13"/>
  <c r="L42" i="13"/>
  <c r="M42" i="13"/>
  <c r="N42" i="13"/>
  <c r="O42" i="13"/>
  <c r="P42" i="13"/>
  <c r="Q42" i="13"/>
  <c r="L43" i="13"/>
  <c r="M43" i="13"/>
  <c r="N43" i="13"/>
  <c r="O43" i="13"/>
  <c r="P43" i="13"/>
  <c r="Q43" i="13"/>
  <c r="L44" i="13"/>
  <c r="M44" i="13"/>
  <c r="N44" i="13"/>
  <c r="O44" i="13"/>
  <c r="P44" i="13"/>
  <c r="Q44" i="13"/>
  <c r="L45" i="13"/>
  <c r="M45" i="13"/>
  <c r="N45" i="13"/>
  <c r="O45" i="13"/>
  <c r="P45" i="13"/>
  <c r="Q45" i="13"/>
  <c r="L46" i="13"/>
  <c r="M46" i="13"/>
  <c r="N46" i="13"/>
  <c r="O46" i="13"/>
  <c r="P46" i="13"/>
  <c r="Q46" i="13"/>
  <c r="L47" i="13"/>
  <c r="M47" i="13"/>
  <c r="N47" i="13"/>
  <c r="O47" i="13"/>
  <c r="P47" i="13"/>
  <c r="Q47" i="13"/>
  <c r="L48" i="13"/>
  <c r="M48" i="13"/>
  <c r="N48" i="13"/>
  <c r="O48" i="13"/>
  <c r="P48" i="13"/>
  <c r="Q48" i="13"/>
  <c r="L49" i="13"/>
  <c r="M49" i="13"/>
  <c r="N49" i="13"/>
  <c r="O49" i="13"/>
  <c r="P49" i="13"/>
  <c r="Q49" i="13"/>
  <c r="L50" i="13"/>
  <c r="M50" i="13"/>
  <c r="N50" i="13"/>
  <c r="O50" i="13"/>
  <c r="P50" i="13"/>
  <c r="Q50" i="13"/>
  <c r="L51" i="13"/>
  <c r="M51" i="13"/>
  <c r="N51" i="13"/>
  <c r="O51" i="13"/>
  <c r="P51" i="13"/>
  <c r="Q51" i="13"/>
  <c r="L52" i="13"/>
  <c r="M52" i="13"/>
  <c r="N52" i="13"/>
  <c r="O52" i="13"/>
  <c r="P52" i="13"/>
  <c r="Q52" i="13"/>
  <c r="L53" i="13"/>
  <c r="M53" i="13"/>
  <c r="N53" i="13"/>
  <c r="O53" i="13"/>
  <c r="P53" i="13"/>
  <c r="Q53" i="13"/>
  <c r="L54" i="13"/>
  <c r="M54" i="13"/>
  <c r="N54" i="13"/>
  <c r="O54" i="13"/>
  <c r="P54" i="13"/>
  <c r="Q54" i="13"/>
  <c r="L55" i="13"/>
  <c r="M55" i="13"/>
  <c r="N55" i="13"/>
  <c r="O55" i="13"/>
  <c r="P55" i="13"/>
  <c r="Q55" i="13"/>
  <c r="L56" i="13"/>
  <c r="M56" i="13"/>
  <c r="N56" i="13"/>
  <c r="P56" i="13"/>
  <c r="L57" i="13"/>
  <c r="M57" i="13"/>
  <c r="N57" i="13"/>
  <c r="O57" i="13"/>
  <c r="P57" i="13"/>
  <c r="Q57" i="13"/>
  <c r="L58" i="13"/>
  <c r="M58" i="13"/>
  <c r="N58" i="13"/>
  <c r="O58" i="13"/>
  <c r="P58" i="13"/>
  <c r="Q58" i="13"/>
  <c r="L59" i="13"/>
  <c r="M59" i="13"/>
  <c r="N59" i="13"/>
  <c r="O59" i="13"/>
  <c r="P59" i="13"/>
  <c r="Q59" i="13"/>
  <c r="L60" i="13"/>
  <c r="M60" i="13"/>
  <c r="N60" i="13"/>
  <c r="O60" i="13"/>
  <c r="P60" i="13"/>
  <c r="Q60" i="13"/>
  <c r="L61" i="13"/>
  <c r="M61" i="13"/>
  <c r="N61" i="13"/>
  <c r="O61" i="13"/>
  <c r="P61" i="13"/>
  <c r="Q61" i="13"/>
  <c r="L62" i="13"/>
  <c r="M62" i="13"/>
  <c r="N62" i="13"/>
  <c r="O62" i="13"/>
  <c r="P62" i="13"/>
  <c r="L63" i="13"/>
  <c r="M63" i="13"/>
  <c r="N63" i="13"/>
  <c r="O63" i="13"/>
  <c r="P63" i="13"/>
  <c r="L64" i="13"/>
  <c r="M64" i="13"/>
  <c r="N64" i="13"/>
  <c r="O64" i="13"/>
  <c r="L65" i="13"/>
  <c r="M65" i="13"/>
  <c r="N65" i="13"/>
  <c r="O65" i="13"/>
  <c r="L66" i="13"/>
  <c r="M66" i="13"/>
  <c r="N66" i="13"/>
  <c r="O66" i="13"/>
  <c r="P66" i="13"/>
  <c r="Q66" i="13"/>
  <c r="L67" i="13"/>
  <c r="M67" i="13"/>
  <c r="N67" i="13"/>
  <c r="O67" i="13"/>
  <c r="P67" i="13"/>
  <c r="Q67" i="13"/>
  <c r="L68" i="13"/>
  <c r="M68" i="13"/>
  <c r="N68" i="13"/>
  <c r="O68" i="13"/>
  <c r="P68" i="13"/>
  <c r="Q68" i="13"/>
  <c r="L69" i="13"/>
  <c r="M69" i="13"/>
  <c r="N69" i="13"/>
  <c r="O69" i="13"/>
  <c r="P69" i="13"/>
  <c r="Q69" i="13"/>
  <c r="L70" i="13"/>
  <c r="M70" i="13"/>
  <c r="N70" i="13"/>
  <c r="P70" i="13"/>
  <c r="Q70" i="13"/>
  <c r="L71" i="13"/>
  <c r="M71" i="13"/>
  <c r="N71" i="13"/>
  <c r="P71" i="13"/>
  <c r="Q71" i="13"/>
  <c r="L72" i="13"/>
  <c r="M72" i="13"/>
  <c r="N72" i="13"/>
  <c r="O72" i="13"/>
  <c r="P72" i="13"/>
  <c r="Q72" i="13"/>
  <c r="L73" i="13"/>
  <c r="M73" i="13"/>
  <c r="N73" i="13"/>
  <c r="O73" i="13"/>
  <c r="P73" i="13"/>
  <c r="Q73" i="13"/>
  <c r="L74" i="13"/>
  <c r="M74" i="13"/>
  <c r="N74" i="13"/>
  <c r="O74" i="13"/>
  <c r="P74" i="13"/>
  <c r="Q74" i="13"/>
  <c r="L75" i="13"/>
  <c r="M75" i="13"/>
  <c r="N75" i="13"/>
  <c r="O75" i="13"/>
  <c r="P75" i="13"/>
  <c r="L76" i="13"/>
  <c r="M76" i="13"/>
  <c r="N76" i="13"/>
  <c r="P76" i="13"/>
  <c r="Q76" i="13"/>
  <c r="L77" i="13"/>
  <c r="M77" i="13"/>
  <c r="O77" i="13"/>
  <c r="P77" i="13"/>
  <c r="Q77" i="13"/>
  <c r="L78" i="13"/>
  <c r="M78" i="13"/>
  <c r="N78" i="13"/>
  <c r="O78" i="13"/>
  <c r="P78" i="13"/>
  <c r="Q78" i="13"/>
  <c r="L79" i="13"/>
  <c r="M79" i="13"/>
  <c r="N79" i="13"/>
  <c r="O79" i="13"/>
  <c r="P79" i="13"/>
  <c r="Q79" i="13"/>
  <c r="L80" i="13"/>
  <c r="M80" i="13"/>
  <c r="N80" i="13"/>
  <c r="O80" i="13"/>
  <c r="P80" i="13"/>
  <c r="Q80" i="13"/>
  <c r="L81" i="13"/>
  <c r="M81" i="13"/>
  <c r="N81" i="13"/>
  <c r="O81" i="13"/>
  <c r="P81" i="13"/>
  <c r="Q81" i="13"/>
  <c r="L82" i="13"/>
  <c r="M82" i="13"/>
  <c r="N82" i="13"/>
  <c r="O82" i="13"/>
  <c r="P82" i="13"/>
  <c r="Q82" i="13"/>
  <c r="L83" i="13"/>
  <c r="M83" i="13"/>
  <c r="N83" i="13"/>
  <c r="O83" i="13"/>
  <c r="P83" i="13"/>
  <c r="Q83" i="13"/>
  <c r="L84" i="13"/>
  <c r="M84" i="13"/>
  <c r="N84" i="13"/>
  <c r="O84" i="13"/>
  <c r="P84" i="13"/>
  <c r="Q84" i="13"/>
  <c r="L85" i="13"/>
  <c r="M85" i="13"/>
  <c r="N85" i="13"/>
  <c r="O85" i="13"/>
  <c r="P85" i="13"/>
  <c r="L86" i="13"/>
  <c r="N86" i="13"/>
  <c r="O86" i="13"/>
  <c r="P86" i="13"/>
  <c r="L87" i="13"/>
  <c r="M87" i="13"/>
  <c r="N87" i="13"/>
  <c r="O87" i="13"/>
  <c r="P87" i="13"/>
  <c r="Q87" i="13"/>
  <c r="V381" i="16"/>
  <c r="W381" i="16"/>
  <c r="X381" i="16"/>
  <c r="Y381" i="16"/>
  <c r="Z381" i="16"/>
  <c r="AA381" i="16"/>
  <c r="AB381" i="16"/>
  <c r="AP381" i="16"/>
  <c r="AY381" i="16"/>
  <c r="BG381" i="16"/>
  <c r="BN381" i="16"/>
  <c r="BR379" i="16"/>
  <c r="BQ379" i="16"/>
  <c r="BO379" i="16"/>
  <c r="BI379" i="16"/>
  <c r="BF379" i="16"/>
  <c r="BE379" i="16"/>
  <c r="BD379" i="16"/>
  <c r="BC379" i="16"/>
  <c r="BB379" i="16"/>
  <c r="BA379" i="16"/>
  <c r="AU379" i="16"/>
  <c r="AT379" i="16"/>
  <c r="AS379" i="16"/>
  <c r="AP379" i="16"/>
  <c r="AE379" i="16"/>
  <c r="T379" i="16"/>
  <c r="R379" i="16"/>
  <c r="BR378" i="16"/>
  <c r="BQ378" i="16"/>
  <c r="BO378" i="16"/>
  <c r="BI378" i="16"/>
  <c r="BH378" i="16"/>
  <c r="BF378" i="16"/>
  <c r="BE378" i="16"/>
  <c r="BD378" i="16"/>
  <c r="BC378" i="16"/>
  <c r="BB378" i="16"/>
  <c r="BA378" i="16"/>
  <c r="AZ378" i="16"/>
  <c r="AX378" i="16"/>
  <c r="AW378" i="16"/>
  <c r="AV378" i="16"/>
  <c r="AU378" i="16"/>
  <c r="AT378" i="16"/>
  <c r="AS378" i="16"/>
  <c r="AR378" i="16"/>
  <c r="AQ378" i="16"/>
  <c r="AP378" i="16"/>
  <c r="AO378" i="16"/>
  <c r="AM378" i="16"/>
  <c r="AL378" i="16"/>
  <c r="AK378" i="16"/>
  <c r="AJ378" i="16"/>
  <c r="AI378" i="16"/>
  <c r="AH378" i="16"/>
  <c r="AG378" i="16"/>
  <c r="AF378" i="16"/>
  <c r="T378" i="16"/>
  <c r="S378" i="16"/>
  <c r="R378" i="16"/>
  <c r="Q378" i="16"/>
  <c r="M378" i="16"/>
  <c r="M381" i="16" s="1"/>
  <c r="BR377" i="16"/>
  <c r="BQ377" i="16"/>
  <c r="BO377" i="16"/>
  <c r="BM377" i="16"/>
  <c r="BI377" i="16"/>
  <c r="BH377" i="16"/>
  <c r="BF377" i="16"/>
  <c r="BE377" i="16"/>
  <c r="BD377" i="16"/>
  <c r="BC377" i="16"/>
  <c r="BB377" i="16"/>
  <c r="BA377" i="16"/>
  <c r="AZ377" i="16"/>
  <c r="AY377" i="16"/>
  <c r="AX377" i="16"/>
  <c r="AX381" i="16" s="1"/>
  <c r="AW377" i="16"/>
  <c r="AV377" i="16"/>
  <c r="AT377" i="16"/>
  <c r="AS377" i="16"/>
  <c r="AR377" i="16"/>
  <c r="AQ377" i="16"/>
  <c r="AP377" i="16"/>
  <c r="AO377" i="16"/>
  <c r="AM377" i="16"/>
  <c r="AL377" i="16"/>
  <c r="AK377" i="16"/>
  <c r="AJ377" i="16"/>
  <c r="AI377" i="16"/>
  <c r="AH377" i="16"/>
  <c r="AF377" i="16"/>
  <c r="T377" i="16"/>
  <c r="S377" i="16"/>
  <c r="R377" i="16"/>
  <c r="Q377" i="16"/>
  <c r="BB376" i="16"/>
  <c r="AH376" i="16"/>
  <c r="AG376" i="16"/>
  <c r="AF376" i="16"/>
  <c r="I376" i="16"/>
  <c r="H376" i="16"/>
  <c r="BI375" i="16"/>
  <c r="BF375" i="16"/>
  <c r="AD375" i="16"/>
  <c r="I375" i="16"/>
  <c r="H375" i="16"/>
  <c r="BO374" i="16"/>
  <c r="BJ374" i="16"/>
  <c r="BC374" i="16"/>
  <c r="BA374" i="16"/>
  <c r="AY374" i="16"/>
  <c r="AE374" i="16"/>
  <c r="I374" i="16"/>
  <c r="H374" i="16"/>
  <c r="BL373" i="16"/>
  <c r="AC373" i="16"/>
  <c r="BS373" i="16" s="1"/>
  <c r="I373" i="16"/>
  <c r="H373" i="16"/>
  <c r="BK372" i="16"/>
  <c r="AS372" i="16"/>
  <c r="I372" i="16"/>
  <c r="H372" i="16"/>
  <c r="AJ371" i="16"/>
  <c r="AI371" i="16"/>
  <c r="I371" i="16"/>
  <c r="H371" i="16"/>
  <c r="BO370" i="16"/>
  <c r="BS370" i="16" s="1"/>
  <c r="I370" i="16"/>
  <c r="H370" i="16"/>
  <c r="N369" i="16"/>
  <c r="N381" i="16" s="1"/>
  <c r="I369" i="16"/>
  <c r="H369" i="16"/>
  <c r="BS368" i="16"/>
  <c r="O368" i="16"/>
  <c r="I368" i="16"/>
  <c r="H368" i="16"/>
  <c r="R367" i="16"/>
  <c r="Q367" i="16"/>
  <c r="BS367" i="16" s="1"/>
  <c r="I367" i="16"/>
  <c r="H367" i="16"/>
  <c r="AE366" i="16"/>
  <c r="BS366" i="16" s="1"/>
  <c r="I366" i="16"/>
  <c r="H366" i="16"/>
  <c r="BM365" i="16"/>
  <c r="BS365" i="16" s="1"/>
  <c r="I365" i="16"/>
  <c r="H365" i="16"/>
  <c r="BL364" i="16"/>
  <c r="AD364" i="16"/>
  <c r="BS364" i="16" s="1"/>
  <c r="I364" i="16"/>
  <c r="H364" i="16"/>
  <c r="O363" i="16"/>
  <c r="BS363" i="16" s="1"/>
  <c r="I363" i="16"/>
  <c r="H363" i="16"/>
  <c r="BQ362" i="16"/>
  <c r="O362" i="16"/>
  <c r="I362" i="16"/>
  <c r="H362" i="16"/>
  <c r="BS361" i="16"/>
  <c r="I361" i="16"/>
  <c r="H361" i="16"/>
  <c r="BS360" i="16"/>
  <c r="I360" i="16"/>
  <c r="H360" i="16"/>
  <c r="AD359" i="16"/>
  <c r="BS359" i="16" s="1"/>
  <c r="I359" i="16"/>
  <c r="H359" i="16"/>
  <c r="BO358" i="16"/>
  <c r="BI358" i="16"/>
  <c r="BH358" i="16"/>
  <c r="BF358" i="16"/>
  <c r="BE358" i="16"/>
  <c r="BD358" i="16"/>
  <c r="BC358" i="16"/>
  <c r="BB358" i="16"/>
  <c r="BA358" i="16"/>
  <c r="AZ358" i="16"/>
  <c r="AX358" i="16"/>
  <c r="AW358" i="16"/>
  <c r="AS358" i="16"/>
  <c r="AR358" i="16"/>
  <c r="AP358" i="16"/>
  <c r="AM358" i="16"/>
  <c r="AJ358" i="16"/>
  <c r="AF358" i="16"/>
  <c r="BO357" i="16"/>
  <c r="BN357" i="16"/>
  <c r="BL357" i="16"/>
  <c r="BK357" i="16"/>
  <c r="BI357" i="16"/>
  <c r="BH357" i="16"/>
  <c r="BF357" i="16"/>
  <c r="BE357" i="16"/>
  <c r="BD357" i="16"/>
  <c r="BC357" i="16"/>
  <c r="BB357" i="16"/>
  <c r="BA357" i="16"/>
  <c r="AZ357" i="16"/>
  <c r="AY357" i="16"/>
  <c r="AX357" i="16"/>
  <c r="AW357" i="16"/>
  <c r="AV357" i="16"/>
  <c r="AU357" i="16"/>
  <c r="AT357" i="16"/>
  <c r="AS357" i="16"/>
  <c r="AR357" i="16"/>
  <c r="AQ357" i="16"/>
  <c r="AP357" i="16"/>
  <c r="AM357" i="16"/>
  <c r="AL357" i="16"/>
  <c r="AJ357" i="16"/>
  <c r="AI357" i="16"/>
  <c r="AH357" i="16"/>
  <c r="AG357" i="16"/>
  <c r="AF357" i="16"/>
  <c r="AE357" i="16"/>
  <c r="T357" i="16"/>
  <c r="S357" i="16"/>
  <c r="R357" i="16"/>
  <c r="Q357" i="16"/>
  <c r="P357" i="16"/>
  <c r="BO356" i="16"/>
  <c r="BN356" i="16"/>
  <c r="BL356" i="16"/>
  <c r="BH356" i="16"/>
  <c r="BF356" i="16"/>
  <c r="BE356" i="16"/>
  <c r="BD356" i="16"/>
  <c r="BC356" i="16"/>
  <c r="BB356" i="16"/>
  <c r="BA356" i="16"/>
  <c r="AZ356" i="16"/>
  <c r="AX356" i="16"/>
  <c r="AW356" i="16"/>
  <c r="AV356" i="16"/>
  <c r="AU356" i="16"/>
  <c r="AT356" i="16"/>
  <c r="AS356" i="16"/>
  <c r="AR356" i="16"/>
  <c r="AQ356" i="16"/>
  <c r="AP356" i="16"/>
  <c r="AO356" i="16"/>
  <c r="AM356" i="16"/>
  <c r="AJ356" i="16"/>
  <c r="AI356" i="16"/>
  <c r="AH356" i="16"/>
  <c r="AG356" i="16"/>
  <c r="AF356" i="16"/>
  <c r="T356" i="16"/>
  <c r="S356" i="16"/>
  <c r="R356" i="16"/>
  <c r="Q356" i="16"/>
  <c r="P356" i="16"/>
  <c r="P381" i="16" s="1"/>
  <c r="T355" i="16"/>
  <c r="S355" i="16"/>
  <c r="R355" i="16"/>
  <c r="Q355" i="16"/>
  <c r="AO354" i="16"/>
  <c r="AE354" i="16"/>
  <c r="T354" i="16"/>
  <c r="S354" i="16"/>
  <c r="S381" i="16" s="1"/>
  <c r="R354" i="16"/>
  <c r="Q354" i="16"/>
  <c r="BO353" i="16"/>
  <c r="BI353" i="16"/>
  <c r="AX353" i="16"/>
  <c r="AW353" i="16"/>
  <c r="AV353" i="16"/>
  <c r="AT353" i="16"/>
  <c r="AR353" i="16"/>
  <c r="AQ353" i="16"/>
  <c r="AM353" i="16"/>
  <c r="AL353" i="16"/>
  <c r="AK353" i="16"/>
  <c r="AJ353" i="16"/>
  <c r="AI353" i="16"/>
  <c r="AG353" i="16"/>
  <c r="AF353" i="16"/>
  <c r="T353" i="16"/>
  <c r="S353" i="16"/>
  <c r="R353" i="16"/>
  <c r="BS352" i="16"/>
  <c r="I352" i="16"/>
  <c r="H352" i="16"/>
  <c r="J352" i="16" s="1"/>
  <c r="AC351" i="16"/>
  <c r="BS351" i="16" s="1"/>
  <c r="I351" i="16"/>
  <c r="H351" i="16"/>
  <c r="J351" i="16" s="1"/>
  <c r="T350" i="16"/>
  <c r="BS350" i="16" s="1"/>
  <c r="I350" i="16"/>
  <c r="H350" i="16"/>
  <c r="J350" i="16" s="1"/>
  <c r="AP349" i="16"/>
  <c r="BS349" i="16" s="1"/>
  <c r="I349" i="16"/>
  <c r="H349" i="16"/>
  <c r="J349" i="16" s="1"/>
  <c r="AX348" i="16"/>
  <c r="AW348" i="16"/>
  <c r="AV348" i="16"/>
  <c r="AU348" i="16"/>
  <c r="AT348" i="16"/>
  <c r="AS348" i="16"/>
  <c r="AQ348" i="16"/>
  <c r="AK348" i="16"/>
  <c r="AJ348" i="16"/>
  <c r="AI348" i="16"/>
  <c r="AD348" i="16"/>
  <c r="AC348" i="16"/>
  <c r="AC381" i="16" s="1"/>
  <c r="S348" i="16"/>
  <c r="R348" i="16"/>
  <c r="Q348" i="16"/>
  <c r="O348" i="16"/>
  <c r="I348" i="16"/>
  <c r="H348" i="16"/>
  <c r="J348" i="16" s="1"/>
  <c r="BE347" i="16"/>
  <c r="BS347" i="16" s="1"/>
  <c r="I347" i="16"/>
  <c r="H347" i="16"/>
  <c r="J347" i="16" s="1"/>
  <c r="BS346" i="16"/>
  <c r="I346" i="16"/>
  <c r="H346" i="16"/>
  <c r="J346" i="16" s="1"/>
  <c r="BG345" i="16"/>
  <c r="BS345" i="16" s="1"/>
  <c r="I345" i="16"/>
  <c r="H345" i="16"/>
  <c r="J345" i="16" s="1"/>
  <c r="BA344" i="16"/>
  <c r="BS344" i="16" s="1"/>
  <c r="I344" i="16"/>
  <c r="H344" i="16"/>
  <c r="J344" i="16" s="1"/>
  <c r="S343" i="16"/>
  <c r="BS343" i="16" s="1"/>
  <c r="I343" i="16"/>
  <c r="H343" i="16"/>
  <c r="J343" i="16" s="1"/>
  <c r="BR342" i="16"/>
  <c r="BC342" i="16"/>
  <c r="AZ342" i="16"/>
  <c r="AR342" i="16"/>
  <c r="AE342" i="16"/>
  <c r="I342" i="16"/>
  <c r="H342" i="16"/>
  <c r="J342" i="16" s="1"/>
  <c r="BS341" i="16"/>
  <c r="I341" i="16"/>
  <c r="H341" i="16"/>
  <c r="J341" i="16" s="1"/>
  <c r="BF340" i="16"/>
  <c r="BB340" i="16"/>
  <c r="I340" i="16"/>
  <c r="H340" i="16"/>
  <c r="J340" i="16" s="1"/>
  <c r="BS339" i="16"/>
  <c r="I339" i="16"/>
  <c r="H339" i="16"/>
  <c r="J339" i="16" s="1"/>
  <c r="BJ338" i="16"/>
  <c r="BS338" i="16" s="1"/>
  <c r="I338" i="16"/>
  <c r="H338" i="16"/>
  <c r="J338" i="16" s="1"/>
  <c r="BE337" i="16"/>
  <c r="BS337" i="16" s="1"/>
  <c r="I337" i="16"/>
  <c r="H337" i="16"/>
  <c r="J337" i="16" s="1"/>
  <c r="K336" i="16"/>
  <c r="I336" i="16"/>
  <c r="H336" i="16"/>
  <c r="J336" i="16" s="1"/>
  <c r="BS335" i="16"/>
  <c r="I335" i="16"/>
  <c r="H335" i="16"/>
  <c r="J335" i="16" s="1"/>
  <c r="BS334" i="16"/>
  <c r="I334" i="16"/>
  <c r="H334" i="16"/>
  <c r="J334" i="16" s="1"/>
  <c r="AD333" i="16"/>
  <c r="T333" i="16"/>
  <c r="S333" i="16"/>
  <c r="Q333" i="16"/>
  <c r="BS333" i="16" s="1"/>
  <c r="I333" i="16"/>
  <c r="H333" i="16"/>
  <c r="J333" i="16" s="1"/>
  <c r="R332" i="16"/>
  <c r="BS332" i="16" s="1"/>
  <c r="I332" i="16"/>
  <c r="H332" i="16"/>
  <c r="J332" i="16" s="1"/>
  <c r="BQ331" i="16"/>
  <c r="BI331" i="16"/>
  <c r="BH331" i="16"/>
  <c r="BG331" i="16"/>
  <c r="BB331" i="16"/>
  <c r="BA331" i="16"/>
  <c r="AX331" i="16"/>
  <c r="AW331" i="16"/>
  <c r="AU331" i="16"/>
  <c r="AT331" i="16"/>
  <c r="AP331" i="16"/>
  <c r="AN331" i="16"/>
  <c r="AM331" i="16"/>
  <c r="AL331" i="16"/>
  <c r="AK331" i="16"/>
  <c r="AJ331" i="16"/>
  <c r="AI331" i="16"/>
  <c r="AH331" i="16"/>
  <c r="AG331" i="16"/>
  <c r="AG381" i="16" s="1"/>
  <c r="AF331" i="16"/>
  <c r="T331" i="16"/>
  <c r="S331" i="16"/>
  <c r="R331" i="16"/>
  <c r="BQ330" i="16"/>
  <c r="BO330" i="16"/>
  <c r="BJ330" i="16"/>
  <c r="BI330" i="16"/>
  <c r="BH330" i="16"/>
  <c r="BB330" i="16"/>
  <c r="BA330" i="16"/>
  <c r="AX330" i="16"/>
  <c r="AW330" i="16"/>
  <c r="AV330" i="16"/>
  <c r="AU330" i="16"/>
  <c r="AT330" i="16"/>
  <c r="AS330" i="16"/>
  <c r="AQ330" i="16"/>
  <c r="AP330" i="16"/>
  <c r="AO330" i="16"/>
  <c r="AN330" i="16"/>
  <c r="AM330" i="16"/>
  <c r="AK330" i="16"/>
  <c r="AJ330" i="16"/>
  <c r="AI330" i="16"/>
  <c r="AH330" i="16"/>
  <c r="AH381" i="16" s="1"/>
  <c r="AG330" i="16"/>
  <c r="AF330" i="16"/>
  <c r="AE330" i="16"/>
  <c r="T330" i="16"/>
  <c r="S330" i="16"/>
  <c r="R330" i="16"/>
  <c r="BQ329" i="16"/>
  <c r="BO329" i="16"/>
  <c r="BI329" i="16"/>
  <c r="BH329" i="16"/>
  <c r="BH381" i="16" s="1"/>
  <c r="BB329" i="16"/>
  <c r="BA329" i="16"/>
  <c r="AX329" i="16"/>
  <c r="AW329" i="16"/>
  <c r="AW381" i="16" s="1"/>
  <c r="AV329" i="16"/>
  <c r="AU329" i="16"/>
  <c r="AT329" i="16"/>
  <c r="AS329" i="16"/>
  <c r="AR329" i="16"/>
  <c r="AR381" i="16" s="1"/>
  <c r="AQ329" i="16"/>
  <c r="AP329" i="16"/>
  <c r="AN329" i="16"/>
  <c r="AN381" i="16" s="1"/>
  <c r="AM329" i="16"/>
  <c r="AL329" i="16"/>
  <c r="AK329" i="16"/>
  <c r="AJ329" i="16"/>
  <c r="AI329" i="16"/>
  <c r="AG329" i="16"/>
  <c r="AF329" i="16"/>
  <c r="T329" i="16"/>
  <c r="S329" i="16"/>
  <c r="R329" i="16"/>
  <c r="R381" i="16" s="1"/>
  <c r="BS328" i="16"/>
  <c r="I328" i="16"/>
  <c r="H328" i="16"/>
  <c r="BS327" i="16"/>
  <c r="I327" i="16"/>
  <c r="H327" i="16"/>
  <c r="BR326" i="16"/>
  <c r="BO326" i="16"/>
  <c r="BO381" i="16" s="1"/>
  <c r="BN326" i="16"/>
  <c r="BK326" i="16"/>
  <c r="BI326" i="16"/>
  <c r="BG326" i="16"/>
  <c r="BE326" i="16"/>
  <c r="BD326" i="16"/>
  <c r="BC326" i="16"/>
  <c r="BB326" i="16"/>
  <c r="BA326" i="16"/>
  <c r="AZ326" i="16"/>
  <c r="AX326" i="16"/>
  <c r="AW326" i="16"/>
  <c r="AV326" i="16"/>
  <c r="AU326" i="16"/>
  <c r="AT326" i="16"/>
  <c r="AQ326" i="16"/>
  <c r="AP326" i="16"/>
  <c r="AO326" i="16"/>
  <c r="AN326" i="16"/>
  <c r="AM326" i="16"/>
  <c r="AL326" i="16"/>
  <c r="AK326" i="16"/>
  <c r="AJ326" i="16"/>
  <c r="AI326" i="16"/>
  <c r="AH326" i="16"/>
  <c r="AF326" i="16"/>
  <c r="AE326" i="16"/>
  <c r="T326" i="16"/>
  <c r="S326" i="16"/>
  <c r="R326" i="16"/>
  <c r="O326" i="16"/>
  <c r="BR325" i="16"/>
  <c r="BO325" i="16"/>
  <c r="BN325" i="16"/>
  <c r="BG325" i="16"/>
  <c r="BE325" i="16"/>
  <c r="BD325" i="16"/>
  <c r="BC325" i="16"/>
  <c r="BB325" i="16"/>
  <c r="BA325" i="16"/>
  <c r="AZ325" i="16"/>
  <c r="AX325" i="16"/>
  <c r="AW325" i="16"/>
  <c r="AV325" i="16"/>
  <c r="AU325" i="16"/>
  <c r="AT325" i="16"/>
  <c r="AS325" i="16"/>
  <c r="AQ325" i="16"/>
  <c r="AP325" i="16"/>
  <c r="AO325" i="16"/>
  <c r="AN325" i="16"/>
  <c r="AM325" i="16"/>
  <c r="AL325" i="16"/>
  <c r="AK325" i="16"/>
  <c r="AJ325" i="16"/>
  <c r="AI325" i="16"/>
  <c r="AI381" i="16" s="1"/>
  <c r="AH325" i="16"/>
  <c r="AG325" i="16"/>
  <c r="AF325" i="16"/>
  <c r="T325" i="16"/>
  <c r="S325" i="16"/>
  <c r="R325" i="16"/>
  <c r="O325" i="16"/>
  <c r="BR324" i="16"/>
  <c r="BO324" i="16"/>
  <c r="BN324" i="16"/>
  <c r="BG324" i="16"/>
  <c r="BE324" i="16"/>
  <c r="BD324" i="16"/>
  <c r="BC324" i="16"/>
  <c r="BC381" i="16" s="1"/>
  <c r="BB324" i="16"/>
  <c r="BA324" i="16"/>
  <c r="AZ324" i="16"/>
  <c r="AX324" i="16"/>
  <c r="AW324" i="16"/>
  <c r="AV324" i="16"/>
  <c r="AU324" i="16"/>
  <c r="AT324" i="16"/>
  <c r="AS324" i="16"/>
  <c r="AQ324" i="16"/>
  <c r="AQ381" i="16" s="1"/>
  <c r="AP324" i="16"/>
  <c r="AO324" i="16"/>
  <c r="AN324" i="16"/>
  <c r="AM324" i="16"/>
  <c r="AL324" i="16"/>
  <c r="AL381" i="16" s="1"/>
  <c r="AK324" i="16"/>
  <c r="AJ324" i="16"/>
  <c r="AF324" i="16"/>
  <c r="S324" i="16"/>
  <c r="AH323" i="16"/>
  <c r="BS323" i="16" s="1"/>
  <c r="I323" i="16"/>
  <c r="H323" i="16"/>
  <c r="AG322" i="16"/>
  <c r="I322" i="16"/>
  <c r="H322" i="16"/>
  <c r="BS321" i="16"/>
  <c r="I321" i="16"/>
  <c r="H321" i="16"/>
  <c r="AM320" i="16"/>
  <c r="AM381" i="16" s="1"/>
  <c r="I320" i="16"/>
  <c r="H320" i="16"/>
  <c r="AE319" i="16"/>
  <c r="BS319" i="16" s="1"/>
  <c r="I319" i="16"/>
  <c r="H319" i="16"/>
  <c r="BS318" i="16"/>
  <c r="I318" i="16"/>
  <c r="H318" i="16"/>
  <c r="R317" i="16"/>
  <c r="BS317" i="16" s="1"/>
  <c r="I317" i="16"/>
  <c r="H317" i="16"/>
  <c r="BF316" i="16"/>
  <c r="BF381" i="16" s="1"/>
  <c r="BD316" i="16"/>
  <c r="BA316" i="16"/>
  <c r="AT316" i="16"/>
  <c r="AS316" i="16"/>
  <c r="AS381" i="16" s="1"/>
  <c r="AQ316" i="16"/>
  <c r="I316" i="16"/>
  <c r="H316" i="16"/>
  <c r="BR315" i="16"/>
  <c r="AX315" i="16"/>
  <c r="AW315" i="16"/>
  <c r="AU315" i="16"/>
  <c r="AP315" i="16"/>
  <c r="AO315" i="16"/>
  <c r="AJ315" i="16"/>
  <c r="AJ381" i="16" s="1"/>
  <c r="AF315" i="16"/>
  <c r="AF381" i="16" s="1"/>
  <c r="O315" i="16"/>
  <c r="O381" i="16" s="1"/>
  <c r="I315" i="16"/>
  <c r="H315" i="16"/>
  <c r="BG314" i="16"/>
  <c r="T314" i="16"/>
  <c r="S314" i="16"/>
  <c r="Q314" i="16"/>
  <c r="Q381" i="16" s="1"/>
  <c r="I314" i="16"/>
  <c r="H314" i="16"/>
  <c r="BG313" i="16"/>
  <c r="AU313" i="16"/>
  <c r="AK313" i="16"/>
  <c r="I313" i="16"/>
  <c r="H313" i="16"/>
  <c r="BI312" i="16"/>
  <c r="I312" i="16"/>
  <c r="H312" i="16"/>
  <c r="BS311" i="16"/>
  <c r="I311" i="16"/>
  <c r="H311" i="16"/>
  <c r="BO310" i="16"/>
  <c r="BD310" i="16"/>
  <c r="BD381" i="16" s="1"/>
  <c r="AP310" i="16"/>
  <c r="I310" i="16"/>
  <c r="H310" i="16"/>
  <c r="BO309" i="16"/>
  <c r="AT309" i="16"/>
  <c r="AF309" i="16"/>
  <c r="BS309" i="16" s="1"/>
  <c r="I309" i="16"/>
  <c r="H309" i="16"/>
  <c r="BS308" i="16"/>
  <c r="I308" i="16"/>
  <c r="H308" i="16"/>
  <c r="BB307" i="16"/>
  <c r="BB381" i="16" s="1"/>
  <c r="AU307" i="16"/>
  <c r="AU381" i="16" s="1"/>
  <c r="I307" i="16"/>
  <c r="H307" i="16"/>
  <c r="AV306" i="16"/>
  <c r="AV381" i="16" s="1"/>
  <c r="AO306" i="16"/>
  <c r="I306" i="16"/>
  <c r="H306" i="16"/>
  <c r="AX305" i="16"/>
  <c r="AE305" i="16"/>
  <c r="I305" i="16"/>
  <c r="H305" i="16"/>
  <c r="BS304" i="16"/>
  <c r="I304" i="16"/>
  <c r="H304" i="16"/>
  <c r="AK303" i="16"/>
  <c r="AK381" i="16" s="1"/>
  <c r="I303" i="16"/>
  <c r="H303" i="16"/>
  <c r="BM302" i="16"/>
  <c r="BL302" i="16"/>
  <c r="BJ302" i="16"/>
  <c r="BI302" i="16"/>
  <c r="BA302" i="16"/>
  <c r="BA381" i="16" s="1"/>
  <c r="AZ302" i="16"/>
  <c r="AZ381" i="16" s="1"/>
  <c r="AX302" i="16"/>
  <c r="AV302" i="16"/>
  <c r="AE302" i="16"/>
  <c r="S302" i="16"/>
  <c r="L302" i="16"/>
  <c r="BS301" i="16"/>
  <c r="I301" i="16"/>
  <c r="H301" i="16"/>
  <c r="BS300" i="16"/>
  <c r="I300" i="16"/>
  <c r="H300" i="16"/>
  <c r="BS299" i="16"/>
  <c r="I299" i="16"/>
  <c r="H299" i="16"/>
  <c r="BS298" i="16"/>
  <c r="I298" i="16"/>
  <c r="H298" i="16"/>
  <c r="BI297" i="16"/>
  <c r="BS297" i="16" s="1"/>
  <c r="I297" i="16"/>
  <c r="H297" i="16"/>
  <c r="AQ296" i="16"/>
  <c r="AO296" i="16"/>
  <c r="I296" i="16"/>
  <c r="H296" i="16"/>
  <c r="AE295" i="16"/>
  <c r="BS295" i="16" s="1"/>
  <c r="I295" i="16"/>
  <c r="H295" i="16"/>
  <c r="BS294" i="16"/>
  <c r="I294" i="16"/>
  <c r="H294" i="16"/>
  <c r="BS293" i="16"/>
  <c r="I293" i="16"/>
  <c r="H293" i="16"/>
  <c r="BR292" i="16"/>
  <c r="AQ292" i="16"/>
  <c r="I292" i="16"/>
  <c r="H292" i="16"/>
  <c r="BS291" i="16"/>
  <c r="I291" i="16"/>
  <c r="H291" i="16"/>
  <c r="BS290" i="16"/>
  <c r="I290" i="16"/>
  <c r="H290" i="16"/>
  <c r="BS289" i="16"/>
  <c r="I289" i="16"/>
  <c r="H289" i="16"/>
  <c r="BS288" i="16"/>
  <c r="I288" i="16"/>
  <c r="H288" i="16"/>
  <c r="BS287" i="16"/>
  <c r="I287" i="16"/>
  <c r="H287" i="16"/>
  <c r="AE286" i="16"/>
  <c r="AE381" i="16" s="1"/>
  <c r="I286" i="16"/>
  <c r="H286" i="16"/>
  <c r="BS285" i="16"/>
  <c r="I285" i="16"/>
  <c r="H285" i="16"/>
  <c r="BS284" i="16"/>
  <c r="I284" i="16"/>
  <c r="H284" i="16"/>
  <c r="BS283" i="16"/>
  <c r="I283" i="16"/>
  <c r="H283" i="16"/>
  <c r="BS282" i="16"/>
  <c r="I282" i="16"/>
  <c r="H282" i="16"/>
  <c r="BS281" i="16"/>
  <c r="I281" i="16"/>
  <c r="H281" i="16"/>
  <c r="BS280" i="16"/>
  <c r="I280" i="16"/>
  <c r="H280" i="16"/>
  <c r="BS279" i="16"/>
  <c r="I279" i="16"/>
  <c r="H279" i="16"/>
  <c r="BS278" i="16"/>
  <c r="I278" i="16"/>
  <c r="H278" i="16"/>
  <c r="BS277" i="16"/>
  <c r="I277" i="16"/>
  <c r="H277" i="16"/>
  <c r="BS276" i="16"/>
  <c r="I276" i="16"/>
  <c r="H276" i="16"/>
  <c r="BS275" i="16"/>
  <c r="I275" i="16"/>
  <c r="H275" i="16"/>
  <c r="BS274" i="16"/>
  <c r="I274" i="16"/>
  <c r="H274" i="16"/>
  <c r="BS273" i="16"/>
  <c r="I273" i="16"/>
  <c r="H273" i="16"/>
  <c r="AO272" i="16"/>
  <c r="AO381" i="16" s="1"/>
  <c r="K272" i="16"/>
  <c r="BS272" i="16" s="1"/>
  <c r="I272" i="16"/>
  <c r="H272" i="16"/>
  <c r="BS271" i="16"/>
  <c r="I271" i="16"/>
  <c r="H271" i="16"/>
  <c r="BS270" i="16"/>
  <c r="I270" i="16"/>
  <c r="H270" i="16"/>
  <c r="BS269" i="16"/>
  <c r="I269" i="16"/>
  <c r="H269" i="16"/>
  <c r="BS268" i="16"/>
  <c r="I268" i="16"/>
  <c r="H268" i="16"/>
  <c r="BS267" i="16"/>
  <c r="I267" i="16"/>
  <c r="H267" i="16"/>
  <c r="BS266" i="16"/>
  <c r="I266" i="16"/>
  <c r="H266" i="16"/>
  <c r="BS265" i="16"/>
  <c r="I265" i="16"/>
  <c r="H265" i="16"/>
  <c r="BS264" i="16"/>
  <c r="I264" i="16"/>
  <c r="H264" i="16"/>
  <c r="BS263" i="16"/>
  <c r="I263" i="16"/>
  <c r="H263" i="16"/>
  <c r="BS262" i="16"/>
  <c r="I262" i="16"/>
  <c r="H262" i="16"/>
  <c r="BS261" i="16"/>
  <c r="I261" i="16"/>
  <c r="H261" i="16"/>
  <c r="BS260" i="16"/>
  <c r="I260" i="16"/>
  <c r="H260" i="16"/>
  <c r="BS259" i="16"/>
  <c r="I259" i="16"/>
  <c r="H259" i="16"/>
  <c r="BS258" i="16"/>
  <c r="I258" i="16"/>
  <c r="H258" i="16"/>
  <c r="BS257" i="16"/>
  <c r="I257" i="16"/>
  <c r="H257" i="16"/>
  <c r="BS256" i="16"/>
  <c r="I256" i="16"/>
  <c r="H256" i="16"/>
  <c r="BS255" i="16"/>
  <c r="I255" i="16"/>
  <c r="H255" i="16"/>
  <c r="BS254" i="16"/>
  <c r="I254" i="16"/>
  <c r="H254" i="16"/>
  <c r="BS253" i="16"/>
  <c r="I253" i="16"/>
  <c r="H253" i="16"/>
  <c r="BS252" i="16"/>
  <c r="I252" i="16"/>
  <c r="H252" i="16"/>
  <c r="BS251" i="16"/>
  <c r="I251" i="16"/>
  <c r="H251" i="16"/>
  <c r="BS250" i="16"/>
  <c r="I250" i="16"/>
  <c r="H250" i="16"/>
  <c r="BS249" i="16"/>
  <c r="I249" i="16"/>
  <c r="H249" i="16"/>
  <c r="BS248" i="16"/>
  <c r="I248" i="16"/>
  <c r="H248" i="16"/>
  <c r="BS247" i="16"/>
  <c r="I247" i="16"/>
  <c r="H247" i="16"/>
  <c r="BS246" i="16"/>
  <c r="I246" i="16"/>
  <c r="H246" i="16"/>
  <c r="BS245" i="16"/>
  <c r="I245" i="16"/>
  <c r="H245" i="16"/>
  <c r="BS244" i="16"/>
  <c r="I244" i="16"/>
  <c r="H244" i="16"/>
  <c r="BS243" i="16"/>
  <c r="I243" i="16"/>
  <c r="H243" i="16"/>
  <c r="BS242" i="16"/>
  <c r="I242" i="16"/>
  <c r="H242" i="16"/>
  <c r="BS241" i="16"/>
  <c r="I241" i="16"/>
  <c r="H241" i="16"/>
  <c r="BS240" i="16"/>
  <c r="I240" i="16"/>
  <c r="H240" i="16"/>
  <c r="BS239" i="16"/>
  <c r="I239" i="16"/>
  <c r="H239" i="16"/>
  <c r="BS238" i="16"/>
  <c r="I238" i="16"/>
  <c r="H238" i="16"/>
  <c r="BS237" i="16"/>
  <c r="I237" i="16"/>
  <c r="H237" i="16"/>
  <c r="BS236" i="16"/>
  <c r="I236" i="16"/>
  <c r="H236" i="16"/>
  <c r="BS235" i="16"/>
  <c r="I235" i="16"/>
  <c r="H235" i="16"/>
  <c r="BS234" i="16"/>
  <c r="I234" i="16"/>
  <c r="H234" i="16"/>
  <c r="BS233" i="16"/>
  <c r="I233" i="16"/>
  <c r="H233" i="16"/>
  <c r="BS232" i="16"/>
  <c r="I232" i="16"/>
  <c r="H232" i="16"/>
  <c r="BS231" i="16"/>
  <c r="I231" i="16"/>
  <c r="H231" i="16"/>
  <c r="BS230" i="16"/>
  <c r="I230" i="16"/>
  <c r="H230" i="16"/>
  <c r="BS229" i="16"/>
  <c r="I229" i="16"/>
  <c r="H229" i="16"/>
  <c r="BS228" i="16"/>
  <c r="I228" i="16"/>
  <c r="H228" i="16"/>
  <c r="BS227" i="16"/>
  <c r="I227" i="16"/>
  <c r="H227" i="16"/>
  <c r="BS226" i="16"/>
  <c r="I226" i="16"/>
  <c r="H226" i="16"/>
  <c r="BS225" i="16"/>
  <c r="I225" i="16"/>
  <c r="H225" i="16"/>
  <c r="BS224" i="16"/>
  <c r="I224" i="16"/>
  <c r="H224" i="16"/>
  <c r="BS223" i="16"/>
  <c r="I223" i="16"/>
  <c r="H223" i="16"/>
  <c r="BS222" i="16"/>
  <c r="I222" i="16"/>
  <c r="H222" i="16"/>
  <c r="BJ221" i="16"/>
  <c r="BS221" i="16" s="1"/>
  <c r="I221" i="16"/>
  <c r="H221" i="16"/>
  <c r="BS220" i="16"/>
  <c r="I220" i="16"/>
  <c r="H220" i="16"/>
  <c r="BS219" i="16"/>
  <c r="I219" i="16"/>
  <c r="H219" i="16"/>
  <c r="BS218" i="16"/>
  <c r="I218" i="16"/>
  <c r="H218" i="16"/>
  <c r="BS217" i="16"/>
  <c r="I217" i="16"/>
  <c r="H217" i="16"/>
  <c r="BS216" i="16"/>
  <c r="I216" i="16"/>
  <c r="H216" i="16"/>
  <c r="BS215" i="16"/>
  <c r="I215" i="16"/>
  <c r="H215" i="16"/>
  <c r="BS214" i="16"/>
  <c r="I214" i="16"/>
  <c r="H214" i="16"/>
  <c r="BS213" i="16"/>
  <c r="I213" i="16"/>
  <c r="H213" i="16"/>
  <c r="BS212" i="16"/>
  <c r="I212" i="16"/>
  <c r="H212" i="16"/>
  <c r="BS211" i="16"/>
  <c r="I211" i="16"/>
  <c r="H211" i="16"/>
  <c r="BS210" i="16"/>
  <c r="I210" i="16"/>
  <c r="H210" i="16"/>
  <c r="BS209" i="16"/>
  <c r="I209" i="16"/>
  <c r="H209" i="16"/>
  <c r="BS208" i="16"/>
  <c r="I208" i="16"/>
  <c r="H208" i="16"/>
  <c r="BS207" i="16"/>
  <c r="I207" i="16"/>
  <c r="H207" i="16"/>
  <c r="BS206" i="16"/>
  <c r="I206" i="16"/>
  <c r="H206" i="16"/>
  <c r="BS205" i="16"/>
  <c r="I205" i="16"/>
  <c r="H205" i="16"/>
  <c r="BS204" i="16"/>
  <c r="I204" i="16"/>
  <c r="H204" i="16"/>
  <c r="BS203" i="16"/>
  <c r="I203" i="16"/>
  <c r="H203" i="16"/>
  <c r="BS202" i="16"/>
  <c r="I202" i="16"/>
  <c r="H202" i="16"/>
  <c r="BS201" i="16"/>
  <c r="I201" i="16"/>
  <c r="H201" i="16"/>
  <c r="BS200" i="16"/>
  <c r="I200" i="16"/>
  <c r="H200" i="16"/>
  <c r="BS199" i="16"/>
  <c r="I199" i="16"/>
  <c r="H199" i="16"/>
  <c r="BS198" i="16"/>
  <c r="I198" i="16"/>
  <c r="H198" i="16"/>
  <c r="BS197" i="16"/>
  <c r="J197" i="16"/>
  <c r="I197" i="16"/>
  <c r="H197" i="16"/>
  <c r="BS196" i="16"/>
  <c r="J196" i="16"/>
  <c r="I196" i="16"/>
  <c r="H196" i="16"/>
  <c r="BS195" i="16"/>
  <c r="J195" i="16"/>
  <c r="I195" i="16"/>
  <c r="H195" i="16"/>
  <c r="BS194" i="16"/>
  <c r="J194" i="16"/>
  <c r="I194" i="16"/>
  <c r="H194" i="16"/>
  <c r="BS193" i="16"/>
  <c r="J193" i="16"/>
  <c r="I193" i="16"/>
  <c r="H193" i="16"/>
  <c r="BS192" i="16"/>
  <c r="J192" i="16"/>
  <c r="I192" i="16"/>
  <c r="H192" i="16"/>
  <c r="BS191" i="16"/>
  <c r="J191" i="16"/>
  <c r="I191" i="16"/>
  <c r="H191" i="16"/>
  <c r="BS190" i="16"/>
  <c r="J190" i="16"/>
  <c r="I190" i="16"/>
  <c r="H190" i="16"/>
  <c r="BS189" i="16"/>
  <c r="J189" i="16"/>
  <c r="I189" i="16"/>
  <c r="H189" i="16"/>
  <c r="BS188" i="16"/>
  <c r="J188" i="16"/>
  <c r="I188" i="16"/>
  <c r="H188" i="16"/>
  <c r="BS187" i="16"/>
  <c r="J187" i="16"/>
  <c r="I187" i="16"/>
  <c r="H187" i="16"/>
  <c r="BS186" i="16"/>
  <c r="J186" i="16"/>
  <c r="I186" i="16"/>
  <c r="H186" i="16"/>
  <c r="BS185" i="16"/>
  <c r="J185" i="16"/>
  <c r="I185" i="16"/>
  <c r="H185" i="16"/>
  <c r="BS184" i="16"/>
  <c r="J184" i="16"/>
  <c r="I184" i="16"/>
  <c r="H184" i="16"/>
  <c r="BS183" i="16"/>
  <c r="I183" i="16"/>
  <c r="H183" i="16"/>
  <c r="BS182" i="16"/>
  <c r="I182" i="16"/>
  <c r="H182" i="16"/>
  <c r="BS181" i="16"/>
  <c r="I181" i="16"/>
  <c r="H181" i="16"/>
  <c r="BS180" i="16"/>
  <c r="I180" i="16"/>
  <c r="H180" i="16"/>
  <c r="BS179" i="16"/>
  <c r="I179" i="16"/>
  <c r="H179" i="16"/>
  <c r="BS178" i="16"/>
  <c r="I178" i="16"/>
  <c r="H178" i="16"/>
  <c r="BS177" i="16"/>
  <c r="I177" i="16"/>
  <c r="H177" i="16"/>
  <c r="BS176" i="16"/>
  <c r="I176" i="16"/>
  <c r="H176" i="16"/>
  <c r="BS175" i="16"/>
  <c r="I175" i="16"/>
  <c r="H175" i="16"/>
  <c r="BS174" i="16"/>
  <c r="I174" i="16"/>
  <c r="H174" i="16"/>
  <c r="BS173" i="16"/>
  <c r="I173" i="16"/>
  <c r="H173" i="16"/>
  <c r="BS172" i="16"/>
  <c r="I172" i="16"/>
  <c r="H172" i="16"/>
  <c r="BS171" i="16"/>
  <c r="I171" i="16"/>
  <c r="H171" i="16"/>
  <c r="BS170" i="16"/>
  <c r="I170" i="16"/>
  <c r="H170" i="16"/>
  <c r="U169" i="16"/>
  <c r="BS169" i="16" s="1"/>
  <c r="I169" i="16"/>
  <c r="H169" i="16"/>
  <c r="BS168" i="16"/>
  <c r="I168" i="16"/>
  <c r="H168" i="16"/>
  <c r="BS167" i="16"/>
  <c r="I167" i="16"/>
  <c r="H167" i="16"/>
  <c r="BS166" i="16"/>
  <c r="I166" i="16"/>
  <c r="H166" i="16"/>
  <c r="BS165" i="16"/>
  <c r="I165" i="16"/>
  <c r="H165" i="16"/>
  <c r="BS164" i="16"/>
  <c r="I164" i="16"/>
  <c r="H164" i="16"/>
  <c r="BS163" i="16"/>
  <c r="I163" i="16"/>
  <c r="H163" i="16"/>
  <c r="BS162" i="16"/>
  <c r="I162" i="16"/>
  <c r="H162" i="16"/>
  <c r="BR161" i="16"/>
  <c r="BS161" i="16" s="1"/>
  <c r="I161" i="16"/>
  <c r="H161" i="16"/>
  <c r="BS160" i="16"/>
  <c r="I160" i="16"/>
  <c r="H160" i="16"/>
  <c r="BS159" i="16"/>
  <c r="I159" i="16"/>
  <c r="H159" i="16"/>
  <c r="BS158" i="16"/>
  <c r="I158" i="16"/>
  <c r="H158" i="16"/>
  <c r="BM157" i="16"/>
  <c r="BS157" i="16" s="1"/>
  <c r="I157" i="16"/>
  <c r="H157" i="16"/>
  <c r="BL156" i="16"/>
  <c r="BK156" i="16"/>
  <c r="BS156" i="16" s="1"/>
  <c r="I156" i="16"/>
  <c r="H156" i="16"/>
  <c r="BS155" i="16"/>
  <c r="I155" i="16"/>
  <c r="H155" i="16"/>
  <c r="BS154" i="16"/>
  <c r="L154" i="16"/>
  <c r="L381" i="16" s="1"/>
  <c r="I154" i="16"/>
  <c r="H154" i="16"/>
  <c r="AT153" i="16"/>
  <c r="AT381" i="16" s="1"/>
  <c r="I153" i="16"/>
  <c r="H153" i="16"/>
  <c r="BR152" i="16"/>
  <c r="BS152" i="16" s="1"/>
  <c r="I152" i="16"/>
  <c r="H152" i="16"/>
  <c r="BS151" i="16"/>
  <c r="I151" i="16"/>
  <c r="H151" i="16"/>
  <c r="BS150" i="16"/>
  <c r="I150" i="16"/>
  <c r="H150" i="16"/>
  <c r="BS149" i="16"/>
  <c r="I149" i="16"/>
  <c r="H149" i="16"/>
  <c r="BS148" i="16"/>
  <c r="I148" i="16"/>
  <c r="H148" i="16"/>
  <c r="BS147" i="16"/>
  <c r="I147" i="16"/>
  <c r="H147" i="16"/>
  <c r="BS146" i="16"/>
  <c r="I146" i="16"/>
  <c r="H146" i="16"/>
  <c r="BS145" i="16"/>
  <c r="I145" i="16"/>
  <c r="H145" i="16"/>
  <c r="BS144" i="16"/>
  <c r="I144" i="16"/>
  <c r="H144" i="16"/>
  <c r="BS143" i="16"/>
  <c r="I143" i="16"/>
  <c r="H143" i="16"/>
  <c r="BS142" i="16"/>
  <c r="I142" i="16"/>
  <c r="H142" i="16"/>
  <c r="BS141" i="16"/>
  <c r="I141" i="16"/>
  <c r="H141" i="16"/>
  <c r="BS140" i="16"/>
  <c r="I140" i="16"/>
  <c r="H140" i="16"/>
  <c r="BS139" i="16"/>
  <c r="I139" i="16"/>
  <c r="H139" i="16"/>
  <c r="BS138" i="16"/>
  <c r="I138" i="16"/>
  <c r="H138" i="16"/>
  <c r="BS137" i="16"/>
  <c r="I137" i="16"/>
  <c r="H137" i="16"/>
  <c r="BS136" i="16"/>
  <c r="I136" i="16"/>
  <c r="H136" i="16"/>
  <c r="BQ135" i="16"/>
  <c r="BS135" i="16" s="1"/>
  <c r="I135" i="16"/>
  <c r="H135" i="16"/>
  <c r="BS134" i="16"/>
  <c r="I134" i="16"/>
  <c r="H134" i="16"/>
  <c r="AW133" i="16"/>
  <c r="AQ133" i="16"/>
  <c r="I133" i="16"/>
  <c r="H133" i="16"/>
  <c r="BS132" i="16"/>
  <c r="I132" i="16"/>
  <c r="H132" i="16"/>
  <c r="BS131" i="16"/>
  <c r="I131" i="16"/>
  <c r="H131" i="16"/>
  <c r="BS130" i="16"/>
  <c r="I130" i="16"/>
  <c r="H130" i="16"/>
  <c r="BS129" i="16"/>
  <c r="I129" i="16"/>
  <c r="H129" i="16"/>
  <c r="BS128" i="16"/>
  <c r="I128" i="16"/>
  <c r="H128" i="16"/>
  <c r="BS127" i="16"/>
  <c r="I127" i="16"/>
  <c r="H127" i="16"/>
  <c r="BS126" i="16"/>
  <c r="I126" i="16"/>
  <c r="H126" i="16"/>
  <c r="BS125" i="16"/>
  <c r="I125" i="16"/>
  <c r="H125" i="16"/>
  <c r="BS124" i="16"/>
  <c r="I124" i="16"/>
  <c r="H124" i="16"/>
  <c r="BS123" i="16"/>
  <c r="I123" i="16"/>
  <c r="H123" i="16"/>
  <c r="BS122" i="16"/>
  <c r="I122" i="16"/>
  <c r="H122" i="16"/>
  <c r="BS121" i="16"/>
  <c r="I121" i="16"/>
  <c r="H121" i="16"/>
  <c r="BS120" i="16"/>
  <c r="I120" i="16"/>
  <c r="H120" i="16"/>
  <c r="BS119" i="16"/>
  <c r="I119" i="16"/>
  <c r="H119" i="16"/>
  <c r="BS118" i="16"/>
  <c r="I118" i="16"/>
  <c r="H118" i="16"/>
  <c r="BS117" i="16"/>
  <c r="I117" i="16"/>
  <c r="H117" i="16"/>
  <c r="BS116" i="16"/>
  <c r="I116" i="16"/>
  <c r="H116" i="16"/>
  <c r="BS115" i="16"/>
  <c r="I115" i="16"/>
  <c r="H115" i="16"/>
  <c r="BS114" i="16"/>
  <c r="I114" i="16"/>
  <c r="H114" i="16"/>
  <c r="BS113" i="16"/>
  <c r="I113" i="16"/>
  <c r="H113" i="16"/>
  <c r="BS112" i="16"/>
  <c r="I112" i="16"/>
  <c r="H112" i="16"/>
  <c r="BS111" i="16"/>
  <c r="I111" i="16"/>
  <c r="H111" i="16"/>
  <c r="BS110" i="16"/>
  <c r="I110" i="16"/>
  <c r="H110" i="16"/>
  <c r="BS109" i="16"/>
  <c r="I109" i="16"/>
  <c r="H109" i="16"/>
  <c r="BS108" i="16"/>
  <c r="I108" i="16"/>
  <c r="H108" i="16"/>
  <c r="BS107" i="16"/>
  <c r="I107" i="16"/>
  <c r="H107" i="16"/>
  <c r="BS106" i="16"/>
  <c r="I106" i="16"/>
  <c r="H106" i="16"/>
  <c r="BS105" i="16"/>
  <c r="I105" i="16"/>
  <c r="H105" i="16"/>
  <c r="BS104" i="16"/>
  <c r="I104" i="16"/>
  <c r="H104" i="16"/>
  <c r="BS103" i="16"/>
  <c r="I103" i="16"/>
  <c r="H103" i="16"/>
  <c r="BS102" i="16"/>
  <c r="I102" i="16"/>
  <c r="H102" i="16"/>
  <c r="BS101" i="16"/>
  <c r="I101" i="16"/>
  <c r="H101" i="16"/>
  <c r="AW100" i="16"/>
  <c r="AD100" i="16"/>
  <c r="AD381" i="16" s="1"/>
  <c r="T100" i="16"/>
  <c r="T381" i="16" s="1"/>
  <c r="BS99" i="16"/>
  <c r="I99" i="16"/>
  <c r="H99" i="16"/>
  <c r="BS98" i="16"/>
  <c r="I98" i="16"/>
  <c r="H98" i="16"/>
  <c r="BS97" i="16"/>
  <c r="I97" i="16"/>
  <c r="H97" i="16"/>
  <c r="BS96" i="16"/>
  <c r="I96" i="16"/>
  <c r="H96" i="16"/>
  <c r="BS95" i="16"/>
  <c r="I95" i="16"/>
  <c r="H95" i="16"/>
  <c r="BS94" i="16"/>
  <c r="I94" i="16"/>
  <c r="H94" i="16"/>
  <c r="BS93" i="16"/>
  <c r="I93" i="16"/>
  <c r="H93" i="16"/>
  <c r="BS92" i="16"/>
  <c r="I92" i="16"/>
  <c r="H92" i="16"/>
  <c r="BS91" i="16"/>
  <c r="I91" i="16"/>
  <c r="H91" i="16"/>
  <c r="BS90" i="16"/>
  <c r="I90" i="16"/>
  <c r="H90" i="16"/>
  <c r="BS89" i="16"/>
  <c r="I89" i="16"/>
  <c r="H89" i="16"/>
  <c r="BS88" i="16"/>
  <c r="I88" i="16"/>
  <c r="H88" i="16"/>
  <c r="BS87" i="16"/>
  <c r="I87" i="16"/>
  <c r="H87" i="16"/>
  <c r="BS86" i="16"/>
  <c r="I86" i="16"/>
  <c r="H86" i="16"/>
  <c r="BS85" i="16"/>
  <c r="I85" i="16"/>
  <c r="H85" i="16"/>
  <c r="BS84" i="16"/>
  <c r="I84" i="16"/>
  <c r="H84" i="16"/>
  <c r="BS83" i="16"/>
  <c r="I83" i="16"/>
  <c r="H83" i="16"/>
  <c r="BS82" i="16"/>
  <c r="I82" i="16"/>
  <c r="H82" i="16"/>
  <c r="BS81" i="16"/>
  <c r="I81" i="16"/>
  <c r="H81" i="16"/>
  <c r="BS80" i="16"/>
  <c r="I80" i="16"/>
  <c r="H80" i="16"/>
  <c r="BS79" i="16"/>
  <c r="I79" i="16"/>
  <c r="H79" i="16"/>
  <c r="BS78" i="16"/>
  <c r="I78" i="16"/>
  <c r="H78" i="16"/>
  <c r="BS77" i="16"/>
  <c r="I77" i="16"/>
  <c r="H77" i="16"/>
  <c r="BS76" i="16"/>
  <c r="I76" i="16"/>
  <c r="H76" i="16"/>
  <c r="BS75" i="16"/>
  <c r="I75" i="16"/>
  <c r="H75" i="16"/>
  <c r="BS74" i="16"/>
  <c r="I74" i="16"/>
  <c r="H74" i="16"/>
  <c r="BS73" i="16"/>
  <c r="I73" i="16"/>
  <c r="H73" i="16"/>
  <c r="BS72" i="16"/>
  <c r="I72" i="16"/>
  <c r="H72" i="16"/>
  <c r="BS71" i="16"/>
  <c r="I71" i="16"/>
  <c r="H71" i="16"/>
  <c r="BS70" i="16"/>
  <c r="I70" i="16"/>
  <c r="H70" i="16"/>
  <c r="BS69" i="16"/>
  <c r="I69" i="16"/>
  <c r="H69" i="16"/>
  <c r="U68" i="16"/>
  <c r="BS68" i="16" s="1"/>
  <c r="I68" i="16"/>
  <c r="H68" i="16"/>
  <c r="BS67" i="16"/>
  <c r="I67" i="16"/>
  <c r="H67" i="16"/>
  <c r="BS66" i="16"/>
  <c r="I66" i="16"/>
  <c r="H66" i="16"/>
  <c r="BS65" i="16"/>
  <c r="I65" i="16"/>
  <c r="H65" i="16"/>
  <c r="BS64" i="16"/>
  <c r="I64" i="16"/>
  <c r="H64" i="16"/>
  <c r="BS63" i="16"/>
  <c r="I63" i="16"/>
  <c r="H63" i="16"/>
  <c r="BS62" i="16"/>
  <c r="I62" i="16"/>
  <c r="H62" i="16"/>
  <c r="BS61" i="16"/>
  <c r="I61" i="16"/>
  <c r="H61" i="16"/>
  <c r="BS60" i="16"/>
  <c r="I60" i="16"/>
  <c r="H60" i="16"/>
  <c r="BS59" i="16"/>
  <c r="I59" i="16"/>
  <c r="H59" i="16"/>
  <c r="BS58" i="16"/>
  <c r="I58" i="16"/>
  <c r="H58" i="16"/>
  <c r="BS57" i="16"/>
  <c r="I57" i="16"/>
  <c r="H57" i="16"/>
  <c r="BS56" i="16"/>
  <c r="I56" i="16"/>
  <c r="H56" i="16"/>
  <c r="BS55" i="16"/>
  <c r="I55" i="16"/>
  <c r="H55" i="16"/>
  <c r="BL54" i="16"/>
  <c r="BL381" i="16" s="1"/>
  <c r="BJ54" i="16"/>
  <c r="BI54" i="16"/>
  <c r="I54" i="16"/>
  <c r="H54" i="16"/>
  <c r="BS53" i="16"/>
  <c r="I53" i="16"/>
  <c r="H53" i="16"/>
  <c r="BS52" i="16"/>
  <c r="I52" i="16"/>
  <c r="H52" i="16"/>
  <c r="BS51" i="16"/>
  <c r="I51" i="16"/>
  <c r="H51" i="16"/>
  <c r="BM50" i="16"/>
  <c r="BM381" i="16" s="1"/>
  <c r="I50" i="16"/>
  <c r="H50" i="16"/>
  <c r="BS49" i="16"/>
  <c r="I49" i="16"/>
  <c r="H49" i="16"/>
  <c r="BS48" i="16"/>
  <c r="I48" i="16"/>
  <c r="H48" i="16"/>
  <c r="BS47" i="16"/>
  <c r="I47" i="16"/>
  <c r="H47" i="16"/>
  <c r="BS46" i="16"/>
  <c r="I46" i="16"/>
  <c r="H46" i="16"/>
  <c r="BS45" i="16"/>
  <c r="I45" i="16"/>
  <c r="H45" i="16"/>
  <c r="BS44" i="16"/>
  <c r="I44" i="16"/>
  <c r="H44" i="16"/>
  <c r="BS43" i="16"/>
  <c r="I43" i="16"/>
  <c r="H43" i="16"/>
  <c r="BS42" i="16"/>
  <c r="I42" i="16"/>
  <c r="H42" i="16"/>
  <c r="BS41" i="16"/>
  <c r="I41" i="16"/>
  <c r="H41" i="16"/>
  <c r="BS40" i="16"/>
  <c r="I40" i="16"/>
  <c r="H40" i="16"/>
  <c r="BS39" i="16"/>
  <c r="I39" i="16"/>
  <c r="H39" i="16"/>
  <c r="AP38" i="16"/>
  <c r="BS38" i="16" s="1"/>
  <c r="I38" i="16"/>
  <c r="H38" i="16"/>
  <c r="BJ37" i="16"/>
  <c r="BS37" i="16" s="1"/>
  <c r="I37" i="16"/>
  <c r="H37" i="16"/>
  <c r="BS36" i="16"/>
  <c r="I36" i="16"/>
  <c r="H36" i="16"/>
  <c r="BS35" i="16"/>
  <c r="I35" i="16"/>
  <c r="H35" i="16"/>
  <c r="BS34" i="16"/>
  <c r="I34" i="16"/>
  <c r="H34" i="16"/>
  <c r="BS33" i="16"/>
  <c r="I33" i="16"/>
  <c r="H33" i="16"/>
  <c r="BS32" i="16"/>
  <c r="I32" i="16"/>
  <c r="H32" i="16"/>
  <c r="BS31" i="16"/>
  <c r="I31" i="16"/>
  <c r="H31" i="16"/>
  <c r="BS30" i="16"/>
  <c r="I30" i="16"/>
  <c r="H30" i="16"/>
  <c r="BS29" i="16"/>
  <c r="I29" i="16"/>
  <c r="H29" i="16"/>
  <c r="BS28" i="16"/>
  <c r="I28" i="16"/>
  <c r="H28" i="16"/>
  <c r="BS27" i="16"/>
  <c r="I27" i="16"/>
  <c r="H27" i="16"/>
  <c r="BS26" i="16"/>
  <c r="I26" i="16"/>
  <c r="H26" i="16"/>
  <c r="BS25" i="16"/>
  <c r="I25" i="16"/>
  <c r="H25" i="16"/>
  <c r="BS24" i="16"/>
  <c r="I24" i="16"/>
  <c r="H24" i="16"/>
  <c r="BP23" i="16"/>
  <c r="BS23" i="16" s="1"/>
  <c r="I23" i="16"/>
  <c r="H23" i="16"/>
  <c r="BS22" i="16"/>
  <c r="I22" i="16"/>
  <c r="H22" i="16"/>
  <c r="BS21" i="16"/>
  <c r="I21" i="16"/>
  <c r="H21" i="16"/>
  <c r="BS20" i="16"/>
  <c r="I20" i="16"/>
  <c r="H20" i="16"/>
  <c r="BI19" i="16"/>
  <c r="BS19" i="16" s="1"/>
  <c r="I19" i="16"/>
  <c r="H19" i="16"/>
  <c r="BS18" i="16"/>
  <c r="I18" i="16"/>
  <c r="H18" i="16"/>
  <c r="BS17" i="16"/>
  <c r="I17" i="16"/>
  <c r="H17" i="16"/>
  <c r="BS16" i="16"/>
  <c r="I16" i="16"/>
  <c r="H16" i="16"/>
  <c r="BS15" i="16"/>
  <c r="I15" i="16"/>
  <c r="H15" i="16"/>
  <c r="BI14" i="16"/>
  <c r="BS14" i="16" s="1"/>
  <c r="I14" i="16"/>
  <c r="H14" i="16"/>
  <c r="BR13" i="16"/>
  <c r="BR381" i="16" s="1"/>
  <c r="BI13" i="16"/>
  <c r="BS13" i="16" s="1"/>
  <c r="I13" i="16"/>
  <c r="H13" i="16"/>
  <c r="BS12" i="16"/>
  <c r="I12" i="16"/>
  <c r="H12" i="16"/>
  <c r="M89" i="3"/>
  <c r="V89" i="3"/>
  <c r="W89" i="3"/>
  <c r="X89" i="3"/>
  <c r="Y89" i="3"/>
  <c r="Z89" i="3"/>
  <c r="AA89" i="3"/>
  <c r="AB89" i="3"/>
  <c r="AC89" i="3"/>
  <c r="BQ89" i="3"/>
  <c r="O303" i="7"/>
  <c r="P303" i="7"/>
  <c r="Q303" i="7"/>
  <c r="R303" i="7"/>
  <c r="S303" i="7"/>
  <c r="T303" i="7"/>
  <c r="X303" i="7"/>
  <c r="Y303" i="7"/>
  <c r="Z303" i="7"/>
  <c r="AA303" i="7"/>
  <c r="AB303" i="7"/>
  <c r="AC303" i="7"/>
  <c r="AD303" i="7"/>
  <c r="AE303" i="7"/>
  <c r="AH303" i="7"/>
  <c r="AI303" i="7"/>
  <c r="AJ303" i="7"/>
  <c r="AK303" i="7"/>
  <c r="AL303" i="7"/>
  <c r="AM303" i="7"/>
  <c r="AN303" i="7"/>
  <c r="AO303" i="7"/>
  <c r="AP303" i="7"/>
  <c r="AT303" i="7"/>
  <c r="AU303" i="7"/>
  <c r="AW303" i="7"/>
  <c r="BA303" i="7"/>
  <c r="BD303" i="7"/>
  <c r="BE303" i="7"/>
  <c r="BF303" i="7"/>
  <c r="BG303" i="7"/>
  <c r="BH303" i="7"/>
  <c r="BI303" i="7"/>
  <c r="BJ303" i="7"/>
  <c r="BP303" i="7"/>
  <c r="BQ303" i="7"/>
  <c r="BQ80" i="21" l="1"/>
  <c r="BS50" i="16"/>
  <c r="BS381" i="16" s="1"/>
  <c r="BK381" i="16"/>
  <c r="BJ381" i="16"/>
  <c r="BQ381" i="16"/>
  <c r="BI381" i="16"/>
  <c r="U381" i="16"/>
  <c r="BE381" i="16"/>
  <c r="BS100" i="16"/>
  <c r="BS54" i="16"/>
  <c r="BP381" i="16"/>
  <c r="BS306" i="16"/>
  <c r="BS133" i="16"/>
  <c r="BS292" i="16"/>
  <c r="BS313" i="16"/>
  <c r="BS302" i="16"/>
  <c r="BS310" i="16"/>
  <c r="BS296" i="16"/>
  <c r="BS375" i="16"/>
  <c r="K381" i="16"/>
  <c r="BS357" i="16"/>
  <c r="BS353" i="16"/>
  <c r="BS358" i="16"/>
  <c r="BS369" i="16"/>
  <c r="BS371" i="16"/>
  <c r="BS314" i="16"/>
  <c r="BS330" i="16"/>
  <c r="BS378" i="16"/>
  <c r="BS379" i="16"/>
  <c r="BS331" i="16"/>
  <c r="BS348" i="16"/>
  <c r="BS355" i="16"/>
  <c r="BS324" i="16"/>
  <c r="BS340" i="16"/>
  <c r="BS342" i="16"/>
  <c r="BS354" i="16"/>
  <c r="BS372" i="16"/>
  <c r="BS376" i="16"/>
  <c r="BS329" i="16"/>
  <c r="BS356" i="16"/>
  <c r="BS377" i="16"/>
  <c r="BS325" i="16"/>
  <c r="BS326" i="16"/>
  <c r="BS362" i="16"/>
  <c r="BS374" i="16"/>
  <c r="BS303" i="16"/>
  <c r="BS305" i="16"/>
  <c r="BS312" i="16"/>
  <c r="BS322" i="16"/>
  <c r="BS315" i="16"/>
  <c r="BS320" i="16"/>
  <c r="BS307" i="16"/>
  <c r="BS316" i="16"/>
  <c r="BS336" i="16"/>
  <c r="BS286" i="16"/>
  <c r="BS153" i="16"/>
  <c r="K12" i="7" l="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BJ5" i="13"/>
  <c r="K5" i="13"/>
  <c r="BM337" i="15"/>
  <c r="BL337" i="15"/>
  <c r="BJ337" i="15"/>
  <c r="BI337" i="15"/>
  <c r="BA337" i="15"/>
  <c r="AZ337" i="15"/>
  <c r="AX337" i="15"/>
  <c r="AV337" i="15"/>
  <c r="AE337" i="15"/>
  <c r="S337" i="15"/>
  <c r="L337" i="15"/>
  <c r="BS336" i="15"/>
  <c r="J336" i="15"/>
  <c r="I336" i="15"/>
  <c r="BS335" i="15"/>
  <c r="J335" i="15"/>
  <c r="I335" i="15"/>
  <c r="BS334" i="15"/>
  <c r="J334" i="15"/>
  <c r="I334" i="15"/>
  <c r="BS333" i="15"/>
  <c r="J333" i="15"/>
  <c r="I333" i="15"/>
  <c r="BI332" i="15"/>
  <c r="BS332" i="15" s="1"/>
  <c r="J332" i="15"/>
  <c r="I332" i="15"/>
  <c r="AQ331" i="15"/>
  <c r="AO331" i="15"/>
  <c r="BS331" i="15" s="1"/>
  <c r="J331" i="15"/>
  <c r="I331" i="15"/>
  <c r="AE330" i="15"/>
  <c r="BS330" i="15" s="1"/>
  <c r="J330" i="15"/>
  <c r="I330" i="15"/>
  <c r="BS329" i="15"/>
  <c r="J329" i="15"/>
  <c r="I329" i="15"/>
  <c r="BS328" i="15"/>
  <c r="J328" i="15"/>
  <c r="I328" i="15"/>
  <c r="BS327" i="15"/>
  <c r="J327" i="15"/>
  <c r="I327" i="15"/>
  <c r="BS326" i="15"/>
  <c r="J326" i="15"/>
  <c r="I326" i="15"/>
  <c r="BS325" i="15"/>
  <c r="J325" i="15"/>
  <c r="I325" i="15"/>
  <c r="BS324" i="15"/>
  <c r="J324" i="15"/>
  <c r="I324" i="15"/>
  <c r="BS323" i="15"/>
  <c r="J323" i="15"/>
  <c r="I323" i="15"/>
  <c r="BR322" i="15"/>
  <c r="AQ322" i="15"/>
  <c r="BS322" i="15" s="1"/>
  <c r="J322" i="15"/>
  <c r="I322" i="15"/>
  <c r="BS321" i="15"/>
  <c r="J321" i="15"/>
  <c r="I321" i="15"/>
  <c r="BS320" i="15"/>
  <c r="J320" i="15"/>
  <c r="I320" i="15"/>
  <c r="BS319" i="15"/>
  <c r="J319" i="15"/>
  <c r="I319" i="15"/>
  <c r="BS318" i="15"/>
  <c r="J318" i="15"/>
  <c r="I318" i="15"/>
  <c r="BS317" i="15"/>
  <c r="J317" i="15"/>
  <c r="I317" i="15"/>
  <c r="AE316" i="15"/>
  <c r="BS316" i="15" s="1"/>
  <c r="J316" i="15"/>
  <c r="I316" i="15"/>
  <c r="BS315" i="15"/>
  <c r="J315" i="15"/>
  <c r="I315" i="15"/>
  <c r="BS314" i="15"/>
  <c r="J314" i="15"/>
  <c r="I314" i="15"/>
  <c r="BS313" i="15"/>
  <c r="J313" i="15"/>
  <c r="I313" i="15"/>
  <c r="BS312" i="15"/>
  <c r="J312" i="15"/>
  <c r="I312" i="15"/>
  <c r="BS311" i="15"/>
  <c r="J311" i="15"/>
  <c r="I311" i="15"/>
  <c r="BS310" i="15"/>
  <c r="J310" i="15"/>
  <c r="I310" i="15"/>
  <c r="BS309" i="15"/>
  <c r="J309" i="15"/>
  <c r="I309" i="15"/>
  <c r="BS308" i="15"/>
  <c r="J308" i="15"/>
  <c r="I308" i="15"/>
  <c r="BS307" i="15"/>
  <c r="J307" i="15"/>
  <c r="I307" i="15"/>
  <c r="BS306" i="15"/>
  <c r="J306" i="15"/>
  <c r="I306" i="15"/>
  <c r="BS305" i="15"/>
  <c r="J305" i="15"/>
  <c r="I305" i="15"/>
  <c r="BS304" i="15"/>
  <c r="J304" i="15"/>
  <c r="I304" i="15"/>
  <c r="BS303" i="15"/>
  <c r="J303" i="15"/>
  <c r="I303" i="15"/>
  <c r="BS302" i="15"/>
  <c r="J302" i="15"/>
  <c r="I302" i="15"/>
  <c r="AO301" i="15"/>
  <c r="K301" i="15"/>
  <c r="BS301" i="15" s="1"/>
  <c r="J301" i="15"/>
  <c r="I301" i="15"/>
  <c r="BS300" i="15"/>
  <c r="J300" i="15"/>
  <c r="I300" i="15"/>
  <c r="BS299" i="15"/>
  <c r="J299" i="15"/>
  <c r="I299" i="15"/>
  <c r="BS298" i="15"/>
  <c r="J298" i="15"/>
  <c r="I298" i="15"/>
  <c r="BS297" i="15"/>
  <c r="J297" i="15"/>
  <c r="I297" i="15"/>
  <c r="BS296" i="15"/>
  <c r="J296" i="15"/>
  <c r="I296" i="15"/>
  <c r="BS295" i="15"/>
  <c r="J295" i="15"/>
  <c r="I295" i="15"/>
  <c r="BS294" i="15"/>
  <c r="J294" i="15"/>
  <c r="I294" i="15"/>
  <c r="BS293" i="15"/>
  <c r="J293" i="15"/>
  <c r="I293" i="15"/>
  <c r="BS292" i="15"/>
  <c r="J292" i="15"/>
  <c r="I292" i="15"/>
  <c r="BS291" i="15"/>
  <c r="J291" i="15"/>
  <c r="I291" i="15"/>
  <c r="BS290" i="15"/>
  <c r="J290" i="15"/>
  <c r="I290" i="15"/>
  <c r="BS289" i="15"/>
  <c r="J289" i="15"/>
  <c r="I289" i="15"/>
  <c r="BS288" i="15"/>
  <c r="J288" i="15"/>
  <c r="I288" i="15"/>
  <c r="BS287" i="15"/>
  <c r="J287" i="15"/>
  <c r="I287" i="15"/>
  <c r="BS286" i="15"/>
  <c r="J286" i="15"/>
  <c r="I286" i="15"/>
  <c r="BS285" i="15"/>
  <c r="J285" i="15"/>
  <c r="I285" i="15"/>
  <c r="BS284" i="15"/>
  <c r="J284" i="15"/>
  <c r="I284" i="15"/>
  <c r="BS283" i="15"/>
  <c r="J283" i="15"/>
  <c r="I283" i="15"/>
  <c r="BS282" i="15"/>
  <c r="J282" i="15"/>
  <c r="I282" i="15"/>
  <c r="BS281" i="15"/>
  <c r="J281" i="15"/>
  <c r="I281" i="15"/>
  <c r="BS280" i="15"/>
  <c r="J280" i="15"/>
  <c r="I280" i="15"/>
  <c r="BS279" i="15"/>
  <c r="J279" i="15"/>
  <c r="I279" i="15"/>
  <c r="BS278" i="15"/>
  <c r="J278" i="15"/>
  <c r="I278" i="15"/>
  <c r="BS277" i="15"/>
  <c r="J277" i="15"/>
  <c r="I277" i="15"/>
  <c r="BS276" i="15"/>
  <c r="J276" i="15"/>
  <c r="I276" i="15"/>
  <c r="BS275" i="15"/>
  <c r="J275" i="15"/>
  <c r="I275" i="15"/>
  <c r="BS274" i="15"/>
  <c r="J274" i="15"/>
  <c r="I274" i="15"/>
  <c r="BS273" i="15"/>
  <c r="J273" i="15"/>
  <c r="I273" i="15"/>
  <c r="BS272" i="15"/>
  <c r="J272" i="15"/>
  <c r="I272" i="15"/>
  <c r="BS271" i="15"/>
  <c r="J271" i="15"/>
  <c r="I271" i="15"/>
  <c r="BS270" i="15"/>
  <c r="J270" i="15"/>
  <c r="I270" i="15"/>
  <c r="BS269" i="15"/>
  <c r="J269" i="15"/>
  <c r="I269" i="15"/>
  <c r="BS268" i="15"/>
  <c r="J268" i="15"/>
  <c r="I268" i="15"/>
  <c r="BS267" i="15"/>
  <c r="J267" i="15"/>
  <c r="I267" i="15"/>
  <c r="BS266" i="15"/>
  <c r="J266" i="15"/>
  <c r="I266" i="15"/>
  <c r="BS265" i="15"/>
  <c r="J265" i="15"/>
  <c r="I265" i="15"/>
  <c r="BS264" i="15"/>
  <c r="BS263" i="15"/>
  <c r="BS262" i="15"/>
  <c r="BS261" i="15"/>
  <c r="J261" i="15"/>
  <c r="I261" i="15"/>
  <c r="BS260" i="15"/>
  <c r="J260" i="15"/>
  <c r="I260" i="15"/>
  <c r="BS259" i="15"/>
  <c r="J259" i="15"/>
  <c r="I259" i="15"/>
  <c r="BS258" i="15"/>
  <c r="J258" i="15"/>
  <c r="I258" i="15"/>
  <c r="BS257" i="15"/>
  <c r="J257" i="15"/>
  <c r="I257" i="15"/>
  <c r="BS256" i="15"/>
  <c r="J256" i="15"/>
  <c r="I256" i="15"/>
  <c r="BS255" i="15"/>
  <c r="J255" i="15"/>
  <c r="I255" i="15"/>
  <c r="BS254" i="15"/>
  <c r="J254" i="15"/>
  <c r="I254" i="15"/>
  <c r="BS253" i="15"/>
  <c r="J253" i="15"/>
  <c r="I253" i="15"/>
  <c r="BS252" i="15"/>
  <c r="J252" i="15"/>
  <c r="I252" i="15"/>
  <c r="BS251" i="15"/>
  <c r="J251" i="15"/>
  <c r="I251" i="15"/>
  <c r="BS250" i="15"/>
  <c r="J250" i="15"/>
  <c r="I250" i="15"/>
  <c r="BS249" i="15"/>
  <c r="J249" i="15"/>
  <c r="I249" i="15"/>
  <c r="BS248" i="15"/>
  <c r="J248" i="15"/>
  <c r="I248" i="15"/>
  <c r="BS247" i="15"/>
  <c r="J247" i="15"/>
  <c r="I247" i="15"/>
  <c r="BS246" i="15"/>
  <c r="J246" i="15"/>
  <c r="I246" i="15"/>
  <c r="BS245" i="15"/>
  <c r="J245" i="15"/>
  <c r="I245" i="15"/>
  <c r="BS244" i="15"/>
  <c r="J244" i="15"/>
  <c r="I244" i="15"/>
  <c r="BS243" i="15"/>
  <c r="J243" i="15"/>
  <c r="I243" i="15"/>
  <c r="BS242" i="15"/>
  <c r="J242" i="15"/>
  <c r="I242" i="15"/>
  <c r="BS241" i="15"/>
  <c r="J241" i="15"/>
  <c r="I241" i="15"/>
  <c r="BJ240" i="15"/>
  <c r="BS240" i="15" s="1"/>
  <c r="J240" i="15"/>
  <c r="I240" i="15"/>
  <c r="BS239" i="15"/>
  <c r="J239" i="15"/>
  <c r="I239" i="15"/>
  <c r="BS238" i="15"/>
  <c r="J238" i="15"/>
  <c r="I238" i="15"/>
  <c r="BS237" i="15"/>
  <c r="J237" i="15"/>
  <c r="I237" i="15"/>
  <c r="BS236" i="15"/>
  <c r="J236" i="15"/>
  <c r="I236" i="15"/>
  <c r="BS235" i="15"/>
  <c r="J235" i="15"/>
  <c r="I235" i="15"/>
  <c r="BS234" i="15"/>
  <c r="J234" i="15"/>
  <c r="I234" i="15"/>
  <c r="BS233" i="15"/>
  <c r="J233" i="15"/>
  <c r="I233" i="15"/>
  <c r="BS232" i="15"/>
  <c r="J232" i="15"/>
  <c r="I232" i="15"/>
  <c r="BS231" i="15"/>
  <c r="J231" i="15"/>
  <c r="I231" i="15"/>
  <c r="BS230" i="15"/>
  <c r="J230" i="15"/>
  <c r="I230" i="15"/>
  <c r="BS229" i="15"/>
  <c r="J229" i="15"/>
  <c r="I229" i="15"/>
  <c r="BS228" i="15"/>
  <c r="J228" i="15"/>
  <c r="I228" i="15"/>
  <c r="BS227" i="15"/>
  <c r="J227" i="15"/>
  <c r="I227" i="15"/>
  <c r="BS226" i="15"/>
  <c r="J226" i="15"/>
  <c r="I226" i="15"/>
  <c r="BS225" i="15"/>
  <c r="J225" i="15"/>
  <c r="I225" i="15"/>
  <c r="BS224" i="15"/>
  <c r="J224" i="15"/>
  <c r="I224" i="15"/>
  <c r="BS223" i="15"/>
  <c r="J223" i="15"/>
  <c r="I223" i="15"/>
  <c r="BS222" i="15"/>
  <c r="J222" i="15"/>
  <c r="I222" i="15"/>
  <c r="BS221" i="15"/>
  <c r="J221" i="15"/>
  <c r="I221" i="15"/>
  <c r="BS220" i="15"/>
  <c r="J220" i="15"/>
  <c r="I220" i="15"/>
  <c r="BS219" i="15"/>
  <c r="J219" i="15"/>
  <c r="I219" i="15"/>
  <c r="BS218" i="15"/>
  <c r="J218" i="15"/>
  <c r="I218" i="15"/>
  <c r="BS217" i="15"/>
  <c r="J217" i="15"/>
  <c r="I217" i="15"/>
  <c r="BS216" i="15"/>
  <c r="J216" i="15"/>
  <c r="I216" i="15"/>
  <c r="BS215" i="15"/>
  <c r="J215" i="15"/>
  <c r="I215" i="15"/>
  <c r="BS214" i="15"/>
  <c r="J214" i="15"/>
  <c r="I214" i="15"/>
  <c r="BS213" i="15"/>
  <c r="J213" i="15"/>
  <c r="I213" i="15"/>
  <c r="BS212" i="15"/>
  <c r="J212" i="15"/>
  <c r="I212" i="15"/>
  <c r="BS211" i="15"/>
  <c r="J211" i="15"/>
  <c r="I211" i="15"/>
  <c r="BS210" i="15"/>
  <c r="J210" i="15"/>
  <c r="I210" i="15"/>
  <c r="BS209" i="15"/>
  <c r="J209" i="15"/>
  <c r="I209" i="15"/>
  <c r="BS208" i="15"/>
  <c r="J208" i="15"/>
  <c r="I208" i="15"/>
  <c r="BS207" i="15"/>
  <c r="J207" i="15"/>
  <c r="I207" i="15"/>
  <c r="BS206" i="15"/>
  <c r="J206" i="15"/>
  <c r="I206" i="15"/>
  <c r="BS205" i="15"/>
  <c r="J205" i="15"/>
  <c r="I205" i="15"/>
  <c r="BS204" i="15"/>
  <c r="J204" i="15"/>
  <c r="I204" i="15"/>
  <c r="BS203" i="15"/>
  <c r="J203" i="15"/>
  <c r="I203" i="15"/>
  <c r="BS202" i="15"/>
  <c r="J202" i="15"/>
  <c r="I202" i="15"/>
  <c r="BS201" i="15"/>
  <c r="J201" i="15"/>
  <c r="I201" i="15"/>
  <c r="BS200" i="15"/>
  <c r="J200" i="15"/>
  <c r="I200" i="15"/>
  <c r="BS199" i="15"/>
  <c r="J199" i="15"/>
  <c r="I199" i="15"/>
  <c r="BS198" i="15"/>
  <c r="J198" i="15"/>
  <c r="I198" i="15"/>
  <c r="BS197" i="15"/>
  <c r="J197" i="15"/>
  <c r="I197" i="15"/>
  <c r="BS196" i="15"/>
  <c r="J196" i="15"/>
  <c r="I196" i="15"/>
  <c r="BS195" i="15"/>
  <c r="J195" i="15"/>
  <c r="I195" i="15"/>
  <c r="BS194" i="15"/>
  <c r="J194" i="15"/>
  <c r="I194" i="15"/>
  <c r="BS193" i="15"/>
  <c r="J193" i="15"/>
  <c r="I193" i="15"/>
  <c r="BS192" i="15"/>
  <c r="J192" i="15"/>
  <c r="I192" i="15"/>
  <c r="BS191" i="15"/>
  <c r="J191" i="15"/>
  <c r="I191" i="15"/>
  <c r="BS190" i="15"/>
  <c r="J190" i="15"/>
  <c r="I190" i="15"/>
  <c r="BS189" i="15"/>
  <c r="J189" i="15"/>
  <c r="I189" i="15"/>
  <c r="BS188" i="15"/>
  <c r="J188" i="15"/>
  <c r="I188" i="15"/>
  <c r="BS187" i="15"/>
  <c r="J187" i="15"/>
  <c r="I187" i="15"/>
  <c r="BS186" i="15"/>
  <c r="J186" i="15"/>
  <c r="I186" i="15"/>
  <c r="U185" i="15"/>
  <c r="BS185" i="15" s="1"/>
  <c r="J185" i="15"/>
  <c r="I185" i="15"/>
  <c r="BS184" i="15"/>
  <c r="J184" i="15"/>
  <c r="I184" i="15"/>
  <c r="BS183" i="15"/>
  <c r="J183" i="15"/>
  <c r="I183" i="15"/>
  <c r="BS182" i="15"/>
  <c r="J182" i="15"/>
  <c r="I182" i="15"/>
  <c r="BS181" i="15"/>
  <c r="J181" i="15"/>
  <c r="I181" i="15"/>
  <c r="BS180" i="15"/>
  <c r="J180" i="15"/>
  <c r="I180" i="15"/>
  <c r="BS179" i="15"/>
  <c r="J179" i="15"/>
  <c r="I179" i="15"/>
  <c r="BS178" i="15"/>
  <c r="J178" i="15"/>
  <c r="I178" i="15"/>
  <c r="BS177" i="15"/>
  <c r="J177" i="15"/>
  <c r="I177" i="15"/>
  <c r="BR176" i="15"/>
  <c r="BS176" i="15" s="1"/>
  <c r="J176" i="15"/>
  <c r="I176" i="15"/>
  <c r="BS175" i="15"/>
  <c r="J175" i="15"/>
  <c r="I175" i="15"/>
  <c r="BS174" i="15"/>
  <c r="J174" i="15"/>
  <c r="I174" i="15"/>
  <c r="BS173" i="15"/>
  <c r="J173" i="15"/>
  <c r="I173" i="15"/>
  <c r="BM172" i="15"/>
  <c r="BS172" i="15" s="1"/>
  <c r="J172" i="15"/>
  <c r="I172" i="15"/>
  <c r="BS171" i="15"/>
  <c r="BL171" i="15"/>
  <c r="BK171" i="15"/>
  <c r="J171" i="15"/>
  <c r="I171" i="15"/>
  <c r="BS170" i="15"/>
  <c r="J170" i="15"/>
  <c r="I170" i="15"/>
  <c r="BS169" i="15"/>
  <c r="L169" i="15"/>
  <c r="J169" i="15"/>
  <c r="I169" i="15"/>
  <c r="AT168" i="15"/>
  <c r="BS168" i="15" s="1"/>
  <c r="J168" i="15"/>
  <c r="I168" i="15"/>
  <c r="BR167" i="15"/>
  <c r="BS167" i="15" s="1"/>
  <c r="J167" i="15"/>
  <c r="I167" i="15"/>
  <c r="BS166" i="15"/>
  <c r="J166" i="15"/>
  <c r="I166" i="15"/>
  <c r="BS165" i="15"/>
  <c r="J165" i="15"/>
  <c r="I165" i="15"/>
  <c r="BS164" i="15"/>
  <c r="J164" i="15"/>
  <c r="I164" i="15"/>
  <c r="BS163" i="15"/>
  <c r="J163" i="15"/>
  <c r="I163" i="15"/>
  <c r="BS162" i="15"/>
  <c r="J162" i="15"/>
  <c r="I162" i="15"/>
  <c r="BS161" i="15"/>
  <c r="J161" i="15"/>
  <c r="I161" i="15"/>
  <c r="BS160" i="15"/>
  <c r="J160" i="15"/>
  <c r="I160" i="15"/>
  <c r="BS159" i="15"/>
  <c r="J159" i="15"/>
  <c r="I159" i="15"/>
  <c r="BS158" i="15"/>
  <c r="J158" i="15"/>
  <c r="I158" i="15"/>
  <c r="BS157" i="15"/>
  <c r="J157" i="15"/>
  <c r="I157" i="15"/>
  <c r="BS156" i="15"/>
  <c r="J156" i="15"/>
  <c r="I156" i="15"/>
  <c r="BS155" i="15"/>
  <c r="J155" i="15"/>
  <c r="I155" i="15"/>
  <c r="BS154" i="15"/>
  <c r="J154" i="15"/>
  <c r="I154" i="15"/>
  <c r="BS153" i="15"/>
  <c r="J153" i="15"/>
  <c r="I153" i="15"/>
  <c r="BS152" i="15"/>
  <c r="J152" i="15"/>
  <c r="I152" i="15"/>
  <c r="BS151" i="15"/>
  <c r="J151" i="15"/>
  <c r="I151" i="15"/>
  <c r="BQ150" i="15"/>
  <c r="BS150" i="15" s="1"/>
  <c r="J150" i="15"/>
  <c r="I150" i="15"/>
  <c r="BS149" i="15"/>
  <c r="J149" i="15"/>
  <c r="I149" i="15"/>
  <c r="AW148" i="15"/>
  <c r="AQ148" i="15"/>
  <c r="BS148" i="15" s="1"/>
  <c r="J148" i="15"/>
  <c r="I148" i="15"/>
  <c r="BS147" i="15"/>
  <c r="J147" i="15"/>
  <c r="I147" i="15"/>
  <c r="BS146" i="15"/>
  <c r="J146" i="15"/>
  <c r="I146" i="15"/>
  <c r="BS145" i="15"/>
  <c r="J145" i="15"/>
  <c r="I145" i="15"/>
  <c r="BS144" i="15"/>
  <c r="J144" i="15"/>
  <c r="I144" i="15"/>
  <c r="BS143" i="15"/>
  <c r="J143" i="15"/>
  <c r="I143" i="15"/>
  <c r="BS142" i="15"/>
  <c r="J142" i="15"/>
  <c r="I142" i="15"/>
  <c r="BS141" i="15"/>
  <c r="J141" i="15"/>
  <c r="I141" i="15"/>
  <c r="BS140" i="15"/>
  <c r="J140" i="15"/>
  <c r="I140" i="15"/>
  <c r="BS139" i="15"/>
  <c r="J139" i="15"/>
  <c r="I139" i="15"/>
  <c r="BS138" i="15"/>
  <c r="J138" i="15"/>
  <c r="I138" i="15"/>
  <c r="BS137" i="15"/>
  <c r="J137" i="15"/>
  <c r="I137" i="15"/>
  <c r="BS136" i="15"/>
  <c r="J136" i="15"/>
  <c r="I136" i="15"/>
  <c r="BS135" i="15"/>
  <c r="J135" i="15"/>
  <c r="I135" i="15"/>
  <c r="BS134" i="15"/>
  <c r="J134" i="15"/>
  <c r="I134" i="15"/>
  <c r="BS133" i="15"/>
  <c r="J133" i="15"/>
  <c r="I133" i="15"/>
  <c r="BS132" i="15"/>
  <c r="J132" i="15"/>
  <c r="I132" i="15"/>
  <c r="BS131" i="15"/>
  <c r="J131" i="15"/>
  <c r="I131" i="15"/>
  <c r="BS130" i="15"/>
  <c r="J130" i="15"/>
  <c r="I130" i="15"/>
  <c r="BS129" i="15"/>
  <c r="J129" i="15"/>
  <c r="I129" i="15"/>
  <c r="BS128" i="15"/>
  <c r="J128" i="15"/>
  <c r="I128" i="15"/>
  <c r="BS127" i="15"/>
  <c r="J127" i="15"/>
  <c r="I127" i="15"/>
  <c r="BS126" i="15"/>
  <c r="J126" i="15"/>
  <c r="I126" i="15"/>
  <c r="BS125" i="15"/>
  <c r="J125" i="15"/>
  <c r="I125" i="15"/>
  <c r="BS124" i="15"/>
  <c r="J124" i="15"/>
  <c r="I124" i="15"/>
  <c r="BS123" i="15"/>
  <c r="J123" i="15"/>
  <c r="I123" i="15"/>
  <c r="BS122" i="15"/>
  <c r="J122" i="15"/>
  <c r="I122" i="15"/>
  <c r="BS121" i="15"/>
  <c r="J121" i="15"/>
  <c r="I121" i="15"/>
  <c r="BS120" i="15"/>
  <c r="J120" i="15"/>
  <c r="I120" i="15"/>
  <c r="BS119" i="15"/>
  <c r="J119" i="15"/>
  <c r="I119" i="15"/>
  <c r="BS118" i="15"/>
  <c r="J118" i="15"/>
  <c r="I118" i="15"/>
  <c r="BS117" i="15"/>
  <c r="J117" i="15"/>
  <c r="I117" i="15"/>
  <c r="BS116" i="15"/>
  <c r="J116" i="15"/>
  <c r="I116" i="15"/>
  <c r="BS115" i="15"/>
  <c r="J115" i="15"/>
  <c r="I115" i="15"/>
  <c r="BS114" i="15"/>
  <c r="J114" i="15"/>
  <c r="I114" i="15"/>
  <c r="BS113" i="15"/>
  <c r="J113" i="15"/>
  <c r="I113" i="15"/>
  <c r="AW112" i="15"/>
  <c r="AD112" i="15"/>
  <c r="T112" i="15"/>
  <c r="BS111" i="15"/>
  <c r="J111" i="15"/>
  <c r="I111" i="15"/>
  <c r="BS110" i="15"/>
  <c r="J110" i="15"/>
  <c r="I110" i="15"/>
  <c r="BS109" i="15"/>
  <c r="J109" i="15"/>
  <c r="I109" i="15"/>
  <c r="BS108" i="15"/>
  <c r="J108" i="15"/>
  <c r="I108" i="15"/>
  <c r="BS107" i="15"/>
  <c r="BS106" i="15"/>
  <c r="J106" i="15"/>
  <c r="I106" i="15"/>
  <c r="BS105" i="15"/>
  <c r="J105" i="15"/>
  <c r="I105" i="15"/>
  <c r="BS104" i="15"/>
  <c r="J104" i="15"/>
  <c r="I104" i="15"/>
  <c r="BS103" i="15"/>
  <c r="J103" i="15"/>
  <c r="I103" i="15"/>
  <c r="BS102" i="15"/>
  <c r="J102" i="15"/>
  <c r="I102" i="15"/>
  <c r="BS101" i="15"/>
  <c r="J101" i="15"/>
  <c r="I101" i="15"/>
  <c r="BS100" i="15"/>
  <c r="J100" i="15"/>
  <c r="I100" i="15"/>
  <c r="BS99" i="15"/>
  <c r="J99" i="15"/>
  <c r="I99" i="15"/>
  <c r="BS98" i="15"/>
  <c r="J98" i="15"/>
  <c r="I98" i="15"/>
  <c r="BS97" i="15"/>
  <c r="J97" i="15"/>
  <c r="I97" i="15"/>
  <c r="BS96" i="15"/>
  <c r="J96" i="15"/>
  <c r="I96" i="15"/>
  <c r="BS95" i="15"/>
  <c r="J95" i="15"/>
  <c r="I95" i="15"/>
  <c r="BS94" i="15"/>
  <c r="J94" i="15"/>
  <c r="I94" i="15"/>
  <c r="BS93" i="15"/>
  <c r="J93" i="15"/>
  <c r="I93" i="15"/>
  <c r="BS92" i="15"/>
  <c r="J92" i="15"/>
  <c r="I92" i="15"/>
  <c r="BS91" i="15"/>
  <c r="J91" i="15"/>
  <c r="I91" i="15"/>
  <c r="BS90" i="15"/>
  <c r="J90" i="15"/>
  <c r="I90" i="15"/>
  <c r="BS89" i="15"/>
  <c r="J89" i="15"/>
  <c r="I89" i="15"/>
  <c r="BS88" i="15"/>
  <c r="J88" i="15"/>
  <c r="I88" i="15"/>
  <c r="BS87" i="15"/>
  <c r="J87" i="15"/>
  <c r="I87" i="15"/>
  <c r="BS86" i="15"/>
  <c r="J86" i="15"/>
  <c r="I86" i="15"/>
  <c r="BS85" i="15"/>
  <c r="J85" i="15"/>
  <c r="I85" i="15"/>
  <c r="BS84" i="15"/>
  <c r="J84" i="15"/>
  <c r="I84" i="15"/>
  <c r="BS83" i="15"/>
  <c r="J83" i="15"/>
  <c r="I83" i="15"/>
  <c r="BS82" i="15"/>
  <c r="J82" i="15"/>
  <c r="I82" i="15"/>
  <c r="BS81" i="15"/>
  <c r="J81" i="15"/>
  <c r="I81" i="15"/>
  <c r="BS80" i="15"/>
  <c r="J80" i="15"/>
  <c r="I80" i="15"/>
  <c r="BS79" i="15"/>
  <c r="J79" i="15"/>
  <c r="I79" i="15"/>
  <c r="BS78" i="15"/>
  <c r="J78" i="15"/>
  <c r="I78" i="15"/>
  <c r="BS77" i="15"/>
  <c r="J77" i="15"/>
  <c r="I77" i="15"/>
  <c r="BS76" i="15"/>
  <c r="J76" i="15"/>
  <c r="I76" i="15"/>
  <c r="BS75" i="15"/>
  <c r="J75" i="15"/>
  <c r="I75" i="15"/>
  <c r="U74" i="15"/>
  <c r="BS74" i="15" s="1"/>
  <c r="J74" i="15"/>
  <c r="I74" i="15"/>
  <c r="BS73" i="15"/>
  <c r="J73" i="15"/>
  <c r="I73" i="15"/>
  <c r="BS72" i="15"/>
  <c r="J72" i="15"/>
  <c r="I72" i="15"/>
  <c r="BS71" i="15"/>
  <c r="J71" i="15"/>
  <c r="I71" i="15"/>
  <c r="BS70" i="15"/>
  <c r="J70" i="15"/>
  <c r="I70" i="15"/>
  <c r="BS69" i="15"/>
  <c r="J69" i="15"/>
  <c r="I69" i="15"/>
  <c r="BS68" i="15"/>
  <c r="J68" i="15"/>
  <c r="I68" i="15"/>
  <c r="BS67" i="15"/>
  <c r="J67" i="15"/>
  <c r="I67" i="15"/>
  <c r="BS66" i="15"/>
  <c r="J66" i="15"/>
  <c r="I66" i="15"/>
  <c r="BS65" i="15"/>
  <c r="J65" i="15"/>
  <c r="I65" i="15"/>
  <c r="BS64" i="15"/>
  <c r="J64" i="15"/>
  <c r="I64" i="15"/>
  <c r="BS63" i="15"/>
  <c r="J63" i="15"/>
  <c r="I63" i="15"/>
  <c r="BS62" i="15"/>
  <c r="J62" i="15"/>
  <c r="I62" i="15"/>
  <c r="BS61" i="15"/>
  <c r="J61" i="15"/>
  <c r="I61" i="15"/>
  <c r="BS60" i="15"/>
  <c r="J60" i="15"/>
  <c r="I60" i="15"/>
  <c r="BS59" i="15"/>
  <c r="J59" i="15"/>
  <c r="I59" i="15"/>
  <c r="BL58" i="15"/>
  <c r="BJ58" i="15"/>
  <c r="BI58" i="15"/>
  <c r="J58" i="15"/>
  <c r="I58" i="15"/>
  <c r="BS57" i="15"/>
  <c r="J57" i="15"/>
  <c r="I57" i="15"/>
  <c r="BS56" i="15"/>
  <c r="J56" i="15"/>
  <c r="I56" i="15"/>
  <c r="BS55" i="15"/>
  <c r="J55" i="15"/>
  <c r="I55" i="15"/>
  <c r="BM54" i="15"/>
  <c r="BS54" i="15" s="1"/>
  <c r="J54" i="15"/>
  <c r="I54" i="15"/>
  <c r="BS53" i="15"/>
  <c r="J53" i="15"/>
  <c r="I53" i="15"/>
  <c r="BS52" i="15"/>
  <c r="J52" i="15"/>
  <c r="I52" i="15"/>
  <c r="BS51" i="15"/>
  <c r="J51" i="15"/>
  <c r="I51" i="15"/>
  <c r="BS50" i="15"/>
  <c r="J50" i="15"/>
  <c r="I50" i="15"/>
  <c r="BS49" i="15"/>
  <c r="J49" i="15"/>
  <c r="I49" i="15"/>
  <c r="BS48" i="15"/>
  <c r="J48" i="15"/>
  <c r="I48" i="15"/>
  <c r="BS47" i="15"/>
  <c r="J47" i="15"/>
  <c r="I47" i="15"/>
  <c r="BS46" i="15"/>
  <c r="J46" i="15"/>
  <c r="I46" i="15"/>
  <c r="BS45" i="15"/>
  <c r="J45" i="15"/>
  <c r="I45" i="15"/>
  <c r="BS44" i="15"/>
  <c r="J44" i="15"/>
  <c r="I44" i="15"/>
  <c r="BS43" i="15"/>
  <c r="J43" i="15"/>
  <c r="I43" i="15"/>
  <c r="BS42" i="15"/>
  <c r="J42" i="15"/>
  <c r="I42" i="15"/>
  <c r="BS41" i="15"/>
  <c r="J41" i="15"/>
  <c r="I41" i="15"/>
  <c r="BS40" i="15"/>
  <c r="AP40" i="15"/>
  <c r="J40" i="15"/>
  <c r="I40" i="15"/>
  <c r="BJ39" i="15"/>
  <c r="BS39" i="15" s="1"/>
  <c r="J39" i="15"/>
  <c r="I39" i="15"/>
  <c r="BS38" i="15"/>
  <c r="J38" i="15"/>
  <c r="I38" i="15"/>
  <c r="BS37" i="15"/>
  <c r="J37" i="15"/>
  <c r="I37" i="15"/>
  <c r="BS36" i="15"/>
  <c r="J36" i="15"/>
  <c r="I36" i="15"/>
  <c r="BS35" i="15"/>
  <c r="J35" i="15"/>
  <c r="I35" i="15"/>
  <c r="BS34" i="15"/>
  <c r="J34" i="15"/>
  <c r="I34" i="15"/>
  <c r="BS33" i="15"/>
  <c r="J33" i="15"/>
  <c r="I33" i="15"/>
  <c r="BS32" i="15"/>
  <c r="J32" i="15"/>
  <c r="I32" i="15"/>
  <c r="BS31" i="15"/>
  <c r="J31" i="15"/>
  <c r="I31" i="15"/>
  <c r="BS30" i="15"/>
  <c r="J30" i="15"/>
  <c r="I30" i="15"/>
  <c r="BS29" i="15"/>
  <c r="J29" i="15"/>
  <c r="I29" i="15"/>
  <c r="BS28" i="15"/>
  <c r="J28" i="15"/>
  <c r="I28" i="15"/>
  <c r="BS27" i="15"/>
  <c r="J27" i="15"/>
  <c r="I27" i="15"/>
  <c r="BS26" i="15"/>
  <c r="J26" i="15"/>
  <c r="I26" i="15"/>
  <c r="BP25" i="15"/>
  <c r="BS25" i="15" s="1"/>
  <c r="J25" i="15"/>
  <c r="I25" i="15"/>
  <c r="BS24" i="15"/>
  <c r="J24" i="15"/>
  <c r="I24" i="15"/>
  <c r="BS23" i="15"/>
  <c r="J23" i="15"/>
  <c r="I23" i="15"/>
  <c r="BS22" i="15"/>
  <c r="J22" i="15"/>
  <c r="I22" i="15"/>
  <c r="BS21" i="15"/>
  <c r="BI21" i="15"/>
  <c r="J21" i="15"/>
  <c r="I21" i="15"/>
  <c r="BS20" i="15"/>
  <c r="J20" i="15"/>
  <c r="I20" i="15"/>
  <c r="BS19" i="15"/>
  <c r="J19" i="15"/>
  <c r="I19" i="15"/>
  <c r="BS18" i="15"/>
  <c r="J18" i="15"/>
  <c r="I18" i="15"/>
  <c r="BS17" i="15"/>
  <c r="J17" i="15"/>
  <c r="I17" i="15"/>
  <c r="BS16" i="15"/>
  <c r="BI16" i="15"/>
  <c r="J16" i="15"/>
  <c r="I16" i="15"/>
  <c r="BS15" i="15"/>
  <c r="J15" i="15"/>
  <c r="I15" i="15"/>
  <c r="BR14" i="15"/>
  <c r="BS14" i="15" s="1"/>
  <c r="BI14" i="15"/>
  <c r="J14" i="15"/>
  <c r="I14" i="15"/>
  <c r="BS13" i="15"/>
  <c r="J13" i="15"/>
  <c r="I13" i="15"/>
  <c r="C7" i="15"/>
  <c r="B7" i="15"/>
  <c r="BU14" i="7"/>
  <c r="BU15" i="7"/>
  <c r="BU16" i="7"/>
  <c r="BU17" i="7"/>
  <c r="BU19" i="7"/>
  <c r="BU20" i="7"/>
  <c r="BU21" i="7"/>
  <c r="BU23" i="7"/>
  <c r="BU24" i="7"/>
  <c r="BU25" i="7"/>
  <c r="BU26" i="7"/>
  <c r="BU27" i="7"/>
  <c r="BU28" i="7"/>
  <c r="BU29" i="7"/>
  <c r="BU30" i="7"/>
  <c r="BU31" i="7"/>
  <c r="BU32" i="7"/>
  <c r="BU33" i="7"/>
  <c r="BU34" i="7"/>
  <c r="BU35" i="7"/>
  <c r="BU38" i="7"/>
  <c r="BU39" i="7"/>
  <c r="BU40" i="7"/>
  <c r="BU41" i="7"/>
  <c r="BU42" i="7"/>
  <c r="BU43" i="7"/>
  <c r="BU44" i="7"/>
  <c r="BU45" i="7"/>
  <c r="BU46" i="7"/>
  <c r="BU47" i="7"/>
  <c r="BU48" i="7"/>
  <c r="BU50" i="7"/>
  <c r="BU51" i="7"/>
  <c r="BU52" i="7"/>
  <c r="BU54" i="7"/>
  <c r="BU55" i="7"/>
  <c r="BU56" i="7"/>
  <c r="BU57" i="7"/>
  <c r="BU58" i="7"/>
  <c r="BU59" i="7"/>
  <c r="BU60" i="7"/>
  <c r="BU61" i="7"/>
  <c r="BU62" i="7"/>
  <c r="BU63" i="7"/>
  <c r="BU64" i="7"/>
  <c r="BU65" i="7"/>
  <c r="BU66" i="7"/>
  <c r="BU68" i="7"/>
  <c r="BU69" i="7"/>
  <c r="BU70" i="7"/>
  <c r="BU71" i="7"/>
  <c r="BU72" i="7"/>
  <c r="BU73" i="7"/>
  <c r="BU74" i="7"/>
  <c r="BU75" i="7"/>
  <c r="BU76" i="7"/>
  <c r="BU77" i="7"/>
  <c r="BU78" i="7"/>
  <c r="BU79" i="7"/>
  <c r="BU80" i="7"/>
  <c r="BU81" i="7"/>
  <c r="BU82" i="7"/>
  <c r="BU83" i="7"/>
  <c r="BU84" i="7"/>
  <c r="BU85" i="7"/>
  <c r="BU86" i="7"/>
  <c r="BU87" i="7"/>
  <c r="BU88" i="7"/>
  <c r="BU89" i="7"/>
  <c r="BU90" i="7"/>
  <c r="BU91" i="7"/>
  <c r="BU92" i="7"/>
  <c r="BU93" i="7"/>
  <c r="BU94" i="7"/>
  <c r="BU95" i="7"/>
  <c r="BU96" i="7"/>
  <c r="BU97" i="7"/>
  <c r="BU98" i="7"/>
  <c r="BU100" i="7"/>
  <c r="BU101" i="7"/>
  <c r="BU102" i="7"/>
  <c r="BU103" i="7"/>
  <c r="BU104" i="7"/>
  <c r="BU105" i="7"/>
  <c r="BU106" i="7"/>
  <c r="BU107" i="7"/>
  <c r="BU108" i="7"/>
  <c r="BU109" i="7"/>
  <c r="BU110" i="7"/>
  <c r="BU111" i="7"/>
  <c r="BU112" i="7"/>
  <c r="BU113" i="7"/>
  <c r="BU114" i="7"/>
  <c r="BU115" i="7"/>
  <c r="BU116" i="7"/>
  <c r="BU117" i="7"/>
  <c r="BU118" i="7"/>
  <c r="BU119" i="7"/>
  <c r="BU120" i="7"/>
  <c r="BU121" i="7"/>
  <c r="BU122" i="7"/>
  <c r="BU123" i="7"/>
  <c r="BU124" i="7"/>
  <c r="BU125" i="7"/>
  <c r="BU126" i="7"/>
  <c r="BU127" i="7"/>
  <c r="BU128" i="7"/>
  <c r="BU129" i="7"/>
  <c r="BU130" i="7"/>
  <c r="BU131" i="7"/>
  <c r="BU133" i="7"/>
  <c r="BU135" i="7"/>
  <c r="BU136" i="7"/>
  <c r="BU137" i="7"/>
  <c r="BU138" i="7"/>
  <c r="BU139" i="7"/>
  <c r="BU140" i="7"/>
  <c r="BU141" i="7"/>
  <c r="BU142" i="7"/>
  <c r="BU143" i="7"/>
  <c r="BU144" i="7"/>
  <c r="BU145" i="7"/>
  <c r="BU146" i="7"/>
  <c r="BU147" i="7"/>
  <c r="BU148" i="7"/>
  <c r="BU149" i="7"/>
  <c r="BU150" i="7"/>
  <c r="BU154" i="7"/>
  <c r="BU157" i="7"/>
  <c r="BU158" i="7"/>
  <c r="BU159" i="7"/>
  <c r="BU161" i="7"/>
  <c r="BU162" i="7"/>
  <c r="BU163" i="7"/>
  <c r="BU164" i="7"/>
  <c r="BU165" i="7"/>
  <c r="BU166" i="7"/>
  <c r="BU167" i="7"/>
  <c r="BU169" i="7"/>
  <c r="BU170" i="7"/>
  <c r="BU171" i="7"/>
  <c r="BU172" i="7"/>
  <c r="BU173" i="7"/>
  <c r="BU174" i="7"/>
  <c r="BU175" i="7"/>
  <c r="BU176" i="7"/>
  <c r="BU177" i="7"/>
  <c r="BU178" i="7"/>
  <c r="BU179" i="7"/>
  <c r="BU180" i="7"/>
  <c r="BU181" i="7"/>
  <c r="BU182" i="7"/>
  <c r="BU183" i="7"/>
  <c r="BU184" i="7"/>
  <c r="BU185" i="7"/>
  <c r="BU186" i="7"/>
  <c r="BU187" i="7"/>
  <c r="BU188" i="7"/>
  <c r="BU189" i="7"/>
  <c r="BU190" i="7"/>
  <c r="BU191" i="7"/>
  <c r="BU192" i="7"/>
  <c r="BU193" i="7"/>
  <c r="BU194" i="7"/>
  <c r="BU195" i="7"/>
  <c r="BU196" i="7"/>
  <c r="BU197" i="7"/>
  <c r="BU198" i="7"/>
  <c r="BU199" i="7"/>
  <c r="BU200" i="7"/>
  <c r="BU201" i="7"/>
  <c r="BU202" i="7"/>
  <c r="BU203" i="7"/>
  <c r="BU204" i="7"/>
  <c r="BU205" i="7"/>
  <c r="BU206" i="7"/>
  <c r="BU207" i="7"/>
  <c r="BU208" i="7"/>
  <c r="BU209" i="7"/>
  <c r="BU210" i="7"/>
  <c r="BU211" i="7"/>
  <c r="BU212" i="7"/>
  <c r="BU213" i="7"/>
  <c r="BU214" i="7"/>
  <c r="BU215" i="7"/>
  <c r="BU216" i="7"/>
  <c r="BU217" i="7"/>
  <c r="BU218" i="7"/>
  <c r="BU219" i="7"/>
  <c r="BU221" i="7"/>
  <c r="BU222" i="7"/>
  <c r="BU223" i="7"/>
  <c r="BU224" i="7"/>
  <c r="BU225" i="7"/>
  <c r="BU226" i="7"/>
  <c r="BU227" i="7"/>
  <c r="BU228" i="7"/>
  <c r="BU229" i="7"/>
  <c r="BU230" i="7"/>
  <c r="BU231" i="7"/>
  <c r="BU232" i="7"/>
  <c r="BU233" i="7"/>
  <c r="BU234" i="7"/>
  <c r="BU235" i="7"/>
  <c r="BU236" i="7"/>
  <c r="BU237" i="7"/>
  <c r="BU238" i="7"/>
  <c r="BU239" i="7"/>
  <c r="BU240" i="7"/>
  <c r="BU241" i="7"/>
  <c r="BU242" i="7"/>
  <c r="BU243" i="7"/>
  <c r="BU244" i="7"/>
  <c r="BU245" i="7"/>
  <c r="BU246" i="7"/>
  <c r="BU247" i="7"/>
  <c r="BU248" i="7"/>
  <c r="BU249" i="7"/>
  <c r="BU250" i="7"/>
  <c r="BU251" i="7"/>
  <c r="BU252" i="7"/>
  <c r="BU253" i="7"/>
  <c r="BU254" i="7"/>
  <c r="BU255" i="7"/>
  <c r="BU256" i="7"/>
  <c r="BU257" i="7"/>
  <c r="BU258" i="7"/>
  <c r="BU259" i="7"/>
  <c r="BU260" i="7"/>
  <c r="BU261" i="7"/>
  <c r="BU262" i="7"/>
  <c r="BU263" i="7"/>
  <c r="BU264" i="7"/>
  <c r="BU265" i="7"/>
  <c r="BU266" i="7"/>
  <c r="BU267" i="7"/>
  <c r="BU268" i="7"/>
  <c r="BU269" i="7"/>
  <c r="BU270" i="7"/>
  <c r="BU272" i="7"/>
  <c r="BU273" i="7"/>
  <c r="BU274" i="7"/>
  <c r="BU275" i="7"/>
  <c r="BU276" i="7"/>
  <c r="BU277" i="7"/>
  <c r="BU278" i="7"/>
  <c r="BU279" i="7"/>
  <c r="BU280" i="7"/>
  <c r="BU281" i="7"/>
  <c r="BU282" i="7"/>
  <c r="BU283" i="7"/>
  <c r="BU284" i="7"/>
  <c r="BU286" i="7"/>
  <c r="BU287" i="7"/>
  <c r="BU288" i="7"/>
  <c r="BU289" i="7"/>
  <c r="BU290" i="7"/>
  <c r="BU292" i="7"/>
  <c r="BU293" i="7"/>
  <c r="BU297" i="7"/>
  <c r="BU298" i="7"/>
  <c r="BU299" i="7"/>
  <c r="BU300" i="7"/>
  <c r="BU11" i="7"/>
  <c r="K11" i="13" l="1"/>
  <c r="K15" i="13"/>
  <c r="K23" i="13"/>
  <c r="K31" i="13"/>
  <c r="K39" i="13"/>
  <c r="K48" i="13"/>
  <c r="K56" i="13"/>
  <c r="K64" i="13"/>
  <c r="K72" i="13"/>
  <c r="K80" i="13"/>
  <c r="K76" i="13"/>
  <c r="K16" i="13"/>
  <c r="K24" i="13"/>
  <c r="K32" i="13"/>
  <c r="K40" i="13"/>
  <c r="K49" i="13"/>
  <c r="K57" i="13"/>
  <c r="K65" i="13"/>
  <c r="K73" i="13"/>
  <c r="K81" i="13"/>
  <c r="K68" i="13"/>
  <c r="K17" i="13"/>
  <c r="K25" i="13"/>
  <c r="K33" i="13"/>
  <c r="K41" i="13"/>
  <c r="K50" i="13"/>
  <c r="K58" i="13"/>
  <c r="K66" i="13"/>
  <c r="K74" i="13"/>
  <c r="K82" i="13"/>
  <c r="K60" i="13"/>
  <c r="K18" i="13"/>
  <c r="K26" i="13"/>
  <c r="K34" i="13"/>
  <c r="K42" i="13"/>
  <c r="K51" i="13"/>
  <c r="K59" i="13"/>
  <c r="K67" i="13"/>
  <c r="K75" i="13"/>
  <c r="K83" i="13"/>
  <c r="K43" i="13"/>
  <c r="K19" i="13"/>
  <c r="K27" i="13"/>
  <c r="K35" i="13"/>
  <c r="K52" i="13"/>
  <c r="K12" i="13"/>
  <c r="K20" i="13"/>
  <c r="K28" i="13"/>
  <c r="K36" i="13"/>
  <c r="K45" i="13"/>
  <c r="K53" i="13"/>
  <c r="K61" i="13"/>
  <c r="K69" i="13"/>
  <c r="K77" i="13"/>
  <c r="K85" i="13"/>
  <c r="K13" i="13"/>
  <c r="K21" i="13"/>
  <c r="K29" i="13"/>
  <c r="K37" i="13"/>
  <c r="K46" i="13"/>
  <c r="K54" i="13"/>
  <c r="K62" i="13"/>
  <c r="K70" i="13"/>
  <c r="K78" i="13"/>
  <c r="K86" i="13"/>
  <c r="K14" i="13"/>
  <c r="K22" i="13"/>
  <c r="K30" i="13"/>
  <c r="K38" i="13"/>
  <c r="K47" i="13"/>
  <c r="K55" i="13"/>
  <c r="K63" i="13"/>
  <c r="K71" i="13"/>
  <c r="K79" i="13"/>
  <c r="K87" i="13"/>
  <c r="K84" i="13"/>
  <c r="BJ12" i="13"/>
  <c r="BJ27" i="13"/>
  <c r="BJ44" i="13"/>
  <c r="BJ48" i="13"/>
  <c r="BJ67" i="13"/>
  <c r="BJ15" i="13"/>
  <c r="BJ17" i="13"/>
  <c r="BJ29" i="13"/>
  <c r="BJ31" i="13"/>
  <c r="BJ36" i="13"/>
  <c r="BJ41" i="13"/>
  <c r="BJ51" i="13"/>
  <c r="BJ53" i="13"/>
  <c r="BJ56" i="13"/>
  <c r="BJ58" i="13"/>
  <c r="BJ64" i="13"/>
  <c r="BJ78" i="13"/>
  <c r="BJ55" i="13"/>
  <c r="BJ60" i="13"/>
  <c r="BJ69" i="13"/>
  <c r="BJ75" i="13"/>
  <c r="BJ81" i="13"/>
  <c r="BJ83" i="13"/>
  <c r="BJ87" i="13"/>
  <c r="BJ13" i="13"/>
  <c r="BJ18" i="13"/>
  <c r="BJ20" i="13"/>
  <c r="BJ24" i="13"/>
  <c r="BJ34" i="13"/>
  <c r="BJ43" i="13"/>
  <c r="BJ71" i="13"/>
  <c r="BJ73" i="13"/>
  <c r="BJ79" i="13"/>
  <c r="BJ84" i="13"/>
  <c r="BJ85" i="13"/>
  <c r="BJ11" i="13"/>
  <c r="BJ26" i="13"/>
  <c r="BJ28" i="13"/>
  <c r="BJ35" i="13"/>
  <c r="BJ39" i="13"/>
  <c r="BJ45" i="13"/>
  <c r="BJ77" i="13"/>
  <c r="BJ21" i="13"/>
  <c r="BJ23" i="13"/>
  <c r="BJ30" i="13"/>
  <c r="BJ33" i="13"/>
  <c r="BJ47" i="13"/>
  <c r="BJ49" i="13"/>
  <c r="BJ52" i="13"/>
  <c r="BJ57" i="13"/>
  <c r="BJ59" i="13"/>
  <c r="BJ62" i="13"/>
  <c r="BJ65" i="13"/>
  <c r="BJ66" i="13"/>
  <c r="BJ68" i="13"/>
  <c r="BJ14" i="13"/>
  <c r="BJ16" i="13"/>
  <c r="BJ37" i="13"/>
  <c r="BJ42" i="13"/>
  <c r="BJ50" i="13"/>
  <c r="BJ54" i="13"/>
  <c r="BJ61" i="13"/>
  <c r="BJ74" i="13"/>
  <c r="BJ86" i="13"/>
  <c r="BJ19" i="13"/>
  <c r="BJ22" i="13"/>
  <c r="BJ25" i="13"/>
  <c r="BJ32" i="13"/>
  <c r="BJ40" i="13"/>
  <c r="BJ63" i="13"/>
  <c r="BJ70" i="13"/>
  <c r="BJ72" i="13"/>
  <c r="BJ76" i="13"/>
  <c r="BJ80" i="13"/>
  <c r="O23" i="14"/>
  <c r="O12" i="14"/>
  <c r="O19" i="14"/>
  <c r="O15" i="14"/>
  <c r="O17" i="14"/>
  <c r="O13" i="14"/>
  <c r="O14" i="14"/>
  <c r="O16" i="14"/>
  <c r="O18" i="14"/>
  <c r="O25" i="14"/>
  <c r="O30" i="14"/>
  <c r="O38" i="14"/>
  <c r="O40" i="14"/>
  <c r="O42" i="14"/>
  <c r="O44" i="14"/>
  <c r="O32" i="14"/>
  <c r="O37" i="14"/>
  <c r="O29" i="14"/>
  <c r="O34" i="14"/>
  <c r="O39" i="14"/>
  <c r="O50" i="14"/>
  <c r="O20" i="14"/>
  <c r="O21" i="14"/>
  <c r="O26" i="14"/>
  <c r="O33" i="14"/>
  <c r="O36" i="14"/>
  <c r="O22" i="14"/>
  <c r="O27" i="14"/>
  <c r="O31" i="14"/>
  <c r="O46" i="14"/>
  <c r="O49" i="14"/>
  <c r="O57" i="14"/>
  <c r="O64" i="14"/>
  <c r="O24" i="14"/>
  <c r="O48" i="14"/>
  <c r="O28" i="14"/>
  <c r="O35" i="14"/>
  <c r="O43" i="14"/>
  <c r="O66" i="14"/>
  <c r="O77" i="14"/>
  <c r="O45" i="14"/>
  <c r="O54" i="14"/>
  <c r="O51" i="14"/>
  <c r="O41" i="14"/>
  <c r="O47" i="14"/>
  <c r="O55" i="14"/>
  <c r="O69" i="14"/>
  <c r="O73" i="14"/>
  <c r="O82" i="14"/>
  <c r="O60" i="14"/>
  <c r="O61" i="14"/>
  <c r="O67" i="14"/>
  <c r="O68" i="14"/>
  <c r="O70" i="14"/>
  <c r="O72" i="14"/>
  <c r="O56" i="14"/>
  <c r="O52" i="14"/>
  <c r="O62" i="14"/>
  <c r="O63" i="14"/>
  <c r="O74" i="14"/>
  <c r="O58" i="14"/>
  <c r="O76" i="14"/>
  <c r="O80" i="14"/>
  <c r="O88" i="14"/>
  <c r="O90" i="14"/>
  <c r="O92" i="14"/>
  <c r="O94" i="14"/>
  <c r="O96" i="14"/>
  <c r="O98" i="14"/>
  <c r="O59" i="14"/>
  <c r="O65" i="14"/>
  <c r="O79" i="14"/>
  <c r="O84" i="14"/>
  <c r="O86" i="14"/>
  <c r="O78" i="14"/>
  <c r="O71" i="14"/>
  <c r="O75" i="14"/>
  <c r="O87" i="14"/>
  <c r="O91" i="14"/>
  <c r="O101" i="14"/>
  <c r="O104" i="14"/>
  <c r="O53" i="14"/>
  <c r="O85" i="14"/>
  <c r="O103" i="14"/>
  <c r="O99" i="14"/>
  <c r="O112" i="14"/>
  <c r="O115" i="14"/>
  <c r="O93" i="14"/>
  <c r="O107" i="14"/>
  <c r="O110" i="14"/>
  <c r="O114" i="14"/>
  <c r="O95" i="14"/>
  <c r="O106" i="14"/>
  <c r="O81" i="14"/>
  <c r="O89" i="14"/>
  <c r="O109" i="14"/>
  <c r="O111" i="14"/>
  <c r="O83" i="14"/>
  <c r="O105" i="14"/>
  <c r="O119" i="14"/>
  <c r="O124" i="14"/>
  <c r="O127" i="14"/>
  <c r="O129" i="14"/>
  <c r="O131" i="14"/>
  <c r="O136" i="14"/>
  <c r="O138" i="14"/>
  <c r="O140" i="14"/>
  <c r="O118" i="14"/>
  <c r="O121" i="14"/>
  <c r="O126" i="14"/>
  <c r="O134" i="14"/>
  <c r="O100" i="14"/>
  <c r="O108" i="14"/>
  <c r="O120" i="14"/>
  <c r="O123" i="14"/>
  <c r="O128" i="14"/>
  <c r="O130" i="14"/>
  <c r="O132" i="14"/>
  <c r="O116" i="14"/>
  <c r="O97" i="14"/>
  <c r="O102" i="14"/>
  <c r="O117" i="14"/>
  <c r="O122" i="14"/>
  <c r="O125" i="14"/>
  <c r="O144" i="14"/>
  <c r="O156" i="14"/>
  <c r="O113" i="14"/>
  <c r="O139" i="14"/>
  <c r="O146" i="14"/>
  <c r="O151" i="14"/>
  <c r="O148" i="14"/>
  <c r="O154" i="14"/>
  <c r="O161" i="14"/>
  <c r="O163" i="14"/>
  <c r="O165" i="14"/>
  <c r="O133" i="14"/>
  <c r="O143" i="14"/>
  <c r="O150" i="14"/>
  <c r="O157" i="14"/>
  <c r="O159" i="14"/>
  <c r="O137" i="14"/>
  <c r="O145" i="14"/>
  <c r="O152" i="14"/>
  <c r="O147" i="14"/>
  <c r="O149" i="14"/>
  <c r="O153" i="14"/>
  <c r="O155" i="14"/>
  <c r="O135" i="14"/>
  <c r="O173" i="14"/>
  <c r="O141" i="14"/>
  <c r="O160" i="14"/>
  <c r="O175" i="14"/>
  <c r="O164" i="14"/>
  <c r="O168" i="14"/>
  <c r="O170" i="14"/>
  <c r="O177" i="14"/>
  <c r="O172" i="14"/>
  <c r="O174" i="14"/>
  <c r="O162" i="14"/>
  <c r="O142" i="14"/>
  <c r="O167" i="14"/>
  <c r="O169" i="14"/>
  <c r="O158" i="14"/>
  <c r="O166" i="14"/>
  <c r="O171" i="14"/>
  <c r="O180" i="14"/>
  <c r="O182" i="14"/>
  <c r="O184" i="14"/>
  <c r="O186" i="14"/>
  <c r="O188" i="14"/>
  <c r="O190" i="14"/>
  <c r="O192" i="14"/>
  <c r="O194" i="14"/>
  <c r="O196" i="14"/>
  <c r="O198" i="14"/>
  <c r="O179" i="14"/>
  <c r="O181" i="14"/>
  <c r="O183" i="14"/>
  <c r="O185" i="14"/>
  <c r="O187" i="14"/>
  <c r="O189" i="14"/>
  <c r="O191" i="14"/>
  <c r="O193" i="14"/>
  <c r="O195" i="14"/>
  <c r="O197" i="14"/>
  <c r="O199" i="14"/>
  <c r="O176" i="14"/>
  <c r="O178" i="14"/>
  <c r="O222" i="14"/>
  <c r="O200" i="14"/>
  <c r="O202" i="14"/>
  <c r="O204" i="14"/>
  <c r="O206" i="14"/>
  <c r="O208" i="14"/>
  <c r="O210" i="14"/>
  <c r="O212" i="14"/>
  <c r="O214" i="14"/>
  <c r="O216" i="14"/>
  <c r="O218" i="14"/>
  <c r="O220" i="14"/>
  <c r="O221" i="14"/>
  <c r="O223" i="14"/>
  <c r="O201" i="14"/>
  <c r="O203" i="14"/>
  <c r="O205" i="14"/>
  <c r="O207" i="14"/>
  <c r="O209" i="14"/>
  <c r="O211" i="14"/>
  <c r="O213" i="14"/>
  <c r="O215" i="14"/>
  <c r="O217" i="14"/>
  <c r="O219" i="14"/>
  <c r="O225" i="14"/>
  <c r="O227" i="14"/>
  <c r="O229" i="14"/>
  <c r="O231" i="14"/>
  <c r="O233" i="14"/>
  <c r="O235" i="14"/>
  <c r="O237" i="14"/>
  <c r="O239" i="14"/>
  <c r="O241" i="14"/>
  <c r="O243" i="14"/>
  <c r="O245" i="14"/>
  <c r="O247" i="14"/>
  <c r="O249" i="14"/>
  <c r="O251" i="14"/>
  <c r="O253" i="14"/>
  <c r="O255" i="14"/>
  <c r="O257" i="14"/>
  <c r="O259" i="14"/>
  <c r="O261" i="14"/>
  <c r="O263" i="14"/>
  <c r="O265" i="14"/>
  <c r="O267" i="14"/>
  <c r="O224" i="14"/>
  <c r="O226" i="14"/>
  <c r="O228" i="14"/>
  <c r="O230" i="14"/>
  <c r="O232" i="14"/>
  <c r="O234" i="14"/>
  <c r="O236" i="14"/>
  <c r="O238" i="14"/>
  <c r="O240" i="14"/>
  <c r="O242" i="14"/>
  <c r="O244" i="14"/>
  <c r="O246" i="14"/>
  <c r="O248" i="14"/>
  <c r="O250" i="14"/>
  <c r="O252" i="14"/>
  <c r="O254" i="14"/>
  <c r="O256" i="14"/>
  <c r="O258" i="14"/>
  <c r="O260" i="14"/>
  <c r="O262" i="14"/>
  <c r="O264" i="14"/>
  <c r="O266" i="14"/>
  <c r="O268" i="14"/>
  <c r="O287" i="14"/>
  <c r="O289" i="14"/>
  <c r="O291" i="14"/>
  <c r="O273" i="14"/>
  <c r="O275" i="14"/>
  <c r="O277" i="14"/>
  <c r="O279" i="14"/>
  <c r="O281" i="14"/>
  <c r="O283" i="14"/>
  <c r="O285" i="14"/>
  <c r="O301" i="14"/>
  <c r="O271" i="14"/>
  <c r="O292" i="14"/>
  <c r="O294" i="14"/>
  <c r="O297" i="14"/>
  <c r="O299" i="14"/>
  <c r="O11" i="14"/>
  <c r="O269" i="14"/>
  <c r="O286" i="14"/>
  <c r="O288" i="14"/>
  <c r="O290" i="14"/>
  <c r="O272" i="14"/>
  <c r="O274" i="14"/>
  <c r="O276" i="14"/>
  <c r="O278" i="14"/>
  <c r="O280" i="14"/>
  <c r="O282" i="14"/>
  <c r="O284" i="14"/>
  <c r="O295" i="14"/>
  <c r="O293" i="14"/>
  <c r="O298" i="14"/>
  <c r="O300" i="14"/>
  <c r="O270" i="14"/>
  <c r="O296" i="14"/>
  <c r="W23" i="14"/>
  <c r="W12" i="14"/>
  <c r="W19" i="14"/>
  <c r="W15" i="14"/>
  <c r="W17" i="14"/>
  <c r="W13" i="14"/>
  <c r="W14" i="14"/>
  <c r="W16" i="14"/>
  <c r="W24" i="14"/>
  <c r="W27" i="14"/>
  <c r="W32" i="14"/>
  <c r="W38" i="14"/>
  <c r="W40" i="14"/>
  <c r="W42" i="14"/>
  <c r="W44" i="14"/>
  <c r="W18" i="14"/>
  <c r="W33" i="14"/>
  <c r="W31" i="14"/>
  <c r="W36" i="14"/>
  <c r="W41" i="14"/>
  <c r="W50" i="14"/>
  <c r="W28" i="14"/>
  <c r="W20" i="14"/>
  <c r="W21" i="14"/>
  <c r="W29" i="14"/>
  <c r="W35" i="14"/>
  <c r="W37" i="14"/>
  <c r="W48" i="14"/>
  <c r="W53" i="14"/>
  <c r="W59" i="14"/>
  <c r="W66" i="14"/>
  <c r="W68" i="14"/>
  <c r="W39" i="14"/>
  <c r="W25" i="14"/>
  <c r="W26" i="14"/>
  <c r="W34" i="14"/>
  <c r="W51" i="14"/>
  <c r="W61" i="14"/>
  <c r="W65" i="14"/>
  <c r="W70" i="14"/>
  <c r="W57" i="14"/>
  <c r="W47" i="14"/>
  <c r="W45" i="14"/>
  <c r="W49" i="14"/>
  <c r="W56" i="14"/>
  <c r="W43" i="14"/>
  <c r="W54" i="14"/>
  <c r="W72" i="14"/>
  <c r="W22" i="14"/>
  <c r="W30" i="14"/>
  <c r="W46" i="14"/>
  <c r="W64" i="14"/>
  <c r="W69" i="14"/>
  <c r="W71" i="14"/>
  <c r="W76" i="14"/>
  <c r="W77" i="14"/>
  <c r="W78" i="14"/>
  <c r="W58" i="14"/>
  <c r="W67" i="14"/>
  <c r="W60" i="14"/>
  <c r="W52" i="14"/>
  <c r="W55" i="14"/>
  <c r="W63" i="14"/>
  <c r="W74" i="14"/>
  <c r="W75" i="14"/>
  <c r="W79" i="14"/>
  <c r="W73" i="14"/>
  <c r="W84" i="14"/>
  <c r="W88" i="14"/>
  <c r="W90" i="14"/>
  <c r="W92" i="14"/>
  <c r="W94" i="14"/>
  <c r="W96" i="14"/>
  <c r="W98" i="14"/>
  <c r="W86" i="14"/>
  <c r="W82" i="14"/>
  <c r="W81" i="14"/>
  <c r="W83" i="14"/>
  <c r="W101" i="14"/>
  <c r="W89" i="14"/>
  <c r="W93" i="14"/>
  <c r="W99" i="14"/>
  <c r="W103" i="14"/>
  <c r="W104" i="14"/>
  <c r="W62" i="14"/>
  <c r="W95" i="14"/>
  <c r="W80" i="14"/>
  <c r="W100" i="14"/>
  <c r="W102" i="14"/>
  <c r="W106" i="14"/>
  <c r="W114" i="14"/>
  <c r="W109" i="14"/>
  <c r="W85" i="14"/>
  <c r="W111" i="14"/>
  <c r="W105" i="14"/>
  <c r="W108" i="14"/>
  <c r="W91" i="14"/>
  <c r="W87" i="14"/>
  <c r="W110" i="14"/>
  <c r="W118" i="14"/>
  <c r="W121" i="14"/>
  <c r="W126" i="14"/>
  <c r="W129" i="14"/>
  <c r="W131" i="14"/>
  <c r="W116" i="14"/>
  <c r="W136" i="14"/>
  <c r="W138" i="14"/>
  <c r="W140" i="14"/>
  <c r="W113" i="14"/>
  <c r="W120" i="14"/>
  <c r="W123" i="14"/>
  <c r="W134" i="14"/>
  <c r="W115" i="14"/>
  <c r="W107" i="14"/>
  <c r="W117" i="14"/>
  <c r="W122" i="14"/>
  <c r="W125" i="14"/>
  <c r="W128" i="14"/>
  <c r="W130" i="14"/>
  <c r="W132" i="14"/>
  <c r="W119" i="14"/>
  <c r="W124" i="14"/>
  <c r="W97" i="14"/>
  <c r="W146" i="14"/>
  <c r="W156" i="14"/>
  <c r="W148" i="14"/>
  <c r="W151" i="14"/>
  <c r="W135" i="14"/>
  <c r="W143" i="14"/>
  <c r="W150" i="14"/>
  <c r="W154" i="14"/>
  <c r="W161" i="14"/>
  <c r="W163" i="14"/>
  <c r="W165" i="14"/>
  <c r="W141" i="14"/>
  <c r="W145" i="14"/>
  <c r="W157" i="14"/>
  <c r="W159" i="14"/>
  <c r="W139" i="14"/>
  <c r="W147" i="14"/>
  <c r="W152" i="14"/>
  <c r="W127" i="14"/>
  <c r="W149" i="14"/>
  <c r="W112" i="14"/>
  <c r="W133" i="14"/>
  <c r="W142" i="14"/>
  <c r="W153" i="14"/>
  <c r="W155" i="14"/>
  <c r="W162" i="14"/>
  <c r="W168" i="14"/>
  <c r="W175" i="14"/>
  <c r="W158" i="14"/>
  <c r="W170" i="14"/>
  <c r="W177" i="14"/>
  <c r="W172" i="14"/>
  <c r="W174" i="14"/>
  <c r="W144" i="14"/>
  <c r="W160" i="14"/>
  <c r="W176" i="14"/>
  <c r="W164" i="14"/>
  <c r="W166" i="14"/>
  <c r="W167" i="14"/>
  <c r="W169" i="14"/>
  <c r="W137" i="14"/>
  <c r="W171" i="14"/>
  <c r="W180" i="14"/>
  <c r="W182" i="14"/>
  <c r="W184" i="14"/>
  <c r="W186" i="14"/>
  <c r="W188" i="14"/>
  <c r="W190" i="14"/>
  <c r="W192" i="14"/>
  <c r="W194" i="14"/>
  <c r="W196" i="14"/>
  <c r="W198" i="14"/>
  <c r="W173" i="14"/>
  <c r="W179" i="14"/>
  <c r="W181" i="14"/>
  <c r="W183" i="14"/>
  <c r="W185" i="14"/>
  <c r="W187" i="14"/>
  <c r="W189" i="14"/>
  <c r="W191" i="14"/>
  <c r="W193" i="14"/>
  <c r="W195" i="14"/>
  <c r="W197" i="14"/>
  <c r="W199" i="14"/>
  <c r="W178" i="14"/>
  <c r="W222" i="14"/>
  <c r="W200" i="14"/>
  <c r="W202" i="14"/>
  <c r="W204" i="14"/>
  <c r="W206" i="14"/>
  <c r="W208" i="14"/>
  <c r="W210" i="14"/>
  <c r="W212" i="14"/>
  <c r="W214" i="14"/>
  <c r="W216" i="14"/>
  <c r="W218" i="14"/>
  <c r="W220" i="14"/>
  <c r="W221" i="14"/>
  <c r="W223" i="14"/>
  <c r="W201" i="14"/>
  <c r="W203" i="14"/>
  <c r="W205" i="14"/>
  <c r="W207" i="14"/>
  <c r="W209" i="14"/>
  <c r="W211" i="14"/>
  <c r="W213" i="14"/>
  <c r="W215" i="14"/>
  <c r="W217" i="14"/>
  <c r="W219" i="14"/>
  <c r="W225" i="14"/>
  <c r="W227" i="14"/>
  <c r="W229" i="14"/>
  <c r="W231" i="14"/>
  <c r="W233" i="14"/>
  <c r="W235" i="14"/>
  <c r="W237" i="14"/>
  <c r="W239" i="14"/>
  <c r="W241" i="14"/>
  <c r="W243" i="14"/>
  <c r="W245" i="14"/>
  <c r="W247" i="14"/>
  <c r="W249" i="14"/>
  <c r="W251" i="14"/>
  <c r="W253" i="14"/>
  <c r="W255" i="14"/>
  <c r="W257" i="14"/>
  <c r="W259" i="14"/>
  <c r="W261" i="14"/>
  <c r="W263" i="14"/>
  <c r="W265" i="14"/>
  <c r="W267" i="14"/>
  <c r="W224" i="14"/>
  <c r="W226" i="14"/>
  <c r="W228" i="14"/>
  <c r="W230" i="14"/>
  <c r="W232" i="14"/>
  <c r="W234" i="14"/>
  <c r="W236" i="14"/>
  <c r="W238" i="14"/>
  <c r="W240" i="14"/>
  <c r="W242" i="14"/>
  <c r="W244" i="14"/>
  <c r="W246" i="14"/>
  <c r="W248" i="14"/>
  <c r="W250" i="14"/>
  <c r="W252" i="14"/>
  <c r="W254" i="14"/>
  <c r="W256" i="14"/>
  <c r="W258" i="14"/>
  <c r="W260" i="14"/>
  <c r="W262" i="14"/>
  <c r="W264" i="14"/>
  <c r="W266" i="14"/>
  <c r="W268" i="14"/>
  <c r="W287" i="14"/>
  <c r="W289" i="14"/>
  <c r="W291" i="14"/>
  <c r="W301" i="14"/>
  <c r="W273" i="14"/>
  <c r="W275" i="14"/>
  <c r="W277" i="14"/>
  <c r="W279" i="14"/>
  <c r="W281" i="14"/>
  <c r="W283" i="14"/>
  <c r="W285" i="14"/>
  <c r="W271" i="14"/>
  <c r="W292" i="14"/>
  <c r="W294" i="14"/>
  <c r="W297" i="14"/>
  <c r="W299" i="14"/>
  <c r="W11" i="14"/>
  <c r="W269" i="14"/>
  <c r="W286" i="14"/>
  <c r="W288" i="14"/>
  <c r="W290" i="14"/>
  <c r="W272" i="14"/>
  <c r="W274" i="14"/>
  <c r="W276" i="14"/>
  <c r="W278" i="14"/>
  <c r="W280" i="14"/>
  <c r="W282" i="14"/>
  <c r="W284" i="14"/>
  <c r="W295" i="14"/>
  <c r="W293" i="14"/>
  <c r="W298" i="14"/>
  <c r="W300" i="14"/>
  <c r="W270" i="14"/>
  <c r="W296" i="14"/>
  <c r="AE23" i="14"/>
  <c r="AE12" i="14"/>
  <c r="AE19" i="14"/>
  <c r="AE15" i="14"/>
  <c r="AE17" i="14"/>
  <c r="AE13" i="14"/>
  <c r="AE14" i="14"/>
  <c r="AE16" i="14"/>
  <c r="AE21" i="14"/>
  <c r="AE26" i="14"/>
  <c r="AE29" i="14"/>
  <c r="AE38" i="14"/>
  <c r="AE40" i="14"/>
  <c r="AE42" i="14"/>
  <c r="AE44" i="14"/>
  <c r="AE20" i="14"/>
  <c r="AE22" i="14"/>
  <c r="AE24" i="14"/>
  <c r="AE43" i="14"/>
  <c r="AE45" i="14"/>
  <c r="AE50" i="14"/>
  <c r="AE18" i="14"/>
  <c r="AE25" i="14"/>
  <c r="AE30" i="14"/>
  <c r="AE35" i="14"/>
  <c r="AE33" i="14"/>
  <c r="AE34" i="14"/>
  <c r="AE32" i="14"/>
  <c r="AE61" i="14"/>
  <c r="AE41" i="14"/>
  <c r="AE47" i="14"/>
  <c r="AE36" i="14"/>
  <c r="AE37" i="14"/>
  <c r="AE28" i="14"/>
  <c r="AE68" i="14"/>
  <c r="AE72" i="14"/>
  <c r="AE46" i="14"/>
  <c r="AE56" i="14"/>
  <c r="AE31" i="14"/>
  <c r="AE48" i="14"/>
  <c r="AE53" i="14"/>
  <c r="AE52" i="14"/>
  <c r="AE55" i="14"/>
  <c r="AE39" i="14"/>
  <c r="AE49" i="14"/>
  <c r="AE51" i="14"/>
  <c r="AE58" i="14"/>
  <c r="AE59" i="14"/>
  <c r="AE60" i="14"/>
  <c r="AE63" i="14"/>
  <c r="AE67" i="14"/>
  <c r="AE62" i="14"/>
  <c r="AE64" i="14"/>
  <c r="AE65" i="14"/>
  <c r="AE71" i="14"/>
  <c r="AE54" i="14"/>
  <c r="AE66" i="14"/>
  <c r="AE79" i="14"/>
  <c r="AE27" i="14"/>
  <c r="AE70" i="14"/>
  <c r="AE74" i="14"/>
  <c r="AE69" i="14"/>
  <c r="AE57" i="14"/>
  <c r="AE76" i="14"/>
  <c r="AE84" i="14"/>
  <c r="AE77" i="14"/>
  <c r="AE82" i="14"/>
  <c r="AE86" i="14"/>
  <c r="AE88" i="14"/>
  <c r="AE90" i="14"/>
  <c r="AE92" i="14"/>
  <c r="AE94" i="14"/>
  <c r="AE96" i="14"/>
  <c r="AE98" i="14"/>
  <c r="AE75" i="14"/>
  <c r="AE81" i="14"/>
  <c r="AE73" i="14"/>
  <c r="AE83" i="14"/>
  <c r="AE78" i="14"/>
  <c r="AE101" i="14"/>
  <c r="AE85" i="14"/>
  <c r="AE95" i="14"/>
  <c r="AE103" i="14"/>
  <c r="AE87" i="14"/>
  <c r="AE91" i="14"/>
  <c r="AE104" i="14"/>
  <c r="AE97" i="14"/>
  <c r="AE100" i="14"/>
  <c r="AE105" i="14"/>
  <c r="AE108" i="14"/>
  <c r="AE111" i="14"/>
  <c r="AE116" i="14"/>
  <c r="AE102" i="14"/>
  <c r="AE113" i="14"/>
  <c r="AE107" i="14"/>
  <c r="AE110" i="14"/>
  <c r="AE93" i="14"/>
  <c r="AE112" i="14"/>
  <c r="AE80" i="14"/>
  <c r="AE106" i="14"/>
  <c r="AE89" i="14"/>
  <c r="AE109" i="14"/>
  <c r="AE120" i="14"/>
  <c r="AE123" i="14"/>
  <c r="AE129" i="14"/>
  <c r="AE131" i="14"/>
  <c r="AE136" i="14"/>
  <c r="AE138" i="14"/>
  <c r="AE140" i="14"/>
  <c r="AE114" i="14"/>
  <c r="AE117" i="14"/>
  <c r="AE122" i="14"/>
  <c r="AE125" i="14"/>
  <c r="AE134" i="14"/>
  <c r="AE119" i="14"/>
  <c r="AE124" i="14"/>
  <c r="AE127" i="14"/>
  <c r="AE128" i="14"/>
  <c r="AE130" i="14"/>
  <c r="AE132" i="14"/>
  <c r="AE115" i="14"/>
  <c r="AE118" i="14"/>
  <c r="AE121" i="14"/>
  <c r="AE148" i="14"/>
  <c r="AE156" i="14"/>
  <c r="AE133" i="14"/>
  <c r="AE143" i="14"/>
  <c r="AE150" i="14"/>
  <c r="AE151" i="14"/>
  <c r="AE137" i="14"/>
  <c r="AE145" i="14"/>
  <c r="AE154" i="14"/>
  <c r="AE161" i="14"/>
  <c r="AE163" i="14"/>
  <c r="AE165" i="14"/>
  <c r="AE147" i="14"/>
  <c r="AE157" i="14"/>
  <c r="AE159" i="14"/>
  <c r="AE149" i="14"/>
  <c r="AE152" i="14"/>
  <c r="AE135" i="14"/>
  <c r="AE142" i="14"/>
  <c r="AE144" i="14"/>
  <c r="AE153" i="14"/>
  <c r="AE155" i="14"/>
  <c r="AE164" i="14"/>
  <c r="AE170" i="14"/>
  <c r="AE126" i="14"/>
  <c r="AE172" i="14"/>
  <c r="AE141" i="14"/>
  <c r="AE146" i="14"/>
  <c r="AE174" i="14"/>
  <c r="AE158" i="14"/>
  <c r="AE162" i="14"/>
  <c r="AE166" i="14"/>
  <c r="AE176" i="14"/>
  <c r="AE139" i="14"/>
  <c r="AE167" i="14"/>
  <c r="AE169" i="14"/>
  <c r="AE171" i="14"/>
  <c r="AE160" i="14"/>
  <c r="AE168" i="14"/>
  <c r="AE180" i="14"/>
  <c r="AE182" i="14"/>
  <c r="AE184" i="14"/>
  <c r="AE186" i="14"/>
  <c r="AE188" i="14"/>
  <c r="AE190" i="14"/>
  <c r="AE192" i="14"/>
  <c r="AE194" i="14"/>
  <c r="AE196" i="14"/>
  <c r="AE198" i="14"/>
  <c r="AE175" i="14"/>
  <c r="AE173" i="14"/>
  <c r="AE177" i="14"/>
  <c r="AE179" i="14"/>
  <c r="AE181" i="14"/>
  <c r="AE183" i="14"/>
  <c r="AE185" i="14"/>
  <c r="AE187" i="14"/>
  <c r="AE189" i="14"/>
  <c r="AE191" i="14"/>
  <c r="AE193" i="14"/>
  <c r="AE195" i="14"/>
  <c r="AE197" i="14"/>
  <c r="AE178" i="14"/>
  <c r="AE222" i="14"/>
  <c r="AE200" i="14"/>
  <c r="AE202" i="14"/>
  <c r="AE204" i="14"/>
  <c r="AE206" i="14"/>
  <c r="AE208" i="14"/>
  <c r="AE210" i="14"/>
  <c r="AE212" i="14"/>
  <c r="AE214" i="14"/>
  <c r="AE216" i="14"/>
  <c r="AE218" i="14"/>
  <c r="AE220" i="14"/>
  <c r="AE221" i="14"/>
  <c r="AE223" i="14"/>
  <c r="AE199" i="14"/>
  <c r="AE201" i="14"/>
  <c r="AE203" i="14"/>
  <c r="AE205" i="14"/>
  <c r="AE207" i="14"/>
  <c r="AE209" i="14"/>
  <c r="AE211" i="14"/>
  <c r="AE213" i="14"/>
  <c r="AE215" i="14"/>
  <c r="AE217" i="14"/>
  <c r="AE219" i="14"/>
  <c r="AE225" i="14"/>
  <c r="AE227" i="14"/>
  <c r="AE229" i="14"/>
  <c r="AE231" i="14"/>
  <c r="AE233" i="14"/>
  <c r="AE235" i="14"/>
  <c r="AE237" i="14"/>
  <c r="AE239" i="14"/>
  <c r="AE241" i="14"/>
  <c r="AE243" i="14"/>
  <c r="AE245" i="14"/>
  <c r="AE247" i="14"/>
  <c r="AE249" i="14"/>
  <c r="AE251" i="14"/>
  <c r="AE253" i="14"/>
  <c r="AE255" i="14"/>
  <c r="AE257" i="14"/>
  <c r="AE259" i="14"/>
  <c r="AE261" i="14"/>
  <c r="AE263" i="14"/>
  <c r="AE265" i="14"/>
  <c r="AE267" i="14"/>
  <c r="AE224" i="14"/>
  <c r="AE226" i="14"/>
  <c r="AE228" i="14"/>
  <c r="AE230" i="14"/>
  <c r="AE232" i="14"/>
  <c r="AE234" i="14"/>
  <c r="AE236" i="14"/>
  <c r="AE238" i="14"/>
  <c r="AE240" i="14"/>
  <c r="AE242" i="14"/>
  <c r="AE244" i="14"/>
  <c r="AE246" i="14"/>
  <c r="AE248" i="14"/>
  <c r="AE250" i="14"/>
  <c r="AE252" i="14"/>
  <c r="AE254" i="14"/>
  <c r="AE256" i="14"/>
  <c r="AE258" i="14"/>
  <c r="AE260" i="14"/>
  <c r="AE262" i="14"/>
  <c r="AE264" i="14"/>
  <c r="AE266" i="14"/>
  <c r="AE268" i="14"/>
  <c r="AE287" i="14"/>
  <c r="AE289" i="14"/>
  <c r="AE291" i="14"/>
  <c r="AE301" i="14"/>
  <c r="AE273" i="14"/>
  <c r="AE275" i="14"/>
  <c r="AE277" i="14"/>
  <c r="AE279" i="14"/>
  <c r="AE281" i="14"/>
  <c r="AE283" i="14"/>
  <c r="AE285" i="14"/>
  <c r="AE271" i="14"/>
  <c r="AE292" i="14"/>
  <c r="AE294" i="14"/>
  <c r="AE297" i="14"/>
  <c r="AE299" i="14"/>
  <c r="AE11" i="14"/>
  <c r="AE269" i="14"/>
  <c r="AE286" i="14"/>
  <c r="AE288" i="14"/>
  <c r="AE290" i="14"/>
  <c r="AE272" i="14"/>
  <c r="AE274" i="14"/>
  <c r="AE276" i="14"/>
  <c r="AE278" i="14"/>
  <c r="AE280" i="14"/>
  <c r="AE282" i="14"/>
  <c r="AE284" i="14"/>
  <c r="AE295" i="14"/>
  <c r="AE293" i="14"/>
  <c r="AE298" i="14"/>
  <c r="AE300" i="14"/>
  <c r="AE270" i="14"/>
  <c r="AE296" i="14"/>
  <c r="AM12" i="14"/>
  <c r="AM19" i="14"/>
  <c r="AM15" i="14"/>
  <c r="AM17" i="14"/>
  <c r="AM13" i="14"/>
  <c r="AM14" i="14"/>
  <c r="AM16" i="14"/>
  <c r="AM18" i="14"/>
  <c r="AM23" i="14"/>
  <c r="AM28" i="14"/>
  <c r="AM38" i="14"/>
  <c r="AM40" i="14"/>
  <c r="AM42" i="14"/>
  <c r="AM44" i="14"/>
  <c r="AM22" i="14"/>
  <c r="AM20" i="14"/>
  <c r="AM45" i="14"/>
  <c r="AM21" i="14"/>
  <c r="AM26" i="14"/>
  <c r="AM35" i="14"/>
  <c r="AM50" i="14"/>
  <c r="AM33" i="14"/>
  <c r="AM27" i="14"/>
  <c r="AM31" i="14"/>
  <c r="AM32" i="14"/>
  <c r="AM34" i="14"/>
  <c r="AM24" i="14"/>
  <c r="AM36" i="14"/>
  <c r="AM47" i="14"/>
  <c r="AM54" i="14"/>
  <c r="AM63" i="14"/>
  <c r="AM39" i="14"/>
  <c r="AM43" i="14"/>
  <c r="AM46" i="14"/>
  <c r="AM49" i="14"/>
  <c r="AM30" i="14"/>
  <c r="AM53" i="14"/>
  <c r="AM74" i="14"/>
  <c r="AM52" i="14"/>
  <c r="AM55" i="14"/>
  <c r="AM51" i="14"/>
  <c r="AM29" i="14"/>
  <c r="AM41" i="14"/>
  <c r="AM56" i="14"/>
  <c r="AM70" i="14"/>
  <c r="AM81" i="14"/>
  <c r="AM25" i="14"/>
  <c r="AM37" i="14"/>
  <c r="AM48" i="14"/>
  <c r="AM58" i="14"/>
  <c r="AM64" i="14"/>
  <c r="AM65" i="14"/>
  <c r="AM59" i="14"/>
  <c r="AM71" i="14"/>
  <c r="AM73" i="14"/>
  <c r="AM66" i="14"/>
  <c r="AM67" i="14"/>
  <c r="AM75" i="14"/>
  <c r="AM60" i="14"/>
  <c r="AM61" i="14"/>
  <c r="AM68" i="14"/>
  <c r="AM78" i="14"/>
  <c r="AM62" i="14"/>
  <c r="AM86" i="14"/>
  <c r="AM88" i="14"/>
  <c r="AM90" i="14"/>
  <c r="AM92" i="14"/>
  <c r="AM94" i="14"/>
  <c r="AM96" i="14"/>
  <c r="AM98" i="14"/>
  <c r="AM83" i="14"/>
  <c r="AM76" i="14"/>
  <c r="AM80" i="14"/>
  <c r="AM85" i="14"/>
  <c r="AM69" i="14"/>
  <c r="AM77" i="14"/>
  <c r="AM57" i="14"/>
  <c r="AM79" i="14"/>
  <c r="AM82" i="14"/>
  <c r="AM103" i="14"/>
  <c r="AM97" i="14"/>
  <c r="AM89" i="14"/>
  <c r="AM93" i="14"/>
  <c r="AM100" i="14"/>
  <c r="AM84" i="14"/>
  <c r="AM102" i="14"/>
  <c r="AM107" i="14"/>
  <c r="AM110" i="14"/>
  <c r="AM113" i="14"/>
  <c r="AM87" i="14"/>
  <c r="AM101" i="14"/>
  <c r="AM106" i="14"/>
  <c r="AM112" i="14"/>
  <c r="AM115" i="14"/>
  <c r="AM95" i="14"/>
  <c r="AM99" i="14"/>
  <c r="AM109" i="14"/>
  <c r="AM105" i="14"/>
  <c r="AM108" i="14"/>
  <c r="AM72" i="14"/>
  <c r="AM91" i="14"/>
  <c r="AM117" i="14"/>
  <c r="AM122" i="14"/>
  <c r="AM125" i="14"/>
  <c r="AM129" i="14"/>
  <c r="AM131" i="14"/>
  <c r="AM136" i="14"/>
  <c r="AM138" i="14"/>
  <c r="AM140" i="14"/>
  <c r="AM119" i="14"/>
  <c r="AM124" i="14"/>
  <c r="AM127" i="14"/>
  <c r="AM134" i="14"/>
  <c r="AM104" i="14"/>
  <c r="AM116" i="14"/>
  <c r="AM118" i="14"/>
  <c r="AM121" i="14"/>
  <c r="AM126" i="14"/>
  <c r="AM128" i="14"/>
  <c r="AM130" i="14"/>
  <c r="AM132" i="14"/>
  <c r="AM114" i="14"/>
  <c r="AM111" i="14"/>
  <c r="AM120" i="14"/>
  <c r="AM123" i="14"/>
  <c r="AM135" i="14"/>
  <c r="AM143" i="14"/>
  <c r="AM150" i="14"/>
  <c r="AM156" i="14"/>
  <c r="AM145" i="14"/>
  <c r="AM151" i="14"/>
  <c r="AM139" i="14"/>
  <c r="AM147" i="14"/>
  <c r="AM154" i="14"/>
  <c r="AM161" i="14"/>
  <c r="AM163" i="14"/>
  <c r="AM165" i="14"/>
  <c r="AM141" i="14"/>
  <c r="AM149" i="14"/>
  <c r="AM157" i="14"/>
  <c r="AM159" i="14"/>
  <c r="AM133" i="14"/>
  <c r="AM142" i="14"/>
  <c r="AM152" i="14"/>
  <c r="AM137" i="14"/>
  <c r="AM144" i="14"/>
  <c r="AM146" i="14"/>
  <c r="AM153" i="14"/>
  <c r="AM155" i="14"/>
  <c r="AM148" i="14"/>
  <c r="AM172" i="14"/>
  <c r="AM166" i="14"/>
  <c r="AM174" i="14"/>
  <c r="AM160" i="14"/>
  <c r="AM176" i="14"/>
  <c r="AM164" i="14"/>
  <c r="AM167" i="14"/>
  <c r="AM169" i="14"/>
  <c r="AM171" i="14"/>
  <c r="AM158" i="14"/>
  <c r="AM173" i="14"/>
  <c r="AM162" i="14"/>
  <c r="AM168" i="14"/>
  <c r="AM170" i="14"/>
  <c r="AM180" i="14"/>
  <c r="AM182" i="14"/>
  <c r="AM184" i="14"/>
  <c r="AM186" i="14"/>
  <c r="AM188" i="14"/>
  <c r="AM190" i="14"/>
  <c r="AM192" i="14"/>
  <c r="AM194" i="14"/>
  <c r="AM196" i="14"/>
  <c r="AM198" i="14"/>
  <c r="AM177" i="14"/>
  <c r="AM175" i="14"/>
  <c r="AM178" i="14"/>
  <c r="AM179" i="14"/>
  <c r="AM181" i="14"/>
  <c r="AM183" i="14"/>
  <c r="AM185" i="14"/>
  <c r="AM187" i="14"/>
  <c r="AM189" i="14"/>
  <c r="AM191" i="14"/>
  <c r="AM193" i="14"/>
  <c r="AM195" i="14"/>
  <c r="AM197" i="14"/>
  <c r="AM222" i="14"/>
  <c r="AM200" i="14"/>
  <c r="AM202" i="14"/>
  <c r="AM204" i="14"/>
  <c r="AM206" i="14"/>
  <c r="AM208" i="14"/>
  <c r="AM210" i="14"/>
  <c r="AM212" i="14"/>
  <c r="AM214" i="14"/>
  <c r="AM216" i="14"/>
  <c r="AM218" i="14"/>
  <c r="AM220" i="14"/>
  <c r="AM221" i="14"/>
  <c r="AM223" i="14"/>
  <c r="AM199" i="14"/>
  <c r="AM201" i="14"/>
  <c r="AM203" i="14"/>
  <c r="AM205" i="14"/>
  <c r="AM207" i="14"/>
  <c r="AM209" i="14"/>
  <c r="AM211" i="14"/>
  <c r="AM213" i="14"/>
  <c r="AM215" i="14"/>
  <c r="AM217" i="14"/>
  <c r="AM219" i="14"/>
  <c r="AM225" i="14"/>
  <c r="AM227" i="14"/>
  <c r="AM229" i="14"/>
  <c r="AM231" i="14"/>
  <c r="AM233" i="14"/>
  <c r="AM235" i="14"/>
  <c r="AM237" i="14"/>
  <c r="AM239" i="14"/>
  <c r="AM241" i="14"/>
  <c r="AM243" i="14"/>
  <c r="AM245" i="14"/>
  <c r="AM247" i="14"/>
  <c r="AM249" i="14"/>
  <c r="AM251" i="14"/>
  <c r="AM253" i="14"/>
  <c r="AM255" i="14"/>
  <c r="AM257" i="14"/>
  <c r="AM259" i="14"/>
  <c r="AM261" i="14"/>
  <c r="AM263" i="14"/>
  <c r="AM265" i="14"/>
  <c r="AM267" i="14"/>
  <c r="AM224" i="14"/>
  <c r="AM226" i="14"/>
  <c r="AM228" i="14"/>
  <c r="AM230" i="14"/>
  <c r="AM232" i="14"/>
  <c r="AM234" i="14"/>
  <c r="AM236" i="14"/>
  <c r="AM238" i="14"/>
  <c r="AM240" i="14"/>
  <c r="AM242" i="14"/>
  <c r="AM244" i="14"/>
  <c r="AM246" i="14"/>
  <c r="AM248" i="14"/>
  <c r="AM250" i="14"/>
  <c r="AM252" i="14"/>
  <c r="AM254" i="14"/>
  <c r="AM256" i="14"/>
  <c r="AM258" i="14"/>
  <c r="AM260" i="14"/>
  <c r="AM262" i="14"/>
  <c r="AM264" i="14"/>
  <c r="AM266" i="14"/>
  <c r="AM268" i="14"/>
  <c r="AM285" i="14"/>
  <c r="AM287" i="14"/>
  <c r="AM289" i="14"/>
  <c r="AM291" i="14"/>
  <c r="AM273" i="14"/>
  <c r="AM275" i="14"/>
  <c r="AM277" i="14"/>
  <c r="AM279" i="14"/>
  <c r="AM281" i="14"/>
  <c r="AM283" i="14"/>
  <c r="AM294" i="14"/>
  <c r="AM271" i="14"/>
  <c r="AM292" i="14"/>
  <c r="AM297" i="14"/>
  <c r="AM299" i="14"/>
  <c r="AM11" i="14"/>
  <c r="AM269" i="14"/>
  <c r="AM286" i="14"/>
  <c r="AM288" i="14"/>
  <c r="AM290" i="14"/>
  <c r="AM272" i="14"/>
  <c r="AM274" i="14"/>
  <c r="AM276" i="14"/>
  <c r="AM278" i="14"/>
  <c r="AM280" i="14"/>
  <c r="AM282" i="14"/>
  <c r="AM284" i="14"/>
  <c r="AM295" i="14"/>
  <c r="AM293" i="14"/>
  <c r="AM298" i="14"/>
  <c r="AM300" i="14"/>
  <c r="AM270" i="14"/>
  <c r="AM296" i="14"/>
  <c r="AM301" i="14"/>
  <c r="AU12" i="14"/>
  <c r="AU19" i="14"/>
  <c r="AU15" i="14"/>
  <c r="AU17" i="14"/>
  <c r="AU13" i="14"/>
  <c r="AU14" i="14"/>
  <c r="AU16" i="14"/>
  <c r="AU18" i="14"/>
  <c r="AU25" i="14"/>
  <c r="AU30" i="14"/>
  <c r="AU38" i="14"/>
  <c r="AU40" i="14"/>
  <c r="AU42" i="14"/>
  <c r="AU44" i="14"/>
  <c r="AU31" i="14"/>
  <c r="AU32" i="14"/>
  <c r="AU23" i="14"/>
  <c r="AU24" i="14"/>
  <c r="AU28" i="14"/>
  <c r="AU34" i="14"/>
  <c r="AU39" i="14"/>
  <c r="AU50" i="14"/>
  <c r="AU29" i="14"/>
  <c r="AU36" i="14"/>
  <c r="AU20" i="14"/>
  <c r="AU22" i="14"/>
  <c r="AU21" i="14"/>
  <c r="AU26" i="14"/>
  <c r="AU46" i="14"/>
  <c r="AU49" i="14"/>
  <c r="AU52" i="14"/>
  <c r="AU56" i="14"/>
  <c r="AU65" i="14"/>
  <c r="AU67" i="14"/>
  <c r="AU41" i="14"/>
  <c r="AU48" i="14"/>
  <c r="AU35" i="14"/>
  <c r="AU37" i="14"/>
  <c r="AU69" i="14"/>
  <c r="AU76" i="14"/>
  <c r="AU33" i="14"/>
  <c r="AU51" i="14"/>
  <c r="AU54" i="14"/>
  <c r="AU57" i="14"/>
  <c r="AU27" i="14"/>
  <c r="AU70" i="14"/>
  <c r="AU74" i="14"/>
  <c r="AU45" i="14"/>
  <c r="AU73" i="14"/>
  <c r="AU58" i="14"/>
  <c r="AU43" i="14"/>
  <c r="AU47" i="14"/>
  <c r="AU77" i="14"/>
  <c r="AU78" i="14"/>
  <c r="AU63" i="14"/>
  <c r="AU72" i="14"/>
  <c r="AU64" i="14"/>
  <c r="AU55" i="14"/>
  <c r="AU53" i="14"/>
  <c r="AU59" i="14"/>
  <c r="AU66" i="14"/>
  <c r="AU71" i="14"/>
  <c r="AU75" i="14"/>
  <c r="AU61" i="14"/>
  <c r="AU80" i="14"/>
  <c r="AU83" i="14"/>
  <c r="AU86" i="14"/>
  <c r="AU88" i="14"/>
  <c r="AU90" i="14"/>
  <c r="AU92" i="14"/>
  <c r="AU94" i="14"/>
  <c r="AU96" i="14"/>
  <c r="AU98" i="14"/>
  <c r="AU85" i="14"/>
  <c r="AU62" i="14"/>
  <c r="AU68" i="14"/>
  <c r="AU79" i="14"/>
  <c r="AU82" i="14"/>
  <c r="AU87" i="14"/>
  <c r="AU91" i="14"/>
  <c r="AU100" i="14"/>
  <c r="AU102" i="14"/>
  <c r="AU81" i="14"/>
  <c r="AU109" i="14"/>
  <c r="AU112" i="14"/>
  <c r="AU115" i="14"/>
  <c r="AU89" i="14"/>
  <c r="AU105" i="14"/>
  <c r="AU108" i="14"/>
  <c r="AU114" i="14"/>
  <c r="AU95" i="14"/>
  <c r="AU101" i="14"/>
  <c r="AU103" i="14"/>
  <c r="AU104" i="14"/>
  <c r="AU111" i="14"/>
  <c r="AU60" i="14"/>
  <c r="AU84" i="14"/>
  <c r="AU99" i="14"/>
  <c r="AU107" i="14"/>
  <c r="AU116" i="14"/>
  <c r="AU119" i="14"/>
  <c r="AU124" i="14"/>
  <c r="AU127" i="14"/>
  <c r="AU129" i="14"/>
  <c r="AU131" i="14"/>
  <c r="AU93" i="14"/>
  <c r="AU97" i="14"/>
  <c r="AU136" i="14"/>
  <c r="AU138" i="14"/>
  <c r="AU140" i="14"/>
  <c r="AU118" i="14"/>
  <c r="AU121" i="14"/>
  <c r="AU126" i="14"/>
  <c r="AU134" i="14"/>
  <c r="AU132" i="14"/>
  <c r="AU110" i="14"/>
  <c r="AU120" i="14"/>
  <c r="AU123" i="14"/>
  <c r="AU128" i="14"/>
  <c r="AU130" i="14"/>
  <c r="AU113" i="14"/>
  <c r="AU117" i="14"/>
  <c r="AU122" i="14"/>
  <c r="AU125" i="14"/>
  <c r="AU137" i="14"/>
  <c r="AU141" i="14"/>
  <c r="AU145" i="14"/>
  <c r="AU156" i="14"/>
  <c r="AU147" i="14"/>
  <c r="AU151" i="14"/>
  <c r="AU149" i="14"/>
  <c r="AU154" i="14"/>
  <c r="AU161" i="14"/>
  <c r="AU163" i="14"/>
  <c r="AU165" i="14"/>
  <c r="AU135" i="14"/>
  <c r="AU142" i="14"/>
  <c r="AU157" i="14"/>
  <c r="AU159" i="14"/>
  <c r="AU144" i="14"/>
  <c r="AU139" i="14"/>
  <c r="AU146" i="14"/>
  <c r="AU148" i="14"/>
  <c r="AU153" i="14"/>
  <c r="AU155" i="14"/>
  <c r="AU143" i="14"/>
  <c r="AU158" i="14"/>
  <c r="AU174" i="14"/>
  <c r="AU162" i="14"/>
  <c r="AU176" i="14"/>
  <c r="AU167" i="14"/>
  <c r="AU169" i="14"/>
  <c r="AU171" i="14"/>
  <c r="AU133" i="14"/>
  <c r="AU173" i="14"/>
  <c r="AU160" i="14"/>
  <c r="AU168" i="14"/>
  <c r="AU150" i="14"/>
  <c r="AU164" i="14"/>
  <c r="AU170" i="14"/>
  <c r="AU106" i="14"/>
  <c r="AU166" i="14"/>
  <c r="AU180" i="14"/>
  <c r="AU182" i="14"/>
  <c r="AU184" i="14"/>
  <c r="AU186" i="14"/>
  <c r="AU188" i="14"/>
  <c r="AU190" i="14"/>
  <c r="AU192" i="14"/>
  <c r="AU194" i="14"/>
  <c r="AU196" i="14"/>
  <c r="AU198" i="14"/>
  <c r="AU172" i="14"/>
  <c r="AU178" i="14"/>
  <c r="AU179" i="14"/>
  <c r="AU181" i="14"/>
  <c r="AU183" i="14"/>
  <c r="AU185" i="14"/>
  <c r="AU187" i="14"/>
  <c r="AU189" i="14"/>
  <c r="AU191" i="14"/>
  <c r="AU193" i="14"/>
  <c r="AU195" i="14"/>
  <c r="AU197" i="14"/>
  <c r="AU175" i="14"/>
  <c r="AU177" i="14"/>
  <c r="AU222" i="14"/>
  <c r="AU200" i="14"/>
  <c r="AU202" i="14"/>
  <c r="AU204" i="14"/>
  <c r="AU206" i="14"/>
  <c r="AU208" i="14"/>
  <c r="AU210" i="14"/>
  <c r="AU212" i="14"/>
  <c r="AU214" i="14"/>
  <c r="AU216" i="14"/>
  <c r="AU218" i="14"/>
  <c r="AU220" i="14"/>
  <c r="AU221" i="14"/>
  <c r="AU223" i="14"/>
  <c r="AU199" i="14"/>
  <c r="AU201" i="14"/>
  <c r="AU203" i="14"/>
  <c r="AU205" i="14"/>
  <c r="AU207" i="14"/>
  <c r="AU209" i="14"/>
  <c r="AU211" i="14"/>
  <c r="AU213" i="14"/>
  <c r="AU215" i="14"/>
  <c r="AU217" i="14"/>
  <c r="AU219" i="14"/>
  <c r="AU225" i="14"/>
  <c r="AU227" i="14"/>
  <c r="AU229" i="14"/>
  <c r="AU231" i="14"/>
  <c r="AU233" i="14"/>
  <c r="AU235" i="14"/>
  <c r="AU237" i="14"/>
  <c r="AU239" i="14"/>
  <c r="AU241" i="14"/>
  <c r="AU243" i="14"/>
  <c r="AU245" i="14"/>
  <c r="AU247" i="14"/>
  <c r="AU249" i="14"/>
  <c r="AU251" i="14"/>
  <c r="AU253" i="14"/>
  <c r="AU255" i="14"/>
  <c r="AU257" i="14"/>
  <c r="AU259" i="14"/>
  <c r="AU261" i="14"/>
  <c r="AU263" i="14"/>
  <c r="AU265" i="14"/>
  <c r="AU267" i="14"/>
  <c r="AU224" i="14"/>
  <c r="AU226" i="14"/>
  <c r="AU228" i="14"/>
  <c r="AU230" i="14"/>
  <c r="AU232" i="14"/>
  <c r="AU234" i="14"/>
  <c r="AU236" i="14"/>
  <c r="AU238" i="14"/>
  <c r="AU240" i="14"/>
  <c r="AU242" i="14"/>
  <c r="AU244" i="14"/>
  <c r="AU246" i="14"/>
  <c r="AU248" i="14"/>
  <c r="AU250" i="14"/>
  <c r="AU252" i="14"/>
  <c r="AU254" i="14"/>
  <c r="AU256" i="14"/>
  <c r="AU258" i="14"/>
  <c r="AU260" i="14"/>
  <c r="AU262" i="14"/>
  <c r="AU264" i="14"/>
  <c r="AU266" i="14"/>
  <c r="AU268" i="14"/>
  <c r="AU285" i="14"/>
  <c r="AU287" i="14"/>
  <c r="AU289" i="14"/>
  <c r="AU271" i="14"/>
  <c r="AU273" i="14"/>
  <c r="AU275" i="14"/>
  <c r="AU277" i="14"/>
  <c r="AU279" i="14"/>
  <c r="AU281" i="14"/>
  <c r="AU283" i="14"/>
  <c r="AU294" i="14"/>
  <c r="AU292" i="14"/>
  <c r="AU297" i="14"/>
  <c r="AU299" i="14"/>
  <c r="AU11" i="14"/>
  <c r="AU269" i="14"/>
  <c r="AU295" i="14"/>
  <c r="AU286" i="14"/>
  <c r="AU288" i="14"/>
  <c r="AU290" i="14"/>
  <c r="AU272" i="14"/>
  <c r="AU274" i="14"/>
  <c r="AU276" i="14"/>
  <c r="AU278" i="14"/>
  <c r="AU280" i="14"/>
  <c r="AU282" i="14"/>
  <c r="AU284" i="14"/>
  <c r="AU293" i="14"/>
  <c r="AU298" i="14"/>
  <c r="AU300" i="14"/>
  <c r="AU270" i="14"/>
  <c r="AU291" i="14"/>
  <c r="AU296" i="14"/>
  <c r="AU301" i="14"/>
  <c r="BC12" i="14"/>
  <c r="BC15" i="14"/>
  <c r="BC17" i="14"/>
  <c r="BC13" i="14"/>
  <c r="BC14" i="14"/>
  <c r="BC16" i="14"/>
  <c r="BC21" i="14"/>
  <c r="BC24" i="14"/>
  <c r="BC27" i="14"/>
  <c r="BC31" i="14"/>
  <c r="BC38" i="14"/>
  <c r="BC40" i="14"/>
  <c r="BC42" i="14"/>
  <c r="BC44" i="14"/>
  <c r="BC20" i="14"/>
  <c r="BC33" i="14"/>
  <c r="BC18" i="14"/>
  <c r="BC22" i="14"/>
  <c r="BC25" i="14"/>
  <c r="BC26" i="14"/>
  <c r="BC30" i="14"/>
  <c r="BC36" i="14"/>
  <c r="BC41" i="14"/>
  <c r="BC50" i="14"/>
  <c r="BC19" i="14"/>
  <c r="BC23" i="14"/>
  <c r="BC28" i="14"/>
  <c r="BC32" i="14"/>
  <c r="BC35" i="14"/>
  <c r="BC48" i="14"/>
  <c r="BC58" i="14"/>
  <c r="BC29" i="14"/>
  <c r="BC34" i="14"/>
  <c r="BC45" i="14"/>
  <c r="BC39" i="14"/>
  <c r="BC51" i="14"/>
  <c r="BC54" i="14"/>
  <c r="BC71" i="14"/>
  <c r="BC78" i="14"/>
  <c r="BC37" i="14"/>
  <c r="BC47" i="14"/>
  <c r="BC57" i="14"/>
  <c r="BC49" i="14"/>
  <c r="BC53" i="14"/>
  <c r="BC43" i="14"/>
  <c r="BC52" i="14"/>
  <c r="BC59" i="14"/>
  <c r="BC60" i="14"/>
  <c r="BC61" i="14"/>
  <c r="BC69" i="14"/>
  <c r="BC62" i="14"/>
  <c r="BC63" i="14"/>
  <c r="BC64" i="14"/>
  <c r="BC65" i="14"/>
  <c r="BC67" i="14"/>
  <c r="BC66" i="14"/>
  <c r="BC68" i="14"/>
  <c r="BC72" i="14"/>
  <c r="BC76" i="14"/>
  <c r="BC46" i="14"/>
  <c r="BC74" i="14"/>
  <c r="BC73" i="14"/>
  <c r="BC56" i="14"/>
  <c r="BC70" i="14"/>
  <c r="BC75" i="14"/>
  <c r="BC83" i="14"/>
  <c r="BC79" i="14"/>
  <c r="BC85" i="14"/>
  <c r="BC86" i="14"/>
  <c r="BC88" i="14"/>
  <c r="BC90" i="14"/>
  <c r="BC92" i="14"/>
  <c r="BC94" i="14"/>
  <c r="BC96" i="14"/>
  <c r="BC98" i="14"/>
  <c r="BC55" i="14"/>
  <c r="BC77" i="14"/>
  <c r="BC80" i="14"/>
  <c r="BC100" i="14"/>
  <c r="BC84" i="14"/>
  <c r="BC89" i="14"/>
  <c r="BC93" i="14"/>
  <c r="BC102" i="14"/>
  <c r="BC95" i="14"/>
  <c r="BC99" i="14"/>
  <c r="BC114" i="14"/>
  <c r="BC81" i="14"/>
  <c r="BC82" i="14"/>
  <c r="BC97" i="14"/>
  <c r="BC104" i="14"/>
  <c r="BC91" i="14"/>
  <c r="BC107" i="14"/>
  <c r="BC111" i="14"/>
  <c r="BC106" i="14"/>
  <c r="BC110" i="14"/>
  <c r="BC87" i="14"/>
  <c r="BC109" i="14"/>
  <c r="BC118" i="14"/>
  <c r="BC121" i="14"/>
  <c r="BC126" i="14"/>
  <c r="BC129" i="14"/>
  <c r="BC131" i="14"/>
  <c r="BC113" i="14"/>
  <c r="BC136" i="14"/>
  <c r="BC138" i="14"/>
  <c r="BC140" i="14"/>
  <c r="BC120" i="14"/>
  <c r="BC123" i="14"/>
  <c r="BC132" i="14"/>
  <c r="BC134" i="14"/>
  <c r="BC108" i="14"/>
  <c r="BC115" i="14"/>
  <c r="BC101" i="14"/>
  <c r="BC117" i="14"/>
  <c r="BC122" i="14"/>
  <c r="BC125" i="14"/>
  <c r="BC128" i="14"/>
  <c r="BC130" i="14"/>
  <c r="BC112" i="14"/>
  <c r="BC103" i="14"/>
  <c r="BC116" i="14"/>
  <c r="BC119" i="14"/>
  <c r="BC124" i="14"/>
  <c r="BC139" i="14"/>
  <c r="BC147" i="14"/>
  <c r="BC156" i="14"/>
  <c r="BC149" i="14"/>
  <c r="BC151" i="14"/>
  <c r="BC133" i="14"/>
  <c r="BC142" i="14"/>
  <c r="BC154" i="14"/>
  <c r="BC161" i="14"/>
  <c r="BC163" i="14"/>
  <c r="BC165" i="14"/>
  <c r="BC137" i="14"/>
  <c r="BC144" i="14"/>
  <c r="BC152" i="14"/>
  <c r="BC157" i="14"/>
  <c r="BC159" i="14"/>
  <c r="BC146" i="14"/>
  <c r="BC148" i="14"/>
  <c r="BC105" i="14"/>
  <c r="BC127" i="14"/>
  <c r="BC135" i="14"/>
  <c r="BC141" i="14"/>
  <c r="BC143" i="14"/>
  <c r="BC150" i="14"/>
  <c r="BC153" i="14"/>
  <c r="BC155" i="14"/>
  <c r="BC160" i="14"/>
  <c r="BC176" i="14"/>
  <c r="BC164" i="14"/>
  <c r="BC167" i="14"/>
  <c r="BC169" i="14"/>
  <c r="BC171" i="14"/>
  <c r="BC158" i="14"/>
  <c r="BC173" i="14"/>
  <c r="BC162" i="14"/>
  <c r="BC168" i="14"/>
  <c r="BC175" i="14"/>
  <c r="BC166" i="14"/>
  <c r="BC170" i="14"/>
  <c r="BC145" i="14"/>
  <c r="BC180" i="14"/>
  <c r="BC182" i="14"/>
  <c r="BC184" i="14"/>
  <c r="BC186" i="14"/>
  <c r="BC188" i="14"/>
  <c r="BC190" i="14"/>
  <c r="BC192" i="14"/>
  <c r="BC194" i="14"/>
  <c r="BC196" i="14"/>
  <c r="BC198" i="14"/>
  <c r="BC172" i="14"/>
  <c r="BC178" i="14"/>
  <c r="BC179" i="14"/>
  <c r="BC181" i="14"/>
  <c r="BC183" i="14"/>
  <c r="BC185" i="14"/>
  <c r="BC187" i="14"/>
  <c r="BC189" i="14"/>
  <c r="BC191" i="14"/>
  <c r="BC193" i="14"/>
  <c r="BC195" i="14"/>
  <c r="BC197" i="14"/>
  <c r="BC174" i="14"/>
  <c r="BC177" i="14"/>
  <c r="BC222" i="14"/>
  <c r="BC200" i="14"/>
  <c r="BC202" i="14"/>
  <c r="BC204" i="14"/>
  <c r="BC206" i="14"/>
  <c r="BC208" i="14"/>
  <c r="BC210" i="14"/>
  <c r="BC212" i="14"/>
  <c r="BC214" i="14"/>
  <c r="BC216" i="14"/>
  <c r="BC218" i="14"/>
  <c r="BC220" i="14"/>
  <c r="BC221" i="14"/>
  <c r="BC223" i="14"/>
  <c r="BC199" i="14"/>
  <c r="BC201" i="14"/>
  <c r="BC203" i="14"/>
  <c r="BC205" i="14"/>
  <c r="BC207" i="14"/>
  <c r="BC209" i="14"/>
  <c r="BC211" i="14"/>
  <c r="BC213" i="14"/>
  <c r="BC215" i="14"/>
  <c r="BC217" i="14"/>
  <c r="BC219" i="14"/>
  <c r="BC225" i="14"/>
  <c r="BC227" i="14"/>
  <c r="BC229" i="14"/>
  <c r="BC231" i="14"/>
  <c r="BC233" i="14"/>
  <c r="BC235" i="14"/>
  <c r="BC237" i="14"/>
  <c r="BC239" i="14"/>
  <c r="BC241" i="14"/>
  <c r="BC243" i="14"/>
  <c r="BC245" i="14"/>
  <c r="BC247" i="14"/>
  <c r="BC249" i="14"/>
  <c r="BC251" i="14"/>
  <c r="BC253" i="14"/>
  <c r="BC255" i="14"/>
  <c r="BC257" i="14"/>
  <c r="BC259" i="14"/>
  <c r="BC261" i="14"/>
  <c r="BC263" i="14"/>
  <c r="BC265" i="14"/>
  <c r="BC267" i="14"/>
  <c r="BC224" i="14"/>
  <c r="BC226" i="14"/>
  <c r="BC228" i="14"/>
  <c r="BC230" i="14"/>
  <c r="BC232" i="14"/>
  <c r="BC234" i="14"/>
  <c r="BC236" i="14"/>
  <c r="BC238" i="14"/>
  <c r="BC240" i="14"/>
  <c r="BC242" i="14"/>
  <c r="BC244" i="14"/>
  <c r="BC246" i="14"/>
  <c r="BC248" i="14"/>
  <c r="BC250" i="14"/>
  <c r="BC252" i="14"/>
  <c r="BC254" i="14"/>
  <c r="BC256" i="14"/>
  <c r="BC258" i="14"/>
  <c r="BC260" i="14"/>
  <c r="BC262" i="14"/>
  <c r="BC264" i="14"/>
  <c r="BC266" i="14"/>
  <c r="BC268" i="14"/>
  <c r="BC285" i="14"/>
  <c r="BC287" i="14"/>
  <c r="BC289" i="14"/>
  <c r="BC271" i="14"/>
  <c r="BC273" i="14"/>
  <c r="BC275" i="14"/>
  <c r="BC277" i="14"/>
  <c r="BC279" i="14"/>
  <c r="BC281" i="14"/>
  <c r="BC283" i="14"/>
  <c r="BC294" i="14"/>
  <c r="BC292" i="14"/>
  <c r="BC297" i="14"/>
  <c r="BC299" i="14"/>
  <c r="BC11" i="14"/>
  <c r="BC269" i="14"/>
  <c r="BC295" i="14"/>
  <c r="BC301" i="14"/>
  <c r="BC286" i="14"/>
  <c r="BC288" i="14"/>
  <c r="BC290" i="14"/>
  <c r="BC272" i="14"/>
  <c r="BC274" i="14"/>
  <c r="BC276" i="14"/>
  <c r="BC278" i="14"/>
  <c r="BC280" i="14"/>
  <c r="BC282" i="14"/>
  <c r="BC284" i="14"/>
  <c r="BC293" i="14"/>
  <c r="BC298" i="14"/>
  <c r="BC300" i="14"/>
  <c r="BC270" i="14"/>
  <c r="BC291" i="14"/>
  <c r="BC296" i="14"/>
  <c r="BK12" i="14"/>
  <c r="BK13" i="14"/>
  <c r="BK15" i="14"/>
  <c r="BK17" i="14"/>
  <c r="BK14" i="14"/>
  <c r="BK18" i="14"/>
  <c r="BK26" i="14"/>
  <c r="BK29" i="14"/>
  <c r="BK33" i="14"/>
  <c r="BK38" i="14"/>
  <c r="BK40" i="14"/>
  <c r="BK42" i="14"/>
  <c r="BK44" i="14"/>
  <c r="BK22" i="14"/>
  <c r="BK16" i="14"/>
  <c r="BK20" i="14"/>
  <c r="BK21" i="14"/>
  <c r="BK23" i="14"/>
  <c r="BK27" i="14"/>
  <c r="BK28" i="14"/>
  <c r="BK50" i="14"/>
  <c r="BK32" i="14"/>
  <c r="BK24" i="14"/>
  <c r="BK35" i="14"/>
  <c r="BK31" i="14"/>
  <c r="BK25" i="14"/>
  <c r="BK30" i="14"/>
  <c r="BK34" i="14"/>
  <c r="BK43" i="14"/>
  <c r="BK45" i="14"/>
  <c r="BK60" i="14"/>
  <c r="BK47" i="14"/>
  <c r="BK37" i="14"/>
  <c r="BK41" i="14"/>
  <c r="BK46" i="14"/>
  <c r="BK73" i="14"/>
  <c r="BK48" i="14"/>
  <c r="BK56" i="14"/>
  <c r="BK19" i="14"/>
  <c r="BK55" i="14"/>
  <c r="BK39" i="14"/>
  <c r="BK52" i="14"/>
  <c r="BK68" i="14"/>
  <c r="BK72" i="14"/>
  <c r="BK51" i="14"/>
  <c r="BK57" i="14"/>
  <c r="BK71" i="14"/>
  <c r="BK49" i="14"/>
  <c r="BK54" i="14"/>
  <c r="BK63" i="14"/>
  <c r="BK64" i="14"/>
  <c r="BK75" i="14"/>
  <c r="BK58" i="14"/>
  <c r="BK59" i="14"/>
  <c r="BK65" i="14"/>
  <c r="BK69" i="14"/>
  <c r="BK66" i="14"/>
  <c r="BK67" i="14"/>
  <c r="BK74" i="14"/>
  <c r="BK85" i="14"/>
  <c r="BK86" i="14"/>
  <c r="BK88" i="14"/>
  <c r="BK90" i="14"/>
  <c r="BK92" i="14"/>
  <c r="BK94" i="14"/>
  <c r="BK96" i="14"/>
  <c r="BK98" i="14"/>
  <c r="BK81" i="14"/>
  <c r="BK82" i="14"/>
  <c r="BK61" i="14"/>
  <c r="BK70" i="14"/>
  <c r="BK78" i="14"/>
  <c r="BK76" i="14"/>
  <c r="BK100" i="14"/>
  <c r="BK95" i="14"/>
  <c r="BK102" i="14"/>
  <c r="BK80" i="14"/>
  <c r="BK87" i="14"/>
  <c r="BK91" i="14"/>
  <c r="BK99" i="14"/>
  <c r="BK62" i="14"/>
  <c r="BK79" i="14"/>
  <c r="BK83" i="14"/>
  <c r="BK101" i="14"/>
  <c r="BK111" i="14"/>
  <c r="BK77" i="14"/>
  <c r="BK103" i="14"/>
  <c r="BK106" i="14"/>
  <c r="BK93" i="14"/>
  <c r="BK109" i="14"/>
  <c r="BK110" i="14"/>
  <c r="BK113" i="14"/>
  <c r="BK97" i="14"/>
  <c r="BK105" i="14"/>
  <c r="BK108" i="14"/>
  <c r="BK89" i="14"/>
  <c r="BK84" i="14"/>
  <c r="BK112" i="14"/>
  <c r="BK120" i="14"/>
  <c r="BK123" i="14"/>
  <c r="BK129" i="14"/>
  <c r="BK131" i="14"/>
  <c r="BK114" i="14"/>
  <c r="BK136" i="14"/>
  <c r="BK138" i="14"/>
  <c r="BK140" i="14"/>
  <c r="BK117" i="14"/>
  <c r="BK122" i="14"/>
  <c r="BK125" i="14"/>
  <c r="BK132" i="14"/>
  <c r="BK134" i="14"/>
  <c r="BK107" i="14"/>
  <c r="BK116" i="14"/>
  <c r="BK119" i="14"/>
  <c r="BK124" i="14"/>
  <c r="BK127" i="14"/>
  <c r="BK128" i="14"/>
  <c r="BK130" i="14"/>
  <c r="BK104" i="14"/>
  <c r="BK118" i="14"/>
  <c r="BK121" i="14"/>
  <c r="BK149" i="14"/>
  <c r="BK156" i="14"/>
  <c r="BK135" i="14"/>
  <c r="BK142" i="14"/>
  <c r="BK151" i="14"/>
  <c r="BK144" i="14"/>
  <c r="BK154" i="14"/>
  <c r="BK161" i="14"/>
  <c r="BK163" i="14"/>
  <c r="BK165" i="14"/>
  <c r="BK115" i="14"/>
  <c r="BK139" i="14"/>
  <c r="BK146" i="14"/>
  <c r="BK152" i="14"/>
  <c r="BK157" i="14"/>
  <c r="BK159" i="14"/>
  <c r="BK141" i="14"/>
  <c r="BK148" i="14"/>
  <c r="BK133" i="14"/>
  <c r="BK143" i="14"/>
  <c r="BK150" i="14"/>
  <c r="BK137" i="14"/>
  <c r="BK145" i="14"/>
  <c r="BK153" i="14"/>
  <c r="BK155" i="14"/>
  <c r="BK167" i="14"/>
  <c r="BK169" i="14"/>
  <c r="BK171" i="14"/>
  <c r="BK126" i="14"/>
  <c r="BK173" i="14"/>
  <c r="BK160" i="14"/>
  <c r="BK166" i="14"/>
  <c r="BK168" i="14"/>
  <c r="BK175" i="14"/>
  <c r="BK147" i="14"/>
  <c r="BK164" i="14"/>
  <c r="BK170" i="14"/>
  <c r="BK172" i="14"/>
  <c r="BK158" i="14"/>
  <c r="BK162" i="14"/>
  <c r="BK180" i="14"/>
  <c r="BK182" i="14"/>
  <c r="BK184" i="14"/>
  <c r="BK186" i="14"/>
  <c r="BK188" i="14"/>
  <c r="BK190" i="14"/>
  <c r="BK192" i="14"/>
  <c r="BK194" i="14"/>
  <c r="BK196" i="14"/>
  <c r="BK198" i="14"/>
  <c r="BK178" i="14"/>
  <c r="BK176" i="14"/>
  <c r="BK179" i="14"/>
  <c r="BK181" i="14"/>
  <c r="BK183" i="14"/>
  <c r="BK185" i="14"/>
  <c r="BK187" i="14"/>
  <c r="BK189" i="14"/>
  <c r="BK191" i="14"/>
  <c r="BK193" i="14"/>
  <c r="BK195" i="14"/>
  <c r="BK197" i="14"/>
  <c r="BK177" i="14"/>
  <c r="BK174" i="14"/>
  <c r="BK222" i="14"/>
  <c r="BK200" i="14"/>
  <c r="BK202" i="14"/>
  <c r="BK204" i="14"/>
  <c r="BK206" i="14"/>
  <c r="BK208" i="14"/>
  <c r="BK210" i="14"/>
  <c r="BK212" i="14"/>
  <c r="BK214" i="14"/>
  <c r="BK216" i="14"/>
  <c r="BK218" i="14"/>
  <c r="BK221" i="14"/>
  <c r="BK223" i="14"/>
  <c r="BK199" i="14"/>
  <c r="BK201" i="14"/>
  <c r="BK203" i="14"/>
  <c r="BK205" i="14"/>
  <c r="BK207" i="14"/>
  <c r="BK209" i="14"/>
  <c r="BK211" i="14"/>
  <c r="BK213" i="14"/>
  <c r="BK215" i="14"/>
  <c r="BK217" i="14"/>
  <c r="BK219" i="14"/>
  <c r="BK225" i="14"/>
  <c r="BK227" i="14"/>
  <c r="BK229" i="14"/>
  <c r="BK231" i="14"/>
  <c r="BK233" i="14"/>
  <c r="BK235" i="14"/>
  <c r="BK237" i="14"/>
  <c r="BK239" i="14"/>
  <c r="BK241" i="14"/>
  <c r="BK243" i="14"/>
  <c r="BK245" i="14"/>
  <c r="BK247" i="14"/>
  <c r="BK249" i="14"/>
  <c r="BK251" i="14"/>
  <c r="BK253" i="14"/>
  <c r="BK255" i="14"/>
  <c r="BK257" i="14"/>
  <c r="BK259" i="14"/>
  <c r="BK261" i="14"/>
  <c r="BK263" i="14"/>
  <c r="BK265" i="14"/>
  <c r="BK267" i="14"/>
  <c r="BK224" i="14"/>
  <c r="BK226" i="14"/>
  <c r="BK228" i="14"/>
  <c r="BK230" i="14"/>
  <c r="BK232" i="14"/>
  <c r="BK234" i="14"/>
  <c r="BK236" i="14"/>
  <c r="BK238" i="14"/>
  <c r="BK240" i="14"/>
  <c r="BK242" i="14"/>
  <c r="BK244" i="14"/>
  <c r="BK246" i="14"/>
  <c r="BK248" i="14"/>
  <c r="BK250" i="14"/>
  <c r="BK252" i="14"/>
  <c r="BK254" i="14"/>
  <c r="BK256" i="14"/>
  <c r="BK258" i="14"/>
  <c r="BK260" i="14"/>
  <c r="BK262" i="14"/>
  <c r="BK264" i="14"/>
  <c r="BK266" i="14"/>
  <c r="BK285" i="14"/>
  <c r="BK287" i="14"/>
  <c r="BK289" i="14"/>
  <c r="BK271" i="14"/>
  <c r="BK273" i="14"/>
  <c r="BK275" i="14"/>
  <c r="BK277" i="14"/>
  <c r="BK279" i="14"/>
  <c r="BK281" i="14"/>
  <c r="BK283" i="14"/>
  <c r="BK294" i="14"/>
  <c r="BK292" i="14"/>
  <c r="BK297" i="14"/>
  <c r="BK299" i="14"/>
  <c r="BK11" i="14"/>
  <c r="BK269" i="14"/>
  <c r="BK295" i="14"/>
  <c r="BK286" i="14"/>
  <c r="BK288" i="14"/>
  <c r="BK290" i="14"/>
  <c r="BK272" i="14"/>
  <c r="BK274" i="14"/>
  <c r="BK276" i="14"/>
  <c r="BK278" i="14"/>
  <c r="BK280" i="14"/>
  <c r="BK282" i="14"/>
  <c r="BK284" i="14"/>
  <c r="BK268" i="14"/>
  <c r="BK293" i="14"/>
  <c r="BK296" i="14"/>
  <c r="BK298" i="14"/>
  <c r="BK300" i="14"/>
  <c r="BK270" i="14"/>
  <c r="BK291" i="14"/>
  <c r="BS13" i="14"/>
  <c r="BS15" i="14"/>
  <c r="BS17" i="14"/>
  <c r="BS22" i="14"/>
  <c r="BS14" i="14"/>
  <c r="BS16" i="14"/>
  <c r="BS23" i="14"/>
  <c r="BS28" i="14"/>
  <c r="BS38" i="14"/>
  <c r="BS40" i="14"/>
  <c r="BS42" i="14"/>
  <c r="BS44" i="14"/>
  <c r="BS36" i="14"/>
  <c r="BS33" i="14"/>
  <c r="BS19" i="14"/>
  <c r="BS25" i="14"/>
  <c r="BS29" i="14"/>
  <c r="BS30" i="14"/>
  <c r="BS31" i="14"/>
  <c r="BS35" i="14"/>
  <c r="BS37" i="14"/>
  <c r="BS50" i="14"/>
  <c r="BS20" i="14"/>
  <c r="BS18" i="14"/>
  <c r="BS21" i="14"/>
  <c r="BS26" i="14"/>
  <c r="BS34" i="14"/>
  <c r="BS27" i="14"/>
  <c r="BS47" i="14"/>
  <c r="BS55" i="14"/>
  <c r="BS62" i="14"/>
  <c r="BS24" i="14"/>
  <c r="BS49" i="14"/>
  <c r="BS46" i="14"/>
  <c r="BS39" i="14"/>
  <c r="BS56" i="14"/>
  <c r="BS60" i="14"/>
  <c r="BS67" i="14"/>
  <c r="BS75" i="14"/>
  <c r="BS32" i="14"/>
  <c r="BS45" i="14"/>
  <c r="BS52" i="14"/>
  <c r="BS48" i="14"/>
  <c r="BS51" i="14"/>
  <c r="BS71" i="14"/>
  <c r="BS43" i="14"/>
  <c r="BS59" i="14"/>
  <c r="BS70" i="14"/>
  <c r="BS74" i="14"/>
  <c r="BS78" i="14"/>
  <c r="BS80" i="14"/>
  <c r="BS41" i="14"/>
  <c r="BS61" i="14"/>
  <c r="BS76" i="14"/>
  <c r="BS73" i="14"/>
  <c r="BS54" i="14"/>
  <c r="BS63" i="14"/>
  <c r="BS68" i="14"/>
  <c r="BS57" i="14"/>
  <c r="BS64" i="14"/>
  <c r="BS58" i="14"/>
  <c r="BS81" i="14"/>
  <c r="BS86" i="14"/>
  <c r="BS88" i="14"/>
  <c r="BS90" i="14"/>
  <c r="BS92" i="14"/>
  <c r="BS94" i="14"/>
  <c r="BS96" i="14"/>
  <c r="BS98" i="14"/>
  <c r="BS65" i="14"/>
  <c r="BS69" i="14"/>
  <c r="BS77" i="14"/>
  <c r="BS82" i="14"/>
  <c r="BS84" i="14"/>
  <c r="BS53" i="14"/>
  <c r="BS66" i="14"/>
  <c r="BS102" i="14"/>
  <c r="BS89" i="14"/>
  <c r="BS93" i="14"/>
  <c r="BS99" i="14"/>
  <c r="BS101" i="14"/>
  <c r="BS85" i="14"/>
  <c r="BS97" i="14"/>
  <c r="BS72" i="14"/>
  <c r="BS87" i="14"/>
  <c r="BS110" i="14"/>
  <c r="BS113" i="14"/>
  <c r="BS100" i="14"/>
  <c r="BS105" i="14"/>
  <c r="BS108" i="14"/>
  <c r="BS79" i="14"/>
  <c r="BS112" i="14"/>
  <c r="BS104" i="14"/>
  <c r="BS95" i="14"/>
  <c r="BS103" i="14"/>
  <c r="BS107" i="14"/>
  <c r="BS91" i="14"/>
  <c r="BS83" i="14"/>
  <c r="BS117" i="14"/>
  <c r="BS122" i="14"/>
  <c r="BS125" i="14"/>
  <c r="BS129" i="14"/>
  <c r="BS131" i="14"/>
  <c r="BS134" i="14"/>
  <c r="BS136" i="14"/>
  <c r="BS138" i="14"/>
  <c r="BS140" i="14"/>
  <c r="BS106" i="14"/>
  <c r="BS116" i="14"/>
  <c r="BS119" i="14"/>
  <c r="BS124" i="14"/>
  <c r="BS127" i="14"/>
  <c r="BS132" i="14"/>
  <c r="BS115" i="14"/>
  <c r="BS111" i="14"/>
  <c r="BS114" i="14"/>
  <c r="BS118" i="14"/>
  <c r="BS121" i="14"/>
  <c r="BS126" i="14"/>
  <c r="BS128" i="14"/>
  <c r="BS130" i="14"/>
  <c r="BS120" i="14"/>
  <c r="BS123" i="14"/>
  <c r="BS133" i="14"/>
  <c r="BS142" i="14"/>
  <c r="BS137" i="14"/>
  <c r="BS144" i="14"/>
  <c r="BS146" i="14"/>
  <c r="BS154" i="14"/>
  <c r="BS161" i="14"/>
  <c r="BS163" i="14"/>
  <c r="BS165" i="14"/>
  <c r="BS109" i="14"/>
  <c r="BS141" i="14"/>
  <c r="BS148" i="14"/>
  <c r="BS152" i="14"/>
  <c r="BS157" i="14"/>
  <c r="BS159" i="14"/>
  <c r="BS135" i="14"/>
  <c r="BS143" i="14"/>
  <c r="BS155" i="14"/>
  <c r="BS145" i="14"/>
  <c r="BS150" i="14"/>
  <c r="BS139" i="14"/>
  <c r="BS147" i="14"/>
  <c r="BS153" i="14"/>
  <c r="BS171" i="14"/>
  <c r="BS158" i="14"/>
  <c r="BS173" i="14"/>
  <c r="BS149" i="14"/>
  <c r="BS162" i="14"/>
  <c r="BS166" i="14"/>
  <c r="BS168" i="14"/>
  <c r="BS175" i="14"/>
  <c r="BS170" i="14"/>
  <c r="BS172" i="14"/>
  <c r="BS156" i="14"/>
  <c r="BS164" i="14"/>
  <c r="BS167" i="14"/>
  <c r="BS169" i="14"/>
  <c r="BS178" i="14"/>
  <c r="BS180" i="14"/>
  <c r="BS182" i="14"/>
  <c r="BS184" i="14"/>
  <c r="BS186" i="14"/>
  <c r="BS188" i="14"/>
  <c r="BS190" i="14"/>
  <c r="BS192" i="14"/>
  <c r="BS194" i="14"/>
  <c r="BS196" i="14"/>
  <c r="BS198" i="14"/>
  <c r="BS174" i="14"/>
  <c r="BS177" i="14"/>
  <c r="BS179" i="14"/>
  <c r="BS181" i="14"/>
  <c r="BS183" i="14"/>
  <c r="BS185" i="14"/>
  <c r="BS187" i="14"/>
  <c r="BS189" i="14"/>
  <c r="BS191" i="14"/>
  <c r="BS193" i="14"/>
  <c r="BS195" i="14"/>
  <c r="BS197" i="14"/>
  <c r="BS176" i="14"/>
  <c r="BS220" i="14"/>
  <c r="BS222" i="14"/>
  <c r="BS200" i="14"/>
  <c r="BS202" i="14"/>
  <c r="BS204" i="14"/>
  <c r="BS206" i="14"/>
  <c r="BS208" i="14"/>
  <c r="BS210" i="14"/>
  <c r="BS212" i="14"/>
  <c r="BS214" i="14"/>
  <c r="BS216" i="14"/>
  <c r="BS218" i="14"/>
  <c r="BS221" i="14"/>
  <c r="BS199" i="14"/>
  <c r="BS201" i="14"/>
  <c r="BS203" i="14"/>
  <c r="BS205" i="14"/>
  <c r="BS207" i="14"/>
  <c r="BS209" i="14"/>
  <c r="BS211" i="14"/>
  <c r="BS213" i="14"/>
  <c r="BS215" i="14"/>
  <c r="BS217" i="14"/>
  <c r="BS219" i="14"/>
  <c r="BS223" i="14"/>
  <c r="BS225" i="14"/>
  <c r="BS227" i="14"/>
  <c r="BS229" i="14"/>
  <c r="BS231" i="14"/>
  <c r="BS233" i="14"/>
  <c r="BS235" i="14"/>
  <c r="BS237" i="14"/>
  <c r="BS239" i="14"/>
  <c r="BS241" i="14"/>
  <c r="BS243" i="14"/>
  <c r="BS245" i="14"/>
  <c r="BS247" i="14"/>
  <c r="BS249" i="14"/>
  <c r="BS251" i="14"/>
  <c r="BS253" i="14"/>
  <c r="BS255" i="14"/>
  <c r="BS257" i="14"/>
  <c r="BS259" i="14"/>
  <c r="BS261" i="14"/>
  <c r="BS263" i="14"/>
  <c r="BS265" i="14"/>
  <c r="BS267" i="14"/>
  <c r="BS224" i="14"/>
  <c r="BS226" i="14"/>
  <c r="BS228" i="14"/>
  <c r="BS230" i="14"/>
  <c r="BS232" i="14"/>
  <c r="BS234" i="14"/>
  <c r="BS236" i="14"/>
  <c r="BS238" i="14"/>
  <c r="BS240" i="14"/>
  <c r="BS242" i="14"/>
  <c r="BS244" i="14"/>
  <c r="BS246" i="14"/>
  <c r="BS248" i="14"/>
  <c r="BS250" i="14"/>
  <c r="BS252" i="14"/>
  <c r="BS254" i="14"/>
  <c r="BS256" i="14"/>
  <c r="BS258" i="14"/>
  <c r="BS260" i="14"/>
  <c r="BS262" i="14"/>
  <c r="BS264" i="14"/>
  <c r="BS266" i="14"/>
  <c r="BS285" i="14"/>
  <c r="BS287" i="14"/>
  <c r="BS289" i="14"/>
  <c r="BS271" i="14"/>
  <c r="BS273" i="14"/>
  <c r="BS275" i="14"/>
  <c r="BS277" i="14"/>
  <c r="BS279" i="14"/>
  <c r="BS281" i="14"/>
  <c r="BS283" i="14"/>
  <c r="BS294" i="14"/>
  <c r="BS292" i="14"/>
  <c r="BS297" i="14"/>
  <c r="BS299" i="14"/>
  <c r="BS11" i="14"/>
  <c r="BS269" i="14"/>
  <c r="BS295" i="14"/>
  <c r="BS286" i="14"/>
  <c r="BS288" i="14"/>
  <c r="BS290" i="14"/>
  <c r="BS272" i="14"/>
  <c r="BS274" i="14"/>
  <c r="BS276" i="14"/>
  <c r="BS278" i="14"/>
  <c r="BS280" i="14"/>
  <c r="BS282" i="14"/>
  <c r="BS284" i="14"/>
  <c r="BS293" i="14"/>
  <c r="BS296" i="14"/>
  <c r="BS298" i="14"/>
  <c r="BS300" i="14"/>
  <c r="BS268" i="14"/>
  <c r="BS270" i="14"/>
  <c r="BS301" i="14"/>
  <c r="P12" i="14"/>
  <c r="P19" i="14"/>
  <c r="P21" i="14"/>
  <c r="P15" i="14"/>
  <c r="P17" i="14"/>
  <c r="P13" i="14"/>
  <c r="P20" i="14"/>
  <c r="P18" i="14"/>
  <c r="P22" i="14"/>
  <c r="P14" i="14"/>
  <c r="P25" i="14"/>
  <c r="P30" i="14"/>
  <c r="P38" i="14"/>
  <c r="P40" i="14"/>
  <c r="P42" i="14"/>
  <c r="P24" i="14"/>
  <c r="P28" i="14"/>
  <c r="P35" i="14"/>
  <c r="P37" i="14"/>
  <c r="P29" i="14"/>
  <c r="P34" i="14"/>
  <c r="P16" i="14"/>
  <c r="P32" i="14"/>
  <c r="P26" i="14"/>
  <c r="P33" i="14"/>
  <c r="P36" i="14"/>
  <c r="P23" i="14"/>
  <c r="P41" i="14"/>
  <c r="P45" i="14"/>
  <c r="P55" i="14"/>
  <c r="P62" i="14"/>
  <c r="P44" i="14"/>
  <c r="P46" i="14"/>
  <c r="P49" i="14"/>
  <c r="P27" i="14"/>
  <c r="P31" i="14"/>
  <c r="P39" i="14"/>
  <c r="P47" i="14"/>
  <c r="P52" i="14"/>
  <c r="P75" i="14"/>
  <c r="P43" i="14"/>
  <c r="P48" i="14"/>
  <c r="P50" i="14"/>
  <c r="P54" i="14"/>
  <c r="P51" i="14"/>
  <c r="P57" i="14"/>
  <c r="P56" i="14"/>
  <c r="P67" i="14"/>
  <c r="P70" i="14"/>
  <c r="P74" i="14"/>
  <c r="P69" i="14"/>
  <c r="P73" i="14"/>
  <c r="P80" i="14"/>
  <c r="P58" i="14"/>
  <c r="P59" i="14"/>
  <c r="P66" i="14"/>
  <c r="P60" i="14"/>
  <c r="P61" i="14"/>
  <c r="P68" i="14"/>
  <c r="P72" i="14"/>
  <c r="P53" i="14"/>
  <c r="P64" i="14"/>
  <c r="P76" i="14"/>
  <c r="P88" i="14"/>
  <c r="P90" i="14"/>
  <c r="P92" i="14"/>
  <c r="P94" i="14"/>
  <c r="P65" i="14"/>
  <c r="P77" i="14"/>
  <c r="P79" i="14"/>
  <c r="P84" i="14"/>
  <c r="P78" i="14"/>
  <c r="P71" i="14"/>
  <c r="P81" i="14"/>
  <c r="P97" i="14"/>
  <c r="P98" i="14"/>
  <c r="P102" i="14"/>
  <c r="P87" i="14"/>
  <c r="P91" i="14"/>
  <c r="P96" i="14"/>
  <c r="P101" i="14"/>
  <c r="P104" i="14"/>
  <c r="P85" i="14"/>
  <c r="P103" i="14"/>
  <c r="P112" i="14"/>
  <c r="P115" i="14"/>
  <c r="P86" i="14"/>
  <c r="P93" i="14"/>
  <c r="P107" i="14"/>
  <c r="P110" i="14"/>
  <c r="P99" i="14"/>
  <c r="P82" i="14"/>
  <c r="P95" i="14"/>
  <c r="P106" i="14"/>
  <c r="P89" i="14"/>
  <c r="P109" i="14"/>
  <c r="P111" i="14"/>
  <c r="P63" i="14"/>
  <c r="P83" i="14"/>
  <c r="P113" i="14"/>
  <c r="P105" i="14"/>
  <c r="P119" i="14"/>
  <c r="P124" i="14"/>
  <c r="P127" i="14"/>
  <c r="P129" i="14"/>
  <c r="P131" i="14"/>
  <c r="P114" i="14"/>
  <c r="P136" i="14"/>
  <c r="P138" i="14"/>
  <c r="P140" i="14"/>
  <c r="P118" i="14"/>
  <c r="P121" i="14"/>
  <c r="P126" i="14"/>
  <c r="P134" i="14"/>
  <c r="P100" i="14"/>
  <c r="P108" i="14"/>
  <c r="P120" i="14"/>
  <c r="P123" i="14"/>
  <c r="P116" i="14"/>
  <c r="P130" i="14"/>
  <c r="P135" i="14"/>
  <c r="P141" i="14"/>
  <c r="P142" i="14"/>
  <c r="P158" i="14"/>
  <c r="P160" i="14"/>
  <c r="P117" i="14"/>
  <c r="P144" i="14"/>
  <c r="P156" i="14"/>
  <c r="P139" i="14"/>
  <c r="P146" i="14"/>
  <c r="P151" i="14"/>
  <c r="P128" i="14"/>
  <c r="P148" i="14"/>
  <c r="P154" i="14"/>
  <c r="P161" i="14"/>
  <c r="P163" i="14"/>
  <c r="P165" i="14"/>
  <c r="P133" i="14"/>
  <c r="P143" i="14"/>
  <c r="P150" i="14"/>
  <c r="P157" i="14"/>
  <c r="P159" i="14"/>
  <c r="P122" i="14"/>
  <c r="P132" i="14"/>
  <c r="P137" i="14"/>
  <c r="P145" i="14"/>
  <c r="P152" i="14"/>
  <c r="P125" i="14"/>
  <c r="P147" i="14"/>
  <c r="P153" i="14"/>
  <c r="P166" i="14"/>
  <c r="P171" i="14"/>
  <c r="P173" i="14"/>
  <c r="P175" i="14"/>
  <c r="P164" i="14"/>
  <c r="P168" i="14"/>
  <c r="P170" i="14"/>
  <c r="P177" i="14"/>
  <c r="P149" i="14"/>
  <c r="P172" i="14"/>
  <c r="P162" i="14"/>
  <c r="P155" i="14"/>
  <c r="P167" i="14"/>
  <c r="P169" i="14"/>
  <c r="P178" i="14"/>
  <c r="P180" i="14"/>
  <c r="P182" i="14"/>
  <c r="P184" i="14"/>
  <c r="P186" i="14"/>
  <c r="P188" i="14"/>
  <c r="P190" i="14"/>
  <c r="P192" i="14"/>
  <c r="P194" i="14"/>
  <c r="P196" i="14"/>
  <c r="P198" i="14"/>
  <c r="P179" i="14"/>
  <c r="P181" i="14"/>
  <c r="P183" i="14"/>
  <c r="P185" i="14"/>
  <c r="P187" i="14"/>
  <c r="P189" i="14"/>
  <c r="P191" i="14"/>
  <c r="P193" i="14"/>
  <c r="P195" i="14"/>
  <c r="P197" i="14"/>
  <c r="P199" i="14"/>
  <c r="P174" i="14"/>
  <c r="P176" i="14"/>
  <c r="P222" i="14"/>
  <c r="P200" i="14"/>
  <c r="P202" i="14"/>
  <c r="P204" i="14"/>
  <c r="P206" i="14"/>
  <c r="P208" i="14"/>
  <c r="P210" i="14"/>
  <c r="P212" i="14"/>
  <c r="P214" i="14"/>
  <c r="P216" i="14"/>
  <c r="P218" i="14"/>
  <c r="P220" i="14"/>
  <c r="P221" i="14"/>
  <c r="P223" i="14"/>
  <c r="P201" i="14"/>
  <c r="P203" i="14"/>
  <c r="P205" i="14"/>
  <c r="P207" i="14"/>
  <c r="P209" i="14"/>
  <c r="P211" i="14"/>
  <c r="P213" i="14"/>
  <c r="P215" i="14"/>
  <c r="P217" i="14"/>
  <c r="P219" i="14"/>
  <c r="P225" i="14"/>
  <c r="P227" i="14"/>
  <c r="P229" i="14"/>
  <c r="P231" i="14"/>
  <c r="P233" i="14"/>
  <c r="P235" i="14"/>
  <c r="P237" i="14"/>
  <c r="P239" i="14"/>
  <c r="P241" i="14"/>
  <c r="P243" i="14"/>
  <c r="P245" i="14"/>
  <c r="P247" i="14"/>
  <c r="P249" i="14"/>
  <c r="P251" i="14"/>
  <c r="P253" i="14"/>
  <c r="P255" i="14"/>
  <c r="P257" i="14"/>
  <c r="P259" i="14"/>
  <c r="P261" i="14"/>
  <c r="P263" i="14"/>
  <c r="P265" i="14"/>
  <c r="P267" i="14"/>
  <c r="P224" i="14"/>
  <c r="P226" i="14"/>
  <c r="P228" i="14"/>
  <c r="P230" i="14"/>
  <c r="P232" i="14"/>
  <c r="P234" i="14"/>
  <c r="P236" i="14"/>
  <c r="P238" i="14"/>
  <c r="P240" i="14"/>
  <c r="P242" i="14"/>
  <c r="P244" i="14"/>
  <c r="P246" i="14"/>
  <c r="P248" i="14"/>
  <c r="P250" i="14"/>
  <c r="P252" i="14"/>
  <c r="P254" i="14"/>
  <c r="P256" i="14"/>
  <c r="P258" i="14"/>
  <c r="P260" i="14"/>
  <c r="P262" i="14"/>
  <c r="P264" i="14"/>
  <c r="P266" i="14"/>
  <c r="P268" i="14"/>
  <c r="P270" i="14"/>
  <c r="P296" i="14"/>
  <c r="P287" i="14"/>
  <c r="P289" i="14"/>
  <c r="P291" i="14"/>
  <c r="P273" i="14"/>
  <c r="P275" i="14"/>
  <c r="P277" i="14"/>
  <c r="P279" i="14"/>
  <c r="P281" i="14"/>
  <c r="P283" i="14"/>
  <c r="P285" i="14"/>
  <c r="P301" i="14"/>
  <c r="P271" i="14"/>
  <c r="P292" i="14"/>
  <c r="P294" i="14"/>
  <c r="P297" i="14"/>
  <c r="P299" i="14"/>
  <c r="P11" i="14"/>
  <c r="P269" i="14"/>
  <c r="P286" i="14"/>
  <c r="P288" i="14"/>
  <c r="P290" i="14"/>
  <c r="P272" i="14"/>
  <c r="P274" i="14"/>
  <c r="P276" i="14"/>
  <c r="P278" i="14"/>
  <c r="P280" i="14"/>
  <c r="P282" i="14"/>
  <c r="P284" i="14"/>
  <c r="P295" i="14"/>
  <c r="P293" i="14"/>
  <c r="P298" i="14"/>
  <c r="P300" i="14"/>
  <c r="X12" i="14"/>
  <c r="X19" i="14"/>
  <c r="X21" i="14"/>
  <c r="X15" i="14"/>
  <c r="X17" i="14"/>
  <c r="X13" i="14"/>
  <c r="X22" i="14"/>
  <c r="X24" i="14"/>
  <c r="X27" i="14"/>
  <c r="X32" i="14"/>
  <c r="X38" i="14"/>
  <c r="X40" i="14"/>
  <c r="X42" i="14"/>
  <c r="X25" i="14"/>
  <c r="X26" i="14"/>
  <c r="X30" i="14"/>
  <c r="X34" i="14"/>
  <c r="X39" i="14"/>
  <c r="X18" i="14"/>
  <c r="X33" i="14"/>
  <c r="X31" i="14"/>
  <c r="X36" i="14"/>
  <c r="X14" i="14"/>
  <c r="X16" i="14"/>
  <c r="X28" i="14"/>
  <c r="X20" i="14"/>
  <c r="X43" i="14"/>
  <c r="X51" i="14"/>
  <c r="X57" i="14"/>
  <c r="X64" i="14"/>
  <c r="X37" i="14"/>
  <c r="X48" i="14"/>
  <c r="X50" i="14"/>
  <c r="X23" i="14"/>
  <c r="X29" i="14"/>
  <c r="X41" i="14"/>
  <c r="X54" i="14"/>
  <c r="X58" i="14"/>
  <c r="X62" i="14"/>
  <c r="X77" i="14"/>
  <c r="X35" i="14"/>
  <c r="X47" i="14"/>
  <c r="X44" i="14"/>
  <c r="X45" i="14"/>
  <c r="X49" i="14"/>
  <c r="X53" i="14"/>
  <c r="X46" i="14"/>
  <c r="X69" i="14"/>
  <c r="X73" i="14"/>
  <c r="X56" i="14"/>
  <c r="X72" i="14"/>
  <c r="X76" i="14"/>
  <c r="X82" i="14"/>
  <c r="X74" i="14"/>
  <c r="X75" i="14"/>
  <c r="X65" i="14"/>
  <c r="X71" i="14"/>
  <c r="X78" i="14"/>
  <c r="X59" i="14"/>
  <c r="X66" i="14"/>
  <c r="X67" i="14"/>
  <c r="X60" i="14"/>
  <c r="X61" i="14"/>
  <c r="X68" i="14"/>
  <c r="X55" i="14"/>
  <c r="X80" i="14"/>
  <c r="X63" i="14"/>
  <c r="X79" i="14"/>
  <c r="X84" i="14"/>
  <c r="X88" i="14"/>
  <c r="X90" i="14"/>
  <c r="X92" i="14"/>
  <c r="X86" i="14"/>
  <c r="X52" i="14"/>
  <c r="X70" i="14"/>
  <c r="X94" i="14"/>
  <c r="X96" i="14"/>
  <c r="X81" i="14"/>
  <c r="X83" i="14"/>
  <c r="X101" i="14"/>
  <c r="X89" i="14"/>
  <c r="X93" i="14"/>
  <c r="X99" i="14"/>
  <c r="X103" i="14"/>
  <c r="X104" i="14"/>
  <c r="X95" i="14"/>
  <c r="X87" i="14"/>
  <c r="X97" i="14"/>
  <c r="X100" i="14"/>
  <c r="X102" i="14"/>
  <c r="X106" i="14"/>
  <c r="X114" i="14"/>
  <c r="X109" i="14"/>
  <c r="X85" i="14"/>
  <c r="X98" i="14"/>
  <c r="X111" i="14"/>
  <c r="X105" i="14"/>
  <c r="X108" i="14"/>
  <c r="X91" i="14"/>
  <c r="X112" i="14"/>
  <c r="X110" i="14"/>
  <c r="X118" i="14"/>
  <c r="X121" i="14"/>
  <c r="X126" i="14"/>
  <c r="X129" i="14"/>
  <c r="X131" i="14"/>
  <c r="X116" i="14"/>
  <c r="X136" i="14"/>
  <c r="X138" i="14"/>
  <c r="X140" i="14"/>
  <c r="X113" i="14"/>
  <c r="X120" i="14"/>
  <c r="X123" i="14"/>
  <c r="X134" i="14"/>
  <c r="X115" i="14"/>
  <c r="X107" i="14"/>
  <c r="X117" i="14"/>
  <c r="X122" i="14"/>
  <c r="X125" i="14"/>
  <c r="X132" i="14"/>
  <c r="X137" i="14"/>
  <c r="X144" i="14"/>
  <c r="X158" i="14"/>
  <c r="X160" i="14"/>
  <c r="X124" i="14"/>
  <c r="X146" i="14"/>
  <c r="X156" i="14"/>
  <c r="X148" i="14"/>
  <c r="X151" i="14"/>
  <c r="X130" i="14"/>
  <c r="X135" i="14"/>
  <c r="X143" i="14"/>
  <c r="X150" i="14"/>
  <c r="X154" i="14"/>
  <c r="X161" i="14"/>
  <c r="X163" i="14"/>
  <c r="X165" i="14"/>
  <c r="X141" i="14"/>
  <c r="X145" i="14"/>
  <c r="X157" i="14"/>
  <c r="X159" i="14"/>
  <c r="X119" i="14"/>
  <c r="X139" i="14"/>
  <c r="X147" i="14"/>
  <c r="X152" i="14"/>
  <c r="X127" i="14"/>
  <c r="X128" i="14"/>
  <c r="X149" i="14"/>
  <c r="X155" i="14"/>
  <c r="X173" i="14"/>
  <c r="X153" i="14"/>
  <c r="X162" i="14"/>
  <c r="X168" i="14"/>
  <c r="X175" i="14"/>
  <c r="X170" i="14"/>
  <c r="X177" i="14"/>
  <c r="X133" i="14"/>
  <c r="X172" i="14"/>
  <c r="X174" i="14"/>
  <c r="X164" i="14"/>
  <c r="X166" i="14"/>
  <c r="X167" i="14"/>
  <c r="X169" i="14"/>
  <c r="X142" i="14"/>
  <c r="X171" i="14"/>
  <c r="X176" i="14"/>
  <c r="X180" i="14"/>
  <c r="X182" i="14"/>
  <c r="X184" i="14"/>
  <c r="X186" i="14"/>
  <c r="X188" i="14"/>
  <c r="X190" i="14"/>
  <c r="X192" i="14"/>
  <c r="X194" i="14"/>
  <c r="X196" i="14"/>
  <c r="X198" i="14"/>
  <c r="X179" i="14"/>
  <c r="X181" i="14"/>
  <c r="X183" i="14"/>
  <c r="X185" i="14"/>
  <c r="X187" i="14"/>
  <c r="X189" i="14"/>
  <c r="X191" i="14"/>
  <c r="X193" i="14"/>
  <c r="X195" i="14"/>
  <c r="X197" i="14"/>
  <c r="X199" i="14"/>
  <c r="X178" i="14"/>
  <c r="X222" i="14"/>
  <c r="X200" i="14"/>
  <c r="X202" i="14"/>
  <c r="X204" i="14"/>
  <c r="X206" i="14"/>
  <c r="X208" i="14"/>
  <c r="X210" i="14"/>
  <c r="X212" i="14"/>
  <c r="X214" i="14"/>
  <c r="X216" i="14"/>
  <c r="X218" i="14"/>
  <c r="X220" i="14"/>
  <c r="X221" i="14"/>
  <c r="X223" i="14"/>
  <c r="X201" i="14"/>
  <c r="X203" i="14"/>
  <c r="X205" i="14"/>
  <c r="X207" i="14"/>
  <c r="X209" i="14"/>
  <c r="X211" i="14"/>
  <c r="X213" i="14"/>
  <c r="X215" i="14"/>
  <c r="X217" i="14"/>
  <c r="X219" i="14"/>
  <c r="X225" i="14"/>
  <c r="X227" i="14"/>
  <c r="X229" i="14"/>
  <c r="X231" i="14"/>
  <c r="X233" i="14"/>
  <c r="X235" i="14"/>
  <c r="X237" i="14"/>
  <c r="X239" i="14"/>
  <c r="X241" i="14"/>
  <c r="X243" i="14"/>
  <c r="X245" i="14"/>
  <c r="X247" i="14"/>
  <c r="X249" i="14"/>
  <c r="X251" i="14"/>
  <c r="X253" i="14"/>
  <c r="X255" i="14"/>
  <c r="X257" i="14"/>
  <c r="X259" i="14"/>
  <c r="X261" i="14"/>
  <c r="X263" i="14"/>
  <c r="X265" i="14"/>
  <c r="X267" i="14"/>
  <c r="X224" i="14"/>
  <c r="X226" i="14"/>
  <c r="X228" i="14"/>
  <c r="X230" i="14"/>
  <c r="X232" i="14"/>
  <c r="X234" i="14"/>
  <c r="X236" i="14"/>
  <c r="X238" i="14"/>
  <c r="X240" i="14"/>
  <c r="X242" i="14"/>
  <c r="X244" i="14"/>
  <c r="X246" i="14"/>
  <c r="X248" i="14"/>
  <c r="X250" i="14"/>
  <c r="X252" i="14"/>
  <c r="X254" i="14"/>
  <c r="X256" i="14"/>
  <c r="X258" i="14"/>
  <c r="X260" i="14"/>
  <c r="X262" i="14"/>
  <c r="X264" i="14"/>
  <c r="X266" i="14"/>
  <c r="X268" i="14"/>
  <c r="X270" i="14"/>
  <c r="X296" i="14"/>
  <c r="X287" i="14"/>
  <c r="X289" i="14"/>
  <c r="X291" i="14"/>
  <c r="X301" i="14"/>
  <c r="X273" i="14"/>
  <c r="X275" i="14"/>
  <c r="X277" i="14"/>
  <c r="X279" i="14"/>
  <c r="X281" i="14"/>
  <c r="X283" i="14"/>
  <c r="X285" i="14"/>
  <c r="X271" i="14"/>
  <c r="X292" i="14"/>
  <c r="X294" i="14"/>
  <c r="X297" i="14"/>
  <c r="X299" i="14"/>
  <c r="X11" i="14"/>
  <c r="X269" i="14"/>
  <c r="X286" i="14"/>
  <c r="X288" i="14"/>
  <c r="X290" i="14"/>
  <c r="X272" i="14"/>
  <c r="X274" i="14"/>
  <c r="X276" i="14"/>
  <c r="X278" i="14"/>
  <c r="X280" i="14"/>
  <c r="X282" i="14"/>
  <c r="X284" i="14"/>
  <c r="X295" i="14"/>
  <c r="X293" i="14"/>
  <c r="X298" i="14"/>
  <c r="X300" i="14"/>
  <c r="AF12" i="14"/>
  <c r="AF19" i="14"/>
  <c r="AF21" i="14"/>
  <c r="AF15" i="14"/>
  <c r="AF17" i="14"/>
  <c r="AF13" i="14"/>
  <c r="AF20" i="14"/>
  <c r="AF32" i="14"/>
  <c r="AF26" i="14"/>
  <c r="AF29" i="14"/>
  <c r="AF38" i="14"/>
  <c r="AF40" i="14"/>
  <c r="AF42" i="14"/>
  <c r="AF27" i="14"/>
  <c r="AF28" i="14"/>
  <c r="AF36" i="14"/>
  <c r="AF41" i="14"/>
  <c r="AF22" i="14"/>
  <c r="AF23" i="14"/>
  <c r="AF24" i="14"/>
  <c r="AF14" i="14"/>
  <c r="AF18" i="14"/>
  <c r="AF25" i="14"/>
  <c r="AF30" i="14"/>
  <c r="AF35" i="14"/>
  <c r="AF16" i="14"/>
  <c r="AF37" i="14"/>
  <c r="AF50" i="14"/>
  <c r="AF53" i="14"/>
  <c r="AF59" i="14"/>
  <c r="AF66" i="14"/>
  <c r="AF68" i="14"/>
  <c r="AF33" i="14"/>
  <c r="AF45" i="14"/>
  <c r="AF34" i="14"/>
  <c r="AF57" i="14"/>
  <c r="AF70" i="14"/>
  <c r="AF46" i="14"/>
  <c r="AF56" i="14"/>
  <c r="AF31" i="14"/>
  <c r="AF48" i="14"/>
  <c r="AF52" i="14"/>
  <c r="AF72" i="14"/>
  <c r="AF49" i="14"/>
  <c r="AF51" i="14"/>
  <c r="AF58" i="14"/>
  <c r="AF60" i="14"/>
  <c r="AF61" i="14"/>
  <c r="AF63" i="14"/>
  <c r="AF67" i="14"/>
  <c r="AF62" i="14"/>
  <c r="AF64" i="14"/>
  <c r="AF65" i="14"/>
  <c r="AF71" i="14"/>
  <c r="AF75" i="14"/>
  <c r="AF47" i="14"/>
  <c r="AF43" i="14"/>
  <c r="AF44" i="14"/>
  <c r="AF39" i="14"/>
  <c r="AF54" i="14"/>
  <c r="AF69" i="14"/>
  <c r="AF74" i="14"/>
  <c r="AF76" i="14"/>
  <c r="AF84" i="14"/>
  <c r="AF55" i="14"/>
  <c r="AF77" i="14"/>
  <c r="AF82" i="14"/>
  <c r="AF86" i="14"/>
  <c r="AF88" i="14"/>
  <c r="AF90" i="14"/>
  <c r="AF92" i="14"/>
  <c r="AF81" i="14"/>
  <c r="AF73" i="14"/>
  <c r="AF78" i="14"/>
  <c r="AF99" i="14"/>
  <c r="AF101" i="14"/>
  <c r="AF85" i="14"/>
  <c r="AF95" i="14"/>
  <c r="AF103" i="14"/>
  <c r="AF79" i="14"/>
  <c r="AF87" i="14"/>
  <c r="AF91" i="14"/>
  <c r="AF104" i="14"/>
  <c r="AF97" i="14"/>
  <c r="AF89" i="14"/>
  <c r="AF94" i="14"/>
  <c r="AF105" i="14"/>
  <c r="AF108" i="14"/>
  <c r="AF111" i="14"/>
  <c r="AF116" i="14"/>
  <c r="AF96" i="14"/>
  <c r="AF100" i="14"/>
  <c r="AF102" i="14"/>
  <c r="AF107" i="14"/>
  <c r="AF110" i="14"/>
  <c r="AF93" i="14"/>
  <c r="AF98" i="14"/>
  <c r="AF80" i="14"/>
  <c r="AF83" i="14"/>
  <c r="AF109" i="14"/>
  <c r="AF120" i="14"/>
  <c r="AF123" i="14"/>
  <c r="AF129" i="14"/>
  <c r="AF131" i="14"/>
  <c r="AF112" i="14"/>
  <c r="AF136" i="14"/>
  <c r="AF138" i="14"/>
  <c r="AF140" i="14"/>
  <c r="AF114" i="14"/>
  <c r="AF117" i="14"/>
  <c r="AF122" i="14"/>
  <c r="AF125" i="14"/>
  <c r="AF134" i="14"/>
  <c r="AF106" i="14"/>
  <c r="AF119" i="14"/>
  <c r="AF124" i="14"/>
  <c r="AF113" i="14"/>
  <c r="AF118" i="14"/>
  <c r="AF126" i="14"/>
  <c r="AF139" i="14"/>
  <c r="AF141" i="14"/>
  <c r="AF146" i="14"/>
  <c r="AF158" i="14"/>
  <c r="AF160" i="14"/>
  <c r="AF115" i="14"/>
  <c r="AF121" i="14"/>
  <c r="AF128" i="14"/>
  <c r="AF148" i="14"/>
  <c r="AF156" i="14"/>
  <c r="AF133" i="14"/>
  <c r="AF143" i="14"/>
  <c r="AF150" i="14"/>
  <c r="AF151" i="14"/>
  <c r="AF132" i="14"/>
  <c r="AF137" i="14"/>
  <c r="AF145" i="14"/>
  <c r="AF154" i="14"/>
  <c r="AF161" i="14"/>
  <c r="AF163" i="14"/>
  <c r="AF165" i="14"/>
  <c r="AF147" i="14"/>
  <c r="AF157" i="14"/>
  <c r="AF159" i="14"/>
  <c r="AF149" i="14"/>
  <c r="AF152" i="14"/>
  <c r="AF130" i="14"/>
  <c r="AF135" i="14"/>
  <c r="AF142" i="14"/>
  <c r="AF168" i="14"/>
  <c r="AF175" i="14"/>
  <c r="AF155" i="14"/>
  <c r="AF164" i="14"/>
  <c r="AF170" i="14"/>
  <c r="AF177" i="14"/>
  <c r="AF153" i="14"/>
  <c r="AF172" i="14"/>
  <c r="AF127" i="14"/>
  <c r="AF174" i="14"/>
  <c r="AF162" i="14"/>
  <c r="AF166" i="14"/>
  <c r="AF144" i="14"/>
  <c r="AF167" i="14"/>
  <c r="AF169" i="14"/>
  <c r="AF171" i="14"/>
  <c r="AF180" i="14"/>
  <c r="AF182" i="14"/>
  <c r="AF184" i="14"/>
  <c r="AF186" i="14"/>
  <c r="AF188" i="14"/>
  <c r="AF190" i="14"/>
  <c r="AF192" i="14"/>
  <c r="AF194" i="14"/>
  <c r="AF196" i="14"/>
  <c r="AF198" i="14"/>
  <c r="AF173" i="14"/>
  <c r="AF176" i="14"/>
  <c r="AF179" i="14"/>
  <c r="AF181" i="14"/>
  <c r="AF183" i="14"/>
  <c r="AF185" i="14"/>
  <c r="AF187" i="14"/>
  <c r="AF189" i="14"/>
  <c r="AF191" i="14"/>
  <c r="AF193" i="14"/>
  <c r="AF195" i="14"/>
  <c r="AF197" i="14"/>
  <c r="AF178" i="14"/>
  <c r="AF222" i="14"/>
  <c r="AF200" i="14"/>
  <c r="AF202" i="14"/>
  <c r="AF204" i="14"/>
  <c r="AF206" i="14"/>
  <c r="AF208" i="14"/>
  <c r="AF210" i="14"/>
  <c r="AF212" i="14"/>
  <c r="AF214" i="14"/>
  <c r="AF216" i="14"/>
  <c r="AF218" i="14"/>
  <c r="AF220" i="14"/>
  <c r="AF221" i="14"/>
  <c r="AF223" i="14"/>
  <c r="AF199" i="14"/>
  <c r="AF201" i="14"/>
  <c r="AF203" i="14"/>
  <c r="AF205" i="14"/>
  <c r="AF207" i="14"/>
  <c r="AF209" i="14"/>
  <c r="AF211" i="14"/>
  <c r="AF213" i="14"/>
  <c r="AF215" i="14"/>
  <c r="AF217" i="14"/>
  <c r="AF219" i="14"/>
  <c r="AF225" i="14"/>
  <c r="AF227" i="14"/>
  <c r="AF229" i="14"/>
  <c r="AF231" i="14"/>
  <c r="AF233" i="14"/>
  <c r="AF235" i="14"/>
  <c r="AF237" i="14"/>
  <c r="AF239" i="14"/>
  <c r="AF241" i="14"/>
  <c r="AF243" i="14"/>
  <c r="AF245" i="14"/>
  <c r="AF247" i="14"/>
  <c r="AF249" i="14"/>
  <c r="AF251" i="14"/>
  <c r="AF253" i="14"/>
  <c r="AF255" i="14"/>
  <c r="AF257" i="14"/>
  <c r="AF259" i="14"/>
  <c r="AF261" i="14"/>
  <c r="AF263" i="14"/>
  <c r="AF265" i="14"/>
  <c r="AF267" i="14"/>
  <c r="AF224" i="14"/>
  <c r="AF226" i="14"/>
  <c r="AF228" i="14"/>
  <c r="AF230" i="14"/>
  <c r="AF232" i="14"/>
  <c r="AF234" i="14"/>
  <c r="AF236" i="14"/>
  <c r="AF238" i="14"/>
  <c r="AF240" i="14"/>
  <c r="AF242" i="14"/>
  <c r="AF244" i="14"/>
  <c r="AF246" i="14"/>
  <c r="AF248" i="14"/>
  <c r="AF250" i="14"/>
  <c r="AF252" i="14"/>
  <c r="AF254" i="14"/>
  <c r="AF256" i="14"/>
  <c r="AF258" i="14"/>
  <c r="AF260" i="14"/>
  <c r="AF262" i="14"/>
  <c r="AF264" i="14"/>
  <c r="AF266" i="14"/>
  <c r="AF268" i="14"/>
  <c r="AF270" i="14"/>
  <c r="AF296" i="14"/>
  <c r="AF287" i="14"/>
  <c r="AF289" i="14"/>
  <c r="AF291" i="14"/>
  <c r="AF273" i="14"/>
  <c r="AF275" i="14"/>
  <c r="AF277" i="14"/>
  <c r="AF279" i="14"/>
  <c r="AF281" i="14"/>
  <c r="AF283" i="14"/>
  <c r="AF271" i="14"/>
  <c r="AF292" i="14"/>
  <c r="AF297" i="14"/>
  <c r="AF299" i="14"/>
  <c r="AF11" i="14"/>
  <c r="AF269" i="14"/>
  <c r="AF286" i="14"/>
  <c r="AF288" i="14"/>
  <c r="AF290" i="14"/>
  <c r="AF272" i="14"/>
  <c r="AF274" i="14"/>
  <c r="AF276" i="14"/>
  <c r="AF278" i="14"/>
  <c r="AF280" i="14"/>
  <c r="AF282" i="14"/>
  <c r="AF284" i="14"/>
  <c r="AF295" i="14"/>
  <c r="AF293" i="14"/>
  <c r="AF298" i="14"/>
  <c r="AF300" i="14"/>
  <c r="AN12" i="14"/>
  <c r="AN19" i="14"/>
  <c r="AN21" i="14"/>
  <c r="AN15" i="14"/>
  <c r="AN17" i="14"/>
  <c r="AN13" i="14"/>
  <c r="AN14" i="14"/>
  <c r="AN22" i="14"/>
  <c r="AN23" i="14"/>
  <c r="AN28" i="14"/>
  <c r="AN38" i="14"/>
  <c r="AN40" i="14"/>
  <c r="AN42" i="14"/>
  <c r="AN25" i="14"/>
  <c r="AN29" i="14"/>
  <c r="AN30" i="14"/>
  <c r="AN43" i="14"/>
  <c r="AN20" i="14"/>
  <c r="AN45" i="14"/>
  <c r="AN26" i="14"/>
  <c r="AN35" i="14"/>
  <c r="AN33" i="14"/>
  <c r="AN27" i="14"/>
  <c r="AN31" i="14"/>
  <c r="AN32" i="14"/>
  <c r="AN34" i="14"/>
  <c r="AN18" i="14"/>
  <c r="AN37" i="14"/>
  <c r="AN44" i="14"/>
  <c r="AN61" i="14"/>
  <c r="AN47" i="14"/>
  <c r="AN16" i="14"/>
  <c r="AN39" i="14"/>
  <c r="AN24" i="14"/>
  <c r="AN36" i="14"/>
  <c r="AN41" i="14"/>
  <c r="AN56" i="14"/>
  <c r="AN60" i="14"/>
  <c r="AN64" i="14"/>
  <c r="AN67" i="14"/>
  <c r="AN72" i="14"/>
  <c r="AN53" i="14"/>
  <c r="AN49" i="14"/>
  <c r="AN52" i="14"/>
  <c r="AN55" i="14"/>
  <c r="AN54" i="14"/>
  <c r="AN57" i="14"/>
  <c r="AN66" i="14"/>
  <c r="AN68" i="14"/>
  <c r="AN71" i="14"/>
  <c r="AN46" i="14"/>
  <c r="AN51" i="14"/>
  <c r="AN74" i="14"/>
  <c r="AN78" i="14"/>
  <c r="AN79" i="14"/>
  <c r="AN58" i="14"/>
  <c r="AN65" i="14"/>
  <c r="AN59" i="14"/>
  <c r="AN73" i="14"/>
  <c r="AN48" i="14"/>
  <c r="AN50" i="14"/>
  <c r="AN70" i="14"/>
  <c r="AN82" i="14"/>
  <c r="AN84" i="14"/>
  <c r="AN81" i="14"/>
  <c r="AN62" i="14"/>
  <c r="AN86" i="14"/>
  <c r="AN88" i="14"/>
  <c r="AN90" i="14"/>
  <c r="AN92" i="14"/>
  <c r="AN63" i="14"/>
  <c r="AN83" i="14"/>
  <c r="AN76" i="14"/>
  <c r="AN69" i="14"/>
  <c r="AN75" i="14"/>
  <c r="AN77" i="14"/>
  <c r="AN95" i="14"/>
  <c r="AN99" i="14"/>
  <c r="AN101" i="14"/>
  <c r="AN80" i="14"/>
  <c r="AN103" i="14"/>
  <c r="AN97" i="14"/>
  <c r="AN89" i="14"/>
  <c r="AN93" i="14"/>
  <c r="AN94" i="14"/>
  <c r="AN100" i="14"/>
  <c r="AN91" i="14"/>
  <c r="AN104" i="14"/>
  <c r="AN107" i="14"/>
  <c r="AN110" i="14"/>
  <c r="AN113" i="14"/>
  <c r="AN87" i="14"/>
  <c r="AN96" i="14"/>
  <c r="AN106" i="14"/>
  <c r="AN85" i="14"/>
  <c r="AN109" i="14"/>
  <c r="AN102" i="14"/>
  <c r="AN108" i="14"/>
  <c r="AN117" i="14"/>
  <c r="AN122" i="14"/>
  <c r="AN125" i="14"/>
  <c r="AN129" i="14"/>
  <c r="AN131" i="14"/>
  <c r="AN115" i="14"/>
  <c r="AN136" i="14"/>
  <c r="AN138" i="14"/>
  <c r="AN140" i="14"/>
  <c r="AN119" i="14"/>
  <c r="AN124" i="14"/>
  <c r="AN127" i="14"/>
  <c r="AN134" i="14"/>
  <c r="AN105" i="14"/>
  <c r="AN116" i="14"/>
  <c r="AN98" i="14"/>
  <c r="AN112" i="14"/>
  <c r="AN118" i="14"/>
  <c r="AN121" i="14"/>
  <c r="AN126" i="14"/>
  <c r="AN114" i="14"/>
  <c r="AN148" i="14"/>
  <c r="AN158" i="14"/>
  <c r="AN160" i="14"/>
  <c r="AN130" i="14"/>
  <c r="AN135" i="14"/>
  <c r="AN143" i="14"/>
  <c r="AN150" i="14"/>
  <c r="AN156" i="14"/>
  <c r="AN145" i="14"/>
  <c r="AN151" i="14"/>
  <c r="AN139" i="14"/>
  <c r="AN147" i="14"/>
  <c r="AN154" i="14"/>
  <c r="AN161" i="14"/>
  <c r="AN163" i="14"/>
  <c r="AN120" i="14"/>
  <c r="AN128" i="14"/>
  <c r="AN141" i="14"/>
  <c r="AN149" i="14"/>
  <c r="AN157" i="14"/>
  <c r="AN159" i="14"/>
  <c r="AN111" i="14"/>
  <c r="AN123" i="14"/>
  <c r="AN133" i="14"/>
  <c r="AN142" i="14"/>
  <c r="AN152" i="14"/>
  <c r="AN132" i="14"/>
  <c r="AN137" i="14"/>
  <c r="AN144" i="14"/>
  <c r="AN170" i="14"/>
  <c r="AN172" i="14"/>
  <c r="AN155" i="14"/>
  <c r="AN165" i="14"/>
  <c r="AN166" i="14"/>
  <c r="AN174" i="14"/>
  <c r="AN146" i="14"/>
  <c r="AN153" i="14"/>
  <c r="AN176" i="14"/>
  <c r="AN164" i="14"/>
  <c r="AN167" i="14"/>
  <c r="AN169" i="14"/>
  <c r="AN171" i="14"/>
  <c r="AN162" i="14"/>
  <c r="AN168" i="14"/>
  <c r="AN180" i="14"/>
  <c r="AN182" i="14"/>
  <c r="AN184" i="14"/>
  <c r="AN186" i="14"/>
  <c r="AN188" i="14"/>
  <c r="AN190" i="14"/>
  <c r="AN192" i="14"/>
  <c r="AN194" i="14"/>
  <c r="AN196" i="14"/>
  <c r="AN198" i="14"/>
  <c r="AN177" i="14"/>
  <c r="AN173" i="14"/>
  <c r="AN175" i="14"/>
  <c r="AN178" i="14"/>
  <c r="AN179" i="14"/>
  <c r="AN181" i="14"/>
  <c r="AN183" i="14"/>
  <c r="AN185" i="14"/>
  <c r="AN187" i="14"/>
  <c r="AN189" i="14"/>
  <c r="AN191" i="14"/>
  <c r="AN193" i="14"/>
  <c r="AN195" i="14"/>
  <c r="AN197" i="14"/>
  <c r="AN222" i="14"/>
  <c r="AN200" i="14"/>
  <c r="AN202" i="14"/>
  <c r="AN204" i="14"/>
  <c r="AN206" i="14"/>
  <c r="AN208" i="14"/>
  <c r="AN210" i="14"/>
  <c r="AN212" i="14"/>
  <c r="AN214" i="14"/>
  <c r="AN216" i="14"/>
  <c r="AN218" i="14"/>
  <c r="AN220" i="14"/>
  <c r="AN221" i="14"/>
  <c r="AN223" i="14"/>
  <c r="AN199" i="14"/>
  <c r="AN201" i="14"/>
  <c r="AN203" i="14"/>
  <c r="AN205" i="14"/>
  <c r="AN207" i="14"/>
  <c r="AN209" i="14"/>
  <c r="AN211" i="14"/>
  <c r="AN213" i="14"/>
  <c r="AN215" i="14"/>
  <c r="AN217" i="14"/>
  <c r="AN219" i="14"/>
  <c r="AN225" i="14"/>
  <c r="AN227" i="14"/>
  <c r="AN229" i="14"/>
  <c r="AN231" i="14"/>
  <c r="AN233" i="14"/>
  <c r="AN235" i="14"/>
  <c r="AN237" i="14"/>
  <c r="AN239" i="14"/>
  <c r="AN241" i="14"/>
  <c r="AN243" i="14"/>
  <c r="AN245" i="14"/>
  <c r="AN247" i="14"/>
  <c r="AN249" i="14"/>
  <c r="AN251" i="14"/>
  <c r="AN253" i="14"/>
  <c r="AN255" i="14"/>
  <c r="AN257" i="14"/>
  <c r="AN259" i="14"/>
  <c r="AN261" i="14"/>
  <c r="AN263" i="14"/>
  <c r="AN265" i="14"/>
  <c r="AN267" i="14"/>
  <c r="AN224" i="14"/>
  <c r="AN226" i="14"/>
  <c r="AN228" i="14"/>
  <c r="AN230" i="14"/>
  <c r="AN232" i="14"/>
  <c r="AN234" i="14"/>
  <c r="AN236" i="14"/>
  <c r="AN238" i="14"/>
  <c r="AN240" i="14"/>
  <c r="AN242" i="14"/>
  <c r="AN244" i="14"/>
  <c r="AN246" i="14"/>
  <c r="AN248" i="14"/>
  <c r="AN250" i="14"/>
  <c r="AN252" i="14"/>
  <c r="AN254" i="14"/>
  <c r="AN256" i="14"/>
  <c r="AN258" i="14"/>
  <c r="AN260" i="14"/>
  <c r="AN262" i="14"/>
  <c r="AN264" i="14"/>
  <c r="AN266" i="14"/>
  <c r="AN268" i="14"/>
  <c r="AN270" i="14"/>
  <c r="AN296" i="14"/>
  <c r="AN301" i="14"/>
  <c r="AN285" i="14"/>
  <c r="AN287" i="14"/>
  <c r="AN289" i="14"/>
  <c r="AN291" i="14"/>
  <c r="AN273" i="14"/>
  <c r="AN275" i="14"/>
  <c r="AN277" i="14"/>
  <c r="AN279" i="14"/>
  <c r="AN281" i="14"/>
  <c r="AN283" i="14"/>
  <c r="AN294" i="14"/>
  <c r="AN271" i="14"/>
  <c r="AN292" i="14"/>
  <c r="AN297" i="14"/>
  <c r="AN299" i="14"/>
  <c r="AN11" i="14"/>
  <c r="AN269" i="14"/>
  <c r="AN286" i="14"/>
  <c r="AN288" i="14"/>
  <c r="AN290" i="14"/>
  <c r="AN272" i="14"/>
  <c r="AN274" i="14"/>
  <c r="AN276" i="14"/>
  <c r="AN278" i="14"/>
  <c r="AN280" i="14"/>
  <c r="AN282" i="14"/>
  <c r="AN284" i="14"/>
  <c r="AN295" i="14"/>
  <c r="AN293" i="14"/>
  <c r="AN298" i="14"/>
  <c r="AN300" i="14"/>
  <c r="AV12" i="14"/>
  <c r="AV19" i="14"/>
  <c r="AV21" i="14"/>
  <c r="AV15" i="14"/>
  <c r="AV17" i="14"/>
  <c r="AV13" i="14"/>
  <c r="AV20" i="14"/>
  <c r="AV14" i="14"/>
  <c r="AV16" i="14"/>
  <c r="AV18" i="14"/>
  <c r="AV25" i="14"/>
  <c r="AV30" i="14"/>
  <c r="AV38" i="14"/>
  <c r="AV40" i="14"/>
  <c r="AV42" i="14"/>
  <c r="AV27" i="14"/>
  <c r="AV33" i="14"/>
  <c r="AV35" i="14"/>
  <c r="AV37" i="14"/>
  <c r="AV45" i="14"/>
  <c r="AV31" i="14"/>
  <c r="AV32" i="14"/>
  <c r="AV23" i="14"/>
  <c r="AV24" i="14"/>
  <c r="AV28" i="14"/>
  <c r="AV34" i="14"/>
  <c r="AV29" i="14"/>
  <c r="AV36" i="14"/>
  <c r="AV22" i="14"/>
  <c r="AV54" i="14"/>
  <c r="AV63" i="14"/>
  <c r="AV46" i="14"/>
  <c r="AV49" i="14"/>
  <c r="AV41" i="14"/>
  <c r="AV39" i="14"/>
  <c r="AV52" i="14"/>
  <c r="AV55" i="14"/>
  <c r="AV59" i="14"/>
  <c r="AV74" i="14"/>
  <c r="AV48" i="14"/>
  <c r="AV50" i="14"/>
  <c r="AV26" i="14"/>
  <c r="AV51" i="14"/>
  <c r="AV53" i="14"/>
  <c r="AV70" i="14"/>
  <c r="AV57" i="14"/>
  <c r="AV69" i="14"/>
  <c r="AV73" i="14"/>
  <c r="AV77" i="14"/>
  <c r="AV81" i="14"/>
  <c r="AV62" i="14"/>
  <c r="AV75" i="14"/>
  <c r="AV76" i="14"/>
  <c r="AV56" i="14"/>
  <c r="AV78" i="14"/>
  <c r="AV47" i="14"/>
  <c r="AV72" i="14"/>
  <c r="AV58" i="14"/>
  <c r="AV64" i="14"/>
  <c r="AV65" i="14"/>
  <c r="AV43" i="14"/>
  <c r="AV60" i="14"/>
  <c r="AV66" i="14"/>
  <c r="AV44" i="14"/>
  <c r="AV67" i="14"/>
  <c r="AV61" i="14"/>
  <c r="AV80" i="14"/>
  <c r="AV83" i="14"/>
  <c r="AV86" i="14"/>
  <c r="AV88" i="14"/>
  <c r="AV90" i="14"/>
  <c r="AV92" i="14"/>
  <c r="AV71" i="14"/>
  <c r="AV85" i="14"/>
  <c r="AV68" i="14"/>
  <c r="AV84" i="14"/>
  <c r="AV97" i="14"/>
  <c r="AV103" i="14"/>
  <c r="AV94" i="14"/>
  <c r="AV82" i="14"/>
  <c r="AV87" i="14"/>
  <c r="AV91" i="14"/>
  <c r="AV96" i="14"/>
  <c r="AV100" i="14"/>
  <c r="AV98" i="14"/>
  <c r="AV102" i="14"/>
  <c r="AV93" i="14"/>
  <c r="AV106" i="14"/>
  <c r="AV109" i="14"/>
  <c r="AV112" i="14"/>
  <c r="AV115" i="14"/>
  <c r="AV89" i="14"/>
  <c r="AV105" i="14"/>
  <c r="AV108" i="14"/>
  <c r="AV95" i="14"/>
  <c r="AV101" i="14"/>
  <c r="AV104" i="14"/>
  <c r="AV111" i="14"/>
  <c r="AV79" i="14"/>
  <c r="AV107" i="14"/>
  <c r="AV114" i="14"/>
  <c r="AV116" i="14"/>
  <c r="AV119" i="14"/>
  <c r="AV124" i="14"/>
  <c r="AV127" i="14"/>
  <c r="AV129" i="14"/>
  <c r="AV131" i="14"/>
  <c r="AV99" i="14"/>
  <c r="AV136" i="14"/>
  <c r="AV138" i="14"/>
  <c r="AV140" i="14"/>
  <c r="AV118" i="14"/>
  <c r="AV121" i="14"/>
  <c r="AV126" i="14"/>
  <c r="AV134" i="14"/>
  <c r="AV132" i="14"/>
  <c r="AV110" i="14"/>
  <c r="AV120" i="14"/>
  <c r="AV123" i="14"/>
  <c r="AV122" i="14"/>
  <c r="AV133" i="14"/>
  <c r="AV143" i="14"/>
  <c r="AV150" i="14"/>
  <c r="AV158" i="14"/>
  <c r="AV160" i="14"/>
  <c r="AV125" i="14"/>
  <c r="AV137" i="14"/>
  <c r="AV141" i="14"/>
  <c r="AV145" i="14"/>
  <c r="AV156" i="14"/>
  <c r="AV147" i="14"/>
  <c r="AV151" i="14"/>
  <c r="AV113" i="14"/>
  <c r="AV149" i="14"/>
  <c r="AV154" i="14"/>
  <c r="AV161" i="14"/>
  <c r="AV163" i="14"/>
  <c r="AV117" i="14"/>
  <c r="AV130" i="14"/>
  <c r="AV135" i="14"/>
  <c r="AV142" i="14"/>
  <c r="AV152" i="14"/>
  <c r="AV157" i="14"/>
  <c r="AV159" i="14"/>
  <c r="AV144" i="14"/>
  <c r="AV139" i="14"/>
  <c r="AV146" i="14"/>
  <c r="AV166" i="14"/>
  <c r="AV172" i="14"/>
  <c r="AV148" i="14"/>
  <c r="AV174" i="14"/>
  <c r="AV162" i="14"/>
  <c r="AV176" i="14"/>
  <c r="AV155" i="14"/>
  <c r="AV167" i="14"/>
  <c r="AV169" i="14"/>
  <c r="AV153" i="14"/>
  <c r="AV171" i="14"/>
  <c r="AV128" i="14"/>
  <c r="AV165" i="14"/>
  <c r="AV168" i="14"/>
  <c r="AV164" i="14"/>
  <c r="AV170" i="14"/>
  <c r="AV177" i="14"/>
  <c r="AV180" i="14"/>
  <c r="AV182" i="14"/>
  <c r="AV184" i="14"/>
  <c r="AV186" i="14"/>
  <c r="AV188" i="14"/>
  <c r="AV190" i="14"/>
  <c r="AV192" i="14"/>
  <c r="AV194" i="14"/>
  <c r="AV196" i="14"/>
  <c r="AV198" i="14"/>
  <c r="AV178" i="14"/>
  <c r="AV179" i="14"/>
  <c r="AV181" i="14"/>
  <c r="AV183" i="14"/>
  <c r="AV185" i="14"/>
  <c r="AV187" i="14"/>
  <c r="AV189" i="14"/>
  <c r="AV191" i="14"/>
  <c r="AV193" i="14"/>
  <c r="AV195" i="14"/>
  <c r="AV197" i="14"/>
  <c r="AV173" i="14"/>
  <c r="AV175" i="14"/>
  <c r="AV222" i="14"/>
  <c r="AV200" i="14"/>
  <c r="AV202" i="14"/>
  <c r="AV204" i="14"/>
  <c r="AV206" i="14"/>
  <c r="AV208" i="14"/>
  <c r="AV210" i="14"/>
  <c r="AV212" i="14"/>
  <c r="AV214" i="14"/>
  <c r="AV216" i="14"/>
  <c r="AV218" i="14"/>
  <c r="AV220" i="14"/>
  <c r="AV221" i="14"/>
  <c r="AV223" i="14"/>
  <c r="AV199" i="14"/>
  <c r="AV201" i="14"/>
  <c r="AV203" i="14"/>
  <c r="AV205" i="14"/>
  <c r="AV207" i="14"/>
  <c r="AV209" i="14"/>
  <c r="AV211" i="14"/>
  <c r="AV213" i="14"/>
  <c r="AV215" i="14"/>
  <c r="AV217" i="14"/>
  <c r="AV219" i="14"/>
  <c r="AV225" i="14"/>
  <c r="AV227" i="14"/>
  <c r="AV229" i="14"/>
  <c r="AV231" i="14"/>
  <c r="AV233" i="14"/>
  <c r="AV235" i="14"/>
  <c r="AV237" i="14"/>
  <c r="AV239" i="14"/>
  <c r="AV241" i="14"/>
  <c r="AV243" i="14"/>
  <c r="AV245" i="14"/>
  <c r="AV247" i="14"/>
  <c r="AV249" i="14"/>
  <c r="AV251" i="14"/>
  <c r="AV253" i="14"/>
  <c r="AV255" i="14"/>
  <c r="AV257" i="14"/>
  <c r="AV259" i="14"/>
  <c r="AV261" i="14"/>
  <c r="AV263" i="14"/>
  <c r="AV265" i="14"/>
  <c r="AV267" i="14"/>
  <c r="AV224" i="14"/>
  <c r="AV226" i="14"/>
  <c r="AV228" i="14"/>
  <c r="AV230" i="14"/>
  <c r="AV232" i="14"/>
  <c r="AV234" i="14"/>
  <c r="AV236" i="14"/>
  <c r="AV238" i="14"/>
  <c r="AV240" i="14"/>
  <c r="AV242" i="14"/>
  <c r="AV244" i="14"/>
  <c r="AV246" i="14"/>
  <c r="AV248" i="14"/>
  <c r="AV250" i="14"/>
  <c r="AV252" i="14"/>
  <c r="AV254" i="14"/>
  <c r="AV256" i="14"/>
  <c r="AV258" i="14"/>
  <c r="AV260" i="14"/>
  <c r="AV262" i="14"/>
  <c r="AV264" i="14"/>
  <c r="AV266" i="14"/>
  <c r="AV268" i="14"/>
  <c r="AV270" i="14"/>
  <c r="AV291" i="14"/>
  <c r="AV296" i="14"/>
  <c r="AV301" i="14"/>
  <c r="AV285" i="14"/>
  <c r="AV287" i="14"/>
  <c r="AV289" i="14"/>
  <c r="AV271" i="14"/>
  <c r="AV273" i="14"/>
  <c r="AV275" i="14"/>
  <c r="AV277" i="14"/>
  <c r="AV279" i="14"/>
  <c r="AV281" i="14"/>
  <c r="AV283" i="14"/>
  <c r="AV294" i="14"/>
  <c r="AV292" i="14"/>
  <c r="AV297" i="14"/>
  <c r="AV299" i="14"/>
  <c r="AV11" i="14"/>
  <c r="AV269" i="14"/>
  <c r="AV295" i="14"/>
  <c r="AV286" i="14"/>
  <c r="AV288" i="14"/>
  <c r="AV290" i="14"/>
  <c r="AV272" i="14"/>
  <c r="AV274" i="14"/>
  <c r="AV276" i="14"/>
  <c r="AV278" i="14"/>
  <c r="AV280" i="14"/>
  <c r="AV282" i="14"/>
  <c r="AV284" i="14"/>
  <c r="AV293" i="14"/>
  <c r="AV298" i="14"/>
  <c r="AV300" i="14"/>
  <c r="BD12" i="14"/>
  <c r="BD19" i="14"/>
  <c r="BD21" i="14"/>
  <c r="BD15" i="14"/>
  <c r="BD17" i="14"/>
  <c r="BD13" i="14"/>
  <c r="BD18" i="14"/>
  <c r="BD22" i="14"/>
  <c r="BD16" i="14"/>
  <c r="BD24" i="14"/>
  <c r="BD27" i="14"/>
  <c r="BD31" i="14"/>
  <c r="BD38" i="14"/>
  <c r="BD40" i="14"/>
  <c r="BD42" i="14"/>
  <c r="BD29" i="14"/>
  <c r="BD34" i="14"/>
  <c r="BD39" i="14"/>
  <c r="BD25" i="14"/>
  <c r="BD26" i="14"/>
  <c r="BD30" i="14"/>
  <c r="BD36" i="14"/>
  <c r="BD14" i="14"/>
  <c r="BD20" i="14"/>
  <c r="BD33" i="14"/>
  <c r="BD28" i="14"/>
  <c r="BD37" i="14"/>
  <c r="BD52" i="14"/>
  <c r="BD56" i="14"/>
  <c r="BD65" i="14"/>
  <c r="BD67" i="14"/>
  <c r="BD48" i="14"/>
  <c r="BD44" i="14"/>
  <c r="BD32" i="14"/>
  <c r="BD35" i="14"/>
  <c r="BD43" i="14"/>
  <c r="BD58" i="14"/>
  <c r="BD62" i="14"/>
  <c r="BD66" i="14"/>
  <c r="BD69" i="14"/>
  <c r="BD76" i="14"/>
  <c r="BD45" i="14"/>
  <c r="BD51" i="14"/>
  <c r="BD54" i="14"/>
  <c r="BD23" i="14"/>
  <c r="BD47" i="14"/>
  <c r="BD57" i="14"/>
  <c r="BD41" i="14"/>
  <c r="BD49" i="14"/>
  <c r="BD55" i="14"/>
  <c r="BD73" i="14"/>
  <c r="BD53" i="14"/>
  <c r="BD59" i="14"/>
  <c r="BD60" i="14"/>
  <c r="BD61" i="14"/>
  <c r="BD63" i="14"/>
  <c r="BD64" i="14"/>
  <c r="BD46" i="14"/>
  <c r="BD71" i="14"/>
  <c r="BD74" i="14"/>
  <c r="BD68" i="14"/>
  <c r="BD80" i="14"/>
  <c r="BD78" i="14"/>
  <c r="BD83" i="14"/>
  <c r="BD70" i="14"/>
  <c r="BD72" i="14"/>
  <c r="BD75" i="14"/>
  <c r="BD79" i="14"/>
  <c r="BD85" i="14"/>
  <c r="BD86" i="14"/>
  <c r="BD88" i="14"/>
  <c r="BD90" i="14"/>
  <c r="BD92" i="14"/>
  <c r="BD77" i="14"/>
  <c r="BD50" i="14"/>
  <c r="BD96" i="14"/>
  <c r="BD100" i="14"/>
  <c r="BD84" i="14"/>
  <c r="BD89" i="14"/>
  <c r="BD93" i="14"/>
  <c r="BD98" i="14"/>
  <c r="BD102" i="14"/>
  <c r="BD95" i="14"/>
  <c r="BD105" i="14"/>
  <c r="BD108" i="14"/>
  <c r="BD114" i="14"/>
  <c r="BD81" i="14"/>
  <c r="BD82" i="14"/>
  <c r="BD97" i="14"/>
  <c r="BD104" i="14"/>
  <c r="BD91" i="14"/>
  <c r="BD107" i="14"/>
  <c r="BD111" i="14"/>
  <c r="BD106" i="14"/>
  <c r="BD110" i="14"/>
  <c r="BD87" i="14"/>
  <c r="BD118" i="14"/>
  <c r="BD121" i="14"/>
  <c r="BD126" i="14"/>
  <c r="BD129" i="14"/>
  <c r="BD131" i="14"/>
  <c r="BD113" i="14"/>
  <c r="BD136" i="14"/>
  <c r="BD138" i="14"/>
  <c r="BD140" i="14"/>
  <c r="BD99" i="14"/>
  <c r="BD120" i="14"/>
  <c r="BD123" i="14"/>
  <c r="BD132" i="14"/>
  <c r="BD134" i="14"/>
  <c r="BD109" i="14"/>
  <c r="BD115" i="14"/>
  <c r="BD94" i="14"/>
  <c r="BD101" i="14"/>
  <c r="BD117" i="14"/>
  <c r="BD122" i="14"/>
  <c r="BD125" i="14"/>
  <c r="BD112" i="14"/>
  <c r="BD119" i="14"/>
  <c r="BD145" i="14"/>
  <c r="BD158" i="14"/>
  <c r="BD160" i="14"/>
  <c r="BD139" i="14"/>
  <c r="BD147" i="14"/>
  <c r="BD156" i="14"/>
  <c r="BD128" i="14"/>
  <c r="BD149" i="14"/>
  <c r="BD151" i="14"/>
  <c r="BD133" i="14"/>
  <c r="BD142" i="14"/>
  <c r="BD154" i="14"/>
  <c r="BD161" i="14"/>
  <c r="BD163" i="14"/>
  <c r="BD103" i="14"/>
  <c r="BD124" i="14"/>
  <c r="BD137" i="14"/>
  <c r="BD144" i="14"/>
  <c r="BD152" i="14"/>
  <c r="BD157" i="14"/>
  <c r="BD159" i="14"/>
  <c r="BD146" i="14"/>
  <c r="BD148" i="14"/>
  <c r="BD174" i="14"/>
  <c r="BD143" i="14"/>
  <c r="BD176" i="14"/>
  <c r="BD116" i="14"/>
  <c r="BD135" i="14"/>
  <c r="BD164" i="14"/>
  <c r="BD167" i="14"/>
  <c r="BD169" i="14"/>
  <c r="BD165" i="14"/>
  <c r="BD171" i="14"/>
  <c r="BD127" i="14"/>
  <c r="BD130" i="14"/>
  <c r="BD141" i="14"/>
  <c r="BD155" i="14"/>
  <c r="BD173" i="14"/>
  <c r="BD153" i="14"/>
  <c r="BD162" i="14"/>
  <c r="BD168" i="14"/>
  <c r="BD166" i="14"/>
  <c r="BD170" i="14"/>
  <c r="BD150" i="14"/>
  <c r="BD175" i="14"/>
  <c r="BD180" i="14"/>
  <c r="BD182" i="14"/>
  <c r="BD184" i="14"/>
  <c r="BD186" i="14"/>
  <c r="BD188" i="14"/>
  <c r="BD190" i="14"/>
  <c r="BD192" i="14"/>
  <c r="BD194" i="14"/>
  <c r="BD196" i="14"/>
  <c r="BD198" i="14"/>
  <c r="BD172" i="14"/>
  <c r="BD178" i="14"/>
  <c r="BD179" i="14"/>
  <c r="BD181" i="14"/>
  <c r="BD183" i="14"/>
  <c r="BD185" i="14"/>
  <c r="BD187" i="14"/>
  <c r="BD189" i="14"/>
  <c r="BD191" i="14"/>
  <c r="BD193" i="14"/>
  <c r="BD195" i="14"/>
  <c r="BD197" i="14"/>
  <c r="BD177" i="14"/>
  <c r="BD222" i="14"/>
  <c r="BD200" i="14"/>
  <c r="BD202" i="14"/>
  <c r="BD204" i="14"/>
  <c r="BD206" i="14"/>
  <c r="BD208" i="14"/>
  <c r="BD210" i="14"/>
  <c r="BD212" i="14"/>
  <c r="BD214" i="14"/>
  <c r="BD216" i="14"/>
  <c r="BD218" i="14"/>
  <c r="BD220" i="14"/>
  <c r="BD221" i="14"/>
  <c r="BD223" i="14"/>
  <c r="BD199" i="14"/>
  <c r="BD201" i="14"/>
  <c r="BD203" i="14"/>
  <c r="BD205" i="14"/>
  <c r="BD207" i="14"/>
  <c r="BD209" i="14"/>
  <c r="BD211" i="14"/>
  <c r="BD213" i="14"/>
  <c r="BD215" i="14"/>
  <c r="BD217" i="14"/>
  <c r="BD219" i="14"/>
  <c r="BD225" i="14"/>
  <c r="BD227" i="14"/>
  <c r="BD229" i="14"/>
  <c r="BD231" i="14"/>
  <c r="BD233" i="14"/>
  <c r="BD235" i="14"/>
  <c r="BD237" i="14"/>
  <c r="BD239" i="14"/>
  <c r="BD241" i="14"/>
  <c r="BD243" i="14"/>
  <c r="BD245" i="14"/>
  <c r="BD247" i="14"/>
  <c r="BD249" i="14"/>
  <c r="BD251" i="14"/>
  <c r="BD253" i="14"/>
  <c r="BD255" i="14"/>
  <c r="BD257" i="14"/>
  <c r="BD259" i="14"/>
  <c r="BD261" i="14"/>
  <c r="BD263" i="14"/>
  <c r="BD265" i="14"/>
  <c r="BD267" i="14"/>
  <c r="BD224" i="14"/>
  <c r="BD226" i="14"/>
  <c r="BD228" i="14"/>
  <c r="BD230" i="14"/>
  <c r="BD232" i="14"/>
  <c r="BD234" i="14"/>
  <c r="BD236" i="14"/>
  <c r="BD238" i="14"/>
  <c r="BD240" i="14"/>
  <c r="BD242" i="14"/>
  <c r="BD244" i="14"/>
  <c r="BD246" i="14"/>
  <c r="BD248" i="14"/>
  <c r="BD250" i="14"/>
  <c r="BD252" i="14"/>
  <c r="BD254" i="14"/>
  <c r="BD256" i="14"/>
  <c r="BD258" i="14"/>
  <c r="BD260" i="14"/>
  <c r="BD262" i="14"/>
  <c r="BD264" i="14"/>
  <c r="BD266" i="14"/>
  <c r="BD268" i="14"/>
  <c r="BD270" i="14"/>
  <c r="BD291" i="14"/>
  <c r="BD296" i="14"/>
  <c r="BD285" i="14"/>
  <c r="BD287" i="14"/>
  <c r="BD289" i="14"/>
  <c r="BD271" i="14"/>
  <c r="BD273" i="14"/>
  <c r="BD275" i="14"/>
  <c r="BD277" i="14"/>
  <c r="BD279" i="14"/>
  <c r="BD281" i="14"/>
  <c r="BD283" i="14"/>
  <c r="BD294" i="14"/>
  <c r="BD292" i="14"/>
  <c r="BD297" i="14"/>
  <c r="BD299" i="14"/>
  <c r="BD11" i="14"/>
  <c r="BD269" i="14"/>
  <c r="BD295" i="14"/>
  <c r="BD301" i="14"/>
  <c r="BD286" i="14"/>
  <c r="BD288" i="14"/>
  <c r="BD290" i="14"/>
  <c r="BD272" i="14"/>
  <c r="BD274" i="14"/>
  <c r="BD276" i="14"/>
  <c r="BD278" i="14"/>
  <c r="BD280" i="14"/>
  <c r="BD282" i="14"/>
  <c r="BD284" i="14"/>
  <c r="BD293" i="14"/>
  <c r="BD298" i="14"/>
  <c r="BD300" i="14"/>
  <c r="BL12" i="14"/>
  <c r="BL19" i="14"/>
  <c r="BL21" i="14"/>
  <c r="BL13" i="14"/>
  <c r="BL15" i="14"/>
  <c r="BL17" i="14"/>
  <c r="BL20" i="14"/>
  <c r="BL31" i="14"/>
  <c r="BL26" i="14"/>
  <c r="BL29" i="14"/>
  <c r="BL33" i="14"/>
  <c r="BL38" i="14"/>
  <c r="BL40" i="14"/>
  <c r="BL42" i="14"/>
  <c r="BL41" i="14"/>
  <c r="BL16" i="14"/>
  <c r="BL18" i="14"/>
  <c r="BL22" i="14"/>
  <c r="BL44" i="14"/>
  <c r="BL23" i="14"/>
  <c r="BL27" i="14"/>
  <c r="BL28" i="14"/>
  <c r="BL32" i="14"/>
  <c r="BL24" i="14"/>
  <c r="BL35" i="14"/>
  <c r="BL14" i="14"/>
  <c r="BL25" i="14"/>
  <c r="BL39" i="14"/>
  <c r="BL50" i="14"/>
  <c r="BL58" i="14"/>
  <c r="BL36" i="14"/>
  <c r="BL43" i="14"/>
  <c r="BL45" i="14"/>
  <c r="BL30" i="14"/>
  <c r="BL34" i="14"/>
  <c r="BL37" i="14"/>
  <c r="BL57" i="14"/>
  <c r="BL61" i="14"/>
  <c r="BL65" i="14"/>
  <c r="BL71" i="14"/>
  <c r="BL78" i="14"/>
  <c r="BL46" i="14"/>
  <c r="BL53" i="14"/>
  <c r="BL48" i="14"/>
  <c r="BL56" i="14"/>
  <c r="BL47" i="14"/>
  <c r="BL66" i="14"/>
  <c r="BL68" i="14"/>
  <c r="BL72" i="14"/>
  <c r="BL51" i="14"/>
  <c r="BL52" i="14"/>
  <c r="BL55" i="14"/>
  <c r="BL75" i="14"/>
  <c r="BL49" i="14"/>
  <c r="BL62" i="14"/>
  <c r="BL70" i="14"/>
  <c r="BL54" i="14"/>
  <c r="BL63" i="14"/>
  <c r="BL64" i="14"/>
  <c r="BL59" i="14"/>
  <c r="BL69" i="14"/>
  <c r="BL76" i="14"/>
  <c r="BL79" i="14"/>
  <c r="BL83" i="14"/>
  <c r="BL85" i="14"/>
  <c r="BL60" i="14"/>
  <c r="BL74" i="14"/>
  <c r="BL86" i="14"/>
  <c r="BL88" i="14"/>
  <c r="BL90" i="14"/>
  <c r="BL92" i="14"/>
  <c r="BL73" i="14"/>
  <c r="BL67" i="14"/>
  <c r="BL81" i="14"/>
  <c r="BL82" i="14"/>
  <c r="BL100" i="14"/>
  <c r="BL95" i="14"/>
  <c r="BL98" i="14"/>
  <c r="BL102" i="14"/>
  <c r="BL80" i="14"/>
  <c r="BL87" i="14"/>
  <c r="BL91" i="14"/>
  <c r="BL99" i="14"/>
  <c r="BL94" i="14"/>
  <c r="BL107" i="14"/>
  <c r="BL101" i="14"/>
  <c r="BL111" i="14"/>
  <c r="BL77" i="14"/>
  <c r="BL103" i="14"/>
  <c r="BL106" i="14"/>
  <c r="BL93" i="14"/>
  <c r="BL96" i="14"/>
  <c r="BL109" i="14"/>
  <c r="BL110" i="14"/>
  <c r="BL97" i="14"/>
  <c r="BL105" i="14"/>
  <c r="BL108" i="14"/>
  <c r="BL89" i="14"/>
  <c r="BL84" i="14"/>
  <c r="BL115" i="14"/>
  <c r="BL112" i="14"/>
  <c r="BL120" i="14"/>
  <c r="BL123" i="14"/>
  <c r="BL129" i="14"/>
  <c r="BL131" i="14"/>
  <c r="BL114" i="14"/>
  <c r="BL136" i="14"/>
  <c r="BL138" i="14"/>
  <c r="BL140" i="14"/>
  <c r="BL117" i="14"/>
  <c r="BL122" i="14"/>
  <c r="BL125" i="14"/>
  <c r="BL132" i="14"/>
  <c r="BL134" i="14"/>
  <c r="BL113" i="14"/>
  <c r="BL116" i="14"/>
  <c r="BL119" i="14"/>
  <c r="BL124" i="14"/>
  <c r="BL126" i="14"/>
  <c r="BL127" i="14"/>
  <c r="BL147" i="14"/>
  <c r="BL158" i="14"/>
  <c r="BL160" i="14"/>
  <c r="BL149" i="14"/>
  <c r="BL156" i="14"/>
  <c r="BL130" i="14"/>
  <c r="BL135" i="14"/>
  <c r="BL142" i="14"/>
  <c r="BL151" i="14"/>
  <c r="BL118" i="14"/>
  <c r="BL144" i="14"/>
  <c r="BL154" i="14"/>
  <c r="BL161" i="14"/>
  <c r="BL163" i="14"/>
  <c r="BL121" i="14"/>
  <c r="BL139" i="14"/>
  <c r="BL146" i="14"/>
  <c r="BL152" i="14"/>
  <c r="BL157" i="14"/>
  <c r="BL159" i="14"/>
  <c r="BL104" i="14"/>
  <c r="BL128" i="14"/>
  <c r="BL141" i="14"/>
  <c r="BL148" i="14"/>
  <c r="BL133" i="14"/>
  <c r="BL143" i="14"/>
  <c r="BL150" i="14"/>
  <c r="BL137" i="14"/>
  <c r="BL162" i="14"/>
  <c r="BL165" i="14"/>
  <c r="BL167" i="14"/>
  <c r="BL169" i="14"/>
  <c r="BL171" i="14"/>
  <c r="BL173" i="14"/>
  <c r="BL166" i="14"/>
  <c r="BL168" i="14"/>
  <c r="BL175" i="14"/>
  <c r="BL164" i="14"/>
  <c r="BL170" i="14"/>
  <c r="BL153" i="14"/>
  <c r="BL145" i="14"/>
  <c r="BL174" i="14"/>
  <c r="BL180" i="14"/>
  <c r="BL182" i="14"/>
  <c r="BL184" i="14"/>
  <c r="BL186" i="14"/>
  <c r="BL188" i="14"/>
  <c r="BL190" i="14"/>
  <c r="BL192" i="14"/>
  <c r="BL194" i="14"/>
  <c r="BL196" i="14"/>
  <c r="BL198" i="14"/>
  <c r="BL178" i="14"/>
  <c r="BL172" i="14"/>
  <c r="BL176" i="14"/>
  <c r="BL179" i="14"/>
  <c r="BL181" i="14"/>
  <c r="BL183" i="14"/>
  <c r="BL185" i="14"/>
  <c r="BL187" i="14"/>
  <c r="BL189" i="14"/>
  <c r="BL191" i="14"/>
  <c r="BL193" i="14"/>
  <c r="BL195" i="14"/>
  <c r="BL197" i="14"/>
  <c r="BL177" i="14"/>
  <c r="BL220" i="14"/>
  <c r="BL222" i="14"/>
  <c r="BL200" i="14"/>
  <c r="BL202" i="14"/>
  <c r="BL204" i="14"/>
  <c r="BL206" i="14"/>
  <c r="BL208" i="14"/>
  <c r="BL210" i="14"/>
  <c r="BL212" i="14"/>
  <c r="BL214" i="14"/>
  <c r="BL216" i="14"/>
  <c r="BL218" i="14"/>
  <c r="BL221" i="14"/>
  <c r="BL199" i="14"/>
  <c r="BL201" i="14"/>
  <c r="BL203" i="14"/>
  <c r="BL205" i="14"/>
  <c r="BL207" i="14"/>
  <c r="BL209" i="14"/>
  <c r="BL211" i="14"/>
  <c r="BL213" i="14"/>
  <c r="BL215" i="14"/>
  <c r="BL217" i="14"/>
  <c r="BL219" i="14"/>
  <c r="BL223" i="14"/>
  <c r="BL225" i="14"/>
  <c r="BL227" i="14"/>
  <c r="BL229" i="14"/>
  <c r="BL231" i="14"/>
  <c r="BL233" i="14"/>
  <c r="BL235" i="14"/>
  <c r="BL237" i="14"/>
  <c r="BL239" i="14"/>
  <c r="BL241" i="14"/>
  <c r="BL243" i="14"/>
  <c r="BL245" i="14"/>
  <c r="BL247" i="14"/>
  <c r="BL249" i="14"/>
  <c r="BL251" i="14"/>
  <c r="BL253" i="14"/>
  <c r="BL255" i="14"/>
  <c r="BL257" i="14"/>
  <c r="BL259" i="14"/>
  <c r="BL261" i="14"/>
  <c r="BL263" i="14"/>
  <c r="BL265" i="14"/>
  <c r="BL267" i="14"/>
  <c r="BL224" i="14"/>
  <c r="BL226" i="14"/>
  <c r="BL228" i="14"/>
  <c r="BL230" i="14"/>
  <c r="BL232" i="14"/>
  <c r="BL234" i="14"/>
  <c r="BL236" i="14"/>
  <c r="BL238" i="14"/>
  <c r="BL240" i="14"/>
  <c r="BL242" i="14"/>
  <c r="BL244" i="14"/>
  <c r="BL246" i="14"/>
  <c r="BL248" i="14"/>
  <c r="BL250" i="14"/>
  <c r="BL252" i="14"/>
  <c r="BL254" i="14"/>
  <c r="BL256" i="14"/>
  <c r="BL258" i="14"/>
  <c r="BL260" i="14"/>
  <c r="BL262" i="14"/>
  <c r="BL264" i="14"/>
  <c r="BL266" i="14"/>
  <c r="BL268" i="14"/>
  <c r="BL270" i="14"/>
  <c r="BL291" i="14"/>
  <c r="BL285" i="14"/>
  <c r="BL287" i="14"/>
  <c r="BL289" i="14"/>
  <c r="BL271" i="14"/>
  <c r="BL273" i="14"/>
  <c r="BL275" i="14"/>
  <c r="BL277" i="14"/>
  <c r="BL279" i="14"/>
  <c r="BL281" i="14"/>
  <c r="BL283" i="14"/>
  <c r="BL294" i="14"/>
  <c r="BL301" i="14"/>
  <c r="BL292" i="14"/>
  <c r="BL297" i="14"/>
  <c r="BL299" i="14"/>
  <c r="BL11" i="14"/>
  <c r="BL269" i="14"/>
  <c r="BL295" i="14"/>
  <c r="BL286" i="14"/>
  <c r="BL288" i="14"/>
  <c r="BL290" i="14"/>
  <c r="BL272" i="14"/>
  <c r="BL274" i="14"/>
  <c r="BL276" i="14"/>
  <c r="BL278" i="14"/>
  <c r="BL280" i="14"/>
  <c r="BL282" i="14"/>
  <c r="BL284" i="14"/>
  <c r="BL293" i="14"/>
  <c r="BL296" i="14"/>
  <c r="BL298" i="14"/>
  <c r="BL300" i="14"/>
  <c r="Q14" i="14"/>
  <c r="Q16" i="14"/>
  <c r="Q18" i="14"/>
  <c r="Q23" i="14"/>
  <c r="Q12" i="14"/>
  <c r="Q19" i="14"/>
  <c r="Q21" i="14"/>
  <c r="Q15" i="14"/>
  <c r="Q17" i="14"/>
  <c r="Q13" i="14"/>
  <c r="Q25" i="14"/>
  <c r="Q27" i="14"/>
  <c r="Q29" i="14"/>
  <c r="Q31" i="14"/>
  <c r="Q33" i="14"/>
  <c r="Q20" i="14"/>
  <c r="Q28" i="14"/>
  <c r="Q35" i="14"/>
  <c r="Q22" i="14"/>
  <c r="Q44" i="14"/>
  <c r="Q47" i="14"/>
  <c r="Q49" i="14"/>
  <c r="Q54" i="14"/>
  <c r="Q56" i="14"/>
  <c r="Q58" i="14"/>
  <c r="Q60" i="14"/>
  <c r="Q62" i="14"/>
  <c r="Q64" i="14"/>
  <c r="Q66" i="14"/>
  <c r="Q24" i="14"/>
  <c r="Q42" i="14"/>
  <c r="Q30" i="14"/>
  <c r="Q34" i="14"/>
  <c r="Q32" i="14"/>
  <c r="Q26" i="14"/>
  <c r="Q36" i="14"/>
  <c r="Q41" i="14"/>
  <c r="Q45" i="14"/>
  <c r="Q46" i="14"/>
  <c r="Q38" i="14"/>
  <c r="Q55" i="14"/>
  <c r="Q59" i="14"/>
  <c r="Q63" i="14"/>
  <c r="Q67" i="14"/>
  <c r="Q73" i="14"/>
  <c r="Q37" i="14"/>
  <c r="Q39" i="14"/>
  <c r="Q52" i="14"/>
  <c r="Q43" i="14"/>
  <c r="Q48" i="14"/>
  <c r="Q50" i="14"/>
  <c r="Q51" i="14"/>
  <c r="Q65" i="14"/>
  <c r="Q68" i="14"/>
  <c r="Q70" i="14"/>
  <c r="Q74" i="14"/>
  <c r="Q77" i="14"/>
  <c r="Q40" i="14"/>
  <c r="Q57" i="14"/>
  <c r="Q61" i="14"/>
  <c r="Q69" i="14"/>
  <c r="Q75" i="14"/>
  <c r="Q76" i="14"/>
  <c r="Q81" i="14"/>
  <c r="Q85" i="14"/>
  <c r="Q53" i="14"/>
  <c r="Q72" i="14"/>
  <c r="Q80" i="14"/>
  <c r="Q88" i="14"/>
  <c r="Q90" i="14"/>
  <c r="Q92" i="14"/>
  <c r="Q94" i="14"/>
  <c r="Q96" i="14"/>
  <c r="Q79" i="14"/>
  <c r="Q78" i="14"/>
  <c r="Q83" i="14"/>
  <c r="Q89" i="14"/>
  <c r="Q93" i="14"/>
  <c r="Q100" i="14"/>
  <c r="Q105" i="14"/>
  <c r="Q107" i="14"/>
  <c r="Q109" i="14"/>
  <c r="Q111" i="14"/>
  <c r="Q113" i="14"/>
  <c r="Q115" i="14"/>
  <c r="Q117" i="14"/>
  <c r="Q119" i="14"/>
  <c r="Q121" i="14"/>
  <c r="Q123" i="14"/>
  <c r="Q125" i="14"/>
  <c r="Q127" i="14"/>
  <c r="Q71" i="14"/>
  <c r="Q84" i="14"/>
  <c r="Q97" i="14"/>
  <c r="Q98" i="14"/>
  <c r="Q102" i="14"/>
  <c r="Q87" i="14"/>
  <c r="Q91" i="14"/>
  <c r="Q101" i="14"/>
  <c r="Q104" i="14"/>
  <c r="Q106" i="14"/>
  <c r="Q108" i="14"/>
  <c r="Q110" i="14"/>
  <c r="Q103" i="14"/>
  <c r="Q112" i="14"/>
  <c r="Q86" i="14"/>
  <c r="Q99" i="14"/>
  <c r="Q82" i="14"/>
  <c r="Q95" i="14"/>
  <c r="Q122" i="14"/>
  <c r="Q133" i="14"/>
  <c r="Q124" i="14"/>
  <c r="Q129" i="14"/>
  <c r="Q131" i="14"/>
  <c r="Q114" i="14"/>
  <c r="Q136" i="14"/>
  <c r="Q138" i="14"/>
  <c r="Q140" i="14"/>
  <c r="Q118" i="14"/>
  <c r="Q126" i="14"/>
  <c r="Q134" i="14"/>
  <c r="Q120" i="14"/>
  <c r="Q149" i="14"/>
  <c r="Q153" i="14"/>
  <c r="Q155" i="14"/>
  <c r="Q162" i="14"/>
  <c r="Q164" i="14"/>
  <c r="Q130" i="14"/>
  <c r="Q135" i="14"/>
  <c r="Q141" i="14"/>
  <c r="Q142" i="14"/>
  <c r="Q158" i="14"/>
  <c r="Q160" i="14"/>
  <c r="Q144" i="14"/>
  <c r="Q156" i="14"/>
  <c r="Q139" i="14"/>
  <c r="Q146" i="14"/>
  <c r="Q151" i="14"/>
  <c r="Q116" i="14"/>
  <c r="Q128" i="14"/>
  <c r="Q148" i="14"/>
  <c r="Q154" i="14"/>
  <c r="Q161" i="14"/>
  <c r="Q163" i="14"/>
  <c r="Q165" i="14"/>
  <c r="Q167" i="14"/>
  <c r="Q143" i="14"/>
  <c r="Q150" i="14"/>
  <c r="Q157" i="14"/>
  <c r="Q132" i="14"/>
  <c r="Q137" i="14"/>
  <c r="Q145" i="14"/>
  <c r="Q152" i="14"/>
  <c r="Q169" i="14"/>
  <c r="Q166" i="14"/>
  <c r="Q171" i="14"/>
  <c r="Q159" i="14"/>
  <c r="Q173" i="14"/>
  <c r="Q175" i="14"/>
  <c r="Q168" i="14"/>
  <c r="Q170" i="14"/>
  <c r="Q172" i="14"/>
  <c r="Q147" i="14"/>
  <c r="Q174" i="14"/>
  <c r="Q176" i="14"/>
  <c r="Q178" i="14"/>
  <c r="Q177" i="14"/>
  <c r="Q180" i="14"/>
  <c r="Q182" i="14"/>
  <c r="Q184" i="14"/>
  <c r="Q186" i="14"/>
  <c r="Q188" i="14"/>
  <c r="Q190" i="14"/>
  <c r="Q192" i="14"/>
  <c r="Q194" i="14"/>
  <c r="Q196" i="14"/>
  <c r="Q198" i="14"/>
  <c r="Q179" i="14"/>
  <c r="Q181" i="14"/>
  <c r="Q183" i="14"/>
  <c r="Q185" i="14"/>
  <c r="Q187" i="14"/>
  <c r="Q189" i="14"/>
  <c r="Q191" i="14"/>
  <c r="Q193" i="14"/>
  <c r="Q195" i="14"/>
  <c r="Q197" i="14"/>
  <c r="Q222" i="14"/>
  <c r="Q200" i="14"/>
  <c r="Q202" i="14"/>
  <c r="Q204" i="14"/>
  <c r="Q206" i="14"/>
  <c r="Q208" i="14"/>
  <c r="Q210" i="14"/>
  <c r="Q212" i="14"/>
  <c r="Q214" i="14"/>
  <c r="Q216" i="14"/>
  <c r="Q218" i="14"/>
  <c r="Q220" i="14"/>
  <c r="Q199" i="14"/>
  <c r="Q221" i="14"/>
  <c r="Q201" i="14"/>
  <c r="Q203" i="14"/>
  <c r="Q205" i="14"/>
  <c r="Q207" i="14"/>
  <c r="Q209" i="14"/>
  <c r="Q211" i="14"/>
  <c r="Q213" i="14"/>
  <c r="Q215" i="14"/>
  <c r="Q217" i="14"/>
  <c r="Q219" i="14"/>
  <c r="Q224" i="14"/>
  <c r="Q226" i="14"/>
  <c r="Q228" i="14"/>
  <c r="Q230" i="14"/>
  <c r="Q232" i="14"/>
  <c r="Q234" i="14"/>
  <c r="Q236" i="14"/>
  <c r="Q238" i="14"/>
  <c r="Q240" i="14"/>
  <c r="Q242" i="14"/>
  <c r="Q244" i="14"/>
  <c r="Q246" i="14"/>
  <c r="Q248" i="14"/>
  <c r="Q250" i="14"/>
  <c r="Q252" i="14"/>
  <c r="Q254" i="14"/>
  <c r="Q256" i="14"/>
  <c r="Q258" i="14"/>
  <c r="Q260" i="14"/>
  <c r="Q262" i="14"/>
  <c r="Q264" i="14"/>
  <c r="Q266" i="14"/>
  <c r="Q268" i="14"/>
  <c r="Q223" i="14"/>
  <c r="Q225" i="14"/>
  <c r="Q227" i="14"/>
  <c r="Q229" i="14"/>
  <c r="Q231" i="14"/>
  <c r="Q233" i="14"/>
  <c r="Q235" i="14"/>
  <c r="Q237" i="14"/>
  <c r="Q239" i="14"/>
  <c r="Q241" i="14"/>
  <c r="Q243" i="14"/>
  <c r="Q245" i="14"/>
  <c r="Q247" i="14"/>
  <c r="Q249" i="14"/>
  <c r="Q251" i="14"/>
  <c r="Q253" i="14"/>
  <c r="Q255" i="14"/>
  <c r="Q257" i="14"/>
  <c r="Q259" i="14"/>
  <c r="Q261" i="14"/>
  <c r="Q263" i="14"/>
  <c r="Q265" i="14"/>
  <c r="Q267" i="14"/>
  <c r="Q293" i="14"/>
  <c r="Q298" i="14"/>
  <c r="Q300" i="14"/>
  <c r="Q270" i="14"/>
  <c r="Q296" i="14"/>
  <c r="Q287" i="14"/>
  <c r="Q289" i="14"/>
  <c r="Q291" i="14"/>
  <c r="Q273" i="14"/>
  <c r="Q275" i="14"/>
  <c r="Q277" i="14"/>
  <c r="Q279" i="14"/>
  <c r="Q281" i="14"/>
  <c r="Q283" i="14"/>
  <c r="Q285" i="14"/>
  <c r="Q301" i="14"/>
  <c r="Q271" i="14"/>
  <c r="Q292" i="14"/>
  <c r="Q294" i="14"/>
  <c r="Q297" i="14"/>
  <c r="Q299" i="14"/>
  <c r="Q11" i="14"/>
  <c r="Q269" i="14"/>
  <c r="Q286" i="14"/>
  <c r="Q288" i="14"/>
  <c r="Q290" i="14"/>
  <c r="Q272" i="14"/>
  <c r="Q274" i="14"/>
  <c r="Q276" i="14"/>
  <c r="Q278" i="14"/>
  <c r="Q280" i="14"/>
  <c r="Q282" i="14"/>
  <c r="Q284" i="14"/>
  <c r="Q295" i="14"/>
  <c r="Y14" i="14"/>
  <c r="Y16" i="14"/>
  <c r="Y18" i="14"/>
  <c r="Y23" i="14"/>
  <c r="Y12" i="14"/>
  <c r="Y19" i="14"/>
  <c r="Y21" i="14"/>
  <c r="Y15" i="14"/>
  <c r="Y17" i="14"/>
  <c r="Y13" i="14"/>
  <c r="Y25" i="14"/>
  <c r="Y27" i="14"/>
  <c r="Y29" i="14"/>
  <c r="Y31" i="14"/>
  <c r="Y33" i="14"/>
  <c r="Y22" i="14"/>
  <c r="Y30" i="14"/>
  <c r="Y35" i="14"/>
  <c r="Y37" i="14"/>
  <c r="Y47" i="14"/>
  <c r="Y49" i="14"/>
  <c r="Y54" i="14"/>
  <c r="Y56" i="14"/>
  <c r="Y58" i="14"/>
  <c r="Y60" i="14"/>
  <c r="Y62" i="14"/>
  <c r="Y64" i="14"/>
  <c r="Y66" i="14"/>
  <c r="Y26" i="14"/>
  <c r="Y32" i="14"/>
  <c r="Y34" i="14"/>
  <c r="Y39" i="14"/>
  <c r="Y36" i="14"/>
  <c r="Y24" i="14"/>
  <c r="Y28" i="14"/>
  <c r="Y46" i="14"/>
  <c r="Y55" i="14"/>
  <c r="Y43" i="14"/>
  <c r="Y48" i="14"/>
  <c r="Y40" i="14"/>
  <c r="Y75" i="14"/>
  <c r="Y51" i="14"/>
  <c r="Y42" i="14"/>
  <c r="Y57" i="14"/>
  <c r="Y20" i="14"/>
  <c r="Y41" i="14"/>
  <c r="Y52" i="14"/>
  <c r="Y53" i="14"/>
  <c r="Y50" i="14"/>
  <c r="Y69" i="14"/>
  <c r="Y73" i="14"/>
  <c r="Y38" i="14"/>
  <c r="Y80" i="14"/>
  <c r="Y44" i="14"/>
  <c r="Y45" i="14"/>
  <c r="Y63" i="14"/>
  <c r="Y74" i="14"/>
  <c r="Y76" i="14"/>
  <c r="Y77" i="14"/>
  <c r="Y65" i="14"/>
  <c r="Y71" i="14"/>
  <c r="Y59" i="14"/>
  <c r="Y67" i="14"/>
  <c r="Y78" i="14"/>
  <c r="Y79" i="14"/>
  <c r="Y72" i="14"/>
  <c r="Y84" i="14"/>
  <c r="Y88" i="14"/>
  <c r="Y90" i="14"/>
  <c r="Y92" i="14"/>
  <c r="Y94" i="14"/>
  <c r="Y96" i="14"/>
  <c r="Y61" i="14"/>
  <c r="Y70" i="14"/>
  <c r="Y85" i="14"/>
  <c r="Y87" i="14"/>
  <c r="Y91" i="14"/>
  <c r="Y98" i="14"/>
  <c r="Y102" i="14"/>
  <c r="Y105" i="14"/>
  <c r="Y107" i="14"/>
  <c r="Y109" i="14"/>
  <c r="Y111" i="14"/>
  <c r="Y113" i="14"/>
  <c r="Y115" i="14"/>
  <c r="Y117" i="14"/>
  <c r="Y119" i="14"/>
  <c r="Y121" i="14"/>
  <c r="Y123" i="14"/>
  <c r="Y125" i="14"/>
  <c r="Y127" i="14"/>
  <c r="Y68" i="14"/>
  <c r="Y82" i="14"/>
  <c r="Y86" i="14"/>
  <c r="Y81" i="14"/>
  <c r="Y83" i="14"/>
  <c r="Y101" i="14"/>
  <c r="Y89" i="14"/>
  <c r="Y93" i="14"/>
  <c r="Y99" i="14"/>
  <c r="Y103" i="14"/>
  <c r="Y104" i="14"/>
  <c r="Y106" i="14"/>
  <c r="Y108" i="14"/>
  <c r="Y110" i="14"/>
  <c r="Y112" i="14"/>
  <c r="Y97" i="14"/>
  <c r="Y100" i="14"/>
  <c r="Y114" i="14"/>
  <c r="Y124" i="14"/>
  <c r="Y133" i="14"/>
  <c r="Y118" i="14"/>
  <c r="Y126" i="14"/>
  <c r="Y129" i="14"/>
  <c r="Y131" i="14"/>
  <c r="Y116" i="14"/>
  <c r="Y136" i="14"/>
  <c r="Y138" i="14"/>
  <c r="Y140" i="14"/>
  <c r="Y120" i="14"/>
  <c r="Y134" i="14"/>
  <c r="Y95" i="14"/>
  <c r="Y122" i="14"/>
  <c r="Y142" i="14"/>
  <c r="Y153" i="14"/>
  <c r="Y155" i="14"/>
  <c r="Y162" i="14"/>
  <c r="Y164" i="14"/>
  <c r="Y132" i="14"/>
  <c r="Y137" i="14"/>
  <c r="Y144" i="14"/>
  <c r="Y158" i="14"/>
  <c r="Y160" i="14"/>
  <c r="Y146" i="14"/>
  <c r="Y156" i="14"/>
  <c r="Y148" i="14"/>
  <c r="Y151" i="14"/>
  <c r="Y130" i="14"/>
  <c r="Y135" i="14"/>
  <c r="Y143" i="14"/>
  <c r="Y150" i="14"/>
  <c r="Y154" i="14"/>
  <c r="Y161" i="14"/>
  <c r="Y163" i="14"/>
  <c r="Y165" i="14"/>
  <c r="Y167" i="14"/>
  <c r="Y141" i="14"/>
  <c r="Y145" i="14"/>
  <c r="Y157" i="14"/>
  <c r="Y139" i="14"/>
  <c r="Y147" i="14"/>
  <c r="Y152" i="14"/>
  <c r="Y171" i="14"/>
  <c r="Y173" i="14"/>
  <c r="Y168" i="14"/>
  <c r="Y175" i="14"/>
  <c r="Y170" i="14"/>
  <c r="Y177" i="14"/>
  <c r="Y172" i="14"/>
  <c r="Y128" i="14"/>
  <c r="Y149" i="14"/>
  <c r="Y159" i="14"/>
  <c r="Y166" i="14"/>
  <c r="Y169" i="14"/>
  <c r="Y178" i="14"/>
  <c r="Y174" i="14"/>
  <c r="Y176" i="14"/>
  <c r="Y180" i="14"/>
  <c r="Y182" i="14"/>
  <c r="Y184" i="14"/>
  <c r="Y186" i="14"/>
  <c r="Y188" i="14"/>
  <c r="Y190" i="14"/>
  <c r="Y192" i="14"/>
  <c r="Y194" i="14"/>
  <c r="Y196" i="14"/>
  <c r="Y198" i="14"/>
  <c r="Y179" i="14"/>
  <c r="Y181" i="14"/>
  <c r="Y183" i="14"/>
  <c r="Y185" i="14"/>
  <c r="Y187" i="14"/>
  <c r="Y189" i="14"/>
  <c r="Y191" i="14"/>
  <c r="Y193" i="14"/>
  <c r="Y195" i="14"/>
  <c r="Y197" i="14"/>
  <c r="Y222" i="14"/>
  <c r="Y200" i="14"/>
  <c r="Y202" i="14"/>
  <c r="Y204" i="14"/>
  <c r="Y206" i="14"/>
  <c r="Y208" i="14"/>
  <c r="Y210" i="14"/>
  <c r="Y212" i="14"/>
  <c r="Y214" i="14"/>
  <c r="Y216" i="14"/>
  <c r="Y218" i="14"/>
  <c r="Y220" i="14"/>
  <c r="Y221" i="14"/>
  <c r="Y199" i="14"/>
  <c r="Y201" i="14"/>
  <c r="Y203" i="14"/>
  <c r="Y205" i="14"/>
  <c r="Y207" i="14"/>
  <c r="Y209" i="14"/>
  <c r="Y211" i="14"/>
  <c r="Y213" i="14"/>
  <c r="Y215" i="14"/>
  <c r="Y217" i="14"/>
  <c r="Y219" i="14"/>
  <c r="Y224" i="14"/>
  <c r="Y226" i="14"/>
  <c r="Y228" i="14"/>
  <c r="Y230" i="14"/>
  <c r="Y232" i="14"/>
  <c r="Y234" i="14"/>
  <c r="Y236" i="14"/>
  <c r="Y238" i="14"/>
  <c r="Y240" i="14"/>
  <c r="Y242" i="14"/>
  <c r="Y244" i="14"/>
  <c r="Y246" i="14"/>
  <c r="Y248" i="14"/>
  <c r="Y250" i="14"/>
  <c r="Y252" i="14"/>
  <c r="Y254" i="14"/>
  <c r="Y256" i="14"/>
  <c r="Y258" i="14"/>
  <c r="Y260" i="14"/>
  <c r="Y262" i="14"/>
  <c r="Y264" i="14"/>
  <c r="Y266" i="14"/>
  <c r="Y268" i="14"/>
  <c r="Y223" i="14"/>
  <c r="Y225" i="14"/>
  <c r="Y227" i="14"/>
  <c r="Y229" i="14"/>
  <c r="Y231" i="14"/>
  <c r="Y233" i="14"/>
  <c r="Y235" i="14"/>
  <c r="Y237" i="14"/>
  <c r="Y239" i="14"/>
  <c r="Y241" i="14"/>
  <c r="Y243" i="14"/>
  <c r="Y245" i="14"/>
  <c r="Y247" i="14"/>
  <c r="Y249" i="14"/>
  <c r="Y251" i="14"/>
  <c r="Y253" i="14"/>
  <c r="Y255" i="14"/>
  <c r="Y257" i="14"/>
  <c r="Y259" i="14"/>
  <c r="Y261" i="14"/>
  <c r="Y263" i="14"/>
  <c r="Y265" i="14"/>
  <c r="Y267" i="14"/>
  <c r="Y293" i="14"/>
  <c r="Y298" i="14"/>
  <c r="Y300" i="14"/>
  <c r="Y270" i="14"/>
  <c r="Y296" i="14"/>
  <c r="Y287" i="14"/>
  <c r="Y289" i="14"/>
  <c r="Y291" i="14"/>
  <c r="Y301" i="14"/>
  <c r="Y273" i="14"/>
  <c r="Y275" i="14"/>
  <c r="Y277" i="14"/>
  <c r="Y279" i="14"/>
  <c r="Y281" i="14"/>
  <c r="Y283" i="14"/>
  <c r="Y285" i="14"/>
  <c r="Y271" i="14"/>
  <c r="Y292" i="14"/>
  <c r="Y294" i="14"/>
  <c r="Y297" i="14"/>
  <c r="Y299" i="14"/>
  <c r="Y11" i="14"/>
  <c r="Y269" i="14"/>
  <c r="Y286" i="14"/>
  <c r="Y288" i="14"/>
  <c r="Y290" i="14"/>
  <c r="Y272" i="14"/>
  <c r="Y274" i="14"/>
  <c r="Y276" i="14"/>
  <c r="Y278" i="14"/>
  <c r="Y280" i="14"/>
  <c r="Y282" i="14"/>
  <c r="Y284" i="14"/>
  <c r="Y295" i="14"/>
  <c r="AG14" i="14"/>
  <c r="AG16" i="14"/>
  <c r="AG18" i="14"/>
  <c r="AG23" i="14"/>
  <c r="AG12" i="14"/>
  <c r="AG19" i="14"/>
  <c r="AG21" i="14"/>
  <c r="AG15" i="14"/>
  <c r="AG17" i="14"/>
  <c r="AG13" i="14"/>
  <c r="AG25" i="14"/>
  <c r="AG27" i="14"/>
  <c r="AG29" i="14"/>
  <c r="AG31" i="14"/>
  <c r="AG33" i="14"/>
  <c r="AG20" i="14"/>
  <c r="AG24" i="14"/>
  <c r="AG35" i="14"/>
  <c r="AG32" i="14"/>
  <c r="AG47" i="14"/>
  <c r="AG49" i="14"/>
  <c r="AG54" i="14"/>
  <c r="AG56" i="14"/>
  <c r="AG58" i="14"/>
  <c r="AG60" i="14"/>
  <c r="AG62" i="14"/>
  <c r="AG64" i="14"/>
  <c r="AG66" i="14"/>
  <c r="AG28" i="14"/>
  <c r="AG36" i="14"/>
  <c r="AG38" i="14"/>
  <c r="AG41" i="14"/>
  <c r="AG22" i="14"/>
  <c r="AG26" i="14"/>
  <c r="AG30" i="14"/>
  <c r="AG48" i="14"/>
  <c r="AG51" i="14"/>
  <c r="AG57" i="14"/>
  <c r="AG50" i="14"/>
  <c r="AG42" i="14"/>
  <c r="AG61" i="14"/>
  <c r="AG65" i="14"/>
  <c r="AG77" i="14"/>
  <c r="AG40" i="14"/>
  <c r="AG46" i="14"/>
  <c r="AG53" i="14"/>
  <c r="AG37" i="14"/>
  <c r="AG52" i="14"/>
  <c r="AG59" i="14"/>
  <c r="AG72" i="14"/>
  <c r="AG63" i="14"/>
  <c r="AG67" i="14"/>
  <c r="AG68" i="14"/>
  <c r="AG82" i="14"/>
  <c r="AG43" i="14"/>
  <c r="AG44" i="14"/>
  <c r="AG34" i="14"/>
  <c r="AG55" i="14"/>
  <c r="AG73" i="14"/>
  <c r="AG70" i="14"/>
  <c r="AG39" i="14"/>
  <c r="AG74" i="14"/>
  <c r="AG71" i="14"/>
  <c r="AG79" i="14"/>
  <c r="AG45" i="14"/>
  <c r="AG76" i="14"/>
  <c r="AG84" i="14"/>
  <c r="AG69" i="14"/>
  <c r="AG75" i="14"/>
  <c r="AG86" i="14"/>
  <c r="AG88" i="14"/>
  <c r="AG90" i="14"/>
  <c r="AG92" i="14"/>
  <c r="AG94" i="14"/>
  <c r="AG96" i="14"/>
  <c r="AG80" i="14"/>
  <c r="AG89" i="14"/>
  <c r="AG93" i="14"/>
  <c r="AG105" i="14"/>
  <c r="AG107" i="14"/>
  <c r="AG109" i="14"/>
  <c r="AG111" i="14"/>
  <c r="AG113" i="14"/>
  <c r="AG115" i="14"/>
  <c r="AG117" i="14"/>
  <c r="AG119" i="14"/>
  <c r="AG121" i="14"/>
  <c r="AG123" i="14"/>
  <c r="AG125" i="14"/>
  <c r="AG127" i="14"/>
  <c r="AG78" i="14"/>
  <c r="AG99" i="14"/>
  <c r="AG101" i="14"/>
  <c r="AG85" i="14"/>
  <c r="AG95" i="14"/>
  <c r="AG103" i="14"/>
  <c r="AG87" i="14"/>
  <c r="AG91" i="14"/>
  <c r="AG104" i="14"/>
  <c r="AG106" i="14"/>
  <c r="AG108" i="14"/>
  <c r="AG110" i="14"/>
  <c r="AG83" i="14"/>
  <c r="AG114" i="14"/>
  <c r="AG97" i="14"/>
  <c r="AG100" i="14"/>
  <c r="AG102" i="14"/>
  <c r="AG81" i="14"/>
  <c r="AG118" i="14"/>
  <c r="AG126" i="14"/>
  <c r="AG133" i="14"/>
  <c r="AG120" i="14"/>
  <c r="AG129" i="14"/>
  <c r="AG131" i="14"/>
  <c r="AG112" i="14"/>
  <c r="AG136" i="14"/>
  <c r="AG138" i="14"/>
  <c r="AG140" i="14"/>
  <c r="AG98" i="14"/>
  <c r="AG122" i="14"/>
  <c r="AG134" i="14"/>
  <c r="AG124" i="14"/>
  <c r="AG144" i="14"/>
  <c r="AG153" i="14"/>
  <c r="AG155" i="14"/>
  <c r="AG162" i="14"/>
  <c r="AG164" i="14"/>
  <c r="AG139" i="14"/>
  <c r="AG141" i="14"/>
  <c r="AG146" i="14"/>
  <c r="AG158" i="14"/>
  <c r="AG160" i="14"/>
  <c r="AG128" i="14"/>
  <c r="AG148" i="14"/>
  <c r="AG156" i="14"/>
  <c r="AG143" i="14"/>
  <c r="AG150" i="14"/>
  <c r="AG151" i="14"/>
  <c r="AG132" i="14"/>
  <c r="AG137" i="14"/>
  <c r="AG145" i="14"/>
  <c r="AG154" i="14"/>
  <c r="AG161" i="14"/>
  <c r="AG163" i="14"/>
  <c r="AG165" i="14"/>
  <c r="AG167" i="14"/>
  <c r="AG116" i="14"/>
  <c r="AG147" i="14"/>
  <c r="AG157" i="14"/>
  <c r="AG149" i="14"/>
  <c r="AG152" i="14"/>
  <c r="AG142" i="14"/>
  <c r="AG159" i="14"/>
  <c r="AG173" i="14"/>
  <c r="AG135" i="14"/>
  <c r="AG168" i="14"/>
  <c r="AG175" i="14"/>
  <c r="AG170" i="14"/>
  <c r="AG130" i="14"/>
  <c r="AG172" i="14"/>
  <c r="AG174" i="14"/>
  <c r="AG166" i="14"/>
  <c r="AG169" i="14"/>
  <c r="AG171" i="14"/>
  <c r="AG180" i="14"/>
  <c r="AG182" i="14"/>
  <c r="AG184" i="14"/>
  <c r="AG186" i="14"/>
  <c r="AG188" i="14"/>
  <c r="AG190" i="14"/>
  <c r="AG192" i="14"/>
  <c r="AG194" i="14"/>
  <c r="AG196" i="14"/>
  <c r="AG198" i="14"/>
  <c r="AG177" i="14"/>
  <c r="AG176" i="14"/>
  <c r="AG179" i="14"/>
  <c r="AG181" i="14"/>
  <c r="AG183" i="14"/>
  <c r="AG185" i="14"/>
  <c r="AG187" i="14"/>
  <c r="AG189" i="14"/>
  <c r="AG191" i="14"/>
  <c r="AG193" i="14"/>
  <c r="AG195" i="14"/>
  <c r="AG197" i="14"/>
  <c r="AG178" i="14"/>
  <c r="AG222" i="14"/>
  <c r="AG200" i="14"/>
  <c r="AG202" i="14"/>
  <c r="AG204" i="14"/>
  <c r="AG206" i="14"/>
  <c r="AG208" i="14"/>
  <c r="AG210" i="14"/>
  <c r="AG212" i="14"/>
  <c r="AG214" i="14"/>
  <c r="AG216" i="14"/>
  <c r="AG218" i="14"/>
  <c r="AG220" i="14"/>
  <c r="AG221" i="14"/>
  <c r="AG199" i="14"/>
  <c r="AG201" i="14"/>
  <c r="AG203" i="14"/>
  <c r="AG205" i="14"/>
  <c r="AG207" i="14"/>
  <c r="AG209" i="14"/>
  <c r="AG211" i="14"/>
  <c r="AG213" i="14"/>
  <c r="AG215" i="14"/>
  <c r="AG217" i="14"/>
  <c r="AG219" i="14"/>
  <c r="AG224" i="14"/>
  <c r="AG226" i="14"/>
  <c r="AG228" i="14"/>
  <c r="AG230" i="14"/>
  <c r="AG232" i="14"/>
  <c r="AG234" i="14"/>
  <c r="AG236" i="14"/>
  <c r="AG238" i="14"/>
  <c r="AG240" i="14"/>
  <c r="AG242" i="14"/>
  <c r="AG244" i="14"/>
  <c r="AG246" i="14"/>
  <c r="AG248" i="14"/>
  <c r="AG250" i="14"/>
  <c r="AG252" i="14"/>
  <c r="AG254" i="14"/>
  <c r="AG256" i="14"/>
  <c r="AG258" i="14"/>
  <c r="AG260" i="14"/>
  <c r="AG262" i="14"/>
  <c r="AG264" i="14"/>
  <c r="AG266" i="14"/>
  <c r="AG268" i="14"/>
  <c r="AG223" i="14"/>
  <c r="AG225" i="14"/>
  <c r="AG227" i="14"/>
  <c r="AG229" i="14"/>
  <c r="AG231" i="14"/>
  <c r="AG233" i="14"/>
  <c r="AG235" i="14"/>
  <c r="AG237" i="14"/>
  <c r="AG239" i="14"/>
  <c r="AG241" i="14"/>
  <c r="AG243" i="14"/>
  <c r="AG245" i="14"/>
  <c r="AG247" i="14"/>
  <c r="AG249" i="14"/>
  <c r="AG251" i="14"/>
  <c r="AG253" i="14"/>
  <c r="AG255" i="14"/>
  <c r="AG257" i="14"/>
  <c r="AG259" i="14"/>
  <c r="AG261" i="14"/>
  <c r="AG263" i="14"/>
  <c r="AG265" i="14"/>
  <c r="AG267" i="14"/>
  <c r="AG293" i="14"/>
  <c r="AG298" i="14"/>
  <c r="AG300" i="14"/>
  <c r="AG270" i="14"/>
  <c r="AG296" i="14"/>
  <c r="AG301" i="14"/>
  <c r="AG285" i="14"/>
  <c r="AG287" i="14"/>
  <c r="AG289" i="14"/>
  <c r="AG291" i="14"/>
  <c r="AG273" i="14"/>
  <c r="AG275" i="14"/>
  <c r="AG277" i="14"/>
  <c r="AG279" i="14"/>
  <c r="AG281" i="14"/>
  <c r="AG283" i="14"/>
  <c r="AG294" i="14"/>
  <c r="AG271" i="14"/>
  <c r="AG292" i="14"/>
  <c r="AG297" i="14"/>
  <c r="AG299" i="14"/>
  <c r="AG11" i="14"/>
  <c r="AG269" i="14"/>
  <c r="AG286" i="14"/>
  <c r="AG288" i="14"/>
  <c r="AG290" i="14"/>
  <c r="AG272" i="14"/>
  <c r="AG274" i="14"/>
  <c r="AG276" i="14"/>
  <c r="AG278" i="14"/>
  <c r="AG280" i="14"/>
  <c r="AG282" i="14"/>
  <c r="AG284" i="14"/>
  <c r="AG295" i="14"/>
  <c r="AO14" i="14"/>
  <c r="AO16" i="14"/>
  <c r="AO18" i="14"/>
  <c r="AO12" i="14"/>
  <c r="AO19" i="14"/>
  <c r="AO21" i="14"/>
  <c r="AO15" i="14"/>
  <c r="AO17" i="14"/>
  <c r="AO13" i="14"/>
  <c r="AO23" i="14"/>
  <c r="AO25" i="14"/>
  <c r="AO27" i="14"/>
  <c r="AO29" i="14"/>
  <c r="AO31" i="14"/>
  <c r="AO33" i="14"/>
  <c r="AO22" i="14"/>
  <c r="AO26" i="14"/>
  <c r="AO32" i="14"/>
  <c r="AO35" i="14"/>
  <c r="AO47" i="14"/>
  <c r="AO49" i="14"/>
  <c r="AO54" i="14"/>
  <c r="AO56" i="14"/>
  <c r="AO58" i="14"/>
  <c r="AO60" i="14"/>
  <c r="AO62" i="14"/>
  <c r="AO64" i="14"/>
  <c r="AO66" i="14"/>
  <c r="AO30" i="14"/>
  <c r="AO40" i="14"/>
  <c r="AO43" i="14"/>
  <c r="AO20" i="14"/>
  <c r="AO28" i="14"/>
  <c r="AO34" i="14"/>
  <c r="AO45" i="14"/>
  <c r="AO53" i="14"/>
  <c r="AO59" i="14"/>
  <c r="AO68" i="14"/>
  <c r="AO37" i="14"/>
  <c r="AO38" i="14"/>
  <c r="AO44" i="14"/>
  <c r="AO39" i="14"/>
  <c r="AO70" i="14"/>
  <c r="AO41" i="14"/>
  <c r="AO52" i="14"/>
  <c r="AO55" i="14"/>
  <c r="AO24" i="14"/>
  <c r="AO48" i="14"/>
  <c r="AO65" i="14"/>
  <c r="AO57" i="14"/>
  <c r="AO71" i="14"/>
  <c r="AO46" i="14"/>
  <c r="AO36" i="14"/>
  <c r="AO42" i="14"/>
  <c r="AO69" i="14"/>
  <c r="AO67" i="14"/>
  <c r="AO50" i="14"/>
  <c r="AO51" i="14"/>
  <c r="AO75" i="14"/>
  <c r="AO76" i="14"/>
  <c r="AO77" i="14"/>
  <c r="AO61" i="14"/>
  <c r="AO72" i="14"/>
  <c r="AO78" i="14"/>
  <c r="AO82" i="14"/>
  <c r="AO84" i="14"/>
  <c r="AO81" i="14"/>
  <c r="AO86" i="14"/>
  <c r="AO88" i="14"/>
  <c r="AO90" i="14"/>
  <c r="AO92" i="14"/>
  <c r="AO94" i="14"/>
  <c r="AO96" i="14"/>
  <c r="AO63" i="14"/>
  <c r="AO74" i="14"/>
  <c r="AO73" i="14"/>
  <c r="AO87" i="14"/>
  <c r="AO91" i="14"/>
  <c r="AO105" i="14"/>
  <c r="AO107" i="14"/>
  <c r="AO109" i="14"/>
  <c r="AO111" i="14"/>
  <c r="AO113" i="14"/>
  <c r="AO115" i="14"/>
  <c r="AO117" i="14"/>
  <c r="AO119" i="14"/>
  <c r="AO121" i="14"/>
  <c r="AO123" i="14"/>
  <c r="AO125" i="14"/>
  <c r="AO127" i="14"/>
  <c r="AO83" i="14"/>
  <c r="AO95" i="14"/>
  <c r="AO99" i="14"/>
  <c r="AO101" i="14"/>
  <c r="AO80" i="14"/>
  <c r="AO103" i="14"/>
  <c r="AO97" i="14"/>
  <c r="AO79" i="14"/>
  <c r="AO89" i="14"/>
  <c r="AO93" i="14"/>
  <c r="AO104" i="14"/>
  <c r="AO106" i="14"/>
  <c r="AO108" i="14"/>
  <c r="AO98" i="14"/>
  <c r="AO110" i="14"/>
  <c r="AO85" i="14"/>
  <c r="AO102" i="14"/>
  <c r="AO120" i="14"/>
  <c r="AO133" i="14"/>
  <c r="AO122" i="14"/>
  <c r="AO129" i="14"/>
  <c r="AO131" i="14"/>
  <c r="AO136" i="14"/>
  <c r="AO138" i="14"/>
  <c r="AO140" i="14"/>
  <c r="AO124" i="14"/>
  <c r="AO134" i="14"/>
  <c r="AO116" i="14"/>
  <c r="AO100" i="14"/>
  <c r="AO112" i="14"/>
  <c r="AO118" i="14"/>
  <c r="AO146" i="14"/>
  <c r="AO153" i="14"/>
  <c r="AO155" i="14"/>
  <c r="AO162" i="14"/>
  <c r="AO164" i="14"/>
  <c r="AO126" i="14"/>
  <c r="AO148" i="14"/>
  <c r="AO158" i="14"/>
  <c r="AO160" i="14"/>
  <c r="AO130" i="14"/>
  <c r="AO135" i="14"/>
  <c r="AO143" i="14"/>
  <c r="AO150" i="14"/>
  <c r="AO156" i="14"/>
  <c r="AO145" i="14"/>
  <c r="AO151" i="14"/>
  <c r="AO139" i="14"/>
  <c r="AO147" i="14"/>
  <c r="AO154" i="14"/>
  <c r="AO161" i="14"/>
  <c r="AO163" i="14"/>
  <c r="AO165" i="14"/>
  <c r="AO167" i="14"/>
  <c r="AO128" i="14"/>
  <c r="AO141" i="14"/>
  <c r="AO149" i="14"/>
  <c r="AO157" i="14"/>
  <c r="AO114" i="14"/>
  <c r="AO142" i="14"/>
  <c r="AO152" i="14"/>
  <c r="AO168" i="14"/>
  <c r="AO175" i="14"/>
  <c r="AO132" i="14"/>
  <c r="AO170" i="14"/>
  <c r="AO177" i="14"/>
  <c r="AO172" i="14"/>
  <c r="AO159" i="14"/>
  <c r="AO166" i="14"/>
  <c r="AO174" i="14"/>
  <c r="AO169" i="14"/>
  <c r="AO144" i="14"/>
  <c r="AO171" i="14"/>
  <c r="AO137" i="14"/>
  <c r="AO176" i="14"/>
  <c r="AO180" i="14"/>
  <c r="AO182" i="14"/>
  <c r="AO184" i="14"/>
  <c r="AO186" i="14"/>
  <c r="AO188" i="14"/>
  <c r="AO190" i="14"/>
  <c r="AO192" i="14"/>
  <c r="AO194" i="14"/>
  <c r="AO196" i="14"/>
  <c r="AO198" i="14"/>
  <c r="AO173" i="14"/>
  <c r="AO178" i="14"/>
  <c r="AO179" i="14"/>
  <c r="AO181" i="14"/>
  <c r="AO183" i="14"/>
  <c r="AO185" i="14"/>
  <c r="AO187" i="14"/>
  <c r="AO189" i="14"/>
  <c r="AO191" i="14"/>
  <c r="AO193" i="14"/>
  <c r="AO195" i="14"/>
  <c r="AO197" i="14"/>
  <c r="AO222" i="14"/>
  <c r="AO200" i="14"/>
  <c r="AO202" i="14"/>
  <c r="AO204" i="14"/>
  <c r="AO206" i="14"/>
  <c r="AO208" i="14"/>
  <c r="AO210" i="14"/>
  <c r="AO212" i="14"/>
  <c r="AO214" i="14"/>
  <c r="AO216" i="14"/>
  <c r="AO218" i="14"/>
  <c r="AO220" i="14"/>
  <c r="AO221" i="14"/>
  <c r="AO199" i="14"/>
  <c r="AO201" i="14"/>
  <c r="AO203" i="14"/>
  <c r="AO205" i="14"/>
  <c r="AO207" i="14"/>
  <c r="AO209" i="14"/>
  <c r="AO211" i="14"/>
  <c r="AO213" i="14"/>
  <c r="AO215" i="14"/>
  <c r="AO217" i="14"/>
  <c r="AO219" i="14"/>
  <c r="AO224" i="14"/>
  <c r="AO226" i="14"/>
  <c r="AO228" i="14"/>
  <c r="AO230" i="14"/>
  <c r="AO232" i="14"/>
  <c r="AO234" i="14"/>
  <c r="AO236" i="14"/>
  <c r="AO238" i="14"/>
  <c r="AO240" i="14"/>
  <c r="AO242" i="14"/>
  <c r="AO244" i="14"/>
  <c r="AO246" i="14"/>
  <c r="AO248" i="14"/>
  <c r="AO250" i="14"/>
  <c r="AO252" i="14"/>
  <c r="AO254" i="14"/>
  <c r="AO256" i="14"/>
  <c r="AO258" i="14"/>
  <c r="AO260" i="14"/>
  <c r="AO262" i="14"/>
  <c r="AO264" i="14"/>
  <c r="AO266" i="14"/>
  <c r="AO268" i="14"/>
  <c r="AO225" i="14"/>
  <c r="AO227" i="14"/>
  <c r="AO229" i="14"/>
  <c r="AO231" i="14"/>
  <c r="AO233" i="14"/>
  <c r="AO235" i="14"/>
  <c r="AO237" i="14"/>
  <c r="AO239" i="14"/>
  <c r="AO241" i="14"/>
  <c r="AO243" i="14"/>
  <c r="AO245" i="14"/>
  <c r="AO247" i="14"/>
  <c r="AO249" i="14"/>
  <c r="AO251" i="14"/>
  <c r="AO253" i="14"/>
  <c r="AO255" i="14"/>
  <c r="AO257" i="14"/>
  <c r="AO259" i="14"/>
  <c r="AO261" i="14"/>
  <c r="AO263" i="14"/>
  <c r="AO265" i="14"/>
  <c r="AO267" i="14"/>
  <c r="AO223" i="14"/>
  <c r="AO293" i="14"/>
  <c r="AO298" i="14"/>
  <c r="AO300" i="14"/>
  <c r="AO270" i="14"/>
  <c r="AO296" i="14"/>
  <c r="AO301" i="14"/>
  <c r="AO285" i="14"/>
  <c r="AO287" i="14"/>
  <c r="AO289" i="14"/>
  <c r="AO291" i="14"/>
  <c r="AO273" i="14"/>
  <c r="AO275" i="14"/>
  <c r="AO277" i="14"/>
  <c r="AO279" i="14"/>
  <c r="AO281" i="14"/>
  <c r="AO283" i="14"/>
  <c r="AO294" i="14"/>
  <c r="AO271" i="14"/>
  <c r="AO292" i="14"/>
  <c r="AO297" i="14"/>
  <c r="AO299" i="14"/>
  <c r="AO11" i="14"/>
  <c r="AO269" i="14"/>
  <c r="AO286" i="14"/>
  <c r="AO288" i="14"/>
  <c r="AO290" i="14"/>
  <c r="AO272" i="14"/>
  <c r="AO274" i="14"/>
  <c r="AO276" i="14"/>
  <c r="AO278" i="14"/>
  <c r="AO280" i="14"/>
  <c r="AO282" i="14"/>
  <c r="AO284" i="14"/>
  <c r="AO295" i="14"/>
  <c r="AW14" i="14"/>
  <c r="AW16" i="14"/>
  <c r="AW18" i="14"/>
  <c r="AW12" i="14"/>
  <c r="AW19" i="14"/>
  <c r="AW21" i="14"/>
  <c r="AW15" i="14"/>
  <c r="AW17" i="14"/>
  <c r="AW13" i="14"/>
  <c r="AW23" i="14"/>
  <c r="AW25" i="14"/>
  <c r="AW27" i="14"/>
  <c r="AW29" i="14"/>
  <c r="AW31" i="14"/>
  <c r="AW33" i="14"/>
  <c r="AW20" i="14"/>
  <c r="AW28" i="14"/>
  <c r="AW35" i="14"/>
  <c r="AW43" i="14"/>
  <c r="AW47" i="14"/>
  <c r="AW49" i="14"/>
  <c r="AW54" i="14"/>
  <c r="AW56" i="14"/>
  <c r="AW58" i="14"/>
  <c r="AW60" i="14"/>
  <c r="AW62" i="14"/>
  <c r="AW64" i="14"/>
  <c r="AW66" i="14"/>
  <c r="AW37" i="14"/>
  <c r="AW42" i="14"/>
  <c r="AW45" i="14"/>
  <c r="AW32" i="14"/>
  <c r="AW24" i="14"/>
  <c r="AW34" i="14"/>
  <c r="AW30" i="14"/>
  <c r="AW36" i="14"/>
  <c r="AW22" i="14"/>
  <c r="AW61" i="14"/>
  <c r="AW40" i="14"/>
  <c r="AW46" i="14"/>
  <c r="AW41" i="14"/>
  <c r="AW53" i="14"/>
  <c r="AW63" i="14"/>
  <c r="AW72" i="14"/>
  <c r="AW39" i="14"/>
  <c r="AW52" i="14"/>
  <c r="AW55" i="14"/>
  <c r="AW48" i="14"/>
  <c r="AW50" i="14"/>
  <c r="AW38" i="14"/>
  <c r="AW26" i="14"/>
  <c r="AW51" i="14"/>
  <c r="AW44" i="14"/>
  <c r="AW70" i="14"/>
  <c r="AW79" i="14"/>
  <c r="AW68" i="14"/>
  <c r="AW75" i="14"/>
  <c r="AW76" i="14"/>
  <c r="AW77" i="14"/>
  <c r="AW69" i="14"/>
  <c r="AW65" i="14"/>
  <c r="AW74" i="14"/>
  <c r="AW81" i="14"/>
  <c r="AW84" i="14"/>
  <c r="AW67" i="14"/>
  <c r="AW80" i="14"/>
  <c r="AW83" i="14"/>
  <c r="AW86" i="14"/>
  <c r="AW88" i="14"/>
  <c r="AW90" i="14"/>
  <c r="AW92" i="14"/>
  <c r="AW94" i="14"/>
  <c r="AW96" i="14"/>
  <c r="AW71" i="14"/>
  <c r="AW78" i="14"/>
  <c r="AW57" i="14"/>
  <c r="AW89" i="14"/>
  <c r="AW93" i="14"/>
  <c r="AW99" i="14"/>
  <c r="AW101" i="14"/>
  <c r="AW105" i="14"/>
  <c r="AW107" i="14"/>
  <c r="AW109" i="14"/>
  <c r="AW111" i="14"/>
  <c r="AW113" i="14"/>
  <c r="AW115" i="14"/>
  <c r="AW117" i="14"/>
  <c r="AW119" i="14"/>
  <c r="AW121" i="14"/>
  <c r="AW123" i="14"/>
  <c r="AW125" i="14"/>
  <c r="AW127" i="14"/>
  <c r="AW73" i="14"/>
  <c r="AW85" i="14"/>
  <c r="AW97" i="14"/>
  <c r="AW103" i="14"/>
  <c r="AW59" i="14"/>
  <c r="AW82" i="14"/>
  <c r="AW87" i="14"/>
  <c r="AW91" i="14"/>
  <c r="AW100" i="14"/>
  <c r="AW104" i="14"/>
  <c r="AW106" i="14"/>
  <c r="AW108" i="14"/>
  <c r="AW102" i="14"/>
  <c r="AW110" i="14"/>
  <c r="AW98" i="14"/>
  <c r="AW112" i="14"/>
  <c r="AW95" i="14"/>
  <c r="AW122" i="14"/>
  <c r="AW133" i="14"/>
  <c r="AW114" i="14"/>
  <c r="AW116" i="14"/>
  <c r="AW124" i="14"/>
  <c r="AW129" i="14"/>
  <c r="AW131" i="14"/>
  <c r="AW136" i="14"/>
  <c r="AW138" i="14"/>
  <c r="AW140" i="14"/>
  <c r="AW118" i="14"/>
  <c r="AW126" i="14"/>
  <c r="AW134" i="14"/>
  <c r="AW120" i="14"/>
  <c r="AW128" i="14"/>
  <c r="AW148" i="14"/>
  <c r="AW153" i="14"/>
  <c r="AW155" i="14"/>
  <c r="AW162" i="14"/>
  <c r="AW164" i="14"/>
  <c r="AW132" i="14"/>
  <c r="AW143" i="14"/>
  <c r="AW150" i="14"/>
  <c r="AW158" i="14"/>
  <c r="AW160" i="14"/>
  <c r="AW137" i="14"/>
  <c r="AW141" i="14"/>
  <c r="AW145" i="14"/>
  <c r="AW156" i="14"/>
  <c r="AW147" i="14"/>
  <c r="AW151" i="14"/>
  <c r="AW149" i="14"/>
  <c r="AW154" i="14"/>
  <c r="AW161" i="14"/>
  <c r="AW163" i="14"/>
  <c r="AW165" i="14"/>
  <c r="AW167" i="14"/>
  <c r="AW130" i="14"/>
  <c r="AW135" i="14"/>
  <c r="AW142" i="14"/>
  <c r="AW152" i="14"/>
  <c r="AW157" i="14"/>
  <c r="AW144" i="14"/>
  <c r="AW170" i="14"/>
  <c r="AW166" i="14"/>
  <c r="AW172" i="14"/>
  <c r="AW174" i="14"/>
  <c r="AW176" i="14"/>
  <c r="AW146" i="14"/>
  <c r="AW169" i="14"/>
  <c r="AW139" i="14"/>
  <c r="AW171" i="14"/>
  <c r="AW159" i="14"/>
  <c r="AW168" i="14"/>
  <c r="AW177" i="14"/>
  <c r="AW180" i="14"/>
  <c r="AW182" i="14"/>
  <c r="AW184" i="14"/>
  <c r="AW186" i="14"/>
  <c r="AW188" i="14"/>
  <c r="AW190" i="14"/>
  <c r="AW192" i="14"/>
  <c r="AW194" i="14"/>
  <c r="AW196" i="14"/>
  <c r="AW198" i="14"/>
  <c r="AW178" i="14"/>
  <c r="AW179" i="14"/>
  <c r="AW181" i="14"/>
  <c r="AW183" i="14"/>
  <c r="AW185" i="14"/>
  <c r="AW187" i="14"/>
  <c r="AW189" i="14"/>
  <c r="AW191" i="14"/>
  <c r="AW193" i="14"/>
  <c r="AW195" i="14"/>
  <c r="AW173" i="14"/>
  <c r="AW175" i="14"/>
  <c r="AW222" i="14"/>
  <c r="AW200" i="14"/>
  <c r="AW202" i="14"/>
  <c r="AW204" i="14"/>
  <c r="AW206" i="14"/>
  <c r="AW208" i="14"/>
  <c r="AW210" i="14"/>
  <c r="AW212" i="14"/>
  <c r="AW214" i="14"/>
  <c r="AW216" i="14"/>
  <c r="AW218" i="14"/>
  <c r="AW220" i="14"/>
  <c r="AW197" i="14"/>
  <c r="AW199" i="14"/>
  <c r="AW201" i="14"/>
  <c r="AW203" i="14"/>
  <c r="AW205" i="14"/>
  <c r="AW207" i="14"/>
  <c r="AW209" i="14"/>
  <c r="AW211" i="14"/>
  <c r="AW213" i="14"/>
  <c r="AW215" i="14"/>
  <c r="AW217" i="14"/>
  <c r="AW219" i="14"/>
  <c r="AW224" i="14"/>
  <c r="AW226" i="14"/>
  <c r="AW228" i="14"/>
  <c r="AW230" i="14"/>
  <c r="AW232" i="14"/>
  <c r="AW234" i="14"/>
  <c r="AW236" i="14"/>
  <c r="AW238" i="14"/>
  <c r="AW240" i="14"/>
  <c r="AW242" i="14"/>
  <c r="AW244" i="14"/>
  <c r="AW246" i="14"/>
  <c r="AW248" i="14"/>
  <c r="AW250" i="14"/>
  <c r="AW252" i="14"/>
  <c r="AW254" i="14"/>
  <c r="AW256" i="14"/>
  <c r="AW258" i="14"/>
  <c r="AW260" i="14"/>
  <c r="AW262" i="14"/>
  <c r="AW264" i="14"/>
  <c r="AW266" i="14"/>
  <c r="AW268" i="14"/>
  <c r="AW225" i="14"/>
  <c r="AW227" i="14"/>
  <c r="AW229" i="14"/>
  <c r="AW231" i="14"/>
  <c r="AW233" i="14"/>
  <c r="AW235" i="14"/>
  <c r="AW237" i="14"/>
  <c r="AW239" i="14"/>
  <c r="AW241" i="14"/>
  <c r="AW243" i="14"/>
  <c r="AW245" i="14"/>
  <c r="AW247" i="14"/>
  <c r="AW249" i="14"/>
  <c r="AW251" i="14"/>
  <c r="AW253" i="14"/>
  <c r="AW255" i="14"/>
  <c r="AW257" i="14"/>
  <c r="AW259" i="14"/>
  <c r="AW261" i="14"/>
  <c r="AW263" i="14"/>
  <c r="AW265" i="14"/>
  <c r="AW267" i="14"/>
  <c r="AW221" i="14"/>
  <c r="AW223" i="14"/>
  <c r="AW293" i="14"/>
  <c r="AW298" i="14"/>
  <c r="AW300" i="14"/>
  <c r="AW270" i="14"/>
  <c r="AW291" i="14"/>
  <c r="AW296" i="14"/>
  <c r="AW285" i="14"/>
  <c r="AW287" i="14"/>
  <c r="AW289" i="14"/>
  <c r="AW271" i="14"/>
  <c r="AW273" i="14"/>
  <c r="AW275" i="14"/>
  <c r="AW277" i="14"/>
  <c r="AW279" i="14"/>
  <c r="AW281" i="14"/>
  <c r="AW283" i="14"/>
  <c r="AW294" i="14"/>
  <c r="AW292" i="14"/>
  <c r="AW297" i="14"/>
  <c r="AW299" i="14"/>
  <c r="AW11" i="14"/>
  <c r="AW269" i="14"/>
  <c r="AW295" i="14"/>
  <c r="AW286" i="14"/>
  <c r="AW288" i="14"/>
  <c r="AW290" i="14"/>
  <c r="AW272" i="14"/>
  <c r="AW274" i="14"/>
  <c r="AW276" i="14"/>
  <c r="AW278" i="14"/>
  <c r="AW280" i="14"/>
  <c r="AW282" i="14"/>
  <c r="AW284" i="14"/>
  <c r="BE14" i="14"/>
  <c r="BE16" i="14"/>
  <c r="BE18" i="14"/>
  <c r="BE12" i="14"/>
  <c r="BE19" i="14"/>
  <c r="BE21" i="14"/>
  <c r="BE15" i="14"/>
  <c r="BE17" i="14"/>
  <c r="BE13" i="14"/>
  <c r="BE23" i="14"/>
  <c r="BE25" i="14"/>
  <c r="BE27" i="14"/>
  <c r="BE29" i="14"/>
  <c r="BE31" i="14"/>
  <c r="BE33" i="14"/>
  <c r="BE22" i="14"/>
  <c r="BE30" i="14"/>
  <c r="BE35" i="14"/>
  <c r="BE45" i="14"/>
  <c r="BE47" i="14"/>
  <c r="BE49" i="14"/>
  <c r="BE54" i="14"/>
  <c r="BE56" i="14"/>
  <c r="BE58" i="14"/>
  <c r="BE60" i="14"/>
  <c r="BE62" i="14"/>
  <c r="BE64" i="14"/>
  <c r="BE66" i="14"/>
  <c r="BE34" i="14"/>
  <c r="BE39" i="14"/>
  <c r="BE26" i="14"/>
  <c r="BE36" i="14"/>
  <c r="BE20" i="14"/>
  <c r="BE46" i="14"/>
  <c r="BE63" i="14"/>
  <c r="BE28" i="14"/>
  <c r="BE37" i="14"/>
  <c r="BE38" i="14"/>
  <c r="BE42" i="14"/>
  <c r="BE48" i="14"/>
  <c r="BE44" i="14"/>
  <c r="BE74" i="14"/>
  <c r="BE43" i="14"/>
  <c r="BE51" i="14"/>
  <c r="BE57" i="14"/>
  <c r="BE41" i="14"/>
  <c r="BE70" i="14"/>
  <c r="BE52" i="14"/>
  <c r="BE55" i="14"/>
  <c r="BE69" i="14"/>
  <c r="BE73" i="14"/>
  <c r="BE53" i="14"/>
  <c r="BE59" i="14"/>
  <c r="BE61" i="14"/>
  <c r="BE65" i="14"/>
  <c r="BE67" i="14"/>
  <c r="BE81" i="14"/>
  <c r="BE24" i="14"/>
  <c r="BE40" i="14"/>
  <c r="BE32" i="14"/>
  <c r="BE71" i="14"/>
  <c r="BE68" i="14"/>
  <c r="BE80" i="14"/>
  <c r="BE78" i="14"/>
  <c r="BE83" i="14"/>
  <c r="BE72" i="14"/>
  <c r="BE75" i="14"/>
  <c r="BE76" i="14"/>
  <c r="BE79" i="14"/>
  <c r="BE85" i="14"/>
  <c r="BE86" i="14"/>
  <c r="BE88" i="14"/>
  <c r="BE90" i="14"/>
  <c r="BE92" i="14"/>
  <c r="BE94" i="14"/>
  <c r="BE96" i="14"/>
  <c r="BE77" i="14"/>
  <c r="BE87" i="14"/>
  <c r="BE91" i="14"/>
  <c r="BE97" i="14"/>
  <c r="BE103" i="14"/>
  <c r="BE105" i="14"/>
  <c r="BE107" i="14"/>
  <c r="BE109" i="14"/>
  <c r="BE111" i="14"/>
  <c r="BE113" i="14"/>
  <c r="BE115" i="14"/>
  <c r="BE117" i="14"/>
  <c r="BE119" i="14"/>
  <c r="BE121" i="14"/>
  <c r="BE123" i="14"/>
  <c r="BE125" i="14"/>
  <c r="BE127" i="14"/>
  <c r="BE50" i="14"/>
  <c r="BE100" i="14"/>
  <c r="BE84" i="14"/>
  <c r="BE89" i="14"/>
  <c r="BE93" i="14"/>
  <c r="BE98" i="14"/>
  <c r="BE102" i="14"/>
  <c r="BE104" i="14"/>
  <c r="BE106" i="14"/>
  <c r="BE108" i="14"/>
  <c r="BE99" i="14"/>
  <c r="BE101" i="14"/>
  <c r="BE112" i="14"/>
  <c r="BE114" i="14"/>
  <c r="BE82" i="14"/>
  <c r="BE116" i="14"/>
  <c r="BE124" i="14"/>
  <c r="BE133" i="14"/>
  <c r="BE95" i="14"/>
  <c r="BE118" i="14"/>
  <c r="BE126" i="14"/>
  <c r="BE129" i="14"/>
  <c r="BE131" i="14"/>
  <c r="BE136" i="14"/>
  <c r="BE138" i="14"/>
  <c r="BE140" i="14"/>
  <c r="BE120" i="14"/>
  <c r="BE132" i="14"/>
  <c r="BE134" i="14"/>
  <c r="BE110" i="14"/>
  <c r="BE122" i="14"/>
  <c r="BE130" i="14"/>
  <c r="BE135" i="14"/>
  <c r="BE141" i="14"/>
  <c r="BE143" i="14"/>
  <c r="BE150" i="14"/>
  <c r="BE153" i="14"/>
  <c r="BE155" i="14"/>
  <c r="BE162" i="14"/>
  <c r="BE164" i="14"/>
  <c r="BE145" i="14"/>
  <c r="BE158" i="14"/>
  <c r="BE160" i="14"/>
  <c r="BE139" i="14"/>
  <c r="BE147" i="14"/>
  <c r="BE156" i="14"/>
  <c r="BE128" i="14"/>
  <c r="BE149" i="14"/>
  <c r="BE151" i="14"/>
  <c r="BE142" i="14"/>
  <c r="BE154" i="14"/>
  <c r="BE161" i="14"/>
  <c r="BE163" i="14"/>
  <c r="BE165" i="14"/>
  <c r="BE167" i="14"/>
  <c r="BE137" i="14"/>
  <c r="BE144" i="14"/>
  <c r="BE152" i="14"/>
  <c r="BE157" i="14"/>
  <c r="BE146" i="14"/>
  <c r="BE172" i="14"/>
  <c r="BE159" i="14"/>
  <c r="BE174" i="14"/>
  <c r="BE148" i="14"/>
  <c r="BE176" i="14"/>
  <c r="BE169" i="14"/>
  <c r="BE171" i="14"/>
  <c r="BE168" i="14"/>
  <c r="BE166" i="14"/>
  <c r="BE170" i="14"/>
  <c r="BE177" i="14"/>
  <c r="BE173" i="14"/>
  <c r="BE175" i="14"/>
  <c r="BE180" i="14"/>
  <c r="BE182" i="14"/>
  <c r="BE184" i="14"/>
  <c r="BE186" i="14"/>
  <c r="BE188" i="14"/>
  <c r="BE190" i="14"/>
  <c r="BE192" i="14"/>
  <c r="BE194" i="14"/>
  <c r="BE196" i="14"/>
  <c r="BE198" i="14"/>
  <c r="BE178" i="14"/>
  <c r="BE179" i="14"/>
  <c r="BE181" i="14"/>
  <c r="BE183" i="14"/>
  <c r="BE185" i="14"/>
  <c r="BE187" i="14"/>
  <c r="BE189" i="14"/>
  <c r="BE191" i="14"/>
  <c r="BE193" i="14"/>
  <c r="BE195" i="14"/>
  <c r="BE222" i="14"/>
  <c r="BE200" i="14"/>
  <c r="BE202" i="14"/>
  <c r="BE204" i="14"/>
  <c r="BE206" i="14"/>
  <c r="BE208" i="14"/>
  <c r="BE210" i="14"/>
  <c r="BE212" i="14"/>
  <c r="BE214" i="14"/>
  <c r="BE216" i="14"/>
  <c r="BE218" i="14"/>
  <c r="BE220" i="14"/>
  <c r="BE197" i="14"/>
  <c r="BE199" i="14"/>
  <c r="BE201" i="14"/>
  <c r="BE203" i="14"/>
  <c r="BE205" i="14"/>
  <c r="BE207" i="14"/>
  <c r="BE209" i="14"/>
  <c r="BE211" i="14"/>
  <c r="BE213" i="14"/>
  <c r="BE215" i="14"/>
  <c r="BE217" i="14"/>
  <c r="BE219" i="14"/>
  <c r="BE224" i="14"/>
  <c r="BE226" i="14"/>
  <c r="BE228" i="14"/>
  <c r="BE230" i="14"/>
  <c r="BE232" i="14"/>
  <c r="BE234" i="14"/>
  <c r="BE236" i="14"/>
  <c r="BE238" i="14"/>
  <c r="BE240" i="14"/>
  <c r="BE242" i="14"/>
  <c r="BE244" i="14"/>
  <c r="BE246" i="14"/>
  <c r="BE248" i="14"/>
  <c r="BE250" i="14"/>
  <c r="BE252" i="14"/>
  <c r="BE254" i="14"/>
  <c r="BE256" i="14"/>
  <c r="BE258" i="14"/>
  <c r="BE260" i="14"/>
  <c r="BE262" i="14"/>
  <c r="BE264" i="14"/>
  <c r="BE266" i="14"/>
  <c r="BE268" i="14"/>
  <c r="BE223" i="14"/>
  <c r="BE225" i="14"/>
  <c r="BE227" i="14"/>
  <c r="BE229" i="14"/>
  <c r="BE231" i="14"/>
  <c r="BE233" i="14"/>
  <c r="BE235" i="14"/>
  <c r="BE237" i="14"/>
  <c r="BE239" i="14"/>
  <c r="BE241" i="14"/>
  <c r="BE243" i="14"/>
  <c r="BE245" i="14"/>
  <c r="BE247" i="14"/>
  <c r="BE249" i="14"/>
  <c r="BE251" i="14"/>
  <c r="BE253" i="14"/>
  <c r="BE255" i="14"/>
  <c r="BE257" i="14"/>
  <c r="BE259" i="14"/>
  <c r="BE261" i="14"/>
  <c r="BE263" i="14"/>
  <c r="BE265" i="14"/>
  <c r="BE267" i="14"/>
  <c r="BE221" i="14"/>
  <c r="BE293" i="14"/>
  <c r="BE298" i="14"/>
  <c r="BE300" i="14"/>
  <c r="BE270" i="14"/>
  <c r="BE291" i="14"/>
  <c r="BE296" i="14"/>
  <c r="BE285" i="14"/>
  <c r="BE287" i="14"/>
  <c r="BE289" i="14"/>
  <c r="BE271" i="14"/>
  <c r="BE273" i="14"/>
  <c r="BE275" i="14"/>
  <c r="BE277" i="14"/>
  <c r="BE279" i="14"/>
  <c r="BE281" i="14"/>
  <c r="BE283" i="14"/>
  <c r="BE294" i="14"/>
  <c r="BE292" i="14"/>
  <c r="BE297" i="14"/>
  <c r="BE299" i="14"/>
  <c r="BE11" i="14"/>
  <c r="BE269" i="14"/>
  <c r="BE295" i="14"/>
  <c r="BE301" i="14"/>
  <c r="BE286" i="14"/>
  <c r="BE288" i="14"/>
  <c r="BE290" i="14"/>
  <c r="BE272" i="14"/>
  <c r="BE274" i="14"/>
  <c r="BE276" i="14"/>
  <c r="BE278" i="14"/>
  <c r="BE280" i="14"/>
  <c r="BE282" i="14"/>
  <c r="BE284" i="14"/>
  <c r="BM14" i="14"/>
  <c r="BM16" i="14"/>
  <c r="BM12" i="14"/>
  <c r="BM19" i="14"/>
  <c r="BM21" i="14"/>
  <c r="BM13" i="14"/>
  <c r="BM15" i="14"/>
  <c r="BM17" i="14"/>
  <c r="BM23" i="14"/>
  <c r="BM25" i="14"/>
  <c r="BM27" i="14"/>
  <c r="BM29" i="14"/>
  <c r="BM31" i="14"/>
  <c r="BM33" i="14"/>
  <c r="BM20" i="14"/>
  <c r="BM24" i="14"/>
  <c r="BM35" i="14"/>
  <c r="BM36" i="14"/>
  <c r="BM45" i="14"/>
  <c r="BM47" i="14"/>
  <c r="BM49" i="14"/>
  <c r="BM54" i="14"/>
  <c r="BM56" i="14"/>
  <c r="BM58" i="14"/>
  <c r="BM60" i="14"/>
  <c r="BM62" i="14"/>
  <c r="BM64" i="14"/>
  <c r="BM66" i="14"/>
  <c r="BM38" i="14"/>
  <c r="BM41" i="14"/>
  <c r="BM18" i="14"/>
  <c r="BM22" i="14"/>
  <c r="BM28" i="14"/>
  <c r="BM32" i="14"/>
  <c r="BM44" i="14"/>
  <c r="BM48" i="14"/>
  <c r="BM52" i="14"/>
  <c r="BM65" i="14"/>
  <c r="BM67" i="14"/>
  <c r="BM26" i="14"/>
  <c r="BM39" i="14"/>
  <c r="BM40" i="14"/>
  <c r="BM43" i="14"/>
  <c r="BM30" i="14"/>
  <c r="BM34" i="14"/>
  <c r="BM51" i="14"/>
  <c r="BM69" i="14"/>
  <c r="BM76" i="14"/>
  <c r="BM57" i="14"/>
  <c r="BM37" i="14"/>
  <c r="BM46" i="14"/>
  <c r="BM50" i="14"/>
  <c r="BM42" i="14"/>
  <c r="BM63" i="14"/>
  <c r="BM68" i="14"/>
  <c r="BM72" i="14"/>
  <c r="BM70" i="14"/>
  <c r="BM71" i="14"/>
  <c r="BM77" i="14"/>
  <c r="BM59" i="14"/>
  <c r="BM79" i="14"/>
  <c r="BM83" i="14"/>
  <c r="BM85" i="14"/>
  <c r="BM74" i="14"/>
  <c r="BM86" i="14"/>
  <c r="BM88" i="14"/>
  <c r="BM90" i="14"/>
  <c r="BM92" i="14"/>
  <c r="BM94" i="14"/>
  <c r="BM96" i="14"/>
  <c r="BM55" i="14"/>
  <c r="BM73" i="14"/>
  <c r="BM61" i="14"/>
  <c r="BM75" i="14"/>
  <c r="BM78" i="14"/>
  <c r="BM89" i="14"/>
  <c r="BM93" i="14"/>
  <c r="BM103" i="14"/>
  <c r="BM105" i="14"/>
  <c r="BM107" i="14"/>
  <c r="BM109" i="14"/>
  <c r="BM111" i="14"/>
  <c r="BM113" i="14"/>
  <c r="BM115" i="14"/>
  <c r="BM117" i="14"/>
  <c r="BM119" i="14"/>
  <c r="BM121" i="14"/>
  <c r="BM123" i="14"/>
  <c r="BM125" i="14"/>
  <c r="BM127" i="14"/>
  <c r="BM81" i="14"/>
  <c r="BM82" i="14"/>
  <c r="BM100" i="14"/>
  <c r="BM95" i="14"/>
  <c r="BM98" i="14"/>
  <c r="BM102" i="14"/>
  <c r="BM80" i="14"/>
  <c r="BM87" i="14"/>
  <c r="BM91" i="14"/>
  <c r="BM104" i="14"/>
  <c r="BM106" i="14"/>
  <c r="BM108" i="14"/>
  <c r="BM84" i="14"/>
  <c r="BM114" i="14"/>
  <c r="BM99" i="14"/>
  <c r="BM101" i="14"/>
  <c r="BM110" i="14"/>
  <c r="BM97" i="14"/>
  <c r="BM118" i="14"/>
  <c r="BM126" i="14"/>
  <c r="BM133" i="14"/>
  <c r="BM112" i="14"/>
  <c r="BM120" i="14"/>
  <c r="BM129" i="14"/>
  <c r="BM131" i="14"/>
  <c r="BM136" i="14"/>
  <c r="BM138" i="14"/>
  <c r="BM140" i="14"/>
  <c r="BM122" i="14"/>
  <c r="BM132" i="14"/>
  <c r="BM134" i="14"/>
  <c r="BM116" i="14"/>
  <c r="BM124" i="14"/>
  <c r="BM137" i="14"/>
  <c r="BM145" i="14"/>
  <c r="BM153" i="14"/>
  <c r="BM162" i="14"/>
  <c r="BM164" i="14"/>
  <c r="BM147" i="14"/>
  <c r="BM158" i="14"/>
  <c r="BM160" i="14"/>
  <c r="BM149" i="14"/>
  <c r="BM156" i="14"/>
  <c r="BM130" i="14"/>
  <c r="BM135" i="14"/>
  <c r="BM142" i="14"/>
  <c r="BM151" i="14"/>
  <c r="BM144" i="14"/>
  <c r="BM154" i="14"/>
  <c r="BM161" i="14"/>
  <c r="BM163" i="14"/>
  <c r="BM165" i="14"/>
  <c r="BM167" i="14"/>
  <c r="BM139" i="14"/>
  <c r="BM146" i="14"/>
  <c r="BM152" i="14"/>
  <c r="BM157" i="14"/>
  <c r="BM128" i="14"/>
  <c r="BM141" i="14"/>
  <c r="BM148" i="14"/>
  <c r="BM150" i="14"/>
  <c r="BM174" i="14"/>
  <c r="BM176" i="14"/>
  <c r="BM143" i="14"/>
  <c r="BM169" i="14"/>
  <c r="BM171" i="14"/>
  <c r="BM159" i="14"/>
  <c r="BM173" i="14"/>
  <c r="BM166" i="14"/>
  <c r="BM168" i="14"/>
  <c r="BM170" i="14"/>
  <c r="BM180" i="14"/>
  <c r="BM182" i="14"/>
  <c r="BM184" i="14"/>
  <c r="BM186" i="14"/>
  <c r="BM188" i="14"/>
  <c r="BM190" i="14"/>
  <c r="BM192" i="14"/>
  <c r="BM194" i="14"/>
  <c r="BM196" i="14"/>
  <c r="BM198" i="14"/>
  <c r="BM175" i="14"/>
  <c r="BM178" i="14"/>
  <c r="BM172" i="14"/>
  <c r="BM179" i="14"/>
  <c r="BM181" i="14"/>
  <c r="BM183" i="14"/>
  <c r="BM185" i="14"/>
  <c r="BM187" i="14"/>
  <c r="BM189" i="14"/>
  <c r="BM191" i="14"/>
  <c r="BM193" i="14"/>
  <c r="BM195" i="14"/>
  <c r="BM177" i="14"/>
  <c r="BM197" i="14"/>
  <c r="BM220" i="14"/>
  <c r="BM222" i="14"/>
  <c r="BM200" i="14"/>
  <c r="BM202" i="14"/>
  <c r="BM204" i="14"/>
  <c r="BM206" i="14"/>
  <c r="BM208" i="14"/>
  <c r="BM210" i="14"/>
  <c r="BM212" i="14"/>
  <c r="BM214" i="14"/>
  <c r="BM216" i="14"/>
  <c r="BM218" i="14"/>
  <c r="BM199" i="14"/>
  <c r="BM201" i="14"/>
  <c r="BM203" i="14"/>
  <c r="BM205" i="14"/>
  <c r="BM207" i="14"/>
  <c r="BM209" i="14"/>
  <c r="BM211" i="14"/>
  <c r="BM213" i="14"/>
  <c r="BM215" i="14"/>
  <c r="BM217" i="14"/>
  <c r="BM219" i="14"/>
  <c r="BM221" i="14"/>
  <c r="BM224" i="14"/>
  <c r="BM226" i="14"/>
  <c r="BM228" i="14"/>
  <c r="BM230" i="14"/>
  <c r="BM232" i="14"/>
  <c r="BM234" i="14"/>
  <c r="BM236" i="14"/>
  <c r="BM238" i="14"/>
  <c r="BM240" i="14"/>
  <c r="BM242" i="14"/>
  <c r="BM244" i="14"/>
  <c r="BM246" i="14"/>
  <c r="BM248" i="14"/>
  <c r="BM250" i="14"/>
  <c r="BM252" i="14"/>
  <c r="BM254" i="14"/>
  <c r="BM256" i="14"/>
  <c r="BM258" i="14"/>
  <c r="BM260" i="14"/>
  <c r="BM262" i="14"/>
  <c r="BM264" i="14"/>
  <c r="BM266" i="14"/>
  <c r="BM268" i="14"/>
  <c r="BM223" i="14"/>
  <c r="BM225" i="14"/>
  <c r="BM227" i="14"/>
  <c r="BM229" i="14"/>
  <c r="BM231" i="14"/>
  <c r="BM233" i="14"/>
  <c r="BM235" i="14"/>
  <c r="BM237" i="14"/>
  <c r="BM239" i="14"/>
  <c r="BM241" i="14"/>
  <c r="BM243" i="14"/>
  <c r="BM245" i="14"/>
  <c r="BM247" i="14"/>
  <c r="BM249" i="14"/>
  <c r="BM251" i="14"/>
  <c r="BM253" i="14"/>
  <c r="BM255" i="14"/>
  <c r="BM257" i="14"/>
  <c r="BM259" i="14"/>
  <c r="BM261" i="14"/>
  <c r="BM263" i="14"/>
  <c r="BM265" i="14"/>
  <c r="BM267" i="14"/>
  <c r="BM293" i="14"/>
  <c r="BM296" i="14"/>
  <c r="BM298" i="14"/>
  <c r="BM300" i="14"/>
  <c r="BM270" i="14"/>
  <c r="BM291" i="14"/>
  <c r="BM285" i="14"/>
  <c r="BM287" i="14"/>
  <c r="BM289" i="14"/>
  <c r="BM271" i="14"/>
  <c r="BM273" i="14"/>
  <c r="BM275" i="14"/>
  <c r="BM277" i="14"/>
  <c r="BM279" i="14"/>
  <c r="BM281" i="14"/>
  <c r="BM283" i="14"/>
  <c r="BM294" i="14"/>
  <c r="BM292" i="14"/>
  <c r="BM297" i="14"/>
  <c r="BM299" i="14"/>
  <c r="BM11" i="14"/>
  <c r="BM269" i="14"/>
  <c r="BM295" i="14"/>
  <c r="BM286" i="14"/>
  <c r="BM288" i="14"/>
  <c r="BM290" i="14"/>
  <c r="BM272" i="14"/>
  <c r="BM274" i="14"/>
  <c r="BM276" i="14"/>
  <c r="BM278" i="14"/>
  <c r="BM280" i="14"/>
  <c r="BM282" i="14"/>
  <c r="BM284" i="14"/>
  <c r="R20" i="14"/>
  <c r="R22" i="14"/>
  <c r="R14" i="14"/>
  <c r="R16" i="14"/>
  <c r="R18" i="14"/>
  <c r="R23" i="14"/>
  <c r="R12" i="14"/>
  <c r="R19" i="14"/>
  <c r="R21" i="14"/>
  <c r="R15" i="14"/>
  <c r="R13" i="14"/>
  <c r="R25" i="14"/>
  <c r="R27" i="14"/>
  <c r="R29" i="14"/>
  <c r="R31" i="14"/>
  <c r="R33" i="14"/>
  <c r="R37" i="14"/>
  <c r="R28" i="14"/>
  <c r="R35" i="14"/>
  <c r="R40" i="14"/>
  <c r="R43" i="14"/>
  <c r="R51" i="14"/>
  <c r="R53" i="14"/>
  <c r="R68" i="14"/>
  <c r="R44" i="14"/>
  <c r="R47" i="14"/>
  <c r="R49" i="14"/>
  <c r="R24" i="14"/>
  <c r="R17" i="14"/>
  <c r="R30" i="14"/>
  <c r="R34" i="14"/>
  <c r="R32" i="14"/>
  <c r="R36" i="14"/>
  <c r="R60" i="14"/>
  <c r="R67" i="14"/>
  <c r="R70" i="14"/>
  <c r="R72" i="14"/>
  <c r="R74" i="14"/>
  <c r="R76" i="14"/>
  <c r="R78" i="14"/>
  <c r="R26" i="14"/>
  <c r="R41" i="14"/>
  <c r="R42" i="14"/>
  <c r="R45" i="14"/>
  <c r="R38" i="14"/>
  <c r="R71" i="14"/>
  <c r="R80" i="14"/>
  <c r="R82" i="14"/>
  <c r="R84" i="14"/>
  <c r="R86" i="14"/>
  <c r="R55" i="14"/>
  <c r="R39" i="14"/>
  <c r="R52" i="14"/>
  <c r="R46" i="14"/>
  <c r="R54" i="14"/>
  <c r="R58" i="14"/>
  <c r="R48" i="14"/>
  <c r="R50" i="14"/>
  <c r="R61" i="14"/>
  <c r="R63" i="14"/>
  <c r="R64" i="14"/>
  <c r="R66" i="14"/>
  <c r="R56" i="14"/>
  <c r="R65" i="14"/>
  <c r="R57" i="14"/>
  <c r="R59" i="14"/>
  <c r="R62" i="14"/>
  <c r="R77" i="14"/>
  <c r="R69" i="14"/>
  <c r="R73" i="14"/>
  <c r="R83" i="14"/>
  <c r="R87" i="14"/>
  <c r="R89" i="14"/>
  <c r="R91" i="14"/>
  <c r="R93" i="14"/>
  <c r="R81" i="14"/>
  <c r="R85" i="14"/>
  <c r="R100" i="14"/>
  <c r="R102" i="14"/>
  <c r="R79" i="14"/>
  <c r="R95" i="14"/>
  <c r="R88" i="14"/>
  <c r="R92" i="14"/>
  <c r="R105" i="14"/>
  <c r="R107" i="14"/>
  <c r="R109" i="14"/>
  <c r="R111" i="14"/>
  <c r="R113" i="14"/>
  <c r="R115" i="14"/>
  <c r="R117" i="14"/>
  <c r="R119" i="14"/>
  <c r="R121" i="14"/>
  <c r="R123" i="14"/>
  <c r="R125" i="14"/>
  <c r="R127" i="14"/>
  <c r="R97" i="14"/>
  <c r="R98" i="14"/>
  <c r="R96" i="14"/>
  <c r="R108" i="14"/>
  <c r="R101" i="14"/>
  <c r="R103" i="14"/>
  <c r="R75" i="14"/>
  <c r="R110" i="14"/>
  <c r="R94" i="14"/>
  <c r="R99" i="14"/>
  <c r="R106" i="14"/>
  <c r="R90" i="14"/>
  <c r="R104" i="14"/>
  <c r="R116" i="14"/>
  <c r="R135" i="14"/>
  <c r="R137" i="14"/>
  <c r="R139" i="14"/>
  <c r="R141" i="14"/>
  <c r="R122" i="14"/>
  <c r="R133" i="14"/>
  <c r="R124" i="14"/>
  <c r="R129" i="14"/>
  <c r="R131" i="14"/>
  <c r="R114" i="14"/>
  <c r="R136" i="14"/>
  <c r="R138" i="14"/>
  <c r="R140" i="14"/>
  <c r="R142" i="14"/>
  <c r="R144" i="14"/>
  <c r="R146" i="14"/>
  <c r="R148" i="14"/>
  <c r="R150" i="14"/>
  <c r="R118" i="14"/>
  <c r="R126" i="14"/>
  <c r="R112" i="14"/>
  <c r="R147" i="14"/>
  <c r="R149" i="14"/>
  <c r="R153" i="14"/>
  <c r="R155" i="14"/>
  <c r="R162" i="14"/>
  <c r="R164" i="14"/>
  <c r="R120" i="14"/>
  <c r="R130" i="14"/>
  <c r="R134" i="14"/>
  <c r="R158" i="14"/>
  <c r="R160" i="14"/>
  <c r="R156" i="14"/>
  <c r="R151" i="14"/>
  <c r="R169" i="14"/>
  <c r="R171" i="14"/>
  <c r="R173" i="14"/>
  <c r="R175" i="14"/>
  <c r="R177" i="14"/>
  <c r="R128" i="14"/>
  <c r="R154" i="14"/>
  <c r="R143" i="14"/>
  <c r="R157" i="14"/>
  <c r="R132" i="14"/>
  <c r="R167" i="14"/>
  <c r="R176" i="14"/>
  <c r="R152" i="14"/>
  <c r="R165" i="14"/>
  <c r="R145" i="14"/>
  <c r="R166" i="14"/>
  <c r="R159" i="14"/>
  <c r="R163" i="14"/>
  <c r="R168" i="14"/>
  <c r="R170" i="14"/>
  <c r="R172" i="14"/>
  <c r="R161" i="14"/>
  <c r="R174" i="14"/>
  <c r="R178" i="14"/>
  <c r="R180" i="14"/>
  <c r="R182" i="14"/>
  <c r="R184" i="14"/>
  <c r="R186" i="14"/>
  <c r="R188" i="14"/>
  <c r="R190" i="14"/>
  <c r="R192" i="14"/>
  <c r="R194" i="14"/>
  <c r="R196" i="14"/>
  <c r="R198" i="14"/>
  <c r="R179" i="14"/>
  <c r="R181" i="14"/>
  <c r="R183" i="14"/>
  <c r="R185" i="14"/>
  <c r="R187" i="14"/>
  <c r="R189" i="14"/>
  <c r="R191" i="14"/>
  <c r="R193" i="14"/>
  <c r="R195" i="14"/>
  <c r="R197" i="14"/>
  <c r="R201" i="14"/>
  <c r="R203" i="14"/>
  <c r="R205" i="14"/>
  <c r="R207" i="14"/>
  <c r="R209" i="14"/>
  <c r="R211" i="14"/>
  <c r="R213" i="14"/>
  <c r="R215" i="14"/>
  <c r="R217" i="14"/>
  <c r="R219" i="14"/>
  <c r="R222" i="14"/>
  <c r="R200" i="14"/>
  <c r="R202" i="14"/>
  <c r="R204" i="14"/>
  <c r="R206" i="14"/>
  <c r="R208" i="14"/>
  <c r="R210" i="14"/>
  <c r="R212" i="14"/>
  <c r="R214" i="14"/>
  <c r="R216" i="14"/>
  <c r="R218" i="14"/>
  <c r="R220" i="14"/>
  <c r="R199" i="14"/>
  <c r="R221" i="14"/>
  <c r="R223" i="14"/>
  <c r="R224" i="14"/>
  <c r="R226" i="14"/>
  <c r="R228" i="14"/>
  <c r="R230" i="14"/>
  <c r="R232" i="14"/>
  <c r="R234" i="14"/>
  <c r="R236" i="14"/>
  <c r="R238" i="14"/>
  <c r="R240" i="14"/>
  <c r="R242" i="14"/>
  <c r="R244" i="14"/>
  <c r="R246" i="14"/>
  <c r="R248" i="14"/>
  <c r="R250" i="14"/>
  <c r="R252" i="14"/>
  <c r="R254" i="14"/>
  <c r="R256" i="14"/>
  <c r="R258" i="14"/>
  <c r="R260" i="14"/>
  <c r="R262" i="14"/>
  <c r="R264" i="14"/>
  <c r="R266" i="14"/>
  <c r="R268" i="14"/>
  <c r="R225" i="14"/>
  <c r="R227" i="14"/>
  <c r="R229" i="14"/>
  <c r="R231" i="14"/>
  <c r="R233" i="14"/>
  <c r="R235" i="14"/>
  <c r="R237" i="14"/>
  <c r="R239" i="14"/>
  <c r="R241" i="14"/>
  <c r="R243" i="14"/>
  <c r="R245" i="14"/>
  <c r="R247" i="14"/>
  <c r="R249" i="14"/>
  <c r="R251" i="14"/>
  <c r="R253" i="14"/>
  <c r="R255" i="14"/>
  <c r="R257" i="14"/>
  <c r="R259" i="14"/>
  <c r="R261" i="14"/>
  <c r="R263" i="14"/>
  <c r="R265" i="14"/>
  <c r="R267" i="14"/>
  <c r="R272" i="14"/>
  <c r="R274" i="14"/>
  <c r="R276" i="14"/>
  <c r="R278" i="14"/>
  <c r="R280" i="14"/>
  <c r="R282" i="14"/>
  <c r="R284" i="14"/>
  <c r="R295" i="14"/>
  <c r="R293" i="14"/>
  <c r="R298" i="14"/>
  <c r="R300" i="14"/>
  <c r="R270" i="14"/>
  <c r="R296" i="14"/>
  <c r="R287" i="14"/>
  <c r="R289" i="14"/>
  <c r="R291" i="14"/>
  <c r="R273" i="14"/>
  <c r="R275" i="14"/>
  <c r="R277" i="14"/>
  <c r="R279" i="14"/>
  <c r="R281" i="14"/>
  <c r="R283" i="14"/>
  <c r="R285" i="14"/>
  <c r="R301" i="14"/>
  <c r="R271" i="14"/>
  <c r="R292" i="14"/>
  <c r="R294" i="14"/>
  <c r="R297" i="14"/>
  <c r="R299" i="14"/>
  <c r="R11" i="14"/>
  <c r="R269" i="14"/>
  <c r="R286" i="14"/>
  <c r="R288" i="14"/>
  <c r="R290" i="14"/>
  <c r="Z20" i="14"/>
  <c r="Z22" i="14"/>
  <c r="Z14" i="14"/>
  <c r="Z16" i="14"/>
  <c r="Z18" i="14"/>
  <c r="Z23" i="14"/>
  <c r="Z12" i="14"/>
  <c r="Z19" i="14"/>
  <c r="Z21" i="14"/>
  <c r="Z15" i="14"/>
  <c r="Z13" i="14"/>
  <c r="Z25" i="14"/>
  <c r="Z27" i="14"/>
  <c r="Z29" i="14"/>
  <c r="Z37" i="14"/>
  <c r="Z17" i="14"/>
  <c r="Z30" i="14"/>
  <c r="Z35" i="14"/>
  <c r="Z42" i="14"/>
  <c r="Z44" i="14"/>
  <c r="Z51" i="14"/>
  <c r="Z53" i="14"/>
  <c r="Z68" i="14"/>
  <c r="Z47" i="14"/>
  <c r="Z49" i="14"/>
  <c r="Z26" i="14"/>
  <c r="Z32" i="14"/>
  <c r="Z33" i="14"/>
  <c r="Z34" i="14"/>
  <c r="Z31" i="14"/>
  <c r="Z36" i="14"/>
  <c r="Z38" i="14"/>
  <c r="Z62" i="14"/>
  <c r="Z70" i="14"/>
  <c r="Z72" i="14"/>
  <c r="Z74" i="14"/>
  <c r="Z76" i="14"/>
  <c r="Z78" i="14"/>
  <c r="Z46" i="14"/>
  <c r="Z24" i="14"/>
  <c r="Z39" i="14"/>
  <c r="Z43" i="14"/>
  <c r="Z28" i="14"/>
  <c r="Z40" i="14"/>
  <c r="Z52" i="14"/>
  <c r="Z66" i="14"/>
  <c r="Z73" i="14"/>
  <c r="Z80" i="14"/>
  <c r="Z82" i="14"/>
  <c r="Z84" i="14"/>
  <c r="Z86" i="14"/>
  <c r="Z54" i="14"/>
  <c r="Z57" i="14"/>
  <c r="Z50" i="14"/>
  <c r="Z69" i="14"/>
  <c r="Z48" i="14"/>
  <c r="Z45" i="14"/>
  <c r="Z63" i="14"/>
  <c r="Z64" i="14"/>
  <c r="Z75" i="14"/>
  <c r="Z58" i="14"/>
  <c r="Z41" i="14"/>
  <c r="Z56" i="14"/>
  <c r="Z65" i="14"/>
  <c r="Z71" i="14"/>
  <c r="Z59" i="14"/>
  <c r="Z85" i="14"/>
  <c r="Z87" i="14"/>
  <c r="Z89" i="14"/>
  <c r="Z91" i="14"/>
  <c r="Z93" i="14"/>
  <c r="Z55" i="14"/>
  <c r="Z100" i="14"/>
  <c r="Z102" i="14"/>
  <c r="Z79" i="14"/>
  <c r="Z60" i="14"/>
  <c r="Z61" i="14"/>
  <c r="Z97" i="14"/>
  <c r="Z90" i="14"/>
  <c r="Z98" i="14"/>
  <c r="Z105" i="14"/>
  <c r="Z107" i="14"/>
  <c r="Z109" i="14"/>
  <c r="Z111" i="14"/>
  <c r="Z113" i="14"/>
  <c r="Z115" i="14"/>
  <c r="Z117" i="14"/>
  <c r="Z119" i="14"/>
  <c r="Z121" i="14"/>
  <c r="Z123" i="14"/>
  <c r="Z125" i="14"/>
  <c r="Z127" i="14"/>
  <c r="Z94" i="14"/>
  <c r="Z96" i="14"/>
  <c r="Z77" i="14"/>
  <c r="Z81" i="14"/>
  <c r="Z83" i="14"/>
  <c r="Z101" i="14"/>
  <c r="Z110" i="14"/>
  <c r="Z104" i="14"/>
  <c r="Z112" i="14"/>
  <c r="Z67" i="14"/>
  <c r="Z88" i="14"/>
  <c r="Z106" i="14"/>
  <c r="Z103" i="14"/>
  <c r="Z108" i="14"/>
  <c r="Z92" i="14"/>
  <c r="Z99" i="14"/>
  <c r="Z135" i="14"/>
  <c r="Z137" i="14"/>
  <c r="Z139" i="14"/>
  <c r="Z141" i="14"/>
  <c r="Z124" i="14"/>
  <c r="Z133" i="14"/>
  <c r="Z118" i="14"/>
  <c r="Z126" i="14"/>
  <c r="Z129" i="14"/>
  <c r="Z131" i="14"/>
  <c r="Z116" i="14"/>
  <c r="Z136" i="14"/>
  <c r="Z138" i="14"/>
  <c r="Z140" i="14"/>
  <c r="Z142" i="14"/>
  <c r="Z144" i="14"/>
  <c r="Z146" i="14"/>
  <c r="Z148" i="14"/>
  <c r="Z150" i="14"/>
  <c r="Z120" i="14"/>
  <c r="Z128" i="14"/>
  <c r="Z149" i="14"/>
  <c r="Z153" i="14"/>
  <c r="Z155" i="14"/>
  <c r="Z162" i="14"/>
  <c r="Z164" i="14"/>
  <c r="Z132" i="14"/>
  <c r="Z158" i="14"/>
  <c r="Z160" i="14"/>
  <c r="Z156" i="14"/>
  <c r="Z151" i="14"/>
  <c r="Z169" i="14"/>
  <c r="Z171" i="14"/>
  <c r="Z173" i="14"/>
  <c r="Z175" i="14"/>
  <c r="Z177" i="14"/>
  <c r="Z114" i="14"/>
  <c r="Z130" i="14"/>
  <c r="Z134" i="14"/>
  <c r="Z143" i="14"/>
  <c r="Z154" i="14"/>
  <c r="Z122" i="14"/>
  <c r="Z145" i="14"/>
  <c r="Z157" i="14"/>
  <c r="Z147" i="14"/>
  <c r="Z166" i="14"/>
  <c r="Z152" i="14"/>
  <c r="Z161" i="14"/>
  <c r="Z168" i="14"/>
  <c r="Z165" i="14"/>
  <c r="Z170" i="14"/>
  <c r="Z172" i="14"/>
  <c r="Z95" i="14"/>
  <c r="Z159" i="14"/>
  <c r="Z163" i="14"/>
  <c r="Z167" i="14"/>
  <c r="Z178" i="14"/>
  <c r="Z174" i="14"/>
  <c r="Z176" i="14"/>
  <c r="Z180" i="14"/>
  <c r="Z182" i="14"/>
  <c r="Z184" i="14"/>
  <c r="Z186" i="14"/>
  <c r="Z188" i="14"/>
  <c r="Z190" i="14"/>
  <c r="Z192" i="14"/>
  <c r="Z194" i="14"/>
  <c r="Z196" i="14"/>
  <c r="Z198" i="14"/>
  <c r="Z179" i="14"/>
  <c r="Z181" i="14"/>
  <c r="Z183" i="14"/>
  <c r="Z185" i="14"/>
  <c r="Z187" i="14"/>
  <c r="Z189" i="14"/>
  <c r="Z191" i="14"/>
  <c r="Z193" i="14"/>
  <c r="Z195" i="14"/>
  <c r="Z197" i="14"/>
  <c r="Z199" i="14"/>
  <c r="Z201" i="14"/>
  <c r="Z203" i="14"/>
  <c r="Z205" i="14"/>
  <c r="Z207" i="14"/>
  <c r="Z209" i="14"/>
  <c r="Z211" i="14"/>
  <c r="Z213" i="14"/>
  <c r="Z215" i="14"/>
  <c r="Z217" i="14"/>
  <c r="Z219" i="14"/>
  <c r="Z222" i="14"/>
  <c r="Z200" i="14"/>
  <c r="Z202" i="14"/>
  <c r="Z204" i="14"/>
  <c r="Z206" i="14"/>
  <c r="Z208" i="14"/>
  <c r="Z210" i="14"/>
  <c r="Z212" i="14"/>
  <c r="Z214" i="14"/>
  <c r="Z216" i="14"/>
  <c r="Z218" i="14"/>
  <c r="Z220" i="14"/>
  <c r="Z221" i="14"/>
  <c r="Z223" i="14"/>
  <c r="Z224" i="14"/>
  <c r="Z226" i="14"/>
  <c r="Z228" i="14"/>
  <c r="Z230" i="14"/>
  <c r="Z232" i="14"/>
  <c r="Z234" i="14"/>
  <c r="Z236" i="14"/>
  <c r="Z238" i="14"/>
  <c r="Z240" i="14"/>
  <c r="Z242" i="14"/>
  <c r="Z244" i="14"/>
  <c r="Z246" i="14"/>
  <c r="Z248" i="14"/>
  <c r="Z250" i="14"/>
  <c r="Z252" i="14"/>
  <c r="Z254" i="14"/>
  <c r="Z256" i="14"/>
  <c r="Z258" i="14"/>
  <c r="Z260" i="14"/>
  <c r="Z262" i="14"/>
  <c r="Z264" i="14"/>
  <c r="Z266" i="14"/>
  <c r="Z268" i="14"/>
  <c r="Z225" i="14"/>
  <c r="Z227" i="14"/>
  <c r="Z229" i="14"/>
  <c r="Z231" i="14"/>
  <c r="Z233" i="14"/>
  <c r="Z235" i="14"/>
  <c r="Z237" i="14"/>
  <c r="Z239" i="14"/>
  <c r="Z241" i="14"/>
  <c r="Z243" i="14"/>
  <c r="Z245" i="14"/>
  <c r="Z247" i="14"/>
  <c r="Z249" i="14"/>
  <c r="Z251" i="14"/>
  <c r="Z253" i="14"/>
  <c r="Z255" i="14"/>
  <c r="Z257" i="14"/>
  <c r="Z259" i="14"/>
  <c r="Z261" i="14"/>
  <c r="Z263" i="14"/>
  <c r="Z265" i="14"/>
  <c r="Z267" i="14"/>
  <c r="Z272" i="14"/>
  <c r="Z274" i="14"/>
  <c r="Z276" i="14"/>
  <c r="Z278" i="14"/>
  <c r="Z280" i="14"/>
  <c r="Z282" i="14"/>
  <c r="Z284" i="14"/>
  <c r="Z295" i="14"/>
  <c r="Z293" i="14"/>
  <c r="Z298" i="14"/>
  <c r="Z300" i="14"/>
  <c r="Z270" i="14"/>
  <c r="Z296" i="14"/>
  <c r="Z287" i="14"/>
  <c r="Z289" i="14"/>
  <c r="Z291" i="14"/>
  <c r="Z301" i="14"/>
  <c r="Z273" i="14"/>
  <c r="Z275" i="14"/>
  <c r="Z277" i="14"/>
  <c r="Z279" i="14"/>
  <c r="Z281" i="14"/>
  <c r="Z283" i="14"/>
  <c r="Z285" i="14"/>
  <c r="Z271" i="14"/>
  <c r="Z292" i="14"/>
  <c r="Z294" i="14"/>
  <c r="Z297" i="14"/>
  <c r="Z299" i="14"/>
  <c r="Z11" i="14"/>
  <c r="Z269" i="14"/>
  <c r="Z286" i="14"/>
  <c r="Z288" i="14"/>
  <c r="Z290" i="14"/>
  <c r="AH20" i="14"/>
  <c r="AH22" i="14"/>
  <c r="AH14" i="14"/>
  <c r="AH16" i="14"/>
  <c r="AH18" i="14"/>
  <c r="AH23" i="14"/>
  <c r="AH12" i="14"/>
  <c r="AH19" i="14"/>
  <c r="AH21" i="14"/>
  <c r="AH15" i="14"/>
  <c r="AH13" i="14"/>
  <c r="AH17" i="14"/>
  <c r="AH25" i="14"/>
  <c r="AH27" i="14"/>
  <c r="AH29" i="14"/>
  <c r="AH37" i="14"/>
  <c r="AH24" i="14"/>
  <c r="AH35" i="14"/>
  <c r="AH31" i="14"/>
  <c r="AH34" i="14"/>
  <c r="AH39" i="14"/>
  <c r="AH51" i="14"/>
  <c r="AH53" i="14"/>
  <c r="AH68" i="14"/>
  <c r="AH47" i="14"/>
  <c r="AH49" i="14"/>
  <c r="AH28" i="14"/>
  <c r="AH36" i="14"/>
  <c r="AH40" i="14"/>
  <c r="AH55" i="14"/>
  <c r="AH64" i="14"/>
  <c r="AH70" i="14"/>
  <c r="AH72" i="14"/>
  <c r="AH74" i="14"/>
  <c r="AH76" i="14"/>
  <c r="AH78" i="14"/>
  <c r="AH32" i="14"/>
  <c r="AH48" i="14"/>
  <c r="AH41" i="14"/>
  <c r="AH50" i="14"/>
  <c r="AH33" i="14"/>
  <c r="AH26" i="14"/>
  <c r="AH38" i="14"/>
  <c r="AH42" i="14"/>
  <c r="AH43" i="14"/>
  <c r="AH44" i="14"/>
  <c r="AH45" i="14"/>
  <c r="AH75" i="14"/>
  <c r="AH80" i="14"/>
  <c r="AH82" i="14"/>
  <c r="AH84" i="14"/>
  <c r="AH57" i="14"/>
  <c r="AH56" i="14"/>
  <c r="AH46" i="14"/>
  <c r="AH69" i="14"/>
  <c r="AH73" i="14"/>
  <c r="AH52" i="14"/>
  <c r="AH58" i="14"/>
  <c r="AH59" i="14"/>
  <c r="AH60" i="14"/>
  <c r="AH61" i="14"/>
  <c r="AH30" i="14"/>
  <c r="AH62" i="14"/>
  <c r="AH54" i="14"/>
  <c r="AH63" i="14"/>
  <c r="AH67" i="14"/>
  <c r="AH87" i="14"/>
  <c r="AH89" i="14"/>
  <c r="AH91" i="14"/>
  <c r="AH93" i="14"/>
  <c r="AH71" i="14"/>
  <c r="AH79" i="14"/>
  <c r="AH100" i="14"/>
  <c r="AH102" i="14"/>
  <c r="AH77" i="14"/>
  <c r="AH65" i="14"/>
  <c r="AH96" i="14"/>
  <c r="AH98" i="14"/>
  <c r="AH88" i="14"/>
  <c r="AH92" i="14"/>
  <c r="AH105" i="14"/>
  <c r="AH107" i="14"/>
  <c r="AH109" i="14"/>
  <c r="AH111" i="14"/>
  <c r="AH113" i="14"/>
  <c r="AH115" i="14"/>
  <c r="AH117" i="14"/>
  <c r="AH119" i="14"/>
  <c r="AH121" i="14"/>
  <c r="AH123" i="14"/>
  <c r="AH125" i="14"/>
  <c r="AH127" i="14"/>
  <c r="AH99" i="14"/>
  <c r="AH101" i="14"/>
  <c r="AH66" i="14"/>
  <c r="AH85" i="14"/>
  <c r="AH95" i="14"/>
  <c r="AH103" i="14"/>
  <c r="AH83" i="14"/>
  <c r="AH94" i="14"/>
  <c r="AH114" i="14"/>
  <c r="AH90" i="14"/>
  <c r="AH108" i="14"/>
  <c r="AH97" i="14"/>
  <c r="AH104" i="14"/>
  <c r="AH86" i="14"/>
  <c r="AH110" i="14"/>
  <c r="AH81" i="14"/>
  <c r="AH116" i="14"/>
  <c r="AH135" i="14"/>
  <c r="AH137" i="14"/>
  <c r="AH139" i="14"/>
  <c r="AH141" i="14"/>
  <c r="AH118" i="14"/>
  <c r="AH126" i="14"/>
  <c r="AH133" i="14"/>
  <c r="AH120" i="14"/>
  <c r="AH129" i="14"/>
  <c r="AH131" i="14"/>
  <c r="AH112" i="14"/>
  <c r="AH136" i="14"/>
  <c r="AH138" i="14"/>
  <c r="AH140" i="14"/>
  <c r="AH142" i="14"/>
  <c r="AH144" i="14"/>
  <c r="AH146" i="14"/>
  <c r="AH148" i="14"/>
  <c r="AH150" i="14"/>
  <c r="AH106" i="14"/>
  <c r="AH122" i="14"/>
  <c r="AH130" i="14"/>
  <c r="AH134" i="14"/>
  <c r="AH153" i="14"/>
  <c r="AH155" i="14"/>
  <c r="AH162" i="14"/>
  <c r="AH164" i="14"/>
  <c r="AH124" i="14"/>
  <c r="AH158" i="14"/>
  <c r="AH160" i="14"/>
  <c r="AH128" i="14"/>
  <c r="AH156" i="14"/>
  <c r="AH143" i="14"/>
  <c r="AH151" i="14"/>
  <c r="AH169" i="14"/>
  <c r="AH171" i="14"/>
  <c r="AH173" i="14"/>
  <c r="AH175" i="14"/>
  <c r="AH177" i="14"/>
  <c r="AH132" i="14"/>
  <c r="AH145" i="14"/>
  <c r="AH154" i="14"/>
  <c r="AH147" i="14"/>
  <c r="AH157" i="14"/>
  <c r="AH159" i="14"/>
  <c r="AH163" i="14"/>
  <c r="AH168" i="14"/>
  <c r="AH152" i="14"/>
  <c r="AH170" i="14"/>
  <c r="AH172" i="14"/>
  <c r="AH161" i="14"/>
  <c r="AH149" i="14"/>
  <c r="AH166" i="14"/>
  <c r="AH167" i="14"/>
  <c r="AH165" i="14"/>
  <c r="AH178" i="14"/>
  <c r="AH180" i="14"/>
  <c r="AH182" i="14"/>
  <c r="AH184" i="14"/>
  <c r="AH186" i="14"/>
  <c r="AH188" i="14"/>
  <c r="AH190" i="14"/>
  <c r="AH192" i="14"/>
  <c r="AH194" i="14"/>
  <c r="AH196" i="14"/>
  <c r="AH198" i="14"/>
  <c r="AH174" i="14"/>
  <c r="AH176" i="14"/>
  <c r="AH179" i="14"/>
  <c r="AH181" i="14"/>
  <c r="AH183" i="14"/>
  <c r="AH185" i="14"/>
  <c r="AH187" i="14"/>
  <c r="AH189" i="14"/>
  <c r="AH191" i="14"/>
  <c r="AH193" i="14"/>
  <c r="AH195" i="14"/>
  <c r="AH197" i="14"/>
  <c r="AH199" i="14"/>
  <c r="AH201" i="14"/>
  <c r="AH203" i="14"/>
  <c r="AH205" i="14"/>
  <c r="AH207" i="14"/>
  <c r="AH209" i="14"/>
  <c r="AH211" i="14"/>
  <c r="AH213" i="14"/>
  <c r="AH215" i="14"/>
  <c r="AH217" i="14"/>
  <c r="AH219" i="14"/>
  <c r="AH222" i="14"/>
  <c r="AH200" i="14"/>
  <c r="AH202" i="14"/>
  <c r="AH204" i="14"/>
  <c r="AH206" i="14"/>
  <c r="AH208" i="14"/>
  <c r="AH210" i="14"/>
  <c r="AH212" i="14"/>
  <c r="AH214" i="14"/>
  <c r="AH216" i="14"/>
  <c r="AH218" i="14"/>
  <c r="AH220" i="14"/>
  <c r="AH221" i="14"/>
  <c r="AH224" i="14"/>
  <c r="AH226" i="14"/>
  <c r="AH228" i="14"/>
  <c r="AH230" i="14"/>
  <c r="AH232" i="14"/>
  <c r="AH234" i="14"/>
  <c r="AH236" i="14"/>
  <c r="AH238" i="14"/>
  <c r="AH240" i="14"/>
  <c r="AH242" i="14"/>
  <c r="AH244" i="14"/>
  <c r="AH246" i="14"/>
  <c r="AH248" i="14"/>
  <c r="AH250" i="14"/>
  <c r="AH252" i="14"/>
  <c r="AH254" i="14"/>
  <c r="AH256" i="14"/>
  <c r="AH258" i="14"/>
  <c r="AH260" i="14"/>
  <c r="AH262" i="14"/>
  <c r="AH264" i="14"/>
  <c r="AH266" i="14"/>
  <c r="AH268" i="14"/>
  <c r="AH223" i="14"/>
  <c r="AH225" i="14"/>
  <c r="AH227" i="14"/>
  <c r="AH229" i="14"/>
  <c r="AH231" i="14"/>
  <c r="AH233" i="14"/>
  <c r="AH235" i="14"/>
  <c r="AH237" i="14"/>
  <c r="AH239" i="14"/>
  <c r="AH241" i="14"/>
  <c r="AH243" i="14"/>
  <c r="AH245" i="14"/>
  <c r="AH247" i="14"/>
  <c r="AH249" i="14"/>
  <c r="AH251" i="14"/>
  <c r="AH253" i="14"/>
  <c r="AH255" i="14"/>
  <c r="AH257" i="14"/>
  <c r="AH259" i="14"/>
  <c r="AH261" i="14"/>
  <c r="AH263" i="14"/>
  <c r="AH265" i="14"/>
  <c r="AH267" i="14"/>
  <c r="AH272" i="14"/>
  <c r="AH274" i="14"/>
  <c r="AH276" i="14"/>
  <c r="AH278" i="14"/>
  <c r="AH280" i="14"/>
  <c r="AH282" i="14"/>
  <c r="AH284" i="14"/>
  <c r="AH295" i="14"/>
  <c r="AH293" i="14"/>
  <c r="AH298" i="14"/>
  <c r="AH300" i="14"/>
  <c r="AH270" i="14"/>
  <c r="AH296" i="14"/>
  <c r="AH301" i="14"/>
  <c r="AH285" i="14"/>
  <c r="AH287" i="14"/>
  <c r="AH289" i="14"/>
  <c r="AH291" i="14"/>
  <c r="AH273" i="14"/>
  <c r="AH275" i="14"/>
  <c r="AH277" i="14"/>
  <c r="AH279" i="14"/>
  <c r="AH281" i="14"/>
  <c r="AH283" i="14"/>
  <c r="AH294" i="14"/>
  <c r="AH271" i="14"/>
  <c r="AH292" i="14"/>
  <c r="AH297" i="14"/>
  <c r="AH299" i="14"/>
  <c r="AH11" i="14"/>
  <c r="AH269" i="14"/>
  <c r="AH286" i="14"/>
  <c r="AH288" i="14"/>
  <c r="AH290" i="14"/>
  <c r="AP20" i="14"/>
  <c r="AP22" i="14"/>
  <c r="AP14" i="14"/>
  <c r="AP16" i="14"/>
  <c r="AP18" i="14"/>
  <c r="AP12" i="14"/>
  <c r="AP19" i="14"/>
  <c r="AP21" i="14"/>
  <c r="AP15" i="14"/>
  <c r="AP13" i="14"/>
  <c r="AP23" i="14"/>
  <c r="AP25" i="14"/>
  <c r="AP27" i="14"/>
  <c r="AP29" i="14"/>
  <c r="AP37" i="14"/>
  <c r="AP26" i="14"/>
  <c r="AP32" i="14"/>
  <c r="AP35" i="14"/>
  <c r="AP17" i="14"/>
  <c r="AP24" i="14"/>
  <c r="AP36" i="14"/>
  <c r="AP38" i="14"/>
  <c r="AP41" i="14"/>
  <c r="AP51" i="14"/>
  <c r="AP53" i="14"/>
  <c r="AP68" i="14"/>
  <c r="AP47" i="14"/>
  <c r="AP49" i="14"/>
  <c r="AP30" i="14"/>
  <c r="AP33" i="14"/>
  <c r="AP31" i="14"/>
  <c r="AP42" i="14"/>
  <c r="AP50" i="14"/>
  <c r="AP57" i="14"/>
  <c r="AP66" i="14"/>
  <c r="AP70" i="14"/>
  <c r="AP72" i="14"/>
  <c r="AP74" i="14"/>
  <c r="AP76" i="14"/>
  <c r="AP78" i="14"/>
  <c r="AP45" i="14"/>
  <c r="AP43" i="14"/>
  <c r="AP44" i="14"/>
  <c r="AP39" i="14"/>
  <c r="AP40" i="14"/>
  <c r="AP48" i="14"/>
  <c r="AP77" i="14"/>
  <c r="AP80" i="14"/>
  <c r="AP82" i="14"/>
  <c r="AP84" i="14"/>
  <c r="AP28" i="14"/>
  <c r="AP56" i="14"/>
  <c r="AP52" i="14"/>
  <c r="AP34" i="14"/>
  <c r="AP61" i="14"/>
  <c r="AP62" i="14"/>
  <c r="AP63" i="14"/>
  <c r="AP64" i="14"/>
  <c r="AP67" i="14"/>
  <c r="AP65" i="14"/>
  <c r="AP55" i="14"/>
  <c r="AP71" i="14"/>
  <c r="AP75" i="14"/>
  <c r="AP46" i="14"/>
  <c r="AP69" i="14"/>
  <c r="AP58" i="14"/>
  <c r="AP59" i="14"/>
  <c r="AP54" i="14"/>
  <c r="AP60" i="14"/>
  <c r="AP73" i="14"/>
  <c r="AP87" i="14"/>
  <c r="AP89" i="14"/>
  <c r="AP91" i="14"/>
  <c r="AP93" i="14"/>
  <c r="AP100" i="14"/>
  <c r="AP102" i="14"/>
  <c r="AP81" i="14"/>
  <c r="AP86" i="14"/>
  <c r="AP90" i="14"/>
  <c r="AP105" i="14"/>
  <c r="AP107" i="14"/>
  <c r="AP109" i="14"/>
  <c r="AP111" i="14"/>
  <c r="AP113" i="14"/>
  <c r="AP115" i="14"/>
  <c r="AP117" i="14"/>
  <c r="AP119" i="14"/>
  <c r="AP121" i="14"/>
  <c r="AP123" i="14"/>
  <c r="AP125" i="14"/>
  <c r="AP127" i="14"/>
  <c r="AP83" i="14"/>
  <c r="AP95" i="14"/>
  <c r="AP99" i="14"/>
  <c r="AP101" i="14"/>
  <c r="AP103" i="14"/>
  <c r="AP94" i="14"/>
  <c r="AP97" i="14"/>
  <c r="AP98" i="14"/>
  <c r="AP104" i="14"/>
  <c r="AP116" i="14"/>
  <c r="AP92" i="14"/>
  <c r="AP110" i="14"/>
  <c r="AP96" i="14"/>
  <c r="AP106" i="14"/>
  <c r="AP88" i="14"/>
  <c r="AP79" i="14"/>
  <c r="AP85" i="14"/>
  <c r="AP114" i="14"/>
  <c r="AP135" i="14"/>
  <c r="AP137" i="14"/>
  <c r="AP139" i="14"/>
  <c r="AP141" i="14"/>
  <c r="AP108" i="14"/>
  <c r="AP120" i="14"/>
  <c r="AP133" i="14"/>
  <c r="AP122" i="14"/>
  <c r="AP129" i="14"/>
  <c r="AP131" i="14"/>
  <c r="AP136" i="14"/>
  <c r="AP138" i="14"/>
  <c r="AP140" i="14"/>
  <c r="AP142" i="14"/>
  <c r="AP144" i="14"/>
  <c r="AP146" i="14"/>
  <c r="AP148" i="14"/>
  <c r="AP150" i="14"/>
  <c r="AP124" i="14"/>
  <c r="AP132" i="14"/>
  <c r="AP118" i="14"/>
  <c r="AP153" i="14"/>
  <c r="AP155" i="14"/>
  <c r="AP162" i="14"/>
  <c r="AP164" i="14"/>
  <c r="AP126" i="14"/>
  <c r="AP158" i="14"/>
  <c r="AP160" i="14"/>
  <c r="AP130" i="14"/>
  <c r="AP134" i="14"/>
  <c r="AP143" i="14"/>
  <c r="AP156" i="14"/>
  <c r="AP145" i="14"/>
  <c r="AP151" i="14"/>
  <c r="AP169" i="14"/>
  <c r="AP171" i="14"/>
  <c r="AP173" i="14"/>
  <c r="AP175" i="14"/>
  <c r="AP177" i="14"/>
  <c r="AP147" i="14"/>
  <c r="AP154" i="14"/>
  <c r="AP128" i="14"/>
  <c r="AP149" i="14"/>
  <c r="AP157" i="14"/>
  <c r="AP112" i="14"/>
  <c r="AP161" i="14"/>
  <c r="AP168" i="14"/>
  <c r="AP170" i="14"/>
  <c r="AP165" i="14"/>
  <c r="AP172" i="14"/>
  <c r="AP152" i="14"/>
  <c r="AP159" i="14"/>
  <c r="AP166" i="14"/>
  <c r="AP174" i="14"/>
  <c r="AP163" i="14"/>
  <c r="AP167" i="14"/>
  <c r="AP176" i="14"/>
  <c r="AP180" i="14"/>
  <c r="AP182" i="14"/>
  <c r="AP184" i="14"/>
  <c r="AP186" i="14"/>
  <c r="AP188" i="14"/>
  <c r="AP190" i="14"/>
  <c r="AP192" i="14"/>
  <c r="AP194" i="14"/>
  <c r="AP196" i="14"/>
  <c r="AP198" i="14"/>
  <c r="AP178" i="14"/>
  <c r="AP179" i="14"/>
  <c r="AP181" i="14"/>
  <c r="AP183" i="14"/>
  <c r="AP185" i="14"/>
  <c r="AP187" i="14"/>
  <c r="AP189" i="14"/>
  <c r="AP191" i="14"/>
  <c r="AP193" i="14"/>
  <c r="AP195" i="14"/>
  <c r="AP197" i="14"/>
  <c r="AP199" i="14"/>
  <c r="AP201" i="14"/>
  <c r="AP203" i="14"/>
  <c r="AP205" i="14"/>
  <c r="AP207" i="14"/>
  <c r="AP209" i="14"/>
  <c r="AP211" i="14"/>
  <c r="AP213" i="14"/>
  <c r="AP215" i="14"/>
  <c r="AP217" i="14"/>
  <c r="AP219" i="14"/>
  <c r="AP222" i="14"/>
  <c r="AP200" i="14"/>
  <c r="AP202" i="14"/>
  <c r="AP204" i="14"/>
  <c r="AP206" i="14"/>
  <c r="AP208" i="14"/>
  <c r="AP210" i="14"/>
  <c r="AP212" i="14"/>
  <c r="AP214" i="14"/>
  <c r="AP216" i="14"/>
  <c r="AP218" i="14"/>
  <c r="AP220" i="14"/>
  <c r="AP221" i="14"/>
  <c r="AP224" i="14"/>
  <c r="AP226" i="14"/>
  <c r="AP228" i="14"/>
  <c r="AP230" i="14"/>
  <c r="AP232" i="14"/>
  <c r="AP234" i="14"/>
  <c r="AP236" i="14"/>
  <c r="AP238" i="14"/>
  <c r="AP240" i="14"/>
  <c r="AP242" i="14"/>
  <c r="AP244" i="14"/>
  <c r="AP246" i="14"/>
  <c r="AP248" i="14"/>
  <c r="AP250" i="14"/>
  <c r="AP252" i="14"/>
  <c r="AP254" i="14"/>
  <c r="AP256" i="14"/>
  <c r="AP258" i="14"/>
  <c r="AP260" i="14"/>
  <c r="AP262" i="14"/>
  <c r="AP264" i="14"/>
  <c r="AP266" i="14"/>
  <c r="AP268" i="14"/>
  <c r="AP225" i="14"/>
  <c r="AP227" i="14"/>
  <c r="AP229" i="14"/>
  <c r="AP231" i="14"/>
  <c r="AP233" i="14"/>
  <c r="AP235" i="14"/>
  <c r="AP237" i="14"/>
  <c r="AP239" i="14"/>
  <c r="AP241" i="14"/>
  <c r="AP243" i="14"/>
  <c r="AP245" i="14"/>
  <c r="AP247" i="14"/>
  <c r="AP249" i="14"/>
  <c r="AP251" i="14"/>
  <c r="AP253" i="14"/>
  <c r="AP255" i="14"/>
  <c r="AP257" i="14"/>
  <c r="AP259" i="14"/>
  <c r="AP261" i="14"/>
  <c r="AP263" i="14"/>
  <c r="AP265" i="14"/>
  <c r="AP267" i="14"/>
  <c r="AP223" i="14"/>
  <c r="AP272" i="14"/>
  <c r="AP274" i="14"/>
  <c r="AP276" i="14"/>
  <c r="AP278" i="14"/>
  <c r="AP280" i="14"/>
  <c r="AP282" i="14"/>
  <c r="AP284" i="14"/>
  <c r="AP293" i="14"/>
  <c r="AP298" i="14"/>
  <c r="AP300" i="14"/>
  <c r="AP270" i="14"/>
  <c r="AP296" i="14"/>
  <c r="AP301" i="14"/>
  <c r="AP285" i="14"/>
  <c r="AP287" i="14"/>
  <c r="AP289" i="14"/>
  <c r="AP291" i="14"/>
  <c r="AP273" i="14"/>
  <c r="AP275" i="14"/>
  <c r="AP277" i="14"/>
  <c r="AP279" i="14"/>
  <c r="AP281" i="14"/>
  <c r="AP283" i="14"/>
  <c r="AP294" i="14"/>
  <c r="AP292" i="14"/>
  <c r="AP297" i="14"/>
  <c r="AP299" i="14"/>
  <c r="AP11" i="14"/>
  <c r="AP269" i="14"/>
  <c r="AP286" i="14"/>
  <c r="AP288" i="14"/>
  <c r="AP290" i="14"/>
  <c r="AX20" i="14"/>
  <c r="AX22" i="14"/>
  <c r="AX14" i="14"/>
  <c r="AX16" i="14"/>
  <c r="AX18" i="14"/>
  <c r="AX12" i="14"/>
  <c r="AX19" i="14"/>
  <c r="AX21" i="14"/>
  <c r="AX15" i="14"/>
  <c r="AX13" i="14"/>
  <c r="AX23" i="14"/>
  <c r="AX25" i="14"/>
  <c r="AX27" i="14"/>
  <c r="AX29" i="14"/>
  <c r="AX17" i="14"/>
  <c r="AX32" i="14"/>
  <c r="AX28" i="14"/>
  <c r="AX35" i="14"/>
  <c r="AX26" i="14"/>
  <c r="AX40" i="14"/>
  <c r="AX51" i="14"/>
  <c r="AX53" i="14"/>
  <c r="AX33" i="14"/>
  <c r="AX43" i="14"/>
  <c r="AX47" i="14"/>
  <c r="AX49" i="14"/>
  <c r="AX31" i="14"/>
  <c r="AX24" i="14"/>
  <c r="AX34" i="14"/>
  <c r="AX30" i="14"/>
  <c r="AX39" i="14"/>
  <c r="AX59" i="14"/>
  <c r="AX68" i="14"/>
  <c r="AX70" i="14"/>
  <c r="AX72" i="14"/>
  <c r="AX74" i="14"/>
  <c r="AX76" i="14"/>
  <c r="AX78" i="14"/>
  <c r="AX37" i="14"/>
  <c r="AX41" i="14"/>
  <c r="AX67" i="14"/>
  <c r="AX80" i="14"/>
  <c r="AX82" i="14"/>
  <c r="AX84" i="14"/>
  <c r="AX46" i="14"/>
  <c r="AX52" i="14"/>
  <c r="AX55" i="14"/>
  <c r="AX48" i="14"/>
  <c r="AX50" i="14"/>
  <c r="AX54" i="14"/>
  <c r="AX38" i="14"/>
  <c r="AX71" i="14"/>
  <c r="AX44" i="14"/>
  <c r="AX45" i="14"/>
  <c r="AX36" i="14"/>
  <c r="AX57" i="14"/>
  <c r="AX61" i="14"/>
  <c r="AX62" i="14"/>
  <c r="AX56" i="14"/>
  <c r="AX63" i="14"/>
  <c r="AX75" i="14"/>
  <c r="AX42" i="14"/>
  <c r="AX58" i="14"/>
  <c r="AX64" i="14"/>
  <c r="AX69" i="14"/>
  <c r="AX73" i="14"/>
  <c r="AX87" i="14"/>
  <c r="AX89" i="14"/>
  <c r="AX91" i="14"/>
  <c r="AX93" i="14"/>
  <c r="AX60" i="14"/>
  <c r="AX66" i="14"/>
  <c r="AX77" i="14"/>
  <c r="AX81" i="14"/>
  <c r="AX100" i="14"/>
  <c r="AX102" i="14"/>
  <c r="AX79" i="14"/>
  <c r="AX95" i="14"/>
  <c r="AX88" i="14"/>
  <c r="AX92" i="14"/>
  <c r="AX101" i="14"/>
  <c r="AX105" i="14"/>
  <c r="AX107" i="14"/>
  <c r="AX109" i="14"/>
  <c r="AX111" i="14"/>
  <c r="AX113" i="14"/>
  <c r="AX115" i="14"/>
  <c r="AX117" i="14"/>
  <c r="AX119" i="14"/>
  <c r="AX121" i="14"/>
  <c r="AX123" i="14"/>
  <c r="AX125" i="14"/>
  <c r="AX127" i="14"/>
  <c r="AX85" i="14"/>
  <c r="AX94" i="14"/>
  <c r="AX97" i="14"/>
  <c r="AX103" i="14"/>
  <c r="AX65" i="14"/>
  <c r="AX96" i="14"/>
  <c r="AX86" i="14"/>
  <c r="AX106" i="14"/>
  <c r="AX110" i="14"/>
  <c r="AX83" i="14"/>
  <c r="AX98" i="14"/>
  <c r="AX108" i="14"/>
  <c r="AX90" i="14"/>
  <c r="AX135" i="14"/>
  <c r="AX137" i="14"/>
  <c r="AX139" i="14"/>
  <c r="AX122" i="14"/>
  <c r="AX133" i="14"/>
  <c r="AX112" i="14"/>
  <c r="AX114" i="14"/>
  <c r="AX116" i="14"/>
  <c r="AX124" i="14"/>
  <c r="AX129" i="14"/>
  <c r="AX131" i="14"/>
  <c r="AX104" i="14"/>
  <c r="AX136" i="14"/>
  <c r="AX138" i="14"/>
  <c r="AX140" i="14"/>
  <c r="AX142" i="14"/>
  <c r="AX144" i="14"/>
  <c r="AX146" i="14"/>
  <c r="AX148" i="14"/>
  <c r="AX150" i="14"/>
  <c r="AX118" i="14"/>
  <c r="AX128" i="14"/>
  <c r="AX153" i="14"/>
  <c r="AX155" i="14"/>
  <c r="AX162" i="14"/>
  <c r="AX164" i="14"/>
  <c r="AX143" i="14"/>
  <c r="AX158" i="14"/>
  <c r="AX160" i="14"/>
  <c r="AX126" i="14"/>
  <c r="AX141" i="14"/>
  <c r="AX145" i="14"/>
  <c r="AX156" i="14"/>
  <c r="AX147" i="14"/>
  <c r="AX151" i="14"/>
  <c r="AX169" i="14"/>
  <c r="AX171" i="14"/>
  <c r="AX173" i="14"/>
  <c r="AX175" i="14"/>
  <c r="AX177" i="14"/>
  <c r="AX120" i="14"/>
  <c r="AX149" i="14"/>
  <c r="AX154" i="14"/>
  <c r="AX130" i="14"/>
  <c r="AX134" i="14"/>
  <c r="AX152" i="14"/>
  <c r="AX157" i="14"/>
  <c r="AX163" i="14"/>
  <c r="AX168" i="14"/>
  <c r="AX170" i="14"/>
  <c r="AX166" i="14"/>
  <c r="AX172" i="14"/>
  <c r="AX161" i="14"/>
  <c r="AX174" i="14"/>
  <c r="AX167" i="14"/>
  <c r="AX159" i="14"/>
  <c r="AX165" i="14"/>
  <c r="AX180" i="14"/>
  <c r="AX182" i="14"/>
  <c r="AX184" i="14"/>
  <c r="AX186" i="14"/>
  <c r="AX188" i="14"/>
  <c r="AX190" i="14"/>
  <c r="AX192" i="14"/>
  <c r="AX194" i="14"/>
  <c r="AX196" i="14"/>
  <c r="AX198" i="14"/>
  <c r="AX176" i="14"/>
  <c r="AX178" i="14"/>
  <c r="AX179" i="14"/>
  <c r="AX181" i="14"/>
  <c r="AX183" i="14"/>
  <c r="AX185" i="14"/>
  <c r="AX187" i="14"/>
  <c r="AX189" i="14"/>
  <c r="AX191" i="14"/>
  <c r="AX193" i="14"/>
  <c r="AX195" i="14"/>
  <c r="AX197" i="14"/>
  <c r="AX199" i="14"/>
  <c r="AX201" i="14"/>
  <c r="AX203" i="14"/>
  <c r="AX205" i="14"/>
  <c r="AX207" i="14"/>
  <c r="AX209" i="14"/>
  <c r="AX211" i="14"/>
  <c r="AX213" i="14"/>
  <c r="AX215" i="14"/>
  <c r="AX217" i="14"/>
  <c r="AX219" i="14"/>
  <c r="AX222" i="14"/>
  <c r="AX200" i="14"/>
  <c r="AX202" i="14"/>
  <c r="AX204" i="14"/>
  <c r="AX206" i="14"/>
  <c r="AX208" i="14"/>
  <c r="AX210" i="14"/>
  <c r="AX212" i="14"/>
  <c r="AX214" i="14"/>
  <c r="AX216" i="14"/>
  <c r="AX218" i="14"/>
  <c r="AX220" i="14"/>
  <c r="AX221" i="14"/>
  <c r="AX223" i="14"/>
  <c r="AX224" i="14"/>
  <c r="AX226" i="14"/>
  <c r="AX228" i="14"/>
  <c r="AX230" i="14"/>
  <c r="AX232" i="14"/>
  <c r="AX234" i="14"/>
  <c r="AX236" i="14"/>
  <c r="AX238" i="14"/>
  <c r="AX240" i="14"/>
  <c r="AX242" i="14"/>
  <c r="AX244" i="14"/>
  <c r="AX246" i="14"/>
  <c r="AX248" i="14"/>
  <c r="AX250" i="14"/>
  <c r="AX252" i="14"/>
  <c r="AX254" i="14"/>
  <c r="AX256" i="14"/>
  <c r="AX258" i="14"/>
  <c r="AX260" i="14"/>
  <c r="AX262" i="14"/>
  <c r="AX264" i="14"/>
  <c r="AX266" i="14"/>
  <c r="AX268" i="14"/>
  <c r="AX225" i="14"/>
  <c r="AX227" i="14"/>
  <c r="AX229" i="14"/>
  <c r="AX231" i="14"/>
  <c r="AX233" i="14"/>
  <c r="AX235" i="14"/>
  <c r="AX237" i="14"/>
  <c r="AX239" i="14"/>
  <c r="AX241" i="14"/>
  <c r="AX243" i="14"/>
  <c r="AX245" i="14"/>
  <c r="AX247" i="14"/>
  <c r="AX249" i="14"/>
  <c r="AX251" i="14"/>
  <c r="AX253" i="14"/>
  <c r="AX255" i="14"/>
  <c r="AX257" i="14"/>
  <c r="AX259" i="14"/>
  <c r="AX261" i="14"/>
  <c r="AX263" i="14"/>
  <c r="AX265" i="14"/>
  <c r="AX267" i="14"/>
  <c r="AX272" i="14"/>
  <c r="AX274" i="14"/>
  <c r="AX276" i="14"/>
  <c r="AX278" i="14"/>
  <c r="AX280" i="14"/>
  <c r="AX282" i="14"/>
  <c r="AX284" i="14"/>
  <c r="AX293" i="14"/>
  <c r="AX298" i="14"/>
  <c r="AX300" i="14"/>
  <c r="AX301" i="14"/>
  <c r="AX270" i="14"/>
  <c r="AX291" i="14"/>
  <c r="AX296" i="14"/>
  <c r="AX285" i="14"/>
  <c r="AX287" i="14"/>
  <c r="AX289" i="14"/>
  <c r="AX271" i="14"/>
  <c r="AX273" i="14"/>
  <c r="AX275" i="14"/>
  <c r="AX277" i="14"/>
  <c r="AX279" i="14"/>
  <c r="AX281" i="14"/>
  <c r="AX283" i="14"/>
  <c r="AX294" i="14"/>
  <c r="AX292" i="14"/>
  <c r="AX297" i="14"/>
  <c r="AX299" i="14"/>
  <c r="AX11" i="14"/>
  <c r="AX269" i="14"/>
  <c r="AX295" i="14"/>
  <c r="AX286" i="14"/>
  <c r="AX288" i="14"/>
  <c r="AX290" i="14"/>
  <c r="BF20" i="14"/>
  <c r="BF22" i="14"/>
  <c r="BF14" i="14"/>
  <c r="BF16" i="14"/>
  <c r="BF18" i="14"/>
  <c r="BF12" i="14"/>
  <c r="BF19" i="14"/>
  <c r="BF21" i="14"/>
  <c r="BF15" i="14"/>
  <c r="BF13" i="14"/>
  <c r="BF17" i="14"/>
  <c r="BF23" i="14"/>
  <c r="BF25" i="14"/>
  <c r="BF27" i="14"/>
  <c r="BF29" i="14"/>
  <c r="BF30" i="14"/>
  <c r="BF35" i="14"/>
  <c r="BF24" i="14"/>
  <c r="BF28" i="14"/>
  <c r="BF32" i="14"/>
  <c r="BF37" i="14"/>
  <c r="BF42" i="14"/>
  <c r="BF43" i="14"/>
  <c r="BF51" i="14"/>
  <c r="BF53" i="14"/>
  <c r="BF45" i="14"/>
  <c r="BF47" i="14"/>
  <c r="BF49" i="14"/>
  <c r="BF34" i="14"/>
  <c r="BF26" i="14"/>
  <c r="BF36" i="14"/>
  <c r="BF41" i="14"/>
  <c r="BF54" i="14"/>
  <c r="BF61" i="14"/>
  <c r="BF68" i="14"/>
  <c r="BF70" i="14"/>
  <c r="BF72" i="14"/>
  <c r="BF74" i="14"/>
  <c r="BF76" i="14"/>
  <c r="BF78" i="14"/>
  <c r="BF46" i="14"/>
  <c r="BF38" i="14"/>
  <c r="BF31" i="14"/>
  <c r="BF39" i="14"/>
  <c r="BF52" i="14"/>
  <c r="BF55" i="14"/>
  <c r="BF59" i="14"/>
  <c r="BF80" i="14"/>
  <c r="BF82" i="14"/>
  <c r="BF84" i="14"/>
  <c r="BF44" i="14"/>
  <c r="BF33" i="14"/>
  <c r="BF50" i="14"/>
  <c r="BF58" i="14"/>
  <c r="BF48" i="14"/>
  <c r="BF60" i="14"/>
  <c r="BF62" i="14"/>
  <c r="BF69" i="14"/>
  <c r="BF73" i="14"/>
  <c r="BF77" i="14"/>
  <c r="BF79" i="14"/>
  <c r="BF40" i="14"/>
  <c r="BF66" i="14"/>
  <c r="BF67" i="14"/>
  <c r="BF57" i="14"/>
  <c r="BF71" i="14"/>
  <c r="BF56" i="14"/>
  <c r="BF87" i="14"/>
  <c r="BF89" i="14"/>
  <c r="BF91" i="14"/>
  <c r="BF93" i="14"/>
  <c r="BF65" i="14"/>
  <c r="BF100" i="14"/>
  <c r="BF102" i="14"/>
  <c r="BF83" i="14"/>
  <c r="BF75" i="14"/>
  <c r="BF63" i="14"/>
  <c r="BF81" i="14"/>
  <c r="BF94" i="14"/>
  <c r="BF101" i="14"/>
  <c r="BF64" i="14"/>
  <c r="BF86" i="14"/>
  <c r="BF90" i="14"/>
  <c r="BF97" i="14"/>
  <c r="BF103" i="14"/>
  <c r="BF105" i="14"/>
  <c r="BF107" i="14"/>
  <c r="BF109" i="14"/>
  <c r="BF111" i="14"/>
  <c r="BF113" i="14"/>
  <c r="BF115" i="14"/>
  <c r="BF117" i="14"/>
  <c r="BF119" i="14"/>
  <c r="BF121" i="14"/>
  <c r="BF123" i="14"/>
  <c r="BF125" i="14"/>
  <c r="BF127" i="14"/>
  <c r="BF96" i="14"/>
  <c r="BF88" i="14"/>
  <c r="BF95" i="14"/>
  <c r="BF99" i="14"/>
  <c r="BF108" i="14"/>
  <c r="BF112" i="14"/>
  <c r="BF104" i="14"/>
  <c r="BF92" i="14"/>
  <c r="BF98" i="14"/>
  <c r="BF85" i="14"/>
  <c r="BF106" i="14"/>
  <c r="BF135" i="14"/>
  <c r="BF137" i="14"/>
  <c r="BF139" i="14"/>
  <c r="BF116" i="14"/>
  <c r="BF124" i="14"/>
  <c r="BF133" i="14"/>
  <c r="BF118" i="14"/>
  <c r="BF126" i="14"/>
  <c r="BF129" i="14"/>
  <c r="BF131" i="14"/>
  <c r="BF136" i="14"/>
  <c r="BF138" i="14"/>
  <c r="BF140" i="14"/>
  <c r="BF142" i="14"/>
  <c r="BF144" i="14"/>
  <c r="BF146" i="14"/>
  <c r="BF148" i="14"/>
  <c r="BF150" i="14"/>
  <c r="BF120" i="14"/>
  <c r="BF114" i="14"/>
  <c r="BF122" i="14"/>
  <c r="BF130" i="14"/>
  <c r="BF134" i="14"/>
  <c r="BF141" i="14"/>
  <c r="BF143" i="14"/>
  <c r="BF153" i="14"/>
  <c r="BF155" i="14"/>
  <c r="BF162" i="14"/>
  <c r="BF164" i="14"/>
  <c r="BF145" i="14"/>
  <c r="BF158" i="14"/>
  <c r="BF160" i="14"/>
  <c r="BF147" i="14"/>
  <c r="BF156" i="14"/>
  <c r="BF110" i="14"/>
  <c r="BF128" i="14"/>
  <c r="BF132" i="14"/>
  <c r="BF149" i="14"/>
  <c r="BF151" i="14"/>
  <c r="BF169" i="14"/>
  <c r="BF171" i="14"/>
  <c r="BF173" i="14"/>
  <c r="BF175" i="14"/>
  <c r="BF177" i="14"/>
  <c r="BF154" i="14"/>
  <c r="BF152" i="14"/>
  <c r="BF157" i="14"/>
  <c r="BF166" i="14"/>
  <c r="BF170" i="14"/>
  <c r="BF172" i="14"/>
  <c r="BF159" i="14"/>
  <c r="BF174" i="14"/>
  <c r="BF163" i="14"/>
  <c r="BF167" i="14"/>
  <c r="BF176" i="14"/>
  <c r="BF165" i="14"/>
  <c r="BF161" i="14"/>
  <c r="BF168" i="14"/>
  <c r="BF180" i="14"/>
  <c r="BF182" i="14"/>
  <c r="BF184" i="14"/>
  <c r="BF186" i="14"/>
  <c r="BF188" i="14"/>
  <c r="BF190" i="14"/>
  <c r="BF192" i="14"/>
  <c r="BF194" i="14"/>
  <c r="BF196" i="14"/>
  <c r="BF198" i="14"/>
  <c r="BF178" i="14"/>
  <c r="BF179" i="14"/>
  <c r="BF181" i="14"/>
  <c r="BF183" i="14"/>
  <c r="BF185" i="14"/>
  <c r="BF187" i="14"/>
  <c r="BF189" i="14"/>
  <c r="BF191" i="14"/>
  <c r="BF193" i="14"/>
  <c r="BF195" i="14"/>
  <c r="BF197" i="14"/>
  <c r="BF199" i="14"/>
  <c r="BF201" i="14"/>
  <c r="BF203" i="14"/>
  <c r="BF205" i="14"/>
  <c r="BF207" i="14"/>
  <c r="BF209" i="14"/>
  <c r="BF211" i="14"/>
  <c r="BF213" i="14"/>
  <c r="BF215" i="14"/>
  <c r="BF217" i="14"/>
  <c r="BF219" i="14"/>
  <c r="BF222" i="14"/>
  <c r="BF200" i="14"/>
  <c r="BF202" i="14"/>
  <c r="BF204" i="14"/>
  <c r="BF206" i="14"/>
  <c r="BF208" i="14"/>
  <c r="BF210" i="14"/>
  <c r="BF212" i="14"/>
  <c r="BF214" i="14"/>
  <c r="BF216" i="14"/>
  <c r="BF218" i="14"/>
  <c r="BF220" i="14"/>
  <c r="BF221" i="14"/>
  <c r="BF224" i="14"/>
  <c r="BF226" i="14"/>
  <c r="BF228" i="14"/>
  <c r="BF230" i="14"/>
  <c r="BF232" i="14"/>
  <c r="BF234" i="14"/>
  <c r="BF236" i="14"/>
  <c r="BF238" i="14"/>
  <c r="BF240" i="14"/>
  <c r="BF242" i="14"/>
  <c r="BF244" i="14"/>
  <c r="BF246" i="14"/>
  <c r="BF248" i="14"/>
  <c r="BF250" i="14"/>
  <c r="BF252" i="14"/>
  <c r="BF254" i="14"/>
  <c r="BF256" i="14"/>
  <c r="BF258" i="14"/>
  <c r="BF260" i="14"/>
  <c r="BF262" i="14"/>
  <c r="BF264" i="14"/>
  <c r="BF266" i="14"/>
  <c r="BF268" i="14"/>
  <c r="BF223" i="14"/>
  <c r="BF225" i="14"/>
  <c r="BF227" i="14"/>
  <c r="BF229" i="14"/>
  <c r="BF231" i="14"/>
  <c r="BF233" i="14"/>
  <c r="BF235" i="14"/>
  <c r="BF237" i="14"/>
  <c r="BF239" i="14"/>
  <c r="BF241" i="14"/>
  <c r="BF243" i="14"/>
  <c r="BF245" i="14"/>
  <c r="BF247" i="14"/>
  <c r="BF249" i="14"/>
  <c r="BF251" i="14"/>
  <c r="BF253" i="14"/>
  <c r="BF255" i="14"/>
  <c r="BF257" i="14"/>
  <c r="BF259" i="14"/>
  <c r="BF261" i="14"/>
  <c r="BF263" i="14"/>
  <c r="BF265" i="14"/>
  <c r="BF267" i="14"/>
  <c r="BF272" i="14"/>
  <c r="BF274" i="14"/>
  <c r="BF276" i="14"/>
  <c r="BF278" i="14"/>
  <c r="BF280" i="14"/>
  <c r="BF282" i="14"/>
  <c r="BF284" i="14"/>
  <c r="BF293" i="14"/>
  <c r="BF298" i="14"/>
  <c r="BF300" i="14"/>
  <c r="BF270" i="14"/>
  <c r="BF291" i="14"/>
  <c r="BF296" i="14"/>
  <c r="BF285" i="14"/>
  <c r="BF287" i="14"/>
  <c r="BF289" i="14"/>
  <c r="BF271" i="14"/>
  <c r="BF273" i="14"/>
  <c r="BF275" i="14"/>
  <c r="BF277" i="14"/>
  <c r="BF279" i="14"/>
  <c r="BF281" i="14"/>
  <c r="BF283" i="14"/>
  <c r="BF294" i="14"/>
  <c r="BF292" i="14"/>
  <c r="BF297" i="14"/>
  <c r="BF299" i="14"/>
  <c r="BF11" i="14"/>
  <c r="BF269" i="14"/>
  <c r="BF295" i="14"/>
  <c r="BF301" i="14"/>
  <c r="BF286" i="14"/>
  <c r="BF288" i="14"/>
  <c r="BF290" i="14"/>
  <c r="BN18" i="14"/>
  <c r="BN20" i="14"/>
  <c r="BN22" i="14"/>
  <c r="BN14" i="14"/>
  <c r="BN16" i="14"/>
  <c r="BN12" i="14"/>
  <c r="BN19" i="14"/>
  <c r="BN21" i="14"/>
  <c r="BN13" i="14"/>
  <c r="BN15" i="14"/>
  <c r="BN23" i="14"/>
  <c r="BN25" i="14"/>
  <c r="BN27" i="14"/>
  <c r="BN29" i="14"/>
  <c r="BN24" i="14"/>
  <c r="BN31" i="14"/>
  <c r="BN35" i="14"/>
  <c r="BN26" i="14"/>
  <c r="BN30" i="14"/>
  <c r="BN34" i="14"/>
  <c r="BN39" i="14"/>
  <c r="BN51" i="14"/>
  <c r="BN36" i="14"/>
  <c r="BN45" i="14"/>
  <c r="BN47" i="14"/>
  <c r="BN33" i="14"/>
  <c r="BN28" i="14"/>
  <c r="BN17" i="14"/>
  <c r="BN32" i="14"/>
  <c r="BN56" i="14"/>
  <c r="BN63" i="14"/>
  <c r="BN68" i="14"/>
  <c r="BN70" i="14"/>
  <c r="BN72" i="14"/>
  <c r="BN74" i="14"/>
  <c r="BN76" i="14"/>
  <c r="BN78" i="14"/>
  <c r="BN44" i="14"/>
  <c r="BN48" i="14"/>
  <c r="BN40" i="14"/>
  <c r="BN41" i="14"/>
  <c r="BN54" i="14"/>
  <c r="BN80" i="14"/>
  <c r="BN82" i="14"/>
  <c r="BN84" i="14"/>
  <c r="BN53" i="14"/>
  <c r="BN57" i="14"/>
  <c r="BN37" i="14"/>
  <c r="BN46" i="14"/>
  <c r="BN43" i="14"/>
  <c r="BN50" i="14"/>
  <c r="BN59" i="14"/>
  <c r="BN61" i="14"/>
  <c r="BN62" i="14"/>
  <c r="BN64" i="14"/>
  <c r="BN65" i="14"/>
  <c r="BN67" i="14"/>
  <c r="BN69" i="14"/>
  <c r="BN73" i="14"/>
  <c r="BN42" i="14"/>
  <c r="BN66" i="14"/>
  <c r="BN81" i="14"/>
  <c r="BN38" i="14"/>
  <c r="BN52" i="14"/>
  <c r="BN58" i="14"/>
  <c r="BN75" i="14"/>
  <c r="BN77" i="14"/>
  <c r="BN87" i="14"/>
  <c r="BN89" i="14"/>
  <c r="BN91" i="14"/>
  <c r="BN93" i="14"/>
  <c r="BN100" i="14"/>
  <c r="BN102" i="14"/>
  <c r="BN79" i="14"/>
  <c r="BN83" i="14"/>
  <c r="BN60" i="14"/>
  <c r="BN85" i="14"/>
  <c r="BN55" i="14"/>
  <c r="BN96" i="14"/>
  <c r="BN97" i="14"/>
  <c r="BN88" i="14"/>
  <c r="BN92" i="14"/>
  <c r="BN103" i="14"/>
  <c r="BN105" i="14"/>
  <c r="BN107" i="14"/>
  <c r="BN109" i="14"/>
  <c r="BN111" i="14"/>
  <c r="BN113" i="14"/>
  <c r="BN115" i="14"/>
  <c r="BN117" i="14"/>
  <c r="BN119" i="14"/>
  <c r="BN121" i="14"/>
  <c r="BN123" i="14"/>
  <c r="BN125" i="14"/>
  <c r="BN127" i="14"/>
  <c r="BN71" i="14"/>
  <c r="BN95" i="14"/>
  <c r="BN98" i="14"/>
  <c r="BN90" i="14"/>
  <c r="BN104" i="14"/>
  <c r="BN94" i="14"/>
  <c r="BN114" i="14"/>
  <c r="BN86" i="14"/>
  <c r="BN99" i="14"/>
  <c r="BN101" i="14"/>
  <c r="BN106" i="14"/>
  <c r="BN110" i="14"/>
  <c r="BN135" i="14"/>
  <c r="BN137" i="14"/>
  <c r="BN139" i="14"/>
  <c r="BN118" i="14"/>
  <c r="BN126" i="14"/>
  <c r="BN133" i="14"/>
  <c r="BN112" i="14"/>
  <c r="BN120" i="14"/>
  <c r="BN129" i="14"/>
  <c r="BN131" i="14"/>
  <c r="BN108" i="14"/>
  <c r="BN136" i="14"/>
  <c r="BN138" i="14"/>
  <c r="BN140" i="14"/>
  <c r="BN142" i="14"/>
  <c r="BN144" i="14"/>
  <c r="BN146" i="14"/>
  <c r="BN148" i="14"/>
  <c r="BN122" i="14"/>
  <c r="BN116" i="14"/>
  <c r="BN143" i="14"/>
  <c r="BN150" i="14"/>
  <c r="BN145" i="14"/>
  <c r="BN153" i="14"/>
  <c r="BN162" i="14"/>
  <c r="BN164" i="14"/>
  <c r="BN147" i="14"/>
  <c r="BN158" i="14"/>
  <c r="BN160" i="14"/>
  <c r="BN149" i="14"/>
  <c r="BN130" i="14"/>
  <c r="BN134" i="14"/>
  <c r="BN151" i="14"/>
  <c r="BN169" i="14"/>
  <c r="BN171" i="14"/>
  <c r="BN173" i="14"/>
  <c r="BN175" i="14"/>
  <c r="BN177" i="14"/>
  <c r="BN124" i="14"/>
  <c r="BN154" i="14"/>
  <c r="BN152" i="14"/>
  <c r="BN172" i="14"/>
  <c r="BN161" i="14"/>
  <c r="BN165" i="14"/>
  <c r="BN174" i="14"/>
  <c r="BN132" i="14"/>
  <c r="BN167" i="14"/>
  <c r="BN176" i="14"/>
  <c r="BN157" i="14"/>
  <c r="BN141" i="14"/>
  <c r="BN155" i="14"/>
  <c r="BN159" i="14"/>
  <c r="BN163" i="14"/>
  <c r="BN166" i="14"/>
  <c r="BN168" i="14"/>
  <c r="BN128" i="14"/>
  <c r="BN170" i="14"/>
  <c r="BN180" i="14"/>
  <c r="BN182" i="14"/>
  <c r="BN184" i="14"/>
  <c r="BN186" i="14"/>
  <c r="BN188" i="14"/>
  <c r="BN190" i="14"/>
  <c r="BN192" i="14"/>
  <c r="BN194" i="14"/>
  <c r="BN196" i="14"/>
  <c r="BN198" i="14"/>
  <c r="BN178" i="14"/>
  <c r="BN179" i="14"/>
  <c r="BN181" i="14"/>
  <c r="BN183" i="14"/>
  <c r="BN185" i="14"/>
  <c r="BN187" i="14"/>
  <c r="BN189" i="14"/>
  <c r="BN191" i="14"/>
  <c r="BN193" i="14"/>
  <c r="BN195" i="14"/>
  <c r="BN197" i="14"/>
  <c r="BN199" i="14"/>
  <c r="BN201" i="14"/>
  <c r="BN203" i="14"/>
  <c r="BN205" i="14"/>
  <c r="BN207" i="14"/>
  <c r="BN209" i="14"/>
  <c r="BN211" i="14"/>
  <c r="BN213" i="14"/>
  <c r="BN215" i="14"/>
  <c r="BN217" i="14"/>
  <c r="BN219" i="14"/>
  <c r="BN220" i="14"/>
  <c r="BN222" i="14"/>
  <c r="BN200" i="14"/>
  <c r="BN202" i="14"/>
  <c r="BN204" i="14"/>
  <c r="BN206" i="14"/>
  <c r="BN208" i="14"/>
  <c r="BN210" i="14"/>
  <c r="BN212" i="14"/>
  <c r="BN214" i="14"/>
  <c r="BN216" i="14"/>
  <c r="BN218" i="14"/>
  <c r="BN221" i="14"/>
  <c r="BN224" i="14"/>
  <c r="BN226" i="14"/>
  <c r="BN228" i="14"/>
  <c r="BN230" i="14"/>
  <c r="BN232" i="14"/>
  <c r="BN234" i="14"/>
  <c r="BN236" i="14"/>
  <c r="BN238" i="14"/>
  <c r="BN240" i="14"/>
  <c r="BN242" i="14"/>
  <c r="BN244" i="14"/>
  <c r="BN246" i="14"/>
  <c r="BN248" i="14"/>
  <c r="BN250" i="14"/>
  <c r="BN252" i="14"/>
  <c r="BN254" i="14"/>
  <c r="BN256" i="14"/>
  <c r="BN258" i="14"/>
  <c r="BN260" i="14"/>
  <c r="BN262" i="14"/>
  <c r="BN264" i="14"/>
  <c r="BN266" i="14"/>
  <c r="BN268" i="14"/>
  <c r="BN223" i="14"/>
  <c r="BN225" i="14"/>
  <c r="BN227" i="14"/>
  <c r="BN229" i="14"/>
  <c r="BN231" i="14"/>
  <c r="BN233" i="14"/>
  <c r="BN235" i="14"/>
  <c r="BN237" i="14"/>
  <c r="BN239" i="14"/>
  <c r="BN241" i="14"/>
  <c r="BN243" i="14"/>
  <c r="BN245" i="14"/>
  <c r="BN247" i="14"/>
  <c r="BN249" i="14"/>
  <c r="BN251" i="14"/>
  <c r="BN253" i="14"/>
  <c r="BN255" i="14"/>
  <c r="BN257" i="14"/>
  <c r="BN259" i="14"/>
  <c r="BN261" i="14"/>
  <c r="BN263" i="14"/>
  <c r="BN265" i="14"/>
  <c r="BN267" i="14"/>
  <c r="BN272" i="14"/>
  <c r="BN274" i="14"/>
  <c r="BN276" i="14"/>
  <c r="BN278" i="14"/>
  <c r="BN280" i="14"/>
  <c r="BN282" i="14"/>
  <c r="BN284" i="14"/>
  <c r="BN293" i="14"/>
  <c r="BN296" i="14"/>
  <c r="BN298" i="14"/>
  <c r="BN300" i="14"/>
  <c r="BN270" i="14"/>
  <c r="BN291" i="14"/>
  <c r="BN285" i="14"/>
  <c r="BN287" i="14"/>
  <c r="BN289" i="14"/>
  <c r="BN271" i="14"/>
  <c r="BN273" i="14"/>
  <c r="BN275" i="14"/>
  <c r="BN277" i="14"/>
  <c r="BN279" i="14"/>
  <c r="BN281" i="14"/>
  <c r="BN283" i="14"/>
  <c r="BN294" i="14"/>
  <c r="BN292" i="14"/>
  <c r="BN297" i="14"/>
  <c r="BN299" i="14"/>
  <c r="BN11" i="14"/>
  <c r="BN269" i="14"/>
  <c r="BN295" i="14"/>
  <c r="BN286" i="14"/>
  <c r="BN288" i="14"/>
  <c r="BN290" i="14"/>
  <c r="S14" i="14"/>
  <c r="S16" i="14"/>
  <c r="S18" i="14"/>
  <c r="S23" i="14"/>
  <c r="S12" i="14"/>
  <c r="S15" i="14"/>
  <c r="S26" i="14"/>
  <c r="S31" i="14"/>
  <c r="S39" i="14"/>
  <c r="S41" i="14"/>
  <c r="S43" i="14"/>
  <c r="S45" i="14"/>
  <c r="S19" i="14"/>
  <c r="S33" i="14"/>
  <c r="S37" i="14"/>
  <c r="S13" i="14"/>
  <c r="S28" i="14"/>
  <c r="S35" i="14"/>
  <c r="S40" i="14"/>
  <c r="S51" i="14"/>
  <c r="S20" i="14"/>
  <c r="S24" i="14"/>
  <c r="S25" i="14"/>
  <c r="S29" i="14"/>
  <c r="S17" i="14"/>
  <c r="S21" i="14"/>
  <c r="S22" i="14"/>
  <c r="S30" i="14"/>
  <c r="S34" i="14"/>
  <c r="S47" i="14"/>
  <c r="S52" i="14"/>
  <c r="S58" i="14"/>
  <c r="S65" i="14"/>
  <c r="S36" i="14"/>
  <c r="S44" i="14"/>
  <c r="S49" i="14"/>
  <c r="S27" i="14"/>
  <c r="S42" i="14"/>
  <c r="S53" i="14"/>
  <c r="S56" i="14"/>
  <c r="S69" i="14"/>
  <c r="S78" i="14"/>
  <c r="S55" i="14"/>
  <c r="S46" i="14"/>
  <c r="S54" i="14"/>
  <c r="S38" i="14"/>
  <c r="S50" i="14"/>
  <c r="S57" i="14"/>
  <c r="S59" i="14"/>
  <c r="S60" i="14"/>
  <c r="S62" i="14"/>
  <c r="S71" i="14"/>
  <c r="S75" i="14"/>
  <c r="S61" i="14"/>
  <c r="S63" i="14"/>
  <c r="S64" i="14"/>
  <c r="S66" i="14"/>
  <c r="S67" i="14"/>
  <c r="S68" i="14"/>
  <c r="S70" i="14"/>
  <c r="S74" i="14"/>
  <c r="S48" i="14"/>
  <c r="S32" i="14"/>
  <c r="S73" i="14"/>
  <c r="S72" i="14"/>
  <c r="S83" i="14"/>
  <c r="S87" i="14"/>
  <c r="S89" i="14"/>
  <c r="S91" i="14"/>
  <c r="S93" i="14"/>
  <c r="S95" i="14"/>
  <c r="S97" i="14"/>
  <c r="S99" i="14"/>
  <c r="S81" i="14"/>
  <c r="S85" i="14"/>
  <c r="S76" i="14"/>
  <c r="S80" i="14"/>
  <c r="S77" i="14"/>
  <c r="S79" i="14"/>
  <c r="S82" i="14"/>
  <c r="S100" i="14"/>
  <c r="S84" i="14"/>
  <c r="S88" i="14"/>
  <c r="S92" i="14"/>
  <c r="S102" i="14"/>
  <c r="S98" i="14"/>
  <c r="S90" i="14"/>
  <c r="S105" i="14"/>
  <c r="S113" i="14"/>
  <c r="S116" i="14"/>
  <c r="S108" i="14"/>
  <c r="S115" i="14"/>
  <c r="S101" i="14"/>
  <c r="S103" i="14"/>
  <c r="S107" i="14"/>
  <c r="S86" i="14"/>
  <c r="S110" i="14"/>
  <c r="S112" i="14"/>
  <c r="S94" i="14"/>
  <c r="S96" i="14"/>
  <c r="S117" i="14"/>
  <c r="S120" i="14"/>
  <c r="S125" i="14"/>
  <c r="S128" i="14"/>
  <c r="S130" i="14"/>
  <c r="S132" i="14"/>
  <c r="S104" i="14"/>
  <c r="S135" i="14"/>
  <c r="S137" i="14"/>
  <c r="S139" i="14"/>
  <c r="S141" i="14"/>
  <c r="S106" i="14"/>
  <c r="S111" i="14"/>
  <c r="S119" i="14"/>
  <c r="S122" i="14"/>
  <c r="S127" i="14"/>
  <c r="S133" i="14"/>
  <c r="S121" i="14"/>
  <c r="S124" i="14"/>
  <c r="S129" i="14"/>
  <c r="S131" i="14"/>
  <c r="S114" i="14"/>
  <c r="S109" i="14"/>
  <c r="S118" i="14"/>
  <c r="S123" i="14"/>
  <c r="S145" i="14"/>
  <c r="S152" i="14"/>
  <c r="S140" i="14"/>
  <c r="S147" i="14"/>
  <c r="S142" i="14"/>
  <c r="S149" i="14"/>
  <c r="S153" i="14"/>
  <c r="S155" i="14"/>
  <c r="S162" i="14"/>
  <c r="S164" i="14"/>
  <c r="S166" i="14"/>
  <c r="S134" i="14"/>
  <c r="S144" i="14"/>
  <c r="S158" i="14"/>
  <c r="S160" i="14"/>
  <c r="S138" i="14"/>
  <c r="S146" i="14"/>
  <c r="S156" i="14"/>
  <c r="S126" i="14"/>
  <c r="S148" i="14"/>
  <c r="S151" i="14"/>
  <c r="S150" i="14"/>
  <c r="S154" i="14"/>
  <c r="S161" i="14"/>
  <c r="S174" i="14"/>
  <c r="S167" i="14"/>
  <c r="S169" i="14"/>
  <c r="S176" i="14"/>
  <c r="S165" i="14"/>
  <c r="S171" i="14"/>
  <c r="S136" i="14"/>
  <c r="S173" i="14"/>
  <c r="S159" i="14"/>
  <c r="S175" i="14"/>
  <c r="S143" i="14"/>
  <c r="S163" i="14"/>
  <c r="S157" i="14"/>
  <c r="S168" i="14"/>
  <c r="S170" i="14"/>
  <c r="S172" i="14"/>
  <c r="S179" i="14"/>
  <c r="S181" i="14"/>
  <c r="S183" i="14"/>
  <c r="S185" i="14"/>
  <c r="S187" i="14"/>
  <c r="S189" i="14"/>
  <c r="S191" i="14"/>
  <c r="S193" i="14"/>
  <c r="S195" i="14"/>
  <c r="S197" i="14"/>
  <c r="S199" i="14"/>
  <c r="S177" i="14"/>
  <c r="S178" i="14"/>
  <c r="S180" i="14"/>
  <c r="S182" i="14"/>
  <c r="S184" i="14"/>
  <c r="S186" i="14"/>
  <c r="S188" i="14"/>
  <c r="S190" i="14"/>
  <c r="S192" i="14"/>
  <c r="S194" i="14"/>
  <c r="S196" i="14"/>
  <c r="S198" i="14"/>
  <c r="S221" i="14"/>
  <c r="S223" i="14"/>
  <c r="S201" i="14"/>
  <c r="S203" i="14"/>
  <c r="S205" i="14"/>
  <c r="S207" i="14"/>
  <c r="S209" i="14"/>
  <c r="S211" i="14"/>
  <c r="S213" i="14"/>
  <c r="S215" i="14"/>
  <c r="S217" i="14"/>
  <c r="S219" i="14"/>
  <c r="S222" i="14"/>
  <c r="S200" i="14"/>
  <c r="S202" i="14"/>
  <c r="S204" i="14"/>
  <c r="S206" i="14"/>
  <c r="S208" i="14"/>
  <c r="S210" i="14"/>
  <c r="S212" i="14"/>
  <c r="S214" i="14"/>
  <c r="S216" i="14"/>
  <c r="S218" i="14"/>
  <c r="S220" i="14"/>
  <c r="S224" i="14"/>
  <c r="S226" i="14"/>
  <c r="S228" i="14"/>
  <c r="S230" i="14"/>
  <c r="S232" i="14"/>
  <c r="S234" i="14"/>
  <c r="S236" i="14"/>
  <c r="S238" i="14"/>
  <c r="S240" i="14"/>
  <c r="S242" i="14"/>
  <c r="S244" i="14"/>
  <c r="S246" i="14"/>
  <c r="S248" i="14"/>
  <c r="S250" i="14"/>
  <c r="S252" i="14"/>
  <c r="S254" i="14"/>
  <c r="S256" i="14"/>
  <c r="S258" i="14"/>
  <c r="S260" i="14"/>
  <c r="S262" i="14"/>
  <c r="S264" i="14"/>
  <c r="S266" i="14"/>
  <c r="S268" i="14"/>
  <c r="S225" i="14"/>
  <c r="S227" i="14"/>
  <c r="S229" i="14"/>
  <c r="S231" i="14"/>
  <c r="S233" i="14"/>
  <c r="S235" i="14"/>
  <c r="S237" i="14"/>
  <c r="S239" i="14"/>
  <c r="S241" i="14"/>
  <c r="S243" i="14"/>
  <c r="S245" i="14"/>
  <c r="S247" i="14"/>
  <c r="S249" i="14"/>
  <c r="S251" i="14"/>
  <c r="S253" i="14"/>
  <c r="S255" i="14"/>
  <c r="S257" i="14"/>
  <c r="S259" i="14"/>
  <c r="S261" i="14"/>
  <c r="S263" i="14"/>
  <c r="S265" i="14"/>
  <c r="S267" i="14"/>
  <c r="S286" i="14"/>
  <c r="S288" i="14"/>
  <c r="S290" i="14"/>
  <c r="S272" i="14"/>
  <c r="S274" i="14"/>
  <c r="S276" i="14"/>
  <c r="S278" i="14"/>
  <c r="S280" i="14"/>
  <c r="S282" i="14"/>
  <c r="S284" i="14"/>
  <c r="S295" i="14"/>
  <c r="S293" i="14"/>
  <c r="S298" i="14"/>
  <c r="S300" i="14"/>
  <c r="S270" i="14"/>
  <c r="S296" i="14"/>
  <c r="S287" i="14"/>
  <c r="S289" i="14"/>
  <c r="S291" i="14"/>
  <c r="S273" i="14"/>
  <c r="S275" i="14"/>
  <c r="S277" i="14"/>
  <c r="S279" i="14"/>
  <c r="S281" i="14"/>
  <c r="S283" i="14"/>
  <c r="S285" i="14"/>
  <c r="S301" i="14"/>
  <c r="S271" i="14"/>
  <c r="S292" i="14"/>
  <c r="S294" i="14"/>
  <c r="S297" i="14"/>
  <c r="S299" i="14"/>
  <c r="S11" i="14"/>
  <c r="S269" i="14"/>
  <c r="AA14" i="14"/>
  <c r="AA16" i="14"/>
  <c r="AA18" i="14"/>
  <c r="AA23" i="14"/>
  <c r="AA12" i="14"/>
  <c r="AA15" i="14"/>
  <c r="AA20" i="14"/>
  <c r="AA25" i="14"/>
  <c r="AA28" i="14"/>
  <c r="AA33" i="14"/>
  <c r="AA39" i="14"/>
  <c r="AA41" i="14"/>
  <c r="AA43" i="14"/>
  <c r="AA45" i="14"/>
  <c r="AA37" i="14"/>
  <c r="AA13" i="14"/>
  <c r="AA30" i="14"/>
  <c r="AA42" i="14"/>
  <c r="AA44" i="14"/>
  <c r="AA26" i="14"/>
  <c r="AA27" i="14"/>
  <c r="AA32" i="14"/>
  <c r="AA34" i="14"/>
  <c r="AA31" i="14"/>
  <c r="AA17" i="14"/>
  <c r="AA19" i="14"/>
  <c r="AA36" i="14"/>
  <c r="AA49" i="14"/>
  <c r="AA60" i="14"/>
  <c r="AA38" i="14"/>
  <c r="AA21" i="14"/>
  <c r="AA46" i="14"/>
  <c r="AA24" i="14"/>
  <c r="AA22" i="14"/>
  <c r="AA40" i="14"/>
  <c r="AA48" i="14"/>
  <c r="AA50" i="14"/>
  <c r="AA55" i="14"/>
  <c r="AA59" i="14"/>
  <c r="AA63" i="14"/>
  <c r="AA71" i="14"/>
  <c r="AA52" i="14"/>
  <c r="AA35" i="14"/>
  <c r="AA51" i="14"/>
  <c r="AA54" i="14"/>
  <c r="AA29" i="14"/>
  <c r="AA47" i="14"/>
  <c r="AA70" i="14"/>
  <c r="AA74" i="14"/>
  <c r="AA53" i="14"/>
  <c r="AA57" i="14"/>
  <c r="AA73" i="14"/>
  <c r="AA77" i="14"/>
  <c r="AA69" i="14"/>
  <c r="AA64" i="14"/>
  <c r="AA75" i="14"/>
  <c r="AA58" i="14"/>
  <c r="AA56" i="14"/>
  <c r="AA65" i="14"/>
  <c r="AA66" i="14"/>
  <c r="AA62" i="14"/>
  <c r="AA68" i="14"/>
  <c r="AA81" i="14"/>
  <c r="AA83" i="14"/>
  <c r="AA80" i="14"/>
  <c r="AA85" i="14"/>
  <c r="AA87" i="14"/>
  <c r="AA89" i="14"/>
  <c r="AA91" i="14"/>
  <c r="AA93" i="14"/>
  <c r="AA95" i="14"/>
  <c r="AA97" i="14"/>
  <c r="AA78" i="14"/>
  <c r="AA72" i="14"/>
  <c r="AA79" i="14"/>
  <c r="AA100" i="14"/>
  <c r="AA61" i="14"/>
  <c r="AA102" i="14"/>
  <c r="AA82" i="14"/>
  <c r="AA86" i="14"/>
  <c r="AA90" i="14"/>
  <c r="AA98" i="14"/>
  <c r="AA94" i="14"/>
  <c r="AA96" i="14"/>
  <c r="AA76" i="14"/>
  <c r="AA84" i="14"/>
  <c r="AA92" i="14"/>
  <c r="AA107" i="14"/>
  <c r="AA115" i="14"/>
  <c r="AA110" i="14"/>
  <c r="AA104" i="14"/>
  <c r="AA112" i="14"/>
  <c r="AA67" i="14"/>
  <c r="AA88" i="14"/>
  <c r="AA106" i="14"/>
  <c r="AA109" i="14"/>
  <c r="AA111" i="14"/>
  <c r="AA101" i="14"/>
  <c r="AA103" i="14"/>
  <c r="AA105" i="14"/>
  <c r="AA114" i="14"/>
  <c r="AA119" i="14"/>
  <c r="AA122" i="14"/>
  <c r="AA127" i="14"/>
  <c r="AA128" i="14"/>
  <c r="AA130" i="14"/>
  <c r="AA132" i="14"/>
  <c r="AA99" i="14"/>
  <c r="AA135" i="14"/>
  <c r="AA137" i="14"/>
  <c r="AA139" i="14"/>
  <c r="AA141" i="14"/>
  <c r="AA121" i="14"/>
  <c r="AA124" i="14"/>
  <c r="AA133" i="14"/>
  <c r="AA113" i="14"/>
  <c r="AA118" i="14"/>
  <c r="AA123" i="14"/>
  <c r="AA126" i="14"/>
  <c r="AA129" i="14"/>
  <c r="AA131" i="14"/>
  <c r="AA116" i="14"/>
  <c r="AA108" i="14"/>
  <c r="AA117" i="14"/>
  <c r="AA120" i="14"/>
  <c r="AA125" i="14"/>
  <c r="AA147" i="14"/>
  <c r="AA152" i="14"/>
  <c r="AA142" i="14"/>
  <c r="AA149" i="14"/>
  <c r="AA136" i="14"/>
  <c r="AA144" i="14"/>
  <c r="AA153" i="14"/>
  <c r="AA155" i="14"/>
  <c r="AA162" i="14"/>
  <c r="AA164" i="14"/>
  <c r="AA166" i="14"/>
  <c r="AA146" i="14"/>
  <c r="AA158" i="14"/>
  <c r="AA160" i="14"/>
  <c r="AA140" i="14"/>
  <c r="AA148" i="14"/>
  <c r="AA156" i="14"/>
  <c r="AA150" i="14"/>
  <c r="AA151" i="14"/>
  <c r="AA134" i="14"/>
  <c r="AA143" i="14"/>
  <c r="AA154" i="14"/>
  <c r="AA163" i="14"/>
  <c r="AA167" i="14"/>
  <c r="AA169" i="14"/>
  <c r="AA176" i="14"/>
  <c r="AA138" i="14"/>
  <c r="AA171" i="14"/>
  <c r="AA173" i="14"/>
  <c r="AA145" i="14"/>
  <c r="AA161" i="14"/>
  <c r="AA175" i="14"/>
  <c r="AA168" i="14"/>
  <c r="AA165" i="14"/>
  <c r="AA170" i="14"/>
  <c r="AA172" i="14"/>
  <c r="AA157" i="14"/>
  <c r="AA159" i="14"/>
  <c r="AA179" i="14"/>
  <c r="AA181" i="14"/>
  <c r="AA183" i="14"/>
  <c r="AA185" i="14"/>
  <c r="AA187" i="14"/>
  <c r="AA189" i="14"/>
  <c r="AA191" i="14"/>
  <c r="AA193" i="14"/>
  <c r="AA195" i="14"/>
  <c r="AA197" i="14"/>
  <c r="AA178" i="14"/>
  <c r="AA174" i="14"/>
  <c r="AA180" i="14"/>
  <c r="AA182" i="14"/>
  <c r="AA184" i="14"/>
  <c r="AA186" i="14"/>
  <c r="AA188" i="14"/>
  <c r="AA190" i="14"/>
  <c r="AA192" i="14"/>
  <c r="AA194" i="14"/>
  <c r="AA196" i="14"/>
  <c r="AA198" i="14"/>
  <c r="AA177" i="14"/>
  <c r="AA221" i="14"/>
  <c r="AA223" i="14"/>
  <c r="AA199" i="14"/>
  <c r="AA201" i="14"/>
  <c r="AA203" i="14"/>
  <c r="AA205" i="14"/>
  <c r="AA207" i="14"/>
  <c r="AA209" i="14"/>
  <c r="AA211" i="14"/>
  <c r="AA213" i="14"/>
  <c r="AA215" i="14"/>
  <c r="AA217" i="14"/>
  <c r="AA219" i="14"/>
  <c r="AA222" i="14"/>
  <c r="AA200" i="14"/>
  <c r="AA202" i="14"/>
  <c r="AA204" i="14"/>
  <c r="AA206" i="14"/>
  <c r="AA208" i="14"/>
  <c r="AA210" i="14"/>
  <c r="AA212" i="14"/>
  <c r="AA214" i="14"/>
  <c r="AA216" i="14"/>
  <c r="AA218" i="14"/>
  <c r="AA220" i="14"/>
  <c r="AA224" i="14"/>
  <c r="AA226" i="14"/>
  <c r="AA228" i="14"/>
  <c r="AA230" i="14"/>
  <c r="AA232" i="14"/>
  <c r="AA234" i="14"/>
  <c r="AA236" i="14"/>
  <c r="AA238" i="14"/>
  <c r="AA240" i="14"/>
  <c r="AA242" i="14"/>
  <c r="AA244" i="14"/>
  <c r="AA246" i="14"/>
  <c r="AA248" i="14"/>
  <c r="AA250" i="14"/>
  <c r="AA252" i="14"/>
  <c r="AA254" i="14"/>
  <c r="AA256" i="14"/>
  <c r="AA258" i="14"/>
  <c r="AA260" i="14"/>
  <c r="AA262" i="14"/>
  <c r="AA264" i="14"/>
  <c r="AA266" i="14"/>
  <c r="AA268" i="14"/>
  <c r="AA225" i="14"/>
  <c r="AA227" i="14"/>
  <c r="AA229" i="14"/>
  <c r="AA231" i="14"/>
  <c r="AA233" i="14"/>
  <c r="AA235" i="14"/>
  <c r="AA237" i="14"/>
  <c r="AA239" i="14"/>
  <c r="AA241" i="14"/>
  <c r="AA243" i="14"/>
  <c r="AA245" i="14"/>
  <c r="AA247" i="14"/>
  <c r="AA249" i="14"/>
  <c r="AA251" i="14"/>
  <c r="AA253" i="14"/>
  <c r="AA255" i="14"/>
  <c r="AA257" i="14"/>
  <c r="AA259" i="14"/>
  <c r="AA261" i="14"/>
  <c r="AA263" i="14"/>
  <c r="AA265" i="14"/>
  <c r="AA267" i="14"/>
  <c r="AA286" i="14"/>
  <c r="AA288" i="14"/>
  <c r="AA290" i="14"/>
  <c r="AA272" i="14"/>
  <c r="AA274" i="14"/>
  <c r="AA276" i="14"/>
  <c r="AA278" i="14"/>
  <c r="AA280" i="14"/>
  <c r="AA282" i="14"/>
  <c r="AA284" i="14"/>
  <c r="AA295" i="14"/>
  <c r="AA293" i="14"/>
  <c r="AA298" i="14"/>
  <c r="AA300" i="14"/>
  <c r="AA270" i="14"/>
  <c r="AA296" i="14"/>
  <c r="AA287" i="14"/>
  <c r="AA289" i="14"/>
  <c r="AA291" i="14"/>
  <c r="AA301" i="14"/>
  <c r="AA273" i="14"/>
  <c r="AA275" i="14"/>
  <c r="AA277" i="14"/>
  <c r="AA279" i="14"/>
  <c r="AA281" i="14"/>
  <c r="AA283" i="14"/>
  <c r="AA285" i="14"/>
  <c r="AA271" i="14"/>
  <c r="AA292" i="14"/>
  <c r="AA294" i="14"/>
  <c r="AA297" i="14"/>
  <c r="AA299" i="14"/>
  <c r="AA11" i="14"/>
  <c r="AA269" i="14"/>
  <c r="AI14" i="14"/>
  <c r="AI16" i="14"/>
  <c r="AI18" i="14"/>
  <c r="AI23" i="14"/>
  <c r="AI12" i="14"/>
  <c r="AI15" i="14"/>
  <c r="AI13" i="14"/>
  <c r="AI17" i="14"/>
  <c r="AI22" i="14"/>
  <c r="AI27" i="14"/>
  <c r="AI30" i="14"/>
  <c r="AI39" i="14"/>
  <c r="AI41" i="14"/>
  <c r="AI43" i="14"/>
  <c r="AI45" i="14"/>
  <c r="AI21" i="14"/>
  <c r="AI37" i="14"/>
  <c r="AI19" i="14"/>
  <c r="AI32" i="14"/>
  <c r="AI33" i="14"/>
  <c r="AI44" i="14"/>
  <c r="AI31" i="14"/>
  <c r="AI34" i="14"/>
  <c r="AI24" i="14"/>
  <c r="AI28" i="14"/>
  <c r="AI29" i="14"/>
  <c r="AI36" i="14"/>
  <c r="AI25" i="14"/>
  <c r="AI35" i="14"/>
  <c r="AI46" i="14"/>
  <c r="AI62" i="14"/>
  <c r="AI40" i="14"/>
  <c r="AI48" i="14"/>
  <c r="AI38" i="14"/>
  <c r="AI49" i="14"/>
  <c r="AI51" i="14"/>
  <c r="AI54" i="14"/>
  <c r="AI58" i="14"/>
  <c r="AI73" i="14"/>
  <c r="AI26" i="14"/>
  <c r="AI57" i="14"/>
  <c r="AI42" i="14"/>
  <c r="AI50" i="14"/>
  <c r="AI53" i="14"/>
  <c r="AI20" i="14"/>
  <c r="AI55" i="14"/>
  <c r="AI69" i="14"/>
  <c r="AI72" i="14"/>
  <c r="AI76" i="14"/>
  <c r="AI80" i="14"/>
  <c r="AI47" i="14"/>
  <c r="AI60" i="14"/>
  <c r="AI67" i="14"/>
  <c r="AI68" i="14"/>
  <c r="AI77" i="14"/>
  <c r="AI78" i="14"/>
  <c r="AI61" i="14"/>
  <c r="AI70" i="14"/>
  <c r="AI63" i="14"/>
  <c r="AI64" i="14"/>
  <c r="AI85" i="14"/>
  <c r="AI87" i="14"/>
  <c r="AI89" i="14"/>
  <c r="AI91" i="14"/>
  <c r="AI93" i="14"/>
  <c r="AI95" i="14"/>
  <c r="AI97" i="14"/>
  <c r="AI71" i="14"/>
  <c r="AI74" i="14"/>
  <c r="AI79" i="14"/>
  <c r="AI82" i="14"/>
  <c r="AI84" i="14"/>
  <c r="AI75" i="14"/>
  <c r="AI52" i="14"/>
  <c r="AI59" i="14"/>
  <c r="AI65" i="14"/>
  <c r="AI83" i="14"/>
  <c r="AI94" i="14"/>
  <c r="AI102" i="14"/>
  <c r="AI96" i="14"/>
  <c r="AI98" i="14"/>
  <c r="AI88" i="14"/>
  <c r="AI92" i="14"/>
  <c r="AI99" i="14"/>
  <c r="AI101" i="14"/>
  <c r="AI106" i="14"/>
  <c r="AI109" i="14"/>
  <c r="AI112" i="14"/>
  <c r="AI66" i="14"/>
  <c r="AI56" i="14"/>
  <c r="AI105" i="14"/>
  <c r="AI111" i="14"/>
  <c r="AI114" i="14"/>
  <c r="AI90" i="14"/>
  <c r="AI108" i="14"/>
  <c r="AI100" i="14"/>
  <c r="AI104" i="14"/>
  <c r="AI107" i="14"/>
  <c r="AI86" i="14"/>
  <c r="AI81" i="14"/>
  <c r="AI115" i="14"/>
  <c r="AI121" i="14"/>
  <c r="AI124" i="14"/>
  <c r="AI128" i="14"/>
  <c r="AI130" i="14"/>
  <c r="AI132" i="14"/>
  <c r="AI116" i="14"/>
  <c r="AI135" i="14"/>
  <c r="AI137" i="14"/>
  <c r="AI139" i="14"/>
  <c r="AI141" i="14"/>
  <c r="AI110" i="14"/>
  <c r="AI118" i="14"/>
  <c r="AI123" i="14"/>
  <c r="AI126" i="14"/>
  <c r="AI133" i="14"/>
  <c r="AI117" i="14"/>
  <c r="AI120" i="14"/>
  <c r="AI125" i="14"/>
  <c r="AI129" i="14"/>
  <c r="AI131" i="14"/>
  <c r="AI103" i="14"/>
  <c r="AI119" i="14"/>
  <c r="AI122" i="14"/>
  <c r="AI127" i="14"/>
  <c r="AI142" i="14"/>
  <c r="AI149" i="14"/>
  <c r="AI152" i="14"/>
  <c r="AI134" i="14"/>
  <c r="AI144" i="14"/>
  <c r="AI113" i="14"/>
  <c r="AI138" i="14"/>
  <c r="AI146" i="14"/>
  <c r="AI153" i="14"/>
  <c r="AI155" i="14"/>
  <c r="AI162" i="14"/>
  <c r="AI164" i="14"/>
  <c r="AI166" i="14"/>
  <c r="AI148" i="14"/>
  <c r="AI158" i="14"/>
  <c r="AI160" i="14"/>
  <c r="AI150" i="14"/>
  <c r="AI156" i="14"/>
  <c r="AI136" i="14"/>
  <c r="AI143" i="14"/>
  <c r="AI151" i="14"/>
  <c r="AI145" i="14"/>
  <c r="AI154" i="14"/>
  <c r="AI157" i="14"/>
  <c r="AI165" i="14"/>
  <c r="AI171" i="14"/>
  <c r="AI147" i="14"/>
  <c r="AI173" i="14"/>
  <c r="AI159" i="14"/>
  <c r="AI175" i="14"/>
  <c r="AI163" i="14"/>
  <c r="AI168" i="14"/>
  <c r="AI170" i="14"/>
  <c r="AI172" i="14"/>
  <c r="AI161" i="14"/>
  <c r="AI140" i="14"/>
  <c r="AI167" i="14"/>
  <c r="AI169" i="14"/>
  <c r="AI179" i="14"/>
  <c r="AI181" i="14"/>
  <c r="AI183" i="14"/>
  <c r="AI185" i="14"/>
  <c r="AI187" i="14"/>
  <c r="AI189" i="14"/>
  <c r="AI191" i="14"/>
  <c r="AI193" i="14"/>
  <c r="AI195" i="14"/>
  <c r="AI197" i="14"/>
  <c r="AI178" i="14"/>
  <c r="AI180" i="14"/>
  <c r="AI182" i="14"/>
  <c r="AI184" i="14"/>
  <c r="AI186" i="14"/>
  <c r="AI188" i="14"/>
  <c r="AI190" i="14"/>
  <c r="AI192" i="14"/>
  <c r="AI194" i="14"/>
  <c r="AI196" i="14"/>
  <c r="AI198" i="14"/>
  <c r="AI177" i="14"/>
  <c r="AI174" i="14"/>
  <c r="AI176" i="14"/>
  <c r="AI221" i="14"/>
  <c r="AI223" i="14"/>
  <c r="AI199" i="14"/>
  <c r="AI201" i="14"/>
  <c r="AI203" i="14"/>
  <c r="AI205" i="14"/>
  <c r="AI207" i="14"/>
  <c r="AI209" i="14"/>
  <c r="AI211" i="14"/>
  <c r="AI213" i="14"/>
  <c r="AI215" i="14"/>
  <c r="AI217" i="14"/>
  <c r="AI219" i="14"/>
  <c r="AI222" i="14"/>
  <c r="AI200" i="14"/>
  <c r="AI202" i="14"/>
  <c r="AI204" i="14"/>
  <c r="AI206" i="14"/>
  <c r="AI208" i="14"/>
  <c r="AI210" i="14"/>
  <c r="AI212" i="14"/>
  <c r="AI214" i="14"/>
  <c r="AI216" i="14"/>
  <c r="AI218" i="14"/>
  <c r="AI220" i="14"/>
  <c r="AI224" i="14"/>
  <c r="AI226" i="14"/>
  <c r="AI228" i="14"/>
  <c r="AI230" i="14"/>
  <c r="AI232" i="14"/>
  <c r="AI234" i="14"/>
  <c r="AI236" i="14"/>
  <c r="AI238" i="14"/>
  <c r="AI240" i="14"/>
  <c r="AI242" i="14"/>
  <c r="AI244" i="14"/>
  <c r="AI246" i="14"/>
  <c r="AI248" i="14"/>
  <c r="AI250" i="14"/>
  <c r="AI252" i="14"/>
  <c r="AI254" i="14"/>
  <c r="AI256" i="14"/>
  <c r="AI258" i="14"/>
  <c r="AI260" i="14"/>
  <c r="AI262" i="14"/>
  <c r="AI264" i="14"/>
  <c r="AI266" i="14"/>
  <c r="AI268" i="14"/>
  <c r="AI225" i="14"/>
  <c r="AI227" i="14"/>
  <c r="AI229" i="14"/>
  <c r="AI231" i="14"/>
  <c r="AI233" i="14"/>
  <c r="AI235" i="14"/>
  <c r="AI237" i="14"/>
  <c r="AI239" i="14"/>
  <c r="AI241" i="14"/>
  <c r="AI243" i="14"/>
  <c r="AI245" i="14"/>
  <c r="AI247" i="14"/>
  <c r="AI249" i="14"/>
  <c r="AI251" i="14"/>
  <c r="AI253" i="14"/>
  <c r="AI255" i="14"/>
  <c r="AI257" i="14"/>
  <c r="AI259" i="14"/>
  <c r="AI261" i="14"/>
  <c r="AI263" i="14"/>
  <c r="AI265" i="14"/>
  <c r="AI267" i="14"/>
  <c r="AI286" i="14"/>
  <c r="AI288" i="14"/>
  <c r="AI290" i="14"/>
  <c r="AI272" i="14"/>
  <c r="AI274" i="14"/>
  <c r="AI276" i="14"/>
  <c r="AI278" i="14"/>
  <c r="AI280" i="14"/>
  <c r="AI282" i="14"/>
  <c r="AI284" i="14"/>
  <c r="AI295" i="14"/>
  <c r="AI293" i="14"/>
  <c r="AI298" i="14"/>
  <c r="AI300" i="14"/>
  <c r="AI270" i="14"/>
  <c r="AI296" i="14"/>
  <c r="AI301" i="14"/>
  <c r="AI285" i="14"/>
  <c r="AI287" i="14"/>
  <c r="AI289" i="14"/>
  <c r="AI291" i="14"/>
  <c r="AI273" i="14"/>
  <c r="AI275" i="14"/>
  <c r="AI277" i="14"/>
  <c r="AI279" i="14"/>
  <c r="AI281" i="14"/>
  <c r="AI283" i="14"/>
  <c r="AI294" i="14"/>
  <c r="AI271" i="14"/>
  <c r="AI292" i="14"/>
  <c r="AI297" i="14"/>
  <c r="AI299" i="14"/>
  <c r="AI11" i="14"/>
  <c r="AI269" i="14"/>
  <c r="AQ14" i="14"/>
  <c r="AQ16" i="14"/>
  <c r="AQ18" i="14"/>
  <c r="AQ12" i="14"/>
  <c r="AQ15" i="14"/>
  <c r="AQ19" i="14"/>
  <c r="AQ13" i="14"/>
  <c r="AQ24" i="14"/>
  <c r="AQ29" i="14"/>
  <c r="AQ39" i="14"/>
  <c r="AQ41" i="14"/>
  <c r="AQ43" i="14"/>
  <c r="AQ45" i="14"/>
  <c r="AQ17" i="14"/>
  <c r="AQ25" i="14"/>
  <c r="AQ36" i="14"/>
  <c r="AQ38" i="14"/>
  <c r="AQ21" i="14"/>
  <c r="AQ20" i="14"/>
  <c r="AQ22" i="14"/>
  <c r="AQ26" i="14"/>
  <c r="AQ30" i="14"/>
  <c r="AQ35" i="14"/>
  <c r="AQ23" i="14"/>
  <c r="AQ27" i="14"/>
  <c r="AQ32" i="14"/>
  <c r="AQ33" i="14"/>
  <c r="AQ31" i="14"/>
  <c r="AQ48" i="14"/>
  <c r="AQ51" i="14"/>
  <c r="AQ55" i="14"/>
  <c r="AQ64" i="14"/>
  <c r="AQ42" i="14"/>
  <c r="AQ50" i="14"/>
  <c r="AQ47" i="14"/>
  <c r="AQ46" i="14"/>
  <c r="AQ57" i="14"/>
  <c r="AQ61" i="14"/>
  <c r="AQ65" i="14"/>
  <c r="AQ68" i="14"/>
  <c r="AQ75" i="14"/>
  <c r="AQ28" i="14"/>
  <c r="AQ53" i="14"/>
  <c r="AQ56" i="14"/>
  <c r="AQ40" i="14"/>
  <c r="AQ44" i="14"/>
  <c r="AQ49" i="14"/>
  <c r="AQ58" i="14"/>
  <c r="AQ59" i="14"/>
  <c r="AQ60" i="14"/>
  <c r="AQ72" i="14"/>
  <c r="AQ34" i="14"/>
  <c r="AQ62" i="14"/>
  <c r="AQ63" i="14"/>
  <c r="AQ66" i="14"/>
  <c r="AQ67" i="14"/>
  <c r="AQ82" i="14"/>
  <c r="AQ74" i="14"/>
  <c r="AQ69" i="14"/>
  <c r="AQ71" i="14"/>
  <c r="AQ79" i="14"/>
  <c r="AQ87" i="14"/>
  <c r="AQ89" i="14"/>
  <c r="AQ91" i="14"/>
  <c r="AQ93" i="14"/>
  <c r="AQ95" i="14"/>
  <c r="AQ97" i="14"/>
  <c r="AQ78" i="14"/>
  <c r="AQ84" i="14"/>
  <c r="AQ54" i="14"/>
  <c r="AQ76" i="14"/>
  <c r="AQ73" i="14"/>
  <c r="AQ85" i="14"/>
  <c r="AQ98" i="14"/>
  <c r="AQ81" i="14"/>
  <c r="AQ52" i="14"/>
  <c r="AQ86" i="14"/>
  <c r="AQ90" i="14"/>
  <c r="AQ80" i="14"/>
  <c r="AQ83" i="14"/>
  <c r="AQ99" i="14"/>
  <c r="AQ101" i="14"/>
  <c r="AQ77" i="14"/>
  <c r="AQ103" i="14"/>
  <c r="AQ108" i="14"/>
  <c r="AQ111" i="14"/>
  <c r="AQ114" i="14"/>
  <c r="AQ94" i="14"/>
  <c r="AQ104" i="14"/>
  <c r="AQ107" i="14"/>
  <c r="AQ113" i="14"/>
  <c r="AQ92" i="14"/>
  <c r="AQ110" i="14"/>
  <c r="AQ96" i="14"/>
  <c r="AQ106" i="14"/>
  <c r="AQ109" i="14"/>
  <c r="AQ70" i="14"/>
  <c r="AQ88" i="14"/>
  <c r="AQ112" i="14"/>
  <c r="AQ118" i="14"/>
  <c r="AQ123" i="14"/>
  <c r="AQ126" i="14"/>
  <c r="AQ128" i="14"/>
  <c r="AQ130" i="14"/>
  <c r="AQ132" i="14"/>
  <c r="AQ102" i="14"/>
  <c r="AQ135" i="14"/>
  <c r="AQ137" i="14"/>
  <c r="AQ139" i="14"/>
  <c r="AQ117" i="14"/>
  <c r="AQ120" i="14"/>
  <c r="AQ125" i="14"/>
  <c r="AQ133" i="14"/>
  <c r="AQ115" i="14"/>
  <c r="AQ119" i="14"/>
  <c r="AQ122" i="14"/>
  <c r="AQ127" i="14"/>
  <c r="AQ129" i="14"/>
  <c r="AQ131" i="14"/>
  <c r="AQ105" i="14"/>
  <c r="AQ116" i="14"/>
  <c r="AQ121" i="14"/>
  <c r="AQ124" i="14"/>
  <c r="AQ136" i="14"/>
  <c r="AQ144" i="14"/>
  <c r="AQ152" i="14"/>
  <c r="AQ146" i="14"/>
  <c r="AQ100" i="14"/>
  <c r="AQ140" i="14"/>
  <c r="AQ148" i="14"/>
  <c r="AQ153" i="14"/>
  <c r="AQ155" i="14"/>
  <c r="AQ162" i="14"/>
  <c r="AQ164" i="14"/>
  <c r="AQ166" i="14"/>
  <c r="AQ150" i="14"/>
  <c r="AQ158" i="14"/>
  <c r="AQ160" i="14"/>
  <c r="AQ134" i="14"/>
  <c r="AQ143" i="14"/>
  <c r="AQ156" i="14"/>
  <c r="AQ138" i="14"/>
  <c r="AQ145" i="14"/>
  <c r="AQ151" i="14"/>
  <c r="AQ141" i="14"/>
  <c r="AQ147" i="14"/>
  <c r="AQ154" i="14"/>
  <c r="AQ173" i="14"/>
  <c r="AQ142" i="14"/>
  <c r="AQ157" i="14"/>
  <c r="AQ161" i="14"/>
  <c r="AQ175" i="14"/>
  <c r="AQ168" i="14"/>
  <c r="AQ170" i="14"/>
  <c r="AQ165" i="14"/>
  <c r="AQ172" i="14"/>
  <c r="AQ159" i="14"/>
  <c r="AQ163" i="14"/>
  <c r="AQ167" i="14"/>
  <c r="AQ169" i="14"/>
  <c r="AQ149" i="14"/>
  <c r="AQ171" i="14"/>
  <c r="AQ174" i="14"/>
  <c r="AQ178" i="14"/>
  <c r="AQ179" i="14"/>
  <c r="AQ181" i="14"/>
  <c r="AQ183" i="14"/>
  <c r="AQ185" i="14"/>
  <c r="AQ187" i="14"/>
  <c r="AQ189" i="14"/>
  <c r="AQ191" i="14"/>
  <c r="AQ193" i="14"/>
  <c r="AQ195" i="14"/>
  <c r="AQ197" i="14"/>
  <c r="AQ176" i="14"/>
  <c r="AQ177" i="14"/>
  <c r="AQ180" i="14"/>
  <c r="AQ182" i="14"/>
  <c r="AQ184" i="14"/>
  <c r="AQ186" i="14"/>
  <c r="AQ188" i="14"/>
  <c r="AQ190" i="14"/>
  <c r="AQ192" i="14"/>
  <c r="AQ194" i="14"/>
  <c r="AQ196" i="14"/>
  <c r="AQ198" i="14"/>
  <c r="AQ221" i="14"/>
  <c r="AQ223" i="14"/>
  <c r="AQ199" i="14"/>
  <c r="AQ201" i="14"/>
  <c r="AQ203" i="14"/>
  <c r="AQ205" i="14"/>
  <c r="AQ207" i="14"/>
  <c r="AQ209" i="14"/>
  <c r="AQ211" i="14"/>
  <c r="AQ213" i="14"/>
  <c r="AQ215" i="14"/>
  <c r="AQ217" i="14"/>
  <c r="AQ219" i="14"/>
  <c r="AQ222" i="14"/>
  <c r="AQ200" i="14"/>
  <c r="AQ202" i="14"/>
  <c r="AQ204" i="14"/>
  <c r="AQ206" i="14"/>
  <c r="AQ208" i="14"/>
  <c r="AQ210" i="14"/>
  <c r="AQ212" i="14"/>
  <c r="AQ214" i="14"/>
  <c r="AQ216" i="14"/>
  <c r="AQ218" i="14"/>
  <c r="AQ220" i="14"/>
  <c r="AQ224" i="14"/>
  <c r="AQ226" i="14"/>
  <c r="AQ228" i="14"/>
  <c r="AQ230" i="14"/>
  <c r="AQ232" i="14"/>
  <c r="AQ234" i="14"/>
  <c r="AQ236" i="14"/>
  <c r="AQ238" i="14"/>
  <c r="AQ240" i="14"/>
  <c r="AQ242" i="14"/>
  <c r="AQ244" i="14"/>
  <c r="AQ246" i="14"/>
  <c r="AQ248" i="14"/>
  <c r="AQ250" i="14"/>
  <c r="AQ252" i="14"/>
  <c r="AQ254" i="14"/>
  <c r="AQ256" i="14"/>
  <c r="AQ258" i="14"/>
  <c r="AQ260" i="14"/>
  <c r="AQ262" i="14"/>
  <c r="AQ264" i="14"/>
  <c r="AQ266" i="14"/>
  <c r="AQ268" i="14"/>
  <c r="AQ225" i="14"/>
  <c r="AQ227" i="14"/>
  <c r="AQ229" i="14"/>
  <c r="AQ231" i="14"/>
  <c r="AQ233" i="14"/>
  <c r="AQ235" i="14"/>
  <c r="AQ237" i="14"/>
  <c r="AQ239" i="14"/>
  <c r="AQ241" i="14"/>
  <c r="AQ243" i="14"/>
  <c r="AQ245" i="14"/>
  <c r="AQ247" i="14"/>
  <c r="AQ249" i="14"/>
  <c r="AQ251" i="14"/>
  <c r="AQ253" i="14"/>
  <c r="AQ255" i="14"/>
  <c r="AQ257" i="14"/>
  <c r="AQ259" i="14"/>
  <c r="AQ261" i="14"/>
  <c r="AQ263" i="14"/>
  <c r="AQ265" i="14"/>
  <c r="AQ267" i="14"/>
  <c r="AQ286" i="14"/>
  <c r="AQ288" i="14"/>
  <c r="AQ290" i="14"/>
  <c r="AQ295" i="14"/>
  <c r="AQ272" i="14"/>
  <c r="AQ274" i="14"/>
  <c r="AQ276" i="14"/>
  <c r="AQ278" i="14"/>
  <c r="AQ280" i="14"/>
  <c r="AQ282" i="14"/>
  <c r="AQ284" i="14"/>
  <c r="AQ293" i="14"/>
  <c r="AQ298" i="14"/>
  <c r="AQ300" i="14"/>
  <c r="AQ270" i="14"/>
  <c r="AQ296" i="14"/>
  <c r="AQ301" i="14"/>
  <c r="AQ285" i="14"/>
  <c r="AQ287" i="14"/>
  <c r="AQ289" i="14"/>
  <c r="AQ291" i="14"/>
  <c r="AQ271" i="14"/>
  <c r="AQ273" i="14"/>
  <c r="AQ275" i="14"/>
  <c r="AQ277" i="14"/>
  <c r="AQ279" i="14"/>
  <c r="AQ281" i="14"/>
  <c r="AQ283" i="14"/>
  <c r="AQ294" i="14"/>
  <c r="AQ292" i="14"/>
  <c r="AQ297" i="14"/>
  <c r="AQ299" i="14"/>
  <c r="AQ11" i="14"/>
  <c r="AQ269" i="14"/>
  <c r="AY14" i="14"/>
  <c r="AY16" i="14"/>
  <c r="AY18" i="14"/>
  <c r="AY12" i="14"/>
  <c r="AY15" i="14"/>
  <c r="AY20" i="14"/>
  <c r="AY23" i="14"/>
  <c r="AY26" i="14"/>
  <c r="AY37" i="14"/>
  <c r="AY39" i="14"/>
  <c r="AY41" i="14"/>
  <c r="AY43" i="14"/>
  <c r="AY45" i="14"/>
  <c r="AY17" i="14"/>
  <c r="AY19" i="14"/>
  <c r="AY32" i="14"/>
  <c r="AY13" i="14"/>
  <c r="AY27" i="14"/>
  <c r="AY35" i="14"/>
  <c r="AY40" i="14"/>
  <c r="AY33" i="14"/>
  <c r="AY28" i="14"/>
  <c r="AY31" i="14"/>
  <c r="AY24" i="14"/>
  <c r="AY25" i="14"/>
  <c r="AY29" i="14"/>
  <c r="AY34" i="14"/>
  <c r="AY44" i="14"/>
  <c r="AY47" i="14"/>
  <c r="AY53" i="14"/>
  <c r="AY57" i="14"/>
  <c r="AY66" i="14"/>
  <c r="AY22" i="14"/>
  <c r="AY30" i="14"/>
  <c r="AY49" i="14"/>
  <c r="AY21" i="14"/>
  <c r="AY36" i="14"/>
  <c r="AY42" i="14"/>
  <c r="AY56" i="14"/>
  <c r="AY60" i="14"/>
  <c r="AY64" i="14"/>
  <c r="AY70" i="14"/>
  <c r="AY77" i="14"/>
  <c r="AY46" i="14"/>
  <c r="AY52" i="14"/>
  <c r="AY55" i="14"/>
  <c r="AY48" i="14"/>
  <c r="AY50" i="14"/>
  <c r="AY54" i="14"/>
  <c r="AY71" i="14"/>
  <c r="AY74" i="14"/>
  <c r="AY78" i="14"/>
  <c r="AY38" i="14"/>
  <c r="AY73" i="14"/>
  <c r="AY61" i="14"/>
  <c r="AY68" i="14"/>
  <c r="AY62" i="14"/>
  <c r="AY63" i="14"/>
  <c r="AY65" i="14"/>
  <c r="AY76" i="14"/>
  <c r="AY82" i="14"/>
  <c r="AY72" i="14"/>
  <c r="AY75" i="14"/>
  <c r="AY84" i="14"/>
  <c r="AY87" i="14"/>
  <c r="AY89" i="14"/>
  <c r="AY91" i="14"/>
  <c r="AY93" i="14"/>
  <c r="AY95" i="14"/>
  <c r="AY97" i="14"/>
  <c r="AY51" i="14"/>
  <c r="AY81" i="14"/>
  <c r="AY67" i="14"/>
  <c r="AY58" i="14"/>
  <c r="AY99" i="14"/>
  <c r="AY88" i="14"/>
  <c r="AY92" i="14"/>
  <c r="AY101" i="14"/>
  <c r="AY85" i="14"/>
  <c r="AY94" i="14"/>
  <c r="AY103" i="14"/>
  <c r="AY69" i="14"/>
  <c r="AY79" i="14"/>
  <c r="AY113" i="14"/>
  <c r="AY86" i="14"/>
  <c r="AY100" i="14"/>
  <c r="AY102" i="14"/>
  <c r="AY106" i="14"/>
  <c r="AY109" i="14"/>
  <c r="AY110" i="14"/>
  <c r="AY59" i="14"/>
  <c r="AY83" i="14"/>
  <c r="AY98" i="14"/>
  <c r="AY105" i="14"/>
  <c r="AY108" i="14"/>
  <c r="AY90" i="14"/>
  <c r="AY80" i="14"/>
  <c r="AY111" i="14"/>
  <c r="AY117" i="14"/>
  <c r="AY120" i="14"/>
  <c r="AY125" i="14"/>
  <c r="AY128" i="14"/>
  <c r="AY130" i="14"/>
  <c r="AY107" i="14"/>
  <c r="AY135" i="14"/>
  <c r="AY137" i="14"/>
  <c r="AY139" i="14"/>
  <c r="AY119" i="14"/>
  <c r="AY122" i="14"/>
  <c r="AY127" i="14"/>
  <c r="AY133" i="14"/>
  <c r="AY112" i="14"/>
  <c r="AY96" i="14"/>
  <c r="AY114" i="14"/>
  <c r="AY116" i="14"/>
  <c r="AY121" i="14"/>
  <c r="AY124" i="14"/>
  <c r="AY129" i="14"/>
  <c r="AY131" i="14"/>
  <c r="AY104" i="14"/>
  <c r="AY118" i="14"/>
  <c r="AY123" i="14"/>
  <c r="AY138" i="14"/>
  <c r="AY146" i="14"/>
  <c r="AY148" i="14"/>
  <c r="AY115" i="14"/>
  <c r="AY132" i="14"/>
  <c r="AY150" i="14"/>
  <c r="AY153" i="14"/>
  <c r="AY155" i="14"/>
  <c r="AY162" i="14"/>
  <c r="AY164" i="14"/>
  <c r="AY166" i="14"/>
  <c r="AY136" i="14"/>
  <c r="AY143" i="14"/>
  <c r="AY158" i="14"/>
  <c r="AY160" i="14"/>
  <c r="AY126" i="14"/>
  <c r="AY141" i="14"/>
  <c r="AY145" i="14"/>
  <c r="AY156" i="14"/>
  <c r="AY140" i="14"/>
  <c r="AY147" i="14"/>
  <c r="AY151" i="14"/>
  <c r="AY142" i="14"/>
  <c r="AY149" i="14"/>
  <c r="AY154" i="14"/>
  <c r="AY159" i="14"/>
  <c r="AY165" i="14"/>
  <c r="AY175" i="14"/>
  <c r="AY163" i="14"/>
  <c r="AY168" i="14"/>
  <c r="AY157" i="14"/>
  <c r="AY170" i="14"/>
  <c r="AY172" i="14"/>
  <c r="AY161" i="14"/>
  <c r="AY174" i="14"/>
  <c r="AY152" i="14"/>
  <c r="AY167" i="14"/>
  <c r="AY169" i="14"/>
  <c r="AY171" i="14"/>
  <c r="AY134" i="14"/>
  <c r="AY144" i="14"/>
  <c r="AY173" i="14"/>
  <c r="AY179" i="14"/>
  <c r="AY181" i="14"/>
  <c r="AY183" i="14"/>
  <c r="AY185" i="14"/>
  <c r="AY187" i="14"/>
  <c r="AY189" i="14"/>
  <c r="AY191" i="14"/>
  <c r="AY193" i="14"/>
  <c r="AY195" i="14"/>
  <c r="AY197" i="14"/>
  <c r="AY177" i="14"/>
  <c r="AY180" i="14"/>
  <c r="AY182" i="14"/>
  <c r="AY184" i="14"/>
  <c r="AY186" i="14"/>
  <c r="AY188" i="14"/>
  <c r="AY190" i="14"/>
  <c r="AY192" i="14"/>
  <c r="AY194" i="14"/>
  <c r="AY196" i="14"/>
  <c r="AY198" i="14"/>
  <c r="AY176" i="14"/>
  <c r="AY178" i="14"/>
  <c r="AY221" i="14"/>
  <c r="AY223" i="14"/>
  <c r="AY199" i="14"/>
  <c r="AY201" i="14"/>
  <c r="AY203" i="14"/>
  <c r="AY205" i="14"/>
  <c r="AY207" i="14"/>
  <c r="AY209" i="14"/>
  <c r="AY211" i="14"/>
  <c r="AY213" i="14"/>
  <c r="AY215" i="14"/>
  <c r="AY217" i="14"/>
  <c r="AY219" i="14"/>
  <c r="AY222" i="14"/>
  <c r="AY200" i="14"/>
  <c r="AY202" i="14"/>
  <c r="AY204" i="14"/>
  <c r="AY206" i="14"/>
  <c r="AY208" i="14"/>
  <c r="AY210" i="14"/>
  <c r="AY212" i="14"/>
  <c r="AY214" i="14"/>
  <c r="AY216" i="14"/>
  <c r="AY218" i="14"/>
  <c r="AY220" i="14"/>
  <c r="AY224" i="14"/>
  <c r="AY226" i="14"/>
  <c r="AY228" i="14"/>
  <c r="AY230" i="14"/>
  <c r="AY232" i="14"/>
  <c r="AY234" i="14"/>
  <c r="AY236" i="14"/>
  <c r="AY238" i="14"/>
  <c r="AY240" i="14"/>
  <c r="AY242" i="14"/>
  <c r="AY244" i="14"/>
  <c r="AY246" i="14"/>
  <c r="AY248" i="14"/>
  <c r="AY250" i="14"/>
  <c r="AY252" i="14"/>
  <c r="AY254" i="14"/>
  <c r="AY256" i="14"/>
  <c r="AY258" i="14"/>
  <c r="AY260" i="14"/>
  <c r="AY262" i="14"/>
  <c r="AY264" i="14"/>
  <c r="AY266" i="14"/>
  <c r="AY268" i="14"/>
  <c r="AY225" i="14"/>
  <c r="AY227" i="14"/>
  <c r="AY229" i="14"/>
  <c r="AY231" i="14"/>
  <c r="AY233" i="14"/>
  <c r="AY235" i="14"/>
  <c r="AY237" i="14"/>
  <c r="AY239" i="14"/>
  <c r="AY241" i="14"/>
  <c r="AY243" i="14"/>
  <c r="AY245" i="14"/>
  <c r="AY247" i="14"/>
  <c r="AY249" i="14"/>
  <c r="AY251" i="14"/>
  <c r="AY253" i="14"/>
  <c r="AY255" i="14"/>
  <c r="AY257" i="14"/>
  <c r="AY259" i="14"/>
  <c r="AY261" i="14"/>
  <c r="AY263" i="14"/>
  <c r="AY265" i="14"/>
  <c r="AY267" i="14"/>
  <c r="AY286" i="14"/>
  <c r="AY288" i="14"/>
  <c r="AY290" i="14"/>
  <c r="AY272" i="14"/>
  <c r="AY274" i="14"/>
  <c r="AY276" i="14"/>
  <c r="AY278" i="14"/>
  <c r="AY280" i="14"/>
  <c r="AY282" i="14"/>
  <c r="AY284" i="14"/>
  <c r="AY293" i="14"/>
  <c r="AY298" i="14"/>
  <c r="AY300" i="14"/>
  <c r="AY270" i="14"/>
  <c r="AY291" i="14"/>
  <c r="AY296" i="14"/>
  <c r="AY285" i="14"/>
  <c r="AY287" i="14"/>
  <c r="AY289" i="14"/>
  <c r="AY271" i="14"/>
  <c r="AY273" i="14"/>
  <c r="AY275" i="14"/>
  <c r="AY277" i="14"/>
  <c r="AY279" i="14"/>
  <c r="AY281" i="14"/>
  <c r="AY283" i="14"/>
  <c r="AY294" i="14"/>
  <c r="AY292" i="14"/>
  <c r="AY297" i="14"/>
  <c r="AY299" i="14"/>
  <c r="AY11" i="14"/>
  <c r="AY269" i="14"/>
  <c r="AY295" i="14"/>
  <c r="BG14" i="14"/>
  <c r="BG16" i="14"/>
  <c r="BG18" i="14"/>
  <c r="BG12" i="14"/>
  <c r="BG15" i="14"/>
  <c r="BG22" i="14"/>
  <c r="BG25" i="14"/>
  <c r="BG28" i="14"/>
  <c r="BG32" i="14"/>
  <c r="BG37" i="14"/>
  <c r="BG39" i="14"/>
  <c r="BG41" i="14"/>
  <c r="BG43" i="14"/>
  <c r="BG21" i="14"/>
  <c r="BG31" i="14"/>
  <c r="BG24" i="14"/>
  <c r="BG29" i="14"/>
  <c r="BG42" i="14"/>
  <c r="BG13" i="14"/>
  <c r="BG17" i="14"/>
  <c r="BG30" i="14"/>
  <c r="BG34" i="14"/>
  <c r="BG26" i="14"/>
  <c r="BG27" i="14"/>
  <c r="BG36" i="14"/>
  <c r="BG49" i="14"/>
  <c r="BG59" i="14"/>
  <c r="BG20" i="14"/>
  <c r="BG46" i="14"/>
  <c r="BG38" i="14"/>
  <c r="BG19" i="14"/>
  <c r="BG40" i="14"/>
  <c r="BG50" i="14"/>
  <c r="BG63" i="14"/>
  <c r="BG72" i="14"/>
  <c r="BG52" i="14"/>
  <c r="BG55" i="14"/>
  <c r="BG44" i="14"/>
  <c r="BG45" i="14"/>
  <c r="BG54" i="14"/>
  <c r="BG23" i="14"/>
  <c r="BG35" i="14"/>
  <c r="BG47" i="14"/>
  <c r="BG51" i="14"/>
  <c r="BG33" i="14"/>
  <c r="BG56" i="14"/>
  <c r="BG74" i="14"/>
  <c r="BG70" i="14"/>
  <c r="BG58" i="14"/>
  <c r="BG48" i="14"/>
  <c r="BG65" i="14"/>
  <c r="BG69" i="14"/>
  <c r="BG75" i="14"/>
  <c r="BG77" i="14"/>
  <c r="BG78" i="14"/>
  <c r="BG66" i="14"/>
  <c r="BG60" i="14"/>
  <c r="BG67" i="14"/>
  <c r="BG57" i="14"/>
  <c r="BG61" i="14"/>
  <c r="BG71" i="14"/>
  <c r="BG62" i="14"/>
  <c r="BG68" i="14"/>
  <c r="BG64" i="14"/>
  <c r="BG81" i="14"/>
  <c r="BG84" i="14"/>
  <c r="BG73" i="14"/>
  <c r="BG87" i="14"/>
  <c r="BG89" i="14"/>
  <c r="BG91" i="14"/>
  <c r="BG93" i="14"/>
  <c r="BG95" i="14"/>
  <c r="BG97" i="14"/>
  <c r="BG53" i="14"/>
  <c r="BG80" i="14"/>
  <c r="BG76" i="14"/>
  <c r="BG82" i="14"/>
  <c r="BG99" i="14"/>
  <c r="BG79" i="14"/>
  <c r="BG83" i="14"/>
  <c r="BG94" i="14"/>
  <c r="BG101" i="14"/>
  <c r="BG86" i="14"/>
  <c r="BG90" i="14"/>
  <c r="BG103" i="14"/>
  <c r="BG96" i="14"/>
  <c r="BG100" i="14"/>
  <c r="BG85" i="14"/>
  <c r="BG110" i="14"/>
  <c r="BG115" i="14"/>
  <c r="BG88" i="14"/>
  <c r="BG105" i="14"/>
  <c r="BG108" i="14"/>
  <c r="BG112" i="14"/>
  <c r="BG102" i="14"/>
  <c r="BG104" i="14"/>
  <c r="BG107" i="14"/>
  <c r="BG111" i="14"/>
  <c r="BG119" i="14"/>
  <c r="BG122" i="14"/>
  <c r="BG127" i="14"/>
  <c r="BG128" i="14"/>
  <c r="BG130" i="14"/>
  <c r="BG106" i="14"/>
  <c r="BG135" i="14"/>
  <c r="BG137" i="14"/>
  <c r="BG139" i="14"/>
  <c r="BG116" i="14"/>
  <c r="BG121" i="14"/>
  <c r="BG124" i="14"/>
  <c r="BG133" i="14"/>
  <c r="BG113" i="14"/>
  <c r="BG118" i="14"/>
  <c r="BG123" i="14"/>
  <c r="BG126" i="14"/>
  <c r="BG129" i="14"/>
  <c r="BG131" i="14"/>
  <c r="BG109" i="14"/>
  <c r="BG92" i="14"/>
  <c r="BG98" i="14"/>
  <c r="BG117" i="14"/>
  <c r="BG120" i="14"/>
  <c r="BG125" i="14"/>
  <c r="BG140" i="14"/>
  <c r="BG148" i="14"/>
  <c r="BG150" i="14"/>
  <c r="BG134" i="14"/>
  <c r="BG141" i="14"/>
  <c r="BG143" i="14"/>
  <c r="BG153" i="14"/>
  <c r="BG155" i="14"/>
  <c r="BG162" i="14"/>
  <c r="BG164" i="14"/>
  <c r="BG166" i="14"/>
  <c r="BG138" i="14"/>
  <c r="BG145" i="14"/>
  <c r="BG158" i="14"/>
  <c r="BG160" i="14"/>
  <c r="BG147" i="14"/>
  <c r="BG156" i="14"/>
  <c r="BG132" i="14"/>
  <c r="BG142" i="14"/>
  <c r="BG149" i="14"/>
  <c r="BG151" i="14"/>
  <c r="BG136" i="14"/>
  <c r="BG144" i="14"/>
  <c r="BG154" i="14"/>
  <c r="BG168" i="14"/>
  <c r="BG114" i="14"/>
  <c r="BG170" i="14"/>
  <c r="BG172" i="14"/>
  <c r="BG157" i="14"/>
  <c r="BG159" i="14"/>
  <c r="BG174" i="14"/>
  <c r="BG163" i="14"/>
  <c r="BG167" i="14"/>
  <c r="BG169" i="14"/>
  <c r="BG146" i="14"/>
  <c r="BG165" i="14"/>
  <c r="BG171" i="14"/>
  <c r="BG152" i="14"/>
  <c r="BG161" i="14"/>
  <c r="BG176" i="14"/>
  <c r="BG179" i="14"/>
  <c r="BG181" i="14"/>
  <c r="BG183" i="14"/>
  <c r="BG185" i="14"/>
  <c r="BG187" i="14"/>
  <c r="BG189" i="14"/>
  <c r="BG191" i="14"/>
  <c r="BG193" i="14"/>
  <c r="BG195" i="14"/>
  <c r="BG197" i="14"/>
  <c r="BG177" i="14"/>
  <c r="BG173" i="14"/>
  <c r="BG175" i="14"/>
  <c r="BG180" i="14"/>
  <c r="BG182" i="14"/>
  <c r="BG184" i="14"/>
  <c r="BG186" i="14"/>
  <c r="BG188" i="14"/>
  <c r="BG190" i="14"/>
  <c r="BG192" i="14"/>
  <c r="BG194" i="14"/>
  <c r="BG196" i="14"/>
  <c r="BG198" i="14"/>
  <c r="BG178" i="14"/>
  <c r="BG221" i="14"/>
  <c r="BG223" i="14"/>
  <c r="BG199" i="14"/>
  <c r="BG201" i="14"/>
  <c r="BG203" i="14"/>
  <c r="BG205" i="14"/>
  <c r="BG207" i="14"/>
  <c r="BG209" i="14"/>
  <c r="BG211" i="14"/>
  <c r="BG213" i="14"/>
  <c r="BG215" i="14"/>
  <c r="BG217" i="14"/>
  <c r="BG219" i="14"/>
  <c r="BG222" i="14"/>
  <c r="BG200" i="14"/>
  <c r="BG202" i="14"/>
  <c r="BG204" i="14"/>
  <c r="BG206" i="14"/>
  <c r="BG208" i="14"/>
  <c r="BG210" i="14"/>
  <c r="BG212" i="14"/>
  <c r="BG214" i="14"/>
  <c r="BG216" i="14"/>
  <c r="BG218" i="14"/>
  <c r="BG220" i="14"/>
  <c r="BG224" i="14"/>
  <c r="BG226" i="14"/>
  <c r="BG228" i="14"/>
  <c r="BG230" i="14"/>
  <c r="BG232" i="14"/>
  <c r="BG234" i="14"/>
  <c r="BG236" i="14"/>
  <c r="BG238" i="14"/>
  <c r="BG240" i="14"/>
  <c r="BG242" i="14"/>
  <c r="BG244" i="14"/>
  <c r="BG246" i="14"/>
  <c r="BG248" i="14"/>
  <c r="BG250" i="14"/>
  <c r="BG252" i="14"/>
  <c r="BG254" i="14"/>
  <c r="BG256" i="14"/>
  <c r="BG258" i="14"/>
  <c r="BG260" i="14"/>
  <c r="BG262" i="14"/>
  <c r="BG264" i="14"/>
  <c r="BG266" i="14"/>
  <c r="BG268" i="14"/>
  <c r="BG225" i="14"/>
  <c r="BG227" i="14"/>
  <c r="BG229" i="14"/>
  <c r="BG231" i="14"/>
  <c r="BG233" i="14"/>
  <c r="BG235" i="14"/>
  <c r="BG237" i="14"/>
  <c r="BG239" i="14"/>
  <c r="BG241" i="14"/>
  <c r="BG243" i="14"/>
  <c r="BG245" i="14"/>
  <c r="BG247" i="14"/>
  <c r="BG249" i="14"/>
  <c r="BG251" i="14"/>
  <c r="BG253" i="14"/>
  <c r="BG255" i="14"/>
  <c r="BG257" i="14"/>
  <c r="BG259" i="14"/>
  <c r="BG261" i="14"/>
  <c r="BG263" i="14"/>
  <c r="BG265" i="14"/>
  <c r="BG267" i="14"/>
  <c r="BG286" i="14"/>
  <c r="BG288" i="14"/>
  <c r="BG290" i="14"/>
  <c r="BG272" i="14"/>
  <c r="BG274" i="14"/>
  <c r="BG276" i="14"/>
  <c r="BG278" i="14"/>
  <c r="BG280" i="14"/>
  <c r="BG282" i="14"/>
  <c r="BG284" i="14"/>
  <c r="BG293" i="14"/>
  <c r="BG298" i="14"/>
  <c r="BG300" i="14"/>
  <c r="BG270" i="14"/>
  <c r="BG291" i="14"/>
  <c r="BG296" i="14"/>
  <c r="BG285" i="14"/>
  <c r="BG287" i="14"/>
  <c r="BG289" i="14"/>
  <c r="BG271" i="14"/>
  <c r="BG273" i="14"/>
  <c r="BG275" i="14"/>
  <c r="BG277" i="14"/>
  <c r="BG279" i="14"/>
  <c r="BG281" i="14"/>
  <c r="BG283" i="14"/>
  <c r="BG294" i="14"/>
  <c r="BG292" i="14"/>
  <c r="BG297" i="14"/>
  <c r="BG299" i="14"/>
  <c r="BG11" i="14"/>
  <c r="BG269" i="14"/>
  <c r="BG295" i="14"/>
  <c r="BG301" i="14"/>
  <c r="BO18" i="14"/>
  <c r="BO14" i="14"/>
  <c r="BO16" i="14"/>
  <c r="BO12" i="14"/>
  <c r="BO13" i="14"/>
  <c r="BO15" i="14"/>
  <c r="BO27" i="14"/>
  <c r="BO30" i="14"/>
  <c r="BO37" i="14"/>
  <c r="BO39" i="14"/>
  <c r="BO41" i="14"/>
  <c r="BO43" i="14"/>
  <c r="BO19" i="14"/>
  <c r="BO20" i="14"/>
  <c r="BO26" i="14"/>
  <c r="BO34" i="14"/>
  <c r="BO49" i="14"/>
  <c r="BO21" i="14"/>
  <c r="BO22" i="14"/>
  <c r="BO23" i="14"/>
  <c r="BO33" i="14"/>
  <c r="BO24" i="14"/>
  <c r="BO28" i="14"/>
  <c r="BO29" i="14"/>
  <c r="BO31" i="14"/>
  <c r="BO35" i="14"/>
  <c r="BO46" i="14"/>
  <c r="BO54" i="14"/>
  <c r="BO61" i="14"/>
  <c r="BO25" i="14"/>
  <c r="BO36" i="14"/>
  <c r="BO44" i="14"/>
  <c r="BO45" i="14"/>
  <c r="BO48" i="14"/>
  <c r="BO40" i="14"/>
  <c r="BO32" i="14"/>
  <c r="BO38" i="14"/>
  <c r="BO58" i="14"/>
  <c r="BO62" i="14"/>
  <c r="BO66" i="14"/>
  <c r="BO74" i="14"/>
  <c r="BO17" i="14"/>
  <c r="BO51" i="14"/>
  <c r="BO53" i="14"/>
  <c r="BO57" i="14"/>
  <c r="BO60" i="14"/>
  <c r="BO47" i="14"/>
  <c r="BO50" i="14"/>
  <c r="BO59" i="14"/>
  <c r="BO63" i="14"/>
  <c r="BO64" i="14"/>
  <c r="BO65" i="14"/>
  <c r="BO67" i="14"/>
  <c r="BO69" i="14"/>
  <c r="BO73" i="14"/>
  <c r="BO42" i="14"/>
  <c r="BO56" i="14"/>
  <c r="BO76" i="14"/>
  <c r="BO79" i="14"/>
  <c r="BO55" i="14"/>
  <c r="BO70" i="14"/>
  <c r="BO72" i="14"/>
  <c r="BO52" i="14"/>
  <c r="BO80" i="14"/>
  <c r="BO77" i="14"/>
  <c r="BO87" i="14"/>
  <c r="BO89" i="14"/>
  <c r="BO91" i="14"/>
  <c r="BO93" i="14"/>
  <c r="BO95" i="14"/>
  <c r="BO97" i="14"/>
  <c r="BO83" i="14"/>
  <c r="BO84" i="14"/>
  <c r="BO101" i="14"/>
  <c r="BO85" i="14"/>
  <c r="BO96" i="14"/>
  <c r="BO75" i="14"/>
  <c r="BO88" i="14"/>
  <c r="BO92" i="14"/>
  <c r="BO103" i="14"/>
  <c r="BO68" i="14"/>
  <c r="BO71" i="14"/>
  <c r="BO81" i="14"/>
  <c r="BO82" i="14"/>
  <c r="BO100" i="14"/>
  <c r="BO102" i="14"/>
  <c r="BO98" i="14"/>
  <c r="BO112" i="14"/>
  <c r="BO90" i="14"/>
  <c r="BO104" i="14"/>
  <c r="BO107" i="14"/>
  <c r="BO94" i="14"/>
  <c r="BO111" i="14"/>
  <c r="BO114" i="14"/>
  <c r="BO78" i="14"/>
  <c r="BO86" i="14"/>
  <c r="BO99" i="14"/>
  <c r="BO106" i="14"/>
  <c r="BO109" i="14"/>
  <c r="BO105" i="14"/>
  <c r="BO110" i="14"/>
  <c r="BO116" i="14"/>
  <c r="BO121" i="14"/>
  <c r="BO124" i="14"/>
  <c r="BO128" i="14"/>
  <c r="BO130" i="14"/>
  <c r="BO115" i="14"/>
  <c r="BO135" i="14"/>
  <c r="BO137" i="14"/>
  <c r="BO139" i="14"/>
  <c r="BO118" i="14"/>
  <c r="BO123" i="14"/>
  <c r="BO126" i="14"/>
  <c r="BO133" i="14"/>
  <c r="BO117" i="14"/>
  <c r="BO120" i="14"/>
  <c r="BO125" i="14"/>
  <c r="BO129" i="14"/>
  <c r="BO131" i="14"/>
  <c r="BO108" i="14"/>
  <c r="BO113" i="14"/>
  <c r="BO119" i="14"/>
  <c r="BO122" i="14"/>
  <c r="BO132" i="14"/>
  <c r="BO141" i="14"/>
  <c r="BO155" i="14"/>
  <c r="BO127" i="14"/>
  <c r="BO136" i="14"/>
  <c r="BO143" i="14"/>
  <c r="BO150" i="14"/>
  <c r="BO145" i="14"/>
  <c r="BO153" i="14"/>
  <c r="BO162" i="14"/>
  <c r="BO164" i="14"/>
  <c r="BO140" i="14"/>
  <c r="BO147" i="14"/>
  <c r="BO156" i="14"/>
  <c r="BO158" i="14"/>
  <c r="BO160" i="14"/>
  <c r="BO142" i="14"/>
  <c r="BO149" i="14"/>
  <c r="BO134" i="14"/>
  <c r="BO144" i="14"/>
  <c r="BO151" i="14"/>
  <c r="BO138" i="14"/>
  <c r="BO146" i="14"/>
  <c r="BO154" i="14"/>
  <c r="BO170" i="14"/>
  <c r="BO172" i="14"/>
  <c r="BO161" i="14"/>
  <c r="BO165" i="14"/>
  <c r="BO174" i="14"/>
  <c r="BO148" i="14"/>
  <c r="BO167" i="14"/>
  <c r="BO169" i="14"/>
  <c r="BO176" i="14"/>
  <c r="BO171" i="14"/>
  <c r="BO157" i="14"/>
  <c r="BO159" i="14"/>
  <c r="BO152" i="14"/>
  <c r="BO163" i="14"/>
  <c r="BO166" i="14"/>
  <c r="BO168" i="14"/>
  <c r="BO177" i="14"/>
  <c r="BO179" i="14"/>
  <c r="BO181" i="14"/>
  <c r="BO183" i="14"/>
  <c r="BO185" i="14"/>
  <c r="BO187" i="14"/>
  <c r="BO189" i="14"/>
  <c r="BO191" i="14"/>
  <c r="BO193" i="14"/>
  <c r="BO195" i="14"/>
  <c r="BO197" i="14"/>
  <c r="BO173" i="14"/>
  <c r="BO175" i="14"/>
  <c r="BO180" i="14"/>
  <c r="BO182" i="14"/>
  <c r="BO184" i="14"/>
  <c r="BO186" i="14"/>
  <c r="BO188" i="14"/>
  <c r="BO190" i="14"/>
  <c r="BO192" i="14"/>
  <c r="BO194" i="14"/>
  <c r="BO196" i="14"/>
  <c r="BO198" i="14"/>
  <c r="BO178" i="14"/>
  <c r="BO221" i="14"/>
  <c r="BO199" i="14"/>
  <c r="BO201" i="14"/>
  <c r="BO203" i="14"/>
  <c r="BO205" i="14"/>
  <c r="BO207" i="14"/>
  <c r="BO209" i="14"/>
  <c r="BO211" i="14"/>
  <c r="BO213" i="14"/>
  <c r="BO215" i="14"/>
  <c r="BO217" i="14"/>
  <c r="BO219" i="14"/>
  <c r="BO220" i="14"/>
  <c r="BO222" i="14"/>
  <c r="BO200" i="14"/>
  <c r="BO202" i="14"/>
  <c r="BO204" i="14"/>
  <c r="BO206" i="14"/>
  <c r="BO208" i="14"/>
  <c r="BO210" i="14"/>
  <c r="BO212" i="14"/>
  <c r="BO214" i="14"/>
  <c r="BO216" i="14"/>
  <c r="BO218" i="14"/>
  <c r="BO224" i="14"/>
  <c r="BO226" i="14"/>
  <c r="BO228" i="14"/>
  <c r="BO230" i="14"/>
  <c r="BO232" i="14"/>
  <c r="BO234" i="14"/>
  <c r="BO236" i="14"/>
  <c r="BO238" i="14"/>
  <c r="BO240" i="14"/>
  <c r="BO242" i="14"/>
  <c r="BO244" i="14"/>
  <c r="BO246" i="14"/>
  <c r="BO248" i="14"/>
  <c r="BO250" i="14"/>
  <c r="BO252" i="14"/>
  <c r="BO254" i="14"/>
  <c r="BO256" i="14"/>
  <c r="BO258" i="14"/>
  <c r="BO260" i="14"/>
  <c r="BO262" i="14"/>
  <c r="BO264" i="14"/>
  <c r="BO266" i="14"/>
  <c r="BO268" i="14"/>
  <c r="BO223" i="14"/>
  <c r="BO225" i="14"/>
  <c r="BO227" i="14"/>
  <c r="BO229" i="14"/>
  <c r="BO231" i="14"/>
  <c r="BO233" i="14"/>
  <c r="BO235" i="14"/>
  <c r="BO237" i="14"/>
  <c r="BO239" i="14"/>
  <c r="BO241" i="14"/>
  <c r="BO243" i="14"/>
  <c r="BO245" i="14"/>
  <c r="BO247" i="14"/>
  <c r="BO249" i="14"/>
  <c r="BO251" i="14"/>
  <c r="BO253" i="14"/>
  <c r="BO255" i="14"/>
  <c r="BO257" i="14"/>
  <c r="BO259" i="14"/>
  <c r="BO261" i="14"/>
  <c r="BO263" i="14"/>
  <c r="BO265" i="14"/>
  <c r="BO267" i="14"/>
  <c r="BO286" i="14"/>
  <c r="BO288" i="14"/>
  <c r="BO290" i="14"/>
  <c r="BO272" i="14"/>
  <c r="BO274" i="14"/>
  <c r="BO276" i="14"/>
  <c r="BO278" i="14"/>
  <c r="BO280" i="14"/>
  <c r="BO282" i="14"/>
  <c r="BO284" i="14"/>
  <c r="BO293" i="14"/>
  <c r="BO296" i="14"/>
  <c r="BO298" i="14"/>
  <c r="BO300" i="14"/>
  <c r="BO270" i="14"/>
  <c r="BO291" i="14"/>
  <c r="BO301" i="14"/>
  <c r="BO285" i="14"/>
  <c r="BO287" i="14"/>
  <c r="BO289" i="14"/>
  <c r="BO271" i="14"/>
  <c r="BO273" i="14"/>
  <c r="BO275" i="14"/>
  <c r="BO277" i="14"/>
  <c r="BO279" i="14"/>
  <c r="BO281" i="14"/>
  <c r="BO283" i="14"/>
  <c r="BO294" i="14"/>
  <c r="BO292" i="14"/>
  <c r="BO297" i="14"/>
  <c r="BO299" i="14"/>
  <c r="BO11" i="14"/>
  <c r="BO269" i="14"/>
  <c r="BO295" i="14"/>
  <c r="L13" i="14"/>
  <c r="L20" i="14"/>
  <c r="L22" i="14"/>
  <c r="L14" i="14"/>
  <c r="L16" i="14"/>
  <c r="L18" i="14"/>
  <c r="L12" i="14"/>
  <c r="L17" i="14"/>
  <c r="L21" i="14"/>
  <c r="L34" i="14"/>
  <c r="L24" i="14"/>
  <c r="L29" i="14"/>
  <c r="L39" i="14"/>
  <c r="L41" i="14"/>
  <c r="L43" i="14"/>
  <c r="L25" i="14"/>
  <c r="L33" i="14"/>
  <c r="L45" i="14"/>
  <c r="L26" i="14"/>
  <c r="L30" i="14"/>
  <c r="L31" i="14"/>
  <c r="L32" i="14"/>
  <c r="L36" i="14"/>
  <c r="L19" i="14"/>
  <c r="L23" i="14"/>
  <c r="L27" i="14"/>
  <c r="L35" i="14"/>
  <c r="L37" i="14"/>
  <c r="L38" i="14"/>
  <c r="L42" i="14"/>
  <c r="L54" i="14"/>
  <c r="L61" i="14"/>
  <c r="L15" i="14"/>
  <c r="L48" i="14"/>
  <c r="L28" i="14"/>
  <c r="L50" i="14"/>
  <c r="L40" i="14"/>
  <c r="L51" i="14"/>
  <c r="L65" i="14"/>
  <c r="L74" i="14"/>
  <c r="L57" i="14"/>
  <c r="L46" i="14"/>
  <c r="L56" i="14"/>
  <c r="L53" i="14"/>
  <c r="L47" i="14"/>
  <c r="L72" i="14"/>
  <c r="L44" i="14"/>
  <c r="L76" i="14"/>
  <c r="L78" i="14"/>
  <c r="L52" i="14"/>
  <c r="L62" i="14"/>
  <c r="L75" i="14"/>
  <c r="L77" i="14"/>
  <c r="L63" i="14"/>
  <c r="L55" i="14"/>
  <c r="L64" i="14"/>
  <c r="L69" i="14"/>
  <c r="L71" i="14"/>
  <c r="L49" i="14"/>
  <c r="L86" i="14"/>
  <c r="L59" i="14"/>
  <c r="L79" i="14"/>
  <c r="L60" i="14"/>
  <c r="L82" i="14"/>
  <c r="L87" i="14"/>
  <c r="L89" i="14"/>
  <c r="L91" i="14"/>
  <c r="L93" i="14"/>
  <c r="L66" i="14"/>
  <c r="L70" i="14"/>
  <c r="L83" i="14"/>
  <c r="L67" i="14"/>
  <c r="L68" i="14"/>
  <c r="L84" i="14"/>
  <c r="L96" i="14"/>
  <c r="L101" i="14"/>
  <c r="L58" i="14"/>
  <c r="L85" i="14"/>
  <c r="L99" i="14"/>
  <c r="L103" i="14"/>
  <c r="L90" i="14"/>
  <c r="L94" i="14"/>
  <c r="L95" i="14"/>
  <c r="L100" i="14"/>
  <c r="L102" i="14"/>
  <c r="L110" i="14"/>
  <c r="L73" i="14"/>
  <c r="L88" i="14"/>
  <c r="L111" i="14"/>
  <c r="L114" i="14"/>
  <c r="L81" i="14"/>
  <c r="L106" i="14"/>
  <c r="L109" i="14"/>
  <c r="L80" i="14"/>
  <c r="L97" i="14"/>
  <c r="L105" i="14"/>
  <c r="L104" i="14"/>
  <c r="L108" i="14"/>
  <c r="L92" i="14"/>
  <c r="L118" i="14"/>
  <c r="L123" i="14"/>
  <c r="L126" i="14"/>
  <c r="L130" i="14"/>
  <c r="L132" i="14"/>
  <c r="L98" i="14"/>
  <c r="L135" i="14"/>
  <c r="L137" i="14"/>
  <c r="L139" i="14"/>
  <c r="L141" i="14"/>
  <c r="L107" i="14"/>
  <c r="L117" i="14"/>
  <c r="L120" i="14"/>
  <c r="L125" i="14"/>
  <c r="L128" i="14"/>
  <c r="L133" i="14"/>
  <c r="L113" i="14"/>
  <c r="L116" i="14"/>
  <c r="L112" i="14"/>
  <c r="L115" i="14"/>
  <c r="L119" i="14"/>
  <c r="L122" i="14"/>
  <c r="L124" i="14"/>
  <c r="L129" i="14"/>
  <c r="L150" i="14"/>
  <c r="L157" i="14"/>
  <c r="L159" i="14"/>
  <c r="L127" i="14"/>
  <c r="L134" i="14"/>
  <c r="L143" i="14"/>
  <c r="L152" i="14"/>
  <c r="L138" i="14"/>
  <c r="L145" i="14"/>
  <c r="L147" i="14"/>
  <c r="L155" i="14"/>
  <c r="L162" i="14"/>
  <c r="L164" i="14"/>
  <c r="L142" i="14"/>
  <c r="L149" i="14"/>
  <c r="L153" i="14"/>
  <c r="L158" i="14"/>
  <c r="L160" i="14"/>
  <c r="L131" i="14"/>
  <c r="L136" i="14"/>
  <c r="L144" i="14"/>
  <c r="L156" i="14"/>
  <c r="L146" i="14"/>
  <c r="L151" i="14"/>
  <c r="L165" i="14"/>
  <c r="L168" i="14"/>
  <c r="L170" i="14"/>
  <c r="L172" i="14"/>
  <c r="L174" i="14"/>
  <c r="L163" i="14"/>
  <c r="L167" i="14"/>
  <c r="L169" i="14"/>
  <c r="L176" i="14"/>
  <c r="L171" i="14"/>
  <c r="L121" i="14"/>
  <c r="L148" i="14"/>
  <c r="L166" i="14"/>
  <c r="L173" i="14"/>
  <c r="L140" i="14"/>
  <c r="L161" i="14"/>
  <c r="L154" i="14"/>
  <c r="L177" i="14"/>
  <c r="L179" i="14"/>
  <c r="L181" i="14"/>
  <c r="L183" i="14"/>
  <c r="L185" i="14"/>
  <c r="L187" i="14"/>
  <c r="L189" i="14"/>
  <c r="L191" i="14"/>
  <c r="L193" i="14"/>
  <c r="L195" i="14"/>
  <c r="L197" i="14"/>
  <c r="L199" i="14"/>
  <c r="L175" i="14"/>
  <c r="L178" i="14"/>
  <c r="L180" i="14"/>
  <c r="L182" i="14"/>
  <c r="L184" i="14"/>
  <c r="L186" i="14"/>
  <c r="L188" i="14"/>
  <c r="L190" i="14"/>
  <c r="L192" i="14"/>
  <c r="L194" i="14"/>
  <c r="L196" i="14"/>
  <c r="L198" i="14"/>
  <c r="L221" i="14"/>
  <c r="L223" i="14"/>
  <c r="L201" i="14"/>
  <c r="L203" i="14"/>
  <c r="L205" i="14"/>
  <c r="L207" i="14"/>
  <c r="L209" i="14"/>
  <c r="L211" i="14"/>
  <c r="L213" i="14"/>
  <c r="L215" i="14"/>
  <c r="L217" i="14"/>
  <c r="L219" i="14"/>
  <c r="L222" i="14"/>
  <c r="L200" i="14"/>
  <c r="L202" i="14"/>
  <c r="L204" i="14"/>
  <c r="L206" i="14"/>
  <c r="L208" i="14"/>
  <c r="L210" i="14"/>
  <c r="L212" i="14"/>
  <c r="L214" i="14"/>
  <c r="L216" i="14"/>
  <c r="L218" i="14"/>
  <c r="L220" i="14"/>
  <c r="L224" i="14"/>
  <c r="L226" i="14"/>
  <c r="L228" i="14"/>
  <c r="L230" i="14"/>
  <c r="L232" i="14"/>
  <c r="L234" i="14"/>
  <c r="L236" i="14"/>
  <c r="L238" i="14"/>
  <c r="L240" i="14"/>
  <c r="L242" i="14"/>
  <c r="L244" i="14"/>
  <c r="L246" i="14"/>
  <c r="L248" i="14"/>
  <c r="L250" i="14"/>
  <c r="L252" i="14"/>
  <c r="L254" i="14"/>
  <c r="L256" i="14"/>
  <c r="L258" i="14"/>
  <c r="L260" i="14"/>
  <c r="L262" i="14"/>
  <c r="L264" i="14"/>
  <c r="L266" i="14"/>
  <c r="L268" i="14"/>
  <c r="L225" i="14"/>
  <c r="L227" i="14"/>
  <c r="L229" i="14"/>
  <c r="L231" i="14"/>
  <c r="L233" i="14"/>
  <c r="L235" i="14"/>
  <c r="L237" i="14"/>
  <c r="L239" i="14"/>
  <c r="L241" i="14"/>
  <c r="L243" i="14"/>
  <c r="L245" i="14"/>
  <c r="L247" i="14"/>
  <c r="L249" i="14"/>
  <c r="L251" i="14"/>
  <c r="L253" i="14"/>
  <c r="L255" i="14"/>
  <c r="L257" i="14"/>
  <c r="L259" i="14"/>
  <c r="L261" i="14"/>
  <c r="L263" i="14"/>
  <c r="L265" i="14"/>
  <c r="L267" i="14"/>
  <c r="L269" i="14"/>
  <c r="L286" i="14"/>
  <c r="L288" i="14"/>
  <c r="L290" i="14"/>
  <c r="L272" i="14"/>
  <c r="L274" i="14"/>
  <c r="L276" i="14"/>
  <c r="L278" i="14"/>
  <c r="L280" i="14"/>
  <c r="L282" i="14"/>
  <c r="L284" i="14"/>
  <c r="L295" i="14"/>
  <c r="L293" i="14"/>
  <c r="L298" i="14"/>
  <c r="L300" i="14"/>
  <c r="L270" i="14"/>
  <c r="L296" i="14"/>
  <c r="L287" i="14"/>
  <c r="L289" i="14"/>
  <c r="L291" i="14"/>
  <c r="L273" i="14"/>
  <c r="L275" i="14"/>
  <c r="L277" i="14"/>
  <c r="L279" i="14"/>
  <c r="L281" i="14"/>
  <c r="L283" i="14"/>
  <c r="L285" i="14"/>
  <c r="L292" i="14"/>
  <c r="L294" i="14"/>
  <c r="L297" i="14"/>
  <c r="L299" i="14"/>
  <c r="L301" i="14"/>
  <c r="T13" i="14"/>
  <c r="T20" i="14"/>
  <c r="T22" i="14"/>
  <c r="T14" i="14"/>
  <c r="T16" i="14"/>
  <c r="T18" i="14"/>
  <c r="T12" i="14"/>
  <c r="T19" i="14"/>
  <c r="T21" i="14"/>
  <c r="T17" i="14"/>
  <c r="T26" i="14"/>
  <c r="T31" i="14"/>
  <c r="T39" i="14"/>
  <c r="T41" i="14"/>
  <c r="T43" i="14"/>
  <c r="T15" i="14"/>
  <c r="T27" i="14"/>
  <c r="T36" i="14"/>
  <c r="T38" i="14"/>
  <c r="T28" i="14"/>
  <c r="T35" i="14"/>
  <c r="T24" i="14"/>
  <c r="T25" i="14"/>
  <c r="T29" i="14"/>
  <c r="T33" i="14"/>
  <c r="T40" i="14"/>
  <c r="T50" i="14"/>
  <c r="T56" i="14"/>
  <c r="T63" i="14"/>
  <c r="T47" i="14"/>
  <c r="T23" i="14"/>
  <c r="T34" i="14"/>
  <c r="T30" i="14"/>
  <c r="T42" i="14"/>
  <c r="T49" i="14"/>
  <c r="T60" i="14"/>
  <c r="T64" i="14"/>
  <c r="T76" i="14"/>
  <c r="T44" i="14"/>
  <c r="T53" i="14"/>
  <c r="T37" i="14"/>
  <c r="T45" i="14"/>
  <c r="T52" i="14"/>
  <c r="T55" i="14"/>
  <c r="T58" i="14"/>
  <c r="T57" i="14"/>
  <c r="T59" i="14"/>
  <c r="T62" i="14"/>
  <c r="T71" i="14"/>
  <c r="T61" i="14"/>
  <c r="T65" i="14"/>
  <c r="T66" i="14"/>
  <c r="T67" i="14"/>
  <c r="T68" i="14"/>
  <c r="T78" i="14"/>
  <c r="T81" i="14"/>
  <c r="T48" i="14"/>
  <c r="T32" i="14"/>
  <c r="T46" i="14"/>
  <c r="T51" i="14"/>
  <c r="T54" i="14"/>
  <c r="T73" i="14"/>
  <c r="T70" i="14"/>
  <c r="T82" i="14"/>
  <c r="T69" i="14"/>
  <c r="T72" i="14"/>
  <c r="T83" i="14"/>
  <c r="T87" i="14"/>
  <c r="T89" i="14"/>
  <c r="T91" i="14"/>
  <c r="T93" i="14"/>
  <c r="T85" i="14"/>
  <c r="T77" i="14"/>
  <c r="T86" i="14"/>
  <c r="T99" i="14"/>
  <c r="T103" i="14"/>
  <c r="T79" i="14"/>
  <c r="T80" i="14"/>
  <c r="T95" i="14"/>
  <c r="T74" i="14"/>
  <c r="T100" i="14"/>
  <c r="T84" i="14"/>
  <c r="T88" i="14"/>
  <c r="T92" i="14"/>
  <c r="T97" i="14"/>
  <c r="T102" i="14"/>
  <c r="T98" i="14"/>
  <c r="T104" i="14"/>
  <c r="T90" i="14"/>
  <c r="T105" i="14"/>
  <c r="T113" i="14"/>
  <c r="T116" i="14"/>
  <c r="T108" i="14"/>
  <c r="T75" i="14"/>
  <c r="T101" i="14"/>
  <c r="T107" i="14"/>
  <c r="T110" i="14"/>
  <c r="T112" i="14"/>
  <c r="T115" i="14"/>
  <c r="T117" i="14"/>
  <c r="T120" i="14"/>
  <c r="T125" i="14"/>
  <c r="T128" i="14"/>
  <c r="T130" i="14"/>
  <c r="T132" i="14"/>
  <c r="T94" i="14"/>
  <c r="T96" i="14"/>
  <c r="T135" i="14"/>
  <c r="T137" i="14"/>
  <c r="T139" i="14"/>
  <c r="T141" i="14"/>
  <c r="T106" i="14"/>
  <c r="T111" i="14"/>
  <c r="T119" i="14"/>
  <c r="T122" i="14"/>
  <c r="T127" i="14"/>
  <c r="T133" i="14"/>
  <c r="T121" i="14"/>
  <c r="T124" i="14"/>
  <c r="T114" i="14"/>
  <c r="T131" i="14"/>
  <c r="T136" i="14"/>
  <c r="T143" i="14"/>
  <c r="T157" i="14"/>
  <c r="T159" i="14"/>
  <c r="T145" i="14"/>
  <c r="T152" i="14"/>
  <c r="T109" i="14"/>
  <c r="T140" i="14"/>
  <c r="T147" i="14"/>
  <c r="T123" i="14"/>
  <c r="T129" i="14"/>
  <c r="T142" i="14"/>
  <c r="T149" i="14"/>
  <c r="T153" i="14"/>
  <c r="T155" i="14"/>
  <c r="T162" i="14"/>
  <c r="T164" i="14"/>
  <c r="T134" i="14"/>
  <c r="T144" i="14"/>
  <c r="T158" i="14"/>
  <c r="T160" i="14"/>
  <c r="T138" i="14"/>
  <c r="T146" i="14"/>
  <c r="T156" i="14"/>
  <c r="T126" i="14"/>
  <c r="T148" i="14"/>
  <c r="T151" i="14"/>
  <c r="T154" i="14"/>
  <c r="T172" i="14"/>
  <c r="T161" i="14"/>
  <c r="T174" i="14"/>
  <c r="T167" i="14"/>
  <c r="T169" i="14"/>
  <c r="T176" i="14"/>
  <c r="T118" i="14"/>
  <c r="T150" i="14"/>
  <c r="T165" i="14"/>
  <c r="T166" i="14"/>
  <c r="T171" i="14"/>
  <c r="T173" i="14"/>
  <c r="T163" i="14"/>
  <c r="T168" i="14"/>
  <c r="T170" i="14"/>
  <c r="T179" i="14"/>
  <c r="T181" i="14"/>
  <c r="T183" i="14"/>
  <c r="T185" i="14"/>
  <c r="T187" i="14"/>
  <c r="T189" i="14"/>
  <c r="T191" i="14"/>
  <c r="T193" i="14"/>
  <c r="T195" i="14"/>
  <c r="T197" i="14"/>
  <c r="T199" i="14"/>
  <c r="T175" i="14"/>
  <c r="T177" i="14"/>
  <c r="T178" i="14"/>
  <c r="T180" i="14"/>
  <c r="T182" i="14"/>
  <c r="T184" i="14"/>
  <c r="T186" i="14"/>
  <c r="T188" i="14"/>
  <c r="T190" i="14"/>
  <c r="T192" i="14"/>
  <c r="T194" i="14"/>
  <c r="T196" i="14"/>
  <c r="T198" i="14"/>
  <c r="T221" i="14"/>
  <c r="T223" i="14"/>
  <c r="T201" i="14"/>
  <c r="T203" i="14"/>
  <c r="T205" i="14"/>
  <c r="T207" i="14"/>
  <c r="T209" i="14"/>
  <c r="T211" i="14"/>
  <c r="T213" i="14"/>
  <c r="T215" i="14"/>
  <c r="T217" i="14"/>
  <c r="T219" i="14"/>
  <c r="T222" i="14"/>
  <c r="T200" i="14"/>
  <c r="T202" i="14"/>
  <c r="T204" i="14"/>
  <c r="T206" i="14"/>
  <c r="T208" i="14"/>
  <c r="T210" i="14"/>
  <c r="T212" i="14"/>
  <c r="T214" i="14"/>
  <c r="T216" i="14"/>
  <c r="T218" i="14"/>
  <c r="T220" i="14"/>
  <c r="T224" i="14"/>
  <c r="T226" i="14"/>
  <c r="T228" i="14"/>
  <c r="T230" i="14"/>
  <c r="T232" i="14"/>
  <c r="T234" i="14"/>
  <c r="T236" i="14"/>
  <c r="T238" i="14"/>
  <c r="T240" i="14"/>
  <c r="T242" i="14"/>
  <c r="T244" i="14"/>
  <c r="T246" i="14"/>
  <c r="T248" i="14"/>
  <c r="T250" i="14"/>
  <c r="T252" i="14"/>
  <c r="T254" i="14"/>
  <c r="T256" i="14"/>
  <c r="T258" i="14"/>
  <c r="T260" i="14"/>
  <c r="T262" i="14"/>
  <c r="T264" i="14"/>
  <c r="T266" i="14"/>
  <c r="T268" i="14"/>
  <c r="T225" i="14"/>
  <c r="T227" i="14"/>
  <c r="T229" i="14"/>
  <c r="T231" i="14"/>
  <c r="T233" i="14"/>
  <c r="T235" i="14"/>
  <c r="T237" i="14"/>
  <c r="T239" i="14"/>
  <c r="T241" i="14"/>
  <c r="T243" i="14"/>
  <c r="T245" i="14"/>
  <c r="T247" i="14"/>
  <c r="T249" i="14"/>
  <c r="T251" i="14"/>
  <c r="T253" i="14"/>
  <c r="T255" i="14"/>
  <c r="T257" i="14"/>
  <c r="T259" i="14"/>
  <c r="T261" i="14"/>
  <c r="T263" i="14"/>
  <c r="T265" i="14"/>
  <c r="T267" i="14"/>
  <c r="T269" i="14"/>
  <c r="T286" i="14"/>
  <c r="T288" i="14"/>
  <c r="T290" i="14"/>
  <c r="T272" i="14"/>
  <c r="T274" i="14"/>
  <c r="T276" i="14"/>
  <c r="T278" i="14"/>
  <c r="T280" i="14"/>
  <c r="T282" i="14"/>
  <c r="T284" i="14"/>
  <c r="T295" i="14"/>
  <c r="T293" i="14"/>
  <c r="T298" i="14"/>
  <c r="T300" i="14"/>
  <c r="T270" i="14"/>
  <c r="T296" i="14"/>
  <c r="T287" i="14"/>
  <c r="T289" i="14"/>
  <c r="T291" i="14"/>
  <c r="T273" i="14"/>
  <c r="T275" i="14"/>
  <c r="T277" i="14"/>
  <c r="T279" i="14"/>
  <c r="T281" i="14"/>
  <c r="T283" i="14"/>
  <c r="T285" i="14"/>
  <c r="T271" i="14"/>
  <c r="T292" i="14"/>
  <c r="T294" i="14"/>
  <c r="T297" i="14"/>
  <c r="T299" i="14"/>
  <c r="T11" i="14"/>
  <c r="AB13" i="14"/>
  <c r="AB20" i="14"/>
  <c r="AB22" i="14"/>
  <c r="AB14" i="14"/>
  <c r="AB16" i="14"/>
  <c r="AB18" i="14"/>
  <c r="AB12" i="14"/>
  <c r="AB15" i="14"/>
  <c r="AB31" i="14"/>
  <c r="AB25" i="14"/>
  <c r="AB28" i="14"/>
  <c r="AB33" i="14"/>
  <c r="AB39" i="14"/>
  <c r="AB41" i="14"/>
  <c r="AB43" i="14"/>
  <c r="AB23" i="14"/>
  <c r="AB24" i="14"/>
  <c r="AB29" i="14"/>
  <c r="AB35" i="14"/>
  <c r="AB40" i="14"/>
  <c r="AB37" i="14"/>
  <c r="AB30" i="14"/>
  <c r="AB26" i="14"/>
  <c r="AB27" i="14"/>
  <c r="AB32" i="14"/>
  <c r="AB34" i="14"/>
  <c r="AB42" i="14"/>
  <c r="AB44" i="14"/>
  <c r="AB45" i="14"/>
  <c r="AB52" i="14"/>
  <c r="AB58" i="14"/>
  <c r="AB65" i="14"/>
  <c r="AB67" i="14"/>
  <c r="AB49" i="14"/>
  <c r="AB19" i="14"/>
  <c r="AB36" i="14"/>
  <c r="AB38" i="14"/>
  <c r="AB21" i="14"/>
  <c r="AB17" i="14"/>
  <c r="AB46" i="14"/>
  <c r="AB69" i="14"/>
  <c r="AB78" i="14"/>
  <c r="AB48" i="14"/>
  <c r="AB50" i="14"/>
  <c r="AB55" i="14"/>
  <c r="AB51" i="14"/>
  <c r="AB54" i="14"/>
  <c r="AB70" i="14"/>
  <c r="AB74" i="14"/>
  <c r="AB47" i="14"/>
  <c r="AB53" i="14"/>
  <c r="AB61" i="14"/>
  <c r="AB62" i="14"/>
  <c r="AB72" i="14"/>
  <c r="AB57" i="14"/>
  <c r="AB63" i="14"/>
  <c r="AB64" i="14"/>
  <c r="AB71" i="14"/>
  <c r="AB73" i="14"/>
  <c r="AB77" i="14"/>
  <c r="AB68" i="14"/>
  <c r="AB75" i="14"/>
  <c r="AB81" i="14"/>
  <c r="AB83" i="14"/>
  <c r="AB99" i="14"/>
  <c r="AB80" i="14"/>
  <c r="AB85" i="14"/>
  <c r="AB87" i="14"/>
  <c r="AB89" i="14"/>
  <c r="AB91" i="14"/>
  <c r="AB93" i="14"/>
  <c r="AB59" i="14"/>
  <c r="AB60" i="14"/>
  <c r="AB66" i="14"/>
  <c r="AB79" i="14"/>
  <c r="AB97" i="14"/>
  <c r="AB100" i="14"/>
  <c r="AB102" i="14"/>
  <c r="AB82" i="14"/>
  <c r="AB86" i="14"/>
  <c r="AB90" i="14"/>
  <c r="AB98" i="14"/>
  <c r="AB94" i="14"/>
  <c r="AB96" i="14"/>
  <c r="AB95" i="14"/>
  <c r="AB56" i="14"/>
  <c r="AB84" i="14"/>
  <c r="AB92" i="14"/>
  <c r="AB107" i="14"/>
  <c r="AB115" i="14"/>
  <c r="AB110" i="14"/>
  <c r="AB104" i="14"/>
  <c r="AB88" i="14"/>
  <c r="AB106" i="14"/>
  <c r="AB109" i="14"/>
  <c r="AB76" i="14"/>
  <c r="AB111" i="14"/>
  <c r="AB112" i="14"/>
  <c r="AB114" i="14"/>
  <c r="AB119" i="14"/>
  <c r="AB122" i="14"/>
  <c r="AB127" i="14"/>
  <c r="AB128" i="14"/>
  <c r="AB130" i="14"/>
  <c r="AB132" i="14"/>
  <c r="AB101" i="14"/>
  <c r="AB105" i="14"/>
  <c r="AB135" i="14"/>
  <c r="AB137" i="14"/>
  <c r="AB139" i="14"/>
  <c r="AB141" i="14"/>
  <c r="AB121" i="14"/>
  <c r="AB124" i="14"/>
  <c r="AB133" i="14"/>
  <c r="AB103" i="14"/>
  <c r="AB113" i="14"/>
  <c r="AB118" i="14"/>
  <c r="AB123" i="14"/>
  <c r="AB126" i="14"/>
  <c r="AB116" i="14"/>
  <c r="AB138" i="14"/>
  <c r="AB145" i="14"/>
  <c r="AB157" i="14"/>
  <c r="AB159" i="14"/>
  <c r="AB108" i="14"/>
  <c r="AB147" i="14"/>
  <c r="AB152" i="14"/>
  <c r="AB117" i="14"/>
  <c r="AB142" i="14"/>
  <c r="AB149" i="14"/>
  <c r="AB120" i="14"/>
  <c r="AB131" i="14"/>
  <c r="AB136" i="14"/>
  <c r="AB144" i="14"/>
  <c r="AB153" i="14"/>
  <c r="AB155" i="14"/>
  <c r="AB162" i="14"/>
  <c r="AB164" i="14"/>
  <c r="AB146" i="14"/>
  <c r="AB158" i="14"/>
  <c r="AB160" i="14"/>
  <c r="AB140" i="14"/>
  <c r="AB148" i="14"/>
  <c r="AB156" i="14"/>
  <c r="AB129" i="14"/>
  <c r="AB150" i="14"/>
  <c r="AB151" i="14"/>
  <c r="AB125" i="14"/>
  <c r="AB174" i="14"/>
  <c r="AB154" i="14"/>
  <c r="AB163" i="14"/>
  <c r="AB166" i="14"/>
  <c r="AB167" i="14"/>
  <c r="AB169" i="14"/>
  <c r="AB176" i="14"/>
  <c r="AB171" i="14"/>
  <c r="AB173" i="14"/>
  <c r="AB161" i="14"/>
  <c r="AB175" i="14"/>
  <c r="AB168" i="14"/>
  <c r="AB134" i="14"/>
  <c r="AB143" i="14"/>
  <c r="AB165" i="14"/>
  <c r="AB170" i="14"/>
  <c r="AB172" i="14"/>
  <c r="AB177" i="14"/>
  <c r="AB179" i="14"/>
  <c r="AB181" i="14"/>
  <c r="AB183" i="14"/>
  <c r="AB185" i="14"/>
  <c r="AB187" i="14"/>
  <c r="AB189" i="14"/>
  <c r="AB191" i="14"/>
  <c r="AB193" i="14"/>
  <c r="AB195" i="14"/>
  <c r="AB197" i="14"/>
  <c r="AB178" i="14"/>
  <c r="AB180" i="14"/>
  <c r="AB182" i="14"/>
  <c r="AB184" i="14"/>
  <c r="AB186" i="14"/>
  <c r="AB188" i="14"/>
  <c r="AB190" i="14"/>
  <c r="AB192" i="14"/>
  <c r="AB194" i="14"/>
  <c r="AB196" i="14"/>
  <c r="AB198" i="14"/>
  <c r="AB221" i="14"/>
  <c r="AB223" i="14"/>
  <c r="AB199" i="14"/>
  <c r="AB201" i="14"/>
  <c r="AB203" i="14"/>
  <c r="AB205" i="14"/>
  <c r="AB207" i="14"/>
  <c r="AB209" i="14"/>
  <c r="AB211" i="14"/>
  <c r="AB213" i="14"/>
  <c r="AB215" i="14"/>
  <c r="AB217" i="14"/>
  <c r="AB219" i="14"/>
  <c r="AB222" i="14"/>
  <c r="AB200" i="14"/>
  <c r="AB202" i="14"/>
  <c r="AB204" i="14"/>
  <c r="AB206" i="14"/>
  <c r="AB208" i="14"/>
  <c r="AB210" i="14"/>
  <c r="AB212" i="14"/>
  <c r="AB214" i="14"/>
  <c r="AB216" i="14"/>
  <c r="AB218" i="14"/>
  <c r="AB220" i="14"/>
  <c r="AB224" i="14"/>
  <c r="AB226" i="14"/>
  <c r="AB228" i="14"/>
  <c r="AB230" i="14"/>
  <c r="AB232" i="14"/>
  <c r="AB234" i="14"/>
  <c r="AB236" i="14"/>
  <c r="AB238" i="14"/>
  <c r="AB240" i="14"/>
  <c r="AB242" i="14"/>
  <c r="AB244" i="14"/>
  <c r="AB246" i="14"/>
  <c r="AB248" i="14"/>
  <c r="AB250" i="14"/>
  <c r="AB252" i="14"/>
  <c r="AB254" i="14"/>
  <c r="AB256" i="14"/>
  <c r="AB258" i="14"/>
  <c r="AB260" i="14"/>
  <c r="AB262" i="14"/>
  <c r="AB264" i="14"/>
  <c r="AB266" i="14"/>
  <c r="AB268" i="14"/>
  <c r="AB225" i="14"/>
  <c r="AB227" i="14"/>
  <c r="AB229" i="14"/>
  <c r="AB231" i="14"/>
  <c r="AB233" i="14"/>
  <c r="AB235" i="14"/>
  <c r="AB237" i="14"/>
  <c r="AB239" i="14"/>
  <c r="AB241" i="14"/>
  <c r="AB243" i="14"/>
  <c r="AB245" i="14"/>
  <c r="AB247" i="14"/>
  <c r="AB249" i="14"/>
  <c r="AB251" i="14"/>
  <c r="AB253" i="14"/>
  <c r="AB255" i="14"/>
  <c r="AB257" i="14"/>
  <c r="AB259" i="14"/>
  <c r="AB261" i="14"/>
  <c r="AB263" i="14"/>
  <c r="AB265" i="14"/>
  <c r="AB267" i="14"/>
  <c r="AB269" i="14"/>
  <c r="AB286" i="14"/>
  <c r="AB288" i="14"/>
  <c r="AB290" i="14"/>
  <c r="AB272" i="14"/>
  <c r="AB274" i="14"/>
  <c r="AB276" i="14"/>
  <c r="AB278" i="14"/>
  <c r="AB280" i="14"/>
  <c r="AB282" i="14"/>
  <c r="AB284" i="14"/>
  <c r="AB295" i="14"/>
  <c r="AB293" i="14"/>
  <c r="AB298" i="14"/>
  <c r="AB300" i="14"/>
  <c r="AB270" i="14"/>
  <c r="AB296" i="14"/>
  <c r="AB287" i="14"/>
  <c r="AB289" i="14"/>
  <c r="AB291" i="14"/>
  <c r="AB301" i="14"/>
  <c r="AB273" i="14"/>
  <c r="AB275" i="14"/>
  <c r="AB277" i="14"/>
  <c r="AB279" i="14"/>
  <c r="AB281" i="14"/>
  <c r="AB283" i="14"/>
  <c r="AB285" i="14"/>
  <c r="AB271" i="14"/>
  <c r="AB292" i="14"/>
  <c r="AB294" i="14"/>
  <c r="AB297" i="14"/>
  <c r="AB299" i="14"/>
  <c r="AB11" i="14"/>
  <c r="AJ13" i="14"/>
  <c r="AJ20" i="14"/>
  <c r="AJ22" i="14"/>
  <c r="AJ14" i="14"/>
  <c r="AJ16" i="14"/>
  <c r="AJ18" i="14"/>
  <c r="AJ12" i="14"/>
  <c r="AJ21" i="14"/>
  <c r="AJ33" i="14"/>
  <c r="AJ15" i="14"/>
  <c r="AJ27" i="14"/>
  <c r="AJ30" i="14"/>
  <c r="AJ39" i="14"/>
  <c r="AJ41" i="14"/>
  <c r="AJ43" i="14"/>
  <c r="AJ26" i="14"/>
  <c r="AJ42" i="14"/>
  <c r="AJ19" i="14"/>
  <c r="AJ32" i="14"/>
  <c r="AJ44" i="14"/>
  <c r="AJ23" i="14"/>
  <c r="AJ31" i="14"/>
  <c r="AJ34" i="14"/>
  <c r="AJ24" i="14"/>
  <c r="AJ28" i="14"/>
  <c r="AJ29" i="14"/>
  <c r="AJ36" i="14"/>
  <c r="AJ35" i="14"/>
  <c r="AJ60" i="14"/>
  <c r="AJ46" i="14"/>
  <c r="AJ40" i="14"/>
  <c r="AJ25" i="14"/>
  <c r="AJ17" i="14"/>
  <c r="AJ47" i="14"/>
  <c r="AJ52" i="14"/>
  <c r="AJ62" i="14"/>
  <c r="AJ66" i="14"/>
  <c r="AJ71" i="14"/>
  <c r="AJ38" i="14"/>
  <c r="AJ45" i="14"/>
  <c r="AJ49" i="14"/>
  <c r="AJ51" i="14"/>
  <c r="AJ54" i="14"/>
  <c r="AJ57" i="14"/>
  <c r="AJ48" i="14"/>
  <c r="AJ50" i="14"/>
  <c r="AJ55" i="14"/>
  <c r="AJ73" i="14"/>
  <c r="AJ69" i="14"/>
  <c r="AJ37" i="14"/>
  <c r="AJ53" i="14"/>
  <c r="AJ59" i="14"/>
  <c r="AJ75" i="14"/>
  <c r="AJ76" i="14"/>
  <c r="AJ67" i="14"/>
  <c r="AJ68" i="14"/>
  <c r="AJ77" i="14"/>
  <c r="AJ78" i="14"/>
  <c r="AJ61" i="14"/>
  <c r="AJ70" i="14"/>
  <c r="AJ56" i="14"/>
  <c r="AJ80" i="14"/>
  <c r="AJ83" i="14"/>
  <c r="AJ85" i="14"/>
  <c r="AJ63" i="14"/>
  <c r="AJ87" i="14"/>
  <c r="AJ89" i="14"/>
  <c r="AJ91" i="14"/>
  <c r="AJ93" i="14"/>
  <c r="AJ58" i="14"/>
  <c r="AJ64" i="14"/>
  <c r="AJ74" i="14"/>
  <c r="AJ79" i="14"/>
  <c r="AJ72" i="14"/>
  <c r="AJ81" i="14"/>
  <c r="AJ100" i="14"/>
  <c r="AJ84" i="14"/>
  <c r="AJ94" i="14"/>
  <c r="AJ102" i="14"/>
  <c r="AJ65" i="14"/>
  <c r="AJ96" i="14"/>
  <c r="AJ98" i="14"/>
  <c r="AJ88" i="14"/>
  <c r="AJ92" i="14"/>
  <c r="AJ101" i="14"/>
  <c r="AJ103" i="14"/>
  <c r="AJ95" i="14"/>
  <c r="AJ99" i="14"/>
  <c r="AJ106" i="14"/>
  <c r="AJ109" i="14"/>
  <c r="AJ112" i="14"/>
  <c r="AJ105" i="14"/>
  <c r="AJ111" i="14"/>
  <c r="AJ90" i="14"/>
  <c r="AJ97" i="14"/>
  <c r="AJ108" i="14"/>
  <c r="AJ82" i="14"/>
  <c r="AJ86" i="14"/>
  <c r="AJ113" i="14"/>
  <c r="AJ115" i="14"/>
  <c r="AJ121" i="14"/>
  <c r="AJ124" i="14"/>
  <c r="AJ128" i="14"/>
  <c r="AJ130" i="14"/>
  <c r="AJ132" i="14"/>
  <c r="AJ104" i="14"/>
  <c r="AJ116" i="14"/>
  <c r="AJ135" i="14"/>
  <c r="AJ137" i="14"/>
  <c r="AJ139" i="14"/>
  <c r="AJ141" i="14"/>
  <c r="AJ110" i="14"/>
  <c r="AJ118" i="14"/>
  <c r="AJ123" i="14"/>
  <c r="AJ126" i="14"/>
  <c r="AJ133" i="14"/>
  <c r="AJ114" i="14"/>
  <c r="AJ117" i="14"/>
  <c r="AJ120" i="14"/>
  <c r="AJ125" i="14"/>
  <c r="AJ107" i="14"/>
  <c r="AJ140" i="14"/>
  <c r="AJ147" i="14"/>
  <c r="AJ157" i="14"/>
  <c r="AJ159" i="14"/>
  <c r="AJ127" i="14"/>
  <c r="AJ129" i="14"/>
  <c r="AJ142" i="14"/>
  <c r="AJ149" i="14"/>
  <c r="AJ152" i="14"/>
  <c r="AJ134" i="14"/>
  <c r="AJ144" i="14"/>
  <c r="AJ138" i="14"/>
  <c r="AJ146" i="14"/>
  <c r="AJ153" i="14"/>
  <c r="AJ155" i="14"/>
  <c r="AJ162" i="14"/>
  <c r="AJ164" i="14"/>
  <c r="AJ148" i="14"/>
  <c r="AJ158" i="14"/>
  <c r="AJ160" i="14"/>
  <c r="AJ150" i="14"/>
  <c r="AJ156" i="14"/>
  <c r="AJ119" i="14"/>
  <c r="AJ131" i="14"/>
  <c r="AJ136" i="14"/>
  <c r="AJ143" i="14"/>
  <c r="AJ151" i="14"/>
  <c r="AJ167" i="14"/>
  <c r="AJ169" i="14"/>
  <c r="AJ176" i="14"/>
  <c r="AJ165" i="14"/>
  <c r="AJ171" i="14"/>
  <c r="AJ154" i="14"/>
  <c r="AJ173" i="14"/>
  <c r="AJ175" i="14"/>
  <c r="AJ145" i="14"/>
  <c r="AJ163" i="14"/>
  <c r="AJ168" i="14"/>
  <c r="AJ170" i="14"/>
  <c r="AJ122" i="14"/>
  <c r="AJ161" i="14"/>
  <c r="AJ166" i="14"/>
  <c r="AJ179" i="14"/>
  <c r="AJ181" i="14"/>
  <c r="AJ183" i="14"/>
  <c r="AJ185" i="14"/>
  <c r="AJ187" i="14"/>
  <c r="AJ189" i="14"/>
  <c r="AJ191" i="14"/>
  <c r="AJ193" i="14"/>
  <c r="AJ195" i="14"/>
  <c r="AJ197" i="14"/>
  <c r="AJ178" i="14"/>
  <c r="AJ180" i="14"/>
  <c r="AJ182" i="14"/>
  <c r="AJ184" i="14"/>
  <c r="AJ186" i="14"/>
  <c r="AJ188" i="14"/>
  <c r="AJ190" i="14"/>
  <c r="AJ192" i="14"/>
  <c r="AJ194" i="14"/>
  <c r="AJ196" i="14"/>
  <c r="AJ198" i="14"/>
  <c r="AJ172" i="14"/>
  <c r="AJ177" i="14"/>
  <c r="AJ174" i="14"/>
  <c r="AJ221" i="14"/>
  <c r="AJ223" i="14"/>
  <c r="AJ199" i="14"/>
  <c r="AJ201" i="14"/>
  <c r="AJ203" i="14"/>
  <c r="AJ205" i="14"/>
  <c r="AJ207" i="14"/>
  <c r="AJ209" i="14"/>
  <c r="AJ211" i="14"/>
  <c r="AJ213" i="14"/>
  <c r="AJ215" i="14"/>
  <c r="AJ217" i="14"/>
  <c r="AJ219" i="14"/>
  <c r="AJ222" i="14"/>
  <c r="AJ200" i="14"/>
  <c r="AJ202" i="14"/>
  <c r="AJ204" i="14"/>
  <c r="AJ206" i="14"/>
  <c r="AJ208" i="14"/>
  <c r="AJ210" i="14"/>
  <c r="AJ212" i="14"/>
  <c r="AJ214" i="14"/>
  <c r="AJ216" i="14"/>
  <c r="AJ218" i="14"/>
  <c r="AJ220" i="14"/>
  <c r="AJ224" i="14"/>
  <c r="AJ226" i="14"/>
  <c r="AJ228" i="14"/>
  <c r="AJ230" i="14"/>
  <c r="AJ232" i="14"/>
  <c r="AJ234" i="14"/>
  <c r="AJ236" i="14"/>
  <c r="AJ238" i="14"/>
  <c r="AJ240" i="14"/>
  <c r="AJ242" i="14"/>
  <c r="AJ244" i="14"/>
  <c r="AJ246" i="14"/>
  <c r="AJ248" i="14"/>
  <c r="AJ250" i="14"/>
  <c r="AJ252" i="14"/>
  <c r="AJ254" i="14"/>
  <c r="AJ256" i="14"/>
  <c r="AJ258" i="14"/>
  <c r="AJ260" i="14"/>
  <c r="AJ262" i="14"/>
  <c r="AJ264" i="14"/>
  <c r="AJ266" i="14"/>
  <c r="AJ268" i="14"/>
  <c r="AJ225" i="14"/>
  <c r="AJ227" i="14"/>
  <c r="AJ229" i="14"/>
  <c r="AJ231" i="14"/>
  <c r="AJ233" i="14"/>
  <c r="AJ235" i="14"/>
  <c r="AJ237" i="14"/>
  <c r="AJ239" i="14"/>
  <c r="AJ241" i="14"/>
  <c r="AJ243" i="14"/>
  <c r="AJ245" i="14"/>
  <c r="AJ247" i="14"/>
  <c r="AJ249" i="14"/>
  <c r="AJ251" i="14"/>
  <c r="AJ253" i="14"/>
  <c r="AJ255" i="14"/>
  <c r="AJ257" i="14"/>
  <c r="AJ259" i="14"/>
  <c r="AJ261" i="14"/>
  <c r="AJ263" i="14"/>
  <c r="AJ265" i="14"/>
  <c r="AJ267" i="14"/>
  <c r="AJ269" i="14"/>
  <c r="AJ286" i="14"/>
  <c r="AJ288" i="14"/>
  <c r="AJ290" i="14"/>
  <c r="AJ272" i="14"/>
  <c r="AJ274" i="14"/>
  <c r="AJ276" i="14"/>
  <c r="AJ278" i="14"/>
  <c r="AJ280" i="14"/>
  <c r="AJ282" i="14"/>
  <c r="AJ284" i="14"/>
  <c r="AJ295" i="14"/>
  <c r="AJ293" i="14"/>
  <c r="AJ298" i="14"/>
  <c r="AJ300" i="14"/>
  <c r="AJ270" i="14"/>
  <c r="AJ296" i="14"/>
  <c r="AJ301" i="14"/>
  <c r="AJ285" i="14"/>
  <c r="AJ287" i="14"/>
  <c r="AJ289" i="14"/>
  <c r="AJ291" i="14"/>
  <c r="AJ273" i="14"/>
  <c r="AJ275" i="14"/>
  <c r="AJ277" i="14"/>
  <c r="AJ279" i="14"/>
  <c r="AJ281" i="14"/>
  <c r="AJ283" i="14"/>
  <c r="AJ294" i="14"/>
  <c r="AJ271" i="14"/>
  <c r="AJ292" i="14"/>
  <c r="AJ297" i="14"/>
  <c r="AJ299" i="14"/>
  <c r="AJ11" i="14"/>
  <c r="AR13" i="14"/>
  <c r="AR20" i="14"/>
  <c r="AR22" i="14"/>
  <c r="AR14" i="14"/>
  <c r="AR16" i="14"/>
  <c r="AR18" i="14"/>
  <c r="AR12" i="14"/>
  <c r="AR15" i="14"/>
  <c r="AR19" i="14"/>
  <c r="AR24" i="14"/>
  <c r="AR29" i="14"/>
  <c r="AR37" i="14"/>
  <c r="AR39" i="14"/>
  <c r="AR41" i="14"/>
  <c r="AR28" i="14"/>
  <c r="AR34" i="14"/>
  <c r="AR44" i="14"/>
  <c r="AR17" i="14"/>
  <c r="AR25" i="14"/>
  <c r="AR36" i="14"/>
  <c r="AR21" i="14"/>
  <c r="AR26" i="14"/>
  <c r="AR30" i="14"/>
  <c r="AR35" i="14"/>
  <c r="AR62" i="14"/>
  <c r="AR31" i="14"/>
  <c r="AR48" i="14"/>
  <c r="AR32" i="14"/>
  <c r="AR38" i="14"/>
  <c r="AR42" i="14"/>
  <c r="AR45" i="14"/>
  <c r="AR50" i="14"/>
  <c r="AR23" i="14"/>
  <c r="AR33" i="14"/>
  <c r="AR73" i="14"/>
  <c r="AR46" i="14"/>
  <c r="AR57" i="14"/>
  <c r="AR43" i="14"/>
  <c r="AR47" i="14"/>
  <c r="AR53" i="14"/>
  <c r="AR56" i="14"/>
  <c r="AR40" i="14"/>
  <c r="AR49" i="14"/>
  <c r="AR69" i="14"/>
  <c r="AR58" i="14"/>
  <c r="AR59" i="14"/>
  <c r="AR60" i="14"/>
  <c r="AR61" i="14"/>
  <c r="AR64" i="14"/>
  <c r="AR68" i="14"/>
  <c r="AR72" i="14"/>
  <c r="AR63" i="14"/>
  <c r="AR65" i="14"/>
  <c r="AR66" i="14"/>
  <c r="AR67" i="14"/>
  <c r="AR80" i="14"/>
  <c r="AR52" i="14"/>
  <c r="AR55" i="14"/>
  <c r="AR74" i="14"/>
  <c r="AR71" i="14"/>
  <c r="AR70" i="14"/>
  <c r="AR85" i="14"/>
  <c r="AR51" i="14"/>
  <c r="AR79" i="14"/>
  <c r="AR82" i="14"/>
  <c r="AR87" i="14"/>
  <c r="AR89" i="14"/>
  <c r="AR91" i="14"/>
  <c r="AR93" i="14"/>
  <c r="AR78" i="14"/>
  <c r="AR84" i="14"/>
  <c r="AR75" i="14"/>
  <c r="AR96" i="14"/>
  <c r="AR102" i="14"/>
  <c r="AR98" i="14"/>
  <c r="AR81" i="14"/>
  <c r="AR86" i="14"/>
  <c r="AR90" i="14"/>
  <c r="AR95" i="14"/>
  <c r="AR54" i="14"/>
  <c r="AR83" i="14"/>
  <c r="AR99" i="14"/>
  <c r="AR101" i="14"/>
  <c r="AR77" i="14"/>
  <c r="AR100" i="14"/>
  <c r="AR105" i="14"/>
  <c r="AR108" i="14"/>
  <c r="AR111" i="14"/>
  <c r="AR114" i="14"/>
  <c r="AR103" i="14"/>
  <c r="AR94" i="14"/>
  <c r="AR104" i="14"/>
  <c r="AR107" i="14"/>
  <c r="AR92" i="14"/>
  <c r="AR97" i="14"/>
  <c r="AR110" i="14"/>
  <c r="AR76" i="14"/>
  <c r="AR27" i="14"/>
  <c r="AR88" i="14"/>
  <c r="AR112" i="14"/>
  <c r="AR118" i="14"/>
  <c r="AR123" i="14"/>
  <c r="AR126" i="14"/>
  <c r="AR128" i="14"/>
  <c r="AR130" i="14"/>
  <c r="AR109" i="14"/>
  <c r="AR135" i="14"/>
  <c r="AR137" i="14"/>
  <c r="AR139" i="14"/>
  <c r="AR141" i="14"/>
  <c r="AR113" i="14"/>
  <c r="AR117" i="14"/>
  <c r="AR120" i="14"/>
  <c r="AR125" i="14"/>
  <c r="AR133" i="14"/>
  <c r="AR115" i="14"/>
  <c r="AR119" i="14"/>
  <c r="AR122" i="14"/>
  <c r="AR106" i="14"/>
  <c r="AR142" i="14"/>
  <c r="AR149" i="14"/>
  <c r="AR157" i="14"/>
  <c r="AR159" i="14"/>
  <c r="AR131" i="14"/>
  <c r="AR136" i="14"/>
  <c r="AR144" i="14"/>
  <c r="AR152" i="14"/>
  <c r="AR121" i="14"/>
  <c r="AR127" i="14"/>
  <c r="AR146" i="14"/>
  <c r="AR124" i="14"/>
  <c r="AR140" i="14"/>
  <c r="AR148" i="14"/>
  <c r="AR153" i="14"/>
  <c r="AR155" i="14"/>
  <c r="AR162" i="14"/>
  <c r="AR164" i="14"/>
  <c r="AR129" i="14"/>
  <c r="AR150" i="14"/>
  <c r="AR158" i="14"/>
  <c r="AR160" i="14"/>
  <c r="AR134" i="14"/>
  <c r="AR143" i="14"/>
  <c r="AR156" i="14"/>
  <c r="AR116" i="14"/>
  <c r="AR138" i="14"/>
  <c r="AR145" i="14"/>
  <c r="AR151" i="14"/>
  <c r="AR171" i="14"/>
  <c r="AR173" i="14"/>
  <c r="AR147" i="14"/>
  <c r="AR161" i="14"/>
  <c r="AR175" i="14"/>
  <c r="AR154" i="14"/>
  <c r="AR168" i="14"/>
  <c r="AR170" i="14"/>
  <c r="AR165" i="14"/>
  <c r="AR166" i="14"/>
  <c r="AR172" i="14"/>
  <c r="AR163" i="14"/>
  <c r="AR167" i="14"/>
  <c r="AR169" i="14"/>
  <c r="AR174" i="14"/>
  <c r="AR178" i="14"/>
  <c r="AR179" i="14"/>
  <c r="AR181" i="14"/>
  <c r="AR183" i="14"/>
  <c r="AR185" i="14"/>
  <c r="AR187" i="14"/>
  <c r="AR189" i="14"/>
  <c r="AR191" i="14"/>
  <c r="AR193" i="14"/>
  <c r="AR195" i="14"/>
  <c r="AR197" i="14"/>
  <c r="AR176" i="14"/>
  <c r="AR177" i="14"/>
  <c r="AR180" i="14"/>
  <c r="AR182" i="14"/>
  <c r="AR184" i="14"/>
  <c r="AR186" i="14"/>
  <c r="AR188" i="14"/>
  <c r="AR190" i="14"/>
  <c r="AR192" i="14"/>
  <c r="AR194" i="14"/>
  <c r="AR196" i="14"/>
  <c r="AR198" i="14"/>
  <c r="AR221" i="14"/>
  <c r="AR223" i="14"/>
  <c r="AR199" i="14"/>
  <c r="AR201" i="14"/>
  <c r="AR203" i="14"/>
  <c r="AR205" i="14"/>
  <c r="AR207" i="14"/>
  <c r="AR209" i="14"/>
  <c r="AR211" i="14"/>
  <c r="AR213" i="14"/>
  <c r="AR215" i="14"/>
  <c r="AR217" i="14"/>
  <c r="AR219" i="14"/>
  <c r="AR222" i="14"/>
  <c r="AR200" i="14"/>
  <c r="AR202" i="14"/>
  <c r="AR204" i="14"/>
  <c r="AR206" i="14"/>
  <c r="AR208" i="14"/>
  <c r="AR210" i="14"/>
  <c r="AR212" i="14"/>
  <c r="AR214" i="14"/>
  <c r="AR216" i="14"/>
  <c r="AR218" i="14"/>
  <c r="AR220" i="14"/>
  <c r="AR224" i="14"/>
  <c r="AR226" i="14"/>
  <c r="AR228" i="14"/>
  <c r="AR230" i="14"/>
  <c r="AR232" i="14"/>
  <c r="AR234" i="14"/>
  <c r="AR236" i="14"/>
  <c r="AR238" i="14"/>
  <c r="AR240" i="14"/>
  <c r="AR242" i="14"/>
  <c r="AR244" i="14"/>
  <c r="AR246" i="14"/>
  <c r="AR248" i="14"/>
  <c r="AR250" i="14"/>
  <c r="AR252" i="14"/>
  <c r="AR254" i="14"/>
  <c r="AR256" i="14"/>
  <c r="AR258" i="14"/>
  <c r="AR260" i="14"/>
  <c r="AR262" i="14"/>
  <c r="AR264" i="14"/>
  <c r="AR266" i="14"/>
  <c r="AR268" i="14"/>
  <c r="AR225" i="14"/>
  <c r="AR227" i="14"/>
  <c r="AR229" i="14"/>
  <c r="AR231" i="14"/>
  <c r="AR233" i="14"/>
  <c r="AR235" i="14"/>
  <c r="AR237" i="14"/>
  <c r="AR239" i="14"/>
  <c r="AR241" i="14"/>
  <c r="AR243" i="14"/>
  <c r="AR245" i="14"/>
  <c r="AR247" i="14"/>
  <c r="AR249" i="14"/>
  <c r="AR251" i="14"/>
  <c r="AR253" i="14"/>
  <c r="AR255" i="14"/>
  <c r="AR257" i="14"/>
  <c r="AR259" i="14"/>
  <c r="AR261" i="14"/>
  <c r="AR263" i="14"/>
  <c r="AR265" i="14"/>
  <c r="AR267" i="14"/>
  <c r="AR269" i="14"/>
  <c r="AR286" i="14"/>
  <c r="AR288" i="14"/>
  <c r="AR290" i="14"/>
  <c r="AR272" i="14"/>
  <c r="AR274" i="14"/>
  <c r="AR276" i="14"/>
  <c r="AR278" i="14"/>
  <c r="AR280" i="14"/>
  <c r="AR282" i="14"/>
  <c r="AR284" i="14"/>
  <c r="AR293" i="14"/>
  <c r="AR298" i="14"/>
  <c r="AR300" i="14"/>
  <c r="AR270" i="14"/>
  <c r="AR296" i="14"/>
  <c r="AR301" i="14"/>
  <c r="AR285" i="14"/>
  <c r="AR287" i="14"/>
  <c r="AR289" i="14"/>
  <c r="AR271" i="14"/>
  <c r="AR273" i="14"/>
  <c r="AR275" i="14"/>
  <c r="AR277" i="14"/>
  <c r="AR279" i="14"/>
  <c r="AR281" i="14"/>
  <c r="AR283" i="14"/>
  <c r="AR294" i="14"/>
  <c r="AR292" i="14"/>
  <c r="AR297" i="14"/>
  <c r="AR299" i="14"/>
  <c r="AR11" i="14"/>
  <c r="AZ13" i="14"/>
  <c r="AZ20" i="14"/>
  <c r="AZ22" i="14"/>
  <c r="AZ14" i="14"/>
  <c r="AZ16" i="14"/>
  <c r="AZ18" i="14"/>
  <c r="AZ12" i="14"/>
  <c r="AZ17" i="14"/>
  <c r="AZ21" i="14"/>
  <c r="AZ15" i="14"/>
  <c r="AZ23" i="14"/>
  <c r="AZ26" i="14"/>
  <c r="AZ37" i="14"/>
  <c r="AZ39" i="14"/>
  <c r="AZ41" i="14"/>
  <c r="AZ30" i="14"/>
  <c r="AZ36" i="14"/>
  <c r="AZ38" i="14"/>
  <c r="AZ27" i="14"/>
  <c r="AZ35" i="14"/>
  <c r="AZ19" i="14"/>
  <c r="AZ32" i="14"/>
  <c r="AZ33" i="14"/>
  <c r="AZ28" i="14"/>
  <c r="AZ31" i="14"/>
  <c r="AZ29" i="14"/>
  <c r="AZ34" i="14"/>
  <c r="AZ43" i="14"/>
  <c r="AZ50" i="14"/>
  <c r="AZ51" i="14"/>
  <c r="AZ55" i="14"/>
  <c r="AZ64" i="14"/>
  <c r="AZ44" i="14"/>
  <c r="AZ47" i="14"/>
  <c r="AZ40" i="14"/>
  <c r="AZ25" i="14"/>
  <c r="AZ45" i="14"/>
  <c r="AZ68" i="14"/>
  <c r="AZ75" i="14"/>
  <c r="AZ42" i="14"/>
  <c r="AZ53" i="14"/>
  <c r="AZ56" i="14"/>
  <c r="AZ46" i="14"/>
  <c r="AZ52" i="14"/>
  <c r="AZ54" i="14"/>
  <c r="AZ65" i="14"/>
  <c r="AZ48" i="14"/>
  <c r="AZ71" i="14"/>
  <c r="AZ24" i="14"/>
  <c r="AZ60" i="14"/>
  <c r="AZ67" i="14"/>
  <c r="AZ57" i="14"/>
  <c r="AZ70" i="14"/>
  <c r="AZ73" i="14"/>
  <c r="AZ61" i="14"/>
  <c r="AZ62" i="14"/>
  <c r="AZ63" i="14"/>
  <c r="AZ72" i="14"/>
  <c r="AZ59" i="14"/>
  <c r="AZ76" i="14"/>
  <c r="AZ82" i="14"/>
  <c r="AZ66" i="14"/>
  <c r="AZ77" i="14"/>
  <c r="AZ84" i="14"/>
  <c r="AZ87" i="14"/>
  <c r="AZ89" i="14"/>
  <c r="AZ91" i="14"/>
  <c r="AZ93" i="14"/>
  <c r="AZ81" i="14"/>
  <c r="AZ49" i="14"/>
  <c r="AZ79" i="14"/>
  <c r="AZ98" i="14"/>
  <c r="AZ95" i="14"/>
  <c r="AZ58" i="14"/>
  <c r="AZ99" i="14"/>
  <c r="AZ88" i="14"/>
  <c r="AZ92" i="14"/>
  <c r="AZ97" i="14"/>
  <c r="AZ101" i="14"/>
  <c r="AZ74" i="14"/>
  <c r="AZ78" i="14"/>
  <c r="AZ85" i="14"/>
  <c r="AZ94" i="14"/>
  <c r="AZ103" i="14"/>
  <c r="AZ80" i="14"/>
  <c r="AZ104" i="14"/>
  <c r="AZ107" i="14"/>
  <c r="AZ113" i="14"/>
  <c r="AZ86" i="14"/>
  <c r="AZ100" i="14"/>
  <c r="AZ102" i="14"/>
  <c r="AZ106" i="14"/>
  <c r="AZ109" i="14"/>
  <c r="AZ110" i="14"/>
  <c r="AZ69" i="14"/>
  <c r="AZ83" i="14"/>
  <c r="AZ105" i="14"/>
  <c r="AZ90" i="14"/>
  <c r="AZ115" i="14"/>
  <c r="AZ111" i="14"/>
  <c r="AZ117" i="14"/>
  <c r="AZ120" i="14"/>
  <c r="AZ125" i="14"/>
  <c r="AZ128" i="14"/>
  <c r="AZ130" i="14"/>
  <c r="AZ108" i="14"/>
  <c r="AZ135" i="14"/>
  <c r="AZ137" i="14"/>
  <c r="AZ139" i="14"/>
  <c r="AZ141" i="14"/>
  <c r="AZ119" i="14"/>
  <c r="AZ122" i="14"/>
  <c r="AZ127" i="14"/>
  <c r="AZ133" i="14"/>
  <c r="AZ112" i="14"/>
  <c r="AZ96" i="14"/>
  <c r="AZ114" i="14"/>
  <c r="AZ116" i="14"/>
  <c r="AZ121" i="14"/>
  <c r="AZ124" i="14"/>
  <c r="AZ134" i="14"/>
  <c r="AZ144" i="14"/>
  <c r="AZ152" i="14"/>
  <c r="AZ157" i="14"/>
  <c r="AZ159" i="14"/>
  <c r="AZ138" i="14"/>
  <c r="AZ146" i="14"/>
  <c r="AZ118" i="14"/>
  <c r="AZ148" i="14"/>
  <c r="AZ132" i="14"/>
  <c r="AZ150" i="14"/>
  <c r="AZ153" i="14"/>
  <c r="AZ155" i="14"/>
  <c r="AZ162" i="14"/>
  <c r="AZ164" i="14"/>
  <c r="AZ131" i="14"/>
  <c r="AZ136" i="14"/>
  <c r="AZ143" i="14"/>
  <c r="AZ158" i="14"/>
  <c r="AZ160" i="14"/>
  <c r="AZ126" i="14"/>
  <c r="AZ145" i="14"/>
  <c r="AZ156" i="14"/>
  <c r="AZ123" i="14"/>
  <c r="AZ140" i="14"/>
  <c r="AZ147" i="14"/>
  <c r="AZ151" i="14"/>
  <c r="AZ149" i="14"/>
  <c r="AZ173" i="14"/>
  <c r="AZ129" i="14"/>
  <c r="AZ165" i="14"/>
  <c r="AZ175" i="14"/>
  <c r="AZ142" i="14"/>
  <c r="AZ163" i="14"/>
  <c r="AZ168" i="14"/>
  <c r="AZ166" i="14"/>
  <c r="AZ170" i="14"/>
  <c r="AZ154" i="14"/>
  <c r="AZ172" i="14"/>
  <c r="AZ161" i="14"/>
  <c r="AZ167" i="14"/>
  <c r="AZ169" i="14"/>
  <c r="AZ171" i="14"/>
  <c r="AZ178" i="14"/>
  <c r="AZ179" i="14"/>
  <c r="AZ181" i="14"/>
  <c r="AZ183" i="14"/>
  <c r="AZ185" i="14"/>
  <c r="AZ187" i="14"/>
  <c r="AZ189" i="14"/>
  <c r="AZ191" i="14"/>
  <c r="AZ193" i="14"/>
  <c r="AZ195" i="14"/>
  <c r="AZ197" i="14"/>
  <c r="AZ174" i="14"/>
  <c r="AZ177" i="14"/>
  <c r="AZ180" i="14"/>
  <c r="AZ182" i="14"/>
  <c r="AZ184" i="14"/>
  <c r="AZ186" i="14"/>
  <c r="AZ188" i="14"/>
  <c r="AZ190" i="14"/>
  <c r="AZ192" i="14"/>
  <c r="AZ194" i="14"/>
  <c r="AZ196" i="14"/>
  <c r="AZ198" i="14"/>
  <c r="AZ176" i="14"/>
  <c r="AZ221" i="14"/>
  <c r="AZ223" i="14"/>
  <c r="AZ199" i="14"/>
  <c r="AZ201" i="14"/>
  <c r="AZ203" i="14"/>
  <c r="AZ205" i="14"/>
  <c r="AZ207" i="14"/>
  <c r="AZ209" i="14"/>
  <c r="AZ211" i="14"/>
  <c r="AZ213" i="14"/>
  <c r="AZ215" i="14"/>
  <c r="AZ217" i="14"/>
  <c r="AZ219" i="14"/>
  <c r="AZ222" i="14"/>
  <c r="AZ200" i="14"/>
  <c r="AZ202" i="14"/>
  <c r="AZ204" i="14"/>
  <c r="AZ206" i="14"/>
  <c r="AZ208" i="14"/>
  <c r="AZ210" i="14"/>
  <c r="AZ212" i="14"/>
  <c r="AZ214" i="14"/>
  <c r="AZ216" i="14"/>
  <c r="AZ218" i="14"/>
  <c r="AZ220" i="14"/>
  <c r="AZ224" i="14"/>
  <c r="AZ226" i="14"/>
  <c r="AZ228" i="14"/>
  <c r="AZ230" i="14"/>
  <c r="AZ232" i="14"/>
  <c r="AZ234" i="14"/>
  <c r="AZ236" i="14"/>
  <c r="AZ238" i="14"/>
  <c r="AZ240" i="14"/>
  <c r="AZ242" i="14"/>
  <c r="AZ244" i="14"/>
  <c r="AZ246" i="14"/>
  <c r="AZ248" i="14"/>
  <c r="AZ250" i="14"/>
  <c r="AZ252" i="14"/>
  <c r="AZ254" i="14"/>
  <c r="AZ256" i="14"/>
  <c r="AZ258" i="14"/>
  <c r="AZ260" i="14"/>
  <c r="AZ262" i="14"/>
  <c r="AZ264" i="14"/>
  <c r="AZ266" i="14"/>
  <c r="AZ268" i="14"/>
  <c r="AZ225" i="14"/>
  <c r="AZ227" i="14"/>
  <c r="AZ229" i="14"/>
  <c r="AZ231" i="14"/>
  <c r="AZ233" i="14"/>
  <c r="AZ235" i="14"/>
  <c r="AZ237" i="14"/>
  <c r="AZ239" i="14"/>
  <c r="AZ241" i="14"/>
  <c r="AZ243" i="14"/>
  <c r="AZ245" i="14"/>
  <c r="AZ247" i="14"/>
  <c r="AZ249" i="14"/>
  <c r="AZ251" i="14"/>
  <c r="AZ253" i="14"/>
  <c r="AZ255" i="14"/>
  <c r="AZ257" i="14"/>
  <c r="AZ259" i="14"/>
  <c r="AZ261" i="14"/>
  <c r="AZ263" i="14"/>
  <c r="AZ265" i="14"/>
  <c r="AZ267" i="14"/>
  <c r="AZ269" i="14"/>
  <c r="AZ295" i="14"/>
  <c r="AZ286" i="14"/>
  <c r="AZ288" i="14"/>
  <c r="AZ290" i="14"/>
  <c r="AZ272" i="14"/>
  <c r="AZ274" i="14"/>
  <c r="AZ276" i="14"/>
  <c r="AZ278" i="14"/>
  <c r="AZ280" i="14"/>
  <c r="AZ282" i="14"/>
  <c r="AZ284" i="14"/>
  <c r="AZ301" i="14"/>
  <c r="AZ293" i="14"/>
  <c r="AZ298" i="14"/>
  <c r="AZ300" i="14"/>
  <c r="AZ270" i="14"/>
  <c r="AZ291" i="14"/>
  <c r="AZ296" i="14"/>
  <c r="AZ285" i="14"/>
  <c r="AZ287" i="14"/>
  <c r="AZ289" i="14"/>
  <c r="AZ271" i="14"/>
  <c r="AZ273" i="14"/>
  <c r="AZ275" i="14"/>
  <c r="AZ277" i="14"/>
  <c r="AZ279" i="14"/>
  <c r="AZ281" i="14"/>
  <c r="AZ283" i="14"/>
  <c r="AZ294" i="14"/>
  <c r="AZ292" i="14"/>
  <c r="AZ297" i="14"/>
  <c r="AZ299" i="14"/>
  <c r="AZ11" i="14"/>
  <c r="BH13" i="14"/>
  <c r="BH20" i="14"/>
  <c r="BH22" i="14"/>
  <c r="BH14" i="14"/>
  <c r="BH16" i="14"/>
  <c r="BH18" i="14"/>
  <c r="BH12" i="14"/>
  <c r="BH19" i="14"/>
  <c r="BH25" i="14"/>
  <c r="BH28" i="14"/>
  <c r="BH32" i="14"/>
  <c r="BH37" i="14"/>
  <c r="BH39" i="14"/>
  <c r="BH41" i="14"/>
  <c r="BH23" i="14"/>
  <c r="BH33" i="14"/>
  <c r="BH35" i="14"/>
  <c r="BH40" i="14"/>
  <c r="BH15" i="14"/>
  <c r="BH31" i="14"/>
  <c r="BH43" i="14"/>
  <c r="BH24" i="14"/>
  <c r="BH29" i="14"/>
  <c r="BH17" i="14"/>
  <c r="BH30" i="14"/>
  <c r="BH34" i="14"/>
  <c r="BH26" i="14"/>
  <c r="BH27" i="14"/>
  <c r="BH36" i="14"/>
  <c r="BH53" i="14"/>
  <c r="BH57" i="14"/>
  <c r="BH66" i="14"/>
  <c r="BH49" i="14"/>
  <c r="BH42" i="14"/>
  <c r="BH38" i="14"/>
  <c r="BH48" i="14"/>
  <c r="BH67" i="14"/>
  <c r="BH70" i="14"/>
  <c r="BH77" i="14"/>
  <c r="BH50" i="14"/>
  <c r="BH52" i="14"/>
  <c r="BH55" i="14"/>
  <c r="BH44" i="14"/>
  <c r="BH45" i="14"/>
  <c r="BH54" i="14"/>
  <c r="BH47" i="14"/>
  <c r="BH51" i="14"/>
  <c r="BH71" i="14"/>
  <c r="BH21" i="14"/>
  <c r="BH56" i="14"/>
  <c r="BH46" i="14"/>
  <c r="BH58" i="14"/>
  <c r="BH64" i="14"/>
  <c r="BH76" i="14"/>
  <c r="BH59" i="14"/>
  <c r="BH65" i="14"/>
  <c r="BH69" i="14"/>
  <c r="BH75" i="14"/>
  <c r="BH78" i="14"/>
  <c r="BH74" i="14"/>
  <c r="BH60" i="14"/>
  <c r="BH61" i="14"/>
  <c r="BH73" i="14"/>
  <c r="BH82" i="14"/>
  <c r="BH81" i="14"/>
  <c r="BH84" i="14"/>
  <c r="BH87" i="14"/>
  <c r="BH89" i="14"/>
  <c r="BH91" i="14"/>
  <c r="BH93" i="14"/>
  <c r="BH80" i="14"/>
  <c r="BH62" i="14"/>
  <c r="BH72" i="14"/>
  <c r="BH68" i="14"/>
  <c r="BH99" i="14"/>
  <c r="BH79" i="14"/>
  <c r="BH83" i="14"/>
  <c r="BH94" i="14"/>
  <c r="BH97" i="14"/>
  <c r="BH101" i="14"/>
  <c r="BH86" i="14"/>
  <c r="BH90" i="14"/>
  <c r="BH103" i="14"/>
  <c r="BH96" i="14"/>
  <c r="BH106" i="14"/>
  <c r="BH109" i="14"/>
  <c r="BH85" i="14"/>
  <c r="BH95" i="14"/>
  <c r="BH110" i="14"/>
  <c r="BH115" i="14"/>
  <c r="BH88" i="14"/>
  <c r="BH105" i="14"/>
  <c r="BH108" i="14"/>
  <c r="BH100" i="14"/>
  <c r="BH102" i="14"/>
  <c r="BH104" i="14"/>
  <c r="BH107" i="14"/>
  <c r="BH111" i="14"/>
  <c r="BH63" i="14"/>
  <c r="BH114" i="14"/>
  <c r="BH119" i="14"/>
  <c r="BH122" i="14"/>
  <c r="BH127" i="14"/>
  <c r="BH128" i="14"/>
  <c r="BH130" i="14"/>
  <c r="BH135" i="14"/>
  <c r="BH137" i="14"/>
  <c r="BH139" i="14"/>
  <c r="BH141" i="14"/>
  <c r="BH116" i="14"/>
  <c r="BH121" i="14"/>
  <c r="BH124" i="14"/>
  <c r="BH133" i="14"/>
  <c r="BH113" i="14"/>
  <c r="BH118" i="14"/>
  <c r="BH123" i="14"/>
  <c r="BH112" i="14"/>
  <c r="BH146" i="14"/>
  <c r="BH152" i="14"/>
  <c r="BH157" i="14"/>
  <c r="BH159" i="14"/>
  <c r="BH98" i="14"/>
  <c r="BH140" i="14"/>
  <c r="BH148" i="14"/>
  <c r="BH125" i="14"/>
  <c r="BH129" i="14"/>
  <c r="BH150" i="14"/>
  <c r="BH134" i="14"/>
  <c r="BH143" i="14"/>
  <c r="BH153" i="14"/>
  <c r="BH155" i="14"/>
  <c r="BH162" i="14"/>
  <c r="BH164" i="14"/>
  <c r="BH138" i="14"/>
  <c r="BH145" i="14"/>
  <c r="BH158" i="14"/>
  <c r="BH160" i="14"/>
  <c r="BH117" i="14"/>
  <c r="BH147" i="14"/>
  <c r="BH156" i="14"/>
  <c r="BH92" i="14"/>
  <c r="BH120" i="14"/>
  <c r="BH126" i="14"/>
  <c r="BH132" i="14"/>
  <c r="BH142" i="14"/>
  <c r="BH149" i="14"/>
  <c r="BH151" i="14"/>
  <c r="BH144" i="14"/>
  <c r="BH161" i="14"/>
  <c r="BH175" i="14"/>
  <c r="BH166" i="14"/>
  <c r="BH168" i="14"/>
  <c r="BH170" i="14"/>
  <c r="BH172" i="14"/>
  <c r="BH174" i="14"/>
  <c r="BH136" i="14"/>
  <c r="BH154" i="14"/>
  <c r="BH163" i="14"/>
  <c r="BH167" i="14"/>
  <c r="BH169" i="14"/>
  <c r="BH165" i="14"/>
  <c r="BH171" i="14"/>
  <c r="BH131" i="14"/>
  <c r="BH176" i="14"/>
  <c r="BH179" i="14"/>
  <c r="BH181" i="14"/>
  <c r="BH183" i="14"/>
  <c r="BH185" i="14"/>
  <c r="BH187" i="14"/>
  <c r="BH189" i="14"/>
  <c r="BH191" i="14"/>
  <c r="BH193" i="14"/>
  <c r="BH195" i="14"/>
  <c r="BH197" i="14"/>
  <c r="BH177" i="14"/>
  <c r="BH173" i="14"/>
  <c r="BH180" i="14"/>
  <c r="BH182" i="14"/>
  <c r="BH184" i="14"/>
  <c r="BH186" i="14"/>
  <c r="BH188" i="14"/>
  <c r="BH190" i="14"/>
  <c r="BH192" i="14"/>
  <c r="BH194" i="14"/>
  <c r="BH196" i="14"/>
  <c r="BH198" i="14"/>
  <c r="BH178" i="14"/>
  <c r="BH221" i="14"/>
  <c r="BH223" i="14"/>
  <c r="BH199" i="14"/>
  <c r="BH201" i="14"/>
  <c r="BH203" i="14"/>
  <c r="BH205" i="14"/>
  <c r="BH207" i="14"/>
  <c r="BH209" i="14"/>
  <c r="BH211" i="14"/>
  <c r="BH213" i="14"/>
  <c r="BH215" i="14"/>
  <c r="BH217" i="14"/>
  <c r="BH219" i="14"/>
  <c r="BH222" i="14"/>
  <c r="BH200" i="14"/>
  <c r="BH202" i="14"/>
  <c r="BH204" i="14"/>
  <c r="BH206" i="14"/>
  <c r="BH208" i="14"/>
  <c r="BH210" i="14"/>
  <c r="BH212" i="14"/>
  <c r="BH214" i="14"/>
  <c r="BH216" i="14"/>
  <c r="BH218" i="14"/>
  <c r="BH220" i="14"/>
  <c r="BH224" i="14"/>
  <c r="BH226" i="14"/>
  <c r="BH228" i="14"/>
  <c r="BH230" i="14"/>
  <c r="BH232" i="14"/>
  <c r="BH234" i="14"/>
  <c r="BH236" i="14"/>
  <c r="BH238" i="14"/>
  <c r="BH240" i="14"/>
  <c r="BH242" i="14"/>
  <c r="BH244" i="14"/>
  <c r="BH246" i="14"/>
  <c r="BH248" i="14"/>
  <c r="BH250" i="14"/>
  <c r="BH252" i="14"/>
  <c r="BH254" i="14"/>
  <c r="BH256" i="14"/>
  <c r="BH258" i="14"/>
  <c r="BH260" i="14"/>
  <c r="BH262" i="14"/>
  <c r="BH264" i="14"/>
  <c r="BH266" i="14"/>
  <c r="BH268" i="14"/>
  <c r="BH225" i="14"/>
  <c r="BH227" i="14"/>
  <c r="BH229" i="14"/>
  <c r="BH231" i="14"/>
  <c r="BH233" i="14"/>
  <c r="BH235" i="14"/>
  <c r="BH237" i="14"/>
  <c r="BH239" i="14"/>
  <c r="BH241" i="14"/>
  <c r="BH243" i="14"/>
  <c r="BH245" i="14"/>
  <c r="BH247" i="14"/>
  <c r="BH249" i="14"/>
  <c r="BH251" i="14"/>
  <c r="BH253" i="14"/>
  <c r="BH255" i="14"/>
  <c r="BH257" i="14"/>
  <c r="BH259" i="14"/>
  <c r="BH261" i="14"/>
  <c r="BH263" i="14"/>
  <c r="BH265" i="14"/>
  <c r="BH267" i="14"/>
  <c r="BH269" i="14"/>
  <c r="BH295" i="14"/>
  <c r="BH301" i="14"/>
  <c r="BH286" i="14"/>
  <c r="BH288" i="14"/>
  <c r="BH290" i="14"/>
  <c r="BH272" i="14"/>
  <c r="BH274" i="14"/>
  <c r="BH276" i="14"/>
  <c r="BH278" i="14"/>
  <c r="BH280" i="14"/>
  <c r="BH282" i="14"/>
  <c r="BH284" i="14"/>
  <c r="BH293" i="14"/>
  <c r="BH298" i="14"/>
  <c r="BH300" i="14"/>
  <c r="BH270" i="14"/>
  <c r="BH291" i="14"/>
  <c r="BH296" i="14"/>
  <c r="BH285" i="14"/>
  <c r="BH287" i="14"/>
  <c r="BH289" i="14"/>
  <c r="BH271" i="14"/>
  <c r="BH273" i="14"/>
  <c r="BH275" i="14"/>
  <c r="BH277" i="14"/>
  <c r="BH279" i="14"/>
  <c r="BH281" i="14"/>
  <c r="BH283" i="14"/>
  <c r="BH294" i="14"/>
  <c r="BH292" i="14"/>
  <c r="BH297" i="14"/>
  <c r="BH299" i="14"/>
  <c r="BH11" i="14"/>
  <c r="BP18" i="14"/>
  <c r="BP20" i="14"/>
  <c r="BP22" i="14"/>
  <c r="BP14" i="14"/>
  <c r="BP16" i="14"/>
  <c r="BP12" i="14"/>
  <c r="BP21" i="14"/>
  <c r="BP13" i="14"/>
  <c r="BP19" i="14"/>
  <c r="BP32" i="14"/>
  <c r="BP27" i="14"/>
  <c r="BP30" i="14"/>
  <c r="BP37" i="14"/>
  <c r="BP39" i="14"/>
  <c r="BP41" i="14"/>
  <c r="BP25" i="14"/>
  <c r="BP42" i="14"/>
  <c r="BP43" i="14"/>
  <c r="BP15" i="14"/>
  <c r="BP26" i="14"/>
  <c r="BP34" i="14"/>
  <c r="BP36" i="14"/>
  <c r="BP23" i="14"/>
  <c r="BP33" i="14"/>
  <c r="BP24" i="14"/>
  <c r="BP38" i="14"/>
  <c r="BP59" i="14"/>
  <c r="BP46" i="14"/>
  <c r="BP28" i="14"/>
  <c r="BP29" i="14"/>
  <c r="BP31" i="14"/>
  <c r="BP40" i="14"/>
  <c r="BP52" i="14"/>
  <c r="BP55" i="14"/>
  <c r="BP72" i="14"/>
  <c r="BP54" i="14"/>
  <c r="BP17" i="14"/>
  <c r="BP51" i="14"/>
  <c r="BP48" i="14"/>
  <c r="BP35" i="14"/>
  <c r="BP53" i="14"/>
  <c r="BP58" i="14"/>
  <c r="BP70" i="14"/>
  <c r="BP60" i="14"/>
  <c r="BP61" i="14"/>
  <c r="BP62" i="14"/>
  <c r="BP44" i="14"/>
  <c r="BP47" i="14"/>
  <c r="BP50" i="14"/>
  <c r="BP57" i="14"/>
  <c r="BP63" i="14"/>
  <c r="BP64" i="14"/>
  <c r="BP65" i="14"/>
  <c r="BP66" i="14"/>
  <c r="BP67" i="14"/>
  <c r="BP69" i="14"/>
  <c r="BP73" i="14"/>
  <c r="BP77" i="14"/>
  <c r="BP45" i="14"/>
  <c r="BP68" i="14"/>
  <c r="BP49" i="14"/>
  <c r="BP71" i="14"/>
  <c r="BP84" i="14"/>
  <c r="BP56" i="14"/>
  <c r="BP80" i="14"/>
  <c r="BP87" i="14"/>
  <c r="BP89" i="14"/>
  <c r="BP91" i="14"/>
  <c r="BP93" i="14"/>
  <c r="BP79" i="14"/>
  <c r="BP74" i="14"/>
  <c r="BP94" i="14"/>
  <c r="BP99" i="14"/>
  <c r="BP76" i="14"/>
  <c r="BP97" i="14"/>
  <c r="BP101" i="14"/>
  <c r="BP85" i="14"/>
  <c r="BP96" i="14"/>
  <c r="BP75" i="14"/>
  <c r="BP88" i="14"/>
  <c r="BP92" i="14"/>
  <c r="BP103" i="14"/>
  <c r="BP81" i="14"/>
  <c r="BP82" i="14"/>
  <c r="BP100" i="14"/>
  <c r="BP108" i="14"/>
  <c r="BP98" i="14"/>
  <c r="BP112" i="14"/>
  <c r="BP90" i="14"/>
  <c r="BP95" i="14"/>
  <c r="BP104" i="14"/>
  <c r="BP107" i="14"/>
  <c r="BP111" i="14"/>
  <c r="BP78" i="14"/>
  <c r="BP83" i="14"/>
  <c r="BP86" i="14"/>
  <c r="BP106" i="14"/>
  <c r="BP109" i="14"/>
  <c r="BP105" i="14"/>
  <c r="BP110" i="14"/>
  <c r="BP116" i="14"/>
  <c r="BP121" i="14"/>
  <c r="BP124" i="14"/>
  <c r="BP128" i="14"/>
  <c r="BP130" i="14"/>
  <c r="BP102" i="14"/>
  <c r="BP115" i="14"/>
  <c r="BP135" i="14"/>
  <c r="BP137" i="14"/>
  <c r="BP139" i="14"/>
  <c r="BP114" i="14"/>
  <c r="BP118" i="14"/>
  <c r="BP123" i="14"/>
  <c r="BP126" i="14"/>
  <c r="BP133" i="14"/>
  <c r="BP117" i="14"/>
  <c r="BP120" i="14"/>
  <c r="BP125" i="14"/>
  <c r="BP148" i="14"/>
  <c r="BP152" i="14"/>
  <c r="BP157" i="14"/>
  <c r="BP159" i="14"/>
  <c r="BP119" i="14"/>
  <c r="BP132" i="14"/>
  <c r="BP141" i="14"/>
  <c r="BP155" i="14"/>
  <c r="BP122" i="14"/>
  <c r="BP127" i="14"/>
  <c r="BP131" i="14"/>
  <c r="BP136" i="14"/>
  <c r="BP143" i="14"/>
  <c r="BP150" i="14"/>
  <c r="BP145" i="14"/>
  <c r="BP153" i="14"/>
  <c r="BP162" i="14"/>
  <c r="BP164" i="14"/>
  <c r="BP113" i="14"/>
  <c r="BP140" i="14"/>
  <c r="BP147" i="14"/>
  <c r="BP156" i="14"/>
  <c r="BP158" i="14"/>
  <c r="BP160" i="14"/>
  <c r="BP129" i="14"/>
  <c r="BP142" i="14"/>
  <c r="BP149" i="14"/>
  <c r="BP134" i="14"/>
  <c r="BP144" i="14"/>
  <c r="BP151" i="14"/>
  <c r="BP163" i="14"/>
  <c r="BP166" i="14"/>
  <c r="BP168" i="14"/>
  <c r="BP170" i="14"/>
  <c r="BP172" i="14"/>
  <c r="BP138" i="14"/>
  <c r="BP161" i="14"/>
  <c r="BP165" i="14"/>
  <c r="BP174" i="14"/>
  <c r="BP167" i="14"/>
  <c r="BP169" i="14"/>
  <c r="BP171" i="14"/>
  <c r="BP146" i="14"/>
  <c r="BP154" i="14"/>
  <c r="BP177" i="14"/>
  <c r="BP179" i="14"/>
  <c r="BP181" i="14"/>
  <c r="BP183" i="14"/>
  <c r="BP185" i="14"/>
  <c r="BP187" i="14"/>
  <c r="BP189" i="14"/>
  <c r="BP191" i="14"/>
  <c r="BP193" i="14"/>
  <c r="BP195" i="14"/>
  <c r="BP197" i="14"/>
  <c r="BP173" i="14"/>
  <c r="BP175" i="14"/>
  <c r="BP176" i="14"/>
  <c r="BP180" i="14"/>
  <c r="BP182" i="14"/>
  <c r="BP184" i="14"/>
  <c r="BP186" i="14"/>
  <c r="BP188" i="14"/>
  <c r="BP190" i="14"/>
  <c r="BP192" i="14"/>
  <c r="BP194" i="14"/>
  <c r="BP196" i="14"/>
  <c r="BP198" i="14"/>
  <c r="BP178" i="14"/>
  <c r="BP221" i="14"/>
  <c r="BP199" i="14"/>
  <c r="BP201" i="14"/>
  <c r="BP203" i="14"/>
  <c r="BP205" i="14"/>
  <c r="BP207" i="14"/>
  <c r="BP209" i="14"/>
  <c r="BP211" i="14"/>
  <c r="BP213" i="14"/>
  <c r="BP215" i="14"/>
  <c r="BP217" i="14"/>
  <c r="BP219" i="14"/>
  <c r="BP220" i="14"/>
  <c r="BP222" i="14"/>
  <c r="BP200" i="14"/>
  <c r="BP202" i="14"/>
  <c r="BP204" i="14"/>
  <c r="BP206" i="14"/>
  <c r="BP208" i="14"/>
  <c r="BP210" i="14"/>
  <c r="BP212" i="14"/>
  <c r="BP214" i="14"/>
  <c r="BP216" i="14"/>
  <c r="BP218" i="14"/>
  <c r="BP224" i="14"/>
  <c r="BP226" i="14"/>
  <c r="BP228" i="14"/>
  <c r="BP230" i="14"/>
  <c r="BP232" i="14"/>
  <c r="BP234" i="14"/>
  <c r="BP236" i="14"/>
  <c r="BP238" i="14"/>
  <c r="BP240" i="14"/>
  <c r="BP242" i="14"/>
  <c r="BP244" i="14"/>
  <c r="BP246" i="14"/>
  <c r="BP248" i="14"/>
  <c r="BP250" i="14"/>
  <c r="BP252" i="14"/>
  <c r="BP254" i="14"/>
  <c r="BP256" i="14"/>
  <c r="BP258" i="14"/>
  <c r="BP260" i="14"/>
  <c r="BP262" i="14"/>
  <c r="BP264" i="14"/>
  <c r="BP266" i="14"/>
  <c r="BP268" i="14"/>
  <c r="BP223" i="14"/>
  <c r="BP225" i="14"/>
  <c r="BP227" i="14"/>
  <c r="BP229" i="14"/>
  <c r="BP231" i="14"/>
  <c r="BP233" i="14"/>
  <c r="BP235" i="14"/>
  <c r="BP237" i="14"/>
  <c r="BP239" i="14"/>
  <c r="BP241" i="14"/>
  <c r="BP243" i="14"/>
  <c r="BP245" i="14"/>
  <c r="BP247" i="14"/>
  <c r="BP249" i="14"/>
  <c r="BP251" i="14"/>
  <c r="BP253" i="14"/>
  <c r="BP255" i="14"/>
  <c r="BP257" i="14"/>
  <c r="BP259" i="14"/>
  <c r="BP261" i="14"/>
  <c r="BP263" i="14"/>
  <c r="BP265" i="14"/>
  <c r="BP267" i="14"/>
  <c r="BP269" i="14"/>
  <c r="BP295" i="14"/>
  <c r="BP286" i="14"/>
  <c r="BP288" i="14"/>
  <c r="BP290" i="14"/>
  <c r="BP272" i="14"/>
  <c r="BP274" i="14"/>
  <c r="BP276" i="14"/>
  <c r="BP278" i="14"/>
  <c r="BP280" i="14"/>
  <c r="BP282" i="14"/>
  <c r="BP284" i="14"/>
  <c r="BP293" i="14"/>
  <c r="BP296" i="14"/>
  <c r="BP298" i="14"/>
  <c r="BP300" i="14"/>
  <c r="BP270" i="14"/>
  <c r="BP291" i="14"/>
  <c r="BP301" i="14"/>
  <c r="BP285" i="14"/>
  <c r="BP287" i="14"/>
  <c r="BP289" i="14"/>
  <c r="BP271" i="14"/>
  <c r="BP273" i="14"/>
  <c r="BP275" i="14"/>
  <c r="BP277" i="14"/>
  <c r="BP279" i="14"/>
  <c r="BP281" i="14"/>
  <c r="BP283" i="14"/>
  <c r="BP294" i="14"/>
  <c r="BP292" i="14"/>
  <c r="BP297" i="14"/>
  <c r="BP299" i="14"/>
  <c r="BP11" i="14"/>
  <c r="M15" i="14"/>
  <c r="M17" i="14"/>
  <c r="M13" i="14"/>
  <c r="M20" i="14"/>
  <c r="M22" i="14"/>
  <c r="M14" i="14"/>
  <c r="M16" i="14"/>
  <c r="M18" i="14"/>
  <c r="M23" i="14"/>
  <c r="M24" i="14"/>
  <c r="M26" i="14"/>
  <c r="M28" i="14"/>
  <c r="M30" i="14"/>
  <c r="M32" i="14"/>
  <c r="M34" i="14"/>
  <c r="M19" i="14"/>
  <c r="M27" i="14"/>
  <c r="M36" i="14"/>
  <c r="M21" i="14"/>
  <c r="M46" i="14"/>
  <c r="M48" i="14"/>
  <c r="M55" i="14"/>
  <c r="M57" i="14"/>
  <c r="M59" i="14"/>
  <c r="M61" i="14"/>
  <c r="M63" i="14"/>
  <c r="M65" i="14"/>
  <c r="M67" i="14"/>
  <c r="M25" i="14"/>
  <c r="M33" i="14"/>
  <c r="M41" i="14"/>
  <c r="M45" i="14"/>
  <c r="M31" i="14"/>
  <c r="M35" i="14"/>
  <c r="M38" i="14"/>
  <c r="M42" i="14"/>
  <c r="M43" i="14"/>
  <c r="M29" i="14"/>
  <c r="M37" i="14"/>
  <c r="M39" i="14"/>
  <c r="M44" i="14"/>
  <c r="M72" i="14"/>
  <c r="M79" i="14"/>
  <c r="M50" i="14"/>
  <c r="M51" i="14"/>
  <c r="M56" i="14"/>
  <c r="M53" i="14"/>
  <c r="M69" i="14"/>
  <c r="M73" i="14"/>
  <c r="M40" i="14"/>
  <c r="M49" i="14"/>
  <c r="M12" i="14"/>
  <c r="M54" i="14"/>
  <c r="M68" i="14"/>
  <c r="M70" i="14"/>
  <c r="M47" i="14"/>
  <c r="M76" i="14"/>
  <c r="M78" i="14"/>
  <c r="M52" i="14"/>
  <c r="M62" i="14"/>
  <c r="M74" i="14"/>
  <c r="M75" i="14"/>
  <c r="M64" i="14"/>
  <c r="M71" i="14"/>
  <c r="M58" i="14"/>
  <c r="M84" i="14"/>
  <c r="M86" i="14"/>
  <c r="M77" i="14"/>
  <c r="M60" i="14"/>
  <c r="M82" i="14"/>
  <c r="M87" i="14"/>
  <c r="M89" i="14"/>
  <c r="M91" i="14"/>
  <c r="M93" i="14"/>
  <c r="M95" i="14"/>
  <c r="M97" i="14"/>
  <c r="M66" i="14"/>
  <c r="M80" i="14"/>
  <c r="M88" i="14"/>
  <c r="M92" i="14"/>
  <c r="M104" i="14"/>
  <c r="M106" i="14"/>
  <c r="M108" i="14"/>
  <c r="M110" i="14"/>
  <c r="M112" i="14"/>
  <c r="M114" i="14"/>
  <c r="M116" i="14"/>
  <c r="M118" i="14"/>
  <c r="M120" i="14"/>
  <c r="M122" i="14"/>
  <c r="M124" i="14"/>
  <c r="M126" i="14"/>
  <c r="M128" i="14"/>
  <c r="M96" i="14"/>
  <c r="M101" i="14"/>
  <c r="M85" i="14"/>
  <c r="M99" i="14"/>
  <c r="M103" i="14"/>
  <c r="M90" i="14"/>
  <c r="M94" i="14"/>
  <c r="M100" i="14"/>
  <c r="M105" i="14"/>
  <c r="M107" i="14"/>
  <c r="M109" i="14"/>
  <c r="M111" i="14"/>
  <c r="M81" i="14"/>
  <c r="M83" i="14"/>
  <c r="M102" i="14"/>
  <c r="M121" i="14"/>
  <c r="M134" i="14"/>
  <c r="M123" i="14"/>
  <c r="M130" i="14"/>
  <c r="M132" i="14"/>
  <c r="M98" i="14"/>
  <c r="M135" i="14"/>
  <c r="M137" i="14"/>
  <c r="M139" i="14"/>
  <c r="M117" i="14"/>
  <c r="M125" i="14"/>
  <c r="M133" i="14"/>
  <c r="M113" i="14"/>
  <c r="M115" i="14"/>
  <c r="M119" i="14"/>
  <c r="M140" i="14"/>
  <c r="M148" i="14"/>
  <c r="M154" i="14"/>
  <c r="M161" i="14"/>
  <c r="M163" i="14"/>
  <c r="M165" i="14"/>
  <c r="M129" i="14"/>
  <c r="M150" i="14"/>
  <c r="M157" i="14"/>
  <c r="M159" i="14"/>
  <c r="M127" i="14"/>
  <c r="M143" i="14"/>
  <c r="M152" i="14"/>
  <c r="M138" i="14"/>
  <c r="M145" i="14"/>
  <c r="M147" i="14"/>
  <c r="M155" i="14"/>
  <c r="M162" i="14"/>
  <c r="M164" i="14"/>
  <c r="M166" i="14"/>
  <c r="M168" i="14"/>
  <c r="M142" i="14"/>
  <c r="M149" i="14"/>
  <c r="M158" i="14"/>
  <c r="M131" i="14"/>
  <c r="M136" i="14"/>
  <c r="M141" i="14"/>
  <c r="M144" i="14"/>
  <c r="M156" i="14"/>
  <c r="M146" i="14"/>
  <c r="M151" i="14"/>
  <c r="M170" i="14"/>
  <c r="M172" i="14"/>
  <c r="M174" i="14"/>
  <c r="M167" i="14"/>
  <c r="M169" i="14"/>
  <c r="M176" i="14"/>
  <c r="M171" i="14"/>
  <c r="M160" i="14"/>
  <c r="M177" i="14"/>
  <c r="M179" i="14"/>
  <c r="M181" i="14"/>
  <c r="M183" i="14"/>
  <c r="M185" i="14"/>
  <c r="M187" i="14"/>
  <c r="M189" i="14"/>
  <c r="M191" i="14"/>
  <c r="M193" i="14"/>
  <c r="M195" i="14"/>
  <c r="M197" i="14"/>
  <c r="M199" i="14"/>
  <c r="M175" i="14"/>
  <c r="M173" i="14"/>
  <c r="M178" i="14"/>
  <c r="M180" i="14"/>
  <c r="M182" i="14"/>
  <c r="M184" i="14"/>
  <c r="M186" i="14"/>
  <c r="M188" i="14"/>
  <c r="M190" i="14"/>
  <c r="M192" i="14"/>
  <c r="M194" i="14"/>
  <c r="M196" i="14"/>
  <c r="M198" i="14"/>
  <c r="M221" i="14"/>
  <c r="M223" i="14"/>
  <c r="M201" i="14"/>
  <c r="M203" i="14"/>
  <c r="M205" i="14"/>
  <c r="M207" i="14"/>
  <c r="M209" i="14"/>
  <c r="M211" i="14"/>
  <c r="M213" i="14"/>
  <c r="M215" i="14"/>
  <c r="M217" i="14"/>
  <c r="M219" i="14"/>
  <c r="M200" i="14"/>
  <c r="M202" i="14"/>
  <c r="M204" i="14"/>
  <c r="M206" i="14"/>
  <c r="M208" i="14"/>
  <c r="M210" i="14"/>
  <c r="M212" i="14"/>
  <c r="M214" i="14"/>
  <c r="M216" i="14"/>
  <c r="M218" i="14"/>
  <c r="M220" i="14"/>
  <c r="M225" i="14"/>
  <c r="M227" i="14"/>
  <c r="M229" i="14"/>
  <c r="M231" i="14"/>
  <c r="M233" i="14"/>
  <c r="M235" i="14"/>
  <c r="M237" i="14"/>
  <c r="M239" i="14"/>
  <c r="M241" i="14"/>
  <c r="M243" i="14"/>
  <c r="M245" i="14"/>
  <c r="M247" i="14"/>
  <c r="M249" i="14"/>
  <c r="M251" i="14"/>
  <c r="M253" i="14"/>
  <c r="M255" i="14"/>
  <c r="M257" i="14"/>
  <c r="M259" i="14"/>
  <c r="M261" i="14"/>
  <c r="M263" i="14"/>
  <c r="M265" i="14"/>
  <c r="M267" i="14"/>
  <c r="M222" i="14"/>
  <c r="M224" i="14"/>
  <c r="M226" i="14"/>
  <c r="M228" i="14"/>
  <c r="M230" i="14"/>
  <c r="M232" i="14"/>
  <c r="M234" i="14"/>
  <c r="M236" i="14"/>
  <c r="M238" i="14"/>
  <c r="M240" i="14"/>
  <c r="M242" i="14"/>
  <c r="M244" i="14"/>
  <c r="M246" i="14"/>
  <c r="M248" i="14"/>
  <c r="M250" i="14"/>
  <c r="M252" i="14"/>
  <c r="M254" i="14"/>
  <c r="M256" i="14"/>
  <c r="M258" i="14"/>
  <c r="M260" i="14"/>
  <c r="M262" i="14"/>
  <c r="M264" i="14"/>
  <c r="M266" i="14"/>
  <c r="M268" i="14"/>
  <c r="M271" i="14"/>
  <c r="M292" i="14"/>
  <c r="M294" i="14"/>
  <c r="M297" i="14"/>
  <c r="M299" i="14"/>
  <c r="M11" i="14"/>
  <c r="M269" i="14"/>
  <c r="M286" i="14"/>
  <c r="M288" i="14"/>
  <c r="M290" i="14"/>
  <c r="M272" i="14"/>
  <c r="M274" i="14"/>
  <c r="M276" i="14"/>
  <c r="M278" i="14"/>
  <c r="M280" i="14"/>
  <c r="M282" i="14"/>
  <c r="M284" i="14"/>
  <c r="M295" i="14"/>
  <c r="M293" i="14"/>
  <c r="M298" i="14"/>
  <c r="M300" i="14"/>
  <c r="M270" i="14"/>
  <c r="M296" i="14"/>
  <c r="M287" i="14"/>
  <c r="M289" i="14"/>
  <c r="M291" i="14"/>
  <c r="M273" i="14"/>
  <c r="M275" i="14"/>
  <c r="M277" i="14"/>
  <c r="M279" i="14"/>
  <c r="M281" i="14"/>
  <c r="M283" i="14"/>
  <c r="M285" i="14"/>
  <c r="U15" i="14"/>
  <c r="U17" i="14"/>
  <c r="U13" i="14"/>
  <c r="U20" i="14"/>
  <c r="U22" i="14"/>
  <c r="U14" i="14"/>
  <c r="U16" i="14"/>
  <c r="U18" i="14"/>
  <c r="U24" i="14"/>
  <c r="U26" i="14"/>
  <c r="U28" i="14"/>
  <c r="U30" i="14"/>
  <c r="U32" i="14"/>
  <c r="U19" i="14"/>
  <c r="U21" i="14"/>
  <c r="U23" i="14"/>
  <c r="U29" i="14"/>
  <c r="U34" i="14"/>
  <c r="U36" i="14"/>
  <c r="U45" i="14"/>
  <c r="U46" i="14"/>
  <c r="U48" i="14"/>
  <c r="U55" i="14"/>
  <c r="U57" i="14"/>
  <c r="U59" i="14"/>
  <c r="U61" i="14"/>
  <c r="U63" i="14"/>
  <c r="U65" i="14"/>
  <c r="U67" i="14"/>
  <c r="U27" i="14"/>
  <c r="U38" i="14"/>
  <c r="U43" i="14"/>
  <c r="U35" i="14"/>
  <c r="U25" i="14"/>
  <c r="U33" i="14"/>
  <c r="U54" i="14"/>
  <c r="U40" i="14"/>
  <c r="U50" i="14"/>
  <c r="U47" i="14"/>
  <c r="U41" i="14"/>
  <c r="U42" i="14"/>
  <c r="U68" i="14"/>
  <c r="U74" i="14"/>
  <c r="U31" i="14"/>
  <c r="U49" i="14"/>
  <c r="U56" i="14"/>
  <c r="U44" i="14"/>
  <c r="U53" i="14"/>
  <c r="U37" i="14"/>
  <c r="U39" i="14"/>
  <c r="U52" i="14"/>
  <c r="U72" i="14"/>
  <c r="U58" i="14"/>
  <c r="U60" i="14"/>
  <c r="U62" i="14"/>
  <c r="U64" i="14"/>
  <c r="U71" i="14"/>
  <c r="U75" i="14"/>
  <c r="U79" i="14"/>
  <c r="U51" i="14"/>
  <c r="U66" i="14"/>
  <c r="U73" i="14"/>
  <c r="U70" i="14"/>
  <c r="U86" i="14"/>
  <c r="U82" i="14"/>
  <c r="U69" i="14"/>
  <c r="U81" i="14"/>
  <c r="U83" i="14"/>
  <c r="U87" i="14"/>
  <c r="U89" i="14"/>
  <c r="U91" i="14"/>
  <c r="U93" i="14"/>
  <c r="U95" i="14"/>
  <c r="U97" i="14"/>
  <c r="U76" i="14"/>
  <c r="U90" i="14"/>
  <c r="U94" i="14"/>
  <c r="U101" i="14"/>
  <c r="U104" i="14"/>
  <c r="U106" i="14"/>
  <c r="U108" i="14"/>
  <c r="U110" i="14"/>
  <c r="U112" i="14"/>
  <c r="U114" i="14"/>
  <c r="U116" i="14"/>
  <c r="U118" i="14"/>
  <c r="U120" i="14"/>
  <c r="U122" i="14"/>
  <c r="U124" i="14"/>
  <c r="U126" i="14"/>
  <c r="U78" i="14"/>
  <c r="U103" i="14"/>
  <c r="U77" i="14"/>
  <c r="U80" i="14"/>
  <c r="U100" i="14"/>
  <c r="U84" i="14"/>
  <c r="U88" i="14"/>
  <c r="U92" i="14"/>
  <c r="U102" i="14"/>
  <c r="U105" i="14"/>
  <c r="U107" i="14"/>
  <c r="U109" i="14"/>
  <c r="U111" i="14"/>
  <c r="U85" i="14"/>
  <c r="U98" i="14"/>
  <c r="U113" i="14"/>
  <c r="U12" i="14"/>
  <c r="U123" i="14"/>
  <c r="U134" i="14"/>
  <c r="U115" i="14"/>
  <c r="U117" i="14"/>
  <c r="U125" i="14"/>
  <c r="U128" i="14"/>
  <c r="U130" i="14"/>
  <c r="U132" i="14"/>
  <c r="U96" i="14"/>
  <c r="U135" i="14"/>
  <c r="U137" i="14"/>
  <c r="U139" i="14"/>
  <c r="U119" i="14"/>
  <c r="U127" i="14"/>
  <c r="U133" i="14"/>
  <c r="U121" i="14"/>
  <c r="U150" i="14"/>
  <c r="U154" i="14"/>
  <c r="U161" i="14"/>
  <c r="U163" i="14"/>
  <c r="U165" i="14"/>
  <c r="U131" i="14"/>
  <c r="U136" i="14"/>
  <c r="U143" i="14"/>
  <c r="U157" i="14"/>
  <c r="U159" i="14"/>
  <c r="U141" i="14"/>
  <c r="U145" i="14"/>
  <c r="U152" i="14"/>
  <c r="U140" i="14"/>
  <c r="U147" i="14"/>
  <c r="U129" i="14"/>
  <c r="U142" i="14"/>
  <c r="U149" i="14"/>
  <c r="U153" i="14"/>
  <c r="U155" i="14"/>
  <c r="U162" i="14"/>
  <c r="U164" i="14"/>
  <c r="U166" i="14"/>
  <c r="U168" i="14"/>
  <c r="U144" i="14"/>
  <c r="U158" i="14"/>
  <c r="U138" i="14"/>
  <c r="U146" i="14"/>
  <c r="U156" i="14"/>
  <c r="U170" i="14"/>
  <c r="U172" i="14"/>
  <c r="U151" i="14"/>
  <c r="U160" i="14"/>
  <c r="U174" i="14"/>
  <c r="U167" i="14"/>
  <c r="U169" i="14"/>
  <c r="U176" i="14"/>
  <c r="U171" i="14"/>
  <c r="U173" i="14"/>
  <c r="U148" i="14"/>
  <c r="U179" i="14"/>
  <c r="U181" i="14"/>
  <c r="U183" i="14"/>
  <c r="U185" i="14"/>
  <c r="U187" i="14"/>
  <c r="U189" i="14"/>
  <c r="U191" i="14"/>
  <c r="U193" i="14"/>
  <c r="U195" i="14"/>
  <c r="U197" i="14"/>
  <c r="U199" i="14"/>
  <c r="U175" i="14"/>
  <c r="U177" i="14"/>
  <c r="U178" i="14"/>
  <c r="U180" i="14"/>
  <c r="U182" i="14"/>
  <c r="U184" i="14"/>
  <c r="U186" i="14"/>
  <c r="U188" i="14"/>
  <c r="U190" i="14"/>
  <c r="U192" i="14"/>
  <c r="U194" i="14"/>
  <c r="U196" i="14"/>
  <c r="U198" i="14"/>
  <c r="U221" i="14"/>
  <c r="U223" i="14"/>
  <c r="U201" i="14"/>
  <c r="U203" i="14"/>
  <c r="U205" i="14"/>
  <c r="U207" i="14"/>
  <c r="U209" i="14"/>
  <c r="U211" i="14"/>
  <c r="U213" i="14"/>
  <c r="U215" i="14"/>
  <c r="U217" i="14"/>
  <c r="U219" i="14"/>
  <c r="U200" i="14"/>
  <c r="U202" i="14"/>
  <c r="U204" i="14"/>
  <c r="U206" i="14"/>
  <c r="U208" i="14"/>
  <c r="U210" i="14"/>
  <c r="U212" i="14"/>
  <c r="U214" i="14"/>
  <c r="U216" i="14"/>
  <c r="U218" i="14"/>
  <c r="U220" i="14"/>
  <c r="U225" i="14"/>
  <c r="U227" i="14"/>
  <c r="U229" i="14"/>
  <c r="U231" i="14"/>
  <c r="U233" i="14"/>
  <c r="U235" i="14"/>
  <c r="U237" i="14"/>
  <c r="U239" i="14"/>
  <c r="U241" i="14"/>
  <c r="U243" i="14"/>
  <c r="U245" i="14"/>
  <c r="U247" i="14"/>
  <c r="U249" i="14"/>
  <c r="U251" i="14"/>
  <c r="U253" i="14"/>
  <c r="U255" i="14"/>
  <c r="U257" i="14"/>
  <c r="U259" i="14"/>
  <c r="U261" i="14"/>
  <c r="U263" i="14"/>
  <c r="U265" i="14"/>
  <c r="U267" i="14"/>
  <c r="U222" i="14"/>
  <c r="U224" i="14"/>
  <c r="U226" i="14"/>
  <c r="U228" i="14"/>
  <c r="U230" i="14"/>
  <c r="U232" i="14"/>
  <c r="U234" i="14"/>
  <c r="U236" i="14"/>
  <c r="U238" i="14"/>
  <c r="U240" i="14"/>
  <c r="U242" i="14"/>
  <c r="U244" i="14"/>
  <c r="U246" i="14"/>
  <c r="U248" i="14"/>
  <c r="U250" i="14"/>
  <c r="U252" i="14"/>
  <c r="U254" i="14"/>
  <c r="U256" i="14"/>
  <c r="U258" i="14"/>
  <c r="U260" i="14"/>
  <c r="U262" i="14"/>
  <c r="U264" i="14"/>
  <c r="U266" i="14"/>
  <c r="U268" i="14"/>
  <c r="U271" i="14"/>
  <c r="U292" i="14"/>
  <c r="U294" i="14"/>
  <c r="U297" i="14"/>
  <c r="U299" i="14"/>
  <c r="U11" i="14"/>
  <c r="U269" i="14"/>
  <c r="U286" i="14"/>
  <c r="U288" i="14"/>
  <c r="U290" i="14"/>
  <c r="U272" i="14"/>
  <c r="U274" i="14"/>
  <c r="U276" i="14"/>
  <c r="U278" i="14"/>
  <c r="U280" i="14"/>
  <c r="U282" i="14"/>
  <c r="U284" i="14"/>
  <c r="U295" i="14"/>
  <c r="U293" i="14"/>
  <c r="U298" i="14"/>
  <c r="U300" i="14"/>
  <c r="U270" i="14"/>
  <c r="U296" i="14"/>
  <c r="U287" i="14"/>
  <c r="U289" i="14"/>
  <c r="U291" i="14"/>
  <c r="U301" i="14"/>
  <c r="U273" i="14"/>
  <c r="U275" i="14"/>
  <c r="U277" i="14"/>
  <c r="U279" i="14"/>
  <c r="U281" i="14"/>
  <c r="U283" i="14"/>
  <c r="U285" i="14"/>
  <c r="AC15" i="14"/>
  <c r="AC17" i="14"/>
  <c r="AC13" i="14"/>
  <c r="AC20" i="14"/>
  <c r="AC22" i="14"/>
  <c r="AC14" i="14"/>
  <c r="AC16" i="14"/>
  <c r="AC18" i="14"/>
  <c r="AC12" i="14"/>
  <c r="AC23" i="14"/>
  <c r="AC24" i="14"/>
  <c r="AC26" i="14"/>
  <c r="AC28" i="14"/>
  <c r="AC30" i="14"/>
  <c r="AC32" i="14"/>
  <c r="AC34" i="14"/>
  <c r="AC36" i="14"/>
  <c r="AC31" i="14"/>
  <c r="AC21" i="14"/>
  <c r="AC46" i="14"/>
  <c r="AC48" i="14"/>
  <c r="AC55" i="14"/>
  <c r="AC57" i="14"/>
  <c r="AC59" i="14"/>
  <c r="AC61" i="14"/>
  <c r="AC63" i="14"/>
  <c r="AC65" i="14"/>
  <c r="AC25" i="14"/>
  <c r="AC29" i="14"/>
  <c r="AC35" i="14"/>
  <c r="AC40" i="14"/>
  <c r="AC33" i="14"/>
  <c r="AC27" i="14"/>
  <c r="AC47" i="14"/>
  <c r="AC56" i="14"/>
  <c r="AC42" i="14"/>
  <c r="AC44" i="14"/>
  <c r="AC45" i="14"/>
  <c r="AC37" i="14"/>
  <c r="AC49" i="14"/>
  <c r="AC19" i="14"/>
  <c r="AC38" i="14"/>
  <c r="AC39" i="14"/>
  <c r="AC53" i="14"/>
  <c r="AC67" i="14"/>
  <c r="AC76" i="14"/>
  <c r="AC50" i="14"/>
  <c r="AC52" i="14"/>
  <c r="AC51" i="14"/>
  <c r="AC54" i="14"/>
  <c r="AC41" i="14"/>
  <c r="AC64" i="14"/>
  <c r="AC66" i="14"/>
  <c r="AC68" i="14"/>
  <c r="AC71" i="14"/>
  <c r="AC70" i="14"/>
  <c r="AC74" i="14"/>
  <c r="AC81" i="14"/>
  <c r="AC43" i="14"/>
  <c r="AC62" i="14"/>
  <c r="AC72" i="14"/>
  <c r="AC69" i="14"/>
  <c r="AC58" i="14"/>
  <c r="AC75" i="14"/>
  <c r="AC77" i="14"/>
  <c r="AC73" i="14"/>
  <c r="AC83" i="14"/>
  <c r="AC78" i="14"/>
  <c r="AC80" i="14"/>
  <c r="AC85" i="14"/>
  <c r="AC87" i="14"/>
  <c r="AC89" i="14"/>
  <c r="AC91" i="14"/>
  <c r="AC93" i="14"/>
  <c r="AC95" i="14"/>
  <c r="AC97" i="14"/>
  <c r="AC88" i="14"/>
  <c r="AC92" i="14"/>
  <c r="AC103" i="14"/>
  <c r="AC104" i="14"/>
  <c r="AC106" i="14"/>
  <c r="AC108" i="14"/>
  <c r="AC110" i="14"/>
  <c r="AC112" i="14"/>
  <c r="AC114" i="14"/>
  <c r="AC116" i="14"/>
  <c r="AC118" i="14"/>
  <c r="AC120" i="14"/>
  <c r="AC122" i="14"/>
  <c r="AC124" i="14"/>
  <c r="AC126" i="14"/>
  <c r="AC79" i="14"/>
  <c r="AC100" i="14"/>
  <c r="AC102" i="14"/>
  <c r="AC82" i="14"/>
  <c r="AC86" i="14"/>
  <c r="AC90" i="14"/>
  <c r="AC98" i="14"/>
  <c r="AC105" i="14"/>
  <c r="AC107" i="14"/>
  <c r="AC109" i="14"/>
  <c r="AC96" i="14"/>
  <c r="AC99" i="14"/>
  <c r="AC113" i="14"/>
  <c r="AC84" i="14"/>
  <c r="AC115" i="14"/>
  <c r="AC60" i="14"/>
  <c r="AC117" i="14"/>
  <c r="AC125" i="14"/>
  <c r="AC134" i="14"/>
  <c r="AC119" i="14"/>
  <c r="AC127" i="14"/>
  <c r="AC128" i="14"/>
  <c r="AC130" i="14"/>
  <c r="AC132" i="14"/>
  <c r="AC94" i="14"/>
  <c r="AC101" i="14"/>
  <c r="AC135" i="14"/>
  <c r="AC137" i="14"/>
  <c r="AC139" i="14"/>
  <c r="AC111" i="14"/>
  <c r="AC121" i="14"/>
  <c r="AC133" i="14"/>
  <c r="AC123" i="14"/>
  <c r="AC143" i="14"/>
  <c r="AC154" i="14"/>
  <c r="AC161" i="14"/>
  <c r="AC163" i="14"/>
  <c r="AC165" i="14"/>
  <c r="AC138" i="14"/>
  <c r="AC145" i="14"/>
  <c r="AC157" i="14"/>
  <c r="AC159" i="14"/>
  <c r="AC147" i="14"/>
  <c r="AC152" i="14"/>
  <c r="AC142" i="14"/>
  <c r="AC149" i="14"/>
  <c r="AC131" i="14"/>
  <c r="AC136" i="14"/>
  <c r="AC144" i="14"/>
  <c r="AC153" i="14"/>
  <c r="AC155" i="14"/>
  <c r="AC162" i="14"/>
  <c r="AC164" i="14"/>
  <c r="AC166" i="14"/>
  <c r="AC146" i="14"/>
  <c r="AC158" i="14"/>
  <c r="AC140" i="14"/>
  <c r="AC141" i="14"/>
  <c r="AC148" i="14"/>
  <c r="AC156" i="14"/>
  <c r="AC129" i="14"/>
  <c r="AC172" i="14"/>
  <c r="AC174" i="14"/>
  <c r="AC167" i="14"/>
  <c r="AC169" i="14"/>
  <c r="AC176" i="14"/>
  <c r="AC151" i="14"/>
  <c r="AC171" i="14"/>
  <c r="AC150" i="14"/>
  <c r="AC173" i="14"/>
  <c r="AC160" i="14"/>
  <c r="AC168" i="14"/>
  <c r="AC170" i="14"/>
  <c r="AC177" i="14"/>
  <c r="AC179" i="14"/>
  <c r="AC181" i="14"/>
  <c r="AC183" i="14"/>
  <c r="AC185" i="14"/>
  <c r="AC187" i="14"/>
  <c r="AC189" i="14"/>
  <c r="AC191" i="14"/>
  <c r="AC193" i="14"/>
  <c r="AC195" i="14"/>
  <c r="AC197" i="14"/>
  <c r="AC178" i="14"/>
  <c r="AC180" i="14"/>
  <c r="AC182" i="14"/>
  <c r="AC184" i="14"/>
  <c r="AC186" i="14"/>
  <c r="AC188" i="14"/>
  <c r="AC190" i="14"/>
  <c r="AC192" i="14"/>
  <c r="AC194" i="14"/>
  <c r="AC196" i="14"/>
  <c r="AC175" i="14"/>
  <c r="AC221" i="14"/>
  <c r="AC223" i="14"/>
  <c r="AC198" i="14"/>
  <c r="AC199" i="14"/>
  <c r="AC201" i="14"/>
  <c r="AC203" i="14"/>
  <c r="AC205" i="14"/>
  <c r="AC207" i="14"/>
  <c r="AC209" i="14"/>
  <c r="AC211" i="14"/>
  <c r="AC213" i="14"/>
  <c r="AC215" i="14"/>
  <c r="AC217" i="14"/>
  <c r="AC219" i="14"/>
  <c r="AC200" i="14"/>
  <c r="AC202" i="14"/>
  <c r="AC204" i="14"/>
  <c r="AC206" i="14"/>
  <c r="AC208" i="14"/>
  <c r="AC210" i="14"/>
  <c r="AC212" i="14"/>
  <c r="AC214" i="14"/>
  <c r="AC216" i="14"/>
  <c r="AC218" i="14"/>
  <c r="AC220" i="14"/>
  <c r="AC225" i="14"/>
  <c r="AC227" i="14"/>
  <c r="AC229" i="14"/>
  <c r="AC231" i="14"/>
  <c r="AC233" i="14"/>
  <c r="AC235" i="14"/>
  <c r="AC237" i="14"/>
  <c r="AC239" i="14"/>
  <c r="AC241" i="14"/>
  <c r="AC243" i="14"/>
  <c r="AC245" i="14"/>
  <c r="AC247" i="14"/>
  <c r="AC249" i="14"/>
  <c r="AC251" i="14"/>
  <c r="AC253" i="14"/>
  <c r="AC255" i="14"/>
  <c r="AC257" i="14"/>
  <c r="AC259" i="14"/>
  <c r="AC261" i="14"/>
  <c r="AC263" i="14"/>
  <c r="AC265" i="14"/>
  <c r="AC267" i="14"/>
  <c r="AC222" i="14"/>
  <c r="AC224" i="14"/>
  <c r="AC226" i="14"/>
  <c r="AC228" i="14"/>
  <c r="AC230" i="14"/>
  <c r="AC232" i="14"/>
  <c r="AC234" i="14"/>
  <c r="AC236" i="14"/>
  <c r="AC238" i="14"/>
  <c r="AC240" i="14"/>
  <c r="AC242" i="14"/>
  <c r="AC244" i="14"/>
  <c r="AC246" i="14"/>
  <c r="AC248" i="14"/>
  <c r="AC250" i="14"/>
  <c r="AC252" i="14"/>
  <c r="AC254" i="14"/>
  <c r="AC256" i="14"/>
  <c r="AC258" i="14"/>
  <c r="AC260" i="14"/>
  <c r="AC262" i="14"/>
  <c r="AC264" i="14"/>
  <c r="AC266" i="14"/>
  <c r="AC268" i="14"/>
  <c r="AC271" i="14"/>
  <c r="AC292" i="14"/>
  <c r="AC294" i="14"/>
  <c r="AC297" i="14"/>
  <c r="AC299" i="14"/>
  <c r="AC11" i="14"/>
  <c r="AC269" i="14"/>
  <c r="AC286" i="14"/>
  <c r="AC288" i="14"/>
  <c r="AC290" i="14"/>
  <c r="AC272" i="14"/>
  <c r="AC274" i="14"/>
  <c r="AC276" i="14"/>
  <c r="AC278" i="14"/>
  <c r="AC280" i="14"/>
  <c r="AC282" i="14"/>
  <c r="AC284" i="14"/>
  <c r="AC295" i="14"/>
  <c r="AC293" i="14"/>
  <c r="AC298" i="14"/>
  <c r="AC300" i="14"/>
  <c r="AC270" i="14"/>
  <c r="AC296" i="14"/>
  <c r="AC287" i="14"/>
  <c r="AC289" i="14"/>
  <c r="AC291" i="14"/>
  <c r="AC301" i="14"/>
  <c r="AC273" i="14"/>
  <c r="AC275" i="14"/>
  <c r="AC277" i="14"/>
  <c r="AC279" i="14"/>
  <c r="AC281" i="14"/>
  <c r="AC283" i="14"/>
  <c r="AC285" i="14"/>
  <c r="AK15" i="14"/>
  <c r="AK17" i="14"/>
  <c r="AK13" i="14"/>
  <c r="AK20" i="14"/>
  <c r="AK22" i="14"/>
  <c r="AK14" i="14"/>
  <c r="AK16" i="14"/>
  <c r="AK18" i="14"/>
  <c r="AK24" i="14"/>
  <c r="AK26" i="14"/>
  <c r="AK28" i="14"/>
  <c r="AK30" i="14"/>
  <c r="AK32" i="14"/>
  <c r="AK12" i="14"/>
  <c r="AK21" i="14"/>
  <c r="AK25" i="14"/>
  <c r="AK31" i="14"/>
  <c r="AK34" i="14"/>
  <c r="AK36" i="14"/>
  <c r="AK33" i="14"/>
  <c r="AK37" i="14"/>
  <c r="AK46" i="14"/>
  <c r="AK48" i="14"/>
  <c r="AK55" i="14"/>
  <c r="AK57" i="14"/>
  <c r="AK59" i="14"/>
  <c r="AK61" i="14"/>
  <c r="AK63" i="14"/>
  <c r="AK65" i="14"/>
  <c r="AK27" i="14"/>
  <c r="AK39" i="14"/>
  <c r="AK42" i="14"/>
  <c r="AK19" i="14"/>
  <c r="AK23" i="14"/>
  <c r="AK29" i="14"/>
  <c r="AK49" i="14"/>
  <c r="AK52" i="14"/>
  <c r="AK58" i="14"/>
  <c r="AK67" i="14"/>
  <c r="AK35" i="14"/>
  <c r="AK40" i="14"/>
  <c r="AK41" i="14"/>
  <c r="AK69" i="14"/>
  <c r="AK78" i="14"/>
  <c r="AK43" i="14"/>
  <c r="AK44" i="14"/>
  <c r="AK47" i="14"/>
  <c r="AK38" i="14"/>
  <c r="AK45" i="14"/>
  <c r="AK51" i="14"/>
  <c r="AK54" i="14"/>
  <c r="AK56" i="14"/>
  <c r="AK70" i="14"/>
  <c r="AK74" i="14"/>
  <c r="AK73" i="14"/>
  <c r="AK77" i="14"/>
  <c r="AK66" i="14"/>
  <c r="AK71" i="14"/>
  <c r="AK53" i="14"/>
  <c r="AK60" i="14"/>
  <c r="AK75" i="14"/>
  <c r="AK76" i="14"/>
  <c r="AK50" i="14"/>
  <c r="AK68" i="14"/>
  <c r="AK62" i="14"/>
  <c r="AK72" i="14"/>
  <c r="AK81" i="14"/>
  <c r="AK80" i="14"/>
  <c r="AK83" i="14"/>
  <c r="AK99" i="14"/>
  <c r="AK85" i="14"/>
  <c r="AK87" i="14"/>
  <c r="AK89" i="14"/>
  <c r="AK91" i="14"/>
  <c r="AK93" i="14"/>
  <c r="AK95" i="14"/>
  <c r="AK97" i="14"/>
  <c r="AK64" i="14"/>
  <c r="AK79" i="14"/>
  <c r="AK86" i="14"/>
  <c r="AK90" i="14"/>
  <c r="AK104" i="14"/>
  <c r="AK106" i="14"/>
  <c r="AK108" i="14"/>
  <c r="AK110" i="14"/>
  <c r="AK112" i="14"/>
  <c r="AK114" i="14"/>
  <c r="AK116" i="14"/>
  <c r="AK118" i="14"/>
  <c r="AK120" i="14"/>
  <c r="AK122" i="14"/>
  <c r="AK124" i="14"/>
  <c r="AK126" i="14"/>
  <c r="AK100" i="14"/>
  <c r="AK84" i="14"/>
  <c r="AK94" i="14"/>
  <c r="AK102" i="14"/>
  <c r="AK96" i="14"/>
  <c r="AK98" i="14"/>
  <c r="AK88" i="14"/>
  <c r="AK92" i="14"/>
  <c r="AK105" i="14"/>
  <c r="AK107" i="14"/>
  <c r="AK109" i="14"/>
  <c r="AK115" i="14"/>
  <c r="AK101" i="14"/>
  <c r="AK103" i="14"/>
  <c r="AK111" i="14"/>
  <c r="AK82" i="14"/>
  <c r="AK119" i="14"/>
  <c r="AK127" i="14"/>
  <c r="AK134" i="14"/>
  <c r="AK113" i="14"/>
  <c r="AK121" i="14"/>
  <c r="AK128" i="14"/>
  <c r="AK130" i="14"/>
  <c r="AK132" i="14"/>
  <c r="AK135" i="14"/>
  <c r="AK137" i="14"/>
  <c r="AK139" i="14"/>
  <c r="AK123" i="14"/>
  <c r="AK133" i="14"/>
  <c r="AK117" i="14"/>
  <c r="AK125" i="14"/>
  <c r="AK145" i="14"/>
  <c r="AK154" i="14"/>
  <c r="AK161" i="14"/>
  <c r="AK163" i="14"/>
  <c r="AK165" i="14"/>
  <c r="AK140" i="14"/>
  <c r="AK147" i="14"/>
  <c r="AK157" i="14"/>
  <c r="AK159" i="14"/>
  <c r="AK129" i="14"/>
  <c r="AK141" i="14"/>
  <c r="AK142" i="14"/>
  <c r="AK149" i="14"/>
  <c r="AK152" i="14"/>
  <c r="AK144" i="14"/>
  <c r="AK138" i="14"/>
  <c r="AK146" i="14"/>
  <c r="AK153" i="14"/>
  <c r="AK155" i="14"/>
  <c r="AK162" i="14"/>
  <c r="AK164" i="14"/>
  <c r="AK166" i="14"/>
  <c r="AK148" i="14"/>
  <c r="AK158" i="14"/>
  <c r="AK150" i="14"/>
  <c r="AK156" i="14"/>
  <c r="AK160" i="14"/>
  <c r="AK174" i="14"/>
  <c r="AK167" i="14"/>
  <c r="AK169" i="14"/>
  <c r="AK176" i="14"/>
  <c r="AK171" i="14"/>
  <c r="AK173" i="14"/>
  <c r="AK136" i="14"/>
  <c r="AK151" i="14"/>
  <c r="AK175" i="14"/>
  <c r="AK168" i="14"/>
  <c r="AK131" i="14"/>
  <c r="AK170" i="14"/>
  <c r="AK143" i="14"/>
  <c r="AK179" i="14"/>
  <c r="AK181" i="14"/>
  <c r="AK183" i="14"/>
  <c r="AK185" i="14"/>
  <c r="AK187" i="14"/>
  <c r="AK189" i="14"/>
  <c r="AK191" i="14"/>
  <c r="AK193" i="14"/>
  <c r="AK195" i="14"/>
  <c r="AK197" i="14"/>
  <c r="AK178" i="14"/>
  <c r="AK180" i="14"/>
  <c r="AK182" i="14"/>
  <c r="AK184" i="14"/>
  <c r="AK186" i="14"/>
  <c r="AK188" i="14"/>
  <c r="AK190" i="14"/>
  <c r="AK192" i="14"/>
  <c r="AK194" i="14"/>
  <c r="AK196" i="14"/>
  <c r="AK172" i="14"/>
  <c r="AK177" i="14"/>
  <c r="AK221" i="14"/>
  <c r="AK223" i="14"/>
  <c r="AK199" i="14"/>
  <c r="AK201" i="14"/>
  <c r="AK203" i="14"/>
  <c r="AK205" i="14"/>
  <c r="AK207" i="14"/>
  <c r="AK209" i="14"/>
  <c r="AK211" i="14"/>
  <c r="AK213" i="14"/>
  <c r="AK215" i="14"/>
  <c r="AK217" i="14"/>
  <c r="AK219" i="14"/>
  <c r="AK198" i="14"/>
  <c r="AK200" i="14"/>
  <c r="AK202" i="14"/>
  <c r="AK204" i="14"/>
  <c r="AK206" i="14"/>
  <c r="AK208" i="14"/>
  <c r="AK210" i="14"/>
  <c r="AK212" i="14"/>
  <c r="AK214" i="14"/>
  <c r="AK216" i="14"/>
  <c r="AK218" i="14"/>
  <c r="AK220" i="14"/>
  <c r="AK225" i="14"/>
  <c r="AK227" i="14"/>
  <c r="AK229" i="14"/>
  <c r="AK231" i="14"/>
  <c r="AK233" i="14"/>
  <c r="AK235" i="14"/>
  <c r="AK237" i="14"/>
  <c r="AK239" i="14"/>
  <c r="AK241" i="14"/>
  <c r="AK243" i="14"/>
  <c r="AK245" i="14"/>
  <c r="AK247" i="14"/>
  <c r="AK249" i="14"/>
  <c r="AK251" i="14"/>
  <c r="AK253" i="14"/>
  <c r="AK255" i="14"/>
  <c r="AK257" i="14"/>
  <c r="AK259" i="14"/>
  <c r="AK261" i="14"/>
  <c r="AK263" i="14"/>
  <c r="AK265" i="14"/>
  <c r="AK267" i="14"/>
  <c r="AK222" i="14"/>
  <c r="AK224" i="14"/>
  <c r="AK226" i="14"/>
  <c r="AK228" i="14"/>
  <c r="AK230" i="14"/>
  <c r="AK232" i="14"/>
  <c r="AK234" i="14"/>
  <c r="AK236" i="14"/>
  <c r="AK238" i="14"/>
  <c r="AK240" i="14"/>
  <c r="AK242" i="14"/>
  <c r="AK244" i="14"/>
  <c r="AK246" i="14"/>
  <c r="AK248" i="14"/>
  <c r="AK250" i="14"/>
  <c r="AK252" i="14"/>
  <c r="AK254" i="14"/>
  <c r="AK256" i="14"/>
  <c r="AK258" i="14"/>
  <c r="AK260" i="14"/>
  <c r="AK262" i="14"/>
  <c r="AK264" i="14"/>
  <c r="AK266" i="14"/>
  <c r="AK268" i="14"/>
  <c r="AK271" i="14"/>
  <c r="AK292" i="14"/>
  <c r="AK297" i="14"/>
  <c r="AK299" i="14"/>
  <c r="AK11" i="14"/>
  <c r="AK269" i="14"/>
  <c r="AK286" i="14"/>
  <c r="AK288" i="14"/>
  <c r="AK290" i="14"/>
  <c r="AK272" i="14"/>
  <c r="AK274" i="14"/>
  <c r="AK276" i="14"/>
  <c r="AK278" i="14"/>
  <c r="AK280" i="14"/>
  <c r="AK282" i="14"/>
  <c r="AK284" i="14"/>
  <c r="AK295" i="14"/>
  <c r="AK293" i="14"/>
  <c r="AK298" i="14"/>
  <c r="AK300" i="14"/>
  <c r="AK270" i="14"/>
  <c r="AK296" i="14"/>
  <c r="AK301" i="14"/>
  <c r="AK285" i="14"/>
  <c r="AK287" i="14"/>
  <c r="AK289" i="14"/>
  <c r="AK291" i="14"/>
  <c r="AK273" i="14"/>
  <c r="AK275" i="14"/>
  <c r="AK277" i="14"/>
  <c r="AK279" i="14"/>
  <c r="AK281" i="14"/>
  <c r="AK283" i="14"/>
  <c r="AK294" i="14"/>
  <c r="AS15" i="14"/>
  <c r="AS17" i="14"/>
  <c r="AS13" i="14"/>
  <c r="AS20" i="14"/>
  <c r="AS22" i="14"/>
  <c r="AS14" i="14"/>
  <c r="AS16" i="14"/>
  <c r="AS18" i="14"/>
  <c r="AS24" i="14"/>
  <c r="AS26" i="14"/>
  <c r="AS28" i="14"/>
  <c r="AS30" i="14"/>
  <c r="AS32" i="14"/>
  <c r="AS12" i="14"/>
  <c r="AS19" i="14"/>
  <c r="AS27" i="14"/>
  <c r="AS33" i="14"/>
  <c r="AS34" i="14"/>
  <c r="AS36" i="14"/>
  <c r="AS31" i="14"/>
  <c r="AS46" i="14"/>
  <c r="AS48" i="14"/>
  <c r="AS55" i="14"/>
  <c r="AS57" i="14"/>
  <c r="AS59" i="14"/>
  <c r="AS61" i="14"/>
  <c r="AS63" i="14"/>
  <c r="AS65" i="14"/>
  <c r="AS29" i="14"/>
  <c r="AS41" i="14"/>
  <c r="AS44" i="14"/>
  <c r="AS25" i="14"/>
  <c r="AS21" i="14"/>
  <c r="AS35" i="14"/>
  <c r="AS37" i="14"/>
  <c r="AS60" i="14"/>
  <c r="AS38" i="14"/>
  <c r="AS50" i="14"/>
  <c r="AS51" i="14"/>
  <c r="AS54" i="14"/>
  <c r="AS58" i="14"/>
  <c r="AS71" i="14"/>
  <c r="AS23" i="14"/>
  <c r="AS43" i="14"/>
  <c r="AS45" i="14"/>
  <c r="AS47" i="14"/>
  <c r="AS53" i="14"/>
  <c r="AS39" i="14"/>
  <c r="AS73" i="14"/>
  <c r="AS69" i="14"/>
  <c r="AS49" i="14"/>
  <c r="AS56" i="14"/>
  <c r="AS62" i="14"/>
  <c r="AS64" i="14"/>
  <c r="AS68" i="14"/>
  <c r="AS72" i="14"/>
  <c r="AS76" i="14"/>
  <c r="AS40" i="14"/>
  <c r="AS42" i="14"/>
  <c r="AS52" i="14"/>
  <c r="AS74" i="14"/>
  <c r="AS66" i="14"/>
  <c r="AS67" i="14"/>
  <c r="AS77" i="14"/>
  <c r="AS83" i="14"/>
  <c r="AS70" i="14"/>
  <c r="AS85" i="14"/>
  <c r="AS99" i="14"/>
  <c r="AS79" i="14"/>
  <c r="AS82" i="14"/>
  <c r="AS87" i="14"/>
  <c r="AS89" i="14"/>
  <c r="AS91" i="14"/>
  <c r="AS93" i="14"/>
  <c r="AS95" i="14"/>
  <c r="AS97" i="14"/>
  <c r="AS78" i="14"/>
  <c r="AS88" i="14"/>
  <c r="AS92" i="14"/>
  <c r="AS100" i="14"/>
  <c r="AS104" i="14"/>
  <c r="AS106" i="14"/>
  <c r="AS108" i="14"/>
  <c r="AS110" i="14"/>
  <c r="AS112" i="14"/>
  <c r="AS114" i="14"/>
  <c r="AS116" i="14"/>
  <c r="AS118" i="14"/>
  <c r="AS120" i="14"/>
  <c r="AS122" i="14"/>
  <c r="AS124" i="14"/>
  <c r="AS126" i="14"/>
  <c r="AS75" i="14"/>
  <c r="AS96" i="14"/>
  <c r="AS102" i="14"/>
  <c r="AS98" i="14"/>
  <c r="AS81" i="14"/>
  <c r="AS80" i="14"/>
  <c r="AS86" i="14"/>
  <c r="AS90" i="14"/>
  <c r="AS105" i="14"/>
  <c r="AS107" i="14"/>
  <c r="AS109" i="14"/>
  <c r="AS111" i="14"/>
  <c r="AS84" i="14"/>
  <c r="AS101" i="14"/>
  <c r="AS103" i="14"/>
  <c r="AS94" i="14"/>
  <c r="AS121" i="14"/>
  <c r="AS134" i="14"/>
  <c r="AS132" i="14"/>
  <c r="AS123" i="14"/>
  <c r="AS128" i="14"/>
  <c r="AS130" i="14"/>
  <c r="AS135" i="14"/>
  <c r="AS137" i="14"/>
  <c r="AS139" i="14"/>
  <c r="AS113" i="14"/>
  <c r="AS117" i="14"/>
  <c r="AS125" i="14"/>
  <c r="AS133" i="14"/>
  <c r="AS115" i="14"/>
  <c r="AS119" i="14"/>
  <c r="AS147" i="14"/>
  <c r="AS154" i="14"/>
  <c r="AS161" i="14"/>
  <c r="AS163" i="14"/>
  <c r="AS165" i="14"/>
  <c r="AS142" i="14"/>
  <c r="AS149" i="14"/>
  <c r="AS157" i="14"/>
  <c r="AS159" i="14"/>
  <c r="AS131" i="14"/>
  <c r="AS136" i="14"/>
  <c r="AS144" i="14"/>
  <c r="AS152" i="14"/>
  <c r="AS127" i="14"/>
  <c r="AS146" i="14"/>
  <c r="AS140" i="14"/>
  <c r="AS148" i="14"/>
  <c r="AS153" i="14"/>
  <c r="AS155" i="14"/>
  <c r="AS162" i="14"/>
  <c r="AS164" i="14"/>
  <c r="AS166" i="14"/>
  <c r="AS129" i="14"/>
  <c r="AS150" i="14"/>
  <c r="AS143" i="14"/>
  <c r="AS156" i="14"/>
  <c r="AS167" i="14"/>
  <c r="AS169" i="14"/>
  <c r="AS176" i="14"/>
  <c r="AS171" i="14"/>
  <c r="AS138" i="14"/>
  <c r="AS173" i="14"/>
  <c r="AS141" i="14"/>
  <c r="AS160" i="14"/>
  <c r="AS175" i="14"/>
  <c r="AS168" i="14"/>
  <c r="AS145" i="14"/>
  <c r="AS151" i="14"/>
  <c r="AS170" i="14"/>
  <c r="AS158" i="14"/>
  <c r="AS172" i="14"/>
  <c r="AS174" i="14"/>
  <c r="AS178" i="14"/>
  <c r="AS179" i="14"/>
  <c r="AS181" i="14"/>
  <c r="AS183" i="14"/>
  <c r="AS185" i="14"/>
  <c r="AS187" i="14"/>
  <c r="AS189" i="14"/>
  <c r="AS191" i="14"/>
  <c r="AS193" i="14"/>
  <c r="AS195" i="14"/>
  <c r="AS197" i="14"/>
  <c r="AS177" i="14"/>
  <c r="AS180" i="14"/>
  <c r="AS182" i="14"/>
  <c r="AS184" i="14"/>
  <c r="AS186" i="14"/>
  <c r="AS188" i="14"/>
  <c r="AS190" i="14"/>
  <c r="AS192" i="14"/>
  <c r="AS194" i="14"/>
  <c r="AS196" i="14"/>
  <c r="AS221" i="14"/>
  <c r="AS223" i="14"/>
  <c r="AS199" i="14"/>
  <c r="AS201" i="14"/>
  <c r="AS203" i="14"/>
  <c r="AS205" i="14"/>
  <c r="AS207" i="14"/>
  <c r="AS209" i="14"/>
  <c r="AS211" i="14"/>
  <c r="AS213" i="14"/>
  <c r="AS215" i="14"/>
  <c r="AS217" i="14"/>
  <c r="AS219" i="14"/>
  <c r="AS198" i="14"/>
  <c r="AS200" i="14"/>
  <c r="AS202" i="14"/>
  <c r="AS204" i="14"/>
  <c r="AS206" i="14"/>
  <c r="AS208" i="14"/>
  <c r="AS210" i="14"/>
  <c r="AS212" i="14"/>
  <c r="AS214" i="14"/>
  <c r="AS216" i="14"/>
  <c r="AS218" i="14"/>
  <c r="AS220" i="14"/>
  <c r="AS225" i="14"/>
  <c r="AS227" i="14"/>
  <c r="AS229" i="14"/>
  <c r="AS231" i="14"/>
  <c r="AS233" i="14"/>
  <c r="AS235" i="14"/>
  <c r="AS237" i="14"/>
  <c r="AS239" i="14"/>
  <c r="AS241" i="14"/>
  <c r="AS243" i="14"/>
  <c r="AS245" i="14"/>
  <c r="AS247" i="14"/>
  <c r="AS249" i="14"/>
  <c r="AS251" i="14"/>
  <c r="AS253" i="14"/>
  <c r="AS255" i="14"/>
  <c r="AS257" i="14"/>
  <c r="AS259" i="14"/>
  <c r="AS261" i="14"/>
  <c r="AS263" i="14"/>
  <c r="AS265" i="14"/>
  <c r="AS267" i="14"/>
  <c r="AS224" i="14"/>
  <c r="AS226" i="14"/>
  <c r="AS228" i="14"/>
  <c r="AS230" i="14"/>
  <c r="AS232" i="14"/>
  <c r="AS234" i="14"/>
  <c r="AS236" i="14"/>
  <c r="AS238" i="14"/>
  <c r="AS240" i="14"/>
  <c r="AS242" i="14"/>
  <c r="AS244" i="14"/>
  <c r="AS246" i="14"/>
  <c r="AS248" i="14"/>
  <c r="AS250" i="14"/>
  <c r="AS252" i="14"/>
  <c r="AS254" i="14"/>
  <c r="AS256" i="14"/>
  <c r="AS258" i="14"/>
  <c r="AS260" i="14"/>
  <c r="AS262" i="14"/>
  <c r="AS264" i="14"/>
  <c r="AS266" i="14"/>
  <c r="AS268" i="14"/>
  <c r="AS222" i="14"/>
  <c r="AS292" i="14"/>
  <c r="AS297" i="14"/>
  <c r="AS299" i="14"/>
  <c r="AS11" i="14"/>
  <c r="AS269" i="14"/>
  <c r="AS295" i="14"/>
  <c r="AS286" i="14"/>
  <c r="AS288" i="14"/>
  <c r="AS290" i="14"/>
  <c r="AS272" i="14"/>
  <c r="AS274" i="14"/>
  <c r="AS276" i="14"/>
  <c r="AS278" i="14"/>
  <c r="AS280" i="14"/>
  <c r="AS282" i="14"/>
  <c r="AS284" i="14"/>
  <c r="AS293" i="14"/>
  <c r="AS298" i="14"/>
  <c r="AS300" i="14"/>
  <c r="AS270" i="14"/>
  <c r="AS291" i="14"/>
  <c r="AS296" i="14"/>
  <c r="AS301" i="14"/>
  <c r="AS285" i="14"/>
  <c r="AS287" i="14"/>
  <c r="AS289" i="14"/>
  <c r="AS271" i="14"/>
  <c r="AS273" i="14"/>
  <c r="AS275" i="14"/>
  <c r="AS277" i="14"/>
  <c r="AS279" i="14"/>
  <c r="AS281" i="14"/>
  <c r="AS283" i="14"/>
  <c r="AS294" i="14"/>
  <c r="BA15" i="14"/>
  <c r="BA17" i="14"/>
  <c r="BA13" i="14"/>
  <c r="BA20" i="14"/>
  <c r="BA22" i="14"/>
  <c r="BA14" i="14"/>
  <c r="BA16" i="14"/>
  <c r="BA18" i="14"/>
  <c r="BA24" i="14"/>
  <c r="BA26" i="14"/>
  <c r="BA28" i="14"/>
  <c r="BA30" i="14"/>
  <c r="BA32" i="14"/>
  <c r="BA21" i="14"/>
  <c r="BA29" i="14"/>
  <c r="BA34" i="14"/>
  <c r="BA36" i="14"/>
  <c r="BA12" i="14"/>
  <c r="BA44" i="14"/>
  <c r="BA46" i="14"/>
  <c r="BA48" i="14"/>
  <c r="BA55" i="14"/>
  <c r="BA57" i="14"/>
  <c r="BA59" i="14"/>
  <c r="BA61" i="14"/>
  <c r="BA63" i="14"/>
  <c r="BA65" i="14"/>
  <c r="BA38" i="14"/>
  <c r="BA23" i="14"/>
  <c r="BA27" i="14"/>
  <c r="BA35" i="14"/>
  <c r="BA19" i="14"/>
  <c r="BA33" i="14"/>
  <c r="BA31" i="14"/>
  <c r="BA45" i="14"/>
  <c r="BA62" i="14"/>
  <c r="BA39" i="14"/>
  <c r="BA43" i="14"/>
  <c r="BA50" i="14"/>
  <c r="BA47" i="14"/>
  <c r="BA40" i="14"/>
  <c r="BA49" i="14"/>
  <c r="BA73" i="14"/>
  <c r="BA25" i="14"/>
  <c r="BA41" i="14"/>
  <c r="BA42" i="14"/>
  <c r="BA53" i="14"/>
  <c r="BA56" i="14"/>
  <c r="BA66" i="14"/>
  <c r="BA67" i="14"/>
  <c r="BA68" i="14"/>
  <c r="BA72" i="14"/>
  <c r="BA54" i="14"/>
  <c r="BA75" i="14"/>
  <c r="BA80" i="14"/>
  <c r="BA37" i="14"/>
  <c r="BA60" i="14"/>
  <c r="BA52" i="14"/>
  <c r="BA70" i="14"/>
  <c r="BA76" i="14"/>
  <c r="BA77" i="14"/>
  <c r="BA69" i="14"/>
  <c r="BA79" i="14"/>
  <c r="BA85" i="14"/>
  <c r="BA82" i="14"/>
  <c r="BA51" i="14"/>
  <c r="BA84" i="14"/>
  <c r="BA87" i="14"/>
  <c r="BA89" i="14"/>
  <c r="BA91" i="14"/>
  <c r="BA93" i="14"/>
  <c r="BA95" i="14"/>
  <c r="BA71" i="14"/>
  <c r="BA64" i="14"/>
  <c r="BA83" i="14"/>
  <c r="BA86" i="14"/>
  <c r="BA90" i="14"/>
  <c r="BA102" i="14"/>
  <c r="BA104" i="14"/>
  <c r="BA106" i="14"/>
  <c r="BA108" i="14"/>
  <c r="BA110" i="14"/>
  <c r="BA112" i="14"/>
  <c r="BA114" i="14"/>
  <c r="BA116" i="14"/>
  <c r="BA118" i="14"/>
  <c r="BA120" i="14"/>
  <c r="BA122" i="14"/>
  <c r="BA124" i="14"/>
  <c r="BA126" i="14"/>
  <c r="BA98" i="14"/>
  <c r="BA58" i="14"/>
  <c r="BA99" i="14"/>
  <c r="BA88" i="14"/>
  <c r="BA92" i="14"/>
  <c r="BA97" i="14"/>
  <c r="BA101" i="14"/>
  <c r="BA105" i="14"/>
  <c r="BA107" i="14"/>
  <c r="BA109" i="14"/>
  <c r="BA81" i="14"/>
  <c r="BA96" i="14"/>
  <c r="BA111" i="14"/>
  <c r="BA74" i="14"/>
  <c r="BA113" i="14"/>
  <c r="BA78" i="14"/>
  <c r="BA100" i="14"/>
  <c r="BA94" i="14"/>
  <c r="BA103" i="14"/>
  <c r="BA123" i="14"/>
  <c r="BA132" i="14"/>
  <c r="BA134" i="14"/>
  <c r="BA115" i="14"/>
  <c r="BA117" i="14"/>
  <c r="BA125" i="14"/>
  <c r="BA128" i="14"/>
  <c r="BA130" i="14"/>
  <c r="BA135" i="14"/>
  <c r="BA137" i="14"/>
  <c r="BA139" i="14"/>
  <c r="BA119" i="14"/>
  <c r="BA127" i="14"/>
  <c r="BA133" i="14"/>
  <c r="BA121" i="14"/>
  <c r="BA129" i="14"/>
  <c r="BA142" i="14"/>
  <c r="BA149" i="14"/>
  <c r="BA154" i="14"/>
  <c r="BA161" i="14"/>
  <c r="BA163" i="14"/>
  <c r="BA144" i="14"/>
  <c r="BA152" i="14"/>
  <c r="BA157" i="14"/>
  <c r="BA159" i="14"/>
  <c r="BA138" i="14"/>
  <c r="BA146" i="14"/>
  <c r="BA148" i="14"/>
  <c r="BA150" i="14"/>
  <c r="BA153" i="14"/>
  <c r="BA155" i="14"/>
  <c r="BA162" i="14"/>
  <c r="BA164" i="14"/>
  <c r="BA166" i="14"/>
  <c r="BA131" i="14"/>
  <c r="BA136" i="14"/>
  <c r="BA141" i="14"/>
  <c r="BA143" i="14"/>
  <c r="BA145" i="14"/>
  <c r="BA156" i="14"/>
  <c r="BA140" i="14"/>
  <c r="BA171" i="14"/>
  <c r="BA158" i="14"/>
  <c r="BA173" i="14"/>
  <c r="BA165" i="14"/>
  <c r="BA175" i="14"/>
  <c r="BA147" i="14"/>
  <c r="BA168" i="14"/>
  <c r="BA170" i="14"/>
  <c r="BA172" i="14"/>
  <c r="BA151" i="14"/>
  <c r="BA160" i="14"/>
  <c r="BA167" i="14"/>
  <c r="BA169" i="14"/>
  <c r="BA178" i="14"/>
  <c r="BA179" i="14"/>
  <c r="BA181" i="14"/>
  <c r="BA183" i="14"/>
  <c r="BA185" i="14"/>
  <c r="BA187" i="14"/>
  <c r="BA189" i="14"/>
  <c r="BA191" i="14"/>
  <c r="BA193" i="14"/>
  <c r="BA195" i="14"/>
  <c r="BA197" i="14"/>
  <c r="BA174" i="14"/>
  <c r="BA177" i="14"/>
  <c r="BA180" i="14"/>
  <c r="BA182" i="14"/>
  <c r="BA184" i="14"/>
  <c r="BA186" i="14"/>
  <c r="BA188" i="14"/>
  <c r="BA190" i="14"/>
  <c r="BA192" i="14"/>
  <c r="BA194" i="14"/>
  <c r="BA196" i="14"/>
  <c r="BA176" i="14"/>
  <c r="BA221" i="14"/>
  <c r="BA223" i="14"/>
  <c r="BA199" i="14"/>
  <c r="BA201" i="14"/>
  <c r="BA203" i="14"/>
  <c r="BA205" i="14"/>
  <c r="BA207" i="14"/>
  <c r="BA209" i="14"/>
  <c r="BA211" i="14"/>
  <c r="BA213" i="14"/>
  <c r="BA215" i="14"/>
  <c r="BA217" i="14"/>
  <c r="BA219" i="14"/>
  <c r="BA198" i="14"/>
  <c r="BA200" i="14"/>
  <c r="BA202" i="14"/>
  <c r="BA204" i="14"/>
  <c r="BA206" i="14"/>
  <c r="BA208" i="14"/>
  <c r="BA210" i="14"/>
  <c r="BA212" i="14"/>
  <c r="BA214" i="14"/>
  <c r="BA216" i="14"/>
  <c r="BA218" i="14"/>
  <c r="BA220" i="14"/>
  <c r="BA225" i="14"/>
  <c r="BA227" i="14"/>
  <c r="BA229" i="14"/>
  <c r="BA231" i="14"/>
  <c r="BA233" i="14"/>
  <c r="BA235" i="14"/>
  <c r="BA237" i="14"/>
  <c r="BA239" i="14"/>
  <c r="BA241" i="14"/>
  <c r="BA243" i="14"/>
  <c r="BA245" i="14"/>
  <c r="BA247" i="14"/>
  <c r="BA249" i="14"/>
  <c r="BA251" i="14"/>
  <c r="BA253" i="14"/>
  <c r="BA255" i="14"/>
  <c r="BA257" i="14"/>
  <c r="BA259" i="14"/>
  <c r="BA261" i="14"/>
  <c r="BA263" i="14"/>
  <c r="BA265" i="14"/>
  <c r="BA267" i="14"/>
  <c r="BA224" i="14"/>
  <c r="BA226" i="14"/>
  <c r="BA228" i="14"/>
  <c r="BA230" i="14"/>
  <c r="BA232" i="14"/>
  <c r="BA234" i="14"/>
  <c r="BA236" i="14"/>
  <c r="BA238" i="14"/>
  <c r="BA240" i="14"/>
  <c r="BA242" i="14"/>
  <c r="BA244" i="14"/>
  <c r="BA246" i="14"/>
  <c r="BA248" i="14"/>
  <c r="BA250" i="14"/>
  <c r="BA252" i="14"/>
  <c r="BA254" i="14"/>
  <c r="BA256" i="14"/>
  <c r="BA258" i="14"/>
  <c r="BA260" i="14"/>
  <c r="BA262" i="14"/>
  <c r="BA264" i="14"/>
  <c r="BA266" i="14"/>
  <c r="BA268" i="14"/>
  <c r="BA222" i="14"/>
  <c r="BA292" i="14"/>
  <c r="BA297" i="14"/>
  <c r="BA299" i="14"/>
  <c r="BA11" i="14"/>
  <c r="BA269" i="14"/>
  <c r="BA295" i="14"/>
  <c r="BA286" i="14"/>
  <c r="BA288" i="14"/>
  <c r="BA290" i="14"/>
  <c r="BA272" i="14"/>
  <c r="BA274" i="14"/>
  <c r="BA276" i="14"/>
  <c r="BA278" i="14"/>
  <c r="BA280" i="14"/>
  <c r="BA282" i="14"/>
  <c r="BA284" i="14"/>
  <c r="BA293" i="14"/>
  <c r="BA298" i="14"/>
  <c r="BA300" i="14"/>
  <c r="BA270" i="14"/>
  <c r="BA291" i="14"/>
  <c r="BA296" i="14"/>
  <c r="BA285" i="14"/>
  <c r="BA287" i="14"/>
  <c r="BA289" i="14"/>
  <c r="BA271" i="14"/>
  <c r="BA273" i="14"/>
  <c r="BA275" i="14"/>
  <c r="BA277" i="14"/>
  <c r="BA279" i="14"/>
  <c r="BA281" i="14"/>
  <c r="BA283" i="14"/>
  <c r="BA294" i="14"/>
  <c r="BI15" i="14"/>
  <c r="BI17" i="14"/>
  <c r="BI13" i="14"/>
  <c r="BI20" i="14"/>
  <c r="BI22" i="14"/>
  <c r="BI14" i="14"/>
  <c r="BI16" i="14"/>
  <c r="BI18" i="14"/>
  <c r="BI24" i="14"/>
  <c r="BI26" i="14"/>
  <c r="BI28" i="14"/>
  <c r="BI30" i="14"/>
  <c r="BI32" i="14"/>
  <c r="BI19" i="14"/>
  <c r="BI23" i="14"/>
  <c r="BI34" i="14"/>
  <c r="BI36" i="14"/>
  <c r="BI12" i="14"/>
  <c r="BI21" i="14"/>
  <c r="BI46" i="14"/>
  <c r="BI48" i="14"/>
  <c r="BI55" i="14"/>
  <c r="BI57" i="14"/>
  <c r="BI59" i="14"/>
  <c r="BI61" i="14"/>
  <c r="BI63" i="14"/>
  <c r="BI65" i="14"/>
  <c r="BI33" i="14"/>
  <c r="BI35" i="14"/>
  <c r="BI37" i="14"/>
  <c r="BI40" i="14"/>
  <c r="BI31" i="14"/>
  <c r="BI25" i="14"/>
  <c r="BI29" i="14"/>
  <c r="BI47" i="14"/>
  <c r="BI51" i="14"/>
  <c r="BI64" i="14"/>
  <c r="BI27" i="14"/>
  <c r="BI41" i="14"/>
  <c r="BI49" i="14"/>
  <c r="BI53" i="14"/>
  <c r="BI56" i="14"/>
  <c r="BI60" i="14"/>
  <c r="BI68" i="14"/>
  <c r="BI75" i="14"/>
  <c r="BI39" i="14"/>
  <c r="BI43" i="14"/>
  <c r="BI50" i="14"/>
  <c r="BI42" i="14"/>
  <c r="BI52" i="14"/>
  <c r="BI44" i="14"/>
  <c r="BI45" i="14"/>
  <c r="BI54" i="14"/>
  <c r="BI71" i="14"/>
  <c r="BI70" i="14"/>
  <c r="BI74" i="14"/>
  <c r="BI78" i="14"/>
  <c r="BI38" i="14"/>
  <c r="BI72" i="14"/>
  <c r="BI58" i="14"/>
  <c r="BI76" i="14"/>
  <c r="BI77" i="14"/>
  <c r="BI66" i="14"/>
  <c r="BI69" i="14"/>
  <c r="BI67" i="14"/>
  <c r="BI82" i="14"/>
  <c r="BI73" i="14"/>
  <c r="BI81" i="14"/>
  <c r="BI84" i="14"/>
  <c r="BI87" i="14"/>
  <c r="BI89" i="14"/>
  <c r="BI91" i="14"/>
  <c r="BI93" i="14"/>
  <c r="BI95" i="14"/>
  <c r="BI62" i="14"/>
  <c r="BI85" i="14"/>
  <c r="BI88" i="14"/>
  <c r="BI92" i="14"/>
  <c r="BI98" i="14"/>
  <c r="BI104" i="14"/>
  <c r="BI106" i="14"/>
  <c r="BI108" i="14"/>
  <c r="BI110" i="14"/>
  <c r="BI112" i="14"/>
  <c r="BI114" i="14"/>
  <c r="BI116" i="14"/>
  <c r="BI118" i="14"/>
  <c r="BI120" i="14"/>
  <c r="BI122" i="14"/>
  <c r="BI124" i="14"/>
  <c r="BI126" i="14"/>
  <c r="BI80" i="14"/>
  <c r="BI99" i="14"/>
  <c r="BI79" i="14"/>
  <c r="BI83" i="14"/>
  <c r="BI94" i="14"/>
  <c r="BI97" i="14"/>
  <c r="BI101" i="14"/>
  <c r="BI86" i="14"/>
  <c r="BI90" i="14"/>
  <c r="BI103" i="14"/>
  <c r="BI105" i="14"/>
  <c r="BI107" i="14"/>
  <c r="BI109" i="14"/>
  <c r="BI113" i="14"/>
  <c r="BI96" i="14"/>
  <c r="BI100" i="14"/>
  <c r="BI102" i="14"/>
  <c r="BI117" i="14"/>
  <c r="BI125" i="14"/>
  <c r="BI132" i="14"/>
  <c r="BI134" i="14"/>
  <c r="BI111" i="14"/>
  <c r="BI119" i="14"/>
  <c r="BI127" i="14"/>
  <c r="BI128" i="14"/>
  <c r="BI130" i="14"/>
  <c r="BI135" i="14"/>
  <c r="BI137" i="14"/>
  <c r="BI139" i="14"/>
  <c r="BI121" i="14"/>
  <c r="BI133" i="14"/>
  <c r="BI115" i="14"/>
  <c r="BI123" i="14"/>
  <c r="BI131" i="14"/>
  <c r="BI136" i="14"/>
  <c r="BI144" i="14"/>
  <c r="BI154" i="14"/>
  <c r="BI161" i="14"/>
  <c r="BI163" i="14"/>
  <c r="BI146" i="14"/>
  <c r="BI152" i="14"/>
  <c r="BI157" i="14"/>
  <c r="BI159" i="14"/>
  <c r="BI140" i="14"/>
  <c r="BI148" i="14"/>
  <c r="BI129" i="14"/>
  <c r="BI141" i="14"/>
  <c r="BI150" i="14"/>
  <c r="BI143" i="14"/>
  <c r="BI153" i="14"/>
  <c r="BI155" i="14"/>
  <c r="BI162" i="14"/>
  <c r="BI164" i="14"/>
  <c r="BI166" i="14"/>
  <c r="BI138" i="14"/>
  <c r="BI145" i="14"/>
  <c r="BI147" i="14"/>
  <c r="BI156" i="14"/>
  <c r="BI173" i="14"/>
  <c r="BI149" i="14"/>
  <c r="BI160" i="14"/>
  <c r="BI175" i="14"/>
  <c r="BI168" i="14"/>
  <c r="BI142" i="14"/>
  <c r="BI170" i="14"/>
  <c r="BI158" i="14"/>
  <c r="BI172" i="14"/>
  <c r="BI167" i="14"/>
  <c r="BI169" i="14"/>
  <c r="BI151" i="14"/>
  <c r="BI165" i="14"/>
  <c r="BI171" i="14"/>
  <c r="BI178" i="14"/>
  <c r="BI176" i="14"/>
  <c r="BI179" i="14"/>
  <c r="BI181" i="14"/>
  <c r="BI183" i="14"/>
  <c r="BI185" i="14"/>
  <c r="BI187" i="14"/>
  <c r="BI189" i="14"/>
  <c r="BI191" i="14"/>
  <c r="BI193" i="14"/>
  <c r="BI195" i="14"/>
  <c r="BI197" i="14"/>
  <c r="BI177" i="14"/>
  <c r="BI174" i="14"/>
  <c r="BI180" i="14"/>
  <c r="BI182" i="14"/>
  <c r="BI184" i="14"/>
  <c r="BI186" i="14"/>
  <c r="BI188" i="14"/>
  <c r="BI190" i="14"/>
  <c r="BI192" i="14"/>
  <c r="BI194" i="14"/>
  <c r="BI196" i="14"/>
  <c r="BI198" i="14"/>
  <c r="BI221" i="14"/>
  <c r="BI223" i="14"/>
  <c r="BI199" i="14"/>
  <c r="BI201" i="14"/>
  <c r="BI203" i="14"/>
  <c r="BI205" i="14"/>
  <c r="BI207" i="14"/>
  <c r="BI209" i="14"/>
  <c r="BI211" i="14"/>
  <c r="BI213" i="14"/>
  <c r="BI215" i="14"/>
  <c r="BI217" i="14"/>
  <c r="BI219" i="14"/>
  <c r="BI200" i="14"/>
  <c r="BI202" i="14"/>
  <c r="BI204" i="14"/>
  <c r="BI206" i="14"/>
  <c r="BI208" i="14"/>
  <c r="BI210" i="14"/>
  <c r="BI212" i="14"/>
  <c r="BI214" i="14"/>
  <c r="BI216" i="14"/>
  <c r="BI218" i="14"/>
  <c r="BI220" i="14"/>
  <c r="BI225" i="14"/>
  <c r="BI227" i="14"/>
  <c r="BI229" i="14"/>
  <c r="BI231" i="14"/>
  <c r="BI233" i="14"/>
  <c r="BI235" i="14"/>
  <c r="BI237" i="14"/>
  <c r="BI239" i="14"/>
  <c r="BI241" i="14"/>
  <c r="BI243" i="14"/>
  <c r="BI245" i="14"/>
  <c r="BI247" i="14"/>
  <c r="BI249" i="14"/>
  <c r="BI251" i="14"/>
  <c r="BI253" i="14"/>
  <c r="BI255" i="14"/>
  <c r="BI257" i="14"/>
  <c r="BI259" i="14"/>
  <c r="BI261" i="14"/>
  <c r="BI263" i="14"/>
  <c r="BI265" i="14"/>
  <c r="BI267" i="14"/>
  <c r="BI224" i="14"/>
  <c r="BI226" i="14"/>
  <c r="BI228" i="14"/>
  <c r="BI230" i="14"/>
  <c r="BI232" i="14"/>
  <c r="BI234" i="14"/>
  <c r="BI236" i="14"/>
  <c r="BI238" i="14"/>
  <c r="BI240" i="14"/>
  <c r="BI242" i="14"/>
  <c r="BI244" i="14"/>
  <c r="BI246" i="14"/>
  <c r="BI248" i="14"/>
  <c r="BI250" i="14"/>
  <c r="BI252" i="14"/>
  <c r="BI254" i="14"/>
  <c r="BI256" i="14"/>
  <c r="BI258" i="14"/>
  <c r="BI260" i="14"/>
  <c r="BI262" i="14"/>
  <c r="BI264" i="14"/>
  <c r="BI266" i="14"/>
  <c r="BI268" i="14"/>
  <c r="BI222" i="14"/>
  <c r="BI292" i="14"/>
  <c r="BI297" i="14"/>
  <c r="BI299" i="14"/>
  <c r="BI11" i="14"/>
  <c r="BI269" i="14"/>
  <c r="BI295" i="14"/>
  <c r="BI301" i="14"/>
  <c r="BI286" i="14"/>
  <c r="BI288" i="14"/>
  <c r="BI290" i="14"/>
  <c r="BI272" i="14"/>
  <c r="BI274" i="14"/>
  <c r="BI276" i="14"/>
  <c r="BI278" i="14"/>
  <c r="BI280" i="14"/>
  <c r="BI282" i="14"/>
  <c r="BI284" i="14"/>
  <c r="BI293" i="14"/>
  <c r="BI298" i="14"/>
  <c r="BI300" i="14"/>
  <c r="BI270" i="14"/>
  <c r="BI291" i="14"/>
  <c r="BI296" i="14"/>
  <c r="BI285" i="14"/>
  <c r="BI287" i="14"/>
  <c r="BI289" i="14"/>
  <c r="BI271" i="14"/>
  <c r="BI273" i="14"/>
  <c r="BI275" i="14"/>
  <c r="BI277" i="14"/>
  <c r="BI279" i="14"/>
  <c r="BI281" i="14"/>
  <c r="BI283" i="14"/>
  <c r="BI294" i="14"/>
  <c r="BQ13" i="14"/>
  <c r="BQ15" i="14"/>
  <c r="BQ17" i="14"/>
  <c r="BQ18" i="14"/>
  <c r="BQ20" i="14"/>
  <c r="BQ14" i="14"/>
  <c r="BQ16" i="14"/>
  <c r="BQ12" i="14"/>
  <c r="BQ24" i="14"/>
  <c r="BQ26" i="14"/>
  <c r="BQ28" i="14"/>
  <c r="BQ30" i="14"/>
  <c r="BQ32" i="14"/>
  <c r="BQ21" i="14"/>
  <c r="BQ25" i="14"/>
  <c r="BQ34" i="14"/>
  <c r="BQ19" i="14"/>
  <c r="BQ46" i="14"/>
  <c r="BQ48" i="14"/>
  <c r="BQ53" i="14"/>
  <c r="BQ55" i="14"/>
  <c r="BQ57" i="14"/>
  <c r="BQ59" i="14"/>
  <c r="BQ61" i="14"/>
  <c r="BQ63" i="14"/>
  <c r="BQ65" i="14"/>
  <c r="BQ39" i="14"/>
  <c r="BQ42" i="14"/>
  <c r="BQ43" i="14"/>
  <c r="BQ27" i="14"/>
  <c r="BQ36" i="14"/>
  <c r="BQ23" i="14"/>
  <c r="BQ33" i="14"/>
  <c r="BQ66" i="14"/>
  <c r="BQ38" i="14"/>
  <c r="BQ29" i="14"/>
  <c r="BQ47" i="14"/>
  <c r="BQ49" i="14"/>
  <c r="BQ70" i="14"/>
  <c r="BQ77" i="14"/>
  <c r="BQ40" i="14"/>
  <c r="BQ52" i="14"/>
  <c r="BQ54" i="14"/>
  <c r="BQ51" i="14"/>
  <c r="BQ31" i="14"/>
  <c r="BQ37" i="14"/>
  <c r="BQ74" i="14"/>
  <c r="BQ58" i="14"/>
  <c r="BQ35" i="14"/>
  <c r="BQ41" i="14"/>
  <c r="BQ60" i="14"/>
  <c r="BQ62" i="14"/>
  <c r="BQ44" i="14"/>
  <c r="BQ45" i="14"/>
  <c r="BQ71" i="14"/>
  <c r="BQ73" i="14"/>
  <c r="BQ68" i="14"/>
  <c r="BQ64" i="14"/>
  <c r="BQ50" i="14"/>
  <c r="BQ75" i="14"/>
  <c r="BQ76" i="14"/>
  <c r="BQ78" i="14"/>
  <c r="BQ81" i="14"/>
  <c r="BQ82" i="14"/>
  <c r="BQ69" i="14"/>
  <c r="BQ84" i="14"/>
  <c r="BQ56" i="14"/>
  <c r="BQ80" i="14"/>
  <c r="BQ87" i="14"/>
  <c r="BQ89" i="14"/>
  <c r="BQ91" i="14"/>
  <c r="BQ93" i="14"/>
  <c r="BQ95" i="14"/>
  <c r="BQ67" i="14"/>
  <c r="BQ72" i="14"/>
  <c r="BQ86" i="14"/>
  <c r="BQ90" i="14"/>
  <c r="BQ104" i="14"/>
  <c r="BQ106" i="14"/>
  <c r="BQ108" i="14"/>
  <c r="BQ110" i="14"/>
  <c r="BQ112" i="14"/>
  <c r="BQ114" i="14"/>
  <c r="BQ116" i="14"/>
  <c r="BQ118" i="14"/>
  <c r="BQ120" i="14"/>
  <c r="BQ122" i="14"/>
  <c r="BQ124" i="14"/>
  <c r="BQ126" i="14"/>
  <c r="BQ94" i="14"/>
  <c r="BQ99" i="14"/>
  <c r="BQ97" i="14"/>
  <c r="BQ101" i="14"/>
  <c r="BQ85" i="14"/>
  <c r="BQ96" i="14"/>
  <c r="BQ88" i="14"/>
  <c r="BQ92" i="14"/>
  <c r="BQ103" i="14"/>
  <c r="BQ105" i="14"/>
  <c r="BQ107" i="14"/>
  <c r="BQ109" i="14"/>
  <c r="BQ115" i="14"/>
  <c r="BQ79" i="14"/>
  <c r="BQ98" i="14"/>
  <c r="BQ111" i="14"/>
  <c r="BQ83" i="14"/>
  <c r="BQ113" i="14"/>
  <c r="BQ119" i="14"/>
  <c r="BQ127" i="14"/>
  <c r="BQ132" i="14"/>
  <c r="BQ134" i="14"/>
  <c r="BQ100" i="14"/>
  <c r="BQ121" i="14"/>
  <c r="BQ128" i="14"/>
  <c r="BQ130" i="14"/>
  <c r="BQ102" i="14"/>
  <c r="BQ135" i="14"/>
  <c r="BQ137" i="14"/>
  <c r="BQ139" i="14"/>
  <c r="BQ123" i="14"/>
  <c r="BQ133" i="14"/>
  <c r="BQ117" i="14"/>
  <c r="BQ138" i="14"/>
  <c r="BQ146" i="14"/>
  <c r="BQ154" i="14"/>
  <c r="BQ161" i="14"/>
  <c r="BQ163" i="14"/>
  <c r="BQ148" i="14"/>
  <c r="BQ152" i="14"/>
  <c r="BQ157" i="14"/>
  <c r="BQ159" i="14"/>
  <c r="BQ141" i="14"/>
  <c r="BQ155" i="14"/>
  <c r="BQ125" i="14"/>
  <c r="BQ131" i="14"/>
  <c r="BQ136" i="14"/>
  <c r="BQ143" i="14"/>
  <c r="BQ150" i="14"/>
  <c r="BQ145" i="14"/>
  <c r="BQ153" i="14"/>
  <c r="BQ162" i="14"/>
  <c r="BQ164" i="14"/>
  <c r="BQ166" i="14"/>
  <c r="BQ140" i="14"/>
  <c r="BQ147" i="14"/>
  <c r="BQ156" i="14"/>
  <c r="BQ129" i="14"/>
  <c r="BQ142" i="14"/>
  <c r="BQ149" i="14"/>
  <c r="BQ151" i="14"/>
  <c r="BQ175" i="14"/>
  <c r="BQ144" i="14"/>
  <c r="BQ168" i="14"/>
  <c r="BQ170" i="14"/>
  <c r="BQ172" i="14"/>
  <c r="BQ160" i="14"/>
  <c r="BQ165" i="14"/>
  <c r="BQ174" i="14"/>
  <c r="BQ167" i="14"/>
  <c r="BQ169" i="14"/>
  <c r="BQ171" i="14"/>
  <c r="BQ158" i="14"/>
  <c r="BQ177" i="14"/>
  <c r="BQ179" i="14"/>
  <c r="BQ181" i="14"/>
  <c r="BQ183" i="14"/>
  <c r="BQ185" i="14"/>
  <c r="BQ187" i="14"/>
  <c r="BQ189" i="14"/>
  <c r="BQ191" i="14"/>
  <c r="BQ193" i="14"/>
  <c r="BQ195" i="14"/>
  <c r="BQ197" i="14"/>
  <c r="BQ173" i="14"/>
  <c r="BQ176" i="14"/>
  <c r="BQ180" i="14"/>
  <c r="BQ182" i="14"/>
  <c r="BQ184" i="14"/>
  <c r="BQ186" i="14"/>
  <c r="BQ188" i="14"/>
  <c r="BQ190" i="14"/>
  <c r="BQ192" i="14"/>
  <c r="BQ194" i="14"/>
  <c r="BQ196" i="14"/>
  <c r="BQ178" i="14"/>
  <c r="BQ221" i="14"/>
  <c r="BQ198" i="14"/>
  <c r="BQ199" i="14"/>
  <c r="BQ201" i="14"/>
  <c r="BQ203" i="14"/>
  <c r="BQ205" i="14"/>
  <c r="BQ207" i="14"/>
  <c r="BQ209" i="14"/>
  <c r="BQ211" i="14"/>
  <c r="BQ213" i="14"/>
  <c r="BQ215" i="14"/>
  <c r="BQ217" i="14"/>
  <c r="BQ219" i="14"/>
  <c r="BQ220" i="14"/>
  <c r="BQ200" i="14"/>
  <c r="BQ202" i="14"/>
  <c r="BQ204" i="14"/>
  <c r="BQ206" i="14"/>
  <c r="BQ208" i="14"/>
  <c r="BQ210" i="14"/>
  <c r="BQ212" i="14"/>
  <c r="BQ214" i="14"/>
  <c r="BQ216" i="14"/>
  <c r="BQ218" i="14"/>
  <c r="BQ222" i="14"/>
  <c r="BQ223" i="14"/>
  <c r="BQ225" i="14"/>
  <c r="BQ227" i="14"/>
  <c r="BQ229" i="14"/>
  <c r="BQ231" i="14"/>
  <c r="BQ233" i="14"/>
  <c r="BQ235" i="14"/>
  <c r="BQ237" i="14"/>
  <c r="BQ239" i="14"/>
  <c r="BQ241" i="14"/>
  <c r="BQ243" i="14"/>
  <c r="BQ245" i="14"/>
  <c r="BQ247" i="14"/>
  <c r="BQ249" i="14"/>
  <c r="BQ251" i="14"/>
  <c r="BQ253" i="14"/>
  <c r="BQ255" i="14"/>
  <c r="BQ257" i="14"/>
  <c r="BQ259" i="14"/>
  <c r="BQ261" i="14"/>
  <c r="BQ263" i="14"/>
  <c r="BQ265" i="14"/>
  <c r="BQ267" i="14"/>
  <c r="BQ224" i="14"/>
  <c r="BQ226" i="14"/>
  <c r="BQ228" i="14"/>
  <c r="BQ230" i="14"/>
  <c r="BQ232" i="14"/>
  <c r="BQ234" i="14"/>
  <c r="BQ236" i="14"/>
  <c r="BQ238" i="14"/>
  <c r="BQ240" i="14"/>
  <c r="BQ242" i="14"/>
  <c r="BQ244" i="14"/>
  <c r="BQ246" i="14"/>
  <c r="BQ248" i="14"/>
  <c r="BQ250" i="14"/>
  <c r="BQ252" i="14"/>
  <c r="BQ254" i="14"/>
  <c r="BQ256" i="14"/>
  <c r="BQ258" i="14"/>
  <c r="BQ260" i="14"/>
  <c r="BQ262" i="14"/>
  <c r="BQ264" i="14"/>
  <c r="BQ266" i="14"/>
  <c r="BQ268" i="14"/>
  <c r="BQ292" i="14"/>
  <c r="BQ297" i="14"/>
  <c r="BQ299" i="14"/>
  <c r="BQ11" i="14"/>
  <c r="BQ269" i="14"/>
  <c r="BQ295" i="14"/>
  <c r="BQ286" i="14"/>
  <c r="BQ288" i="14"/>
  <c r="BQ290" i="14"/>
  <c r="BQ272" i="14"/>
  <c r="BQ274" i="14"/>
  <c r="BQ276" i="14"/>
  <c r="BQ278" i="14"/>
  <c r="BQ280" i="14"/>
  <c r="BQ282" i="14"/>
  <c r="BQ284" i="14"/>
  <c r="BQ293" i="14"/>
  <c r="BQ296" i="14"/>
  <c r="BQ298" i="14"/>
  <c r="BQ300" i="14"/>
  <c r="BQ270" i="14"/>
  <c r="BQ291" i="14"/>
  <c r="BQ301" i="14"/>
  <c r="BQ285" i="14"/>
  <c r="BQ287" i="14"/>
  <c r="BQ289" i="14"/>
  <c r="BQ271" i="14"/>
  <c r="BQ273" i="14"/>
  <c r="BQ275" i="14"/>
  <c r="BQ277" i="14"/>
  <c r="BQ279" i="14"/>
  <c r="BQ281" i="14"/>
  <c r="BQ283" i="14"/>
  <c r="BQ294" i="14"/>
  <c r="N12" i="14"/>
  <c r="N19" i="14"/>
  <c r="N21" i="14"/>
  <c r="N15" i="14"/>
  <c r="N17" i="14"/>
  <c r="N13" i="14"/>
  <c r="N20" i="14"/>
  <c r="N22" i="14"/>
  <c r="N14" i="14"/>
  <c r="N16" i="14"/>
  <c r="N23" i="14"/>
  <c r="N24" i="14"/>
  <c r="N26" i="14"/>
  <c r="N28" i="14"/>
  <c r="N30" i="14"/>
  <c r="N32" i="14"/>
  <c r="N27" i="14"/>
  <c r="N34" i="14"/>
  <c r="N36" i="14"/>
  <c r="N18" i="14"/>
  <c r="N29" i="14"/>
  <c r="N39" i="14"/>
  <c r="N42" i="14"/>
  <c r="N50" i="14"/>
  <c r="N52" i="14"/>
  <c r="N46" i="14"/>
  <c r="N48" i="14"/>
  <c r="N25" i="14"/>
  <c r="N33" i="14"/>
  <c r="N31" i="14"/>
  <c r="N44" i="14"/>
  <c r="N51" i="14"/>
  <c r="N53" i="14"/>
  <c r="N59" i="14"/>
  <c r="N66" i="14"/>
  <c r="N68" i="14"/>
  <c r="N69" i="14"/>
  <c r="N71" i="14"/>
  <c r="N73" i="14"/>
  <c r="N75" i="14"/>
  <c r="N77" i="14"/>
  <c r="N79" i="14"/>
  <c r="N38" i="14"/>
  <c r="N43" i="14"/>
  <c r="N35" i="14"/>
  <c r="N37" i="14"/>
  <c r="N45" i="14"/>
  <c r="N54" i="14"/>
  <c r="N58" i="14"/>
  <c r="N62" i="14"/>
  <c r="N70" i="14"/>
  <c r="N81" i="14"/>
  <c r="N83" i="14"/>
  <c r="N85" i="14"/>
  <c r="N41" i="14"/>
  <c r="N57" i="14"/>
  <c r="N47" i="14"/>
  <c r="N55" i="14"/>
  <c r="N40" i="14"/>
  <c r="N72" i="14"/>
  <c r="N76" i="14"/>
  <c r="N60" i="14"/>
  <c r="N61" i="14"/>
  <c r="N67" i="14"/>
  <c r="N56" i="14"/>
  <c r="N63" i="14"/>
  <c r="N64" i="14"/>
  <c r="N80" i="14"/>
  <c r="N88" i="14"/>
  <c r="N90" i="14"/>
  <c r="N92" i="14"/>
  <c r="N94" i="14"/>
  <c r="N65" i="14"/>
  <c r="N84" i="14"/>
  <c r="N101" i="14"/>
  <c r="N103" i="14"/>
  <c r="N86" i="14"/>
  <c r="N49" i="14"/>
  <c r="N78" i="14"/>
  <c r="N74" i="14"/>
  <c r="N87" i="14"/>
  <c r="N91" i="14"/>
  <c r="N104" i="14"/>
  <c r="N106" i="14"/>
  <c r="N108" i="14"/>
  <c r="N110" i="14"/>
  <c r="N112" i="14"/>
  <c r="N114" i="14"/>
  <c r="N116" i="14"/>
  <c r="N118" i="14"/>
  <c r="N120" i="14"/>
  <c r="N122" i="14"/>
  <c r="N124" i="14"/>
  <c r="N126" i="14"/>
  <c r="N128" i="14"/>
  <c r="N96" i="14"/>
  <c r="N99" i="14"/>
  <c r="N95" i="14"/>
  <c r="N93" i="14"/>
  <c r="N98" i="14"/>
  <c r="N107" i="14"/>
  <c r="N82" i="14"/>
  <c r="N89" i="14"/>
  <c r="N109" i="14"/>
  <c r="N111" i="14"/>
  <c r="N97" i="14"/>
  <c r="N100" i="14"/>
  <c r="N102" i="14"/>
  <c r="N105" i="14"/>
  <c r="N136" i="14"/>
  <c r="N138" i="14"/>
  <c r="N140" i="14"/>
  <c r="N121" i="14"/>
  <c r="N134" i="14"/>
  <c r="N123" i="14"/>
  <c r="N130" i="14"/>
  <c r="N132" i="14"/>
  <c r="N135" i="14"/>
  <c r="N137" i="14"/>
  <c r="N139" i="14"/>
  <c r="N141" i="14"/>
  <c r="N143" i="14"/>
  <c r="N145" i="14"/>
  <c r="N147" i="14"/>
  <c r="N149" i="14"/>
  <c r="N117" i="14"/>
  <c r="N125" i="14"/>
  <c r="N113" i="14"/>
  <c r="N115" i="14"/>
  <c r="N146" i="14"/>
  <c r="N151" i="14"/>
  <c r="N148" i="14"/>
  <c r="N154" i="14"/>
  <c r="N161" i="14"/>
  <c r="N163" i="14"/>
  <c r="N165" i="14"/>
  <c r="N129" i="14"/>
  <c r="N133" i="14"/>
  <c r="N150" i="14"/>
  <c r="N157" i="14"/>
  <c r="N159" i="14"/>
  <c r="N127" i="14"/>
  <c r="N152" i="14"/>
  <c r="N119" i="14"/>
  <c r="N170" i="14"/>
  <c r="N172" i="14"/>
  <c r="N174" i="14"/>
  <c r="N176" i="14"/>
  <c r="N178" i="14"/>
  <c r="N153" i="14"/>
  <c r="N155" i="14"/>
  <c r="N142" i="14"/>
  <c r="N160" i="14"/>
  <c r="N175" i="14"/>
  <c r="N164" i="14"/>
  <c r="N168" i="14"/>
  <c r="N177" i="14"/>
  <c r="N144" i="14"/>
  <c r="N162" i="14"/>
  <c r="N131" i="14"/>
  <c r="N167" i="14"/>
  <c r="N169" i="14"/>
  <c r="N156" i="14"/>
  <c r="N158" i="14"/>
  <c r="N166" i="14"/>
  <c r="N171" i="14"/>
  <c r="N179" i="14"/>
  <c r="N181" i="14"/>
  <c r="N183" i="14"/>
  <c r="N185" i="14"/>
  <c r="N187" i="14"/>
  <c r="N189" i="14"/>
  <c r="N191" i="14"/>
  <c r="N193" i="14"/>
  <c r="N195" i="14"/>
  <c r="N197" i="14"/>
  <c r="N199" i="14"/>
  <c r="N173" i="14"/>
  <c r="N180" i="14"/>
  <c r="N182" i="14"/>
  <c r="N184" i="14"/>
  <c r="N186" i="14"/>
  <c r="N188" i="14"/>
  <c r="N190" i="14"/>
  <c r="N192" i="14"/>
  <c r="N194" i="14"/>
  <c r="N196" i="14"/>
  <c r="N198" i="14"/>
  <c r="N200" i="14"/>
  <c r="N202" i="14"/>
  <c r="N204" i="14"/>
  <c r="N206" i="14"/>
  <c r="N208" i="14"/>
  <c r="N210" i="14"/>
  <c r="N212" i="14"/>
  <c r="N214" i="14"/>
  <c r="N216" i="14"/>
  <c r="N218" i="14"/>
  <c r="N220" i="14"/>
  <c r="N221" i="14"/>
  <c r="N223" i="14"/>
  <c r="N201" i="14"/>
  <c r="N203" i="14"/>
  <c r="N205" i="14"/>
  <c r="N207" i="14"/>
  <c r="N209" i="14"/>
  <c r="N211" i="14"/>
  <c r="N213" i="14"/>
  <c r="N215" i="14"/>
  <c r="N217" i="14"/>
  <c r="N219" i="14"/>
  <c r="N222" i="14"/>
  <c r="N225" i="14"/>
  <c r="N227" i="14"/>
  <c r="N229" i="14"/>
  <c r="N231" i="14"/>
  <c r="N233" i="14"/>
  <c r="N235" i="14"/>
  <c r="N237" i="14"/>
  <c r="N239" i="14"/>
  <c r="N241" i="14"/>
  <c r="N243" i="14"/>
  <c r="N245" i="14"/>
  <c r="N247" i="14"/>
  <c r="N249" i="14"/>
  <c r="N251" i="14"/>
  <c r="N253" i="14"/>
  <c r="N255" i="14"/>
  <c r="N257" i="14"/>
  <c r="N259" i="14"/>
  <c r="N261" i="14"/>
  <c r="N263" i="14"/>
  <c r="N265" i="14"/>
  <c r="N267" i="14"/>
  <c r="N224" i="14"/>
  <c r="N226" i="14"/>
  <c r="N228" i="14"/>
  <c r="N230" i="14"/>
  <c r="N232" i="14"/>
  <c r="N234" i="14"/>
  <c r="N236" i="14"/>
  <c r="N238" i="14"/>
  <c r="N240" i="14"/>
  <c r="N242" i="14"/>
  <c r="N244" i="14"/>
  <c r="N246" i="14"/>
  <c r="N248" i="14"/>
  <c r="N250" i="14"/>
  <c r="N252" i="14"/>
  <c r="N254" i="14"/>
  <c r="N256" i="14"/>
  <c r="N258" i="14"/>
  <c r="N260" i="14"/>
  <c r="N262" i="14"/>
  <c r="N264" i="14"/>
  <c r="N266" i="14"/>
  <c r="N268" i="14"/>
  <c r="N273" i="14"/>
  <c r="N275" i="14"/>
  <c r="N277" i="14"/>
  <c r="N279" i="14"/>
  <c r="N281" i="14"/>
  <c r="N283" i="14"/>
  <c r="N285" i="14"/>
  <c r="N301" i="14"/>
  <c r="N271" i="14"/>
  <c r="N292" i="14"/>
  <c r="N294" i="14"/>
  <c r="N297" i="14"/>
  <c r="N299" i="14"/>
  <c r="N11" i="14"/>
  <c r="N269" i="14"/>
  <c r="N286" i="14"/>
  <c r="N288" i="14"/>
  <c r="N290" i="14"/>
  <c r="N272" i="14"/>
  <c r="N274" i="14"/>
  <c r="N276" i="14"/>
  <c r="N278" i="14"/>
  <c r="N280" i="14"/>
  <c r="N282" i="14"/>
  <c r="N284" i="14"/>
  <c r="N295" i="14"/>
  <c r="N293" i="14"/>
  <c r="N298" i="14"/>
  <c r="N300" i="14"/>
  <c r="N270" i="14"/>
  <c r="N296" i="14"/>
  <c r="N287" i="14"/>
  <c r="N289" i="14"/>
  <c r="N291" i="14"/>
  <c r="V12" i="14"/>
  <c r="V19" i="14"/>
  <c r="V21" i="14"/>
  <c r="V15" i="14"/>
  <c r="V17" i="14"/>
  <c r="V13" i="14"/>
  <c r="V20" i="14"/>
  <c r="V22" i="14"/>
  <c r="V14" i="14"/>
  <c r="V16" i="14"/>
  <c r="V24" i="14"/>
  <c r="V26" i="14"/>
  <c r="V28" i="14"/>
  <c r="V30" i="14"/>
  <c r="V18" i="14"/>
  <c r="V23" i="14"/>
  <c r="V29" i="14"/>
  <c r="V34" i="14"/>
  <c r="V36" i="14"/>
  <c r="V31" i="14"/>
  <c r="V32" i="14"/>
  <c r="V41" i="14"/>
  <c r="V50" i="14"/>
  <c r="V52" i="14"/>
  <c r="V45" i="14"/>
  <c r="V46" i="14"/>
  <c r="V48" i="14"/>
  <c r="V27" i="14"/>
  <c r="V35" i="14"/>
  <c r="V37" i="14"/>
  <c r="V39" i="14"/>
  <c r="V61" i="14"/>
  <c r="V69" i="14"/>
  <c r="V71" i="14"/>
  <c r="V73" i="14"/>
  <c r="V75" i="14"/>
  <c r="V77" i="14"/>
  <c r="V33" i="14"/>
  <c r="V25" i="14"/>
  <c r="V40" i="14"/>
  <c r="V57" i="14"/>
  <c r="V72" i="14"/>
  <c r="V79" i="14"/>
  <c r="V81" i="14"/>
  <c r="V83" i="14"/>
  <c r="V85" i="14"/>
  <c r="V42" i="14"/>
  <c r="V47" i="14"/>
  <c r="V49" i="14"/>
  <c r="V56" i="14"/>
  <c r="V43" i="14"/>
  <c r="V44" i="14"/>
  <c r="V53" i="14"/>
  <c r="V54" i="14"/>
  <c r="V38" i="14"/>
  <c r="V55" i="14"/>
  <c r="V58" i="14"/>
  <c r="V59" i="14"/>
  <c r="V60" i="14"/>
  <c r="V63" i="14"/>
  <c r="V65" i="14"/>
  <c r="V51" i="14"/>
  <c r="V66" i="14"/>
  <c r="V68" i="14"/>
  <c r="V70" i="14"/>
  <c r="V78" i="14"/>
  <c r="V84" i="14"/>
  <c r="V88" i="14"/>
  <c r="V90" i="14"/>
  <c r="V92" i="14"/>
  <c r="V94" i="14"/>
  <c r="V86" i="14"/>
  <c r="V101" i="14"/>
  <c r="V103" i="14"/>
  <c r="V64" i="14"/>
  <c r="V82" i="14"/>
  <c r="V76" i="14"/>
  <c r="V96" i="14"/>
  <c r="V89" i="14"/>
  <c r="V93" i="14"/>
  <c r="V99" i="14"/>
  <c r="V104" i="14"/>
  <c r="V106" i="14"/>
  <c r="V108" i="14"/>
  <c r="V110" i="14"/>
  <c r="V112" i="14"/>
  <c r="V114" i="14"/>
  <c r="V116" i="14"/>
  <c r="V118" i="14"/>
  <c r="V120" i="14"/>
  <c r="V122" i="14"/>
  <c r="V124" i="14"/>
  <c r="V126" i="14"/>
  <c r="V62" i="14"/>
  <c r="V95" i="14"/>
  <c r="V74" i="14"/>
  <c r="V80" i="14"/>
  <c r="V97" i="14"/>
  <c r="V100" i="14"/>
  <c r="V109" i="14"/>
  <c r="V111" i="14"/>
  <c r="V98" i="14"/>
  <c r="V105" i="14"/>
  <c r="V91" i="14"/>
  <c r="V107" i="14"/>
  <c r="V87" i="14"/>
  <c r="V136" i="14"/>
  <c r="V138" i="14"/>
  <c r="V140" i="14"/>
  <c r="V113" i="14"/>
  <c r="V123" i="14"/>
  <c r="V134" i="14"/>
  <c r="V115" i="14"/>
  <c r="V117" i="14"/>
  <c r="V125" i="14"/>
  <c r="V128" i="14"/>
  <c r="V130" i="14"/>
  <c r="V132" i="14"/>
  <c r="V135" i="14"/>
  <c r="V137" i="14"/>
  <c r="V139" i="14"/>
  <c r="V141" i="14"/>
  <c r="V143" i="14"/>
  <c r="V145" i="14"/>
  <c r="V147" i="14"/>
  <c r="V149" i="14"/>
  <c r="V119" i="14"/>
  <c r="V121" i="14"/>
  <c r="V148" i="14"/>
  <c r="V151" i="14"/>
  <c r="V150" i="14"/>
  <c r="V154" i="14"/>
  <c r="V161" i="14"/>
  <c r="V163" i="14"/>
  <c r="V165" i="14"/>
  <c r="V131" i="14"/>
  <c r="V157" i="14"/>
  <c r="V159" i="14"/>
  <c r="V102" i="14"/>
  <c r="V152" i="14"/>
  <c r="V127" i="14"/>
  <c r="V170" i="14"/>
  <c r="V172" i="14"/>
  <c r="V174" i="14"/>
  <c r="V176" i="14"/>
  <c r="V178" i="14"/>
  <c r="V129" i="14"/>
  <c r="V133" i="14"/>
  <c r="V142" i="14"/>
  <c r="V153" i="14"/>
  <c r="V155" i="14"/>
  <c r="V144" i="14"/>
  <c r="V158" i="14"/>
  <c r="V146" i="14"/>
  <c r="V160" i="14"/>
  <c r="V164" i="14"/>
  <c r="V166" i="14"/>
  <c r="V167" i="14"/>
  <c r="V169" i="14"/>
  <c r="V171" i="14"/>
  <c r="V156" i="14"/>
  <c r="V162" i="14"/>
  <c r="V173" i="14"/>
  <c r="V179" i="14"/>
  <c r="V181" i="14"/>
  <c r="V183" i="14"/>
  <c r="V185" i="14"/>
  <c r="V187" i="14"/>
  <c r="V189" i="14"/>
  <c r="V191" i="14"/>
  <c r="V193" i="14"/>
  <c r="V195" i="14"/>
  <c r="V197" i="14"/>
  <c r="V199" i="14"/>
  <c r="V175" i="14"/>
  <c r="V177" i="14"/>
  <c r="V180" i="14"/>
  <c r="V182" i="14"/>
  <c r="V184" i="14"/>
  <c r="V186" i="14"/>
  <c r="V188" i="14"/>
  <c r="V190" i="14"/>
  <c r="V192" i="14"/>
  <c r="V194" i="14"/>
  <c r="V196" i="14"/>
  <c r="V198" i="14"/>
  <c r="V200" i="14"/>
  <c r="V202" i="14"/>
  <c r="V204" i="14"/>
  <c r="V206" i="14"/>
  <c r="V208" i="14"/>
  <c r="V210" i="14"/>
  <c r="V212" i="14"/>
  <c r="V214" i="14"/>
  <c r="V216" i="14"/>
  <c r="V218" i="14"/>
  <c r="V220" i="14"/>
  <c r="V221" i="14"/>
  <c r="V223" i="14"/>
  <c r="V201" i="14"/>
  <c r="V203" i="14"/>
  <c r="V205" i="14"/>
  <c r="V207" i="14"/>
  <c r="V209" i="14"/>
  <c r="V211" i="14"/>
  <c r="V213" i="14"/>
  <c r="V215" i="14"/>
  <c r="V217" i="14"/>
  <c r="V219" i="14"/>
  <c r="V222" i="14"/>
  <c r="V225" i="14"/>
  <c r="V227" i="14"/>
  <c r="V229" i="14"/>
  <c r="V231" i="14"/>
  <c r="V233" i="14"/>
  <c r="V235" i="14"/>
  <c r="V237" i="14"/>
  <c r="V239" i="14"/>
  <c r="V241" i="14"/>
  <c r="V243" i="14"/>
  <c r="V245" i="14"/>
  <c r="V247" i="14"/>
  <c r="V249" i="14"/>
  <c r="V251" i="14"/>
  <c r="V253" i="14"/>
  <c r="V255" i="14"/>
  <c r="V257" i="14"/>
  <c r="V259" i="14"/>
  <c r="V261" i="14"/>
  <c r="V263" i="14"/>
  <c r="V265" i="14"/>
  <c r="V267" i="14"/>
  <c r="V224" i="14"/>
  <c r="V226" i="14"/>
  <c r="V228" i="14"/>
  <c r="V230" i="14"/>
  <c r="V232" i="14"/>
  <c r="V234" i="14"/>
  <c r="V236" i="14"/>
  <c r="V238" i="14"/>
  <c r="V240" i="14"/>
  <c r="V242" i="14"/>
  <c r="V244" i="14"/>
  <c r="V246" i="14"/>
  <c r="V248" i="14"/>
  <c r="V250" i="14"/>
  <c r="V252" i="14"/>
  <c r="V254" i="14"/>
  <c r="V256" i="14"/>
  <c r="V258" i="14"/>
  <c r="V260" i="14"/>
  <c r="V262" i="14"/>
  <c r="V264" i="14"/>
  <c r="V266" i="14"/>
  <c r="V268" i="14"/>
  <c r="V273" i="14"/>
  <c r="V275" i="14"/>
  <c r="V277" i="14"/>
  <c r="V279" i="14"/>
  <c r="V281" i="14"/>
  <c r="V283" i="14"/>
  <c r="V285" i="14"/>
  <c r="V271" i="14"/>
  <c r="V292" i="14"/>
  <c r="V294" i="14"/>
  <c r="V297" i="14"/>
  <c r="V299" i="14"/>
  <c r="V11" i="14"/>
  <c r="V269" i="14"/>
  <c r="V286" i="14"/>
  <c r="V288" i="14"/>
  <c r="V290" i="14"/>
  <c r="V272" i="14"/>
  <c r="V274" i="14"/>
  <c r="V276" i="14"/>
  <c r="V278" i="14"/>
  <c r="V280" i="14"/>
  <c r="V282" i="14"/>
  <c r="V284" i="14"/>
  <c r="V295" i="14"/>
  <c r="V293" i="14"/>
  <c r="V298" i="14"/>
  <c r="V300" i="14"/>
  <c r="V270" i="14"/>
  <c r="V296" i="14"/>
  <c r="V287" i="14"/>
  <c r="V289" i="14"/>
  <c r="V291" i="14"/>
  <c r="V301" i="14"/>
  <c r="AD12" i="14"/>
  <c r="AD19" i="14"/>
  <c r="AD21" i="14"/>
  <c r="AD15" i="14"/>
  <c r="AD17" i="14"/>
  <c r="AD13" i="14"/>
  <c r="AD20" i="14"/>
  <c r="AD22" i="14"/>
  <c r="AD14" i="14"/>
  <c r="AD16" i="14"/>
  <c r="AD23" i="14"/>
  <c r="AD24" i="14"/>
  <c r="AD26" i="14"/>
  <c r="AD28" i="14"/>
  <c r="AD30" i="14"/>
  <c r="AD34" i="14"/>
  <c r="AD36" i="14"/>
  <c r="AD38" i="14"/>
  <c r="AD43" i="14"/>
  <c r="AD45" i="14"/>
  <c r="AD50" i="14"/>
  <c r="AD52" i="14"/>
  <c r="AD67" i="14"/>
  <c r="AD46" i="14"/>
  <c r="AD48" i="14"/>
  <c r="AD18" i="14"/>
  <c r="AD25" i="14"/>
  <c r="AD29" i="14"/>
  <c r="AD35" i="14"/>
  <c r="AD33" i="14"/>
  <c r="AD31" i="14"/>
  <c r="AD32" i="14"/>
  <c r="AD41" i="14"/>
  <c r="AD54" i="14"/>
  <c r="AD63" i="14"/>
  <c r="AD69" i="14"/>
  <c r="AD71" i="14"/>
  <c r="AD73" i="14"/>
  <c r="AD75" i="14"/>
  <c r="AD77" i="14"/>
  <c r="AD47" i="14"/>
  <c r="AD42" i="14"/>
  <c r="AD44" i="14"/>
  <c r="AD37" i="14"/>
  <c r="AD27" i="14"/>
  <c r="AD39" i="14"/>
  <c r="AD56" i="14"/>
  <c r="AD60" i="14"/>
  <c r="AD64" i="14"/>
  <c r="AD74" i="14"/>
  <c r="AD79" i="14"/>
  <c r="AD81" i="14"/>
  <c r="AD83" i="14"/>
  <c r="AD85" i="14"/>
  <c r="AD40" i="14"/>
  <c r="AD53" i="14"/>
  <c r="AD55" i="14"/>
  <c r="AD61" i="14"/>
  <c r="AD62" i="14"/>
  <c r="AD65" i="14"/>
  <c r="AD66" i="14"/>
  <c r="AD68" i="14"/>
  <c r="AD78" i="14"/>
  <c r="AD72" i="14"/>
  <c r="AD51" i="14"/>
  <c r="AD57" i="14"/>
  <c r="AD76" i="14"/>
  <c r="AD82" i="14"/>
  <c r="AD86" i="14"/>
  <c r="AD88" i="14"/>
  <c r="AD90" i="14"/>
  <c r="AD92" i="14"/>
  <c r="AD94" i="14"/>
  <c r="AD101" i="14"/>
  <c r="AD103" i="14"/>
  <c r="AD58" i="14"/>
  <c r="AD49" i="14"/>
  <c r="AD59" i="14"/>
  <c r="AD84" i="14"/>
  <c r="AD95" i="14"/>
  <c r="AD99" i="14"/>
  <c r="AD87" i="14"/>
  <c r="AD91" i="14"/>
  <c r="AD104" i="14"/>
  <c r="AD106" i="14"/>
  <c r="AD108" i="14"/>
  <c r="AD110" i="14"/>
  <c r="AD112" i="14"/>
  <c r="AD114" i="14"/>
  <c r="AD116" i="14"/>
  <c r="AD118" i="14"/>
  <c r="AD120" i="14"/>
  <c r="AD122" i="14"/>
  <c r="AD124" i="14"/>
  <c r="AD126" i="14"/>
  <c r="AD97" i="14"/>
  <c r="AD100" i="14"/>
  <c r="AD102" i="14"/>
  <c r="AD96" i="14"/>
  <c r="AD113" i="14"/>
  <c r="AD107" i="14"/>
  <c r="AD93" i="14"/>
  <c r="AD80" i="14"/>
  <c r="AD98" i="14"/>
  <c r="AD70" i="14"/>
  <c r="AD109" i="14"/>
  <c r="AD89" i="14"/>
  <c r="AD136" i="14"/>
  <c r="AD138" i="14"/>
  <c r="AD140" i="14"/>
  <c r="AD117" i="14"/>
  <c r="AD125" i="14"/>
  <c r="AD134" i="14"/>
  <c r="AD105" i="14"/>
  <c r="AD119" i="14"/>
  <c r="AD127" i="14"/>
  <c r="AD128" i="14"/>
  <c r="AD130" i="14"/>
  <c r="AD132" i="14"/>
  <c r="AD135" i="14"/>
  <c r="AD137" i="14"/>
  <c r="AD139" i="14"/>
  <c r="AD141" i="14"/>
  <c r="AD143" i="14"/>
  <c r="AD145" i="14"/>
  <c r="AD147" i="14"/>
  <c r="AD149" i="14"/>
  <c r="AD111" i="14"/>
  <c r="AD115" i="14"/>
  <c r="AD121" i="14"/>
  <c r="AD129" i="14"/>
  <c r="AD133" i="14"/>
  <c r="AD150" i="14"/>
  <c r="AD151" i="14"/>
  <c r="AD154" i="14"/>
  <c r="AD161" i="14"/>
  <c r="AD163" i="14"/>
  <c r="AD165" i="14"/>
  <c r="AD157" i="14"/>
  <c r="AD159" i="14"/>
  <c r="AD152" i="14"/>
  <c r="AD123" i="14"/>
  <c r="AD142" i="14"/>
  <c r="AD168" i="14"/>
  <c r="AD170" i="14"/>
  <c r="AD172" i="14"/>
  <c r="AD174" i="14"/>
  <c r="AD176" i="14"/>
  <c r="AD178" i="14"/>
  <c r="AD131" i="14"/>
  <c r="AD144" i="14"/>
  <c r="AD153" i="14"/>
  <c r="AD155" i="14"/>
  <c r="AD146" i="14"/>
  <c r="AD156" i="14"/>
  <c r="AD158" i="14"/>
  <c r="AD162" i="14"/>
  <c r="AD166" i="14"/>
  <c r="AD167" i="14"/>
  <c r="AD169" i="14"/>
  <c r="AD171" i="14"/>
  <c r="AD173" i="14"/>
  <c r="AD160" i="14"/>
  <c r="AD148" i="14"/>
  <c r="AD164" i="14"/>
  <c r="AD175" i="14"/>
  <c r="AD177" i="14"/>
  <c r="AD179" i="14"/>
  <c r="AD181" i="14"/>
  <c r="AD183" i="14"/>
  <c r="AD185" i="14"/>
  <c r="AD187" i="14"/>
  <c r="AD189" i="14"/>
  <c r="AD191" i="14"/>
  <c r="AD193" i="14"/>
  <c r="AD195" i="14"/>
  <c r="AD197" i="14"/>
  <c r="AD180" i="14"/>
  <c r="AD182" i="14"/>
  <c r="AD184" i="14"/>
  <c r="AD186" i="14"/>
  <c r="AD188" i="14"/>
  <c r="AD190" i="14"/>
  <c r="AD192" i="14"/>
  <c r="AD194" i="14"/>
  <c r="AD196" i="14"/>
  <c r="AD198" i="14"/>
  <c r="AD200" i="14"/>
  <c r="AD202" i="14"/>
  <c r="AD204" i="14"/>
  <c r="AD206" i="14"/>
  <c r="AD208" i="14"/>
  <c r="AD210" i="14"/>
  <c r="AD212" i="14"/>
  <c r="AD214" i="14"/>
  <c r="AD216" i="14"/>
  <c r="AD218" i="14"/>
  <c r="AD220" i="14"/>
  <c r="AD221" i="14"/>
  <c r="AD223" i="14"/>
  <c r="AD199" i="14"/>
  <c r="AD201" i="14"/>
  <c r="AD203" i="14"/>
  <c r="AD205" i="14"/>
  <c r="AD207" i="14"/>
  <c r="AD209" i="14"/>
  <c r="AD211" i="14"/>
  <c r="AD213" i="14"/>
  <c r="AD215" i="14"/>
  <c r="AD217" i="14"/>
  <c r="AD219" i="14"/>
  <c r="AD222" i="14"/>
  <c r="AD225" i="14"/>
  <c r="AD227" i="14"/>
  <c r="AD229" i="14"/>
  <c r="AD231" i="14"/>
  <c r="AD233" i="14"/>
  <c r="AD235" i="14"/>
  <c r="AD237" i="14"/>
  <c r="AD239" i="14"/>
  <c r="AD241" i="14"/>
  <c r="AD243" i="14"/>
  <c r="AD245" i="14"/>
  <c r="AD247" i="14"/>
  <c r="AD249" i="14"/>
  <c r="AD251" i="14"/>
  <c r="AD253" i="14"/>
  <c r="AD255" i="14"/>
  <c r="AD257" i="14"/>
  <c r="AD259" i="14"/>
  <c r="AD261" i="14"/>
  <c r="AD263" i="14"/>
  <c r="AD265" i="14"/>
  <c r="AD267" i="14"/>
  <c r="AD224" i="14"/>
  <c r="AD226" i="14"/>
  <c r="AD228" i="14"/>
  <c r="AD230" i="14"/>
  <c r="AD232" i="14"/>
  <c r="AD234" i="14"/>
  <c r="AD236" i="14"/>
  <c r="AD238" i="14"/>
  <c r="AD240" i="14"/>
  <c r="AD242" i="14"/>
  <c r="AD244" i="14"/>
  <c r="AD246" i="14"/>
  <c r="AD248" i="14"/>
  <c r="AD250" i="14"/>
  <c r="AD252" i="14"/>
  <c r="AD254" i="14"/>
  <c r="AD256" i="14"/>
  <c r="AD258" i="14"/>
  <c r="AD260" i="14"/>
  <c r="AD262" i="14"/>
  <c r="AD264" i="14"/>
  <c r="AD266" i="14"/>
  <c r="AD268" i="14"/>
  <c r="AD273" i="14"/>
  <c r="AD275" i="14"/>
  <c r="AD277" i="14"/>
  <c r="AD279" i="14"/>
  <c r="AD281" i="14"/>
  <c r="AD283" i="14"/>
  <c r="AD285" i="14"/>
  <c r="AD271" i="14"/>
  <c r="AD292" i="14"/>
  <c r="AD294" i="14"/>
  <c r="AD297" i="14"/>
  <c r="AD299" i="14"/>
  <c r="AD11" i="14"/>
  <c r="AD269" i="14"/>
  <c r="AD286" i="14"/>
  <c r="AD288" i="14"/>
  <c r="AD290" i="14"/>
  <c r="AD272" i="14"/>
  <c r="AD274" i="14"/>
  <c r="AD276" i="14"/>
  <c r="AD278" i="14"/>
  <c r="AD280" i="14"/>
  <c r="AD282" i="14"/>
  <c r="AD284" i="14"/>
  <c r="AD295" i="14"/>
  <c r="AD293" i="14"/>
  <c r="AD298" i="14"/>
  <c r="AD300" i="14"/>
  <c r="AD270" i="14"/>
  <c r="AD296" i="14"/>
  <c r="AD287" i="14"/>
  <c r="AD289" i="14"/>
  <c r="AD291" i="14"/>
  <c r="AD301" i="14"/>
  <c r="AL12" i="14"/>
  <c r="AL19" i="14"/>
  <c r="AL21" i="14"/>
  <c r="AL15" i="14"/>
  <c r="AL17" i="14"/>
  <c r="AL13" i="14"/>
  <c r="AL20" i="14"/>
  <c r="AL22" i="14"/>
  <c r="AL14" i="14"/>
  <c r="AL16" i="14"/>
  <c r="AL18" i="14"/>
  <c r="AL24" i="14"/>
  <c r="AL26" i="14"/>
  <c r="AL28" i="14"/>
  <c r="AL30" i="14"/>
  <c r="AL25" i="14"/>
  <c r="AL31" i="14"/>
  <c r="AL34" i="14"/>
  <c r="AL36" i="14"/>
  <c r="AL35" i="14"/>
  <c r="AL40" i="14"/>
  <c r="AL50" i="14"/>
  <c r="AL52" i="14"/>
  <c r="AL67" i="14"/>
  <c r="AL33" i="14"/>
  <c r="AL37" i="14"/>
  <c r="AL46" i="14"/>
  <c r="AL48" i="14"/>
  <c r="AL27" i="14"/>
  <c r="AL32" i="14"/>
  <c r="AL23" i="14"/>
  <c r="AL38" i="14"/>
  <c r="AL39" i="14"/>
  <c r="AL43" i="14"/>
  <c r="AL56" i="14"/>
  <c r="AL65" i="14"/>
  <c r="AL69" i="14"/>
  <c r="AL71" i="14"/>
  <c r="AL73" i="14"/>
  <c r="AL75" i="14"/>
  <c r="AL77" i="14"/>
  <c r="AL49" i="14"/>
  <c r="AL41" i="14"/>
  <c r="AL55" i="14"/>
  <c r="AL59" i="14"/>
  <c r="AL63" i="14"/>
  <c r="AL76" i="14"/>
  <c r="AL79" i="14"/>
  <c r="AL81" i="14"/>
  <c r="AL83" i="14"/>
  <c r="AL85" i="14"/>
  <c r="AL44" i="14"/>
  <c r="AL47" i="14"/>
  <c r="AL45" i="14"/>
  <c r="AL51" i="14"/>
  <c r="AL54" i="14"/>
  <c r="AL29" i="14"/>
  <c r="AL42" i="14"/>
  <c r="AL70" i="14"/>
  <c r="AL74" i="14"/>
  <c r="AL66" i="14"/>
  <c r="AL53" i="14"/>
  <c r="AL60" i="14"/>
  <c r="AL61" i="14"/>
  <c r="AL68" i="14"/>
  <c r="AL62" i="14"/>
  <c r="AL86" i="14"/>
  <c r="AL88" i="14"/>
  <c r="AL90" i="14"/>
  <c r="AL92" i="14"/>
  <c r="AL94" i="14"/>
  <c r="AL101" i="14"/>
  <c r="AL103" i="14"/>
  <c r="AL80" i="14"/>
  <c r="AL57" i="14"/>
  <c r="AL58" i="14"/>
  <c r="AL64" i="14"/>
  <c r="AL97" i="14"/>
  <c r="AL89" i="14"/>
  <c r="AL93" i="14"/>
  <c r="AL104" i="14"/>
  <c r="AL106" i="14"/>
  <c r="AL108" i="14"/>
  <c r="AL110" i="14"/>
  <c r="AL112" i="14"/>
  <c r="AL114" i="14"/>
  <c r="AL116" i="14"/>
  <c r="AL118" i="14"/>
  <c r="AL120" i="14"/>
  <c r="AL122" i="14"/>
  <c r="AL124" i="14"/>
  <c r="AL126" i="14"/>
  <c r="AL100" i="14"/>
  <c r="AL78" i="14"/>
  <c r="AL84" i="14"/>
  <c r="AL102" i="14"/>
  <c r="AL72" i="14"/>
  <c r="AL96" i="14"/>
  <c r="AL98" i="14"/>
  <c r="AL82" i="14"/>
  <c r="AL87" i="14"/>
  <c r="AL115" i="14"/>
  <c r="AL95" i="14"/>
  <c r="AL99" i="14"/>
  <c r="AL109" i="14"/>
  <c r="AL105" i="14"/>
  <c r="AL111" i="14"/>
  <c r="AL91" i="14"/>
  <c r="AL136" i="14"/>
  <c r="AL138" i="14"/>
  <c r="AL140" i="14"/>
  <c r="AL119" i="14"/>
  <c r="AL127" i="14"/>
  <c r="AL134" i="14"/>
  <c r="AL113" i="14"/>
  <c r="AL121" i="14"/>
  <c r="AL128" i="14"/>
  <c r="AL130" i="14"/>
  <c r="AL132" i="14"/>
  <c r="AL135" i="14"/>
  <c r="AL137" i="14"/>
  <c r="AL139" i="14"/>
  <c r="AL141" i="14"/>
  <c r="AL143" i="14"/>
  <c r="AL145" i="14"/>
  <c r="AL147" i="14"/>
  <c r="AL149" i="14"/>
  <c r="AL123" i="14"/>
  <c r="AL107" i="14"/>
  <c r="AL125" i="14"/>
  <c r="AL131" i="14"/>
  <c r="AL151" i="14"/>
  <c r="AL154" i="14"/>
  <c r="AL161" i="14"/>
  <c r="AL163" i="14"/>
  <c r="AL165" i="14"/>
  <c r="AL157" i="14"/>
  <c r="AL159" i="14"/>
  <c r="AL117" i="14"/>
  <c r="AL129" i="14"/>
  <c r="AL133" i="14"/>
  <c r="AL142" i="14"/>
  <c r="AL152" i="14"/>
  <c r="AL144" i="14"/>
  <c r="AL168" i="14"/>
  <c r="AL170" i="14"/>
  <c r="AL172" i="14"/>
  <c r="AL174" i="14"/>
  <c r="AL176" i="14"/>
  <c r="AL178" i="14"/>
  <c r="AL146" i="14"/>
  <c r="AL153" i="14"/>
  <c r="AL155" i="14"/>
  <c r="AL148" i="14"/>
  <c r="AL166" i="14"/>
  <c r="AL156" i="14"/>
  <c r="AL160" i="14"/>
  <c r="AL164" i="14"/>
  <c r="AL167" i="14"/>
  <c r="AL169" i="14"/>
  <c r="AL171" i="14"/>
  <c r="AL158" i="14"/>
  <c r="AL173" i="14"/>
  <c r="AL150" i="14"/>
  <c r="AL162" i="14"/>
  <c r="AL177" i="14"/>
  <c r="AL175" i="14"/>
  <c r="AL179" i="14"/>
  <c r="AL181" i="14"/>
  <c r="AL183" i="14"/>
  <c r="AL185" i="14"/>
  <c r="AL187" i="14"/>
  <c r="AL189" i="14"/>
  <c r="AL191" i="14"/>
  <c r="AL193" i="14"/>
  <c r="AL195" i="14"/>
  <c r="AL197" i="14"/>
  <c r="AL180" i="14"/>
  <c r="AL182" i="14"/>
  <c r="AL184" i="14"/>
  <c r="AL186" i="14"/>
  <c r="AL188" i="14"/>
  <c r="AL190" i="14"/>
  <c r="AL192" i="14"/>
  <c r="AL194" i="14"/>
  <c r="AL196" i="14"/>
  <c r="AL198" i="14"/>
  <c r="AL200" i="14"/>
  <c r="AL202" i="14"/>
  <c r="AL204" i="14"/>
  <c r="AL206" i="14"/>
  <c r="AL208" i="14"/>
  <c r="AL210" i="14"/>
  <c r="AL212" i="14"/>
  <c r="AL214" i="14"/>
  <c r="AL216" i="14"/>
  <c r="AL218" i="14"/>
  <c r="AL220" i="14"/>
  <c r="AL221" i="14"/>
  <c r="AL223" i="14"/>
  <c r="AL199" i="14"/>
  <c r="AL201" i="14"/>
  <c r="AL203" i="14"/>
  <c r="AL205" i="14"/>
  <c r="AL207" i="14"/>
  <c r="AL209" i="14"/>
  <c r="AL211" i="14"/>
  <c r="AL213" i="14"/>
  <c r="AL215" i="14"/>
  <c r="AL217" i="14"/>
  <c r="AL219" i="14"/>
  <c r="AL222" i="14"/>
  <c r="AL225" i="14"/>
  <c r="AL227" i="14"/>
  <c r="AL229" i="14"/>
  <c r="AL231" i="14"/>
  <c r="AL233" i="14"/>
  <c r="AL235" i="14"/>
  <c r="AL237" i="14"/>
  <c r="AL239" i="14"/>
  <c r="AL241" i="14"/>
  <c r="AL243" i="14"/>
  <c r="AL245" i="14"/>
  <c r="AL247" i="14"/>
  <c r="AL249" i="14"/>
  <c r="AL251" i="14"/>
  <c r="AL253" i="14"/>
  <c r="AL255" i="14"/>
  <c r="AL257" i="14"/>
  <c r="AL259" i="14"/>
  <c r="AL261" i="14"/>
  <c r="AL263" i="14"/>
  <c r="AL265" i="14"/>
  <c r="AL267" i="14"/>
  <c r="AL224" i="14"/>
  <c r="AL226" i="14"/>
  <c r="AL228" i="14"/>
  <c r="AL230" i="14"/>
  <c r="AL232" i="14"/>
  <c r="AL234" i="14"/>
  <c r="AL236" i="14"/>
  <c r="AL238" i="14"/>
  <c r="AL240" i="14"/>
  <c r="AL242" i="14"/>
  <c r="AL244" i="14"/>
  <c r="AL246" i="14"/>
  <c r="AL248" i="14"/>
  <c r="AL250" i="14"/>
  <c r="AL252" i="14"/>
  <c r="AL254" i="14"/>
  <c r="AL256" i="14"/>
  <c r="AL258" i="14"/>
  <c r="AL260" i="14"/>
  <c r="AL262" i="14"/>
  <c r="AL264" i="14"/>
  <c r="AL266" i="14"/>
  <c r="AL268" i="14"/>
  <c r="AL273" i="14"/>
  <c r="AL275" i="14"/>
  <c r="AL277" i="14"/>
  <c r="AL279" i="14"/>
  <c r="AL281" i="14"/>
  <c r="AL283" i="14"/>
  <c r="AL294" i="14"/>
  <c r="AL271" i="14"/>
  <c r="AL292" i="14"/>
  <c r="AL297" i="14"/>
  <c r="AL299" i="14"/>
  <c r="AL11" i="14"/>
  <c r="AL269" i="14"/>
  <c r="AL286" i="14"/>
  <c r="AL288" i="14"/>
  <c r="AL290" i="14"/>
  <c r="AL272" i="14"/>
  <c r="AL274" i="14"/>
  <c r="AL276" i="14"/>
  <c r="AL278" i="14"/>
  <c r="AL280" i="14"/>
  <c r="AL282" i="14"/>
  <c r="AL284" i="14"/>
  <c r="AL295" i="14"/>
  <c r="AL293" i="14"/>
  <c r="AL298" i="14"/>
  <c r="AL300" i="14"/>
  <c r="AL270" i="14"/>
  <c r="AL296" i="14"/>
  <c r="AL301" i="14"/>
  <c r="AL285" i="14"/>
  <c r="AL287" i="14"/>
  <c r="AL289" i="14"/>
  <c r="AL291" i="14"/>
  <c r="AT12" i="14"/>
  <c r="AT19" i="14"/>
  <c r="AT21" i="14"/>
  <c r="AT15" i="14"/>
  <c r="AT17" i="14"/>
  <c r="AT13" i="14"/>
  <c r="AT20" i="14"/>
  <c r="AT22" i="14"/>
  <c r="AT14" i="14"/>
  <c r="AT16" i="14"/>
  <c r="AT24" i="14"/>
  <c r="AT26" i="14"/>
  <c r="AT28" i="14"/>
  <c r="AT30" i="14"/>
  <c r="AT31" i="14"/>
  <c r="AT27" i="14"/>
  <c r="AT33" i="14"/>
  <c r="AT34" i="14"/>
  <c r="AT36" i="14"/>
  <c r="AT23" i="14"/>
  <c r="AT39" i="14"/>
  <c r="AT42" i="14"/>
  <c r="AT50" i="14"/>
  <c r="AT52" i="14"/>
  <c r="AT67" i="14"/>
  <c r="AT46" i="14"/>
  <c r="AT48" i="14"/>
  <c r="AT29" i="14"/>
  <c r="AT25" i="14"/>
  <c r="AT18" i="14"/>
  <c r="AT40" i="14"/>
  <c r="AT41" i="14"/>
  <c r="AT58" i="14"/>
  <c r="AT69" i="14"/>
  <c r="AT71" i="14"/>
  <c r="AT73" i="14"/>
  <c r="AT75" i="14"/>
  <c r="AT77" i="14"/>
  <c r="AT35" i="14"/>
  <c r="AT37" i="14"/>
  <c r="AT32" i="14"/>
  <c r="AT38" i="14"/>
  <c r="AT62" i="14"/>
  <c r="AT66" i="14"/>
  <c r="AT78" i="14"/>
  <c r="AT79" i="14"/>
  <c r="AT81" i="14"/>
  <c r="AT83" i="14"/>
  <c r="AT85" i="14"/>
  <c r="AT51" i="14"/>
  <c r="AT54" i="14"/>
  <c r="AT57" i="14"/>
  <c r="AT43" i="14"/>
  <c r="AT44" i="14"/>
  <c r="AT45" i="14"/>
  <c r="AT59" i="14"/>
  <c r="AT60" i="14"/>
  <c r="AT61" i="14"/>
  <c r="AT49" i="14"/>
  <c r="AT47" i="14"/>
  <c r="AT56" i="14"/>
  <c r="AT63" i="14"/>
  <c r="AT70" i="14"/>
  <c r="AT72" i="14"/>
  <c r="AT64" i="14"/>
  <c r="AT55" i="14"/>
  <c r="AT65" i="14"/>
  <c r="AT53" i="14"/>
  <c r="AT80" i="14"/>
  <c r="AT86" i="14"/>
  <c r="AT88" i="14"/>
  <c r="AT90" i="14"/>
  <c r="AT92" i="14"/>
  <c r="AT101" i="14"/>
  <c r="AT103" i="14"/>
  <c r="AT68" i="14"/>
  <c r="AT74" i="14"/>
  <c r="AT94" i="14"/>
  <c r="AT82" i="14"/>
  <c r="AT87" i="14"/>
  <c r="AT91" i="14"/>
  <c r="AT100" i="14"/>
  <c r="AT104" i="14"/>
  <c r="AT106" i="14"/>
  <c r="AT108" i="14"/>
  <c r="AT110" i="14"/>
  <c r="AT112" i="14"/>
  <c r="AT114" i="14"/>
  <c r="AT116" i="14"/>
  <c r="AT118" i="14"/>
  <c r="AT120" i="14"/>
  <c r="AT122" i="14"/>
  <c r="AT124" i="14"/>
  <c r="AT126" i="14"/>
  <c r="AT96" i="14"/>
  <c r="AT102" i="14"/>
  <c r="AT98" i="14"/>
  <c r="AT95" i="14"/>
  <c r="AT89" i="14"/>
  <c r="AT105" i="14"/>
  <c r="AT111" i="14"/>
  <c r="AT84" i="14"/>
  <c r="AT99" i="14"/>
  <c r="AT107" i="14"/>
  <c r="AT76" i="14"/>
  <c r="AT93" i="14"/>
  <c r="AT97" i="14"/>
  <c r="AT136" i="14"/>
  <c r="AT138" i="14"/>
  <c r="AT140" i="14"/>
  <c r="AT121" i="14"/>
  <c r="AT134" i="14"/>
  <c r="AT132" i="14"/>
  <c r="AT109" i="14"/>
  <c r="AT123" i="14"/>
  <c r="AT128" i="14"/>
  <c r="AT130" i="14"/>
  <c r="AT135" i="14"/>
  <c r="AT137" i="14"/>
  <c r="AT139" i="14"/>
  <c r="AT141" i="14"/>
  <c r="AT143" i="14"/>
  <c r="AT145" i="14"/>
  <c r="AT147" i="14"/>
  <c r="AT149" i="14"/>
  <c r="AT113" i="14"/>
  <c r="AT117" i="14"/>
  <c r="AT125" i="14"/>
  <c r="AT115" i="14"/>
  <c r="AT151" i="14"/>
  <c r="AT154" i="14"/>
  <c r="AT161" i="14"/>
  <c r="AT163" i="14"/>
  <c r="AT165" i="14"/>
  <c r="AT142" i="14"/>
  <c r="AT157" i="14"/>
  <c r="AT159" i="14"/>
  <c r="AT131" i="14"/>
  <c r="AT144" i="14"/>
  <c r="AT152" i="14"/>
  <c r="AT127" i="14"/>
  <c r="AT146" i="14"/>
  <c r="AT168" i="14"/>
  <c r="AT170" i="14"/>
  <c r="AT172" i="14"/>
  <c r="AT174" i="14"/>
  <c r="AT176" i="14"/>
  <c r="AT178" i="14"/>
  <c r="AT148" i="14"/>
  <c r="AT153" i="14"/>
  <c r="AT155" i="14"/>
  <c r="AT129" i="14"/>
  <c r="AT133" i="14"/>
  <c r="AT150" i="14"/>
  <c r="AT162" i="14"/>
  <c r="AT167" i="14"/>
  <c r="AT169" i="14"/>
  <c r="AT156" i="14"/>
  <c r="AT171" i="14"/>
  <c r="AT173" i="14"/>
  <c r="AT119" i="14"/>
  <c r="AT160" i="14"/>
  <c r="AT175" i="14"/>
  <c r="AT164" i="14"/>
  <c r="AT166" i="14"/>
  <c r="AT158" i="14"/>
  <c r="AT179" i="14"/>
  <c r="AT181" i="14"/>
  <c r="AT183" i="14"/>
  <c r="AT185" i="14"/>
  <c r="AT187" i="14"/>
  <c r="AT189" i="14"/>
  <c r="AT191" i="14"/>
  <c r="AT193" i="14"/>
  <c r="AT195" i="14"/>
  <c r="AT197" i="14"/>
  <c r="AT177" i="14"/>
  <c r="AT180" i="14"/>
  <c r="AT182" i="14"/>
  <c r="AT184" i="14"/>
  <c r="AT186" i="14"/>
  <c r="AT188" i="14"/>
  <c r="AT190" i="14"/>
  <c r="AT192" i="14"/>
  <c r="AT194" i="14"/>
  <c r="AT196" i="14"/>
  <c r="AT200" i="14"/>
  <c r="AT202" i="14"/>
  <c r="AT204" i="14"/>
  <c r="AT206" i="14"/>
  <c r="AT208" i="14"/>
  <c r="AT210" i="14"/>
  <c r="AT212" i="14"/>
  <c r="AT214" i="14"/>
  <c r="AT216" i="14"/>
  <c r="AT218" i="14"/>
  <c r="AT220" i="14"/>
  <c r="AT221" i="14"/>
  <c r="AT223" i="14"/>
  <c r="AT199" i="14"/>
  <c r="AT201" i="14"/>
  <c r="AT203" i="14"/>
  <c r="AT205" i="14"/>
  <c r="AT207" i="14"/>
  <c r="AT209" i="14"/>
  <c r="AT211" i="14"/>
  <c r="AT213" i="14"/>
  <c r="AT215" i="14"/>
  <c r="AT217" i="14"/>
  <c r="AT219" i="14"/>
  <c r="AT198" i="14"/>
  <c r="AT222" i="14"/>
  <c r="AT225" i="14"/>
  <c r="AT227" i="14"/>
  <c r="AT229" i="14"/>
  <c r="AT231" i="14"/>
  <c r="AT233" i="14"/>
  <c r="AT235" i="14"/>
  <c r="AT237" i="14"/>
  <c r="AT239" i="14"/>
  <c r="AT241" i="14"/>
  <c r="AT243" i="14"/>
  <c r="AT245" i="14"/>
  <c r="AT247" i="14"/>
  <c r="AT249" i="14"/>
  <c r="AT251" i="14"/>
  <c r="AT253" i="14"/>
  <c r="AT255" i="14"/>
  <c r="AT257" i="14"/>
  <c r="AT259" i="14"/>
  <c r="AT261" i="14"/>
  <c r="AT263" i="14"/>
  <c r="AT265" i="14"/>
  <c r="AT267" i="14"/>
  <c r="AT224" i="14"/>
  <c r="AT226" i="14"/>
  <c r="AT228" i="14"/>
  <c r="AT230" i="14"/>
  <c r="AT232" i="14"/>
  <c r="AT234" i="14"/>
  <c r="AT236" i="14"/>
  <c r="AT238" i="14"/>
  <c r="AT240" i="14"/>
  <c r="AT242" i="14"/>
  <c r="AT244" i="14"/>
  <c r="AT246" i="14"/>
  <c r="AT248" i="14"/>
  <c r="AT250" i="14"/>
  <c r="AT252" i="14"/>
  <c r="AT254" i="14"/>
  <c r="AT256" i="14"/>
  <c r="AT258" i="14"/>
  <c r="AT260" i="14"/>
  <c r="AT262" i="14"/>
  <c r="AT264" i="14"/>
  <c r="AT266" i="14"/>
  <c r="AT268" i="14"/>
  <c r="AT271" i="14"/>
  <c r="AT273" i="14"/>
  <c r="AT275" i="14"/>
  <c r="AT277" i="14"/>
  <c r="AT279" i="14"/>
  <c r="AT281" i="14"/>
  <c r="AT283" i="14"/>
  <c r="AT294" i="14"/>
  <c r="AT292" i="14"/>
  <c r="AT297" i="14"/>
  <c r="AT299" i="14"/>
  <c r="AT11" i="14"/>
  <c r="AT269" i="14"/>
  <c r="AT295" i="14"/>
  <c r="AT286" i="14"/>
  <c r="AT288" i="14"/>
  <c r="AT290" i="14"/>
  <c r="AT272" i="14"/>
  <c r="AT274" i="14"/>
  <c r="AT276" i="14"/>
  <c r="AT278" i="14"/>
  <c r="AT280" i="14"/>
  <c r="AT282" i="14"/>
  <c r="AT284" i="14"/>
  <c r="AT293" i="14"/>
  <c r="AT298" i="14"/>
  <c r="AT300" i="14"/>
  <c r="AT270" i="14"/>
  <c r="AT291" i="14"/>
  <c r="AT296" i="14"/>
  <c r="AT301" i="14"/>
  <c r="AT285" i="14"/>
  <c r="AT287" i="14"/>
  <c r="AT289" i="14"/>
  <c r="BB12" i="14"/>
  <c r="BB19" i="14"/>
  <c r="BB21" i="14"/>
  <c r="BB15" i="14"/>
  <c r="BB17" i="14"/>
  <c r="BB13" i="14"/>
  <c r="BB20" i="14"/>
  <c r="BB22" i="14"/>
  <c r="BB14" i="14"/>
  <c r="BB16" i="14"/>
  <c r="BB24" i="14"/>
  <c r="BB26" i="14"/>
  <c r="BB28" i="14"/>
  <c r="BB30" i="14"/>
  <c r="BB33" i="14"/>
  <c r="BB29" i="14"/>
  <c r="BB34" i="14"/>
  <c r="BB36" i="14"/>
  <c r="BB25" i="14"/>
  <c r="BB41" i="14"/>
  <c r="BB50" i="14"/>
  <c r="BB52" i="14"/>
  <c r="BB67" i="14"/>
  <c r="BB44" i="14"/>
  <c r="BB46" i="14"/>
  <c r="BB48" i="14"/>
  <c r="BB23" i="14"/>
  <c r="BB27" i="14"/>
  <c r="BB32" i="14"/>
  <c r="BB35" i="14"/>
  <c r="BB38" i="14"/>
  <c r="BB42" i="14"/>
  <c r="BB60" i="14"/>
  <c r="BB69" i="14"/>
  <c r="BB71" i="14"/>
  <c r="BB73" i="14"/>
  <c r="BB75" i="14"/>
  <c r="BB77" i="14"/>
  <c r="BB18" i="14"/>
  <c r="BB45" i="14"/>
  <c r="BB31" i="14"/>
  <c r="BB39" i="14"/>
  <c r="BB43" i="14"/>
  <c r="BB40" i="14"/>
  <c r="BB37" i="14"/>
  <c r="BB47" i="14"/>
  <c r="BB57" i="14"/>
  <c r="BB61" i="14"/>
  <c r="BB65" i="14"/>
  <c r="BB79" i="14"/>
  <c r="BB81" i="14"/>
  <c r="BB83" i="14"/>
  <c r="BB85" i="14"/>
  <c r="BB49" i="14"/>
  <c r="BB53" i="14"/>
  <c r="BB56" i="14"/>
  <c r="BB58" i="14"/>
  <c r="BB62" i="14"/>
  <c r="BB63" i="14"/>
  <c r="BB64" i="14"/>
  <c r="BB66" i="14"/>
  <c r="BB68" i="14"/>
  <c r="BB72" i="14"/>
  <c r="BB54" i="14"/>
  <c r="BB51" i="14"/>
  <c r="BB59" i="14"/>
  <c r="BB70" i="14"/>
  <c r="BB55" i="14"/>
  <c r="BB74" i="14"/>
  <c r="BB78" i="14"/>
  <c r="BB86" i="14"/>
  <c r="BB88" i="14"/>
  <c r="BB90" i="14"/>
  <c r="BB92" i="14"/>
  <c r="BB99" i="14"/>
  <c r="BB101" i="14"/>
  <c r="BB103" i="14"/>
  <c r="BB76" i="14"/>
  <c r="BB82" i="14"/>
  <c r="BB96" i="14"/>
  <c r="BB100" i="14"/>
  <c r="BB84" i="14"/>
  <c r="BB89" i="14"/>
  <c r="BB93" i="14"/>
  <c r="BB102" i="14"/>
  <c r="BB104" i="14"/>
  <c r="BB106" i="14"/>
  <c r="BB108" i="14"/>
  <c r="BB110" i="14"/>
  <c r="BB112" i="14"/>
  <c r="BB114" i="14"/>
  <c r="BB116" i="14"/>
  <c r="BB118" i="14"/>
  <c r="BB120" i="14"/>
  <c r="BB122" i="14"/>
  <c r="BB124" i="14"/>
  <c r="BB126" i="14"/>
  <c r="BB95" i="14"/>
  <c r="BB98" i="14"/>
  <c r="BB97" i="14"/>
  <c r="BB80" i="14"/>
  <c r="BB91" i="14"/>
  <c r="BB107" i="14"/>
  <c r="BB111" i="14"/>
  <c r="BB87" i="14"/>
  <c r="BB109" i="14"/>
  <c r="BB113" i="14"/>
  <c r="BB136" i="14"/>
  <c r="BB138" i="14"/>
  <c r="BB140" i="14"/>
  <c r="BB123" i="14"/>
  <c r="BB132" i="14"/>
  <c r="BB134" i="14"/>
  <c r="BB115" i="14"/>
  <c r="BB117" i="14"/>
  <c r="BB125" i="14"/>
  <c r="BB128" i="14"/>
  <c r="BB130" i="14"/>
  <c r="BB94" i="14"/>
  <c r="BB135" i="14"/>
  <c r="BB137" i="14"/>
  <c r="BB139" i="14"/>
  <c r="BB141" i="14"/>
  <c r="BB143" i="14"/>
  <c r="BB145" i="14"/>
  <c r="BB147" i="14"/>
  <c r="BB149" i="14"/>
  <c r="BB119" i="14"/>
  <c r="BB105" i="14"/>
  <c r="BB151" i="14"/>
  <c r="BB129" i="14"/>
  <c r="BB133" i="14"/>
  <c r="BB142" i="14"/>
  <c r="BB154" i="14"/>
  <c r="BB161" i="14"/>
  <c r="BB163" i="14"/>
  <c r="BB165" i="14"/>
  <c r="BB144" i="14"/>
  <c r="BB152" i="14"/>
  <c r="BB157" i="14"/>
  <c r="BB159" i="14"/>
  <c r="BB121" i="14"/>
  <c r="BB146" i="14"/>
  <c r="BB148" i="14"/>
  <c r="BB168" i="14"/>
  <c r="BB170" i="14"/>
  <c r="BB172" i="14"/>
  <c r="BB174" i="14"/>
  <c r="BB176" i="14"/>
  <c r="BB178" i="14"/>
  <c r="BB127" i="14"/>
  <c r="BB150" i="14"/>
  <c r="BB153" i="14"/>
  <c r="BB155" i="14"/>
  <c r="BB131" i="14"/>
  <c r="BB164" i="14"/>
  <c r="BB167" i="14"/>
  <c r="BB169" i="14"/>
  <c r="BB171" i="14"/>
  <c r="BB158" i="14"/>
  <c r="BB173" i="14"/>
  <c r="BB156" i="14"/>
  <c r="BB162" i="14"/>
  <c r="BB175" i="14"/>
  <c r="BB166" i="14"/>
  <c r="BB160" i="14"/>
  <c r="BB179" i="14"/>
  <c r="BB181" i="14"/>
  <c r="BB183" i="14"/>
  <c r="BB185" i="14"/>
  <c r="BB187" i="14"/>
  <c r="BB189" i="14"/>
  <c r="BB191" i="14"/>
  <c r="BB193" i="14"/>
  <c r="BB195" i="14"/>
  <c r="BB197" i="14"/>
  <c r="BB177" i="14"/>
  <c r="BB180" i="14"/>
  <c r="BB182" i="14"/>
  <c r="BB184" i="14"/>
  <c r="BB186" i="14"/>
  <c r="BB188" i="14"/>
  <c r="BB190" i="14"/>
  <c r="BB192" i="14"/>
  <c r="BB194" i="14"/>
  <c r="BB196" i="14"/>
  <c r="BB198" i="14"/>
  <c r="BB200" i="14"/>
  <c r="BB202" i="14"/>
  <c r="BB204" i="14"/>
  <c r="BB206" i="14"/>
  <c r="BB208" i="14"/>
  <c r="BB210" i="14"/>
  <c r="BB212" i="14"/>
  <c r="BB214" i="14"/>
  <c r="BB216" i="14"/>
  <c r="BB218" i="14"/>
  <c r="BB220" i="14"/>
  <c r="BB221" i="14"/>
  <c r="BB223" i="14"/>
  <c r="BB199" i="14"/>
  <c r="BB201" i="14"/>
  <c r="BB203" i="14"/>
  <c r="BB205" i="14"/>
  <c r="BB207" i="14"/>
  <c r="BB209" i="14"/>
  <c r="BB211" i="14"/>
  <c r="BB213" i="14"/>
  <c r="BB215" i="14"/>
  <c r="BB217" i="14"/>
  <c r="BB219" i="14"/>
  <c r="BB222" i="14"/>
  <c r="BB225" i="14"/>
  <c r="BB227" i="14"/>
  <c r="BB229" i="14"/>
  <c r="BB231" i="14"/>
  <c r="BB233" i="14"/>
  <c r="BB235" i="14"/>
  <c r="BB237" i="14"/>
  <c r="BB239" i="14"/>
  <c r="BB241" i="14"/>
  <c r="BB243" i="14"/>
  <c r="BB245" i="14"/>
  <c r="BB247" i="14"/>
  <c r="BB249" i="14"/>
  <c r="BB251" i="14"/>
  <c r="BB253" i="14"/>
  <c r="BB255" i="14"/>
  <c r="BB257" i="14"/>
  <c r="BB259" i="14"/>
  <c r="BB261" i="14"/>
  <c r="BB263" i="14"/>
  <c r="BB265" i="14"/>
  <c r="BB267" i="14"/>
  <c r="BB224" i="14"/>
  <c r="BB226" i="14"/>
  <c r="BB228" i="14"/>
  <c r="BB230" i="14"/>
  <c r="BB232" i="14"/>
  <c r="BB234" i="14"/>
  <c r="BB236" i="14"/>
  <c r="BB238" i="14"/>
  <c r="BB240" i="14"/>
  <c r="BB242" i="14"/>
  <c r="BB244" i="14"/>
  <c r="BB246" i="14"/>
  <c r="BB248" i="14"/>
  <c r="BB250" i="14"/>
  <c r="BB252" i="14"/>
  <c r="BB254" i="14"/>
  <c r="BB256" i="14"/>
  <c r="BB258" i="14"/>
  <c r="BB260" i="14"/>
  <c r="BB262" i="14"/>
  <c r="BB264" i="14"/>
  <c r="BB266" i="14"/>
  <c r="BB268" i="14"/>
  <c r="BB271" i="14"/>
  <c r="BB273" i="14"/>
  <c r="BB275" i="14"/>
  <c r="BB277" i="14"/>
  <c r="BB279" i="14"/>
  <c r="BB281" i="14"/>
  <c r="BB283" i="14"/>
  <c r="BB294" i="14"/>
  <c r="BB292" i="14"/>
  <c r="BB297" i="14"/>
  <c r="BB299" i="14"/>
  <c r="BB11" i="14"/>
  <c r="BB269" i="14"/>
  <c r="BB295" i="14"/>
  <c r="BB286" i="14"/>
  <c r="BB288" i="14"/>
  <c r="BB290" i="14"/>
  <c r="BB272" i="14"/>
  <c r="BB274" i="14"/>
  <c r="BB276" i="14"/>
  <c r="BB278" i="14"/>
  <c r="BB280" i="14"/>
  <c r="BB282" i="14"/>
  <c r="BB284" i="14"/>
  <c r="BB293" i="14"/>
  <c r="BB298" i="14"/>
  <c r="BB300" i="14"/>
  <c r="BB270" i="14"/>
  <c r="BB291" i="14"/>
  <c r="BB296" i="14"/>
  <c r="BB285" i="14"/>
  <c r="BB287" i="14"/>
  <c r="BB289" i="14"/>
  <c r="BJ19" i="14"/>
  <c r="BJ21" i="14"/>
  <c r="BJ15" i="14"/>
  <c r="BJ17" i="14"/>
  <c r="BJ20" i="14"/>
  <c r="BJ22" i="14"/>
  <c r="BJ14" i="14"/>
  <c r="BJ24" i="14"/>
  <c r="BJ26" i="14"/>
  <c r="BJ28" i="14"/>
  <c r="BJ30" i="14"/>
  <c r="BJ23" i="14"/>
  <c r="BJ34" i="14"/>
  <c r="BJ36" i="14"/>
  <c r="BJ27" i="14"/>
  <c r="BJ38" i="14"/>
  <c r="BJ44" i="14"/>
  <c r="BJ50" i="14"/>
  <c r="BJ52" i="14"/>
  <c r="BJ67" i="14"/>
  <c r="BJ32" i="14"/>
  <c r="BJ46" i="14"/>
  <c r="BJ48" i="14"/>
  <c r="BJ33" i="14"/>
  <c r="BJ35" i="14"/>
  <c r="BJ31" i="14"/>
  <c r="BJ25" i="14"/>
  <c r="BJ29" i="14"/>
  <c r="BJ40" i="14"/>
  <c r="BJ55" i="14"/>
  <c r="BJ62" i="14"/>
  <c r="BJ69" i="14"/>
  <c r="BJ71" i="14"/>
  <c r="BJ73" i="14"/>
  <c r="BJ75" i="14"/>
  <c r="BJ77" i="14"/>
  <c r="BJ47" i="14"/>
  <c r="BJ37" i="14"/>
  <c r="BJ41" i="14"/>
  <c r="BJ16" i="14"/>
  <c r="BJ64" i="14"/>
  <c r="BJ79" i="14"/>
  <c r="BJ81" i="14"/>
  <c r="BJ83" i="14"/>
  <c r="BJ85" i="14"/>
  <c r="BJ56" i="14"/>
  <c r="BJ39" i="14"/>
  <c r="BJ43" i="14"/>
  <c r="BJ42" i="14"/>
  <c r="BJ49" i="14"/>
  <c r="BJ51" i="14"/>
  <c r="BJ57" i="14"/>
  <c r="BJ80" i="14"/>
  <c r="BJ45" i="14"/>
  <c r="BJ72" i="14"/>
  <c r="BJ58" i="14"/>
  <c r="BJ59" i="14"/>
  <c r="BJ65" i="14"/>
  <c r="BJ66" i="14"/>
  <c r="BJ60" i="14"/>
  <c r="BJ86" i="14"/>
  <c r="BJ88" i="14"/>
  <c r="BJ90" i="14"/>
  <c r="BJ92" i="14"/>
  <c r="BJ74" i="14"/>
  <c r="BJ99" i="14"/>
  <c r="BJ101" i="14"/>
  <c r="BJ82" i="14"/>
  <c r="BJ61" i="14"/>
  <c r="BJ70" i="14"/>
  <c r="BJ78" i="14"/>
  <c r="BJ84" i="14"/>
  <c r="BJ76" i="14"/>
  <c r="BJ95" i="14"/>
  <c r="BJ102" i="14"/>
  <c r="BJ87" i="14"/>
  <c r="BJ91" i="14"/>
  <c r="BJ98" i="14"/>
  <c r="BJ104" i="14"/>
  <c r="BJ106" i="14"/>
  <c r="BJ108" i="14"/>
  <c r="BJ110" i="14"/>
  <c r="BJ112" i="14"/>
  <c r="BJ114" i="14"/>
  <c r="BJ116" i="14"/>
  <c r="BJ118" i="14"/>
  <c r="BJ120" i="14"/>
  <c r="BJ122" i="14"/>
  <c r="BJ124" i="14"/>
  <c r="BJ126" i="14"/>
  <c r="BJ68" i="14"/>
  <c r="BJ94" i="14"/>
  <c r="BJ97" i="14"/>
  <c r="BJ54" i="14"/>
  <c r="BJ63" i="14"/>
  <c r="BJ103" i="14"/>
  <c r="BJ93" i="14"/>
  <c r="BJ109" i="14"/>
  <c r="BJ113" i="14"/>
  <c r="BJ96" i="14"/>
  <c r="BJ105" i="14"/>
  <c r="BJ89" i="14"/>
  <c r="BJ100" i="14"/>
  <c r="BJ136" i="14"/>
  <c r="BJ138" i="14"/>
  <c r="BJ140" i="14"/>
  <c r="BJ117" i="14"/>
  <c r="BJ125" i="14"/>
  <c r="BJ132" i="14"/>
  <c r="BJ134" i="14"/>
  <c r="BJ107" i="14"/>
  <c r="BJ111" i="14"/>
  <c r="BJ119" i="14"/>
  <c r="BJ127" i="14"/>
  <c r="BJ128" i="14"/>
  <c r="BJ130" i="14"/>
  <c r="BJ135" i="14"/>
  <c r="BJ137" i="14"/>
  <c r="BJ139" i="14"/>
  <c r="BJ141" i="14"/>
  <c r="BJ143" i="14"/>
  <c r="BJ145" i="14"/>
  <c r="BJ147" i="14"/>
  <c r="BJ149" i="14"/>
  <c r="BJ121" i="14"/>
  <c r="BJ115" i="14"/>
  <c r="BJ142" i="14"/>
  <c r="BJ151" i="14"/>
  <c r="BJ131" i="14"/>
  <c r="BJ144" i="14"/>
  <c r="BJ154" i="14"/>
  <c r="BJ161" i="14"/>
  <c r="BJ163" i="14"/>
  <c r="BJ165" i="14"/>
  <c r="BJ146" i="14"/>
  <c r="BJ152" i="14"/>
  <c r="BJ157" i="14"/>
  <c r="BJ159" i="14"/>
  <c r="BJ148" i="14"/>
  <c r="BJ129" i="14"/>
  <c r="BJ133" i="14"/>
  <c r="BJ150" i="14"/>
  <c r="BJ168" i="14"/>
  <c r="BJ170" i="14"/>
  <c r="BJ172" i="14"/>
  <c r="BJ174" i="14"/>
  <c r="BJ176" i="14"/>
  <c r="BJ178" i="14"/>
  <c r="BJ153" i="14"/>
  <c r="BJ155" i="14"/>
  <c r="BJ171" i="14"/>
  <c r="BJ173" i="14"/>
  <c r="BJ160" i="14"/>
  <c r="BJ166" i="14"/>
  <c r="BJ175" i="14"/>
  <c r="BJ164" i="14"/>
  <c r="BJ156" i="14"/>
  <c r="BJ158" i="14"/>
  <c r="BJ162" i="14"/>
  <c r="BJ123" i="14"/>
  <c r="BJ167" i="14"/>
  <c r="BJ169" i="14"/>
  <c r="BJ179" i="14"/>
  <c r="BJ181" i="14"/>
  <c r="BJ183" i="14"/>
  <c r="BJ185" i="14"/>
  <c r="BJ187" i="14"/>
  <c r="BJ189" i="14"/>
  <c r="BJ191" i="14"/>
  <c r="BJ193" i="14"/>
  <c r="BJ195" i="14"/>
  <c r="BJ197" i="14"/>
  <c r="BJ177" i="14"/>
  <c r="BJ180" i="14"/>
  <c r="BJ182" i="14"/>
  <c r="BJ184" i="14"/>
  <c r="BJ186" i="14"/>
  <c r="BJ188" i="14"/>
  <c r="BJ190" i="14"/>
  <c r="BJ192" i="14"/>
  <c r="BJ194" i="14"/>
  <c r="BJ196" i="14"/>
  <c r="BJ200" i="14"/>
  <c r="BJ202" i="14"/>
  <c r="BJ204" i="14"/>
  <c r="BJ206" i="14"/>
  <c r="BJ208" i="14"/>
  <c r="BJ210" i="14"/>
  <c r="BJ212" i="14"/>
  <c r="BJ214" i="14"/>
  <c r="BJ216" i="14"/>
  <c r="BJ218" i="14"/>
  <c r="BJ220" i="14"/>
  <c r="BJ198" i="14"/>
  <c r="BJ221" i="14"/>
  <c r="BJ223" i="14"/>
  <c r="BJ199" i="14"/>
  <c r="BJ201" i="14"/>
  <c r="BJ203" i="14"/>
  <c r="BJ205" i="14"/>
  <c r="BJ207" i="14"/>
  <c r="BJ209" i="14"/>
  <c r="BJ211" i="14"/>
  <c r="BJ213" i="14"/>
  <c r="BJ215" i="14"/>
  <c r="BJ217" i="14"/>
  <c r="BJ219" i="14"/>
  <c r="BJ222" i="14"/>
  <c r="BJ225" i="14"/>
  <c r="BJ227" i="14"/>
  <c r="BJ229" i="14"/>
  <c r="BJ231" i="14"/>
  <c r="BJ233" i="14"/>
  <c r="BJ235" i="14"/>
  <c r="BJ237" i="14"/>
  <c r="BJ239" i="14"/>
  <c r="BJ241" i="14"/>
  <c r="BJ243" i="14"/>
  <c r="BJ245" i="14"/>
  <c r="BJ247" i="14"/>
  <c r="BJ249" i="14"/>
  <c r="BJ251" i="14"/>
  <c r="BJ253" i="14"/>
  <c r="BJ255" i="14"/>
  <c r="BJ257" i="14"/>
  <c r="BJ259" i="14"/>
  <c r="BJ261" i="14"/>
  <c r="BJ263" i="14"/>
  <c r="BJ265" i="14"/>
  <c r="BJ267" i="14"/>
  <c r="BJ224" i="14"/>
  <c r="BJ226" i="14"/>
  <c r="BJ228" i="14"/>
  <c r="BJ230" i="14"/>
  <c r="BJ232" i="14"/>
  <c r="BJ234" i="14"/>
  <c r="BJ236" i="14"/>
  <c r="BJ238" i="14"/>
  <c r="BJ240" i="14"/>
  <c r="BJ242" i="14"/>
  <c r="BJ244" i="14"/>
  <c r="BJ246" i="14"/>
  <c r="BJ248" i="14"/>
  <c r="BJ250" i="14"/>
  <c r="BJ252" i="14"/>
  <c r="BJ254" i="14"/>
  <c r="BJ256" i="14"/>
  <c r="BJ258" i="14"/>
  <c r="BJ260" i="14"/>
  <c r="BJ262" i="14"/>
  <c r="BJ264" i="14"/>
  <c r="BJ266" i="14"/>
  <c r="BJ268" i="14"/>
  <c r="BJ271" i="14"/>
  <c r="BJ273" i="14"/>
  <c r="BJ275" i="14"/>
  <c r="BJ277" i="14"/>
  <c r="BJ279" i="14"/>
  <c r="BJ281" i="14"/>
  <c r="BJ283" i="14"/>
  <c r="BJ294" i="14"/>
  <c r="BJ292" i="14"/>
  <c r="BJ297" i="14"/>
  <c r="BJ299" i="14"/>
  <c r="BJ11" i="14"/>
  <c r="BJ269" i="14"/>
  <c r="BJ295" i="14"/>
  <c r="BJ286" i="14"/>
  <c r="BJ288" i="14"/>
  <c r="BJ290" i="14"/>
  <c r="BJ272" i="14"/>
  <c r="BJ274" i="14"/>
  <c r="BJ276" i="14"/>
  <c r="BJ278" i="14"/>
  <c r="BJ280" i="14"/>
  <c r="BJ282" i="14"/>
  <c r="BJ284" i="14"/>
  <c r="BJ293" i="14"/>
  <c r="BJ298" i="14"/>
  <c r="BJ300" i="14"/>
  <c r="BJ270" i="14"/>
  <c r="BJ291" i="14"/>
  <c r="BJ285" i="14"/>
  <c r="BJ287" i="14"/>
  <c r="BJ289" i="14"/>
  <c r="BR19" i="14"/>
  <c r="BR21" i="14"/>
  <c r="BR13" i="14"/>
  <c r="BR15" i="14"/>
  <c r="BR17" i="14"/>
  <c r="BR22" i="14"/>
  <c r="BR18" i="14"/>
  <c r="BR20" i="14"/>
  <c r="BR14" i="14"/>
  <c r="BR24" i="14"/>
  <c r="BR26" i="14"/>
  <c r="BR28" i="14"/>
  <c r="BR30" i="14"/>
  <c r="BR36" i="14"/>
  <c r="BR25" i="14"/>
  <c r="BR32" i="14"/>
  <c r="BR34" i="14"/>
  <c r="BR12" i="14"/>
  <c r="BR29" i="14"/>
  <c r="BR31" i="14"/>
  <c r="BR35" i="14"/>
  <c r="BR37" i="14"/>
  <c r="BR40" i="14"/>
  <c r="BR50" i="14"/>
  <c r="BR52" i="14"/>
  <c r="BR67" i="14"/>
  <c r="BR46" i="14"/>
  <c r="BR48" i="14"/>
  <c r="BR16" i="14"/>
  <c r="BR27" i="14"/>
  <c r="BR23" i="14"/>
  <c r="BR42" i="14"/>
  <c r="BR49" i="14"/>
  <c r="BR51" i="14"/>
  <c r="BR57" i="14"/>
  <c r="BR64" i="14"/>
  <c r="BR69" i="14"/>
  <c r="BR71" i="14"/>
  <c r="BR73" i="14"/>
  <c r="BR75" i="14"/>
  <c r="BR77" i="14"/>
  <c r="BR33" i="14"/>
  <c r="BR38" i="14"/>
  <c r="BR39" i="14"/>
  <c r="BR45" i="14"/>
  <c r="BR59" i="14"/>
  <c r="BR63" i="14"/>
  <c r="BR68" i="14"/>
  <c r="BR79" i="14"/>
  <c r="BR81" i="14"/>
  <c r="BR83" i="14"/>
  <c r="BR85" i="14"/>
  <c r="BR47" i="14"/>
  <c r="BR55" i="14"/>
  <c r="BR54" i="14"/>
  <c r="BR43" i="14"/>
  <c r="BR70" i="14"/>
  <c r="BR58" i="14"/>
  <c r="BR61" i="14"/>
  <c r="BR41" i="14"/>
  <c r="BR44" i="14"/>
  <c r="BR74" i="14"/>
  <c r="BR78" i="14"/>
  <c r="BR62" i="14"/>
  <c r="BR65" i="14"/>
  <c r="BR72" i="14"/>
  <c r="BR86" i="14"/>
  <c r="BR88" i="14"/>
  <c r="BR90" i="14"/>
  <c r="BR92" i="14"/>
  <c r="BR76" i="14"/>
  <c r="BR82" i="14"/>
  <c r="BR99" i="14"/>
  <c r="BR101" i="14"/>
  <c r="BR84" i="14"/>
  <c r="BR53" i="14"/>
  <c r="BR56" i="14"/>
  <c r="BR66" i="14"/>
  <c r="BR80" i="14"/>
  <c r="BR60" i="14"/>
  <c r="BR98" i="14"/>
  <c r="BR89" i="14"/>
  <c r="BR93" i="14"/>
  <c r="BR104" i="14"/>
  <c r="BR106" i="14"/>
  <c r="BR108" i="14"/>
  <c r="BR110" i="14"/>
  <c r="BR112" i="14"/>
  <c r="BR114" i="14"/>
  <c r="BR116" i="14"/>
  <c r="BR118" i="14"/>
  <c r="BR120" i="14"/>
  <c r="BR122" i="14"/>
  <c r="BR124" i="14"/>
  <c r="BR126" i="14"/>
  <c r="BR94" i="14"/>
  <c r="BR97" i="14"/>
  <c r="BR96" i="14"/>
  <c r="BR100" i="14"/>
  <c r="BR102" i="14"/>
  <c r="BR105" i="14"/>
  <c r="BR115" i="14"/>
  <c r="BR95" i="14"/>
  <c r="BR103" i="14"/>
  <c r="BR107" i="14"/>
  <c r="BR91" i="14"/>
  <c r="BR111" i="14"/>
  <c r="BR87" i="14"/>
  <c r="BR136" i="14"/>
  <c r="BR138" i="14"/>
  <c r="BR140" i="14"/>
  <c r="BR113" i="14"/>
  <c r="BR119" i="14"/>
  <c r="BR127" i="14"/>
  <c r="BR132" i="14"/>
  <c r="BR121" i="14"/>
  <c r="BR128" i="14"/>
  <c r="BR130" i="14"/>
  <c r="BR135" i="14"/>
  <c r="BR137" i="14"/>
  <c r="BR139" i="14"/>
  <c r="BR141" i="14"/>
  <c r="BR143" i="14"/>
  <c r="BR145" i="14"/>
  <c r="BR147" i="14"/>
  <c r="BR149" i="14"/>
  <c r="BR123" i="14"/>
  <c r="BR109" i="14"/>
  <c r="BR144" i="14"/>
  <c r="BR151" i="14"/>
  <c r="BR146" i="14"/>
  <c r="BR154" i="14"/>
  <c r="BR161" i="14"/>
  <c r="BR163" i="14"/>
  <c r="BR165" i="14"/>
  <c r="BR148" i="14"/>
  <c r="BR152" i="14"/>
  <c r="BR157" i="14"/>
  <c r="BR159" i="14"/>
  <c r="BR155" i="14"/>
  <c r="BR125" i="14"/>
  <c r="BR131" i="14"/>
  <c r="BR150" i="14"/>
  <c r="BR168" i="14"/>
  <c r="BR170" i="14"/>
  <c r="BR172" i="14"/>
  <c r="BR174" i="14"/>
  <c r="BR176" i="14"/>
  <c r="BR178" i="14"/>
  <c r="BR153" i="14"/>
  <c r="BR117" i="14"/>
  <c r="BR156" i="14"/>
  <c r="BR158" i="14"/>
  <c r="BR173" i="14"/>
  <c r="BR162" i="14"/>
  <c r="BR166" i="14"/>
  <c r="BR175" i="14"/>
  <c r="BR129" i="14"/>
  <c r="BR142" i="14"/>
  <c r="BR133" i="14"/>
  <c r="BR160" i="14"/>
  <c r="BR164" i="14"/>
  <c r="BR167" i="14"/>
  <c r="BR169" i="14"/>
  <c r="BR171" i="14"/>
  <c r="BR177" i="14"/>
  <c r="BR179" i="14"/>
  <c r="BR181" i="14"/>
  <c r="BR183" i="14"/>
  <c r="BR185" i="14"/>
  <c r="BR187" i="14"/>
  <c r="BR189" i="14"/>
  <c r="BR191" i="14"/>
  <c r="BR193" i="14"/>
  <c r="BR195" i="14"/>
  <c r="BR197" i="14"/>
  <c r="BR180" i="14"/>
  <c r="BR182" i="14"/>
  <c r="BR184" i="14"/>
  <c r="BR186" i="14"/>
  <c r="BR188" i="14"/>
  <c r="BR190" i="14"/>
  <c r="BR192" i="14"/>
  <c r="BR194" i="14"/>
  <c r="BR196" i="14"/>
  <c r="BR200" i="14"/>
  <c r="BR202" i="14"/>
  <c r="BR204" i="14"/>
  <c r="BR206" i="14"/>
  <c r="BR208" i="14"/>
  <c r="BR210" i="14"/>
  <c r="BR212" i="14"/>
  <c r="BR214" i="14"/>
  <c r="BR216" i="14"/>
  <c r="BR218" i="14"/>
  <c r="BR221" i="14"/>
  <c r="BR198" i="14"/>
  <c r="BR199" i="14"/>
  <c r="BR201" i="14"/>
  <c r="BR203" i="14"/>
  <c r="BR205" i="14"/>
  <c r="BR207" i="14"/>
  <c r="BR209" i="14"/>
  <c r="BR211" i="14"/>
  <c r="BR213" i="14"/>
  <c r="BR215" i="14"/>
  <c r="BR217" i="14"/>
  <c r="BR219" i="14"/>
  <c r="BR220" i="14"/>
  <c r="BR222" i="14"/>
  <c r="BR223" i="14"/>
  <c r="BR225" i="14"/>
  <c r="BR227" i="14"/>
  <c r="BR229" i="14"/>
  <c r="BR231" i="14"/>
  <c r="BR233" i="14"/>
  <c r="BR235" i="14"/>
  <c r="BR237" i="14"/>
  <c r="BR239" i="14"/>
  <c r="BR241" i="14"/>
  <c r="BR243" i="14"/>
  <c r="BR245" i="14"/>
  <c r="BR247" i="14"/>
  <c r="BR249" i="14"/>
  <c r="BR251" i="14"/>
  <c r="BR253" i="14"/>
  <c r="BR255" i="14"/>
  <c r="BR257" i="14"/>
  <c r="BR259" i="14"/>
  <c r="BR261" i="14"/>
  <c r="BR263" i="14"/>
  <c r="BR265" i="14"/>
  <c r="BR267" i="14"/>
  <c r="BR224" i="14"/>
  <c r="BR226" i="14"/>
  <c r="BR228" i="14"/>
  <c r="BR230" i="14"/>
  <c r="BR232" i="14"/>
  <c r="BR234" i="14"/>
  <c r="BR236" i="14"/>
  <c r="BR238" i="14"/>
  <c r="BR240" i="14"/>
  <c r="BR242" i="14"/>
  <c r="BR244" i="14"/>
  <c r="BR246" i="14"/>
  <c r="BR248" i="14"/>
  <c r="BR250" i="14"/>
  <c r="BR252" i="14"/>
  <c r="BR254" i="14"/>
  <c r="BR256" i="14"/>
  <c r="BR258" i="14"/>
  <c r="BR260" i="14"/>
  <c r="BR262" i="14"/>
  <c r="BR264" i="14"/>
  <c r="BR266" i="14"/>
  <c r="BR268" i="14"/>
  <c r="BR271" i="14"/>
  <c r="BR273" i="14"/>
  <c r="BR275" i="14"/>
  <c r="BR277" i="14"/>
  <c r="BR279" i="14"/>
  <c r="BR281" i="14"/>
  <c r="BR283" i="14"/>
  <c r="BR294" i="14"/>
  <c r="BR292" i="14"/>
  <c r="BR297" i="14"/>
  <c r="BR299" i="14"/>
  <c r="BR11" i="14"/>
  <c r="BR269" i="14"/>
  <c r="BR295" i="14"/>
  <c r="BR286" i="14"/>
  <c r="BR288" i="14"/>
  <c r="BR290" i="14"/>
  <c r="BR272" i="14"/>
  <c r="BR274" i="14"/>
  <c r="BR276" i="14"/>
  <c r="BR278" i="14"/>
  <c r="BR280" i="14"/>
  <c r="BR282" i="14"/>
  <c r="BR284" i="14"/>
  <c r="BR293" i="14"/>
  <c r="BR296" i="14"/>
  <c r="BR298" i="14"/>
  <c r="BR300" i="14"/>
  <c r="BR270" i="14"/>
  <c r="BR291" i="14"/>
  <c r="BR301" i="14"/>
  <c r="BR285" i="14"/>
  <c r="BR287" i="14"/>
  <c r="BR289" i="14"/>
  <c r="BS112" i="15"/>
  <c r="BS337" i="15"/>
  <c r="BS58" i="15"/>
  <c r="J300" i="14"/>
  <c r="I300" i="14"/>
  <c r="J299" i="14"/>
  <c r="I299" i="14"/>
  <c r="J298" i="14"/>
  <c r="I298" i="14"/>
  <c r="J297" i="14"/>
  <c r="I297" i="14"/>
  <c r="J296" i="14"/>
  <c r="I296" i="14"/>
  <c r="J295" i="14"/>
  <c r="I295" i="14"/>
  <c r="J294" i="14"/>
  <c r="I294" i="14"/>
  <c r="J293" i="14"/>
  <c r="I293" i="14"/>
  <c r="J292" i="14"/>
  <c r="I292" i="14"/>
  <c r="J291" i="14"/>
  <c r="I291" i="14"/>
  <c r="J290" i="14"/>
  <c r="I290" i="14"/>
  <c r="J289" i="14"/>
  <c r="I289" i="14"/>
  <c r="J288" i="14"/>
  <c r="I288" i="14"/>
  <c r="J287" i="14"/>
  <c r="I287" i="14"/>
  <c r="J286" i="14"/>
  <c r="I286" i="14"/>
  <c r="J285" i="14"/>
  <c r="I285" i="14"/>
  <c r="J284" i="14"/>
  <c r="I284" i="14"/>
  <c r="J283" i="14"/>
  <c r="I283" i="14"/>
  <c r="J282" i="14"/>
  <c r="I282" i="14"/>
  <c r="J281" i="14"/>
  <c r="I281" i="14"/>
  <c r="J280" i="14"/>
  <c r="I280" i="14"/>
  <c r="J279" i="14"/>
  <c r="I279" i="14"/>
  <c r="J278" i="14"/>
  <c r="I278" i="14"/>
  <c r="J277" i="14"/>
  <c r="I277" i="14"/>
  <c r="J276" i="14"/>
  <c r="I276" i="14"/>
  <c r="J275" i="14"/>
  <c r="I275" i="14"/>
  <c r="J274" i="14"/>
  <c r="I274" i="14"/>
  <c r="J273" i="14"/>
  <c r="I273" i="14"/>
  <c r="J272" i="14"/>
  <c r="I272" i="14"/>
  <c r="J271" i="14"/>
  <c r="I271" i="14"/>
  <c r="J270" i="14"/>
  <c r="I270" i="14"/>
  <c r="J269" i="14"/>
  <c r="I269" i="14"/>
  <c r="J268" i="14"/>
  <c r="I268" i="14"/>
  <c r="J267" i="14"/>
  <c r="I267" i="14"/>
  <c r="J266" i="14"/>
  <c r="I266" i="14"/>
  <c r="J265" i="14"/>
  <c r="I265" i="14"/>
  <c r="J264" i="14"/>
  <c r="I264" i="14"/>
  <c r="J263" i="14"/>
  <c r="I263" i="14"/>
  <c r="J262" i="14"/>
  <c r="I262" i="14"/>
  <c r="J261" i="14"/>
  <c r="I261" i="14"/>
  <c r="J260" i="14"/>
  <c r="I260" i="14"/>
  <c r="J259" i="14"/>
  <c r="I259" i="14"/>
  <c r="J258" i="14"/>
  <c r="I258" i="14"/>
  <c r="J257" i="14"/>
  <c r="I257" i="14"/>
  <c r="J256" i="14"/>
  <c r="I256" i="14"/>
  <c r="J255" i="14"/>
  <c r="I255" i="14"/>
  <c r="J254" i="14"/>
  <c r="I254" i="14"/>
  <c r="J253" i="14"/>
  <c r="I253" i="14"/>
  <c r="J252" i="14"/>
  <c r="I252" i="14"/>
  <c r="J251" i="14"/>
  <c r="I251" i="14"/>
  <c r="J250" i="14"/>
  <c r="I250" i="14"/>
  <c r="J249" i="14"/>
  <c r="I249" i="14"/>
  <c r="J248" i="14"/>
  <c r="I248" i="14"/>
  <c r="J247" i="14"/>
  <c r="I247" i="14"/>
  <c r="J246" i="14"/>
  <c r="I246" i="14"/>
  <c r="J245" i="14"/>
  <c r="I245" i="14"/>
  <c r="J244" i="14"/>
  <c r="I244" i="14"/>
  <c r="J243" i="14"/>
  <c r="I243" i="14"/>
  <c r="J242" i="14"/>
  <c r="I242" i="14"/>
  <c r="J241" i="14"/>
  <c r="I241" i="14"/>
  <c r="J240" i="14"/>
  <c r="I240" i="14"/>
  <c r="J239" i="14"/>
  <c r="I239" i="14"/>
  <c r="J238" i="14"/>
  <c r="I238" i="14"/>
  <c r="J237" i="14"/>
  <c r="I237" i="14"/>
  <c r="J236" i="14"/>
  <c r="I236" i="14"/>
  <c r="J235" i="14"/>
  <c r="I235" i="14"/>
  <c r="J234" i="14"/>
  <c r="I234" i="14"/>
  <c r="J233" i="14"/>
  <c r="I233" i="14"/>
  <c r="J232" i="14"/>
  <c r="I232" i="14"/>
  <c r="J231" i="14"/>
  <c r="I231" i="14"/>
  <c r="J230" i="14"/>
  <c r="I230" i="14"/>
  <c r="J229" i="14"/>
  <c r="I229" i="14"/>
  <c r="J228" i="14"/>
  <c r="I228" i="14"/>
  <c r="J227" i="14"/>
  <c r="I227" i="14"/>
  <c r="J226" i="14"/>
  <c r="I226" i="14"/>
  <c r="J225" i="14"/>
  <c r="I225" i="14"/>
  <c r="J224" i="14"/>
  <c r="I224" i="14"/>
  <c r="J223" i="14"/>
  <c r="I223" i="14"/>
  <c r="J222" i="14"/>
  <c r="I222" i="14"/>
  <c r="J221" i="14"/>
  <c r="I221" i="14"/>
  <c r="J220" i="14"/>
  <c r="I220" i="14"/>
  <c r="J219" i="14"/>
  <c r="I219" i="14"/>
  <c r="J218" i="14"/>
  <c r="I218" i="14"/>
  <c r="J217" i="14"/>
  <c r="I217" i="14"/>
  <c r="J216" i="14"/>
  <c r="I216" i="14"/>
  <c r="J215" i="14"/>
  <c r="I215" i="14"/>
  <c r="J214" i="14"/>
  <c r="I214" i="14"/>
  <c r="J213" i="14"/>
  <c r="I213" i="14"/>
  <c r="J212" i="14"/>
  <c r="I212" i="14"/>
  <c r="J211" i="14"/>
  <c r="I211" i="14"/>
  <c r="J210" i="14"/>
  <c r="I210" i="14"/>
  <c r="J209" i="14"/>
  <c r="I209" i="14"/>
  <c r="J208" i="14"/>
  <c r="I208" i="14"/>
  <c r="J207" i="14"/>
  <c r="I207" i="14"/>
  <c r="J206" i="14"/>
  <c r="I206" i="14"/>
  <c r="J205" i="14"/>
  <c r="I205" i="14"/>
  <c r="J204" i="14"/>
  <c r="I204" i="14"/>
  <c r="J203" i="14"/>
  <c r="I203" i="14"/>
  <c r="J202" i="14"/>
  <c r="I202" i="14"/>
  <c r="J201" i="14"/>
  <c r="I201" i="14"/>
  <c r="J200" i="14"/>
  <c r="I200" i="14"/>
  <c r="J199" i="14"/>
  <c r="I199" i="14"/>
  <c r="J198" i="14"/>
  <c r="I198" i="14"/>
  <c r="J197" i="14"/>
  <c r="I197" i="14"/>
  <c r="J196" i="14"/>
  <c r="I196" i="14"/>
  <c r="J195" i="14"/>
  <c r="I195" i="14"/>
  <c r="J194" i="14"/>
  <c r="I194" i="14"/>
  <c r="J193" i="14"/>
  <c r="I193" i="14"/>
  <c r="J192" i="14"/>
  <c r="I192" i="14"/>
  <c r="J191" i="14"/>
  <c r="I191" i="14"/>
  <c r="J190" i="14"/>
  <c r="I190" i="14"/>
  <c r="J189" i="14"/>
  <c r="I189" i="14"/>
  <c r="J188" i="14"/>
  <c r="I188" i="14"/>
  <c r="J187" i="14"/>
  <c r="I187" i="14"/>
  <c r="J186" i="14"/>
  <c r="I186" i="14"/>
  <c r="J185" i="14"/>
  <c r="I185" i="14"/>
  <c r="J184" i="14"/>
  <c r="I184" i="14"/>
  <c r="J183" i="14"/>
  <c r="I183" i="14"/>
  <c r="J182" i="14"/>
  <c r="I182" i="14"/>
  <c r="J181" i="14"/>
  <c r="I181" i="14"/>
  <c r="J180" i="14"/>
  <c r="I180" i="14"/>
  <c r="J179" i="14"/>
  <c r="I179" i="14"/>
  <c r="J178" i="14"/>
  <c r="I178" i="14"/>
  <c r="J177" i="14"/>
  <c r="I177" i="14"/>
  <c r="J176" i="14"/>
  <c r="I176" i="14"/>
  <c r="J175" i="14"/>
  <c r="I175" i="14"/>
  <c r="J174" i="14"/>
  <c r="I174" i="14"/>
  <c r="J173" i="14"/>
  <c r="I173" i="14"/>
  <c r="J172" i="14"/>
  <c r="I172" i="14"/>
  <c r="J171" i="14"/>
  <c r="I171" i="14"/>
  <c r="J170" i="14"/>
  <c r="I170" i="14"/>
  <c r="J169" i="14"/>
  <c r="I169" i="14"/>
  <c r="J168" i="14"/>
  <c r="I168" i="14"/>
  <c r="J167" i="14"/>
  <c r="I167" i="14"/>
  <c r="J166" i="14"/>
  <c r="I166" i="14"/>
  <c r="J165" i="14"/>
  <c r="I165" i="14"/>
  <c r="J164" i="14"/>
  <c r="I164" i="14"/>
  <c r="J163" i="14"/>
  <c r="I163" i="14"/>
  <c r="J162" i="14"/>
  <c r="I162" i="14"/>
  <c r="J161" i="14"/>
  <c r="I161" i="14"/>
  <c r="J160" i="14"/>
  <c r="I160" i="14"/>
  <c r="J159" i="14"/>
  <c r="I159" i="14"/>
  <c r="J158" i="14"/>
  <c r="I158" i="14"/>
  <c r="J157" i="14"/>
  <c r="I157" i="14"/>
  <c r="J156" i="14"/>
  <c r="I156" i="14"/>
  <c r="J155" i="14"/>
  <c r="I155" i="14"/>
  <c r="J154" i="14"/>
  <c r="I154" i="14"/>
  <c r="J153" i="14"/>
  <c r="I153" i="14"/>
  <c r="J152" i="14"/>
  <c r="I152" i="14"/>
  <c r="J151" i="14"/>
  <c r="I151" i="14"/>
  <c r="J150" i="14"/>
  <c r="I150" i="14"/>
  <c r="J149" i="14"/>
  <c r="I149" i="14"/>
  <c r="J148" i="14"/>
  <c r="I148" i="14"/>
  <c r="J147" i="14"/>
  <c r="I147" i="14"/>
  <c r="J146" i="14"/>
  <c r="I146" i="14"/>
  <c r="J145" i="14"/>
  <c r="I145" i="14"/>
  <c r="J144" i="14"/>
  <c r="I144" i="14"/>
  <c r="J143" i="14"/>
  <c r="I143" i="14"/>
  <c r="J142" i="14"/>
  <c r="I142" i="14"/>
  <c r="J141" i="14"/>
  <c r="I141" i="14"/>
  <c r="J140" i="14"/>
  <c r="I140" i="14"/>
  <c r="J139" i="14"/>
  <c r="I139" i="14"/>
  <c r="J138" i="14"/>
  <c r="I138" i="14"/>
  <c r="J137" i="14"/>
  <c r="I137" i="14"/>
  <c r="J136" i="14"/>
  <c r="I136" i="14"/>
  <c r="J135" i="14"/>
  <c r="I135" i="14"/>
  <c r="J134" i="14"/>
  <c r="I134" i="14"/>
  <c r="J133" i="14"/>
  <c r="I133" i="14"/>
  <c r="J132" i="14"/>
  <c r="I132" i="14"/>
  <c r="J131" i="14"/>
  <c r="I131" i="14"/>
  <c r="J130" i="14"/>
  <c r="I130" i="14"/>
  <c r="J129" i="14"/>
  <c r="I129" i="14"/>
  <c r="J128" i="14"/>
  <c r="I128" i="14"/>
  <c r="J127" i="14"/>
  <c r="I127" i="14"/>
  <c r="J126" i="14"/>
  <c r="I126" i="14"/>
  <c r="J125" i="14"/>
  <c r="I125" i="14"/>
  <c r="J124" i="14"/>
  <c r="I124" i="14"/>
  <c r="J123" i="14"/>
  <c r="I123" i="14"/>
  <c r="J122" i="14"/>
  <c r="I122" i="14"/>
  <c r="J121" i="14"/>
  <c r="I121" i="14"/>
  <c r="J120" i="14"/>
  <c r="I120" i="14"/>
  <c r="J119" i="14"/>
  <c r="I119" i="14"/>
  <c r="J118" i="14"/>
  <c r="I118" i="14"/>
  <c r="J117" i="14"/>
  <c r="I117" i="14"/>
  <c r="J116" i="14"/>
  <c r="I116" i="14"/>
  <c r="J115" i="14"/>
  <c r="I115" i="14"/>
  <c r="J114" i="14"/>
  <c r="I114" i="14"/>
  <c r="J113" i="14"/>
  <c r="I113" i="14"/>
  <c r="J112" i="14"/>
  <c r="I112" i="14"/>
  <c r="J111" i="14"/>
  <c r="I111" i="14"/>
  <c r="J110" i="14"/>
  <c r="I110" i="14"/>
  <c r="J109" i="14"/>
  <c r="I109" i="14"/>
  <c r="J108" i="14"/>
  <c r="I108" i="14"/>
  <c r="J107" i="14"/>
  <c r="I107" i="14"/>
  <c r="J106" i="14"/>
  <c r="I106" i="14"/>
  <c r="J105" i="14"/>
  <c r="I105" i="14"/>
  <c r="J104" i="14"/>
  <c r="I104" i="14"/>
  <c r="J103" i="14"/>
  <c r="I103" i="14"/>
  <c r="J102" i="14"/>
  <c r="I102" i="14"/>
  <c r="J101" i="14"/>
  <c r="I101" i="14"/>
  <c r="J100" i="14"/>
  <c r="I100" i="14"/>
  <c r="J98" i="14"/>
  <c r="I98" i="14"/>
  <c r="J97" i="14"/>
  <c r="I97" i="14"/>
  <c r="J96" i="14"/>
  <c r="I96" i="14"/>
  <c r="J95" i="14"/>
  <c r="I95" i="14"/>
  <c r="J94" i="14"/>
  <c r="I94" i="14"/>
  <c r="J93" i="14"/>
  <c r="I93" i="14"/>
  <c r="J92" i="14"/>
  <c r="I92" i="14"/>
  <c r="J91" i="14"/>
  <c r="I91" i="14"/>
  <c r="J90" i="14"/>
  <c r="I90" i="14"/>
  <c r="J89" i="14"/>
  <c r="I89" i="14"/>
  <c r="J88" i="14"/>
  <c r="I88" i="14"/>
  <c r="J87" i="14"/>
  <c r="I87" i="14"/>
  <c r="J86" i="14"/>
  <c r="I86" i="14"/>
  <c r="J85" i="14"/>
  <c r="I85" i="14"/>
  <c r="J84" i="14"/>
  <c r="I84" i="14"/>
  <c r="J83" i="14"/>
  <c r="I83" i="14"/>
  <c r="J82" i="14"/>
  <c r="I82" i="14"/>
  <c r="J81" i="14"/>
  <c r="I81" i="14"/>
  <c r="J80" i="14"/>
  <c r="I80" i="14"/>
  <c r="J79" i="14"/>
  <c r="I79" i="14"/>
  <c r="J78" i="14"/>
  <c r="I78" i="14"/>
  <c r="J77" i="14"/>
  <c r="I77" i="14"/>
  <c r="J76" i="14"/>
  <c r="I76" i="14"/>
  <c r="J75" i="14"/>
  <c r="I75" i="14"/>
  <c r="J74" i="14"/>
  <c r="I74" i="14"/>
  <c r="J73" i="14"/>
  <c r="I73" i="14"/>
  <c r="J72" i="14"/>
  <c r="I72" i="14"/>
  <c r="J71" i="14"/>
  <c r="I71" i="14"/>
  <c r="J70" i="14"/>
  <c r="I70" i="14"/>
  <c r="J69" i="14"/>
  <c r="I69" i="14"/>
  <c r="J68" i="14"/>
  <c r="I68" i="14"/>
  <c r="J67" i="14"/>
  <c r="I67" i="14"/>
  <c r="J66" i="14"/>
  <c r="I66" i="14"/>
  <c r="J65" i="14"/>
  <c r="I65" i="14"/>
  <c r="J64" i="14"/>
  <c r="I64" i="14"/>
  <c r="J63" i="14"/>
  <c r="I63" i="14"/>
  <c r="J62" i="14"/>
  <c r="I62" i="14"/>
  <c r="J61" i="14"/>
  <c r="I61" i="14"/>
  <c r="J60" i="14"/>
  <c r="I60" i="14"/>
  <c r="J59" i="14"/>
  <c r="I59" i="14"/>
  <c r="J58" i="14"/>
  <c r="I58" i="14"/>
  <c r="J57" i="14"/>
  <c r="I57" i="14"/>
  <c r="J56" i="14"/>
  <c r="I56" i="14"/>
  <c r="J55" i="14"/>
  <c r="I55" i="14"/>
  <c r="J54" i="14"/>
  <c r="I54" i="14"/>
  <c r="J53" i="14"/>
  <c r="I53" i="14"/>
  <c r="J52" i="14"/>
  <c r="I52" i="14"/>
  <c r="J51" i="14"/>
  <c r="I51" i="14"/>
  <c r="J50" i="14"/>
  <c r="I50" i="14"/>
  <c r="J49" i="14"/>
  <c r="I49" i="14"/>
  <c r="J48" i="14"/>
  <c r="I48" i="14"/>
  <c r="J47" i="14"/>
  <c r="I47" i="14"/>
  <c r="J46" i="14"/>
  <c r="I46" i="14"/>
  <c r="J45" i="14"/>
  <c r="I45" i="14"/>
  <c r="J44" i="14"/>
  <c r="I44" i="14"/>
  <c r="J43" i="14"/>
  <c r="I43" i="14"/>
  <c r="J42" i="14"/>
  <c r="I42" i="14"/>
  <c r="J41" i="14"/>
  <c r="I41" i="14"/>
  <c r="J40" i="14"/>
  <c r="I40" i="14"/>
  <c r="J39" i="14"/>
  <c r="I39" i="14"/>
  <c r="J38" i="14"/>
  <c r="I38" i="14"/>
  <c r="J37" i="14"/>
  <c r="I37" i="14"/>
  <c r="J36" i="14"/>
  <c r="I36" i="14"/>
  <c r="J35" i="14"/>
  <c r="I35" i="14"/>
  <c r="J34" i="14"/>
  <c r="I34" i="14"/>
  <c r="J33" i="14"/>
  <c r="I33" i="14"/>
  <c r="J32" i="14"/>
  <c r="I32" i="14"/>
  <c r="J31" i="14"/>
  <c r="I31" i="14"/>
  <c r="J30" i="14"/>
  <c r="I30" i="14"/>
  <c r="J29" i="14"/>
  <c r="I29" i="14"/>
  <c r="J28" i="14"/>
  <c r="I28" i="14"/>
  <c r="J27" i="14"/>
  <c r="I27" i="14"/>
  <c r="J26" i="14"/>
  <c r="I26" i="14"/>
  <c r="J25" i="14"/>
  <c r="I25" i="14"/>
  <c r="J24" i="14"/>
  <c r="I24" i="14"/>
  <c r="J23" i="14"/>
  <c r="I23" i="14"/>
  <c r="J22" i="14"/>
  <c r="I22" i="14"/>
  <c r="J21" i="14"/>
  <c r="I21" i="14"/>
  <c r="J20" i="14"/>
  <c r="I20" i="14"/>
  <c r="J19" i="14"/>
  <c r="I19" i="14"/>
  <c r="J18" i="14"/>
  <c r="I18" i="14"/>
  <c r="J17" i="14"/>
  <c r="I17" i="14"/>
  <c r="J16" i="14"/>
  <c r="I16" i="14"/>
  <c r="J15" i="14"/>
  <c r="I15" i="14"/>
  <c r="J14" i="14"/>
  <c r="I14" i="14"/>
  <c r="J13" i="14"/>
  <c r="I13" i="14"/>
  <c r="J12" i="14"/>
  <c r="I12" i="14"/>
  <c r="I84" i="13"/>
  <c r="H84" i="13"/>
  <c r="I83" i="13"/>
  <c r="H83" i="13"/>
  <c r="I82" i="13"/>
  <c r="H82" i="13"/>
  <c r="I81" i="13"/>
  <c r="H81" i="13"/>
  <c r="I80" i="13"/>
  <c r="H80" i="13"/>
  <c r="I79" i="13"/>
  <c r="H79" i="13"/>
  <c r="I78" i="13"/>
  <c r="H78" i="13"/>
  <c r="I77" i="13"/>
  <c r="H77" i="13"/>
  <c r="I76" i="13"/>
  <c r="H76" i="13"/>
  <c r="I75" i="13"/>
  <c r="H75" i="13"/>
  <c r="I74" i="13"/>
  <c r="H74" i="13"/>
  <c r="I73" i="13"/>
  <c r="H73" i="13"/>
  <c r="I72" i="13"/>
  <c r="H72" i="13"/>
  <c r="I71" i="13"/>
  <c r="H71" i="13"/>
  <c r="I70" i="13"/>
  <c r="H70" i="13"/>
  <c r="I69" i="13"/>
  <c r="H69" i="13"/>
  <c r="I68" i="13"/>
  <c r="H68" i="13"/>
  <c r="I67" i="13"/>
  <c r="H67" i="13"/>
  <c r="I60" i="13"/>
  <c r="H60" i="13"/>
  <c r="J60" i="13" s="1"/>
  <c r="I59" i="13"/>
  <c r="H59" i="13"/>
  <c r="J59" i="13" s="1"/>
  <c r="I58" i="13"/>
  <c r="H58" i="13"/>
  <c r="J58" i="13" s="1"/>
  <c r="I57" i="13"/>
  <c r="H57" i="13"/>
  <c r="J57" i="13" s="1"/>
  <c r="I56" i="13"/>
  <c r="H56" i="13"/>
  <c r="J56" i="13" s="1"/>
  <c r="I55" i="13"/>
  <c r="H55" i="13"/>
  <c r="J55" i="13" s="1"/>
  <c r="I54" i="13"/>
  <c r="H54" i="13"/>
  <c r="J54" i="13" s="1"/>
  <c r="I53" i="13"/>
  <c r="H53" i="13"/>
  <c r="J53" i="13" s="1"/>
  <c r="I52" i="13"/>
  <c r="H52" i="13"/>
  <c r="J52" i="13" s="1"/>
  <c r="I51" i="13"/>
  <c r="H51" i="13"/>
  <c r="J51" i="13" s="1"/>
  <c r="I50" i="13"/>
  <c r="H50" i="13"/>
  <c r="J50" i="13" s="1"/>
  <c r="I49" i="13"/>
  <c r="H49" i="13"/>
  <c r="J49" i="13" s="1"/>
  <c r="I48" i="13"/>
  <c r="H48" i="13"/>
  <c r="J48" i="13" s="1"/>
  <c r="I47" i="13"/>
  <c r="H47" i="13"/>
  <c r="J47" i="13" s="1"/>
  <c r="I46" i="13"/>
  <c r="H46" i="13"/>
  <c r="J46" i="13" s="1"/>
  <c r="I45" i="13"/>
  <c r="H45" i="13"/>
  <c r="J45" i="13" s="1"/>
  <c r="I44" i="13"/>
  <c r="H44" i="13"/>
  <c r="J44" i="13" s="1"/>
  <c r="I43" i="13"/>
  <c r="H43" i="13"/>
  <c r="J43" i="13" s="1"/>
  <c r="I42" i="13"/>
  <c r="H42" i="13"/>
  <c r="J42" i="13" s="1"/>
  <c r="I41" i="13"/>
  <c r="H41" i="13"/>
  <c r="J41" i="13" s="1"/>
  <c r="I40" i="13"/>
  <c r="H40" i="13"/>
  <c r="J40" i="13" s="1"/>
  <c r="I36" i="13"/>
  <c r="H36" i="13"/>
  <c r="I35" i="13"/>
  <c r="H35" i="13"/>
  <c r="I31" i="13"/>
  <c r="H31" i="13"/>
  <c r="I30" i="13"/>
  <c r="H30" i="13"/>
  <c r="I29" i="13"/>
  <c r="H29" i="13"/>
  <c r="I28" i="13"/>
  <c r="H28" i="13"/>
  <c r="I27" i="13"/>
  <c r="H27" i="13"/>
  <c r="I26" i="13"/>
  <c r="H26" i="13"/>
  <c r="I25" i="13"/>
  <c r="H25" i="13"/>
  <c r="I24" i="13"/>
  <c r="H24" i="13"/>
  <c r="I23" i="13"/>
  <c r="H23" i="13"/>
  <c r="I22" i="13"/>
  <c r="H22" i="13"/>
  <c r="I21" i="13"/>
  <c r="H21" i="13"/>
  <c r="I20" i="13"/>
  <c r="H20" i="13"/>
  <c r="I19" i="13"/>
  <c r="H19" i="13"/>
  <c r="I18" i="13"/>
  <c r="H18" i="13"/>
  <c r="I17" i="13"/>
  <c r="H17" i="13"/>
  <c r="I16" i="13"/>
  <c r="H16" i="13"/>
  <c r="I15" i="13"/>
  <c r="H15" i="13"/>
  <c r="I14" i="13"/>
  <c r="H14" i="13"/>
  <c r="I13" i="13"/>
  <c r="H13" i="13"/>
  <c r="I12" i="13"/>
  <c r="H12" i="13"/>
  <c r="I11" i="13"/>
  <c r="H11" i="13"/>
  <c r="J300" i="10"/>
  <c r="I300" i="10"/>
  <c r="J299" i="10"/>
  <c r="I299" i="10"/>
  <c r="J298" i="10"/>
  <c r="I298" i="10"/>
  <c r="J297" i="10"/>
  <c r="I297" i="10"/>
  <c r="J296" i="10"/>
  <c r="I296" i="10"/>
  <c r="J295" i="10"/>
  <c r="I295" i="10"/>
  <c r="J294" i="10"/>
  <c r="I294" i="10"/>
  <c r="J293" i="10"/>
  <c r="I293" i="10"/>
  <c r="J292" i="10"/>
  <c r="I292" i="10"/>
  <c r="J291" i="10"/>
  <c r="I291" i="10"/>
  <c r="J290" i="10"/>
  <c r="I290" i="10"/>
  <c r="J289" i="10"/>
  <c r="I289" i="10"/>
  <c r="J288" i="10"/>
  <c r="I288" i="10"/>
  <c r="J287" i="10"/>
  <c r="I287" i="10"/>
  <c r="J286" i="10"/>
  <c r="I286" i="10"/>
  <c r="J285" i="10"/>
  <c r="I285" i="10"/>
  <c r="J284" i="10"/>
  <c r="I284" i="10"/>
  <c r="J283" i="10"/>
  <c r="I283" i="10"/>
  <c r="J282" i="10"/>
  <c r="I282" i="10"/>
  <c r="J281" i="10"/>
  <c r="I281" i="10"/>
  <c r="J280" i="10"/>
  <c r="I280" i="10"/>
  <c r="J279" i="10"/>
  <c r="I279" i="10"/>
  <c r="J278" i="10"/>
  <c r="I278" i="10"/>
  <c r="J277" i="10"/>
  <c r="I277" i="10"/>
  <c r="J276" i="10"/>
  <c r="I276" i="10"/>
  <c r="J275" i="10"/>
  <c r="I275" i="10"/>
  <c r="J274" i="10"/>
  <c r="I274" i="10"/>
  <c r="J273" i="10"/>
  <c r="I273" i="10"/>
  <c r="J272" i="10"/>
  <c r="I272" i="10"/>
  <c r="J271" i="10"/>
  <c r="I271" i="10"/>
  <c r="J270" i="10"/>
  <c r="I270" i="10"/>
  <c r="J269" i="10"/>
  <c r="I269" i="10"/>
  <c r="J268" i="10"/>
  <c r="I268" i="10"/>
  <c r="J267" i="10"/>
  <c r="I267" i="10"/>
  <c r="J266" i="10"/>
  <c r="I266" i="10"/>
  <c r="J265" i="10"/>
  <c r="I265" i="10"/>
  <c r="J264" i="10"/>
  <c r="I264" i="10"/>
  <c r="J263" i="10"/>
  <c r="I263" i="10"/>
  <c r="J262" i="10"/>
  <c r="I262" i="10"/>
  <c r="J261" i="10"/>
  <c r="I261" i="10"/>
  <c r="J260" i="10"/>
  <c r="I260" i="10"/>
  <c r="J259" i="10"/>
  <c r="I259" i="10"/>
  <c r="J258" i="10"/>
  <c r="I258" i="10"/>
  <c r="J257" i="10"/>
  <c r="I257" i="10"/>
  <c r="J256" i="10"/>
  <c r="I256" i="10"/>
  <c r="J255" i="10"/>
  <c r="I255" i="10"/>
  <c r="J254" i="10"/>
  <c r="I254" i="10"/>
  <c r="J253" i="10"/>
  <c r="I253" i="10"/>
  <c r="J252" i="10"/>
  <c r="I252" i="10"/>
  <c r="J251" i="10"/>
  <c r="I251" i="10"/>
  <c r="J250" i="10"/>
  <c r="I250" i="10"/>
  <c r="J249" i="10"/>
  <c r="I249" i="10"/>
  <c r="J248" i="10"/>
  <c r="I248" i="10"/>
  <c r="J247" i="10"/>
  <c r="I247" i="10"/>
  <c r="J246" i="10"/>
  <c r="I246" i="10"/>
  <c r="J245" i="10"/>
  <c r="I245" i="10"/>
  <c r="J244" i="10"/>
  <c r="I244" i="10"/>
  <c r="J243" i="10"/>
  <c r="I243" i="10"/>
  <c r="J242" i="10"/>
  <c r="I242" i="10"/>
  <c r="J241" i="10"/>
  <c r="I241" i="10"/>
  <c r="J240" i="10"/>
  <c r="I240" i="10"/>
  <c r="J239" i="10"/>
  <c r="I239" i="10"/>
  <c r="J238" i="10"/>
  <c r="I238" i="10"/>
  <c r="J237" i="10"/>
  <c r="I237" i="10"/>
  <c r="J236" i="10"/>
  <c r="I236" i="10"/>
  <c r="J235" i="10"/>
  <c r="I235" i="10"/>
  <c r="J234" i="10"/>
  <c r="I234" i="10"/>
  <c r="J233" i="10"/>
  <c r="I233" i="10"/>
  <c r="J232" i="10"/>
  <c r="I232" i="10"/>
  <c r="J231" i="10"/>
  <c r="I231" i="10"/>
  <c r="J230" i="10"/>
  <c r="I230" i="10"/>
  <c r="J229" i="10"/>
  <c r="I229" i="10"/>
  <c r="J228" i="10"/>
  <c r="I228" i="10"/>
  <c r="J227" i="10"/>
  <c r="I227" i="10"/>
  <c r="J226" i="10"/>
  <c r="I226" i="10"/>
  <c r="J225" i="10"/>
  <c r="I225" i="10"/>
  <c r="J224" i="10"/>
  <c r="I224" i="10"/>
  <c r="J223" i="10"/>
  <c r="I223" i="10"/>
  <c r="J222" i="10"/>
  <c r="I222" i="10"/>
  <c r="J221" i="10"/>
  <c r="I221" i="10"/>
  <c r="J220" i="10"/>
  <c r="I220" i="10"/>
  <c r="J219" i="10"/>
  <c r="I219" i="10"/>
  <c r="J218" i="10"/>
  <c r="I218" i="10"/>
  <c r="J217" i="10"/>
  <c r="I217" i="10"/>
  <c r="J216" i="10"/>
  <c r="I216" i="10"/>
  <c r="J215" i="10"/>
  <c r="I215" i="10"/>
  <c r="J214" i="10"/>
  <c r="I214" i="10"/>
  <c r="J213" i="10"/>
  <c r="I213" i="10"/>
  <c r="J212" i="10"/>
  <c r="I212" i="10"/>
  <c r="J211" i="10"/>
  <c r="I211" i="10"/>
  <c r="J210" i="10"/>
  <c r="I210" i="10"/>
  <c r="J209" i="10"/>
  <c r="I209" i="10"/>
  <c r="J208" i="10"/>
  <c r="I208" i="10"/>
  <c r="J207" i="10"/>
  <c r="I207" i="10"/>
  <c r="J206" i="10"/>
  <c r="I206" i="10"/>
  <c r="J205" i="10"/>
  <c r="I205" i="10"/>
  <c r="J204" i="10"/>
  <c r="I204" i="10"/>
  <c r="J203" i="10"/>
  <c r="I203" i="10"/>
  <c r="J202" i="10"/>
  <c r="I202" i="10"/>
  <c r="J201" i="10"/>
  <c r="I201" i="10"/>
  <c r="J200" i="10"/>
  <c r="I200" i="10"/>
  <c r="J199" i="10"/>
  <c r="I199" i="10"/>
  <c r="J198" i="10"/>
  <c r="I198" i="10"/>
  <c r="J197" i="10"/>
  <c r="I197" i="10"/>
  <c r="J196" i="10"/>
  <c r="I196" i="10"/>
  <c r="J195" i="10"/>
  <c r="I195" i="10"/>
  <c r="J194" i="10"/>
  <c r="I194" i="10"/>
  <c r="J193" i="10"/>
  <c r="I193" i="10"/>
  <c r="J192" i="10"/>
  <c r="I192" i="10"/>
  <c r="J191" i="10"/>
  <c r="I191" i="10"/>
  <c r="J190" i="10"/>
  <c r="I190" i="10"/>
  <c r="J189" i="10"/>
  <c r="I189" i="10"/>
  <c r="J188" i="10"/>
  <c r="I188" i="10"/>
  <c r="J187" i="10"/>
  <c r="I187" i="10"/>
  <c r="J186" i="10"/>
  <c r="I186" i="10"/>
  <c r="J185" i="10"/>
  <c r="I185" i="10"/>
  <c r="J184" i="10"/>
  <c r="I184" i="10"/>
  <c r="J183" i="10"/>
  <c r="I183" i="10"/>
  <c r="J182" i="10"/>
  <c r="I182" i="10"/>
  <c r="J181" i="10"/>
  <c r="I181" i="10"/>
  <c r="J180" i="10"/>
  <c r="I180" i="10"/>
  <c r="J179" i="10"/>
  <c r="I179" i="10"/>
  <c r="J178" i="10"/>
  <c r="I178" i="10"/>
  <c r="J177" i="10"/>
  <c r="I177" i="10"/>
  <c r="J176" i="10"/>
  <c r="I176" i="10"/>
  <c r="J175" i="10"/>
  <c r="I175" i="10"/>
  <c r="J174" i="10"/>
  <c r="I174" i="10"/>
  <c r="J173" i="10"/>
  <c r="I173" i="10"/>
  <c r="J172" i="10"/>
  <c r="I172" i="10"/>
  <c r="J171" i="10"/>
  <c r="I171" i="10"/>
  <c r="J170" i="10"/>
  <c r="I170" i="10"/>
  <c r="J169" i="10"/>
  <c r="I169" i="10"/>
  <c r="J168" i="10"/>
  <c r="I168" i="10"/>
  <c r="J167" i="10"/>
  <c r="I167" i="10"/>
  <c r="J166" i="10"/>
  <c r="I166" i="10"/>
  <c r="J165" i="10"/>
  <c r="I165" i="10"/>
  <c r="J164" i="10"/>
  <c r="I164" i="10"/>
  <c r="J163" i="10"/>
  <c r="I163" i="10"/>
  <c r="J162" i="10"/>
  <c r="I162" i="10"/>
  <c r="J161" i="10"/>
  <c r="I161" i="10"/>
  <c r="J160" i="10"/>
  <c r="I160" i="10"/>
  <c r="J159" i="10"/>
  <c r="I159" i="10"/>
  <c r="J158" i="10"/>
  <c r="I158" i="10"/>
  <c r="J157" i="10"/>
  <c r="I157" i="10"/>
  <c r="J156" i="10"/>
  <c r="I156" i="10"/>
  <c r="J155" i="10"/>
  <c r="I155" i="10"/>
  <c r="J154" i="10"/>
  <c r="I154" i="10"/>
  <c r="J153" i="10"/>
  <c r="I153" i="10"/>
  <c r="J152" i="10"/>
  <c r="I152" i="10"/>
  <c r="J151" i="10"/>
  <c r="I151" i="10"/>
  <c r="J150" i="10"/>
  <c r="I150" i="10"/>
  <c r="J149" i="10"/>
  <c r="I149" i="10"/>
  <c r="J148" i="10"/>
  <c r="I148" i="10"/>
  <c r="J147" i="10"/>
  <c r="I147" i="10"/>
  <c r="J146" i="10"/>
  <c r="I146" i="10"/>
  <c r="J145" i="10"/>
  <c r="I145" i="10"/>
  <c r="J144" i="10"/>
  <c r="I144" i="10"/>
  <c r="J143" i="10"/>
  <c r="I143" i="10"/>
  <c r="J142" i="10"/>
  <c r="I142" i="10"/>
  <c r="J141" i="10"/>
  <c r="I141" i="10"/>
  <c r="J140" i="10"/>
  <c r="I140" i="10"/>
  <c r="J139" i="10"/>
  <c r="I139" i="10"/>
  <c r="J138" i="10"/>
  <c r="I138" i="10"/>
  <c r="J137" i="10"/>
  <c r="I137" i="10"/>
  <c r="J136" i="10"/>
  <c r="I136" i="10"/>
  <c r="J135" i="10"/>
  <c r="I135" i="10"/>
  <c r="J134" i="10"/>
  <c r="I134" i="10"/>
  <c r="J133" i="10"/>
  <c r="I133" i="10"/>
  <c r="J132" i="10"/>
  <c r="I132" i="10"/>
  <c r="J131" i="10"/>
  <c r="I131" i="10"/>
  <c r="J130" i="10"/>
  <c r="I130" i="10"/>
  <c r="J129" i="10"/>
  <c r="I129" i="10"/>
  <c r="J128" i="10"/>
  <c r="I128" i="10"/>
  <c r="J127" i="10"/>
  <c r="I127" i="10"/>
  <c r="J126" i="10"/>
  <c r="I126" i="10"/>
  <c r="J125" i="10"/>
  <c r="I125" i="10"/>
  <c r="J124" i="10"/>
  <c r="I124" i="10"/>
  <c r="J123" i="10"/>
  <c r="I123" i="10"/>
  <c r="J122" i="10"/>
  <c r="I122" i="10"/>
  <c r="J121" i="10"/>
  <c r="I121" i="10"/>
  <c r="J120" i="10"/>
  <c r="I120" i="10"/>
  <c r="J119" i="10"/>
  <c r="I119" i="10"/>
  <c r="J118" i="10"/>
  <c r="I118" i="10"/>
  <c r="J117" i="10"/>
  <c r="I117" i="10"/>
  <c r="J116" i="10"/>
  <c r="I116" i="10"/>
  <c r="J115" i="10"/>
  <c r="I115" i="10"/>
  <c r="J114" i="10"/>
  <c r="I114" i="10"/>
  <c r="J113" i="10"/>
  <c r="I113" i="10"/>
  <c r="J112" i="10"/>
  <c r="I112" i="10"/>
  <c r="J111" i="10"/>
  <c r="I111" i="10"/>
  <c r="J110" i="10"/>
  <c r="I110" i="10"/>
  <c r="J109" i="10"/>
  <c r="I109" i="10"/>
  <c r="J108" i="10"/>
  <c r="I108" i="10"/>
  <c r="J107" i="10"/>
  <c r="I107" i="10"/>
  <c r="J106" i="10"/>
  <c r="I106" i="10"/>
  <c r="J105" i="10"/>
  <c r="I105" i="10"/>
  <c r="J104" i="10"/>
  <c r="I104" i="10"/>
  <c r="J103" i="10"/>
  <c r="I103" i="10"/>
  <c r="J102" i="10"/>
  <c r="I102" i="10"/>
  <c r="J101" i="10"/>
  <c r="I101" i="10"/>
  <c r="J100" i="10"/>
  <c r="I100" i="10"/>
  <c r="J98" i="10"/>
  <c r="I98" i="10"/>
  <c r="J97" i="10"/>
  <c r="I97" i="10"/>
  <c r="J96" i="10"/>
  <c r="I96" i="10"/>
  <c r="J95" i="10"/>
  <c r="I95" i="10"/>
  <c r="J94" i="10"/>
  <c r="I94" i="10"/>
  <c r="J93" i="10"/>
  <c r="I93" i="10"/>
  <c r="J92" i="10"/>
  <c r="I92" i="10"/>
  <c r="J91" i="10"/>
  <c r="I91" i="10"/>
  <c r="J90" i="10"/>
  <c r="I90" i="10"/>
  <c r="J89" i="10"/>
  <c r="I89" i="10"/>
  <c r="J88" i="10"/>
  <c r="I88" i="10"/>
  <c r="J87" i="10"/>
  <c r="I87" i="10"/>
  <c r="J86" i="10"/>
  <c r="I86" i="10"/>
  <c r="J85" i="10"/>
  <c r="I85" i="10"/>
  <c r="J84" i="10"/>
  <c r="I84" i="10"/>
  <c r="J83" i="10"/>
  <c r="I83" i="10"/>
  <c r="J82" i="10"/>
  <c r="I82" i="10"/>
  <c r="J81" i="10"/>
  <c r="I81" i="10"/>
  <c r="J80" i="10"/>
  <c r="I80" i="10"/>
  <c r="J79" i="10"/>
  <c r="I79" i="10"/>
  <c r="J78" i="10"/>
  <c r="I78" i="10"/>
  <c r="J77" i="10"/>
  <c r="I77" i="10"/>
  <c r="J76" i="10"/>
  <c r="I76" i="10"/>
  <c r="J75" i="10"/>
  <c r="I75" i="10"/>
  <c r="J74" i="10"/>
  <c r="I74" i="10"/>
  <c r="J73" i="10"/>
  <c r="I73" i="10"/>
  <c r="J72" i="10"/>
  <c r="I72" i="10"/>
  <c r="J71" i="10"/>
  <c r="I71" i="10"/>
  <c r="J70" i="10"/>
  <c r="I70" i="10"/>
  <c r="J69" i="10"/>
  <c r="I69" i="10"/>
  <c r="J68" i="10"/>
  <c r="I68" i="10"/>
  <c r="J67" i="10"/>
  <c r="I67" i="10"/>
  <c r="J66" i="10"/>
  <c r="I66" i="10"/>
  <c r="J65" i="10"/>
  <c r="I65" i="10"/>
  <c r="J64" i="10"/>
  <c r="I64" i="10"/>
  <c r="J63" i="10"/>
  <c r="I63" i="10"/>
  <c r="J62" i="10"/>
  <c r="I62" i="10"/>
  <c r="J61" i="10"/>
  <c r="I61" i="10"/>
  <c r="J60" i="10"/>
  <c r="I60" i="10"/>
  <c r="J59" i="10"/>
  <c r="I59" i="10"/>
  <c r="J58" i="10"/>
  <c r="I58" i="10"/>
  <c r="J57" i="10"/>
  <c r="I57" i="10"/>
  <c r="J56" i="10"/>
  <c r="I56" i="10"/>
  <c r="J55" i="10"/>
  <c r="I55" i="10"/>
  <c r="J54" i="10"/>
  <c r="I54" i="10"/>
  <c r="J53" i="10"/>
  <c r="I53" i="10"/>
  <c r="J52" i="10"/>
  <c r="I52" i="10"/>
  <c r="J51" i="10"/>
  <c r="I51" i="10"/>
  <c r="J50" i="10"/>
  <c r="I50" i="10"/>
  <c r="J49" i="10"/>
  <c r="I49" i="10"/>
  <c r="J48" i="10"/>
  <c r="I48" i="10"/>
  <c r="J47" i="10"/>
  <c r="I47" i="10"/>
  <c r="J46" i="10"/>
  <c r="I46" i="10"/>
  <c r="J45" i="10"/>
  <c r="I45" i="10"/>
  <c r="J44" i="10"/>
  <c r="I44" i="10"/>
  <c r="J43" i="10"/>
  <c r="I43" i="10"/>
  <c r="J42" i="10"/>
  <c r="I42" i="10"/>
  <c r="J41" i="10"/>
  <c r="I41" i="10"/>
  <c r="J40" i="10"/>
  <c r="I40" i="10"/>
  <c r="J39" i="10"/>
  <c r="I39" i="10"/>
  <c r="J38" i="10"/>
  <c r="I38" i="10"/>
  <c r="J37" i="10"/>
  <c r="I37" i="10"/>
  <c r="J36" i="10"/>
  <c r="I36" i="10"/>
  <c r="J35" i="10"/>
  <c r="I35" i="10"/>
  <c r="J34" i="10"/>
  <c r="I34" i="10"/>
  <c r="J33" i="10"/>
  <c r="I33" i="10"/>
  <c r="J32" i="10"/>
  <c r="I32" i="10"/>
  <c r="J31" i="10"/>
  <c r="I31" i="10"/>
  <c r="J30" i="10"/>
  <c r="I30" i="10"/>
  <c r="J29" i="10"/>
  <c r="I29" i="10"/>
  <c r="J28" i="10"/>
  <c r="I28" i="10"/>
  <c r="J27" i="10"/>
  <c r="I27" i="10"/>
  <c r="J26" i="10"/>
  <c r="I26" i="10"/>
  <c r="J25" i="10"/>
  <c r="I25" i="10"/>
  <c r="J24" i="10"/>
  <c r="I24" i="10"/>
  <c r="J23" i="10"/>
  <c r="I23" i="10"/>
  <c r="J22" i="10"/>
  <c r="I22" i="10"/>
  <c r="J21" i="10"/>
  <c r="I21" i="10"/>
  <c r="J20" i="10"/>
  <c r="I20" i="10"/>
  <c r="J19" i="10"/>
  <c r="I19" i="10"/>
  <c r="J18" i="10"/>
  <c r="I18" i="10"/>
  <c r="J17" i="10"/>
  <c r="I17" i="10"/>
  <c r="J16" i="10"/>
  <c r="I16" i="10"/>
  <c r="J15" i="10"/>
  <c r="I15" i="10"/>
  <c r="J14" i="10"/>
  <c r="I14" i="10"/>
  <c r="J13" i="10"/>
  <c r="I13" i="10"/>
  <c r="J12" i="10"/>
  <c r="I12" i="10"/>
  <c r="I84" i="9"/>
  <c r="H84" i="9"/>
  <c r="I83" i="9"/>
  <c r="H83" i="9"/>
  <c r="I82" i="9"/>
  <c r="H82" i="9"/>
  <c r="I81" i="9"/>
  <c r="H81" i="9"/>
  <c r="I80" i="9"/>
  <c r="H80" i="9"/>
  <c r="I79" i="9"/>
  <c r="H79" i="9"/>
  <c r="I78" i="9"/>
  <c r="H78" i="9"/>
  <c r="I77" i="9"/>
  <c r="H77" i="9"/>
  <c r="I76" i="9"/>
  <c r="H76" i="9"/>
  <c r="I75" i="9"/>
  <c r="H75" i="9"/>
  <c r="I74" i="9"/>
  <c r="H74" i="9"/>
  <c r="I73" i="9"/>
  <c r="H73" i="9"/>
  <c r="I72" i="9"/>
  <c r="H72" i="9"/>
  <c r="I71" i="9"/>
  <c r="H71" i="9"/>
  <c r="I70" i="9"/>
  <c r="H70" i="9"/>
  <c r="I69" i="9"/>
  <c r="H69" i="9"/>
  <c r="I68" i="9"/>
  <c r="H68" i="9"/>
  <c r="I67" i="9"/>
  <c r="H67" i="9"/>
  <c r="I60" i="9"/>
  <c r="H60" i="9"/>
  <c r="J60" i="9" s="1"/>
  <c r="I59" i="9"/>
  <c r="H59" i="9"/>
  <c r="J59" i="9" s="1"/>
  <c r="I58" i="9"/>
  <c r="H58" i="9"/>
  <c r="J58" i="9" s="1"/>
  <c r="I57" i="9"/>
  <c r="H57" i="9"/>
  <c r="J57" i="9" s="1"/>
  <c r="I56" i="9"/>
  <c r="H56" i="9"/>
  <c r="J56" i="9" s="1"/>
  <c r="I55" i="9"/>
  <c r="H55" i="9"/>
  <c r="J55" i="9" s="1"/>
  <c r="I54" i="9"/>
  <c r="H54" i="9"/>
  <c r="J54" i="9" s="1"/>
  <c r="I53" i="9"/>
  <c r="H53" i="9"/>
  <c r="J53" i="9" s="1"/>
  <c r="I52" i="9"/>
  <c r="H52" i="9"/>
  <c r="J52" i="9" s="1"/>
  <c r="I51" i="9"/>
  <c r="H51" i="9"/>
  <c r="J51" i="9" s="1"/>
  <c r="I50" i="9"/>
  <c r="H50" i="9"/>
  <c r="J50" i="9" s="1"/>
  <c r="I49" i="9"/>
  <c r="H49" i="9"/>
  <c r="J49" i="9" s="1"/>
  <c r="I48" i="9"/>
  <c r="H48" i="9"/>
  <c r="J48" i="9" s="1"/>
  <c r="I47" i="9"/>
  <c r="H47" i="9"/>
  <c r="J47" i="9" s="1"/>
  <c r="I46" i="9"/>
  <c r="H46" i="9"/>
  <c r="J46" i="9" s="1"/>
  <c r="I45" i="9"/>
  <c r="H45" i="9"/>
  <c r="J45" i="9" s="1"/>
  <c r="I44" i="9"/>
  <c r="H44" i="9"/>
  <c r="J44" i="9" s="1"/>
  <c r="I43" i="9"/>
  <c r="H43" i="9"/>
  <c r="J43" i="9" s="1"/>
  <c r="I42" i="9"/>
  <c r="H42" i="9"/>
  <c r="J42" i="9" s="1"/>
  <c r="I41" i="9"/>
  <c r="H41" i="9"/>
  <c r="J41" i="9" s="1"/>
  <c r="I40" i="9"/>
  <c r="H40" i="9"/>
  <c r="J40" i="9" s="1"/>
  <c r="I36" i="9"/>
  <c r="H36" i="9"/>
  <c r="I35" i="9"/>
  <c r="H35" i="9"/>
  <c r="I31" i="9"/>
  <c r="H31" i="9"/>
  <c r="I30" i="9"/>
  <c r="H30" i="9"/>
  <c r="I29" i="9"/>
  <c r="H29" i="9"/>
  <c r="I28" i="9"/>
  <c r="H28" i="9"/>
  <c r="I27" i="9"/>
  <c r="H27" i="9"/>
  <c r="I26" i="9"/>
  <c r="H26" i="9"/>
  <c r="I25" i="9"/>
  <c r="H25" i="9"/>
  <c r="I24" i="9"/>
  <c r="H24" i="9"/>
  <c r="I23" i="9"/>
  <c r="H23" i="9"/>
  <c r="I22" i="9"/>
  <c r="H22" i="9"/>
  <c r="I21" i="9"/>
  <c r="H21" i="9"/>
  <c r="I20" i="9"/>
  <c r="H20" i="9"/>
  <c r="I19" i="9"/>
  <c r="H19" i="9"/>
  <c r="I18" i="9"/>
  <c r="H18" i="9"/>
  <c r="I17" i="9"/>
  <c r="H17" i="9"/>
  <c r="I16" i="9"/>
  <c r="H16" i="9"/>
  <c r="I15" i="9"/>
  <c r="H15" i="9"/>
  <c r="I14" i="9"/>
  <c r="H14" i="9"/>
  <c r="I13" i="9"/>
  <c r="H13" i="9"/>
  <c r="I12" i="9"/>
  <c r="H12" i="9"/>
  <c r="I11" i="9"/>
  <c r="H11" i="9"/>
  <c r="BT12" i="7" l="1"/>
  <c r="BS12" i="14" s="1"/>
  <c r="BT291" i="7"/>
  <c r="BS291" i="14" s="1"/>
  <c r="BT160" i="7"/>
  <c r="BT151" i="7"/>
  <c r="BS134" i="7"/>
  <c r="BR134" i="14" s="1"/>
  <c r="BR22" i="7"/>
  <c r="BQ22" i="14" s="1"/>
  <c r="BU151" i="7" l="1"/>
  <c r="BS151" i="14"/>
  <c r="BU160" i="7"/>
  <c r="BS160" i="14"/>
  <c r="BU22" i="7"/>
  <c r="BR303" i="7"/>
  <c r="BU134" i="7"/>
  <c r="BS303" i="7"/>
  <c r="BT303" i="7"/>
  <c r="BO301" i="7"/>
  <c r="BN301" i="14" s="1"/>
  <c r="BO49" i="7"/>
  <c r="BN49" i="14" s="1"/>
  <c r="BO156" i="7"/>
  <c r="BN301" i="7"/>
  <c r="BM301" i="14" s="1"/>
  <c r="BN155" i="7"/>
  <c r="BM155" i="14" s="1"/>
  <c r="BN53" i="7"/>
  <c r="BM155" i="7"/>
  <c r="BL220" i="7"/>
  <c r="BL36" i="7"/>
  <c r="BK36" i="14" s="1"/>
  <c r="BL53" i="7"/>
  <c r="BK53" i="14" s="1"/>
  <c r="BL301" i="7"/>
  <c r="BK301" i="14" s="1"/>
  <c r="BK12" i="7"/>
  <c r="BJ12" i="14" s="1"/>
  <c r="BK13" i="7"/>
  <c r="BK296" i="7"/>
  <c r="BK301" i="7"/>
  <c r="BJ301" i="14" s="1"/>
  <c r="BK18" i="7"/>
  <c r="BK53" i="7"/>
  <c r="BJ53" i="14" s="1"/>
  <c r="BC301" i="7"/>
  <c r="BB301" i="7"/>
  <c r="AZ301" i="7"/>
  <c r="AY99" i="7"/>
  <c r="AX99" i="14" s="1"/>
  <c r="AY132" i="7"/>
  <c r="AX132" i="14" s="1"/>
  <c r="AX301" i="7"/>
  <c r="AV152" i="7"/>
  <c r="AU152" i="14" s="1"/>
  <c r="AS132" i="7"/>
  <c r="AS291" i="7"/>
  <c r="AS295" i="7"/>
  <c r="AR295" i="14" s="1"/>
  <c r="AR37" i="7"/>
  <c r="AQ37" i="14" s="1"/>
  <c r="AQ295" i="7"/>
  <c r="AP295" i="14" s="1"/>
  <c r="AQ271" i="7"/>
  <c r="AG285" i="7"/>
  <c r="AF285" i="14" s="1"/>
  <c r="AG294" i="7"/>
  <c r="AF99" i="7"/>
  <c r="AG301" i="7"/>
  <c r="AF301" i="14" s="1"/>
  <c r="BM303" i="7" l="1"/>
  <c r="BL155" i="14"/>
  <c r="AQ303" i="7"/>
  <c r="AP271" i="14"/>
  <c r="BU296" i="7"/>
  <c r="BJ296" i="14"/>
  <c r="BU13" i="7"/>
  <c r="BJ13" i="14"/>
  <c r="BB303" i="7"/>
  <c r="BA301" i="14"/>
  <c r="BU156" i="7"/>
  <c r="BN156" i="14"/>
  <c r="AZ303" i="7"/>
  <c r="AY301" i="14"/>
  <c r="BC303" i="7"/>
  <c r="BB301" i="14"/>
  <c r="BU291" i="7"/>
  <c r="AR291" i="14"/>
  <c r="AF303" i="7"/>
  <c r="AE99" i="14"/>
  <c r="AS303" i="7"/>
  <c r="AR132" i="14"/>
  <c r="AX303" i="7"/>
  <c r="AW301" i="14"/>
  <c r="BN303" i="7"/>
  <c r="BM53" i="14"/>
  <c r="BU294" i="7"/>
  <c r="AF294" i="14"/>
  <c r="BU18" i="7"/>
  <c r="BJ18" i="14"/>
  <c r="BU220" i="7"/>
  <c r="BK220" i="14"/>
  <c r="BU49" i="7"/>
  <c r="BO303" i="7"/>
  <c r="BU285" i="7"/>
  <c r="AG303" i="7"/>
  <c r="BU36" i="7"/>
  <c r="BL303" i="7"/>
  <c r="BU152" i="7"/>
  <c r="AV303" i="7"/>
  <c r="AY303" i="7"/>
  <c r="BU37" i="7"/>
  <c r="AR303" i="7"/>
  <c r="BU12" i="7"/>
  <c r="BK303" i="7"/>
  <c r="BU155" i="7"/>
  <c r="BU295" i="7"/>
  <c r="BU132" i="7"/>
  <c r="BU53" i="7"/>
  <c r="W168" i="7"/>
  <c r="W67" i="7"/>
  <c r="V67" i="14" s="1"/>
  <c r="V99" i="7"/>
  <c r="U99" i="14" s="1"/>
  <c r="U301" i="7"/>
  <c r="U303" i="7" l="1"/>
  <c r="T301" i="14"/>
  <c r="BU168" i="7"/>
  <c r="V168" i="14"/>
  <c r="BU99" i="7"/>
  <c r="V303" i="7"/>
  <c r="BU67" i="7"/>
  <c r="W303" i="7"/>
  <c r="N153" i="7"/>
  <c r="M153" i="14" s="1"/>
  <c r="N301" i="7"/>
  <c r="BU301" i="7" l="1"/>
  <c r="M301" i="14"/>
  <c r="BU153" i="7"/>
  <c r="N303" i="7"/>
  <c r="M271" i="7"/>
  <c r="L271" i="14" s="1"/>
  <c r="J300" i="7"/>
  <c r="J299" i="7"/>
  <c r="J298" i="7"/>
  <c r="J297" i="7"/>
  <c r="J296" i="7"/>
  <c r="J295" i="7"/>
  <c r="J294" i="7"/>
  <c r="J293" i="7"/>
  <c r="J292" i="7"/>
  <c r="J291" i="7"/>
  <c r="J290" i="7"/>
  <c r="J289" i="7"/>
  <c r="J288" i="7"/>
  <c r="J287" i="7"/>
  <c r="J286" i="7"/>
  <c r="J285" i="7"/>
  <c r="J284" i="7"/>
  <c r="J283" i="7"/>
  <c r="J282" i="7"/>
  <c r="J281" i="7"/>
  <c r="J280" i="7"/>
  <c r="J279" i="7"/>
  <c r="J278" i="7"/>
  <c r="J277" i="7"/>
  <c r="J276" i="7"/>
  <c r="J275" i="7"/>
  <c r="J274" i="7"/>
  <c r="J273" i="7"/>
  <c r="J272" i="7"/>
  <c r="J271" i="7"/>
  <c r="J270" i="7"/>
  <c r="J269" i="7"/>
  <c r="J268" i="7"/>
  <c r="J267" i="7"/>
  <c r="J266" i="7"/>
  <c r="J265" i="7"/>
  <c r="J264" i="7"/>
  <c r="J263" i="7"/>
  <c r="J262" i="7"/>
  <c r="J261" i="7"/>
  <c r="J260" i="7"/>
  <c r="J259" i="7"/>
  <c r="J258" i="7"/>
  <c r="J257" i="7"/>
  <c r="J256" i="7"/>
  <c r="J255" i="7"/>
  <c r="J254" i="7"/>
  <c r="J253" i="7"/>
  <c r="J252" i="7"/>
  <c r="J251" i="7"/>
  <c r="J250" i="7"/>
  <c r="J249" i="7"/>
  <c r="J248" i="7"/>
  <c r="J247" i="7"/>
  <c r="J246" i="7"/>
  <c r="J245" i="7"/>
  <c r="J244" i="7"/>
  <c r="J243" i="7"/>
  <c r="J242" i="7"/>
  <c r="J241" i="7"/>
  <c r="J240" i="7"/>
  <c r="J239" i="7"/>
  <c r="J238" i="7"/>
  <c r="J237" i="7"/>
  <c r="J236" i="7"/>
  <c r="J235" i="7"/>
  <c r="J234" i="7"/>
  <c r="J233" i="7"/>
  <c r="J232" i="7"/>
  <c r="J231" i="7"/>
  <c r="J230" i="7"/>
  <c r="J229" i="7"/>
  <c r="J228" i="7"/>
  <c r="J227" i="7"/>
  <c r="J226" i="7"/>
  <c r="J225" i="7"/>
  <c r="J224" i="7"/>
  <c r="J223" i="7"/>
  <c r="J222" i="7"/>
  <c r="J221" i="7"/>
  <c r="J220" i="7"/>
  <c r="J219" i="7"/>
  <c r="J218" i="7"/>
  <c r="J217" i="7"/>
  <c r="J216" i="7"/>
  <c r="J215" i="7"/>
  <c r="J214" i="7"/>
  <c r="J213" i="7"/>
  <c r="J212" i="7"/>
  <c r="J211" i="7"/>
  <c r="J210" i="7"/>
  <c r="J209"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J168" i="7"/>
  <c r="J167" i="7"/>
  <c r="J166" i="7"/>
  <c r="J165" i="7"/>
  <c r="J164" i="7"/>
  <c r="J163" i="7"/>
  <c r="J162" i="7"/>
  <c r="J161" i="7"/>
  <c r="J160" i="7"/>
  <c r="J159" i="7"/>
  <c r="J158" i="7"/>
  <c r="J157" i="7"/>
  <c r="J156" i="7"/>
  <c r="J155" i="7"/>
  <c r="J154" i="7"/>
  <c r="J153" i="7"/>
  <c r="J152" i="7"/>
  <c r="J151" i="7"/>
  <c r="J150" i="7"/>
  <c r="J149" i="7"/>
  <c r="J148" i="7"/>
  <c r="J147" i="7"/>
  <c r="J146" i="7"/>
  <c r="J145" i="7"/>
  <c r="J144" i="7"/>
  <c r="J143" i="7"/>
  <c r="J142" i="7"/>
  <c r="J141" i="7"/>
  <c r="J140" i="7"/>
  <c r="J139" i="7"/>
  <c r="J138" i="7"/>
  <c r="J137" i="7"/>
  <c r="J136" i="7"/>
  <c r="J135" i="7"/>
  <c r="J134" i="7"/>
  <c r="J133" i="7"/>
  <c r="J132" i="7"/>
  <c r="J131" i="7"/>
  <c r="J130" i="7"/>
  <c r="J129" i="7"/>
  <c r="J128" i="7"/>
  <c r="J127" i="7"/>
  <c r="J126" i="7"/>
  <c r="J125" i="7"/>
  <c r="J124" i="7"/>
  <c r="J123" i="7"/>
  <c r="J122" i="7"/>
  <c r="J121" i="7"/>
  <c r="J120" i="7"/>
  <c r="J119" i="7"/>
  <c r="J118" i="7"/>
  <c r="J117" i="7"/>
  <c r="J116" i="7"/>
  <c r="J115" i="7"/>
  <c r="J114" i="7"/>
  <c r="J113" i="7"/>
  <c r="J112" i="7"/>
  <c r="J111" i="7"/>
  <c r="J110" i="7"/>
  <c r="J109" i="7"/>
  <c r="J108" i="7"/>
  <c r="J107" i="7"/>
  <c r="J106" i="7"/>
  <c r="J105" i="7"/>
  <c r="J104" i="7"/>
  <c r="J103" i="7"/>
  <c r="J102" i="7"/>
  <c r="J101" i="7"/>
  <c r="J100" i="7"/>
  <c r="J98"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I15" i="2"/>
  <c r="J78" i="3"/>
  <c r="I78" i="3"/>
  <c r="BU271" i="7" l="1"/>
  <c r="BU303" i="7" s="1"/>
  <c r="M303" i="7"/>
  <c r="BT12" i="3"/>
  <c r="BT16" i="3"/>
  <c r="BT19" i="3"/>
  <c r="BT35" i="3"/>
  <c r="BT36" i="3"/>
  <c r="BT42" i="3"/>
  <c r="BT43" i="3"/>
  <c r="BT47" i="3"/>
  <c r="BT49" i="3"/>
  <c r="BT54" i="3"/>
  <c r="BT60" i="3"/>
  <c r="BT68" i="3"/>
  <c r="BT26" i="3"/>
  <c r="BT29" i="3"/>
  <c r="BT69" i="3"/>
  <c r="I328" i="2"/>
  <c r="H328" i="2"/>
  <c r="I327" i="2"/>
  <c r="H327" i="2"/>
  <c r="I326" i="2"/>
  <c r="H326" i="2"/>
  <c r="I325" i="2"/>
  <c r="H325" i="2"/>
  <c r="I324" i="2"/>
  <c r="H324" i="2"/>
  <c r="I323" i="2"/>
  <c r="H323" i="2"/>
  <c r="I322" i="2"/>
  <c r="H322" i="2"/>
  <c r="I321" i="2"/>
  <c r="H321" i="2"/>
  <c r="I320" i="2"/>
  <c r="H320" i="2"/>
  <c r="I319" i="2"/>
  <c r="H319" i="2"/>
  <c r="I318" i="2"/>
  <c r="H318" i="2"/>
  <c r="I317" i="2"/>
  <c r="H317" i="2"/>
  <c r="I316" i="2"/>
  <c r="H316" i="2"/>
  <c r="I315" i="2"/>
  <c r="H315" i="2"/>
  <c r="I314" i="2"/>
  <c r="H314" i="2"/>
  <c r="I313" i="2"/>
  <c r="H313" i="2"/>
  <c r="I312" i="2"/>
  <c r="H312" i="2"/>
  <c r="I311" i="2"/>
  <c r="H311" i="2"/>
  <c r="I310" i="2"/>
  <c r="H310" i="2"/>
  <c r="I309" i="2"/>
  <c r="H309" i="2"/>
  <c r="I308" i="2"/>
  <c r="H308" i="2"/>
  <c r="I307" i="2"/>
  <c r="H307" i="2"/>
  <c r="I306" i="2"/>
  <c r="H306" i="2"/>
  <c r="I305" i="2"/>
  <c r="H305" i="2"/>
  <c r="I304" i="2"/>
  <c r="H304" i="2"/>
  <c r="I303" i="2"/>
  <c r="H303" i="2"/>
  <c r="I302" i="2"/>
  <c r="H302" i="2"/>
  <c r="I301" i="2"/>
  <c r="H301" i="2"/>
  <c r="I300" i="2"/>
  <c r="H300" i="2"/>
  <c r="I299" i="2"/>
  <c r="H299" i="2"/>
  <c r="I298" i="2"/>
  <c r="H298" i="2"/>
  <c r="I297" i="2"/>
  <c r="H297" i="2"/>
  <c r="I296" i="2"/>
  <c r="H296" i="2"/>
  <c r="I295" i="2"/>
  <c r="H295" i="2"/>
  <c r="I294" i="2"/>
  <c r="H294" i="2"/>
  <c r="I293" i="2"/>
  <c r="H293" i="2"/>
  <c r="I292" i="2"/>
  <c r="H292" i="2"/>
  <c r="I291" i="2"/>
  <c r="H291" i="2"/>
  <c r="I290" i="2"/>
  <c r="H290" i="2"/>
  <c r="I289" i="2"/>
  <c r="H289" i="2"/>
  <c r="I288" i="2"/>
  <c r="H288" i="2"/>
  <c r="I287" i="2"/>
  <c r="H287" i="2"/>
  <c r="I286" i="2"/>
  <c r="H286" i="2"/>
  <c r="I285" i="2"/>
  <c r="H285" i="2"/>
  <c r="I284" i="2"/>
  <c r="H284" i="2"/>
  <c r="I283" i="2"/>
  <c r="H283" i="2"/>
  <c r="I282" i="2"/>
  <c r="H282" i="2"/>
  <c r="I281" i="2"/>
  <c r="H281" i="2"/>
  <c r="I280" i="2"/>
  <c r="H280" i="2"/>
  <c r="I279" i="2"/>
  <c r="H279" i="2"/>
  <c r="I278" i="2"/>
  <c r="H278" i="2"/>
  <c r="I277" i="2"/>
  <c r="H277" i="2"/>
  <c r="I276" i="2"/>
  <c r="H276" i="2"/>
  <c r="I275" i="2"/>
  <c r="H275" i="2"/>
  <c r="I274" i="2"/>
  <c r="H274" i="2"/>
  <c r="I273" i="2"/>
  <c r="H273" i="2"/>
  <c r="I272" i="2"/>
  <c r="H272" i="2"/>
  <c r="I271" i="2"/>
  <c r="H271" i="2"/>
  <c r="I270" i="2"/>
  <c r="H270" i="2"/>
  <c r="I269" i="2"/>
  <c r="H269" i="2"/>
  <c r="I268" i="2"/>
  <c r="H268" i="2"/>
  <c r="I267" i="2"/>
  <c r="H267" i="2"/>
  <c r="I266" i="2"/>
  <c r="H266" i="2"/>
  <c r="I265" i="2"/>
  <c r="H265" i="2"/>
  <c r="I264" i="2"/>
  <c r="H264" i="2"/>
  <c r="I263" i="2"/>
  <c r="H263" i="2"/>
  <c r="I262" i="2"/>
  <c r="H262" i="2"/>
  <c r="I261" i="2"/>
  <c r="H261" i="2"/>
  <c r="I260" i="2"/>
  <c r="H260" i="2"/>
  <c r="I259" i="2"/>
  <c r="H259" i="2"/>
  <c r="I258" i="2"/>
  <c r="H258" i="2"/>
  <c r="I257" i="2"/>
  <c r="H257" i="2"/>
  <c r="I253" i="2"/>
  <c r="H253" i="2"/>
  <c r="I252" i="2"/>
  <c r="H252" i="2"/>
  <c r="I251" i="2"/>
  <c r="H251" i="2"/>
  <c r="I250" i="2"/>
  <c r="H250" i="2"/>
  <c r="I249" i="2"/>
  <c r="H249" i="2"/>
  <c r="I248" i="2"/>
  <c r="H248" i="2"/>
  <c r="I247" i="2"/>
  <c r="H247" i="2"/>
  <c r="I246" i="2"/>
  <c r="H246" i="2"/>
  <c r="I245" i="2"/>
  <c r="H245" i="2"/>
  <c r="I244" i="2"/>
  <c r="H244" i="2"/>
  <c r="I243" i="2"/>
  <c r="H243" i="2"/>
  <c r="I242" i="2"/>
  <c r="H242" i="2"/>
  <c r="I241" i="2"/>
  <c r="H241" i="2"/>
  <c r="I240" i="2"/>
  <c r="H240" i="2"/>
  <c r="I239" i="2"/>
  <c r="H239" i="2"/>
  <c r="I238" i="2"/>
  <c r="H238" i="2"/>
  <c r="I237" i="2"/>
  <c r="H237" i="2"/>
  <c r="I236" i="2"/>
  <c r="H236" i="2"/>
  <c r="I235" i="2"/>
  <c r="H235" i="2"/>
  <c r="I234" i="2"/>
  <c r="H234" i="2"/>
  <c r="I233" i="2"/>
  <c r="H233" i="2"/>
  <c r="I232" i="2"/>
  <c r="H232" i="2"/>
  <c r="I231" i="2"/>
  <c r="H231" i="2"/>
  <c r="I230" i="2"/>
  <c r="H230" i="2"/>
  <c r="I229" i="2"/>
  <c r="H229" i="2"/>
  <c r="I228" i="2"/>
  <c r="H228" i="2"/>
  <c r="I227" i="2"/>
  <c r="H227" i="2"/>
  <c r="I226" i="2"/>
  <c r="H226" i="2"/>
  <c r="I225" i="2"/>
  <c r="H225" i="2"/>
  <c r="I224" i="2"/>
  <c r="H224" i="2"/>
  <c r="I223" i="2"/>
  <c r="H223" i="2"/>
  <c r="I222" i="2"/>
  <c r="H222" i="2"/>
  <c r="I221" i="2"/>
  <c r="H221" i="2"/>
  <c r="I220" i="2"/>
  <c r="H220" i="2"/>
  <c r="I219" i="2"/>
  <c r="H219" i="2"/>
  <c r="I218" i="2"/>
  <c r="H218" i="2"/>
  <c r="I217" i="2"/>
  <c r="H217" i="2"/>
  <c r="I216" i="2"/>
  <c r="H216" i="2"/>
  <c r="I215" i="2"/>
  <c r="H215" i="2"/>
  <c r="I214" i="2"/>
  <c r="H214" i="2"/>
  <c r="I213" i="2"/>
  <c r="H213" i="2"/>
  <c r="I212" i="2"/>
  <c r="H212" i="2"/>
  <c r="I211" i="2"/>
  <c r="H211" i="2"/>
  <c r="I210" i="2"/>
  <c r="H210" i="2"/>
  <c r="I209" i="2"/>
  <c r="H209" i="2"/>
  <c r="I208" i="2"/>
  <c r="H208" i="2"/>
  <c r="I207" i="2"/>
  <c r="H207" i="2"/>
  <c r="I206" i="2"/>
  <c r="H206" i="2"/>
  <c r="I205" i="2"/>
  <c r="H205" i="2"/>
  <c r="I204" i="2"/>
  <c r="H204" i="2"/>
  <c r="I203" i="2"/>
  <c r="H203" i="2"/>
  <c r="I202" i="2"/>
  <c r="H202" i="2"/>
  <c r="I201" i="2"/>
  <c r="H201" i="2"/>
  <c r="I200" i="2"/>
  <c r="H200" i="2"/>
  <c r="I199" i="2"/>
  <c r="H199" i="2"/>
  <c r="I198" i="2"/>
  <c r="H198" i="2"/>
  <c r="I197" i="2"/>
  <c r="H197" i="2"/>
  <c r="I196" i="2"/>
  <c r="H196" i="2"/>
  <c r="I195" i="2"/>
  <c r="H195" i="2"/>
  <c r="I194" i="2"/>
  <c r="H194" i="2"/>
  <c r="I193" i="2"/>
  <c r="H193" i="2"/>
  <c r="I192" i="2"/>
  <c r="H192" i="2"/>
  <c r="I191" i="2"/>
  <c r="H191" i="2"/>
  <c r="I190" i="2"/>
  <c r="H190" i="2"/>
  <c r="I189" i="2"/>
  <c r="H189" i="2"/>
  <c r="I188" i="2"/>
  <c r="H188" i="2"/>
  <c r="I187" i="2"/>
  <c r="H187" i="2"/>
  <c r="I186" i="2"/>
  <c r="H186" i="2"/>
  <c r="I185" i="2"/>
  <c r="H185" i="2"/>
  <c r="I184" i="2"/>
  <c r="H184" i="2"/>
  <c r="I183" i="2"/>
  <c r="H183" i="2"/>
  <c r="I182" i="2"/>
  <c r="H182" i="2"/>
  <c r="I181" i="2"/>
  <c r="H181" i="2"/>
  <c r="I180" i="2"/>
  <c r="H180" i="2"/>
  <c r="I179" i="2"/>
  <c r="H179" i="2"/>
  <c r="I178" i="2"/>
  <c r="H178" i="2"/>
  <c r="I177" i="2"/>
  <c r="H177" i="2"/>
  <c r="I176" i="2"/>
  <c r="H176" i="2"/>
  <c r="I175" i="2"/>
  <c r="H175" i="2"/>
  <c r="I174" i="2"/>
  <c r="H174" i="2"/>
  <c r="I173" i="2"/>
  <c r="H173" i="2"/>
  <c r="I172" i="2"/>
  <c r="H172" i="2"/>
  <c r="I171" i="2"/>
  <c r="H171" i="2"/>
  <c r="I170" i="2"/>
  <c r="H170" i="2"/>
  <c r="I169" i="2"/>
  <c r="H169" i="2"/>
  <c r="I168" i="2"/>
  <c r="H168" i="2"/>
  <c r="I167" i="2"/>
  <c r="H167" i="2"/>
  <c r="I166" i="2"/>
  <c r="H166" i="2"/>
  <c r="I165" i="2"/>
  <c r="H165" i="2"/>
  <c r="I164" i="2"/>
  <c r="H164" i="2"/>
  <c r="I163" i="2"/>
  <c r="H163" i="2"/>
  <c r="I162" i="2"/>
  <c r="H162" i="2"/>
  <c r="I161" i="2"/>
  <c r="H161" i="2"/>
  <c r="I160" i="2"/>
  <c r="H160" i="2"/>
  <c r="I159" i="2"/>
  <c r="H159" i="2"/>
  <c r="I158" i="2"/>
  <c r="H158" i="2"/>
  <c r="I157" i="2"/>
  <c r="H157" i="2"/>
  <c r="I156" i="2"/>
  <c r="H156" i="2"/>
  <c r="I155" i="2"/>
  <c r="H155" i="2"/>
  <c r="I154" i="2"/>
  <c r="H154" i="2"/>
  <c r="I153" i="2"/>
  <c r="H153" i="2"/>
  <c r="I152" i="2"/>
  <c r="H152" i="2"/>
  <c r="I151" i="2"/>
  <c r="H151" i="2"/>
  <c r="I150" i="2"/>
  <c r="H150" i="2"/>
  <c r="I149" i="2"/>
  <c r="H149" i="2"/>
  <c r="I148" i="2"/>
  <c r="H148" i="2"/>
  <c r="I147" i="2"/>
  <c r="H147" i="2"/>
  <c r="I146" i="2"/>
  <c r="H146" i="2"/>
  <c r="I145" i="2"/>
  <c r="H145" i="2"/>
  <c r="I144" i="2"/>
  <c r="H144" i="2"/>
  <c r="I143" i="2"/>
  <c r="H143" i="2"/>
  <c r="I142" i="2"/>
  <c r="H142" i="2"/>
  <c r="I141" i="2"/>
  <c r="H141" i="2"/>
  <c r="I140" i="2"/>
  <c r="H140" i="2"/>
  <c r="I139" i="2"/>
  <c r="H139" i="2"/>
  <c r="I138" i="2"/>
  <c r="H138" i="2"/>
  <c r="I137" i="2"/>
  <c r="H137" i="2"/>
  <c r="I136" i="2"/>
  <c r="H136" i="2"/>
  <c r="I135" i="2"/>
  <c r="H135" i="2"/>
  <c r="I134" i="2"/>
  <c r="H134" i="2"/>
  <c r="I133" i="2"/>
  <c r="H133" i="2"/>
  <c r="I132" i="2"/>
  <c r="H132" i="2"/>
  <c r="I131" i="2"/>
  <c r="H131" i="2"/>
  <c r="I130" i="2"/>
  <c r="H130" i="2"/>
  <c r="I129" i="2"/>
  <c r="H129" i="2"/>
  <c r="I128" i="2"/>
  <c r="H128" i="2"/>
  <c r="I127" i="2"/>
  <c r="H127" i="2"/>
  <c r="I126" i="2"/>
  <c r="H126" i="2"/>
  <c r="I125" i="2"/>
  <c r="H125" i="2"/>
  <c r="I124" i="2"/>
  <c r="H124" i="2"/>
  <c r="I123" i="2"/>
  <c r="H123" i="2"/>
  <c r="I122" i="2"/>
  <c r="H122" i="2"/>
  <c r="I121" i="2"/>
  <c r="H121" i="2"/>
  <c r="I120" i="2"/>
  <c r="H120" i="2"/>
  <c r="I119" i="2"/>
  <c r="H119" i="2"/>
  <c r="I118" i="2"/>
  <c r="H118" i="2"/>
  <c r="I117" i="2"/>
  <c r="H117" i="2"/>
  <c r="I116" i="2"/>
  <c r="H116" i="2"/>
  <c r="I115" i="2"/>
  <c r="H115" i="2"/>
  <c r="I114" i="2"/>
  <c r="H114" i="2"/>
  <c r="I113" i="2"/>
  <c r="H113" i="2"/>
  <c r="I112" i="2"/>
  <c r="H112" i="2"/>
  <c r="I111" i="2"/>
  <c r="H111" i="2"/>
  <c r="I110" i="2"/>
  <c r="H110" i="2"/>
  <c r="I109" i="2"/>
  <c r="H109" i="2"/>
  <c r="I108" i="2"/>
  <c r="H108" i="2"/>
  <c r="I107" i="2"/>
  <c r="H107" i="2"/>
  <c r="I106" i="2"/>
  <c r="H106" i="2"/>
  <c r="I105" i="2"/>
  <c r="H105" i="2"/>
  <c r="I103" i="2"/>
  <c r="H103" i="2"/>
  <c r="I102" i="2"/>
  <c r="H102" i="2"/>
  <c r="I101" i="2"/>
  <c r="H101" i="2"/>
  <c r="I100" i="2"/>
  <c r="H100" i="2"/>
  <c r="I98" i="2"/>
  <c r="H98" i="2"/>
  <c r="I97" i="2"/>
  <c r="H97" i="2"/>
  <c r="I96" i="2"/>
  <c r="H96" i="2"/>
  <c r="I95" i="2"/>
  <c r="H95" i="2"/>
  <c r="I94" i="2"/>
  <c r="H94" i="2"/>
  <c r="I93" i="2"/>
  <c r="H93" i="2"/>
  <c r="I92" i="2"/>
  <c r="H92" i="2"/>
  <c r="I91" i="2"/>
  <c r="H91" i="2"/>
  <c r="I90" i="2"/>
  <c r="H90" i="2"/>
  <c r="I89" i="2"/>
  <c r="H89" i="2"/>
  <c r="I88" i="2"/>
  <c r="H88" i="2"/>
  <c r="I87" i="2"/>
  <c r="H87" i="2"/>
  <c r="I86" i="2"/>
  <c r="H86" i="2"/>
  <c r="I85" i="2"/>
  <c r="H85" i="2"/>
  <c r="I84" i="2"/>
  <c r="H84" i="2"/>
  <c r="I83" i="2"/>
  <c r="H83" i="2"/>
  <c r="I82" i="2"/>
  <c r="H82" i="2"/>
  <c r="I81" i="2"/>
  <c r="H81" i="2"/>
  <c r="I80" i="2"/>
  <c r="H80" i="2"/>
  <c r="I79" i="2"/>
  <c r="H79" i="2"/>
  <c r="I78" i="2"/>
  <c r="H78" i="2"/>
  <c r="I77" i="2"/>
  <c r="H77" i="2"/>
  <c r="I76" i="2"/>
  <c r="H76" i="2"/>
  <c r="I75" i="2"/>
  <c r="H75" i="2"/>
  <c r="I74" i="2"/>
  <c r="H74" i="2"/>
  <c r="I73" i="2"/>
  <c r="H73" i="2"/>
  <c r="I72" i="2"/>
  <c r="H72" i="2"/>
  <c r="I71" i="2"/>
  <c r="H71" i="2"/>
  <c r="I70" i="2"/>
  <c r="H70" i="2"/>
  <c r="I69" i="2"/>
  <c r="H69" i="2"/>
  <c r="I68" i="2"/>
  <c r="H68" i="2"/>
  <c r="I67" i="2"/>
  <c r="H67" i="2"/>
  <c r="I66" i="2"/>
  <c r="H66" i="2"/>
  <c r="I65" i="2"/>
  <c r="H65" i="2"/>
  <c r="I64" i="2"/>
  <c r="H64" i="2"/>
  <c r="I63" i="2"/>
  <c r="H63" i="2"/>
  <c r="I62" i="2"/>
  <c r="H62" i="2"/>
  <c r="I61" i="2"/>
  <c r="H61" i="2"/>
  <c r="I60" i="2"/>
  <c r="H60" i="2"/>
  <c r="I59" i="2"/>
  <c r="H59" i="2"/>
  <c r="I58" i="2"/>
  <c r="H58" i="2"/>
  <c r="I57" i="2"/>
  <c r="H57" i="2"/>
  <c r="I56" i="2"/>
  <c r="H56" i="2"/>
  <c r="I55" i="2"/>
  <c r="H55" i="2"/>
  <c r="I54" i="2"/>
  <c r="H54" i="2"/>
  <c r="I53" i="2"/>
  <c r="H53" i="2"/>
  <c r="I52" i="2"/>
  <c r="H52" i="2"/>
  <c r="I51" i="2"/>
  <c r="H51" i="2"/>
  <c r="I50" i="2"/>
  <c r="H50" i="2"/>
  <c r="I49" i="2"/>
  <c r="H49" i="2"/>
  <c r="I48" i="2"/>
  <c r="H48" i="2"/>
  <c r="I47" i="2"/>
  <c r="H47" i="2"/>
  <c r="I46" i="2"/>
  <c r="H46" i="2"/>
  <c r="I45" i="2"/>
  <c r="H45" i="2"/>
  <c r="I44" i="2"/>
  <c r="H44" i="2"/>
  <c r="I43" i="2"/>
  <c r="H43" i="2"/>
  <c r="I42" i="2"/>
  <c r="H42" i="2"/>
  <c r="I41" i="2"/>
  <c r="H41" i="2"/>
  <c r="I40" i="2"/>
  <c r="H40" i="2"/>
  <c r="I39" i="2"/>
  <c r="H39" i="2"/>
  <c r="I38" i="2"/>
  <c r="H38" i="2"/>
  <c r="I37" i="2"/>
  <c r="H37" i="2"/>
  <c r="I36" i="2"/>
  <c r="H36" i="2"/>
  <c r="I35" i="2"/>
  <c r="H35" i="2"/>
  <c r="I34" i="2"/>
  <c r="H34" i="2"/>
  <c r="I33" i="2"/>
  <c r="H33" i="2"/>
  <c r="I32" i="2"/>
  <c r="H32" i="2"/>
  <c r="I31" i="2"/>
  <c r="H31" i="2"/>
  <c r="I30" i="2"/>
  <c r="H30" i="2"/>
  <c r="I29" i="2"/>
  <c r="H29" i="2"/>
  <c r="I28" i="2"/>
  <c r="H28" i="2"/>
  <c r="I27" i="2"/>
  <c r="H27" i="2"/>
  <c r="I26" i="2"/>
  <c r="H26" i="2"/>
  <c r="I25" i="2"/>
  <c r="H25" i="2"/>
  <c r="I24" i="2"/>
  <c r="H24" i="2"/>
  <c r="I23" i="2"/>
  <c r="H23" i="2"/>
  <c r="I22" i="2"/>
  <c r="H22" i="2"/>
  <c r="I21" i="2"/>
  <c r="H21" i="2"/>
  <c r="I20" i="2"/>
  <c r="H20" i="2"/>
  <c r="I19" i="2"/>
  <c r="H19" i="2"/>
  <c r="I18" i="2"/>
  <c r="H18" i="2"/>
  <c r="I17" i="2"/>
  <c r="H17" i="2"/>
  <c r="I16" i="2"/>
  <c r="H16" i="2"/>
  <c r="H15" i="2"/>
  <c r="I14" i="2"/>
  <c r="H14" i="2"/>
  <c r="I13" i="2"/>
  <c r="H13" i="2"/>
  <c r="I12" i="2"/>
  <c r="H12" i="2"/>
  <c r="I11" i="2"/>
  <c r="H11" i="2"/>
  <c r="I10" i="2"/>
  <c r="H10" i="2"/>
  <c r="I9" i="2"/>
  <c r="H9" i="2"/>
  <c r="I8" i="2"/>
  <c r="H8" i="2"/>
  <c r="I7" i="2"/>
  <c r="H7" i="2"/>
  <c r="I6" i="2"/>
  <c r="H6" i="2"/>
  <c r="I5" i="2"/>
  <c r="H5" i="2"/>
  <c r="AN86" i="3"/>
  <c r="AM86" i="13" s="1"/>
  <c r="AN85" i="3"/>
  <c r="AM85" i="13" s="1"/>
  <c r="BJ20" i="3"/>
  <c r="BJ65" i="3"/>
  <c r="BI65" i="13" s="1"/>
  <c r="BJ61" i="3"/>
  <c r="BI61" i="13" s="1"/>
  <c r="BJ83" i="3"/>
  <c r="BI83" i="13" s="1"/>
  <c r="BJ34" i="3"/>
  <c r="BI34" i="13" s="1"/>
  <c r="BJ38" i="3"/>
  <c r="BI38" i="13" s="1"/>
  <c r="BJ66" i="3"/>
  <c r="BI66" i="13" s="1"/>
  <c r="BJ37" i="3"/>
  <c r="BI37" i="13" s="1"/>
  <c r="BJ39" i="3"/>
  <c r="BI39" i="13" s="1"/>
  <c r="BJ87" i="3"/>
  <c r="BI87" i="13" s="1"/>
  <c r="BJ86" i="3"/>
  <c r="BI86" i="13" s="1"/>
  <c r="BJ85" i="3"/>
  <c r="BI85" i="13" s="1"/>
  <c r="BK46" i="3"/>
  <c r="BK38" i="3"/>
  <c r="BK82" i="3"/>
  <c r="BJ82" i="13" s="1"/>
  <c r="BL34" i="3"/>
  <c r="BL80" i="3"/>
  <c r="BK80" i="13" s="1"/>
  <c r="BL65" i="3"/>
  <c r="BK65" i="13" s="1"/>
  <c r="BM65" i="3"/>
  <c r="BL65" i="13" s="1"/>
  <c r="BM64" i="3"/>
  <c r="BM81" i="3"/>
  <c r="BL81" i="13" s="1"/>
  <c r="BM72" i="3"/>
  <c r="BL72" i="13" s="1"/>
  <c r="BN73" i="3"/>
  <c r="BN85" i="3"/>
  <c r="BM85" i="13" s="1"/>
  <c r="BO34" i="3"/>
  <c r="BN34" i="13" s="1"/>
  <c r="BO33" i="3"/>
  <c r="BN33" i="13" s="1"/>
  <c r="BO32" i="3"/>
  <c r="BO64" i="3"/>
  <c r="BN64" i="13" s="1"/>
  <c r="BO65" i="3"/>
  <c r="BN65" i="13" s="1"/>
  <c r="BP34" i="3"/>
  <c r="BO34" i="13" s="1"/>
  <c r="BP33" i="3"/>
  <c r="BO33" i="13" s="1"/>
  <c r="BP32" i="3"/>
  <c r="BO32" i="13" s="1"/>
  <c r="BP38" i="3"/>
  <c r="BO38" i="13" s="1"/>
  <c r="BP37" i="3"/>
  <c r="BO37" i="13" s="1"/>
  <c r="BP61" i="3"/>
  <c r="BO61" i="13" s="1"/>
  <c r="BP18" i="3"/>
  <c r="BO18" i="13" s="1"/>
  <c r="BP66" i="3"/>
  <c r="BO66" i="13" s="1"/>
  <c r="BP65" i="3"/>
  <c r="BO65" i="13" s="1"/>
  <c r="BP64" i="3"/>
  <c r="BO64" i="13" s="1"/>
  <c r="BP87" i="3"/>
  <c r="BO87" i="13" s="1"/>
  <c r="BP86" i="3"/>
  <c r="BO86" i="13" s="1"/>
  <c r="BP85" i="3"/>
  <c r="BO85" i="13" s="1"/>
  <c r="BP17" i="3"/>
  <c r="BP78" i="3"/>
  <c r="BP82" i="3"/>
  <c r="BO82" i="13" s="1"/>
  <c r="BR87" i="3"/>
  <c r="BQ87" i="13" s="1"/>
  <c r="BR86" i="3"/>
  <c r="BQ86" i="13" s="1"/>
  <c r="BR85" i="3"/>
  <c r="BQ85" i="13" s="1"/>
  <c r="BR39" i="3"/>
  <c r="BQ39" i="13" s="1"/>
  <c r="BR38" i="3"/>
  <c r="BQ38" i="13" s="1"/>
  <c r="BR37" i="3"/>
  <c r="BR70" i="3"/>
  <c r="BQ70" i="13" s="1"/>
  <c r="BS34" i="3"/>
  <c r="BR34" i="13" s="1"/>
  <c r="BS33" i="3"/>
  <c r="BR33" i="13" s="1"/>
  <c r="BS32" i="3"/>
  <c r="BR32" i="13" s="1"/>
  <c r="BS23" i="3"/>
  <c r="BS50" i="3"/>
  <c r="BR50" i="13" s="1"/>
  <c r="BS87" i="3"/>
  <c r="BR87" i="13" s="1"/>
  <c r="BS86" i="3"/>
  <c r="BR86" i="13" s="1"/>
  <c r="BS85" i="3"/>
  <c r="BR85" i="13" s="1"/>
  <c r="AZ65" i="3"/>
  <c r="AZ85" i="3"/>
  <c r="AY85" i="13" s="1"/>
  <c r="AZ82" i="3"/>
  <c r="AY82" i="13" s="1"/>
  <c r="BA50" i="3"/>
  <c r="AZ50" i="13" s="1"/>
  <c r="BA66" i="3"/>
  <c r="AZ66" i="13" s="1"/>
  <c r="BA65" i="3"/>
  <c r="AZ65" i="13" s="1"/>
  <c r="BA64" i="3"/>
  <c r="AZ64" i="13" s="1"/>
  <c r="BA86" i="3"/>
  <c r="AZ86" i="13" s="1"/>
  <c r="BA85" i="3"/>
  <c r="AZ85" i="13" s="1"/>
  <c r="BA34" i="3"/>
  <c r="AZ34" i="13" s="1"/>
  <c r="BA33" i="3"/>
  <c r="AZ33" i="13" s="1"/>
  <c r="BA32" i="3"/>
  <c r="BB34" i="3"/>
  <c r="BA34" i="13" s="1"/>
  <c r="BB33" i="3"/>
  <c r="BA33" i="13" s="1"/>
  <c r="BB32" i="3"/>
  <c r="BA32" i="13" s="1"/>
  <c r="BB66" i="3"/>
  <c r="BA66" i="13" s="1"/>
  <c r="BB65" i="3"/>
  <c r="BA65" i="13" s="1"/>
  <c r="BB64" i="3"/>
  <c r="BA64" i="13" s="1"/>
  <c r="BB39" i="3"/>
  <c r="BA39" i="13" s="1"/>
  <c r="BB38" i="3"/>
  <c r="BA38" i="13" s="1"/>
  <c r="BB37" i="3"/>
  <c r="BA37" i="13" s="1"/>
  <c r="BB87" i="3"/>
  <c r="BA87" i="13" s="1"/>
  <c r="BB86" i="3"/>
  <c r="BA86" i="13" s="1"/>
  <c r="BB85" i="3"/>
  <c r="BA85" i="13" s="1"/>
  <c r="BB24" i="3"/>
  <c r="BB82" i="3"/>
  <c r="BA82" i="13" s="1"/>
  <c r="BB52" i="3"/>
  <c r="BC87" i="3"/>
  <c r="BB87" i="13" s="1"/>
  <c r="BC86" i="3"/>
  <c r="BB86" i="13" s="1"/>
  <c r="BC85" i="3"/>
  <c r="BB85" i="13" s="1"/>
  <c r="BC39" i="3"/>
  <c r="BB39" i="13" s="1"/>
  <c r="BC38" i="3"/>
  <c r="BB38" i="13" s="1"/>
  <c r="BC37" i="3"/>
  <c r="BB37" i="13" s="1"/>
  <c r="BC15" i="3"/>
  <c r="BC48" i="3"/>
  <c r="BB48" i="13" s="1"/>
  <c r="BC84" i="3"/>
  <c r="BB84" i="13" s="1"/>
  <c r="BC66" i="3"/>
  <c r="BB66" i="13" s="1"/>
  <c r="BC65" i="3"/>
  <c r="BB65" i="13" s="1"/>
  <c r="BC64" i="3"/>
  <c r="BB64" i="13" s="1"/>
  <c r="BC34" i="3"/>
  <c r="BB34" i="13" s="1"/>
  <c r="BC33" i="3"/>
  <c r="BB33" i="13" s="1"/>
  <c r="BC32" i="3"/>
  <c r="BB32" i="13" s="1"/>
  <c r="BD34" i="3"/>
  <c r="BC34" i="13" s="1"/>
  <c r="BD33" i="3"/>
  <c r="BC33" i="13" s="1"/>
  <c r="BD32" i="3"/>
  <c r="BD50" i="3"/>
  <c r="BC50" i="13" s="1"/>
  <c r="BD82" i="3"/>
  <c r="BC82" i="13" s="1"/>
  <c r="BD66" i="3"/>
  <c r="BC66" i="13" s="1"/>
  <c r="BD65" i="3"/>
  <c r="BC65" i="13" s="1"/>
  <c r="BD64" i="3"/>
  <c r="BC64" i="13" s="1"/>
  <c r="BD87" i="3"/>
  <c r="BC87" i="13" s="1"/>
  <c r="BD86" i="3"/>
  <c r="BC86" i="13" s="1"/>
  <c r="BD85" i="3"/>
  <c r="BC85" i="13" s="1"/>
  <c r="BE24" i="3"/>
  <c r="BD24" i="13" s="1"/>
  <c r="BE66" i="3"/>
  <c r="BD66" i="13" s="1"/>
  <c r="BE65" i="3"/>
  <c r="BD65" i="13" s="1"/>
  <c r="BE64" i="3"/>
  <c r="BD64" i="13" s="1"/>
  <c r="BE34" i="3"/>
  <c r="BD34" i="13" s="1"/>
  <c r="BE33" i="3"/>
  <c r="BD33" i="13" s="1"/>
  <c r="BE32" i="3"/>
  <c r="BD32" i="13" s="1"/>
  <c r="BE86" i="3"/>
  <c r="BD86" i="13" s="1"/>
  <c r="BE18" i="3"/>
  <c r="BE87" i="3"/>
  <c r="BD87" i="13" s="1"/>
  <c r="BE85" i="3"/>
  <c r="BD85" i="13" s="1"/>
  <c r="BF55" i="3"/>
  <c r="BF87" i="3"/>
  <c r="BE87" i="13" s="1"/>
  <c r="BF86" i="3"/>
  <c r="BE86" i="13" s="1"/>
  <c r="BF85" i="3"/>
  <c r="BE85" i="13" s="1"/>
  <c r="BF45" i="3"/>
  <c r="BF34" i="3"/>
  <c r="BE34" i="13" s="1"/>
  <c r="BF33" i="3"/>
  <c r="BE33" i="13" s="1"/>
  <c r="BF32" i="3"/>
  <c r="BF66" i="3"/>
  <c r="BE66" i="13" s="1"/>
  <c r="BF65" i="3"/>
  <c r="BE65" i="13" s="1"/>
  <c r="BF64" i="3"/>
  <c r="BE64" i="13" s="1"/>
  <c r="BG87" i="3"/>
  <c r="BF87" i="13" s="1"/>
  <c r="BG86" i="3"/>
  <c r="BF86" i="13" s="1"/>
  <c r="BG85" i="3"/>
  <c r="BF85" i="13" s="1"/>
  <c r="BG24" i="3"/>
  <c r="BG66" i="3"/>
  <c r="BF66" i="13" s="1"/>
  <c r="BG65" i="3"/>
  <c r="BF65" i="13" s="1"/>
  <c r="BG64" i="3"/>
  <c r="BF64" i="13" s="1"/>
  <c r="BG83" i="3"/>
  <c r="BF83" i="13" s="1"/>
  <c r="BG48" i="3"/>
  <c r="BF48" i="13" s="1"/>
  <c r="BH34" i="3"/>
  <c r="BG34" i="13" s="1"/>
  <c r="BH33" i="3"/>
  <c r="BG33" i="13" s="1"/>
  <c r="BH32" i="3"/>
  <c r="BG32" i="13" s="1"/>
  <c r="BH22" i="3"/>
  <c r="BG22" i="13" s="1"/>
  <c r="BH53" i="3"/>
  <c r="BH39" i="3"/>
  <c r="BG39" i="13" s="1"/>
  <c r="BH21" i="3"/>
  <c r="BI66" i="3"/>
  <c r="BH66" i="13" s="1"/>
  <c r="BI65" i="3"/>
  <c r="BH65" i="13" s="1"/>
  <c r="BI64" i="3"/>
  <c r="BH64" i="13" s="1"/>
  <c r="BI86" i="3"/>
  <c r="BH86" i="13" s="1"/>
  <c r="BI85" i="3"/>
  <c r="BH85" i="13" s="1"/>
  <c r="BI39" i="3"/>
  <c r="BH39" i="13" s="1"/>
  <c r="BI38" i="3"/>
  <c r="BH38" i="13" s="1"/>
  <c r="BI37" i="3"/>
  <c r="AP23" i="3"/>
  <c r="AO23" i="13" s="1"/>
  <c r="AP38" i="3"/>
  <c r="AO38" i="13" s="1"/>
  <c r="AP64" i="3"/>
  <c r="AO64" i="13" s="1"/>
  <c r="AP34" i="3"/>
  <c r="AO34" i="13" s="1"/>
  <c r="AP33" i="3"/>
  <c r="AO33" i="13" s="1"/>
  <c r="AP32" i="3"/>
  <c r="AO32" i="13" s="1"/>
  <c r="AP62" i="3"/>
  <c r="AO62" i="13" s="1"/>
  <c r="AP14" i="3"/>
  <c r="AP86" i="3"/>
  <c r="AO86" i="13" s="1"/>
  <c r="AP85" i="3"/>
  <c r="AO85" i="13" s="1"/>
  <c r="AQ34" i="3"/>
  <c r="AP34" i="13" s="1"/>
  <c r="AQ33" i="3"/>
  <c r="AP33" i="13" s="1"/>
  <c r="AQ32" i="3"/>
  <c r="AP32" i="13" s="1"/>
  <c r="AQ39" i="3"/>
  <c r="AP39" i="13" s="1"/>
  <c r="AQ38" i="3"/>
  <c r="AP38" i="13" s="1"/>
  <c r="AQ37" i="3"/>
  <c r="AP37" i="13" s="1"/>
  <c r="AQ23" i="3"/>
  <c r="AP23" i="13" s="1"/>
  <c r="AQ18" i="3"/>
  <c r="AQ87" i="3"/>
  <c r="AP87" i="13" s="1"/>
  <c r="AQ86" i="3"/>
  <c r="AP86" i="13" s="1"/>
  <c r="AQ85" i="3"/>
  <c r="AP85" i="13" s="1"/>
  <c r="AQ57" i="3"/>
  <c r="AQ66" i="3"/>
  <c r="AP66" i="13" s="1"/>
  <c r="AQ65" i="3"/>
  <c r="AP65" i="13" s="1"/>
  <c r="AQ64" i="3"/>
  <c r="AP64" i="13" s="1"/>
  <c r="AR34" i="3"/>
  <c r="AQ34" i="13" s="1"/>
  <c r="AR33" i="3"/>
  <c r="AQ33" i="13" s="1"/>
  <c r="AR32" i="3"/>
  <c r="AQ32" i="13" s="1"/>
  <c r="AR24" i="3"/>
  <c r="AR61" i="3"/>
  <c r="AQ61" i="13" s="1"/>
  <c r="AR65" i="3"/>
  <c r="AQ65" i="13" s="1"/>
  <c r="AR64" i="3"/>
  <c r="AQ64" i="13" s="1"/>
  <c r="AR56" i="3"/>
  <c r="AQ56" i="13" s="1"/>
  <c r="AR38" i="3"/>
  <c r="AQ38" i="13" s="1"/>
  <c r="AR37" i="3"/>
  <c r="AQ37" i="13" s="1"/>
  <c r="AR86" i="3"/>
  <c r="AQ86" i="13" s="1"/>
  <c r="AR85" i="3"/>
  <c r="AQ85" i="13" s="1"/>
  <c r="AS37" i="3"/>
  <c r="AS50" i="3"/>
  <c r="AR50" i="13" s="1"/>
  <c r="AS61" i="3"/>
  <c r="AR61" i="13" s="1"/>
  <c r="AS66" i="3"/>
  <c r="AR66" i="13" s="1"/>
  <c r="AS65" i="3"/>
  <c r="AR65" i="13" s="1"/>
  <c r="AS64" i="3"/>
  <c r="AR64" i="13" s="1"/>
  <c r="AS86" i="3"/>
  <c r="AR86" i="13" s="1"/>
  <c r="AS85" i="3"/>
  <c r="AR85" i="13" s="1"/>
  <c r="AT38" i="3"/>
  <c r="AS38" i="13" s="1"/>
  <c r="AT37" i="3"/>
  <c r="AS37" i="13" s="1"/>
  <c r="AT56" i="3"/>
  <c r="AS56" i="13" s="1"/>
  <c r="AT24" i="3"/>
  <c r="AT80" i="3"/>
  <c r="AT33" i="3"/>
  <c r="AS33" i="13" s="1"/>
  <c r="AT32" i="3"/>
  <c r="AS32" i="13" s="1"/>
  <c r="AT66" i="3"/>
  <c r="AS66" i="13" s="1"/>
  <c r="AT65" i="3"/>
  <c r="AS65" i="13" s="1"/>
  <c r="AT64" i="3"/>
  <c r="AS64" i="13" s="1"/>
  <c r="AT87" i="3"/>
  <c r="AS87" i="13" s="1"/>
  <c r="AT86" i="3"/>
  <c r="AS86" i="13" s="1"/>
  <c r="AT85" i="3"/>
  <c r="AS85" i="13" s="1"/>
  <c r="AU39" i="3"/>
  <c r="AT39" i="13" s="1"/>
  <c r="AU38" i="3"/>
  <c r="AT38" i="13" s="1"/>
  <c r="AU37" i="3"/>
  <c r="AT37" i="13" s="1"/>
  <c r="AU34" i="3"/>
  <c r="AT34" i="13" s="1"/>
  <c r="AU33" i="3"/>
  <c r="AT33" i="13" s="1"/>
  <c r="AU32" i="3"/>
  <c r="AT32" i="13" s="1"/>
  <c r="AU65" i="3"/>
  <c r="AT65" i="13" s="1"/>
  <c r="AU64" i="3"/>
  <c r="AT64" i="13" s="1"/>
  <c r="AU56" i="3"/>
  <c r="AT56" i="13" s="1"/>
  <c r="AU24" i="3"/>
  <c r="AT24" i="13" s="1"/>
  <c r="AU17" i="3"/>
  <c r="AU87" i="3"/>
  <c r="AT87" i="13" s="1"/>
  <c r="AU86" i="3"/>
  <c r="AT86" i="13" s="1"/>
  <c r="AU85" i="3"/>
  <c r="AT85" i="13" s="1"/>
  <c r="AU61" i="3"/>
  <c r="AT61" i="13" s="1"/>
  <c r="AV39" i="3"/>
  <c r="AU39" i="13" s="1"/>
  <c r="AV38" i="3"/>
  <c r="AU38" i="13" s="1"/>
  <c r="AV37" i="3"/>
  <c r="AU37" i="13" s="1"/>
  <c r="AV65" i="3"/>
  <c r="AU65" i="13" s="1"/>
  <c r="AV64" i="3"/>
  <c r="AU64" i="13" s="1"/>
  <c r="AV34" i="3"/>
  <c r="AU34" i="13" s="1"/>
  <c r="AV33" i="3"/>
  <c r="AU33" i="13" s="1"/>
  <c r="AV32" i="3"/>
  <c r="AU32" i="13" s="1"/>
  <c r="AV15" i="3"/>
  <c r="AV23" i="3"/>
  <c r="AU23" i="13" s="1"/>
  <c r="AV56" i="3"/>
  <c r="AU56" i="13" s="1"/>
  <c r="AV21" i="3"/>
  <c r="AU21" i="13" s="1"/>
  <c r="AV87" i="3"/>
  <c r="AU87" i="13" s="1"/>
  <c r="AV86" i="3"/>
  <c r="AU86" i="13" s="1"/>
  <c r="AW34" i="3"/>
  <c r="AV34" i="13" s="1"/>
  <c r="AW33" i="3"/>
  <c r="AV33" i="13" s="1"/>
  <c r="AW32" i="3"/>
  <c r="AV32" i="13" s="1"/>
  <c r="AW38" i="3"/>
  <c r="AV38" i="13" s="1"/>
  <c r="AW37" i="3"/>
  <c r="AV37" i="13" s="1"/>
  <c r="AW86" i="3"/>
  <c r="AV86" i="13" s="1"/>
  <c r="AW85" i="3"/>
  <c r="AV85" i="13" s="1"/>
  <c r="AW14" i="3"/>
  <c r="AW65" i="3"/>
  <c r="AV65" i="13" s="1"/>
  <c r="AW64" i="3"/>
  <c r="AV64" i="13" s="1"/>
  <c r="AW56" i="3"/>
  <c r="AV56" i="13" s="1"/>
  <c r="AW61" i="3"/>
  <c r="AV61" i="13" s="1"/>
  <c r="AX39" i="3"/>
  <c r="AW39" i="13" s="1"/>
  <c r="AX38" i="3"/>
  <c r="AW38" i="13" s="1"/>
  <c r="AX37" i="3"/>
  <c r="AW37" i="13" s="1"/>
  <c r="AX66" i="3"/>
  <c r="AW66" i="13" s="1"/>
  <c r="AX65" i="3"/>
  <c r="AW65" i="13" s="1"/>
  <c r="AX64" i="3"/>
  <c r="AW64" i="13" s="1"/>
  <c r="AX34" i="3"/>
  <c r="AW34" i="13" s="1"/>
  <c r="AX33" i="3"/>
  <c r="AW33" i="13" s="1"/>
  <c r="AX32" i="3"/>
  <c r="AW32" i="13" s="1"/>
  <c r="AX61" i="3"/>
  <c r="AW61" i="13" s="1"/>
  <c r="AX86" i="3"/>
  <c r="AW86" i="13" s="1"/>
  <c r="AX85" i="3"/>
  <c r="AW85" i="13" s="1"/>
  <c r="AX23" i="3"/>
  <c r="AX56" i="3"/>
  <c r="AW56" i="13" s="1"/>
  <c r="AY39" i="3"/>
  <c r="AX39" i="13" s="1"/>
  <c r="AY38" i="3"/>
  <c r="AX38" i="13" s="1"/>
  <c r="AY37" i="3"/>
  <c r="AX37" i="13" s="1"/>
  <c r="AY34" i="3"/>
  <c r="AX34" i="13" s="1"/>
  <c r="AY33" i="3"/>
  <c r="AX33" i="13" s="1"/>
  <c r="AY32" i="3"/>
  <c r="AX32" i="13" s="1"/>
  <c r="AY66" i="3"/>
  <c r="AX66" i="13" s="1"/>
  <c r="AY65" i="3"/>
  <c r="AX65" i="13" s="1"/>
  <c r="AY64" i="3"/>
  <c r="AX64" i="13" s="1"/>
  <c r="AY23" i="3"/>
  <c r="AX23" i="13" s="1"/>
  <c r="AY56" i="3"/>
  <c r="AX56" i="13" s="1"/>
  <c r="AY13" i="3"/>
  <c r="AY86" i="3"/>
  <c r="AX86" i="13" s="1"/>
  <c r="AY85" i="3"/>
  <c r="AX85" i="13" s="1"/>
  <c r="AY61" i="3"/>
  <c r="AX61" i="13" s="1"/>
  <c r="AF34" i="3"/>
  <c r="AE34" i="13" s="1"/>
  <c r="AF50" i="3"/>
  <c r="AE50" i="13" s="1"/>
  <c r="AF65" i="3"/>
  <c r="AE65" i="13" s="1"/>
  <c r="AF27" i="3"/>
  <c r="AF74" i="3"/>
  <c r="AF38" i="3"/>
  <c r="AE38" i="13" s="1"/>
  <c r="AF13" i="3"/>
  <c r="AF62" i="3"/>
  <c r="AE62" i="13" s="1"/>
  <c r="AF82" i="3"/>
  <c r="AE82" i="13" s="1"/>
  <c r="AF87" i="3"/>
  <c r="AE87" i="13" s="1"/>
  <c r="AG86" i="3"/>
  <c r="AF86" i="13" s="1"/>
  <c r="AG85" i="3"/>
  <c r="AF85" i="13" s="1"/>
  <c r="AG66" i="3"/>
  <c r="AF66" i="13" s="1"/>
  <c r="AG65" i="3"/>
  <c r="AF65" i="13" s="1"/>
  <c r="AG64" i="3"/>
  <c r="AF64" i="13" s="1"/>
  <c r="AG34" i="3"/>
  <c r="AF34" i="13" s="1"/>
  <c r="AG33" i="3"/>
  <c r="AF33" i="13" s="1"/>
  <c r="AG32" i="3"/>
  <c r="AF32" i="13" s="1"/>
  <c r="AG39" i="3"/>
  <c r="AF39" i="13" s="1"/>
  <c r="AG38" i="3"/>
  <c r="AF38" i="13" s="1"/>
  <c r="AG37" i="3"/>
  <c r="AF37" i="13" s="1"/>
  <c r="AG61" i="3"/>
  <c r="AF61" i="13" s="1"/>
  <c r="AG84" i="3"/>
  <c r="AF84" i="13" s="1"/>
  <c r="AG23" i="3"/>
  <c r="AF23" i="13" s="1"/>
  <c r="AG17" i="3"/>
  <c r="AH39" i="3"/>
  <c r="AG39" i="13" s="1"/>
  <c r="AH38" i="3"/>
  <c r="AG38" i="13" s="1"/>
  <c r="AH37" i="3"/>
  <c r="AG37" i="13" s="1"/>
  <c r="AH86" i="3"/>
  <c r="AG86" i="13" s="1"/>
  <c r="AH65" i="3"/>
  <c r="AG65" i="13" s="1"/>
  <c r="AH64" i="3"/>
  <c r="AG64" i="13" s="1"/>
  <c r="AH33" i="3"/>
  <c r="AG33" i="13" s="1"/>
  <c r="AH84" i="3"/>
  <c r="AG84" i="13" s="1"/>
  <c r="AH61" i="3"/>
  <c r="AG61" i="13" s="1"/>
  <c r="AH30" i="3"/>
  <c r="AI86" i="3"/>
  <c r="AH86" i="13" s="1"/>
  <c r="AI85" i="3"/>
  <c r="AH85" i="13" s="1"/>
  <c r="AI65" i="3"/>
  <c r="AH65" i="13" s="1"/>
  <c r="AI64" i="3"/>
  <c r="AH64" i="13" s="1"/>
  <c r="AI34" i="3"/>
  <c r="AH34" i="13" s="1"/>
  <c r="AI33" i="3"/>
  <c r="AH33" i="13" s="1"/>
  <c r="AI39" i="3"/>
  <c r="AH39" i="13" s="1"/>
  <c r="AI38" i="3"/>
  <c r="AH38" i="13" s="1"/>
  <c r="AI84" i="3"/>
  <c r="AH84" i="13" s="1"/>
  <c r="AI31" i="3"/>
  <c r="AJ65" i="3"/>
  <c r="AI65" i="13" s="1"/>
  <c r="AJ64" i="3"/>
  <c r="AI64" i="13" s="1"/>
  <c r="AJ34" i="3"/>
  <c r="AI34" i="13" s="1"/>
  <c r="AJ33" i="3"/>
  <c r="AJ39" i="3"/>
  <c r="AI39" i="13" s="1"/>
  <c r="AJ38" i="3"/>
  <c r="AI38" i="13" s="1"/>
  <c r="AJ37" i="3"/>
  <c r="AI37" i="13" s="1"/>
  <c r="AJ86" i="3"/>
  <c r="AI86" i="13" s="1"/>
  <c r="AJ85" i="3"/>
  <c r="AI85" i="13" s="1"/>
  <c r="AJ79" i="3"/>
  <c r="AI79" i="13" s="1"/>
  <c r="AJ56" i="3"/>
  <c r="AI56" i="13" s="1"/>
  <c r="AJ61" i="3"/>
  <c r="AI61" i="13" s="1"/>
  <c r="AK39" i="3"/>
  <c r="AJ39" i="13" s="1"/>
  <c r="AK38" i="3"/>
  <c r="AJ38" i="13" s="1"/>
  <c r="AK37" i="3"/>
  <c r="AJ37" i="13" s="1"/>
  <c r="AK86" i="3"/>
  <c r="AJ86" i="13" s="1"/>
  <c r="AK85" i="3"/>
  <c r="AJ85" i="13" s="1"/>
  <c r="AK66" i="3"/>
  <c r="AJ66" i="13" s="1"/>
  <c r="AK65" i="3"/>
  <c r="AJ65" i="13" s="1"/>
  <c r="AK64" i="3"/>
  <c r="AJ64" i="13" s="1"/>
  <c r="AK34" i="3"/>
  <c r="AJ34" i="13" s="1"/>
  <c r="AK33" i="3"/>
  <c r="AJ33" i="13" s="1"/>
  <c r="AK32" i="3"/>
  <c r="AJ32" i="13" s="1"/>
  <c r="AK79" i="3"/>
  <c r="AJ79" i="13" s="1"/>
  <c r="AK56" i="3"/>
  <c r="AJ56" i="13" s="1"/>
  <c r="AK61" i="3"/>
  <c r="AJ61" i="13" s="1"/>
  <c r="AK23" i="3"/>
  <c r="AL56" i="3"/>
  <c r="AK56" i="13" s="1"/>
  <c r="AL39" i="3"/>
  <c r="AK39" i="13" s="1"/>
  <c r="AL38" i="3"/>
  <c r="AK38" i="13" s="1"/>
  <c r="AL37" i="3"/>
  <c r="AK37" i="13" s="1"/>
  <c r="AL86" i="3"/>
  <c r="AK86" i="13" s="1"/>
  <c r="AL85" i="3"/>
  <c r="AK85" i="13" s="1"/>
  <c r="AL34" i="3"/>
  <c r="AK34" i="13" s="1"/>
  <c r="AL33" i="3"/>
  <c r="AK33" i="13" s="1"/>
  <c r="AL32" i="3"/>
  <c r="AK32" i="13" s="1"/>
  <c r="AL61" i="3"/>
  <c r="AK61" i="13" s="1"/>
  <c r="AL21" i="3"/>
  <c r="AK21" i="13" s="1"/>
  <c r="AL11" i="3"/>
  <c r="AM65" i="3"/>
  <c r="AL65" i="13" s="1"/>
  <c r="AM86" i="3"/>
  <c r="AL86" i="13" s="1"/>
  <c r="AM85" i="3"/>
  <c r="AL85" i="13" s="1"/>
  <c r="AM34" i="3"/>
  <c r="AL34" i="13" s="1"/>
  <c r="AM33" i="3"/>
  <c r="AL33" i="13" s="1"/>
  <c r="AM32" i="3"/>
  <c r="AM39" i="3"/>
  <c r="AL39" i="13" s="1"/>
  <c r="AM37" i="3"/>
  <c r="AL37" i="13" s="1"/>
  <c r="AM61" i="3"/>
  <c r="AL61" i="13" s="1"/>
  <c r="AN61" i="3"/>
  <c r="AM61" i="13" s="1"/>
  <c r="AN34" i="3"/>
  <c r="AM34" i="13" s="1"/>
  <c r="AN33" i="3"/>
  <c r="AM33" i="13" s="1"/>
  <c r="AN32" i="3"/>
  <c r="AM32" i="13" s="1"/>
  <c r="AN66" i="3"/>
  <c r="AM66" i="13" s="1"/>
  <c r="AN65" i="3"/>
  <c r="AM65" i="13" s="1"/>
  <c r="AN64" i="3"/>
  <c r="AM64" i="13" s="1"/>
  <c r="AN28" i="3"/>
  <c r="AN39" i="3"/>
  <c r="AM39" i="13" s="1"/>
  <c r="AN38" i="3"/>
  <c r="AM38" i="13" s="1"/>
  <c r="AN37" i="3"/>
  <c r="AM37" i="13" s="1"/>
  <c r="AO34" i="3"/>
  <c r="AN34" i="13" s="1"/>
  <c r="AO33" i="3"/>
  <c r="AN33" i="13" s="1"/>
  <c r="AO32" i="3"/>
  <c r="AO39" i="3"/>
  <c r="AN39" i="13" s="1"/>
  <c r="AO38" i="3"/>
  <c r="AN38" i="13" s="1"/>
  <c r="AO37" i="3"/>
  <c r="AN37" i="13" s="1"/>
  <c r="AD56" i="3"/>
  <c r="AD59" i="3"/>
  <c r="AD81" i="3"/>
  <c r="AC81" i="13" s="1"/>
  <c r="AE67" i="3"/>
  <c r="AE72" i="3"/>
  <c r="AD72" i="13" s="1"/>
  <c r="AE56" i="3"/>
  <c r="AD56" i="13" s="1"/>
  <c r="AE41" i="3"/>
  <c r="AE83" i="3"/>
  <c r="AD83" i="13" s="1"/>
  <c r="BT27" i="3" l="1"/>
  <c r="AE27" i="13"/>
  <c r="BT30" i="3"/>
  <c r="AG30" i="13"/>
  <c r="AH89" i="3"/>
  <c r="AL32" i="13"/>
  <c r="AM89" i="3"/>
  <c r="AU15" i="13"/>
  <c r="AV89" i="3"/>
  <c r="BT59" i="3"/>
  <c r="AC59" i="13"/>
  <c r="AJ23" i="13"/>
  <c r="AK89" i="3"/>
  <c r="AW23" i="13"/>
  <c r="AX89" i="3"/>
  <c r="AO14" i="13"/>
  <c r="AP89" i="3"/>
  <c r="BH37" i="13"/>
  <c r="BI89" i="3"/>
  <c r="BH89" i="3"/>
  <c r="BG21" i="13"/>
  <c r="BT52" i="3"/>
  <c r="BA52" i="13"/>
  <c r="BT73" i="3"/>
  <c r="BM73" i="13"/>
  <c r="BN89" i="3"/>
  <c r="BC89" i="3"/>
  <c r="BB15" i="13"/>
  <c r="BK89" i="3"/>
  <c r="BJ38" i="13"/>
  <c r="AR37" i="13"/>
  <c r="AS89" i="3"/>
  <c r="BT57" i="3"/>
  <c r="AP57" i="13"/>
  <c r="BT53" i="3"/>
  <c r="BG53" i="13"/>
  <c r="BT55" i="3"/>
  <c r="BE55" i="13"/>
  <c r="BA24" i="13"/>
  <c r="BB89" i="3"/>
  <c r="AY65" i="13"/>
  <c r="AZ89" i="3"/>
  <c r="BT46" i="3"/>
  <c r="BJ46" i="13"/>
  <c r="AC56" i="13"/>
  <c r="AD89" i="3"/>
  <c r="AE13" i="13"/>
  <c r="AF89" i="3"/>
  <c r="AV14" i="13"/>
  <c r="AW89" i="3"/>
  <c r="AD41" i="13"/>
  <c r="AE89" i="3"/>
  <c r="BT28" i="3"/>
  <c r="AM28" i="13"/>
  <c r="AN89" i="3"/>
  <c r="BT31" i="3"/>
  <c r="AH31" i="13"/>
  <c r="AI89" i="3"/>
  <c r="BT74" i="3"/>
  <c r="AE74" i="13"/>
  <c r="AX13" i="13"/>
  <c r="AY89" i="3"/>
  <c r="AT17" i="13"/>
  <c r="AU89" i="3"/>
  <c r="AQ24" i="13"/>
  <c r="AR89" i="3"/>
  <c r="BE32" i="13"/>
  <c r="BF89" i="3"/>
  <c r="BT78" i="3"/>
  <c r="BO78" i="13"/>
  <c r="BL64" i="13"/>
  <c r="BM89" i="3"/>
  <c r="BG89" i="3"/>
  <c r="BF24" i="13"/>
  <c r="BR89" i="3"/>
  <c r="BQ37" i="13"/>
  <c r="BO17" i="13"/>
  <c r="BP89" i="3"/>
  <c r="BO89" i="3"/>
  <c r="BN32" i="13"/>
  <c r="BT11" i="3"/>
  <c r="AK11" i="13"/>
  <c r="AL89" i="3"/>
  <c r="AN32" i="13"/>
  <c r="AO89" i="3"/>
  <c r="BD18" i="13"/>
  <c r="BE89" i="3"/>
  <c r="BT80" i="3"/>
  <c r="AS80" i="13"/>
  <c r="AP18" i="13"/>
  <c r="AQ89" i="3"/>
  <c r="BT45" i="3"/>
  <c r="BE45" i="13"/>
  <c r="BC32" i="13"/>
  <c r="BD89" i="3"/>
  <c r="BT20" i="3"/>
  <c r="BJ89" i="3"/>
  <c r="BI20" i="13"/>
  <c r="BT67" i="3"/>
  <c r="AD67" i="13"/>
  <c r="AI33" i="13"/>
  <c r="AJ89" i="3"/>
  <c r="AG89" i="3"/>
  <c r="AF17" i="13"/>
  <c r="AS24" i="13"/>
  <c r="AT89" i="3"/>
  <c r="BA89" i="3"/>
  <c r="AZ32" i="13"/>
  <c r="BS89" i="3"/>
  <c r="BR23" i="13"/>
  <c r="BK34" i="13"/>
  <c r="BL89" i="3"/>
  <c r="BT72" i="3"/>
  <c r="BT15" i="3"/>
  <c r="BT18" i="3"/>
  <c r="BT81" i="3"/>
  <c r="BT14" i="3"/>
  <c r="BT17" i="3"/>
  <c r="BT79" i="3"/>
  <c r="BT50" i="3"/>
  <c r="BT48" i="3"/>
  <c r="BT84" i="3"/>
  <c r="BT13" i="3"/>
  <c r="BT24" i="3"/>
  <c r="BT83" i="3"/>
  <c r="BT21" i="3"/>
  <c r="BT66" i="3"/>
  <c r="BT82" i="3"/>
  <c r="N86" i="3"/>
  <c r="S37" i="3"/>
  <c r="R37" i="13" s="1"/>
  <c r="O77" i="3"/>
  <c r="P56" i="3"/>
  <c r="O56" i="13" s="1"/>
  <c r="P34" i="3"/>
  <c r="O34" i="13" s="1"/>
  <c r="P33" i="3"/>
  <c r="O33" i="13" s="1"/>
  <c r="P23" i="3"/>
  <c r="P71" i="3"/>
  <c r="P76" i="3"/>
  <c r="P70" i="3"/>
  <c r="Q65" i="3"/>
  <c r="P65" i="13" s="1"/>
  <c r="Q64" i="3"/>
  <c r="R65" i="3"/>
  <c r="Q65" i="13" s="1"/>
  <c r="R64" i="3"/>
  <c r="Q64" i="13" s="1"/>
  <c r="R22" i="3"/>
  <c r="R86" i="3"/>
  <c r="Q86" i="13" s="1"/>
  <c r="R85" i="3"/>
  <c r="Q85" i="13" s="1"/>
  <c r="R63" i="3"/>
  <c r="Q63" i="13" s="1"/>
  <c r="R62" i="3"/>
  <c r="Q62" i="13" s="1"/>
  <c r="R56" i="3"/>
  <c r="Q56" i="13" s="1"/>
  <c r="R41" i="3"/>
  <c r="Q41" i="13" s="1"/>
  <c r="R75" i="3"/>
  <c r="S65" i="3"/>
  <c r="R65" i="13" s="1"/>
  <c r="S64" i="3"/>
  <c r="R64" i="13" s="1"/>
  <c r="S56" i="3"/>
  <c r="R56" i="13" s="1"/>
  <c r="S85" i="3"/>
  <c r="R85" i="13" s="1"/>
  <c r="S86" i="3"/>
  <c r="R86" i="13" s="1"/>
  <c r="S63" i="3"/>
  <c r="R63" i="13" s="1"/>
  <c r="S62" i="3"/>
  <c r="R62" i="13" s="1"/>
  <c r="S61" i="3"/>
  <c r="R61" i="13" s="1"/>
  <c r="S39" i="3"/>
  <c r="R39" i="13" s="1"/>
  <c r="S38" i="3"/>
  <c r="R38" i="13" s="1"/>
  <c r="S34" i="3"/>
  <c r="R34" i="13" s="1"/>
  <c r="S33" i="3"/>
  <c r="R33" i="13" s="1"/>
  <c r="S75" i="3"/>
  <c r="R75" i="13" s="1"/>
  <c r="S40" i="3"/>
  <c r="S87" i="3"/>
  <c r="R87" i="13" s="1"/>
  <c r="S25" i="3"/>
  <c r="T86" i="3"/>
  <c r="S86" i="13" s="1"/>
  <c r="T85" i="3"/>
  <c r="S85" i="13" s="1"/>
  <c r="T65" i="3"/>
  <c r="S65" i="13" s="1"/>
  <c r="T64" i="3"/>
  <c r="S64" i="13" s="1"/>
  <c r="T63" i="3"/>
  <c r="S63" i="13" s="1"/>
  <c r="T62" i="3"/>
  <c r="S62" i="13" s="1"/>
  <c r="T61" i="3"/>
  <c r="S61" i="13" s="1"/>
  <c r="T37" i="3"/>
  <c r="S37" i="13" s="1"/>
  <c r="T38" i="3"/>
  <c r="S38" i="13" s="1"/>
  <c r="T39" i="3"/>
  <c r="S39" i="13" s="1"/>
  <c r="T34" i="3"/>
  <c r="S34" i="13" s="1"/>
  <c r="T33" i="3"/>
  <c r="S33" i="13" s="1"/>
  <c r="T32" i="3"/>
  <c r="T22" i="3"/>
  <c r="T56" i="3"/>
  <c r="S56" i="13" s="1"/>
  <c r="T51" i="3"/>
  <c r="T41" i="3"/>
  <c r="S41" i="13" s="1"/>
  <c r="U64" i="3"/>
  <c r="T64" i="13" s="1"/>
  <c r="U63" i="3"/>
  <c r="T63" i="13" s="1"/>
  <c r="U37" i="3"/>
  <c r="T37" i="13" s="1"/>
  <c r="U85" i="3"/>
  <c r="T85" i="13" s="1"/>
  <c r="U62" i="3"/>
  <c r="T62" i="13" s="1"/>
  <c r="U65" i="3"/>
  <c r="T65" i="13" s="1"/>
  <c r="U38" i="3"/>
  <c r="T38" i="13" s="1"/>
  <c r="U86" i="3"/>
  <c r="T86" i="13" s="1"/>
  <c r="U34" i="3"/>
  <c r="T34" i="13" s="1"/>
  <c r="U39" i="3"/>
  <c r="T39" i="13" s="1"/>
  <c r="U33" i="3"/>
  <c r="T33" i="13" s="1"/>
  <c r="U22" i="3"/>
  <c r="U87" i="3"/>
  <c r="T87" i="13" s="1"/>
  <c r="U61" i="3"/>
  <c r="T61" i="13" s="1"/>
  <c r="U58" i="3"/>
  <c r="U41" i="3"/>
  <c r="T41" i="13" s="1"/>
  <c r="J84" i="3"/>
  <c r="I84" i="3"/>
  <c r="J83" i="3"/>
  <c r="I83" i="3"/>
  <c r="J82" i="3"/>
  <c r="I82" i="3"/>
  <c r="J81" i="3"/>
  <c r="I81" i="3"/>
  <c r="J80" i="3"/>
  <c r="I80" i="3"/>
  <c r="J79" i="3"/>
  <c r="I79" i="3"/>
  <c r="J69" i="3"/>
  <c r="I69" i="3"/>
  <c r="J77" i="3"/>
  <c r="I77" i="3"/>
  <c r="J76" i="3"/>
  <c r="I76" i="3"/>
  <c r="J75" i="3"/>
  <c r="I75" i="3"/>
  <c r="J74" i="3"/>
  <c r="I74" i="3"/>
  <c r="J73" i="3"/>
  <c r="I73" i="3"/>
  <c r="J72" i="3"/>
  <c r="I72" i="3"/>
  <c r="J71" i="3"/>
  <c r="I71" i="3"/>
  <c r="J70" i="3"/>
  <c r="I70" i="3"/>
  <c r="J31" i="3"/>
  <c r="I31" i="3"/>
  <c r="J30" i="3"/>
  <c r="I30" i="3"/>
  <c r="J29" i="3"/>
  <c r="I29" i="3"/>
  <c r="J28" i="3"/>
  <c r="I28" i="3"/>
  <c r="J27" i="3"/>
  <c r="I27" i="3"/>
  <c r="J26" i="3"/>
  <c r="I26" i="3"/>
  <c r="J25" i="3"/>
  <c r="I25" i="3"/>
  <c r="J24" i="3"/>
  <c r="I24" i="3"/>
  <c r="J23" i="3"/>
  <c r="I23" i="3"/>
  <c r="J22" i="3"/>
  <c r="I22" i="3"/>
  <c r="J68" i="3"/>
  <c r="I68" i="3"/>
  <c r="J67" i="3"/>
  <c r="I67" i="3"/>
  <c r="J60" i="3"/>
  <c r="I60" i="3"/>
  <c r="K60" i="3" s="1"/>
  <c r="J59" i="3"/>
  <c r="I59" i="3"/>
  <c r="K59" i="3" s="1"/>
  <c r="J58" i="3"/>
  <c r="I58" i="3"/>
  <c r="K58" i="3" s="1"/>
  <c r="J57" i="3"/>
  <c r="I57" i="3"/>
  <c r="K57" i="3" s="1"/>
  <c r="J56" i="3"/>
  <c r="I56" i="3"/>
  <c r="K56" i="3" s="1"/>
  <c r="J55" i="3"/>
  <c r="I55" i="3"/>
  <c r="K55" i="3" s="1"/>
  <c r="J54" i="3"/>
  <c r="I54" i="3"/>
  <c r="K54" i="3" s="1"/>
  <c r="J53" i="3"/>
  <c r="I53" i="3"/>
  <c r="K53" i="3" s="1"/>
  <c r="J52" i="3"/>
  <c r="I52" i="3"/>
  <c r="K52" i="3" s="1"/>
  <c r="J51" i="3"/>
  <c r="I51" i="3"/>
  <c r="K51" i="3" s="1"/>
  <c r="J50" i="3"/>
  <c r="I50" i="3"/>
  <c r="K50" i="3" s="1"/>
  <c r="J49" i="3"/>
  <c r="I49" i="3"/>
  <c r="K49" i="3" s="1"/>
  <c r="J48" i="3"/>
  <c r="I48" i="3"/>
  <c r="K48" i="3" s="1"/>
  <c r="J47" i="3"/>
  <c r="I47" i="3"/>
  <c r="K47" i="3" s="1"/>
  <c r="J46" i="3"/>
  <c r="I46" i="3"/>
  <c r="K46" i="3" s="1"/>
  <c r="J45" i="3"/>
  <c r="I45" i="3"/>
  <c r="K45" i="3" s="1"/>
  <c r="L44" i="3"/>
  <c r="J44" i="3"/>
  <c r="I44" i="3"/>
  <c r="K44" i="3" s="1"/>
  <c r="J43" i="3"/>
  <c r="I43" i="3"/>
  <c r="K43" i="3" s="1"/>
  <c r="J42" i="3"/>
  <c r="I42" i="3"/>
  <c r="K42" i="3" s="1"/>
  <c r="J41" i="3"/>
  <c r="I41" i="3"/>
  <c r="K41" i="3" s="1"/>
  <c r="J40" i="3"/>
  <c r="I40" i="3"/>
  <c r="K40" i="3" s="1"/>
  <c r="J36" i="3"/>
  <c r="I36" i="3"/>
  <c r="J35" i="3"/>
  <c r="I35" i="3"/>
  <c r="J21" i="3"/>
  <c r="I21" i="3"/>
  <c r="J20" i="3"/>
  <c r="I20" i="3"/>
  <c r="J19" i="3"/>
  <c r="I19" i="3"/>
  <c r="J18" i="3"/>
  <c r="I18" i="3"/>
  <c r="J17" i="3"/>
  <c r="I17" i="3"/>
  <c r="J16" i="3"/>
  <c r="I16" i="3"/>
  <c r="J15" i="3"/>
  <c r="I15" i="3"/>
  <c r="J14" i="3"/>
  <c r="I14" i="3"/>
  <c r="J13" i="3"/>
  <c r="I13" i="3"/>
  <c r="J12" i="3"/>
  <c r="I12" i="3"/>
  <c r="J11" i="3"/>
  <c r="I11" i="3"/>
  <c r="BT44" i="3" l="1"/>
  <c r="K44" i="13"/>
  <c r="L89" i="3"/>
  <c r="BT58" i="3"/>
  <c r="T58" i="13"/>
  <c r="BT51" i="3"/>
  <c r="S51" i="13"/>
  <c r="BT25" i="3"/>
  <c r="S89" i="3"/>
  <c r="R25" i="13"/>
  <c r="BT75" i="3"/>
  <c r="Q75" i="13"/>
  <c r="BT71" i="3"/>
  <c r="O71" i="13"/>
  <c r="S22" i="13"/>
  <c r="T89" i="3"/>
  <c r="BT40" i="3"/>
  <c r="R40" i="13"/>
  <c r="Q89" i="3"/>
  <c r="P64" i="13"/>
  <c r="U89" i="3"/>
  <c r="T22" i="13"/>
  <c r="BT32" i="3"/>
  <c r="S32" i="13"/>
  <c r="BT77" i="3"/>
  <c r="N77" i="13"/>
  <c r="O89" i="3"/>
  <c r="R89" i="3"/>
  <c r="Q22" i="13"/>
  <c r="BT23" i="3"/>
  <c r="O23" i="13"/>
  <c r="P89" i="3"/>
  <c r="BT70" i="3"/>
  <c r="O70" i="13"/>
  <c r="BT76" i="3"/>
  <c r="O76" i="13"/>
  <c r="N89" i="3"/>
  <c r="M86" i="13"/>
  <c r="BT22" i="3"/>
  <c r="BT38" i="3"/>
  <c r="BT87" i="3"/>
  <c r="BT63" i="3"/>
  <c r="BT85" i="3"/>
  <c r="BT86" i="3"/>
  <c r="BT39" i="3"/>
  <c r="BT61" i="3"/>
  <c r="BT33" i="3"/>
  <c r="BT37" i="3"/>
  <c r="BT41" i="3"/>
  <c r="BT34" i="3"/>
  <c r="BT56" i="3"/>
  <c r="BT64" i="3"/>
  <c r="BT62" i="3"/>
  <c r="BT65" i="3"/>
  <c r="BT89" i="3" l="1"/>
</calcChain>
</file>

<file path=xl/sharedStrings.xml><?xml version="1.0" encoding="utf-8"?>
<sst xmlns="http://schemas.openxmlformats.org/spreadsheetml/2006/main" count="16107" uniqueCount="1161">
  <si>
    <t>preserved in Acid Lugols</t>
  </si>
  <si>
    <t>pink indicates sample should be recounted or revised</t>
  </si>
  <si>
    <t>Preservative factor is (sample water ml - preservative ml)/ sample water ml</t>
  </si>
  <si>
    <t>Sampling Date</t>
  </si>
  <si>
    <t>Day of Year (yyddd)</t>
  </si>
  <si>
    <t>Sample ID</t>
  </si>
  <si>
    <t>YBP2 site</t>
  </si>
  <si>
    <t>YBP2 FC-1</t>
  </si>
  <si>
    <t>YBP2-T24-1</t>
  </si>
  <si>
    <t>YBP2 T24-1</t>
  </si>
  <si>
    <t>YBP2 FC-2</t>
  </si>
  <si>
    <t>YBP2 T24-2</t>
  </si>
  <si>
    <t>YBP2 FC-3</t>
  </si>
  <si>
    <t>YBP2 T24-3</t>
  </si>
  <si>
    <t>YBP2 IC-1</t>
  </si>
  <si>
    <t>YBP2 IC-2</t>
  </si>
  <si>
    <t>YBP2 IC-3</t>
  </si>
  <si>
    <t>SJR1-site</t>
  </si>
  <si>
    <t>SJR1 FC-1</t>
  </si>
  <si>
    <t>SJR1 T24-1</t>
  </si>
  <si>
    <t>SJR1 FC-2</t>
  </si>
  <si>
    <t>SJR1 T24-2</t>
  </si>
  <si>
    <t>SJR1 FC-3</t>
  </si>
  <si>
    <t>SJR1 T24-3</t>
  </si>
  <si>
    <t>SJR1 IC-1</t>
  </si>
  <si>
    <t>SJR1 IC-2</t>
  </si>
  <si>
    <t>SJR1 IC-3</t>
  </si>
  <si>
    <t>WLD2 site</t>
  </si>
  <si>
    <t>WLD2 FC-1</t>
  </si>
  <si>
    <t>WLD2 T24-1</t>
  </si>
  <si>
    <t>WLD2 FC-2</t>
  </si>
  <si>
    <t>WLD2 T24-2</t>
  </si>
  <si>
    <t>WLD2 FC-3</t>
  </si>
  <si>
    <t>WLD2 T24-3</t>
  </si>
  <si>
    <t>WLD2 IC-1</t>
  </si>
  <si>
    <t>WLD2 IC-2</t>
  </si>
  <si>
    <t>WLD2 IC-3</t>
  </si>
  <si>
    <t>LSZ2 site</t>
  </si>
  <si>
    <t>LSZ2 FC-1</t>
  </si>
  <si>
    <t>LSZ2 T24-1</t>
  </si>
  <si>
    <t>LSZ2 FC-2</t>
  </si>
  <si>
    <t>LSZ2 T24-2</t>
  </si>
  <si>
    <t>LSZ2 FC-3</t>
  </si>
  <si>
    <t>LSZ2 T24-3</t>
  </si>
  <si>
    <t>LSZ2 IC-1</t>
  </si>
  <si>
    <t>LSZ2 IC-2</t>
  </si>
  <si>
    <t>LSZ2 IC-3</t>
  </si>
  <si>
    <t>YBP1 site</t>
  </si>
  <si>
    <t>YBP1 FC-1</t>
  </si>
  <si>
    <t>YBP1 T24-1</t>
  </si>
  <si>
    <t>YBP1 FC-2</t>
  </si>
  <si>
    <t>YBP1 T24-2</t>
  </si>
  <si>
    <t>YBP1 FC-3</t>
  </si>
  <si>
    <t>YBP1 T24-3</t>
  </si>
  <si>
    <t>YBP1 IC-1</t>
  </si>
  <si>
    <t>YBP1 IC-2</t>
  </si>
  <si>
    <t>YBP1 IC-3</t>
  </si>
  <si>
    <t>SJR2 site</t>
  </si>
  <si>
    <t>SJR2 FC-1</t>
  </si>
  <si>
    <t>SJR2 T24-1</t>
  </si>
  <si>
    <t>SJR2 FC-2</t>
  </si>
  <si>
    <t>SJR2 T24-2</t>
  </si>
  <si>
    <t>SJR2 FC-3</t>
  </si>
  <si>
    <t>SJR2 T24-3</t>
  </si>
  <si>
    <t>SJR2 IC-1</t>
  </si>
  <si>
    <t>SJR2 IC-2</t>
  </si>
  <si>
    <t>SJR2 IC-3</t>
  </si>
  <si>
    <t xml:space="preserve"> Preservative factor</t>
  </si>
  <si>
    <t>Vol of sample settled (mL)</t>
  </si>
  <si>
    <t>Date Counted</t>
  </si>
  <si>
    <t>100x</t>
  </si>
  <si>
    <t>Ciliate A: Round 4 to 7 µm</t>
  </si>
  <si>
    <t>Ciliate B: Round 8 to 11 µm</t>
  </si>
  <si>
    <t>Ciliate C: Round 12 to 16 µm</t>
  </si>
  <si>
    <t>Diatom A: Centric 4 to 7 µm</t>
  </si>
  <si>
    <t>Diatom B: Centric 8 to 11 µm</t>
  </si>
  <si>
    <t>Diatom C: Centric 12 to 16 µm</t>
  </si>
  <si>
    <t>Flagellate D: Other 4 to 7 µm</t>
  </si>
  <si>
    <t>Flagellate E: Other 8 to 11 µm</t>
  </si>
  <si>
    <t>Flagellate F: Other 12 to 16 µm</t>
  </si>
  <si>
    <t>Unidentified Round A: 4 to 7 µm</t>
  </si>
  <si>
    <t>Unidentified Round B: 8 to 11 µm</t>
  </si>
  <si>
    <t>Unidentified Round C: 12 to 16 µm</t>
  </si>
  <si>
    <t>Entemoneis</t>
  </si>
  <si>
    <t>Total individuals counted</t>
  </si>
  <si>
    <t>Organism</t>
  </si>
  <si>
    <t>Dimensions</t>
  </si>
  <si>
    <t>mu</t>
  </si>
  <si>
    <t>µm</t>
  </si>
  <si>
    <t>short axis</t>
  </si>
  <si>
    <t>long axis</t>
  </si>
  <si>
    <t>Cyanobacteria A: 4x24</t>
  </si>
  <si>
    <t>Diatom D: pennate A 2x8</t>
  </si>
  <si>
    <t>Diatom E: pennate A 2x10</t>
  </si>
  <si>
    <t>Diatom F: pennate A 2x12</t>
  </si>
  <si>
    <t>Diatom G: pennate A 2x20</t>
  </si>
  <si>
    <t>Diatom H: pennate A 3x12</t>
  </si>
  <si>
    <t>Diatom I: pennate A 4x10</t>
  </si>
  <si>
    <t>Diatom J: pennate A 4x24</t>
  </si>
  <si>
    <t>Diatom K: pennate A 4x36</t>
  </si>
  <si>
    <t>Diatom L: pennate B 2x20</t>
  </si>
  <si>
    <t>Diatom M: pennate B 3x20</t>
  </si>
  <si>
    <t>Diatom N: pennate B4x12</t>
  </si>
  <si>
    <t>Diatom O: pennate B 4x16</t>
  </si>
  <si>
    <t>Diatom P: pennate B 4x20</t>
  </si>
  <si>
    <t>Diatom Q: pennate C 1x20</t>
  </si>
  <si>
    <t>Diatom R: pennate C 2x16</t>
  </si>
  <si>
    <t>Diatom T: pennate C 2x20</t>
  </si>
  <si>
    <t>Diatom U: pennate C 2x30</t>
  </si>
  <si>
    <t>Diatom V:pennate C 4x10</t>
  </si>
  <si>
    <t>Diatom W: pennate C 4x24</t>
  </si>
  <si>
    <t>Diatom X: pennate C 4x26</t>
  </si>
  <si>
    <t>Unidentified A triangle</t>
  </si>
  <si>
    <t>Unidentified C ≥ 40µm</t>
  </si>
  <si>
    <t>Cyanobacteria B: 4x50</t>
  </si>
  <si>
    <t>Unidentified A1</t>
  </si>
  <si>
    <t>Unidentified A2</t>
  </si>
  <si>
    <t>Unidentified A3</t>
  </si>
  <si>
    <t>Unidentified A4</t>
  </si>
  <si>
    <t>Unidentified A5</t>
  </si>
  <si>
    <t>Unidentified A6</t>
  </si>
  <si>
    <t>Unidentified A7</t>
  </si>
  <si>
    <t>Unidentified A8</t>
  </si>
  <si>
    <t>Unidentified B1 flag/chloro</t>
  </si>
  <si>
    <t>Unidentified B2 flag/chloro</t>
  </si>
  <si>
    <t>Unidentified B3 flag/chloro</t>
  </si>
  <si>
    <t>Unidentified B4 flag/chloro</t>
  </si>
  <si>
    <t>Unidentified B5 flag/chloro</t>
  </si>
  <si>
    <t>Unidentified B6 flag/chloro</t>
  </si>
  <si>
    <t>Sphere</t>
  </si>
  <si>
    <t>cylinder</t>
  </si>
  <si>
    <t>sphere</t>
  </si>
  <si>
    <t>Shape</t>
  </si>
  <si>
    <t>height equivalent</t>
  </si>
  <si>
    <t>prism on elliptic base</t>
  </si>
  <si>
    <t>prolate spheroid</t>
  </si>
  <si>
    <t>Prism on elliptic base</t>
  </si>
  <si>
    <t>Cylinder</t>
  </si>
  <si>
    <t>Prolate spheroid</t>
  </si>
  <si>
    <t>Unidentified A9</t>
  </si>
  <si>
    <t>sickle-shaped prism</t>
  </si>
  <si>
    <t>cone</t>
  </si>
  <si>
    <t>Cone</t>
  </si>
  <si>
    <t>Flagellate G: in a cone</t>
  </si>
  <si>
    <t>Flagellate H: in a cone</t>
  </si>
  <si>
    <t>Fungus A</t>
  </si>
  <si>
    <t>Fungus B</t>
  </si>
  <si>
    <t>Fungus C</t>
  </si>
  <si>
    <t>Fungus D</t>
  </si>
  <si>
    <t>Chlorophyte N: scendesmus</t>
  </si>
  <si>
    <t>Chlorophyte O: scendesmus</t>
  </si>
  <si>
    <t>Chlorophyte P: scendesmus</t>
  </si>
  <si>
    <t>Chlorophyte Q: scendesmus</t>
  </si>
  <si>
    <t>Chlorophyte R: scendesmus</t>
  </si>
  <si>
    <t>Chlorophyte S: scendesmus</t>
  </si>
  <si>
    <t>Chlorophyte T: scendesmus</t>
  </si>
  <si>
    <t>Chlorophyte U: scendesmus</t>
  </si>
  <si>
    <t>Chlorophyte V: scendesmus</t>
  </si>
  <si>
    <t>Chlorophyte W: scendesmus</t>
  </si>
  <si>
    <t>Chlorophyte B: colonial 4x4</t>
  </si>
  <si>
    <t>Chlorophyte C: colonial 4x16</t>
  </si>
  <si>
    <t>Chlorophyte D: colonial 6x6</t>
  </si>
  <si>
    <t>Chlorophyte E: colonial 6x12</t>
  </si>
  <si>
    <t>Chlorophyte F: colonial 8x8</t>
  </si>
  <si>
    <t>Chlorophyte G: colonial 8x16</t>
  </si>
  <si>
    <t>Chlorophyte H: colonial 10x10</t>
  </si>
  <si>
    <t>Chlorophyte I: colonial 12x12</t>
  </si>
  <si>
    <t>Chlorophyte J: colonial 16x16</t>
  </si>
  <si>
    <t>Chlorophyte L: colonial 4x10</t>
  </si>
  <si>
    <t>Chlorophyte M: other 10x10</t>
  </si>
  <si>
    <t>Diatom S: pennate C 2x18</t>
  </si>
  <si>
    <t>Chlorophyte W:Actinastrum</t>
  </si>
  <si>
    <t>Chlorophyte Y: Colonial</t>
  </si>
  <si>
    <t>Chlorophyte X: Colonial</t>
  </si>
  <si>
    <t>Chlorophyte Z: Colonial</t>
  </si>
  <si>
    <t>Chlorophyte AA: Colonial</t>
  </si>
  <si>
    <t>Chlorophyte AB: Colonial</t>
  </si>
  <si>
    <t>Chlorophyte AC: Colonial</t>
  </si>
  <si>
    <t>Chlorophyte AD: Colonial</t>
  </si>
  <si>
    <t>Chlorophyte AE: Other</t>
  </si>
  <si>
    <t>Chlorophyte AH:  Scenedesmus</t>
  </si>
  <si>
    <t>Chlorophyte AF: Pediastrum</t>
  </si>
  <si>
    <t>Chlorophyte AG: Pediastrum</t>
  </si>
  <si>
    <t>Chlorophyte AI: Scenedesmus</t>
  </si>
  <si>
    <t>Chlorophyte AJ: Scenedesmus</t>
  </si>
  <si>
    <t>Ciliate E: cone</t>
  </si>
  <si>
    <t>Ciliate F: cone</t>
  </si>
  <si>
    <t>Ciliate G: cone</t>
  </si>
  <si>
    <t>Ciliate H:cone</t>
  </si>
  <si>
    <t>Ciliate I: cone</t>
  </si>
  <si>
    <t>Ciliate J: cone</t>
  </si>
  <si>
    <t>Ciliate K: cone</t>
  </si>
  <si>
    <t>Ciliate L: oblong</t>
  </si>
  <si>
    <t>Ciliate M: oblong</t>
  </si>
  <si>
    <t>Ciliate N: oblong</t>
  </si>
  <si>
    <t>Ciliate O: oblong</t>
  </si>
  <si>
    <t>Ciliate P: oblong</t>
  </si>
  <si>
    <t>Ciliate Q: oblong</t>
  </si>
  <si>
    <t>Ciliate R: oblong</t>
  </si>
  <si>
    <t>Ciliate S: oblong</t>
  </si>
  <si>
    <t>Ciliate T: oblong</t>
  </si>
  <si>
    <t>Ciliate U: oblong</t>
  </si>
  <si>
    <t>Ciliate V: oblong</t>
  </si>
  <si>
    <t>Ciliate W: oblong</t>
  </si>
  <si>
    <t>Ciliate X: oblong</t>
  </si>
  <si>
    <t>Ciliate Y: other</t>
  </si>
  <si>
    <t>Ciliate Z: other</t>
  </si>
  <si>
    <t>Ciliate AB: other</t>
  </si>
  <si>
    <t>Ciliate AA: other</t>
  </si>
  <si>
    <t>Ciliate AC: other</t>
  </si>
  <si>
    <t>Ciliate AD: other odd shape</t>
  </si>
  <si>
    <t>Ciliate AE: round</t>
  </si>
  <si>
    <t>Ciliate AF: round</t>
  </si>
  <si>
    <t>Ciliate AG: round</t>
  </si>
  <si>
    <t>Ciliate AH:round</t>
  </si>
  <si>
    <t>Ciliate AI: round</t>
  </si>
  <si>
    <t>Ciliate AJ: round 17 to 32 µm (0.2 to 0.4 mu)</t>
  </si>
  <si>
    <t>Crustacean larva A</t>
  </si>
  <si>
    <t>Crustacean larva B</t>
  </si>
  <si>
    <t>Crustacean larva C</t>
  </si>
  <si>
    <t>Crustacean larva D</t>
  </si>
  <si>
    <t>Crustacean larva E</t>
  </si>
  <si>
    <t>Crustacean larva F</t>
  </si>
  <si>
    <t>Crustacean larva G</t>
  </si>
  <si>
    <t>Group</t>
  </si>
  <si>
    <t>Short name</t>
  </si>
  <si>
    <t>actinastrum</t>
  </si>
  <si>
    <t>colonial</t>
  </si>
  <si>
    <t>other</t>
  </si>
  <si>
    <t>pediastrum</t>
  </si>
  <si>
    <t>scenedesmus</t>
  </si>
  <si>
    <t>oblong</t>
  </si>
  <si>
    <t>other odd shape</t>
  </si>
  <si>
    <t>round</t>
  </si>
  <si>
    <t>aphanizomenon</t>
  </si>
  <si>
    <t>dolichospermum</t>
  </si>
  <si>
    <t>centric</t>
  </si>
  <si>
    <t>chain</t>
  </si>
  <si>
    <t>egg shaped</t>
  </si>
  <si>
    <t>other bear shaped</t>
  </si>
  <si>
    <t>pennate</t>
  </si>
  <si>
    <t>pennate fragillaria</t>
  </si>
  <si>
    <t>pennate pleurosigma</t>
  </si>
  <si>
    <t>ceratium</t>
  </si>
  <si>
    <t>gymnodinium</t>
  </si>
  <si>
    <t>peridinium</t>
  </si>
  <si>
    <t>prorocentrum</t>
  </si>
  <si>
    <t>cryptomonas</t>
  </si>
  <si>
    <t>euglenid</t>
  </si>
  <si>
    <t>synura</t>
  </si>
  <si>
    <t>agglutinated</t>
  </si>
  <si>
    <t>hyaline</t>
  </si>
  <si>
    <t>rotifer</t>
  </si>
  <si>
    <t>petal shaped</t>
  </si>
  <si>
    <t>gomphonemoid</t>
  </si>
  <si>
    <t>Cyanobacteria C: aphanizomenon</t>
  </si>
  <si>
    <t>Cyanobacteria D: aphanizomenon</t>
  </si>
  <si>
    <t>Cyanobacteria E: aphanizomenon</t>
  </si>
  <si>
    <t>Cyanobacteria F: aphanizomenon</t>
  </si>
  <si>
    <t>Cyanobacteria G: aphanizomenon</t>
  </si>
  <si>
    <t>Cyanobacteria H: aphanizomenon</t>
  </si>
  <si>
    <t>Cyanobacteria I: aphanizomenon</t>
  </si>
  <si>
    <t>Cyanobacteria J: aphanizomenon</t>
  </si>
  <si>
    <t>Cyanobacteria K: aphanizomenon</t>
  </si>
  <si>
    <t>Cyanobacteria L: aphanizomenon</t>
  </si>
  <si>
    <t>Cyanobacteria M: aphanizomenon</t>
  </si>
  <si>
    <t>Cyanobacteria N: aphanizomenon</t>
  </si>
  <si>
    <t>Cyanobacteria O: aphanizomenon</t>
  </si>
  <si>
    <t>Cyanobacteria P: aphanizomenon</t>
  </si>
  <si>
    <t>Cyanobacteria Q: dolichospermum</t>
  </si>
  <si>
    <t>Cyanobacteria R: dolichospermum</t>
  </si>
  <si>
    <t>Cyanobacteria S: dolichospermum</t>
  </si>
  <si>
    <t>Cyanobacteria T: dolichospermum</t>
  </si>
  <si>
    <t>Cyanobacteria U: dolichospermum</t>
  </si>
  <si>
    <t>Cyanobacteria V: dolichospermum</t>
  </si>
  <si>
    <t>Cyanobacteria W: dolichospermum</t>
  </si>
  <si>
    <t>Cyanobacteria X: dolichospermum</t>
  </si>
  <si>
    <t>Cyanobacteria Y: dolichospermum</t>
  </si>
  <si>
    <t>Cyanobacteria Z: dolichospermum</t>
  </si>
  <si>
    <t>Cyanobacteria AA:dolichospermum</t>
  </si>
  <si>
    <t>Cyanobacteria AB: dolichospermum</t>
  </si>
  <si>
    <t>Cyanobacteria AC: dolichospermum</t>
  </si>
  <si>
    <t>Cyanobacteria AD: dolichospermum</t>
  </si>
  <si>
    <t>Cyanobacteria AE: dolichospermum</t>
  </si>
  <si>
    <t>Cyanobacteria AF: dolichospermum</t>
  </si>
  <si>
    <t>Cyanobacteria AG: dolichospermum</t>
  </si>
  <si>
    <t>Cyanobacteria AH: other</t>
  </si>
  <si>
    <t>Cyanobacteria AI: other</t>
  </si>
  <si>
    <t>Cyanobacteria AJ: other</t>
  </si>
  <si>
    <t>Cyanobacteria AK: other</t>
  </si>
  <si>
    <t>Cyanobacteria AL: other</t>
  </si>
  <si>
    <t>Cyanobacteria AM: other</t>
  </si>
  <si>
    <t>Cyanobacteria AN: other</t>
  </si>
  <si>
    <t>Cyanobacteria AO: other</t>
  </si>
  <si>
    <t>Cyanobacteria AP: other</t>
  </si>
  <si>
    <t>Cyanobacteria AQ: other</t>
  </si>
  <si>
    <t>Cyanobacteria AR: other</t>
  </si>
  <si>
    <t>Diatom Y: centric</t>
  </si>
  <si>
    <t>Diatom Z: centric</t>
  </si>
  <si>
    <t>Diatom AA: centric</t>
  </si>
  <si>
    <t>Diatom AB: centric</t>
  </si>
  <si>
    <t>Diatom AC: centric 17-32 µm</t>
  </si>
  <si>
    <t>Diatom AD: chain</t>
  </si>
  <si>
    <t>Diatom AF: chain</t>
  </si>
  <si>
    <t>Diatom AG: chain</t>
  </si>
  <si>
    <t>Diatom AE: chain</t>
  </si>
  <si>
    <t>Diatom AH: chain</t>
  </si>
  <si>
    <t>Diatom AI: chain</t>
  </si>
  <si>
    <t>Diatom AJ: chain</t>
  </si>
  <si>
    <t>Diatom AK: chain</t>
  </si>
  <si>
    <t>Diatom AL: chain</t>
  </si>
  <si>
    <t>Diatom AM: chain</t>
  </si>
  <si>
    <t>Diatom AN: chain</t>
  </si>
  <si>
    <t>Diatom AO: chain</t>
  </si>
  <si>
    <t>Diatom AP: chain</t>
  </si>
  <si>
    <t>Diatom AQ: chain</t>
  </si>
  <si>
    <t>Diatom AR: chain</t>
  </si>
  <si>
    <t>Diatom AS: chain</t>
  </si>
  <si>
    <t>Diatom AT: chain</t>
  </si>
  <si>
    <t>Diatom AU: chain</t>
  </si>
  <si>
    <t>Diatom AV: chain</t>
  </si>
  <si>
    <t>Diatom AW: chain</t>
  </si>
  <si>
    <t>Diatom AX: chain</t>
  </si>
  <si>
    <t>Diatom AY: egg shaped</t>
  </si>
  <si>
    <t>Diatom AZ: egg shaped</t>
  </si>
  <si>
    <t>Diatom BA: egg shaped</t>
  </si>
  <si>
    <t>Diatom BB: egg shaped</t>
  </si>
  <si>
    <t>Diatom BC: other</t>
  </si>
  <si>
    <t>Diatom BD: other</t>
  </si>
  <si>
    <t>Diatom BE: other</t>
  </si>
  <si>
    <t>Diatom BF: other</t>
  </si>
  <si>
    <t>Diatom BG: other</t>
  </si>
  <si>
    <t>Diatom BH: other bear shaped</t>
  </si>
  <si>
    <t>Diatom BI: pennate</t>
  </si>
  <si>
    <t>Diatom BJ: pennate</t>
  </si>
  <si>
    <t>Diatom BK: pennate</t>
  </si>
  <si>
    <t>Diatom BL: pennate</t>
  </si>
  <si>
    <t>Diatom BM: pennate</t>
  </si>
  <si>
    <t>Diatom BN: pennate</t>
  </si>
  <si>
    <t>Diatom BO: pennate</t>
  </si>
  <si>
    <t>Diatom BP: pennate</t>
  </si>
  <si>
    <t>Diatom BQ: pennate</t>
  </si>
  <si>
    <t>Diatom BR: pennate</t>
  </si>
  <si>
    <t>Diatom BS: pennate</t>
  </si>
  <si>
    <t>Diatom BT: pennate</t>
  </si>
  <si>
    <t>Diatom BU: pennate</t>
  </si>
  <si>
    <t>Diatom BV: pennate</t>
  </si>
  <si>
    <t>Diatom BW: pennate</t>
  </si>
  <si>
    <t>Diatom BX: pennate</t>
  </si>
  <si>
    <t>Diatom BY: pennate</t>
  </si>
  <si>
    <t>Diatom BZ: pennate</t>
  </si>
  <si>
    <t>Diatom CA: pennate</t>
  </si>
  <si>
    <t>Diatom CB: pennate</t>
  </si>
  <si>
    <t>Diatom CC: pennate</t>
  </si>
  <si>
    <t>Diatom CD: pennate</t>
  </si>
  <si>
    <t>Diatom CE: pennate</t>
  </si>
  <si>
    <t>Diatom CF: pennate</t>
  </si>
  <si>
    <t>Diatom CG: pennate</t>
  </si>
  <si>
    <t>Diatom CH: pennate</t>
  </si>
  <si>
    <t>Diatom CI: pennate</t>
  </si>
  <si>
    <t>Diatom CJ: pennate</t>
  </si>
  <si>
    <t>Diatom CK: pennate</t>
  </si>
  <si>
    <t>Diatom CL: pennate</t>
  </si>
  <si>
    <t>Diatom CM: pennate</t>
  </si>
  <si>
    <t>Diatom CN: pennate</t>
  </si>
  <si>
    <t>Diatom CO: pennate</t>
  </si>
  <si>
    <t>Diatom CP: pennate</t>
  </si>
  <si>
    <t>Diatom CQ: pennate</t>
  </si>
  <si>
    <t>Diatom CR: pennate</t>
  </si>
  <si>
    <t>Diatom CS: pennate</t>
  </si>
  <si>
    <t>Diatom CT: pennate</t>
  </si>
  <si>
    <t>Diatom CU: pennate</t>
  </si>
  <si>
    <t>Diatom CV: pennate</t>
  </si>
  <si>
    <t>Diatom CW: pennate</t>
  </si>
  <si>
    <t>Diatom CX: pennate</t>
  </si>
  <si>
    <t>Diatom CY: pennate</t>
  </si>
  <si>
    <t>Diatom CZ: pennate</t>
  </si>
  <si>
    <t>Diatom DA: pennate</t>
  </si>
  <si>
    <t>Diatom DB: pennate</t>
  </si>
  <si>
    <t>Diatom DC: pennate</t>
  </si>
  <si>
    <t>Diatom DD: pennate</t>
  </si>
  <si>
    <t>Diatom DE: pennate</t>
  </si>
  <si>
    <t>Diatom DF: pennate</t>
  </si>
  <si>
    <t>Diatom DG: pennate</t>
  </si>
  <si>
    <t>Diatom DH: pennate</t>
  </si>
  <si>
    <t>Diatom DN: pennate pleurosigma</t>
  </si>
  <si>
    <t>Diatom DO: pennate pleurosigma</t>
  </si>
  <si>
    <t>Diatom DQ: pennate pleurosigma</t>
  </si>
  <si>
    <t>Diatom DR: pennate pleurosigma</t>
  </si>
  <si>
    <t>Diatom DS: pennate pleurosigma</t>
  </si>
  <si>
    <t>Diatom DT: pennate pleurosigma</t>
  </si>
  <si>
    <t>Diatom DU: pennate pleurosigma</t>
  </si>
  <si>
    <t>Diatom DV: pennate pleurosigma</t>
  </si>
  <si>
    <t>Diatom DW: pennate pleurosigma</t>
  </si>
  <si>
    <t>Diatom DX: pennate pleurosigma</t>
  </si>
  <si>
    <t>Diatom DY: pennate pleurosigma</t>
  </si>
  <si>
    <t>Diatom DZ: pennate pleurosigma</t>
  </si>
  <si>
    <t>Diatom EA: pennate pleurosigma</t>
  </si>
  <si>
    <t>Diatom EB: pennate pleurosigma</t>
  </si>
  <si>
    <t>Diatom EC: pennate pleurosigma</t>
  </si>
  <si>
    <t>Dinoflagellate A: ceratium</t>
  </si>
  <si>
    <t>Dinoflagellate B: gymnodinium</t>
  </si>
  <si>
    <t>Dinoflagellate C: Peridinium</t>
  </si>
  <si>
    <t>Dinoflagellate D: Peridinium</t>
  </si>
  <si>
    <t>Dinoflagellate E: Peridinium</t>
  </si>
  <si>
    <t>Dinoflagellate F: Peridinium</t>
  </si>
  <si>
    <t>Dinoflagellate G: prorocentrum</t>
  </si>
  <si>
    <t>Flagellate I</t>
  </si>
  <si>
    <t>Flagellate  J</t>
  </si>
  <si>
    <t>Flagellate K</t>
  </si>
  <si>
    <t>Flagellate L</t>
  </si>
  <si>
    <t>Flagellate M: Colonial</t>
  </si>
  <si>
    <t>Flagellate N: Cryptomonas</t>
  </si>
  <si>
    <t>Flagellate O: Cryptomonas</t>
  </si>
  <si>
    <t>Flagellate P: Cryptomonas</t>
  </si>
  <si>
    <t>Flagellate Q: Cryptomonas</t>
  </si>
  <si>
    <t>Flagellate R: Cryptomonas</t>
  </si>
  <si>
    <t>Flagellate S:Cryptomonas</t>
  </si>
  <si>
    <t>Flagellate T:Euglenid</t>
  </si>
  <si>
    <t>Flagellate U: Euglenid</t>
  </si>
  <si>
    <t>Flagellate V: Euglenid</t>
  </si>
  <si>
    <t>Flagellate W: Euglenid</t>
  </si>
  <si>
    <t>Flagellate X: Euglenid</t>
  </si>
  <si>
    <t>Flagellate Y: Euglenid</t>
  </si>
  <si>
    <t>Flagellate Z: Euglenid</t>
  </si>
  <si>
    <t>Flagellate AA: Euglenid</t>
  </si>
  <si>
    <t>Fungus E</t>
  </si>
  <si>
    <t>Fungus F</t>
  </si>
  <si>
    <t>Fungus G</t>
  </si>
  <si>
    <t>Fungus H</t>
  </si>
  <si>
    <t>Fungus I</t>
  </si>
  <si>
    <t>Fungus J</t>
  </si>
  <si>
    <t>Fungus K</t>
  </si>
  <si>
    <t>Fungus L</t>
  </si>
  <si>
    <t>Fungus M</t>
  </si>
  <si>
    <t>Fungus N</t>
  </si>
  <si>
    <t>Fungus O</t>
  </si>
  <si>
    <t>Fungus P</t>
  </si>
  <si>
    <t>Fungus Q</t>
  </si>
  <si>
    <t>Fungus R</t>
  </si>
  <si>
    <t>Fungus S</t>
  </si>
  <si>
    <t>Fungus T</t>
  </si>
  <si>
    <t>Fungus U</t>
  </si>
  <si>
    <t>Fungus V</t>
  </si>
  <si>
    <t>Ochrophyte A: Synura</t>
  </si>
  <si>
    <t>Ochrophyte B: Synura</t>
  </si>
  <si>
    <t>Pollen A</t>
  </si>
  <si>
    <t>Pollen B</t>
  </si>
  <si>
    <t>Pollen C</t>
  </si>
  <si>
    <t>Polychaete larva A</t>
  </si>
  <si>
    <t>Polychaete larva B</t>
  </si>
  <si>
    <t>Polychaete larva C</t>
  </si>
  <si>
    <t>Polychaete larva D</t>
  </si>
  <si>
    <t>Tintinnid A: agglutinated</t>
  </si>
  <si>
    <t>Tintinnid B: agglutinated</t>
  </si>
  <si>
    <t>Tintinnid C: agglutinated</t>
  </si>
  <si>
    <t>Tintinnid D: agglutinated</t>
  </si>
  <si>
    <t>Tintinnid E: agglutinated</t>
  </si>
  <si>
    <t>Tintinnid F: agglutinated</t>
  </si>
  <si>
    <t>Tintinnid G: agglutinated</t>
  </si>
  <si>
    <t>Tintinnid H: agglutinated</t>
  </si>
  <si>
    <t>Tintinnid I: agglutinated</t>
  </si>
  <si>
    <t>Tintinnid J: agglutinated</t>
  </si>
  <si>
    <t>Tintinnid K: agglutinated</t>
  </si>
  <si>
    <t>Tintinnid L: agglutinated</t>
  </si>
  <si>
    <t>Tintinnid M: agglutinated</t>
  </si>
  <si>
    <t>Tintinnid N: agglutinated</t>
  </si>
  <si>
    <t>Tintinnid O: agglutinated</t>
  </si>
  <si>
    <t>Tintinnid P: agglutinated</t>
  </si>
  <si>
    <t>Tintinnid Q: hyaline</t>
  </si>
  <si>
    <t>Tintinnid R: hyaline</t>
  </si>
  <si>
    <t>Tintinnid S: hyaline</t>
  </si>
  <si>
    <t>Tintinnid T: hyaline</t>
  </si>
  <si>
    <t>Tintinnid U: hyaline</t>
  </si>
  <si>
    <t>Unidentified C1 ≥ 40µm</t>
  </si>
  <si>
    <t>Unidentified C2 ≥ 40µm</t>
  </si>
  <si>
    <t>Unidentified C3 ≥ 40µm</t>
  </si>
  <si>
    <t>Unidentified C4 ≥ 40µm</t>
  </si>
  <si>
    <t>Unidentified C5 ≥ 40µm</t>
  </si>
  <si>
    <t>Unidentified C6 ≥ 40µm</t>
  </si>
  <si>
    <t>Unidentified C7 ≥ 40µm</t>
  </si>
  <si>
    <t>Unidentified C8 ≥ 40µm</t>
  </si>
  <si>
    <t>Unidentified C9 ≥ 40µm</t>
  </si>
  <si>
    <t>Unidentified C10 ≥ 40µm rotifer</t>
  </si>
  <si>
    <t>Unidentified C11 ≥ 40µm rotifer</t>
  </si>
  <si>
    <t>Unidentified C12 ≥ 40µm rotifer</t>
  </si>
  <si>
    <t>Unidentified C13 ≥ 40µm rotifer</t>
  </si>
  <si>
    <t>Unidentified C14 ≥ 40µm rotifer</t>
  </si>
  <si>
    <t>Unidentified C15 ≥ 40µm rotifer</t>
  </si>
  <si>
    <t>Unidentified D1 &lt; 40µm</t>
  </si>
  <si>
    <t>Unidentified D2 &lt; 40µm</t>
  </si>
  <si>
    <t>Unidentified D3 &lt; 40µm</t>
  </si>
  <si>
    <t>Unidentified D4 &lt; 40µm</t>
  </si>
  <si>
    <t>Unidentified D5 &lt; 40µm</t>
  </si>
  <si>
    <t>Unidentified D6 &lt; 40µm</t>
  </si>
  <si>
    <t>Unidentified D7 &lt; 40µm</t>
  </si>
  <si>
    <t>Unidentified D8 &lt; 40µm</t>
  </si>
  <si>
    <t>Unidentified D9 &lt; 40µm</t>
  </si>
  <si>
    <t>Unidentified D10 &lt; 40µm</t>
  </si>
  <si>
    <t>Unidentified D11 &lt; 40µm</t>
  </si>
  <si>
    <t>Unidentified D12 &lt; 40µm</t>
  </si>
  <si>
    <t>Unidentified D13 &lt; 40µm</t>
  </si>
  <si>
    <t>Unidentified D14 &lt; 40µm</t>
  </si>
  <si>
    <t>Unidentified D15 &lt; 40µm 6 petal shaped</t>
  </si>
  <si>
    <t>Unidentified D16 &lt; 40µm gomphonemoid</t>
  </si>
  <si>
    <t>Unidentified D17 &lt; 40µm gomphonemoid</t>
  </si>
  <si>
    <t>Unidentified D18 &lt; 40µm gomphonemoid</t>
  </si>
  <si>
    <t>Unidentified D19 &lt; 40µm gomphonemoid</t>
  </si>
  <si>
    <t>Unidentified Round D</t>
  </si>
  <si>
    <t>Unidentified Round E</t>
  </si>
  <si>
    <t>Unidentified Round F</t>
  </si>
  <si>
    <t>Unidentified Round G</t>
  </si>
  <si>
    <t>Unidentified Round H</t>
  </si>
  <si>
    <t>Unidentified Round I</t>
  </si>
  <si>
    <t>Unidentified Round J</t>
  </si>
  <si>
    <t>Unidentified Round K 17 to 32 µm (0.2-0.4 mu)</t>
  </si>
  <si>
    <t>Type</t>
  </si>
  <si>
    <t>chlorophyte</t>
  </si>
  <si>
    <t>ciliate</t>
  </si>
  <si>
    <t>crustacean  larva</t>
  </si>
  <si>
    <t>cyanobacteria</t>
  </si>
  <si>
    <t>diatom</t>
  </si>
  <si>
    <t>dinoflagellate</t>
  </si>
  <si>
    <t>flagellate</t>
  </si>
  <si>
    <t>fungus</t>
  </si>
  <si>
    <t>ochrophyte</t>
  </si>
  <si>
    <t>pollen</t>
  </si>
  <si>
    <t>polychaet larva</t>
  </si>
  <si>
    <t>tintinnid</t>
  </si>
  <si>
    <t>unidentified</t>
  </si>
  <si>
    <t>Flagellate A: Cryptomonas 4 to 7 µm</t>
  </si>
  <si>
    <t>Flagellate B: Cryptomonas 8 to 11 µm</t>
  </si>
  <si>
    <t>Flagellate C: Cryptomonas 12 to 16 µm</t>
  </si>
  <si>
    <t>in a cone</t>
  </si>
  <si>
    <t>triangle</t>
  </si>
  <si>
    <t>flagchloro</t>
  </si>
  <si>
    <t>chlorb</t>
  </si>
  <si>
    <t>chlorc</t>
  </si>
  <si>
    <t>cila</t>
  </si>
  <si>
    <t>cilb</t>
  </si>
  <si>
    <t>cilc</t>
  </si>
  <si>
    <t>cyana</t>
  </si>
  <si>
    <t>cyanb</t>
  </si>
  <si>
    <t>diaa</t>
  </si>
  <si>
    <t>diab</t>
  </si>
  <si>
    <t>diac</t>
  </si>
  <si>
    <t>flaga</t>
  </si>
  <si>
    <t>flagb</t>
  </si>
  <si>
    <t>flagc</t>
  </si>
  <si>
    <t>una</t>
  </si>
  <si>
    <t>una1</t>
  </si>
  <si>
    <t>una2</t>
  </si>
  <si>
    <t>unrna</t>
  </si>
  <si>
    <t>unrnb</t>
  </si>
  <si>
    <t>unrnc</t>
  </si>
  <si>
    <t>chlord</t>
  </si>
  <si>
    <t>chlore</t>
  </si>
  <si>
    <t>chlorf</t>
  </si>
  <si>
    <t>chlorg</t>
  </si>
  <si>
    <t>chlorh</t>
  </si>
  <si>
    <t>chlori</t>
  </si>
  <si>
    <t>chlorj</t>
  </si>
  <si>
    <t>chlorl</t>
  </si>
  <si>
    <t>chlorm</t>
  </si>
  <si>
    <t>chlorn</t>
  </si>
  <si>
    <t>chloro</t>
  </si>
  <si>
    <t>chlorp</t>
  </si>
  <si>
    <t>chlorq</t>
  </si>
  <si>
    <t>chlorr</t>
  </si>
  <si>
    <t>chlors</t>
  </si>
  <si>
    <t>chlort</t>
  </si>
  <si>
    <t>chloru</t>
  </si>
  <si>
    <t>chlorv</t>
  </si>
  <si>
    <t>chlorw</t>
  </si>
  <si>
    <t>diad</t>
  </si>
  <si>
    <t>diaf</t>
  </si>
  <si>
    <t>diae</t>
  </si>
  <si>
    <t>diag</t>
  </si>
  <si>
    <t>diah</t>
  </si>
  <si>
    <t>diai</t>
  </si>
  <si>
    <t>diaj</t>
  </si>
  <si>
    <t>diak</t>
  </si>
  <si>
    <t>dial</t>
  </si>
  <si>
    <t>diam</t>
  </si>
  <si>
    <t>dian</t>
  </si>
  <si>
    <t>diao</t>
  </si>
  <si>
    <t>diap</t>
  </si>
  <si>
    <t>diaq</t>
  </si>
  <si>
    <t>diar</t>
  </si>
  <si>
    <t>dias</t>
  </si>
  <si>
    <t>diat</t>
  </si>
  <si>
    <t>diau</t>
  </si>
  <si>
    <t>diav</t>
  </si>
  <si>
    <t>diaw</t>
  </si>
  <si>
    <t>diax</t>
  </si>
  <si>
    <t>flagd</t>
  </si>
  <si>
    <t>flage</t>
  </si>
  <si>
    <t>flagf</t>
  </si>
  <si>
    <t>flagg</t>
  </si>
  <si>
    <t>flagh</t>
  </si>
  <si>
    <t>una3</t>
  </si>
  <si>
    <t>una4</t>
  </si>
  <si>
    <t>una5</t>
  </si>
  <si>
    <t>una6</t>
  </si>
  <si>
    <t>una7</t>
  </si>
  <si>
    <t>una8</t>
  </si>
  <si>
    <t>una9</t>
  </si>
  <si>
    <t>unb1</t>
  </si>
  <si>
    <t>unb2</t>
  </si>
  <si>
    <t>unb3</t>
  </si>
  <si>
    <t>unb4</t>
  </si>
  <si>
    <t>unb5</t>
  </si>
  <si>
    <t>unb6</t>
  </si>
  <si>
    <t>chlorx</t>
  </si>
  <si>
    <t>chlory</t>
  </si>
  <si>
    <t>chlorz</t>
  </si>
  <si>
    <t>chloraa</t>
  </si>
  <si>
    <t>chlorab</t>
  </si>
  <si>
    <t>chlorac</t>
  </si>
  <si>
    <t>chlorad</t>
  </si>
  <si>
    <t>chlorae</t>
  </si>
  <si>
    <t>chloraf</t>
  </si>
  <si>
    <t>chlorag</t>
  </si>
  <si>
    <t>chlorah</t>
  </si>
  <si>
    <t>chlorai</t>
  </si>
  <si>
    <t>chloraj</t>
  </si>
  <si>
    <t>cile</t>
  </si>
  <si>
    <t>cilf</t>
  </si>
  <si>
    <t>cilg</t>
  </si>
  <si>
    <t>cilh</t>
  </si>
  <si>
    <t>cili</t>
  </si>
  <si>
    <t>cilj</t>
  </si>
  <si>
    <t>cilk</t>
  </si>
  <si>
    <t>cill</t>
  </si>
  <si>
    <t>cilm</t>
  </si>
  <si>
    <t>ciln</t>
  </si>
  <si>
    <t>cilo</t>
  </si>
  <si>
    <t>cilp</t>
  </si>
  <si>
    <t>cilq</t>
  </si>
  <si>
    <t>cilr</t>
  </si>
  <si>
    <t>cils</t>
  </si>
  <si>
    <t>cilt</t>
  </si>
  <si>
    <t>cilu</t>
  </si>
  <si>
    <t>cilv</t>
  </si>
  <si>
    <t>cilw</t>
  </si>
  <si>
    <t>cilx</t>
  </si>
  <si>
    <t>cily</t>
  </si>
  <si>
    <t>cilz</t>
  </si>
  <si>
    <t>cilaa</t>
  </si>
  <si>
    <t>cilab</t>
  </si>
  <si>
    <t>cilac</t>
  </si>
  <si>
    <t>cilad</t>
  </si>
  <si>
    <t>cilae</t>
  </si>
  <si>
    <t>cilaf</t>
  </si>
  <si>
    <t>cilag</t>
  </si>
  <si>
    <t>cilah</t>
  </si>
  <si>
    <t>cilai</t>
  </si>
  <si>
    <t>cilaj</t>
  </si>
  <si>
    <t>cruslara</t>
  </si>
  <si>
    <t>cruslarb</t>
  </si>
  <si>
    <t>cruslarc</t>
  </si>
  <si>
    <t>cruscard</t>
  </si>
  <si>
    <t>cruslare</t>
  </si>
  <si>
    <t>cruslarf</t>
  </si>
  <si>
    <t>cruslarg</t>
  </si>
  <si>
    <t>cyanc</t>
  </si>
  <si>
    <t>cyand</t>
  </si>
  <si>
    <t>cyane</t>
  </si>
  <si>
    <t>cyanf</t>
  </si>
  <si>
    <t>cyang</t>
  </si>
  <si>
    <t>cyanh</t>
  </si>
  <si>
    <t>cyani</t>
  </si>
  <si>
    <t>cyanj</t>
  </si>
  <si>
    <t>cyank</t>
  </si>
  <si>
    <t>cyanl</t>
  </si>
  <si>
    <t>cyanm</t>
  </si>
  <si>
    <t>cyann</t>
  </si>
  <si>
    <t>cyano</t>
  </si>
  <si>
    <t>cyanp</t>
  </si>
  <si>
    <t>cyanq</t>
  </si>
  <si>
    <t>cyanr</t>
  </si>
  <si>
    <t>cyans</t>
  </si>
  <si>
    <t>cyant</t>
  </si>
  <si>
    <t>cyanu</t>
  </si>
  <si>
    <t>cyanv</t>
  </si>
  <si>
    <t>cyanw</t>
  </si>
  <si>
    <t>cyanx</t>
  </si>
  <si>
    <t>cyany</t>
  </si>
  <si>
    <t>cyanz</t>
  </si>
  <si>
    <t>cyanaa</t>
  </si>
  <si>
    <t>cyanab</t>
  </si>
  <si>
    <t>cyanac</t>
  </si>
  <si>
    <t>cyanad</t>
  </si>
  <si>
    <t>cyanae</t>
  </si>
  <si>
    <t>cyanaf</t>
  </si>
  <si>
    <t>cyanag</t>
  </si>
  <si>
    <t>cyanah</t>
  </si>
  <si>
    <t>cyanai</t>
  </si>
  <si>
    <t>cyanaj</t>
  </si>
  <si>
    <t>cyanak</t>
  </si>
  <si>
    <t>cyanal</t>
  </si>
  <si>
    <t>cyanam</t>
  </si>
  <si>
    <t>cyanan</t>
  </si>
  <si>
    <t>cyanao</t>
  </si>
  <si>
    <t>cyanap</t>
  </si>
  <si>
    <t>cyanaq</t>
  </si>
  <si>
    <t>cyanar</t>
  </si>
  <si>
    <t>diay</t>
  </si>
  <si>
    <t>diaz</t>
  </si>
  <si>
    <t>diaaa</t>
  </si>
  <si>
    <t>diaab</t>
  </si>
  <si>
    <t>diaac</t>
  </si>
  <si>
    <t>diaad</t>
  </si>
  <si>
    <t>diaae</t>
  </si>
  <si>
    <t>diaaf</t>
  </si>
  <si>
    <t>diaag</t>
  </si>
  <si>
    <t>diaah</t>
  </si>
  <si>
    <t>diaai</t>
  </si>
  <si>
    <t>diaaj</t>
  </si>
  <si>
    <t>diaak</t>
  </si>
  <si>
    <t>diaal</t>
  </si>
  <si>
    <t>diaam</t>
  </si>
  <si>
    <t>diaan</t>
  </si>
  <si>
    <t>diaao</t>
  </si>
  <si>
    <t>diaap</t>
  </si>
  <si>
    <t>diaaq</t>
  </si>
  <si>
    <t>diaar</t>
  </si>
  <si>
    <t>diaas</t>
  </si>
  <si>
    <t>diaat</t>
  </si>
  <si>
    <t>diaau</t>
  </si>
  <si>
    <t>diaav</t>
  </si>
  <si>
    <t>diaaw</t>
  </si>
  <si>
    <t>diaax</t>
  </si>
  <si>
    <t>diabc</t>
  </si>
  <si>
    <t>diabd</t>
  </si>
  <si>
    <t>diabe</t>
  </si>
  <si>
    <t>diabf</t>
  </si>
  <si>
    <t>diabg</t>
  </si>
  <si>
    <t>diaay</t>
  </si>
  <si>
    <t>diaaz</t>
  </si>
  <si>
    <t>diaba</t>
  </si>
  <si>
    <t>diabb</t>
  </si>
  <si>
    <t>diabh</t>
  </si>
  <si>
    <t>diabi</t>
  </si>
  <si>
    <t>diabj</t>
  </si>
  <si>
    <t>diabk</t>
  </si>
  <si>
    <t>diabl</t>
  </si>
  <si>
    <t>diabm</t>
  </si>
  <si>
    <t>diabn</t>
  </si>
  <si>
    <t>diabo</t>
  </si>
  <si>
    <t>diabp</t>
  </si>
  <si>
    <t>diabq</t>
  </si>
  <si>
    <t>diabr</t>
  </si>
  <si>
    <t>diabs</t>
  </si>
  <si>
    <t>diabt</t>
  </si>
  <si>
    <t>diabu</t>
  </si>
  <si>
    <t>diabv</t>
  </si>
  <si>
    <t>diabw</t>
  </si>
  <si>
    <t>diabx</t>
  </si>
  <si>
    <t>diaby</t>
  </si>
  <si>
    <t>diabz</t>
  </si>
  <si>
    <t>diaca</t>
  </si>
  <si>
    <t>diacb</t>
  </si>
  <si>
    <t>diacc</t>
  </si>
  <si>
    <t>diacd</t>
  </si>
  <si>
    <t>diace</t>
  </si>
  <si>
    <t>diacf</t>
  </si>
  <si>
    <t>diacg</t>
  </si>
  <si>
    <t>diach</t>
  </si>
  <si>
    <t>diaci</t>
  </si>
  <si>
    <t>diacj</t>
  </si>
  <si>
    <t>diack</t>
  </si>
  <si>
    <t>diacl</t>
  </si>
  <si>
    <t>diacm</t>
  </si>
  <si>
    <t>diacn</t>
  </si>
  <si>
    <t>diaco</t>
  </si>
  <si>
    <t>diacp</t>
  </si>
  <si>
    <t>diacq</t>
  </si>
  <si>
    <t>diacr</t>
  </si>
  <si>
    <t>diacs</t>
  </si>
  <si>
    <t>diact</t>
  </si>
  <si>
    <t>diacu</t>
  </si>
  <si>
    <t>diacv</t>
  </si>
  <si>
    <t>diacw</t>
  </si>
  <si>
    <t>diacx</t>
  </si>
  <si>
    <t>diacy</t>
  </si>
  <si>
    <t>diacz</t>
  </si>
  <si>
    <t>diada</t>
  </si>
  <si>
    <t>diadb</t>
  </si>
  <si>
    <t>diadc</t>
  </si>
  <si>
    <t>diadd</t>
  </si>
  <si>
    <t>diade</t>
  </si>
  <si>
    <t>diadf</t>
  </si>
  <si>
    <t>diadg</t>
  </si>
  <si>
    <t>diadh</t>
  </si>
  <si>
    <t>diadi</t>
  </si>
  <si>
    <t>diadj</t>
  </si>
  <si>
    <t>diadk</t>
  </si>
  <si>
    <t>diadl</t>
  </si>
  <si>
    <t>diadm</t>
  </si>
  <si>
    <t>diadn</t>
  </si>
  <si>
    <t>diado</t>
  </si>
  <si>
    <t>diadq</t>
  </si>
  <si>
    <t>diadr</t>
  </si>
  <si>
    <t>diads</t>
  </si>
  <si>
    <t>diadt</t>
  </si>
  <si>
    <t>diadu</t>
  </si>
  <si>
    <t>diadv</t>
  </si>
  <si>
    <t>diadw</t>
  </si>
  <si>
    <t>diadx</t>
  </si>
  <si>
    <t>diady</t>
  </si>
  <si>
    <t>diadz</t>
  </si>
  <si>
    <t>diaea</t>
  </si>
  <si>
    <t>diaeb</t>
  </si>
  <si>
    <t>diaec</t>
  </si>
  <si>
    <t>dinoa</t>
  </si>
  <si>
    <t>dinob</t>
  </si>
  <si>
    <t>dinoc</t>
  </si>
  <si>
    <t>dinod</t>
  </si>
  <si>
    <t>dinoe</t>
  </si>
  <si>
    <t>dinof</t>
  </si>
  <si>
    <t>dinog</t>
  </si>
  <si>
    <t>entem</t>
  </si>
  <si>
    <t>flagi</t>
  </si>
  <si>
    <t>flagj</t>
  </si>
  <si>
    <t>flagk</t>
  </si>
  <si>
    <t>flagl</t>
  </si>
  <si>
    <t>flagm</t>
  </si>
  <si>
    <t>flagn</t>
  </si>
  <si>
    <t>flago</t>
  </si>
  <si>
    <t>flagp</t>
  </si>
  <si>
    <t>flagq</t>
  </si>
  <si>
    <t>flagt</t>
  </si>
  <si>
    <t>flagu</t>
  </si>
  <si>
    <t>flagv</t>
  </si>
  <si>
    <t>flagw</t>
  </si>
  <si>
    <t>flagx</t>
  </si>
  <si>
    <t>flagy</t>
  </si>
  <si>
    <t>flagz</t>
  </si>
  <si>
    <t>flagaa</t>
  </si>
  <si>
    <t>flagr</t>
  </si>
  <si>
    <t>flags</t>
  </si>
  <si>
    <t>funga</t>
  </si>
  <si>
    <t>fungb</t>
  </si>
  <si>
    <t>fungc</t>
  </si>
  <si>
    <t>fungd</t>
  </si>
  <si>
    <t>funge</t>
  </si>
  <si>
    <t>fungf</t>
  </si>
  <si>
    <t>fungg</t>
  </si>
  <si>
    <t>fungh</t>
  </si>
  <si>
    <t>fungi</t>
  </si>
  <si>
    <t>fungj</t>
  </si>
  <si>
    <t>fungk</t>
  </si>
  <si>
    <t>fungl</t>
  </si>
  <si>
    <t>fungm</t>
  </si>
  <si>
    <t>fungn</t>
  </si>
  <si>
    <t>fungo</t>
  </si>
  <si>
    <t>fungp</t>
  </si>
  <si>
    <t>fungq</t>
  </si>
  <si>
    <t>fungr</t>
  </si>
  <si>
    <t>fungs</t>
  </si>
  <si>
    <t>fungt</t>
  </si>
  <si>
    <t>fungu</t>
  </si>
  <si>
    <t>fungv</t>
  </si>
  <si>
    <t>ochra</t>
  </si>
  <si>
    <t>ochrb</t>
  </si>
  <si>
    <t>pola</t>
  </si>
  <si>
    <t>polb</t>
  </si>
  <si>
    <t>polc</t>
  </si>
  <si>
    <t>polya</t>
  </si>
  <si>
    <t>polyb</t>
  </si>
  <si>
    <t>polyc</t>
  </si>
  <si>
    <t>polyd</t>
  </si>
  <si>
    <t>tina</t>
  </si>
  <si>
    <t>tinb</t>
  </si>
  <si>
    <t>tinc</t>
  </si>
  <si>
    <t>tind</t>
  </si>
  <si>
    <t>tine</t>
  </si>
  <si>
    <t>tinf</t>
  </si>
  <si>
    <t>ting</t>
  </si>
  <si>
    <t>tinh</t>
  </si>
  <si>
    <t>tini</t>
  </si>
  <si>
    <t>tinj</t>
  </si>
  <si>
    <t>tink</t>
  </si>
  <si>
    <t>tinl</t>
  </si>
  <si>
    <t>tinm</t>
  </si>
  <si>
    <t>tinn</t>
  </si>
  <si>
    <t>tino</t>
  </si>
  <si>
    <t>tinp</t>
  </si>
  <si>
    <t>tinq</t>
  </si>
  <si>
    <t>tinr</t>
  </si>
  <si>
    <t>tins</t>
  </si>
  <si>
    <t>tint</t>
  </si>
  <si>
    <t>tinu</t>
  </si>
  <si>
    <t>unc1</t>
  </si>
  <si>
    <t>unc2</t>
  </si>
  <si>
    <t>unc3</t>
  </si>
  <si>
    <t>unc4</t>
  </si>
  <si>
    <t>unc5</t>
  </si>
  <si>
    <t>unc6</t>
  </si>
  <si>
    <t>unc7</t>
  </si>
  <si>
    <t>unc8</t>
  </si>
  <si>
    <t>unc9</t>
  </si>
  <si>
    <t>unc10</t>
  </si>
  <si>
    <t>unc11</t>
  </si>
  <si>
    <t>unc12</t>
  </si>
  <si>
    <t>unc13</t>
  </si>
  <si>
    <t>unc14</t>
  </si>
  <si>
    <t>unc15</t>
  </si>
  <si>
    <t>unc</t>
  </si>
  <si>
    <t>und1</t>
  </si>
  <si>
    <t>und2</t>
  </si>
  <si>
    <t>und3</t>
  </si>
  <si>
    <t>und4</t>
  </si>
  <si>
    <t>und5</t>
  </si>
  <si>
    <t>und6</t>
  </si>
  <si>
    <t>und7</t>
  </si>
  <si>
    <t>und8</t>
  </si>
  <si>
    <t>und9</t>
  </si>
  <si>
    <t>und10</t>
  </si>
  <si>
    <t>und11</t>
  </si>
  <si>
    <t>und12</t>
  </si>
  <si>
    <t>und13</t>
  </si>
  <si>
    <t>und14</t>
  </si>
  <si>
    <t>und15</t>
  </si>
  <si>
    <t>und16</t>
  </si>
  <si>
    <t>und17</t>
  </si>
  <si>
    <t>und18</t>
  </si>
  <si>
    <t>und19</t>
  </si>
  <si>
    <t>unrnd</t>
  </si>
  <si>
    <t>unrne</t>
  </si>
  <si>
    <t>unrnf</t>
  </si>
  <si>
    <t>unrng</t>
  </si>
  <si>
    <t>unrnh</t>
  </si>
  <si>
    <t>unrni</t>
  </si>
  <si>
    <t>unrnj</t>
  </si>
  <si>
    <t>unrnk</t>
  </si>
  <si>
    <t>cylinder + two cones</t>
  </si>
  <si>
    <t>elliptic prism</t>
  </si>
  <si>
    <t>prism on parallelogram</t>
  </si>
  <si>
    <t>Diatom DI: pennate fragilaria</t>
  </si>
  <si>
    <t>Diatom DJ: pennate fragilaria</t>
  </si>
  <si>
    <t>Diatom DK: pennate fragilaria</t>
  </si>
  <si>
    <t>Diatom DL: pennate fragilaria</t>
  </si>
  <si>
    <t>Diatom DM: pennate fragilaria</t>
  </si>
  <si>
    <t>ellipsoid + 2 cones + cylinder</t>
  </si>
  <si>
    <t>ellipsoid</t>
  </si>
  <si>
    <t>rectangular box</t>
  </si>
  <si>
    <t>cylinder or box?</t>
  </si>
  <si>
    <t>prism on triangle</t>
  </si>
  <si>
    <t>cylindrotheca</t>
  </si>
  <si>
    <t>Diatom: Entemoneis</t>
  </si>
  <si>
    <t>rotational ellipsoid</t>
  </si>
  <si>
    <r>
      <t xml:space="preserve">Hunger Games Microzooplankton Abundance  400x </t>
    </r>
    <r>
      <rPr>
        <b/>
        <sz val="12"/>
        <color theme="1"/>
        <rFont val="Trebuchet MS"/>
        <family val="2"/>
      </rPr>
      <t>RAW COUNTS</t>
    </r>
  </si>
  <si>
    <r>
      <t xml:space="preserve">Hunger Games Microzooplankton Abundance 100x </t>
    </r>
    <r>
      <rPr>
        <b/>
        <sz val="12"/>
        <color theme="1"/>
        <rFont val="Trebuchet MS"/>
        <family val="2"/>
      </rPr>
      <t>RAW COUNTS</t>
    </r>
  </si>
  <si>
    <t>4 to 7</t>
  </si>
  <si>
    <t>diatom cylindrotheca</t>
  </si>
  <si>
    <t>QC - Total individuals counted</t>
  </si>
  <si>
    <t>Chlorophyte Y: Actinastrum</t>
  </si>
  <si>
    <t>Extra id</t>
  </si>
  <si>
    <t>height equivalent mu</t>
  </si>
  <si>
    <t>Equation</t>
  </si>
  <si>
    <t>Volume Equations</t>
  </si>
  <si>
    <t>Units</t>
  </si>
  <si>
    <t>yes</t>
  </si>
  <si>
    <t xml:space="preserve">yes </t>
  </si>
  <si>
    <t>no</t>
  </si>
  <si>
    <t>Note: R function written with diameter=umsa, height=umla, and no height equivalent</t>
  </si>
  <si>
    <t>short axis=umsa</t>
  </si>
  <si>
    <t>long axis=umla</t>
  </si>
  <si>
    <t>π/12*diameter^2*height</t>
  </si>
  <si>
    <t>π/6*diameter^3</t>
  </si>
  <si>
    <t>π/6*diameter^2*height</t>
  </si>
  <si>
    <t>shape nickname</t>
  </si>
  <si>
    <t>π/4*diameter^2*height</t>
  </si>
  <si>
    <t>two cones</t>
  </si>
  <si>
    <t>2(π/12*diameter^2*height)</t>
  </si>
  <si>
    <t>π/6*umsa*umla*umsa</t>
  </si>
  <si>
    <t>same as prism on elliptic base</t>
  </si>
  <si>
    <t>π/4*umsa*umla*umsa</t>
  </si>
  <si>
    <t>1/2*umsa*umla*umsa</t>
  </si>
  <si>
    <t>umsa*umla*umsa</t>
  </si>
  <si>
    <t>For actinastrum, see http://nordicmicroalgae.org/taxon/Actinastrum%20hantzschii?media_id=Actinastrum%20hantzschii_2.jpg</t>
  </si>
  <si>
    <t>Not used after all</t>
  </si>
  <si>
    <t>Note: Since I was only able to  measure in two dimensions, equations that require a third dimension, which I have called the height equivalent, will use the short axis measurement. See email from Brian Bill about making this notation and reference to alert to wide range in volume.</t>
  </si>
  <si>
    <t>Don’t need this because there were only 2 of these organisms in all the samples</t>
  </si>
  <si>
    <t>height equivalent µm</t>
  </si>
  <si>
    <r>
      <t xml:space="preserve">Hunger Games Microzooplankton Abundance  400x </t>
    </r>
    <r>
      <rPr>
        <b/>
        <sz val="12"/>
        <color theme="1"/>
        <rFont val="Trebuchet MS"/>
        <family val="2"/>
      </rPr>
      <t xml:space="preserve"> - Proportion of chamber (settled sample) counted</t>
    </r>
  </si>
  <si>
    <r>
      <t xml:space="preserve">Hunger Games Microzooplankton Abundance 100x </t>
    </r>
    <r>
      <rPr>
        <b/>
        <sz val="12"/>
        <color theme="1"/>
        <rFont val="Trebuchet MS"/>
        <family val="2"/>
      </rPr>
      <t xml:space="preserve"> - Proportion of chamber (settled sample) counted</t>
    </r>
  </si>
  <si>
    <t>Aloricate ciliate</t>
  </si>
  <si>
    <t>Carbon Biomass conversion</t>
  </si>
  <si>
    <t>carbon:volume</t>
  </si>
  <si>
    <t>0.19 ± 0.01 pg µm^3</t>
  </si>
  <si>
    <t>Reference</t>
  </si>
  <si>
    <t>Tintinnid ciliate</t>
  </si>
  <si>
    <t>carbon:lorica volume</t>
  </si>
  <si>
    <t>0.053  pg µm^3</t>
  </si>
  <si>
    <t>Diatom</t>
  </si>
  <si>
    <t>algorithm</t>
  </si>
  <si>
    <t>pg C cell^1 = 0.216 volume ^0.939</t>
  </si>
  <si>
    <t>Menden-Deuer &amp; Lessard 2000</t>
  </si>
  <si>
    <t>Greene et al 2011, ref  Putt &amp;Stoecker 1989</t>
  </si>
  <si>
    <t>Greene et al 2011,  ref Verity &amp; Langdon 1884</t>
  </si>
  <si>
    <t>Greene et al 2011,  ref Menden-Deuer &amp; Lessard 2000</t>
  </si>
  <si>
    <t>Organism Group</t>
  </si>
  <si>
    <t>entemoneis</t>
  </si>
  <si>
    <t>polychaete larva</t>
  </si>
  <si>
    <t>Carbon Biomass Conv</t>
  </si>
  <si>
    <t>Greene et al 2011,  ref Verity &amp; Langdon 1994</t>
  </si>
  <si>
    <t>pg C cell^1 = 0.216 * volume ^0.939</t>
  </si>
  <si>
    <t>log pgC cell^-1 = -0.119 + 0.819 * log vol (µm^3)</t>
  </si>
  <si>
    <t>Verity et al 1992</t>
  </si>
  <si>
    <t>&gt; 3000 µm^3</t>
  </si>
  <si>
    <t>carbon:volume ratio</t>
  </si>
  <si>
    <t>Greene et al 2011,  ref Verity &amp; Langdon 1984</t>
  </si>
  <si>
    <t>protist plankton eqn</t>
  </si>
  <si>
    <t>Others?</t>
  </si>
  <si>
    <t>Or use protist plankton eqn?</t>
  </si>
  <si>
    <t>Use the protist plankton eqn, see note on p. 575 re: phytoflagellates</t>
  </si>
  <si>
    <t>181 ± 4 fgC µm^-3, or 42 ± 1 pg C cell^-1</t>
  </si>
  <si>
    <t>Goebel et al 2008</t>
  </si>
  <si>
    <t>filamentous, Trichodesmium</t>
  </si>
  <si>
    <t>cyl</t>
  </si>
  <si>
    <t>cones2</t>
  </si>
  <si>
    <t>ellips</t>
  </si>
  <si>
    <t>prisell</t>
  </si>
  <si>
    <t>prispar</t>
  </si>
  <si>
    <t>prosph</t>
  </si>
  <si>
    <t>recbox</t>
  </si>
  <si>
    <t>sph</t>
  </si>
  <si>
    <t>"type" in raw counts</t>
  </si>
  <si>
    <t>mulitple</t>
  </si>
  <si>
    <t>Shape short name</t>
  </si>
  <si>
    <t>Do I need one?  No</t>
  </si>
  <si>
    <t>Eliminate and say I'm only concerned with protists</t>
  </si>
  <si>
    <t>pg C cell^1 = 0.216 * volume ^0.939 (µm^3)</t>
  </si>
  <si>
    <t>pg C cell^1 = 0.230 * volume ^0.984 (µm^3)</t>
  </si>
  <si>
    <t>pg C cell^1 = 0.288 * volume ^0.811 (µm^3)</t>
  </si>
  <si>
    <t>pg C cell^1 = 0.117 * volume ^0.881 (µm^3)</t>
  </si>
  <si>
    <t>pg C cell^1 = 0.760 * volume ^0.819 (µm^3)</t>
  </si>
  <si>
    <t>0.19 ± 0.01 pg µm^-3</t>
  </si>
  <si>
    <t>Note: this means 0.19 ± 0.01 pg of carbon for every 1  µm^3 of volume</t>
  </si>
  <si>
    <t>0.053  pg µm^-3</t>
  </si>
  <si>
    <t>MDL protist, see note on p.576</t>
  </si>
  <si>
    <t>use protist plankton eqn?</t>
  </si>
  <si>
    <t>type</t>
  </si>
  <si>
    <t>name</t>
  </si>
  <si>
    <t>shp</t>
  </si>
  <si>
    <t>sa</t>
  </si>
  <si>
    <t>la</t>
  </si>
  <si>
    <t>wi</t>
  </si>
  <si>
    <t>µm^2 * µm = µm^3</t>
  </si>
  <si>
    <t>test</t>
  </si>
  <si>
    <t>samp_date</t>
  </si>
  <si>
    <t>cnt_date</t>
  </si>
  <si>
    <t>sample</t>
  </si>
  <si>
    <t>pres_fact</t>
  </si>
  <si>
    <t>vol_set_ml</t>
  </si>
  <si>
    <t>SJR1 site</t>
  </si>
  <si>
    <t>n_bugs</t>
  </si>
  <si>
    <t>Equations for Clearnace Rate from Anne's document</t>
  </si>
  <si>
    <r>
      <t xml:space="preserve">Hunger Games Feeding Study - </t>
    </r>
    <r>
      <rPr>
        <b/>
        <i/>
        <sz val="10"/>
        <rFont val="Arial"/>
        <family val="2"/>
      </rPr>
      <t>P. forbesi</t>
    </r>
    <r>
      <rPr>
        <b/>
        <sz val="10"/>
        <rFont val="Arial"/>
        <family val="2"/>
      </rPr>
      <t xml:space="preserve"> clearance &amp; Feeding rates on chl</t>
    </r>
  </si>
  <si>
    <t>Eq 8.2 solved for g'</t>
  </si>
  <si>
    <t>Eq 8.3 solved for k</t>
  </si>
  <si>
    <t>eqn 8.4</t>
  </si>
  <si>
    <t>eqn 8.5</t>
  </si>
  <si>
    <t>C:chl = 30</t>
  </si>
  <si>
    <r>
      <t>C</t>
    </r>
    <r>
      <rPr>
        <vertAlign val="subscript"/>
        <sz val="10"/>
        <rFont val="Arial"/>
        <family val="2"/>
      </rPr>
      <t>t</t>
    </r>
    <r>
      <rPr>
        <sz val="10"/>
        <rFont val="Arial"/>
        <family val="2"/>
      </rPr>
      <t xml:space="preserve"> = C</t>
    </r>
    <r>
      <rPr>
        <vertAlign val="subscript"/>
        <sz val="10"/>
        <rFont val="Arial"/>
        <family val="2"/>
      </rPr>
      <t>0</t>
    </r>
    <r>
      <rPr>
        <sz val="10"/>
        <rFont val="Arial"/>
        <family val="2"/>
      </rPr>
      <t xml:space="preserve"> * exp</t>
    </r>
    <r>
      <rPr>
        <vertAlign val="superscript"/>
        <sz val="10"/>
        <rFont val="Arial"/>
        <family val="2"/>
      </rPr>
      <t>(-g'*t)</t>
    </r>
  </si>
  <si>
    <r>
      <t>C'</t>
    </r>
    <r>
      <rPr>
        <vertAlign val="subscript"/>
        <sz val="10"/>
        <rFont val="Arial"/>
        <family val="2"/>
      </rPr>
      <t>t</t>
    </r>
    <r>
      <rPr>
        <sz val="10"/>
        <rFont val="Arial"/>
        <family val="2"/>
      </rPr>
      <t xml:space="preserve"> = C</t>
    </r>
    <r>
      <rPr>
        <vertAlign val="subscript"/>
        <sz val="10"/>
        <rFont val="Arial"/>
        <family val="2"/>
      </rPr>
      <t>0</t>
    </r>
    <r>
      <rPr>
        <sz val="10"/>
        <rFont val="Arial"/>
        <family val="2"/>
      </rPr>
      <t xml:space="preserve"> * exp</t>
    </r>
    <r>
      <rPr>
        <vertAlign val="superscript"/>
        <sz val="10"/>
        <rFont val="Arial"/>
        <family val="2"/>
      </rPr>
      <t>(k*t)</t>
    </r>
  </si>
  <si>
    <r>
      <t>g' = (ln(C</t>
    </r>
    <r>
      <rPr>
        <vertAlign val="subscript"/>
        <sz val="10"/>
        <color theme="5" tint="-0.249977111117893"/>
        <rFont val="Arial"/>
        <family val="2"/>
      </rPr>
      <t>0</t>
    </r>
    <r>
      <rPr>
        <sz val="10"/>
        <color theme="5" tint="-0.249977111117893"/>
        <rFont val="Arial"/>
        <family val="2"/>
      </rPr>
      <t>)-ln(C</t>
    </r>
    <r>
      <rPr>
        <vertAlign val="subscript"/>
        <sz val="10"/>
        <color theme="5" tint="-0.249977111117893"/>
        <rFont val="Arial"/>
        <family val="2"/>
      </rPr>
      <t>t</t>
    </r>
    <r>
      <rPr>
        <sz val="10"/>
        <color theme="5" tint="-0.249977111117893"/>
        <rFont val="Arial"/>
        <family val="2"/>
      </rPr>
      <t>)) / t</t>
    </r>
  </si>
  <si>
    <r>
      <t>k = (ln(C</t>
    </r>
    <r>
      <rPr>
        <vertAlign val="subscript"/>
        <sz val="10"/>
        <color theme="5" tint="-0.249977111117893"/>
        <rFont val="Arial"/>
        <family val="2"/>
      </rPr>
      <t>t</t>
    </r>
    <r>
      <rPr>
        <sz val="10"/>
        <color theme="5" tint="-0.249977111117893"/>
        <rFont val="Arial"/>
        <family val="2"/>
      </rPr>
      <t>)-ln(C</t>
    </r>
    <r>
      <rPr>
        <vertAlign val="subscript"/>
        <sz val="10"/>
        <color theme="5" tint="-0.249977111117893"/>
        <rFont val="Arial"/>
        <family val="2"/>
      </rPr>
      <t>0</t>
    </r>
    <r>
      <rPr>
        <sz val="10"/>
        <color theme="5" tint="-0.249977111117893"/>
        <rFont val="Arial"/>
        <family val="2"/>
      </rPr>
      <t>)) / t</t>
    </r>
  </si>
  <si>
    <t>g = g'+k</t>
  </si>
  <si>
    <t>F = V*g/n</t>
  </si>
  <si>
    <t>CR * meanIC / 1000</t>
  </si>
  <si>
    <t>CR * meanIC / 1000 * 30</t>
  </si>
  <si>
    <r>
      <t>µg chl L</t>
    </r>
    <r>
      <rPr>
        <vertAlign val="superscript"/>
        <sz val="10"/>
        <rFont val="Arial"/>
        <family val="2"/>
      </rPr>
      <t>-1</t>
    </r>
  </si>
  <si>
    <r>
      <t>d</t>
    </r>
    <r>
      <rPr>
        <vertAlign val="superscript"/>
        <sz val="10"/>
        <rFont val="Arial"/>
        <family val="2"/>
      </rPr>
      <t>-1</t>
    </r>
  </si>
  <si>
    <r>
      <t>mL d</t>
    </r>
    <r>
      <rPr>
        <vertAlign val="superscript"/>
        <sz val="10"/>
        <rFont val="Arial"/>
        <family val="2"/>
      </rPr>
      <t>-1</t>
    </r>
    <r>
      <rPr>
        <sz val="10"/>
        <rFont val="Arial"/>
        <family val="2"/>
      </rPr>
      <t xml:space="preserve"> per Pf</t>
    </r>
  </si>
  <si>
    <r>
      <t>ug chl d</t>
    </r>
    <r>
      <rPr>
        <vertAlign val="superscript"/>
        <sz val="10"/>
        <rFont val="Arial"/>
        <family val="2"/>
      </rPr>
      <t>-1</t>
    </r>
    <r>
      <rPr>
        <sz val="10"/>
        <rFont val="Arial"/>
        <family val="2"/>
      </rPr>
      <t xml:space="preserve"> per Pf</t>
    </r>
  </si>
  <si>
    <r>
      <t>ug C d</t>
    </r>
    <r>
      <rPr>
        <vertAlign val="superscript"/>
        <sz val="10"/>
        <rFont val="Arial"/>
        <family val="2"/>
      </rPr>
      <t>-1</t>
    </r>
    <r>
      <rPr>
        <sz val="10"/>
        <rFont val="Arial"/>
        <family val="2"/>
      </rPr>
      <t xml:space="preserve"> per Pf</t>
    </r>
  </si>
  <si>
    <t>n</t>
  </si>
  <si>
    <t>V</t>
  </si>
  <si>
    <t>t</t>
  </si>
  <si>
    <r>
      <t>C</t>
    </r>
    <r>
      <rPr>
        <vertAlign val="subscript"/>
        <sz val="10"/>
        <rFont val="Arial"/>
        <family val="2"/>
      </rPr>
      <t>0</t>
    </r>
  </si>
  <si>
    <r>
      <t>C'</t>
    </r>
    <r>
      <rPr>
        <vertAlign val="subscript"/>
        <sz val="10"/>
        <rFont val="Arial"/>
        <family val="2"/>
      </rPr>
      <t>t</t>
    </r>
  </si>
  <si>
    <r>
      <t>C</t>
    </r>
    <r>
      <rPr>
        <vertAlign val="subscript"/>
        <sz val="10"/>
        <rFont val="Arial"/>
        <family val="2"/>
      </rPr>
      <t>t</t>
    </r>
  </si>
  <si>
    <t>g'</t>
  </si>
  <si>
    <t>k</t>
  </si>
  <si>
    <t>g</t>
  </si>
  <si>
    <t>date</t>
  </si>
  <si>
    <t>Site ID</t>
  </si>
  <si>
    <t>stage</t>
  </si>
  <si>
    <t>pred, Pf</t>
  </si>
  <si>
    <t>bottle vol, mL</t>
  </si>
  <si>
    <t>incub time, h</t>
  </si>
  <si>
    <t>rep</t>
  </si>
  <si>
    <t>InitialControl</t>
  </si>
  <si>
    <t>MeanIC</t>
  </si>
  <si>
    <t>FinalControl</t>
  </si>
  <si>
    <t>MeanFC</t>
  </si>
  <si>
    <t>ExptlEnd</t>
  </si>
  <si>
    <t>InstFeedingCoef (Pred)</t>
  </si>
  <si>
    <t>InstGrowthCoef (Prey)</t>
  </si>
  <si>
    <t>InstFeedingCoef (PredAdj)</t>
  </si>
  <si>
    <t>ClearanceRate chl</t>
  </si>
  <si>
    <t xml:space="preserve">ClearanceRate chl, mean </t>
  </si>
  <si>
    <t>FeedingRate chl</t>
  </si>
  <si>
    <t>mean FR chl</t>
  </si>
  <si>
    <t>FeedingRate C</t>
  </si>
  <si>
    <t>mean FR C</t>
  </si>
  <si>
    <t>WLD1</t>
  </si>
  <si>
    <t>adultF</t>
  </si>
  <si>
    <t>What the variables represent in my samples</t>
  </si>
  <si>
    <t>Variable</t>
  </si>
  <si>
    <t>My data</t>
  </si>
  <si>
    <t>Volume of sample settled * preservative factor</t>
  </si>
  <si>
    <t>Number of copepods = 24</t>
  </si>
  <si>
    <t>mean biomass per volume in FC, for the equation to get "k"</t>
  </si>
  <si>
    <t>Mean biomass per volume in IC,used in g' equation</t>
  </si>
  <si>
    <t>Mean biomass per volume  in T24 used in g' equation</t>
  </si>
  <si>
    <t>time of experiment in days = 1</t>
  </si>
  <si>
    <t>time_d</t>
  </si>
  <si>
    <t>aloricate ciliate eqn</t>
  </si>
  <si>
    <t xml:space="preserve"> name</t>
  </si>
  <si>
    <r>
      <t xml:space="preserve">Hunger Games Microzooplankton Abundance 100x </t>
    </r>
    <r>
      <rPr>
        <b/>
        <sz val="12"/>
        <color theme="1"/>
        <rFont val="Trebuchet MS"/>
        <family val="2"/>
      </rPr>
      <t xml:space="preserve"> - Densities, cells per liter</t>
    </r>
    <r>
      <rPr>
        <b/>
        <sz val="12"/>
        <rFont val="Trebuchet MS"/>
        <family val="2"/>
      </rPr>
      <t>, calcs of cell densities (# L-1) incorporate raw counts, prop.cntd, sample dilution factor, and vol of sample settled</t>
    </r>
  </si>
  <si>
    <r>
      <t xml:space="preserve">Hunger Games Microzooplankton Abundance  400x -  </t>
    </r>
    <r>
      <rPr>
        <b/>
        <sz val="12"/>
        <color theme="1"/>
        <rFont val="Trebuchet MS"/>
        <family val="2"/>
      </rPr>
      <t>Densities, cells per liter</t>
    </r>
    <r>
      <rPr>
        <b/>
        <sz val="12"/>
        <rFont val="Trebuchet MS"/>
        <family val="2"/>
      </rPr>
      <t xml:space="preserve">, </t>
    </r>
    <r>
      <rPr>
        <sz val="10"/>
        <rFont val="Trebuchet MS"/>
        <family val="2"/>
      </rPr>
      <t>calcs of cell densities (# L-1) incorporate raw counts, prop.cntd, sample dilution factor, and vol of sample settled</t>
    </r>
  </si>
  <si>
    <t xml:space="preserve">Added Diatom W pennate C 4x24 to Diatom J pennate A 4x24 </t>
  </si>
  <si>
    <t xml:space="preserve">Added Diatom V pennate C 4x10 to Diatom I pennate A 4x10 </t>
  </si>
  <si>
    <t>because I made the same corrections in the raw counts data file, data/MasterFiles/400x_RawCount_R.csv</t>
  </si>
  <si>
    <t xml:space="preserve">Note: 1/18/23 I removed duplicates in this Propcntd400 sheet according to corrections I made--see end of note: Added Diatom L pennateB 2x20 and Diatom T pennate C 2x20  to Diatom G pennate A 2x20 </t>
  </si>
  <si>
    <t>Note frin DiffDimAll_Template_06_17.xlsx</t>
  </si>
  <si>
    <t>Note:</t>
  </si>
  <si>
    <t>6/17/22,in 100xforR, I eliminated the following entries:</t>
  </si>
  <si>
    <t>Other zero occurrences</t>
  </si>
  <si>
    <t>Crustacean larvae, since I'm only concerned with protists, and there weren't enough of them anyway</t>
  </si>
  <si>
    <t>Diatom other bear-shaped, since there were only two, and its shape was unusual and not worth making a shape code and equation for</t>
  </si>
  <si>
    <t>Dinoflagellate ceratium for the above reason</t>
  </si>
  <si>
    <t>Fungus, not a food item</t>
  </si>
  <si>
    <t>Polychaete Larvae since I'm only concerned with protists, and there weren't enough of them anyway</t>
  </si>
  <si>
    <t>Extra ID column, since the only entry was for two cylindrothecas, and I put "cylindrotheca" in the diatom name</t>
  </si>
  <si>
    <t>Changed the "cone" shape id, to "cone1"</t>
  </si>
  <si>
    <t>Eliminated the shape column and changed the shape short name column to "shp" as will be used in R</t>
  </si>
  <si>
    <t>Around 1/9/23, I added "other" to the type column for any taxa left blank</t>
  </si>
  <si>
    <t>And PropCntd_100_R.xlsx and PropCntd_400_R.xlsx are the corresponding spreadsheets that have the data for the prportion of sample counted, which is necessary for calculating the counts per ml. It has its own R scripts, 02_dataclean_PropCntd.R</t>
  </si>
  <si>
    <t>Note 1/20/23: I discovered that diatom pennate 4x24 and 4x16 occurred in both the 100x and 400x raw counts, so added the 100x counts to the 400x file, and then deleted those rows from the 100x file, but only did it in the PropCntd_400_R.xlsx and PropCntd_100_R.xlsx files, not here in this spreadsheet</t>
  </si>
  <si>
    <t>Previously elimiated most entries for which there were zero occurrences</t>
  </si>
  <si>
    <t>Note: 1/18/23 I removed duplicates in the Propcntd400 sheet according to corrections I made--see end of note:</t>
  </si>
  <si>
    <t xml:space="preserve"> Added Diatom L pennateB 2x20 and Diatom T pennate C 2x20  to Diatom G pennate A 2x20 </t>
  </si>
  <si>
    <t>Note: 1/23/23, made the following updates as above, due to duplications in the control sample counts per ml calculations R data file</t>
  </si>
  <si>
    <t>I'm using 100x_RawCount_R.xlsx and 400x_RawCount_R.xlsx, as my master files of raw data to read into R</t>
  </si>
  <si>
    <t>The above changes were made in this spreadsheet, sheets PropCntd100(2) and PropCntd400(2)</t>
  </si>
  <si>
    <t>Chlorophyte colonial 16 16 in 400x and 100x. The counts in 100x were very few, and it would be complicated to add them to 400x or add 400x to 100x due to the different proprotion of sample counted for each, so I decided to delete the 100x entry</t>
  </si>
  <si>
    <t>See other notes in the Notes tab</t>
  </si>
  <si>
    <t>Unidentifed other 2 10 in 400x: Added Unidentified A9 to Unidentified A1 and deleted A9 since they appeard as duplicated rows because their dimensions are the same</t>
  </si>
  <si>
    <t>Unidentifed other 32 56 in 100x: Deleted unid oth 32 56 C and added its counts to unid oth32 56 D14</t>
  </si>
  <si>
    <t>&lt;= 3,000 µm^3</t>
  </si>
  <si>
    <t>Aphan and Dolicho are filamentous diazotrophic, like Trichodesmium. Use the 181 fgC equation, since the 42 is for a spherical cyano. 181 fg converts to .181 pg</t>
  </si>
  <si>
    <t>Note 7/24/23: I moved this excel doc into MicroplanktonAnalysis/data7_24/MasterFiles</t>
  </si>
  <si>
    <t>I added the count of 1 to YBP1 T24-2 400x page Centric Diatoms 12-16 µm (14µm) per discussion with Wim about the clearance rate, so that it would not</t>
  </si>
  <si>
    <t>register as a 0 clearance rate, because it's probable that the clearance rate was not 0. See discussion notes in my notebook and in Thesis Project and Analysis Notes.docx</t>
  </si>
  <si>
    <t>located in Thesis/Microplankton/Things I need access to more easily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</si>
</sst>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00"/>
    <numFmt numFmtId="166" formatCode="0.00000"/>
  </numFmts>
  <fonts count="36" x14ac:knownFonts="1">
    <font>
      <sz val="10"/>
      <name val="Arial"/>
    </font>
    <font>
      <b/>
      <sz val="12"/>
      <name val="Trebuchet MS"/>
      <family val="2"/>
    </font>
    <font>
      <b/>
      <sz val="12"/>
      <color theme="1"/>
      <name val="Trebuchet MS"/>
      <family val="2"/>
    </font>
    <font>
      <sz val="10"/>
      <name val="Arial"/>
      <family val="2"/>
    </font>
    <font>
      <sz val="10"/>
      <name val="Trebuchet MS"/>
      <family val="2"/>
    </font>
    <font>
      <sz val="10"/>
      <color rgb="FFFF42F2"/>
      <name val="Arial"/>
      <family val="2"/>
    </font>
    <font>
      <sz val="10"/>
      <color rgb="FFFF0000"/>
      <name val="Arial"/>
      <family val="2"/>
    </font>
    <font>
      <sz val="10"/>
      <color theme="1"/>
      <name val="Arial"/>
      <family val="2"/>
    </font>
    <font>
      <sz val="10"/>
      <color rgb="FF00B050"/>
      <name val="Arial"/>
      <family val="2"/>
    </font>
    <font>
      <sz val="10"/>
      <color indexed="57"/>
      <name val="Arial"/>
      <family val="2"/>
    </font>
    <font>
      <sz val="10"/>
      <color rgb="FF000000"/>
      <name val="Arial"/>
      <family val="2"/>
    </font>
    <font>
      <b/>
      <sz val="10"/>
      <color rgb="FFC24615"/>
      <name val="Arial"/>
      <family val="2"/>
    </font>
    <font>
      <sz val="10"/>
      <name val="Calibri"/>
      <family val="2"/>
      <scheme val="minor"/>
    </font>
    <font>
      <sz val="10"/>
      <color rgb="FF000000"/>
      <name val="Calibri"/>
      <family val="2"/>
      <scheme val="minor"/>
    </font>
    <font>
      <sz val="8"/>
      <name val="Arial"/>
      <family val="2"/>
    </font>
    <font>
      <sz val="10"/>
      <color theme="1"/>
      <name val="Calibri"/>
      <family val="2"/>
      <scheme val="minor"/>
    </font>
    <font>
      <b/>
      <sz val="10"/>
      <color theme="5" tint="-0.249977111117893"/>
      <name val="Arial"/>
      <family val="2"/>
    </font>
    <font>
      <sz val="10"/>
      <name val="Calibri"/>
      <family val="2"/>
    </font>
    <font>
      <sz val="10"/>
      <color rgb="FF0432FF"/>
      <name val="Calibri"/>
      <family val="2"/>
      <scheme val="minor"/>
    </font>
    <font>
      <sz val="10"/>
      <color rgb="FF55BC18"/>
      <name val="Calibri (Body)"/>
    </font>
    <font>
      <b/>
      <sz val="10"/>
      <color rgb="FF55BC18"/>
      <name val="Arial"/>
      <family val="2"/>
    </font>
    <font>
      <sz val="10"/>
      <color rgb="FF0432FF"/>
      <name val="Arial"/>
      <family val="2"/>
    </font>
    <font>
      <b/>
      <sz val="12"/>
      <name val="Arial"/>
      <family val="2"/>
    </font>
    <font>
      <sz val="10"/>
      <color theme="4" tint="-0.249977111117893"/>
      <name val="Arial"/>
      <family val="2"/>
    </font>
    <font>
      <sz val="10"/>
      <color theme="9" tint="-0.249977111117893"/>
      <name val="Arial"/>
      <family val="2"/>
    </font>
    <font>
      <b/>
      <sz val="11"/>
      <color theme="9" tint="-0.249977111117893"/>
      <name val="Arial"/>
      <family val="2"/>
    </font>
    <font>
      <b/>
      <sz val="11"/>
      <name val="Arial"/>
      <family val="2"/>
    </font>
    <font>
      <b/>
      <sz val="10"/>
      <name val="Arial"/>
      <family val="2"/>
    </font>
    <font>
      <b/>
      <i/>
      <sz val="10"/>
      <name val="Arial"/>
      <family val="2"/>
    </font>
    <font>
      <sz val="10"/>
      <color theme="8" tint="-0.499984740745262"/>
      <name val="Arial"/>
      <family val="2"/>
    </font>
    <font>
      <vertAlign val="subscript"/>
      <sz val="10"/>
      <name val="Arial"/>
      <family val="2"/>
    </font>
    <font>
      <vertAlign val="superscript"/>
      <sz val="10"/>
      <name val="Arial"/>
      <family val="2"/>
    </font>
    <font>
      <sz val="10"/>
      <color theme="5" tint="-0.249977111117893"/>
      <name val="Arial"/>
      <family val="2"/>
    </font>
    <font>
      <vertAlign val="subscript"/>
      <sz val="10"/>
      <color theme="5" tint="-0.249977111117893"/>
      <name val="Arial"/>
      <family val="2"/>
    </font>
    <font>
      <sz val="10"/>
      <color theme="8" tint="-0.249977111117893"/>
      <name val="Arial"/>
      <family val="2"/>
    </font>
    <font>
      <sz val="14"/>
      <name val="Arial"/>
      <family val="2"/>
    </font>
  </fonts>
  <fills count="26">
    <fill>
      <patternFill patternType="none"/>
    </fill>
    <fill>
      <patternFill patternType="gray125"/>
    </fill>
    <fill>
      <patternFill patternType="solid">
        <fgColor rgb="FFFFDEFB"/>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EFFC"/>
        <bgColor indexed="64"/>
      </patternFill>
    </fill>
    <fill>
      <patternFill patternType="solid">
        <fgColor theme="0"/>
        <bgColor indexed="64"/>
      </patternFill>
    </fill>
    <fill>
      <patternFill patternType="solid">
        <fgColor theme="5" tint="0.79998168889431442"/>
        <bgColor rgb="FF000000"/>
      </patternFill>
    </fill>
    <fill>
      <patternFill patternType="solid">
        <fgColor theme="0" tint="-4.9989318521683403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rgb="FFFFE0DE"/>
        <bgColor indexed="64"/>
      </patternFill>
    </fill>
    <fill>
      <patternFill patternType="solid">
        <fgColor rgb="FFE8EDFF"/>
        <bgColor indexed="64"/>
      </patternFill>
    </fill>
    <fill>
      <patternFill patternType="solid">
        <fgColor rgb="FFD6FFF6"/>
        <bgColor indexed="64"/>
      </patternFill>
    </fill>
    <fill>
      <patternFill patternType="solid">
        <fgColor rgb="FFE4DEFF"/>
        <bgColor indexed="64"/>
      </patternFill>
    </fill>
    <fill>
      <patternFill patternType="solid">
        <fgColor rgb="FF92D050"/>
        <bgColor indexed="64"/>
      </patternFill>
    </fill>
    <fill>
      <patternFill patternType="solid">
        <fgColor theme="8" tint="0.39997558519241921"/>
        <bgColor indexed="64"/>
      </patternFill>
    </fill>
    <fill>
      <patternFill patternType="solid">
        <fgColor rgb="FF00B0F0"/>
        <bgColor indexed="64"/>
      </patternFill>
    </fill>
    <fill>
      <patternFill patternType="solid">
        <fgColor theme="6" tint="0.59999389629810485"/>
        <bgColor indexed="64"/>
      </patternFill>
    </fill>
  </fills>
  <borders count="39">
    <border>
      <left/>
      <right/>
      <top/>
      <bottom/>
      <diagonal/>
    </border>
    <border>
      <left style="thin">
        <color indexed="64"/>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thin">
        <color indexed="64"/>
      </right>
      <top style="hair">
        <color indexed="64"/>
      </top>
      <bottom style="dashed">
        <color indexed="64"/>
      </bottom>
      <diagonal/>
    </border>
    <border>
      <left/>
      <right style="thin">
        <color indexed="64"/>
      </right>
      <top/>
      <bottom/>
      <diagonal/>
    </border>
    <border>
      <left style="thin">
        <color indexed="64"/>
      </left>
      <right style="thin">
        <color indexed="64"/>
      </right>
      <top/>
      <bottom/>
      <diagonal/>
    </border>
    <border>
      <left/>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slantDashDot">
        <color indexed="64"/>
      </left>
      <right style="hair">
        <color indexed="64"/>
      </right>
      <top style="hair">
        <color indexed="64"/>
      </top>
      <bottom style="hair">
        <color indexed="64"/>
      </bottom>
      <diagonal/>
    </border>
    <border>
      <left style="slantDashDot">
        <color indexed="64"/>
      </left>
      <right style="hair">
        <color indexed="64"/>
      </right>
      <top style="hair">
        <color indexed="64"/>
      </top>
      <bottom/>
      <diagonal/>
    </border>
    <border>
      <left style="slantDashDot">
        <color indexed="64"/>
      </left>
      <right style="hair">
        <color indexed="64"/>
      </right>
      <top/>
      <bottom style="hair">
        <color indexed="64"/>
      </bottom>
      <diagonal/>
    </border>
    <border>
      <left/>
      <right style="hair">
        <color indexed="64"/>
      </right>
      <top/>
      <bottom/>
      <diagonal/>
    </border>
    <border>
      <left/>
      <right style="hair">
        <color indexed="64"/>
      </right>
      <top/>
      <bottom style="hair">
        <color indexed="64"/>
      </bottom>
      <diagonal/>
    </border>
    <border>
      <left style="hair">
        <color indexed="64"/>
      </left>
      <right style="thick">
        <color indexed="64"/>
      </right>
      <top style="hair">
        <color indexed="64"/>
      </top>
      <bottom style="hair">
        <color indexed="64"/>
      </bottom>
      <diagonal/>
    </border>
    <border>
      <left style="hair">
        <color indexed="64"/>
      </left>
      <right style="thick">
        <color indexed="64"/>
      </right>
      <top style="hair">
        <color indexed="64"/>
      </top>
      <bottom/>
      <diagonal/>
    </border>
    <border>
      <left style="hair">
        <color indexed="64"/>
      </left>
      <right style="thick">
        <color indexed="64"/>
      </right>
      <top/>
      <bottom style="hair">
        <color indexed="64"/>
      </bottom>
      <diagonal/>
    </border>
    <border>
      <left/>
      <right style="thick">
        <color indexed="64"/>
      </right>
      <top/>
      <bottom/>
      <diagonal/>
    </border>
    <border>
      <left style="hair">
        <color indexed="64"/>
      </left>
      <right style="hair">
        <color indexed="64"/>
      </right>
      <top/>
      <bottom/>
      <diagonal/>
    </border>
    <border>
      <left/>
      <right style="medium">
        <color indexed="64"/>
      </right>
      <top style="medium">
        <color indexed="64"/>
      </top>
      <bottom style="hair">
        <color indexed="64"/>
      </bottom>
      <diagonal/>
    </border>
    <border>
      <left/>
      <right style="medium">
        <color indexed="64"/>
      </right>
      <top style="hair">
        <color indexed="64"/>
      </top>
      <bottom style="hair">
        <color indexed="64"/>
      </bottom>
      <diagonal/>
    </border>
    <border>
      <left/>
      <right style="medium">
        <color indexed="64"/>
      </right>
      <top style="hair">
        <color indexed="64"/>
      </top>
      <bottom/>
      <diagonal/>
    </border>
    <border>
      <left style="hair">
        <color indexed="64"/>
      </left>
      <right style="medium">
        <color indexed="64"/>
      </right>
      <top style="hair">
        <color indexed="64"/>
      </top>
      <bottom style="hair">
        <color indexed="64"/>
      </bottom>
      <diagonal/>
    </border>
    <border>
      <left/>
      <right style="medium">
        <color indexed="64"/>
      </right>
      <top/>
      <bottom style="hair">
        <color indexed="64"/>
      </bottom>
      <diagonal/>
    </border>
    <border>
      <left/>
      <right style="hair">
        <color auto="1"/>
      </right>
      <top/>
      <bottom style="medium">
        <color indexed="64"/>
      </bottom>
      <diagonal/>
    </border>
    <border>
      <left style="thin">
        <color indexed="64"/>
      </left>
      <right style="hair">
        <color indexed="64"/>
      </right>
      <top style="hair">
        <color indexed="64"/>
      </top>
      <bottom style="dashed">
        <color indexed="64"/>
      </bottom>
      <diagonal/>
    </border>
    <border>
      <left style="hair">
        <color indexed="64"/>
      </left>
      <right style="hair">
        <color indexed="64"/>
      </right>
      <top style="hair">
        <color indexed="64"/>
      </top>
      <bottom style="dashed">
        <color indexed="64"/>
      </bottom>
      <diagonal/>
    </border>
    <border>
      <left style="hair">
        <color indexed="64"/>
      </left>
      <right style="medium">
        <color indexed="64"/>
      </right>
      <top/>
      <bottom/>
      <diagonal/>
    </border>
    <border>
      <left/>
      <right style="medium">
        <color auto="1"/>
      </right>
      <top/>
      <bottom style="medium">
        <color auto="1"/>
      </bottom>
      <diagonal/>
    </border>
    <border>
      <left style="hair">
        <color indexed="64"/>
      </left>
      <right style="medium">
        <color indexed="64"/>
      </right>
      <top/>
      <bottom style="medium">
        <color auto="1"/>
      </bottom>
      <diagonal/>
    </border>
    <border>
      <left/>
      <right/>
      <top/>
      <bottom style="thin">
        <color indexed="64"/>
      </bottom>
      <diagonal/>
    </border>
    <border>
      <left style="hair">
        <color indexed="64"/>
      </left>
      <right/>
      <top style="hair">
        <color indexed="64"/>
      </top>
      <bottom/>
      <diagonal/>
    </border>
  </borders>
  <cellStyleXfs count="3">
    <xf numFmtId="0" fontId="0" fillId="0" borderId="0"/>
    <xf numFmtId="0" fontId="3" fillId="0" borderId="0"/>
    <xf numFmtId="43" fontId="3" fillId="0" borderId="0" applyFont="0" applyFill="0" applyBorder="0" applyAlignment="0" applyProtection="0"/>
  </cellStyleXfs>
  <cellXfs count="560">
    <xf numFmtId="0" fontId="0" fillId="0" borderId="0" xfId="0"/>
    <xf numFmtId="0" fontId="1" fillId="0" borderId="0" xfId="0" applyFont="1"/>
    <xf numFmtId="0" fontId="3" fillId="0" borderId="0" xfId="1"/>
    <xf numFmtId="0" fontId="4" fillId="0" borderId="0" xfId="1" applyFont="1"/>
    <xf numFmtId="0" fontId="5" fillId="0" borderId="0" xfId="1" applyFont="1"/>
    <xf numFmtId="0" fontId="6" fillId="0" borderId="0" xfId="1" applyFont="1"/>
    <xf numFmtId="0" fontId="7" fillId="0" borderId="0" xfId="1" applyFont="1" applyAlignment="1">
      <alignment horizontal="left"/>
    </xf>
    <xf numFmtId="0" fontId="8" fillId="0" borderId="0" xfId="1" applyFont="1" applyAlignment="1">
      <alignment horizontal="center"/>
    </xf>
    <xf numFmtId="0" fontId="9" fillId="0" borderId="0" xfId="1" applyFont="1" applyAlignment="1">
      <alignment horizontal="center"/>
    </xf>
    <xf numFmtId="0" fontId="3" fillId="0" borderId="1" xfId="1" applyBorder="1" applyAlignment="1">
      <alignment horizontal="right"/>
    </xf>
    <xf numFmtId="14" fontId="7" fillId="0" borderId="2" xfId="0" applyNumberFormat="1" applyFont="1" applyBorder="1"/>
    <xf numFmtId="14" fontId="7" fillId="2" borderId="2" xfId="0" applyNumberFormat="1" applyFont="1" applyFill="1" applyBorder="1"/>
    <xf numFmtId="14" fontId="7" fillId="0" borderId="1" xfId="0" applyNumberFormat="1" applyFont="1" applyBorder="1"/>
    <xf numFmtId="0" fontId="3" fillId="0" borderId="3" xfId="1" applyBorder="1" applyAlignment="1">
      <alignment horizontal="right"/>
    </xf>
    <xf numFmtId="0" fontId="7" fillId="0" borderId="4" xfId="0" applyFont="1" applyBorder="1"/>
    <xf numFmtId="0" fontId="7" fillId="2" borderId="4" xfId="0" applyFont="1" applyFill="1" applyBorder="1"/>
    <xf numFmtId="0" fontId="7" fillId="0" borderId="3" xfId="0" applyFont="1" applyBorder="1"/>
    <xf numFmtId="164" fontId="7" fillId="0" borderId="4" xfId="0" applyNumberFormat="1" applyFont="1" applyBorder="1" applyAlignment="1">
      <alignment horizontal="right"/>
    </xf>
    <xf numFmtId="164" fontId="7" fillId="2" borderId="4" xfId="0" applyNumberFormat="1" applyFont="1" applyFill="1" applyBorder="1" applyAlignment="1">
      <alignment horizontal="right"/>
    </xf>
    <xf numFmtId="164" fontId="7" fillId="0" borderId="3" xfId="0" applyNumberFormat="1" applyFont="1" applyBorder="1" applyAlignment="1">
      <alignment horizontal="right"/>
    </xf>
    <xf numFmtId="165" fontId="7" fillId="0" borderId="4" xfId="0" applyNumberFormat="1" applyFont="1" applyBorder="1"/>
    <xf numFmtId="165" fontId="7" fillId="2" borderId="4" xfId="0" applyNumberFormat="1" applyFont="1" applyFill="1" applyBorder="1"/>
    <xf numFmtId="165" fontId="7" fillId="0" borderId="3" xfId="0" applyNumberFormat="1" applyFont="1" applyBorder="1"/>
    <xf numFmtId="164" fontId="7" fillId="0" borderId="5" xfId="1" applyNumberFormat="1" applyFont="1" applyBorder="1" applyAlignment="1">
      <alignment horizontal="right"/>
    </xf>
    <xf numFmtId="164" fontId="7" fillId="0" borderId="5" xfId="1" applyNumberFormat="1" applyFont="1" applyBorder="1"/>
    <xf numFmtId="164" fontId="7" fillId="2" borderId="5" xfId="1" applyNumberFormat="1" applyFont="1" applyFill="1" applyBorder="1"/>
    <xf numFmtId="164" fontId="3" fillId="0" borderId="0" xfId="1" applyNumberFormat="1"/>
    <xf numFmtId="14" fontId="7" fillId="0" borderId="0" xfId="1" applyNumberFormat="1" applyFont="1" applyAlignment="1">
      <alignment horizontal="right"/>
    </xf>
    <xf numFmtId="14" fontId="7" fillId="0" borderId="6" xfId="1" applyNumberFormat="1" applyFont="1" applyBorder="1"/>
    <xf numFmtId="14" fontId="7" fillId="2" borderId="6" xfId="1" applyNumberFormat="1" applyFont="1" applyFill="1" applyBorder="1"/>
    <xf numFmtId="14" fontId="7" fillId="0" borderId="7" xfId="1" applyNumberFormat="1" applyFont="1" applyBorder="1"/>
    <xf numFmtId="14" fontId="7" fillId="0" borderId="0" xfId="1" applyNumberFormat="1" applyFont="1"/>
    <xf numFmtId="1" fontId="7" fillId="7" borderId="9" xfId="1" applyNumberFormat="1" applyFont="1" applyFill="1" applyBorder="1"/>
    <xf numFmtId="0" fontId="3" fillId="3" borderId="9" xfId="0" applyFont="1" applyFill="1" applyBorder="1" applyAlignment="1">
      <alignment vertical="center" wrapText="1"/>
    </xf>
    <xf numFmtId="2" fontId="3" fillId="3" borderId="9" xfId="0" applyNumberFormat="1" applyFont="1" applyFill="1" applyBorder="1" applyAlignment="1">
      <alignment vertical="center" wrapText="1"/>
    </xf>
    <xf numFmtId="0" fontId="3" fillId="3" borderId="9" xfId="0" applyFont="1" applyFill="1" applyBorder="1" applyAlignment="1">
      <alignment horizontal="right" wrapText="1"/>
    </xf>
    <xf numFmtId="0" fontId="11" fillId="0" borderId="9" xfId="0" applyFont="1" applyBorder="1" applyAlignment="1">
      <alignment wrapText="1"/>
    </xf>
    <xf numFmtId="0" fontId="3" fillId="0" borderId="9" xfId="0" applyFont="1" applyBorder="1" applyAlignment="1">
      <alignment wrapText="1"/>
    </xf>
    <xf numFmtId="0" fontId="3" fillId="0" borderId="9" xfId="0" applyFont="1" applyBorder="1" applyAlignment="1">
      <alignment vertical="center" wrapText="1"/>
    </xf>
    <xf numFmtId="2" fontId="3" fillId="0" borderId="9" xfId="0" applyNumberFormat="1" applyFont="1" applyBorder="1" applyAlignment="1">
      <alignment vertical="center" wrapText="1"/>
    </xf>
    <xf numFmtId="164" fontId="8" fillId="0" borderId="9" xfId="0" applyNumberFormat="1" applyFont="1" applyBorder="1" applyAlignment="1">
      <alignment horizontal="right"/>
    </xf>
    <xf numFmtId="164" fontId="7" fillId="0" borderId="9" xfId="0" applyNumberFormat="1" applyFont="1" applyBorder="1" applyAlignment="1">
      <alignment horizontal="right"/>
    </xf>
    <xf numFmtId="0" fontId="3" fillId="0" borderId="9" xfId="0" applyFont="1" applyBorder="1" applyAlignment="1">
      <alignment horizontal="right" vertical="center" wrapText="1"/>
    </xf>
    <xf numFmtId="164" fontId="7" fillId="2" borderId="9" xfId="0" applyNumberFormat="1" applyFont="1" applyFill="1" applyBorder="1" applyAlignment="1">
      <alignment horizontal="right"/>
    </xf>
    <xf numFmtId="2" fontId="3" fillId="0" borderId="9" xfId="0" applyNumberFormat="1"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horizontal="right" wrapText="1"/>
    </xf>
    <xf numFmtId="0" fontId="11" fillId="0" borderId="9" xfId="0" applyFont="1" applyBorder="1" applyAlignment="1">
      <alignment horizontal="right" wrapText="1"/>
    </xf>
    <xf numFmtId="0" fontId="3" fillId="0" borderId="0" xfId="0" applyFont="1" applyAlignment="1">
      <alignment wrapText="1"/>
    </xf>
    <xf numFmtId="0" fontId="3" fillId="0" borderId="10" xfId="0" applyFont="1" applyBorder="1" applyAlignment="1">
      <alignment horizontal="right" wrapText="1"/>
    </xf>
    <xf numFmtId="0" fontId="3" fillId="4" borderId="16" xfId="0" applyFont="1" applyFill="1" applyBorder="1" applyAlignment="1">
      <alignment vertical="center" wrapText="1"/>
    </xf>
    <xf numFmtId="2" fontId="3" fillId="4" borderId="9" xfId="0" applyNumberFormat="1" applyFont="1" applyFill="1" applyBorder="1" applyAlignment="1">
      <alignment vertical="center" wrapText="1"/>
    </xf>
    <xf numFmtId="0" fontId="3" fillId="4" borderId="9" xfId="0" applyFont="1" applyFill="1" applyBorder="1" applyAlignment="1">
      <alignment vertical="center" wrapText="1"/>
    </xf>
    <xf numFmtId="0" fontId="3" fillId="0" borderId="12" xfId="0" applyFont="1" applyBorder="1" applyAlignment="1">
      <alignment horizontal="right" wrapText="1"/>
    </xf>
    <xf numFmtId="0" fontId="3" fillId="7" borderId="9" xfId="0" applyFont="1" applyFill="1" applyBorder="1" applyAlignment="1">
      <alignment vertical="center" wrapText="1"/>
    </xf>
    <xf numFmtId="2" fontId="3" fillId="10" borderId="9" xfId="0" applyNumberFormat="1" applyFont="1" applyFill="1" applyBorder="1" applyAlignment="1">
      <alignment vertical="center" wrapText="1"/>
    </xf>
    <xf numFmtId="0" fontId="3" fillId="10" borderId="9" xfId="0" applyFont="1" applyFill="1" applyBorder="1" applyAlignment="1">
      <alignment vertical="center" wrapText="1"/>
    </xf>
    <xf numFmtId="1" fontId="3" fillId="7" borderId="9" xfId="0" applyNumberFormat="1" applyFont="1" applyFill="1" applyBorder="1" applyAlignment="1">
      <alignment vertical="center" wrapText="1"/>
    </xf>
    <xf numFmtId="0" fontId="3" fillId="7" borderId="9" xfId="0" applyFont="1" applyFill="1" applyBorder="1" applyAlignment="1">
      <alignment horizontal="right" vertical="center" wrapText="1"/>
    </xf>
    <xf numFmtId="0" fontId="3" fillId="5" borderId="16" xfId="0" applyFont="1" applyFill="1" applyBorder="1" applyAlignment="1">
      <alignment vertical="center" wrapText="1"/>
    </xf>
    <xf numFmtId="2" fontId="3" fillId="5" borderId="9" xfId="0" applyNumberFormat="1" applyFont="1" applyFill="1" applyBorder="1" applyAlignment="1">
      <alignment vertical="center" wrapText="1"/>
    </xf>
    <xf numFmtId="0" fontId="3" fillId="5" borderId="9" xfId="0" applyFont="1" applyFill="1" applyBorder="1" applyAlignment="1">
      <alignment vertical="center" wrapText="1"/>
    </xf>
    <xf numFmtId="0" fontId="3" fillId="7" borderId="9" xfId="0" applyFont="1" applyFill="1" applyBorder="1" applyAlignment="1">
      <alignment horizontal="right" wrapText="1"/>
    </xf>
    <xf numFmtId="0" fontId="3" fillId="11" borderId="9" xfId="0" applyFont="1" applyFill="1" applyBorder="1" applyAlignment="1">
      <alignment horizontal="right" wrapText="1"/>
    </xf>
    <xf numFmtId="0" fontId="3" fillId="7" borderId="9" xfId="0" applyFont="1" applyFill="1" applyBorder="1" applyAlignment="1">
      <alignment wrapText="1"/>
    </xf>
    <xf numFmtId="0" fontId="3" fillId="6" borderId="16" xfId="0" applyFont="1" applyFill="1" applyBorder="1" applyAlignment="1">
      <alignment vertical="center" wrapText="1"/>
    </xf>
    <xf numFmtId="2" fontId="3" fillId="6" borderId="9" xfId="0" applyNumberFormat="1" applyFont="1" applyFill="1" applyBorder="1" applyAlignment="1">
      <alignment vertical="center" wrapText="1"/>
    </xf>
    <xf numFmtId="0" fontId="3" fillId="6" borderId="9" xfId="0" applyFont="1" applyFill="1" applyBorder="1" applyAlignment="1">
      <alignment vertical="center" wrapText="1"/>
    </xf>
    <xf numFmtId="0" fontId="3" fillId="7" borderId="16" xfId="0" applyFont="1" applyFill="1" applyBorder="1" applyAlignment="1">
      <alignment vertical="center" wrapText="1"/>
    </xf>
    <xf numFmtId="2" fontId="3" fillId="7" borderId="9" xfId="0" applyNumberFormat="1" applyFont="1" applyFill="1" applyBorder="1" applyAlignment="1">
      <alignment vertical="center" wrapText="1"/>
    </xf>
    <xf numFmtId="0" fontId="3" fillId="0" borderId="19" xfId="0" applyFont="1" applyBorder="1" applyAlignment="1">
      <alignment wrapText="1"/>
    </xf>
    <xf numFmtId="0" fontId="3" fillId="8" borderId="16" xfId="0" applyFont="1" applyFill="1" applyBorder="1" applyAlignment="1">
      <alignment vertical="center" wrapText="1"/>
    </xf>
    <xf numFmtId="2" fontId="3" fillId="8" borderId="9" xfId="0" applyNumberFormat="1" applyFont="1" applyFill="1" applyBorder="1" applyAlignment="1">
      <alignment vertical="center" wrapText="1"/>
    </xf>
    <xf numFmtId="0" fontId="3" fillId="8" borderId="9" xfId="0" applyFont="1" applyFill="1" applyBorder="1" applyAlignment="1">
      <alignment vertical="center" wrapText="1"/>
    </xf>
    <xf numFmtId="2" fontId="3" fillId="2" borderId="9" xfId="0" applyNumberFormat="1" applyFont="1" applyFill="1" applyBorder="1" applyAlignment="1">
      <alignment vertical="center" wrapText="1"/>
    </xf>
    <xf numFmtId="2" fontId="3" fillId="2" borderId="9" xfId="1" applyNumberFormat="1" applyFill="1" applyBorder="1"/>
    <xf numFmtId="0" fontId="3" fillId="2" borderId="9" xfId="1" applyFill="1" applyBorder="1"/>
    <xf numFmtId="0" fontId="3" fillId="2" borderId="9" xfId="0" applyFont="1" applyFill="1" applyBorder="1" applyAlignment="1">
      <alignment horizontal="right" wrapText="1"/>
    </xf>
    <xf numFmtId="0" fontId="3" fillId="2" borderId="0" xfId="0" applyFont="1" applyFill="1" applyAlignment="1">
      <alignment wrapText="1"/>
    </xf>
    <xf numFmtId="2" fontId="3" fillId="4" borderId="9" xfId="0" applyNumberFormat="1" applyFont="1" applyFill="1" applyBorder="1" applyAlignment="1">
      <alignment wrapText="1"/>
    </xf>
    <xf numFmtId="0" fontId="3" fillId="9" borderId="16" xfId="0" applyFont="1" applyFill="1" applyBorder="1" applyAlignment="1">
      <alignment vertical="center" wrapText="1"/>
    </xf>
    <xf numFmtId="2" fontId="3" fillId="9" borderId="9" xfId="0" applyNumberFormat="1" applyFont="1" applyFill="1" applyBorder="1" applyAlignment="1">
      <alignment vertical="center" wrapText="1"/>
    </xf>
    <xf numFmtId="0" fontId="3" fillId="9" borderId="9" xfId="0" applyFont="1" applyFill="1" applyBorder="1" applyAlignment="1">
      <alignment vertical="center" wrapText="1"/>
    </xf>
    <xf numFmtId="0" fontId="3" fillId="9" borderId="17" xfId="0" applyFont="1" applyFill="1" applyBorder="1" applyAlignment="1">
      <alignment vertical="center" wrapText="1"/>
    </xf>
    <xf numFmtId="2" fontId="3" fillId="9" borderId="15" xfId="0" applyNumberFormat="1" applyFont="1" applyFill="1" applyBorder="1" applyAlignment="1">
      <alignment vertical="center" wrapText="1"/>
    </xf>
    <xf numFmtId="0" fontId="3" fillId="9" borderId="15" xfId="0" applyFont="1" applyFill="1" applyBorder="1" applyAlignment="1">
      <alignment vertical="center" wrapText="1"/>
    </xf>
    <xf numFmtId="0" fontId="3" fillId="0" borderId="15" xfId="0" applyFont="1" applyBorder="1" applyAlignment="1">
      <alignment horizontal="right" wrapText="1"/>
    </xf>
    <xf numFmtId="0" fontId="3" fillId="7" borderId="15" xfId="0" applyFont="1" applyFill="1" applyBorder="1" applyAlignment="1">
      <alignment horizontal="right" wrapText="1"/>
    </xf>
    <xf numFmtId="0" fontId="3" fillId="0" borderId="15" xfId="0" applyFont="1" applyBorder="1" applyAlignment="1">
      <alignment horizontal="right" vertical="center" wrapText="1"/>
    </xf>
    <xf numFmtId="0" fontId="3" fillId="7" borderId="18" xfId="0" applyFont="1" applyFill="1" applyBorder="1" applyAlignment="1">
      <alignment vertical="center" wrapText="1"/>
    </xf>
    <xf numFmtId="2" fontId="3" fillId="7" borderId="10" xfId="0" applyNumberFormat="1" applyFont="1" applyFill="1" applyBorder="1" applyAlignment="1">
      <alignment vertical="center" wrapText="1"/>
    </xf>
    <xf numFmtId="0" fontId="3" fillId="7" borderId="10" xfId="0" applyFont="1" applyFill="1" applyBorder="1" applyAlignment="1">
      <alignment vertical="center" wrapText="1"/>
    </xf>
    <xf numFmtId="0" fontId="3" fillId="0" borderId="10" xfId="0" applyFont="1" applyBorder="1" applyAlignment="1">
      <alignment horizontal="right" vertical="center" wrapText="1"/>
    </xf>
    <xf numFmtId="2" fontId="3" fillId="0" borderId="0" xfId="0" applyNumberFormat="1" applyFont="1" applyAlignment="1">
      <alignment wrapText="1"/>
    </xf>
    <xf numFmtId="0" fontId="11" fillId="0" borderId="0" xfId="0" applyFont="1" applyAlignment="1">
      <alignment wrapText="1"/>
    </xf>
    <xf numFmtId="1" fontId="7" fillId="7" borderId="10" xfId="1" applyNumberFormat="1" applyFont="1" applyFill="1" applyBorder="1"/>
    <xf numFmtId="1" fontId="10" fillId="12" borderId="9" xfId="0" applyNumberFormat="1" applyFont="1" applyFill="1" applyBorder="1"/>
    <xf numFmtId="0" fontId="7" fillId="10" borderId="9" xfId="1" applyFont="1" applyFill="1" applyBorder="1" applyAlignment="1">
      <alignment horizontal="left"/>
    </xf>
    <xf numFmtId="0" fontId="3" fillId="0" borderId="13" xfId="0" applyFont="1" applyBorder="1" applyAlignment="1">
      <alignment wrapText="1"/>
    </xf>
    <xf numFmtId="0" fontId="3" fillId="7" borderId="15" xfId="0" applyFont="1" applyFill="1" applyBorder="1" applyAlignment="1">
      <alignment horizontal="right" vertical="center" wrapText="1"/>
    </xf>
    <xf numFmtId="1" fontId="7" fillId="7" borderId="15" xfId="1" applyNumberFormat="1" applyFont="1" applyFill="1" applyBorder="1"/>
    <xf numFmtId="1" fontId="10" fillId="12" borderId="9" xfId="0" applyNumberFormat="1" applyFont="1" applyFill="1" applyBorder="1" applyAlignment="1">
      <alignment horizontal="right"/>
    </xf>
    <xf numFmtId="1" fontId="7" fillId="7" borderId="9" xfId="1" applyNumberFormat="1" applyFont="1" applyFill="1" applyBorder="1" applyAlignment="1">
      <alignment horizontal="right"/>
    </xf>
    <xf numFmtId="1" fontId="7" fillId="7" borderId="10" xfId="1" applyNumberFormat="1" applyFont="1" applyFill="1" applyBorder="1" applyAlignment="1">
      <alignment horizontal="right"/>
    </xf>
    <xf numFmtId="0" fontId="12" fillId="0" borderId="16" xfId="0" applyFont="1" applyBorder="1" applyAlignment="1">
      <alignment vertical="center" wrapText="1"/>
    </xf>
    <xf numFmtId="165" fontId="12" fillId="0" borderId="9" xfId="0" applyNumberFormat="1" applyFont="1" applyBorder="1" applyAlignment="1">
      <alignment vertical="center" wrapText="1"/>
    </xf>
    <xf numFmtId="2" fontId="12" fillId="0" borderId="9" xfId="0" applyNumberFormat="1" applyFont="1" applyBorder="1" applyAlignment="1">
      <alignment vertical="center" wrapText="1"/>
    </xf>
    <xf numFmtId="0" fontId="12" fillId="0" borderId="9" xfId="0" applyFont="1" applyBorder="1" applyAlignment="1">
      <alignment vertical="center" wrapText="1"/>
    </xf>
    <xf numFmtId="0" fontId="12" fillId="0" borderId="11" xfId="0" applyFont="1" applyBorder="1" applyAlignment="1">
      <alignment vertical="center" wrapText="1"/>
    </xf>
    <xf numFmtId="0" fontId="13" fillId="2" borderId="16" xfId="0" applyFont="1" applyFill="1" applyBorder="1" applyAlignment="1">
      <alignment horizontal="left"/>
    </xf>
    <xf numFmtId="165" fontId="12" fillId="2" borderId="9" xfId="0" applyNumberFormat="1" applyFont="1" applyFill="1" applyBorder="1" applyAlignment="1">
      <alignment vertical="center" wrapText="1"/>
    </xf>
    <xf numFmtId="2" fontId="12" fillId="2" borderId="9" xfId="0" applyNumberFormat="1" applyFont="1" applyFill="1" applyBorder="1" applyAlignment="1">
      <alignment vertical="center" wrapText="1"/>
    </xf>
    <xf numFmtId="0" fontId="12" fillId="2" borderId="9" xfId="0" applyFont="1" applyFill="1" applyBorder="1" applyAlignment="1">
      <alignment vertical="center" wrapText="1"/>
    </xf>
    <xf numFmtId="1" fontId="12" fillId="0" borderId="9" xfId="0" applyNumberFormat="1" applyFont="1" applyBorder="1" applyAlignment="1">
      <alignment vertical="center" wrapText="1"/>
    </xf>
    <xf numFmtId="165" fontId="12" fillId="0" borderId="15" xfId="0" applyNumberFormat="1" applyFont="1" applyBorder="1" applyAlignment="1">
      <alignment vertical="center" wrapText="1"/>
    </xf>
    <xf numFmtId="2" fontId="12" fillId="0" borderId="15" xfId="0" applyNumberFormat="1" applyFont="1" applyBorder="1" applyAlignment="1">
      <alignment vertical="center" wrapText="1"/>
    </xf>
    <xf numFmtId="0" fontId="12" fillId="0" borderId="15" xfId="0" applyFont="1" applyBorder="1" applyAlignment="1">
      <alignment vertical="center" wrapText="1"/>
    </xf>
    <xf numFmtId="0" fontId="12" fillId="0" borderId="16" xfId="0" applyFont="1" applyBorder="1" applyAlignment="1">
      <alignment vertical="center"/>
    </xf>
    <xf numFmtId="165" fontId="12" fillId="0" borderId="9" xfId="0" applyNumberFormat="1" applyFont="1" applyBorder="1" applyAlignment="1">
      <alignment vertical="center"/>
    </xf>
    <xf numFmtId="2" fontId="12" fillId="0" borderId="9" xfId="0" applyNumberFormat="1" applyFont="1" applyBorder="1" applyAlignment="1">
      <alignment vertical="center"/>
    </xf>
    <xf numFmtId="0" fontId="12" fillId="0" borderId="9" xfId="0" applyFont="1" applyBorder="1" applyAlignment="1">
      <alignment vertical="center"/>
    </xf>
    <xf numFmtId="165" fontId="12" fillId="0" borderId="9" xfId="0" applyNumberFormat="1" applyFont="1" applyBorder="1"/>
    <xf numFmtId="2" fontId="12" fillId="0" borderId="9" xfId="0" applyNumberFormat="1" applyFont="1" applyBorder="1"/>
    <xf numFmtId="0" fontId="12" fillId="0" borderId="9" xfId="0" applyFont="1" applyBorder="1"/>
    <xf numFmtId="0" fontId="12" fillId="0" borderId="18" xfId="0" applyFont="1" applyBorder="1" applyAlignment="1">
      <alignment vertical="center"/>
    </xf>
    <xf numFmtId="165" fontId="12" fillId="0" borderId="10" xfId="0" applyNumberFormat="1" applyFont="1" applyBorder="1" applyAlignment="1">
      <alignment vertical="center"/>
    </xf>
    <xf numFmtId="2" fontId="12" fillId="0" borderId="10" xfId="0" applyNumberFormat="1" applyFont="1" applyBorder="1" applyAlignment="1">
      <alignment vertical="center"/>
    </xf>
    <xf numFmtId="0" fontId="12" fillId="0" borderId="10" xfId="0" applyFont="1" applyBorder="1" applyAlignment="1">
      <alignment vertical="center"/>
    </xf>
    <xf numFmtId="0" fontId="12" fillId="0" borderId="16" xfId="0" applyFont="1" applyBorder="1" applyAlignment="1">
      <alignment vertical="top" wrapText="1"/>
    </xf>
    <xf numFmtId="0" fontId="0" fillId="0" borderId="9" xfId="0" applyBorder="1"/>
    <xf numFmtId="0" fontId="3" fillId="0" borderId="0" xfId="0" applyFont="1"/>
    <xf numFmtId="0" fontId="3" fillId="0" borderId="13" xfId="0" applyFont="1" applyBorder="1" applyAlignment="1">
      <alignment vertical="center" wrapText="1"/>
    </xf>
    <xf numFmtId="0" fontId="3" fillId="0" borderId="20" xfId="0" applyFont="1" applyBorder="1" applyAlignment="1">
      <alignment vertical="center" wrapText="1"/>
    </xf>
    <xf numFmtId="0" fontId="7" fillId="2" borderId="16" xfId="1" applyFont="1" applyFill="1" applyBorder="1" applyAlignment="1">
      <alignment horizontal="left"/>
    </xf>
    <xf numFmtId="0" fontId="7" fillId="0" borderId="16" xfId="1" applyFont="1" applyBorder="1" applyAlignment="1">
      <alignment horizontal="left"/>
    </xf>
    <xf numFmtId="0" fontId="3" fillId="10" borderId="16" xfId="0" applyFont="1" applyFill="1" applyBorder="1"/>
    <xf numFmtId="0" fontId="7" fillId="10" borderId="17" xfId="1" applyFont="1" applyFill="1" applyBorder="1" applyAlignment="1">
      <alignment horizontal="left"/>
    </xf>
    <xf numFmtId="0" fontId="7" fillId="0" borderId="13" xfId="1" applyFont="1" applyBorder="1" applyAlignment="1">
      <alignment horizontal="left"/>
    </xf>
    <xf numFmtId="0" fontId="3" fillId="0" borderId="13" xfId="0" applyFont="1" applyBorder="1"/>
    <xf numFmtId="2" fontId="3" fillId="10" borderId="15" xfId="0" applyNumberFormat="1" applyFont="1" applyFill="1" applyBorder="1" applyAlignment="1">
      <alignment vertical="center" wrapText="1"/>
    </xf>
    <xf numFmtId="0" fontId="3" fillId="10" borderId="15" xfId="0" applyFont="1" applyFill="1" applyBorder="1" applyAlignment="1">
      <alignment vertical="center" wrapText="1"/>
    </xf>
    <xf numFmtId="0" fontId="3" fillId="7" borderId="10" xfId="0" applyFont="1" applyFill="1" applyBorder="1" applyAlignment="1">
      <alignment horizontal="right" vertical="center" wrapText="1"/>
    </xf>
    <xf numFmtId="0" fontId="3" fillId="0" borderId="0" xfId="0" applyFont="1" applyAlignment="1">
      <alignment horizontal="right" vertical="center" wrapText="1"/>
    </xf>
    <xf numFmtId="0" fontId="3" fillId="7" borderId="15" xfId="0" applyFont="1" applyFill="1" applyBorder="1" applyAlignment="1">
      <alignment wrapText="1"/>
    </xf>
    <xf numFmtId="0" fontId="3" fillId="0" borderId="0" xfId="0" applyFont="1" applyAlignment="1">
      <alignment horizontal="right" wrapText="1"/>
    </xf>
    <xf numFmtId="0" fontId="3" fillId="7" borderId="10" xfId="0" applyFont="1" applyFill="1" applyBorder="1" applyAlignment="1">
      <alignment horizontal="right" wrapText="1"/>
    </xf>
    <xf numFmtId="0" fontId="3" fillId="7" borderId="9" xfId="1" applyFill="1" applyBorder="1"/>
    <xf numFmtId="1" fontId="10" fillId="12" borderId="15" xfId="0" applyNumberFormat="1" applyFont="1" applyFill="1" applyBorder="1"/>
    <xf numFmtId="0" fontId="7" fillId="10" borderId="16" xfId="1" applyFont="1" applyFill="1" applyBorder="1" applyAlignment="1">
      <alignment horizontal="left"/>
    </xf>
    <xf numFmtId="0" fontId="7" fillId="0" borderId="20" xfId="1" applyFont="1" applyBorder="1" applyAlignment="1">
      <alignment horizontal="left"/>
    </xf>
    <xf numFmtId="1" fontId="7" fillId="7" borderId="15" xfId="1" applyNumberFormat="1" applyFont="1" applyFill="1" applyBorder="1" applyAlignment="1">
      <alignment horizontal="right"/>
    </xf>
    <xf numFmtId="1" fontId="10" fillId="12" borderId="15" xfId="0" applyNumberFormat="1" applyFont="1" applyFill="1" applyBorder="1" applyAlignment="1">
      <alignment horizontal="right"/>
    </xf>
    <xf numFmtId="0" fontId="3" fillId="7" borderId="0" xfId="0" applyFont="1" applyFill="1" applyAlignment="1">
      <alignment horizontal="right" wrapText="1"/>
    </xf>
    <xf numFmtId="0" fontId="12" fillId="0" borderId="13" xfId="0" applyFont="1" applyBorder="1" applyAlignment="1">
      <alignment vertical="center" wrapText="1"/>
    </xf>
    <xf numFmtId="0" fontId="13" fillId="2" borderId="13" xfId="0" applyFont="1" applyFill="1" applyBorder="1" applyAlignment="1">
      <alignment horizontal="left"/>
    </xf>
    <xf numFmtId="0" fontId="12" fillId="0" borderId="14" xfId="0" applyFont="1" applyBorder="1" applyAlignment="1">
      <alignment vertical="center" wrapText="1"/>
    </xf>
    <xf numFmtId="0" fontId="12" fillId="0" borderId="13" xfId="0" applyFont="1" applyBorder="1" applyAlignment="1">
      <alignment vertical="center"/>
    </xf>
    <xf numFmtId="0" fontId="12" fillId="0" borderId="20" xfId="0" applyFont="1" applyBorder="1" applyAlignment="1">
      <alignment vertical="center"/>
    </xf>
    <xf numFmtId="0" fontId="12" fillId="0" borderId="13" xfId="0" applyFont="1" applyBorder="1" applyAlignment="1">
      <alignment vertical="top" wrapText="1"/>
    </xf>
    <xf numFmtId="0" fontId="3" fillId="4" borderId="13" xfId="0" applyFont="1" applyFill="1" applyBorder="1" applyAlignment="1">
      <alignment vertical="center" wrapText="1"/>
    </xf>
    <xf numFmtId="0" fontId="3" fillId="6" borderId="13" xfId="0" applyFont="1" applyFill="1" applyBorder="1" applyAlignment="1">
      <alignment vertical="center" wrapText="1"/>
    </xf>
    <xf numFmtId="0" fontId="3" fillId="10" borderId="13" xfId="0" applyFont="1" applyFill="1" applyBorder="1"/>
    <xf numFmtId="0" fontId="3" fillId="5" borderId="13" xfId="0" applyFont="1" applyFill="1" applyBorder="1" applyAlignment="1">
      <alignment vertical="center" wrapText="1"/>
    </xf>
    <xf numFmtId="0" fontId="3" fillId="7" borderId="13" xfId="0" applyFont="1" applyFill="1" applyBorder="1" applyAlignment="1">
      <alignment vertical="center" wrapText="1"/>
    </xf>
    <xf numFmtId="0" fontId="3" fillId="8" borderId="13" xfId="0" applyFont="1" applyFill="1" applyBorder="1" applyAlignment="1">
      <alignment vertical="center" wrapText="1"/>
    </xf>
    <xf numFmtId="0" fontId="7" fillId="2" borderId="13" xfId="1" applyFont="1" applyFill="1" applyBorder="1" applyAlignment="1">
      <alignment horizontal="left"/>
    </xf>
    <xf numFmtId="0" fontId="3" fillId="9" borderId="13" xfId="0" applyFont="1" applyFill="1" applyBorder="1" applyAlignment="1">
      <alignment vertical="center" wrapText="1"/>
    </xf>
    <xf numFmtId="0" fontId="3" fillId="9" borderId="14" xfId="0" applyFont="1" applyFill="1" applyBorder="1" applyAlignment="1">
      <alignment vertical="center" wrapText="1"/>
    </xf>
    <xf numFmtId="0" fontId="3" fillId="7" borderId="20" xfId="0" applyFont="1" applyFill="1" applyBorder="1" applyAlignment="1">
      <alignment vertical="center" wrapText="1"/>
    </xf>
    <xf numFmtId="0" fontId="7" fillId="10" borderId="20" xfId="1" applyFont="1" applyFill="1" applyBorder="1" applyAlignment="1">
      <alignment horizontal="left"/>
    </xf>
    <xf numFmtId="0" fontId="12" fillId="0" borderId="19" xfId="0" applyFont="1" applyBorder="1" applyAlignment="1">
      <alignment vertical="center" wrapText="1"/>
    </xf>
    <xf numFmtId="0" fontId="12" fillId="0" borderId="0" xfId="0" applyFont="1" applyAlignment="1">
      <alignment vertical="center" wrapText="1"/>
    </xf>
    <xf numFmtId="0" fontId="3" fillId="0" borderId="13" xfId="0" applyFont="1" applyBorder="1" applyAlignment="1">
      <alignment horizontal="right" vertical="center" wrapText="1"/>
    </xf>
    <xf numFmtId="0" fontId="0" fillId="0" borderId="13" xfId="0" applyBorder="1"/>
    <xf numFmtId="0" fontId="3" fillId="0" borderId="21" xfId="0" applyFont="1" applyBorder="1" applyAlignment="1">
      <alignment vertical="center" wrapText="1"/>
    </xf>
    <xf numFmtId="0" fontId="3" fillId="0" borderId="21" xfId="0" applyFont="1" applyBorder="1" applyAlignment="1">
      <alignment horizontal="center" vertical="center" wrapText="1"/>
    </xf>
    <xf numFmtId="0" fontId="12" fillId="0" borderId="21" xfId="0" applyFont="1" applyBorder="1" applyAlignment="1">
      <alignment vertical="center" wrapText="1"/>
    </xf>
    <xf numFmtId="0" fontId="12" fillId="2" borderId="21" xfId="0" applyFont="1" applyFill="1" applyBorder="1" applyAlignment="1">
      <alignment vertical="center" wrapText="1"/>
    </xf>
    <xf numFmtId="1" fontId="12" fillId="0" borderId="21" xfId="0" applyNumberFormat="1" applyFont="1" applyBorder="1" applyAlignment="1">
      <alignment vertical="center" wrapText="1"/>
    </xf>
    <xf numFmtId="0" fontId="12" fillId="0" borderId="22" xfId="0" applyFont="1" applyBorder="1" applyAlignment="1">
      <alignment vertical="center" wrapText="1"/>
    </xf>
    <xf numFmtId="0" fontId="12" fillId="0" borderId="21" xfId="0" applyFont="1" applyBorder="1" applyAlignment="1">
      <alignment vertical="center"/>
    </xf>
    <xf numFmtId="0" fontId="12" fillId="0" borderId="21" xfId="0" applyFont="1" applyBorder="1"/>
    <xf numFmtId="0" fontId="12" fillId="0" borderId="23" xfId="0" applyFont="1" applyBorder="1" applyAlignment="1">
      <alignment vertical="center"/>
    </xf>
    <xf numFmtId="0" fontId="0" fillId="0" borderId="24" xfId="0" applyBorder="1"/>
    <xf numFmtId="0" fontId="12" fillId="10" borderId="16" xfId="0" applyFont="1" applyFill="1" applyBorder="1" applyAlignment="1">
      <alignment vertical="center" wrapText="1"/>
    </xf>
    <xf numFmtId="0" fontId="12" fillId="10" borderId="13" xfId="0" applyFont="1" applyFill="1" applyBorder="1" applyAlignment="1">
      <alignment vertical="center"/>
    </xf>
    <xf numFmtId="165" fontId="12" fillId="10" borderId="9" xfId="0" applyNumberFormat="1" applyFont="1" applyFill="1" applyBorder="1" applyAlignment="1">
      <alignment vertical="center" wrapText="1"/>
    </xf>
    <xf numFmtId="2" fontId="12" fillId="10" borderId="9" xfId="0" applyNumberFormat="1" applyFont="1" applyFill="1" applyBorder="1" applyAlignment="1">
      <alignment vertical="center" wrapText="1"/>
    </xf>
    <xf numFmtId="0" fontId="12" fillId="10" borderId="9" xfId="0" applyFont="1" applyFill="1" applyBorder="1" applyAlignment="1">
      <alignment vertical="center" wrapText="1"/>
    </xf>
    <xf numFmtId="0" fontId="12" fillId="10" borderId="21" xfId="0" applyFont="1" applyFill="1" applyBorder="1" applyAlignment="1">
      <alignment vertical="center" wrapText="1"/>
    </xf>
    <xf numFmtId="0" fontId="12" fillId="10" borderId="13" xfId="0" applyFont="1" applyFill="1" applyBorder="1" applyAlignment="1">
      <alignment vertical="center" wrapText="1"/>
    </xf>
    <xf numFmtId="0" fontId="12" fillId="10" borderId="19" xfId="0" applyFont="1" applyFill="1" applyBorder="1" applyAlignment="1">
      <alignment vertical="center" wrapText="1"/>
    </xf>
    <xf numFmtId="0" fontId="15" fillId="10" borderId="16" xfId="0" applyFont="1" applyFill="1" applyBorder="1" applyAlignment="1">
      <alignment vertical="center" wrapText="1"/>
    </xf>
    <xf numFmtId="0" fontId="15" fillId="10" borderId="13" xfId="0" applyFont="1" applyFill="1" applyBorder="1" applyAlignment="1">
      <alignment vertical="center" wrapText="1"/>
    </xf>
    <xf numFmtId="165" fontId="15" fillId="10" borderId="9" xfId="0" applyNumberFormat="1" applyFont="1" applyFill="1" applyBorder="1" applyAlignment="1">
      <alignment vertical="center" wrapText="1"/>
    </xf>
    <xf numFmtId="2" fontId="15" fillId="10" borderId="9" xfId="0" applyNumberFormat="1" applyFont="1" applyFill="1" applyBorder="1" applyAlignment="1">
      <alignment vertical="center" wrapText="1"/>
    </xf>
    <xf numFmtId="0" fontId="15" fillId="10" borderId="9" xfId="0" applyFont="1" applyFill="1" applyBorder="1" applyAlignment="1">
      <alignment vertical="center" wrapText="1"/>
    </xf>
    <xf numFmtId="0" fontId="15" fillId="10" borderId="21" xfId="0" applyFont="1" applyFill="1" applyBorder="1" applyAlignment="1">
      <alignment vertical="center" wrapText="1"/>
    </xf>
    <xf numFmtId="0" fontId="3" fillId="13" borderId="9" xfId="0" applyFont="1" applyFill="1" applyBorder="1" applyAlignment="1">
      <alignment horizontal="right" wrapText="1"/>
    </xf>
    <xf numFmtId="164" fontId="7" fillId="13" borderId="9" xfId="0" applyNumberFormat="1" applyFont="1" applyFill="1" applyBorder="1" applyAlignment="1">
      <alignment horizontal="right"/>
    </xf>
    <xf numFmtId="0" fontId="0" fillId="13" borderId="9" xfId="0" applyFill="1" applyBorder="1"/>
    <xf numFmtId="0" fontId="0" fillId="13" borderId="0" xfId="0" applyFill="1"/>
    <xf numFmtId="0" fontId="0" fillId="13" borderId="25" xfId="0" applyFill="1" applyBorder="1"/>
    <xf numFmtId="0" fontId="0" fillId="14" borderId="9" xfId="0" applyFill="1" applyBorder="1"/>
    <xf numFmtId="0" fontId="3" fillId="15" borderId="9" xfId="0" applyFont="1" applyFill="1" applyBorder="1" applyAlignment="1">
      <alignment horizontal="right" wrapText="1"/>
    </xf>
    <xf numFmtId="164" fontId="7" fillId="15" borderId="9" xfId="0" applyNumberFormat="1" applyFont="1" applyFill="1" applyBorder="1" applyAlignment="1">
      <alignment horizontal="right"/>
    </xf>
    <xf numFmtId="0" fontId="0" fillId="15" borderId="9" xfId="0" applyFill="1" applyBorder="1"/>
    <xf numFmtId="0" fontId="0" fillId="15" borderId="0" xfId="0" applyFill="1"/>
    <xf numFmtId="0" fontId="3" fillId="14" borderId="9" xfId="0" applyFont="1" applyFill="1" applyBorder="1" applyAlignment="1">
      <alignment horizontal="right" wrapText="1"/>
    </xf>
    <xf numFmtId="164" fontId="7" fillId="14" borderId="9" xfId="0" applyNumberFormat="1" applyFont="1" applyFill="1" applyBorder="1" applyAlignment="1">
      <alignment horizontal="right"/>
    </xf>
    <xf numFmtId="0" fontId="0" fillId="14" borderId="0" xfId="0" applyFill="1"/>
    <xf numFmtId="1" fontId="3" fillId="0" borderId="9" xfId="0" applyNumberFormat="1" applyFont="1" applyBorder="1" applyAlignment="1">
      <alignment vertical="center" wrapText="1"/>
    </xf>
    <xf numFmtId="0" fontId="0" fillId="0" borderId="25" xfId="0" applyBorder="1"/>
    <xf numFmtId="0" fontId="3" fillId="13" borderId="9" xfId="0" applyFont="1" applyFill="1" applyBorder="1" applyAlignment="1">
      <alignment vertical="center" wrapText="1"/>
    </xf>
    <xf numFmtId="0" fontId="3" fillId="15" borderId="9" xfId="0" applyFont="1" applyFill="1" applyBorder="1" applyAlignment="1">
      <alignment vertical="center" wrapText="1"/>
    </xf>
    <xf numFmtId="2" fontId="3" fillId="13" borderId="9" xfId="0" applyNumberFormat="1" applyFont="1" applyFill="1" applyBorder="1" applyAlignment="1">
      <alignment horizontal="right" wrapText="1"/>
    </xf>
    <xf numFmtId="2" fontId="3" fillId="15" borderId="9" xfId="0" applyNumberFormat="1" applyFont="1" applyFill="1" applyBorder="1" applyAlignment="1">
      <alignment horizontal="right" wrapText="1"/>
    </xf>
    <xf numFmtId="2" fontId="7" fillId="13" borderId="10" xfId="1" applyNumberFormat="1" applyFont="1" applyFill="1" applyBorder="1"/>
    <xf numFmtId="0" fontId="3" fillId="13" borderId="12" xfId="0" applyFont="1" applyFill="1" applyBorder="1" applyAlignment="1">
      <alignment horizontal="right" wrapText="1"/>
    </xf>
    <xf numFmtId="0" fontId="3" fillId="15" borderId="12" xfId="0" applyFont="1" applyFill="1" applyBorder="1" applyAlignment="1">
      <alignment horizontal="right" wrapText="1"/>
    </xf>
    <xf numFmtId="2" fontId="7" fillId="13" borderId="10" xfId="1" applyNumberFormat="1" applyFont="1" applyFill="1" applyBorder="1" applyAlignment="1">
      <alignment horizontal="right"/>
    </xf>
    <xf numFmtId="2" fontId="7" fillId="15" borderId="10" xfId="1" applyNumberFormat="1" applyFont="1" applyFill="1" applyBorder="1" applyAlignment="1">
      <alignment horizontal="right"/>
    </xf>
    <xf numFmtId="0" fontId="12" fillId="16" borderId="16" xfId="0" applyFont="1" applyFill="1" applyBorder="1" applyAlignment="1">
      <alignment vertical="center"/>
    </xf>
    <xf numFmtId="0" fontId="12" fillId="16" borderId="13" xfId="0" applyFont="1" applyFill="1" applyBorder="1" applyAlignment="1">
      <alignment vertical="center"/>
    </xf>
    <xf numFmtId="165" fontId="12" fillId="16" borderId="9" xfId="0" applyNumberFormat="1" applyFont="1" applyFill="1" applyBorder="1" applyAlignment="1">
      <alignment vertical="center"/>
    </xf>
    <xf numFmtId="2" fontId="12" fillId="16" borderId="9" xfId="0" applyNumberFormat="1" applyFont="1" applyFill="1" applyBorder="1" applyAlignment="1">
      <alignment vertical="center"/>
    </xf>
    <xf numFmtId="0" fontId="12" fillId="16" borderId="9" xfId="0" applyFont="1" applyFill="1" applyBorder="1" applyAlignment="1">
      <alignment vertical="center"/>
    </xf>
    <xf numFmtId="0" fontId="12" fillId="16" borderId="21" xfId="0" applyFont="1" applyFill="1" applyBorder="1" applyAlignment="1">
      <alignment vertical="center"/>
    </xf>
    <xf numFmtId="0" fontId="0" fillId="16" borderId="13" xfId="0" applyFill="1" applyBorder="1"/>
    <xf numFmtId="0" fontId="0" fillId="16" borderId="9" xfId="0" applyFill="1" applyBorder="1"/>
    <xf numFmtId="0" fontId="0" fillId="16" borderId="0" xfId="0" applyFill="1"/>
    <xf numFmtId="0" fontId="16" fillId="0" borderId="9" xfId="0" applyFont="1" applyBorder="1"/>
    <xf numFmtId="0" fontId="12" fillId="16" borderId="16" xfId="0" applyFont="1" applyFill="1" applyBorder="1" applyAlignment="1">
      <alignment vertical="center" wrapText="1"/>
    </xf>
    <xf numFmtId="0" fontId="12" fillId="16" borderId="13" xfId="0" applyFont="1" applyFill="1" applyBorder="1" applyAlignment="1">
      <alignment vertical="center" wrapText="1"/>
    </xf>
    <xf numFmtId="165" fontId="12" fillId="16" borderId="9" xfId="0" applyNumberFormat="1" applyFont="1" applyFill="1" applyBorder="1" applyAlignment="1">
      <alignment vertical="center" wrapText="1"/>
    </xf>
    <xf numFmtId="2" fontId="12" fillId="16" borderId="9" xfId="0" applyNumberFormat="1" applyFont="1" applyFill="1" applyBorder="1" applyAlignment="1">
      <alignment vertical="center" wrapText="1"/>
    </xf>
    <xf numFmtId="0" fontId="12" fillId="16" borderId="9" xfId="0" applyFont="1" applyFill="1" applyBorder="1" applyAlignment="1">
      <alignment vertical="center" wrapText="1"/>
    </xf>
    <xf numFmtId="0" fontId="12" fillId="16" borderId="21" xfId="0" applyFont="1" applyFill="1" applyBorder="1" applyAlignment="1">
      <alignment vertical="center" wrapText="1"/>
    </xf>
    <xf numFmtId="0" fontId="16" fillId="16" borderId="9" xfId="0" applyFont="1" applyFill="1" applyBorder="1"/>
    <xf numFmtId="165" fontId="12" fillId="16" borderId="9" xfId="0" applyNumberFormat="1" applyFont="1" applyFill="1" applyBorder="1"/>
    <xf numFmtId="2" fontId="12" fillId="16" borderId="9" xfId="0" applyNumberFormat="1" applyFont="1" applyFill="1" applyBorder="1"/>
    <xf numFmtId="0" fontId="12" fillId="16" borderId="9" xfId="0" applyFont="1" applyFill="1" applyBorder="1"/>
    <xf numFmtId="0" fontId="12" fillId="16" borderId="21" xfId="0" applyFont="1" applyFill="1" applyBorder="1"/>
    <xf numFmtId="0" fontId="12" fillId="16" borderId="16" xfId="0" applyFont="1" applyFill="1" applyBorder="1" applyAlignment="1">
      <alignment vertical="top" wrapText="1"/>
    </xf>
    <xf numFmtId="0" fontId="12" fillId="16" borderId="13" xfId="0" applyFont="1" applyFill="1" applyBorder="1" applyAlignment="1">
      <alignment vertical="top" wrapText="1"/>
    </xf>
    <xf numFmtId="0" fontId="3" fillId="0" borderId="26" xfId="0" applyFont="1" applyBorder="1" applyAlignment="1">
      <alignment vertical="center" wrapText="1"/>
    </xf>
    <xf numFmtId="0" fontId="3" fillId="0" borderId="27" xfId="0" applyFont="1" applyBorder="1" applyAlignment="1">
      <alignment horizontal="center" vertical="center" wrapText="1"/>
    </xf>
    <xf numFmtId="0" fontId="3" fillId="0" borderId="27" xfId="0" applyFont="1" applyBorder="1" applyAlignment="1">
      <alignment vertical="center" wrapText="1"/>
    </xf>
    <xf numFmtId="0" fontId="12" fillId="0" borderId="27" xfId="0" applyFont="1" applyBorder="1" applyAlignment="1">
      <alignment vertical="center" wrapText="1"/>
    </xf>
    <xf numFmtId="0" fontId="12" fillId="10" borderId="27" xfId="0" applyFont="1" applyFill="1" applyBorder="1" applyAlignment="1">
      <alignment vertical="center" wrapText="1"/>
    </xf>
    <xf numFmtId="0" fontId="12" fillId="2" borderId="27" xfId="0" applyFont="1" applyFill="1" applyBorder="1" applyAlignment="1">
      <alignment vertical="center" wrapText="1"/>
    </xf>
    <xf numFmtId="1" fontId="12" fillId="0" borderId="27" xfId="0" applyNumberFormat="1" applyFont="1" applyBorder="1" applyAlignment="1">
      <alignment vertical="center" wrapText="1"/>
    </xf>
    <xf numFmtId="0" fontId="15" fillId="10" borderId="27" xfId="0" applyFont="1" applyFill="1" applyBorder="1" applyAlignment="1">
      <alignment vertical="center" wrapText="1"/>
    </xf>
    <xf numFmtId="0" fontId="12" fillId="0" borderId="28" xfId="0" applyFont="1" applyBorder="1" applyAlignment="1">
      <alignment vertical="center" wrapText="1"/>
    </xf>
    <xf numFmtId="0" fontId="12" fillId="0" borderId="27" xfId="0" applyFont="1" applyBorder="1" applyAlignment="1">
      <alignment vertical="center"/>
    </xf>
    <xf numFmtId="0" fontId="12" fillId="0" borderId="30" xfId="0" applyFont="1" applyBorder="1" applyAlignment="1">
      <alignment vertical="center"/>
    </xf>
    <xf numFmtId="0" fontId="12" fillId="0" borderId="27" xfId="0" applyFont="1" applyBorder="1"/>
    <xf numFmtId="165" fontId="12" fillId="0" borderId="27" xfId="0" applyNumberFormat="1" applyFont="1" applyBorder="1" applyAlignment="1">
      <alignment vertical="center"/>
    </xf>
    <xf numFmtId="165" fontId="12" fillId="0" borderId="13" xfId="0" applyNumberFormat="1" applyFont="1" applyBorder="1" applyAlignment="1">
      <alignment vertical="center"/>
    </xf>
    <xf numFmtId="165" fontId="17" fillId="0" borderId="13" xfId="0" applyNumberFormat="1" applyFont="1" applyBorder="1" applyAlignment="1">
      <alignment vertical="center"/>
    </xf>
    <xf numFmtId="0" fontId="3" fillId="0" borderId="19" xfId="1" applyBorder="1"/>
    <xf numFmtId="0" fontId="6" fillId="0" borderId="19" xfId="1" applyFont="1" applyBorder="1"/>
    <xf numFmtId="164" fontId="3" fillId="0" borderId="19" xfId="1" applyNumberFormat="1" applyBorder="1"/>
    <xf numFmtId="14" fontId="7" fillId="0" borderId="19" xfId="1" applyNumberFormat="1" applyFont="1" applyBorder="1"/>
    <xf numFmtId="0" fontId="0" fillId="0" borderId="19" xfId="0" applyBorder="1"/>
    <xf numFmtId="0" fontId="5" fillId="0" borderId="14" xfId="1" applyFont="1" applyBorder="1"/>
    <xf numFmtId="0" fontId="6" fillId="0" borderId="15" xfId="1" applyFont="1" applyBorder="1"/>
    <xf numFmtId="0" fontId="7" fillId="0" borderId="9" xfId="0" applyFont="1" applyBorder="1"/>
    <xf numFmtId="165" fontId="7" fillId="0" borderId="9" xfId="0" applyNumberFormat="1" applyFont="1" applyBorder="1"/>
    <xf numFmtId="164" fontId="7" fillId="0" borderId="32" xfId="1" applyNumberFormat="1" applyFont="1" applyBorder="1"/>
    <xf numFmtId="164" fontId="7" fillId="0" borderId="33" xfId="1" applyNumberFormat="1" applyFont="1" applyBorder="1"/>
    <xf numFmtId="14" fontId="7" fillId="0" borderId="25" xfId="1" applyNumberFormat="1" applyFont="1" applyBorder="1"/>
    <xf numFmtId="14" fontId="7" fillId="0" borderId="4" xfId="0" applyNumberFormat="1" applyFont="1" applyBorder="1"/>
    <xf numFmtId="14" fontId="7" fillId="0" borderId="9" xfId="0" applyNumberFormat="1" applyFont="1" applyBorder="1"/>
    <xf numFmtId="0" fontId="19" fillId="0" borderId="0" xfId="0" applyFont="1" applyAlignment="1">
      <alignment vertical="center" wrapText="1"/>
    </xf>
    <xf numFmtId="0" fontId="20" fillId="0" borderId="0" xfId="0" applyFont="1"/>
    <xf numFmtId="0" fontId="12" fillId="2" borderId="29" xfId="0" applyFont="1" applyFill="1" applyBorder="1" applyAlignment="1">
      <alignment vertical="center" wrapText="1"/>
    </xf>
    <xf numFmtId="0" fontId="0" fillId="0" borderId="34" xfId="0" applyBorder="1"/>
    <xf numFmtId="0" fontId="18" fillId="0" borderId="8" xfId="0" applyFont="1" applyBorder="1" applyAlignment="1">
      <alignment vertical="center" wrapText="1"/>
    </xf>
    <xf numFmtId="0" fontId="0" fillId="0" borderId="8" xfId="0" applyBorder="1"/>
    <xf numFmtId="0" fontId="0" fillId="0" borderId="31" xfId="0" applyBorder="1"/>
    <xf numFmtId="0" fontId="0" fillId="0" borderId="36" xfId="0" applyBorder="1"/>
    <xf numFmtId="0" fontId="21" fillId="0" borderId="8" xfId="0" applyFont="1" applyBorder="1"/>
    <xf numFmtId="0" fontId="21" fillId="0" borderId="35" xfId="0" applyFont="1" applyBorder="1"/>
    <xf numFmtId="1" fontId="0" fillId="0" borderId="13" xfId="0" applyNumberFormat="1" applyBorder="1"/>
    <xf numFmtId="0" fontId="3" fillId="0" borderId="0" xfId="0" applyFont="1" applyAlignment="1">
      <alignment vertical="center" wrapText="1"/>
    </xf>
    <xf numFmtId="0" fontId="13" fillId="0" borderId="16" xfId="0" applyFont="1" applyBorder="1" applyAlignment="1">
      <alignment horizontal="left"/>
    </xf>
    <xf numFmtId="0" fontId="13" fillId="0" borderId="13" xfId="0" applyFont="1" applyBorder="1" applyAlignment="1">
      <alignment horizontal="left"/>
    </xf>
    <xf numFmtId="0" fontId="15" fillId="0" borderId="16" xfId="0" applyFont="1" applyBorder="1" applyAlignment="1">
      <alignment vertical="center" wrapText="1"/>
    </xf>
    <xf numFmtId="0" fontId="15" fillId="0" borderId="13" xfId="0" applyFont="1" applyBorder="1" applyAlignment="1">
      <alignment vertical="center" wrapText="1"/>
    </xf>
    <xf numFmtId="165" fontId="15" fillId="0" borderId="9" xfId="0" applyNumberFormat="1" applyFont="1" applyBorder="1" applyAlignment="1">
      <alignment vertical="center" wrapText="1"/>
    </xf>
    <xf numFmtId="2" fontId="15" fillId="0" borderId="9" xfId="0" applyNumberFormat="1" applyFont="1" applyBorder="1" applyAlignment="1">
      <alignment vertical="center" wrapText="1"/>
    </xf>
    <xf numFmtId="0" fontId="15" fillId="0" borderId="9" xfId="0" applyFont="1" applyBorder="1" applyAlignment="1">
      <alignment vertical="center" wrapText="1"/>
    </xf>
    <xf numFmtId="0" fontId="15" fillId="0" borderId="21" xfId="0" applyFont="1" applyBorder="1" applyAlignment="1">
      <alignment vertical="center" wrapText="1"/>
    </xf>
    <xf numFmtId="0" fontId="15" fillId="0" borderId="27" xfId="0" applyFont="1" applyBorder="1" applyAlignment="1">
      <alignment vertical="center" wrapText="1"/>
    </xf>
    <xf numFmtId="0" fontId="12" fillId="0" borderId="29" xfId="0" applyFont="1" applyBorder="1" applyAlignment="1">
      <alignment vertical="center" wrapText="1"/>
    </xf>
    <xf numFmtId="2" fontId="0" fillId="0" borderId="13" xfId="0" applyNumberFormat="1" applyBorder="1"/>
    <xf numFmtId="0" fontId="3" fillId="0" borderId="10" xfId="0" applyFont="1" applyBorder="1" applyAlignment="1">
      <alignment vertical="center" wrapText="1"/>
    </xf>
    <xf numFmtId="0" fontId="22" fillId="0" borderId="0" xfId="0" applyFont="1" applyAlignment="1">
      <alignment wrapText="1"/>
    </xf>
    <xf numFmtId="49" fontId="3" fillId="0" borderId="0" xfId="0" applyNumberFormat="1" applyFont="1"/>
    <xf numFmtId="0" fontId="23" fillId="0" borderId="0" xfId="0" applyFont="1"/>
    <xf numFmtId="0" fontId="24" fillId="0" borderId="0" xfId="0" applyFont="1" applyAlignment="1">
      <alignment wrapText="1"/>
    </xf>
    <xf numFmtId="0" fontId="24" fillId="0" borderId="0" xfId="0" applyFont="1"/>
    <xf numFmtId="0" fontId="25" fillId="0" borderId="8" xfId="0" applyFont="1" applyBorder="1" applyAlignment="1">
      <alignment wrapText="1"/>
    </xf>
    <xf numFmtId="0" fontId="25" fillId="0" borderId="8" xfId="0" applyFont="1" applyBorder="1"/>
    <xf numFmtId="0" fontId="26" fillId="0" borderId="0" xfId="0" applyFont="1"/>
    <xf numFmtId="0" fontId="3" fillId="0" borderId="0" xfId="0" applyFont="1" applyAlignment="1">
      <alignment vertical="center"/>
    </xf>
    <xf numFmtId="0" fontId="3" fillId="7" borderId="0" xfId="0" applyFont="1" applyFill="1" applyAlignment="1">
      <alignment vertical="center" wrapText="1"/>
    </xf>
    <xf numFmtId="0" fontId="12" fillId="7" borderId="16" xfId="0" applyFont="1" applyFill="1" applyBorder="1" applyAlignment="1">
      <alignment vertical="center" wrapText="1"/>
    </xf>
    <xf numFmtId="0" fontId="12" fillId="7" borderId="13" xfId="0" applyFont="1" applyFill="1" applyBorder="1" applyAlignment="1">
      <alignment vertical="center" wrapText="1"/>
    </xf>
    <xf numFmtId="0" fontId="12" fillId="13" borderId="16" xfId="0" applyFont="1" applyFill="1" applyBorder="1" applyAlignment="1">
      <alignment vertical="center" wrapText="1"/>
    </xf>
    <xf numFmtId="0" fontId="12" fillId="13" borderId="13" xfId="0" applyFont="1" applyFill="1" applyBorder="1" applyAlignment="1">
      <alignment vertical="center" wrapText="1"/>
    </xf>
    <xf numFmtId="165" fontId="12" fillId="13" borderId="9" xfId="0" applyNumberFormat="1" applyFont="1" applyFill="1" applyBorder="1" applyAlignment="1">
      <alignment vertical="center" wrapText="1"/>
    </xf>
    <xf numFmtId="0" fontId="12" fillId="13" borderId="9" xfId="0" applyFont="1" applyFill="1" applyBorder="1" applyAlignment="1">
      <alignment vertical="center" wrapText="1"/>
    </xf>
    <xf numFmtId="2" fontId="12" fillId="13" borderId="9" xfId="0" applyNumberFormat="1" applyFont="1" applyFill="1" applyBorder="1" applyAlignment="1">
      <alignment vertical="center" wrapText="1"/>
    </xf>
    <xf numFmtId="0" fontId="12" fillId="8" borderId="16" xfId="0" applyFont="1" applyFill="1" applyBorder="1" applyAlignment="1">
      <alignment vertical="center" wrapText="1"/>
    </xf>
    <xf numFmtId="0" fontId="12" fillId="8" borderId="13" xfId="0" applyFont="1" applyFill="1" applyBorder="1" applyAlignment="1">
      <alignment vertical="center" wrapText="1"/>
    </xf>
    <xf numFmtId="165" fontId="12" fillId="8" borderId="9" xfId="0" applyNumberFormat="1" applyFont="1" applyFill="1" applyBorder="1" applyAlignment="1">
      <alignment vertical="center" wrapText="1"/>
    </xf>
    <xf numFmtId="2" fontId="12" fillId="8" borderId="9" xfId="0" applyNumberFormat="1" applyFont="1" applyFill="1" applyBorder="1" applyAlignment="1">
      <alignment vertical="center" wrapText="1"/>
    </xf>
    <xf numFmtId="0" fontId="12" fillId="8" borderId="9" xfId="0" applyFont="1" applyFill="1" applyBorder="1" applyAlignment="1">
      <alignment vertical="center" wrapText="1"/>
    </xf>
    <xf numFmtId="0" fontId="12" fillId="8" borderId="11" xfId="0" applyFont="1" applyFill="1" applyBorder="1" applyAlignment="1">
      <alignment vertical="center" wrapText="1"/>
    </xf>
    <xf numFmtId="0" fontId="13" fillId="8" borderId="16" xfId="0" applyFont="1" applyFill="1" applyBorder="1" applyAlignment="1">
      <alignment horizontal="left"/>
    </xf>
    <xf numFmtId="0" fontId="13" fillId="8" borderId="13" xfId="0" applyFont="1" applyFill="1" applyBorder="1" applyAlignment="1">
      <alignment horizontal="left"/>
    </xf>
    <xf numFmtId="165" fontId="12" fillId="7" borderId="9" xfId="0" applyNumberFormat="1" applyFont="1" applyFill="1" applyBorder="1" applyAlignment="1">
      <alignment vertical="center" wrapText="1"/>
    </xf>
    <xf numFmtId="2" fontId="12" fillId="7" borderId="9" xfId="0" applyNumberFormat="1" applyFont="1" applyFill="1" applyBorder="1" applyAlignment="1">
      <alignment vertical="center" wrapText="1"/>
    </xf>
    <xf numFmtId="0" fontId="12" fillId="7" borderId="9" xfId="0" applyFont="1" applyFill="1" applyBorder="1" applyAlignment="1">
      <alignment vertical="center" wrapText="1"/>
    </xf>
    <xf numFmtId="1" fontId="12" fillId="7" borderId="9" xfId="0" applyNumberFormat="1" applyFont="1" applyFill="1" applyBorder="1" applyAlignment="1">
      <alignment vertical="center" wrapText="1"/>
    </xf>
    <xf numFmtId="0" fontId="12" fillId="17" borderId="16" xfId="0" applyFont="1" applyFill="1" applyBorder="1" applyAlignment="1">
      <alignment vertical="center" wrapText="1"/>
    </xf>
    <xf numFmtId="0" fontId="12" fillId="17" borderId="13" xfId="0" applyFont="1" applyFill="1" applyBorder="1" applyAlignment="1">
      <alignment vertical="center" wrapText="1"/>
    </xf>
    <xf numFmtId="165" fontId="12" fillId="17" borderId="9" xfId="0" applyNumberFormat="1" applyFont="1" applyFill="1" applyBorder="1" applyAlignment="1">
      <alignment vertical="center" wrapText="1"/>
    </xf>
    <xf numFmtId="2" fontId="12" fillId="17" borderId="9" xfId="0" applyNumberFormat="1" applyFont="1" applyFill="1" applyBorder="1" applyAlignment="1">
      <alignment vertical="center" wrapText="1"/>
    </xf>
    <xf numFmtId="0" fontId="12" fillId="17" borderId="9" xfId="0" applyFont="1" applyFill="1" applyBorder="1" applyAlignment="1">
      <alignment vertical="center" wrapText="1"/>
    </xf>
    <xf numFmtId="0" fontId="15" fillId="17" borderId="16" xfId="0" applyFont="1" applyFill="1" applyBorder="1" applyAlignment="1">
      <alignment vertical="center" wrapText="1"/>
    </xf>
    <xf numFmtId="0" fontId="15" fillId="17" borderId="13" xfId="0" applyFont="1" applyFill="1" applyBorder="1" applyAlignment="1">
      <alignment vertical="center" wrapText="1"/>
    </xf>
    <xf numFmtId="165" fontId="15" fillId="17" borderId="9" xfId="0" applyNumberFormat="1" applyFont="1" applyFill="1" applyBorder="1" applyAlignment="1">
      <alignment vertical="center" wrapText="1"/>
    </xf>
    <xf numFmtId="2" fontId="15" fillId="17" borderId="9" xfId="0" applyNumberFormat="1" applyFont="1" applyFill="1" applyBorder="1" applyAlignment="1">
      <alignment vertical="center" wrapText="1"/>
    </xf>
    <xf numFmtId="0" fontId="15" fillId="17" borderId="9" xfId="0" applyFont="1" applyFill="1" applyBorder="1" applyAlignment="1">
      <alignment vertical="center" wrapText="1"/>
    </xf>
    <xf numFmtId="0" fontId="12" fillId="17" borderId="14" xfId="0" applyFont="1" applyFill="1" applyBorder="1" applyAlignment="1">
      <alignment vertical="center" wrapText="1"/>
    </xf>
    <xf numFmtId="165" fontId="12" fillId="17" borderId="15" xfId="0" applyNumberFormat="1" applyFont="1" applyFill="1" applyBorder="1" applyAlignment="1">
      <alignment vertical="center" wrapText="1"/>
    </xf>
    <xf numFmtId="2" fontId="12" fillId="17" borderId="15" xfId="0" applyNumberFormat="1" applyFont="1" applyFill="1" applyBorder="1" applyAlignment="1">
      <alignment vertical="center" wrapText="1"/>
    </xf>
    <xf numFmtId="0" fontId="12" fillId="17" borderId="15" xfId="0" applyFont="1" applyFill="1" applyBorder="1" applyAlignment="1">
      <alignment vertical="center" wrapText="1"/>
    </xf>
    <xf numFmtId="0" fontId="12" fillId="15" borderId="16" xfId="0" applyFont="1" applyFill="1" applyBorder="1" applyAlignment="1">
      <alignment vertical="center"/>
    </xf>
    <xf numFmtId="0" fontId="12" fillId="15" borderId="13" xfId="0" applyFont="1" applyFill="1" applyBorder="1" applyAlignment="1">
      <alignment vertical="center"/>
    </xf>
    <xf numFmtId="0" fontId="12" fillId="15" borderId="13" xfId="0" applyFont="1" applyFill="1" applyBorder="1" applyAlignment="1">
      <alignment vertical="center" wrapText="1"/>
    </xf>
    <xf numFmtId="165" fontId="12" fillId="15" borderId="9" xfId="0" applyNumberFormat="1" applyFont="1" applyFill="1" applyBorder="1" applyAlignment="1">
      <alignment vertical="center"/>
    </xf>
    <xf numFmtId="2" fontId="12" fillId="15" borderId="9" xfId="0" applyNumberFormat="1" applyFont="1" applyFill="1" applyBorder="1" applyAlignment="1">
      <alignment vertical="center"/>
    </xf>
    <xf numFmtId="0" fontId="12" fillId="15" borderId="9" xfId="0" applyFont="1" applyFill="1" applyBorder="1" applyAlignment="1">
      <alignment vertical="center"/>
    </xf>
    <xf numFmtId="0" fontId="12" fillId="15" borderId="27" xfId="0" applyFont="1" applyFill="1" applyBorder="1" applyAlignment="1">
      <alignment vertical="center"/>
    </xf>
    <xf numFmtId="0" fontId="12" fillId="15" borderId="16" xfId="0" applyFont="1" applyFill="1" applyBorder="1" applyAlignment="1">
      <alignment vertical="center" wrapText="1"/>
    </xf>
    <xf numFmtId="165" fontId="12" fillId="15" borderId="9" xfId="0" applyNumberFormat="1" applyFont="1" applyFill="1" applyBorder="1" applyAlignment="1">
      <alignment vertical="center" wrapText="1"/>
    </xf>
    <xf numFmtId="2" fontId="12" fillId="15" borderId="9" xfId="0" applyNumberFormat="1" applyFont="1" applyFill="1" applyBorder="1" applyAlignment="1">
      <alignment vertical="center" wrapText="1"/>
    </xf>
    <xf numFmtId="0" fontId="12" fillId="15" borderId="9" xfId="0" applyFont="1" applyFill="1" applyBorder="1" applyAlignment="1">
      <alignment vertical="center" wrapText="1"/>
    </xf>
    <xf numFmtId="0" fontId="12" fillId="15" borderId="27" xfId="0" applyFont="1" applyFill="1" applyBorder="1" applyAlignment="1">
      <alignment vertical="center" wrapText="1"/>
    </xf>
    <xf numFmtId="165" fontId="12" fillId="15" borderId="27" xfId="0" applyNumberFormat="1" applyFont="1" applyFill="1" applyBorder="1" applyAlignment="1">
      <alignment vertical="center"/>
    </xf>
    <xf numFmtId="0" fontId="12" fillId="15" borderId="20" xfId="0" applyFont="1" applyFill="1" applyBorder="1" applyAlignment="1">
      <alignment vertical="center"/>
    </xf>
    <xf numFmtId="0" fontId="12" fillId="15" borderId="18" xfId="0" applyFont="1" applyFill="1" applyBorder="1" applyAlignment="1">
      <alignment vertical="center"/>
    </xf>
    <xf numFmtId="165" fontId="12" fillId="15" borderId="10" xfId="0" applyNumberFormat="1" applyFont="1" applyFill="1" applyBorder="1" applyAlignment="1">
      <alignment vertical="center"/>
    </xf>
    <xf numFmtId="2" fontId="12" fillId="15" borderId="10" xfId="0" applyNumberFormat="1" applyFont="1" applyFill="1" applyBorder="1" applyAlignment="1">
      <alignment vertical="center"/>
    </xf>
    <xf numFmtId="0" fontId="12" fillId="15" borderId="10" xfId="0" applyFont="1" applyFill="1" applyBorder="1" applyAlignment="1">
      <alignment vertical="center"/>
    </xf>
    <xf numFmtId="165" fontId="12" fillId="15" borderId="9" xfId="0" applyNumberFormat="1" applyFont="1" applyFill="1" applyBorder="1"/>
    <xf numFmtId="2" fontId="12" fillId="15" borderId="9" xfId="0" applyNumberFormat="1" applyFont="1" applyFill="1" applyBorder="1"/>
    <xf numFmtId="0" fontId="12" fillId="15" borderId="9" xfId="0" applyFont="1" applyFill="1" applyBorder="1"/>
    <xf numFmtId="0" fontId="12" fillId="15" borderId="27" xfId="0" applyFont="1" applyFill="1" applyBorder="1"/>
    <xf numFmtId="0" fontId="12" fillId="9" borderId="16" xfId="0" applyFont="1" applyFill="1" applyBorder="1" applyAlignment="1">
      <alignment vertical="center" wrapText="1"/>
    </xf>
    <xf numFmtId="0" fontId="12" fillId="9" borderId="13" xfId="0" applyFont="1" applyFill="1" applyBorder="1" applyAlignment="1">
      <alignment vertical="center" wrapText="1"/>
    </xf>
    <xf numFmtId="165" fontId="12" fillId="9" borderId="9" xfId="0" applyNumberFormat="1" applyFont="1" applyFill="1" applyBorder="1" applyAlignment="1">
      <alignment vertical="center" wrapText="1"/>
    </xf>
    <xf numFmtId="2" fontId="12" fillId="9" borderId="9" xfId="0" applyNumberFormat="1" applyFont="1" applyFill="1" applyBorder="1" applyAlignment="1">
      <alignment vertical="center" wrapText="1"/>
    </xf>
    <xf numFmtId="0" fontId="12" fillId="9" borderId="9" xfId="0" applyFont="1" applyFill="1" applyBorder="1" applyAlignment="1">
      <alignment vertical="center" wrapText="1"/>
    </xf>
    <xf numFmtId="0" fontId="12" fillId="9" borderId="27" xfId="0" applyFont="1" applyFill="1" applyBorder="1" applyAlignment="1">
      <alignment vertical="center" wrapText="1"/>
    </xf>
    <xf numFmtId="0" fontId="12" fillId="18" borderId="16" xfId="0" applyFont="1" applyFill="1" applyBorder="1" applyAlignment="1">
      <alignment vertical="center" wrapText="1"/>
    </xf>
    <xf numFmtId="0" fontId="12" fillId="18" borderId="13" xfId="0" applyFont="1" applyFill="1" applyBorder="1" applyAlignment="1">
      <alignment vertical="center" wrapText="1"/>
    </xf>
    <xf numFmtId="165" fontId="12" fillId="18" borderId="9" xfId="0" applyNumberFormat="1" applyFont="1" applyFill="1" applyBorder="1" applyAlignment="1">
      <alignment vertical="center" wrapText="1"/>
    </xf>
    <xf numFmtId="2" fontId="12" fillId="18" borderId="9" xfId="0" applyNumberFormat="1" applyFont="1" applyFill="1" applyBorder="1" applyAlignment="1">
      <alignment vertical="center" wrapText="1"/>
    </xf>
    <xf numFmtId="0" fontId="12" fillId="18" borderId="9" xfId="0" applyFont="1" applyFill="1" applyBorder="1" applyAlignment="1">
      <alignment vertical="center" wrapText="1"/>
    </xf>
    <xf numFmtId="0" fontId="12" fillId="18" borderId="27" xfId="0" applyFont="1" applyFill="1" applyBorder="1" applyAlignment="1">
      <alignment vertical="center" wrapText="1"/>
    </xf>
    <xf numFmtId="0" fontId="12" fillId="18" borderId="19" xfId="0" applyFont="1" applyFill="1" applyBorder="1" applyAlignment="1">
      <alignment vertical="center" wrapText="1"/>
    </xf>
    <xf numFmtId="0" fontId="12" fillId="18" borderId="0" xfId="0" applyFont="1" applyFill="1" applyAlignment="1">
      <alignment vertical="center" wrapText="1"/>
    </xf>
    <xf numFmtId="0" fontId="12" fillId="19" borderId="16" xfId="0" applyFont="1" applyFill="1" applyBorder="1" applyAlignment="1">
      <alignment vertical="center" wrapText="1"/>
    </xf>
    <xf numFmtId="0" fontId="12" fillId="19" borderId="13" xfId="0" applyFont="1" applyFill="1" applyBorder="1" applyAlignment="1">
      <alignment vertical="center" wrapText="1"/>
    </xf>
    <xf numFmtId="165" fontId="12" fillId="19" borderId="9" xfId="0" applyNumberFormat="1" applyFont="1" applyFill="1" applyBorder="1" applyAlignment="1">
      <alignment vertical="center" wrapText="1"/>
    </xf>
    <xf numFmtId="2" fontId="12" fillId="19" borderId="9" xfId="0" applyNumberFormat="1" applyFont="1" applyFill="1" applyBorder="1" applyAlignment="1">
      <alignment vertical="center" wrapText="1"/>
    </xf>
    <xf numFmtId="0" fontId="12" fillId="19" borderId="9" xfId="0" applyFont="1" applyFill="1" applyBorder="1" applyAlignment="1">
      <alignment vertical="center" wrapText="1"/>
    </xf>
    <xf numFmtId="0" fontId="12" fillId="19" borderId="27" xfId="0" applyFont="1" applyFill="1" applyBorder="1" applyAlignment="1">
      <alignment vertical="center" wrapText="1"/>
    </xf>
    <xf numFmtId="0" fontId="12" fillId="20" borderId="16" xfId="0" applyFont="1" applyFill="1" applyBorder="1" applyAlignment="1">
      <alignment vertical="center" wrapText="1"/>
    </xf>
    <xf numFmtId="0" fontId="12" fillId="20" borderId="13" xfId="0" applyFont="1" applyFill="1" applyBorder="1" applyAlignment="1">
      <alignment vertical="center" wrapText="1"/>
    </xf>
    <xf numFmtId="165" fontId="12" fillId="20" borderId="9" xfId="0" applyNumberFormat="1" applyFont="1" applyFill="1" applyBorder="1" applyAlignment="1">
      <alignment vertical="center" wrapText="1"/>
    </xf>
    <xf numFmtId="2" fontId="12" fillId="20" borderId="9" xfId="0" applyNumberFormat="1" applyFont="1" applyFill="1" applyBorder="1" applyAlignment="1">
      <alignment vertical="center" wrapText="1"/>
    </xf>
    <xf numFmtId="0" fontId="12" fillId="20" borderId="9" xfId="0" applyFont="1" applyFill="1" applyBorder="1" applyAlignment="1">
      <alignment vertical="center" wrapText="1"/>
    </xf>
    <xf numFmtId="0" fontId="12" fillId="20" borderId="27" xfId="0" applyFont="1" applyFill="1" applyBorder="1" applyAlignment="1">
      <alignment vertical="center" wrapText="1"/>
    </xf>
    <xf numFmtId="0" fontId="12" fillId="21" borderId="16" xfId="0" applyFont="1" applyFill="1" applyBorder="1" applyAlignment="1">
      <alignment vertical="top" wrapText="1"/>
    </xf>
    <xf numFmtId="0" fontId="12" fillId="21" borderId="13" xfId="0" applyFont="1" applyFill="1" applyBorder="1" applyAlignment="1">
      <alignment vertical="top" wrapText="1"/>
    </xf>
    <xf numFmtId="0" fontId="12" fillId="21" borderId="13" xfId="0" applyFont="1" applyFill="1" applyBorder="1" applyAlignment="1">
      <alignment vertical="center" wrapText="1"/>
    </xf>
    <xf numFmtId="165" fontId="12" fillId="21" borderId="9" xfId="0" applyNumberFormat="1" applyFont="1" applyFill="1" applyBorder="1" applyAlignment="1">
      <alignment vertical="center" wrapText="1"/>
    </xf>
    <xf numFmtId="2" fontId="12" fillId="21" borderId="9" xfId="0" applyNumberFormat="1" applyFont="1" applyFill="1" applyBorder="1" applyAlignment="1">
      <alignment vertical="center" wrapText="1"/>
    </xf>
    <xf numFmtId="0" fontId="12" fillId="21" borderId="9" xfId="0" applyFont="1" applyFill="1" applyBorder="1" applyAlignment="1">
      <alignment vertical="center" wrapText="1"/>
    </xf>
    <xf numFmtId="0" fontId="12" fillId="21" borderId="27" xfId="0" applyFont="1" applyFill="1" applyBorder="1" applyAlignment="1">
      <alignment vertical="center" wrapText="1"/>
    </xf>
    <xf numFmtId="0" fontId="12" fillId="21" borderId="16" xfId="0" applyFont="1" applyFill="1" applyBorder="1" applyAlignment="1">
      <alignment vertical="center" wrapText="1"/>
    </xf>
    <xf numFmtId="0" fontId="12" fillId="21" borderId="19" xfId="0" applyFont="1" applyFill="1" applyBorder="1" applyAlignment="1">
      <alignment vertical="center" wrapText="1"/>
    </xf>
    <xf numFmtId="0" fontId="13" fillId="21" borderId="16" xfId="0" applyFont="1" applyFill="1" applyBorder="1" applyAlignment="1">
      <alignment horizontal="left"/>
    </xf>
    <xf numFmtId="0" fontId="12" fillId="21" borderId="29" xfId="0" applyFont="1" applyFill="1" applyBorder="1" applyAlignment="1">
      <alignment vertical="center" wrapText="1"/>
    </xf>
    <xf numFmtId="1" fontId="12" fillId="15" borderId="27" xfId="0" applyNumberFormat="1" applyFont="1" applyFill="1" applyBorder="1" applyAlignment="1">
      <alignment vertical="center"/>
    </xf>
    <xf numFmtId="1" fontId="12" fillId="15" borderId="13" xfId="0" applyNumberFormat="1" applyFont="1" applyFill="1" applyBorder="1" applyAlignment="1">
      <alignment vertical="center"/>
    </xf>
    <xf numFmtId="1" fontId="17" fillId="15" borderId="13" xfId="0" applyNumberFormat="1" applyFont="1" applyFill="1" applyBorder="1" applyAlignment="1">
      <alignment vertical="center"/>
    </xf>
    <xf numFmtId="164" fontId="7" fillId="0" borderId="13" xfId="0" applyNumberFormat="1" applyFont="1" applyBorder="1" applyAlignment="1">
      <alignment horizontal="right"/>
    </xf>
    <xf numFmtId="0" fontId="3" fillId="0" borderId="14" xfId="0" applyFont="1" applyBorder="1" applyAlignment="1">
      <alignment vertical="center" wrapText="1"/>
    </xf>
    <xf numFmtId="0" fontId="26" fillId="0" borderId="19" xfId="0" applyFont="1" applyBorder="1"/>
    <xf numFmtId="0" fontId="0" fillId="0" borderId="19" xfId="0" applyBorder="1" applyAlignment="1">
      <alignment horizontal="center"/>
    </xf>
    <xf numFmtId="0" fontId="22" fillId="0" borderId="0" xfId="0" applyFont="1"/>
    <xf numFmtId="0" fontId="3" fillId="0" borderId="0" xfId="0" applyFont="1" applyAlignment="1">
      <alignment horizontal="center"/>
    </xf>
    <xf numFmtId="0" fontId="3" fillId="0" borderId="13" xfId="0" applyFont="1" applyBorder="1" applyAlignment="1">
      <alignment vertical="center"/>
    </xf>
    <xf numFmtId="0" fontId="10" fillId="0" borderId="13" xfId="0" applyFont="1" applyBorder="1" applyAlignment="1">
      <alignment horizontal="left"/>
    </xf>
    <xf numFmtId="0" fontId="10" fillId="0" borderId="0" xfId="0" applyFont="1" applyAlignment="1">
      <alignment horizontal="left"/>
    </xf>
    <xf numFmtId="0" fontId="3" fillId="0" borderId="13" xfId="0" applyFont="1" applyBorder="1" applyAlignment="1">
      <alignment vertical="top" wrapText="1"/>
    </xf>
    <xf numFmtId="0" fontId="3" fillId="0" borderId="0" xfId="0" applyFont="1" applyAlignment="1">
      <alignment vertical="top" wrapText="1"/>
    </xf>
    <xf numFmtId="0" fontId="3" fillId="20" borderId="10" xfId="0" applyFont="1" applyFill="1" applyBorder="1" applyAlignment="1">
      <alignment vertical="center" wrapText="1"/>
    </xf>
    <xf numFmtId="0" fontId="3" fillId="20" borderId="20" xfId="0" applyFont="1" applyFill="1" applyBorder="1" applyAlignment="1">
      <alignment vertical="center" wrapText="1"/>
    </xf>
    <xf numFmtId="0" fontId="3" fillId="20" borderId="13" xfId="0" applyFont="1" applyFill="1" applyBorder="1" applyAlignment="1">
      <alignment vertical="center" wrapText="1"/>
    </xf>
    <xf numFmtId="0" fontId="3" fillId="20" borderId="0" xfId="0" applyFont="1" applyFill="1"/>
    <xf numFmtId="0" fontId="0" fillId="20" borderId="13" xfId="0" applyFill="1" applyBorder="1"/>
    <xf numFmtId="0" fontId="0" fillId="20" borderId="9" xfId="0" applyFill="1" applyBorder="1"/>
    <xf numFmtId="0" fontId="16" fillId="20" borderId="9" xfId="0" applyFont="1" applyFill="1" applyBorder="1"/>
    <xf numFmtId="0" fontId="0" fillId="20" borderId="0" xfId="0" applyFill="1"/>
    <xf numFmtId="0" fontId="12" fillId="20" borderId="16" xfId="0" applyFont="1" applyFill="1" applyBorder="1" applyAlignment="1">
      <alignment vertical="center"/>
    </xf>
    <xf numFmtId="0" fontId="12" fillId="20" borderId="13" xfId="0" applyFont="1" applyFill="1" applyBorder="1" applyAlignment="1">
      <alignment vertical="center"/>
    </xf>
    <xf numFmtId="165" fontId="12" fillId="20" borderId="9" xfId="0" applyNumberFormat="1" applyFont="1" applyFill="1" applyBorder="1" applyAlignment="1">
      <alignment vertical="center"/>
    </xf>
    <xf numFmtId="2" fontId="12" fillId="20" borderId="9" xfId="0" applyNumberFormat="1" applyFont="1" applyFill="1" applyBorder="1" applyAlignment="1">
      <alignment vertical="center"/>
    </xf>
    <xf numFmtId="0" fontId="12" fillId="20" borderId="9" xfId="0" applyFont="1" applyFill="1" applyBorder="1" applyAlignment="1">
      <alignment vertical="center"/>
    </xf>
    <xf numFmtId="0" fontId="12" fillId="20" borderId="27" xfId="0" applyFont="1" applyFill="1" applyBorder="1" applyAlignment="1">
      <alignment vertical="center"/>
    </xf>
    <xf numFmtId="0" fontId="3" fillId="4" borderId="0" xfId="0" applyFont="1" applyFill="1" applyAlignment="1">
      <alignment vertical="center" wrapText="1"/>
    </xf>
    <xf numFmtId="0" fontId="3" fillId="19" borderId="0" xfId="0" applyFont="1" applyFill="1"/>
    <xf numFmtId="0" fontId="3" fillId="0" borderId="0" xfId="0" applyFont="1" applyAlignment="1">
      <alignment wrapText="1" shrinkToFit="1"/>
    </xf>
    <xf numFmtId="0" fontId="3" fillId="0" borderId="7" xfId="1" applyBorder="1" applyAlignment="1">
      <alignment horizontal="right"/>
    </xf>
    <xf numFmtId="0" fontId="27" fillId="0" borderId="0" xfId="0" applyFont="1"/>
    <xf numFmtId="0" fontId="29" fillId="0" borderId="0" xfId="0" applyFont="1"/>
    <xf numFmtId="0" fontId="3" fillId="0" borderId="0" xfId="0" applyFont="1" applyAlignment="1">
      <alignment horizontal="left"/>
    </xf>
    <xf numFmtId="0" fontId="6" fillId="0" borderId="0" xfId="0" applyFont="1" applyAlignment="1">
      <alignment horizontal="left"/>
    </xf>
    <xf numFmtId="0" fontId="32" fillId="0" borderId="0" xfId="0" applyFont="1" applyAlignment="1">
      <alignment horizontal="left"/>
    </xf>
    <xf numFmtId="0" fontId="32" fillId="0" borderId="0" xfId="0" applyFont="1" applyAlignment="1">
      <alignment horizontal="center"/>
    </xf>
    <xf numFmtId="0" fontId="8" fillId="0" borderId="0" xfId="0" applyFont="1" applyAlignment="1">
      <alignment horizontal="center"/>
    </xf>
    <xf numFmtId="0" fontId="34" fillId="0" borderId="0" xfId="0" applyFont="1"/>
    <xf numFmtId="0" fontId="3" fillId="4" borderId="0" xfId="0" applyFont="1" applyFill="1" applyAlignment="1">
      <alignment horizontal="center"/>
    </xf>
    <xf numFmtId="0" fontId="3" fillId="22" borderId="0" xfId="0" applyFont="1" applyFill="1" applyAlignment="1">
      <alignment horizontal="center"/>
    </xf>
    <xf numFmtId="0" fontId="3" fillId="23" borderId="0" xfId="0" applyFont="1" applyFill="1" applyAlignment="1">
      <alignment horizontal="center"/>
    </xf>
    <xf numFmtId="0" fontId="3" fillId="24" borderId="0" xfId="0" applyFont="1" applyFill="1" applyAlignment="1">
      <alignment horizontal="center"/>
    </xf>
    <xf numFmtId="0" fontId="3" fillId="0" borderId="8" xfId="0" applyFont="1" applyBorder="1" applyAlignment="1" applyProtection="1">
      <alignment horizontal="center" wrapText="1"/>
      <protection locked="0"/>
    </xf>
    <xf numFmtId="0" fontId="3" fillId="0" borderId="8" xfId="0" applyFont="1" applyBorder="1" applyAlignment="1" applyProtection="1">
      <alignment horizontal="left" wrapText="1"/>
      <protection locked="0"/>
    </xf>
    <xf numFmtId="0" fontId="3" fillId="22" borderId="8" xfId="0" applyFont="1" applyFill="1" applyBorder="1" applyAlignment="1" applyProtection="1">
      <alignment horizontal="center" wrapText="1"/>
      <protection locked="0"/>
    </xf>
    <xf numFmtId="0" fontId="3" fillId="23" borderId="8" xfId="0" applyFont="1" applyFill="1" applyBorder="1" applyAlignment="1" applyProtection="1">
      <alignment horizontal="center" wrapText="1"/>
      <protection locked="0"/>
    </xf>
    <xf numFmtId="0" fontId="3" fillId="24" borderId="8" xfId="0" applyFont="1" applyFill="1" applyBorder="1" applyAlignment="1" applyProtection="1">
      <alignment horizontal="center" wrapText="1"/>
      <protection locked="0"/>
    </xf>
    <xf numFmtId="0" fontId="3" fillId="24" borderId="0" xfId="0" applyFont="1" applyFill="1" applyAlignment="1" applyProtection="1">
      <alignment horizontal="center" wrapText="1"/>
      <protection locked="0"/>
    </xf>
    <xf numFmtId="14" fontId="3" fillId="0" borderId="0" xfId="0" applyNumberFormat="1" applyFont="1"/>
    <xf numFmtId="0" fontId="3" fillId="0" borderId="0" xfId="0" applyFont="1" applyAlignment="1" applyProtection="1">
      <alignment horizontal="left"/>
      <protection locked="0"/>
    </xf>
    <xf numFmtId="0" fontId="3" fillId="0" borderId="0" xfId="0" applyFont="1" applyProtection="1">
      <protection locked="0"/>
    </xf>
    <xf numFmtId="2" fontId="3" fillId="0" borderId="0" xfId="0" applyNumberFormat="1" applyFont="1"/>
    <xf numFmtId="2" fontId="3" fillId="0" borderId="0" xfId="0" applyNumberFormat="1" applyFont="1" applyAlignment="1">
      <alignment horizontal="right"/>
    </xf>
    <xf numFmtId="2" fontId="3" fillId="25" borderId="0" xfId="0" applyNumberFormat="1" applyFont="1" applyFill="1"/>
    <xf numFmtId="166" fontId="3" fillId="0" borderId="0" xfId="0" applyNumberFormat="1" applyFont="1"/>
    <xf numFmtId="166" fontId="3" fillId="16" borderId="0" xfId="0" applyNumberFormat="1" applyFont="1" applyFill="1"/>
    <xf numFmtId="14" fontId="3" fillId="0" borderId="37" xfId="0" applyNumberFormat="1" applyFont="1" applyBorder="1"/>
    <xf numFmtId="0" fontId="3" fillId="0" borderId="37" xfId="0" applyFont="1" applyBorder="1" applyAlignment="1" applyProtection="1">
      <alignment horizontal="left"/>
      <protection locked="0"/>
    </xf>
    <xf numFmtId="0" fontId="3" fillId="0" borderId="37" xfId="0" applyFont="1" applyBorder="1"/>
    <xf numFmtId="0" fontId="3" fillId="0" borderId="37" xfId="0" applyFont="1" applyBorder="1" applyProtection="1">
      <protection locked="0"/>
    </xf>
    <xf numFmtId="2" fontId="3" fillId="0" borderId="37" xfId="0" applyNumberFormat="1" applyFont="1" applyBorder="1"/>
    <xf numFmtId="2" fontId="3" fillId="0" borderId="37" xfId="0" applyNumberFormat="1" applyFont="1" applyBorder="1" applyAlignment="1">
      <alignment horizontal="right"/>
    </xf>
    <xf numFmtId="2" fontId="3" fillId="25" borderId="37" xfId="0" applyNumberFormat="1" applyFont="1" applyFill="1" applyBorder="1"/>
    <xf numFmtId="166" fontId="3" fillId="0" borderId="37" xfId="0" applyNumberFormat="1" applyFont="1" applyBorder="1"/>
    <xf numFmtId="166" fontId="3" fillId="16" borderId="37" xfId="0" applyNumberFormat="1" applyFont="1" applyFill="1" applyBorder="1"/>
    <xf numFmtId="0" fontId="3" fillId="0" borderId="8" xfId="0" applyFont="1" applyBorder="1"/>
    <xf numFmtId="0" fontId="3" fillId="0" borderId="12" xfId="0" applyFont="1" applyBorder="1" applyAlignment="1">
      <alignment vertical="center" wrapText="1"/>
    </xf>
    <xf numFmtId="0" fontId="12" fillId="0" borderId="12" xfId="0" applyFont="1" applyBorder="1" applyAlignment="1">
      <alignment vertical="center" wrapText="1"/>
    </xf>
    <xf numFmtId="0" fontId="15" fillId="0" borderId="12" xfId="0" applyFont="1" applyBorder="1" applyAlignment="1">
      <alignment vertical="center" wrapText="1"/>
    </xf>
    <xf numFmtId="0" fontId="12" fillId="0" borderId="38" xfId="0" applyFont="1" applyBorder="1" applyAlignment="1">
      <alignment vertical="center" wrapText="1"/>
    </xf>
    <xf numFmtId="0" fontId="12" fillId="0" borderId="12" xfId="0" applyFont="1" applyBorder="1" applyAlignment="1">
      <alignment vertical="center"/>
    </xf>
    <xf numFmtId="0" fontId="12" fillId="0" borderId="11" xfId="0" applyFont="1" applyBorder="1" applyAlignment="1">
      <alignment vertical="center"/>
    </xf>
    <xf numFmtId="0" fontId="12" fillId="0" borderId="12" xfId="0" applyFont="1" applyBorder="1"/>
    <xf numFmtId="1" fontId="12" fillId="0" borderId="9" xfId="0" applyNumberFormat="1" applyFont="1" applyBorder="1" applyAlignment="1">
      <alignment vertical="center"/>
    </xf>
    <xf numFmtId="1" fontId="17" fillId="0" borderId="9" xfId="0" applyNumberFormat="1" applyFont="1" applyBorder="1" applyAlignment="1">
      <alignment vertical="center"/>
    </xf>
    <xf numFmtId="0" fontId="3" fillId="0" borderId="16" xfId="0" applyFont="1" applyBorder="1" applyAlignment="1">
      <alignment vertical="center" wrapText="1"/>
    </xf>
    <xf numFmtId="0" fontId="3" fillId="0" borderId="16" xfId="0" applyFont="1" applyBorder="1"/>
    <xf numFmtId="2" fontId="3" fillId="0" borderId="9" xfId="1" applyNumberFormat="1" applyBorder="1"/>
    <xf numFmtId="0" fontId="3" fillId="0" borderId="9" xfId="1" applyBorder="1"/>
    <xf numFmtId="0" fontId="3" fillId="0" borderId="17" xfId="0" applyFont="1" applyBorder="1" applyAlignment="1">
      <alignment vertical="center" wrapText="1"/>
    </xf>
    <xf numFmtId="0" fontId="3" fillId="0" borderId="15" xfId="0" applyFont="1" applyBorder="1" applyAlignment="1">
      <alignment vertical="center" wrapText="1"/>
    </xf>
    <xf numFmtId="0" fontId="3" fillId="0" borderId="18" xfId="0" applyFont="1" applyBorder="1" applyAlignment="1">
      <alignment vertical="center" wrapText="1"/>
    </xf>
    <xf numFmtId="0" fontId="7" fillId="0" borderId="17" xfId="1" applyFont="1" applyBorder="1" applyAlignment="1">
      <alignment horizontal="left"/>
    </xf>
    <xf numFmtId="0" fontId="7" fillId="0" borderId="9" xfId="1" applyFont="1" applyBorder="1" applyAlignment="1">
      <alignment horizontal="left"/>
    </xf>
    <xf numFmtId="2" fontId="3" fillId="0" borderId="9" xfId="0" applyNumberFormat="1" applyFont="1" applyBorder="1" applyAlignment="1">
      <alignment horizontal="right" wrapText="1"/>
    </xf>
    <xf numFmtId="2" fontId="7" fillId="0" borderId="10" xfId="1" applyNumberFormat="1" applyFont="1" applyBorder="1"/>
    <xf numFmtId="2" fontId="7" fillId="0" borderId="10" xfId="1" applyNumberFormat="1" applyFont="1" applyBorder="1" applyAlignment="1">
      <alignment horizontal="right"/>
    </xf>
    <xf numFmtId="0" fontId="12" fillId="7" borderId="16" xfId="0" applyFont="1" applyFill="1" applyBorder="1" applyAlignment="1">
      <alignment vertical="center"/>
    </xf>
    <xf numFmtId="0" fontId="12" fillId="7" borderId="13" xfId="0" applyFont="1" applyFill="1" applyBorder="1" applyAlignment="1">
      <alignment vertical="center"/>
    </xf>
    <xf numFmtId="0" fontId="12" fillId="7" borderId="9" xfId="0" applyFont="1" applyFill="1" applyBorder="1" applyAlignment="1">
      <alignment vertical="center"/>
    </xf>
    <xf numFmtId="0" fontId="12" fillId="7" borderId="27" xfId="0" applyFont="1" applyFill="1" applyBorder="1" applyAlignment="1">
      <alignment vertical="center"/>
    </xf>
    <xf numFmtId="2" fontId="0" fillId="7" borderId="13" xfId="0" applyNumberFormat="1" applyFill="1" applyBorder="1"/>
    <xf numFmtId="0" fontId="0" fillId="7" borderId="9" xfId="0" applyFill="1" applyBorder="1"/>
    <xf numFmtId="0" fontId="0" fillId="7" borderId="0" xfId="0" applyFill="1"/>
    <xf numFmtId="0" fontId="35" fillId="0" borderId="0" xfId="0" applyFont="1"/>
    <xf numFmtId="0" fontId="12" fillId="14" borderId="16" xfId="0" applyFont="1" applyFill="1" applyBorder="1" applyAlignment="1">
      <alignment vertical="center" wrapText="1"/>
    </xf>
    <xf numFmtId="0" fontId="12" fillId="14" borderId="13" xfId="0" applyFont="1" applyFill="1" applyBorder="1" applyAlignment="1">
      <alignment vertical="center" wrapText="1"/>
    </xf>
    <xf numFmtId="0" fontId="12" fillId="14" borderId="9" xfId="0" applyFont="1" applyFill="1" applyBorder="1" applyAlignment="1">
      <alignment vertical="center" wrapText="1"/>
    </xf>
    <xf numFmtId="0" fontId="12" fillId="14" borderId="27" xfId="0" applyFont="1" applyFill="1" applyBorder="1" applyAlignment="1">
      <alignment vertical="center" wrapText="1"/>
    </xf>
    <xf numFmtId="2" fontId="0" fillId="14" borderId="13" xfId="0" applyNumberFormat="1" applyFill="1" applyBorder="1"/>
    <xf numFmtId="165" fontId="12" fillId="14" borderId="9" xfId="0" applyNumberFormat="1" applyFont="1" applyFill="1" applyBorder="1" applyAlignment="1">
      <alignment vertical="center" wrapText="1"/>
    </xf>
    <xf numFmtId="2" fontId="12" fillId="14" borderId="9" xfId="0" applyNumberFormat="1" applyFont="1" applyFill="1" applyBorder="1" applyAlignment="1">
      <alignment vertical="center" wrapText="1"/>
    </xf>
    <xf numFmtId="0" fontId="0" fillId="14" borderId="13" xfId="0" applyFill="1" applyBorder="1"/>
    <xf numFmtId="0" fontId="16" fillId="14" borderId="9" xfId="0" applyFont="1" applyFill="1" applyBorder="1"/>
    <xf numFmtId="0" fontId="3" fillId="14" borderId="16" xfId="0" applyFont="1" applyFill="1" applyBorder="1" applyAlignment="1">
      <alignment vertical="center" wrapText="1"/>
    </xf>
    <xf numFmtId="0" fontId="3" fillId="14" borderId="13" xfId="0" applyFont="1" applyFill="1" applyBorder="1" applyAlignment="1">
      <alignment vertical="center" wrapText="1"/>
    </xf>
    <xf numFmtId="0" fontId="3" fillId="14" borderId="9" xfId="0" applyFont="1" applyFill="1" applyBorder="1" applyAlignment="1">
      <alignment vertical="center" wrapText="1"/>
    </xf>
    <xf numFmtId="0" fontId="3" fillId="14" borderId="0" xfId="0" applyFont="1" applyFill="1" applyAlignment="1">
      <alignment vertical="center" wrapText="1"/>
    </xf>
    <xf numFmtId="2" fontId="3" fillId="14" borderId="9" xfId="0" applyNumberFormat="1" applyFont="1" applyFill="1" applyBorder="1" applyAlignment="1">
      <alignment vertical="center" wrapText="1"/>
    </xf>
    <xf numFmtId="0" fontId="3" fillId="14" borderId="12" xfId="0" applyFont="1" applyFill="1" applyBorder="1" applyAlignment="1">
      <alignment horizontal="right" wrapText="1"/>
    </xf>
    <xf numFmtId="0" fontId="11" fillId="14" borderId="9" xfId="0" applyFont="1" applyFill="1" applyBorder="1" applyAlignment="1">
      <alignment horizontal="right" wrapText="1"/>
    </xf>
    <xf numFmtId="0" fontId="3" fillId="14" borderId="0" xfId="0" applyFont="1" applyFill="1" applyAlignment="1">
      <alignment wrapText="1"/>
    </xf>
    <xf numFmtId="2" fontId="3" fillId="14" borderId="9" xfId="0" applyNumberFormat="1" applyFont="1" applyFill="1" applyBorder="1" applyAlignment="1">
      <alignment horizontal="right" wrapText="1"/>
    </xf>
    <xf numFmtId="2" fontId="7" fillId="14" borderId="10" xfId="1" applyNumberFormat="1" applyFont="1" applyFill="1" applyBorder="1"/>
    <xf numFmtId="2" fontId="7" fillId="14" borderId="10" xfId="1" applyNumberFormat="1" applyFont="1" applyFill="1" applyBorder="1" applyAlignment="1">
      <alignment horizontal="right"/>
    </xf>
    <xf numFmtId="0" fontId="3" fillId="6" borderId="9" xfId="0" applyFont="1" applyFill="1" applyBorder="1" applyAlignment="1">
      <alignment horizontal="right" wrapText="1"/>
    </xf>
    <xf numFmtId="0" fontId="3" fillId="6" borderId="0" xfId="0" applyFont="1" applyFill="1" applyAlignment="1">
      <alignment horizontal="right" wrapText="1"/>
    </xf>
    <xf numFmtId="0" fontId="3" fillId="6" borderId="9" xfId="0" applyFont="1" applyFill="1" applyBorder="1" applyAlignment="1">
      <alignment horizontal="right" vertical="center" wrapText="1"/>
    </xf>
    <xf numFmtId="0" fontId="3" fillId="6" borderId="10" xfId="0" applyFont="1" applyFill="1" applyBorder="1" applyAlignment="1">
      <alignment horizontal="right" wrapText="1"/>
    </xf>
    <xf numFmtId="0" fontId="3" fillId="6" borderId="9" xfId="0" applyFont="1" applyFill="1" applyBorder="1" applyAlignment="1">
      <alignment wrapText="1"/>
    </xf>
    <xf numFmtId="1" fontId="7" fillId="6" borderId="9" xfId="1" applyNumberFormat="1" applyFont="1" applyFill="1" applyBorder="1" applyAlignment="1">
      <alignment horizontal="right"/>
    </xf>
    <xf numFmtId="0" fontId="11" fillId="6" borderId="9" xfId="0" applyFont="1" applyFill="1" applyBorder="1" applyAlignment="1">
      <alignment horizontal="right" wrapText="1"/>
    </xf>
    <xf numFmtId="0" fontId="3" fillId="6" borderId="0" xfId="0" applyFont="1" applyFill="1" applyAlignment="1">
      <alignment wrapText="1"/>
    </xf>
    <xf numFmtId="0" fontId="3" fillId="6" borderId="13" xfId="0" applyFont="1" applyFill="1" applyBorder="1" applyAlignment="1">
      <alignment wrapText="1"/>
    </xf>
    <xf numFmtId="0" fontId="12" fillId="6" borderId="16" xfId="0" applyFont="1" applyFill="1" applyBorder="1" applyAlignment="1">
      <alignment vertical="center" wrapText="1"/>
    </xf>
    <xf numFmtId="0" fontId="12" fillId="6" borderId="13" xfId="0" applyFont="1" applyFill="1" applyBorder="1" applyAlignment="1">
      <alignment vertical="top" wrapText="1"/>
    </xf>
    <xf numFmtId="0" fontId="12" fillId="6" borderId="13" xfId="0" applyFont="1" applyFill="1" applyBorder="1" applyAlignment="1">
      <alignment vertical="center" wrapText="1"/>
    </xf>
    <xf numFmtId="165" fontId="12" fillId="6" borderId="9" xfId="0" applyNumberFormat="1" applyFont="1" applyFill="1" applyBorder="1" applyAlignment="1">
      <alignment vertical="center" wrapText="1"/>
    </xf>
    <xf numFmtId="2" fontId="12" fillId="6" borderId="9" xfId="0" applyNumberFormat="1" applyFont="1" applyFill="1" applyBorder="1" applyAlignment="1">
      <alignment vertical="center" wrapText="1"/>
    </xf>
    <xf numFmtId="0" fontId="12" fillId="6" borderId="9" xfId="0" applyFont="1" applyFill="1" applyBorder="1" applyAlignment="1">
      <alignment vertical="center" wrapText="1"/>
    </xf>
    <xf numFmtId="0" fontId="12" fillId="6" borderId="27" xfId="0" applyFont="1" applyFill="1" applyBorder="1" applyAlignment="1">
      <alignment vertical="center" wrapText="1"/>
    </xf>
    <xf numFmtId="0" fontId="0" fillId="6" borderId="13" xfId="0" applyFill="1" applyBorder="1"/>
    <xf numFmtId="0" fontId="0" fillId="6" borderId="9" xfId="0" applyFill="1" applyBorder="1"/>
    <xf numFmtId="0" fontId="16" fillId="6" borderId="9" xfId="0" applyFont="1" applyFill="1" applyBorder="1"/>
    <xf numFmtId="0" fontId="0" fillId="6" borderId="0" xfId="0" applyFill="1"/>
    <xf numFmtId="0" fontId="12" fillId="6" borderId="16" xfId="0" applyFont="1" applyFill="1" applyBorder="1" applyAlignment="1">
      <alignment vertical="top" wrapText="1"/>
    </xf>
    <xf numFmtId="0" fontId="3" fillId="11" borderId="9" xfId="0" applyFont="1" applyFill="1" applyBorder="1" applyAlignment="1">
      <alignment vertical="center" wrapText="1"/>
    </xf>
    <xf numFmtId="2" fontId="3" fillId="11" borderId="9" xfId="0" applyNumberFormat="1" applyFont="1" applyFill="1" applyBorder="1" applyAlignment="1">
      <alignment vertical="center" wrapText="1"/>
    </xf>
    <xf numFmtId="2" fontId="3" fillId="11" borderId="9" xfId="0" applyNumberFormat="1" applyFont="1" applyFill="1" applyBorder="1" applyAlignment="1">
      <alignment horizontal="right" wrapText="1"/>
    </xf>
    <xf numFmtId="2" fontId="7" fillId="11" borderId="10" xfId="1" applyNumberFormat="1" applyFont="1" applyFill="1" applyBorder="1"/>
    <xf numFmtId="0" fontId="3" fillId="11" borderId="12" xfId="0" applyFont="1" applyFill="1" applyBorder="1" applyAlignment="1">
      <alignment horizontal="right" wrapText="1"/>
    </xf>
    <xf numFmtId="2" fontId="7" fillId="11" borderId="10" xfId="1" applyNumberFormat="1" applyFont="1" applyFill="1" applyBorder="1" applyAlignment="1">
      <alignment horizontal="right"/>
    </xf>
    <xf numFmtId="0" fontId="11" fillId="11" borderId="9" xfId="0" applyFont="1" applyFill="1" applyBorder="1" applyAlignment="1">
      <alignment horizontal="right" wrapText="1"/>
    </xf>
    <xf numFmtId="0" fontId="3" fillId="11" borderId="0" xfId="0" applyFont="1" applyFill="1" applyAlignment="1">
      <alignment wrapText="1"/>
    </xf>
    <xf numFmtId="0" fontId="3" fillId="11" borderId="13" xfId="0" applyFont="1" applyFill="1" applyBorder="1" applyAlignment="1">
      <alignment wrapText="1"/>
    </xf>
    <xf numFmtId="0" fontId="3" fillId="11" borderId="9" xfId="0" applyFont="1" applyFill="1" applyBorder="1" applyAlignment="1">
      <alignment wrapText="1"/>
    </xf>
    <xf numFmtId="0" fontId="3" fillId="8" borderId="9" xfId="0" applyFont="1" applyFill="1" applyBorder="1" applyAlignment="1">
      <alignment horizontal="right" wrapText="1"/>
    </xf>
    <xf numFmtId="2" fontId="3" fillId="8" borderId="9" xfId="0" applyNumberFormat="1" applyFont="1" applyFill="1" applyBorder="1" applyAlignment="1">
      <alignment horizontal="right" wrapText="1"/>
    </xf>
    <xf numFmtId="2" fontId="7" fillId="8" borderId="10" xfId="1" applyNumberFormat="1" applyFont="1" applyFill="1" applyBorder="1"/>
    <xf numFmtId="0" fontId="3" fillId="8" borderId="12" xfId="0" applyFont="1" applyFill="1" applyBorder="1" applyAlignment="1">
      <alignment horizontal="right" wrapText="1"/>
    </xf>
    <xf numFmtId="2" fontId="7" fillId="8" borderId="10" xfId="1" applyNumberFormat="1" applyFont="1" applyFill="1" applyBorder="1" applyAlignment="1">
      <alignment horizontal="right"/>
    </xf>
    <xf numFmtId="0" fontId="11" fillId="8" borderId="9" xfId="0" applyFont="1" applyFill="1" applyBorder="1" applyAlignment="1">
      <alignment horizontal="right" wrapText="1"/>
    </xf>
    <xf numFmtId="0" fontId="3" fillId="8" borderId="0" xfId="0" applyFont="1" applyFill="1" applyAlignment="1">
      <alignment wrapText="1"/>
    </xf>
    <xf numFmtId="0" fontId="12" fillId="8" borderId="13" xfId="0" applyFont="1" applyFill="1" applyBorder="1" applyAlignment="1">
      <alignment vertical="top" wrapText="1"/>
    </xf>
    <xf numFmtId="0" fontId="12" fillId="8" borderId="27" xfId="0" applyFont="1" applyFill="1" applyBorder="1" applyAlignment="1">
      <alignment vertical="center" wrapText="1"/>
    </xf>
    <xf numFmtId="2" fontId="0" fillId="8" borderId="13" xfId="0" applyNumberFormat="1" applyFill="1" applyBorder="1"/>
    <xf numFmtId="0" fontId="0" fillId="8" borderId="9" xfId="0" applyFill="1" applyBorder="1"/>
    <xf numFmtId="0" fontId="0" fillId="8" borderId="0" xfId="0" applyFill="1"/>
  </cellXfs>
  <cellStyles count="3">
    <cellStyle name="Comma 2" xfId="2" xr:uid="{C91758EB-32AD-E046-8866-6410819D7598}"/>
    <cellStyle name="Normal" xfId="0" builtinId="0"/>
    <cellStyle name="Normal 2" xfId="1" xr:uid="{09EEEDBC-8509-D347-89FE-E2F4C2EDC3DA}"/>
  </cellStyles>
  <dxfs count="0"/>
  <tableStyles count="0" defaultTableStyle="TableStyleMedium2" defaultPivotStyle="PivotStyleLight16"/>
  <colors>
    <mruColors>
      <color rgb="FFE8EDFF"/>
      <color rgb="FFD6FFF6"/>
      <color rgb="FFE4DEFF"/>
      <color rgb="FFFFEFFC"/>
      <color rgb="FFFFE0DE"/>
      <color rgb="FF0432FF"/>
      <color rgb="FF55BC18"/>
      <color rgb="FF92D050"/>
      <color rgb="FF00D262"/>
      <color rgb="FF00D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72D42-0097-674C-87EB-F74CD3DC0A22}">
  <dimension ref="A1:CF90"/>
  <sheetViews>
    <sheetView topLeftCell="A13" zoomScale="140" zoomScaleNormal="140" workbookViewId="0">
      <pane xSplit="1" topLeftCell="W1" activePane="topRight" state="frozen"/>
      <selection pane="topRight" activeCell="Z39" sqref="Z39"/>
    </sheetView>
  </sheetViews>
  <sheetFormatPr baseColWidth="10" defaultRowHeight="13" x14ac:dyDescent="0.15"/>
  <cols>
    <col min="1" max="1" width="30.83203125" style="48" customWidth="1"/>
    <col min="2" max="2" width="16.6640625" style="48" customWidth="1"/>
    <col min="3" max="3" width="15" style="48" customWidth="1"/>
    <col min="4" max="4" width="12.33203125" style="48" customWidth="1"/>
    <col min="5" max="6" width="20.6640625" style="48" customWidth="1"/>
    <col min="7" max="8" width="10.83203125" style="93" customWidth="1"/>
    <col min="9" max="10" width="10.83203125" style="48" customWidth="1"/>
    <col min="11" max="11" width="17.1640625" style="48" customWidth="1"/>
    <col min="12" max="31" width="10.83203125" style="48" customWidth="1"/>
    <col min="32" max="61" width="10.83203125" style="48"/>
    <col min="62" max="62" width="10.83203125" style="70"/>
    <col min="63" max="71" width="10.83203125" style="48"/>
    <col min="72" max="72" width="10.83203125" style="94"/>
    <col min="73" max="16384" width="10.83203125" style="48"/>
  </cols>
  <sheetData>
    <row r="1" spans="1:72" s="2" customFormat="1" ht="16" customHeight="1" x14ac:dyDescent="0.2">
      <c r="A1" s="1" t="s">
        <v>953</v>
      </c>
    </row>
    <row r="2" spans="1:72" s="2" customFormat="1" ht="16" customHeight="1" x14ac:dyDescent="0.15">
      <c r="A2" s="3" t="s">
        <v>0</v>
      </c>
      <c r="B2" s="4" t="s">
        <v>2</v>
      </c>
      <c r="C2" s="5"/>
      <c r="D2" s="5"/>
      <c r="E2" s="5"/>
      <c r="F2" s="5"/>
      <c r="G2" s="5"/>
      <c r="H2" s="5"/>
      <c r="I2" s="5"/>
      <c r="J2" s="5"/>
      <c r="K2" s="5"/>
      <c r="L2" s="5"/>
      <c r="M2" s="5"/>
      <c r="N2" s="5"/>
      <c r="O2" s="5"/>
      <c r="P2" s="5"/>
      <c r="Q2" s="5"/>
      <c r="R2" s="5"/>
      <c r="S2" s="5"/>
      <c r="T2" s="5"/>
      <c r="U2" s="5"/>
      <c r="V2" s="5"/>
    </row>
    <row r="3" spans="1:72" s="2" customFormat="1" ht="16" customHeight="1" x14ac:dyDescent="0.15">
      <c r="A3" s="9" t="s">
        <v>3</v>
      </c>
      <c r="L3" s="12">
        <v>43711</v>
      </c>
      <c r="M3" s="12">
        <v>44444</v>
      </c>
      <c r="N3" s="12">
        <v>44444</v>
      </c>
      <c r="O3" s="12">
        <v>44444</v>
      </c>
      <c r="P3" s="12">
        <v>44444</v>
      </c>
      <c r="Q3" s="12">
        <v>44444</v>
      </c>
      <c r="R3" s="12">
        <v>44444</v>
      </c>
      <c r="S3" s="12">
        <v>44443</v>
      </c>
      <c r="T3" s="12">
        <v>44443</v>
      </c>
      <c r="U3" s="12">
        <v>44443</v>
      </c>
      <c r="V3" s="12">
        <v>43676</v>
      </c>
      <c r="W3" s="12">
        <v>43678</v>
      </c>
      <c r="X3" s="12">
        <v>43678</v>
      </c>
      <c r="Y3" s="12">
        <v>43678</v>
      </c>
      <c r="Z3" s="12">
        <v>43678</v>
      </c>
      <c r="AA3" s="12">
        <v>43678</v>
      </c>
      <c r="AB3" s="12">
        <v>43678</v>
      </c>
      <c r="AC3" s="12">
        <v>43677</v>
      </c>
      <c r="AD3" s="12">
        <v>43677</v>
      </c>
      <c r="AE3" s="12">
        <v>43677</v>
      </c>
      <c r="AF3" s="10">
        <v>43695</v>
      </c>
      <c r="AG3" s="10">
        <v>43697</v>
      </c>
      <c r="AH3" s="10">
        <v>43697</v>
      </c>
      <c r="AI3" s="10">
        <v>43697</v>
      </c>
      <c r="AJ3" s="10">
        <v>43697</v>
      </c>
      <c r="AK3" s="10">
        <v>43697</v>
      </c>
      <c r="AL3" s="10">
        <v>43697</v>
      </c>
      <c r="AM3" s="10">
        <v>43696</v>
      </c>
      <c r="AN3" s="10">
        <v>43696</v>
      </c>
      <c r="AO3" s="10">
        <v>43696</v>
      </c>
      <c r="AP3" s="10">
        <v>43690</v>
      </c>
      <c r="AQ3" s="10">
        <v>43692</v>
      </c>
      <c r="AR3" s="10">
        <v>43692</v>
      </c>
      <c r="AS3" s="10">
        <v>43692</v>
      </c>
      <c r="AT3" s="10">
        <v>43692</v>
      </c>
      <c r="AU3" s="10">
        <v>43692</v>
      </c>
      <c r="AV3" s="10">
        <v>43692</v>
      </c>
      <c r="AW3" s="10">
        <v>43691</v>
      </c>
      <c r="AX3" s="10">
        <v>43691</v>
      </c>
      <c r="AY3" s="10">
        <v>43691</v>
      </c>
      <c r="AZ3" s="10">
        <v>43669</v>
      </c>
      <c r="BA3" s="10">
        <v>43671</v>
      </c>
      <c r="BB3" s="10">
        <v>43671</v>
      </c>
      <c r="BC3" s="10">
        <v>43671</v>
      </c>
      <c r="BD3" s="10">
        <v>43671</v>
      </c>
      <c r="BE3" s="10">
        <v>43671</v>
      </c>
      <c r="BF3" s="10">
        <v>43671</v>
      </c>
      <c r="BG3" s="10">
        <v>43670</v>
      </c>
      <c r="BH3" s="10">
        <v>43670</v>
      </c>
      <c r="BI3" s="10">
        <v>43670</v>
      </c>
      <c r="BJ3" s="10">
        <v>43725</v>
      </c>
      <c r="BK3" s="10">
        <v>43727</v>
      </c>
      <c r="BL3" s="10">
        <v>43727</v>
      </c>
      <c r="BM3" s="10">
        <v>43727</v>
      </c>
      <c r="BN3" s="10">
        <v>43727</v>
      </c>
      <c r="BO3" s="10">
        <v>43727</v>
      </c>
      <c r="BP3" s="10">
        <v>43727</v>
      </c>
      <c r="BQ3" s="10">
        <v>43726</v>
      </c>
      <c r="BR3" s="10">
        <v>43726</v>
      </c>
      <c r="BS3" s="10">
        <v>43726</v>
      </c>
    </row>
    <row r="4" spans="1:72" s="2" customFormat="1" ht="16" customHeight="1" x14ac:dyDescent="0.15">
      <c r="A4" s="13" t="s">
        <v>5</v>
      </c>
      <c r="L4" s="19" t="s">
        <v>57</v>
      </c>
      <c r="M4" s="19" t="s">
        <v>58</v>
      </c>
      <c r="N4" s="19" t="s">
        <v>59</v>
      </c>
      <c r="O4" s="19" t="s">
        <v>60</v>
      </c>
      <c r="P4" s="19" t="s">
        <v>61</v>
      </c>
      <c r="Q4" s="19" t="s">
        <v>62</v>
      </c>
      <c r="R4" s="19" t="s">
        <v>63</v>
      </c>
      <c r="S4" s="19" t="s">
        <v>64</v>
      </c>
      <c r="T4" s="19" t="s">
        <v>65</v>
      </c>
      <c r="U4" s="19" t="s">
        <v>66</v>
      </c>
      <c r="V4" s="19" t="s">
        <v>47</v>
      </c>
      <c r="W4" s="19" t="s">
        <v>48</v>
      </c>
      <c r="X4" s="19" t="s">
        <v>49</v>
      </c>
      <c r="Y4" s="19" t="s">
        <v>50</v>
      </c>
      <c r="Z4" s="19" t="s">
        <v>51</v>
      </c>
      <c r="AA4" s="19" t="s">
        <v>52</v>
      </c>
      <c r="AB4" s="19" t="s">
        <v>53</v>
      </c>
      <c r="AC4" s="19" t="s">
        <v>54</v>
      </c>
      <c r="AD4" s="19" t="s">
        <v>55</v>
      </c>
      <c r="AE4" s="19" t="s">
        <v>56</v>
      </c>
      <c r="AF4" s="17" t="s">
        <v>37</v>
      </c>
      <c r="AG4" s="17" t="s">
        <v>38</v>
      </c>
      <c r="AH4" s="17" t="s">
        <v>39</v>
      </c>
      <c r="AI4" s="17" t="s">
        <v>40</v>
      </c>
      <c r="AJ4" s="17" t="s">
        <v>41</v>
      </c>
      <c r="AK4" s="17" t="s">
        <v>42</v>
      </c>
      <c r="AL4" s="17" t="s">
        <v>43</v>
      </c>
      <c r="AM4" s="17" t="s">
        <v>44</v>
      </c>
      <c r="AN4" s="17" t="s">
        <v>45</v>
      </c>
      <c r="AO4" s="17" t="s">
        <v>46</v>
      </c>
      <c r="AP4" s="17" t="s">
        <v>27</v>
      </c>
      <c r="AQ4" s="17" t="s">
        <v>28</v>
      </c>
      <c r="AR4" s="17" t="s">
        <v>29</v>
      </c>
      <c r="AS4" s="17" t="s">
        <v>30</v>
      </c>
      <c r="AT4" s="17" t="s">
        <v>31</v>
      </c>
      <c r="AU4" s="17" t="s">
        <v>32</v>
      </c>
      <c r="AV4" s="17" t="s">
        <v>33</v>
      </c>
      <c r="AW4" s="17" t="s">
        <v>34</v>
      </c>
      <c r="AX4" s="17" t="s">
        <v>35</v>
      </c>
      <c r="AY4" s="17" t="s">
        <v>36</v>
      </c>
      <c r="AZ4" s="17" t="s">
        <v>1058</v>
      </c>
      <c r="BA4" s="17" t="s">
        <v>18</v>
      </c>
      <c r="BB4" s="17" t="s">
        <v>19</v>
      </c>
      <c r="BC4" s="17" t="s">
        <v>20</v>
      </c>
      <c r="BD4" s="17" t="s">
        <v>21</v>
      </c>
      <c r="BE4" s="17" t="s">
        <v>22</v>
      </c>
      <c r="BF4" s="17" t="s">
        <v>23</v>
      </c>
      <c r="BG4" s="17" t="s">
        <v>24</v>
      </c>
      <c r="BH4" s="17" t="s">
        <v>25</v>
      </c>
      <c r="BI4" s="17" t="s">
        <v>26</v>
      </c>
      <c r="BJ4" s="17" t="s">
        <v>6</v>
      </c>
      <c r="BK4" s="17" t="s">
        <v>7</v>
      </c>
      <c r="BL4" s="17" t="s">
        <v>9</v>
      </c>
      <c r="BM4" s="17" t="s">
        <v>10</v>
      </c>
      <c r="BN4" s="17" t="s">
        <v>11</v>
      </c>
      <c r="BO4" s="17" t="s">
        <v>12</v>
      </c>
      <c r="BP4" s="17" t="s">
        <v>13</v>
      </c>
      <c r="BQ4" s="17" t="s">
        <v>14</v>
      </c>
      <c r="BR4" s="17" t="s">
        <v>15</v>
      </c>
      <c r="BS4" s="17" t="s">
        <v>16</v>
      </c>
    </row>
    <row r="5" spans="1:72" s="2" customFormat="1" ht="16" customHeight="1" x14ac:dyDescent="0.15">
      <c r="A5" s="13" t="s">
        <v>67</v>
      </c>
      <c r="L5" s="22">
        <f>(226-25)/226</f>
        <v>0.88938053097345138</v>
      </c>
      <c r="M5" s="22">
        <f>(59-5)/59</f>
        <v>0.9152542372881356</v>
      </c>
      <c r="N5" s="22">
        <f>(59-5)/59</f>
        <v>0.9152542372881356</v>
      </c>
      <c r="O5" s="22">
        <f>(58-5)/58</f>
        <v>0.91379310344827591</v>
      </c>
      <c r="P5" s="22">
        <f>(62-5)/62</f>
        <v>0.91935483870967738</v>
      </c>
      <c r="Q5" s="22">
        <f>(61-5)/61</f>
        <v>0.91803278688524592</v>
      </c>
      <c r="R5" s="22">
        <f>(60-5)/60</f>
        <v>0.91666666666666663</v>
      </c>
      <c r="S5" s="22">
        <f>(59-5)/59</f>
        <v>0.9152542372881356</v>
      </c>
      <c r="T5" s="22">
        <f>(62-5)/62</f>
        <v>0.91935483870967738</v>
      </c>
      <c r="U5" s="22">
        <f>(60-5)/60</f>
        <v>0.91666666666666663</v>
      </c>
      <c r="V5" s="20">
        <f>(246-25)/246</f>
        <v>0.89837398373983735</v>
      </c>
      <c r="W5" s="20">
        <f>(54-5)/54</f>
        <v>0.90740740740740744</v>
      </c>
      <c r="X5" s="22">
        <f>(62-5)/62</f>
        <v>0.91935483870967738</v>
      </c>
      <c r="Y5" s="22">
        <f>(56-5)/56</f>
        <v>0.9107142857142857</v>
      </c>
      <c r="Z5" s="22">
        <f>(56-5)/56</f>
        <v>0.9107142857142857</v>
      </c>
      <c r="AA5" s="22">
        <f>(61-5)/61</f>
        <v>0.91803278688524592</v>
      </c>
      <c r="AB5" s="22">
        <f>(61-5)/61</f>
        <v>0.91803278688524592</v>
      </c>
      <c r="AC5" s="22">
        <f>(51-5)/51</f>
        <v>0.90196078431372551</v>
      </c>
      <c r="AD5" s="22">
        <f>(54-5)/54</f>
        <v>0.90740740740740744</v>
      </c>
      <c r="AE5" s="22">
        <f>(52-5)/52</f>
        <v>0.90384615384615385</v>
      </c>
      <c r="AF5" s="20">
        <f>(256-25)/256</f>
        <v>0.90234375</v>
      </c>
      <c r="AG5" s="20">
        <f>(60-5)/60</f>
        <v>0.91666666666666663</v>
      </c>
      <c r="AH5" s="20">
        <f>(64-5)/64</f>
        <v>0.921875</v>
      </c>
      <c r="AI5" s="20">
        <f>(57-5)/57</f>
        <v>0.91228070175438591</v>
      </c>
      <c r="AJ5" s="20">
        <f>(58-5)/58</f>
        <v>0.91379310344827591</v>
      </c>
      <c r="AK5" s="20">
        <f>(58-5)/58</f>
        <v>0.91379310344827591</v>
      </c>
      <c r="AL5" s="20">
        <f>(59-5)/59</f>
        <v>0.9152542372881356</v>
      </c>
      <c r="AM5" s="20">
        <f>(61-5)/61</f>
        <v>0.91803278688524592</v>
      </c>
      <c r="AN5" s="20">
        <f>(61-5)/61</f>
        <v>0.91803278688524592</v>
      </c>
      <c r="AO5" s="20">
        <f>(64-5)/64</f>
        <v>0.921875</v>
      </c>
      <c r="AP5" s="20">
        <f>(254-25)/254</f>
        <v>0.90157480314960625</v>
      </c>
      <c r="AQ5" s="20">
        <f>(52-5)/52</f>
        <v>0.90384615384615385</v>
      </c>
      <c r="AR5" s="20">
        <f>(53-5)/53</f>
        <v>0.90566037735849059</v>
      </c>
      <c r="AS5" s="20">
        <f>(53-5)/53</f>
        <v>0.90566037735849059</v>
      </c>
      <c r="AT5" s="20">
        <f>(53-5)/53</f>
        <v>0.90566037735849059</v>
      </c>
      <c r="AU5" s="20">
        <f>(55-5)/55</f>
        <v>0.90909090909090906</v>
      </c>
      <c r="AV5" s="20">
        <f>(54-5)/54</f>
        <v>0.90740740740740744</v>
      </c>
      <c r="AW5" s="20">
        <f>(60-5)/60</f>
        <v>0.91666666666666663</v>
      </c>
      <c r="AX5" s="20">
        <f>(54-5)/54</f>
        <v>0.90740740740740744</v>
      </c>
      <c r="AY5" s="20">
        <f>(59-5)/59</f>
        <v>0.9152542372881356</v>
      </c>
      <c r="AZ5" s="20">
        <f>(253-25)/253</f>
        <v>0.90118577075098816</v>
      </c>
      <c r="BA5" s="20">
        <f>(62-5)/62</f>
        <v>0.91935483870967738</v>
      </c>
      <c r="BB5" s="20">
        <f>(61-5)/61</f>
        <v>0.91803278688524592</v>
      </c>
      <c r="BC5" s="20">
        <f>(60-5)/60</f>
        <v>0.91666666666666663</v>
      </c>
      <c r="BD5" s="20">
        <f>(60-5)/60</f>
        <v>0.91666666666666663</v>
      </c>
      <c r="BE5" s="20">
        <f>(60-5)/60</f>
        <v>0.91666666666666663</v>
      </c>
      <c r="BF5" s="20">
        <f>(53-5)/53</f>
        <v>0.90566037735849059</v>
      </c>
      <c r="BG5" s="20">
        <f>(55-5)/55</f>
        <v>0.90909090909090906</v>
      </c>
      <c r="BH5" s="20">
        <f>(56-5)/56</f>
        <v>0.9107142857142857</v>
      </c>
      <c r="BI5" s="20">
        <f>(55-5)/55</f>
        <v>0.90909090909090906</v>
      </c>
      <c r="BJ5" s="20">
        <f>(239-25)/239</f>
        <v>0.89539748953974896</v>
      </c>
      <c r="BK5" s="20">
        <f>(58-5)/58</f>
        <v>0.91379310344827591</v>
      </c>
      <c r="BL5" s="20">
        <f>(56-5)/56</f>
        <v>0.9107142857142857</v>
      </c>
      <c r="BM5" s="20">
        <f>(59-5)/59</f>
        <v>0.9152542372881356</v>
      </c>
      <c r="BN5" s="20">
        <f>(60-5)/60</f>
        <v>0.91666666666666663</v>
      </c>
      <c r="BO5" s="20">
        <f>(66-5)/66</f>
        <v>0.9242424242424242</v>
      </c>
      <c r="BP5" s="20">
        <f>(64-5)/64</f>
        <v>0.921875</v>
      </c>
      <c r="BQ5" s="20">
        <f>(58-5)/58</f>
        <v>0.91379310344827591</v>
      </c>
      <c r="BR5" s="20">
        <f>(57-5)/57</f>
        <v>0.91228070175438591</v>
      </c>
      <c r="BS5" s="20">
        <f>(62-5)/62</f>
        <v>0.91935483870967738</v>
      </c>
    </row>
    <row r="6" spans="1:72" s="26" customFormat="1" ht="16" customHeight="1" x14ac:dyDescent="0.15">
      <c r="A6" s="23" t="s">
        <v>68</v>
      </c>
      <c r="L6" s="24">
        <v>25</v>
      </c>
      <c r="M6" s="24">
        <v>25</v>
      </c>
      <c r="N6" s="24">
        <v>25</v>
      </c>
      <c r="O6" s="24">
        <v>25</v>
      </c>
      <c r="P6" s="24">
        <v>25</v>
      </c>
      <c r="Q6" s="24">
        <v>25</v>
      </c>
      <c r="R6" s="24">
        <v>25</v>
      </c>
      <c r="S6" s="24">
        <v>25</v>
      </c>
      <c r="T6" s="24">
        <v>25</v>
      </c>
      <c r="U6" s="24">
        <v>25</v>
      </c>
      <c r="V6" s="24">
        <v>25</v>
      </c>
      <c r="W6" s="24">
        <v>25</v>
      </c>
      <c r="X6" s="24">
        <v>26</v>
      </c>
      <c r="Y6" s="24">
        <v>26</v>
      </c>
      <c r="Z6" s="24">
        <v>25</v>
      </c>
      <c r="AA6" s="24">
        <v>27</v>
      </c>
      <c r="AB6" s="24">
        <v>25</v>
      </c>
      <c r="AC6" s="24">
        <v>26</v>
      </c>
      <c r="AD6" s="24">
        <v>25</v>
      </c>
      <c r="AE6" s="24">
        <v>25</v>
      </c>
      <c r="AF6" s="24">
        <v>5.5</v>
      </c>
      <c r="AG6" s="24">
        <v>25</v>
      </c>
      <c r="AH6" s="24">
        <v>24</v>
      </c>
      <c r="AI6" s="24">
        <v>25</v>
      </c>
      <c r="AJ6" s="24">
        <v>25</v>
      </c>
      <c r="AK6" s="24">
        <v>25</v>
      </c>
      <c r="AL6" s="24">
        <v>25</v>
      </c>
      <c r="AM6" s="24">
        <v>25</v>
      </c>
      <c r="AN6" s="24">
        <v>25</v>
      </c>
      <c r="AO6" s="24">
        <v>27</v>
      </c>
      <c r="AP6" s="24">
        <v>5</v>
      </c>
      <c r="AQ6" s="24">
        <v>24</v>
      </c>
      <c r="AR6" s="24">
        <v>26</v>
      </c>
      <c r="AS6" s="24">
        <v>25</v>
      </c>
      <c r="AT6" s="24">
        <v>25</v>
      </c>
      <c r="AU6" s="24">
        <v>25</v>
      </c>
      <c r="AV6" s="24">
        <v>27</v>
      </c>
      <c r="AW6" s="24">
        <v>26</v>
      </c>
      <c r="AX6" s="24">
        <v>25</v>
      </c>
      <c r="AY6" s="24">
        <v>25</v>
      </c>
      <c r="AZ6" s="24">
        <v>2.5</v>
      </c>
      <c r="BA6" s="24">
        <v>18</v>
      </c>
      <c r="BB6" s="24">
        <v>22</v>
      </c>
      <c r="BC6" s="24">
        <v>22.5</v>
      </c>
      <c r="BD6" s="24">
        <v>22</v>
      </c>
      <c r="BE6" s="24">
        <v>25</v>
      </c>
      <c r="BF6" s="24">
        <v>25</v>
      </c>
      <c r="BG6" s="24">
        <v>25</v>
      </c>
      <c r="BH6" s="24">
        <v>25</v>
      </c>
      <c r="BI6" s="24">
        <v>28</v>
      </c>
      <c r="BJ6" s="24">
        <v>2.5</v>
      </c>
      <c r="BK6" s="24">
        <v>5</v>
      </c>
      <c r="BL6" s="24">
        <v>8.5</v>
      </c>
      <c r="BM6" s="24">
        <v>9</v>
      </c>
      <c r="BN6" s="24">
        <v>8</v>
      </c>
      <c r="BO6" s="24">
        <v>15</v>
      </c>
      <c r="BP6" s="24">
        <v>15</v>
      </c>
      <c r="BQ6" s="24">
        <v>20</v>
      </c>
      <c r="BR6" s="24">
        <v>17</v>
      </c>
      <c r="BS6" s="24">
        <v>20</v>
      </c>
    </row>
    <row r="7" spans="1:72" s="31" customFormat="1" ht="16" customHeight="1" x14ac:dyDescent="0.15">
      <c r="A7" s="27" t="s">
        <v>69</v>
      </c>
      <c r="L7" s="30">
        <v>44516</v>
      </c>
      <c r="M7" s="30">
        <v>44511</v>
      </c>
      <c r="N7" s="30">
        <v>44512</v>
      </c>
      <c r="O7" s="30">
        <v>44514</v>
      </c>
      <c r="P7" s="30">
        <v>44515</v>
      </c>
      <c r="Q7" s="30">
        <v>44516</v>
      </c>
      <c r="R7" s="30">
        <v>44517</v>
      </c>
      <c r="S7" s="30">
        <v>44518</v>
      </c>
      <c r="T7" s="30">
        <v>44519</v>
      </c>
      <c r="U7" s="30">
        <v>44521</v>
      </c>
      <c r="V7" s="30">
        <v>44518</v>
      </c>
      <c r="W7" s="30">
        <v>44496</v>
      </c>
      <c r="X7" s="30">
        <v>44497</v>
      </c>
      <c r="Y7" s="30">
        <v>44498</v>
      </c>
      <c r="Z7" s="30">
        <v>44502</v>
      </c>
      <c r="AA7" s="30">
        <v>44503</v>
      </c>
      <c r="AB7" s="30">
        <v>44504</v>
      </c>
      <c r="AC7" s="30">
        <v>44505</v>
      </c>
      <c r="AD7" s="30">
        <v>44509</v>
      </c>
      <c r="AE7" s="30">
        <v>44510</v>
      </c>
      <c r="AF7" s="30">
        <v>44411</v>
      </c>
      <c r="AG7" s="30">
        <v>44481</v>
      </c>
      <c r="AH7" s="30">
        <v>44482</v>
      </c>
      <c r="AI7" s="30">
        <v>44483</v>
      </c>
      <c r="AJ7" s="30">
        <v>44484</v>
      </c>
      <c r="AK7" s="30">
        <v>44488</v>
      </c>
      <c r="AL7" s="30">
        <v>44489</v>
      </c>
      <c r="AM7" s="30">
        <v>44490</v>
      </c>
      <c r="AN7" s="30">
        <v>44491</v>
      </c>
      <c r="AO7" s="30">
        <v>44495</v>
      </c>
      <c r="AP7" s="30">
        <v>44410</v>
      </c>
      <c r="AQ7" s="30">
        <v>44461</v>
      </c>
      <c r="AR7" s="30">
        <v>44462</v>
      </c>
      <c r="AS7" s="30">
        <v>44463</v>
      </c>
      <c r="AT7" s="30">
        <v>44467</v>
      </c>
      <c r="AU7" s="30">
        <v>44468</v>
      </c>
      <c r="AV7" s="30">
        <v>44469</v>
      </c>
      <c r="AW7" s="30">
        <v>44470</v>
      </c>
      <c r="AX7" s="30">
        <v>44474</v>
      </c>
      <c r="AY7" s="30">
        <v>44475</v>
      </c>
      <c r="AZ7" s="30">
        <v>44388</v>
      </c>
      <c r="BA7" s="30">
        <v>44441</v>
      </c>
      <c r="BB7" s="30">
        <v>44446</v>
      </c>
      <c r="BC7" s="30">
        <v>44447</v>
      </c>
      <c r="BD7" s="30">
        <v>44449</v>
      </c>
      <c r="BE7" s="30">
        <v>44452</v>
      </c>
      <c r="BF7" s="30">
        <v>44454</v>
      </c>
      <c r="BG7" s="30">
        <v>44455</v>
      </c>
      <c r="BH7" s="30">
        <v>44456</v>
      </c>
      <c r="BI7" s="30">
        <v>44459</v>
      </c>
      <c r="BJ7" s="28">
        <v>44387</v>
      </c>
      <c r="BK7" s="28">
        <v>44413</v>
      </c>
      <c r="BL7" s="28">
        <v>44415</v>
      </c>
      <c r="BM7" s="28">
        <v>44417</v>
      </c>
      <c r="BN7" s="28">
        <v>44419</v>
      </c>
      <c r="BO7" s="28">
        <v>44420</v>
      </c>
      <c r="BP7" s="28">
        <v>44424</v>
      </c>
      <c r="BQ7" s="28">
        <v>44432</v>
      </c>
      <c r="BR7" s="28">
        <v>44434</v>
      </c>
      <c r="BS7" s="28">
        <v>44438</v>
      </c>
    </row>
    <row r="8" spans="1:72" s="37" customFormat="1" ht="14" x14ac:dyDescent="0.15">
      <c r="A8" s="38" t="s">
        <v>85</v>
      </c>
      <c r="B8" s="38" t="s">
        <v>224</v>
      </c>
      <c r="C8" s="37" t="s">
        <v>516</v>
      </c>
      <c r="D8" s="38" t="s">
        <v>225</v>
      </c>
      <c r="E8" s="38" t="s">
        <v>132</v>
      </c>
      <c r="F8" s="38" t="s">
        <v>1032</v>
      </c>
      <c r="G8" s="39" t="s">
        <v>86</v>
      </c>
      <c r="H8" s="39"/>
      <c r="I8" s="38"/>
      <c r="J8" s="38"/>
      <c r="K8" s="38"/>
      <c r="L8" s="41" t="s">
        <v>57</v>
      </c>
      <c r="M8" s="41" t="s">
        <v>58</v>
      </c>
      <c r="N8" s="41" t="s">
        <v>59</v>
      </c>
      <c r="O8" s="41" t="s">
        <v>60</v>
      </c>
      <c r="P8" s="41" t="s">
        <v>61</v>
      </c>
      <c r="Q8" s="41" t="s">
        <v>62</v>
      </c>
      <c r="R8" s="41" t="s">
        <v>63</v>
      </c>
      <c r="S8" s="41" t="s">
        <v>64</v>
      </c>
      <c r="T8" s="41" t="s">
        <v>65</v>
      </c>
      <c r="U8" s="41" t="s">
        <v>66</v>
      </c>
      <c r="V8" s="41" t="s">
        <v>47</v>
      </c>
      <c r="W8" s="41" t="s">
        <v>48</v>
      </c>
      <c r="X8" s="41" t="s">
        <v>49</v>
      </c>
      <c r="Y8" s="41" t="s">
        <v>50</v>
      </c>
      <c r="Z8" s="41" t="s">
        <v>51</v>
      </c>
      <c r="AA8" s="41" t="s">
        <v>52</v>
      </c>
      <c r="AB8" s="41" t="s">
        <v>53</v>
      </c>
      <c r="AC8" s="41" t="s">
        <v>54</v>
      </c>
      <c r="AD8" s="41" t="s">
        <v>55</v>
      </c>
      <c r="AE8" s="41" t="s">
        <v>56</v>
      </c>
      <c r="AF8" s="41" t="s">
        <v>37</v>
      </c>
      <c r="AG8" s="41" t="s">
        <v>38</v>
      </c>
      <c r="AH8" s="41" t="s">
        <v>39</v>
      </c>
      <c r="AI8" s="41" t="s">
        <v>40</v>
      </c>
      <c r="AJ8" s="41" t="s">
        <v>41</v>
      </c>
      <c r="AK8" s="41" t="s">
        <v>42</v>
      </c>
      <c r="AL8" s="41" t="s">
        <v>43</v>
      </c>
      <c r="AM8" s="41" t="s">
        <v>44</v>
      </c>
      <c r="AN8" s="41" t="s">
        <v>45</v>
      </c>
      <c r="AO8" s="41" t="s">
        <v>46</v>
      </c>
      <c r="AP8" s="41" t="s">
        <v>27</v>
      </c>
      <c r="AQ8" s="41" t="s">
        <v>28</v>
      </c>
      <c r="AR8" s="41" t="s">
        <v>29</v>
      </c>
      <c r="AS8" s="41" t="s">
        <v>30</v>
      </c>
      <c r="AT8" s="41" t="s">
        <v>31</v>
      </c>
      <c r="AU8" s="41" t="s">
        <v>32</v>
      </c>
      <c r="AV8" s="41" t="s">
        <v>33</v>
      </c>
      <c r="AW8" s="41" t="s">
        <v>34</v>
      </c>
      <c r="AX8" s="41" t="s">
        <v>35</v>
      </c>
      <c r="AY8" s="41" t="s">
        <v>36</v>
      </c>
      <c r="AZ8" s="41" t="s">
        <v>17</v>
      </c>
      <c r="BA8" s="41" t="s">
        <v>18</v>
      </c>
      <c r="BB8" s="41" t="s">
        <v>19</v>
      </c>
      <c r="BC8" s="41" t="s">
        <v>20</v>
      </c>
      <c r="BD8" s="41" t="s">
        <v>21</v>
      </c>
      <c r="BE8" s="41" t="s">
        <v>22</v>
      </c>
      <c r="BF8" s="41" t="s">
        <v>23</v>
      </c>
      <c r="BG8" s="41" t="s">
        <v>24</v>
      </c>
      <c r="BH8" s="41" t="s">
        <v>25</v>
      </c>
      <c r="BI8" s="41" t="s">
        <v>26</v>
      </c>
      <c r="BJ8" s="41" t="s">
        <v>6</v>
      </c>
      <c r="BK8" s="41" t="s">
        <v>7</v>
      </c>
      <c r="BL8" s="41" t="s">
        <v>8</v>
      </c>
      <c r="BM8" s="41" t="s">
        <v>10</v>
      </c>
      <c r="BN8" s="41" t="s">
        <v>11</v>
      </c>
      <c r="BO8" s="41" t="s">
        <v>12</v>
      </c>
      <c r="BP8" s="41" t="s">
        <v>13</v>
      </c>
      <c r="BQ8" s="41" t="s">
        <v>14</v>
      </c>
      <c r="BR8" s="41" t="s">
        <v>15</v>
      </c>
      <c r="BS8" s="41" t="s">
        <v>16</v>
      </c>
      <c r="BT8" s="36"/>
    </row>
    <row r="9" spans="1:72" s="37" customFormat="1" ht="14" x14ac:dyDescent="0.15">
      <c r="A9" s="38"/>
      <c r="B9" s="38"/>
      <c r="C9" s="38"/>
      <c r="D9" s="38"/>
      <c r="E9" s="38"/>
      <c r="F9" s="38"/>
      <c r="G9" s="44" t="s">
        <v>87</v>
      </c>
      <c r="H9" s="44"/>
      <c r="I9" s="45" t="s">
        <v>88</v>
      </c>
      <c r="J9" s="45"/>
      <c r="K9" s="45"/>
      <c r="M9" s="42"/>
      <c r="N9" s="42"/>
      <c r="O9" s="42"/>
      <c r="P9" s="42"/>
      <c r="Q9" s="42"/>
      <c r="R9" s="42"/>
      <c r="S9" s="42"/>
      <c r="T9" s="42"/>
      <c r="U9" s="42"/>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36"/>
    </row>
    <row r="10" spans="1:72" s="37" customFormat="1" ht="16" customHeight="1" x14ac:dyDescent="0.15">
      <c r="G10" s="39" t="s">
        <v>89</v>
      </c>
      <c r="H10" s="39" t="s">
        <v>90</v>
      </c>
      <c r="I10" s="38" t="s">
        <v>89</v>
      </c>
      <c r="J10" s="38" t="s">
        <v>90</v>
      </c>
      <c r="K10" s="38" t="s">
        <v>986</v>
      </c>
      <c r="L10" s="42"/>
      <c r="M10" s="38"/>
      <c r="N10" s="38"/>
      <c r="O10" s="38"/>
      <c r="P10" s="38"/>
      <c r="Q10" s="38"/>
      <c r="R10" s="38"/>
      <c r="S10" s="38"/>
      <c r="T10" s="38"/>
      <c r="U10" s="38"/>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7"/>
    </row>
    <row r="11" spans="1:72" ht="16" customHeight="1" x14ac:dyDescent="0.15">
      <c r="A11" s="50" t="s">
        <v>159</v>
      </c>
      <c r="B11" s="159" t="s">
        <v>517</v>
      </c>
      <c r="C11" s="52" t="s">
        <v>227</v>
      </c>
      <c r="D11" s="52" t="s">
        <v>536</v>
      </c>
      <c r="E11" s="130" t="s">
        <v>131</v>
      </c>
      <c r="F11" s="428" t="s">
        <v>1029</v>
      </c>
      <c r="G11" s="51">
        <v>0.2</v>
      </c>
      <c r="H11" s="51">
        <v>0.2</v>
      </c>
      <c r="I11" s="52">
        <f t="shared" ref="I11:I31" si="0">G11*20</f>
        <v>4</v>
      </c>
      <c r="J11" s="52">
        <f t="shared" ref="J11:J31" si="1">H11*20</f>
        <v>4</v>
      </c>
      <c r="K11" s="52"/>
      <c r="L11" s="38"/>
      <c r="M11" s="38"/>
      <c r="N11" s="38"/>
      <c r="O11" s="38"/>
      <c r="P11" s="38"/>
      <c r="Q11" s="38"/>
      <c r="R11" s="38"/>
      <c r="S11" s="38"/>
      <c r="T11" s="38"/>
      <c r="U11" s="38"/>
      <c r="V11" s="46"/>
      <c r="W11" s="46"/>
      <c r="X11" s="46"/>
      <c r="Y11" s="46"/>
      <c r="Z11" s="46"/>
      <c r="AA11" s="46"/>
      <c r="AB11" s="46"/>
      <c r="AC11" s="46"/>
      <c r="AD11" s="46"/>
      <c r="AE11" s="46"/>
      <c r="AF11" s="46"/>
      <c r="AG11" s="46"/>
      <c r="AH11" s="46"/>
      <c r="AI11" s="46"/>
      <c r="AJ11" s="46"/>
      <c r="AK11" s="46"/>
      <c r="AL11" s="95">
        <f>2</f>
        <v>2</v>
      </c>
      <c r="AM11" s="46"/>
      <c r="AN11" s="46"/>
      <c r="AO11" s="46"/>
      <c r="AP11" s="46"/>
      <c r="AQ11" s="46"/>
      <c r="AR11" s="46"/>
      <c r="AS11" s="46"/>
      <c r="AT11" s="46"/>
      <c r="AU11" s="46"/>
      <c r="AV11" s="46"/>
      <c r="AW11" s="46"/>
      <c r="AX11" s="46"/>
      <c r="AY11" s="46"/>
      <c r="AZ11" s="46"/>
      <c r="BA11" s="53"/>
      <c r="BB11" s="53"/>
      <c r="BC11" s="53"/>
      <c r="BD11" s="53"/>
      <c r="BE11" s="53"/>
      <c r="BF11" s="53"/>
      <c r="BG11" s="53"/>
      <c r="BH11" s="53"/>
      <c r="BI11" s="53"/>
      <c r="BJ11" s="62">
        <v>8</v>
      </c>
      <c r="BK11" s="46"/>
      <c r="BL11" s="46"/>
      <c r="BM11" s="103">
        <v>21</v>
      </c>
      <c r="BN11" s="46"/>
      <c r="BO11" s="46"/>
      <c r="BP11" s="46"/>
      <c r="BQ11" s="46"/>
      <c r="BR11" s="46"/>
      <c r="BS11" s="46"/>
      <c r="BT11" s="47">
        <f t="shared" ref="BT11:BT42" si="2">SUM(L11:BS11)</f>
        <v>31</v>
      </c>
    </row>
    <row r="12" spans="1:72" ht="16" customHeight="1" x14ac:dyDescent="0.15">
      <c r="A12" s="50" t="s">
        <v>160</v>
      </c>
      <c r="B12" s="159" t="s">
        <v>517</v>
      </c>
      <c r="C12" s="52" t="s">
        <v>227</v>
      </c>
      <c r="D12" s="52" t="s">
        <v>537</v>
      </c>
      <c r="E12" s="130" t="s">
        <v>131</v>
      </c>
      <c r="F12" s="428" t="s">
        <v>1029</v>
      </c>
      <c r="G12" s="51">
        <v>0.2</v>
      </c>
      <c r="H12" s="51">
        <v>0.8</v>
      </c>
      <c r="I12" s="52">
        <f t="shared" si="0"/>
        <v>4</v>
      </c>
      <c r="J12" s="52">
        <f t="shared" si="1"/>
        <v>16</v>
      </c>
      <c r="K12" s="52"/>
      <c r="L12" s="38"/>
      <c r="M12" s="38"/>
      <c r="N12" s="38"/>
      <c r="O12" s="38"/>
      <c r="P12" s="38"/>
      <c r="Q12" s="38"/>
      <c r="R12" s="38"/>
      <c r="S12" s="38"/>
      <c r="T12" s="38"/>
      <c r="U12" s="38"/>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c r="AT12" s="46"/>
      <c r="AU12" s="46"/>
      <c r="AV12" s="46"/>
      <c r="AW12" s="46"/>
      <c r="AX12" s="46"/>
      <c r="AY12" s="46"/>
      <c r="AZ12" s="46"/>
      <c r="BA12" s="53"/>
      <c r="BB12" s="53"/>
      <c r="BC12" s="53"/>
      <c r="BD12" s="53"/>
      <c r="BE12" s="53"/>
      <c r="BF12" s="53"/>
      <c r="BG12" s="53"/>
      <c r="BH12" s="53"/>
      <c r="BI12" s="53"/>
      <c r="BJ12" s="62">
        <v>1</v>
      </c>
      <c r="BK12" s="46"/>
      <c r="BL12" s="46"/>
      <c r="BM12" s="46"/>
      <c r="BN12" s="46"/>
      <c r="BO12" s="46"/>
      <c r="BP12" s="46"/>
      <c r="BQ12" s="62">
        <v>42</v>
      </c>
      <c r="BR12" s="46"/>
      <c r="BS12" s="46"/>
      <c r="BT12" s="47">
        <f t="shared" si="2"/>
        <v>43</v>
      </c>
    </row>
    <row r="13" spans="1:72" ht="16" customHeight="1" x14ac:dyDescent="0.15">
      <c r="A13" s="50" t="s">
        <v>161</v>
      </c>
      <c r="B13" s="159" t="s">
        <v>517</v>
      </c>
      <c r="C13" s="52" t="s">
        <v>227</v>
      </c>
      <c r="D13" s="52" t="s">
        <v>555</v>
      </c>
      <c r="E13" s="130" t="s">
        <v>130</v>
      </c>
      <c r="F13" s="428" t="s">
        <v>1022</v>
      </c>
      <c r="G13" s="51">
        <v>0.3</v>
      </c>
      <c r="H13" s="51">
        <v>0.3</v>
      </c>
      <c r="I13" s="52">
        <f t="shared" si="0"/>
        <v>6</v>
      </c>
      <c r="J13" s="52">
        <f t="shared" si="1"/>
        <v>6</v>
      </c>
      <c r="K13" s="52"/>
      <c r="L13" s="38"/>
      <c r="M13" s="38"/>
      <c r="N13" s="38"/>
      <c r="O13" s="38"/>
      <c r="P13" s="38"/>
      <c r="Q13" s="38"/>
      <c r="R13" s="38"/>
      <c r="S13" s="38"/>
      <c r="T13" s="38"/>
      <c r="U13" s="38"/>
      <c r="V13" s="46"/>
      <c r="W13" s="46"/>
      <c r="X13" s="46"/>
      <c r="Y13" s="46"/>
      <c r="Z13" s="46"/>
      <c r="AA13" s="46"/>
      <c r="AB13" s="46"/>
      <c r="AC13" s="46"/>
      <c r="AD13" s="46"/>
      <c r="AE13" s="46"/>
      <c r="AF13" s="95">
        <f>3</f>
        <v>3</v>
      </c>
      <c r="AG13" s="46"/>
      <c r="AH13" s="46"/>
      <c r="AI13" s="46"/>
      <c r="AJ13" s="46"/>
      <c r="AK13" s="46"/>
      <c r="AL13" s="46"/>
      <c r="AM13" s="46"/>
      <c r="AN13" s="46"/>
      <c r="AO13" s="46"/>
      <c r="AP13" s="46"/>
      <c r="AQ13" s="46"/>
      <c r="AR13" s="46"/>
      <c r="AS13" s="46"/>
      <c r="AT13" s="46"/>
      <c r="AU13" s="46"/>
      <c r="AV13" s="46"/>
      <c r="AW13" s="46"/>
      <c r="AX13" s="46"/>
      <c r="AY13" s="95">
        <f>2</f>
        <v>2</v>
      </c>
      <c r="AZ13" s="46"/>
      <c r="BA13" s="53"/>
      <c r="BB13" s="53"/>
      <c r="BC13" s="53"/>
      <c r="BD13" s="53"/>
      <c r="BE13" s="53"/>
      <c r="BF13" s="53"/>
      <c r="BG13" s="53"/>
      <c r="BH13" s="53"/>
      <c r="BI13" s="53"/>
      <c r="BJ13" s="46"/>
      <c r="BK13" s="46"/>
      <c r="BL13" s="102">
        <v>5</v>
      </c>
      <c r="BM13" s="46"/>
      <c r="BN13" s="46"/>
      <c r="BO13" s="46"/>
      <c r="BP13" s="46"/>
      <c r="BQ13" s="46"/>
      <c r="BR13" s="62">
        <v>47</v>
      </c>
      <c r="BS13" s="46"/>
      <c r="BT13" s="47">
        <f t="shared" si="2"/>
        <v>57</v>
      </c>
    </row>
    <row r="14" spans="1:72" ht="16" customHeight="1" x14ac:dyDescent="0.15">
      <c r="A14" s="50" t="s">
        <v>162</v>
      </c>
      <c r="B14" s="159" t="s">
        <v>517</v>
      </c>
      <c r="C14" s="52" t="s">
        <v>227</v>
      </c>
      <c r="D14" s="52" t="s">
        <v>556</v>
      </c>
      <c r="E14" s="130" t="s">
        <v>131</v>
      </c>
      <c r="F14" s="428" t="s">
        <v>1029</v>
      </c>
      <c r="G14" s="51">
        <v>0.3</v>
      </c>
      <c r="H14" s="51">
        <v>0.6</v>
      </c>
      <c r="I14" s="52">
        <f t="shared" si="0"/>
        <v>6</v>
      </c>
      <c r="J14" s="52">
        <f t="shared" si="1"/>
        <v>12</v>
      </c>
      <c r="K14" s="52"/>
      <c r="L14" s="38"/>
      <c r="M14" s="38"/>
      <c r="N14" s="38"/>
      <c r="O14" s="38"/>
      <c r="P14" s="38"/>
      <c r="Q14" s="38"/>
      <c r="R14" s="38"/>
      <c r="S14" s="38"/>
      <c r="T14" s="38"/>
      <c r="U14" s="38"/>
      <c r="V14" s="46"/>
      <c r="W14" s="46"/>
      <c r="X14" s="46"/>
      <c r="Y14" s="46"/>
      <c r="Z14" s="46"/>
      <c r="AA14" s="46"/>
      <c r="AB14" s="46"/>
      <c r="AC14" s="46"/>
      <c r="AD14" s="46"/>
      <c r="AE14" s="46"/>
      <c r="AF14" s="46"/>
      <c r="AG14" s="46"/>
      <c r="AH14" s="46"/>
      <c r="AI14" s="46"/>
      <c r="AJ14" s="46"/>
      <c r="AK14" s="46"/>
      <c r="AL14" s="46"/>
      <c r="AM14" s="46"/>
      <c r="AN14" s="46"/>
      <c r="AO14" s="46"/>
      <c r="AP14" s="95">
        <f>100</f>
        <v>100</v>
      </c>
      <c r="AQ14" s="46"/>
      <c r="AR14" s="46"/>
      <c r="AS14" s="46"/>
      <c r="AT14" s="46"/>
      <c r="AU14" s="46"/>
      <c r="AV14" s="46"/>
      <c r="AW14" s="95">
        <f>2</f>
        <v>2</v>
      </c>
      <c r="AX14" s="46"/>
      <c r="AY14" s="46"/>
      <c r="AZ14" s="46"/>
      <c r="BA14" s="53"/>
      <c r="BB14" s="53"/>
      <c r="BC14" s="53"/>
      <c r="BD14" s="53"/>
      <c r="BE14" s="53"/>
      <c r="BF14" s="53"/>
      <c r="BG14" s="53"/>
      <c r="BH14" s="53"/>
      <c r="BI14" s="53"/>
      <c r="BJ14" s="46"/>
      <c r="BK14" s="46"/>
      <c r="BL14" s="46"/>
      <c r="BM14" s="46"/>
      <c r="BN14" s="62">
        <v>3</v>
      </c>
      <c r="BO14" s="46"/>
      <c r="BP14" s="46"/>
      <c r="BQ14" s="46"/>
      <c r="BR14" s="46"/>
      <c r="BS14" s="46"/>
      <c r="BT14" s="47">
        <f t="shared" si="2"/>
        <v>105</v>
      </c>
    </row>
    <row r="15" spans="1:72" ht="16" customHeight="1" x14ac:dyDescent="0.15">
      <c r="A15" s="50" t="s">
        <v>163</v>
      </c>
      <c r="B15" s="159" t="s">
        <v>517</v>
      </c>
      <c r="C15" s="52" t="s">
        <v>227</v>
      </c>
      <c r="D15" s="52" t="s">
        <v>557</v>
      </c>
      <c r="E15" s="130" t="s">
        <v>131</v>
      </c>
      <c r="F15" s="428" t="s">
        <v>1029</v>
      </c>
      <c r="G15" s="51">
        <v>0.4</v>
      </c>
      <c r="H15" s="51">
        <v>0.4</v>
      </c>
      <c r="I15" s="52">
        <f t="shared" si="0"/>
        <v>8</v>
      </c>
      <c r="J15" s="52">
        <f t="shared" si="1"/>
        <v>8</v>
      </c>
      <c r="K15" s="52"/>
      <c r="L15" s="39"/>
      <c r="M15" s="39"/>
      <c r="N15" s="39"/>
      <c r="O15" s="39"/>
      <c r="P15" s="39"/>
      <c r="Q15" s="39"/>
      <c r="R15" s="39"/>
      <c r="S15" s="39"/>
      <c r="T15" s="39"/>
      <c r="U15" s="39"/>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95">
        <f>1</f>
        <v>1</v>
      </c>
      <c r="AW15" s="46"/>
      <c r="AX15" s="46"/>
      <c r="AY15" s="46"/>
      <c r="AZ15" s="46"/>
      <c r="BA15" s="53"/>
      <c r="BB15" s="53"/>
      <c r="BC15" s="95">
        <f>6</f>
        <v>6</v>
      </c>
      <c r="BD15" s="53"/>
      <c r="BE15" s="53"/>
      <c r="BF15" s="53"/>
      <c r="BG15" s="53"/>
      <c r="BH15" s="53"/>
      <c r="BI15" s="53"/>
      <c r="BJ15" s="62">
        <v>2</v>
      </c>
      <c r="BK15" s="46"/>
      <c r="BL15" s="46"/>
      <c r="BM15" s="46"/>
      <c r="BN15" s="46"/>
      <c r="BO15" s="46"/>
      <c r="BP15" s="46"/>
      <c r="BQ15" s="46"/>
      <c r="BR15" s="46"/>
      <c r="BS15" s="62">
        <v>77</v>
      </c>
      <c r="BT15" s="47">
        <f t="shared" si="2"/>
        <v>86</v>
      </c>
    </row>
    <row r="16" spans="1:72" ht="16" customHeight="1" x14ac:dyDescent="0.15">
      <c r="A16" s="50" t="s">
        <v>164</v>
      </c>
      <c r="B16" s="159" t="s">
        <v>517</v>
      </c>
      <c r="C16" s="52" t="s">
        <v>227</v>
      </c>
      <c r="D16" s="159" t="s">
        <v>558</v>
      </c>
      <c r="E16" s="131" t="s">
        <v>131</v>
      </c>
      <c r="F16" s="428" t="s">
        <v>1029</v>
      </c>
      <c r="G16" s="51">
        <v>0.4</v>
      </c>
      <c r="H16" s="51">
        <v>0.8</v>
      </c>
      <c r="I16" s="52">
        <f t="shared" si="0"/>
        <v>8</v>
      </c>
      <c r="J16" s="52">
        <f t="shared" si="1"/>
        <v>16</v>
      </c>
      <c r="K16" s="52"/>
      <c r="L16" s="39"/>
      <c r="M16" s="39"/>
      <c r="N16" s="39"/>
      <c r="O16" s="39"/>
      <c r="P16" s="39"/>
      <c r="Q16" s="39"/>
      <c r="R16" s="39"/>
      <c r="S16" s="39"/>
      <c r="T16" s="39"/>
      <c r="U16" s="39"/>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53"/>
      <c r="BB16" s="53"/>
      <c r="BC16" s="53"/>
      <c r="BD16" s="53"/>
      <c r="BE16" s="53"/>
      <c r="BF16" s="53"/>
      <c r="BG16" s="53"/>
      <c r="BH16" s="53"/>
      <c r="BI16" s="53"/>
      <c r="BJ16" s="46"/>
      <c r="BK16" s="46"/>
      <c r="BL16" s="46"/>
      <c r="BM16" s="46"/>
      <c r="BN16" s="46"/>
      <c r="BO16" s="46"/>
      <c r="BP16" s="46"/>
      <c r="BQ16" s="62">
        <v>2</v>
      </c>
      <c r="BR16" s="62">
        <v>5</v>
      </c>
      <c r="BS16" s="46"/>
      <c r="BT16" s="47">
        <f t="shared" si="2"/>
        <v>7</v>
      </c>
    </row>
    <row r="17" spans="1:72" ht="16" customHeight="1" x14ac:dyDescent="0.15">
      <c r="A17" s="50" t="s">
        <v>165</v>
      </c>
      <c r="B17" s="159" t="s">
        <v>517</v>
      </c>
      <c r="C17" s="52" t="s">
        <v>227</v>
      </c>
      <c r="D17" s="159" t="s">
        <v>559</v>
      </c>
      <c r="E17" s="131" t="s">
        <v>131</v>
      </c>
      <c r="F17" s="428" t="s">
        <v>1029</v>
      </c>
      <c r="G17" s="51">
        <v>0.5</v>
      </c>
      <c r="H17" s="51">
        <v>0.5</v>
      </c>
      <c r="I17" s="52">
        <f t="shared" si="0"/>
        <v>10</v>
      </c>
      <c r="J17" s="52">
        <f t="shared" si="1"/>
        <v>10</v>
      </c>
      <c r="K17" s="52"/>
      <c r="L17" s="38"/>
      <c r="M17" s="54">
        <v>13</v>
      </c>
      <c r="N17" s="38"/>
      <c r="O17" s="38"/>
      <c r="P17" s="38"/>
      <c r="Q17" s="38"/>
      <c r="R17" s="38"/>
      <c r="S17" s="38"/>
      <c r="T17" s="38"/>
      <c r="U17" s="38"/>
      <c r="V17" s="46"/>
      <c r="W17" s="46"/>
      <c r="X17" s="46"/>
      <c r="Y17" s="46"/>
      <c r="Z17" s="46"/>
      <c r="AA17" s="46"/>
      <c r="AB17" s="46"/>
      <c r="AC17" s="46"/>
      <c r="AD17" s="46"/>
      <c r="AE17" s="46"/>
      <c r="AF17" s="46"/>
      <c r="AG17" s="95">
        <f>4</f>
        <v>4</v>
      </c>
      <c r="AH17" s="46"/>
      <c r="AI17" s="46"/>
      <c r="AJ17" s="46"/>
      <c r="AK17" s="46"/>
      <c r="AL17" s="46"/>
      <c r="AM17" s="46"/>
      <c r="AN17" s="46"/>
      <c r="AO17" s="46"/>
      <c r="AP17" s="46"/>
      <c r="AQ17" s="46"/>
      <c r="AR17" s="46"/>
      <c r="AS17" s="46"/>
      <c r="AT17" s="46"/>
      <c r="AU17" s="95">
        <f>2</f>
        <v>2</v>
      </c>
      <c r="AV17" s="46"/>
      <c r="AW17" s="46"/>
      <c r="AX17" s="46"/>
      <c r="AY17" s="46"/>
      <c r="AZ17" s="46"/>
      <c r="BA17" s="53"/>
      <c r="BB17" s="53"/>
      <c r="BC17" s="53"/>
      <c r="BD17" s="53"/>
      <c r="BE17" s="53"/>
      <c r="BF17" s="53"/>
      <c r="BG17" s="53"/>
      <c r="BH17" s="53"/>
      <c r="BI17" s="53"/>
      <c r="BJ17" s="62">
        <v>3</v>
      </c>
      <c r="BK17" s="46"/>
      <c r="BL17" s="46"/>
      <c r="BM17" s="46"/>
      <c r="BN17" s="46"/>
      <c r="BO17" s="46"/>
      <c r="BP17" s="103">
        <f>88</f>
        <v>88</v>
      </c>
      <c r="BQ17" s="46"/>
      <c r="BR17" s="62">
        <v>6</v>
      </c>
      <c r="BS17" s="62">
        <v>13</v>
      </c>
      <c r="BT17" s="47">
        <f t="shared" si="2"/>
        <v>129</v>
      </c>
    </row>
    <row r="18" spans="1:72" ht="16" customHeight="1" x14ac:dyDescent="0.15">
      <c r="A18" s="50" t="s">
        <v>166</v>
      </c>
      <c r="B18" s="159" t="s">
        <v>517</v>
      </c>
      <c r="C18" s="52" t="s">
        <v>227</v>
      </c>
      <c r="D18" s="159" t="s">
        <v>560</v>
      </c>
      <c r="E18" s="131" t="s">
        <v>131</v>
      </c>
      <c r="F18" s="428" t="s">
        <v>1029</v>
      </c>
      <c r="G18" s="51">
        <v>0.6</v>
      </c>
      <c r="H18" s="51">
        <v>0.6</v>
      </c>
      <c r="I18" s="52">
        <f t="shared" si="0"/>
        <v>12</v>
      </c>
      <c r="J18" s="52">
        <f t="shared" si="1"/>
        <v>12</v>
      </c>
      <c r="K18" s="52"/>
      <c r="L18" s="39"/>
      <c r="M18" s="39"/>
      <c r="N18" s="39"/>
      <c r="O18" s="39"/>
      <c r="P18" s="39"/>
      <c r="Q18" s="39"/>
      <c r="R18" s="39"/>
      <c r="S18" s="39"/>
      <c r="T18" s="39"/>
      <c r="U18" s="39"/>
      <c r="V18" s="38"/>
      <c r="W18" s="54">
        <v>4</v>
      </c>
      <c r="X18" s="38"/>
      <c r="Y18" s="38"/>
      <c r="Z18" s="38"/>
      <c r="AA18" s="38"/>
      <c r="AB18" s="38"/>
      <c r="AC18" s="38"/>
      <c r="AD18" s="38"/>
      <c r="AE18" s="38"/>
      <c r="AF18" s="46"/>
      <c r="AG18" s="46"/>
      <c r="AH18" s="46"/>
      <c r="AI18" s="46"/>
      <c r="AJ18" s="46"/>
      <c r="AK18" s="46"/>
      <c r="AL18" s="46"/>
      <c r="AM18" s="46"/>
      <c r="AN18" s="46"/>
      <c r="AO18" s="46"/>
      <c r="AP18" s="46"/>
      <c r="AQ18" s="95">
        <f>2</f>
        <v>2</v>
      </c>
      <c r="AR18" s="46"/>
      <c r="AS18" s="46"/>
      <c r="AT18" s="46"/>
      <c r="AU18" s="46"/>
      <c r="AV18" s="46"/>
      <c r="AW18" s="46"/>
      <c r="AX18" s="46"/>
      <c r="AY18" s="46"/>
      <c r="AZ18" s="46"/>
      <c r="BA18" s="53"/>
      <c r="BB18" s="53"/>
      <c r="BC18" s="53"/>
      <c r="BD18" s="53"/>
      <c r="BE18" s="95">
        <f>1</f>
        <v>1</v>
      </c>
      <c r="BF18" s="53"/>
      <c r="BG18" s="53"/>
      <c r="BH18" s="53"/>
      <c r="BI18" s="53"/>
      <c r="BJ18" s="46"/>
      <c r="BK18" s="46"/>
      <c r="BL18" s="46"/>
      <c r="BM18" s="46"/>
      <c r="BN18" s="46"/>
      <c r="BO18" s="62">
        <v>20</v>
      </c>
      <c r="BP18" s="102">
        <f>3</f>
        <v>3</v>
      </c>
      <c r="BQ18" s="62">
        <v>7</v>
      </c>
      <c r="BR18" s="46"/>
      <c r="BS18" s="46"/>
      <c r="BT18" s="47">
        <f t="shared" si="2"/>
        <v>37</v>
      </c>
    </row>
    <row r="19" spans="1:72" s="513" customFormat="1" ht="16" customHeight="1" x14ac:dyDescent="0.15">
      <c r="A19" s="506" t="s">
        <v>167</v>
      </c>
      <c r="B19" s="507" t="s">
        <v>517</v>
      </c>
      <c r="C19" s="508" t="s">
        <v>227</v>
      </c>
      <c r="D19" s="507" t="s">
        <v>561</v>
      </c>
      <c r="E19" s="507" t="s">
        <v>131</v>
      </c>
      <c r="F19" s="509" t="s">
        <v>1029</v>
      </c>
      <c r="G19" s="510">
        <v>0.8</v>
      </c>
      <c r="H19" s="510">
        <v>0.8</v>
      </c>
      <c r="I19" s="508">
        <f t="shared" si="0"/>
        <v>16</v>
      </c>
      <c r="J19" s="508">
        <f t="shared" si="1"/>
        <v>16</v>
      </c>
      <c r="K19" s="508"/>
      <c r="L19" s="510"/>
      <c r="M19" s="510"/>
      <c r="N19" s="510"/>
      <c r="O19" s="510"/>
      <c r="P19" s="510"/>
      <c r="Q19" s="510"/>
      <c r="R19" s="510"/>
      <c r="S19" s="510"/>
      <c r="T19" s="510"/>
      <c r="U19" s="510"/>
      <c r="V19" s="508"/>
      <c r="W19" s="508"/>
      <c r="X19" s="508"/>
      <c r="Y19" s="508"/>
      <c r="Z19" s="508"/>
      <c r="AA19" s="508"/>
      <c r="AB19" s="508"/>
      <c r="AC19" s="508"/>
      <c r="AD19" s="508"/>
      <c r="AE19" s="508"/>
      <c r="AF19" s="208"/>
      <c r="AG19" s="208"/>
      <c r="AH19" s="208"/>
      <c r="AI19" s="208"/>
      <c r="AJ19" s="208"/>
      <c r="AK19" s="208"/>
      <c r="AL19" s="208"/>
      <c r="AM19" s="208"/>
      <c r="AN19" s="208"/>
      <c r="AO19" s="208"/>
      <c r="AP19" s="208"/>
      <c r="AQ19" s="208"/>
      <c r="AR19" s="208"/>
      <c r="AS19" s="208"/>
      <c r="AT19" s="208"/>
      <c r="AU19" s="208"/>
      <c r="AV19" s="208"/>
      <c r="AW19" s="208"/>
      <c r="AX19" s="208"/>
      <c r="AY19" s="208"/>
      <c r="AZ19" s="208"/>
      <c r="BA19" s="511"/>
      <c r="BB19" s="511"/>
      <c r="BC19" s="511"/>
      <c r="BD19" s="511"/>
      <c r="BE19" s="511"/>
      <c r="BF19" s="511"/>
      <c r="BG19" s="511"/>
      <c r="BH19" s="511"/>
      <c r="BI19" s="511"/>
      <c r="BJ19" s="208"/>
      <c r="BK19" s="208"/>
      <c r="BL19" s="208"/>
      <c r="BM19" s="208"/>
      <c r="BN19" s="208"/>
      <c r="BO19" s="208">
        <v>82</v>
      </c>
      <c r="BP19" s="208"/>
      <c r="BQ19" s="208">
        <v>7</v>
      </c>
      <c r="BR19" s="208"/>
      <c r="BS19" s="208"/>
      <c r="BT19" s="512">
        <f t="shared" si="2"/>
        <v>89</v>
      </c>
    </row>
    <row r="20" spans="1:72" ht="16" customHeight="1" x14ac:dyDescent="0.15">
      <c r="A20" s="50" t="s">
        <v>168</v>
      </c>
      <c r="B20" s="159" t="s">
        <v>517</v>
      </c>
      <c r="C20" s="52" t="s">
        <v>227</v>
      </c>
      <c r="D20" s="159" t="s">
        <v>562</v>
      </c>
      <c r="E20" s="131" t="s">
        <v>131</v>
      </c>
      <c r="F20" s="428" t="s">
        <v>1029</v>
      </c>
      <c r="G20" s="51">
        <v>0.2</v>
      </c>
      <c r="H20" s="51">
        <v>0.5</v>
      </c>
      <c r="I20" s="52">
        <f t="shared" si="0"/>
        <v>4</v>
      </c>
      <c r="J20" s="52">
        <f t="shared" si="1"/>
        <v>10</v>
      </c>
      <c r="K20" s="52"/>
      <c r="L20" s="39"/>
      <c r="M20" s="39"/>
      <c r="N20" s="39"/>
      <c r="O20" s="39"/>
      <c r="P20" s="39"/>
      <c r="Q20" s="39"/>
      <c r="R20" s="39"/>
      <c r="S20" s="39"/>
      <c r="T20" s="39"/>
      <c r="U20" s="39"/>
      <c r="V20" s="38"/>
      <c r="W20" s="38"/>
      <c r="X20" s="38"/>
      <c r="Y20" s="38"/>
      <c r="Z20" s="38"/>
      <c r="AA20" s="38"/>
      <c r="AB20" s="38"/>
      <c r="AC20" s="38"/>
      <c r="AD20" s="38"/>
      <c r="AE20" s="38"/>
      <c r="AF20" s="46"/>
      <c r="AG20" s="46"/>
      <c r="AH20" s="46"/>
      <c r="AI20" s="46"/>
      <c r="AJ20" s="46"/>
      <c r="AK20" s="46"/>
      <c r="AL20" s="46"/>
      <c r="AM20" s="46"/>
      <c r="AN20" s="46"/>
      <c r="AO20" s="46"/>
      <c r="AP20" s="46"/>
      <c r="AQ20" s="46"/>
      <c r="AR20" s="46"/>
      <c r="AS20" s="46"/>
      <c r="AT20" s="46"/>
      <c r="AU20" s="46"/>
      <c r="AV20" s="46"/>
      <c r="AW20" s="46"/>
      <c r="AX20" s="46"/>
      <c r="AY20" s="46"/>
      <c r="AZ20" s="46"/>
      <c r="BA20" s="53"/>
      <c r="BB20" s="53"/>
      <c r="BC20" s="53"/>
      <c r="BD20" s="53"/>
      <c r="BE20" s="53"/>
      <c r="BF20" s="53"/>
      <c r="BG20" s="53"/>
      <c r="BH20" s="53"/>
      <c r="BI20" s="53"/>
      <c r="BJ20" s="62">
        <f>1+1</f>
        <v>2</v>
      </c>
      <c r="BK20" s="46"/>
      <c r="BL20" s="46"/>
      <c r="BM20" s="46"/>
      <c r="BN20" s="46"/>
      <c r="BO20" s="46"/>
      <c r="BP20" s="46"/>
      <c r="BQ20" s="46"/>
      <c r="BR20" s="46"/>
      <c r="BS20" s="46"/>
      <c r="BT20" s="47">
        <f t="shared" si="2"/>
        <v>2</v>
      </c>
    </row>
    <row r="21" spans="1:72" ht="16" customHeight="1" x14ac:dyDescent="0.15">
      <c r="A21" s="50" t="s">
        <v>169</v>
      </c>
      <c r="B21" s="159" t="s">
        <v>517</v>
      </c>
      <c r="C21" s="159" t="s">
        <v>228</v>
      </c>
      <c r="D21" s="159" t="s">
        <v>563</v>
      </c>
      <c r="E21" s="131" t="s">
        <v>131</v>
      </c>
      <c r="F21" s="428" t="s">
        <v>1029</v>
      </c>
      <c r="G21" s="51">
        <v>0.5</v>
      </c>
      <c r="H21" s="51">
        <v>0.5</v>
      </c>
      <c r="I21" s="52">
        <f t="shared" si="0"/>
        <v>10</v>
      </c>
      <c r="J21" s="52">
        <f t="shared" si="1"/>
        <v>10</v>
      </c>
      <c r="K21" s="52"/>
      <c r="L21" s="39"/>
      <c r="M21" s="39"/>
      <c r="N21" s="39"/>
      <c r="O21" s="39"/>
      <c r="P21" s="39"/>
      <c r="Q21" s="39"/>
      <c r="R21" s="39"/>
      <c r="S21" s="39"/>
      <c r="T21" s="39"/>
      <c r="U21" s="39"/>
      <c r="V21" s="38"/>
      <c r="W21" s="38"/>
      <c r="X21" s="38"/>
      <c r="Y21" s="38"/>
      <c r="Z21" s="38"/>
      <c r="AA21" s="38"/>
      <c r="AB21" s="38"/>
      <c r="AC21" s="38"/>
      <c r="AD21" s="38"/>
      <c r="AE21" s="38"/>
      <c r="AF21" s="46"/>
      <c r="AG21" s="46"/>
      <c r="AH21" s="46"/>
      <c r="AI21" s="46"/>
      <c r="AJ21" s="46"/>
      <c r="AK21" s="46"/>
      <c r="AL21" s="32">
        <f>1</f>
        <v>1</v>
      </c>
      <c r="AM21" s="46"/>
      <c r="AN21" s="46"/>
      <c r="AO21" s="46"/>
      <c r="AP21" s="46"/>
      <c r="AQ21" s="46"/>
      <c r="AR21" s="46"/>
      <c r="AS21" s="46"/>
      <c r="AT21" s="46"/>
      <c r="AU21" s="46"/>
      <c r="AV21" s="32">
        <f>11</f>
        <v>11</v>
      </c>
      <c r="AW21" s="46"/>
      <c r="AX21" s="46"/>
      <c r="AY21" s="46"/>
      <c r="AZ21" s="46"/>
      <c r="BA21" s="53"/>
      <c r="BB21" s="53"/>
      <c r="BC21" s="53"/>
      <c r="BD21" s="53"/>
      <c r="BE21" s="53"/>
      <c r="BF21" s="53"/>
      <c r="BG21" s="53"/>
      <c r="BH21" s="32">
        <f>6</f>
        <v>6</v>
      </c>
      <c r="BI21" s="53"/>
      <c r="BJ21" s="46"/>
      <c r="BK21" s="46"/>
      <c r="BL21" s="46"/>
      <c r="BM21" s="46"/>
      <c r="BN21" s="46"/>
      <c r="BO21" s="62">
        <v>17</v>
      </c>
      <c r="BP21" s="46"/>
      <c r="BQ21" s="46"/>
      <c r="BR21" s="46"/>
      <c r="BS21" s="46"/>
      <c r="BT21" s="47">
        <f t="shared" si="2"/>
        <v>35</v>
      </c>
    </row>
    <row r="22" spans="1:72" ht="16" customHeight="1" x14ac:dyDescent="0.15">
      <c r="A22" s="67" t="s">
        <v>149</v>
      </c>
      <c r="B22" s="67" t="s">
        <v>517</v>
      </c>
      <c r="C22" s="67" t="s">
        <v>230</v>
      </c>
      <c r="D22" s="67" t="s">
        <v>564</v>
      </c>
      <c r="E22" s="38" t="s">
        <v>135</v>
      </c>
      <c r="F22" s="38" t="s">
        <v>1027</v>
      </c>
      <c r="G22" s="66">
        <v>0.2</v>
      </c>
      <c r="H22" s="66">
        <v>0.2</v>
      </c>
      <c r="I22" s="67">
        <f t="shared" si="0"/>
        <v>4</v>
      </c>
      <c r="J22" s="67">
        <f t="shared" si="1"/>
        <v>4</v>
      </c>
      <c r="K22" s="67"/>
      <c r="L22" s="58">
        <v>7</v>
      </c>
      <c r="M22" s="42"/>
      <c r="N22" s="42"/>
      <c r="O22" s="58">
        <v>2</v>
      </c>
      <c r="P22" s="42"/>
      <c r="Q22" s="42"/>
      <c r="R22" s="58">
        <f>2</f>
        <v>2</v>
      </c>
      <c r="S22" s="42"/>
      <c r="T22" s="58">
        <f>4</f>
        <v>4</v>
      </c>
      <c r="U22" s="58">
        <f>4</f>
        <v>4</v>
      </c>
      <c r="V22" s="62">
        <v>9</v>
      </c>
      <c r="W22" s="62">
        <v>11</v>
      </c>
      <c r="X22" s="46"/>
      <c r="Y22" s="62">
        <v>11</v>
      </c>
      <c r="Z22" s="62">
        <v>6</v>
      </c>
      <c r="AA22" s="46"/>
      <c r="AB22" s="62">
        <v>10</v>
      </c>
      <c r="AC22" s="62">
        <v>13</v>
      </c>
      <c r="AD22" s="62">
        <v>10</v>
      </c>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c r="BC22" s="46"/>
      <c r="BD22" s="46"/>
      <c r="BE22" s="46"/>
      <c r="BF22" s="46"/>
      <c r="BG22" s="46"/>
      <c r="BH22" s="32">
        <f>3</f>
        <v>3</v>
      </c>
      <c r="BI22" s="46"/>
      <c r="BJ22" s="46"/>
      <c r="BK22" s="46"/>
      <c r="BL22" s="62">
        <v>10</v>
      </c>
      <c r="BM22" s="46"/>
      <c r="BN22" s="46"/>
      <c r="BO22" s="46"/>
      <c r="BP22" s="62">
        <v>16</v>
      </c>
      <c r="BQ22" s="46"/>
      <c r="BR22" s="46"/>
      <c r="BS22" s="46"/>
      <c r="BT22" s="47">
        <f t="shared" si="2"/>
        <v>118</v>
      </c>
    </row>
    <row r="23" spans="1:72" ht="16" customHeight="1" x14ac:dyDescent="0.15">
      <c r="A23" s="67" t="s">
        <v>150</v>
      </c>
      <c r="B23" s="67" t="s">
        <v>517</v>
      </c>
      <c r="C23" s="67" t="s">
        <v>230</v>
      </c>
      <c r="D23" s="67" t="s">
        <v>565</v>
      </c>
      <c r="E23" s="38" t="s">
        <v>135</v>
      </c>
      <c r="F23" s="38" t="s">
        <v>1027</v>
      </c>
      <c r="G23" s="66">
        <v>0.2</v>
      </c>
      <c r="H23" s="66">
        <v>0.3</v>
      </c>
      <c r="I23" s="67">
        <f t="shared" si="0"/>
        <v>4</v>
      </c>
      <c r="J23" s="67">
        <f t="shared" si="1"/>
        <v>6</v>
      </c>
      <c r="K23" s="67"/>
      <c r="L23" s="42"/>
      <c r="M23" s="42"/>
      <c r="N23" s="42"/>
      <c r="O23" s="42"/>
      <c r="P23" s="58">
        <f>1</f>
        <v>1</v>
      </c>
      <c r="Q23" s="42"/>
      <c r="R23" s="42"/>
      <c r="S23" s="42"/>
      <c r="T23" s="42"/>
      <c r="U23" s="42"/>
      <c r="V23" s="46"/>
      <c r="W23" s="46"/>
      <c r="X23" s="46"/>
      <c r="Y23" s="46"/>
      <c r="Z23" s="46"/>
      <c r="AA23" s="46"/>
      <c r="AB23" s="46"/>
      <c r="AC23" s="46"/>
      <c r="AD23" s="46"/>
      <c r="AE23" s="46"/>
      <c r="AF23" s="46"/>
      <c r="AG23" s="32">
        <f>3</f>
        <v>3</v>
      </c>
      <c r="AH23" s="46"/>
      <c r="AI23" s="46"/>
      <c r="AJ23" s="46"/>
      <c r="AK23" s="32">
        <f>3</f>
        <v>3</v>
      </c>
      <c r="AL23" s="46"/>
      <c r="AM23" s="46"/>
      <c r="AN23" s="46"/>
      <c r="AO23" s="62">
        <v>5</v>
      </c>
      <c r="AP23" s="32">
        <f>3</f>
        <v>3</v>
      </c>
      <c r="AQ23" s="32">
        <f>3</f>
        <v>3</v>
      </c>
      <c r="AR23" s="46"/>
      <c r="AS23" s="46"/>
      <c r="AT23" s="46"/>
      <c r="AU23" s="46"/>
      <c r="AV23" s="32">
        <f>3</f>
        <v>3</v>
      </c>
      <c r="AW23" s="46"/>
      <c r="AX23" s="32">
        <f>4</f>
        <v>4</v>
      </c>
      <c r="AY23" s="32">
        <f>7</f>
        <v>7</v>
      </c>
      <c r="AZ23" s="46"/>
      <c r="BA23" s="46"/>
      <c r="BB23" s="46"/>
      <c r="BC23" s="46"/>
      <c r="BD23" s="46"/>
      <c r="BE23" s="46"/>
      <c r="BF23" s="46"/>
      <c r="BG23" s="49"/>
      <c r="BH23" s="46"/>
      <c r="BI23" s="49"/>
      <c r="BJ23" s="46"/>
      <c r="BK23" s="102">
        <v>10</v>
      </c>
      <c r="BL23" s="46"/>
      <c r="BM23" s="102">
        <v>17</v>
      </c>
      <c r="BN23" s="46"/>
      <c r="BO23" s="62">
        <v>35</v>
      </c>
      <c r="BP23" s="62">
        <v>41</v>
      </c>
      <c r="BQ23" s="46"/>
      <c r="BR23" s="145">
        <v>7</v>
      </c>
      <c r="BS23" s="102">
        <f>41</f>
        <v>41</v>
      </c>
      <c r="BT23" s="47">
        <f t="shared" si="2"/>
        <v>183</v>
      </c>
    </row>
    <row r="24" spans="1:72" ht="16" customHeight="1" x14ac:dyDescent="0.15">
      <c r="A24" s="67" t="s">
        <v>151</v>
      </c>
      <c r="B24" s="67" t="s">
        <v>517</v>
      </c>
      <c r="C24" s="67" t="s">
        <v>230</v>
      </c>
      <c r="D24" s="67" t="s">
        <v>566</v>
      </c>
      <c r="E24" s="38" t="s">
        <v>135</v>
      </c>
      <c r="F24" s="38" t="s">
        <v>1027</v>
      </c>
      <c r="G24" s="66">
        <v>0.2</v>
      </c>
      <c r="H24" s="66">
        <v>0.4</v>
      </c>
      <c r="I24" s="67">
        <f t="shared" si="0"/>
        <v>4</v>
      </c>
      <c r="J24" s="67">
        <f t="shared" si="1"/>
        <v>8</v>
      </c>
      <c r="K24" s="67"/>
      <c r="L24" s="42"/>
      <c r="M24" s="58">
        <v>10</v>
      </c>
      <c r="N24" s="58">
        <v>6</v>
      </c>
      <c r="O24" s="42"/>
      <c r="P24" s="42"/>
      <c r="Q24" s="42"/>
      <c r="R24" s="42"/>
      <c r="S24" s="42"/>
      <c r="T24" s="42"/>
      <c r="U24" s="42"/>
      <c r="V24" s="46"/>
      <c r="W24" s="46"/>
      <c r="X24" s="46"/>
      <c r="Y24" s="46"/>
      <c r="Z24" s="46"/>
      <c r="AA24" s="62">
        <v>7</v>
      </c>
      <c r="AB24" s="46"/>
      <c r="AC24" s="46"/>
      <c r="AD24" s="46"/>
      <c r="AE24" s="46"/>
      <c r="AF24" s="46"/>
      <c r="AG24" s="46"/>
      <c r="AH24" s="46"/>
      <c r="AI24" s="46"/>
      <c r="AJ24" s="46"/>
      <c r="AK24" s="46"/>
      <c r="AL24" s="46"/>
      <c r="AM24" s="46"/>
      <c r="AN24" s="46"/>
      <c r="AO24" s="46"/>
      <c r="AP24" s="46"/>
      <c r="AQ24" s="46"/>
      <c r="AR24" s="32">
        <f>3</f>
        <v>3</v>
      </c>
      <c r="AS24" s="46"/>
      <c r="AT24" s="32">
        <f>7</f>
        <v>7</v>
      </c>
      <c r="AU24" s="32">
        <f>5</f>
        <v>5</v>
      </c>
      <c r="AV24" s="46"/>
      <c r="AW24" s="46"/>
      <c r="AX24" s="46"/>
      <c r="AY24" s="46"/>
      <c r="AZ24" s="46"/>
      <c r="BA24" s="46"/>
      <c r="BB24" s="32">
        <f>3</f>
        <v>3</v>
      </c>
      <c r="BC24" s="46"/>
      <c r="BD24" s="46"/>
      <c r="BE24" s="32">
        <f>3</f>
        <v>3</v>
      </c>
      <c r="BF24" s="46"/>
      <c r="BG24" s="95">
        <f>7</f>
        <v>7</v>
      </c>
      <c r="BH24" s="46"/>
      <c r="BI24" s="49"/>
      <c r="BJ24" s="46"/>
      <c r="BK24" s="46"/>
      <c r="BL24" s="46"/>
      <c r="BM24" s="46"/>
      <c r="BN24" s="102">
        <v>14</v>
      </c>
      <c r="BO24" s="46"/>
      <c r="BP24" s="46"/>
      <c r="BQ24" s="46"/>
      <c r="BR24" s="49"/>
      <c r="BS24" s="46"/>
      <c r="BT24" s="47">
        <f t="shared" si="2"/>
        <v>65</v>
      </c>
    </row>
    <row r="25" spans="1:72" ht="16" customHeight="1" x14ac:dyDescent="0.15">
      <c r="A25" s="65" t="s">
        <v>152</v>
      </c>
      <c r="B25" s="160" t="s">
        <v>517</v>
      </c>
      <c r="C25" s="67" t="s">
        <v>230</v>
      </c>
      <c r="D25" s="160" t="s">
        <v>567</v>
      </c>
      <c r="E25" s="38" t="s">
        <v>135</v>
      </c>
      <c r="F25" s="38" t="s">
        <v>1027</v>
      </c>
      <c r="G25" s="66">
        <v>0.3</v>
      </c>
      <c r="H25" s="66">
        <v>0.7</v>
      </c>
      <c r="I25" s="67">
        <f t="shared" si="0"/>
        <v>6</v>
      </c>
      <c r="J25" s="67">
        <f t="shared" si="1"/>
        <v>14</v>
      </c>
      <c r="K25" s="67"/>
      <c r="L25" s="42"/>
      <c r="M25" s="42"/>
      <c r="N25" s="42"/>
      <c r="O25" s="42"/>
      <c r="P25" s="42"/>
      <c r="Q25" s="42"/>
      <c r="R25" s="42"/>
      <c r="S25" s="58">
        <f>9</f>
        <v>9</v>
      </c>
      <c r="T25" s="142"/>
      <c r="U25" s="42"/>
      <c r="V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7">
        <f t="shared" si="2"/>
        <v>9</v>
      </c>
    </row>
    <row r="26" spans="1:72" ht="16" customHeight="1" x14ac:dyDescent="0.15">
      <c r="A26" s="65" t="s">
        <v>153</v>
      </c>
      <c r="B26" s="160" t="s">
        <v>517</v>
      </c>
      <c r="C26" s="67" t="s">
        <v>230</v>
      </c>
      <c r="D26" s="160" t="s">
        <v>568</v>
      </c>
      <c r="E26" s="38" t="s">
        <v>135</v>
      </c>
      <c r="F26" s="38" t="s">
        <v>1027</v>
      </c>
      <c r="G26" s="66">
        <v>0.3</v>
      </c>
      <c r="H26" s="66">
        <v>0.3</v>
      </c>
      <c r="I26" s="67">
        <f t="shared" si="0"/>
        <v>6</v>
      </c>
      <c r="J26" s="67">
        <f t="shared" si="1"/>
        <v>6</v>
      </c>
      <c r="K26" s="67"/>
      <c r="L26" s="42"/>
      <c r="M26" s="42"/>
      <c r="N26" s="42"/>
      <c r="O26" s="42"/>
      <c r="P26" s="42"/>
      <c r="Q26" s="42"/>
      <c r="R26" s="42"/>
      <c r="S26" s="42"/>
      <c r="T26" s="42"/>
      <c r="U26" s="42"/>
      <c r="V26" s="46"/>
      <c r="W26" s="46"/>
      <c r="X26" s="62">
        <v>5</v>
      </c>
      <c r="Y26" s="46"/>
      <c r="Z26" s="46"/>
      <c r="AA26" s="46"/>
      <c r="AB26" s="46"/>
      <c r="AC26" s="46"/>
      <c r="AD26" s="46"/>
      <c r="AE26" s="46"/>
      <c r="AF26" s="46"/>
      <c r="AG26" s="46"/>
      <c r="AH26" s="46"/>
      <c r="AI26" s="46"/>
      <c r="AJ26" s="46"/>
      <c r="AK26" s="46"/>
      <c r="AL26" s="46"/>
      <c r="AM26" s="46"/>
      <c r="AN26" s="46"/>
      <c r="AO26" s="46"/>
      <c r="AP26" s="46"/>
      <c r="AQ26" s="46"/>
      <c r="AR26" s="46"/>
      <c r="AS26" s="46"/>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62">
        <v>1</v>
      </c>
      <c r="BR26" s="46"/>
      <c r="BS26" s="46"/>
      <c r="BT26" s="47">
        <f t="shared" si="2"/>
        <v>6</v>
      </c>
    </row>
    <row r="27" spans="1:72" ht="16" customHeight="1" x14ac:dyDescent="0.15">
      <c r="A27" s="65" t="s">
        <v>154</v>
      </c>
      <c r="B27" s="160" t="s">
        <v>517</v>
      </c>
      <c r="C27" s="67" t="s">
        <v>230</v>
      </c>
      <c r="D27" s="160" t="s">
        <v>569</v>
      </c>
      <c r="E27" s="38" t="s">
        <v>135</v>
      </c>
      <c r="F27" s="38" t="s">
        <v>1027</v>
      </c>
      <c r="G27" s="66">
        <v>0.3</v>
      </c>
      <c r="H27" s="66">
        <v>0.4</v>
      </c>
      <c r="I27" s="67">
        <f t="shared" si="0"/>
        <v>6</v>
      </c>
      <c r="J27" s="67">
        <f t="shared" si="1"/>
        <v>8</v>
      </c>
      <c r="K27" s="67"/>
      <c r="L27" s="42"/>
      <c r="M27" s="42"/>
      <c r="N27" s="42"/>
      <c r="O27" s="42"/>
      <c r="P27" s="42"/>
      <c r="Q27" s="42"/>
      <c r="R27" s="42"/>
      <c r="S27" s="42"/>
      <c r="T27" s="42"/>
      <c r="U27" s="42"/>
      <c r="V27" s="46"/>
      <c r="W27" s="46"/>
      <c r="X27" s="46"/>
      <c r="Y27" s="46"/>
      <c r="Z27" s="46"/>
      <c r="AA27" s="46"/>
      <c r="AB27" s="46"/>
      <c r="AC27" s="46"/>
      <c r="AD27" s="46"/>
      <c r="AE27" s="46"/>
      <c r="AF27" s="32">
        <f>1</f>
        <v>1</v>
      </c>
      <c r="AG27" s="46"/>
      <c r="AH27" s="46"/>
      <c r="AI27" s="46"/>
      <c r="AJ27" s="46"/>
      <c r="AK27" s="46"/>
      <c r="AL27" s="46"/>
      <c r="AM27" s="46"/>
      <c r="AN27" s="46"/>
      <c r="AO27" s="46"/>
      <c r="AP27" s="46"/>
      <c r="AQ27" s="46"/>
      <c r="AR27" s="46"/>
      <c r="AS27" s="46"/>
      <c r="AT27" s="46"/>
      <c r="AU27" s="46"/>
      <c r="AV27" s="46"/>
      <c r="AW27" s="46"/>
      <c r="AX27" s="46"/>
      <c r="AY27" s="46"/>
      <c r="AZ27" s="46"/>
      <c r="BA27" s="46"/>
      <c r="BB27" s="46"/>
      <c r="BC27" s="46"/>
      <c r="BD27" s="32">
        <v>11</v>
      </c>
      <c r="BE27" s="46"/>
      <c r="BF27" s="46"/>
      <c r="BG27" s="46"/>
      <c r="BH27" s="46"/>
      <c r="BI27" s="46"/>
      <c r="BJ27" s="46"/>
      <c r="BK27" s="46"/>
      <c r="BL27" s="62">
        <v>8</v>
      </c>
      <c r="BM27" s="46"/>
      <c r="BN27" s="46"/>
      <c r="BO27" s="46"/>
      <c r="BP27" s="46"/>
      <c r="BQ27" s="46"/>
      <c r="BR27" s="46"/>
      <c r="BS27" s="46"/>
      <c r="BT27" s="47">
        <f t="shared" si="2"/>
        <v>20</v>
      </c>
    </row>
    <row r="28" spans="1:72" ht="16" customHeight="1" x14ac:dyDescent="0.15">
      <c r="A28" s="65" t="s">
        <v>155</v>
      </c>
      <c r="B28" s="160" t="s">
        <v>517</v>
      </c>
      <c r="C28" s="67" t="s">
        <v>230</v>
      </c>
      <c r="D28" s="160" t="s">
        <v>570</v>
      </c>
      <c r="E28" s="38" t="s">
        <v>135</v>
      </c>
      <c r="F28" s="38" t="s">
        <v>1027</v>
      </c>
      <c r="G28" s="66">
        <v>0.4</v>
      </c>
      <c r="H28" s="66">
        <v>0.5</v>
      </c>
      <c r="I28" s="67">
        <f t="shared" si="0"/>
        <v>8</v>
      </c>
      <c r="J28" s="67">
        <f t="shared" si="1"/>
        <v>10</v>
      </c>
      <c r="K28" s="67"/>
      <c r="L28" s="46"/>
      <c r="M28" s="46"/>
      <c r="N28" s="46"/>
      <c r="O28" s="46"/>
      <c r="P28" s="46"/>
      <c r="Q28" s="46"/>
      <c r="R28" s="46"/>
      <c r="S28" s="46"/>
      <c r="T28" s="46"/>
      <c r="U28" s="46"/>
      <c r="V28" s="42"/>
      <c r="W28" s="42"/>
      <c r="X28" s="42"/>
      <c r="Y28" s="42"/>
      <c r="Z28" s="42"/>
      <c r="AA28" s="42"/>
      <c r="AB28" s="42"/>
      <c r="AC28" s="42"/>
      <c r="AD28" s="42"/>
      <c r="AE28" s="58">
        <v>3</v>
      </c>
      <c r="AF28" s="46"/>
      <c r="AG28" s="46"/>
      <c r="AH28" s="46"/>
      <c r="AI28" s="46"/>
      <c r="AJ28" s="46"/>
      <c r="AK28" s="46"/>
      <c r="AL28" s="46"/>
      <c r="AM28" s="46"/>
      <c r="AN28" s="32">
        <f>2</f>
        <v>2</v>
      </c>
      <c r="AO28" s="46"/>
      <c r="AP28" s="46"/>
      <c r="AQ28" s="46"/>
      <c r="AR28" s="46"/>
      <c r="AS28" s="46"/>
      <c r="AT28" s="46"/>
      <c r="AU28" s="46"/>
      <c r="AV28" s="46"/>
      <c r="AW28" s="46"/>
      <c r="AX28" s="46"/>
      <c r="AY28" s="46"/>
      <c r="AZ28" s="46"/>
      <c r="BA28" s="46"/>
      <c r="BB28" s="46"/>
      <c r="BC28" s="46"/>
      <c r="BD28" s="46"/>
      <c r="BE28" s="46"/>
      <c r="BF28" s="46"/>
      <c r="BG28" s="46"/>
      <c r="BH28" s="46"/>
      <c r="BI28" s="46"/>
      <c r="BJ28" s="46"/>
      <c r="BK28" s="46"/>
      <c r="BL28" s="46"/>
      <c r="BM28" s="46"/>
      <c r="BN28" s="46"/>
      <c r="BO28" s="46"/>
      <c r="BP28" s="46"/>
      <c r="BQ28" s="46"/>
      <c r="BR28" s="46"/>
      <c r="BS28" s="46"/>
      <c r="BT28" s="47">
        <f t="shared" si="2"/>
        <v>5</v>
      </c>
    </row>
    <row r="29" spans="1:72" ht="16" customHeight="1" x14ac:dyDescent="0.15">
      <c r="A29" s="67" t="s">
        <v>156</v>
      </c>
      <c r="B29" s="67" t="s">
        <v>517</v>
      </c>
      <c r="C29" s="67" t="s">
        <v>230</v>
      </c>
      <c r="D29" s="67" t="s">
        <v>571</v>
      </c>
      <c r="E29" s="38" t="s">
        <v>135</v>
      </c>
      <c r="F29" s="38" t="s">
        <v>1027</v>
      </c>
      <c r="G29" s="66">
        <v>0.4</v>
      </c>
      <c r="H29" s="66">
        <v>0.6</v>
      </c>
      <c r="I29" s="67">
        <f t="shared" si="0"/>
        <v>8</v>
      </c>
      <c r="J29" s="67">
        <f t="shared" si="1"/>
        <v>12</v>
      </c>
      <c r="K29" s="67"/>
      <c r="L29" s="46"/>
      <c r="M29" s="46"/>
      <c r="N29" s="46"/>
      <c r="O29" s="46"/>
      <c r="P29" s="46"/>
      <c r="Q29" s="46"/>
      <c r="R29" s="46"/>
      <c r="S29" s="46"/>
      <c r="T29" s="46"/>
      <c r="U29" s="46"/>
      <c r="V29" s="42"/>
      <c r="W29" s="42"/>
      <c r="X29" s="42"/>
      <c r="Y29" s="42"/>
      <c r="Z29" s="42"/>
      <c r="AA29" s="58">
        <v>5</v>
      </c>
      <c r="AB29" s="42"/>
      <c r="AC29" s="42"/>
      <c r="AD29" s="42"/>
      <c r="AE29" s="42"/>
      <c r="AF29" s="46"/>
      <c r="AG29" s="46"/>
      <c r="AH29" s="46"/>
      <c r="AI29" s="46"/>
      <c r="AJ29" s="46"/>
      <c r="AK29" s="46"/>
      <c r="AL29" s="46"/>
      <c r="AM29" s="46"/>
      <c r="AN29" s="46"/>
      <c r="AO29" s="46"/>
      <c r="AP29" s="46"/>
      <c r="AQ29" s="46"/>
      <c r="AR29" s="46"/>
      <c r="AS29" s="46"/>
      <c r="AT29" s="46"/>
      <c r="AU29" s="46"/>
      <c r="AV29" s="46"/>
      <c r="AW29" s="46"/>
      <c r="AX29" s="46"/>
      <c r="AY29" s="46"/>
      <c r="AZ29" s="46"/>
      <c r="BA29" s="46"/>
      <c r="BB29" s="46"/>
      <c r="BC29" s="46"/>
      <c r="BD29" s="46"/>
      <c r="BE29" s="46"/>
      <c r="BF29" s="46"/>
      <c r="BG29" s="46"/>
      <c r="BH29" s="46"/>
      <c r="BI29" s="46"/>
      <c r="BJ29" s="46"/>
      <c r="BK29" s="46"/>
      <c r="BL29" s="46"/>
      <c r="BM29" s="46"/>
      <c r="BN29" s="46"/>
      <c r="BO29" s="46"/>
      <c r="BP29" s="46"/>
      <c r="BQ29" s="46"/>
      <c r="BR29" s="62">
        <v>8</v>
      </c>
      <c r="BS29" s="46"/>
      <c r="BT29" s="47">
        <f t="shared" si="2"/>
        <v>13</v>
      </c>
    </row>
    <row r="30" spans="1:72" ht="16" customHeight="1" x14ac:dyDescent="0.15">
      <c r="A30" s="67" t="s">
        <v>157</v>
      </c>
      <c r="B30" s="67" t="s">
        <v>517</v>
      </c>
      <c r="C30" s="67" t="s">
        <v>230</v>
      </c>
      <c r="D30" s="67" t="s">
        <v>572</v>
      </c>
      <c r="E30" s="38" t="s">
        <v>135</v>
      </c>
      <c r="F30" s="38" t="s">
        <v>1027</v>
      </c>
      <c r="G30" s="66">
        <v>0.5</v>
      </c>
      <c r="H30" s="66">
        <v>0.8</v>
      </c>
      <c r="I30" s="67">
        <f t="shared" si="0"/>
        <v>10</v>
      </c>
      <c r="J30" s="67">
        <f t="shared" si="1"/>
        <v>16</v>
      </c>
      <c r="K30" s="67"/>
      <c r="L30" s="46"/>
      <c r="M30" s="46"/>
      <c r="N30" s="46"/>
      <c r="O30" s="46"/>
      <c r="P30" s="46"/>
      <c r="Q30" s="46"/>
      <c r="R30" s="46"/>
      <c r="S30" s="46"/>
      <c r="T30" s="46"/>
      <c r="U30" s="46"/>
      <c r="V30" s="42"/>
      <c r="W30" s="42"/>
      <c r="X30" s="42"/>
      <c r="Y30" s="42"/>
      <c r="Z30" s="42"/>
      <c r="AA30" s="42"/>
      <c r="AB30" s="42"/>
      <c r="AC30" s="42"/>
      <c r="AD30" s="42"/>
      <c r="AE30" s="42"/>
      <c r="AF30" s="46"/>
      <c r="AG30" s="46"/>
      <c r="AH30" s="32">
        <f>4</f>
        <v>4</v>
      </c>
      <c r="AI30" s="46"/>
      <c r="AJ30" s="46"/>
      <c r="AK30" s="46"/>
      <c r="AL30" s="46"/>
      <c r="AM30" s="46"/>
      <c r="AN30" s="46"/>
      <c r="AO30" s="46"/>
      <c r="AP30" s="46"/>
      <c r="AQ30" s="46"/>
      <c r="AR30" s="46"/>
      <c r="AS30" s="46"/>
      <c r="AT30" s="46"/>
      <c r="AU30" s="46"/>
      <c r="AV30" s="46"/>
      <c r="AW30" s="46"/>
      <c r="AX30" s="46"/>
      <c r="AY30" s="46"/>
      <c r="AZ30" s="46"/>
      <c r="BA30" s="49"/>
      <c r="BB30" s="46"/>
      <c r="BC30" s="46"/>
      <c r="BD30" s="49"/>
      <c r="BE30" s="49"/>
      <c r="BF30" s="49"/>
      <c r="BG30" s="49"/>
      <c r="BH30" s="46"/>
      <c r="BI30" s="46"/>
      <c r="BJ30" s="46"/>
      <c r="BK30" s="46"/>
      <c r="BL30" s="46"/>
      <c r="BM30" s="46"/>
      <c r="BN30" s="46"/>
      <c r="BO30" s="49"/>
      <c r="BP30" s="46"/>
      <c r="BQ30" s="62">
        <v>7</v>
      </c>
      <c r="BR30" s="46"/>
      <c r="BS30" s="49"/>
      <c r="BT30" s="47">
        <f t="shared" si="2"/>
        <v>11</v>
      </c>
    </row>
    <row r="31" spans="1:72" ht="16" customHeight="1" x14ac:dyDescent="0.15">
      <c r="A31" s="67" t="s">
        <v>158</v>
      </c>
      <c r="B31" s="67" t="s">
        <v>517</v>
      </c>
      <c r="C31" s="67" t="s">
        <v>230</v>
      </c>
      <c r="D31" s="67" t="s">
        <v>573</v>
      </c>
      <c r="E31" s="38" t="s">
        <v>135</v>
      </c>
      <c r="F31" s="38" t="s">
        <v>1027</v>
      </c>
      <c r="G31" s="66">
        <v>0.7</v>
      </c>
      <c r="H31" s="66">
        <v>1</v>
      </c>
      <c r="I31" s="67">
        <f t="shared" si="0"/>
        <v>14</v>
      </c>
      <c r="J31" s="67">
        <f t="shared" si="1"/>
        <v>20</v>
      </c>
      <c r="K31" s="67"/>
      <c r="L31" s="46"/>
      <c r="M31" s="46"/>
      <c r="N31" s="46"/>
      <c r="O31" s="46"/>
      <c r="P31" s="46"/>
      <c r="Q31" s="46"/>
      <c r="R31" s="46"/>
      <c r="S31" s="46"/>
      <c r="T31" s="46"/>
      <c r="U31" s="46"/>
      <c r="V31" s="42"/>
      <c r="W31" s="42"/>
      <c r="X31" s="42"/>
      <c r="Y31" s="42"/>
      <c r="Z31" s="42"/>
      <c r="AA31" s="42"/>
      <c r="AB31" s="42"/>
      <c r="AC31" s="42"/>
      <c r="AD31" s="42"/>
      <c r="AE31" s="42"/>
      <c r="AF31" s="46"/>
      <c r="AG31" s="46"/>
      <c r="AH31" s="46"/>
      <c r="AI31" s="32">
        <f>3</f>
        <v>3</v>
      </c>
      <c r="AJ31" s="46"/>
      <c r="AK31" s="46"/>
      <c r="AL31" s="46"/>
      <c r="AM31" s="46"/>
      <c r="AN31" s="46"/>
      <c r="AO31" s="46"/>
      <c r="AP31" s="46"/>
      <c r="AQ31" s="46"/>
      <c r="AR31" s="46"/>
      <c r="AS31" s="46"/>
      <c r="AT31" s="46"/>
      <c r="AU31" s="46"/>
      <c r="AV31" s="46"/>
      <c r="AW31" s="46"/>
      <c r="AX31" s="46"/>
      <c r="AY31" s="46"/>
      <c r="AZ31" s="46"/>
      <c r="BA31" s="49"/>
      <c r="BB31" s="46"/>
      <c r="BC31" s="46"/>
      <c r="BD31" s="49"/>
      <c r="BE31" s="49"/>
      <c r="BF31" s="49"/>
      <c r="BG31" s="49"/>
      <c r="BH31" s="46"/>
      <c r="BI31" s="46"/>
      <c r="BJ31" s="46"/>
      <c r="BK31" s="46"/>
      <c r="BL31" s="46"/>
      <c r="BM31" s="46"/>
      <c r="BN31" s="46"/>
      <c r="BO31" s="49"/>
      <c r="BP31" s="46"/>
      <c r="BQ31" s="62">
        <v>2</v>
      </c>
      <c r="BR31" s="46"/>
      <c r="BS31" s="46"/>
      <c r="BT31" s="47">
        <f t="shared" si="2"/>
        <v>5</v>
      </c>
    </row>
    <row r="32" spans="1:72" ht="16" customHeight="1" x14ac:dyDescent="0.15">
      <c r="A32" s="135" t="s">
        <v>71</v>
      </c>
      <c r="B32" s="161" t="s">
        <v>518</v>
      </c>
      <c r="C32" s="161" t="s">
        <v>233</v>
      </c>
      <c r="D32" s="161" t="s">
        <v>538</v>
      </c>
      <c r="E32" s="138" t="s">
        <v>131</v>
      </c>
      <c r="F32" s="138" t="s">
        <v>1029</v>
      </c>
      <c r="G32" s="55"/>
      <c r="H32" s="55"/>
      <c r="I32" s="56">
        <v>5.5</v>
      </c>
      <c r="J32" s="56">
        <v>5.5</v>
      </c>
      <c r="K32" s="56"/>
      <c r="L32" s="39"/>
      <c r="M32" s="57">
        <v>4</v>
      </c>
      <c r="N32" s="57">
        <v>4</v>
      </c>
      <c r="O32" s="57">
        <v>4</v>
      </c>
      <c r="P32" s="39"/>
      <c r="Q32" s="57">
        <v>1</v>
      </c>
      <c r="R32" s="57">
        <v>1</v>
      </c>
      <c r="S32" s="39"/>
      <c r="T32" s="57">
        <f>1</f>
        <v>1</v>
      </c>
      <c r="U32" s="39"/>
      <c r="V32" s="38"/>
      <c r="W32" s="54">
        <v>19</v>
      </c>
      <c r="X32" s="54">
        <v>13</v>
      </c>
      <c r="Y32" s="54">
        <v>15</v>
      </c>
      <c r="Z32" s="54">
        <v>4</v>
      </c>
      <c r="AA32" s="54">
        <v>13</v>
      </c>
      <c r="AB32" s="54">
        <v>7</v>
      </c>
      <c r="AC32" s="54">
        <v>5</v>
      </c>
      <c r="AD32" s="54">
        <v>2</v>
      </c>
      <c r="AE32" s="54">
        <v>2</v>
      </c>
      <c r="AF32" s="46"/>
      <c r="AG32" s="32">
        <f>3</f>
        <v>3</v>
      </c>
      <c r="AH32" s="32">
        <v>1</v>
      </c>
      <c r="AI32" s="46"/>
      <c r="AJ32" s="46"/>
      <c r="AK32" s="32">
        <f>2</f>
        <v>2</v>
      </c>
      <c r="AL32" s="32">
        <f>2</f>
        <v>2</v>
      </c>
      <c r="AM32" s="32">
        <f>3</f>
        <v>3</v>
      </c>
      <c r="AN32" s="32">
        <f>2</f>
        <v>2</v>
      </c>
      <c r="AO32" s="32">
        <f>2</f>
        <v>2</v>
      </c>
      <c r="AP32" s="32">
        <f>1</f>
        <v>1</v>
      </c>
      <c r="AQ32" s="32">
        <f>15</f>
        <v>15</v>
      </c>
      <c r="AR32" s="32">
        <f>9</f>
        <v>9</v>
      </c>
      <c r="AS32" s="32">
        <v>24</v>
      </c>
      <c r="AT32" s="32">
        <f>8</f>
        <v>8</v>
      </c>
      <c r="AU32" s="32">
        <f>32</f>
        <v>32</v>
      </c>
      <c r="AV32" s="32">
        <f>7</f>
        <v>7</v>
      </c>
      <c r="AW32" s="32">
        <f>2</f>
        <v>2</v>
      </c>
      <c r="AX32" s="32">
        <f>4</f>
        <v>4</v>
      </c>
      <c r="AY32" s="32">
        <f>2</f>
        <v>2</v>
      </c>
      <c r="AZ32" s="46"/>
      <c r="BA32" s="32">
        <f>18</f>
        <v>18</v>
      </c>
      <c r="BB32" s="32">
        <f>1</f>
        <v>1</v>
      </c>
      <c r="BC32" s="32">
        <f>5</f>
        <v>5</v>
      </c>
      <c r="BD32" s="32">
        <f>3</f>
        <v>3</v>
      </c>
      <c r="BE32" s="32">
        <f>89</f>
        <v>89</v>
      </c>
      <c r="BF32" s="32">
        <f>2</f>
        <v>2</v>
      </c>
      <c r="BG32" s="96">
        <v>2</v>
      </c>
      <c r="BH32" s="32">
        <f>3</f>
        <v>3</v>
      </c>
      <c r="BI32" s="96">
        <v>1</v>
      </c>
      <c r="BJ32" s="46"/>
      <c r="BK32" s="46"/>
      <c r="BL32" s="46"/>
      <c r="BM32" s="102">
        <v>1</v>
      </c>
      <c r="BN32" s="46"/>
      <c r="BO32" s="102">
        <f>3</f>
        <v>3</v>
      </c>
      <c r="BP32" s="102">
        <f>19</f>
        <v>19</v>
      </c>
      <c r="BQ32" s="102">
        <v>14</v>
      </c>
      <c r="BR32" s="101">
        <v>7</v>
      </c>
      <c r="BS32" s="102">
        <f>23</f>
        <v>23</v>
      </c>
      <c r="BT32" s="47">
        <f t="shared" si="2"/>
        <v>405</v>
      </c>
    </row>
    <row r="33" spans="1:72" ht="16" customHeight="1" x14ac:dyDescent="0.15">
      <c r="A33" s="135" t="s">
        <v>72</v>
      </c>
      <c r="B33" s="161" t="s">
        <v>518</v>
      </c>
      <c r="C33" s="161" t="s">
        <v>233</v>
      </c>
      <c r="D33" s="161" t="s">
        <v>539</v>
      </c>
      <c r="E33" s="138" t="s">
        <v>131</v>
      </c>
      <c r="F33" s="138" t="s">
        <v>1029</v>
      </c>
      <c r="G33" s="55"/>
      <c r="H33" s="55"/>
      <c r="I33" s="56">
        <v>9.5</v>
      </c>
      <c r="J33" s="56">
        <v>9.5</v>
      </c>
      <c r="K33" s="56"/>
      <c r="L33" s="39"/>
      <c r="M33" s="57">
        <v>19</v>
      </c>
      <c r="N33" s="57">
        <v>8</v>
      </c>
      <c r="O33" s="57">
        <v>20</v>
      </c>
      <c r="P33" s="57">
        <f>8</f>
        <v>8</v>
      </c>
      <c r="Q33" s="57">
        <v>13</v>
      </c>
      <c r="R33" s="57">
        <v>7</v>
      </c>
      <c r="S33" s="57">
        <f>5</f>
        <v>5</v>
      </c>
      <c r="T33" s="57">
        <f>9</f>
        <v>9</v>
      </c>
      <c r="U33" s="57">
        <f>11</f>
        <v>11</v>
      </c>
      <c r="V33" s="54">
        <v>4</v>
      </c>
      <c r="W33" s="54">
        <v>54</v>
      </c>
      <c r="X33" s="54">
        <v>32</v>
      </c>
      <c r="Y33" s="54">
        <v>93</v>
      </c>
      <c r="Z33" s="54">
        <v>43</v>
      </c>
      <c r="AA33" s="54">
        <v>52</v>
      </c>
      <c r="AB33" s="54">
        <v>31</v>
      </c>
      <c r="AC33" s="54">
        <v>17</v>
      </c>
      <c r="AD33" s="54">
        <v>6</v>
      </c>
      <c r="AE33" s="54">
        <v>12</v>
      </c>
      <c r="AF33" s="46"/>
      <c r="AG33" s="32">
        <f>32</f>
        <v>32</v>
      </c>
      <c r="AH33" s="32">
        <f>9</f>
        <v>9</v>
      </c>
      <c r="AI33" s="32">
        <f>13</f>
        <v>13</v>
      </c>
      <c r="AJ33" s="32">
        <f>5</f>
        <v>5</v>
      </c>
      <c r="AK33" s="32">
        <f>31</f>
        <v>31</v>
      </c>
      <c r="AL33" s="32">
        <f>11</f>
        <v>11</v>
      </c>
      <c r="AM33" s="32">
        <f>2</f>
        <v>2</v>
      </c>
      <c r="AN33" s="32">
        <f>6</f>
        <v>6</v>
      </c>
      <c r="AO33" s="32">
        <f>7</f>
        <v>7</v>
      </c>
      <c r="AP33" s="32">
        <f>1</f>
        <v>1</v>
      </c>
      <c r="AQ33" s="32">
        <f>46</f>
        <v>46</v>
      </c>
      <c r="AR33" s="32">
        <f>24</f>
        <v>24</v>
      </c>
      <c r="AS33" s="32">
        <v>46</v>
      </c>
      <c r="AT33" s="32">
        <f>15</f>
        <v>15</v>
      </c>
      <c r="AU33" s="32">
        <f>52</f>
        <v>52</v>
      </c>
      <c r="AV33" s="32">
        <f>36</f>
        <v>36</v>
      </c>
      <c r="AW33" s="32">
        <f>24</f>
        <v>24</v>
      </c>
      <c r="AX33" s="32">
        <f>11</f>
        <v>11</v>
      </c>
      <c r="AY33" s="32">
        <f>19</f>
        <v>19</v>
      </c>
      <c r="AZ33" s="46"/>
      <c r="BA33" s="32">
        <f>29</f>
        <v>29</v>
      </c>
      <c r="BB33" s="32">
        <f>6</f>
        <v>6</v>
      </c>
      <c r="BC33" s="32">
        <f>18</f>
        <v>18</v>
      </c>
      <c r="BD33" s="32">
        <f>7</f>
        <v>7</v>
      </c>
      <c r="BE33" s="32">
        <f>24</f>
        <v>24</v>
      </c>
      <c r="BF33" s="32">
        <f>11</f>
        <v>11</v>
      </c>
      <c r="BG33" s="96">
        <v>30</v>
      </c>
      <c r="BH33" s="32">
        <f>23</f>
        <v>23</v>
      </c>
      <c r="BI33" s="96">
        <v>35</v>
      </c>
      <c r="BJ33" s="46"/>
      <c r="BK33" s="102">
        <v>23</v>
      </c>
      <c r="BL33" s="46"/>
      <c r="BM33" s="102">
        <v>25</v>
      </c>
      <c r="BN33" s="62">
        <v>3</v>
      </c>
      <c r="BO33" s="102">
        <f>98</f>
        <v>98</v>
      </c>
      <c r="BP33" s="102">
        <f>11</f>
        <v>11</v>
      </c>
      <c r="BQ33" s="102">
        <v>8</v>
      </c>
      <c r="BR33" s="101">
        <v>22</v>
      </c>
      <c r="BS33" s="102">
        <f>34</f>
        <v>34</v>
      </c>
      <c r="BT33" s="47">
        <f t="shared" si="2"/>
        <v>1241</v>
      </c>
    </row>
    <row r="34" spans="1:72" ht="16" customHeight="1" x14ac:dyDescent="0.15">
      <c r="A34" s="135" t="s">
        <v>73</v>
      </c>
      <c r="B34" s="161" t="s">
        <v>518</v>
      </c>
      <c r="C34" s="161" t="s">
        <v>233</v>
      </c>
      <c r="D34" s="161" t="s">
        <v>540</v>
      </c>
      <c r="E34" s="138" t="s">
        <v>131</v>
      </c>
      <c r="F34" s="138" t="s">
        <v>1029</v>
      </c>
      <c r="G34" s="55"/>
      <c r="H34" s="55"/>
      <c r="I34" s="56">
        <v>14</v>
      </c>
      <c r="J34" s="56">
        <v>14</v>
      </c>
      <c r="K34" s="56"/>
      <c r="L34" s="57">
        <v>3</v>
      </c>
      <c r="M34" s="57">
        <v>22</v>
      </c>
      <c r="N34" s="57">
        <v>5</v>
      </c>
      <c r="O34" s="57">
        <v>29</v>
      </c>
      <c r="P34" s="57">
        <f>2</f>
        <v>2</v>
      </c>
      <c r="Q34" s="57">
        <v>18</v>
      </c>
      <c r="R34" s="57">
        <v>1</v>
      </c>
      <c r="S34" s="57">
        <f>6</f>
        <v>6</v>
      </c>
      <c r="T34" s="58">
        <f>14</f>
        <v>14</v>
      </c>
      <c r="U34" s="57">
        <f>8</f>
        <v>8</v>
      </c>
      <c r="V34" s="54">
        <v>24</v>
      </c>
      <c r="W34" s="54">
        <v>28</v>
      </c>
      <c r="X34" s="54">
        <v>24</v>
      </c>
      <c r="Y34" s="54">
        <v>56</v>
      </c>
      <c r="Z34" s="54">
        <v>10</v>
      </c>
      <c r="AA34" s="54">
        <v>44</v>
      </c>
      <c r="AB34" s="54">
        <v>22</v>
      </c>
      <c r="AC34" s="54">
        <v>12</v>
      </c>
      <c r="AD34" s="54">
        <v>2</v>
      </c>
      <c r="AE34" s="54">
        <v>12</v>
      </c>
      <c r="AF34" s="32">
        <f>10</f>
        <v>10</v>
      </c>
      <c r="AG34" s="32">
        <f>18</f>
        <v>18</v>
      </c>
      <c r="AH34" s="32">
        <v>2</v>
      </c>
      <c r="AI34" s="32">
        <f>17</f>
        <v>17</v>
      </c>
      <c r="AJ34" s="32">
        <f>5</f>
        <v>5</v>
      </c>
      <c r="AK34" s="32">
        <f>19</f>
        <v>19</v>
      </c>
      <c r="AL34" s="32">
        <f>10</f>
        <v>10</v>
      </c>
      <c r="AM34" s="32">
        <f>9</f>
        <v>9</v>
      </c>
      <c r="AN34" s="32">
        <f>2</f>
        <v>2</v>
      </c>
      <c r="AO34" s="32">
        <f>6</f>
        <v>6</v>
      </c>
      <c r="AP34" s="32">
        <f>2</f>
        <v>2</v>
      </c>
      <c r="AQ34" s="32">
        <f>30</f>
        <v>30</v>
      </c>
      <c r="AR34" s="32">
        <f>8</f>
        <v>8</v>
      </c>
      <c r="AS34" s="32">
        <v>19</v>
      </c>
      <c r="AT34" s="32">
        <v>3</v>
      </c>
      <c r="AU34" s="32">
        <f>23</f>
        <v>23</v>
      </c>
      <c r="AV34" s="32">
        <f>9</f>
        <v>9</v>
      </c>
      <c r="AW34" s="32">
        <f>7</f>
        <v>7</v>
      </c>
      <c r="AX34" s="32">
        <f>15</f>
        <v>15</v>
      </c>
      <c r="AY34" s="32">
        <f>13</f>
        <v>13</v>
      </c>
      <c r="AZ34" s="32">
        <v>1</v>
      </c>
      <c r="BA34" s="32">
        <f>61</f>
        <v>61</v>
      </c>
      <c r="BB34" s="32">
        <f>13</f>
        <v>13</v>
      </c>
      <c r="BC34" s="32">
        <f>54</f>
        <v>54</v>
      </c>
      <c r="BD34" s="32">
        <f>13</f>
        <v>13</v>
      </c>
      <c r="BE34" s="32">
        <f>71</f>
        <v>71</v>
      </c>
      <c r="BF34" s="32">
        <f>15</f>
        <v>15</v>
      </c>
      <c r="BG34" s="96">
        <v>21</v>
      </c>
      <c r="BH34" s="32">
        <f>15</f>
        <v>15</v>
      </c>
      <c r="BI34" s="96">
        <v>39</v>
      </c>
      <c r="BJ34" s="62">
        <f>4+1+2</f>
        <v>7</v>
      </c>
      <c r="BK34" s="102">
        <v>8</v>
      </c>
      <c r="BL34" s="62">
        <f>13+5</f>
        <v>18</v>
      </c>
      <c r="BM34" s="102">
        <v>19</v>
      </c>
      <c r="BN34" s="46"/>
      <c r="BO34" s="102">
        <f>48+5</f>
        <v>53</v>
      </c>
      <c r="BP34" s="102">
        <f>10</f>
        <v>10</v>
      </c>
      <c r="BQ34" s="102">
        <v>18</v>
      </c>
      <c r="BR34" s="101">
        <v>31</v>
      </c>
      <c r="BS34" s="102">
        <f>35</f>
        <v>35</v>
      </c>
      <c r="BT34" s="47">
        <f t="shared" si="2"/>
        <v>1071</v>
      </c>
    </row>
    <row r="35" spans="1:72" ht="16" customHeight="1" x14ac:dyDescent="0.15">
      <c r="A35" s="59" t="s">
        <v>91</v>
      </c>
      <c r="B35" s="162" t="s">
        <v>520</v>
      </c>
      <c r="C35" s="162"/>
      <c r="D35" s="162" t="s">
        <v>541</v>
      </c>
      <c r="E35" s="131" t="s">
        <v>130</v>
      </c>
      <c r="F35" s="131" t="s">
        <v>1022</v>
      </c>
      <c r="G35" s="60">
        <v>0.2</v>
      </c>
      <c r="H35" s="60">
        <v>1.2</v>
      </c>
      <c r="I35" s="61">
        <f>G35*20</f>
        <v>4</v>
      </c>
      <c r="J35" s="61">
        <f>H35*20</f>
        <v>24</v>
      </c>
      <c r="K35" s="61"/>
      <c r="L35" s="42"/>
      <c r="M35" s="42"/>
      <c r="N35" s="42"/>
      <c r="O35" s="42"/>
      <c r="P35" s="42"/>
      <c r="Q35" s="42"/>
      <c r="R35" s="42"/>
      <c r="S35" s="42"/>
      <c r="T35" s="42"/>
      <c r="U35" s="42"/>
      <c r="V35" s="46"/>
      <c r="W35" s="46"/>
      <c r="X35" s="46"/>
      <c r="Y35" s="62">
        <v>11</v>
      </c>
      <c r="Z35" s="46"/>
      <c r="AA35" s="46"/>
      <c r="AB35" s="46"/>
      <c r="AC35" s="46"/>
      <c r="AD35" s="46"/>
      <c r="AE35" s="46"/>
      <c r="AF35" s="46"/>
      <c r="AG35" s="46"/>
      <c r="AH35" s="46"/>
      <c r="AI35" s="46"/>
      <c r="AJ35" s="46"/>
      <c r="AK35" s="46"/>
      <c r="AL35" s="46"/>
      <c r="AM35" s="46"/>
      <c r="AN35" s="46"/>
      <c r="AO35" s="46"/>
      <c r="AP35" s="46"/>
      <c r="AQ35" s="46"/>
      <c r="AR35" s="46"/>
      <c r="AS35" s="46"/>
      <c r="AT35" s="46"/>
      <c r="AU35" s="46"/>
      <c r="AV35" s="46"/>
      <c r="AW35" s="46"/>
      <c r="AX35" s="46"/>
      <c r="AY35" s="46"/>
      <c r="AZ35" s="46"/>
      <c r="BA35" s="46"/>
      <c r="BB35" s="46"/>
      <c r="BC35" s="46"/>
      <c r="BD35" s="46"/>
      <c r="BE35" s="46"/>
      <c r="BF35" s="46"/>
      <c r="BG35" s="46"/>
      <c r="BH35" s="46"/>
      <c r="BI35" s="46"/>
      <c r="BJ35" s="46"/>
      <c r="BK35" s="46"/>
      <c r="BL35" s="46"/>
      <c r="BM35" s="46"/>
      <c r="BN35" s="46"/>
      <c r="BO35" s="46"/>
      <c r="BP35" s="46"/>
      <c r="BQ35" s="46"/>
      <c r="BR35" s="46"/>
      <c r="BS35" s="46"/>
      <c r="BT35" s="47">
        <f t="shared" si="2"/>
        <v>11</v>
      </c>
    </row>
    <row r="36" spans="1:72" ht="16" customHeight="1" x14ac:dyDescent="0.15">
      <c r="A36" s="59" t="s">
        <v>114</v>
      </c>
      <c r="B36" s="162" t="s">
        <v>520</v>
      </c>
      <c r="C36" s="162"/>
      <c r="D36" s="162" t="s">
        <v>542</v>
      </c>
      <c r="E36" s="131" t="s">
        <v>130</v>
      </c>
      <c r="F36" s="131" t="s">
        <v>1022</v>
      </c>
      <c r="G36" s="60">
        <v>0.2</v>
      </c>
      <c r="H36" s="60">
        <v>2.5</v>
      </c>
      <c r="I36" s="61">
        <f>G36*20</f>
        <v>4</v>
      </c>
      <c r="J36" s="61">
        <f>H36*20</f>
        <v>50</v>
      </c>
      <c r="K36" s="61"/>
      <c r="L36" s="42"/>
      <c r="M36" s="42"/>
      <c r="N36" s="42"/>
      <c r="O36" s="42"/>
      <c r="P36" s="42"/>
      <c r="Q36" s="42"/>
      <c r="R36" s="42"/>
      <c r="S36" s="42"/>
      <c r="T36" s="42"/>
      <c r="U36" s="42"/>
      <c r="V36" s="46"/>
      <c r="W36" s="46"/>
      <c r="X36" s="62">
        <v>1</v>
      </c>
      <c r="Y36" s="46"/>
      <c r="Z36" s="46"/>
      <c r="AA36" s="46"/>
      <c r="AB36" s="46"/>
      <c r="AC36" s="46"/>
      <c r="AD36" s="63"/>
      <c r="AE36" s="63"/>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7">
        <f t="shared" si="2"/>
        <v>1</v>
      </c>
    </row>
    <row r="37" spans="1:72" ht="16" customHeight="1" x14ac:dyDescent="0.15">
      <c r="A37" s="134" t="s">
        <v>74</v>
      </c>
      <c r="B37" s="137" t="s">
        <v>521</v>
      </c>
      <c r="C37" s="137" t="s">
        <v>236</v>
      </c>
      <c r="D37" s="137" t="s">
        <v>543</v>
      </c>
      <c r="E37" s="137" t="s">
        <v>130</v>
      </c>
      <c r="F37" s="131" t="s">
        <v>1022</v>
      </c>
      <c r="G37" s="39"/>
      <c r="H37" s="39"/>
      <c r="I37" s="38">
        <v>5.5</v>
      </c>
      <c r="J37" s="38">
        <v>5.5</v>
      </c>
      <c r="K37" s="38"/>
      <c r="L37" s="58">
        <v>162</v>
      </c>
      <c r="M37" s="58">
        <v>194</v>
      </c>
      <c r="N37" s="58">
        <v>78</v>
      </c>
      <c r="O37" s="64">
        <v>102</v>
      </c>
      <c r="P37" s="58">
        <v>77</v>
      </c>
      <c r="Q37" s="58">
        <v>85</v>
      </c>
      <c r="R37" s="58">
        <v>46</v>
      </c>
      <c r="S37" s="58">
        <f>103</f>
        <v>103</v>
      </c>
      <c r="T37" s="58">
        <f>136</f>
        <v>136</v>
      </c>
      <c r="U37" s="58">
        <f>188</f>
        <v>188</v>
      </c>
      <c r="V37" s="62">
        <v>26</v>
      </c>
      <c r="W37" s="62">
        <v>15</v>
      </c>
      <c r="X37" s="62">
        <v>16</v>
      </c>
      <c r="Y37" s="62">
        <v>18</v>
      </c>
      <c r="Z37" s="62">
        <v>15</v>
      </c>
      <c r="AA37" s="62">
        <v>23</v>
      </c>
      <c r="AB37" s="62">
        <v>21</v>
      </c>
      <c r="AC37" s="62">
        <v>6</v>
      </c>
      <c r="AD37" s="62">
        <v>14</v>
      </c>
      <c r="AE37" s="62">
        <v>14</v>
      </c>
      <c r="AF37" s="46"/>
      <c r="AG37" s="32">
        <f>167</f>
        <v>167</v>
      </c>
      <c r="AH37" s="32">
        <f>49</f>
        <v>49</v>
      </c>
      <c r="AI37" s="46"/>
      <c r="AJ37" s="32">
        <f>44</f>
        <v>44</v>
      </c>
      <c r="AK37" s="32">
        <f>171</f>
        <v>171</v>
      </c>
      <c r="AL37" s="32">
        <f>43</f>
        <v>43</v>
      </c>
      <c r="AM37" s="32">
        <f>67</f>
        <v>67</v>
      </c>
      <c r="AN37" s="32">
        <f>44</f>
        <v>44</v>
      </c>
      <c r="AO37" s="32">
        <f>138</f>
        <v>138</v>
      </c>
      <c r="AP37" s="46"/>
      <c r="AQ37" s="32">
        <f>7</f>
        <v>7</v>
      </c>
      <c r="AR37" s="32">
        <f>10</f>
        <v>10</v>
      </c>
      <c r="AS37" s="32">
        <f>8</f>
        <v>8</v>
      </c>
      <c r="AT37" s="32">
        <f>6</f>
        <v>6</v>
      </c>
      <c r="AU37" s="32">
        <f>17</f>
        <v>17</v>
      </c>
      <c r="AV37" s="32">
        <f>38</f>
        <v>38</v>
      </c>
      <c r="AW37" s="32">
        <f>19</f>
        <v>19</v>
      </c>
      <c r="AX37" s="32">
        <f>14</f>
        <v>14</v>
      </c>
      <c r="AY37" s="32">
        <f>17</f>
        <v>17</v>
      </c>
      <c r="AZ37" s="32">
        <v>14</v>
      </c>
      <c r="BA37" s="96">
        <v>103</v>
      </c>
      <c r="BB37" s="32">
        <f>43</f>
        <v>43</v>
      </c>
      <c r="BC37" s="32">
        <f>82</f>
        <v>82</v>
      </c>
      <c r="BD37" s="96">
        <v>55</v>
      </c>
      <c r="BE37" s="96">
        <v>200</v>
      </c>
      <c r="BF37" s="96">
        <v>125</v>
      </c>
      <c r="BG37" s="96">
        <v>98</v>
      </c>
      <c r="BH37" s="32">
        <v>50</v>
      </c>
      <c r="BI37" s="32">
        <f>48</f>
        <v>48</v>
      </c>
      <c r="BJ37" s="102">
        <f>25</f>
        <v>25</v>
      </c>
      <c r="BK37" s="102">
        <v>87</v>
      </c>
      <c r="BL37" s="102">
        <v>45</v>
      </c>
      <c r="BM37" s="102">
        <v>90</v>
      </c>
      <c r="BN37" s="46"/>
      <c r="BO37" s="101">
        <v>142</v>
      </c>
      <c r="BP37" s="102">
        <f>62</f>
        <v>62</v>
      </c>
      <c r="BQ37" s="102">
        <v>115</v>
      </c>
      <c r="BR37" s="102">
        <f>107</f>
        <v>107</v>
      </c>
      <c r="BS37" s="101">
        <v>114</v>
      </c>
      <c r="BT37" s="47">
        <f t="shared" si="2"/>
        <v>3803</v>
      </c>
    </row>
    <row r="38" spans="1:72" ht="16" customHeight="1" x14ac:dyDescent="0.15">
      <c r="A38" s="134" t="s">
        <v>75</v>
      </c>
      <c r="B38" s="137" t="s">
        <v>521</v>
      </c>
      <c r="C38" s="137" t="s">
        <v>236</v>
      </c>
      <c r="D38" s="137" t="s">
        <v>544</v>
      </c>
      <c r="E38" s="137" t="s">
        <v>130</v>
      </c>
      <c r="F38" s="131" t="s">
        <v>1022</v>
      </c>
      <c r="G38" s="39"/>
      <c r="H38" s="39"/>
      <c r="I38" s="38">
        <v>9.5</v>
      </c>
      <c r="J38" s="38">
        <v>9.5</v>
      </c>
      <c r="K38" s="38"/>
      <c r="L38" s="58">
        <v>61</v>
      </c>
      <c r="M38" s="58">
        <v>73</v>
      </c>
      <c r="N38" s="58">
        <v>9</v>
      </c>
      <c r="O38" s="64">
        <v>52</v>
      </c>
      <c r="P38" s="58">
        <v>21</v>
      </c>
      <c r="Q38" s="58">
        <v>47</v>
      </c>
      <c r="R38" s="58">
        <v>7</v>
      </c>
      <c r="S38" s="58">
        <f>32</f>
        <v>32</v>
      </c>
      <c r="T38" s="58">
        <f>48</f>
        <v>48</v>
      </c>
      <c r="U38" s="58">
        <f>54</f>
        <v>54</v>
      </c>
      <c r="V38" s="62">
        <v>2</v>
      </c>
      <c r="W38" s="62">
        <v>7</v>
      </c>
      <c r="X38" s="62">
        <v>5</v>
      </c>
      <c r="Y38" s="62">
        <v>1</v>
      </c>
      <c r="Z38" s="62">
        <v>2</v>
      </c>
      <c r="AA38" s="62">
        <v>13</v>
      </c>
      <c r="AB38" s="62">
        <v>1</v>
      </c>
      <c r="AC38" s="62">
        <v>10</v>
      </c>
      <c r="AD38" s="62">
        <v>4</v>
      </c>
      <c r="AE38" s="62">
        <v>2</v>
      </c>
      <c r="AF38" s="32">
        <f>100</f>
        <v>100</v>
      </c>
      <c r="AG38" s="32">
        <f>320</f>
        <v>320</v>
      </c>
      <c r="AH38" s="32">
        <f>64</f>
        <v>64</v>
      </c>
      <c r="AI38" s="32">
        <f>216</f>
        <v>216</v>
      </c>
      <c r="AJ38" s="32">
        <f>40</f>
        <v>40</v>
      </c>
      <c r="AK38" s="32">
        <f>492</f>
        <v>492</v>
      </c>
      <c r="AL38" s="32">
        <f>99</f>
        <v>99</v>
      </c>
      <c r="AM38" s="32">
        <v>257</v>
      </c>
      <c r="AN38" s="32">
        <f>361</f>
        <v>361</v>
      </c>
      <c r="AO38" s="32">
        <f>406</f>
        <v>406</v>
      </c>
      <c r="AP38" s="32">
        <f>3</f>
        <v>3</v>
      </c>
      <c r="AQ38" s="32">
        <f>5</f>
        <v>5</v>
      </c>
      <c r="AR38" s="32">
        <f>2</f>
        <v>2</v>
      </c>
      <c r="AS38" s="46"/>
      <c r="AT38" s="32">
        <f>8</f>
        <v>8</v>
      </c>
      <c r="AU38" s="32">
        <f>6</f>
        <v>6</v>
      </c>
      <c r="AV38" s="32">
        <f>5</f>
        <v>5</v>
      </c>
      <c r="AW38" s="32">
        <f>8</f>
        <v>8</v>
      </c>
      <c r="AX38" s="32">
        <f>9</f>
        <v>9</v>
      </c>
      <c r="AY38" s="32">
        <f>8</f>
        <v>8</v>
      </c>
      <c r="AZ38" s="32">
        <v>7</v>
      </c>
      <c r="BA38" s="96">
        <v>109</v>
      </c>
      <c r="BB38" s="32">
        <f>55</f>
        <v>55</v>
      </c>
      <c r="BC38" s="32">
        <f>119</f>
        <v>119</v>
      </c>
      <c r="BD38" s="96">
        <v>117</v>
      </c>
      <c r="BE38" s="96">
        <v>516</v>
      </c>
      <c r="BF38" s="96">
        <v>72</v>
      </c>
      <c r="BG38" s="96">
        <v>266</v>
      </c>
      <c r="BH38" s="32">
        <v>301</v>
      </c>
      <c r="BI38" s="32">
        <f>181</f>
        <v>181</v>
      </c>
      <c r="BJ38" s="102">
        <f>7</f>
        <v>7</v>
      </c>
      <c r="BK38" s="102">
        <f>37+5</f>
        <v>42</v>
      </c>
      <c r="BL38" s="102">
        <v>13</v>
      </c>
      <c r="BM38" s="102">
        <v>102</v>
      </c>
      <c r="BN38" s="102">
        <v>6</v>
      </c>
      <c r="BO38" s="101">
        <v>90</v>
      </c>
      <c r="BP38" s="102">
        <f>33</f>
        <v>33</v>
      </c>
      <c r="BQ38" s="102">
        <v>104</v>
      </c>
      <c r="BR38" s="102">
        <f>127</f>
        <v>127</v>
      </c>
      <c r="BS38" s="101">
        <v>100</v>
      </c>
      <c r="BT38" s="47">
        <f t="shared" si="2"/>
        <v>5227</v>
      </c>
    </row>
    <row r="39" spans="1:72" ht="16" customHeight="1" x14ac:dyDescent="0.15">
      <c r="A39" s="134" t="s">
        <v>76</v>
      </c>
      <c r="B39" s="137" t="s">
        <v>521</v>
      </c>
      <c r="C39" s="137" t="s">
        <v>236</v>
      </c>
      <c r="D39" s="137" t="s">
        <v>545</v>
      </c>
      <c r="E39" s="137" t="s">
        <v>130</v>
      </c>
      <c r="F39" s="131" t="s">
        <v>1022</v>
      </c>
      <c r="G39" s="39"/>
      <c r="H39" s="39"/>
      <c r="I39" s="38">
        <v>14</v>
      </c>
      <c r="J39" s="38">
        <v>14</v>
      </c>
      <c r="K39" s="38"/>
      <c r="L39" s="58">
        <v>46</v>
      </c>
      <c r="M39" s="58">
        <v>22</v>
      </c>
      <c r="N39" s="58">
        <v>9</v>
      </c>
      <c r="O39" s="64">
        <v>24</v>
      </c>
      <c r="P39" s="58">
        <v>6</v>
      </c>
      <c r="Q39" s="58">
        <v>24</v>
      </c>
      <c r="R39" s="58">
        <v>2</v>
      </c>
      <c r="S39" s="58">
        <f>26</f>
        <v>26</v>
      </c>
      <c r="T39" s="58">
        <f>11</f>
        <v>11</v>
      </c>
      <c r="U39" s="58">
        <f>19</f>
        <v>19</v>
      </c>
      <c r="V39" s="62">
        <v>5</v>
      </c>
      <c r="W39" s="46"/>
      <c r="X39" s="62">
        <v>4</v>
      </c>
      <c r="Y39" s="62">
        <v>7</v>
      </c>
      <c r="Z39" s="62">
        <v>1</v>
      </c>
      <c r="AA39" s="62">
        <v>7</v>
      </c>
      <c r="AB39" s="62">
        <v>1</v>
      </c>
      <c r="AC39" s="62">
        <v>12</v>
      </c>
      <c r="AD39" s="46"/>
      <c r="AE39" s="62">
        <v>5</v>
      </c>
      <c r="AF39" s="46"/>
      <c r="AG39" s="32">
        <f>20</f>
        <v>20</v>
      </c>
      <c r="AH39" s="32">
        <f>10</f>
        <v>10</v>
      </c>
      <c r="AI39" s="32">
        <f>64</f>
        <v>64</v>
      </c>
      <c r="AJ39" s="32">
        <f>30</f>
        <v>30</v>
      </c>
      <c r="AK39" s="32">
        <f>54</f>
        <v>54</v>
      </c>
      <c r="AL39" s="32">
        <f>9</f>
        <v>9</v>
      </c>
      <c r="AM39" s="32">
        <f>28</f>
        <v>28</v>
      </c>
      <c r="AN39" s="32">
        <f>28</f>
        <v>28</v>
      </c>
      <c r="AO39" s="32">
        <f>51</f>
        <v>51</v>
      </c>
      <c r="AP39" s="46"/>
      <c r="AQ39" s="32">
        <f>3</f>
        <v>3</v>
      </c>
      <c r="AR39" s="46"/>
      <c r="AS39" s="46"/>
      <c r="AT39" s="46"/>
      <c r="AU39" s="32">
        <f>2</f>
        <v>2</v>
      </c>
      <c r="AV39" s="32">
        <f>1</f>
        <v>1</v>
      </c>
      <c r="AW39" s="46"/>
      <c r="AX39" s="32">
        <f>3</f>
        <v>3</v>
      </c>
      <c r="AY39" s="32">
        <f>7</f>
        <v>7</v>
      </c>
      <c r="AZ39" s="46"/>
      <c r="BA39" s="96">
        <v>24</v>
      </c>
      <c r="BB39" s="32">
        <f>24</f>
        <v>24</v>
      </c>
      <c r="BC39" s="32">
        <f>38</f>
        <v>38</v>
      </c>
      <c r="BD39" s="96">
        <v>6</v>
      </c>
      <c r="BE39" s="96">
        <v>31</v>
      </c>
      <c r="BF39" s="96">
        <v>3</v>
      </c>
      <c r="BG39" s="96">
        <v>3</v>
      </c>
      <c r="BH39" s="32">
        <f>10</f>
        <v>10</v>
      </c>
      <c r="BI39" s="32">
        <f>4</f>
        <v>4</v>
      </c>
      <c r="BJ39" s="102">
        <f>2+5</f>
        <v>7</v>
      </c>
      <c r="BK39" s="102">
        <v>29</v>
      </c>
      <c r="BL39" s="46"/>
      <c r="BM39" s="102">
        <v>26</v>
      </c>
      <c r="BN39" s="102">
        <v>6</v>
      </c>
      <c r="BO39" s="101">
        <v>55</v>
      </c>
      <c r="BP39" s="102">
        <v>7</v>
      </c>
      <c r="BQ39" s="102">
        <v>38</v>
      </c>
      <c r="BR39" s="102">
        <f>32</f>
        <v>32</v>
      </c>
      <c r="BS39" s="46"/>
      <c r="BT39" s="47">
        <f t="shared" si="2"/>
        <v>884</v>
      </c>
    </row>
    <row r="40" spans="1:72" ht="16" customHeight="1" x14ac:dyDescent="0.15">
      <c r="A40" s="65" t="s">
        <v>92</v>
      </c>
      <c r="B40" s="160" t="s">
        <v>521</v>
      </c>
      <c r="C40" s="160" t="s">
        <v>240</v>
      </c>
      <c r="D40" s="160" t="s">
        <v>574</v>
      </c>
      <c r="E40" s="131" t="s">
        <v>134</v>
      </c>
      <c r="F40" s="131" t="s">
        <v>1025</v>
      </c>
      <c r="G40" s="66">
        <v>0.1</v>
      </c>
      <c r="H40" s="66">
        <v>0.4</v>
      </c>
      <c r="I40" s="67">
        <f t="shared" ref="I40:I60" si="3">G40*20</f>
        <v>2</v>
      </c>
      <c r="J40" s="67">
        <f t="shared" ref="J40:J60" si="4">H40*20</f>
        <v>8</v>
      </c>
      <c r="K40" s="67">
        <f t="shared" ref="K40:K60" si="5">I40</f>
        <v>2</v>
      </c>
      <c r="L40" s="42"/>
      <c r="M40" s="42"/>
      <c r="N40" s="42"/>
      <c r="O40" s="42"/>
      <c r="P40" s="42"/>
      <c r="Q40" s="42"/>
      <c r="R40" s="42"/>
      <c r="S40" s="58">
        <f>6</f>
        <v>6</v>
      </c>
      <c r="T40" s="42"/>
      <c r="U40" s="42"/>
      <c r="V40" s="46"/>
      <c r="W40" s="46"/>
      <c r="X40" s="46"/>
      <c r="Y40" s="46"/>
      <c r="Z40" s="46"/>
      <c r="AA40" s="46"/>
      <c r="AB40" s="46"/>
      <c r="AC40" s="46"/>
      <c r="AD40" s="46"/>
      <c r="AE40" s="46"/>
      <c r="AF40" s="46"/>
      <c r="AG40" s="46"/>
      <c r="AH40" s="46"/>
      <c r="AI40" s="46"/>
      <c r="AJ40" s="46"/>
      <c r="AK40" s="46"/>
      <c r="AL40" s="46"/>
      <c r="AM40" s="46"/>
      <c r="AN40" s="46"/>
      <c r="AO40" s="46"/>
      <c r="AP40" s="46"/>
      <c r="AQ40" s="46"/>
      <c r="AR40" s="46"/>
      <c r="AS40" s="46"/>
      <c r="AT40" s="46"/>
      <c r="AU40" s="46"/>
      <c r="AV40" s="46"/>
      <c r="AW40" s="46"/>
      <c r="AX40" s="46"/>
      <c r="AY40" s="46"/>
      <c r="AZ40" s="46"/>
      <c r="BA40" s="46"/>
      <c r="BB40" s="46"/>
      <c r="BC40" s="46"/>
      <c r="BD40" s="46"/>
      <c r="BE40" s="46"/>
      <c r="BF40" s="46"/>
      <c r="BG40" s="46"/>
      <c r="BH40" s="46"/>
      <c r="BI40" s="46"/>
      <c r="BJ40" s="46"/>
      <c r="BK40" s="46"/>
      <c r="BL40" s="46"/>
      <c r="BM40" s="46"/>
      <c r="BN40" s="46"/>
      <c r="BO40" s="46"/>
      <c r="BP40" s="46"/>
      <c r="BQ40" s="46"/>
      <c r="BR40" s="46"/>
      <c r="BS40" s="46"/>
      <c r="BT40" s="47">
        <f t="shared" si="2"/>
        <v>6</v>
      </c>
    </row>
    <row r="41" spans="1:72" ht="16" customHeight="1" x14ac:dyDescent="0.15">
      <c r="A41" s="65" t="s">
        <v>93</v>
      </c>
      <c r="B41" s="160" t="s">
        <v>521</v>
      </c>
      <c r="C41" s="160" t="s">
        <v>240</v>
      </c>
      <c r="D41" s="160" t="s">
        <v>576</v>
      </c>
      <c r="E41" s="131" t="s">
        <v>134</v>
      </c>
      <c r="F41" s="131" t="s">
        <v>1025</v>
      </c>
      <c r="G41" s="66">
        <v>0.1</v>
      </c>
      <c r="H41" s="66">
        <v>0.5</v>
      </c>
      <c r="I41" s="67">
        <f t="shared" si="3"/>
        <v>2</v>
      </c>
      <c r="J41" s="67">
        <f t="shared" si="4"/>
        <v>10</v>
      </c>
      <c r="K41" s="67">
        <f t="shared" si="5"/>
        <v>2</v>
      </c>
      <c r="L41" s="42"/>
      <c r="M41" s="42"/>
      <c r="N41" s="42"/>
      <c r="O41" s="42"/>
      <c r="P41" s="42"/>
      <c r="Q41" s="42"/>
      <c r="R41" s="58">
        <f>6</f>
        <v>6</v>
      </c>
      <c r="S41" s="42"/>
      <c r="T41" s="58">
        <f>12</f>
        <v>12</v>
      </c>
      <c r="U41" s="58">
        <f>17</f>
        <v>17</v>
      </c>
      <c r="V41" s="46"/>
      <c r="W41" s="46"/>
      <c r="X41" s="46"/>
      <c r="Y41" s="46"/>
      <c r="Z41" s="46"/>
      <c r="AA41" s="46"/>
      <c r="AB41" s="46"/>
      <c r="AC41" s="46"/>
      <c r="AD41" s="46"/>
      <c r="AE41" s="62">
        <f>7</f>
        <v>7</v>
      </c>
      <c r="AF41" s="46"/>
      <c r="AG41" s="46"/>
      <c r="AH41" s="46"/>
      <c r="AI41" s="46"/>
      <c r="AJ41" s="46"/>
      <c r="AK41" s="46"/>
      <c r="AL41" s="46"/>
      <c r="AM41" s="46"/>
      <c r="AN41" s="46"/>
      <c r="AO41" s="62">
        <v>8</v>
      </c>
      <c r="AP41" s="46"/>
      <c r="AQ41" s="46"/>
      <c r="AR41" s="46"/>
      <c r="AS41" s="46"/>
      <c r="AT41" s="46"/>
      <c r="AU41" s="46"/>
      <c r="AV41" s="46"/>
      <c r="AW41" s="46"/>
      <c r="AX41" s="46"/>
      <c r="AY41" s="46"/>
      <c r="AZ41" s="46"/>
      <c r="BA41" s="46"/>
      <c r="BB41" s="46"/>
      <c r="BC41" s="46"/>
      <c r="BD41" s="46"/>
      <c r="BE41" s="46"/>
      <c r="BF41" s="46"/>
      <c r="BG41" s="46"/>
      <c r="BH41" s="46"/>
      <c r="BI41" s="46"/>
      <c r="BJ41" s="62">
        <v>12</v>
      </c>
      <c r="BK41" s="46"/>
      <c r="BL41" s="46"/>
      <c r="BM41" s="46"/>
      <c r="BN41" s="46"/>
      <c r="BO41" s="46"/>
      <c r="BP41" s="46"/>
      <c r="BQ41" s="46"/>
      <c r="BR41" s="46"/>
      <c r="BS41" s="46"/>
      <c r="BT41" s="47">
        <f t="shared" si="2"/>
        <v>62</v>
      </c>
    </row>
    <row r="42" spans="1:72" ht="16" customHeight="1" x14ac:dyDescent="0.15">
      <c r="A42" s="65" t="s">
        <v>94</v>
      </c>
      <c r="B42" s="160" t="s">
        <v>521</v>
      </c>
      <c r="C42" s="160" t="s">
        <v>240</v>
      </c>
      <c r="D42" s="160" t="s">
        <v>575</v>
      </c>
      <c r="E42" s="131" t="s">
        <v>134</v>
      </c>
      <c r="F42" s="131" t="s">
        <v>1025</v>
      </c>
      <c r="G42" s="66">
        <v>0.1</v>
      </c>
      <c r="H42" s="66">
        <v>0.6</v>
      </c>
      <c r="I42" s="67">
        <f t="shared" si="3"/>
        <v>2</v>
      </c>
      <c r="J42" s="67">
        <f t="shared" si="4"/>
        <v>12</v>
      </c>
      <c r="K42" s="67">
        <f t="shared" si="5"/>
        <v>2</v>
      </c>
      <c r="L42" s="42"/>
      <c r="M42" s="58">
        <v>14</v>
      </c>
      <c r="N42" s="58">
        <v>11</v>
      </c>
      <c r="O42" s="42"/>
      <c r="P42" s="42"/>
      <c r="Q42" s="42"/>
      <c r="R42" s="42"/>
      <c r="S42" s="42"/>
      <c r="T42" s="42"/>
      <c r="U42" s="42"/>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7">
        <f t="shared" si="2"/>
        <v>25</v>
      </c>
    </row>
    <row r="43" spans="1:72" ht="16" customHeight="1" x14ac:dyDescent="0.15">
      <c r="A43" s="65" t="s">
        <v>95</v>
      </c>
      <c r="B43" s="160" t="s">
        <v>521</v>
      </c>
      <c r="C43" s="160" t="s">
        <v>240</v>
      </c>
      <c r="D43" s="160" t="s">
        <v>577</v>
      </c>
      <c r="E43" s="131" t="s">
        <v>134</v>
      </c>
      <c r="F43" s="131" t="s">
        <v>1025</v>
      </c>
      <c r="G43" s="66">
        <v>0.1</v>
      </c>
      <c r="H43" s="66">
        <v>1</v>
      </c>
      <c r="I43" s="67">
        <f t="shared" si="3"/>
        <v>2</v>
      </c>
      <c r="J43" s="67">
        <f t="shared" si="4"/>
        <v>20</v>
      </c>
      <c r="K43" s="67">
        <f t="shared" si="5"/>
        <v>2</v>
      </c>
      <c r="L43" s="42"/>
      <c r="M43" s="42"/>
      <c r="N43" s="42"/>
      <c r="O43" s="42"/>
      <c r="P43" s="42"/>
      <c r="Q43" s="42"/>
      <c r="R43" s="42"/>
      <c r="S43" s="42"/>
      <c r="T43" s="42"/>
      <c r="U43" s="42"/>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B43" s="46"/>
      <c r="BC43" s="46"/>
      <c r="BD43" s="46"/>
      <c r="BE43" s="62">
        <v>4</v>
      </c>
      <c r="BF43" s="46"/>
      <c r="BG43" s="46"/>
      <c r="BH43" s="46"/>
      <c r="BI43" s="46"/>
      <c r="BJ43" s="62">
        <v>8</v>
      </c>
      <c r="BK43" s="46"/>
      <c r="BL43" s="46"/>
      <c r="BM43" s="46"/>
      <c r="BN43" s="46"/>
      <c r="BO43" s="46"/>
      <c r="BP43" s="46"/>
      <c r="BQ43" s="46"/>
      <c r="BR43" s="46"/>
      <c r="BS43" s="46"/>
      <c r="BT43" s="47">
        <f t="shared" ref="BT43:BT74" si="6">SUM(L43:BS43)</f>
        <v>12</v>
      </c>
    </row>
    <row r="44" spans="1:72" ht="16" customHeight="1" x14ac:dyDescent="0.15">
      <c r="A44" s="65" t="s">
        <v>96</v>
      </c>
      <c r="B44" s="160" t="s">
        <v>521</v>
      </c>
      <c r="C44" s="160" t="s">
        <v>240</v>
      </c>
      <c r="D44" s="160" t="s">
        <v>578</v>
      </c>
      <c r="E44" s="131" t="s">
        <v>134</v>
      </c>
      <c r="F44" s="131" t="s">
        <v>1025</v>
      </c>
      <c r="G44" s="66">
        <v>0.15</v>
      </c>
      <c r="H44" s="66">
        <v>0.6</v>
      </c>
      <c r="I44" s="67">
        <f t="shared" si="3"/>
        <v>3</v>
      </c>
      <c r="J44" s="67">
        <f t="shared" si="4"/>
        <v>12</v>
      </c>
      <c r="K44" s="67">
        <f t="shared" si="5"/>
        <v>3</v>
      </c>
      <c r="L44" s="54">
        <f>9</f>
        <v>9</v>
      </c>
      <c r="M44" s="42"/>
      <c r="N44" s="42"/>
      <c r="O44" s="42"/>
      <c r="P44" s="42"/>
      <c r="Q44" s="42"/>
      <c r="R44" s="42"/>
      <c r="S44" s="42"/>
      <c r="T44" s="42"/>
      <c r="U44" s="42"/>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7">
        <f t="shared" si="6"/>
        <v>9</v>
      </c>
    </row>
    <row r="45" spans="1:72" ht="16" customHeight="1" x14ac:dyDescent="0.15">
      <c r="A45" s="65" t="s">
        <v>97</v>
      </c>
      <c r="B45" s="160" t="s">
        <v>521</v>
      </c>
      <c r="C45" s="160" t="s">
        <v>240</v>
      </c>
      <c r="D45" s="160" t="s">
        <v>579</v>
      </c>
      <c r="E45" s="131" t="s">
        <v>134</v>
      </c>
      <c r="F45" s="131" t="s">
        <v>1025</v>
      </c>
      <c r="G45" s="66">
        <v>0.2</v>
      </c>
      <c r="H45" s="66">
        <v>0.5</v>
      </c>
      <c r="I45" s="67">
        <f t="shared" si="3"/>
        <v>4</v>
      </c>
      <c r="J45" s="67">
        <f t="shared" si="4"/>
        <v>10</v>
      </c>
      <c r="K45" s="67">
        <f t="shared" si="5"/>
        <v>4</v>
      </c>
      <c r="L45" s="42"/>
      <c r="M45" s="42"/>
      <c r="N45" s="42"/>
      <c r="O45" s="42"/>
      <c r="P45" s="42"/>
      <c r="Q45" s="42"/>
      <c r="R45" s="42"/>
      <c r="S45" s="42"/>
      <c r="T45" s="42"/>
      <c r="U45" s="42"/>
      <c r="V45" s="46"/>
      <c r="W45" s="46"/>
      <c r="X45" s="46"/>
      <c r="Y45" s="46"/>
      <c r="Z45" s="46"/>
      <c r="AA45" s="62">
        <v>3</v>
      </c>
      <c r="AB45" s="46"/>
      <c r="AC45" s="46"/>
      <c r="AD45" s="46"/>
      <c r="AE45" s="46"/>
      <c r="AF45" s="46"/>
      <c r="AG45" s="46"/>
      <c r="AH45" s="46"/>
      <c r="AI45" s="46"/>
      <c r="AJ45" s="46"/>
      <c r="AK45" s="46"/>
      <c r="AL45" s="46"/>
      <c r="AM45" s="46"/>
      <c r="AN45" s="46"/>
      <c r="AO45" s="46"/>
      <c r="AP45" s="46"/>
      <c r="AQ45" s="46"/>
      <c r="AR45" s="46"/>
      <c r="AS45" s="46"/>
      <c r="AT45" s="46"/>
      <c r="AU45" s="46"/>
      <c r="AV45" s="46"/>
      <c r="AW45" s="46"/>
      <c r="AX45" s="46"/>
      <c r="AY45" s="46"/>
      <c r="AZ45" s="46"/>
      <c r="BA45" s="46"/>
      <c r="BB45" s="46"/>
      <c r="BC45" s="46"/>
      <c r="BD45" s="46"/>
      <c r="BE45" s="46"/>
      <c r="BF45" s="32">
        <f>6</f>
        <v>6</v>
      </c>
      <c r="BG45" s="46"/>
      <c r="BH45" s="46"/>
      <c r="BI45" s="46"/>
      <c r="BJ45" s="46"/>
      <c r="BK45" s="46"/>
      <c r="BL45" s="46"/>
      <c r="BM45" s="46"/>
      <c r="BN45" s="46"/>
      <c r="BO45" s="46"/>
      <c r="BP45" s="46"/>
      <c r="BQ45" s="62">
        <v>42</v>
      </c>
      <c r="BR45" s="46"/>
      <c r="BS45" s="46"/>
      <c r="BT45" s="47">
        <f t="shared" si="6"/>
        <v>51</v>
      </c>
    </row>
    <row r="46" spans="1:72" ht="16" customHeight="1" x14ac:dyDescent="0.15">
      <c r="A46" s="65" t="s">
        <v>98</v>
      </c>
      <c r="B46" s="160" t="s">
        <v>521</v>
      </c>
      <c r="C46" s="160" t="s">
        <v>240</v>
      </c>
      <c r="D46" s="160" t="s">
        <v>580</v>
      </c>
      <c r="E46" s="131" t="s">
        <v>134</v>
      </c>
      <c r="F46" s="131" t="s">
        <v>1025</v>
      </c>
      <c r="G46" s="66">
        <v>0.2</v>
      </c>
      <c r="H46" s="66">
        <v>1.2</v>
      </c>
      <c r="I46" s="67">
        <f t="shared" si="3"/>
        <v>4</v>
      </c>
      <c r="J46" s="67">
        <f t="shared" si="4"/>
        <v>24</v>
      </c>
      <c r="K46" s="67">
        <f t="shared" si="5"/>
        <v>4</v>
      </c>
      <c r="L46" s="42"/>
      <c r="M46" s="42"/>
      <c r="N46" s="42"/>
      <c r="O46" s="142"/>
      <c r="P46" s="42"/>
      <c r="Q46" s="42"/>
      <c r="R46" s="42"/>
      <c r="S46" s="42"/>
      <c r="T46" s="42"/>
      <c r="U46" s="42"/>
      <c r="V46" s="46"/>
      <c r="W46" s="46"/>
      <c r="X46" s="46"/>
      <c r="Y46" s="62">
        <v>11</v>
      </c>
      <c r="Z46" s="46"/>
      <c r="AA46" s="46"/>
      <c r="AB46" s="46"/>
      <c r="AC46" s="46"/>
      <c r="AD46" s="46"/>
      <c r="AE46" s="46"/>
      <c r="AF46" s="46"/>
      <c r="AG46" s="46"/>
      <c r="AH46" s="46"/>
      <c r="AI46" s="46"/>
      <c r="AJ46" s="46"/>
      <c r="AK46" s="46"/>
      <c r="AL46" s="46"/>
      <c r="AM46" s="46"/>
      <c r="AN46" s="46"/>
      <c r="AO46" s="46"/>
      <c r="AP46" s="46"/>
      <c r="AQ46" s="46"/>
      <c r="AR46" s="46"/>
      <c r="AS46" s="46"/>
      <c r="AT46" s="46"/>
      <c r="AU46" s="46"/>
      <c r="AV46" s="46"/>
      <c r="AW46" s="46"/>
      <c r="AX46" s="46"/>
      <c r="AY46" s="46"/>
      <c r="AZ46" s="46"/>
      <c r="BA46" s="46"/>
      <c r="BB46" s="46"/>
      <c r="BC46" s="46"/>
      <c r="BD46" s="46"/>
      <c r="BE46" s="46"/>
      <c r="BF46" s="46"/>
      <c r="BG46" s="46"/>
      <c r="BH46" s="46"/>
      <c r="BI46" s="46"/>
      <c r="BJ46" s="46"/>
      <c r="BK46" s="102">
        <f>26</f>
        <v>26</v>
      </c>
      <c r="BL46" s="102">
        <v>5</v>
      </c>
      <c r="BM46" s="46"/>
      <c r="BN46" s="62">
        <v>10</v>
      </c>
      <c r="BO46" s="62">
        <v>84</v>
      </c>
      <c r="BP46" s="46"/>
      <c r="BQ46" s="46"/>
      <c r="BR46" s="46"/>
      <c r="BS46" s="46"/>
      <c r="BT46" s="47">
        <f t="shared" si="6"/>
        <v>136</v>
      </c>
    </row>
    <row r="47" spans="1:72" ht="16" customHeight="1" x14ac:dyDescent="0.15">
      <c r="A47" s="65" t="s">
        <v>99</v>
      </c>
      <c r="B47" s="160" t="s">
        <v>521</v>
      </c>
      <c r="C47" s="160" t="s">
        <v>240</v>
      </c>
      <c r="D47" s="160" t="s">
        <v>581</v>
      </c>
      <c r="E47" s="131" t="s">
        <v>134</v>
      </c>
      <c r="F47" s="131" t="s">
        <v>1025</v>
      </c>
      <c r="G47" s="66">
        <v>0.2</v>
      </c>
      <c r="H47" s="66">
        <v>1.8</v>
      </c>
      <c r="I47" s="67">
        <f t="shared" si="3"/>
        <v>4</v>
      </c>
      <c r="J47" s="67">
        <f t="shared" si="4"/>
        <v>36</v>
      </c>
      <c r="K47" s="67">
        <f t="shared" si="5"/>
        <v>4</v>
      </c>
      <c r="L47" s="42"/>
      <c r="M47" s="42"/>
      <c r="N47" s="42"/>
      <c r="O47" s="42"/>
      <c r="P47" s="42"/>
      <c r="Q47" s="42"/>
      <c r="R47" s="42"/>
      <c r="S47" s="42"/>
      <c r="T47" s="42"/>
      <c r="U47" s="42"/>
      <c r="V47" s="46"/>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62">
        <v>18</v>
      </c>
      <c r="BO47" s="46"/>
      <c r="BP47" s="62">
        <v>15</v>
      </c>
      <c r="BQ47" s="46"/>
      <c r="BR47" s="46"/>
      <c r="BS47" s="46"/>
      <c r="BT47" s="47">
        <f t="shared" si="6"/>
        <v>33</v>
      </c>
    </row>
    <row r="48" spans="1:72" ht="16" customHeight="1" x14ac:dyDescent="0.15">
      <c r="A48" s="68" t="s">
        <v>100</v>
      </c>
      <c r="B48" s="163" t="s">
        <v>521</v>
      </c>
      <c r="C48" s="163" t="s">
        <v>240</v>
      </c>
      <c r="D48" s="163" t="s">
        <v>582</v>
      </c>
      <c r="E48" s="131" t="s">
        <v>134</v>
      </c>
      <c r="F48" s="131" t="s">
        <v>1025</v>
      </c>
      <c r="G48" s="69">
        <v>0.1</v>
      </c>
      <c r="H48" s="69">
        <v>1</v>
      </c>
      <c r="I48" s="54">
        <f t="shared" si="3"/>
        <v>2</v>
      </c>
      <c r="J48" s="54">
        <f t="shared" si="4"/>
        <v>20</v>
      </c>
      <c r="K48" s="54">
        <f t="shared" si="5"/>
        <v>2</v>
      </c>
      <c r="L48" s="42"/>
      <c r="M48" s="42"/>
      <c r="N48" s="42"/>
      <c r="O48" s="42"/>
      <c r="P48" s="42"/>
      <c r="Q48" s="42"/>
      <c r="R48" s="42"/>
      <c r="S48" s="42"/>
      <c r="T48" s="42"/>
      <c r="U48" s="42"/>
      <c r="V48" s="46"/>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32">
        <f>20</f>
        <v>20</v>
      </c>
      <c r="BD48" s="46"/>
      <c r="BE48" s="62">
        <v>15</v>
      </c>
      <c r="BF48" s="46"/>
      <c r="BG48" s="32">
        <f>23</f>
        <v>23</v>
      </c>
      <c r="BH48" s="46"/>
      <c r="BI48" s="46"/>
      <c r="BJ48" s="37"/>
      <c r="BK48" s="37"/>
      <c r="BL48" s="37"/>
      <c r="BM48" s="37"/>
      <c r="BN48" s="37"/>
      <c r="BO48" s="37"/>
      <c r="BP48" s="37"/>
      <c r="BQ48" s="37"/>
      <c r="BR48" s="37"/>
      <c r="BS48" s="37"/>
      <c r="BT48" s="47">
        <f t="shared" si="6"/>
        <v>58</v>
      </c>
    </row>
    <row r="49" spans="1:84" ht="16" customHeight="1" x14ac:dyDescent="0.15">
      <c r="A49" s="68" t="s">
        <v>101</v>
      </c>
      <c r="B49" s="163" t="s">
        <v>521</v>
      </c>
      <c r="C49" s="163" t="s">
        <v>240</v>
      </c>
      <c r="D49" s="163" t="s">
        <v>583</v>
      </c>
      <c r="E49" s="131" t="s">
        <v>134</v>
      </c>
      <c r="F49" s="131" t="s">
        <v>1025</v>
      </c>
      <c r="G49" s="69">
        <v>0.15</v>
      </c>
      <c r="H49" s="69">
        <v>1</v>
      </c>
      <c r="I49" s="54">
        <f t="shared" si="3"/>
        <v>3</v>
      </c>
      <c r="J49" s="54">
        <f t="shared" si="4"/>
        <v>20</v>
      </c>
      <c r="K49" s="54">
        <f t="shared" si="5"/>
        <v>3</v>
      </c>
      <c r="L49" s="42"/>
      <c r="M49" s="42"/>
      <c r="N49" s="42"/>
      <c r="O49" s="42"/>
      <c r="P49" s="42"/>
      <c r="Q49" s="42"/>
      <c r="R49" s="42"/>
      <c r="S49" s="42"/>
      <c r="T49" s="42"/>
      <c r="U49" s="42"/>
      <c r="V49" s="46"/>
      <c r="W49" s="46"/>
      <c r="X49" s="46"/>
      <c r="Y49" s="46"/>
      <c r="Z49" s="46"/>
      <c r="AA49" s="46"/>
      <c r="AB49" s="46"/>
      <c r="AC49" s="46"/>
      <c r="AD49" s="46"/>
      <c r="AE49" s="46"/>
      <c r="AF49" s="46"/>
      <c r="AG49" s="46"/>
      <c r="AH49" s="46"/>
      <c r="AI49" s="62">
        <v>15</v>
      </c>
      <c r="AJ49" s="46"/>
      <c r="AK49" s="46"/>
      <c r="AL49" s="46"/>
      <c r="AM49" s="46"/>
      <c r="AN49" s="46"/>
      <c r="AO49" s="46"/>
      <c r="AP49" s="46"/>
      <c r="AQ49" s="46"/>
      <c r="AR49" s="46"/>
      <c r="AS49" s="46"/>
      <c r="AT49" s="46"/>
      <c r="AU49" s="46"/>
      <c r="AV49" s="46"/>
      <c r="AW49" s="46"/>
      <c r="AX49" s="46"/>
      <c r="AY49" s="46"/>
      <c r="AZ49" s="46"/>
      <c r="BA49" s="46"/>
      <c r="BB49" s="46"/>
      <c r="BC49" s="46"/>
      <c r="BD49" s="46"/>
      <c r="BE49" s="46"/>
      <c r="BF49" s="46"/>
      <c r="BG49" s="46"/>
      <c r="BH49" s="46"/>
      <c r="BI49" s="46"/>
      <c r="BJ49" s="46"/>
      <c r="BK49" s="46"/>
      <c r="BL49" s="46"/>
      <c r="BM49" s="46"/>
      <c r="BN49" s="62">
        <v>3</v>
      </c>
      <c r="BO49" s="46"/>
      <c r="BP49" s="46"/>
      <c r="BQ49" s="46"/>
      <c r="BR49" s="46"/>
      <c r="BS49" s="46"/>
      <c r="BT49" s="47">
        <f t="shared" si="6"/>
        <v>18</v>
      </c>
    </row>
    <row r="50" spans="1:84" ht="16" customHeight="1" x14ac:dyDescent="0.15">
      <c r="A50" s="68" t="s">
        <v>102</v>
      </c>
      <c r="B50" s="163" t="s">
        <v>521</v>
      </c>
      <c r="C50" s="163" t="s">
        <v>240</v>
      </c>
      <c r="D50" s="163" t="s">
        <v>584</v>
      </c>
      <c r="E50" s="131" t="s">
        <v>134</v>
      </c>
      <c r="F50" s="131" t="s">
        <v>1025</v>
      </c>
      <c r="G50" s="69">
        <v>0.2</v>
      </c>
      <c r="H50" s="69">
        <v>0.6</v>
      </c>
      <c r="I50" s="54">
        <f t="shared" si="3"/>
        <v>4</v>
      </c>
      <c r="J50" s="54">
        <f t="shared" si="4"/>
        <v>12</v>
      </c>
      <c r="K50" s="54">
        <f t="shared" si="5"/>
        <v>4</v>
      </c>
      <c r="L50" s="42"/>
      <c r="M50" s="42"/>
      <c r="N50" s="42"/>
      <c r="O50" s="42"/>
      <c r="P50" s="42"/>
      <c r="Q50" s="42"/>
      <c r="R50" s="42"/>
      <c r="S50" s="42"/>
      <c r="T50" s="42"/>
      <c r="U50" s="42"/>
      <c r="V50" s="46"/>
      <c r="W50" s="46"/>
      <c r="X50" s="46"/>
      <c r="Y50" s="46"/>
      <c r="Z50" s="46"/>
      <c r="AA50" s="46"/>
      <c r="AB50" s="46"/>
      <c r="AC50" s="46"/>
      <c r="AD50" s="46"/>
      <c r="AE50" s="46"/>
      <c r="AF50" s="32">
        <f>3</f>
        <v>3</v>
      </c>
      <c r="AG50" s="46"/>
      <c r="AH50" s="46"/>
      <c r="AI50" s="46"/>
      <c r="AJ50" s="46"/>
      <c r="AK50" s="46"/>
      <c r="AL50" s="46"/>
      <c r="AM50" s="46"/>
      <c r="AN50" s="46"/>
      <c r="AO50" s="46"/>
      <c r="AP50" s="46"/>
      <c r="AQ50" s="46"/>
      <c r="AR50" s="46"/>
      <c r="AS50" s="32">
        <f>19</f>
        <v>19</v>
      </c>
      <c r="AT50" s="46"/>
      <c r="AU50" s="46"/>
      <c r="AV50" s="46"/>
      <c r="AW50" s="46"/>
      <c r="AX50" s="46"/>
      <c r="AY50" s="46"/>
      <c r="AZ50" s="46"/>
      <c r="BA50" s="32">
        <f>21</f>
        <v>21</v>
      </c>
      <c r="BB50" s="46"/>
      <c r="BC50" s="46"/>
      <c r="BD50" s="32">
        <f>25</f>
        <v>25</v>
      </c>
      <c r="BE50" s="46"/>
      <c r="BF50" s="46"/>
      <c r="BG50" s="46"/>
      <c r="BH50" s="46"/>
      <c r="BI50" s="46"/>
      <c r="BJ50" s="46"/>
      <c r="BK50" s="46"/>
      <c r="BL50" s="46"/>
      <c r="BM50" s="46"/>
      <c r="BN50" s="46"/>
      <c r="BO50" s="46"/>
      <c r="BP50" s="46"/>
      <c r="BQ50" s="46"/>
      <c r="BR50" s="46"/>
      <c r="BS50" s="102">
        <f>26</f>
        <v>26</v>
      </c>
      <c r="BT50" s="47">
        <f t="shared" si="6"/>
        <v>94</v>
      </c>
    </row>
    <row r="51" spans="1:84" s="78" customFormat="1" ht="16" customHeight="1" x14ac:dyDescent="0.15">
      <c r="A51" s="54" t="s">
        <v>103</v>
      </c>
      <c r="B51" s="54" t="s">
        <v>521</v>
      </c>
      <c r="C51" s="54" t="s">
        <v>240</v>
      </c>
      <c r="D51" s="54" t="s">
        <v>585</v>
      </c>
      <c r="E51" s="38" t="s">
        <v>134</v>
      </c>
      <c r="F51" s="131" t="s">
        <v>1025</v>
      </c>
      <c r="G51" s="69">
        <v>0.2</v>
      </c>
      <c r="H51" s="69">
        <v>0.8</v>
      </c>
      <c r="I51" s="54">
        <f t="shared" si="3"/>
        <v>4</v>
      </c>
      <c r="J51" s="54">
        <f t="shared" si="4"/>
        <v>16</v>
      </c>
      <c r="K51" s="54">
        <f t="shared" si="5"/>
        <v>4</v>
      </c>
      <c r="L51" s="42"/>
      <c r="M51" s="42"/>
      <c r="N51" s="42"/>
      <c r="O51" s="42"/>
      <c r="P51" s="42"/>
      <c r="Q51" s="42"/>
      <c r="R51" s="42"/>
      <c r="S51" s="42"/>
      <c r="T51" s="58">
        <f>17</f>
        <v>17</v>
      </c>
      <c r="U51" s="42"/>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62">
        <v>11</v>
      </c>
      <c r="BN51" s="46"/>
      <c r="BO51" s="46"/>
      <c r="BP51" s="46"/>
      <c r="BQ51" s="62">
        <v>10</v>
      </c>
      <c r="BR51" s="46"/>
      <c r="BS51" s="46"/>
      <c r="BT51" s="47">
        <f t="shared" si="6"/>
        <v>38</v>
      </c>
      <c r="BU51" s="48"/>
      <c r="BV51" s="48"/>
      <c r="BW51" s="48"/>
      <c r="BX51" s="48"/>
      <c r="BY51" s="48"/>
      <c r="BZ51" s="48"/>
      <c r="CA51" s="48"/>
      <c r="CB51" s="48"/>
      <c r="CC51" s="48"/>
      <c r="CD51" s="48"/>
      <c r="CE51" s="48"/>
      <c r="CF51" s="48"/>
    </row>
    <row r="52" spans="1:84" s="78" customFormat="1" ht="16" customHeight="1" x14ac:dyDescent="0.15">
      <c r="A52" s="54" t="s">
        <v>104</v>
      </c>
      <c r="B52" s="54" t="s">
        <v>521</v>
      </c>
      <c r="C52" s="54" t="s">
        <v>240</v>
      </c>
      <c r="D52" s="54" t="s">
        <v>586</v>
      </c>
      <c r="E52" s="38" t="s">
        <v>134</v>
      </c>
      <c r="F52" s="131" t="s">
        <v>1025</v>
      </c>
      <c r="G52" s="69">
        <v>0.2</v>
      </c>
      <c r="H52" s="69">
        <v>1</v>
      </c>
      <c r="I52" s="54">
        <f t="shared" si="3"/>
        <v>4</v>
      </c>
      <c r="J52" s="54">
        <f t="shared" si="4"/>
        <v>20</v>
      </c>
      <c r="K52" s="54">
        <f t="shared" si="5"/>
        <v>4</v>
      </c>
      <c r="L52" s="42"/>
      <c r="M52" s="42"/>
      <c r="N52" s="42"/>
      <c r="O52" s="42"/>
      <c r="P52" s="42"/>
      <c r="Q52" s="42"/>
      <c r="R52" s="42"/>
      <c r="S52" s="42"/>
      <c r="T52" s="42"/>
      <c r="U52" s="58">
        <v>2</v>
      </c>
      <c r="V52" s="62">
        <v>38</v>
      </c>
      <c r="W52" s="62">
        <v>8</v>
      </c>
      <c r="X52" s="46"/>
      <c r="Y52" s="46"/>
      <c r="Z52" s="46"/>
      <c r="AA52" s="46"/>
      <c r="AB52" s="46"/>
      <c r="AC52" s="46"/>
      <c r="AD52" s="46"/>
      <c r="AE52" s="46"/>
      <c r="AF52" s="46"/>
      <c r="AG52" s="46"/>
      <c r="AH52" s="62">
        <v>9</v>
      </c>
      <c r="AI52" s="49"/>
      <c r="AJ52" s="46"/>
      <c r="AK52" s="46"/>
      <c r="AL52" s="46"/>
      <c r="AM52" s="46"/>
      <c r="AN52" s="46"/>
      <c r="AO52" s="46"/>
      <c r="AP52" s="62">
        <v>16</v>
      </c>
      <c r="AQ52" s="46"/>
      <c r="AR52" s="46"/>
      <c r="AS52" s="46"/>
      <c r="AT52" s="49"/>
      <c r="AU52" s="46"/>
      <c r="AV52" s="49"/>
      <c r="AW52" s="46"/>
      <c r="AX52" s="46"/>
      <c r="AY52" s="46"/>
      <c r="AZ52" s="46"/>
      <c r="BA52" s="46"/>
      <c r="BB52" s="32">
        <f>10</f>
        <v>10</v>
      </c>
      <c r="BC52" s="46"/>
      <c r="BD52" s="46"/>
      <c r="BE52" s="46"/>
      <c r="BF52" s="46"/>
      <c r="BG52" s="46"/>
      <c r="BH52" s="46"/>
      <c r="BI52" s="46"/>
      <c r="BJ52" s="46"/>
      <c r="BK52" s="46"/>
      <c r="BL52" s="46"/>
      <c r="BM52" s="46"/>
      <c r="BN52" s="46"/>
      <c r="BO52" s="46"/>
      <c r="BP52" s="46"/>
      <c r="BQ52" s="46"/>
      <c r="BR52" s="46"/>
      <c r="BS52" s="46"/>
      <c r="BT52" s="47">
        <f t="shared" si="6"/>
        <v>83</v>
      </c>
      <c r="BU52" s="48"/>
      <c r="BV52" s="48"/>
      <c r="BW52" s="48"/>
      <c r="BX52" s="48"/>
      <c r="BY52" s="48"/>
      <c r="BZ52" s="48"/>
      <c r="CA52" s="48"/>
      <c r="CB52" s="48"/>
      <c r="CC52" s="48"/>
      <c r="CD52" s="48"/>
      <c r="CE52" s="48"/>
      <c r="CF52" s="48"/>
    </row>
    <row r="53" spans="1:84" s="78" customFormat="1" ht="16" customHeight="1" x14ac:dyDescent="0.15">
      <c r="A53" s="73" t="s">
        <v>105</v>
      </c>
      <c r="B53" s="73" t="s">
        <v>521</v>
      </c>
      <c r="C53" s="73" t="s">
        <v>240</v>
      </c>
      <c r="D53" s="73" t="s">
        <v>587</v>
      </c>
      <c r="E53" s="38" t="s">
        <v>134</v>
      </c>
      <c r="F53" s="131" t="s">
        <v>1025</v>
      </c>
      <c r="G53" s="72">
        <v>0.05</v>
      </c>
      <c r="H53" s="72">
        <v>1</v>
      </c>
      <c r="I53" s="73">
        <f t="shared" si="3"/>
        <v>1</v>
      </c>
      <c r="J53" s="73">
        <f t="shared" si="4"/>
        <v>20</v>
      </c>
      <c r="K53" s="73">
        <f t="shared" si="5"/>
        <v>1</v>
      </c>
      <c r="L53" s="42"/>
      <c r="M53" s="42"/>
      <c r="N53" s="42"/>
      <c r="O53" s="42"/>
      <c r="P53" s="42"/>
      <c r="Q53" s="42"/>
      <c r="R53" s="42"/>
      <c r="S53" s="42"/>
      <c r="T53" s="42"/>
      <c r="U53" s="42"/>
      <c r="V53" s="46"/>
      <c r="W53" s="46"/>
      <c r="X53" s="46"/>
      <c r="Y53" s="144"/>
      <c r="Z53" s="46"/>
      <c r="AA53" s="46"/>
      <c r="AB53" s="46"/>
      <c r="AC53" s="46"/>
      <c r="AD53" s="46"/>
      <c r="AE53" s="46"/>
      <c r="AF53" s="46"/>
      <c r="AG53" s="46"/>
      <c r="AH53" s="46"/>
      <c r="AI53" s="145">
        <v>34</v>
      </c>
      <c r="AJ53" s="46"/>
      <c r="AK53" s="46"/>
      <c r="AL53" s="46"/>
      <c r="AM53" s="46"/>
      <c r="AN53" s="46"/>
      <c r="AO53" s="46"/>
      <c r="AP53" s="46"/>
      <c r="AQ53" s="46"/>
      <c r="AR53" s="46"/>
      <c r="AS53" s="46"/>
      <c r="AT53" s="46"/>
      <c r="AU53" s="46"/>
      <c r="AV53" s="49"/>
      <c r="AW53" s="46"/>
      <c r="AX53" s="46"/>
      <c r="AY53" s="46"/>
      <c r="AZ53" s="46"/>
      <c r="BA53" s="46"/>
      <c r="BB53" s="46"/>
      <c r="BC53" s="46"/>
      <c r="BD53" s="46"/>
      <c r="BE53" s="46"/>
      <c r="BF53" s="46"/>
      <c r="BG53" s="46"/>
      <c r="BH53" s="32">
        <f>11</f>
        <v>11</v>
      </c>
      <c r="BI53" s="46"/>
      <c r="BJ53" s="46"/>
      <c r="BK53" s="46"/>
      <c r="BL53" s="46"/>
      <c r="BM53" s="46"/>
      <c r="BN53" s="46"/>
      <c r="BO53" s="46"/>
      <c r="BP53" s="46"/>
      <c r="BQ53" s="62">
        <v>4</v>
      </c>
      <c r="BR53" s="46"/>
      <c r="BS53" s="46"/>
      <c r="BT53" s="47">
        <f t="shared" si="6"/>
        <v>49</v>
      </c>
      <c r="BU53" s="48"/>
      <c r="BV53" s="48"/>
      <c r="BW53" s="48"/>
      <c r="BX53" s="48"/>
      <c r="BY53" s="48"/>
      <c r="BZ53" s="48"/>
      <c r="CA53" s="48"/>
      <c r="CB53" s="48"/>
      <c r="CC53" s="48"/>
      <c r="CD53" s="48"/>
      <c r="CE53" s="48"/>
      <c r="CF53" s="48"/>
    </row>
    <row r="54" spans="1:84" s="78" customFormat="1" ht="16" customHeight="1" x14ac:dyDescent="0.15">
      <c r="A54" s="73" t="s">
        <v>106</v>
      </c>
      <c r="B54" s="73" t="s">
        <v>521</v>
      </c>
      <c r="C54" s="73" t="s">
        <v>240</v>
      </c>
      <c r="D54" s="73" t="s">
        <v>588</v>
      </c>
      <c r="E54" s="38" t="s">
        <v>134</v>
      </c>
      <c r="F54" s="131" t="s">
        <v>1025</v>
      </c>
      <c r="G54" s="72">
        <v>0.1</v>
      </c>
      <c r="H54" s="72">
        <v>0.8</v>
      </c>
      <c r="I54" s="73">
        <f t="shared" si="3"/>
        <v>2</v>
      </c>
      <c r="J54" s="73">
        <f t="shared" si="4"/>
        <v>16</v>
      </c>
      <c r="K54" s="73">
        <f t="shared" si="5"/>
        <v>2</v>
      </c>
      <c r="L54" s="42"/>
      <c r="M54" s="42"/>
      <c r="N54" s="42"/>
      <c r="O54" s="42"/>
      <c r="P54" s="42"/>
      <c r="Q54" s="42"/>
      <c r="R54" s="42"/>
      <c r="S54" s="42"/>
      <c r="T54" s="42"/>
      <c r="U54" s="42"/>
      <c r="V54" s="46"/>
      <c r="W54" s="46"/>
      <c r="X54" s="46"/>
      <c r="Y54" s="46"/>
      <c r="Z54" s="46"/>
      <c r="AA54" s="46"/>
      <c r="AB54" s="46"/>
      <c r="AC54" s="46"/>
      <c r="AD54" s="46"/>
      <c r="AE54" s="46"/>
      <c r="AF54" s="46"/>
      <c r="AG54" s="46"/>
      <c r="AH54" s="46"/>
      <c r="AI54" s="46"/>
      <c r="AJ54" s="46"/>
      <c r="AK54" s="46"/>
      <c r="AL54" s="46"/>
      <c r="AM54" s="144"/>
      <c r="AN54" s="62">
        <v>52</v>
      </c>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7">
        <f t="shared" si="6"/>
        <v>52</v>
      </c>
      <c r="BU54" s="48"/>
      <c r="BV54" s="48"/>
      <c r="BW54" s="48"/>
      <c r="BX54" s="48"/>
      <c r="BY54" s="48"/>
      <c r="BZ54" s="48"/>
      <c r="CA54" s="48"/>
      <c r="CB54" s="48"/>
      <c r="CC54" s="48"/>
      <c r="CD54" s="48"/>
      <c r="CE54" s="48"/>
      <c r="CF54" s="48"/>
    </row>
    <row r="55" spans="1:84" s="78" customFormat="1" ht="16" customHeight="1" x14ac:dyDescent="0.15">
      <c r="A55" s="73" t="s">
        <v>170</v>
      </c>
      <c r="B55" s="73" t="s">
        <v>521</v>
      </c>
      <c r="C55" s="73" t="s">
        <v>240</v>
      </c>
      <c r="D55" s="73" t="s">
        <v>589</v>
      </c>
      <c r="E55" s="38" t="s">
        <v>134</v>
      </c>
      <c r="F55" s="131" t="s">
        <v>1025</v>
      </c>
      <c r="G55" s="72">
        <v>0.1</v>
      </c>
      <c r="H55" s="72">
        <v>0.9</v>
      </c>
      <c r="I55" s="73">
        <f t="shared" si="3"/>
        <v>2</v>
      </c>
      <c r="J55" s="73">
        <f t="shared" si="4"/>
        <v>18</v>
      </c>
      <c r="K55" s="73">
        <f t="shared" si="5"/>
        <v>2</v>
      </c>
      <c r="L55" s="42"/>
      <c r="M55" s="42"/>
      <c r="N55" s="42"/>
      <c r="O55" s="42"/>
      <c r="P55" s="42"/>
      <c r="Q55" s="42"/>
      <c r="R55" s="42"/>
      <c r="S55" s="42"/>
      <c r="T55" s="42"/>
      <c r="U55" s="42"/>
      <c r="V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c r="AV55" s="46"/>
      <c r="AW55" s="46"/>
      <c r="AX55" s="46"/>
      <c r="AY55" s="46"/>
      <c r="AZ55" s="46"/>
      <c r="BA55" s="46"/>
      <c r="BB55" s="46"/>
      <c r="BC55" s="46"/>
      <c r="BD55" s="46"/>
      <c r="BE55" s="46"/>
      <c r="BF55" s="32">
        <f>35</f>
        <v>35</v>
      </c>
      <c r="BG55" s="46"/>
      <c r="BH55" s="49"/>
      <c r="BI55" s="46"/>
      <c r="BJ55" s="46"/>
      <c r="BK55" s="46"/>
      <c r="BL55" s="46"/>
      <c r="BM55" s="46"/>
      <c r="BN55" s="46"/>
      <c r="BO55" s="46"/>
      <c r="BP55" s="46"/>
      <c r="BQ55" s="46"/>
      <c r="BR55" s="46"/>
      <c r="BS55" s="46"/>
      <c r="BT55" s="47">
        <f t="shared" si="6"/>
        <v>35</v>
      </c>
      <c r="BU55" s="48"/>
      <c r="BV55" s="48"/>
      <c r="BW55" s="48"/>
      <c r="BX55" s="48"/>
      <c r="BY55" s="48"/>
      <c r="BZ55" s="48"/>
      <c r="CA55" s="48"/>
      <c r="CB55" s="48"/>
      <c r="CC55" s="48"/>
      <c r="CD55" s="48"/>
      <c r="CE55" s="48"/>
      <c r="CF55" s="48"/>
    </row>
    <row r="56" spans="1:84" s="78" customFormat="1" ht="16" customHeight="1" x14ac:dyDescent="0.15">
      <c r="A56" s="73" t="s">
        <v>107</v>
      </c>
      <c r="B56" s="73" t="s">
        <v>521</v>
      </c>
      <c r="C56" s="73" t="s">
        <v>240</v>
      </c>
      <c r="D56" s="73" t="s">
        <v>590</v>
      </c>
      <c r="E56" s="38" t="s">
        <v>134</v>
      </c>
      <c r="F56" s="131" t="s">
        <v>1025</v>
      </c>
      <c r="G56" s="72">
        <v>0.1</v>
      </c>
      <c r="H56" s="72">
        <v>1</v>
      </c>
      <c r="I56" s="73">
        <f t="shared" si="3"/>
        <v>2</v>
      </c>
      <c r="J56" s="73">
        <f t="shared" si="4"/>
        <v>20</v>
      </c>
      <c r="K56" s="73">
        <f t="shared" si="5"/>
        <v>2</v>
      </c>
      <c r="L56" s="58">
        <v>61</v>
      </c>
      <c r="M56" s="58">
        <v>67</v>
      </c>
      <c r="N56" s="58">
        <v>13</v>
      </c>
      <c r="O56" s="64">
        <v>31</v>
      </c>
      <c r="P56" s="58">
        <f>28</f>
        <v>28</v>
      </c>
      <c r="Q56" s="58">
        <v>27</v>
      </c>
      <c r="R56" s="58">
        <f>14</f>
        <v>14</v>
      </c>
      <c r="S56" s="58">
        <f>50</f>
        <v>50</v>
      </c>
      <c r="T56" s="58">
        <f>53</f>
        <v>53</v>
      </c>
      <c r="U56" s="42"/>
      <c r="V56" s="62">
        <v>74</v>
      </c>
      <c r="W56" s="62">
        <v>25</v>
      </c>
      <c r="X56" s="62">
        <v>22</v>
      </c>
      <c r="Y56" s="62">
        <v>40</v>
      </c>
      <c r="Z56" s="62">
        <v>51</v>
      </c>
      <c r="AA56" s="62">
        <v>22</v>
      </c>
      <c r="AB56" s="62">
        <v>23</v>
      </c>
      <c r="AC56" s="62">
        <v>51</v>
      </c>
      <c r="AD56" s="62">
        <f>28</f>
        <v>28</v>
      </c>
      <c r="AE56" s="62">
        <f>30</f>
        <v>30</v>
      </c>
      <c r="AF56" s="46"/>
      <c r="AG56" s="62">
        <v>57</v>
      </c>
      <c r="AH56" s="62">
        <v>44</v>
      </c>
      <c r="AI56" s="46"/>
      <c r="AJ56" s="32">
        <f>64</f>
        <v>64</v>
      </c>
      <c r="AK56" s="32">
        <f>71</f>
        <v>71</v>
      </c>
      <c r="AL56" s="32">
        <f>51</f>
        <v>51</v>
      </c>
      <c r="AM56" s="62">
        <v>132</v>
      </c>
      <c r="AN56" s="46"/>
      <c r="AO56" s="62">
        <v>128</v>
      </c>
      <c r="AP56" s="46"/>
      <c r="AQ56" s="46"/>
      <c r="AR56" s="32">
        <f>26</f>
        <v>26</v>
      </c>
      <c r="AS56" s="46"/>
      <c r="AT56" s="32">
        <f>23</f>
        <v>23</v>
      </c>
      <c r="AU56" s="32">
        <f>38</f>
        <v>38</v>
      </c>
      <c r="AV56" s="32">
        <f>36</f>
        <v>36</v>
      </c>
      <c r="AW56" s="32">
        <f>60</f>
        <v>60</v>
      </c>
      <c r="AX56" s="32">
        <f>33</f>
        <v>33</v>
      </c>
      <c r="AY56" s="32">
        <f>3</f>
        <v>3</v>
      </c>
      <c r="AZ56" s="46"/>
      <c r="BA56" s="46"/>
      <c r="BB56" s="46"/>
      <c r="BC56" s="46"/>
      <c r="BD56" s="46"/>
      <c r="BE56" s="46"/>
      <c r="BF56" s="46"/>
      <c r="BG56" s="46"/>
      <c r="BH56" s="49"/>
      <c r="BI56" s="46"/>
      <c r="BJ56" s="46"/>
      <c r="BK56" s="46"/>
      <c r="BL56" s="46"/>
      <c r="BM56" s="46"/>
      <c r="BN56" s="46"/>
      <c r="BO56" s="46"/>
      <c r="BP56" s="46"/>
      <c r="BQ56" s="46"/>
      <c r="BR56" s="46"/>
      <c r="BS56" s="46"/>
      <c r="BT56" s="47">
        <f t="shared" si="6"/>
        <v>1476</v>
      </c>
      <c r="BU56" s="48"/>
      <c r="BV56" s="48"/>
      <c r="BW56" s="48"/>
      <c r="BX56" s="48"/>
      <c r="BY56" s="48"/>
      <c r="BZ56" s="48"/>
      <c r="CA56" s="48"/>
      <c r="CB56" s="48"/>
      <c r="CC56" s="48"/>
      <c r="CD56" s="48"/>
      <c r="CE56" s="48"/>
      <c r="CF56" s="48"/>
    </row>
    <row r="57" spans="1:84" ht="16" customHeight="1" x14ac:dyDescent="0.15">
      <c r="A57" s="71" t="s">
        <v>108</v>
      </c>
      <c r="B57" s="164" t="s">
        <v>521</v>
      </c>
      <c r="C57" s="164" t="s">
        <v>240</v>
      </c>
      <c r="D57" s="164" t="s">
        <v>591</v>
      </c>
      <c r="E57" s="131" t="s">
        <v>134</v>
      </c>
      <c r="F57" s="131" t="s">
        <v>1025</v>
      </c>
      <c r="G57" s="72">
        <v>0.1</v>
      </c>
      <c r="H57" s="72">
        <v>1.5</v>
      </c>
      <c r="I57" s="73">
        <f t="shared" si="3"/>
        <v>2</v>
      </c>
      <c r="J57" s="73">
        <f t="shared" si="4"/>
        <v>30</v>
      </c>
      <c r="K57" s="73">
        <f t="shared" si="5"/>
        <v>2</v>
      </c>
      <c r="L57" s="42"/>
      <c r="M57" s="42"/>
      <c r="N57" s="42"/>
      <c r="O57" s="42"/>
      <c r="P57" s="42"/>
      <c r="Q57" s="42"/>
      <c r="R57" s="42"/>
      <c r="S57" s="42"/>
      <c r="T57" s="42"/>
      <c r="U57" s="42"/>
      <c r="V57" s="46"/>
      <c r="W57" s="46"/>
      <c r="X57" s="46"/>
      <c r="Y57" s="46"/>
      <c r="Z57" s="46"/>
      <c r="AA57" s="46"/>
      <c r="AB57" s="46"/>
      <c r="AC57" s="46"/>
      <c r="AD57" s="46"/>
      <c r="AE57" s="46"/>
      <c r="AF57" s="46"/>
      <c r="AG57" s="46"/>
      <c r="AH57" s="46"/>
      <c r="AI57" s="46"/>
      <c r="AJ57" s="46"/>
      <c r="AK57" s="46"/>
      <c r="AL57" s="46"/>
      <c r="AM57" s="46"/>
      <c r="AN57" s="46"/>
      <c r="AO57" s="46"/>
      <c r="AP57" s="46"/>
      <c r="AQ57" s="32">
        <f>33</f>
        <v>33</v>
      </c>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7">
        <f t="shared" si="6"/>
        <v>33</v>
      </c>
    </row>
    <row r="58" spans="1:84" ht="16" customHeight="1" x14ac:dyDescent="0.15">
      <c r="A58" s="71" t="s">
        <v>109</v>
      </c>
      <c r="B58" s="164" t="s">
        <v>521</v>
      </c>
      <c r="C58" s="164" t="s">
        <v>240</v>
      </c>
      <c r="D58" s="164" t="s">
        <v>592</v>
      </c>
      <c r="E58" s="131" t="s">
        <v>134</v>
      </c>
      <c r="F58" s="131" t="s">
        <v>1025</v>
      </c>
      <c r="G58" s="72">
        <v>0.2</v>
      </c>
      <c r="H58" s="72">
        <v>0.5</v>
      </c>
      <c r="I58" s="73">
        <f t="shared" si="3"/>
        <v>4</v>
      </c>
      <c r="J58" s="73">
        <f t="shared" si="4"/>
        <v>10</v>
      </c>
      <c r="K58" s="73">
        <f t="shared" si="5"/>
        <v>4</v>
      </c>
      <c r="L58" s="42"/>
      <c r="M58" s="42"/>
      <c r="N58" s="42"/>
      <c r="O58" s="42"/>
      <c r="P58" s="42"/>
      <c r="Q58" s="42"/>
      <c r="R58" s="42"/>
      <c r="S58" s="42"/>
      <c r="T58" s="42"/>
      <c r="U58" s="58">
        <f>54</f>
        <v>54</v>
      </c>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7">
        <f t="shared" si="6"/>
        <v>54</v>
      </c>
    </row>
    <row r="59" spans="1:84" ht="16" customHeight="1" x14ac:dyDescent="0.15">
      <c r="A59" s="71" t="s">
        <v>110</v>
      </c>
      <c r="B59" s="164" t="s">
        <v>521</v>
      </c>
      <c r="C59" s="164" t="s">
        <v>240</v>
      </c>
      <c r="D59" s="164" t="s">
        <v>593</v>
      </c>
      <c r="E59" s="131" t="s">
        <v>134</v>
      </c>
      <c r="F59" s="131" t="s">
        <v>1025</v>
      </c>
      <c r="G59" s="72">
        <v>0.2</v>
      </c>
      <c r="H59" s="72">
        <v>1.2</v>
      </c>
      <c r="I59" s="73">
        <f t="shared" si="3"/>
        <v>4</v>
      </c>
      <c r="J59" s="73">
        <f t="shared" si="4"/>
        <v>24</v>
      </c>
      <c r="K59" s="73">
        <f t="shared" si="5"/>
        <v>4</v>
      </c>
      <c r="L59" s="46"/>
      <c r="M59" s="46"/>
      <c r="N59" s="46"/>
      <c r="O59" s="46"/>
      <c r="P59" s="46"/>
      <c r="Q59" s="46"/>
      <c r="R59" s="46"/>
      <c r="S59" s="46"/>
      <c r="T59" s="46"/>
      <c r="U59" s="46"/>
      <c r="V59" s="42"/>
      <c r="W59" s="42"/>
      <c r="X59" s="42"/>
      <c r="Y59" s="42"/>
      <c r="Z59" s="42"/>
      <c r="AA59" s="42"/>
      <c r="AB59" s="42"/>
      <c r="AC59" s="42"/>
      <c r="AD59" s="58">
        <f>4</f>
        <v>4</v>
      </c>
      <c r="AE59" s="42"/>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H59" s="46"/>
      <c r="BI59" s="46"/>
      <c r="BJ59" s="46"/>
      <c r="BK59" s="46"/>
      <c r="BL59" s="46"/>
      <c r="BM59" s="46"/>
      <c r="BN59" s="46"/>
      <c r="BO59" s="46"/>
      <c r="BP59" s="46"/>
      <c r="BQ59" s="46"/>
      <c r="BR59" s="46"/>
      <c r="BS59" s="46"/>
      <c r="BT59" s="47">
        <f t="shared" si="6"/>
        <v>4</v>
      </c>
    </row>
    <row r="60" spans="1:84" ht="16" customHeight="1" x14ac:dyDescent="0.15">
      <c r="A60" s="71" t="s">
        <v>111</v>
      </c>
      <c r="B60" s="164" t="s">
        <v>521</v>
      </c>
      <c r="C60" s="164" t="s">
        <v>240</v>
      </c>
      <c r="D60" s="164" t="s">
        <v>594</v>
      </c>
      <c r="E60" s="131" t="s">
        <v>134</v>
      </c>
      <c r="F60" s="131" t="s">
        <v>1025</v>
      </c>
      <c r="G60" s="72">
        <v>0.2</v>
      </c>
      <c r="H60" s="72">
        <v>1.3</v>
      </c>
      <c r="I60" s="73">
        <f t="shared" si="3"/>
        <v>4</v>
      </c>
      <c r="J60" s="73">
        <f t="shared" si="4"/>
        <v>26</v>
      </c>
      <c r="K60" s="73">
        <f t="shared" si="5"/>
        <v>4</v>
      </c>
      <c r="L60" s="46"/>
      <c r="M60" s="46"/>
      <c r="N60" s="46"/>
      <c r="O60" s="46"/>
      <c r="P60" s="46"/>
      <c r="Q60" s="46"/>
      <c r="R60" s="46"/>
      <c r="S60" s="46"/>
      <c r="T60" s="46"/>
      <c r="U60" s="46"/>
      <c r="V60" s="42"/>
      <c r="W60" s="42"/>
      <c r="X60" s="58">
        <v>6</v>
      </c>
      <c r="Y60" s="42"/>
      <c r="Z60" s="42"/>
      <c r="AA60" s="42"/>
      <c r="AB60" s="42"/>
      <c r="AC60" s="42"/>
      <c r="AD60" s="42"/>
      <c r="AE60" s="42"/>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62">
        <v>9</v>
      </c>
      <c r="BQ60" s="46"/>
      <c r="BR60" s="62">
        <v>1</v>
      </c>
      <c r="BS60" s="46"/>
      <c r="BT60" s="47">
        <f t="shared" si="6"/>
        <v>16</v>
      </c>
    </row>
    <row r="61" spans="1:84" ht="16" customHeight="1" x14ac:dyDescent="0.15">
      <c r="A61" s="133" t="s">
        <v>530</v>
      </c>
      <c r="B61" s="165" t="s">
        <v>523</v>
      </c>
      <c r="C61" s="165" t="s">
        <v>247</v>
      </c>
      <c r="D61" s="165" t="s">
        <v>546</v>
      </c>
      <c r="E61" s="137" t="s">
        <v>135</v>
      </c>
      <c r="F61" s="137" t="s">
        <v>1027</v>
      </c>
      <c r="G61" s="74"/>
      <c r="H61" s="74"/>
      <c r="I61" s="75">
        <v>3.67</v>
      </c>
      <c r="J61" s="76">
        <v>5.5</v>
      </c>
      <c r="K61" s="76"/>
      <c r="L61" s="62">
        <v>332</v>
      </c>
      <c r="M61" s="62">
        <v>19</v>
      </c>
      <c r="N61" s="62">
        <v>28</v>
      </c>
      <c r="O61" s="64">
        <v>14</v>
      </c>
      <c r="P61" s="62">
        <v>8</v>
      </c>
      <c r="Q61" s="62">
        <v>3</v>
      </c>
      <c r="R61" s="77"/>
      <c r="S61" s="62">
        <f>73</f>
        <v>73</v>
      </c>
      <c r="T61" s="62">
        <f>132</f>
        <v>132</v>
      </c>
      <c r="U61" s="62">
        <f>193</f>
        <v>193</v>
      </c>
      <c r="V61" s="58">
        <v>223</v>
      </c>
      <c r="W61" s="58">
        <v>604</v>
      </c>
      <c r="X61" s="58">
        <v>564</v>
      </c>
      <c r="Y61" s="58">
        <v>788</v>
      </c>
      <c r="Z61" s="58">
        <v>709</v>
      </c>
      <c r="AA61" s="58">
        <v>903</v>
      </c>
      <c r="AB61" s="58">
        <v>815</v>
      </c>
      <c r="AC61" s="58">
        <v>1119</v>
      </c>
      <c r="AD61" s="58">
        <v>1322</v>
      </c>
      <c r="AE61" s="58">
        <v>1212</v>
      </c>
      <c r="AF61" s="46"/>
      <c r="AG61" s="32">
        <f>581</f>
        <v>581</v>
      </c>
      <c r="AH61" s="32">
        <f>298</f>
        <v>298</v>
      </c>
      <c r="AI61" s="96">
        <v>214</v>
      </c>
      <c r="AJ61" s="32">
        <f>185</f>
        <v>185</v>
      </c>
      <c r="AK61" s="32">
        <f>572</f>
        <v>572</v>
      </c>
      <c r="AL61" s="32">
        <f>373</f>
        <v>373</v>
      </c>
      <c r="AM61" s="32">
        <f>409</f>
        <v>409</v>
      </c>
      <c r="AN61" s="32">
        <f>325</f>
        <v>325</v>
      </c>
      <c r="AO61" s="62">
        <v>633</v>
      </c>
      <c r="AR61" s="32">
        <f>124</f>
        <v>124</v>
      </c>
      <c r="AS61" s="32">
        <f>104</f>
        <v>104</v>
      </c>
      <c r="AT61" s="96">
        <v>165</v>
      </c>
      <c r="AU61" s="32">
        <f>118</f>
        <v>118</v>
      </c>
      <c r="AV61" s="96">
        <v>146</v>
      </c>
      <c r="AW61" s="32">
        <f>134</f>
        <v>134</v>
      </c>
      <c r="AX61" s="32">
        <f>187</f>
        <v>187</v>
      </c>
      <c r="AY61" s="32">
        <f>308</f>
        <v>308</v>
      </c>
      <c r="AZ61" s="46"/>
      <c r="BA61" s="46"/>
      <c r="BB61" s="46"/>
      <c r="BC61" s="46"/>
      <c r="BD61" s="46"/>
      <c r="BE61" s="46"/>
      <c r="BF61" s="46"/>
      <c r="BG61" s="46"/>
      <c r="BH61" s="46"/>
      <c r="BI61" s="46"/>
      <c r="BJ61" s="102">
        <f>7</f>
        <v>7</v>
      </c>
      <c r="BK61" s="46"/>
      <c r="BL61" s="46"/>
      <c r="BM61" s="46"/>
      <c r="BN61" s="46"/>
      <c r="BO61" s="46"/>
      <c r="BP61" s="102">
        <f>23</f>
        <v>23</v>
      </c>
      <c r="BQ61" s="46"/>
      <c r="BR61" s="46"/>
      <c r="BS61" s="46"/>
      <c r="BT61" s="47">
        <f t="shared" si="6"/>
        <v>13967</v>
      </c>
    </row>
    <row r="62" spans="1:84" ht="16" customHeight="1" x14ac:dyDescent="0.15">
      <c r="A62" s="133" t="s">
        <v>531</v>
      </c>
      <c r="B62" s="165" t="s">
        <v>523</v>
      </c>
      <c r="C62" s="165" t="s">
        <v>247</v>
      </c>
      <c r="D62" s="165" t="s">
        <v>547</v>
      </c>
      <c r="E62" s="137" t="s">
        <v>135</v>
      </c>
      <c r="F62" s="137" t="s">
        <v>1027</v>
      </c>
      <c r="G62" s="74"/>
      <c r="H62" s="74"/>
      <c r="I62" s="75">
        <v>6.33</v>
      </c>
      <c r="J62" s="76">
        <v>9.5</v>
      </c>
      <c r="K62" s="76"/>
      <c r="L62" s="62">
        <v>112</v>
      </c>
      <c r="M62" s="62">
        <v>90</v>
      </c>
      <c r="N62" s="62">
        <v>7</v>
      </c>
      <c r="O62" s="64">
        <v>102</v>
      </c>
      <c r="P62" s="62">
        <v>30</v>
      </c>
      <c r="Q62" s="62">
        <v>21</v>
      </c>
      <c r="R62" s="62">
        <f>17</f>
        <v>17</v>
      </c>
      <c r="S62" s="62">
        <f>167</f>
        <v>167</v>
      </c>
      <c r="T62" s="62">
        <f>169</f>
        <v>169</v>
      </c>
      <c r="U62" s="62">
        <f>147</f>
        <v>147</v>
      </c>
      <c r="V62" s="58">
        <v>94</v>
      </c>
      <c r="W62" s="58">
        <v>48</v>
      </c>
      <c r="X62" s="58">
        <v>10</v>
      </c>
      <c r="Y62" s="58">
        <v>49</v>
      </c>
      <c r="Z62" s="58">
        <v>5</v>
      </c>
      <c r="AA62" s="58">
        <v>44</v>
      </c>
      <c r="AB62" s="58">
        <v>25</v>
      </c>
      <c r="AC62" s="58">
        <v>59</v>
      </c>
      <c r="AD62" s="58">
        <v>47</v>
      </c>
      <c r="AE62" s="58">
        <v>122</v>
      </c>
      <c r="AF62" s="32">
        <f>62</f>
        <v>62</v>
      </c>
      <c r="AG62" s="32">
        <v>129</v>
      </c>
      <c r="AH62" s="32">
        <v>79</v>
      </c>
      <c r="AI62" s="96">
        <v>173</v>
      </c>
      <c r="AJ62" s="32">
        <v>80</v>
      </c>
      <c r="AK62" s="32">
        <v>85</v>
      </c>
      <c r="AL62" s="32">
        <v>31</v>
      </c>
      <c r="AM62" s="32">
        <v>209</v>
      </c>
      <c r="AN62" s="32">
        <v>86</v>
      </c>
      <c r="AO62" s="62">
        <v>171</v>
      </c>
      <c r="AP62" s="32">
        <f>117</f>
        <v>117</v>
      </c>
      <c r="AQ62" s="46"/>
      <c r="AR62" s="32">
        <v>69</v>
      </c>
      <c r="AS62" s="32">
        <v>113</v>
      </c>
      <c r="AT62" s="96">
        <v>73</v>
      </c>
      <c r="AU62" s="32">
        <v>131</v>
      </c>
      <c r="AV62" s="96">
        <v>72</v>
      </c>
      <c r="AW62" s="32">
        <v>255</v>
      </c>
      <c r="AX62" s="32">
        <v>276</v>
      </c>
      <c r="AY62" s="32">
        <v>284</v>
      </c>
      <c r="AZ62" s="46"/>
      <c r="BA62" s="46"/>
      <c r="BB62" s="46"/>
      <c r="BC62" s="46"/>
      <c r="BD62" s="46"/>
      <c r="BE62" s="46"/>
      <c r="BF62" s="46"/>
      <c r="BG62" s="46"/>
      <c r="BH62" s="46"/>
      <c r="BI62" s="46"/>
      <c r="BJ62" s="46"/>
      <c r="BK62" s="46"/>
      <c r="BL62" s="46"/>
      <c r="BM62" s="46"/>
      <c r="BN62" s="46"/>
      <c r="BO62" s="46"/>
      <c r="BP62" s="46"/>
      <c r="BQ62" s="46"/>
      <c r="BR62" s="46"/>
      <c r="BS62" s="46"/>
      <c r="BT62" s="47">
        <f t="shared" si="6"/>
        <v>3860</v>
      </c>
    </row>
    <row r="63" spans="1:84" ht="16" customHeight="1" x14ac:dyDescent="0.15">
      <c r="A63" s="133" t="s">
        <v>532</v>
      </c>
      <c r="B63" s="165" t="s">
        <v>523</v>
      </c>
      <c r="C63" s="165" t="s">
        <v>247</v>
      </c>
      <c r="D63" s="165" t="s">
        <v>548</v>
      </c>
      <c r="E63" s="137" t="s">
        <v>135</v>
      </c>
      <c r="F63" s="137" t="s">
        <v>1027</v>
      </c>
      <c r="G63" s="74"/>
      <c r="H63" s="74"/>
      <c r="I63" s="75">
        <v>9</v>
      </c>
      <c r="J63" s="76">
        <v>14</v>
      </c>
      <c r="K63" s="76"/>
      <c r="L63" s="62">
        <v>42</v>
      </c>
      <c r="M63" s="62">
        <v>56</v>
      </c>
      <c r="N63" s="62">
        <v>17</v>
      </c>
      <c r="O63" s="64">
        <v>36</v>
      </c>
      <c r="P63" s="62">
        <v>10</v>
      </c>
      <c r="Q63" s="62">
        <v>35</v>
      </c>
      <c r="R63" s="62">
        <f>1</f>
        <v>1</v>
      </c>
      <c r="S63" s="62">
        <f>68</f>
        <v>68</v>
      </c>
      <c r="T63" s="62">
        <f>38</f>
        <v>38</v>
      </c>
      <c r="U63" s="62">
        <f>52</f>
        <v>52</v>
      </c>
      <c r="V63" s="58">
        <v>13</v>
      </c>
      <c r="W63" s="58">
        <v>13</v>
      </c>
      <c r="X63" s="42"/>
      <c r="Y63" s="64">
        <v>11</v>
      </c>
      <c r="Z63" s="42"/>
      <c r="AA63" s="58">
        <v>10</v>
      </c>
      <c r="AB63" s="42"/>
      <c r="AC63" s="58">
        <v>17</v>
      </c>
      <c r="AD63" s="58">
        <v>23</v>
      </c>
      <c r="AE63" s="58">
        <v>57</v>
      </c>
      <c r="AF63" s="46"/>
      <c r="AG63" s="32">
        <v>91</v>
      </c>
      <c r="AH63" s="46"/>
      <c r="AI63" s="96">
        <v>53</v>
      </c>
      <c r="AJ63" s="32">
        <v>10</v>
      </c>
      <c r="AK63" s="32">
        <v>32</v>
      </c>
      <c r="AL63" s="32">
        <v>6</v>
      </c>
      <c r="AM63" s="32">
        <v>82</v>
      </c>
      <c r="AN63" s="32">
        <v>24</v>
      </c>
      <c r="AO63" s="62">
        <v>42</v>
      </c>
      <c r="AP63" s="46"/>
      <c r="AQ63" s="46"/>
      <c r="AR63" s="46"/>
      <c r="AS63" s="46"/>
      <c r="AT63" s="46"/>
      <c r="AU63" s="32">
        <v>14</v>
      </c>
      <c r="AV63" s="96">
        <v>3</v>
      </c>
      <c r="AW63" s="32">
        <v>21</v>
      </c>
      <c r="AX63" s="32">
        <v>20</v>
      </c>
      <c r="AY63" s="32">
        <v>45</v>
      </c>
      <c r="AZ63" s="46"/>
      <c r="BA63" s="46"/>
      <c r="BB63" s="46"/>
      <c r="BC63" s="46"/>
      <c r="BD63" s="46"/>
      <c r="BE63" s="46"/>
      <c r="BF63" s="46"/>
      <c r="BG63" s="46"/>
      <c r="BH63" s="46"/>
      <c r="BI63" s="46"/>
      <c r="BJ63" s="46"/>
      <c r="BK63" s="102">
        <v>10</v>
      </c>
      <c r="BL63" s="46"/>
      <c r="BM63" s="46"/>
      <c r="BN63" s="46"/>
      <c r="BO63" s="46"/>
      <c r="BP63" s="46"/>
      <c r="BQ63" s="46"/>
      <c r="BR63" s="46"/>
      <c r="BS63" s="46"/>
      <c r="BT63" s="47">
        <f t="shared" si="6"/>
        <v>952</v>
      </c>
    </row>
    <row r="64" spans="1:84" ht="16" customHeight="1" x14ac:dyDescent="0.15">
      <c r="A64" s="133" t="s">
        <v>77</v>
      </c>
      <c r="B64" s="165" t="s">
        <v>523</v>
      </c>
      <c r="C64" s="165" t="s">
        <v>228</v>
      </c>
      <c r="D64" s="165" t="s">
        <v>595</v>
      </c>
      <c r="E64" s="137" t="s">
        <v>135</v>
      </c>
      <c r="F64" s="137" t="s">
        <v>1027</v>
      </c>
      <c r="G64" s="74"/>
      <c r="H64" s="74"/>
      <c r="I64" s="75">
        <v>3.67</v>
      </c>
      <c r="J64" s="76">
        <v>5.5</v>
      </c>
      <c r="K64" s="76"/>
      <c r="L64" s="62">
        <v>294</v>
      </c>
      <c r="M64" s="62">
        <v>403</v>
      </c>
      <c r="N64" s="62">
        <v>237</v>
      </c>
      <c r="O64" s="64">
        <v>267</v>
      </c>
      <c r="P64" s="62">
        <v>155</v>
      </c>
      <c r="Q64" s="62">
        <f>152</f>
        <v>152</v>
      </c>
      <c r="R64" s="62">
        <f>109</f>
        <v>109</v>
      </c>
      <c r="S64" s="62">
        <f>200</f>
        <v>200</v>
      </c>
      <c r="T64" s="62">
        <f>244</f>
        <v>244</v>
      </c>
      <c r="U64" s="62">
        <f>1</f>
        <v>1</v>
      </c>
      <c r="V64" s="58">
        <v>176</v>
      </c>
      <c r="W64" s="58">
        <v>292</v>
      </c>
      <c r="X64" s="58">
        <v>303</v>
      </c>
      <c r="Y64" s="58">
        <v>203</v>
      </c>
      <c r="Z64" s="58">
        <v>303</v>
      </c>
      <c r="AA64" s="58">
        <v>334</v>
      </c>
      <c r="AB64" s="58">
        <v>362</v>
      </c>
      <c r="AC64" s="58">
        <v>191</v>
      </c>
      <c r="AD64" s="58">
        <v>263</v>
      </c>
      <c r="AE64" s="58">
        <v>270</v>
      </c>
      <c r="AF64" s="46"/>
      <c r="AG64" s="32">
        <f>131</f>
        <v>131</v>
      </c>
      <c r="AH64" s="32">
        <f>86</f>
        <v>86</v>
      </c>
      <c r="AI64" s="32">
        <f>98</f>
        <v>98</v>
      </c>
      <c r="AJ64" s="32">
        <f>101</f>
        <v>101</v>
      </c>
      <c r="AK64" s="32">
        <f>171</f>
        <v>171</v>
      </c>
      <c r="AL64" s="62">
        <v>149</v>
      </c>
      <c r="AM64" s="146">
        <v>138</v>
      </c>
      <c r="AN64" s="32">
        <f>91</f>
        <v>91</v>
      </c>
      <c r="AO64" s="62">
        <v>154</v>
      </c>
      <c r="AP64" s="32">
        <f>15</f>
        <v>15</v>
      </c>
      <c r="AQ64" s="32">
        <f>261</f>
        <v>261</v>
      </c>
      <c r="AR64" s="32">
        <f>179</f>
        <v>179</v>
      </c>
      <c r="AS64" s="32">
        <f>125</f>
        <v>125</v>
      </c>
      <c r="AT64" s="32">
        <f>222</f>
        <v>222</v>
      </c>
      <c r="AU64" s="32">
        <f>269</f>
        <v>269</v>
      </c>
      <c r="AV64" s="32">
        <f>179</f>
        <v>179</v>
      </c>
      <c r="AW64" s="32">
        <f>104</f>
        <v>104</v>
      </c>
      <c r="AX64" s="32">
        <f>95</f>
        <v>95</v>
      </c>
      <c r="AY64" s="32">
        <f>124</f>
        <v>124</v>
      </c>
      <c r="AZ64" s="46"/>
      <c r="BA64" s="32">
        <f>63</f>
        <v>63</v>
      </c>
      <c r="BB64" s="32">
        <f>34</f>
        <v>34</v>
      </c>
      <c r="BC64" s="32">
        <f>82</f>
        <v>82</v>
      </c>
      <c r="BD64" s="32">
        <f>104</f>
        <v>104</v>
      </c>
      <c r="BE64" s="32">
        <f>301</f>
        <v>301</v>
      </c>
      <c r="BF64" s="32">
        <f>263</f>
        <v>263</v>
      </c>
      <c r="BG64" s="32">
        <f>99</f>
        <v>99</v>
      </c>
      <c r="BH64" s="96">
        <v>46</v>
      </c>
      <c r="BI64" s="32">
        <f>94</f>
        <v>94</v>
      </c>
      <c r="BJ64" s="46"/>
      <c r="BK64" s="102">
        <v>128</v>
      </c>
      <c r="BL64" s="102">
        <v>193</v>
      </c>
      <c r="BM64" s="102">
        <f>99</f>
        <v>99</v>
      </c>
      <c r="BN64" s="102">
        <v>104</v>
      </c>
      <c r="BO64" s="102">
        <f>128</f>
        <v>128</v>
      </c>
      <c r="BP64" s="102">
        <f>336+84</f>
        <v>420</v>
      </c>
      <c r="BQ64" s="102">
        <v>64</v>
      </c>
      <c r="BR64" s="102">
        <v>95</v>
      </c>
      <c r="BS64" s="102">
        <v>54</v>
      </c>
      <c r="BT64" s="47">
        <f t="shared" si="6"/>
        <v>9822</v>
      </c>
    </row>
    <row r="65" spans="1:73" ht="16" customHeight="1" x14ac:dyDescent="0.15">
      <c r="A65" s="133" t="s">
        <v>78</v>
      </c>
      <c r="B65" s="165" t="s">
        <v>523</v>
      </c>
      <c r="C65" s="165" t="s">
        <v>228</v>
      </c>
      <c r="D65" s="165" t="s">
        <v>596</v>
      </c>
      <c r="E65" s="137" t="s">
        <v>135</v>
      </c>
      <c r="F65" s="137" t="s">
        <v>1027</v>
      </c>
      <c r="G65" s="74"/>
      <c r="H65" s="74"/>
      <c r="I65" s="75">
        <v>6.33</v>
      </c>
      <c r="J65" s="76">
        <v>9.5</v>
      </c>
      <c r="K65" s="76"/>
      <c r="L65" s="62">
        <v>39</v>
      </c>
      <c r="M65" s="62">
        <v>27</v>
      </c>
      <c r="N65" s="62">
        <v>19</v>
      </c>
      <c r="O65" s="64">
        <v>34</v>
      </c>
      <c r="P65" s="62">
        <v>4</v>
      </c>
      <c r="Q65" s="62">
        <f>16</f>
        <v>16</v>
      </c>
      <c r="R65" s="62">
        <f>5</f>
        <v>5</v>
      </c>
      <c r="S65" s="62">
        <f>48</f>
        <v>48</v>
      </c>
      <c r="T65" s="62">
        <f>31</f>
        <v>31</v>
      </c>
      <c r="U65" s="62">
        <f>39</f>
        <v>39</v>
      </c>
      <c r="V65" s="58">
        <v>59</v>
      </c>
      <c r="W65" s="58">
        <v>3</v>
      </c>
      <c r="X65" s="42"/>
      <c r="Y65" s="58">
        <v>10</v>
      </c>
      <c r="Z65" s="58">
        <v>6</v>
      </c>
      <c r="AA65" s="58">
        <v>1</v>
      </c>
      <c r="AB65" s="42"/>
      <c r="AC65" s="42"/>
      <c r="AD65" s="58">
        <v>6</v>
      </c>
      <c r="AE65" s="58">
        <v>1</v>
      </c>
      <c r="AF65" s="32">
        <f>10</f>
        <v>10</v>
      </c>
      <c r="AG65" s="32">
        <f>25</f>
        <v>25</v>
      </c>
      <c r="AH65" s="32">
        <f>11</f>
        <v>11</v>
      </c>
      <c r="AI65" s="32">
        <f>17</f>
        <v>17</v>
      </c>
      <c r="AJ65" s="32">
        <f>6</f>
        <v>6</v>
      </c>
      <c r="AK65" s="32">
        <f>19</f>
        <v>19</v>
      </c>
      <c r="AL65" s="46"/>
      <c r="AM65" s="32">
        <f>13</f>
        <v>13</v>
      </c>
      <c r="AN65" s="32">
        <f>7</f>
        <v>7</v>
      </c>
      <c r="AO65" s="62">
        <v>18</v>
      </c>
      <c r="AP65" s="46"/>
      <c r="AQ65" s="32">
        <f>172</f>
        <v>172</v>
      </c>
      <c r="AR65" s="32">
        <f>6</f>
        <v>6</v>
      </c>
      <c r="AS65" s="32">
        <f>26</f>
        <v>26</v>
      </c>
      <c r="AT65" s="32">
        <f>16</f>
        <v>16</v>
      </c>
      <c r="AU65" s="32">
        <f>29</f>
        <v>29</v>
      </c>
      <c r="AV65" s="32">
        <f>14</f>
        <v>14</v>
      </c>
      <c r="AW65" s="32">
        <f>4</f>
        <v>4</v>
      </c>
      <c r="AX65" s="32">
        <f>6+12</f>
        <v>18</v>
      </c>
      <c r="AY65" s="32">
        <f>9</f>
        <v>9</v>
      </c>
      <c r="AZ65" s="32">
        <f>4</f>
        <v>4</v>
      </c>
      <c r="BA65" s="32">
        <f>22</f>
        <v>22</v>
      </c>
      <c r="BB65" s="32">
        <f>7</f>
        <v>7</v>
      </c>
      <c r="BC65" s="32">
        <f>39</f>
        <v>39</v>
      </c>
      <c r="BD65" s="32">
        <f>24</f>
        <v>24</v>
      </c>
      <c r="BE65" s="32">
        <f>19</f>
        <v>19</v>
      </c>
      <c r="BF65" s="32">
        <f>115</f>
        <v>115</v>
      </c>
      <c r="BG65" s="32">
        <f>27</f>
        <v>27</v>
      </c>
      <c r="BH65" s="96">
        <v>33</v>
      </c>
      <c r="BI65" s="32">
        <f>71</f>
        <v>71</v>
      </c>
      <c r="BJ65" s="102">
        <f>6</f>
        <v>6</v>
      </c>
      <c r="BK65" s="102">
        <v>50</v>
      </c>
      <c r="BL65" s="102">
        <f>10+14</f>
        <v>24</v>
      </c>
      <c r="BM65" s="102">
        <f>99</f>
        <v>99</v>
      </c>
      <c r="BN65" s="102">
        <v>37</v>
      </c>
      <c r="BO65" s="102">
        <f>103</f>
        <v>103</v>
      </c>
      <c r="BP65" s="102">
        <f>51</f>
        <v>51</v>
      </c>
      <c r="BQ65" s="102">
        <v>140</v>
      </c>
      <c r="BR65" s="102">
        <v>132</v>
      </c>
      <c r="BS65" s="102">
        <v>102</v>
      </c>
      <c r="BT65" s="47">
        <f t="shared" si="6"/>
        <v>1873</v>
      </c>
    </row>
    <row r="66" spans="1:73" ht="16" customHeight="1" x14ac:dyDescent="0.15">
      <c r="A66" s="133" t="s">
        <v>79</v>
      </c>
      <c r="B66" s="165" t="s">
        <v>523</v>
      </c>
      <c r="C66" s="165" t="s">
        <v>228</v>
      </c>
      <c r="D66" s="165" t="s">
        <v>597</v>
      </c>
      <c r="E66" s="137" t="s">
        <v>135</v>
      </c>
      <c r="F66" s="137" t="s">
        <v>1027</v>
      </c>
      <c r="G66" s="74"/>
      <c r="H66" s="74"/>
      <c r="I66" s="75">
        <v>9</v>
      </c>
      <c r="J66" s="76">
        <v>14</v>
      </c>
      <c r="K66" s="76"/>
      <c r="L66" s="63"/>
      <c r="M66" s="63"/>
      <c r="N66" s="63"/>
      <c r="O66" s="63"/>
      <c r="P66" s="63"/>
      <c r="Q66" s="63"/>
      <c r="R66" s="63"/>
      <c r="S66" s="63"/>
      <c r="T66" s="63"/>
      <c r="U66" s="63"/>
      <c r="V66" s="42"/>
      <c r="W66" s="58">
        <v>1</v>
      </c>
      <c r="X66" s="42"/>
      <c r="Y66" s="58">
        <v>1</v>
      </c>
      <c r="Z66" s="42"/>
      <c r="AA66" s="42"/>
      <c r="AB66" s="42"/>
      <c r="AC66" s="42"/>
      <c r="AD66" s="42"/>
      <c r="AE66" s="42"/>
      <c r="AF66" s="46"/>
      <c r="AG66" s="32">
        <f>1</f>
        <v>1</v>
      </c>
      <c r="AH66" s="46"/>
      <c r="AI66" s="46"/>
      <c r="AJ66" s="46"/>
      <c r="AK66" s="32">
        <f>1</f>
        <v>1</v>
      </c>
      <c r="AL66" s="62">
        <v>2</v>
      </c>
      <c r="AM66" s="46"/>
      <c r="AN66" s="32">
        <f>7</f>
        <v>7</v>
      </c>
      <c r="AO66" s="46"/>
      <c r="AP66" s="46"/>
      <c r="AQ66" s="32">
        <f>27</f>
        <v>27</v>
      </c>
      <c r="AR66" s="46"/>
      <c r="AS66" s="32">
        <f>4</f>
        <v>4</v>
      </c>
      <c r="AT66" s="32">
        <f>2</f>
        <v>2</v>
      </c>
      <c r="AU66" s="46"/>
      <c r="AV66" s="46"/>
      <c r="AW66" s="46"/>
      <c r="AX66" s="32">
        <f>11</f>
        <v>11</v>
      </c>
      <c r="AY66" s="32">
        <f>3</f>
        <v>3</v>
      </c>
      <c r="AZ66" s="46"/>
      <c r="BA66" s="32">
        <f>2</f>
        <v>2</v>
      </c>
      <c r="BB66" s="32">
        <f>3</f>
        <v>3</v>
      </c>
      <c r="BC66" s="32">
        <f>54</f>
        <v>54</v>
      </c>
      <c r="BD66" s="32">
        <f>1</f>
        <v>1</v>
      </c>
      <c r="BE66" s="32">
        <f>5</f>
        <v>5</v>
      </c>
      <c r="BF66" s="32">
        <f>5</f>
        <v>5</v>
      </c>
      <c r="BG66" s="32">
        <f>2</f>
        <v>2</v>
      </c>
      <c r="BH66" s="96">
        <v>3</v>
      </c>
      <c r="BI66" s="32">
        <f>5</f>
        <v>5</v>
      </c>
      <c r="BJ66" s="102">
        <f>15</f>
        <v>15</v>
      </c>
      <c r="BK66" s="46"/>
      <c r="BL66" s="102">
        <v>14</v>
      </c>
      <c r="BM66" s="102">
        <v>26</v>
      </c>
      <c r="BN66" s="102">
        <v>7</v>
      </c>
      <c r="BO66" s="102">
        <v>30</v>
      </c>
      <c r="BP66" s="102">
        <f>13</f>
        <v>13</v>
      </c>
      <c r="BQ66" s="102">
        <v>51</v>
      </c>
      <c r="BR66" s="102">
        <v>26</v>
      </c>
      <c r="BS66" s="102">
        <v>111</v>
      </c>
      <c r="BT66" s="47">
        <f t="shared" si="6"/>
        <v>433</v>
      </c>
    </row>
    <row r="67" spans="1:73" ht="16" customHeight="1" x14ac:dyDescent="0.15">
      <c r="A67" s="50" t="s">
        <v>143</v>
      </c>
      <c r="B67" s="159" t="s">
        <v>523</v>
      </c>
      <c r="C67" s="159" t="s">
        <v>533</v>
      </c>
      <c r="D67" s="159" t="s">
        <v>598</v>
      </c>
      <c r="E67" s="131" t="s">
        <v>131</v>
      </c>
      <c r="F67" s="131" t="s">
        <v>1029</v>
      </c>
      <c r="G67" s="51">
        <v>0.2</v>
      </c>
      <c r="H67" s="79">
        <v>0.2</v>
      </c>
      <c r="I67" s="52">
        <f t="shared" ref="I67:I84" si="7">G67*20</f>
        <v>4</v>
      </c>
      <c r="J67" s="52">
        <f t="shared" ref="J67:J84" si="8">H67*20</f>
        <v>4</v>
      </c>
      <c r="K67" s="52"/>
      <c r="L67" s="46"/>
      <c r="M67" s="46"/>
      <c r="N67" s="46"/>
      <c r="O67" s="46"/>
      <c r="P67" s="46"/>
      <c r="Q67" s="46"/>
      <c r="R67" s="46"/>
      <c r="S67" s="46"/>
      <c r="T67" s="46"/>
      <c r="U67" s="46"/>
      <c r="V67" s="46"/>
      <c r="W67" s="46"/>
      <c r="X67" s="46"/>
      <c r="Y67" s="62">
        <v>20</v>
      </c>
      <c r="Z67" s="62">
        <v>38</v>
      </c>
      <c r="AA67" s="62">
        <v>33</v>
      </c>
      <c r="AB67" s="62">
        <v>37</v>
      </c>
      <c r="AC67" s="62">
        <v>10</v>
      </c>
      <c r="AD67" s="62">
        <v>17</v>
      </c>
      <c r="AE67" s="62">
        <f>7</f>
        <v>7</v>
      </c>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7">
        <f t="shared" si="6"/>
        <v>162</v>
      </c>
    </row>
    <row r="68" spans="1:73" ht="16" customHeight="1" x14ac:dyDescent="0.15">
      <c r="A68" s="50" t="s">
        <v>144</v>
      </c>
      <c r="B68" s="159" t="s">
        <v>523</v>
      </c>
      <c r="C68" s="159" t="s">
        <v>533</v>
      </c>
      <c r="D68" s="159" t="s">
        <v>599</v>
      </c>
      <c r="E68" s="131" t="s">
        <v>131</v>
      </c>
      <c r="F68" s="131" t="s">
        <v>1029</v>
      </c>
      <c r="G68" s="51">
        <v>0.3</v>
      </c>
      <c r="H68" s="79">
        <v>0.3</v>
      </c>
      <c r="I68" s="52">
        <f t="shared" si="7"/>
        <v>6</v>
      </c>
      <c r="J68" s="52">
        <f t="shared" si="8"/>
        <v>6</v>
      </c>
      <c r="K68" s="52"/>
      <c r="L68" s="46"/>
      <c r="M68" s="46"/>
      <c r="N68" s="46"/>
      <c r="O68" s="46"/>
      <c r="P68" s="46"/>
      <c r="Q68" s="46"/>
      <c r="R68" s="46"/>
      <c r="S68" s="46"/>
      <c r="T68" s="46"/>
      <c r="U68" s="46"/>
      <c r="V68" s="46"/>
      <c r="W68" s="62">
        <v>30</v>
      </c>
      <c r="X68" s="62">
        <v>21</v>
      </c>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7">
        <f t="shared" si="6"/>
        <v>51</v>
      </c>
    </row>
    <row r="69" spans="1:73" ht="16" customHeight="1" x14ac:dyDescent="0.15">
      <c r="A69" s="82" t="s">
        <v>112</v>
      </c>
      <c r="B69" s="82" t="s">
        <v>529</v>
      </c>
      <c r="C69" s="82" t="s">
        <v>534</v>
      </c>
      <c r="D69" s="82" t="s">
        <v>549</v>
      </c>
      <c r="E69" s="38" t="s">
        <v>141</v>
      </c>
      <c r="F69" s="38" t="s">
        <v>141</v>
      </c>
      <c r="G69" s="81">
        <v>0.3</v>
      </c>
      <c r="H69" s="81">
        <v>0.4</v>
      </c>
      <c r="I69" s="82">
        <f t="shared" si="7"/>
        <v>6</v>
      </c>
      <c r="J69" s="82">
        <f t="shared" si="8"/>
        <v>8</v>
      </c>
      <c r="K69" s="82"/>
      <c r="L69" s="42"/>
      <c r="M69" s="42"/>
      <c r="N69" s="42"/>
      <c r="O69" s="42"/>
      <c r="P69" s="42"/>
      <c r="Q69" s="42"/>
      <c r="R69" s="42"/>
      <c r="S69" s="42"/>
      <c r="T69" s="42"/>
      <c r="U69" s="42"/>
      <c r="V69" s="46"/>
      <c r="W69" s="46"/>
      <c r="X69" s="46"/>
      <c r="Y69" s="46"/>
      <c r="Z69" s="46"/>
      <c r="AA69" s="46"/>
      <c r="AB69" s="46"/>
      <c r="AC69" s="46"/>
      <c r="AD69" s="46"/>
      <c r="AE69" s="46"/>
      <c r="AF69" s="46"/>
      <c r="AG69" s="46"/>
      <c r="AH69" s="46"/>
      <c r="AI69" s="46"/>
      <c r="AJ69" s="46"/>
      <c r="AK69" s="46"/>
      <c r="AL69" s="46"/>
      <c r="AM69" s="46"/>
      <c r="AN69" s="46"/>
      <c r="AO69" s="46"/>
      <c r="AP69" s="62">
        <v>7</v>
      </c>
      <c r="AQ69" s="46"/>
      <c r="AR69" s="46"/>
      <c r="AS69" s="46"/>
      <c r="AT69" s="46"/>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7">
        <f t="shared" si="6"/>
        <v>7</v>
      </c>
    </row>
    <row r="70" spans="1:73" s="524" customFormat="1" ht="16" customHeight="1" x14ac:dyDescent="0.15">
      <c r="A70" s="67" t="s">
        <v>115</v>
      </c>
      <c r="B70" s="67" t="s">
        <v>529</v>
      </c>
      <c r="C70" s="67"/>
      <c r="D70" s="67" t="s">
        <v>550</v>
      </c>
      <c r="E70" s="67" t="s">
        <v>130</v>
      </c>
      <c r="F70" s="67" t="s">
        <v>1022</v>
      </c>
      <c r="G70" s="66">
        <v>0.1</v>
      </c>
      <c r="H70" s="66">
        <v>0.5</v>
      </c>
      <c r="I70" s="67">
        <f t="shared" si="7"/>
        <v>2</v>
      </c>
      <c r="J70" s="67">
        <f t="shared" si="8"/>
        <v>10</v>
      </c>
      <c r="K70" s="67"/>
      <c r="L70" s="517"/>
      <c r="M70" s="518"/>
      <c r="N70" s="517"/>
      <c r="O70" s="517"/>
      <c r="P70" s="517">
        <f>1</f>
        <v>1</v>
      </c>
      <c r="Q70" s="517"/>
      <c r="R70" s="517"/>
      <c r="S70" s="517"/>
      <c r="T70" s="517"/>
      <c r="U70" s="517"/>
      <c r="V70" s="519"/>
      <c r="W70" s="519"/>
      <c r="X70" s="519"/>
      <c r="Y70" s="519"/>
      <c r="Z70" s="519"/>
      <c r="AA70" s="519"/>
      <c r="AB70" s="519"/>
      <c r="AC70" s="519"/>
      <c r="AD70" s="519"/>
      <c r="AE70" s="519"/>
      <c r="AF70" s="517"/>
      <c r="AG70" s="517"/>
      <c r="AH70" s="517"/>
      <c r="AI70" s="517"/>
      <c r="AJ70" s="517"/>
      <c r="AK70" s="517"/>
      <c r="AL70" s="517"/>
      <c r="AM70" s="517"/>
      <c r="AN70" s="517"/>
      <c r="AO70" s="517"/>
      <c r="AP70" s="517"/>
      <c r="AQ70" s="517"/>
      <c r="AR70" s="517"/>
      <c r="AS70" s="517"/>
      <c r="AT70" s="517"/>
      <c r="AU70" s="517"/>
      <c r="AV70" s="517"/>
      <c r="AW70" s="517"/>
      <c r="AX70" s="517"/>
      <c r="AY70" s="517"/>
      <c r="AZ70" s="517">
        <v>2</v>
      </c>
      <c r="BA70" s="517"/>
      <c r="BB70" s="517"/>
      <c r="BC70" s="517"/>
      <c r="BD70" s="517"/>
      <c r="BE70" s="517"/>
      <c r="BF70" s="517"/>
      <c r="BG70" s="517"/>
      <c r="BH70" s="520"/>
      <c r="BI70" s="517"/>
      <c r="BJ70" s="517"/>
      <c r="BK70" s="517"/>
      <c r="BL70" s="517"/>
      <c r="BM70" s="517"/>
      <c r="BN70" s="517"/>
      <c r="BO70" s="520"/>
      <c r="BP70" s="521"/>
      <c r="BQ70" s="520"/>
      <c r="BR70" s="522">
        <f>4</f>
        <v>4</v>
      </c>
      <c r="BS70" s="517"/>
      <c r="BT70" s="523">
        <f t="shared" si="6"/>
        <v>7</v>
      </c>
    </row>
    <row r="71" spans="1:73" ht="16" customHeight="1" x14ac:dyDescent="0.15">
      <c r="A71" s="82" t="s">
        <v>116</v>
      </c>
      <c r="B71" s="82" t="s">
        <v>529</v>
      </c>
      <c r="C71" s="82"/>
      <c r="D71" s="82" t="s">
        <v>551</v>
      </c>
      <c r="E71" s="38" t="s">
        <v>130</v>
      </c>
      <c r="F71" s="38" t="s">
        <v>1022</v>
      </c>
      <c r="G71" s="81">
        <v>0.15</v>
      </c>
      <c r="H71" s="81">
        <v>0.4</v>
      </c>
      <c r="I71" s="82">
        <f t="shared" si="7"/>
        <v>3</v>
      </c>
      <c r="J71" s="82">
        <f t="shared" si="8"/>
        <v>8</v>
      </c>
      <c r="K71" s="82"/>
      <c r="L71" s="46"/>
      <c r="M71" s="46"/>
      <c r="N71" s="46"/>
      <c r="O71" s="46"/>
      <c r="P71" s="62">
        <f>28</f>
        <v>28</v>
      </c>
      <c r="Q71" s="46"/>
      <c r="R71" s="46"/>
      <c r="S71" s="46"/>
      <c r="T71" s="46"/>
      <c r="U71" s="46"/>
      <c r="V71" s="42"/>
      <c r="W71" s="42"/>
      <c r="X71" s="42"/>
      <c r="Y71" s="42"/>
      <c r="Z71" s="42"/>
      <c r="AA71" s="42"/>
      <c r="AB71" s="42"/>
      <c r="AC71" s="42"/>
      <c r="AD71" s="58">
        <v>18</v>
      </c>
      <c r="AE71" s="42"/>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9"/>
      <c r="BP71" s="46"/>
      <c r="BQ71" s="49"/>
      <c r="BR71" s="46"/>
      <c r="BS71" s="46"/>
      <c r="BT71" s="47">
        <f t="shared" si="6"/>
        <v>46</v>
      </c>
    </row>
    <row r="72" spans="1:73" ht="16" customHeight="1" x14ac:dyDescent="0.15">
      <c r="A72" s="80" t="s">
        <v>117</v>
      </c>
      <c r="B72" s="82" t="s">
        <v>529</v>
      </c>
      <c r="C72" s="166"/>
      <c r="D72" s="166" t="s">
        <v>600</v>
      </c>
      <c r="E72" s="131" t="s">
        <v>135</v>
      </c>
      <c r="F72" s="131" t="s">
        <v>1027</v>
      </c>
      <c r="G72" s="81">
        <v>0.2</v>
      </c>
      <c r="H72" s="81">
        <v>0.4</v>
      </c>
      <c r="I72" s="82">
        <f t="shared" si="7"/>
        <v>4</v>
      </c>
      <c r="J72" s="82">
        <f t="shared" si="8"/>
        <v>8</v>
      </c>
      <c r="K72" s="82"/>
      <c r="L72" s="46"/>
      <c r="M72" s="46"/>
      <c r="N72" s="46"/>
      <c r="O72" s="46"/>
      <c r="P72" s="46"/>
      <c r="Q72" s="46"/>
      <c r="R72" s="46"/>
      <c r="S72" s="46"/>
      <c r="T72" s="46"/>
      <c r="U72" s="46"/>
      <c r="V72" s="42"/>
      <c r="W72" s="42"/>
      <c r="X72" s="42"/>
      <c r="Y72" s="42"/>
      <c r="Z72" s="42"/>
      <c r="AA72" s="42"/>
      <c r="AB72" s="42"/>
      <c r="AC72" s="42"/>
      <c r="AD72" s="42"/>
      <c r="AE72" s="58">
        <f>12</f>
        <v>12</v>
      </c>
      <c r="AF72" s="46"/>
      <c r="AG72" s="46"/>
      <c r="AH72" s="46"/>
      <c r="AI72" s="46"/>
      <c r="AJ72" s="46"/>
      <c r="AK72" s="46"/>
      <c r="AL72" s="46"/>
      <c r="AM72" s="46"/>
      <c r="AN72" s="46"/>
      <c r="AO72" s="46"/>
      <c r="AP72" s="62">
        <v>5</v>
      </c>
      <c r="AQ72" s="46"/>
      <c r="AR72" s="46"/>
      <c r="AS72" s="46"/>
      <c r="AT72" s="46"/>
      <c r="AU72" s="46"/>
      <c r="AV72" s="46"/>
      <c r="AW72" s="46"/>
      <c r="AX72" s="46"/>
      <c r="AY72" s="46"/>
      <c r="AZ72" s="46"/>
      <c r="BA72" s="46"/>
      <c r="BB72" s="46"/>
      <c r="BC72" s="46"/>
      <c r="BD72" s="46"/>
      <c r="BE72" s="46"/>
      <c r="BF72" s="46"/>
      <c r="BG72" s="46"/>
      <c r="BH72" s="46"/>
      <c r="BI72" s="46"/>
      <c r="BJ72" s="46"/>
      <c r="BK72" s="46"/>
      <c r="BL72" s="46"/>
      <c r="BM72" s="102">
        <f>11</f>
        <v>11</v>
      </c>
      <c r="BN72" s="46"/>
      <c r="BO72" s="46"/>
      <c r="BP72" s="152">
        <v>115</v>
      </c>
      <c r="BQ72" s="62">
        <v>6</v>
      </c>
      <c r="BR72" s="46"/>
      <c r="BS72" s="46"/>
      <c r="BT72" s="47">
        <f t="shared" si="6"/>
        <v>149</v>
      </c>
    </row>
    <row r="73" spans="1:73" ht="16" customHeight="1" x14ac:dyDescent="0.15">
      <c r="A73" s="80" t="s">
        <v>118</v>
      </c>
      <c r="B73" s="82" t="s">
        <v>529</v>
      </c>
      <c r="C73" s="166"/>
      <c r="D73" s="166" t="s">
        <v>601</v>
      </c>
      <c r="E73" s="131" t="s">
        <v>135</v>
      </c>
      <c r="F73" s="131" t="s">
        <v>1027</v>
      </c>
      <c r="G73" s="81">
        <v>0.3</v>
      </c>
      <c r="H73" s="81">
        <v>0.7</v>
      </c>
      <c r="I73" s="82">
        <f t="shared" si="7"/>
        <v>6</v>
      </c>
      <c r="J73" s="82">
        <f t="shared" si="8"/>
        <v>14</v>
      </c>
      <c r="K73" s="82"/>
      <c r="L73" s="46"/>
      <c r="M73" s="62">
        <v>7</v>
      </c>
      <c r="N73" s="46"/>
      <c r="O73" s="46"/>
      <c r="P73" s="46"/>
      <c r="Q73" s="46"/>
      <c r="R73" s="46"/>
      <c r="S73" s="46"/>
      <c r="T73" s="46"/>
      <c r="U73" s="46"/>
      <c r="V73" s="42"/>
      <c r="W73" s="42"/>
      <c r="X73" s="42"/>
      <c r="Y73" s="42"/>
      <c r="Z73" s="42"/>
      <c r="AA73" s="42"/>
      <c r="AB73" s="42"/>
      <c r="AC73" s="42"/>
      <c r="AD73" s="42"/>
      <c r="AE73" s="42">
        <v>2</v>
      </c>
      <c r="AF73" s="46"/>
      <c r="AG73" s="46"/>
      <c r="AH73" s="46"/>
      <c r="AI73" s="46"/>
      <c r="AJ73" s="46"/>
      <c r="AK73" s="46"/>
      <c r="AL73" s="46"/>
      <c r="AM73" s="46"/>
      <c r="AN73" s="46"/>
      <c r="AO73" s="46"/>
      <c r="AP73" s="46"/>
      <c r="AQ73" s="46"/>
      <c r="AR73" s="46"/>
      <c r="AS73" s="46"/>
      <c r="AT73" s="46"/>
      <c r="AU73" s="46"/>
      <c r="AV73" s="46"/>
      <c r="AW73" s="46"/>
      <c r="AX73" s="46"/>
      <c r="AY73" s="46"/>
      <c r="AZ73" s="46"/>
      <c r="BA73" s="46"/>
      <c r="BB73" s="46"/>
      <c r="BC73" s="46"/>
      <c r="BD73" s="46"/>
      <c r="BE73" s="46"/>
      <c r="BF73" s="46"/>
      <c r="BG73" s="46"/>
      <c r="BH73" s="46"/>
      <c r="BI73" s="46"/>
      <c r="BJ73" s="46"/>
      <c r="BK73" s="46"/>
      <c r="BL73" s="46"/>
      <c r="BM73" s="46"/>
      <c r="BN73" s="102">
        <f>2</f>
        <v>2</v>
      </c>
      <c r="BO73" s="46"/>
      <c r="BP73" s="46"/>
      <c r="BQ73" s="46"/>
      <c r="BR73" s="46"/>
      <c r="BS73" s="46"/>
      <c r="BT73" s="47">
        <f t="shared" si="6"/>
        <v>11</v>
      </c>
    </row>
    <row r="74" spans="1:73" ht="16" customHeight="1" x14ac:dyDescent="0.15">
      <c r="A74" s="80" t="s">
        <v>119</v>
      </c>
      <c r="B74" s="82" t="s">
        <v>529</v>
      </c>
      <c r="C74" s="166"/>
      <c r="D74" s="166" t="s">
        <v>602</v>
      </c>
      <c r="E74" s="131" t="s">
        <v>135</v>
      </c>
      <c r="F74" s="131" t="s">
        <v>1027</v>
      </c>
      <c r="G74" s="81">
        <v>0.4</v>
      </c>
      <c r="H74" s="81">
        <v>0.6</v>
      </c>
      <c r="I74" s="82">
        <f t="shared" si="7"/>
        <v>8</v>
      </c>
      <c r="J74" s="82">
        <f t="shared" si="8"/>
        <v>12</v>
      </c>
      <c r="K74" s="82"/>
      <c r="L74" s="46"/>
      <c r="M74" s="46"/>
      <c r="N74" s="46"/>
      <c r="O74" s="46"/>
      <c r="P74" s="46"/>
      <c r="Q74" s="46"/>
      <c r="R74" s="46"/>
      <c r="S74" s="46"/>
      <c r="T74" s="46"/>
      <c r="U74" s="46"/>
      <c r="V74" s="42"/>
      <c r="W74" s="42"/>
      <c r="X74" s="42"/>
      <c r="Y74" s="42"/>
      <c r="Z74" s="42"/>
      <c r="AA74" s="42"/>
      <c r="AB74" s="42"/>
      <c r="AC74" s="42"/>
      <c r="AD74" s="42"/>
      <c r="AE74" s="42"/>
      <c r="AF74" s="32">
        <f>1</f>
        <v>1</v>
      </c>
      <c r="AG74" s="46"/>
      <c r="AH74" s="46"/>
      <c r="AI74" s="46"/>
      <c r="AJ74" s="46"/>
      <c r="AK74" s="46"/>
      <c r="AL74" s="46"/>
      <c r="AM74" s="46"/>
      <c r="AN74" s="46"/>
      <c r="AO74" s="46"/>
      <c r="AP74" s="62">
        <v>9</v>
      </c>
      <c r="AQ74" s="46"/>
      <c r="AR74" s="46"/>
      <c r="AS74" s="46"/>
      <c r="AT74" s="46"/>
      <c r="AU74" s="46"/>
      <c r="AV74" s="46"/>
      <c r="AW74" s="46"/>
      <c r="AX74" s="46"/>
      <c r="AY74" s="46"/>
      <c r="AZ74" s="62">
        <v>1</v>
      </c>
      <c r="BA74" s="46"/>
      <c r="BB74" s="46"/>
      <c r="BC74" s="46"/>
      <c r="BD74" s="46"/>
      <c r="BE74" s="46"/>
      <c r="BF74" s="46"/>
      <c r="BG74" s="46"/>
      <c r="BH74" s="46"/>
      <c r="BI74" s="46"/>
      <c r="BJ74" s="46"/>
      <c r="BK74" s="46"/>
      <c r="BL74" s="46"/>
      <c r="BM74" s="46"/>
      <c r="BN74" s="46"/>
      <c r="BO74" s="46"/>
      <c r="BP74" s="46"/>
      <c r="BQ74" s="46"/>
      <c r="BR74" s="46"/>
      <c r="BS74" s="46"/>
      <c r="BT74" s="47">
        <f t="shared" si="6"/>
        <v>11</v>
      </c>
    </row>
    <row r="75" spans="1:73" ht="16" customHeight="1" x14ac:dyDescent="0.15">
      <c r="A75" s="83" t="s">
        <v>120</v>
      </c>
      <c r="B75" s="82" t="s">
        <v>529</v>
      </c>
      <c r="C75" s="167"/>
      <c r="D75" s="167" t="s">
        <v>603</v>
      </c>
      <c r="E75" s="131" t="s">
        <v>131</v>
      </c>
      <c r="F75" s="404" t="s">
        <v>1029</v>
      </c>
      <c r="G75" s="84">
        <v>0.5</v>
      </c>
      <c r="H75" s="84">
        <v>0.5</v>
      </c>
      <c r="I75" s="85">
        <f t="shared" si="7"/>
        <v>10</v>
      </c>
      <c r="J75" s="85">
        <f t="shared" si="8"/>
        <v>10</v>
      </c>
      <c r="K75" s="85"/>
      <c r="L75" s="86"/>
      <c r="M75" s="86"/>
      <c r="N75" s="86"/>
      <c r="O75" s="86"/>
      <c r="P75" s="86"/>
      <c r="Q75" s="86"/>
      <c r="R75" s="87">
        <f>1</f>
        <v>1</v>
      </c>
      <c r="S75" s="87">
        <f>6</f>
        <v>6</v>
      </c>
      <c r="T75" s="86"/>
      <c r="U75" s="86"/>
      <c r="V75" s="88"/>
      <c r="W75" s="88"/>
      <c r="X75" s="88"/>
      <c r="Y75" s="88"/>
      <c r="Z75" s="88"/>
      <c r="AA75" s="88"/>
      <c r="AB75" s="88"/>
      <c r="AC75" s="88"/>
      <c r="AD75" s="88"/>
      <c r="AE75" s="88"/>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46"/>
      <c r="BK75" s="46"/>
      <c r="BL75" s="46"/>
      <c r="BM75" s="46"/>
      <c r="BN75" s="46"/>
      <c r="BO75" s="46"/>
      <c r="BP75" s="46"/>
      <c r="BQ75" s="46"/>
      <c r="BR75" s="46"/>
      <c r="BS75" s="46"/>
      <c r="BT75" s="47">
        <f t="shared" ref="BT75:BT87" si="9">SUM(L75:BS75)</f>
        <v>7</v>
      </c>
    </row>
    <row r="76" spans="1:73" s="37" customFormat="1" ht="16" customHeight="1" x14ac:dyDescent="0.15">
      <c r="A76" s="82" t="s">
        <v>121</v>
      </c>
      <c r="B76" s="82" t="s">
        <v>529</v>
      </c>
      <c r="C76" s="166"/>
      <c r="D76" s="166" t="s">
        <v>604</v>
      </c>
      <c r="E76" s="131" t="s">
        <v>131</v>
      </c>
      <c r="F76" s="404" t="s">
        <v>1029</v>
      </c>
      <c r="G76" s="81">
        <v>0.5</v>
      </c>
      <c r="H76" s="81">
        <v>0.8</v>
      </c>
      <c r="I76" s="82">
        <f t="shared" si="7"/>
        <v>10</v>
      </c>
      <c r="J76" s="82">
        <f t="shared" si="8"/>
        <v>16</v>
      </c>
      <c r="K76" s="82"/>
      <c r="L76" s="46"/>
      <c r="M76" s="46"/>
      <c r="N76" s="46"/>
      <c r="O76" s="46"/>
      <c r="P76" s="62">
        <f>6</f>
        <v>6</v>
      </c>
      <c r="Q76" s="46"/>
      <c r="R76" s="46"/>
      <c r="S76" s="46"/>
      <c r="T76" s="46"/>
      <c r="U76" s="46"/>
      <c r="V76" s="42"/>
      <c r="W76" s="42"/>
      <c r="X76" s="42"/>
      <c r="Y76" s="42"/>
      <c r="Z76" s="42"/>
      <c r="AA76" s="42"/>
      <c r="AB76" s="42"/>
      <c r="AC76" s="42"/>
      <c r="AD76" s="42"/>
      <c r="AE76" s="42"/>
      <c r="AF76" s="46"/>
      <c r="AG76" s="46"/>
      <c r="AH76" s="46"/>
      <c r="AI76" s="46"/>
      <c r="AJ76" s="46"/>
      <c r="AK76" s="46"/>
      <c r="AL76" s="46"/>
      <c r="AM76" s="46"/>
      <c r="AN76" s="46"/>
      <c r="AO76" s="46"/>
      <c r="AP76" s="62">
        <v>4</v>
      </c>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7">
        <f t="shared" si="9"/>
        <v>10</v>
      </c>
      <c r="BU76" s="98"/>
    </row>
    <row r="77" spans="1:73" s="37" customFormat="1" ht="16" customHeight="1" x14ac:dyDescent="0.15">
      <c r="A77" s="82" t="s">
        <v>122</v>
      </c>
      <c r="B77" s="82" t="s">
        <v>529</v>
      </c>
      <c r="C77" s="82"/>
      <c r="D77" s="82" t="s">
        <v>605</v>
      </c>
      <c r="E77" s="38" t="s">
        <v>131</v>
      </c>
      <c r="F77" s="404" t="s">
        <v>1029</v>
      </c>
      <c r="G77" s="81">
        <v>0.6</v>
      </c>
      <c r="H77" s="81">
        <v>0.6</v>
      </c>
      <c r="I77" s="82">
        <f t="shared" si="7"/>
        <v>12</v>
      </c>
      <c r="J77" s="82">
        <f t="shared" si="8"/>
        <v>12</v>
      </c>
      <c r="K77" s="82"/>
      <c r="L77" s="46"/>
      <c r="M77" s="46"/>
      <c r="N77" s="46"/>
      <c r="O77" s="62">
        <f>6</f>
        <v>6</v>
      </c>
      <c r="P77" s="46"/>
      <c r="Q77" s="46"/>
      <c r="R77" s="46"/>
      <c r="S77" s="46"/>
      <c r="T77" s="46"/>
      <c r="U77" s="46"/>
      <c r="V77" s="42"/>
      <c r="W77" s="42"/>
      <c r="X77" s="42"/>
      <c r="Y77" s="42"/>
      <c r="Z77" s="42"/>
      <c r="AA77" s="42"/>
      <c r="AB77" s="42"/>
      <c r="AC77" s="42"/>
      <c r="AD77" s="42"/>
      <c r="AE77" s="42"/>
      <c r="AF77" s="46"/>
      <c r="AG77" s="46"/>
      <c r="AH77" s="46"/>
      <c r="AI77" s="46"/>
      <c r="AJ77" s="46"/>
      <c r="AK77" s="46"/>
      <c r="AL77" s="46"/>
      <c r="AM77" s="46"/>
      <c r="AN77" s="46"/>
      <c r="AO77" s="46"/>
      <c r="AP77" s="46"/>
      <c r="AQ77" s="46"/>
      <c r="AR77" s="46"/>
      <c r="AS77" s="46"/>
      <c r="AT77" s="46"/>
      <c r="AU77" s="46"/>
      <c r="AV77" s="46"/>
      <c r="AW77" s="46"/>
      <c r="AX77" s="46"/>
      <c r="AY77" s="46"/>
      <c r="AZ77" s="46"/>
      <c r="BA77" s="46"/>
      <c r="BB77" s="46"/>
      <c r="BC77" s="46"/>
      <c r="BD77" s="46"/>
      <c r="BE77" s="46"/>
      <c r="BF77" s="46"/>
      <c r="BG77" s="46"/>
      <c r="BH77" s="46"/>
      <c r="BI77" s="46"/>
      <c r="BJ77" s="46"/>
      <c r="BK77" s="46"/>
      <c r="BL77" s="46"/>
      <c r="BM77" s="46"/>
      <c r="BN77" s="46"/>
      <c r="BO77" s="46"/>
      <c r="BP77" s="46"/>
      <c r="BQ77" s="46"/>
      <c r="BR77" s="46"/>
      <c r="BS77" s="46"/>
      <c r="BT77" s="47">
        <f t="shared" si="9"/>
        <v>6</v>
      </c>
      <c r="BU77" s="98"/>
    </row>
    <row r="78" spans="1:73" s="521" customFormat="1" ht="16" customHeight="1" x14ac:dyDescent="0.15">
      <c r="A78" s="67" t="s">
        <v>139</v>
      </c>
      <c r="B78" s="67" t="s">
        <v>529</v>
      </c>
      <c r="C78" s="67"/>
      <c r="D78" s="67" t="s">
        <v>606</v>
      </c>
      <c r="E78" s="67" t="s">
        <v>134</v>
      </c>
      <c r="F78" s="67" t="s">
        <v>1025</v>
      </c>
      <c r="G78" s="66">
        <v>0.1</v>
      </c>
      <c r="H78" s="66">
        <v>0.5</v>
      </c>
      <c r="I78" s="67">
        <f t="shared" si="7"/>
        <v>2</v>
      </c>
      <c r="J78" s="67">
        <f t="shared" si="8"/>
        <v>10</v>
      </c>
      <c r="K78" s="67">
        <v>2</v>
      </c>
      <c r="L78" s="517"/>
      <c r="M78" s="517"/>
      <c r="N78" s="517"/>
      <c r="O78" s="517"/>
      <c r="P78" s="517"/>
      <c r="Q78" s="517"/>
      <c r="R78" s="517"/>
      <c r="S78" s="517"/>
      <c r="T78" s="517"/>
      <c r="U78" s="517"/>
      <c r="V78" s="519"/>
      <c r="W78" s="519"/>
      <c r="X78" s="519"/>
      <c r="Y78" s="519"/>
      <c r="Z78" s="519"/>
      <c r="AA78" s="519"/>
      <c r="AB78" s="519"/>
      <c r="AC78" s="519"/>
      <c r="AD78" s="519"/>
      <c r="AE78" s="519"/>
      <c r="AF78" s="517"/>
      <c r="AG78" s="517"/>
      <c r="AH78" s="517"/>
      <c r="AI78" s="517"/>
      <c r="AJ78" s="517"/>
      <c r="AK78" s="517"/>
      <c r="AL78" s="517"/>
      <c r="AM78" s="517"/>
      <c r="AN78" s="517"/>
      <c r="AO78" s="517"/>
      <c r="AP78" s="517"/>
      <c r="AQ78" s="517"/>
      <c r="AR78" s="517"/>
      <c r="AS78" s="517"/>
      <c r="AT78" s="517"/>
      <c r="AU78" s="517"/>
      <c r="AV78" s="517"/>
      <c r="AW78" s="517"/>
      <c r="AX78" s="517"/>
      <c r="AY78" s="517"/>
      <c r="AZ78" s="517"/>
      <c r="BA78" s="517"/>
      <c r="BB78" s="517"/>
      <c r="BC78" s="517"/>
      <c r="BD78" s="517"/>
      <c r="BE78" s="517"/>
      <c r="BF78" s="517"/>
      <c r="BG78" s="517"/>
      <c r="BH78" s="517"/>
      <c r="BI78" s="517"/>
      <c r="BJ78" s="517"/>
      <c r="BK78" s="517"/>
      <c r="BL78" s="517"/>
      <c r="BM78" s="517"/>
      <c r="BN78" s="517"/>
      <c r="BO78" s="517"/>
      <c r="BP78" s="522">
        <f>27</f>
        <v>27</v>
      </c>
      <c r="BQ78" s="517"/>
      <c r="BR78" s="517"/>
      <c r="BS78" s="517"/>
      <c r="BT78" s="523">
        <f t="shared" si="9"/>
        <v>27</v>
      </c>
      <c r="BU78" s="525"/>
    </row>
    <row r="79" spans="1:73" s="37" customFormat="1" ht="16" customHeight="1" x14ac:dyDescent="0.15">
      <c r="A79" s="54" t="s">
        <v>123</v>
      </c>
      <c r="B79" s="54" t="s">
        <v>529</v>
      </c>
      <c r="C79" s="54" t="s">
        <v>535</v>
      </c>
      <c r="D79" s="54" t="s">
        <v>607</v>
      </c>
      <c r="E79" s="38" t="s">
        <v>130</v>
      </c>
      <c r="F79" s="38" t="s">
        <v>1022</v>
      </c>
      <c r="G79" s="69">
        <v>0.15</v>
      </c>
      <c r="H79" s="69">
        <v>1.3</v>
      </c>
      <c r="I79" s="54">
        <f t="shared" si="7"/>
        <v>3</v>
      </c>
      <c r="J79" s="54">
        <f t="shared" si="8"/>
        <v>26</v>
      </c>
      <c r="K79" s="54"/>
      <c r="L79" s="46"/>
      <c r="M79" s="46"/>
      <c r="N79" s="46"/>
      <c r="O79" s="46"/>
      <c r="P79" s="46"/>
      <c r="Q79" s="46"/>
      <c r="R79" s="46"/>
      <c r="S79" s="46"/>
      <c r="T79" s="46"/>
      <c r="U79" s="46"/>
      <c r="V79" s="42"/>
      <c r="W79" s="42"/>
      <c r="X79" s="42"/>
      <c r="Y79" s="42"/>
      <c r="Z79" s="42"/>
      <c r="AA79" s="42"/>
      <c r="AB79" s="42"/>
      <c r="AC79" s="42"/>
      <c r="AD79" s="42"/>
      <c r="AE79" s="42"/>
      <c r="AF79" s="46"/>
      <c r="AG79" s="46"/>
      <c r="AH79" s="46"/>
      <c r="AI79" s="46"/>
      <c r="AJ79" s="32">
        <f>42</f>
        <v>42</v>
      </c>
      <c r="AK79" s="32">
        <f>25</f>
        <v>25</v>
      </c>
      <c r="AL79" s="46"/>
      <c r="AM79" s="46"/>
      <c r="AN79" s="46"/>
      <c r="AO79" s="46"/>
      <c r="AP79" s="46"/>
      <c r="AQ79" s="46"/>
      <c r="AR79" s="46"/>
      <c r="AS79" s="46"/>
      <c r="AT79" s="46"/>
      <c r="AU79" s="46"/>
      <c r="AV79" s="46"/>
      <c r="AW79" s="46"/>
      <c r="AX79" s="46"/>
      <c r="AY79" s="46"/>
      <c r="AZ79" s="46"/>
      <c r="BA79" s="46"/>
      <c r="BB79" s="46"/>
      <c r="BC79" s="46"/>
      <c r="BD79" s="46"/>
      <c r="BE79" s="46"/>
      <c r="BF79" s="46"/>
      <c r="BG79" s="46"/>
      <c r="BH79" s="46"/>
      <c r="BI79" s="46"/>
      <c r="BJ79" s="46"/>
      <c r="BK79" s="46"/>
      <c r="BL79" s="46"/>
      <c r="BM79" s="46"/>
      <c r="BN79" s="46"/>
      <c r="BO79" s="46"/>
      <c r="BP79" s="46"/>
      <c r="BQ79" s="46"/>
      <c r="BR79" s="46"/>
      <c r="BS79" s="46"/>
      <c r="BT79" s="47">
        <f t="shared" si="9"/>
        <v>67</v>
      </c>
      <c r="BU79" s="98"/>
    </row>
    <row r="80" spans="1:73" s="37" customFormat="1" ht="16" customHeight="1" x14ac:dyDescent="0.15">
      <c r="A80" s="54" t="s">
        <v>124</v>
      </c>
      <c r="B80" s="54" t="s">
        <v>529</v>
      </c>
      <c r="C80" s="54" t="s">
        <v>535</v>
      </c>
      <c r="D80" s="54" t="s">
        <v>608</v>
      </c>
      <c r="E80" s="38" t="s">
        <v>130</v>
      </c>
      <c r="F80" s="38" t="s">
        <v>1022</v>
      </c>
      <c r="G80" s="69">
        <v>0.2</v>
      </c>
      <c r="H80" s="69">
        <v>0.4</v>
      </c>
      <c r="I80" s="54">
        <f t="shared" si="7"/>
        <v>4</v>
      </c>
      <c r="J80" s="54">
        <f t="shared" si="8"/>
        <v>8</v>
      </c>
      <c r="K80" s="54"/>
      <c r="L80" s="46"/>
      <c r="M80" s="46"/>
      <c r="N80" s="46"/>
      <c r="O80" s="46"/>
      <c r="P80" s="46"/>
      <c r="Q80" s="46"/>
      <c r="R80" s="46"/>
      <c r="S80" s="46"/>
      <c r="T80" s="46"/>
      <c r="U80" s="46"/>
      <c r="V80" s="42"/>
      <c r="W80" s="42"/>
      <c r="X80" s="42"/>
      <c r="Y80" s="42"/>
      <c r="Z80" s="42"/>
      <c r="AA80" s="42"/>
      <c r="AB80" s="42"/>
      <c r="AC80" s="42"/>
      <c r="AD80" s="42"/>
      <c r="AE80" s="42"/>
      <c r="AF80" s="46"/>
      <c r="AG80" s="46"/>
      <c r="AH80" s="46"/>
      <c r="AI80" s="46"/>
      <c r="AJ80" s="46"/>
      <c r="AK80" s="46"/>
      <c r="AL80" s="46"/>
      <c r="AM80" s="46"/>
      <c r="AN80" s="46"/>
      <c r="AO80" s="62">
        <v>2</v>
      </c>
      <c r="AP80" s="46"/>
      <c r="AQ80" s="46"/>
      <c r="AR80" s="46"/>
      <c r="AS80" s="46"/>
      <c r="AT80" s="32">
        <f>46</f>
        <v>46</v>
      </c>
      <c r="AU80" s="46"/>
      <c r="AV80" s="46"/>
      <c r="AW80" s="46"/>
      <c r="AX80" s="46"/>
      <c r="AY80" s="46"/>
      <c r="AZ80" s="46"/>
      <c r="BA80" s="46"/>
      <c r="BB80" s="46"/>
      <c r="BC80" s="46"/>
      <c r="BD80" s="46"/>
      <c r="BE80" s="46"/>
      <c r="BF80" s="46"/>
      <c r="BG80" s="46"/>
      <c r="BH80" s="46"/>
      <c r="BI80" s="46"/>
      <c r="BJ80" s="46"/>
      <c r="BK80" s="46"/>
      <c r="BL80" s="102">
        <f>31</f>
        <v>31</v>
      </c>
      <c r="BM80" s="46"/>
      <c r="BN80" s="46"/>
      <c r="BO80" s="46"/>
      <c r="BQ80" s="46"/>
      <c r="BR80" s="46"/>
      <c r="BS80" s="46"/>
      <c r="BT80" s="47">
        <f t="shared" si="9"/>
        <v>79</v>
      </c>
      <c r="BU80" s="98"/>
    </row>
    <row r="81" spans="1:73" s="37" customFormat="1" ht="16" customHeight="1" x14ac:dyDescent="0.15">
      <c r="A81" s="54" t="s">
        <v>125</v>
      </c>
      <c r="B81" s="54" t="s">
        <v>529</v>
      </c>
      <c r="C81" s="54" t="s">
        <v>535</v>
      </c>
      <c r="D81" s="54" t="s">
        <v>609</v>
      </c>
      <c r="E81" s="38" t="s">
        <v>130</v>
      </c>
      <c r="F81" s="38" t="s">
        <v>1022</v>
      </c>
      <c r="G81" s="69">
        <v>0.2</v>
      </c>
      <c r="H81" s="69">
        <v>0.5</v>
      </c>
      <c r="I81" s="54">
        <f t="shared" si="7"/>
        <v>4</v>
      </c>
      <c r="J81" s="54">
        <f t="shared" si="8"/>
        <v>10</v>
      </c>
      <c r="K81" s="54"/>
      <c r="L81" s="46"/>
      <c r="M81" s="46"/>
      <c r="N81" s="46"/>
      <c r="O81" s="46"/>
      <c r="P81" s="46"/>
      <c r="Q81" s="46"/>
      <c r="R81" s="46"/>
      <c r="S81" s="46"/>
      <c r="T81" s="46"/>
      <c r="U81" s="46"/>
      <c r="V81" s="42"/>
      <c r="W81" s="42"/>
      <c r="X81" s="42"/>
      <c r="Y81" s="42"/>
      <c r="Z81" s="42"/>
      <c r="AA81" s="42"/>
      <c r="AB81" s="42"/>
      <c r="AC81" s="42"/>
      <c r="AD81" s="58">
        <f>62</f>
        <v>62</v>
      </c>
      <c r="AE81" s="42"/>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46"/>
      <c r="BF81" s="46"/>
      <c r="BG81" s="46"/>
      <c r="BH81" s="46"/>
      <c r="BI81" s="46"/>
      <c r="BJ81" s="46"/>
      <c r="BK81" s="46"/>
      <c r="BL81" s="46"/>
      <c r="BM81" s="102">
        <f>76</f>
        <v>76</v>
      </c>
      <c r="BN81" s="46"/>
      <c r="BO81" s="46"/>
      <c r="BP81" s="46"/>
      <c r="BQ81" s="46"/>
      <c r="BR81" s="46"/>
      <c r="BS81" s="46"/>
      <c r="BT81" s="47">
        <f t="shared" si="9"/>
        <v>138</v>
      </c>
      <c r="BU81" s="98"/>
    </row>
    <row r="82" spans="1:73" ht="16" customHeight="1" x14ac:dyDescent="0.15">
      <c r="A82" s="89" t="s">
        <v>126</v>
      </c>
      <c r="B82" s="168" t="s">
        <v>529</v>
      </c>
      <c r="C82" s="54" t="s">
        <v>535</v>
      </c>
      <c r="D82" s="168" t="s">
        <v>610</v>
      </c>
      <c r="E82" s="132" t="s">
        <v>130</v>
      </c>
      <c r="F82" s="38" t="s">
        <v>1022</v>
      </c>
      <c r="G82" s="90">
        <v>0.2</v>
      </c>
      <c r="H82" s="90">
        <v>0.6</v>
      </c>
      <c r="I82" s="91">
        <f t="shared" si="7"/>
        <v>4</v>
      </c>
      <c r="J82" s="91">
        <f t="shared" si="8"/>
        <v>12</v>
      </c>
      <c r="K82" s="91"/>
      <c r="L82" s="49"/>
      <c r="M82" s="49"/>
      <c r="N82" s="49"/>
      <c r="O82" s="49"/>
      <c r="P82" s="49"/>
      <c r="Q82" s="49"/>
      <c r="R82" s="49"/>
      <c r="S82" s="49"/>
      <c r="T82" s="49"/>
      <c r="U82" s="49"/>
      <c r="V82" s="92"/>
      <c r="W82" s="141">
        <v>4</v>
      </c>
      <c r="X82" s="92"/>
      <c r="Y82" s="141">
        <v>10</v>
      </c>
      <c r="Z82" s="92"/>
      <c r="AA82" s="92"/>
      <c r="AB82" s="92"/>
      <c r="AC82" s="92"/>
      <c r="AD82" s="92"/>
      <c r="AE82" s="92"/>
      <c r="AF82" s="95">
        <f>107</f>
        <v>107</v>
      </c>
      <c r="AG82" s="49"/>
      <c r="AH82" s="49"/>
      <c r="AI82" s="49"/>
      <c r="AJ82" s="46"/>
      <c r="AK82" s="46"/>
      <c r="AL82" s="49"/>
      <c r="AM82" s="49"/>
      <c r="AN82" s="49"/>
      <c r="AO82" s="49"/>
      <c r="AP82" s="49"/>
      <c r="AQ82" s="49"/>
      <c r="AR82" s="49"/>
      <c r="AS82" s="49"/>
      <c r="AT82" s="49"/>
      <c r="AU82" s="49"/>
      <c r="AV82" s="49"/>
      <c r="AW82" s="49"/>
      <c r="AX82" s="49"/>
      <c r="AY82" s="49"/>
      <c r="AZ82" s="95">
        <f>59+26</f>
        <v>85</v>
      </c>
      <c r="BA82" s="49"/>
      <c r="BB82" s="95">
        <f>112</f>
        <v>112</v>
      </c>
      <c r="BC82" s="49"/>
      <c r="BD82" s="95">
        <f>89</f>
        <v>89</v>
      </c>
      <c r="BE82" s="49"/>
      <c r="BF82" s="49"/>
      <c r="BG82" s="49"/>
      <c r="BH82" s="49"/>
      <c r="BI82" s="49"/>
      <c r="BJ82" s="46"/>
      <c r="BK82" s="102">
        <f>116</f>
        <v>116</v>
      </c>
      <c r="BL82" s="46"/>
      <c r="BM82" s="62">
        <v>18</v>
      </c>
      <c r="BN82" s="46"/>
      <c r="BO82" s="46"/>
      <c r="BP82" s="102">
        <f>40</f>
        <v>40</v>
      </c>
      <c r="BQ82" s="46"/>
      <c r="BR82" s="46"/>
      <c r="BS82" s="46"/>
      <c r="BT82" s="47">
        <f t="shared" si="9"/>
        <v>581</v>
      </c>
    </row>
    <row r="83" spans="1:73" ht="16" customHeight="1" x14ac:dyDescent="0.15">
      <c r="A83" s="68" t="s">
        <v>127</v>
      </c>
      <c r="B83" s="168" t="s">
        <v>529</v>
      </c>
      <c r="C83" s="54" t="s">
        <v>535</v>
      </c>
      <c r="D83" s="168" t="s">
        <v>611</v>
      </c>
      <c r="E83" s="132" t="s">
        <v>130</v>
      </c>
      <c r="F83" s="38" t="s">
        <v>1022</v>
      </c>
      <c r="G83" s="69">
        <v>0.2</v>
      </c>
      <c r="H83" s="69">
        <v>1</v>
      </c>
      <c r="I83" s="54">
        <f t="shared" si="7"/>
        <v>4</v>
      </c>
      <c r="J83" s="54">
        <f t="shared" si="8"/>
        <v>20</v>
      </c>
      <c r="K83" s="54"/>
      <c r="L83" s="46"/>
      <c r="M83" s="46"/>
      <c r="N83" s="46"/>
      <c r="O83" s="46"/>
      <c r="P83" s="46"/>
      <c r="Q83" s="46"/>
      <c r="R83" s="46"/>
      <c r="S83" s="46"/>
      <c r="T83" s="46"/>
      <c r="U83" s="46"/>
      <c r="V83" s="42"/>
      <c r="W83" s="42"/>
      <c r="X83" s="42"/>
      <c r="Y83" s="42"/>
      <c r="Z83" s="42"/>
      <c r="AA83" s="58">
        <v>22</v>
      </c>
      <c r="AB83" s="42"/>
      <c r="AC83" s="58">
        <v>38</v>
      </c>
      <c r="AD83" s="42"/>
      <c r="AE83" s="58">
        <f>22</f>
        <v>22</v>
      </c>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32">
        <f>31</f>
        <v>31</v>
      </c>
      <c r="BH83" s="46"/>
      <c r="BI83" s="46"/>
      <c r="BJ83" s="102">
        <f>3</f>
        <v>3</v>
      </c>
      <c r="BK83" s="46"/>
      <c r="BL83" s="46"/>
      <c r="BM83" s="46"/>
      <c r="BN83" s="46"/>
      <c r="BO83" s="46"/>
      <c r="BP83" s="144"/>
      <c r="BQ83" s="46"/>
      <c r="BR83" s="46"/>
      <c r="BS83" s="46"/>
      <c r="BT83" s="47">
        <f t="shared" si="9"/>
        <v>116</v>
      </c>
    </row>
    <row r="84" spans="1:73" ht="16" customHeight="1" x14ac:dyDescent="0.15">
      <c r="A84" s="68" t="s">
        <v>128</v>
      </c>
      <c r="B84" s="168" t="s">
        <v>529</v>
      </c>
      <c r="C84" s="54" t="s">
        <v>535</v>
      </c>
      <c r="D84" s="168" t="s">
        <v>612</v>
      </c>
      <c r="E84" s="132" t="s">
        <v>130</v>
      </c>
      <c r="F84" s="38" t="s">
        <v>1022</v>
      </c>
      <c r="G84" s="69">
        <v>0.2</v>
      </c>
      <c r="H84" s="69">
        <v>1.3</v>
      </c>
      <c r="I84" s="54">
        <f t="shared" si="7"/>
        <v>4</v>
      </c>
      <c r="J84" s="54">
        <f t="shared" si="8"/>
        <v>26</v>
      </c>
      <c r="K84" s="54"/>
      <c r="L84" s="46"/>
      <c r="M84" s="46"/>
      <c r="N84" s="46"/>
      <c r="O84" s="46"/>
      <c r="P84" s="46"/>
      <c r="Q84" s="46"/>
      <c r="R84" s="46"/>
      <c r="S84" s="46"/>
      <c r="T84" s="46"/>
      <c r="U84" s="46"/>
      <c r="V84" s="42"/>
      <c r="W84" s="42"/>
      <c r="X84" s="42"/>
      <c r="Y84" s="42"/>
      <c r="Z84" s="42"/>
      <c r="AA84" s="42"/>
      <c r="AB84" s="42"/>
      <c r="AC84" s="42"/>
      <c r="AD84" s="42"/>
      <c r="AE84" s="42"/>
      <c r="AF84" s="46"/>
      <c r="AG84" s="32">
        <f>37</f>
        <v>37</v>
      </c>
      <c r="AH84" s="32">
        <f>84</f>
        <v>84</v>
      </c>
      <c r="AI84" s="32">
        <f>20</f>
        <v>20</v>
      </c>
      <c r="AJ84" s="46"/>
      <c r="AK84" s="46"/>
      <c r="AL84" s="46"/>
      <c r="AM84" s="46"/>
      <c r="AN84" s="46"/>
      <c r="AO84" s="46"/>
      <c r="AP84" s="46"/>
      <c r="AQ84" s="46"/>
      <c r="AR84" s="46"/>
      <c r="AS84" s="46"/>
      <c r="AT84" s="46"/>
      <c r="AU84" s="46"/>
      <c r="AV84" s="46"/>
      <c r="AW84" s="46"/>
      <c r="AX84" s="46"/>
      <c r="AY84" s="46"/>
      <c r="AZ84" s="46"/>
      <c r="BA84" s="46"/>
      <c r="BB84" s="46"/>
      <c r="BC84" s="32">
        <f>39</f>
        <v>39</v>
      </c>
      <c r="BD84" s="46"/>
      <c r="BE84" s="46"/>
      <c r="BF84" s="46"/>
      <c r="BG84" s="46"/>
      <c r="BH84" s="46"/>
      <c r="BI84" s="46"/>
      <c r="BJ84" s="46"/>
      <c r="BK84" s="46"/>
      <c r="BL84" s="46"/>
      <c r="BM84" s="46"/>
      <c r="BN84" s="46"/>
      <c r="BO84" s="46"/>
      <c r="BP84" s="46"/>
      <c r="BQ84" s="46"/>
      <c r="BR84" s="46"/>
      <c r="BS84" s="46"/>
      <c r="BT84" s="47">
        <f t="shared" si="9"/>
        <v>180</v>
      </c>
    </row>
    <row r="85" spans="1:73" ht="16" customHeight="1" x14ac:dyDescent="0.15">
      <c r="A85" s="148" t="s">
        <v>80</v>
      </c>
      <c r="B85" s="169" t="s">
        <v>529</v>
      </c>
      <c r="C85" s="169" t="s">
        <v>233</v>
      </c>
      <c r="D85" s="169" t="s">
        <v>552</v>
      </c>
      <c r="E85" s="149" t="s">
        <v>131</v>
      </c>
      <c r="F85" s="149" t="s">
        <v>1029</v>
      </c>
      <c r="G85" s="55"/>
      <c r="H85" s="55"/>
      <c r="I85" s="56">
        <v>5.5</v>
      </c>
      <c r="J85" s="56">
        <v>5.5</v>
      </c>
      <c r="K85" s="56"/>
      <c r="L85" s="62">
        <v>142</v>
      </c>
      <c r="M85" s="62">
        <v>146</v>
      </c>
      <c r="N85" s="62">
        <v>74</v>
      </c>
      <c r="O85" s="64">
        <v>79</v>
      </c>
      <c r="P85" s="62">
        <v>38</v>
      </c>
      <c r="Q85" s="62">
        <v>52</v>
      </c>
      <c r="R85" s="62">
        <f>34</f>
        <v>34</v>
      </c>
      <c r="S85" s="62">
        <f>145</f>
        <v>145</v>
      </c>
      <c r="T85" s="62">
        <f>159</f>
        <v>159</v>
      </c>
      <c r="U85" s="62">
        <f>193</f>
        <v>193</v>
      </c>
      <c r="V85" s="58">
        <v>242</v>
      </c>
      <c r="W85" s="58">
        <v>191</v>
      </c>
      <c r="X85" s="64">
        <v>183</v>
      </c>
      <c r="Y85" s="58">
        <v>200</v>
      </c>
      <c r="Z85" s="58">
        <v>274</v>
      </c>
      <c r="AA85" s="58">
        <v>270</v>
      </c>
      <c r="AB85" s="58">
        <v>271</v>
      </c>
      <c r="AC85" s="58">
        <v>163</v>
      </c>
      <c r="AD85" s="58">
        <v>209</v>
      </c>
      <c r="AE85" s="58">
        <v>162</v>
      </c>
      <c r="AF85" s="32">
        <v>119</v>
      </c>
      <c r="AG85" s="32">
        <f>118</f>
        <v>118</v>
      </c>
      <c r="AH85" s="32">
        <v>125</v>
      </c>
      <c r="AI85" s="32">
        <f>64</f>
        <v>64</v>
      </c>
      <c r="AJ85" s="32">
        <f>123</f>
        <v>123</v>
      </c>
      <c r="AK85" s="32">
        <f>168</f>
        <v>168</v>
      </c>
      <c r="AL85" s="32">
        <f>133</f>
        <v>133</v>
      </c>
      <c r="AM85" s="32">
        <f>106</f>
        <v>106</v>
      </c>
      <c r="AN85" s="32">
        <f>87</f>
        <v>87</v>
      </c>
      <c r="AO85" s="32">
        <v>209</v>
      </c>
      <c r="AP85" s="32">
        <f>108</f>
        <v>108</v>
      </c>
      <c r="AQ85" s="32">
        <f>413</f>
        <v>413</v>
      </c>
      <c r="AR85" s="32">
        <f>271</f>
        <v>271</v>
      </c>
      <c r="AS85" s="32">
        <f>268</f>
        <v>268</v>
      </c>
      <c r="AT85" s="32">
        <f>212</f>
        <v>212</v>
      </c>
      <c r="AU85" s="32">
        <f>260</f>
        <v>260</v>
      </c>
      <c r="AV85" s="32">
        <v>267</v>
      </c>
      <c r="AW85" s="32">
        <f>100</f>
        <v>100</v>
      </c>
      <c r="AX85" s="32">
        <f>159</f>
        <v>159</v>
      </c>
      <c r="AY85" s="32">
        <f>117</f>
        <v>117</v>
      </c>
      <c r="AZ85" s="32">
        <f>72+3+8+2+69</f>
        <v>154</v>
      </c>
      <c r="BA85" s="32">
        <f>4+108</f>
        <v>112</v>
      </c>
      <c r="BB85" s="32">
        <f>102</f>
        <v>102</v>
      </c>
      <c r="BC85" s="32">
        <f>107</f>
        <v>107</v>
      </c>
      <c r="BD85" s="32">
        <f>136</f>
        <v>136</v>
      </c>
      <c r="BE85" s="32">
        <f>204</f>
        <v>204</v>
      </c>
      <c r="BF85" s="32">
        <f>127</f>
        <v>127</v>
      </c>
      <c r="BG85" s="32">
        <f>223</f>
        <v>223</v>
      </c>
      <c r="BH85" s="96">
        <v>90</v>
      </c>
      <c r="BI85" s="32">
        <f>135</f>
        <v>135</v>
      </c>
      <c r="BJ85" s="102">
        <f>32</f>
        <v>32</v>
      </c>
      <c r="BK85" s="102">
        <v>113</v>
      </c>
      <c r="BL85" s="102">
        <v>181</v>
      </c>
      <c r="BM85" s="102">
        <v>168</v>
      </c>
      <c r="BN85" s="102">
        <f>138+14</f>
        <v>152</v>
      </c>
      <c r="BO85" s="101">
        <v>127</v>
      </c>
      <c r="BP85" s="102">
        <f>374</f>
        <v>374</v>
      </c>
      <c r="BQ85" s="101">
        <v>112</v>
      </c>
      <c r="BR85" s="102">
        <f>92</f>
        <v>92</v>
      </c>
      <c r="BS85" s="102">
        <f>108</f>
        <v>108</v>
      </c>
      <c r="BT85" s="47">
        <f t="shared" si="9"/>
        <v>9503</v>
      </c>
    </row>
    <row r="86" spans="1:73" ht="16" customHeight="1" x14ac:dyDescent="0.15">
      <c r="A86" s="136" t="s">
        <v>81</v>
      </c>
      <c r="B86" s="97" t="s">
        <v>529</v>
      </c>
      <c r="C86" s="97" t="s">
        <v>233</v>
      </c>
      <c r="D86" s="97" t="s">
        <v>553</v>
      </c>
      <c r="E86" s="149" t="s">
        <v>131</v>
      </c>
      <c r="F86" s="149" t="s">
        <v>1029</v>
      </c>
      <c r="G86" s="139"/>
      <c r="H86" s="139"/>
      <c r="I86" s="140">
        <v>9.5</v>
      </c>
      <c r="J86" s="140">
        <v>9.5</v>
      </c>
      <c r="K86" s="140"/>
      <c r="L86" s="87">
        <v>29</v>
      </c>
      <c r="M86" s="143">
        <v>25</v>
      </c>
      <c r="N86" s="87">
        <f>1+6</f>
        <v>7</v>
      </c>
      <c r="O86" s="143">
        <v>17</v>
      </c>
      <c r="P86" s="87">
        <v>10</v>
      </c>
      <c r="Q86" s="87">
        <v>11</v>
      </c>
      <c r="R86" s="87">
        <f>7</f>
        <v>7</v>
      </c>
      <c r="S86" s="87">
        <f>36</f>
        <v>36</v>
      </c>
      <c r="T86" s="87">
        <f>33</f>
        <v>33</v>
      </c>
      <c r="U86" s="87">
        <f>29</f>
        <v>29</v>
      </c>
      <c r="V86" s="99">
        <v>62</v>
      </c>
      <c r="W86" s="99">
        <v>14</v>
      </c>
      <c r="X86" s="143">
        <v>18</v>
      </c>
      <c r="Y86" s="99">
        <v>14</v>
      </c>
      <c r="Z86" s="99">
        <v>11</v>
      </c>
      <c r="AA86" s="99">
        <v>25</v>
      </c>
      <c r="AB86" s="99">
        <v>14</v>
      </c>
      <c r="AC86" s="99">
        <v>7</v>
      </c>
      <c r="AD86" s="99">
        <v>20</v>
      </c>
      <c r="AE86" s="99">
        <v>20</v>
      </c>
      <c r="AF86" s="100">
        <v>112</v>
      </c>
      <c r="AG86" s="100">
        <f>38</f>
        <v>38</v>
      </c>
      <c r="AH86" s="100">
        <f>13</f>
        <v>13</v>
      </c>
      <c r="AI86" s="100">
        <f>17</f>
        <v>17</v>
      </c>
      <c r="AJ86" s="100">
        <f>16</f>
        <v>16</v>
      </c>
      <c r="AK86" s="100">
        <f>8</f>
        <v>8</v>
      </c>
      <c r="AL86" s="100">
        <f>4</f>
        <v>4</v>
      </c>
      <c r="AM86" s="100">
        <f>16</f>
        <v>16</v>
      </c>
      <c r="AN86" s="100">
        <f>2</f>
        <v>2</v>
      </c>
      <c r="AO86" s="100">
        <v>15</v>
      </c>
      <c r="AP86" s="100">
        <f>70</f>
        <v>70</v>
      </c>
      <c r="AQ86" s="100">
        <f>56</f>
        <v>56</v>
      </c>
      <c r="AR86" s="100">
        <f>13</f>
        <v>13</v>
      </c>
      <c r="AS86" s="100">
        <f>16</f>
        <v>16</v>
      </c>
      <c r="AT86" s="100">
        <f>14</f>
        <v>14</v>
      </c>
      <c r="AU86" s="100">
        <f>39</f>
        <v>39</v>
      </c>
      <c r="AV86" s="100">
        <f>24+3</f>
        <v>27</v>
      </c>
      <c r="AW86" s="100">
        <f>17</f>
        <v>17</v>
      </c>
      <c r="AX86" s="100">
        <f>20</f>
        <v>20</v>
      </c>
      <c r="AY86" s="100">
        <f>27</f>
        <v>27</v>
      </c>
      <c r="AZ86" s="86"/>
      <c r="BA86" s="100">
        <f>22</f>
        <v>22</v>
      </c>
      <c r="BB86" s="100">
        <f>20</f>
        <v>20</v>
      </c>
      <c r="BC86" s="100">
        <f>44</f>
        <v>44</v>
      </c>
      <c r="BD86" s="100">
        <f>9</f>
        <v>9</v>
      </c>
      <c r="BE86" s="100">
        <f>10+2</f>
        <v>12</v>
      </c>
      <c r="BF86" s="100">
        <f>15</f>
        <v>15</v>
      </c>
      <c r="BG86" s="100">
        <f>35</f>
        <v>35</v>
      </c>
      <c r="BH86" s="147">
        <v>19</v>
      </c>
      <c r="BI86" s="100">
        <f>26</f>
        <v>26</v>
      </c>
      <c r="BJ86" s="102">
        <f>16</f>
        <v>16</v>
      </c>
      <c r="BK86" s="150">
        <v>15</v>
      </c>
      <c r="BL86" s="150">
        <v>20</v>
      </c>
      <c r="BM86" s="150">
        <v>23</v>
      </c>
      <c r="BN86" s="150">
        <v>15</v>
      </c>
      <c r="BO86" s="151">
        <v>50</v>
      </c>
      <c r="BP86" s="150">
        <f>109</f>
        <v>109</v>
      </c>
      <c r="BQ86" s="151">
        <v>37</v>
      </c>
      <c r="BR86" s="150">
        <f>61</f>
        <v>61</v>
      </c>
      <c r="BS86" s="150">
        <f>103</f>
        <v>103</v>
      </c>
      <c r="BT86" s="47">
        <f t="shared" si="9"/>
        <v>1600</v>
      </c>
    </row>
    <row r="87" spans="1:73" s="37" customFormat="1" ht="16" customHeight="1" x14ac:dyDescent="0.15">
      <c r="A87" s="148" t="s">
        <v>82</v>
      </c>
      <c r="B87" s="97" t="s">
        <v>529</v>
      </c>
      <c r="C87" s="97" t="s">
        <v>233</v>
      </c>
      <c r="D87" s="97" t="s">
        <v>554</v>
      </c>
      <c r="E87" s="149" t="s">
        <v>131</v>
      </c>
      <c r="F87" s="149" t="s">
        <v>1029</v>
      </c>
      <c r="G87" s="55"/>
      <c r="H87" s="55"/>
      <c r="I87" s="56">
        <v>14</v>
      </c>
      <c r="J87" s="56">
        <v>14</v>
      </c>
      <c r="K87" s="56"/>
      <c r="L87" s="46"/>
      <c r="M87" s="46"/>
      <c r="N87" s="46"/>
      <c r="O87" s="46"/>
      <c r="P87" s="46"/>
      <c r="Q87" s="46"/>
      <c r="R87" s="46"/>
      <c r="S87" s="62">
        <f>4</f>
        <v>4</v>
      </c>
      <c r="T87" s="46"/>
      <c r="U87" s="62">
        <f>4</f>
        <v>4</v>
      </c>
      <c r="V87" s="58">
        <v>25</v>
      </c>
      <c r="W87" s="42"/>
      <c r="X87" s="42"/>
      <c r="Y87" s="42"/>
      <c r="Z87" s="42"/>
      <c r="AA87" s="42"/>
      <c r="AB87" s="42"/>
      <c r="AC87" s="42"/>
      <c r="AD87" s="42"/>
      <c r="AE87" s="42"/>
      <c r="AF87" s="32">
        <f>14</f>
        <v>14</v>
      </c>
      <c r="AG87" s="46"/>
      <c r="AH87" s="46"/>
      <c r="AI87" s="46"/>
      <c r="AJ87" s="46"/>
      <c r="AK87" s="46"/>
      <c r="AL87" s="46"/>
      <c r="AM87" s="46"/>
      <c r="AN87" s="46"/>
      <c r="AO87" s="46"/>
      <c r="AP87" s="46"/>
      <c r="AQ87" s="32">
        <f>3</f>
        <v>3</v>
      </c>
      <c r="AR87" s="46"/>
      <c r="AS87" s="46"/>
      <c r="AT87" s="32">
        <f>8</f>
        <v>8</v>
      </c>
      <c r="AU87" s="32">
        <f>7</f>
        <v>7</v>
      </c>
      <c r="AV87" s="32">
        <f>3</f>
        <v>3</v>
      </c>
      <c r="AW87" s="46"/>
      <c r="AX87" s="46"/>
      <c r="AY87" s="46"/>
      <c r="AZ87" s="46"/>
      <c r="BA87" s="46"/>
      <c r="BB87" s="32">
        <f>2</f>
        <v>2</v>
      </c>
      <c r="BC87" s="32">
        <f>11+2</f>
        <v>13</v>
      </c>
      <c r="BD87" s="32">
        <f>5</f>
        <v>5</v>
      </c>
      <c r="BE87" s="32">
        <f>2</f>
        <v>2</v>
      </c>
      <c r="BF87" s="32">
        <f>4</f>
        <v>4</v>
      </c>
      <c r="BG87" s="32">
        <f>1</f>
        <v>1</v>
      </c>
      <c r="BH87" s="46"/>
      <c r="BI87" s="46"/>
      <c r="BJ87" s="62">
        <f>7+3</f>
        <v>10</v>
      </c>
      <c r="BK87" s="102">
        <v>6</v>
      </c>
      <c r="BL87" s="102">
        <v>9</v>
      </c>
      <c r="BM87" s="102">
        <v>16</v>
      </c>
      <c r="BN87" s="102">
        <v>10</v>
      </c>
      <c r="BO87" s="101">
        <v>31</v>
      </c>
      <c r="BP87" s="102">
        <f>6</f>
        <v>6</v>
      </c>
      <c r="BQ87" s="101">
        <v>12</v>
      </c>
      <c r="BR87" s="102">
        <f>10</f>
        <v>10</v>
      </c>
      <c r="BS87" s="102">
        <f>30</f>
        <v>30</v>
      </c>
      <c r="BT87" s="47">
        <f t="shared" si="9"/>
        <v>235</v>
      </c>
    </row>
    <row r="89" spans="1:73" ht="15" x14ac:dyDescent="0.15">
      <c r="A89" s="274" t="s">
        <v>84</v>
      </c>
      <c r="B89"/>
      <c r="C89"/>
      <c r="D89"/>
      <c r="E89"/>
      <c r="F89"/>
      <c r="G89"/>
      <c r="H89"/>
      <c r="I89"/>
      <c r="J89" s="264"/>
      <c r="K89" s="277"/>
      <c r="L89" s="275">
        <f>SUM(L11:L87)</f>
        <v>1339</v>
      </c>
      <c r="M89" s="275">
        <f t="shared" ref="M89:BT89" si="10">SUM(M11:M87)</f>
        <v>1211</v>
      </c>
      <c r="N89" s="275">
        <f t="shared" si="10"/>
        <v>532</v>
      </c>
      <c r="O89" s="275">
        <f t="shared" si="10"/>
        <v>819</v>
      </c>
      <c r="P89" s="275">
        <f t="shared" si="10"/>
        <v>433</v>
      </c>
      <c r="Q89" s="275">
        <f t="shared" si="10"/>
        <v>505</v>
      </c>
      <c r="R89" s="275">
        <f t="shared" si="10"/>
        <v>260</v>
      </c>
      <c r="S89" s="275">
        <f t="shared" si="10"/>
        <v>984</v>
      </c>
      <c r="T89" s="275">
        <f t="shared" si="10"/>
        <v>1111</v>
      </c>
      <c r="U89" s="275">
        <f t="shared" si="10"/>
        <v>1015</v>
      </c>
      <c r="V89" s="275">
        <f t="shared" si="10"/>
        <v>1076</v>
      </c>
      <c r="W89" s="275">
        <f t="shared" si="10"/>
        <v>1371</v>
      </c>
      <c r="X89" s="275">
        <f t="shared" si="10"/>
        <v>1227</v>
      </c>
      <c r="Y89" s="275">
        <f t="shared" si="10"/>
        <v>1569</v>
      </c>
      <c r="Z89" s="275">
        <f t="shared" si="10"/>
        <v>1478</v>
      </c>
      <c r="AA89" s="275">
        <f t="shared" si="10"/>
        <v>1831</v>
      </c>
      <c r="AB89" s="275">
        <f t="shared" si="10"/>
        <v>1640</v>
      </c>
      <c r="AC89" s="275">
        <f t="shared" si="10"/>
        <v>1730</v>
      </c>
      <c r="AD89" s="275">
        <f t="shared" si="10"/>
        <v>2057</v>
      </c>
      <c r="AE89" s="275">
        <f t="shared" si="10"/>
        <v>1974</v>
      </c>
      <c r="AF89" s="275">
        <f t="shared" si="10"/>
        <v>542</v>
      </c>
      <c r="AG89" s="275">
        <f t="shared" si="10"/>
        <v>1775</v>
      </c>
      <c r="AH89" s="275">
        <f t="shared" si="10"/>
        <v>888</v>
      </c>
      <c r="AI89" s="275">
        <f t="shared" si="10"/>
        <v>1018</v>
      </c>
      <c r="AJ89" s="275">
        <f t="shared" si="10"/>
        <v>751</v>
      </c>
      <c r="AK89" s="275">
        <f t="shared" si="10"/>
        <v>1924</v>
      </c>
      <c r="AL89" s="275">
        <f t="shared" si="10"/>
        <v>926</v>
      </c>
      <c r="AM89" s="275">
        <f t="shared" si="10"/>
        <v>1471</v>
      </c>
      <c r="AN89" s="275">
        <f t="shared" si="10"/>
        <v>1126</v>
      </c>
      <c r="AO89" s="275">
        <f t="shared" si="10"/>
        <v>1995</v>
      </c>
      <c r="AP89" s="275">
        <f t="shared" si="10"/>
        <v>461</v>
      </c>
      <c r="AQ89" s="275">
        <f t="shared" si="10"/>
        <v>1076</v>
      </c>
      <c r="AR89" s="275">
        <f t="shared" si="10"/>
        <v>744</v>
      </c>
      <c r="AS89" s="275">
        <f t="shared" si="10"/>
        <v>772</v>
      </c>
      <c r="AT89" s="275">
        <f t="shared" si="10"/>
        <v>828</v>
      </c>
      <c r="AU89" s="275">
        <f t="shared" si="10"/>
        <v>1044</v>
      </c>
      <c r="AV89" s="275">
        <f t="shared" si="10"/>
        <v>858</v>
      </c>
      <c r="AW89" s="275">
        <f t="shared" si="10"/>
        <v>757</v>
      </c>
      <c r="AX89" s="275">
        <f t="shared" si="10"/>
        <v>879</v>
      </c>
      <c r="AY89" s="275">
        <f t="shared" si="10"/>
        <v>995</v>
      </c>
      <c r="AZ89" s="275">
        <f t="shared" si="10"/>
        <v>268</v>
      </c>
      <c r="BA89" s="275">
        <f t="shared" si="10"/>
        <v>586</v>
      </c>
      <c r="BB89" s="275">
        <f t="shared" si="10"/>
        <v>435</v>
      </c>
      <c r="BC89" s="275">
        <f t="shared" si="10"/>
        <v>720</v>
      </c>
      <c r="BD89" s="275">
        <f t="shared" si="10"/>
        <v>605</v>
      </c>
      <c r="BE89" s="275">
        <f t="shared" si="10"/>
        <v>1497</v>
      </c>
      <c r="BF89" s="275">
        <f t="shared" si="10"/>
        <v>798</v>
      </c>
      <c r="BG89" s="275">
        <f t="shared" si="10"/>
        <v>868</v>
      </c>
      <c r="BH89" s="275">
        <f t="shared" si="10"/>
        <v>613</v>
      </c>
      <c r="BI89" s="275">
        <f t="shared" si="10"/>
        <v>639</v>
      </c>
      <c r="BJ89" s="275">
        <f t="shared" si="10"/>
        <v>171</v>
      </c>
      <c r="BK89" s="275">
        <f t="shared" si="10"/>
        <v>663</v>
      </c>
      <c r="BL89" s="275">
        <f t="shared" si="10"/>
        <v>576</v>
      </c>
      <c r="BM89" s="275">
        <f t="shared" si="10"/>
        <v>848</v>
      </c>
      <c r="BN89" s="275">
        <f t="shared" si="10"/>
        <v>390</v>
      </c>
      <c r="BO89" s="275">
        <f t="shared" si="10"/>
        <v>1148</v>
      </c>
      <c r="BP89" s="275">
        <f t="shared" si="10"/>
        <v>1492</v>
      </c>
      <c r="BQ89" s="275">
        <f t="shared" si="10"/>
        <v>843</v>
      </c>
      <c r="BR89" s="275">
        <f t="shared" si="10"/>
        <v>820</v>
      </c>
      <c r="BS89" s="275">
        <f t="shared" si="10"/>
        <v>971</v>
      </c>
      <c r="BT89" s="275">
        <f t="shared" si="10"/>
        <v>59943</v>
      </c>
    </row>
    <row r="90" spans="1:73" ht="16" thickBot="1" x14ac:dyDescent="0.2">
      <c r="A90" s="278" t="s">
        <v>957</v>
      </c>
      <c r="B90" s="279"/>
      <c r="C90" s="279"/>
      <c r="D90" s="279"/>
      <c r="E90" s="279"/>
      <c r="F90" s="279"/>
      <c r="G90" s="279"/>
      <c r="H90" s="279"/>
      <c r="I90" s="279"/>
      <c r="J90" s="280"/>
      <c r="K90" s="281"/>
      <c r="L90" s="282">
        <v>1339</v>
      </c>
      <c r="M90" s="282">
        <v>1211</v>
      </c>
      <c r="N90" s="282"/>
      <c r="O90" s="282"/>
      <c r="P90" s="282"/>
      <c r="Q90" s="282"/>
      <c r="R90" s="282">
        <v>260</v>
      </c>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c r="BK90" s="282"/>
      <c r="BL90" s="282"/>
      <c r="BM90" s="282"/>
      <c r="BN90" s="282"/>
      <c r="BO90" s="282"/>
      <c r="BP90" s="282"/>
      <c r="BQ90" s="282"/>
      <c r="BR90" s="282"/>
      <c r="BS90" s="282"/>
      <c r="BT90" s="283"/>
    </row>
  </sheetData>
  <sortState xmlns:xlrd2="http://schemas.microsoft.com/office/spreadsheetml/2017/richdata2" ref="A11:BT87">
    <sortCondition ref="A38:A87"/>
  </sortState>
  <phoneticPr fontId="14" type="noConversion"/>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A2974-9BB3-9740-B497-424A02481368}">
  <dimension ref="A1:BU304"/>
  <sheetViews>
    <sheetView zoomScale="140" zoomScaleNormal="140" workbookViewId="0">
      <pane xSplit="1" ySplit="9" topLeftCell="BI267" activePane="bottomRight" state="frozen"/>
      <selection pane="topRight" activeCell="B1" sqref="B1"/>
      <selection pane="bottomLeft" activeCell="A11" sqref="A11"/>
      <selection pane="bottomRight" activeCell="BK281" sqref="BK281"/>
    </sheetView>
  </sheetViews>
  <sheetFormatPr baseColWidth="10" defaultRowHeight="13" x14ac:dyDescent="0.15"/>
  <cols>
    <col min="1" max="1" width="32.33203125" bestFit="1" customWidth="1"/>
    <col min="2" max="2" width="12.83203125" customWidth="1"/>
    <col min="3" max="3" width="15.83203125" customWidth="1"/>
    <col min="4" max="4" width="10.33203125" customWidth="1"/>
    <col min="5" max="5" width="17.83203125" customWidth="1"/>
    <col min="6" max="6" width="9.6640625" customWidth="1"/>
    <col min="7" max="8" width="10.83203125" customWidth="1"/>
    <col min="9" max="9" width="17.6640625" customWidth="1"/>
    <col min="11" max="11" width="12.1640625" style="264" customWidth="1"/>
    <col min="12" max="12" width="17.6640625" customWidth="1"/>
  </cols>
  <sheetData>
    <row r="1" spans="1:73" s="2" customFormat="1" ht="16" customHeight="1" x14ac:dyDescent="0.2">
      <c r="A1" s="1" t="s">
        <v>954</v>
      </c>
      <c r="K1" s="260"/>
    </row>
    <row r="2" spans="1:73" s="2" customFormat="1" ht="16" customHeight="1" x14ac:dyDescent="0.15">
      <c r="A2" s="3" t="s">
        <v>0</v>
      </c>
      <c r="B2" s="265"/>
      <c r="C2" s="266"/>
      <c r="D2" s="5"/>
      <c r="E2" s="5"/>
      <c r="F2" s="5"/>
      <c r="G2" s="5"/>
      <c r="H2" s="5"/>
      <c r="I2" s="5"/>
      <c r="J2" s="5"/>
      <c r="K2" s="261"/>
      <c r="L2" s="5"/>
      <c r="M2" s="5"/>
      <c r="N2" s="5"/>
      <c r="O2" s="5"/>
      <c r="P2" s="5"/>
      <c r="Q2" s="5"/>
      <c r="R2" s="5"/>
      <c r="S2" s="5"/>
      <c r="T2" s="5"/>
      <c r="U2" s="5"/>
      <c r="V2" s="5"/>
      <c r="W2" s="5"/>
    </row>
    <row r="3" spans="1:73" s="2" customFormat="1" ht="16" customHeight="1" x14ac:dyDescent="0.15">
      <c r="A3" s="9" t="s">
        <v>3</v>
      </c>
      <c r="B3" s="272"/>
      <c r="C3" s="273"/>
      <c r="K3" s="260"/>
      <c r="M3" s="12">
        <v>43711</v>
      </c>
      <c r="N3" s="12">
        <v>44444</v>
      </c>
      <c r="O3" s="12">
        <v>44444</v>
      </c>
      <c r="P3" s="12">
        <v>44444</v>
      </c>
      <c r="Q3" s="12">
        <v>44444</v>
      </c>
      <c r="R3" s="12">
        <v>44444</v>
      </c>
      <c r="S3" s="12">
        <v>44444</v>
      </c>
      <c r="T3" s="12">
        <v>44443</v>
      </c>
      <c r="U3" s="12">
        <v>44443</v>
      </c>
      <c r="V3" s="12">
        <v>44443</v>
      </c>
      <c r="W3" s="12">
        <v>43676</v>
      </c>
      <c r="X3" s="12">
        <v>43678</v>
      </c>
      <c r="Y3" s="12">
        <v>43678</v>
      </c>
      <c r="Z3" s="12">
        <v>43678</v>
      </c>
      <c r="AA3" s="12">
        <v>43678</v>
      </c>
      <c r="AB3" s="12">
        <v>43678</v>
      </c>
      <c r="AC3" s="12">
        <v>43678</v>
      </c>
      <c r="AD3" s="12">
        <v>43677</v>
      </c>
      <c r="AE3" s="12">
        <v>43677</v>
      </c>
      <c r="AF3" s="12">
        <v>43677</v>
      </c>
      <c r="AG3" s="10">
        <v>43695</v>
      </c>
      <c r="AH3" s="10">
        <v>43697</v>
      </c>
      <c r="AI3" s="10">
        <v>43697</v>
      </c>
      <c r="AJ3" s="10">
        <v>43697</v>
      </c>
      <c r="AK3" s="10">
        <v>43697</v>
      </c>
      <c r="AL3" s="10">
        <v>43697</v>
      </c>
      <c r="AM3" s="10">
        <v>43697</v>
      </c>
      <c r="AN3" s="10">
        <v>43696</v>
      </c>
      <c r="AO3" s="10">
        <v>43696</v>
      </c>
      <c r="AP3" s="10">
        <v>43696</v>
      </c>
      <c r="AQ3" s="10">
        <v>43690</v>
      </c>
      <c r="AR3" s="10">
        <v>43692</v>
      </c>
      <c r="AS3" s="10">
        <v>43692</v>
      </c>
      <c r="AT3" s="10">
        <v>43692</v>
      </c>
      <c r="AU3" s="10">
        <v>43692</v>
      </c>
      <c r="AV3" s="10">
        <v>43692</v>
      </c>
      <c r="AW3" s="10">
        <v>43692</v>
      </c>
      <c r="AX3" s="10">
        <v>43691</v>
      </c>
      <c r="AY3" s="10">
        <v>43691</v>
      </c>
      <c r="AZ3" s="10">
        <v>43691</v>
      </c>
      <c r="BA3" s="10">
        <v>43669</v>
      </c>
      <c r="BB3" s="10">
        <v>43671</v>
      </c>
      <c r="BC3" s="10">
        <v>43671</v>
      </c>
      <c r="BD3" s="10">
        <v>43671</v>
      </c>
      <c r="BE3" s="10">
        <v>43671</v>
      </c>
      <c r="BF3" s="10">
        <v>43671</v>
      </c>
      <c r="BG3" s="10">
        <v>43671</v>
      </c>
      <c r="BH3" s="10">
        <v>43670</v>
      </c>
      <c r="BI3" s="10">
        <v>43670</v>
      </c>
      <c r="BJ3" s="10">
        <v>43670</v>
      </c>
      <c r="BK3" s="10">
        <v>43725</v>
      </c>
      <c r="BL3" s="10">
        <v>43727</v>
      </c>
      <c r="BM3" s="10">
        <v>43727</v>
      </c>
      <c r="BN3" s="10">
        <v>43727</v>
      </c>
      <c r="BO3" s="10">
        <v>43727</v>
      </c>
      <c r="BP3" s="10">
        <v>43727</v>
      </c>
      <c r="BQ3" s="10">
        <v>43727</v>
      </c>
      <c r="BR3" s="10">
        <v>43726</v>
      </c>
      <c r="BS3" s="10">
        <v>43726</v>
      </c>
      <c r="BT3" s="10">
        <v>43726</v>
      </c>
    </row>
    <row r="4" spans="1:73" s="2" customFormat="1" ht="16" customHeight="1" x14ac:dyDescent="0.15">
      <c r="A4" s="13" t="s">
        <v>5</v>
      </c>
      <c r="B4" s="17"/>
      <c r="C4" s="41"/>
      <c r="K4" s="260"/>
      <c r="M4" s="19" t="s">
        <v>57</v>
      </c>
      <c r="N4" s="19" t="s">
        <v>58</v>
      </c>
      <c r="O4" s="19" t="s">
        <v>59</v>
      </c>
      <c r="P4" s="19" t="s">
        <v>60</v>
      </c>
      <c r="Q4" s="19" t="s">
        <v>61</v>
      </c>
      <c r="R4" s="19" t="s">
        <v>62</v>
      </c>
      <c r="S4" s="19" t="s">
        <v>63</v>
      </c>
      <c r="T4" s="19" t="s">
        <v>64</v>
      </c>
      <c r="U4" s="19" t="s">
        <v>65</v>
      </c>
      <c r="V4" s="19" t="s">
        <v>66</v>
      </c>
      <c r="W4" s="19" t="s">
        <v>47</v>
      </c>
      <c r="X4" s="19" t="s">
        <v>48</v>
      </c>
      <c r="Y4" s="19" t="s">
        <v>49</v>
      </c>
      <c r="Z4" s="19" t="s">
        <v>50</v>
      </c>
      <c r="AA4" s="19" t="s">
        <v>51</v>
      </c>
      <c r="AB4" s="19" t="s">
        <v>52</v>
      </c>
      <c r="AC4" s="19" t="s">
        <v>53</v>
      </c>
      <c r="AD4" s="19" t="s">
        <v>54</v>
      </c>
      <c r="AE4" s="19" t="s">
        <v>55</v>
      </c>
      <c r="AF4" s="19" t="s">
        <v>56</v>
      </c>
      <c r="AG4" s="17" t="s">
        <v>37</v>
      </c>
      <c r="AH4" s="17" t="s">
        <v>38</v>
      </c>
      <c r="AI4" s="17" t="s">
        <v>39</v>
      </c>
      <c r="AJ4" s="17" t="s">
        <v>40</v>
      </c>
      <c r="AK4" s="17" t="s">
        <v>41</v>
      </c>
      <c r="AL4" s="17" t="s">
        <v>42</v>
      </c>
      <c r="AM4" s="17" t="s">
        <v>43</v>
      </c>
      <c r="AN4" s="17" t="s">
        <v>44</v>
      </c>
      <c r="AO4" s="17" t="s">
        <v>45</v>
      </c>
      <c r="AP4" s="17" t="s">
        <v>46</v>
      </c>
      <c r="AQ4" s="17" t="s">
        <v>27</v>
      </c>
      <c r="AR4" s="17" t="s">
        <v>28</v>
      </c>
      <c r="AS4" s="17" t="s">
        <v>29</v>
      </c>
      <c r="AT4" s="17" t="s">
        <v>30</v>
      </c>
      <c r="AU4" s="17" t="s">
        <v>31</v>
      </c>
      <c r="AV4" s="17" t="s">
        <v>32</v>
      </c>
      <c r="AW4" s="17" t="s">
        <v>33</v>
      </c>
      <c r="AX4" s="17" t="s">
        <v>34</v>
      </c>
      <c r="AY4" s="17" t="s">
        <v>35</v>
      </c>
      <c r="AZ4" s="17" t="s">
        <v>36</v>
      </c>
      <c r="BA4" s="17" t="s">
        <v>1058</v>
      </c>
      <c r="BB4" s="17" t="s">
        <v>18</v>
      </c>
      <c r="BC4" s="17" t="s">
        <v>19</v>
      </c>
      <c r="BD4" s="17" t="s">
        <v>20</v>
      </c>
      <c r="BE4" s="17" t="s">
        <v>21</v>
      </c>
      <c r="BF4" s="17" t="s">
        <v>22</v>
      </c>
      <c r="BG4" s="17" t="s">
        <v>23</v>
      </c>
      <c r="BH4" s="17" t="s">
        <v>24</v>
      </c>
      <c r="BI4" s="17" t="s">
        <v>25</v>
      </c>
      <c r="BJ4" s="17" t="s">
        <v>26</v>
      </c>
      <c r="BK4" s="17" t="s">
        <v>6</v>
      </c>
      <c r="BL4" s="17" t="s">
        <v>7</v>
      </c>
      <c r="BM4" s="17" t="s">
        <v>9</v>
      </c>
      <c r="BN4" s="17" t="s">
        <v>10</v>
      </c>
      <c r="BO4" s="17" t="s">
        <v>11</v>
      </c>
      <c r="BP4" s="17" t="s">
        <v>12</v>
      </c>
      <c r="BQ4" s="17" t="s">
        <v>13</v>
      </c>
      <c r="BR4" s="17" t="s">
        <v>14</v>
      </c>
      <c r="BS4" s="17" t="s">
        <v>15</v>
      </c>
      <c r="BT4" s="17" t="s">
        <v>16</v>
      </c>
    </row>
    <row r="5" spans="1:73" s="2" customFormat="1" ht="16" customHeight="1" x14ac:dyDescent="0.15">
      <c r="A5" s="13" t="s">
        <v>67</v>
      </c>
      <c r="B5" s="20"/>
      <c r="C5" s="268"/>
      <c r="K5" s="260"/>
      <c r="M5" s="22">
        <f>(226-25)/226</f>
        <v>0.88938053097345138</v>
      </c>
      <c r="N5" s="22">
        <f>(59-5)/59</f>
        <v>0.9152542372881356</v>
      </c>
      <c r="O5" s="22">
        <f>(59-5)/59</f>
        <v>0.9152542372881356</v>
      </c>
      <c r="P5" s="22">
        <f>(58-5)/58</f>
        <v>0.91379310344827591</v>
      </c>
      <c r="Q5" s="22">
        <f>(62-5)/62</f>
        <v>0.91935483870967738</v>
      </c>
      <c r="R5" s="22">
        <f>(61-5)/61</f>
        <v>0.91803278688524592</v>
      </c>
      <c r="S5" s="22">
        <f>(60-5)/60</f>
        <v>0.91666666666666663</v>
      </c>
      <c r="T5" s="22">
        <f>(59-5)/59</f>
        <v>0.9152542372881356</v>
      </c>
      <c r="U5" s="22">
        <f>(62-5)/62</f>
        <v>0.91935483870967738</v>
      </c>
      <c r="V5" s="22">
        <f>(60-5)/60</f>
        <v>0.91666666666666663</v>
      </c>
      <c r="W5" s="20">
        <f>(246-25)/246</f>
        <v>0.89837398373983735</v>
      </c>
      <c r="X5" s="20">
        <f>(54-5)/54</f>
        <v>0.90740740740740744</v>
      </c>
      <c r="Y5" s="22">
        <f>(62-5)/62</f>
        <v>0.91935483870967738</v>
      </c>
      <c r="Z5" s="22">
        <f>(56-5)/56</f>
        <v>0.9107142857142857</v>
      </c>
      <c r="AA5" s="22">
        <f>(56-5)/56</f>
        <v>0.9107142857142857</v>
      </c>
      <c r="AB5" s="22">
        <f>(61-5)/61</f>
        <v>0.91803278688524592</v>
      </c>
      <c r="AC5" s="22">
        <f>(61-5)/61</f>
        <v>0.91803278688524592</v>
      </c>
      <c r="AD5" s="22">
        <f>(51-5)/51</f>
        <v>0.90196078431372551</v>
      </c>
      <c r="AE5" s="22">
        <f>(54-5)/54</f>
        <v>0.90740740740740744</v>
      </c>
      <c r="AF5" s="22">
        <f>(52-5)/52</f>
        <v>0.90384615384615385</v>
      </c>
      <c r="AG5" s="20">
        <f>(256-25)/256</f>
        <v>0.90234375</v>
      </c>
      <c r="AH5" s="20">
        <f>(60-5)/60</f>
        <v>0.91666666666666663</v>
      </c>
      <c r="AI5" s="20">
        <f>(64-5)/64</f>
        <v>0.921875</v>
      </c>
      <c r="AJ5" s="20">
        <f>(57-5)/57</f>
        <v>0.91228070175438591</v>
      </c>
      <c r="AK5" s="20">
        <f>(58-5)/58</f>
        <v>0.91379310344827591</v>
      </c>
      <c r="AL5" s="20">
        <f>(58-5)/58</f>
        <v>0.91379310344827591</v>
      </c>
      <c r="AM5" s="20">
        <f>(59-5)/59</f>
        <v>0.9152542372881356</v>
      </c>
      <c r="AN5" s="20">
        <f>(61-5)/61</f>
        <v>0.91803278688524592</v>
      </c>
      <c r="AO5" s="20">
        <f>(61-5)/61</f>
        <v>0.91803278688524592</v>
      </c>
      <c r="AP5" s="20">
        <f>(64-5)/64</f>
        <v>0.921875</v>
      </c>
      <c r="AQ5" s="20">
        <f>(254-25)/254</f>
        <v>0.90157480314960625</v>
      </c>
      <c r="AR5" s="20">
        <f>(52-5)/52</f>
        <v>0.90384615384615385</v>
      </c>
      <c r="AS5" s="20">
        <f>(53-5)/53</f>
        <v>0.90566037735849059</v>
      </c>
      <c r="AT5" s="20">
        <f>(53-5)/53</f>
        <v>0.90566037735849059</v>
      </c>
      <c r="AU5" s="20">
        <f>(53-5)/53</f>
        <v>0.90566037735849059</v>
      </c>
      <c r="AV5" s="20">
        <f>(55-5)/55</f>
        <v>0.90909090909090906</v>
      </c>
      <c r="AW5" s="20">
        <f>(54-5)/54</f>
        <v>0.90740740740740744</v>
      </c>
      <c r="AX5" s="20">
        <f>(60-5)/60</f>
        <v>0.91666666666666663</v>
      </c>
      <c r="AY5" s="20">
        <f>(54-5)/54</f>
        <v>0.90740740740740744</v>
      </c>
      <c r="AZ5" s="20">
        <f>(59-5)/59</f>
        <v>0.9152542372881356</v>
      </c>
      <c r="BA5" s="20">
        <f>(253-25)/253</f>
        <v>0.90118577075098816</v>
      </c>
      <c r="BB5" s="20">
        <f>(62-5)/62</f>
        <v>0.91935483870967738</v>
      </c>
      <c r="BC5" s="20">
        <f>(61-5)/61</f>
        <v>0.91803278688524592</v>
      </c>
      <c r="BD5" s="20">
        <f>(60-5)/60</f>
        <v>0.91666666666666663</v>
      </c>
      <c r="BE5" s="20">
        <f>(60-5)/60</f>
        <v>0.91666666666666663</v>
      </c>
      <c r="BF5" s="20">
        <f>(60-5)/60</f>
        <v>0.91666666666666663</v>
      </c>
      <c r="BG5" s="20">
        <f>(53-5)/53</f>
        <v>0.90566037735849059</v>
      </c>
      <c r="BH5" s="20">
        <f>(55-5)/55</f>
        <v>0.90909090909090906</v>
      </c>
      <c r="BI5" s="20">
        <f>(56-5)/56</f>
        <v>0.9107142857142857</v>
      </c>
      <c r="BJ5" s="20">
        <f>(55-5)/55</f>
        <v>0.90909090909090906</v>
      </c>
      <c r="BK5" s="20">
        <f>(239-25)/239</f>
        <v>0.89539748953974896</v>
      </c>
      <c r="BL5" s="20">
        <f>(58-5)/58</f>
        <v>0.91379310344827591</v>
      </c>
      <c r="BM5" s="20">
        <f>(56-5)/56</f>
        <v>0.9107142857142857</v>
      </c>
      <c r="BN5" s="20">
        <f>(59-5)/59</f>
        <v>0.9152542372881356</v>
      </c>
      <c r="BO5" s="20">
        <f>(60-5)/60</f>
        <v>0.91666666666666663</v>
      </c>
      <c r="BP5" s="20">
        <f>(66-5)/66</f>
        <v>0.9242424242424242</v>
      </c>
      <c r="BQ5" s="20">
        <f>(64-5)/64</f>
        <v>0.921875</v>
      </c>
      <c r="BR5" s="20">
        <f>(58-5)/58</f>
        <v>0.91379310344827591</v>
      </c>
      <c r="BS5" s="20">
        <f>(57-5)/57</f>
        <v>0.91228070175438591</v>
      </c>
      <c r="BT5" s="20">
        <f>(62-5)/62</f>
        <v>0.91935483870967738</v>
      </c>
    </row>
    <row r="6" spans="1:73" s="26" customFormat="1" ht="16" customHeight="1" x14ac:dyDescent="0.15">
      <c r="A6" s="23" t="s">
        <v>68</v>
      </c>
      <c r="B6" s="269"/>
      <c r="C6" s="270"/>
      <c r="K6" s="262"/>
      <c r="M6" s="24">
        <v>18</v>
      </c>
      <c r="N6" s="24">
        <v>25</v>
      </c>
      <c r="O6" s="24">
        <v>25</v>
      </c>
      <c r="P6" s="24">
        <v>25</v>
      </c>
      <c r="Q6" s="24">
        <v>25</v>
      </c>
      <c r="R6" s="24">
        <v>25</v>
      </c>
      <c r="S6" s="24">
        <v>25</v>
      </c>
      <c r="T6" s="24">
        <v>25</v>
      </c>
      <c r="U6" s="24">
        <v>25</v>
      </c>
      <c r="V6" s="24">
        <v>25</v>
      </c>
      <c r="W6" s="24">
        <v>16</v>
      </c>
      <c r="X6" s="24">
        <v>25</v>
      </c>
      <c r="Y6" s="24">
        <v>26</v>
      </c>
      <c r="Z6" s="24">
        <v>26</v>
      </c>
      <c r="AA6" s="24">
        <v>25</v>
      </c>
      <c r="AB6" s="24">
        <v>27</v>
      </c>
      <c r="AC6" s="24">
        <v>25</v>
      </c>
      <c r="AD6" s="24">
        <v>26</v>
      </c>
      <c r="AE6" s="24">
        <v>25</v>
      </c>
      <c r="AF6" s="24">
        <v>25</v>
      </c>
      <c r="AG6" s="24">
        <v>18</v>
      </c>
      <c r="AH6" s="24">
        <v>25</v>
      </c>
      <c r="AI6" s="24">
        <v>24</v>
      </c>
      <c r="AJ6" s="24">
        <v>25</v>
      </c>
      <c r="AK6" s="24">
        <v>25</v>
      </c>
      <c r="AL6" s="24">
        <v>25</v>
      </c>
      <c r="AM6" s="24">
        <v>25</v>
      </c>
      <c r="AN6" s="24">
        <v>25</v>
      </c>
      <c r="AO6" s="24">
        <v>25</v>
      </c>
      <c r="AP6" s="24">
        <v>27</v>
      </c>
      <c r="AQ6" s="24">
        <v>17</v>
      </c>
      <c r="AR6" s="24">
        <v>24</v>
      </c>
      <c r="AS6" s="24">
        <v>26</v>
      </c>
      <c r="AT6" s="24">
        <v>25</v>
      </c>
      <c r="AU6" s="24">
        <v>25</v>
      </c>
      <c r="AV6" s="24">
        <v>25</v>
      </c>
      <c r="AW6" s="24">
        <v>27</v>
      </c>
      <c r="AX6" s="24">
        <v>26</v>
      </c>
      <c r="AY6" s="24">
        <v>25</v>
      </c>
      <c r="AZ6" s="24">
        <v>25</v>
      </c>
      <c r="BA6" s="24">
        <v>21</v>
      </c>
      <c r="BB6" s="24">
        <v>18</v>
      </c>
      <c r="BC6" s="24">
        <v>22</v>
      </c>
      <c r="BD6" s="24">
        <v>22.5</v>
      </c>
      <c r="BE6" s="24">
        <v>22</v>
      </c>
      <c r="BF6" s="24">
        <v>25</v>
      </c>
      <c r="BG6" s="24">
        <v>25</v>
      </c>
      <c r="BH6" s="24">
        <v>25</v>
      </c>
      <c r="BI6" s="24">
        <v>25</v>
      </c>
      <c r="BJ6" s="24">
        <v>28</v>
      </c>
      <c r="BK6" s="24">
        <v>15</v>
      </c>
      <c r="BL6" s="24">
        <v>5</v>
      </c>
      <c r="BM6" s="24">
        <v>8.5</v>
      </c>
      <c r="BN6" s="24">
        <v>9</v>
      </c>
      <c r="BO6" s="24">
        <v>8</v>
      </c>
      <c r="BP6" s="24">
        <v>15</v>
      </c>
      <c r="BQ6" s="24">
        <v>15</v>
      </c>
      <c r="BR6" s="24">
        <v>20</v>
      </c>
      <c r="BS6" s="24">
        <v>17</v>
      </c>
      <c r="BT6" s="24">
        <v>20</v>
      </c>
    </row>
    <row r="7" spans="1:73" s="31" customFormat="1" ht="16" customHeight="1" thickBot="1" x14ac:dyDescent="0.2">
      <c r="A7" s="27" t="s">
        <v>69</v>
      </c>
      <c r="B7" s="263"/>
      <c r="C7" s="271"/>
      <c r="K7" s="263"/>
      <c r="M7" s="30">
        <v>44340</v>
      </c>
      <c r="N7" s="30">
        <v>44511</v>
      </c>
      <c r="O7" s="30">
        <v>44512</v>
      </c>
      <c r="P7" s="30">
        <v>44514</v>
      </c>
      <c r="Q7" s="30">
        <v>44515</v>
      </c>
      <c r="R7" s="30">
        <v>44516</v>
      </c>
      <c r="S7" s="30">
        <v>44517</v>
      </c>
      <c r="T7" s="30">
        <v>44518</v>
      </c>
      <c r="U7" s="30">
        <v>44519</v>
      </c>
      <c r="V7" s="30">
        <v>44521</v>
      </c>
      <c r="W7" s="30">
        <v>44337</v>
      </c>
      <c r="X7" s="30">
        <v>44496</v>
      </c>
      <c r="Y7" s="30">
        <v>44497</v>
      </c>
      <c r="Z7" s="30">
        <v>44498</v>
      </c>
      <c r="AA7" s="30">
        <v>44502</v>
      </c>
      <c r="AB7" s="30">
        <v>44503</v>
      </c>
      <c r="AC7" s="30">
        <v>44504</v>
      </c>
      <c r="AD7" s="30">
        <v>44505</v>
      </c>
      <c r="AE7" s="30">
        <v>44509</v>
      </c>
      <c r="AF7" s="30">
        <v>44510</v>
      </c>
      <c r="AG7" s="30">
        <v>44335</v>
      </c>
      <c r="AH7" s="30">
        <v>44481</v>
      </c>
      <c r="AI7" s="30">
        <v>44482</v>
      </c>
      <c r="AJ7" s="30">
        <v>44483</v>
      </c>
      <c r="AK7" s="30">
        <v>44484</v>
      </c>
      <c r="AL7" s="30">
        <v>44488</v>
      </c>
      <c r="AM7" s="30">
        <v>44489</v>
      </c>
      <c r="AN7" s="30">
        <v>44490</v>
      </c>
      <c r="AO7" s="30">
        <v>44491</v>
      </c>
      <c r="AP7" s="30">
        <v>44495</v>
      </c>
      <c r="AQ7" s="30">
        <v>44328</v>
      </c>
      <c r="AR7" s="30">
        <v>44461</v>
      </c>
      <c r="AS7" s="30">
        <v>44462</v>
      </c>
      <c r="AT7" s="30">
        <v>44463</v>
      </c>
      <c r="AU7" s="30">
        <v>44467</v>
      </c>
      <c r="AV7" s="30">
        <v>44468</v>
      </c>
      <c r="AW7" s="30">
        <v>44469</v>
      </c>
      <c r="AX7" s="30">
        <v>44470</v>
      </c>
      <c r="AY7" s="30">
        <v>44474</v>
      </c>
      <c r="AZ7" s="30">
        <v>44475</v>
      </c>
      <c r="BA7" s="30">
        <v>44307</v>
      </c>
      <c r="BB7" s="30">
        <v>44441</v>
      </c>
      <c r="BC7" s="30">
        <v>44446</v>
      </c>
      <c r="BD7" s="30">
        <v>44447</v>
      </c>
      <c r="BE7" s="30">
        <v>44449</v>
      </c>
      <c r="BF7" s="30">
        <v>44452</v>
      </c>
      <c r="BG7" s="30">
        <v>44454</v>
      </c>
      <c r="BH7" s="30">
        <v>44455</v>
      </c>
      <c r="BI7" s="30">
        <v>44456</v>
      </c>
      <c r="BJ7" s="30">
        <v>44459</v>
      </c>
      <c r="BK7" s="28">
        <v>44327</v>
      </c>
      <c r="BL7" s="28">
        <v>44413</v>
      </c>
      <c r="BM7" s="28">
        <v>44415</v>
      </c>
      <c r="BN7" s="28">
        <v>44417</v>
      </c>
      <c r="BO7" s="28">
        <v>44419</v>
      </c>
      <c r="BP7" s="28">
        <v>44420</v>
      </c>
      <c r="BQ7" s="28">
        <v>44424</v>
      </c>
      <c r="BR7" s="28">
        <v>44432</v>
      </c>
      <c r="BS7" s="28">
        <v>44434</v>
      </c>
      <c r="BT7" s="28">
        <v>44438</v>
      </c>
    </row>
    <row r="8" spans="1:73" ht="14" x14ac:dyDescent="0.15">
      <c r="A8" s="38" t="s">
        <v>85</v>
      </c>
      <c r="B8" s="38" t="s">
        <v>224</v>
      </c>
      <c r="C8" s="38" t="s">
        <v>516</v>
      </c>
      <c r="D8" s="38" t="s">
        <v>225</v>
      </c>
      <c r="E8" s="38" t="s">
        <v>132</v>
      </c>
      <c r="F8" s="38" t="s">
        <v>959</v>
      </c>
      <c r="G8" s="39" t="s">
        <v>86</v>
      </c>
      <c r="H8" s="39"/>
      <c r="I8" s="38" t="s">
        <v>1032</v>
      </c>
      <c r="J8" s="38"/>
      <c r="K8" s="38"/>
      <c r="L8" s="245"/>
      <c r="M8" s="403" t="s">
        <v>57</v>
      </c>
      <c r="N8" s="41" t="s">
        <v>58</v>
      </c>
      <c r="O8" s="41" t="s">
        <v>59</v>
      </c>
      <c r="P8" s="41" t="s">
        <v>60</v>
      </c>
      <c r="Q8" s="41" t="s">
        <v>61</v>
      </c>
      <c r="R8" s="41" t="s">
        <v>62</v>
      </c>
      <c r="S8" s="41" t="s">
        <v>63</v>
      </c>
      <c r="T8" s="41" t="s">
        <v>64</v>
      </c>
      <c r="U8" s="41" t="s">
        <v>65</v>
      </c>
      <c r="V8" s="41" t="s">
        <v>66</v>
      </c>
      <c r="W8" s="41" t="s">
        <v>47</v>
      </c>
      <c r="X8" s="41" t="s">
        <v>48</v>
      </c>
      <c r="Y8" s="41" t="s">
        <v>49</v>
      </c>
      <c r="Z8" s="41" t="s">
        <v>50</v>
      </c>
      <c r="AA8" s="41" t="s">
        <v>51</v>
      </c>
      <c r="AB8" s="41" t="s">
        <v>52</v>
      </c>
      <c r="AC8" s="41" t="s">
        <v>53</v>
      </c>
      <c r="AD8" s="41" t="s">
        <v>54</v>
      </c>
      <c r="AE8" s="41" t="s">
        <v>55</v>
      </c>
      <c r="AF8" s="41" t="s">
        <v>56</v>
      </c>
      <c r="AG8" s="41" t="s">
        <v>37</v>
      </c>
      <c r="AH8" s="41" t="s">
        <v>38</v>
      </c>
      <c r="AI8" s="41" t="s">
        <v>39</v>
      </c>
      <c r="AJ8" s="41" t="s">
        <v>40</v>
      </c>
      <c r="AK8" s="41" t="s">
        <v>41</v>
      </c>
      <c r="AL8" s="41" t="s">
        <v>42</v>
      </c>
      <c r="AM8" s="41" t="s">
        <v>43</v>
      </c>
      <c r="AN8" s="41" t="s">
        <v>44</v>
      </c>
      <c r="AO8" s="41" t="s">
        <v>45</v>
      </c>
      <c r="AP8" s="41" t="s">
        <v>46</v>
      </c>
      <c r="AQ8" s="41" t="s">
        <v>27</v>
      </c>
      <c r="AR8" s="41" t="s">
        <v>28</v>
      </c>
      <c r="AS8" s="41" t="s">
        <v>29</v>
      </c>
      <c r="AT8" s="41" t="s">
        <v>30</v>
      </c>
      <c r="AU8" s="41" t="s">
        <v>31</v>
      </c>
      <c r="AV8" s="41" t="s">
        <v>32</v>
      </c>
      <c r="AW8" s="41" t="s">
        <v>33</v>
      </c>
      <c r="AX8" s="41" t="s">
        <v>34</v>
      </c>
      <c r="AY8" s="41" t="s">
        <v>35</v>
      </c>
      <c r="AZ8" s="41" t="s">
        <v>36</v>
      </c>
      <c r="BA8" s="41" t="s">
        <v>17</v>
      </c>
      <c r="BB8" s="41" t="s">
        <v>18</v>
      </c>
      <c r="BC8" s="41" t="s">
        <v>19</v>
      </c>
      <c r="BD8" s="41" t="s">
        <v>20</v>
      </c>
      <c r="BE8" s="41" t="s">
        <v>21</v>
      </c>
      <c r="BF8" s="41" t="s">
        <v>22</v>
      </c>
      <c r="BG8" s="41" t="s">
        <v>23</v>
      </c>
      <c r="BH8" s="41" t="s">
        <v>24</v>
      </c>
      <c r="BI8" s="41" t="s">
        <v>25</v>
      </c>
      <c r="BJ8" s="41" t="s">
        <v>26</v>
      </c>
      <c r="BK8" s="41" t="s">
        <v>6</v>
      </c>
      <c r="BL8" s="41" t="s">
        <v>7</v>
      </c>
      <c r="BM8" s="41" t="s">
        <v>8</v>
      </c>
      <c r="BN8" s="41" t="s">
        <v>10</v>
      </c>
      <c r="BO8" s="41" t="s">
        <v>11</v>
      </c>
      <c r="BP8" s="41" t="s">
        <v>12</v>
      </c>
      <c r="BQ8" s="41" t="s">
        <v>13</v>
      </c>
      <c r="BR8" s="41" t="s">
        <v>14</v>
      </c>
      <c r="BS8" s="41" t="s">
        <v>15</v>
      </c>
      <c r="BT8" s="41" t="s">
        <v>16</v>
      </c>
      <c r="BU8" s="36"/>
    </row>
    <row r="9" spans="1:73" ht="13" customHeight="1" x14ac:dyDescent="0.15">
      <c r="A9" s="38"/>
      <c r="B9" s="38"/>
      <c r="C9" s="38"/>
      <c r="D9" s="38"/>
      <c r="E9" s="38"/>
      <c r="F9" s="38"/>
      <c r="G9" s="44" t="s">
        <v>87</v>
      </c>
      <c r="H9" s="44"/>
      <c r="I9" s="38"/>
      <c r="J9" s="45" t="s">
        <v>88</v>
      </c>
      <c r="K9" s="45"/>
      <c r="L9" s="246" t="s">
        <v>960</v>
      </c>
      <c r="M9" s="172"/>
      <c r="N9" s="42"/>
      <c r="O9" s="42"/>
      <c r="P9" s="42"/>
      <c r="Q9" s="42"/>
      <c r="R9" s="42"/>
      <c r="S9" s="42"/>
      <c r="T9" s="42"/>
      <c r="U9" s="42"/>
      <c r="V9" s="42"/>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36"/>
    </row>
    <row r="10" spans="1:73" ht="14" x14ac:dyDescent="0.15">
      <c r="A10" s="37"/>
      <c r="B10" s="37"/>
      <c r="C10" s="37"/>
      <c r="D10" s="37"/>
      <c r="E10" s="37"/>
      <c r="F10" s="37"/>
      <c r="G10" s="39" t="s">
        <v>89</v>
      </c>
      <c r="H10" s="39" t="s">
        <v>90</v>
      </c>
      <c r="I10" s="37"/>
      <c r="J10" s="38" t="s">
        <v>89</v>
      </c>
      <c r="K10" s="38" t="s">
        <v>90</v>
      </c>
      <c r="L10" s="247"/>
      <c r="M10" s="131"/>
      <c r="N10" s="38"/>
      <c r="O10" s="38"/>
      <c r="P10" s="38"/>
      <c r="Q10" s="38"/>
      <c r="R10" s="38"/>
      <c r="S10" s="38"/>
      <c r="T10" s="38"/>
      <c r="U10" s="38"/>
      <c r="V10" s="38"/>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U10" s="47"/>
    </row>
    <row r="11" spans="1:73" ht="15" x14ac:dyDescent="0.15">
      <c r="A11" s="310" t="s">
        <v>958</v>
      </c>
      <c r="B11" s="311" t="s">
        <v>517</v>
      </c>
      <c r="C11" s="311" t="s">
        <v>226</v>
      </c>
      <c r="D11" s="311" t="s">
        <v>614</v>
      </c>
      <c r="E11" s="311" t="s">
        <v>975</v>
      </c>
      <c r="F11" s="311"/>
      <c r="G11" s="312">
        <v>0.03</v>
      </c>
      <c r="H11" s="312">
        <v>0.15</v>
      </c>
      <c r="I11" s="311" t="s">
        <v>1023</v>
      </c>
      <c r="J11" s="313">
        <f t="shared" ref="J11:J41" si="0">G11*80</f>
        <v>2.4</v>
      </c>
      <c r="K11" s="313">
        <f t="shared" ref="K11:K42" si="1">H11*80</f>
        <v>12</v>
      </c>
      <c r="L11" s="248"/>
      <c r="M11" s="173"/>
      <c r="N11" s="129"/>
      <c r="O11" s="129"/>
      <c r="P11" s="129"/>
      <c r="Q11" s="129"/>
      <c r="R11" s="129"/>
      <c r="S11" s="129"/>
      <c r="T11" s="129"/>
      <c r="U11" s="129"/>
      <c r="V11" s="129"/>
      <c r="W11" s="129"/>
      <c r="X11" s="129"/>
      <c r="Y11" s="129"/>
      <c r="Z11" s="129"/>
      <c r="AA11" s="129"/>
      <c r="AB11" s="129"/>
      <c r="AC11" s="129"/>
      <c r="AE11" s="129"/>
      <c r="AF11" s="129"/>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29"/>
      <c r="BF11" s="129"/>
      <c r="BG11" s="129"/>
      <c r="BH11" s="129"/>
      <c r="BI11" s="129"/>
      <c r="BJ11" s="129"/>
      <c r="BK11" s="129">
        <v>50</v>
      </c>
      <c r="BL11" s="129">
        <v>5</v>
      </c>
      <c r="BM11" s="129">
        <v>5</v>
      </c>
      <c r="BN11" s="129"/>
      <c r="BO11" s="129"/>
      <c r="BP11" s="46">
        <v>45</v>
      </c>
      <c r="BQ11" s="46">
        <v>5</v>
      </c>
      <c r="BR11" s="46">
        <v>40</v>
      </c>
      <c r="BS11" s="46">
        <v>20</v>
      </c>
      <c r="BT11" s="46">
        <v>20</v>
      </c>
      <c r="BU11" s="231">
        <f>SUM(M11:BT11)</f>
        <v>190</v>
      </c>
    </row>
    <row r="12" spans="1:73" s="210" customFormat="1" ht="15" x14ac:dyDescent="0.15">
      <c r="A12" s="497" t="s">
        <v>173</v>
      </c>
      <c r="B12" s="498" t="s">
        <v>517</v>
      </c>
      <c r="C12" s="498" t="s">
        <v>227</v>
      </c>
      <c r="D12" s="498" t="s">
        <v>613</v>
      </c>
      <c r="E12" s="498" t="s">
        <v>131</v>
      </c>
      <c r="F12" s="498"/>
      <c r="G12" s="502">
        <v>0.2</v>
      </c>
      <c r="H12" s="503">
        <v>0.2</v>
      </c>
      <c r="I12" s="498" t="s">
        <v>1029</v>
      </c>
      <c r="J12" s="499">
        <f t="shared" si="0"/>
        <v>16</v>
      </c>
      <c r="K12" s="499">
        <f t="shared" si="1"/>
        <v>16</v>
      </c>
      <c r="L12" s="500"/>
      <c r="M12" s="504"/>
      <c r="N12" s="203"/>
      <c r="O12" s="203"/>
      <c r="P12" s="203"/>
      <c r="Q12" s="203"/>
      <c r="R12" s="203"/>
      <c r="S12" s="203"/>
      <c r="T12" s="203"/>
      <c r="U12" s="203"/>
      <c r="V12" s="203"/>
      <c r="W12" s="203"/>
      <c r="X12" s="203"/>
      <c r="Y12" s="203"/>
      <c r="Z12" s="203"/>
      <c r="AA12" s="203"/>
      <c r="AB12" s="203"/>
      <c r="AC12" s="203"/>
      <c r="AD12" s="203"/>
      <c r="AE12" s="203"/>
      <c r="AF12" s="203"/>
      <c r="AG12" s="203"/>
      <c r="AH12" s="203"/>
      <c r="AI12" s="203"/>
      <c r="AJ12" s="203"/>
      <c r="AK12" s="203"/>
      <c r="AL12" s="203"/>
      <c r="AM12" s="203"/>
      <c r="AN12" s="203"/>
      <c r="AO12" s="203"/>
      <c r="AP12" s="203"/>
      <c r="AQ12" s="203"/>
      <c r="AR12" s="203"/>
      <c r="AS12" s="203"/>
      <c r="AT12" s="203"/>
      <c r="AU12" s="203"/>
      <c r="AV12" s="203"/>
      <c r="AW12" s="203"/>
      <c r="AX12" s="203">
        <v>1</v>
      </c>
      <c r="AY12" s="203"/>
      <c r="AZ12" s="203"/>
      <c r="BA12" s="203"/>
      <c r="BB12" s="203"/>
      <c r="BC12" s="203"/>
      <c r="BD12" s="203"/>
      <c r="BE12" s="203"/>
      <c r="BF12" s="203"/>
      <c r="BG12" s="203"/>
      <c r="BH12" s="203"/>
      <c r="BI12" s="203"/>
      <c r="BJ12" s="203"/>
      <c r="BK12" s="203">
        <f>12+6</f>
        <v>18</v>
      </c>
      <c r="BL12" s="203"/>
      <c r="BM12" s="203"/>
      <c r="BN12" s="203"/>
      <c r="BO12" s="203"/>
      <c r="BP12" s="203"/>
      <c r="BQ12" s="203"/>
      <c r="BR12" s="203">
        <v>4</v>
      </c>
      <c r="BS12" s="203">
        <v>4</v>
      </c>
      <c r="BT12" s="203">
        <f>3+2</f>
        <v>5</v>
      </c>
      <c r="BU12" s="505">
        <f t="shared" ref="BU12:BU69" si="2">SUM(M12:BT12)</f>
        <v>32</v>
      </c>
    </row>
    <row r="13" spans="1:73" ht="15" x14ac:dyDescent="0.15">
      <c r="A13" s="310" t="s">
        <v>174</v>
      </c>
      <c r="B13" s="311" t="s">
        <v>517</v>
      </c>
      <c r="C13" s="311" t="s">
        <v>227</v>
      </c>
      <c r="D13" s="311" t="s">
        <v>615</v>
      </c>
      <c r="E13" s="311" t="s">
        <v>131</v>
      </c>
      <c r="F13" s="311"/>
      <c r="G13" s="312">
        <v>0.3</v>
      </c>
      <c r="H13" s="314">
        <v>0.3</v>
      </c>
      <c r="I13" s="311" t="s">
        <v>1029</v>
      </c>
      <c r="J13" s="313">
        <f t="shared" si="0"/>
        <v>24</v>
      </c>
      <c r="K13" s="313">
        <f t="shared" si="1"/>
        <v>24</v>
      </c>
      <c r="L13" s="248"/>
      <c r="M13" s="173"/>
      <c r="N13" s="129"/>
      <c r="O13" s="129"/>
      <c r="P13" s="129"/>
      <c r="Q13" s="129"/>
      <c r="R13" s="129"/>
      <c r="S13" s="129"/>
      <c r="T13" s="129"/>
      <c r="U13" s="129"/>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s="129"/>
      <c r="BE13" s="129"/>
      <c r="BF13" s="129">
        <v>2</v>
      </c>
      <c r="BG13" s="129"/>
      <c r="BH13" s="129"/>
      <c r="BI13" s="129"/>
      <c r="BJ13" s="129"/>
      <c r="BK13" s="129">
        <f>2+4</f>
        <v>6</v>
      </c>
      <c r="BL13" s="129"/>
      <c r="BM13" s="129"/>
      <c r="BN13" s="129"/>
      <c r="BO13" s="129"/>
      <c r="BP13" s="129">
        <v>3</v>
      </c>
      <c r="BQ13" s="129"/>
      <c r="BR13" s="129">
        <v>4</v>
      </c>
      <c r="BS13" s="129"/>
      <c r="BT13" s="129"/>
      <c r="BU13" s="231">
        <f t="shared" si="2"/>
        <v>15</v>
      </c>
    </row>
    <row r="14" spans="1:73" ht="15" x14ac:dyDescent="0.15">
      <c r="A14" s="310" t="s">
        <v>175</v>
      </c>
      <c r="B14" s="311" t="s">
        <v>517</v>
      </c>
      <c r="C14" s="311" t="s">
        <v>227</v>
      </c>
      <c r="D14" s="311" t="s">
        <v>616</v>
      </c>
      <c r="E14" s="311" t="s">
        <v>131</v>
      </c>
      <c r="F14" s="311"/>
      <c r="G14" s="312">
        <v>0.4</v>
      </c>
      <c r="H14" s="314">
        <v>0.4</v>
      </c>
      <c r="I14" s="311" t="s">
        <v>1029</v>
      </c>
      <c r="J14" s="313">
        <f t="shared" si="0"/>
        <v>32</v>
      </c>
      <c r="K14" s="313">
        <f t="shared" si="1"/>
        <v>32</v>
      </c>
      <c r="L14" s="248"/>
      <c r="M14" s="173"/>
      <c r="N14" s="129"/>
      <c r="O14" s="129"/>
      <c r="P14" s="129"/>
      <c r="Q14" s="129"/>
      <c r="R14" s="129"/>
      <c r="S14" s="129"/>
      <c r="T14" s="129"/>
      <c r="U14" s="129"/>
      <c r="V14" s="129"/>
      <c r="W14" s="129"/>
      <c r="X14" s="129"/>
      <c r="Y14" s="129"/>
      <c r="Z14" s="129"/>
      <c r="AA14" s="129"/>
      <c r="AB14" s="129"/>
      <c r="AC14" s="129"/>
      <c r="AD14" s="129"/>
      <c r="AE14" s="129"/>
      <c r="AF14" s="129"/>
      <c r="AG14" s="129"/>
      <c r="AH14" s="129">
        <v>1</v>
      </c>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v>1</v>
      </c>
      <c r="BF14" s="129"/>
      <c r="BG14" s="129"/>
      <c r="BH14" s="129"/>
      <c r="BI14" s="129"/>
      <c r="BJ14" s="129"/>
      <c r="BK14" s="129"/>
      <c r="BL14" s="129"/>
      <c r="BM14" s="129"/>
      <c r="BN14" s="129"/>
      <c r="BO14" s="129"/>
      <c r="BP14" s="129">
        <v>13</v>
      </c>
      <c r="BQ14" s="129"/>
      <c r="BR14" s="129">
        <v>2</v>
      </c>
      <c r="BS14" s="129"/>
      <c r="BT14" s="129"/>
      <c r="BU14" s="231">
        <f t="shared" si="2"/>
        <v>17</v>
      </c>
    </row>
    <row r="15" spans="1:73" ht="15" x14ac:dyDescent="0.15">
      <c r="A15" s="310" t="s">
        <v>176</v>
      </c>
      <c r="B15" s="311" t="s">
        <v>517</v>
      </c>
      <c r="C15" s="311" t="s">
        <v>227</v>
      </c>
      <c r="D15" s="311" t="s">
        <v>617</v>
      </c>
      <c r="E15" s="311" t="s">
        <v>131</v>
      </c>
      <c r="F15" s="311"/>
      <c r="G15" s="312">
        <v>0.4</v>
      </c>
      <c r="H15" s="314">
        <v>1.3</v>
      </c>
      <c r="I15" s="311" t="s">
        <v>1029</v>
      </c>
      <c r="J15" s="313">
        <f t="shared" si="0"/>
        <v>32</v>
      </c>
      <c r="K15" s="313">
        <f t="shared" si="1"/>
        <v>104</v>
      </c>
      <c r="L15" s="248"/>
      <c r="M15" s="173"/>
      <c r="N15" s="129"/>
      <c r="O15" s="129"/>
      <c r="P15" s="129"/>
      <c r="Q15" s="129"/>
      <c r="R15" s="129"/>
      <c r="S15" s="129"/>
      <c r="T15" s="129"/>
      <c r="U15" s="129"/>
      <c r="V15" s="129"/>
      <c r="W15" s="129"/>
      <c r="X15" s="129"/>
      <c r="Y15" s="129"/>
      <c r="Z15" s="129"/>
      <c r="AA15" s="129"/>
      <c r="AB15" s="129"/>
      <c r="AC15" s="129"/>
      <c r="AD15" s="129"/>
      <c r="AE15" s="129"/>
      <c r="AF15" s="129"/>
      <c r="AG15" s="129"/>
      <c r="AH15" s="129"/>
      <c r="AI15" s="129"/>
      <c r="AJ15" s="129"/>
      <c r="AK15" s="129"/>
      <c r="AL15" s="129"/>
      <c r="AM15" s="129"/>
      <c r="AN15" s="129">
        <v>1</v>
      </c>
      <c r="AO15" s="129"/>
      <c r="AP15" s="129"/>
      <c r="AQ15" s="129"/>
      <c r="AR15" s="129"/>
      <c r="AS15" s="129"/>
      <c r="AT15" s="129"/>
      <c r="AU15" s="129"/>
      <c r="AV15" s="129"/>
      <c r="AW15" s="129"/>
      <c r="AX15" s="129"/>
      <c r="AY15" s="129"/>
      <c r="AZ15" s="129"/>
      <c r="BA15" s="129"/>
      <c r="BB15" s="129"/>
      <c r="BC15" s="129"/>
      <c r="BD15" s="129"/>
      <c r="BE15" s="129"/>
      <c r="BF15" s="129"/>
      <c r="BG15" s="129"/>
      <c r="BH15" s="129"/>
      <c r="BI15" s="129"/>
      <c r="BJ15" s="129"/>
      <c r="BK15" s="129"/>
      <c r="BL15" s="129"/>
      <c r="BM15" s="129"/>
      <c r="BN15" s="129"/>
      <c r="BO15" s="129"/>
      <c r="BP15" s="129"/>
      <c r="BQ15" s="129"/>
      <c r="BR15" s="129"/>
      <c r="BS15" s="129"/>
      <c r="BT15" s="129">
        <v>2</v>
      </c>
      <c r="BU15" s="231">
        <f t="shared" si="2"/>
        <v>3</v>
      </c>
    </row>
    <row r="16" spans="1:73" ht="15" x14ac:dyDescent="0.15">
      <c r="A16" s="310" t="s">
        <v>177</v>
      </c>
      <c r="B16" s="311" t="s">
        <v>517</v>
      </c>
      <c r="C16" s="311" t="s">
        <v>227</v>
      </c>
      <c r="D16" s="311" t="s">
        <v>618</v>
      </c>
      <c r="E16" s="311" t="s">
        <v>131</v>
      </c>
      <c r="F16" s="311"/>
      <c r="G16" s="312">
        <v>0.5</v>
      </c>
      <c r="H16" s="314">
        <v>0.5</v>
      </c>
      <c r="I16" s="311" t="s">
        <v>1029</v>
      </c>
      <c r="J16" s="313">
        <f t="shared" si="0"/>
        <v>40</v>
      </c>
      <c r="K16" s="313">
        <f t="shared" si="1"/>
        <v>40</v>
      </c>
      <c r="L16" s="248"/>
      <c r="M16" s="173"/>
      <c r="N16" s="129"/>
      <c r="O16" s="129"/>
      <c r="P16" s="129"/>
      <c r="Q16" s="129"/>
      <c r="R16" s="129"/>
      <c r="S16" s="129"/>
      <c r="T16" s="129"/>
      <c r="U16" s="129"/>
      <c r="V16" s="129"/>
      <c r="W16" s="129"/>
      <c r="X16" s="129"/>
      <c r="Y16" s="129"/>
      <c r="Z16" s="129"/>
      <c r="AA16" s="129"/>
      <c r="AB16" s="129"/>
      <c r="AC16" s="129"/>
      <c r="AD16" s="129"/>
      <c r="AE16" s="129"/>
      <c r="AF16" s="129"/>
      <c r="AG16" s="129"/>
      <c r="AH16" s="129"/>
      <c r="AI16" s="129"/>
      <c r="AJ16" s="129"/>
      <c r="AK16" s="129"/>
      <c r="AL16" s="129"/>
      <c r="AM16" s="129"/>
      <c r="AN16" s="129">
        <v>1</v>
      </c>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s="129"/>
      <c r="BK16" s="129"/>
      <c r="BL16" s="129"/>
      <c r="BM16" s="129"/>
      <c r="BN16" s="129"/>
      <c r="BO16" s="129"/>
      <c r="BP16" s="129"/>
      <c r="BQ16" s="129"/>
      <c r="BR16" s="129"/>
      <c r="BS16" s="129">
        <v>1</v>
      </c>
      <c r="BT16" s="129"/>
      <c r="BU16" s="231">
        <f t="shared" si="2"/>
        <v>2</v>
      </c>
    </row>
    <row r="17" spans="1:73" ht="15" x14ac:dyDescent="0.15">
      <c r="A17" s="310" t="s">
        <v>178</v>
      </c>
      <c r="B17" s="311" t="s">
        <v>517</v>
      </c>
      <c r="C17" s="311" t="s">
        <v>227</v>
      </c>
      <c r="D17" s="311" t="s">
        <v>619</v>
      </c>
      <c r="E17" s="311" t="s">
        <v>131</v>
      </c>
      <c r="F17" s="311"/>
      <c r="G17" s="312">
        <v>0.8</v>
      </c>
      <c r="H17" s="314">
        <v>0.8</v>
      </c>
      <c r="I17" s="311" t="s">
        <v>1029</v>
      </c>
      <c r="J17" s="313">
        <f t="shared" si="0"/>
        <v>64</v>
      </c>
      <c r="K17" s="313">
        <f t="shared" si="1"/>
        <v>64</v>
      </c>
      <c r="L17" s="248"/>
      <c r="M17" s="173"/>
      <c r="N17" s="129"/>
      <c r="O17" s="129"/>
      <c r="P17" s="129"/>
      <c r="Q17" s="129"/>
      <c r="R17" s="129"/>
      <c r="S17" s="129"/>
      <c r="T17" s="129"/>
      <c r="U17" s="129"/>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29"/>
      <c r="BI17" s="129"/>
      <c r="BJ17" s="129"/>
      <c r="BK17" s="129"/>
      <c r="BL17" s="129"/>
      <c r="BM17" s="129"/>
      <c r="BN17" s="129"/>
      <c r="BO17" s="129"/>
      <c r="BP17" s="129"/>
      <c r="BQ17" s="129"/>
      <c r="BR17" s="129">
        <v>1</v>
      </c>
      <c r="BS17" s="129"/>
      <c r="BT17" s="129"/>
      <c r="BU17" s="231">
        <f t="shared" si="2"/>
        <v>1</v>
      </c>
    </row>
    <row r="18" spans="1:73" ht="15" x14ac:dyDescent="0.15">
      <c r="A18" s="310" t="s">
        <v>179</v>
      </c>
      <c r="B18" s="311" t="s">
        <v>517</v>
      </c>
      <c r="C18" s="311" t="s">
        <v>228</v>
      </c>
      <c r="D18" s="311" t="s">
        <v>620</v>
      </c>
      <c r="E18" s="311" t="s">
        <v>131</v>
      </c>
      <c r="F18" s="311"/>
      <c r="G18" s="312">
        <v>0.2</v>
      </c>
      <c r="H18" s="314">
        <v>0.2</v>
      </c>
      <c r="I18" s="311" t="s">
        <v>1029</v>
      </c>
      <c r="J18" s="313">
        <f t="shared" si="0"/>
        <v>16</v>
      </c>
      <c r="K18" s="313">
        <f t="shared" si="1"/>
        <v>16</v>
      </c>
      <c r="L18" s="248"/>
      <c r="M18" s="173"/>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v>1</v>
      </c>
      <c r="AY18" s="129"/>
      <c r="AZ18" s="129"/>
      <c r="BA18" s="129"/>
      <c r="BB18" s="129"/>
      <c r="BC18" s="129"/>
      <c r="BD18" s="129"/>
      <c r="BE18" s="129"/>
      <c r="BF18" s="129"/>
      <c r="BG18" s="129"/>
      <c r="BH18" s="129"/>
      <c r="BI18" s="129"/>
      <c r="BJ18" s="129"/>
      <c r="BK18" s="129">
        <f>1+7+2+27</f>
        <v>37</v>
      </c>
      <c r="BL18" s="129"/>
      <c r="BM18" s="129"/>
      <c r="BN18" s="129"/>
      <c r="BO18" s="129"/>
      <c r="BP18" s="129"/>
      <c r="BQ18" s="129"/>
      <c r="BR18" s="129"/>
      <c r="BS18" s="129"/>
      <c r="BT18" s="129"/>
      <c r="BU18" s="231">
        <f t="shared" si="2"/>
        <v>38</v>
      </c>
    </row>
    <row r="19" spans="1:73" ht="15" x14ac:dyDescent="0.15">
      <c r="A19" s="310" t="s">
        <v>181</v>
      </c>
      <c r="B19" s="311" t="s">
        <v>517</v>
      </c>
      <c r="C19" s="311" t="s">
        <v>229</v>
      </c>
      <c r="D19" s="311" t="s">
        <v>621</v>
      </c>
      <c r="E19" s="311" t="s">
        <v>134</v>
      </c>
      <c r="F19" s="311"/>
      <c r="G19" s="312">
        <v>0.2</v>
      </c>
      <c r="H19" s="314">
        <v>0.2</v>
      </c>
      <c r="I19" s="311" t="s">
        <v>1025</v>
      </c>
      <c r="J19" s="313">
        <f t="shared" si="0"/>
        <v>16</v>
      </c>
      <c r="K19" s="313">
        <f t="shared" si="1"/>
        <v>16</v>
      </c>
      <c r="L19" s="248">
        <v>16</v>
      </c>
      <c r="M19" s="173"/>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c r="BK19" s="129">
        <v>1</v>
      </c>
      <c r="BL19" s="129">
        <v>6</v>
      </c>
      <c r="BM19" s="129"/>
      <c r="BN19" s="129"/>
      <c r="BO19" s="129"/>
      <c r="BP19" s="129">
        <v>1</v>
      </c>
      <c r="BQ19" s="129"/>
      <c r="BR19" s="129"/>
      <c r="BS19" s="129"/>
      <c r="BT19" s="129"/>
      <c r="BU19" s="231">
        <f t="shared" si="2"/>
        <v>8</v>
      </c>
    </row>
    <row r="20" spans="1:73" ht="15" x14ac:dyDescent="0.15">
      <c r="A20" s="310" t="s">
        <v>182</v>
      </c>
      <c r="B20" s="311" t="s">
        <v>517</v>
      </c>
      <c r="C20" s="311" t="s">
        <v>229</v>
      </c>
      <c r="D20" s="311" t="s">
        <v>622</v>
      </c>
      <c r="E20" s="311" t="s">
        <v>134</v>
      </c>
      <c r="F20" s="311"/>
      <c r="G20" s="312">
        <v>0.5</v>
      </c>
      <c r="H20" s="314">
        <v>0.5</v>
      </c>
      <c r="I20" s="311" t="s">
        <v>1025</v>
      </c>
      <c r="J20" s="313">
        <f t="shared" si="0"/>
        <v>40</v>
      </c>
      <c r="K20" s="313">
        <f t="shared" si="1"/>
        <v>40</v>
      </c>
      <c r="L20" s="248">
        <v>40</v>
      </c>
      <c r="M20" s="173"/>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v>1</v>
      </c>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v>3</v>
      </c>
      <c r="BT20" s="129"/>
      <c r="BU20" s="231">
        <f t="shared" si="2"/>
        <v>4</v>
      </c>
    </row>
    <row r="21" spans="1:73" ht="15" x14ac:dyDescent="0.15">
      <c r="A21" s="310" t="s">
        <v>180</v>
      </c>
      <c r="B21" s="311" t="s">
        <v>517</v>
      </c>
      <c r="C21" s="311" t="s">
        <v>230</v>
      </c>
      <c r="D21" s="311" t="s">
        <v>623</v>
      </c>
      <c r="E21" s="311" t="s">
        <v>135</v>
      </c>
      <c r="F21" s="311"/>
      <c r="G21" s="312">
        <v>0.15</v>
      </c>
      <c r="H21" s="314">
        <v>0.2</v>
      </c>
      <c r="I21" s="311" t="s">
        <v>1027</v>
      </c>
      <c r="J21" s="313">
        <f t="shared" si="0"/>
        <v>12</v>
      </c>
      <c r="K21" s="313">
        <f t="shared" si="1"/>
        <v>16</v>
      </c>
      <c r="L21" s="248"/>
      <c r="M21" s="173"/>
      <c r="N21" s="129"/>
      <c r="O21" s="129"/>
      <c r="P21" s="129"/>
      <c r="Q21" s="129"/>
      <c r="R21" s="129">
        <v>1</v>
      </c>
      <c r="S21" s="129"/>
      <c r="T21" s="129"/>
      <c r="U21" s="129"/>
      <c r="V21" s="129"/>
      <c r="W21" s="129">
        <v>1</v>
      </c>
      <c r="X21" s="129"/>
      <c r="Y21" s="129"/>
      <c r="Z21" s="129"/>
      <c r="AA21" s="129"/>
      <c r="AB21" s="129"/>
      <c r="AC21" s="129"/>
      <c r="AD21" s="129"/>
      <c r="AE21" s="129"/>
      <c r="AF21" s="129"/>
      <c r="AG21" s="129"/>
      <c r="AH21" s="129"/>
      <c r="AI21" s="129"/>
      <c r="AJ21" s="129"/>
      <c r="AK21" s="129"/>
      <c r="AL21" s="129"/>
      <c r="AM21" s="129"/>
      <c r="AN21" s="129"/>
      <c r="AO21" s="129"/>
      <c r="AP21" s="129"/>
      <c r="AQ21" s="129">
        <v>1</v>
      </c>
      <c r="AR21" s="129"/>
      <c r="AS21" s="129"/>
      <c r="AT21" s="129"/>
      <c r="AU21" s="129"/>
      <c r="AV21" s="129"/>
      <c r="AW21" s="129"/>
      <c r="AX21" s="129"/>
      <c r="AY21" s="129"/>
      <c r="AZ21" s="129"/>
      <c r="BA21" s="129"/>
      <c r="BB21" s="129"/>
      <c r="BC21" s="129"/>
      <c r="BD21" s="129"/>
      <c r="BE21" s="129"/>
      <c r="BF21" s="129"/>
      <c r="BG21" s="129"/>
      <c r="BH21" s="129"/>
      <c r="BI21" s="129"/>
      <c r="BJ21" s="129"/>
      <c r="BK21" s="129">
        <v>11</v>
      </c>
      <c r="BL21" s="129"/>
      <c r="BM21" s="129"/>
      <c r="BN21" s="129"/>
      <c r="BO21" s="129"/>
      <c r="BP21" s="129">
        <v>3</v>
      </c>
      <c r="BQ21" s="129"/>
      <c r="BR21" s="129"/>
      <c r="BS21" s="129"/>
      <c r="BT21" s="129"/>
      <c r="BU21" s="231">
        <f t="shared" si="2"/>
        <v>17</v>
      </c>
    </row>
    <row r="22" spans="1:73" ht="15" x14ac:dyDescent="0.15">
      <c r="A22" s="310" t="s">
        <v>183</v>
      </c>
      <c r="B22" s="311" t="s">
        <v>517</v>
      </c>
      <c r="C22" s="311" t="s">
        <v>230</v>
      </c>
      <c r="D22" s="311" t="s">
        <v>624</v>
      </c>
      <c r="E22" s="311" t="s">
        <v>135</v>
      </c>
      <c r="F22" s="311"/>
      <c r="G22" s="312">
        <v>0.2</v>
      </c>
      <c r="H22" s="314">
        <v>0.3</v>
      </c>
      <c r="I22" s="311" t="s">
        <v>1027</v>
      </c>
      <c r="J22" s="313">
        <f t="shared" si="0"/>
        <v>16</v>
      </c>
      <c r="K22" s="313">
        <f t="shared" si="1"/>
        <v>24</v>
      </c>
      <c r="L22" s="248"/>
      <c r="M22" s="173"/>
      <c r="N22" s="129"/>
      <c r="O22" s="129"/>
      <c r="P22" s="129"/>
      <c r="Q22" s="129"/>
      <c r="R22" s="129"/>
      <c r="S22" s="129"/>
      <c r="T22" s="129"/>
      <c r="U22" s="129"/>
      <c r="V22" s="129"/>
      <c r="W22" s="129"/>
      <c r="X22" s="129"/>
      <c r="Y22" s="129"/>
      <c r="Z22" s="129"/>
      <c r="AA22" s="129"/>
      <c r="AB22" s="129"/>
      <c r="AC22" s="129"/>
      <c r="AD22" s="129"/>
      <c r="AE22" s="129"/>
      <c r="AF22" s="129"/>
      <c r="AG22" s="129">
        <v>3</v>
      </c>
      <c r="AH22" s="129"/>
      <c r="AI22" s="129"/>
      <c r="AJ22" s="129"/>
      <c r="AK22" s="129"/>
      <c r="AL22" s="129"/>
      <c r="AM22" s="129">
        <v>1</v>
      </c>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v>2</v>
      </c>
      <c r="BO22" s="129"/>
      <c r="BP22" s="129"/>
      <c r="BQ22" s="129"/>
      <c r="BR22" s="129">
        <f>1+2</f>
        <v>3</v>
      </c>
      <c r="BS22" s="129"/>
      <c r="BT22" s="129"/>
      <c r="BU22" s="231">
        <f t="shared" si="2"/>
        <v>9</v>
      </c>
    </row>
    <row r="23" spans="1:73" ht="15" x14ac:dyDescent="0.15">
      <c r="A23" s="310" t="s">
        <v>184</v>
      </c>
      <c r="B23" s="311" t="s">
        <v>517</v>
      </c>
      <c r="C23" s="311" t="s">
        <v>230</v>
      </c>
      <c r="D23" s="311" t="s">
        <v>625</v>
      </c>
      <c r="E23" s="311" t="s">
        <v>135</v>
      </c>
      <c r="F23" s="311"/>
      <c r="G23" s="312">
        <v>0.2</v>
      </c>
      <c r="H23" s="314">
        <v>0.4</v>
      </c>
      <c r="I23" s="311" t="s">
        <v>1027</v>
      </c>
      <c r="J23" s="313">
        <f t="shared" si="0"/>
        <v>16</v>
      </c>
      <c r="K23" s="313">
        <f t="shared" si="1"/>
        <v>32</v>
      </c>
      <c r="L23" s="248"/>
      <c r="M23" s="173"/>
      <c r="N23" s="129">
        <v>1</v>
      </c>
      <c r="O23" s="129"/>
      <c r="P23" s="129"/>
      <c r="Q23" s="129"/>
      <c r="R23" s="129"/>
      <c r="S23" s="129"/>
      <c r="T23" s="129">
        <v>1</v>
      </c>
      <c r="U23" s="129">
        <v>1</v>
      </c>
      <c r="V23" s="129"/>
      <c r="W23" s="129"/>
      <c r="X23" s="129">
        <v>1</v>
      </c>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v>1</v>
      </c>
      <c r="BO23" s="129"/>
      <c r="BP23" s="129"/>
      <c r="BQ23" s="129"/>
      <c r="BR23" s="129"/>
      <c r="BS23" s="129"/>
      <c r="BT23" s="129">
        <v>4</v>
      </c>
      <c r="BU23" s="231">
        <f t="shared" si="2"/>
        <v>9</v>
      </c>
    </row>
    <row r="24" spans="1:73" ht="15" x14ac:dyDescent="0.15">
      <c r="A24" s="315" t="s">
        <v>185</v>
      </c>
      <c r="B24" s="316" t="s">
        <v>518</v>
      </c>
      <c r="C24" s="316" t="s">
        <v>141</v>
      </c>
      <c r="D24" s="316" t="s">
        <v>626</v>
      </c>
      <c r="E24" s="316" t="s">
        <v>141</v>
      </c>
      <c r="F24" s="316"/>
      <c r="G24" s="317">
        <v>0.15</v>
      </c>
      <c r="H24" s="318">
        <v>0.25</v>
      </c>
      <c r="I24" s="316" t="s">
        <v>141</v>
      </c>
      <c r="J24" s="319">
        <f t="shared" si="0"/>
        <v>12</v>
      </c>
      <c r="K24" s="319">
        <f t="shared" si="1"/>
        <v>20</v>
      </c>
      <c r="L24" s="248"/>
      <c r="M24" s="173"/>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v>11</v>
      </c>
      <c r="BN24" s="129"/>
      <c r="BO24" s="129"/>
      <c r="BP24" s="129"/>
      <c r="BQ24" s="129"/>
      <c r="BR24" s="129"/>
      <c r="BS24" s="129"/>
      <c r="BT24" s="129"/>
      <c r="BU24" s="231">
        <f t="shared" si="2"/>
        <v>11</v>
      </c>
    </row>
    <row r="25" spans="1:73" ht="15" x14ac:dyDescent="0.15">
      <c r="A25" s="315" t="s">
        <v>186</v>
      </c>
      <c r="B25" s="316" t="s">
        <v>518</v>
      </c>
      <c r="C25" s="316" t="s">
        <v>141</v>
      </c>
      <c r="D25" s="316" t="s">
        <v>627</v>
      </c>
      <c r="E25" s="316" t="s">
        <v>141</v>
      </c>
      <c r="F25" s="316"/>
      <c r="G25" s="317">
        <v>0.2</v>
      </c>
      <c r="H25" s="318">
        <v>0.3</v>
      </c>
      <c r="I25" s="316" t="s">
        <v>141</v>
      </c>
      <c r="J25" s="319">
        <f t="shared" si="0"/>
        <v>16</v>
      </c>
      <c r="K25" s="319">
        <f t="shared" si="1"/>
        <v>24</v>
      </c>
      <c r="L25" s="248"/>
      <c r="M25" s="173">
        <v>20</v>
      </c>
      <c r="N25" s="129"/>
      <c r="O25" s="129"/>
      <c r="P25" s="129"/>
      <c r="Q25" s="129"/>
      <c r="R25" s="129"/>
      <c r="S25" s="129"/>
      <c r="T25" s="129"/>
      <c r="U25" s="129"/>
      <c r="V25" s="129"/>
      <c r="W25" s="129"/>
      <c r="X25" s="129"/>
      <c r="Y25" s="129"/>
      <c r="Z25" s="129"/>
      <c r="AA25" s="129"/>
      <c r="AB25" s="129"/>
      <c r="AC25" s="129"/>
      <c r="AD25" s="129"/>
      <c r="AE25" s="129"/>
      <c r="AF25" s="129"/>
      <c r="AG25" s="129">
        <v>1</v>
      </c>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v>13</v>
      </c>
      <c r="BM25" s="129"/>
      <c r="BN25" s="129"/>
      <c r="BO25" s="129">
        <v>4</v>
      </c>
      <c r="BP25" s="129">
        <v>29</v>
      </c>
      <c r="BQ25" s="129">
        <v>19</v>
      </c>
      <c r="BR25" s="129"/>
      <c r="BS25" s="129"/>
      <c r="BT25" s="129"/>
      <c r="BU25" s="231">
        <f t="shared" si="2"/>
        <v>86</v>
      </c>
    </row>
    <row r="26" spans="1:73" ht="15" x14ac:dyDescent="0.15">
      <c r="A26" s="315" t="s">
        <v>187</v>
      </c>
      <c r="B26" s="316" t="s">
        <v>518</v>
      </c>
      <c r="C26" s="316" t="s">
        <v>141</v>
      </c>
      <c r="D26" s="316" t="s">
        <v>628</v>
      </c>
      <c r="E26" s="316" t="s">
        <v>141</v>
      </c>
      <c r="F26" s="316"/>
      <c r="G26" s="317">
        <v>0.3</v>
      </c>
      <c r="H26" s="318">
        <v>0.3</v>
      </c>
      <c r="I26" s="316" t="s">
        <v>141</v>
      </c>
      <c r="J26" s="319">
        <f t="shared" si="0"/>
        <v>24</v>
      </c>
      <c r="K26" s="319">
        <f t="shared" si="1"/>
        <v>24</v>
      </c>
      <c r="L26" s="248"/>
      <c r="M26" s="173"/>
      <c r="N26" s="129"/>
      <c r="O26" s="129"/>
      <c r="P26" s="129"/>
      <c r="Q26" s="129"/>
      <c r="R26" s="129">
        <v>151</v>
      </c>
      <c r="S26" s="129">
        <v>47</v>
      </c>
      <c r="T26" s="129">
        <v>38</v>
      </c>
      <c r="U26" s="129">
        <v>59</v>
      </c>
      <c r="V26" s="129">
        <v>36</v>
      </c>
      <c r="W26" s="129"/>
      <c r="X26" s="129">
        <v>129</v>
      </c>
      <c r="Y26" s="129"/>
      <c r="Z26" s="129">
        <v>169</v>
      </c>
      <c r="AA26" s="129">
        <v>71</v>
      </c>
      <c r="AB26" s="129">
        <v>131</v>
      </c>
      <c r="AC26" s="129">
        <v>34</v>
      </c>
      <c r="AD26" s="129">
        <v>30</v>
      </c>
      <c r="AE26" s="129">
        <v>29</v>
      </c>
      <c r="AF26" s="129">
        <v>26</v>
      </c>
      <c r="AG26" s="129"/>
      <c r="AH26" s="129">
        <v>207</v>
      </c>
      <c r="AI26" s="129">
        <v>17</v>
      </c>
      <c r="AJ26" s="129">
        <v>156</v>
      </c>
      <c r="AK26" s="212">
        <v>20</v>
      </c>
      <c r="AL26" s="129">
        <v>212</v>
      </c>
      <c r="AM26" s="129">
        <v>65</v>
      </c>
      <c r="AN26" s="129">
        <v>41</v>
      </c>
      <c r="AO26" s="129">
        <v>64</v>
      </c>
      <c r="AP26" s="129">
        <v>55</v>
      </c>
      <c r="AQ26" s="129"/>
      <c r="AR26" s="129">
        <v>126</v>
      </c>
      <c r="AS26" s="129">
        <v>33</v>
      </c>
      <c r="AT26" s="129">
        <v>126</v>
      </c>
      <c r="AU26" s="129">
        <v>16</v>
      </c>
      <c r="AV26" s="129">
        <v>99</v>
      </c>
      <c r="AW26" s="129">
        <v>27</v>
      </c>
      <c r="AX26" s="129">
        <v>27</v>
      </c>
      <c r="AY26" s="129">
        <v>26</v>
      </c>
      <c r="AZ26" s="129">
        <v>10</v>
      </c>
      <c r="BA26" s="129"/>
      <c r="BB26" s="129">
        <v>116</v>
      </c>
      <c r="BC26" s="129">
        <v>22</v>
      </c>
      <c r="BD26" s="129">
        <v>3</v>
      </c>
      <c r="BE26" s="129">
        <v>8</v>
      </c>
      <c r="BF26" s="129">
        <v>156</v>
      </c>
      <c r="BG26" s="129">
        <v>47</v>
      </c>
      <c r="BH26" s="129">
        <v>77</v>
      </c>
      <c r="BI26" s="129">
        <v>70</v>
      </c>
      <c r="BJ26" s="129">
        <v>114</v>
      </c>
      <c r="BK26" s="129"/>
      <c r="BL26" s="129"/>
      <c r="BM26" s="129"/>
      <c r="BN26" s="129"/>
      <c r="BO26" s="129"/>
      <c r="BP26" s="129"/>
      <c r="BR26" s="129">
        <v>110</v>
      </c>
      <c r="BS26" s="129"/>
      <c r="BT26" s="129">
        <v>100</v>
      </c>
      <c r="BU26" s="231">
        <f t="shared" si="2"/>
        <v>3100</v>
      </c>
    </row>
    <row r="27" spans="1:73" ht="15" x14ac:dyDescent="0.15">
      <c r="A27" s="315" t="s">
        <v>188</v>
      </c>
      <c r="B27" s="316" t="s">
        <v>518</v>
      </c>
      <c r="C27" s="316" t="s">
        <v>141</v>
      </c>
      <c r="D27" s="316" t="s">
        <v>629</v>
      </c>
      <c r="E27" s="316" t="s">
        <v>141</v>
      </c>
      <c r="F27" s="316"/>
      <c r="G27" s="317">
        <v>0.3</v>
      </c>
      <c r="H27" s="318">
        <v>0.5</v>
      </c>
      <c r="I27" s="316" t="s">
        <v>141</v>
      </c>
      <c r="J27" s="319">
        <f t="shared" si="0"/>
        <v>24</v>
      </c>
      <c r="K27" s="319">
        <f t="shared" si="1"/>
        <v>40</v>
      </c>
      <c r="L27" s="248"/>
      <c r="M27" s="173"/>
      <c r="N27" s="129"/>
      <c r="O27" s="129"/>
      <c r="P27" s="129"/>
      <c r="Q27" s="129"/>
      <c r="R27" s="129">
        <v>1</v>
      </c>
      <c r="S27" s="129"/>
      <c r="T27" s="129">
        <v>4</v>
      </c>
      <c r="U27" s="129"/>
      <c r="V27" s="129"/>
      <c r="W27" s="129">
        <v>4</v>
      </c>
      <c r="X27" s="129"/>
      <c r="Y27" s="129"/>
      <c r="Z27" s="129"/>
      <c r="AA27" s="129"/>
      <c r="AB27" s="129">
        <v>131</v>
      </c>
      <c r="AC27" s="129"/>
      <c r="AD27" s="129"/>
      <c r="AE27" s="129"/>
      <c r="AF27" s="129"/>
      <c r="AG27" s="129"/>
      <c r="AH27" s="129"/>
      <c r="AI27" s="129"/>
      <c r="AJ27" s="129"/>
      <c r="AK27" s="129"/>
      <c r="AL27" s="129"/>
      <c r="AM27" s="129"/>
      <c r="AN27" s="129"/>
      <c r="AO27" s="129"/>
      <c r="AP27" s="129"/>
      <c r="AQ27" s="129"/>
      <c r="AR27" s="129">
        <v>7</v>
      </c>
      <c r="AS27" s="129">
        <v>1</v>
      </c>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231">
        <f t="shared" si="2"/>
        <v>148</v>
      </c>
    </row>
    <row r="28" spans="1:73" ht="15" x14ac:dyDescent="0.15">
      <c r="A28" s="315" t="s">
        <v>189</v>
      </c>
      <c r="B28" s="316" t="s">
        <v>518</v>
      </c>
      <c r="C28" s="316" t="s">
        <v>141</v>
      </c>
      <c r="D28" s="316" t="s">
        <v>630</v>
      </c>
      <c r="E28" s="316" t="s">
        <v>141</v>
      </c>
      <c r="F28" s="316"/>
      <c r="G28" s="317">
        <v>0.4</v>
      </c>
      <c r="H28" s="318">
        <v>0.45</v>
      </c>
      <c r="I28" s="316" t="s">
        <v>141</v>
      </c>
      <c r="J28" s="319">
        <f t="shared" si="0"/>
        <v>32</v>
      </c>
      <c r="K28" s="319">
        <f t="shared" si="1"/>
        <v>36</v>
      </c>
      <c r="L28" s="248"/>
      <c r="M28" s="173"/>
      <c r="N28" s="129"/>
      <c r="O28" s="129"/>
      <c r="P28" s="129"/>
      <c r="Q28" s="129"/>
      <c r="R28" s="129"/>
      <c r="S28" s="129"/>
      <c r="T28" s="129"/>
      <c r="U28" s="129"/>
      <c r="V28" s="129"/>
      <c r="W28" s="129"/>
      <c r="X28" s="129"/>
      <c r="Y28" s="129"/>
      <c r="Z28" s="129"/>
      <c r="AA28" s="129"/>
      <c r="AB28" s="129"/>
      <c r="AC28" s="129"/>
      <c r="AD28" s="129"/>
      <c r="AE28" s="129"/>
      <c r="AF28" s="129"/>
      <c r="AG28" s="129"/>
      <c r="AH28" s="129">
        <v>2</v>
      </c>
      <c r="AI28" s="129"/>
      <c r="AJ28" s="129"/>
      <c r="AK28" s="129"/>
      <c r="AL28" s="129"/>
      <c r="AM28" s="129"/>
      <c r="AN28" s="129"/>
      <c r="AO28" s="129"/>
      <c r="AP28" s="129"/>
      <c r="AQ28" s="129"/>
      <c r="AR28" s="129"/>
      <c r="AS28" s="129"/>
      <c r="AT28" s="129">
        <v>2</v>
      </c>
      <c r="AU28" s="129"/>
      <c r="AV28" s="129"/>
      <c r="AW28" s="129"/>
      <c r="AX28" s="129"/>
      <c r="AY28" s="129"/>
      <c r="AZ28" s="129"/>
      <c r="BA28" s="129">
        <v>2</v>
      </c>
      <c r="BB28" s="129"/>
      <c r="BC28" s="129"/>
      <c r="BD28" s="129">
        <v>5</v>
      </c>
      <c r="BE28" s="129"/>
      <c r="BF28" s="129"/>
      <c r="BG28" s="129"/>
      <c r="BH28" s="129"/>
      <c r="BI28" s="129"/>
      <c r="BJ28" s="129">
        <v>3</v>
      </c>
      <c r="BK28" s="129"/>
      <c r="BL28" s="129"/>
      <c r="BM28" s="129">
        <v>4</v>
      </c>
      <c r="BN28" s="129"/>
      <c r="BO28" s="129"/>
      <c r="BP28" s="129"/>
      <c r="BQ28" s="129"/>
      <c r="BR28" s="129"/>
      <c r="BS28" s="129"/>
      <c r="BT28" s="129"/>
      <c r="BU28" s="231">
        <f t="shared" si="2"/>
        <v>18</v>
      </c>
    </row>
    <row r="29" spans="1:73" ht="15" x14ac:dyDescent="0.15">
      <c r="A29" s="315" t="s">
        <v>190</v>
      </c>
      <c r="B29" s="316" t="s">
        <v>518</v>
      </c>
      <c r="C29" s="316" t="s">
        <v>141</v>
      </c>
      <c r="D29" s="316" t="s">
        <v>631</v>
      </c>
      <c r="E29" s="316" t="s">
        <v>141</v>
      </c>
      <c r="F29" s="316"/>
      <c r="G29" s="317">
        <v>0.4</v>
      </c>
      <c r="H29" s="318">
        <v>0.7</v>
      </c>
      <c r="I29" s="316" t="s">
        <v>141</v>
      </c>
      <c r="J29" s="319">
        <f t="shared" si="0"/>
        <v>32</v>
      </c>
      <c r="K29" s="319">
        <f t="shared" si="1"/>
        <v>56</v>
      </c>
      <c r="L29" s="248"/>
      <c r="M29" s="173"/>
      <c r="N29" s="129"/>
      <c r="O29" s="129"/>
      <c r="P29" s="129"/>
      <c r="Q29" s="129"/>
      <c r="R29" s="129"/>
      <c r="S29" s="129"/>
      <c r="T29" s="129"/>
      <c r="U29" s="129"/>
      <c r="V29" s="129"/>
      <c r="W29" s="129"/>
      <c r="X29" s="129">
        <v>1</v>
      </c>
      <c r="Y29" s="129"/>
      <c r="Z29" s="129"/>
      <c r="AA29" s="129"/>
      <c r="AB29" s="129"/>
      <c r="AC29" s="129"/>
      <c r="AD29" s="129"/>
      <c r="AE29" s="129"/>
      <c r="AF29" s="129"/>
      <c r="AG29" s="129"/>
      <c r="AH29" s="129"/>
      <c r="AI29" s="129">
        <v>1</v>
      </c>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v>1</v>
      </c>
      <c r="BO29" s="129"/>
      <c r="BP29" s="129"/>
      <c r="BQ29" s="129"/>
      <c r="BR29" s="129"/>
      <c r="BS29" s="129"/>
      <c r="BT29" s="129"/>
      <c r="BU29" s="231">
        <f t="shared" si="2"/>
        <v>3</v>
      </c>
    </row>
    <row r="30" spans="1:73" ht="15" x14ac:dyDescent="0.15">
      <c r="A30" s="315" t="s">
        <v>191</v>
      </c>
      <c r="B30" s="316" t="s">
        <v>518</v>
      </c>
      <c r="C30" s="316" t="s">
        <v>141</v>
      </c>
      <c r="D30" s="316" t="s">
        <v>632</v>
      </c>
      <c r="E30" s="316" t="s">
        <v>141</v>
      </c>
      <c r="F30" s="316"/>
      <c r="G30" s="317">
        <v>0.5</v>
      </c>
      <c r="H30" s="318">
        <v>0.6</v>
      </c>
      <c r="I30" s="316" t="s">
        <v>141</v>
      </c>
      <c r="J30" s="319">
        <f t="shared" si="0"/>
        <v>40</v>
      </c>
      <c r="K30" s="319">
        <f t="shared" si="1"/>
        <v>48</v>
      </c>
      <c r="L30" s="248"/>
      <c r="M30" s="173"/>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v>1</v>
      </c>
      <c r="AK30" s="129"/>
      <c r="AL30" s="129">
        <v>4</v>
      </c>
      <c r="AM30" s="129"/>
      <c r="AN30" s="129"/>
      <c r="AO30" s="129"/>
      <c r="AP30" s="129"/>
      <c r="AQ30" s="129">
        <v>1</v>
      </c>
      <c r="AR30" s="129"/>
      <c r="AS30" s="129"/>
      <c r="AT30" s="129"/>
      <c r="AU30" s="129"/>
      <c r="AV30" s="129"/>
      <c r="AW30" s="129">
        <v>1</v>
      </c>
      <c r="AX30" s="129"/>
      <c r="AY30" s="129"/>
      <c r="AZ30" s="129"/>
      <c r="BA30" s="129"/>
      <c r="BB30" s="129"/>
      <c r="BC30" s="129"/>
      <c r="BD30" s="129"/>
      <c r="BE30" s="129"/>
      <c r="BF30" s="129"/>
      <c r="BG30" s="129"/>
      <c r="BH30" s="129"/>
      <c r="BI30" s="129"/>
      <c r="BJ30" s="129"/>
      <c r="BK30" s="129"/>
      <c r="BL30" s="129">
        <v>1</v>
      </c>
      <c r="BM30" s="129"/>
      <c r="BN30" s="129"/>
      <c r="BO30" s="129"/>
      <c r="BP30" s="129">
        <v>1</v>
      </c>
      <c r="BQ30" s="129">
        <v>3</v>
      </c>
      <c r="BR30" s="129"/>
      <c r="BS30" s="129"/>
      <c r="BT30" s="129"/>
      <c r="BU30" s="231">
        <f t="shared" si="2"/>
        <v>12</v>
      </c>
    </row>
    <row r="31" spans="1:73" ht="15" x14ac:dyDescent="0.15">
      <c r="A31" s="315" t="s">
        <v>192</v>
      </c>
      <c r="B31" s="316" t="s">
        <v>518</v>
      </c>
      <c r="C31" s="316" t="s">
        <v>231</v>
      </c>
      <c r="D31" s="316" t="s">
        <v>633</v>
      </c>
      <c r="E31" s="316" t="s">
        <v>135</v>
      </c>
      <c r="F31" s="316"/>
      <c r="G31" s="317">
        <v>0.1</v>
      </c>
      <c r="H31" s="318">
        <v>0.25</v>
      </c>
      <c r="I31" s="316" t="s">
        <v>1027</v>
      </c>
      <c r="J31" s="319">
        <f t="shared" si="0"/>
        <v>8</v>
      </c>
      <c r="K31" s="319">
        <f t="shared" si="1"/>
        <v>20</v>
      </c>
      <c r="L31" s="248"/>
      <c r="M31" s="173"/>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v>6</v>
      </c>
      <c r="AW31" s="129">
        <v>1</v>
      </c>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231">
        <f t="shared" si="2"/>
        <v>7</v>
      </c>
    </row>
    <row r="32" spans="1:73" ht="15" x14ac:dyDescent="0.15">
      <c r="A32" s="315" t="s">
        <v>193</v>
      </c>
      <c r="B32" s="316" t="s">
        <v>518</v>
      </c>
      <c r="C32" s="316" t="s">
        <v>231</v>
      </c>
      <c r="D32" s="316" t="s">
        <v>634</v>
      </c>
      <c r="E32" s="316" t="s">
        <v>135</v>
      </c>
      <c r="F32" s="316"/>
      <c r="G32" s="317">
        <v>0.1</v>
      </c>
      <c r="H32" s="318">
        <v>0.5</v>
      </c>
      <c r="I32" s="316" t="s">
        <v>1027</v>
      </c>
      <c r="J32" s="319">
        <f t="shared" si="0"/>
        <v>8</v>
      </c>
      <c r="K32" s="319">
        <f t="shared" si="1"/>
        <v>40</v>
      </c>
      <c r="L32" s="248"/>
      <c r="M32" s="173"/>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v>1</v>
      </c>
      <c r="AY32" s="129">
        <v>2</v>
      </c>
      <c r="AZ32" s="129"/>
      <c r="BA32" s="129"/>
      <c r="BB32" s="129"/>
      <c r="BC32" s="129"/>
      <c r="BD32" s="129"/>
      <c r="BE32" s="129"/>
      <c r="BF32" s="129"/>
      <c r="BG32" s="129"/>
      <c r="BH32" s="129"/>
      <c r="BI32" s="129"/>
      <c r="BJ32" s="129"/>
      <c r="BK32" s="129">
        <v>1</v>
      </c>
      <c r="BL32" s="129"/>
      <c r="BM32" s="129"/>
      <c r="BN32" s="129"/>
      <c r="BO32" s="129"/>
      <c r="BP32" s="129"/>
      <c r="BQ32" s="129"/>
      <c r="BR32" s="129"/>
      <c r="BS32" s="129"/>
      <c r="BT32" s="129"/>
      <c r="BU32" s="231">
        <f t="shared" si="2"/>
        <v>4</v>
      </c>
    </row>
    <row r="33" spans="1:73" ht="15" x14ac:dyDescent="0.15">
      <c r="A33" s="315" t="s">
        <v>194</v>
      </c>
      <c r="B33" s="316" t="s">
        <v>518</v>
      </c>
      <c r="C33" s="316" t="s">
        <v>231</v>
      </c>
      <c r="D33" s="316" t="s">
        <v>635</v>
      </c>
      <c r="E33" s="316" t="s">
        <v>135</v>
      </c>
      <c r="F33" s="316"/>
      <c r="G33" s="317">
        <v>0.1</v>
      </c>
      <c r="H33" s="318">
        <v>0.9</v>
      </c>
      <c r="I33" s="316" t="s">
        <v>1027</v>
      </c>
      <c r="J33" s="319">
        <f t="shared" si="0"/>
        <v>8</v>
      </c>
      <c r="K33" s="319">
        <f t="shared" si="1"/>
        <v>72</v>
      </c>
      <c r="L33" s="248"/>
      <c r="M33" s="173"/>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v>2</v>
      </c>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231">
        <f t="shared" si="2"/>
        <v>2</v>
      </c>
    </row>
    <row r="34" spans="1:73" ht="15" x14ac:dyDescent="0.15">
      <c r="A34" s="315" t="s">
        <v>195</v>
      </c>
      <c r="B34" s="316" t="s">
        <v>518</v>
      </c>
      <c r="C34" s="316" t="s">
        <v>231</v>
      </c>
      <c r="D34" s="316" t="s">
        <v>636</v>
      </c>
      <c r="E34" s="316" t="s">
        <v>135</v>
      </c>
      <c r="F34" s="316"/>
      <c r="G34" s="317">
        <v>0.15</v>
      </c>
      <c r="H34" s="318">
        <v>0.4</v>
      </c>
      <c r="I34" s="316" t="s">
        <v>1027</v>
      </c>
      <c r="J34" s="319">
        <f t="shared" si="0"/>
        <v>12</v>
      </c>
      <c r="K34" s="319">
        <f t="shared" si="1"/>
        <v>32</v>
      </c>
      <c r="L34" s="248"/>
      <c r="M34" s="173"/>
      <c r="N34" s="129"/>
      <c r="O34" s="129"/>
      <c r="P34" s="129"/>
      <c r="Q34" s="129"/>
      <c r="R34" s="129"/>
      <c r="S34" s="129"/>
      <c r="T34" s="129">
        <v>1</v>
      </c>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v>1</v>
      </c>
      <c r="AV34" s="129">
        <v>3</v>
      </c>
      <c r="AW34" s="129">
        <v>1</v>
      </c>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231">
        <f t="shared" si="2"/>
        <v>6</v>
      </c>
    </row>
    <row r="35" spans="1:73" ht="15" x14ac:dyDescent="0.15">
      <c r="A35" s="315" t="s">
        <v>196</v>
      </c>
      <c r="B35" s="316" t="s">
        <v>518</v>
      </c>
      <c r="C35" s="316" t="s">
        <v>231</v>
      </c>
      <c r="D35" s="316" t="s">
        <v>637</v>
      </c>
      <c r="E35" s="316" t="s">
        <v>135</v>
      </c>
      <c r="F35" s="316"/>
      <c r="G35" s="317">
        <v>0.15</v>
      </c>
      <c r="H35" s="318">
        <v>0.7</v>
      </c>
      <c r="I35" s="316" t="s">
        <v>1027</v>
      </c>
      <c r="J35" s="319">
        <f t="shared" si="0"/>
        <v>12</v>
      </c>
      <c r="K35" s="319">
        <f t="shared" si="1"/>
        <v>56</v>
      </c>
      <c r="L35" s="248"/>
      <c r="M35" s="173"/>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v>1</v>
      </c>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231">
        <f t="shared" si="2"/>
        <v>1</v>
      </c>
    </row>
    <row r="36" spans="1:73" ht="15" x14ac:dyDescent="0.15">
      <c r="A36" s="320" t="s">
        <v>197</v>
      </c>
      <c r="B36" s="316" t="s">
        <v>518</v>
      </c>
      <c r="C36" s="316" t="s">
        <v>231</v>
      </c>
      <c r="D36" s="320" t="s">
        <v>638</v>
      </c>
      <c r="E36" s="316" t="s">
        <v>135</v>
      </c>
      <c r="F36" s="316"/>
      <c r="G36" s="317">
        <v>0.2</v>
      </c>
      <c r="H36" s="318">
        <v>0.3</v>
      </c>
      <c r="I36" s="316" t="s">
        <v>1027</v>
      </c>
      <c r="J36" s="319">
        <f t="shared" si="0"/>
        <v>16</v>
      </c>
      <c r="K36" s="319">
        <f t="shared" si="1"/>
        <v>24</v>
      </c>
      <c r="L36" s="248"/>
      <c r="M36" s="173"/>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v>1</v>
      </c>
      <c r="AR36" s="129"/>
      <c r="AS36" s="129"/>
      <c r="AT36" s="129"/>
      <c r="AU36" s="129"/>
      <c r="AV36" s="129"/>
      <c r="AW36" s="129"/>
      <c r="AX36" s="129"/>
      <c r="AY36" s="129"/>
      <c r="AZ36" s="129"/>
      <c r="BA36" s="129"/>
      <c r="BB36" s="129"/>
      <c r="BC36" s="129"/>
      <c r="BD36" s="129"/>
      <c r="BE36" s="129"/>
      <c r="BF36" s="129"/>
      <c r="BG36" s="129"/>
      <c r="BH36" s="129"/>
      <c r="BI36" s="129"/>
      <c r="BJ36" s="129"/>
      <c r="BK36" s="129">
        <v>11</v>
      </c>
      <c r="BL36" s="129">
        <f>2</f>
        <v>2</v>
      </c>
      <c r="BM36" s="129"/>
      <c r="BN36" s="129"/>
      <c r="BO36" s="129">
        <v>1</v>
      </c>
      <c r="BP36" s="129">
        <v>4</v>
      </c>
      <c r="BQ36" s="129"/>
      <c r="BR36" s="129"/>
      <c r="BS36" s="129"/>
      <c r="BT36" s="129"/>
      <c r="BU36" s="231">
        <f t="shared" si="2"/>
        <v>19</v>
      </c>
    </row>
    <row r="37" spans="1:73" ht="15" x14ac:dyDescent="0.15">
      <c r="A37" s="315" t="s">
        <v>198</v>
      </c>
      <c r="B37" s="316" t="s">
        <v>518</v>
      </c>
      <c r="C37" s="316" t="s">
        <v>231</v>
      </c>
      <c r="D37" s="316" t="s">
        <v>639</v>
      </c>
      <c r="E37" s="316" t="s">
        <v>135</v>
      </c>
      <c r="F37" s="316"/>
      <c r="G37" s="317">
        <v>0.2</v>
      </c>
      <c r="H37" s="318">
        <v>0.4</v>
      </c>
      <c r="I37" s="316" t="s">
        <v>1027</v>
      </c>
      <c r="J37" s="319">
        <f t="shared" si="0"/>
        <v>16</v>
      </c>
      <c r="K37" s="319">
        <f t="shared" si="1"/>
        <v>32</v>
      </c>
      <c r="L37" s="248"/>
      <c r="M37" s="173"/>
      <c r="N37" s="129"/>
      <c r="O37" s="129"/>
      <c r="P37" s="129"/>
      <c r="Q37" s="129"/>
      <c r="R37" s="129"/>
      <c r="S37" s="129"/>
      <c r="T37" s="129"/>
      <c r="U37" s="129"/>
      <c r="V37" s="129"/>
      <c r="W37" s="129">
        <v>1</v>
      </c>
      <c r="X37" s="129"/>
      <c r="Y37" s="129"/>
      <c r="Z37" s="129"/>
      <c r="AA37" s="129"/>
      <c r="AB37" s="129"/>
      <c r="AC37" s="129"/>
      <c r="AD37" s="129"/>
      <c r="AE37" s="129"/>
      <c r="AF37" s="129"/>
      <c r="AG37" s="129"/>
      <c r="AH37" s="129"/>
      <c r="AI37" s="129"/>
      <c r="AJ37" s="129"/>
      <c r="AK37" s="129"/>
      <c r="AL37" s="129"/>
      <c r="AM37" s="129"/>
      <c r="AN37" s="129"/>
      <c r="AO37" s="129"/>
      <c r="AP37" s="129"/>
      <c r="AQ37" s="129"/>
      <c r="AR37" s="129">
        <f>1+3</f>
        <v>4</v>
      </c>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231">
        <f t="shared" si="2"/>
        <v>5</v>
      </c>
    </row>
    <row r="38" spans="1:73" ht="15" x14ac:dyDescent="0.15">
      <c r="A38" s="315" t="s">
        <v>199</v>
      </c>
      <c r="B38" s="316" t="s">
        <v>518</v>
      </c>
      <c r="C38" s="316" t="s">
        <v>231</v>
      </c>
      <c r="D38" s="316" t="s">
        <v>640</v>
      </c>
      <c r="E38" s="316" t="s">
        <v>135</v>
      </c>
      <c r="F38" s="316"/>
      <c r="G38" s="317">
        <v>0.2</v>
      </c>
      <c r="H38" s="318">
        <v>0.6</v>
      </c>
      <c r="I38" s="316" t="s">
        <v>1027</v>
      </c>
      <c r="J38" s="319">
        <f t="shared" si="0"/>
        <v>16</v>
      </c>
      <c r="K38" s="319">
        <f t="shared" si="1"/>
        <v>48</v>
      </c>
      <c r="L38" s="248"/>
      <c r="M38" s="173"/>
      <c r="N38" s="129"/>
      <c r="O38" s="129"/>
      <c r="P38" s="129"/>
      <c r="Q38" s="129"/>
      <c r="R38" s="129"/>
      <c r="S38" s="129"/>
      <c r="T38" s="129"/>
      <c r="U38" s="129"/>
      <c r="V38" s="129"/>
      <c r="W38" s="129"/>
      <c r="X38" s="129"/>
      <c r="Y38" s="129"/>
      <c r="Z38" s="129"/>
      <c r="AA38" s="129"/>
      <c r="AB38" s="129"/>
      <c r="AC38" s="129"/>
      <c r="AD38" s="129">
        <v>1</v>
      </c>
      <c r="AE38" s="129"/>
      <c r="AF38" s="129"/>
      <c r="AG38" s="129"/>
      <c r="AH38" s="129"/>
      <c r="AI38" s="129"/>
      <c r="AJ38" s="129"/>
      <c r="AK38" s="129"/>
      <c r="AL38" s="129"/>
      <c r="AM38" s="129"/>
      <c r="AN38" s="129"/>
      <c r="AO38" s="129"/>
      <c r="AP38" s="129"/>
      <c r="AQ38" s="129"/>
      <c r="AR38" s="129"/>
      <c r="AS38" s="129"/>
      <c r="AT38" s="129">
        <v>4</v>
      </c>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v>1</v>
      </c>
      <c r="BS38" s="129"/>
      <c r="BT38" s="129"/>
      <c r="BU38" s="231">
        <f t="shared" si="2"/>
        <v>6</v>
      </c>
    </row>
    <row r="39" spans="1:73" ht="15" x14ac:dyDescent="0.15">
      <c r="A39" s="315" t="s">
        <v>200</v>
      </c>
      <c r="B39" s="316" t="s">
        <v>518</v>
      </c>
      <c r="C39" s="316" t="s">
        <v>231</v>
      </c>
      <c r="D39" s="316" t="s">
        <v>641</v>
      </c>
      <c r="E39" s="316" t="s">
        <v>135</v>
      </c>
      <c r="F39" s="316"/>
      <c r="G39" s="317">
        <v>0.25</v>
      </c>
      <c r="H39" s="318">
        <v>0.8</v>
      </c>
      <c r="I39" s="316" t="s">
        <v>1027</v>
      </c>
      <c r="J39" s="319">
        <f t="shared" si="0"/>
        <v>20</v>
      </c>
      <c r="K39" s="319">
        <f t="shared" si="1"/>
        <v>64</v>
      </c>
      <c r="L39" s="248"/>
      <c r="M39" s="173"/>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v>1</v>
      </c>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v>1</v>
      </c>
      <c r="BQ39" s="129"/>
      <c r="BR39" s="129">
        <v>1</v>
      </c>
      <c r="BS39" s="129"/>
      <c r="BT39" s="129"/>
      <c r="BU39" s="231">
        <f t="shared" si="2"/>
        <v>3</v>
      </c>
    </row>
    <row r="40" spans="1:73" ht="15" x14ac:dyDescent="0.15">
      <c r="A40" s="315" t="s">
        <v>201</v>
      </c>
      <c r="B40" s="316" t="s">
        <v>518</v>
      </c>
      <c r="C40" s="316" t="s">
        <v>231</v>
      </c>
      <c r="D40" s="316" t="s">
        <v>642</v>
      </c>
      <c r="E40" s="316" t="s">
        <v>135</v>
      </c>
      <c r="F40" s="316"/>
      <c r="G40" s="317">
        <v>0.5</v>
      </c>
      <c r="H40" s="318">
        <v>0.7</v>
      </c>
      <c r="I40" s="316" t="s">
        <v>1027</v>
      </c>
      <c r="J40" s="319">
        <f t="shared" si="0"/>
        <v>40</v>
      </c>
      <c r="K40" s="319">
        <f t="shared" si="1"/>
        <v>56</v>
      </c>
      <c r="L40" s="248"/>
      <c r="M40" s="173"/>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v>1</v>
      </c>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s="129"/>
      <c r="BK40" s="129"/>
      <c r="BL40" s="129"/>
      <c r="BM40" s="129"/>
      <c r="BN40" s="129">
        <v>2</v>
      </c>
      <c r="BO40" s="129"/>
      <c r="BP40" s="129"/>
      <c r="BQ40" s="129"/>
      <c r="BR40" s="129"/>
      <c r="BS40" s="129"/>
      <c r="BT40" s="129"/>
      <c r="BU40" s="231">
        <f t="shared" si="2"/>
        <v>3</v>
      </c>
    </row>
    <row r="41" spans="1:73" ht="15" x14ac:dyDescent="0.15">
      <c r="A41" s="315" t="s">
        <v>202</v>
      </c>
      <c r="B41" s="316" t="s">
        <v>518</v>
      </c>
      <c r="C41" s="316" t="s">
        <v>231</v>
      </c>
      <c r="D41" s="316" t="s">
        <v>643</v>
      </c>
      <c r="E41" s="316" t="s">
        <v>135</v>
      </c>
      <c r="F41" s="316"/>
      <c r="G41" s="317">
        <v>0.5</v>
      </c>
      <c r="H41" s="318">
        <v>0.9</v>
      </c>
      <c r="I41" s="316" t="s">
        <v>1027</v>
      </c>
      <c r="J41" s="319">
        <f t="shared" si="0"/>
        <v>40</v>
      </c>
      <c r="K41" s="319">
        <f t="shared" si="1"/>
        <v>72</v>
      </c>
      <c r="L41" s="248"/>
      <c r="M41" s="173"/>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v>1</v>
      </c>
      <c r="AS41" s="129"/>
      <c r="AT41" s="129"/>
      <c r="AU41" s="129"/>
      <c r="AV41" s="129"/>
      <c r="AW41" s="129"/>
      <c r="AX41" s="129"/>
      <c r="AY41" s="129"/>
      <c r="AZ41" s="129"/>
      <c r="BA41" s="129"/>
      <c r="BB41" s="129"/>
      <c r="BC41" s="129"/>
      <c r="BD41" s="129"/>
      <c r="BE41" s="129"/>
      <c r="BF41" s="129"/>
      <c r="BG41" s="129"/>
      <c r="BH41" s="129"/>
      <c r="BI41" s="129"/>
      <c r="BJ41" s="129"/>
      <c r="BK41" s="129"/>
      <c r="BL41" s="129"/>
      <c r="BM41" s="129"/>
      <c r="BN41" s="129"/>
      <c r="BO41" s="129"/>
      <c r="BP41" s="129">
        <v>1</v>
      </c>
      <c r="BQ41" s="129"/>
      <c r="BR41" s="129"/>
      <c r="BS41" s="129"/>
      <c r="BT41" s="129"/>
      <c r="BU41" s="231">
        <f t="shared" si="2"/>
        <v>2</v>
      </c>
    </row>
    <row r="42" spans="1:73" ht="15" x14ac:dyDescent="0.15">
      <c r="A42" s="315" t="s">
        <v>203</v>
      </c>
      <c r="B42" s="316" t="s">
        <v>518</v>
      </c>
      <c r="C42" s="316" t="s">
        <v>231</v>
      </c>
      <c r="D42" s="316" t="s">
        <v>644</v>
      </c>
      <c r="E42" s="316" t="s">
        <v>135</v>
      </c>
      <c r="F42" s="316"/>
      <c r="G42" s="317">
        <v>0.9</v>
      </c>
      <c r="H42" s="318">
        <v>1</v>
      </c>
      <c r="I42" s="316" t="s">
        <v>1027</v>
      </c>
      <c r="J42" s="319">
        <f t="shared" ref="J42:J69" si="3">G42*80</f>
        <v>72</v>
      </c>
      <c r="K42" s="319">
        <f t="shared" si="1"/>
        <v>80</v>
      </c>
      <c r="L42" s="248"/>
      <c r="M42" s="173"/>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c r="BO42" s="129"/>
      <c r="BP42" s="129"/>
      <c r="BQ42" s="129"/>
      <c r="BR42" s="129"/>
      <c r="BS42" s="129">
        <v>1</v>
      </c>
      <c r="BT42" s="129"/>
      <c r="BU42" s="231">
        <f t="shared" si="2"/>
        <v>1</v>
      </c>
    </row>
    <row r="43" spans="1:73" ht="15" x14ac:dyDescent="0.15">
      <c r="A43" s="315" t="s">
        <v>204</v>
      </c>
      <c r="B43" s="316" t="s">
        <v>518</v>
      </c>
      <c r="C43" s="316" t="s">
        <v>231</v>
      </c>
      <c r="D43" s="316" t="s">
        <v>645</v>
      </c>
      <c r="E43" s="316" t="s">
        <v>135</v>
      </c>
      <c r="F43" s="316"/>
      <c r="G43" s="317">
        <v>1</v>
      </c>
      <c r="H43" s="318">
        <v>1.5</v>
      </c>
      <c r="I43" s="316" t="s">
        <v>1027</v>
      </c>
      <c r="J43" s="319">
        <f t="shared" si="3"/>
        <v>80</v>
      </c>
      <c r="K43" s="319">
        <f t="shared" ref="K43:K74" si="4">H43*80</f>
        <v>120</v>
      </c>
      <c r="L43" s="248"/>
      <c r="M43" s="173"/>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c r="BJ43" s="129"/>
      <c r="BK43" s="129"/>
      <c r="BL43" s="129"/>
      <c r="BM43" s="129"/>
      <c r="BN43" s="129"/>
      <c r="BO43" s="129"/>
      <c r="BP43" s="129"/>
      <c r="BQ43" s="129"/>
      <c r="BR43" s="129">
        <v>1</v>
      </c>
      <c r="BS43" s="129"/>
      <c r="BT43" s="129"/>
      <c r="BU43" s="231">
        <f t="shared" si="2"/>
        <v>1</v>
      </c>
    </row>
    <row r="44" spans="1:73" ht="15" x14ac:dyDescent="0.15">
      <c r="A44" s="315" t="s">
        <v>206</v>
      </c>
      <c r="B44" s="316" t="s">
        <v>518</v>
      </c>
      <c r="C44" s="316" t="s">
        <v>228</v>
      </c>
      <c r="D44" s="316" t="s">
        <v>647</v>
      </c>
      <c r="E44" s="316" t="s">
        <v>135</v>
      </c>
      <c r="F44" s="316"/>
      <c r="G44" s="317">
        <v>0.2</v>
      </c>
      <c r="H44" s="318">
        <v>0.3</v>
      </c>
      <c r="I44" s="316" t="s">
        <v>1027</v>
      </c>
      <c r="J44" s="319">
        <f t="shared" si="3"/>
        <v>16</v>
      </c>
      <c r="K44" s="319">
        <f t="shared" si="4"/>
        <v>24</v>
      </c>
      <c r="L44" s="248"/>
      <c r="M44" s="173"/>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v>2</v>
      </c>
      <c r="AX44" s="129"/>
      <c r="AY44" s="129"/>
      <c r="AZ44" s="129"/>
      <c r="BA44" s="129"/>
      <c r="BB44" s="129"/>
      <c r="BC44" s="129"/>
      <c r="BD44" s="129"/>
      <c r="BE44" s="129"/>
      <c r="BF44" s="129"/>
      <c r="BG44" s="129"/>
      <c r="BH44" s="129"/>
      <c r="BI44" s="129"/>
      <c r="BJ44" s="129"/>
      <c r="BK44" s="129"/>
      <c r="BL44" s="129"/>
      <c r="BM44" s="129"/>
      <c r="BN44" s="129"/>
      <c r="BO44" s="129"/>
      <c r="BP44" s="129"/>
      <c r="BQ44" s="129"/>
      <c r="BR44" s="129"/>
      <c r="BS44" s="129"/>
      <c r="BT44" s="129"/>
      <c r="BU44" s="231">
        <f t="shared" si="2"/>
        <v>2</v>
      </c>
    </row>
    <row r="45" spans="1:73" ht="15" x14ac:dyDescent="0.15">
      <c r="A45" s="315" t="s">
        <v>208</v>
      </c>
      <c r="B45" s="316" t="s">
        <v>518</v>
      </c>
      <c r="C45" s="316" t="s">
        <v>228</v>
      </c>
      <c r="D45" s="316" t="s">
        <v>648</v>
      </c>
      <c r="E45" s="316" t="s">
        <v>135</v>
      </c>
      <c r="F45" s="316"/>
      <c r="G45" s="317">
        <v>0.24</v>
      </c>
      <c r="H45" s="318">
        <v>0.4</v>
      </c>
      <c r="I45" s="316" t="s">
        <v>1027</v>
      </c>
      <c r="J45" s="319">
        <f t="shared" si="3"/>
        <v>19.2</v>
      </c>
      <c r="K45" s="319">
        <f t="shared" si="4"/>
        <v>32</v>
      </c>
      <c r="L45" s="248"/>
      <c r="M45" s="173"/>
      <c r="N45" s="129"/>
      <c r="O45" s="129"/>
      <c r="P45" s="129"/>
      <c r="Q45" s="129"/>
      <c r="R45" s="129"/>
      <c r="S45" s="129"/>
      <c r="T45" s="129"/>
      <c r="U45" s="129"/>
      <c r="V45" s="129"/>
      <c r="W45" s="129"/>
      <c r="X45" s="129">
        <v>2</v>
      </c>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9"/>
      <c r="BK45" s="129"/>
      <c r="BL45" s="129"/>
      <c r="BM45" s="129"/>
      <c r="BN45" s="129"/>
      <c r="BO45" s="129"/>
      <c r="BP45" s="129"/>
      <c r="BQ45" s="129"/>
      <c r="BR45" s="129"/>
      <c r="BS45" s="129"/>
      <c r="BT45" s="129"/>
      <c r="BU45" s="231">
        <f t="shared" si="2"/>
        <v>2</v>
      </c>
    </row>
    <row r="46" spans="1:73" ht="15" x14ac:dyDescent="0.15">
      <c r="A46" s="315" t="s">
        <v>209</v>
      </c>
      <c r="B46" s="316" t="s">
        <v>518</v>
      </c>
      <c r="C46" s="316" t="s">
        <v>228</v>
      </c>
      <c r="D46" s="316" t="s">
        <v>650</v>
      </c>
      <c r="E46" s="316" t="s">
        <v>135</v>
      </c>
      <c r="F46" s="316"/>
      <c r="G46" s="317">
        <v>0.4</v>
      </c>
      <c r="H46" s="318">
        <v>0.5</v>
      </c>
      <c r="I46" s="316" t="s">
        <v>1027</v>
      </c>
      <c r="J46" s="319">
        <f t="shared" si="3"/>
        <v>32</v>
      </c>
      <c r="K46" s="319">
        <f t="shared" si="4"/>
        <v>40</v>
      </c>
      <c r="L46" s="248"/>
      <c r="M46" s="173"/>
      <c r="N46" s="129"/>
      <c r="O46" s="129"/>
      <c r="P46" s="129"/>
      <c r="Q46" s="129"/>
      <c r="R46" s="129"/>
      <c r="S46" s="129"/>
      <c r="T46" s="129"/>
      <c r="U46" s="129"/>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v>1</v>
      </c>
      <c r="AW46" s="129"/>
      <c r="AX46" s="129"/>
      <c r="AY46" s="129"/>
      <c r="AZ46" s="129"/>
      <c r="BA46" s="129"/>
      <c r="BB46" s="129"/>
      <c r="BC46" s="129"/>
      <c r="BD46" s="129"/>
      <c r="BE46" s="129"/>
      <c r="BF46" s="129"/>
      <c r="BG46" s="129"/>
      <c r="BH46" s="129"/>
      <c r="BI46" s="129"/>
      <c r="BJ46" s="129"/>
      <c r="BK46" s="129"/>
      <c r="BL46" s="129"/>
      <c r="BM46" s="129"/>
      <c r="BN46" s="129"/>
      <c r="BO46" s="129"/>
      <c r="BP46" s="129"/>
      <c r="BQ46" s="129"/>
      <c r="BR46" s="129"/>
      <c r="BS46" s="129"/>
      <c r="BT46" s="129"/>
      <c r="BU46" s="231">
        <f t="shared" si="2"/>
        <v>1</v>
      </c>
    </row>
    <row r="47" spans="1:73" ht="15" x14ac:dyDescent="0.15">
      <c r="A47" s="315" t="s">
        <v>210</v>
      </c>
      <c r="B47" s="316" t="s">
        <v>518</v>
      </c>
      <c r="C47" s="316" t="s">
        <v>232</v>
      </c>
      <c r="D47" s="316" t="s">
        <v>651</v>
      </c>
      <c r="E47" s="316" t="s">
        <v>135</v>
      </c>
      <c r="F47" s="316"/>
      <c r="G47" s="317">
        <v>0.4</v>
      </c>
      <c r="H47" s="318">
        <v>1.7</v>
      </c>
      <c r="I47" s="316" t="s">
        <v>1027</v>
      </c>
      <c r="J47" s="319">
        <f t="shared" si="3"/>
        <v>32</v>
      </c>
      <c r="K47" s="319">
        <f t="shared" si="4"/>
        <v>136</v>
      </c>
      <c r="L47" s="248"/>
      <c r="M47" s="173"/>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v>1</v>
      </c>
      <c r="AS47" s="129"/>
      <c r="AT47" s="129"/>
      <c r="AU47" s="129"/>
      <c r="AV47" s="129"/>
      <c r="AW47" s="129"/>
      <c r="AX47" s="129"/>
      <c r="AY47" s="129"/>
      <c r="AZ47" s="129"/>
      <c r="BA47" s="129"/>
      <c r="BB47" s="129"/>
      <c r="BC47" s="129"/>
      <c r="BD47" s="129"/>
      <c r="BE47" s="129"/>
      <c r="BF47" s="129"/>
      <c r="BG47" s="129"/>
      <c r="BH47" s="129"/>
      <c r="BI47" s="129">
        <v>1</v>
      </c>
      <c r="BJ47" s="129"/>
      <c r="BK47" s="129"/>
      <c r="BL47" s="129"/>
      <c r="BM47" s="129"/>
      <c r="BN47" s="129"/>
      <c r="BO47" s="129"/>
      <c r="BP47" s="129">
        <v>1</v>
      </c>
      <c r="BQ47" s="129"/>
      <c r="BR47" s="129"/>
      <c r="BS47" s="129"/>
      <c r="BT47" s="129"/>
      <c r="BU47" s="231">
        <f t="shared" si="2"/>
        <v>3</v>
      </c>
    </row>
    <row r="48" spans="1:73" ht="15" x14ac:dyDescent="0.15">
      <c r="A48" s="315" t="s">
        <v>211</v>
      </c>
      <c r="B48" s="316" t="s">
        <v>518</v>
      </c>
      <c r="C48" s="316" t="s">
        <v>233</v>
      </c>
      <c r="D48" s="316" t="s">
        <v>652</v>
      </c>
      <c r="E48" s="316" t="s">
        <v>131</v>
      </c>
      <c r="F48" s="316"/>
      <c r="G48" s="317">
        <v>0.45</v>
      </c>
      <c r="H48" s="318">
        <v>0.45</v>
      </c>
      <c r="I48" s="316" t="s">
        <v>1029</v>
      </c>
      <c r="J48" s="319">
        <f t="shared" si="3"/>
        <v>36</v>
      </c>
      <c r="K48" s="319">
        <f t="shared" si="4"/>
        <v>36</v>
      </c>
      <c r="L48" s="248"/>
      <c r="M48" s="173"/>
      <c r="N48" s="129"/>
      <c r="O48" s="129"/>
      <c r="P48" s="129"/>
      <c r="Q48" s="129"/>
      <c r="R48" s="129"/>
      <c r="S48" s="129"/>
      <c r="T48" s="129"/>
      <c r="U48" s="129"/>
      <c r="V48" s="129"/>
      <c r="W48" s="129"/>
      <c r="X48" s="129">
        <v>2</v>
      </c>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v>1</v>
      </c>
      <c r="AY48" s="129"/>
      <c r="AZ48" s="129"/>
      <c r="BA48" s="129">
        <v>3</v>
      </c>
      <c r="BB48" s="129"/>
      <c r="BC48" s="129"/>
      <c r="BD48" s="129"/>
      <c r="BE48" s="129"/>
      <c r="BF48" s="129"/>
      <c r="BG48" s="129"/>
      <c r="BH48" s="129"/>
      <c r="BI48" s="129"/>
      <c r="BJ48" s="129"/>
      <c r="BK48" s="129"/>
      <c r="BL48" s="129"/>
      <c r="BM48" s="129"/>
      <c r="BN48" s="129"/>
      <c r="BO48" s="129"/>
      <c r="BP48" s="129">
        <v>1</v>
      </c>
      <c r="BQ48" s="129"/>
      <c r="BR48" s="129"/>
      <c r="BS48" s="129"/>
      <c r="BT48" s="129"/>
      <c r="BU48" s="231">
        <f t="shared" si="2"/>
        <v>7</v>
      </c>
    </row>
    <row r="49" spans="1:73" ht="15" x14ac:dyDescent="0.15">
      <c r="A49" s="315" t="s">
        <v>212</v>
      </c>
      <c r="B49" s="316" t="s">
        <v>518</v>
      </c>
      <c r="C49" s="316" t="s">
        <v>233</v>
      </c>
      <c r="D49" s="316" t="s">
        <v>653</v>
      </c>
      <c r="E49" s="316" t="s">
        <v>131</v>
      </c>
      <c r="F49" s="316"/>
      <c r="G49" s="317">
        <v>0.5</v>
      </c>
      <c r="H49" s="318">
        <v>0.5</v>
      </c>
      <c r="I49" s="316" t="s">
        <v>1029</v>
      </c>
      <c r="J49" s="319">
        <f t="shared" si="3"/>
        <v>40</v>
      </c>
      <c r="K49" s="319">
        <f t="shared" si="4"/>
        <v>40</v>
      </c>
      <c r="L49" s="248"/>
      <c r="M49" s="173"/>
      <c r="O49" s="129">
        <v>1</v>
      </c>
      <c r="P49" s="129">
        <v>3</v>
      </c>
      <c r="Q49" s="129"/>
      <c r="R49" s="129"/>
      <c r="S49" s="129">
        <v>1</v>
      </c>
      <c r="T49" s="129"/>
      <c r="U49" s="129">
        <v>1</v>
      </c>
      <c r="V49" s="129">
        <v>4</v>
      </c>
      <c r="W49" s="129"/>
      <c r="X49" s="129"/>
      <c r="Y49" s="129"/>
      <c r="Z49" s="129">
        <v>1</v>
      </c>
      <c r="AA49" s="129">
        <v>2</v>
      </c>
      <c r="AB49" s="129"/>
      <c r="AC49" s="129">
        <v>4</v>
      </c>
      <c r="AD49" s="129">
        <v>1</v>
      </c>
      <c r="AE49" s="129"/>
      <c r="AF49" s="129">
        <v>3</v>
      </c>
      <c r="AG49" s="129"/>
      <c r="AH49" s="129"/>
      <c r="AI49" s="129">
        <v>4</v>
      </c>
      <c r="AJ49" s="129"/>
      <c r="AK49" s="129"/>
      <c r="AL49" s="129"/>
      <c r="AM49" s="129"/>
      <c r="AN49" s="129"/>
      <c r="AO49" s="129"/>
      <c r="AP49" s="129"/>
      <c r="AQ49" s="129"/>
      <c r="AR49" s="129">
        <v>2</v>
      </c>
      <c r="AS49" s="129"/>
      <c r="AT49" s="129">
        <v>1</v>
      </c>
      <c r="AU49" s="129"/>
      <c r="AV49" s="129"/>
      <c r="AW49" s="129">
        <v>1</v>
      </c>
      <c r="AX49" s="129"/>
      <c r="AY49" s="129">
        <v>1</v>
      </c>
      <c r="AZ49" s="129">
        <v>2</v>
      </c>
      <c r="BA49" s="129"/>
      <c r="BB49" s="129"/>
      <c r="BC49" s="129"/>
      <c r="BD49" s="129"/>
      <c r="BE49" s="129"/>
      <c r="BF49" s="129"/>
      <c r="BG49" s="129"/>
      <c r="BH49" s="129"/>
      <c r="BI49" s="129"/>
      <c r="BJ49" s="129"/>
      <c r="BK49" s="129"/>
      <c r="BL49" s="129">
        <v>6</v>
      </c>
      <c r="BM49" s="129"/>
      <c r="BN49" s="129"/>
      <c r="BO49" s="129">
        <f>21</f>
        <v>21</v>
      </c>
      <c r="BP49" s="129">
        <v>3</v>
      </c>
      <c r="BQ49" s="129"/>
      <c r="BR49" s="129">
        <v>1</v>
      </c>
      <c r="BS49" s="129">
        <v>1</v>
      </c>
      <c r="BT49" s="129"/>
      <c r="BU49" s="231">
        <f t="shared" si="2"/>
        <v>64</v>
      </c>
    </row>
    <row r="50" spans="1:73" ht="15" x14ac:dyDescent="0.15">
      <c r="A50" s="315" t="s">
        <v>213</v>
      </c>
      <c r="B50" s="316" t="s">
        <v>518</v>
      </c>
      <c r="C50" s="316" t="s">
        <v>233</v>
      </c>
      <c r="D50" s="316" t="s">
        <v>654</v>
      </c>
      <c r="E50" s="316" t="s">
        <v>131</v>
      </c>
      <c r="F50" s="316"/>
      <c r="G50" s="317">
        <v>0.6</v>
      </c>
      <c r="H50" s="318">
        <v>0.6</v>
      </c>
      <c r="I50" s="316" t="s">
        <v>1029</v>
      </c>
      <c r="J50" s="319">
        <f t="shared" si="3"/>
        <v>48</v>
      </c>
      <c r="K50" s="319">
        <f t="shared" si="4"/>
        <v>48</v>
      </c>
      <c r="L50" s="248"/>
      <c r="M50" s="173"/>
      <c r="N50" s="129"/>
      <c r="O50" s="129"/>
      <c r="P50" s="129"/>
      <c r="Q50" s="129"/>
      <c r="R50" s="129"/>
      <c r="S50" s="129"/>
      <c r="T50" s="129"/>
      <c r="U50" s="129"/>
      <c r="V50" s="129"/>
      <c r="W50" s="129"/>
      <c r="X50" s="129"/>
      <c r="Y50" s="129"/>
      <c r="Z50" s="129">
        <v>1</v>
      </c>
      <c r="AA50" s="129"/>
      <c r="AB50" s="129"/>
      <c r="AC50" s="129"/>
      <c r="AD50" s="129"/>
      <c r="AE50" s="129">
        <v>1</v>
      </c>
      <c r="AG50" s="129"/>
      <c r="AH50" s="129"/>
      <c r="AI50" s="129"/>
      <c r="AJ50" s="129"/>
      <c r="AK50" s="129">
        <v>3</v>
      </c>
      <c r="AL50" s="129"/>
      <c r="AM50" s="129"/>
      <c r="AN50" s="129"/>
      <c r="AO50" s="129"/>
      <c r="AP50" s="129"/>
      <c r="AQ50" s="129">
        <v>1</v>
      </c>
      <c r="AR50" s="129">
        <v>1</v>
      </c>
      <c r="AS50" s="129"/>
      <c r="AT50" s="129"/>
      <c r="AU50" s="129"/>
      <c r="AV50" s="129"/>
      <c r="AW50" s="129"/>
      <c r="AX50" s="129"/>
      <c r="AY50" s="129"/>
      <c r="AZ50" s="129"/>
      <c r="BA50" s="129"/>
      <c r="BB50" s="129"/>
      <c r="BC50" s="129"/>
      <c r="BD50" s="129"/>
      <c r="BE50" s="129"/>
      <c r="BF50" s="129">
        <v>1</v>
      </c>
      <c r="BG50" s="129"/>
      <c r="BH50" s="129"/>
      <c r="BI50" s="129"/>
      <c r="BJ50" s="129">
        <v>1</v>
      </c>
      <c r="BK50" s="129"/>
      <c r="BL50" s="129"/>
      <c r="BM50" s="129">
        <v>1</v>
      </c>
      <c r="BN50" s="129"/>
      <c r="BO50" s="129"/>
      <c r="BP50" s="129"/>
      <c r="BQ50" s="129"/>
      <c r="BR50" s="129"/>
      <c r="BS50" s="129"/>
      <c r="BT50" s="129">
        <v>3</v>
      </c>
      <c r="BU50" s="231">
        <f t="shared" si="2"/>
        <v>13</v>
      </c>
    </row>
    <row r="51" spans="1:73" ht="15" x14ac:dyDescent="0.15">
      <c r="A51" s="315" t="s">
        <v>214</v>
      </c>
      <c r="B51" s="316" t="s">
        <v>518</v>
      </c>
      <c r="C51" s="316" t="s">
        <v>233</v>
      </c>
      <c r="D51" s="316" t="s">
        <v>655</v>
      </c>
      <c r="E51" s="316" t="s">
        <v>131</v>
      </c>
      <c r="F51" s="316"/>
      <c r="G51" s="317">
        <v>0.7</v>
      </c>
      <c r="H51" s="318">
        <v>0.7</v>
      </c>
      <c r="I51" s="316" t="s">
        <v>1029</v>
      </c>
      <c r="J51" s="319">
        <f t="shared" si="3"/>
        <v>56</v>
      </c>
      <c r="K51" s="319">
        <f t="shared" si="4"/>
        <v>56</v>
      </c>
      <c r="L51" s="248"/>
      <c r="M51" s="173"/>
      <c r="N51" s="129"/>
      <c r="O51" s="129"/>
      <c r="P51" s="129"/>
      <c r="Q51" s="129"/>
      <c r="R51" s="129"/>
      <c r="S51" s="129"/>
      <c r="T51" s="129"/>
      <c r="U51" s="129"/>
      <c r="V51" s="129"/>
      <c r="W51" s="129">
        <v>3</v>
      </c>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c r="BH51" s="129"/>
      <c r="BI51" s="129">
        <v>2</v>
      </c>
      <c r="BJ51" s="129"/>
      <c r="BK51" s="129"/>
      <c r="BL51" s="129"/>
      <c r="BM51" s="129"/>
      <c r="BN51" s="129"/>
      <c r="BO51" s="129"/>
      <c r="BP51" s="129"/>
      <c r="BQ51" s="129"/>
      <c r="BR51" s="129"/>
      <c r="BS51" s="129"/>
      <c r="BT51" s="129"/>
      <c r="BU51" s="231">
        <f t="shared" si="2"/>
        <v>5</v>
      </c>
    </row>
    <row r="52" spans="1:73" ht="15" x14ac:dyDescent="0.15">
      <c r="A52" s="315" t="s">
        <v>215</v>
      </c>
      <c r="B52" s="316" t="s">
        <v>518</v>
      </c>
      <c r="C52" s="316" t="s">
        <v>233</v>
      </c>
      <c r="D52" s="316" t="s">
        <v>656</v>
      </c>
      <c r="E52" s="316" t="s">
        <v>131</v>
      </c>
      <c r="F52" s="316"/>
      <c r="G52" s="317">
        <v>1.5</v>
      </c>
      <c r="H52" s="318">
        <v>1.5</v>
      </c>
      <c r="I52" s="316" t="s">
        <v>1029</v>
      </c>
      <c r="J52" s="319">
        <f t="shared" si="3"/>
        <v>120</v>
      </c>
      <c r="K52" s="319">
        <f t="shared" si="4"/>
        <v>120</v>
      </c>
      <c r="L52" s="248"/>
      <c r="M52" s="173"/>
      <c r="N52" s="129"/>
      <c r="O52" s="129"/>
      <c r="P52" s="129"/>
      <c r="Q52" s="129"/>
      <c r="R52" s="129"/>
      <c r="S52" s="129"/>
      <c r="T52" s="129"/>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s="129"/>
      <c r="BK52" s="129"/>
      <c r="BL52" s="129"/>
      <c r="BM52" s="129"/>
      <c r="BN52" s="129">
        <v>6</v>
      </c>
      <c r="BO52" s="129"/>
      <c r="BP52" s="129">
        <v>3</v>
      </c>
      <c r="BQ52" s="129"/>
      <c r="BR52" s="129"/>
      <c r="BS52" s="129"/>
      <c r="BT52" s="129">
        <v>2</v>
      </c>
      <c r="BU52" s="231">
        <f t="shared" si="2"/>
        <v>11</v>
      </c>
    </row>
    <row r="53" spans="1:73" ht="15" x14ac:dyDescent="0.2">
      <c r="A53" s="321" t="s">
        <v>216</v>
      </c>
      <c r="B53" s="316" t="s">
        <v>518</v>
      </c>
      <c r="C53" s="316" t="s">
        <v>233</v>
      </c>
      <c r="D53" s="322" t="s">
        <v>657</v>
      </c>
      <c r="E53" s="316" t="s">
        <v>131</v>
      </c>
      <c r="F53" s="316"/>
      <c r="G53" s="317">
        <v>0.3</v>
      </c>
      <c r="H53" s="318">
        <v>0.3</v>
      </c>
      <c r="I53" s="316" t="s">
        <v>1029</v>
      </c>
      <c r="J53" s="319">
        <f t="shared" si="3"/>
        <v>24</v>
      </c>
      <c r="K53" s="319">
        <f t="shared" si="4"/>
        <v>24</v>
      </c>
      <c r="L53" s="248"/>
      <c r="M53" s="173">
        <v>4</v>
      </c>
      <c r="N53" s="129">
        <v>137</v>
      </c>
      <c r="O53" s="129">
        <v>22</v>
      </c>
      <c r="P53" s="129">
        <v>172</v>
      </c>
      <c r="Q53" s="129">
        <v>47</v>
      </c>
      <c r="R53" s="129"/>
      <c r="S53" s="129"/>
      <c r="T53" s="129"/>
      <c r="U53" s="129"/>
      <c r="V53" s="129"/>
      <c r="W53" s="129">
        <v>46</v>
      </c>
      <c r="X53" s="129">
        <v>8</v>
      </c>
      <c r="Y53" s="129">
        <v>49</v>
      </c>
      <c r="Z53" s="129"/>
      <c r="AA53" s="129"/>
      <c r="AB53" s="129">
        <v>7</v>
      </c>
      <c r="AC53" s="129"/>
      <c r="AD53" s="129"/>
      <c r="AE53" s="129">
        <v>7</v>
      </c>
      <c r="AF53">
        <v>8</v>
      </c>
      <c r="AG53" s="129">
        <v>12</v>
      </c>
      <c r="AH53" s="129">
        <v>13</v>
      </c>
      <c r="AI53" s="129">
        <v>3</v>
      </c>
      <c r="AJ53" s="129"/>
      <c r="AK53" s="129"/>
      <c r="AL53" s="129">
        <v>5</v>
      </c>
      <c r="AM53" s="129"/>
      <c r="AN53" s="129">
        <v>2</v>
      </c>
      <c r="AO53" s="129"/>
      <c r="AP53" s="129"/>
      <c r="AQ53" s="129">
        <v>18</v>
      </c>
      <c r="AR53">
        <v>16</v>
      </c>
      <c r="AS53" s="129"/>
      <c r="AT53" s="129"/>
      <c r="AU53" s="129"/>
      <c r="AV53" s="129">
        <v>9</v>
      </c>
      <c r="AW53" s="129"/>
      <c r="AX53" s="129">
        <v>2</v>
      </c>
      <c r="AY53" s="129">
        <v>11</v>
      </c>
      <c r="AZ53" s="129">
        <v>2</v>
      </c>
      <c r="BA53" s="212">
        <v>40</v>
      </c>
      <c r="BB53" s="129"/>
      <c r="BC53" s="129">
        <v>1</v>
      </c>
      <c r="BD53" s="129">
        <v>3</v>
      </c>
      <c r="BE53" s="129">
        <v>4</v>
      </c>
      <c r="BF53" s="129">
        <v>9</v>
      </c>
      <c r="BG53" s="129">
        <v>5</v>
      </c>
      <c r="BH53" s="129">
        <v>4</v>
      </c>
      <c r="BI53" s="129">
        <v>9</v>
      </c>
      <c r="BJ53" s="129"/>
      <c r="BK53" s="129">
        <f>50+29</f>
        <v>79</v>
      </c>
      <c r="BL53" s="129">
        <f>38+10</f>
        <v>48</v>
      </c>
      <c r="BM53" s="129">
        <v>7</v>
      </c>
      <c r="BN53" s="129">
        <f>1+16</f>
        <v>17</v>
      </c>
      <c r="BO53" s="129">
        <v>5</v>
      </c>
      <c r="BP53" s="129">
        <v>69</v>
      </c>
      <c r="BQ53" s="129"/>
      <c r="BR53" s="129"/>
      <c r="BS53" s="129">
        <v>109</v>
      </c>
      <c r="BT53" s="129"/>
      <c r="BU53" s="231">
        <f t="shared" si="2"/>
        <v>1009</v>
      </c>
    </row>
    <row r="54" spans="1:73" ht="15" x14ac:dyDescent="0.15">
      <c r="A54" s="308" t="s">
        <v>217</v>
      </c>
      <c r="B54" s="309" t="s">
        <v>519</v>
      </c>
      <c r="C54" s="309"/>
      <c r="D54" s="309" t="s">
        <v>658</v>
      </c>
      <c r="E54" s="309" t="s">
        <v>135</v>
      </c>
      <c r="F54" s="309"/>
      <c r="G54" s="323">
        <v>0.4</v>
      </c>
      <c r="H54" s="324">
        <v>0.7</v>
      </c>
      <c r="I54" s="309" t="s">
        <v>1027</v>
      </c>
      <c r="J54" s="325">
        <f t="shared" si="3"/>
        <v>32</v>
      </c>
      <c r="K54" s="325">
        <f t="shared" si="4"/>
        <v>56</v>
      </c>
      <c r="L54" s="248"/>
      <c r="M54" s="173"/>
      <c r="N54" s="129"/>
      <c r="O54" s="129"/>
      <c r="P54" s="129"/>
      <c r="Q54" s="129"/>
      <c r="R54" s="129"/>
      <c r="S54" s="129"/>
      <c r="T54" s="129"/>
      <c r="U54" s="129"/>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v>1</v>
      </c>
      <c r="AW54" s="129"/>
      <c r="AX54" s="129"/>
      <c r="AY54" s="129"/>
      <c r="AZ54" s="129"/>
      <c r="BA54" s="129"/>
      <c r="BB54" s="129"/>
      <c r="BC54" s="129"/>
      <c r="BD54" s="129"/>
      <c r="BE54" s="129"/>
      <c r="BF54" s="129"/>
      <c r="BG54" s="129"/>
      <c r="BH54" s="129"/>
      <c r="BI54" s="129"/>
      <c r="BJ54" s="129"/>
      <c r="BK54" s="129">
        <v>1</v>
      </c>
      <c r="BL54" s="129"/>
      <c r="BM54" s="129"/>
      <c r="BN54" s="129">
        <v>2</v>
      </c>
      <c r="BO54" s="129"/>
      <c r="BP54" s="129">
        <v>2</v>
      </c>
      <c r="BQ54" s="129">
        <v>1</v>
      </c>
      <c r="BR54" s="129">
        <v>3</v>
      </c>
      <c r="BS54" s="129"/>
      <c r="BT54" s="129"/>
      <c r="BU54" s="231">
        <f t="shared" si="2"/>
        <v>10</v>
      </c>
    </row>
    <row r="55" spans="1:73" ht="15" x14ac:dyDescent="0.15">
      <c r="A55" s="308" t="s">
        <v>219</v>
      </c>
      <c r="B55" s="309" t="s">
        <v>519</v>
      </c>
      <c r="C55" s="309"/>
      <c r="D55" s="309" t="s">
        <v>660</v>
      </c>
      <c r="E55" s="309" t="s">
        <v>135</v>
      </c>
      <c r="F55" s="309"/>
      <c r="G55" s="323">
        <v>0.6</v>
      </c>
      <c r="H55" s="324">
        <v>0.8</v>
      </c>
      <c r="I55" s="309" t="s">
        <v>1027</v>
      </c>
      <c r="J55" s="325">
        <f t="shared" si="3"/>
        <v>48</v>
      </c>
      <c r="K55" s="325">
        <f t="shared" si="4"/>
        <v>64</v>
      </c>
      <c r="L55" s="248"/>
      <c r="M55" s="173"/>
      <c r="N55" s="129"/>
      <c r="O55" s="129"/>
      <c r="P55" s="129"/>
      <c r="Q55" s="129"/>
      <c r="R55" s="129"/>
      <c r="S55" s="129"/>
      <c r="T55" s="129"/>
      <c r="U55" s="129"/>
      <c r="V55" s="129"/>
      <c r="W55" s="129"/>
      <c r="X55" s="129"/>
      <c r="Y55" s="129"/>
      <c r="Z55" s="129"/>
      <c r="AA55" s="129"/>
      <c r="AB55" s="129"/>
      <c r="AC55" s="129"/>
      <c r="AD55" s="129">
        <v>1</v>
      </c>
      <c r="AE55" s="129"/>
      <c r="AF55" s="129"/>
      <c r="AG55" s="129">
        <v>2</v>
      </c>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c r="BG55" s="129"/>
      <c r="BH55" s="129"/>
      <c r="BI55" s="129"/>
      <c r="BJ55" s="129"/>
      <c r="BK55" s="129"/>
      <c r="BL55" s="129">
        <v>2</v>
      </c>
      <c r="BM55" s="129"/>
      <c r="BN55" s="129"/>
      <c r="BO55" s="129"/>
      <c r="BP55" s="129"/>
      <c r="BQ55" s="129"/>
      <c r="BR55" s="129"/>
      <c r="BS55" s="129"/>
      <c r="BT55" s="129"/>
      <c r="BU55" s="231">
        <f t="shared" si="2"/>
        <v>5</v>
      </c>
    </row>
    <row r="56" spans="1:73" ht="15" x14ac:dyDescent="0.15">
      <c r="A56" s="308" t="s">
        <v>220</v>
      </c>
      <c r="B56" s="309" t="s">
        <v>519</v>
      </c>
      <c r="C56" s="309"/>
      <c r="D56" s="309" t="s">
        <v>661</v>
      </c>
      <c r="E56" s="309" t="s">
        <v>135</v>
      </c>
      <c r="F56" s="309"/>
      <c r="G56" s="323">
        <v>0.7</v>
      </c>
      <c r="H56" s="324">
        <v>1.2</v>
      </c>
      <c r="I56" s="309" t="s">
        <v>1027</v>
      </c>
      <c r="J56" s="325">
        <f t="shared" si="3"/>
        <v>56</v>
      </c>
      <c r="K56" s="326">
        <f t="shared" si="4"/>
        <v>96</v>
      </c>
      <c r="L56" s="251"/>
      <c r="M56" s="173"/>
      <c r="N56" s="129">
        <v>1</v>
      </c>
      <c r="O56" s="129"/>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c r="BJ56" s="129"/>
      <c r="BK56" s="129">
        <v>1</v>
      </c>
      <c r="BL56" s="129"/>
      <c r="BM56" s="129"/>
      <c r="BN56" s="129"/>
      <c r="BO56" s="129"/>
      <c r="BP56" s="129"/>
      <c r="BQ56" s="129"/>
      <c r="BR56" s="129"/>
      <c r="BS56" s="129"/>
      <c r="BT56" s="129"/>
      <c r="BU56" s="231">
        <f t="shared" si="2"/>
        <v>2</v>
      </c>
    </row>
    <row r="57" spans="1:73" ht="15" x14ac:dyDescent="0.15">
      <c r="A57" s="308" t="s">
        <v>221</v>
      </c>
      <c r="B57" s="309" t="s">
        <v>519</v>
      </c>
      <c r="C57" s="309"/>
      <c r="D57" s="309" t="s">
        <v>662</v>
      </c>
      <c r="E57" s="309" t="s">
        <v>135</v>
      </c>
      <c r="F57" s="309"/>
      <c r="G57" s="323">
        <v>0.7</v>
      </c>
      <c r="H57" s="324">
        <v>1.5</v>
      </c>
      <c r="I57" s="309" t="s">
        <v>1027</v>
      </c>
      <c r="J57" s="325">
        <f t="shared" si="3"/>
        <v>56</v>
      </c>
      <c r="K57" s="325">
        <f t="shared" si="4"/>
        <v>120</v>
      </c>
      <c r="L57" s="248"/>
      <c r="M57" s="173"/>
      <c r="N57" s="129"/>
      <c r="O57" s="129"/>
      <c r="P57" s="129"/>
      <c r="Q57" s="129"/>
      <c r="R57" s="129"/>
      <c r="S57" s="129"/>
      <c r="T57" s="129"/>
      <c r="U57" s="129"/>
      <c r="V57" s="129"/>
      <c r="W57" s="129"/>
      <c r="X57" s="129"/>
      <c r="Y57" s="129"/>
      <c r="Z57" s="129"/>
      <c r="AA57" s="129"/>
      <c r="AB57" s="129"/>
      <c r="AC57" s="129"/>
      <c r="AD57" s="129"/>
      <c r="AE57" s="129"/>
      <c r="AF57" s="129">
        <v>1</v>
      </c>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c r="BI57" s="129"/>
      <c r="BJ57" s="129"/>
      <c r="BK57" s="129"/>
      <c r="BL57" s="129"/>
      <c r="BM57" s="129"/>
      <c r="BN57" s="129"/>
      <c r="BO57" s="129"/>
      <c r="BP57" s="129"/>
      <c r="BQ57" s="129"/>
      <c r="BR57" s="129"/>
      <c r="BS57" s="129"/>
      <c r="BT57" s="129"/>
      <c r="BU57" s="231">
        <f t="shared" si="2"/>
        <v>1</v>
      </c>
    </row>
    <row r="58" spans="1:73" ht="15" x14ac:dyDescent="0.15">
      <c r="A58" s="308" t="s">
        <v>222</v>
      </c>
      <c r="B58" s="309" t="s">
        <v>519</v>
      </c>
      <c r="C58" s="309"/>
      <c r="D58" s="309" t="s">
        <v>663</v>
      </c>
      <c r="E58" s="309" t="s">
        <v>135</v>
      </c>
      <c r="F58" s="309"/>
      <c r="G58" s="323">
        <v>0.8</v>
      </c>
      <c r="H58" s="324">
        <v>1.2</v>
      </c>
      <c r="I58" s="309" t="s">
        <v>1027</v>
      </c>
      <c r="J58" s="325">
        <f t="shared" si="3"/>
        <v>64</v>
      </c>
      <c r="K58" s="326">
        <f t="shared" si="4"/>
        <v>96</v>
      </c>
      <c r="L58" s="251"/>
      <c r="M58" s="173"/>
      <c r="N58" s="129"/>
      <c r="O58" s="129"/>
      <c r="P58" s="129"/>
      <c r="Q58" s="129"/>
      <c r="R58" s="129"/>
      <c r="S58" s="129"/>
      <c r="T58" s="129"/>
      <c r="U58" s="129">
        <v>1</v>
      </c>
      <c r="V58" s="129"/>
      <c r="W58" s="129"/>
      <c r="X58" s="129"/>
      <c r="Y58" s="129"/>
      <c r="Z58" s="129"/>
      <c r="AA58" s="129"/>
      <c r="AB58" s="129"/>
      <c r="AC58" s="129"/>
      <c r="AD58" s="129"/>
      <c r="AE58" s="129"/>
      <c r="AF58" s="129">
        <v>1</v>
      </c>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29"/>
      <c r="BH58" s="129"/>
      <c r="BI58" s="129"/>
      <c r="BJ58" s="129"/>
      <c r="BK58" s="129"/>
      <c r="BL58" s="129"/>
      <c r="BM58" s="129"/>
      <c r="BN58" s="129"/>
      <c r="BO58" s="129"/>
      <c r="BP58" s="129"/>
      <c r="BQ58" s="129"/>
      <c r="BR58" s="129"/>
      <c r="BS58" s="129"/>
      <c r="BT58" s="129"/>
      <c r="BU58" s="231">
        <f t="shared" si="2"/>
        <v>2</v>
      </c>
    </row>
    <row r="59" spans="1:73" ht="15" x14ac:dyDescent="0.15">
      <c r="A59" s="308" t="s">
        <v>223</v>
      </c>
      <c r="B59" s="309" t="s">
        <v>519</v>
      </c>
      <c r="C59" s="309"/>
      <c r="D59" s="309" t="s">
        <v>664</v>
      </c>
      <c r="E59" s="309" t="s">
        <v>135</v>
      </c>
      <c r="F59" s="309"/>
      <c r="G59" s="323">
        <v>1</v>
      </c>
      <c r="H59" s="324">
        <v>1.6</v>
      </c>
      <c r="I59" s="309" t="s">
        <v>1027</v>
      </c>
      <c r="J59" s="325">
        <f t="shared" si="3"/>
        <v>80</v>
      </c>
      <c r="K59" s="326">
        <f t="shared" si="4"/>
        <v>128</v>
      </c>
      <c r="L59" s="251"/>
      <c r="M59" s="173"/>
      <c r="N59" s="129"/>
      <c r="O59" s="129"/>
      <c r="P59" s="129"/>
      <c r="Q59" s="129"/>
      <c r="R59" s="129"/>
      <c r="S59" s="129"/>
      <c r="T59" s="129"/>
      <c r="U59" s="129"/>
      <c r="V59" s="129"/>
      <c r="W59" s="129"/>
      <c r="Y59" s="129">
        <v>1</v>
      </c>
      <c r="Z59" s="129"/>
      <c r="AB59" s="129">
        <v>1</v>
      </c>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29"/>
      <c r="BH59" s="129"/>
      <c r="BI59" s="129"/>
      <c r="BJ59" s="129"/>
      <c r="BK59" s="129"/>
      <c r="BL59" s="129"/>
      <c r="BM59" s="129"/>
      <c r="BN59" s="129"/>
      <c r="BO59" s="129"/>
      <c r="BP59" s="129"/>
      <c r="BQ59" s="129"/>
      <c r="BR59" s="129"/>
      <c r="BS59" s="129"/>
      <c r="BT59" s="129"/>
      <c r="BU59" s="231">
        <f t="shared" si="2"/>
        <v>2</v>
      </c>
    </row>
    <row r="60" spans="1:73" ht="15" x14ac:dyDescent="0.15">
      <c r="A60" s="327" t="s">
        <v>256</v>
      </c>
      <c r="B60" s="328" t="s">
        <v>520</v>
      </c>
      <c r="C60" s="328" t="s">
        <v>234</v>
      </c>
      <c r="D60" s="328" t="s">
        <v>666</v>
      </c>
      <c r="E60" s="328" t="s">
        <v>130</v>
      </c>
      <c r="F60" s="328"/>
      <c r="G60" s="329">
        <v>0.05</v>
      </c>
      <c r="H60" s="330">
        <v>0.7</v>
      </c>
      <c r="I60" s="328" t="s">
        <v>1022</v>
      </c>
      <c r="J60" s="331">
        <f t="shared" si="3"/>
        <v>4</v>
      </c>
      <c r="K60" s="331">
        <f t="shared" si="4"/>
        <v>56</v>
      </c>
      <c r="L60" s="248"/>
      <c r="M60" s="173"/>
      <c r="N60" s="129">
        <v>14</v>
      </c>
      <c r="O60" s="129"/>
      <c r="P60" s="129"/>
      <c r="Q60" s="129"/>
      <c r="R60" s="129"/>
      <c r="S60" s="129"/>
      <c r="T60" s="129"/>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c r="BH60" s="129"/>
      <c r="BI60" s="129"/>
      <c r="BJ60" s="129"/>
      <c r="BK60" s="129"/>
      <c r="BL60" s="129"/>
      <c r="BM60" s="129"/>
      <c r="BN60" s="129"/>
      <c r="BO60" s="129"/>
      <c r="BP60" s="129">
        <v>123</v>
      </c>
      <c r="BQ60" s="129"/>
      <c r="BR60" s="129"/>
      <c r="BS60" s="129"/>
      <c r="BT60" s="129"/>
      <c r="BU60" s="231">
        <f t="shared" si="2"/>
        <v>137</v>
      </c>
    </row>
    <row r="61" spans="1:73" ht="15" x14ac:dyDescent="0.15">
      <c r="A61" s="327" t="s">
        <v>257</v>
      </c>
      <c r="B61" s="328" t="s">
        <v>520</v>
      </c>
      <c r="C61" s="328" t="s">
        <v>234</v>
      </c>
      <c r="D61" s="328" t="s">
        <v>667</v>
      </c>
      <c r="E61" s="328" t="s">
        <v>130</v>
      </c>
      <c r="F61" s="328"/>
      <c r="G61" s="329">
        <v>0.05</v>
      </c>
      <c r="H61" s="330">
        <v>0.9</v>
      </c>
      <c r="I61" s="328" t="s">
        <v>1022</v>
      </c>
      <c r="J61" s="331">
        <f t="shared" si="3"/>
        <v>4</v>
      </c>
      <c r="K61" s="331">
        <f t="shared" si="4"/>
        <v>72</v>
      </c>
      <c r="L61" s="248"/>
      <c r="M61" s="173"/>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v>5</v>
      </c>
      <c r="AR61" s="129"/>
      <c r="AS61" s="129"/>
      <c r="AT61" s="129"/>
      <c r="AU61" s="129"/>
      <c r="AV61" s="129"/>
      <c r="AW61" s="129"/>
      <c r="AX61" s="129"/>
      <c r="AY61" s="129"/>
      <c r="AZ61" s="129"/>
      <c r="BA61" s="129"/>
      <c r="BB61" s="129"/>
      <c r="BC61" s="129"/>
      <c r="BD61" s="129"/>
      <c r="BE61" s="129"/>
      <c r="BF61" s="129"/>
      <c r="BG61" s="129"/>
      <c r="BH61" s="129"/>
      <c r="BI61" s="129"/>
      <c r="BJ61" s="129"/>
      <c r="BK61" s="129"/>
      <c r="BL61" s="129"/>
      <c r="BM61" s="129"/>
      <c r="BN61" s="129"/>
      <c r="BO61" s="129"/>
      <c r="BP61" s="129"/>
      <c r="BQ61" s="129"/>
      <c r="BR61" s="129"/>
      <c r="BS61" s="129"/>
      <c r="BT61" s="129"/>
      <c r="BU61" s="231">
        <f t="shared" si="2"/>
        <v>5</v>
      </c>
    </row>
    <row r="62" spans="1:73" ht="15" x14ac:dyDescent="0.15">
      <c r="A62" s="327" t="s">
        <v>258</v>
      </c>
      <c r="B62" s="328" t="s">
        <v>520</v>
      </c>
      <c r="C62" s="328" t="s">
        <v>234</v>
      </c>
      <c r="D62" s="328" t="s">
        <v>668</v>
      </c>
      <c r="E62" s="328" t="s">
        <v>130</v>
      </c>
      <c r="F62" s="328"/>
      <c r="G62" s="329">
        <v>0.05</v>
      </c>
      <c r="H62" s="330">
        <v>1</v>
      </c>
      <c r="I62" s="328" t="s">
        <v>1022</v>
      </c>
      <c r="J62" s="331">
        <f t="shared" si="3"/>
        <v>4</v>
      </c>
      <c r="K62" s="331">
        <f t="shared" si="4"/>
        <v>80</v>
      </c>
      <c r="L62" s="248"/>
      <c r="M62" s="173"/>
      <c r="N62" s="129"/>
      <c r="O62" s="129"/>
      <c r="P62" s="129"/>
      <c r="Q62" s="129"/>
      <c r="R62" s="129"/>
      <c r="S62" s="129"/>
      <c r="T62" s="129"/>
      <c r="U62" s="129"/>
      <c r="V62" s="129"/>
      <c r="W62" s="129"/>
      <c r="X62" s="129"/>
      <c r="Y62" s="129"/>
      <c r="Z62" s="129"/>
      <c r="AA62" s="129">
        <v>5</v>
      </c>
      <c r="AB62" s="129"/>
      <c r="AC62" s="129"/>
      <c r="AD62" s="129">
        <v>2</v>
      </c>
      <c r="AE62" s="129"/>
      <c r="AF62" s="129"/>
      <c r="AG62" s="129"/>
      <c r="AH62" s="129"/>
      <c r="AI62" s="129">
        <v>11</v>
      </c>
      <c r="AJ62" s="129"/>
      <c r="AK62" s="129"/>
      <c r="AL62" s="129"/>
      <c r="AM62" s="129"/>
      <c r="AN62" s="129">
        <v>10</v>
      </c>
      <c r="AO62" s="129"/>
      <c r="AP62" s="129"/>
      <c r="AQ62" s="129"/>
      <c r="AR62" s="129"/>
      <c r="AS62" s="129"/>
      <c r="AT62" s="129"/>
      <c r="AU62" s="129"/>
      <c r="AV62" s="129"/>
      <c r="AW62" s="129"/>
      <c r="AX62" s="129"/>
      <c r="AY62" s="129"/>
      <c r="AZ62" s="129"/>
      <c r="BA62" s="129"/>
      <c r="BB62" s="129"/>
      <c r="BC62" s="129"/>
      <c r="BD62" s="129"/>
      <c r="BE62" s="129"/>
      <c r="BF62" s="129"/>
      <c r="BG62" s="129">
        <v>10</v>
      </c>
      <c r="BH62" s="129"/>
      <c r="BI62" s="129"/>
      <c r="BJ62" s="129"/>
      <c r="BK62" s="129"/>
      <c r="BL62" s="129"/>
      <c r="BM62" s="129"/>
      <c r="BN62" s="129"/>
      <c r="BO62" s="129"/>
      <c r="BP62" s="129"/>
      <c r="BQ62" s="129"/>
      <c r="BR62" s="129"/>
      <c r="BS62" s="129"/>
      <c r="BT62" s="129"/>
      <c r="BU62" s="231">
        <f t="shared" si="2"/>
        <v>38</v>
      </c>
    </row>
    <row r="63" spans="1:73" ht="15" x14ac:dyDescent="0.15">
      <c r="A63" s="327" t="s">
        <v>259</v>
      </c>
      <c r="B63" s="328" t="s">
        <v>520</v>
      </c>
      <c r="C63" s="328" t="s">
        <v>234</v>
      </c>
      <c r="D63" s="328" t="s">
        <v>669</v>
      </c>
      <c r="E63" s="328" t="s">
        <v>130</v>
      </c>
      <c r="F63" s="328"/>
      <c r="G63" s="329">
        <v>0.05</v>
      </c>
      <c r="H63" s="330">
        <v>1.6</v>
      </c>
      <c r="I63" s="328" t="s">
        <v>1022</v>
      </c>
      <c r="J63" s="331">
        <f t="shared" si="3"/>
        <v>4</v>
      </c>
      <c r="K63" s="331">
        <f t="shared" si="4"/>
        <v>128</v>
      </c>
      <c r="L63" s="248"/>
      <c r="M63" s="173"/>
      <c r="N63" s="129"/>
      <c r="O63" s="129"/>
      <c r="P63" s="129"/>
      <c r="Q63" s="129"/>
      <c r="R63" s="129"/>
      <c r="S63" s="129"/>
      <c r="T63" s="129"/>
      <c r="U63" s="129"/>
      <c r="V63" s="129"/>
      <c r="W63" s="129">
        <v>3</v>
      </c>
      <c r="X63" s="129"/>
      <c r="Y63" s="129"/>
      <c r="Z63" s="129"/>
      <c r="AA63" s="129"/>
      <c r="AB63" s="129"/>
      <c r="AC63" s="129">
        <v>1</v>
      </c>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v>4</v>
      </c>
      <c r="BD63" s="129"/>
      <c r="BE63" s="129">
        <v>4</v>
      </c>
      <c r="BF63" s="129"/>
      <c r="BG63" s="129"/>
      <c r="BH63" s="129"/>
      <c r="BI63" s="129"/>
      <c r="BJ63" s="129"/>
      <c r="BK63" s="129"/>
      <c r="BL63" s="129"/>
      <c r="BM63" s="129"/>
      <c r="BN63" s="129"/>
      <c r="BO63" s="129"/>
      <c r="BP63" s="129"/>
      <c r="BQ63" s="129"/>
      <c r="BR63" s="129"/>
      <c r="BS63" s="129"/>
      <c r="BT63" s="129"/>
      <c r="BU63" s="231">
        <f t="shared" si="2"/>
        <v>12</v>
      </c>
    </row>
    <row r="64" spans="1:73" ht="15" x14ac:dyDescent="0.15">
      <c r="A64" s="327" t="s">
        <v>260</v>
      </c>
      <c r="B64" s="328" t="s">
        <v>520</v>
      </c>
      <c r="C64" s="328" t="s">
        <v>234</v>
      </c>
      <c r="D64" s="328" t="s">
        <v>670</v>
      </c>
      <c r="E64" s="328" t="s">
        <v>130</v>
      </c>
      <c r="F64" s="328"/>
      <c r="G64" s="329">
        <v>0.05</v>
      </c>
      <c r="H64" s="330">
        <v>4</v>
      </c>
      <c r="I64" s="328" t="s">
        <v>1022</v>
      </c>
      <c r="J64" s="331">
        <f t="shared" si="3"/>
        <v>4</v>
      </c>
      <c r="K64" s="331">
        <f t="shared" si="4"/>
        <v>320</v>
      </c>
      <c r="L64" s="248"/>
      <c r="M64" s="173"/>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c r="BG64" s="129"/>
      <c r="BH64" s="129"/>
      <c r="BI64" s="129"/>
      <c r="BJ64" s="129"/>
      <c r="BK64" s="129"/>
      <c r="BL64" s="129"/>
      <c r="BM64" s="129"/>
      <c r="BN64" s="129"/>
      <c r="BO64" s="129"/>
      <c r="BP64" s="129"/>
      <c r="BQ64" s="129"/>
      <c r="BR64" s="129"/>
      <c r="BS64" s="129"/>
      <c r="BT64" s="129"/>
      <c r="BU64" s="231">
        <f t="shared" si="2"/>
        <v>0</v>
      </c>
    </row>
    <row r="65" spans="1:73" ht="15" x14ac:dyDescent="0.15">
      <c r="A65" s="327" t="s">
        <v>261</v>
      </c>
      <c r="B65" s="328" t="s">
        <v>520</v>
      </c>
      <c r="C65" s="328" t="s">
        <v>234</v>
      </c>
      <c r="D65" s="328" t="s">
        <v>671</v>
      </c>
      <c r="E65" s="328" t="s">
        <v>130</v>
      </c>
      <c r="F65" s="328"/>
      <c r="G65" s="329">
        <v>7.4999999999999997E-2</v>
      </c>
      <c r="H65" s="330">
        <v>0.9</v>
      </c>
      <c r="I65" s="328" t="s">
        <v>1022</v>
      </c>
      <c r="J65" s="331">
        <f t="shared" si="3"/>
        <v>6</v>
      </c>
      <c r="K65" s="331">
        <f t="shared" si="4"/>
        <v>72</v>
      </c>
      <c r="L65" s="248"/>
      <c r="M65" s="173"/>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v>1</v>
      </c>
      <c r="BI65" s="129"/>
      <c r="BJ65" s="129"/>
      <c r="BK65" s="129"/>
      <c r="BL65" s="129"/>
      <c r="BM65" s="129"/>
      <c r="BN65" s="129"/>
      <c r="BO65" s="129"/>
      <c r="BP65" s="129"/>
      <c r="BQ65" s="129"/>
      <c r="BR65" s="129"/>
      <c r="BS65" s="129"/>
      <c r="BT65" s="129"/>
      <c r="BU65" s="231">
        <f t="shared" si="2"/>
        <v>1</v>
      </c>
    </row>
    <row r="66" spans="1:73" ht="15" x14ac:dyDescent="0.15">
      <c r="A66" s="327" t="s">
        <v>262</v>
      </c>
      <c r="B66" s="328" t="s">
        <v>520</v>
      </c>
      <c r="C66" s="328" t="s">
        <v>234</v>
      </c>
      <c r="D66" s="328" t="s">
        <v>672</v>
      </c>
      <c r="E66" s="328" t="s">
        <v>130</v>
      </c>
      <c r="F66" s="328"/>
      <c r="G66" s="329">
        <v>7.4999999999999997E-2</v>
      </c>
      <c r="H66" s="330">
        <v>2</v>
      </c>
      <c r="I66" s="328" t="s">
        <v>1022</v>
      </c>
      <c r="J66" s="331">
        <f t="shared" si="3"/>
        <v>6</v>
      </c>
      <c r="K66" s="331">
        <f t="shared" si="4"/>
        <v>160</v>
      </c>
      <c r="L66" s="248"/>
      <c r="M66" s="173"/>
      <c r="N66" s="129"/>
      <c r="O66" s="129"/>
      <c r="P66" s="129"/>
      <c r="Q66" s="129"/>
      <c r="R66" s="129"/>
      <c r="S66" s="129"/>
      <c r="T66" s="129"/>
      <c r="U66" s="129"/>
      <c r="V66" s="129"/>
      <c r="W66" s="129"/>
      <c r="X66" s="129"/>
      <c r="Y66" s="129"/>
      <c r="Z66" s="129"/>
      <c r="AA66" s="129"/>
      <c r="AB66" s="129"/>
      <c r="AC66" s="129"/>
      <c r="AD66" s="129"/>
      <c r="AE66" s="129"/>
      <c r="AF66" s="129">
        <v>3</v>
      </c>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c r="BG66" s="129"/>
      <c r="BH66" s="129"/>
      <c r="BI66" s="129"/>
      <c r="BJ66" s="129"/>
      <c r="BK66" s="129">
        <v>44</v>
      </c>
      <c r="BL66" s="129"/>
      <c r="BM66" s="129"/>
      <c r="BN66" s="129"/>
      <c r="BO66" s="129"/>
      <c r="BP66" s="129"/>
      <c r="BQ66" s="129"/>
      <c r="BR66" s="129"/>
      <c r="BS66" s="129"/>
      <c r="BT66" s="129"/>
      <c r="BU66" s="231">
        <f t="shared" si="2"/>
        <v>47</v>
      </c>
    </row>
    <row r="67" spans="1:73" ht="15" x14ac:dyDescent="0.15">
      <c r="A67" s="327" t="s">
        <v>263</v>
      </c>
      <c r="B67" s="328" t="s">
        <v>520</v>
      </c>
      <c r="C67" s="328" t="s">
        <v>234</v>
      </c>
      <c r="D67" s="328" t="s">
        <v>673</v>
      </c>
      <c r="E67" s="328" t="s">
        <v>130</v>
      </c>
      <c r="F67" s="328"/>
      <c r="G67" s="329">
        <v>0.1</v>
      </c>
      <c r="H67" s="330">
        <v>0.4</v>
      </c>
      <c r="I67" s="328" t="s">
        <v>1022</v>
      </c>
      <c r="J67" s="331">
        <f t="shared" si="3"/>
        <v>8</v>
      </c>
      <c r="K67" s="331">
        <f t="shared" si="4"/>
        <v>32</v>
      </c>
      <c r="L67" s="248"/>
      <c r="M67" s="173"/>
      <c r="N67" s="129"/>
      <c r="O67" s="129"/>
      <c r="P67" s="129"/>
      <c r="Q67" s="129"/>
      <c r="R67" s="129"/>
      <c r="S67" s="129"/>
      <c r="T67" s="129"/>
      <c r="U67" s="129"/>
      <c r="V67" s="129"/>
      <c r="W67" s="129">
        <f>13+3</f>
        <v>16</v>
      </c>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c r="BG67" s="129"/>
      <c r="BH67" s="129"/>
      <c r="BI67" s="129"/>
      <c r="BJ67" s="129"/>
      <c r="BK67" s="129"/>
      <c r="BL67" s="129"/>
      <c r="BM67" s="129"/>
      <c r="BN67" s="129">
        <v>143</v>
      </c>
      <c r="BO67" s="129"/>
      <c r="BP67" s="129"/>
      <c r="BQ67" s="129"/>
      <c r="BR67" s="129"/>
      <c r="BS67" s="129"/>
      <c r="BT67" s="129"/>
      <c r="BU67" s="231">
        <f t="shared" si="2"/>
        <v>159</v>
      </c>
    </row>
    <row r="68" spans="1:73" ht="15" x14ac:dyDescent="0.15">
      <c r="A68" s="332" t="s">
        <v>264</v>
      </c>
      <c r="B68" s="333" t="s">
        <v>520</v>
      </c>
      <c r="C68" s="333" t="s">
        <v>234</v>
      </c>
      <c r="D68" s="333" t="s">
        <v>674</v>
      </c>
      <c r="E68" s="333" t="s">
        <v>130</v>
      </c>
      <c r="F68" s="333"/>
      <c r="G68" s="334">
        <v>0.1</v>
      </c>
      <c r="H68" s="335">
        <v>1</v>
      </c>
      <c r="I68" s="328" t="s">
        <v>1022</v>
      </c>
      <c r="J68" s="336">
        <f t="shared" si="3"/>
        <v>8</v>
      </c>
      <c r="K68" s="336">
        <f t="shared" si="4"/>
        <v>80</v>
      </c>
      <c r="L68" s="294"/>
      <c r="M68" s="173"/>
      <c r="O68" s="129">
        <v>15</v>
      </c>
      <c r="P68" s="129">
        <v>30</v>
      </c>
      <c r="Q68" s="129">
        <v>7</v>
      </c>
      <c r="R68" s="129"/>
      <c r="S68" s="129">
        <v>6</v>
      </c>
      <c r="T68" s="129">
        <v>27</v>
      </c>
      <c r="U68" s="129">
        <v>20</v>
      </c>
      <c r="V68" s="129">
        <v>33</v>
      </c>
      <c r="W68" s="129"/>
      <c r="X68" s="129">
        <v>17</v>
      </c>
      <c r="Y68" s="129"/>
      <c r="Z68" s="129"/>
      <c r="AA68" s="129"/>
      <c r="AB68" s="129"/>
      <c r="AC68" s="129"/>
      <c r="AD68" s="129">
        <v>7</v>
      </c>
      <c r="AE68" s="129">
        <v>20</v>
      </c>
      <c r="AF68">
        <v>8</v>
      </c>
      <c r="AG68" s="129"/>
      <c r="AH68" s="129">
        <v>12</v>
      </c>
      <c r="AI68" s="129"/>
      <c r="AJ68" s="129"/>
      <c r="AK68" s="129"/>
      <c r="AL68" s="129"/>
      <c r="AM68" s="129">
        <v>5</v>
      </c>
      <c r="AN68" s="129"/>
      <c r="AO68" s="129"/>
      <c r="AP68" s="129"/>
      <c r="AQ68" s="129"/>
      <c r="AR68" s="129">
        <v>54</v>
      </c>
      <c r="AS68" s="129">
        <v>18</v>
      </c>
      <c r="AT68" s="129">
        <v>43</v>
      </c>
      <c r="AU68" s="129"/>
      <c r="AV68" s="129">
        <v>51</v>
      </c>
      <c r="AW68" s="129">
        <v>23</v>
      </c>
      <c r="AX68" s="129">
        <v>28</v>
      </c>
      <c r="AY68" s="129">
        <v>50</v>
      </c>
      <c r="AZ68" s="129">
        <v>28</v>
      </c>
      <c r="BA68" s="129"/>
      <c r="BB68" s="129"/>
      <c r="BC68" s="129"/>
      <c r="BD68" s="129"/>
      <c r="BE68" s="129"/>
      <c r="BF68" s="129">
        <v>3</v>
      </c>
      <c r="BG68" s="129"/>
      <c r="BH68" s="129"/>
      <c r="BI68" s="129"/>
      <c r="BJ68" s="129">
        <v>16</v>
      </c>
      <c r="BK68" s="129"/>
      <c r="BL68" s="129">
        <v>7</v>
      </c>
      <c r="BM68" s="129">
        <v>48</v>
      </c>
      <c r="BN68" s="129"/>
      <c r="BO68" s="129">
        <v>57</v>
      </c>
      <c r="BP68" s="129"/>
      <c r="BQ68" s="129"/>
      <c r="BR68" s="129">
        <v>129</v>
      </c>
      <c r="BS68" s="129">
        <v>117</v>
      </c>
      <c r="BT68" s="129">
        <v>169</v>
      </c>
      <c r="BU68" s="231">
        <f t="shared" si="2"/>
        <v>1048</v>
      </c>
    </row>
    <row r="69" spans="1:73" ht="15" x14ac:dyDescent="0.15">
      <c r="A69" s="327" t="s">
        <v>265</v>
      </c>
      <c r="B69" s="328" t="s">
        <v>520</v>
      </c>
      <c r="C69" s="328" t="s">
        <v>234</v>
      </c>
      <c r="D69" s="328" t="s">
        <v>675</v>
      </c>
      <c r="E69" s="328" t="s">
        <v>130</v>
      </c>
      <c r="F69" s="328"/>
      <c r="G69" s="329">
        <v>0.1</v>
      </c>
      <c r="H69" s="330">
        <v>1.5</v>
      </c>
      <c r="I69" s="328" t="s">
        <v>1022</v>
      </c>
      <c r="J69" s="331">
        <f t="shared" si="3"/>
        <v>8</v>
      </c>
      <c r="K69" s="331">
        <f t="shared" si="4"/>
        <v>120</v>
      </c>
      <c r="L69" s="248"/>
      <c r="M69" s="173"/>
      <c r="N69" s="129"/>
      <c r="O69" s="129"/>
      <c r="P69" s="129"/>
      <c r="Q69" s="129"/>
      <c r="R69" s="129">
        <v>64</v>
      </c>
      <c r="S69" s="129"/>
      <c r="T69" s="129"/>
      <c r="U69" s="129"/>
      <c r="V69" s="129"/>
      <c r="W69" s="129"/>
      <c r="X69" s="129"/>
      <c r="Y69" s="129"/>
      <c r="Z69" s="129"/>
      <c r="AA69" s="129"/>
      <c r="AB69" s="129"/>
      <c r="AC69" s="129"/>
      <c r="AD69" s="129"/>
      <c r="AE69" s="129"/>
      <c r="AF69" s="129"/>
      <c r="AG69" s="129"/>
      <c r="AH69" s="129"/>
      <c r="AI69" s="129"/>
      <c r="AJ69" s="129"/>
      <c r="AK69" s="129">
        <v>1</v>
      </c>
      <c r="AL69" s="129"/>
      <c r="AM69" s="129"/>
      <c r="AN69" s="129"/>
      <c r="AO69" s="129"/>
      <c r="AP69" s="129"/>
      <c r="AQ69" s="129"/>
      <c r="AR69" s="129"/>
      <c r="AS69" s="129"/>
      <c r="AT69" s="129"/>
      <c r="AU69" s="129"/>
      <c r="AV69" s="129"/>
      <c r="AW69" s="129"/>
      <c r="AX69" s="129"/>
      <c r="AY69" s="129"/>
      <c r="AZ69" s="129"/>
      <c r="BA69" s="129"/>
      <c r="BB69" s="129"/>
      <c r="BC69" s="129"/>
      <c r="BD69" s="129">
        <v>6</v>
      </c>
      <c r="BE69" s="129"/>
      <c r="BF69" s="129"/>
      <c r="BG69" s="129"/>
      <c r="BH69" s="129"/>
      <c r="BI69" s="129"/>
      <c r="BJ69" s="129"/>
      <c r="BK69" s="129"/>
      <c r="BL69" s="129"/>
      <c r="BM69" s="129"/>
      <c r="BN69" s="129"/>
      <c r="BO69" s="129"/>
      <c r="BP69" s="129"/>
      <c r="BQ69" s="129">
        <v>130</v>
      </c>
      <c r="BR69" s="129"/>
      <c r="BS69" s="129"/>
      <c r="BT69" s="129"/>
      <c r="BU69" s="231">
        <f t="shared" si="2"/>
        <v>201</v>
      </c>
    </row>
    <row r="70" spans="1:73" ht="15" x14ac:dyDescent="0.15">
      <c r="A70" s="327" t="s">
        <v>268</v>
      </c>
      <c r="B70" s="328" t="s">
        <v>520</v>
      </c>
      <c r="C70" s="328" t="s">
        <v>234</v>
      </c>
      <c r="D70" s="328" t="s">
        <v>678</v>
      </c>
      <c r="E70" s="328" t="s">
        <v>130</v>
      </c>
      <c r="F70" s="328"/>
      <c r="G70" s="329">
        <v>0.1</v>
      </c>
      <c r="H70" s="330">
        <v>4</v>
      </c>
      <c r="I70" s="328" t="s">
        <v>1022</v>
      </c>
      <c r="J70" s="331">
        <f t="shared" ref="J70:J95" si="5">G70*80</f>
        <v>8</v>
      </c>
      <c r="K70" s="331">
        <f t="shared" si="4"/>
        <v>320</v>
      </c>
      <c r="L70" s="248"/>
      <c r="M70" s="173"/>
      <c r="N70" s="129"/>
      <c r="O70" s="129"/>
      <c r="P70" s="129"/>
      <c r="Q70" s="129"/>
      <c r="R70" s="129"/>
      <c r="S70" s="129"/>
      <c r="T70" s="129"/>
      <c r="U70" s="129"/>
      <c r="V70" s="129"/>
      <c r="W70" s="129"/>
      <c r="X70" s="129"/>
      <c r="Y70" s="129"/>
      <c r="Z70" s="129">
        <v>1</v>
      </c>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c r="BG70" s="129"/>
      <c r="BH70" s="129"/>
      <c r="BI70" s="129"/>
      <c r="BJ70" s="129"/>
      <c r="BK70" s="129"/>
      <c r="BL70" s="129"/>
      <c r="BM70" s="129">
        <v>4</v>
      </c>
      <c r="BN70" s="129"/>
      <c r="BO70" s="129"/>
      <c r="BP70" s="129"/>
      <c r="BQ70" s="129"/>
      <c r="BR70" s="129"/>
      <c r="BS70" s="129"/>
      <c r="BT70" s="129"/>
      <c r="BU70" s="231">
        <f t="shared" ref="BU70:BU125" si="6">SUM(M70:BT70)</f>
        <v>5</v>
      </c>
    </row>
    <row r="71" spans="1:73" ht="15" x14ac:dyDescent="0.15">
      <c r="A71" s="327" t="s">
        <v>270</v>
      </c>
      <c r="B71" s="328" t="s">
        <v>520</v>
      </c>
      <c r="C71" s="328" t="s">
        <v>235</v>
      </c>
      <c r="D71" s="328" t="s">
        <v>680</v>
      </c>
      <c r="E71" s="328" t="s">
        <v>130</v>
      </c>
      <c r="F71" s="328"/>
      <c r="G71" s="329">
        <v>0.05</v>
      </c>
      <c r="H71" s="330">
        <v>0.2</v>
      </c>
      <c r="I71" s="328" t="s">
        <v>1022</v>
      </c>
      <c r="J71" s="331">
        <f t="shared" si="5"/>
        <v>4</v>
      </c>
      <c r="K71" s="331">
        <f t="shared" si="4"/>
        <v>16</v>
      </c>
      <c r="L71" s="248"/>
      <c r="M71" s="173"/>
      <c r="N71" s="129"/>
      <c r="O71" s="129"/>
      <c r="P71" s="129"/>
      <c r="Q71" s="129"/>
      <c r="R71" s="129"/>
      <c r="S71" s="129"/>
      <c r="T71" s="129"/>
      <c r="U71" s="129"/>
      <c r="V71" s="129"/>
      <c r="W71" s="129">
        <v>7</v>
      </c>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c r="BJ71" s="129"/>
      <c r="BK71" s="129"/>
      <c r="BL71" s="129"/>
      <c r="BM71" s="129"/>
      <c r="BN71" s="129"/>
      <c r="BO71" s="129"/>
      <c r="BP71" s="129"/>
      <c r="BQ71" s="129"/>
      <c r="BR71" s="129"/>
      <c r="BS71" s="129"/>
      <c r="BT71" s="129"/>
      <c r="BU71" s="231">
        <f t="shared" si="6"/>
        <v>7</v>
      </c>
    </row>
    <row r="72" spans="1:73" ht="15" x14ac:dyDescent="0.15">
      <c r="A72" s="327" t="s">
        <v>271</v>
      </c>
      <c r="B72" s="328" t="s">
        <v>520</v>
      </c>
      <c r="C72" s="328" t="s">
        <v>235</v>
      </c>
      <c r="D72" s="328" t="s">
        <v>681</v>
      </c>
      <c r="E72" s="328" t="s">
        <v>130</v>
      </c>
      <c r="F72" s="328"/>
      <c r="G72" s="329">
        <v>0.05</v>
      </c>
      <c r="H72" s="330">
        <v>0.5</v>
      </c>
      <c r="I72" s="328" t="s">
        <v>1022</v>
      </c>
      <c r="J72" s="331">
        <f t="shared" si="5"/>
        <v>4</v>
      </c>
      <c r="K72" s="331">
        <f t="shared" si="4"/>
        <v>40</v>
      </c>
      <c r="L72" s="248"/>
      <c r="M72" s="173"/>
      <c r="N72" s="129"/>
      <c r="O72" s="129"/>
      <c r="P72" s="129"/>
      <c r="Q72" s="129"/>
      <c r="R72" s="129"/>
      <c r="S72" s="129"/>
      <c r="T72" s="129"/>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c r="BH72" s="129"/>
      <c r="BI72" s="129"/>
      <c r="BJ72" s="129"/>
      <c r="BK72" s="129"/>
      <c r="BL72" s="129"/>
      <c r="BM72" s="129"/>
      <c r="BN72" s="129"/>
      <c r="BO72" s="129"/>
      <c r="BP72" s="129">
        <v>22</v>
      </c>
      <c r="BQ72" s="129"/>
      <c r="BR72" s="129"/>
      <c r="BS72" s="129"/>
      <c r="BT72" s="129">
        <v>76</v>
      </c>
      <c r="BU72" s="231">
        <f t="shared" si="6"/>
        <v>98</v>
      </c>
    </row>
    <row r="73" spans="1:73" ht="15" x14ac:dyDescent="0.15">
      <c r="A73" s="327" t="s">
        <v>272</v>
      </c>
      <c r="B73" s="328" t="s">
        <v>520</v>
      </c>
      <c r="C73" s="328" t="s">
        <v>235</v>
      </c>
      <c r="D73" s="328" t="s">
        <v>682</v>
      </c>
      <c r="E73" s="328" t="s">
        <v>130</v>
      </c>
      <c r="F73" s="328"/>
      <c r="G73" s="329">
        <v>0.05</v>
      </c>
      <c r="H73" s="330">
        <v>0.6</v>
      </c>
      <c r="I73" s="328" t="s">
        <v>1022</v>
      </c>
      <c r="J73" s="331">
        <f t="shared" si="5"/>
        <v>4</v>
      </c>
      <c r="K73" s="331">
        <f t="shared" si="4"/>
        <v>48</v>
      </c>
      <c r="L73" s="248"/>
      <c r="M73" s="173"/>
      <c r="N73" s="129"/>
      <c r="O73" s="129"/>
      <c r="P73" s="129"/>
      <c r="Q73" s="129"/>
      <c r="R73" s="129"/>
      <c r="S73" s="129"/>
      <c r="T73" s="129"/>
      <c r="U73" s="129"/>
      <c r="V73" s="129"/>
      <c r="W73" s="129"/>
      <c r="X73" s="129"/>
      <c r="Y73" s="129"/>
      <c r="Z73" s="129"/>
      <c r="AA73" s="129">
        <v>3</v>
      </c>
      <c r="AB73" s="129"/>
      <c r="AC73" s="129"/>
      <c r="AD73" s="129"/>
      <c r="AE73" s="129"/>
      <c r="AF73" s="129">
        <v>3</v>
      </c>
      <c r="AG73" s="129"/>
      <c r="AH73" s="129"/>
      <c r="AI73" s="129"/>
      <c r="AJ73" s="129"/>
      <c r="AK73" s="129"/>
      <c r="AL73" s="129"/>
      <c r="AM73" s="129"/>
      <c r="AN73" s="129"/>
      <c r="AO73" s="129"/>
      <c r="AP73" s="129"/>
      <c r="AQ73" s="129"/>
      <c r="AR73" s="129"/>
      <c r="AS73" s="129"/>
      <c r="AT73" s="129"/>
      <c r="AU73" s="129"/>
      <c r="AV73" s="129"/>
      <c r="AW73" s="129"/>
      <c r="AX73" s="129"/>
      <c r="AY73" s="129"/>
      <c r="AZ73" s="129"/>
      <c r="BA73" s="129">
        <v>1</v>
      </c>
      <c r="BB73" s="129"/>
      <c r="BC73" s="129"/>
      <c r="BD73" s="129"/>
      <c r="BE73" s="129"/>
      <c r="BF73" s="129"/>
      <c r="BG73" s="129"/>
      <c r="BH73" s="129"/>
      <c r="BI73" s="129"/>
      <c r="BJ73" s="129"/>
      <c r="BK73" s="129"/>
      <c r="BL73" s="129"/>
      <c r="BM73" s="129"/>
      <c r="BN73" s="129"/>
      <c r="BO73" s="129"/>
      <c r="BP73" s="129"/>
      <c r="BQ73" s="129"/>
      <c r="BR73" s="129"/>
      <c r="BS73" s="129"/>
      <c r="BT73" s="129"/>
      <c r="BU73" s="231">
        <f t="shared" si="6"/>
        <v>7</v>
      </c>
    </row>
    <row r="74" spans="1:73" ht="15" x14ac:dyDescent="0.15">
      <c r="A74" s="327" t="s">
        <v>273</v>
      </c>
      <c r="B74" s="328" t="s">
        <v>520</v>
      </c>
      <c r="C74" s="328" t="s">
        <v>235</v>
      </c>
      <c r="D74" s="328" t="s">
        <v>683</v>
      </c>
      <c r="E74" s="328" t="s">
        <v>130</v>
      </c>
      <c r="F74" s="328"/>
      <c r="G74" s="329">
        <v>0.05</v>
      </c>
      <c r="H74" s="330">
        <v>0.8</v>
      </c>
      <c r="I74" s="328" t="s">
        <v>1022</v>
      </c>
      <c r="J74" s="331">
        <f t="shared" si="5"/>
        <v>4</v>
      </c>
      <c r="K74" s="331">
        <f t="shared" si="4"/>
        <v>64</v>
      </c>
      <c r="L74" s="248"/>
      <c r="M74" s="173"/>
      <c r="N74" s="129"/>
      <c r="O74" s="129"/>
      <c r="P74" s="129"/>
      <c r="Q74" s="129"/>
      <c r="R74" s="129"/>
      <c r="S74" s="129"/>
      <c r="T74" s="129"/>
      <c r="U74" s="129"/>
      <c r="V74" s="129"/>
      <c r="W74" s="129"/>
      <c r="X74" s="129"/>
      <c r="Y74" s="129"/>
      <c r="Z74" s="129"/>
      <c r="AA74" s="129"/>
      <c r="AB74" s="129"/>
      <c r="AC74" s="129"/>
      <c r="AE74" s="129">
        <v>13</v>
      </c>
      <c r="AF74" s="129"/>
      <c r="AG74" s="129"/>
      <c r="AH74" s="129"/>
      <c r="AI74" s="129"/>
      <c r="AJ74" s="129"/>
      <c r="AK74" s="129"/>
      <c r="AL74" s="129"/>
      <c r="AM74" s="129"/>
      <c r="AN74" s="129"/>
      <c r="AO74" s="129"/>
      <c r="AP74" s="129"/>
      <c r="AQ74" s="129"/>
      <c r="AR74" s="129">
        <v>3</v>
      </c>
      <c r="AS74" s="129"/>
      <c r="AT74" s="129"/>
      <c r="AU74" s="129"/>
      <c r="AV74" s="129"/>
      <c r="AW74" s="129"/>
      <c r="AX74" s="129"/>
      <c r="AY74" s="129"/>
      <c r="AZ74" s="129"/>
      <c r="BA74" s="129"/>
      <c r="BB74" s="129"/>
      <c r="BC74" s="129"/>
      <c r="BD74" s="129"/>
      <c r="BE74" s="129"/>
      <c r="BF74" s="129"/>
      <c r="BG74" s="129"/>
      <c r="BH74" s="129"/>
      <c r="BI74" s="129"/>
      <c r="BJ74" s="129"/>
      <c r="BK74" s="129"/>
      <c r="BL74" s="129"/>
      <c r="BM74" s="129"/>
      <c r="BN74" s="129"/>
      <c r="BO74" s="129"/>
      <c r="BP74" s="129">
        <v>123</v>
      </c>
      <c r="BQ74" s="129"/>
      <c r="BR74" s="129"/>
      <c r="BS74" s="129"/>
      <c r="BT74" s="129"/>
      <c r="BU74" s="231">
        <f t="shared" si="6"/>
        <v>139</v>
      </c>
    </row>
    <row r="75" spans="1:73" ht="15" x14ac:dyDescent="0.15">
      <c r="A75" s="327" t="s">
        <v>274</v>
      </c>
      <c r="B75" s="328" t="s">
        <v>520</v>
      </c>
      <c r="C75" s="328" t="s">
        <v>235</v>
      </c>
      <c r="D75" s="328" t="s">
        <v>684</v>
      </c>
      <c r="E75" s="328" t="s">
        <v>130</v>
      </c>
      <c r="F75" s="328"/>
      <c r="G75" s="329">
        <v>0.05</v>
      </c>
      <c r="H75" s="330">
        <v>1</v>
      </c>
      <c r="I75" s="328" t="s">
        <v>1022</v>
      </c>
      <c r="J75" s="331">
        <f t="shared" si="5"/>
        <v>4</v>
      </c>
      <c r="K75" s="331">
        <f t="shared" ref="K75:K98" si="7">H75*80</f>
        <v>80</v>
      </c>
      <c r="L75" s="248"/>
      <c r="M75" s="173"/>
      <c r="N75" s="129"/>
      <c r="O75" s="129"/>
      <c r="P75" s="129"/>
      <c r="Q75" s="129"/>
      <c r="R75" s="129"/>
      <c r="S75" s="129"/>
      <c r="T75" s="129"/>
      <c r="U75" s="129"/>
      <c r="V75" s="129"/>
      <c r="W75" s="129"/>
      <c r="X75" s="129"/>
      <c r="Y75" s="129"/>
      <c r="Z75" s="129">
        <v>1</v>
      </c>
      <c r="AA75" s="129"/>
      <c r="AB75" s="129"/>
      <c r="AC75" s="129"/>
      <c r="AD75" s="129"/>
      <c r="AE75" s="129"/>
      <c r="AF75" s="129"/>
      <c r="AG75" s="129"/>
      <c r="AH75" s="129"/>
      <c r="AI75" s="129"/>
      <c r="AJ75" s="129"/>
      <c r="AK75" s="129"/>
      <c r="AL75" s="129"/>
      <c r="AM75" s="129"/>
      <c r="AN75" s="129"/>
      <c r="AO75" s="129"/>
      <c r="AP75" s="129"/>
      <c r="AQ75" s="129">
        <v>1</v>
      </c>
      <c r="AR75" s="129"/>
      <c r="AS75" s="129"/>
      <c r="AT75" s="129"/>
      <c r="AU75" s="129"/>
      <c r="AV75" s="129"/>
      <c r="AW75" s="129"/>
      <c r="AX75" s="129"/>
      <c r="AY75" s="129">
        <v>9</v>
      </c>
      <c r="AZ75" s="129"/>
      <c r="BA75" s="129"/>
      <c r="BB75" s="129"/>
      <c r="BC75" s="129"/>
      <c r="BD75" s="129"/>
      <c r="BE75" s="129"/>
      <c r="BF75" s="129"/>
      <c r="BG75" s="129"/>
      <c r="BH75" s="129"/>
      <c r="BI75" s="129">
        <v>15</v>
      </c>
      <c r="BJ75" s="129"/>
      <c r="BK75" s="129"/>
      <c r="BL75" s="129"/>
      <c r="BM75" s="129"/>
      <c r="BN75" s="129"/>
      <c r="BO75" s="129"/>
      <c r="BP75" s="129"/>
      <c r="BQ75" s="129"/>
      <c r="BR75" s="129"/>
      <c r="BS75" s="129"/>
      <c r="BT75" s="129"/>
      <c r="BU75" s="231">
        <f t="shared" si="6"/>
        <v>26</v>
      </c>
    </row>
    <row r="76" spans="1:73" ht="15" x14ac:dyDescent="0.15">
      <c r="A76" s="327" t="s">
        <v>275</v>
      </c>
      <c r="B76" s="328" t="s">
        <v>520</v>
      </c>
      <c r="C76" s="328" t="s">
        <v>235</v>
      </c>
      <c r="D76" s="328" t="s">
        <v>685</v>
      </c>
      <c r="E76" s="328" t="s">
        <v>130</v>
      </c>
      <c r="F76" s="328"/>
      <c r="G76" s="329">
        <v>0.05</v>
      </c>
      <c r="H76" s="330">
        <v>1.5</v>
      </c>
      <c r="I76" s="328" t="s">
        <v>1022</v>
      </c>
      <c r="J76" s="331">
        <f t="shared" si="5"/>
        <v>4</v>
      </c>
      <c r="K76" s="331">
        <f t="shared" si="7"/>
        <v>120</v>
      </c>
      <c r="L76" s="248"/>
      <c r="M76" s="173"/>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v>28</v>
      </c>
      <c r="BT76" s="129"/>
      <c r="BU76" s="231">
        <f t="shared" si="6"/>
        <v>28</v>
      </c>
    </row>
    <row r="77" spans="1:73" ht="15" x14ac:dyDescent="0.15">
      <c r="A77" s="327" t="s">
        <v>276</v>
      </c>
      <c r="B77" s="328" t="s">
        <v>520</v>
      </c>
      <c r="C77" s="328" t="s">
        <v>235</v>
      </c>
      <c r="D77" s="328" t="s">
        <v>686</v>
      </c>
      <c r="E77" s="328" t="s">
        <v>130</v>
      </c>
      <c r="F77" s="328"/>
      <c r="G77" s="329">
        <v>0.05</v>
      </c>
      <c r="H77" s="330">
        <v>2</v>
      </c>
      <c r="I77" s="328" t="s">
        <v>1022</v>
      </c>
      <c r="J77" s="331">
        <f t="shared" si="5"/>
        <v>4</v>
      </c>
      <c r="K77" s="331">
        <f t="shared" si="7"/>
        <v>160</v>
      </c>
      <c r="L77" s="248"/>
      <c r="M77" s="173"/>
      <c r="N77" s="129"/>
      <c r="O77" s="129"/>
      <c r="P77" s="129"/>
      <c r="Q77" s="129"/>
      <c r="R77" s="129"/>
      <c r="S77" s="129"/>
      <c r="T77" s="129"/>
      <c r="U77" s="129"/>
      <c r="V77" s="129"/>
      <c r="W77" s="129"/>
      <c r="X77" s="129">
        <v>1</v>
      </c>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231">
        <f t="shared" si="6"/>
        <v>1</v>
      </c>
    </row>
    <row r="78" spans="1:73" ht="15" x14ac:dyDescent="0.15">
      <c r="A78" s="327" t="s">
        <v>277</v>
      </c>
      <c r="B78" s="328" t="s">
        <v>520</v>
      </c>
      <c r="C78" s="328" t="s">
        <v>235</v>
      </c>
      <c r="D78" s="328" t="s">
        <v>687</v>
      </c>
      <c r="E78" s="328" t="s">
        <v>130</v>
      </c>
      <c r="F78" s="328"/>
      <c r="G78" s="329">
        <v>0.05</v>
      </c>
      <c r="H78" s="330">
        <v>3</v>
      </c>
      <c r="I78" s="328" t="s">
        <v>1022</v>
      </c>
      <c r="J78" s="331">
        <f t="shared" si="5"/>
        <v>4</v>
      </c>
      <c r="K78" s="331">
        <f t="shared" si="7"/>
        <v>240</v>
      </c>
      <c r="L78" s="248"/>
      <c r="M78" s="173"/>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v>1</v>
      </c>
      <c r="AT78" s="129"/>
      <c r="AU78" s="129"/>
      <c r="AV78" s="129"/>
      <c r="AW78" s="129"/>
      <c r="AX78" s="129"/>
      <c r="AY78" s="129"/>
      <c r="AZ78" s="129"/>
      <c r="BA78" s="129"/>
      <c r="BB78" s="129"/>
      <c r="BC78" s="129"/>
      <c r="BD78" s="129"/>
      <c r="BE78" s="129"/>
      <c r="BF78" s="129"/>
      <c r="BG78" s="129"/>
      <c r="BH78" s="129"/>
      <c r="BI78" s="129"/>
      <c r="BJ78" s="129"/>
      <c r="BK78" s="129"/>
      <c r="BL78" s="129"/>
      <c r="BM78" s="129"/>
      <c r="BN78" s="129"/>
      <c r="BO78" s="129"/>
      <c r="BP78" s="129"/>
      <c r="BQ78" s="129"/>
      <c r="BR78" s="129"/>
      <c r="BS78" s="129"/>
      <c r="BT78" s="129"/>
      <c r="BU78" s="231">
        <f t="shared" si="6"/>
        <v>1</v>
      </c>
    </row>
    <row r="79" spans="1:73" ht="15" x14ac:dyDescent="0.15">
      <c r="A79" s="327" t="s">
        <v>278</v>
      </c>
      <c r="B79" s="328" t="s">
        <v>520</v>
      </c>
      <c r="C79" s="328" t="s">
        <v>235</v>
      </c>
      <c r="D79" s="328" t="s">
        <v>688</v>
      </c>
      <c r="E79" s="328" t="s">
        <v>130</v>
      </c>
      <c r="F79" s="328"/>
      <c r="G79" s="329">
        <v>7.4999999999999997E-2</v>
      </c>
      <c r="H79" s="330">
        <v>0.5</v>
      </c>
      <c r="I79" s="328" t="s">
        <v>1022</v>
      </c>
      <c r="J79" s="331">
        <f t="shared" si="5"/>
        <v>6</v>
      </c>
      <c r="K79" s="331">
        <f t="shared" si="7"/>
        <v>40</v>
      </c>
      <c r="L79" s="248"/>
      <c r="M79" s="173"/>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v>1</v>
      </c>
      <c r="BF79" s="129"/>
      <c r="BG79" s="129"/>
      <c r="BH79" s="129"/>
      <c r="BI79" s="129"/>
      <c r="BJ79" s="129"/>
      <c r="BK79" s="129"/>
      <c r="BL79" s="129"/>
      <c r="BM79" s="129"/>
      <c r="BN79" s="129"/>
      <c r="BO79" s="129"/>
      <c r="BP79" s="129"/>
      <c r="BQ79" s="129"/>
      <c r="BR79" s="129"/>
      <c r="BS79" s="129"/>
      <c r="BT79" s="129"/>
      <c r="BU79" s="231">
        <f t="shared" si="6"/>
        <v>1</v>
      </c>
    </row>
    <row r="80" spans="1:73" ht="15" x14ac:dyDescent="0.15">
      <c r="A80" s="327" t="s">
        <v>279</v>
      </c>
      <c r="B80" s="328" t="s">
        <v>520</v>
      </c>
      <c r="C80" s="328" t="s">
        <v>235</v>
      </c>
      <c r="D80" s="328" t="s">
        <v>689</v>
      </c>
      <c r="E80" s="328" t="s">
        <v>130</v>
      </c>
      <c r="F80" s="328"/>
      <c r="G80" s="329">
        <v>7.4999999999999997E-2</v>
      </c>
      <c r="H80" s="330">
        <v>0.7</v>
      </c>
      <c r="I80" s="328" t="s">
        <v>1022</v>
      </c>
      <c r="J80" s="331">
        <f t="shared" si="5"/>
        <v>6</v>
      </c>
      <c r="K80" s="331">
        <f t="shared" si="7"/>
        <v>56</v>
      </c>
      <c r="L80" s="248"/>
      <c r="M80" s="173"/>
      <c r="N80" s="129"/>
      <c r="O80" s="129"/>
      <c r="P80" s="129"/>
      <c r="Q80" s="129"/>
      <c r="R80" s="129"/>
      <c r="S80" s="129"/>
      <c r="T80" s="129"/>
      <c r="U80" s="129"/>
      <c r="V80" s="129"/>
      <c r="W80" s="129"/>
      <c r="X80" s="129"/>
      <c r="Y80" s="129"/>
      <c r="Z80" s="129"/>
      <c r="AB80" s="129">
        <v>3</v>
      </c>
      <c r="AC80" s="129"/>
      <c r="AD80" s="129"/>
      <c r="AE80" s="129"/>
      <c r="AF80" s="129"/>
      <c r="AG80" s="129"/>
      <c r="AH80" s="129"/>
      <c r="AI80" s="129"/>
      <c r="AJ80" s="129"/>
      <c r="AK80" s="129"/>
      <c r="AL80" s="129"/>
      <c r="AM80" s="129"/>
      <c r="AN80" s="129"/>
      <c r="AO80" s="129"/>
      <c r="AP80" s="129"/>
      <c r="AQ80" s="129">
        <v>2</v>
      </c>
      <c r="AR80" s="129"/>
      <c r="AS80" s="129"/>
      <c r="AT80" s="129"/>
      <c r="AU80" s="129"/>
      <c r="AV80" s="129"/>
      <c r="AW80" s="129"/>
      <c r="AX80" s="129"/>
      <c r="AY80" s="129"/>
      <c r="AZ80" s="129"/>
      <c r="BA80" s="129"/>
      <c r="BB80" s="129"/>
      <c r="BC80" s="129"/>
      <c r="BD80" s="129"/>
      <c r="BE80" s="129"/>
      <c r="BF80" s="129"/>
      <c r="BG80" s="129"/>
      <c r="BH80" s="129"/>
      <c r="BI80" s="129"/>
      <c r="BJ80" s="129"/>
      <c r="BK80" s="129"/>
      <c r="BL80" s="129"/>
      <c r="BM80" s="129"/>
      <c r="BN80" s="129"/>
      <c r="BO80" s="129"/>
      <c r="BP80" s="129"/>
      <c r="BQ80" s="129"/>
      <c r="BR80" s="129"/>
      <c r="BS80" s="129"/>
      <c r="BT80" s="129"/>
      <c r="BU80" s="231">
        <f t="shared" si="6"/>
        <v>5</v>
      </c>
    </row>
    <row r="81" spans="1:73" ht="15" x14ac:dyDescent="0.15">
      <c r="A81" s="327" t="s">
        <v>280</v>
      </c>
      <c r="B81" s="328" t="s">
        <v>520</v>
      </c>
      <c r="C81" s="328" t="s">
        <v>235</v>
      </c>
      <c r="D81" s="328" t="s">
        <v>690</v>
      </c>
      <c r="E81" s="328" t="s">
        <v>130</v>
      </c>
      <c r="F81" s="328"/>
      <c r="G81" s="329">
        <v>7.4999999999999997E-2</v>
      </c>
      <c r="H81" s="330">
        <v>0.8</v>
      </c>
      <c r="I81" s="328" t="s">
        <v>1022</v>
      </c>
      <c r="J81" s="331">
        <f t="shared" si="5"/>
        <v>6</v>
      </c>
      <c r="K81" s="331">
        <f t="shared" si="7"/>
        <v>64</v>
      </c>
      <c r="L81" s="248"/>
      <c r="M81" s="173"/>
      <c r="N81" s="129">
        <v>5</v>
      </c>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c r="BH81" s="129"/>
      <c r="BI81" s="129"/>
      <c r="BJ81" s="129"/>
      <c r="BK81" s="129"/>
      <c r="BL81" s="129"/>
      <c r="BM81" s="129"/>
      <c r="BN81" s="129"/>
      <c r="BO81" s="129"/>
      <c r="BP81" s="129"/>
      <c r="BQ81" s="129"/>
      <c r="BR81" s="129"/>
      <c r="BS81" s="129"/>
      <c r="BT81" s="129"/>
      <c r="BU81" s="231">
        <f t="shared" si="6"/>
        <v>5</v>
      </c>
    </row>
    <row r="82" spans="1:73" ht="15" x14ac:dyDescent="0.15">
      <c r="A82" s="327" t="s">
        <v>281</v>
      </c>
      <c r="B82" s="328" t="s">
        <v>520</v>
      </c>
      <c r="C82" s="328" t="s">
        <v>235</v>
      </c>
      <c r="D82" s="328" t="s">
        <v>691</v>
      </c>
      <c r="E82" s="328" t="s">
        <v>130</v>
      </c>
      <c r="F82" s="328"/>
      <c r="G82" s="329">
        <v>7.4999999999999997E-2</v>
      </c>
      <c r="H82" s="330">
        <v>1</v>
      </c>
      <c r="I82" s="328" t="s">
        <v>1022</v>
      </c>
      <c r="J82" s="331">
        <f t="shared" si="5"/>
        <v>6</v>
      </c>
      <c r="K82" s="331">
        <f t="shared" si="7"/>
        <v>80</v>
      </c>
      <c r="L82" s="248"/>
      <c r="M82" s="173"/>
      <c r="N82" s="129"/>
      <c r="O82" s="129"/>
      <c r="P82" s="129"/>
      <c r="Q82" s="129"/>
      <c r="R82" s="129"/>
      <c r="S82" s="129">
        <v>9</v>
      </c>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c r="BH82" s="129"/>
      <c r="BI82" s="129"/>
      <c r="BJ82" s="129"/>
      <c r="BK82" s="129">
        <v>11</v>
      </c>
      <c r="BL82" s="129"/>
      <c r="BM82" s="129"/>
      <c r="BN82" s="129"/>
      <c r="BO82" s="129"/>
      <c r="BP82" s="129"/>
      <c r="BQ82" s="129"/>
      <c r="BR82" s="129"/>
      <c r="BS82" s="129"/>
      <c r="BT82" s="129"/>
      <c r="BU82" s="231">
        <f t="shared" si="6"/>
        <v>20</v>
      </c>
    </row>
    <row r="83" spans="1:73" ht="15" x14ac:dyDescent="0.15">
      <c r="A83" s="327" t="s">
        <v>282</v>
      </c>
      <c r="B83" s="328" t="s">
        <v>520</v>
      </c>
      <c r="C83" s="328" t="s">
        <v>235</v>
      </c>
      <c r="D83" s="328" t="s">
        <v>692</v>
      </c>
      <c r="E83" s="328" t="s">
        <v>130</v>
      </c>
      <c r="F83" s="328"/>
      <c r="G83" s="329">
        <v>7.4999999999999997E-2</v>
      </c>
      <c r="H83" s="330">
        <v>2.5</v>
      </c>
      <c r="I83" s="328" t="s">
        <v>1022</v>
      </c>
      <c r="J83" s="331">
        <f t="shared" si="5"/>
        <v>6</v>
      </c>
      <c r="K83" s="331">
        <f t="shared" si="7"/>
        <v>200</v>
      </c>
      <c r="L83" s="248"/>
      <c r="M83" s="173"/>
      <c r="N83" s="129"/>
      <c r="O83" s="129"/>
      <c r="P83" s="129"/>
      <c r="Q83" s="129"/>
      <c r="R83" s="129"/>
      <c r="S83" s="129"/>
      <c r="T83" s="129"/>
      <c r="U83" s="129"/>
      <c r="V83" s="129"/>
      <c r="W83" s="129"/>
      <c r="X83" s="129"/>
      <c r="Y83" s="129"/>
      <c r="Z83" s="129"/>
      <c r="AA83" s="129"/>
      <c r="AB83" s="129"/>
      <c r="AC83" s="129"/>
      <c r="AD83" s="129">
        <v>6</v>
      </c>
      <c r="AE83" s="129"/>
      <c r="AF83" s="129"/>
      <c r="AG83" s="129"/>
      <c r="AH83" s="129"/>
      <c r="AI83" s="129"/>
      <c r="AJ83" s="129"/>
      <c r="AK83" s="129"/>
      <c r="AL83" s="129"/>
      <c r="AM83" s="129"/>
      <c r="AN83" s="129"/>
      <c r="AO83" s="129"/>
      <c r="AP83" s="129"/>
      <c r="AQ83" s="129"/>
      <c r="AR83" s="129"/>
      <c r="AS83" s="129"/>
      <c r="AT83" s="129"/>
      <c r="AU83" s="129"/>
      <c r="AV83" s="129">
        <v>2</v>
      </c>
      <c r="AW83" s="129"/>
      <c r="AX83" s="129"/>
      <c r="AY83" s="129"/>
      <c r="AZ83" s="129"/>
      <c r="BA83" s="129"/>
      <c r="BB83" s="129"/>
      <c r="BC83" s="129"/>
      <c r="BD83" s="129"/>
      <c r="BE83" s="129"/>
      <c r="BF83" s="129"/>
      <c r="BG83" s="129"/>
      <c r="BH83" s="129"/>
      <c r="BI83" s="129"/>
      <c r="BJ83" s="129"/>
      <c r="BK83" s="129"/>
      <c r="BL83" s="129"/>
      <c r="BM83" s="129"/>
      <c r="BN83" s="129"/>
      <c r="BO83" s="129"/>
      <c r="BP83" s="129"/>
      <c r="BQ83" s="129">
        <v>5</v>
      </c>
      <c r="BR83" s="129"/>
      <c r="BS83" s="129"/>
      <c r="BT83" s="129"/>
      <c r="BU83" s="231">
        <f t="shared" si="6"/>
        <v>13</v>
      </c>
    </row>
    <row r="84" spans="1:73" ht="15" x14ac:dyDescent="0.15">
      <c r="A84" s="327" t="s">
        <v>283</v>
      </c>
      <c r="B84" s="328" t="s">
        <v>520</v>
      </c>
      <c r="C84" s="328" t="s">
        <v>235</v>
      </c>
      <c r="D84" s="328" t="s">
        <v>693</v>
      </c>
      <c r="E84" s="328" t="s">
        <v>130</v>
      </c>
      <c r="F84" s="328"/>
      <c r="G84" s="329">
        <v>0.1</v>
      </c>
      <c r="H84" s="330">
        <v>0.5</v>
      </c>
      <c r="I84" s="328" t="s">
        <v>1022</v>
      </c>
      <c r="J84" s="331">
        <f t="shared" si="5"/>
        <v>8</v>
      </c>
      <c r="K84" s="331">
        <f t="shared" si="7"/>
        <v>40</v>
      </c>
      <c r="L84" s="248"/>
      <c r="M84" s="173"/>
      <c r="N84" s="129"/>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v>1</v>
      </c>
      <c r="AU84" s="129"/>
      <c r="AV84" s="129"/>
      <c r="AW84" s="129"/>
      <c r="AX84" s="129"/>
      <c r="AY84" s="129"/>
      <c r="AZ84" s="129"/>
      <c r="BA84" s="129"/>
      <c r="BB84" s="129"/>
      <c r="BC84" s="129"/>
      <c r="BD84" s="129"/>
      <c r="BE84" s="129"/>
      <c r="BF84" s="129"/>
      <c r="BG84" s="129">
        <v>11</v>
      </c>
      <c r="BH84" s="129"/>
      <c r="BI84" s="129">
        <v>1</v>
      </c>
      <c r="BJ84" s="129"/>
      <c r="BK84" s="129"/>
      <c r="BL84" s="129"/>
      <c r="BM84" s="129"/>
      <c r="BN84" s="129"/>
      <c r="BO84" s="129"/>
      <c r="BP84" s="129"/>
      <c r="BQ84" s="129"/>
      <c r="BR84" s="129"/>
      <c r="BS84" s="129"/>
      <c r="BT84" s="129"/>
      <c r="BU84" s="231">
        <f t="shared" si="6"/>
        <v>13</v>
      </c>
    </row>
    <row r="85" spans="1:73" ht="15" x14ac:dyDescent="0.15">
      <c r="A85" s="327" t="s">
        <v>284</v>
      </c>
      <c r="B85" s="328" t="s">
        <v>520</v>
      </c>
      <c r="C85" s="328" t="s">
        <v>235</v>
      </c>
      <c r="D85" s="328" t="s">
        <v>694</v>
      </c>
      <c r="E85" s="328" t="s">
        <v>130</v>
      </c>
      <c r="F85" s="328"/>
      <c r="G85" s="329">
        <v>0.1</v>
      </c>
      <c r="H85" s="330">
        <v>1</v>
      </c>
      <c r="I85" s="328" t="s">
        <v>1022</v>
      </c>
      <c r="J85" s="331">
        <f t="shared" si="5"/>
        <v>8</v>
      </c>
      <c r="K85" s="331">
        <f t="shared" si="7"/>
        <v>80</v>
      </c>
      <c r="L85" s="248"/>
      <c r="M85" s="173"/>
      <c r="N85" s="129"/>
      <c r="O85" s="129"/>
      <c r="P85" s="129">
        <v>10</v>
      </c>
      <c r="Q85" s="129"/>
      <c r="R85" s="129"/>
      <c r="S85" s="129"/>
      <c r="T85" s="129">
        <v>28</v>
      </c>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c r="BG85" s="129"/>
      <c r="BH85" s="129"/>
      <c r="BI85" s="129"/>
      <c r="BJ85" s="129"/>
      <c r="BK85" s="129"/>
      <c r="BL85" s="129"/>
      <c r="BM85" s="129"/>
      <c r="BN85" s="129">
        <v>1</v>
      </c>
      <c r="BO85" s="129"/>
      <c r="BP85" s="129"/>
      <c r="BQ85" s="129"/>
      <c r="BR85" s="129">
        <v>16</v>
      </c>
      <c r="BS85" s="129"/>
      <c r="BT85" s="129"/>
      <c r="BU85" s="231">
        <f t="shared" si="6"/>
        <v>55</v>
      </c>
    </row>
    <row r="86" spans="1:73" ht="15" x14ac:dyDescent="0.15">
      <c r="A86" s="327" t="s">
        <v>285</v>
      </c>
      <c r="B86" s="328" t="s">
        <v>520</v>
      </c>
      <c r="C86" s="328" t="s">
        <v>235</v>
      </c>
      <c r="D86" s="328" t="s">
        <v>695</v>
      </c>
      <c r="E86" s="328" t="s">
        <v>130</v>
      </c>
      <c r="F86" s="328"/>
      <c r="G86" s="329">
        <v>0.1</v>
      </c>
      <c r="H86" s="330">
        <v>1.8</v>
      </c>
      <c r="I86" s="328" t="s">
        <v>1022</v>
      </c>
      <c r="J86" s="331">
        <f t="shared" si="5"/>
        <v>8</v>
      </c>
      <c r="K86" s="331">
        <f t="shared" si="7"/>
        <v>144</v>
      </c>
      <c r="L86" s="248"/>
      <c r="M86" s="173"/>
      <c r="N86" s="129"/>
      <c r="O86" s="129"/>
      <c r="P86" s="129"/>
      <c r="Q86" s="129"/>
      <c r="R86" s="129"/>
      <c r="S86" s="129"/>
      <c r="T86" s="129"/>
      <c r="U86" s="129"/>
      <c r="V86" s="129"/>
      <c r="W86" s="129">
        <v>4</v>
      </c>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c r="BH86" s="129"/>
      <c r="BI86" s="129"/>
      <c r="BJ86" s="129"/>
      <c r="BK86" s="129"/>
      <c r="BL86" s="129">
        <v>2</v>
      </c>
      <c r="BM86" s="129"/>
      <c r="BN86" s="129"/>
      <c r="BO86" s="129"/>
      <c r="BP86" s="129"/>
      <c r="BQ86" s="129"/>
      <c r="BR86" s="129"/>
      <c r="BS86" s="129"/>
      <c r="BT86" s="129"/>
      <c r="BU86" s="231">
        <f t="shared" si="6"/>
        <v>6</v>
      </c>
    </row>
    <row r="87" spans="1:73" ht="15" x14ac:dyDescent="0.15">
      <c r="A87" s="327" t="s">
        <v>286</v>
      </c>
      <c r="B87" s="328" t="s">
        <v>520</v>
      </c>
      <c r="C87" s="328" t="s">
        <v>228</v>
      </c>
      <c r="D87" s="328" t="s">
        <v>696</v>
      </c>
      <c r="E87" s="328" t="s">
        <v>130</v>
      </c>
      <c r="F87" s="328"/>
      <c r="G87" s="329">
        <v>0.02</v>
      </c>
      <c r="H87" s="330">
        <v>1</v>
      </c>
      <c r="I87" s="328" t="s">
        <v>1022</v>
      </c>
      <c r="J87" s="331">
        <f t="shared" si="5"/>
        <v>1.6</v>
      </c>
      <c r="K87" s="331">
        <f t="shared" si="7"/>
        <v>80</v>
      </c>
      <c r="L87" s="248"/>
      <c r="M87" s="173"/>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v>1</v>
      </c>
      <c r="BA87" s="129"/>
      <c r="BB87" s="129"/>
      <c r="BC87" s="129"/>
      <c r="BD87" s="129"/>
      <c r="BE87" s="129"/>
      <c r="BF87" s="129"/>
      <c r="BG87" s="129"/>
      <c r="BH87" s="129"/>
      <c r="BI87" s="129"/>
      <c r="BJ87" s="129"/>
      <c r="BK87" s="129"/>
      <c r="BL87" s="129"/>
      <c r="BM87" s="129"/>
      <c r="BN87" s="129"/>
      <c r="BO87" s="129"/>
      <c r="BP87" s="129"/>
      <c r="BQ87" s="129"/>
      <c r="BR87" s="129"/>
      <c r="BS87" s="129"/>
      <c r="BT87" s="129"/>
      <c r="BU87" s="231">
        <f t="shared" si="6"/>
        <v>1</v>
      </c>
    </row>
    <row r="88" spans="1:73" ht="15" x14ac:dyDescent="0.15">
      <c r="A88" s="327" t="s">
        <v>288</v>
      </c>
      <c r="B88" s="328" t="s">
        <v>520</v>
      </c>
      <c r="C88" s="328" t="s">
        <v>228</v>
      </c>
      <c r="D88" s="328" t="s">
        <v>698</v>
      </c>
      <c r="E88" s="328" t="s">
        <v>130</v>
      </c>
      <c r="F88" s="328"/>
      <c r="G88" s="329">
        <v>0.05</v>
      </c>
      <c r="H88" s="330">
        <v>0.8</v>
      </c>
      <c r="I88" s="328" t="s">
        <v>1022</v>
      </c>
      <c r="J88" s="331">
        <f t="shared" si="5"/>
        <v>4</v>
      </c>
      <c r="K88" s="331">
        <f t="shared" si="7"/>
        <v>64</v>
      </c>
      <c r="L88" s="248"/>
      <c r="M88" s="173"/>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v>1</v>
      </c>
      <c r="AR88" s="129"/>
      <c r="AS88" s="129"/>
      <c r="AT88" s="129"/>
      <c r="AU88" s="129"/>
      <c r="AV88" s="129"/>
      <c r="AW88" s="129"/>
      <c r="AX88" s="129"/>
      <c r="AY88" s="129"/>
      <c r="AZ88" s="129"/>
      <c r="BA88" s="129"/>
      <c r="BB88" s="129"/>
      <c r="BC88" s="129"/>
      <c r="BD88" s="129"/>
      <c r="BE88" s="129"/>
      <c r="BF88" s="129"/>
      <c r="BG88" s="129"/>
      <c r="BH88" s="129"/>
      <c r="BI88" s="129"/>
      <c r="BJ88" s="129"/>
      <c r="BK88" s="129"/>
      <c r="BL88" s="129"/>
      <c r="BM88" s="129"/>
      <c r="BN88" s="129"/>
      <c r="BO88" s="129"/>
      <c r="BP88" s="129"/>
      <c r="BQ88" s="129"/>
      <c r="BR88" s="129"/>
      <c r="BS88" s="129"/>
      <c r="BT88" s="129"/>
      <c r="BU88" s="231">
        <f t="shared" si="6"/>
        <v>1</v>
      </c>
    </row>
    <row r="89" spans="1:73" ht="15" x14ac:dyDescent="0.15">
      <c r="A89" s="327" t="s">
        <v>289</v>
      </c>
      <c r="B89" s="328" t="s">
        <v>520</v>
      </c>
      <c r="C89" s="328" t="s">
        <v>228</v>
      </c>
      <c r="D89" s="337" t="s">
        <v>699</v>
      </c>
      <c r="E89" s="328" t="s">
        <v>130</v>
      </c>
      <c r="F89" s="337"/>
      <c r="G89" s="338">
        <v>0.05</v>
      </c>
      <c r="H89" s="339">
        <v>1</v>
      </c>
      <c r="I89" s="328" t="s">
        <v>1022</v>
      </c>
      <c r="J89" s="340">
        <f t="shared" si="5"/>
        <v>4</v>
      </c>
      <c r="K89" s="331">
        <f t="shared" si="7"/>
        <v>80</v>
      </c>
      <c r="L89" s="253"/>
      <c r="M89" s="173"/>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v>42</v>
      </c>
      <c r="AZ89" s="129"/>
      <c r="BA89" s="129"/>
      <c r="BB89" s="129"/>
      <c r="BC89" s="129"/>
      <c r="BD89" s="129"/>
      <c r="BE89" s="129"/>
      <c r="BF89" s="129"/>
      <c r="BG89" s="129"/>
      <c r="BH89" s="129"/>
      <c r="BI89" s="129"/>
      <c r="BJ89" s="129"/>
      <c r="BK89" s="129"/>
      <c r="BL89" s="129"/>
      <c r="BM89" s="129"/>
      <c r="BN89" s="129"/>
      <c r="BO89" s="129"/>
      <c r="BP89" s="129"/>
      <c r="BQ89" s="129"/>
      <c r="BR89" s="129"/>
      <c r="BS89" s="129"/>
      <c r="BT89" s="129"/>
      <c r="BU89" s="231">
        <f t="shared" si="6"/>
        <v>42</v>
      </c>
    </row>
    <row r="90" spans="1:73" ht="15" x14ac:dyDescent="0.15">
      <c r="A90" s="327" t="s">
        <v>290</v>
      </c>
      <c r="B90" s="328" t="s">
        <v>520</v>
      </c>
      <c r="C90" s="328" t="s">
        <v>228</v>
      </c>
      <c r="D90" s="337" t="s">
        <v>700</v>
      </c>
      <c r="E90" s="328" t="s">
        <v>130</v>
      </c>
      <c r="F90" s="337"/>
      <c r="G90" s="338">
        <v>0.05</v>
      </c>
      <c r="H90" s="339">
        <v>1.2</v>
      </c>
      <c r="I90" s="328" t="s">
        <v>1022</v>
      </c>
      <c r="J90" s="340">
        <f t="shared" si="5"/>
        <v>4</v>
      </c>
      <c r="K90" s="331">
        <f t="shared" si="7"/>
        <v>96</v>
      </c>
      <c r="L90" s="253"/>
      <c r="M90" s="173"/>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v>11</v>
      </c>
      <c r="AY90" s="129"/>
      <c r="AZ90" s="129"/>
      <c r="BA90" s="129"/>
      <c r="BB90" s="129"/>
      <c r="BC90" s="129"/>
      <c r="BD90" s="129"/>
      <c r="BE90" s="129"/>
      <c r="BF90" s="129"/>
      <c r="BG90" s="129"/>
      <c r="BH90" s="129"/>
      <c r="BI90" s="129"/>
      <c r="BJ90" s="129"/>
      <c r="BK90" s="129"/>
      <c r="BL90" s="129"/>
      <c r="BM90" s="129"/>
      <c r="BN90" s="129"/>
      <c r="BO90" s="129"/>
      <c r="BP90" s="129"/>
      <c r="BQ90" s="129"/>
      <c r="BR90" s="129"/>
      <c r="BS90" s="129"/>
      <c r="BT90" s="129"/>
      <c r="BU90" s="231">
        <f t="shared" si="6"/>
        <v>11</v>
      </c>
    </row>
    <row r="91" spans="1:73" ht="15" x14ac:dyDescent="0.15">
      <c r="A91" s="327" t="s">
        <v>291</v>
      </c>
      <c r="B91" s="328" t="s">
        <v>520</v>
      </c>
      <c r="C91" s="328" t="s">
        <v>228</v>
      </c>
      <c r="D91" s="337" t="s">
        <v>701</v>
      </c>
      <c r="E91" s="328" t="s">
        <v>130</v>
      </c>
      <c r="F91" s="337"/>
      <c r="G91" s="338">
        <v>0.05</v>
      </c>
      <c r="H91" s="339">
        <v>1.6</v>
      </c>
      <c r="I91" s="328" t="s">
        <v>1022</v>
      </c>
      <c r="J91" s="340">
        <f t="shared" si="5"/>
        <v>4</v>
      </c>
      <c r="K91" s="331">
        <f t="shared" si="7"/>
        <v>128</v>
      </c>
      <c r="L91" s="253"/>
      <c r="M91" s="173"/>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v>11</v>
      </c>
      <c r="AR91" s="129"/>
      <c r="AS91" s="129"/>
      <c r="AT91" s="129"/>
      <c r="AU91" s="129"/>
      <c r="AV91" s="129"/>
      <c r="AW91" s="129"/>
      <c r="AX91" s="129"/>
      <c r="AY91" s="129"/>
      <c r="AZ91" s="129"/>
      <c r="BA91" s="129"/>
      <c r="BB91" s="129"/>
      <c r="BC91" s="129"/>
      <c r="BD91" s="129"/>
      <c r="BE91" s="129"/>
      <c r="BF91" s="129"/>
      <c r="BG91" s="129"/>
      <c r="BH91" s="129"/>
      <c r="BI91" s="129"/>
      <c r="BJ91" s="129"/>
      <c r="BK91" s="129"/>
      <c r="BL91" s="129"/>
      <c r="BM91" s="129"/>
      <c r="BN91" s="129">
        <v>1</v>
      </c>
      <c r="BO91" s="129"/>
      <c r="BP91" s="129"/>
      <c r="BQ91" s="129"/>
      <c r="BR91" s="129"/>
      <c r="BS91" s="129">
        <v>1</v>
      </c>
      <c r="BT91" s="129"/>
      <c r="BU91" s="231">
        <f t="shared" si="6"/>
        <v>13</v>
      </c>
    </row>
    <row r="92" spans="1:73" ht="15" x14ac:dyDescent="0.15">
      <c r="A92" s="327" t="s">
        <v>292</v>
      </c>
      <c r="B92" s="328" t="s">
        <v>520</v>
      </c>
      <c r="C92" s="328" t="s">
        <v>228</v>
      </c>
      <c r="D92" s="337" t="s">
        <v>702</v>
      </c>
      <c r="E92" s="328" t="s">
        <v>130</v>
      </c>
      <c r="F92" s="337"/>
      <c r="G92" s="338">
        <v>7.4999999999999997E-2</v>
      </c>
      <c r="H92" s="339">
        <v>1</v>
      </c>
      <c r="I92" s="328" t="s">
        <v>1022</v>
      </c>
      <c r="J92" s="340">
        <f t="shared" si="5"/>
        <v>6</v>
      </c>
      <c r="K92" s="331">
        <f t="shared" si="7"/>
        <v>80</v>
      </c>
      <c r="L92" s="253"/>
      <c r="M92" s="173"/>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v>5</v>
      </c>
      <c r="AS92" s="129"/>
      <c r="AT92" s="129"/>
      <c r="AU92" s="129"/>
      <c r="AV92" s="129">
        <v>8</v>
      </c>
      <c r="AX92" s="129"/>
      <c r="AY92" s="129"/>
      <c r="AZ92" s="129">
        <v>14</v>
      </c>
      <c r="BA92" s="129"/>
      <c r="BB92" s="129"/>
      <c r="BC92" s="129"/>
      <c r="BD92" s="129"/>
      <c r="BE92" s="129"/>
      <c r="BF92" s="129"/>
      <c r="BG92" s="129"/>
      <c r="BH92" s="129"/>
      <c r="BI92" s="129"/>
      <c r="BJ92" s="129"/>
      <c r="BK92" s="129"/>
      <c r="BL92" s="129"/>
      <c r="BM92" s="129"/>
      <c r="BN92" s="129"/>
      <c r="BO92" s="129"/>
      <c r="BP92" s="129"/>
      <c r="BQ92" s="129"/>
      <c r="BR92" s="129"/>
      <c r="BS92" s="129"/>
      <c r="BT92" s="129"/>
      <c r="BU92" s="231">
        <f t="shared" si="6"/>
        <v>27</v>
      </c>
    </row>
    <row r="93" spans="1:73" ht="15" x14ac:dyDescent="0.15">
      <c r="A93" s="327" t="s">
        <v>293</v>
      </c>
      <c r="B93" s="328" t="s">
        <v>520</v>
      </c>
      <c r="C93" s="328" t="s">
        <v>228</v>
      </c>
      <c r="D93" s="328" t="s">
        <v>703</v>
      </c>
      <c r="E93" s="328" t="s">
        <v>130</v>
      </c>
      <c r="F93" s="328"/>
      <c r="G93" s="329">
        <v>0.1</v>
      </c>
      <c r="H93" s="330">
        <v>0.5</v>
      </c>
      <c r="I93" s="328" t="s">
        <v>1022</v>
      </c>
      <c r="J93" s="331">
        <f t="shared" si="5"/>
        <v>8</v>
      </c>
      <c r="K93" s="331">
        <f t="shared" si="7"/>
        <v>40</v>
      </c>
      <c r="L93" s="248"/>
      <c r="M93" s="173"/>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c r="BH93" s="129"/>
      <c r="BI93" s="129"/>
      <c r="BJ93" s="129"/>
      <c r="BK93" s="129">
        <v>3</v>
      </c>
      <c r="BL93" s="129"/>
      <c r="BM93" s="129"/>
      <c r="BN93" s="129"/>
      <c r="BO93" s="129"/>
      <c r="BP93" s="129"/>
      <c r="BQ93" s="129"/>
      <c r="BR93" s="129"/>
      <c r="BS93" s="129"/>
      <c r="BT93" s="129"/>
      <c r="BU93" s="231">
        <f t="shared" si="6"/>
        <v>3</v>
      </c>
    </row>
    <row r="94" spans="1:73" ht="15" x14ac:dyDescent="0.15">
      <c r="A94" s="327" t="s">
        <v>294</v>
      </c>
      <c r="B94" s="328" t="s">
        <v>520</v>
      </c>
      <c r="C94" s="328" t="s">
        <v>228</v>
      </c>
      <c r="D94" s="328" t="s">
        <v>704</v>
      </c>
      <c r="E94" s="328" t="s">
        <v>130</v>
      </c>
      <c r="F94" s="328"/>
      <c r="G94" s="329">
        <v>0.1</v>
      </c>
      <c r="H94" s="330">
        <v>0.9</v>
      </c>
      <c r="I94" s="328" t="s">
        <v>1022</v>
      </c>
      <c r="J94" s="331">
        <f t="shared" si="5"/>
        <v>8</v>
      </c>
      <c r="K94" s="331">
        <f t="shared" si="7"/>
        <v>72</v>
      </c>
      <c r="L94" s="248"/>
      <c r="M94" s="173"/>
      <c r="N94" s="129"/>
      <c r="O94" s="129"/>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v>1</v>
      </c>
      <c r="AY94" s="129"/>
      <c r="AZ94" s="129"/>
      <c r="BA94" s="129">
        <v>15</v>
      </c>
      <c r="BB94" s="129"/>
      <c r="BC94" s="129"/>
      <c r="BD94" s="129"/>
      <c r="BE94" s="129"/>
      <c r="BF94" s="129"/>
      <c r="BG94" s="129"/>
      <c r="BH94" s="129"/>
      <c r="BI94" s="129"/>
      <c r="BJ94" s="129"/>
      <c r="BK94" s="129"/>
      <c r="BL94" s="129"/>
      <c r="BM94" s="129"/>
      <c r="BN94" s="129"/>
      <c r="BO94" s="129">
        <v>1</v>
      </c>
      <c r="BP94" s="129"/>
      <c r="BQ94" s="129"/>
      <c r="BR94" s="129"/>
      <c r="BS94" s="129"/>
      <c r="BT94" s="129"/>
      <c r="BU94" s="231">
        <f t="shared" si="6"/>
        <v>17</v>
      </c>
    </row>
    <row r="95" spans="1:73" ht="15" x14ac:dyDescent="0.15">
      <c r="A95" s="327" t="s">
        <v>295</v>
      </c>
      <c r="B95" s="328" t="s">
        <v>520</v>
      </c>
      <c r="C95" s="328" t="s">
        <v>228</v>
      </c>
      <c r="D95" s="328" t="s">
        <v>705</v>
      </c>
      <c r="E95" s="328" t="s">
        <v>130</v>
      </c>
      <c r="F95" s="328"/>
      <c r="G95" s="329">
        <v>0.1</v>
      </c>
      <c r="H95" s="330">
        <v>2.1</v>
      </c>
      <c r="I95" s="328" t="s">
        <v>1022</v>
      </c>
      <c r="J95" s="331">
        <f t="shared" si="5"/>
        <v>8</v>
      </c>
      <c r="K95" s="331">
        <f t="shared" si="7"/>
        <v>168</v>
      </c>
      <c r="L95" s="248"/>
      <c r="M95" s="173">
        <v>8</v>
      </c>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c r="BH95" s="129"/>
      <c r="BI95" s="129"/>
      <c r="BJ95" s="129"/>
      <c r="BK95" s="129"/>
      <c r="BL95" s="129">
        <v>17</v>
      </c>
      <c r="BM95" s="129"/>
      <c r="BN95" s="129">
        <v>5</v>
      </c>
      <c r="BO95" s="129"/>
      <c r="BP95" s="129">
        <v>1</v>
      </c>
      <c r="BQ95" s="129"/>
      <c r="BR95" s="129"/>
      <c r="BS95" s="129"/>
      <c r="BT95" s="129"/>
      <c r="BU95" s="231">
        <f t="shared" si="6"/>
        <v>31</v>
      </c>
    </row>
    <row r="96" spans="1:73" ht="15" x14ac:dyDescent="0.15">
      <c r="A96" s="341" t="s">
        <v>298</v>
      </c>
      <c r="B96" s="342" t="s">
        <v>521</v>
      </c>
      <c r="C96" s="342" t="s">
        <v>236</v>
      </c>
      <c r="D96" s="342" t="s">
        <v>708</v>
      </c>
      <c r="E96" s="343" t="s">
        <v>130</v>
      </c>
      <c r="F96" s="342"/>
      <c r="G96" s="344">
        <v>0.4</v>
      </c>
      <c r="H96" s="345">
        <v>0.4</v>
      </c>
      <c r="I96" s="328" t="s">
        <v>1022</v>
      </c>
      <c r="J96" s="346">
        <f t="shared" ref="J96:J98" si="8">G96*80</f>
        <v>32</v>
      </c>
      <c r="K96" s="346">
        <f t="shared" si="7"/>
        <v>32</v>
      </c>
      <c r="L96" s="347"/>
      <c r="M96" s="173"/>
      <c r="N96" s="129"/>
      <c r="O96" s="129">
        <v>1</v>
      </c>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c r="BH96" s="129"/>
      <c r="BI96" s="129"/>
      <c r="BJ96" s="129"/>
      <c r="BK96" s="129"/>
      <c r="BL96" s="129"/>
      <c r="BM96" s="129"/>
      <c r="BN96" s="129"/>
      <c r="BO96" s="129"/>
      <c r="BP96" s="129"/>
      <c r="BQ96" s="129"/>
      <c r="BR96" s="129"/>
      <c r="BS96" s="129"/>
      <c r="BT96" s="129"/>
      <c r="BU96" s="231">
        <f t="shared" si="6"/>
        <v>1</v>
      </c>
    </row>
    <row r="97" spans="1:73" ht="15" x14ac:dyDescent="0.15">
      <c r="A97" s="341" t="s">
        <v>299</v>
      </c>
      <c r="B97" s="342" t="s">
        <v>521</v>
      </c>
      <c r="C97" s="342" t="s">
        <v>236</v>
      </c>
      <c r="D97" s="342" t="s">
        <v>709</v>
      </c>
      <c r="E97" s="343" t="s">
        <v>130</v>
      </c>
      <c r="F97" s="342"/>
      <c r="G97" s="344">
        <v>0.5</v>
      </c>
      <c r="H97" s="345">
        <v>0.5</v>
      </c>
      <c r="I97" s="328" t="s">
        <v>1022</v>
      </c>
      <c r="J97" s="346">
        <f t="shared" si="8"/>
        <v>40</v>
      </c>
      <c r="K97" s="346">
        <f t="shared" si="7"/>
        <v>40</v>
      </c>
      <c r="L97" s="347"/>
      <c r="M97" s="173"/>
      <c r="N97" s="129"/>
      <c r="O97" s="129"/>
      <c r="P97" s="129"/>
      <c r="Q97" s="129"/>
      <c r="R97" s="129"/>
      <c r="S97" s="129"/>
      <c r="T97" s="129">
        <v>2</v>
      </c>
      <c r="U97" s="129"/>
      <c r="V97" s="129"/>
      <c r="W97" s="129"/>
      <c r="X97" s="129"/>
      <c r="Y97" s="129"/>
      <c r="Z97" s="129"/>
      <c r="AA97" s="129"/>
      <c r="AB97" s="129"/>
      <c r="AC97" s="129"/>
      <c r="AD97" s="129"/>
      <c r="AE97" s="129"/>
      <c r="AF97" s="129"/>
      <c r="AG97" s="129"/>
      <c r="AH97" s="129">
        <v>12</v>
      </c>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v>1</v>
      </c>
      <c r="BH97" s="129"/>
      <c r="BI97" s="129"/>
      <c r="BJ97" s="129"/>
      <c r="BK97" s="129"/>
      <c r="BL97" s="129"/>
      <c r="BM97" s="129"/>
      <c r="BN97" s="129"/>
      <c r="BO97" s="129"/>
      <c r="BP97" s="129"/>
      <c r="BQ97" s="129"/>
      <c r="BR97" s="129">
        <v>40</v>
      </c>
      <c r="BS97" s="129"/>
      <c r="BT97" s="129"/>
      <c r="BU97" s="231">
        <f t="shared" si="6"/>
        <v>55</v>
      </c>
    </row>
    <row r="98" spans="1:73" ht="15" x14ac:dyDescent="0.15">
      <c r="A98" s="341" t="s">
        <v>300</v>
      </c>
      <c r="B98" s="342" t="s">
        <v>521</v>
      </c>
      <c r="C98" s="342" t="s">
        <v>236</v>
      </c>
      <c r="D98" s="342" t="s">
        <v>710</v>
      </c>
      <c r="E98" s="343" t="s">
        <v>130</v>
      </c>
      <c r="F98" s="342"/>
      <c r="G98" s="344">
        <v>0.6</v>
      </c>
      <c r="H98" s="345">
        <v>0.6</v>
      </c>
      <c r="I98" s="328" t="s">
        <v>1022</v>
      </c>
      <c r="J98" s="346">
        <f t="shared" si="8"/>
        <v>48</v>
      </c>
      <c r="K98" s="346">
        <f t="shared" si="7"/>
        <v>48</v>
      </c>
      <c r="L98" s="347"/>
      <c r="M98" s="173"/>
      <c r="N98" s="129"/>
      <c r="O98" s="129"/>
      <c r="P98" s="129"/>
      <c r="Q98" s="129"/>
      <c r="R98" s="129"/>
      <c r="S98" s="129"/>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v>3</v>
      </c>
      <c r="BE98" s="129"/>
      <c r="BF98" s="129"/>
      <c r="BG98" s="129"/>
      <c r="BH98" s="129">
        <v>4</v>
      </c>
      <c r="BI98" s="129"/>
      <c r="BJ98" s="129"/>
      <c r="BK98" s="129"/>
      <c r="BL98" s="129"/>
      <c r="BM98" s="129"/>
      <c r="BN98" s="129"/>
      <c r="BO98" s="129"/>
      <c r="BP98" s="129"/>
      <c r="BQ98" s="129"/>
      <c r="BR98" s="129"/>
      <c r="BS98" s="129"/>
      <c r="BT98" s="129"/>
      <c r="BU98" s="231">
        <f t="shared" si="6"/>
        <v>7</v>
      </c>
    </row>
    <row r="99" spans="1:73" ht="15" x14ac:dyDescent="0.15">
      <c r="A99" s="348" t="s">
        <v>301</v>
      </c>
      <c r="B99" s="342" t="s">
        <v>521</v>
      </c>
      <c r="C99" s="342" t="s">
        <v>236</v>
      </c>
      <c r="D99" s="342" t="s">
        <v>711</v>
      </c>
      <c r="E99" s="343" t="s">
        <v>130</v>
      </c>
      <c r="F99" s="342"/>
      <c r="G99" s="349"/>
      <c r="H99" s="350"/>
      <c r="I99" s="328" t="s">
        <v>1022</v>
      </c>
      <c r="J99" s="351">
        <v>24.5</v>
      </c>
      <c r="K99" s="351">
        <v>24.5</v>
      </c>
      <c r="L99" s="352"/>
      <c r="M99" s="173">
        <v>30</v>
      </c>
      <c r="N99" s="129">
        <v>17</v>
      </c>
      <c r="O99" s="129"/>
      <c r="P99" s="129">
        <v>14</v>
      </c>
      <c r="Q99" s="129">
        <v>2</v>
      </c>
      <c r="R99" s="129">
        <v>19</v>
      </c>
      <c r="S99" s="129">
        <v>2</v>
      </c>
      <c r="T99" s="129">
        <v>19</v>
      </c>
      <c r="U99" s="129">
        <v>32</v>
      </c>
      <c r="V99" s="129">
        <f>3+24</f>
        <v>27</v>
      </c>
      <c r="W99" s="129">
        <v>28</v>
      </c>
      <c r="X99" s="129">
        <v>14</v>
      </c>
      <c r="Y99" s="129">
        <v>3</v>
      </c>
      <c r="Z99" s="129">
        <v>13</v>
      </c>
      <c r="AA99" s="129"/>
      <c r="AB99" s="129">
        <v>13</v>
      </c>
      <c r="AC99" s="129"/>
      <c r="AD99" s="129">
        <v>9</v>
      </c>
      <c r="AE99" s="129">
        <v>18</v>
      </c>
      <c r="AF99" s="129">
        <f>10+2</f>
        <v>12</v>
      </c>
      <c r="AG99" s="129"/>
      <c r="AH99" s="129">
        <v>754</v>
      </c>
      <c r="AI99" s="129">
        <v>67</v>
      </c>
      <c r="AJ99" s="129">
        <v>474</v>
      </c>
      <c r="AK99" s="212">
        <v>111</v>
      </c>
      <c r="AL99" s="129">
        <v>669</v>
      </c>
      <c r="AM99" s="129">
        <v>169</v>
      </c>
      <c r="AN99" s="129">
        <v>604</v>
      </c>
      <c r="AO99" s="129">
        <v>730</v>
      </c>
      <c r="AP99" s="129">
        <v>622</v>
      </c>
      <c r="AQ99" s="129">
        <v>14</v>
      </c>
      <c r="AR99" s="129">
        <v>7</v>
      </c>
      <c r="AS99" s="129">
        <v>3</v>
      </c>
      <c r="AT99" s="129">
        <v>12</v>
      </c>
      <c r="AU99" s="129">
        <v>4</v>
      </c>
      <c r="AV99" s="129">
        <v>5</v>
      </c>
      <c r="AW99" s="129"/>
      <c r="AX99" s="129"/>
      <c r="AY99" s="129">
        <f>4+4</f>
        <v>8</v>
      </c>
      <c r="AZ99" s="129">
        <v>2</v>
      </c>
      <c r="BA99" s="129">
        <v>791</v>
      </c>
      <c r="BB99" s="129">
        <v>467</v>
      </c>
      <c r="BC99" s="129">
        <v>77</v>
      </c>
      <c r="BD99" s="129">
        <v>167</v>
      </c>
      <c r="BE99" s="129">
        <v>120</v>
      </c>
      <c r="BF99" s="129">
        <v>237</v>
      </c>
      <c r="BG99" s="129">
        <v>179</v>
      </c>
      <c r="BH99" s="129">
        <v>542</v>
      </c>
      <c r="BI99" s="129">
        <v>356</v>
      </c>
      <c r="BJ99" s="129">
        <v>802</v>
      </c>
      <c r="BK99" s="129">
        <v>46</v>
      </c>
      <c r="BL99" s="129">
        <v>11</v>
      </c>
      <c r="BM99" s="129">
        <v>10</v>
      </c>
      <c r="BN99" s="129">
        <v>15</v>
      </c>
      <c r="BO99" s="129">
        <v>3</v>
      </c>
      <c r="BP99" s="129">
        <v>11</v>
      </c>
      <c r="BQ99" s="129">
        <v>8</v>
      </c>
      <c r="BR99" s="129"/>
      <c r="BS99" s="129">
        <v>29</v>
      </c>
      <c r="BT99" s="129">
        <v>29</v>
      </c>
      <c r="BU99" s="231">
        <f t="shared" si="6"/>
        <v>8427</v>
      </c>
    </row>
    <row r="100" spans="1:73" ht="15" x14ac:dyDescent="0.15">
      <c r="A100" s="341" t="s">
        <v>302</v>
      </c>
      <c r="B100" s="342" t="s">
        <v>521</v>
      </c>
      <c r="C100" s="342" t="s">
        <v>237</v>
      </c>
      <c r="D100" s="342" t="s">
        <v>712</v>
      </c>
      <c r="E100" s="342" t="s">
        <v>130</v>
      </c>
      <c r="F100" s="342"/>
      <c r="G100" s="344">
        <v>0.05</v>
      </c>
      <c r="H100" s="345">
        <v>0.25</v>
      </c>
      <c r="I100" s="328" t="s">
        <v>1022</v>
      </c>
      <c r="J100" s="346">
        <f t="shared" ref="J100:J128" si="9">G100*80</f>
        <v>4</v>
      </c>
      <c r="K100" s="346">
        <f t="shared" ref="K100:K163" si="10">H100*80</f>
        <v>20</v>
      </c>
      <c r="L100" s="347"/>
      <c r="M100" s="173"/>
      <c r="N100" s="129"/>
      <c r="O100" s="129"/>
      <c r="P100" s="129"/>
      <c r="Q100" s="129"/>
      <c r="R100" s="129"/>
      <c r="S100" s="129"/>
      <c r="T100" s="129"/>
      <c r="U100" s="129"/>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c r="BG100" s="129"/>
      <c r="BH100" s="129"/>
      <c r="BI100" s="129"/>
      <c r="BJ100" s="129"/>
      <c r="BK100" s="129">
        <v>3</v>
      </c>
      <c r="BL100" s="129"/>
      <c r="BM100" s="129"/>
      <c r="BN100" s="129"/>
      <c r="BO100" s="129"/>
      <c r="BP100" s="129">
        <v>7</v>
      </c>
      <c r="BQ100" s="129"/>
      <c r="BR100" s="129"/>
      <c r="BS100" s="129"/>
      <c r="BT100" s="129"/>
      <c r="BU100" s="231">
        <f t="shared" si="6"/>
        <v>10</v>
      </c>
    </row>
    <row r="101" spans="1:73" ht="15" x14ac:dyDescent="0.15">
      <c r="A101" s="341" t="s">
        <v>305</v>
      </c>
      <c r="B101" s="342" t="s">
        <v>521</v>
      </c>
      <c r="C101" s="342" t="s">
        <v>237</v>
      </c>
      <c r="D101" s="342" t="s">
        <v>713</v>
      </c>
      <c r="E101" s="342" t="s">
        <v>130</v>
      </c>
      <c r="F101" s="342"/>
      <c r="G101" s="344">
        <v>0.05</v>
      </c>
      <c r="H101" s="345">
        <v>0.4</v>
      </c>
      <c r="I101" s="328" t="s">
        <v>1022</v>
      </c>
      <c r="J101" s="346">
        <f t="shared" si="9"/>
        <v>4</v>
      </c>
      <c r="K101" s="346">
        <f t="shared" si="10"/>
        <v>32</v>
      </c>
      <c r="L101" s="347"/>
      <c r="M101" s="173"/>
      <c r="N101" s="129"/>
      <c r="O101" s="129"/>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v>1</v>
      </c>
      <c r="AZ101" s="129"/>
      <c r="BA101" s="129"/>
      <c r="BB101" s="129"/>
      <c r="BC101" s="129"/>
      <c r="BD101" s="129"/>
      <c r="BE101" s="129"/>
      <c r="BF101" s="129"/>
      <c r="BG101" s="129"/>
      <c r="BH101" s="129"/>
      <c r="BI101" s="129"/>
      <c r="BJ101" s="129"/>
      <c r="BK101" s="129">
        <v>105</v>
      </c>
      <c r="BL101" s="129"/>
      <c r="BM101" s="129"/>
      <c r="BN101" s="129"/>
      <c r="BO101" s="129"/>
      <c r="BP101" s="129"/>
      <c r="BQ101" s="129"/>
      <c r="BR101" s="129"/>
      <c r="BS101" s="129"/>
      <c r="BT101" s="129"/>
      <c r="BU101" s="231">
        <f t="shared" si="6"/>
        <v>106</v>
      </c>
    </row>
    <row r="102" spans="1:73" ht="15" x14ac:dyDescent="0.15">
      <c r="A102" s="341" t="s">
        <v>303</v>
      </c>
      <c r="B102" s="342" t="s">
        <v>521</v>
      </c>
      <c r="C102" s="342" t="s">
        <v>237</v>
      </c>
      <c r="D102" s="342" t="s">
        <v>714</v>
      </c>
      <c r="E102" s="342" t="s">
        <v>130</v>
      </c>
      <c r="F102" s="342"/>
      <c r="G102" s="344">
        <v>0.05</v>
      </c>
      <c r="H102" s="345">
        <v>0.8</v>
      </c>
      <c r="I102" s="328" t="s">
        <v>1022</v>
      </c>
      <c r="J102" s="346">
        <f t="shared" si="9"/>
        <v>4</v>
      </c>
      <c r="K102" s="346">
        <f t="shared" si="10"/>
        <v>64</v>
      </c>
      <c r="L102" s="347"/>
      <c r="M102" s="173">
        <v>1</v>
      </c>
      <c r="N102" s="129"/>
      <c r="O102" s="129"/>
      <c r="P102" s="129"/>
      <c r="Q102" s="129"/>
      <c r="R102" s="129"/>
      <c r="S102" s="129"/>
      <c r="T102" s="129"/>
      <c r="U102" s="129"/>
      <c r="V102" s="129"/>
      <c r="W102" s="129"/>
      <c r="X102" s="129"/>
      <c r="Y102" s="129"/>
      <c r="Z102" s="129"/>
      <c r="AA102" s="129"/>
      <c r="AB102" s="129"/>
      <c r="AC102" s="129"/>
      <c r="AD102" s="129"/>
      <c r="AE102" s="129"/>
      <c r="AF102" s="129"/>
      <c r="AG102" s="129"/>
      <c r="AH102" s="129"/>
      <c r="AI102" s="129"/>
      <c r="AJ102" s="129">
        <v>3</v>
      </c>
      <c r="AK102" s="129"/>
      <c r="AL102" s="129"/>
      <c r="AM102" s="129"/>
      <c r="AN102" s="129"/>
      <c r="AO102" s="129"/>
      <c r="AP102" s="129"/>
      <c r="AQ102" s="129"/>
      <c r="AR102" s="129"/>
      <c r="AS102" s="129"/>
      <c r="AT102" s="129"/>
      <c r="AU102" s="129"/>
      <c r="AV102" s="129"/>
      <c r="AW102" s="129"/>
      <c r="AX102" s="129"/>
      <c r="AY102" s="129"/>
      <c r="AZ102" s="129">
        <v>2</v>
      </c>
      <c r="BA102" s="129"/>
      <c r="BB102" s="129"/>
      <c r="BC102" s="129"/>
      <c r="BD102" s="129"/>
      <c r="BE102" s="129"/>
      <c r="BF102" s="129"/>
      <c r="BG102" s="129"/>
      <c r="BH102" s="129"/>
      <c r="BI102" s="129"/>
      <c r="BJ102" s="129"/>
      <c r="BK102" s="129"/>
      <c r="BL102" s="129"/>
      <c r="BM102" s="129"/>
      <c r="BN102" s="129"/>
      <c r="BO102" s="129"/>
      <c r="BP102" s="129"/>
      <c r="BQ102" s="129"/>
      <c r="BR102" s="129"/>
      <c r="BS102" s="129"/>
      <c r="BT102" s="129"/>
      <c r="BU102" s="231">
        <f t="shared" si="6"/>
        <v>6</v>
      </c>
    </row>
    <row r="103" spans="1:73" ht="15" x14ac:dyDescent="0.15">
      <c r="A103" s="341" t="s">
        <v>304</v>
      </c>
      <c r="B103" s="342" t="s">
        <v>521</v>
      </c>
      <c r="C103" s="342" t="s">
        <v>237</v>
      </c>
      <c r="D103" s="342" t="s">
        <v>715</v>
      </c>
      <c r="E103" s="342" t="s">
        <v>130</v>
      </c>
      <c r="F103" s="342"/>
      <c r="G103" s="344">
        <v>0.05</v>
      </c>
      <c r="H103" s="345">
        <v>1.3</v>
      </c>
      <c r="I103" s="328" t="s">
        <v>1022</v>
      </c>
      <c r="J103" s="346">
        <f t="shared" si="9"/>
        <v>4</v>
      </c>
      <c r="K103" s="346">
        <f t="shared" si="10"/>
        <v>104</v>
      </c>
      <c r="L103" s="347"/>
      <c r="M103" s="173"/>
      <c r="N103" s="129"/>
      <c r="O103" s="129"/>
      <c r="P103" s="129"/>
      <c r="Q103" s="129"/>
      <c r="R103" s="129"/>
      <c r="S103" s="129"/>
      <c r="T103" s="129"/>
      <c r="U103" s="129"/>
      <c r="V103" s="129"/>
      <c r="W103" s="129"/>
      <c r="X103" s="129"/>
      <c r="Y103" s="129"/>
      <c r="Z103" s="129"/>
      <c r="AA103" s="129"/>
      <c r="AB103" s="129"/>
      <c r="AC103" s="129"/>
      <c r="AD103" s="129"/>
      <c r="AE103" s="129">
        <v>1</v>
      </c>
      <c r="AG103" s="129"/>
      <c r="AH103" s="129"/>
      <c r="AI103" s="129"/>
      <c r="AJ103" s="129"/>
      <c r="AK103" s="129"/>
      <c r="AL103" s="129"/>
      <c r="AM103" s="129"/>
      <c r="AN103" s="129"/>
      <c r="AO103" s="129"/>
      <c r="AP103" s="129"/>
      <c r="AQ103" s="129"/>
      <c r="AR103" s="129"/>
      <c r="AS103" s="129"/>
      <c r="AT103" s="129"/>
      <c r="AU103" s="129"/>
      <c r="AV103" s="129">
        <v>1</v>
      </c>
      <c r="AW103" s="129"/>
      <c r="AX103" s="129"/>
      <c r="AY103" s="129"/>
      <c r="AZ103" s="129"/>
      <c r="BA103" s="129"/>
      <c r="BB103" s="129"/>
      <c r="BC103" s="129"/>
      <c r="BD103" s="129"/>
      <c r="BE103" s="129"/>
      <c r="BF103" s="129"/>
      <c r="BG103" s="129"/>
      <c r="BH103" s="129"/>
      <c r="BI103" s="129"/>
      <c r="BJ103" s="129"/>
      <c r="BK103" s="129"/>
      <c r="BL103" s="129"/>
      <c r="BM103" s="129"/>
      <c r="BN103" s="129"/>
      <c r="BO103" s="129"/>
      <c r="BP103" s="129"/>
      <c r="BQ103" s="129"/>
      <c r="BR103" s="129"/>
      <c r="BS103" s="129"/>
      <c r="BT103" s="129"/>
      <c r="BU103" s="231">
        <f t="shared" si="6"/>
        <v>2</v>
      </c>
    </row>
    <row r="104" spans="1:73" ht="15" x14ac:dyDescent="0.15">
      <c r="A104" s="341" t="s">
        <v>306</v>
      </c>
      <c r="B104" s="342" t="s">
        <v>521</v>
      </c>
      <c r="C104" s="342" t="s">
        <v>237</v>
      </c>
      <c r="D104" s="342" t="s">
        <v>716</v>
      </c>
      <c r="E104" s="342" t="s">
        <v>130</v>
      </c>
      <c r="F104" s="342"/>
      <c r="G104" s="344">
        <v>0.05</v>
      </c>
      <c r="H104" s="345">
        <v>2</v>
      </c>
      <c r="I104" s="328" t="s">
        <v>1022</v>
      </c>
      <c r="J104" s="346">
        <f t="shared" si="9"/>
        <v>4</v>
      </c>
      <c r="K104" s="346">
        <f t="shared" si="10"/>
        <v>160</v>
      </c>
      <c r="L104" s="347"/>
      <c r="M104" s="173"/>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v>6</v>
      </c>
      <c r="AQ104" s="129"/>
      <c r="AR104" s="129"/>
      <c r="AS104" s="129"/>
      <c r="AT104" s="129"/>
      <c r="AU104" s="129"/>
      <c r="AV104" s="129"/>
      <c r="AW104" s="129"/>
      <c r="AX104" s="129"/>
      <c r="AY104" s="129"/>
      <c r="AZ104" s="129"/>
      <c r="BA104" s="129"/>
      <c r="BB104" s="129"/>
      <c r="BC104" s="129"/>
      <c r="BD104" s="129"/>
      <c r="BE104" s="129"/>
      <c r="BF104" s="129"/>
      <c r="BG104" s="129"/>
      <c r="BH104" s="129"/>
      <c r="BI104" s="129"/>
      <c r="BJ104" s="129"/>
      <c r="BK104" s="129"/>
      <c r="BL104" s="129"/>
      <c r="BM104" s="129"/>
      <c r="BN104" s="129"/>
      <c r="BO104" s="129">
        <v>1</v>
      </c>
      <c r="BP104" s="129"/>
      <c r="BQ104" s="129"/>
      <c r="BR104" s="129"/>
      <c r="BS104" s="129"/>
      <c r="BT104" s="129">
        <v>49</v>
      </c>
      <c r="BU104" s="231">
        <f t="shared" si="6"/>
        <v>56</v>
      </c>
    </row>
    <row r="105" spans="1:73" ht="15" x14ac:dyDescent="0.15">
      <c r="A105" s="341" t="s">
        <v>307</v>
      </c>
      <c r="B105" s="342" t="s">
        <v>521</v>
      </c>
      <c r="C105" s="342" t="s">
        <v>237</v>
      </c>
      <c r="D105" s="342" t="s">
        <v>717</v>
      </c>
      <c r="E105" s="342" t="s">
        <v>130</v>
      </c>
      <c r="F105" s="342"/>
      <c r="G105" s="344">
        <v>7.4999999999999997E-2</v>
      </c>
      <c r="H105" s="345">
        <v>2.2000000000000002</v>
      </c>
      <c r="I105" s="328" t="s">
        <v>1022</v>
      </c>
      <c r="J105" s="346">
        <f t="shared" si="9"/>
        <v>6</v>
      </c>
      <c r="K105" s="346">
        <f t="shared" si="10"/>
        <v>176</v>
      </c>
      <c r="L105" s="347"/>
      <c r="M105" s="173"/>
      <c r="N105" s="129"/>
      <c r="O105" s="129"/>
      <c r="P105" s="129"/>
      <c r="Q105" s="129"/>
      <c r="R105" s="129"/>
      <c r="S105" s="129"/>
      <c r="T105" s="129"/>
      <c r="U105" s="129"/>
      <c r="V105" s="129"/>
      <c r="W105" s="129">
        <v>3</v>
      </c>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c r="BG105" s="129"/>
      <c r="BH105" s="129"/>
      <c r="BI105" s="129"/>
      <c r="BJ105" s="129"/>
      <c r="BK105" s="129"/>
      <c r="BL105" s="129"/>
      <c r="BM105" s="129"/>
      <c r="BN105" s="129"/>
      <c r="BO105" s="129"/>
      <c r="BP105" s="129">
        <v>58</v>
      </c>
      <c r="BQ105" s="129"/>
      <c r="BR105" s="129"/>
      <c r="BS105" s="129"/>
      <c r="BT105" s="129"/>
      <c r="BU105" s="231">
        <f t="shared" si="6"/>
        <v>61</v>
      </c>
    </row>
    <row r="106" spans="1:73" ht="15" x14ac:dyDescent="0.15">
      <c r="A106" s="341" t="s">
        <v>308</v>
      </c>
      <c r="B106" s="342" t="s">
        <v>521</v>
      </c>
      <c r="C106" s="342" t="s">
        <v>237</v>
      </c>
      <c r="D106" s="342" t="s">
        <v>718</v>
      </c>
      <c r="E106" s="342" t="s">
        <v>130</v>
      </c>
      <c r="F106" s="342"/>
      <c r="G106" s="344">
        <v>7.4999999999999997E-2</v>
      </c>
      <c r="H106" s="345">
        <v>3.1</v>
      </c>
      <c r="I106" s="328" t="s">
        <v>1022</v>
      </c>
      <c r="J106" s="346">
        <f t="shared" si="9"/>
        <v>6</v>
      </c>
      <c r="K106" s="346">
        <f t="shared" si="10"/>
        <v>248</v>
      </c>
      <c r="L106" s="347"/>
      <c r="M106" s="173">
        <v>1</v>
      </c>
      <c r="N106" s="129"/>
      <c r="O106" s="129"/>
      <c r="P106" s="129"/>
      <c r="Q106" s="129"/>
      <c r="R106" s="129"/>
      <c r="S106" s="129"/>
      <c r="T106" s="129"/>
      <c r="U106" s="129"/>
      <c r="V106" s="129"/>
      <c r="W106" s="129"/>
      <c r="X106" s="129"/>
      <c r="Y106" s="129"/>
      <c r="Z106" s="129"/>
      <c r="AA106" s="129"/>
      <c r="AB106" s="129"/>
      <c r="AC106" s="129"/>
      <c r="AD106" s="129"/>
      <c r="AE106" s="129"/>
      <c r="AF106" s="129"/>
      <c r="AG106" s="129"/>
      <c r="AH106" s="129">
        <v>1</v>
      </c>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c r="BH106" s="129"/>
      <c r="BI106" s="129"/>
      <c r="BJ106" s="129"/>
      <c r="BK106" s="129"/>
      <c r="BL106" s="129"/>
      <c r="BM106" s="129"/>
      <c r="BN106" s="129"/>
      <c r="BO106" s="129"/>
      <c r="BP106" s="129"/>
      <c r="BQ106" s="129"/>
      <c r="BR106" s="129"/>
      <c r="BS106" s="129"/>
      <c r="BT106" s="129"/>
      <c r="BU106" s="231">
        <f t="shared" si="6"/>
        <v>2</v>
      </c>
    </row>
    <row r="107" spans="1:73" ht="15" x14ac:dyDescent="0.15">
      <c r="A107" s="341" t="s">
        <v>309</v>
      </c>
      <c r="B107" s="342" t="s">
        <v>521</v>
      </c>
      <c r="C107" s="342" t="s">
        <v>237</v>
      </c>
      <c r="D107" s="342" t="s">
        <v>719</v>
      </c>
      <c r="E107" s="342" t="s">
        <v>130</v>
      </c>
      <c r="F107" s="342"/>
      <c r="G107" s="344">
        <v>0.1</v>
      </c>
      <c r="H107" s="345">
        <v>1</v>
      </c>
      <c r="I107" s="328" t="s">
        <v>1022</v>
      </c>
      <c r="J107" s="346">
        <f t="shared" si="9"/>
        <v>8</v>
      </c>
      <c r="K107" s="346">
        <f t="shared" si="10"/>
        <v>80</v>
      </c>
      <c r="L107" s="347"/>
      <c r="M107" s="173"/>
      <c r="N107" s="129"/>
      <c r="O107" s="129"/>
      <c r="P107" s="129">
        <v>1</v>
      </c>
      <c r="Q107" s="129"/>
      <c r="R107" s="129"/>
      <c r="S107" s="129"/>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v>2</v>
      </c>
      <c r="AW107" s="129"/>
      <c r="AX107" s="129"/>
      <c r="AY107" s="129"/>
      <c r="AZ107" s="129"/>
      <c r="BA107" s="129"/>
      <c r="BB107" s="129"/>
      <c r="BC107" s="129"/>
      <c r="BD107" s="129"/>
      <c r="BE107" s="129"/>
      <c r="BF107" s="129"/>
      <c r="BG107" s="129"/>
      <c r="BH107" s="129"/>
      <c r="BI107" s="129"/>
      <c r="BJ107" s="129"/>
      <c r="BK107" s="129">
        <v>4</v>
      </c>
      <c r="BL107" s="129"/>
      <c r="BM107" s="129">
        <v>2</v>
      </c>
      <c r="BN107" s="129"/>
      <c r="BO107" s="129"/>
      <c r="BP107" s="129"/>
      <c r="BQ107" s="129"/>
      <c r="BR107" s="129"/>
      <c r="BS107" s="129"/>
      <c r="BT107" s="129"/>
      <c r="BU107" s="231">
        <f t="shared" si="6"/>
        <v>9</v>
      </c>
    </row>
    <row r="108" spans="1:73" ht="15" x14ac:dyDescent="0.15">
      <c r="A108" s="341" t="s">
        <v>310</v>
      </c>
      <c r="B108" s="342" t="s">
        <v>521</v>
      </c>
      <c r="C108" s="342" t="s">
        <v>237</v>
      </c>
      <c r="D108" s="342" t="s">
        <v>720</v>
      </c>
      <c r="E108" s="342" t="s">
        <v>130</v>
      </c>
      <c r="F108" s="342"/>
      <c r="G108" s="344">
        <v>0.1</v>
      </c>
      <c r="H108" s="345">
        <v>1.5</v>
      </c>
      <c r="I108" s="328" t="s">
        <v>1022</v>
      </c>
      <c r="J108" s="346">
        <f t="shared" si="9"/>
        <v>8</v>
      </c>
      <c r="K108" s="346">
        <f t="shared" si="10"/>
        <v>120</v>
      </c>
      <c r="L108" s="347"/>
      <c r="M108" s="173"/>
      <c r="N108" s="129"/>
      <c r="O108" s="129"/>
      <c r="P108" s="129"/>
      <c r="Q108" s="129"/>
      <c r="R108" s="129"/>
      <c r="S108" s="129"/>
      <c r="T108" s="129"/>
      <c r="U108" s="129"/>
      <c r="V108" s="129"/>
      <c r="W108" s="129"/>
      <c r="X108" s="129"/>
      <c r="Y108" s="129"/>
      <c r="Z108" s="129"/>
      <c r="AA108" s="129"/>
      <c r="AB108" s="129"/>
      <c r="AC108" s="129"/>
      <c r="AD108" s="129"/>
      <c r="AE108" s="129"/>
      <c r="AF108" s="129"/>
      <c r="AG108" s="129">
        <v>1</v>
      </c>
      <c r="AH108" s="129"/>
      <c r="AI108" s="129"/>
      <c r="AJ108" s="129">
        <v>6</v>
      </c>
      <c r="AL108" s="129"/>
      <c r="AM108" s="129"/>
      <c r="AN108" s="129"/>
      <c r="AO108" s="129"/>
      <c r="AP108" s="129"/>
      <c r="AQ108" s="129"/>
      <c r="AR108" s="129"/>
      <c r="AS108" s="129"/>
      <c r="AT108" s="129"/>
      <c r="AU108" s="129"/>
      <c r="AV108" s="129">
        <v>1</v>
      </c>
      <c r="AW108" s="129"/>
      <c r="AX108" s="129"/>
      <c r="AY108" s="129"/>
      <c r="AZ108" s="129"/>
      <c r="BA108" s="129"/>
      <c r="BB108" s="129"/>
      <c r="BC108" s="129"/>
      <c r="BD108" s="129"/>
      <c r="BE108" s="129"/>
      <c r="BF108" s="129"/>
      <c r="BG108" s="129"/>
      <c r="BH108" s="129"/>
      <c r="BI108" s="129"/>
      <c r="BJ108" s="129"/>
      <c r="BK108" s="129"/>
      <c r="BL108" s="129"/>
      <c r="BM108" s="129"/>
      <c r="BN108" s="129"/>
      <c r="BO108" s="129"/>
      <c r="BP108" s="129"/>
      <c r="BQ108" s="129"/>
      <c r="BR108" s="129"/>
      <c r="BS108" s="129"/>
      <c r="BT108" s="129"/>
      <c r="BU108" s="231">
        <f t="shared" si="6"/>
        <v>8</v>
      </c>
    </row>
    <row r="109" spans="1:73" ht="14" x14ac:dyDescent="0.15">
      <c r="A109" s="341" t="s">
        <v>311</v>
      </c>
      <c r="B109" s="342" t="s">
        <v>521</v>
      </c>
      <c r="C109" s="342" t="s">
        <v>237</v>
      </c>
      <c r="D109" s="342" t="s">
        <v>721</v>
      </c>
      <c r="E109" s="342" t="s">
        <v>1028</v>
      </c>
      <c r="F109" s="342"/>
      <c r="G109" s="344">
        <v>0.1</v>
      </c>
      <c r="H109" s="345">
        <v>1.7</v>
      </c>
      <c r="I109" s="342" t="s">
        <v>1028</v>
      </c>
      <c r="J109" s="346">
        <f t="shared" si="9"/>
        <v>8</v>
      </c>
      <c r="K109" s="346">
        <f t="shared" si="10"/>
        <v>136</v>
      </c>
      <c r="L109" s="347">
        <v>8</v>
      </c>
      <c r="M109" s="173"/>
      <c r="N109" s="129"/>
      <c r="O109" s="129"/>
      <c r="P109" s="129"/>
      <c r="Q109" s="129"/>
      <c r="R109" s="129"/>
      <c r="S109" s="129"/>
      <c r="T109" s="129">
        <v>3</v>
      </c>
      <c r="U109" s="129"/>
      <c r="V109" s="129"/>
      <c r="W109" s="129"/>
      <c r="X109" s="129"/>
      <c r="Y109" s="129"/>
      <c r="Z109" s="129"/>
      <c r="AA109" s="129"/>
      <c r="AB109" s="129"/>
      <c r="AC109" s="129"/>
      <c r="AD109" s="129"/>
      <c r="AE109" s="129"/>
      <c r="AF109" s="129"/>
      <c r="AG109" s="129"/>
      <c r="AH109" s="129"/>
      <c r="AI109" s="129"/>
      <c r="AJ109" s="129"/>
      <c r="AK109" s="129"/>
      <c r="AL109" s="129"/>
      <c r="AM109" s="129">
        <v>2</v>
      </c>
      <c r="AN109" s="129"/>
      <c r="AO109" s="129"/>
      <c r="AP109" s="129"/>
      <c r="AQ109" s="129"/>
      <c r="AR109" s="129"/>
      <c r="AS109" s="129"/>
      <c r="AT109" s="129"/>
      <c r="AU109" s="129"/>
      <c r="AV109" s="129"/>
      <c r="AW109" s="129"/>
      <c r="AX109" s="129"/>
      <c r="AY109" s="129"/>
      <c r="AZ109" s="129"/>
      <c r="BA109" s="129"/>
      <c r="BB109" s="129"/>
      <c r="BC109" s="129"/>
      <c r="BD109" s="129"/>
      <c r="BE109" s="129"/>
      <c r="BF109" s="129"/>
      <c r="BG109" s="129"/>
      <c r="BH109" s="129"/>
      <c r="BI109" s="129"/>
      <c r="BJ109" s="129"/>
      <c r="BK109" s="129"/>
      <c r="BL109" s="129"/>
      <c r="BM109" s="129"/>
      <c r="BN109" s="129"/>
      <c r="BO109" s="129"/>
      <c r="BP109" s="129"/>
      <c r="BQ109" s="129"/>
      <c r="BR109" s="129"/>
      <c r="BS109" s="129"/>
      <c r="BT109" s="129"/>
      <c r="BU109" s="231">
        <f t="shared" si="6"/>
        <v>5</v>
      </c>
    </row>
    <row r="110" spans="1:73" ht="14" x14ac:dyDescent="0.15">
      <c r="A110" s="341" t="s">
        <v>312</v>
      </c>
      <c r="B110" s="342" t="s">
        <v>521</v>
      </c>
      <c r="C110" s="342" t="s">
        <v>237</v>
      </c>
      <c r="D110" s="342" t="s">
        <v>722</v>
      </c>
      <c r="E110" s="342" t="s">
        <v>130</v>
      </c>
      <c r="F110" s="342"/>
      <c r="G110" s="344">
        <v>0.1</v>
      </c>
      <c r="H110" s="345">
        <v>1.8</v>
      </c>
      <c r="I110" s="342" t="s">
        <v>1022</v>
      </c>
      <c r="J110" s="346">
        <f t="shared" si="9"/>
        <v>8</v>
      </c>
      <c r="K110" s="346">
        <f t="shared" si="10"/>
        <v>144</v>
      </c>
      <c r="L110" s="347"/>
      <c r="M110" s="173"/>
      <c r="N110" s="129"/>
      <c r="O110" s="129"/>
      <c r="P110" s="129"/>
      <c r="Q110" s="129"/>
      <c r="R110" s="129"/>
      <c r="S110" s="129"/>
      <c r="T110" s="129"/>
      <c r="U110" s="129"/>
      <c r="V110" s="129"/>
      <c r="W110" s="129"/>
      <c r="X110" s="129"/>
      <c r="Y110" s="129"/>
      <c r="Z110" s="129"/>
      <c r="AA110" s="129"/>
      <c r="AB110" s="129"/>
      <c r="AC110" s="129"/>
      <c r="AD110" s="129"/>
      <c r="AE110" s="129"/>
      <c r="AF110" s="129"/>
      <c r="AG110" s="129"/>
      <c r="AH110" s="129"/>
      <c r="AI110" s="129"/>
      <c r="AJ110" s="129"/>
      <c r="AK110" s="129"/>
      <c r="AL110" s="129"/>
      <c r="AM110" s="129"/>
      <c r="AN110" s="129"/>
      <c r="AO110" s="129">
        <v>10</v>
      </c>
      <c r="AP110" s="129"/>
      <c r="AQ110" s="129"/>
      <c r="AR110" s="129"/>
      <c r="AS110" s="129"/>
      <c r="AT110" s="129"/>
      <c r="AU110" s="129"/>
      <c r="AV110" s="129"/>
      <c r="AW110" s="129"/>
      <c r="AX110" s="129"/>
      <c r="AY110" s="129"/>
      <c r="AZ110" s="129"/>
      <c r="BA110" s="129"/>
      <c r="BB110" s="129"/>
      <c r="BC110" s="129"/>
      <c r="BD110" s="129"/>
      <c r="BE110" s="129"/>
      <c r="BF110" s="129"/>
      <c r="BG110" s="129"/>
      <c r="BH110" s="129"/>
      <c r="BI110" s="129"/>
      <c r="BJ110" s="129"/>
      <c r="BK110" s="129"/>
      <c r="BL110" s="129"/>
      <c r="BM110" s="129"/>
      <c r="BN110" s="129"/>
      <c r="BO110" s="129"/>
      <c r="BP110" s="129"/>
      <c r="BQ110" s="129"/>
      <c r="BR110" s="129"/>
      <c r="BS110" s="129"/>
      <c r="BT110" s="129"/>
      <c r="BU110" s="231">
        <f t="shared" si="6"/>
        <v>10</v>
      </c>
    </row>
    <row r="111" spans="1:73" ht="14" x14ac:dyDescent="0.15">
      <c r="A111" s="341" t="s">
        <v>313</v>
      </c>
      <c r="B111" s="342" t="s">
        <v>521</v>
      </c>
      <c r="C111" s="342" t="s">
        <v>237</v>
      </c>
      <c r="D111" s="342" t="s">
        <v>723</v>
      </c>
      <c r="E111" s="342" t="s">
        <v>947</v>
      </c>
      <c r="F111" s="342"/>
      <c r="G111" s="344">
        <v>0.1</v>
      </c>
      <c r="H111" s="345">
        <v>2</v>
      </c>
      <c r="I111" s="342" t="s">
        <v>1028</v>
      </c>
      <c r="J111" s="346">
        <f t="shared" si="9"/>
        <v>8</v>
      </c>
      <c r="K111" s="346">
        <f t="shared" si="10"/>
        <v>160</v>
      </c>
      <c r="L111" s="347">
        <v>8</v>
      </c>
      <c r="M111" s="173"/>
      <c r="N111" s="129"/>
      <c r="O111" s="129"/>
      <c r="P111" s="129"/>
      <c r="Q111" s="129"/>
      <c r="R111" s="129"/>
      <c r="S111" s="129"/>
      <c r="T111" s="129"/>
      <c r="V111" s="129">
        <v>4</v>
      </c>
      <c r="W111" s="129">
        <v>1</v>
      </c>
      <c r="X111" s="129"/>
      <c r="Y111" s="129"/>
      <c r="Z111" s="129"/>
      <c r="AA111" s="129"/>
      <c r="AB111" s="129"/>
      <c r="AC111" s="129"/>
      <c r="AD111" s="129"/>
      <c r="AE111" s="129"/>
      <c r="AF111" s="129"/>
      <c r="AG111" s="129"/>
      <c r="AH111" s="129">
        <v>9</v>
      </c>
      <c r="AI111" s="129"/>
      <c r="AJ111" s="129">
        <v>2</v>
      </c>
      <c r="AL111" s="129">
        <v>3</v>
      </c>
      <c r="AM111" s="129"/>
      <c r="AN111" s="129"/>
      <c r="AO111" s="129"/>
      <c r="AP111" s="129"/>
      <c r="AQ111" s="129"/>
      <c r="AR111" s="129"/>
      <c r="AS111" s="129"/>
      <c r="AT111" s="129"/>
      <c r="AU111" s="129"/>
      <c r="AV111" s="129"/>
      <c r="AW111" s="129"/>
      <c r="AX111" s="129"/>
      <c r="AY111" s="129"/>
      <c r="AZ111" s="129"/>
      <c r="BA111" s="129"/>
      <c r="BB111" s="129"/>
      <c r="BC111" s="129"/>
      <c r="BD111" s="129"/>
      <c r="BE111" s="129"/>
      <c r="BF111" s="129"/>
      <c r="BG111" s="129"/>
      <c r="BH111" s="129"/>
      <c r="BI111" s="129"/>
      <c r="BJ111" s="129"/>
      <c r="BK111" s="129"/>
      <c r="BL111" s="129">
        <v>1</v>
      </c>
      <c r="BM111" s="129"/>
      <c r="BN111" s="129">
        <v>28</v>
      </c>
      <c r="BO111" s="129"/>
      <c r="BP111" s="129"/>
      <c r="BQ111" s="129"/>
      <c r="BR111" s="129"/>
      <c r="BS111" s="129"/>
      <c r="BT111" s="129"/>
      <c r="BU111" s="231">
        <f t="shared" si="6"/>
        <v>48</v>
      </c>
    </row>
    <row r="112" spans="1:73" ht="14" x14ac:dyDescent="0.15">
      <c r="A112" s="341" t="s">
        <v>314</v>
      </c>
      <c r="B112" s="342" t="s">
        <v>521</v>
      </c>
      <c r="C112" s="342" t="s">
        <v>237</v>
      </c>
      <c r="D112" s="342" t="s">
        <v>724</v>
      </c>
      <c r="E112" s="342" t="s">
        <v>130</v>
      </c>
      <c r="F112" s="342"/>
      <c r="G112" s="344">
        <v>0.1</v>
      </c>
      <c r="H112" s="345">
        <v>2.5</v>
      </c>
      <c r="I112" s="342" t="s">
        <v>1022</v>
      </c>
      <c r="J112" s="346">
        <f t="shared" si="9"/>
        <v>8</v>
      </c>
      <c r="K112" s="346">
        <f t="shared" si="10"/>
        <v>200</v>
      </c>
      <c r="L112" s="347"/>
      <c r="M112" s="173"/>
      <c r="N112" s="129"/>
      <c r="O112" s="129"/>
      <c r="P112" s="129"/>
      <c r="Q112" s="129"/>
      <c r="R112" s="129"/>
      <c r="S112" s="129"/>
      <c r="T112" s="129"/>
      <c r="U112" s="129"/>
      <c r="V112" s="129"/>
      <c r="W112" s="129"/>
      <c r="X112" s="129"/>
      <c r="Y112" s="129"/>
      <c r="Z112" s="129"/>
      <c r="AA112" s="129"/>
      <c r="AB112" s="129"/>
      <c r="AC112" s="129"/>
      <c r="AD112" s="129"/>
      <c r="AE112" s="129"/>
      <c r="AF112" s="129"/>
      <c r="AG112" s="129"/>
      <c r="AH112" s="129"/>
      <c r="AI112" s="129"/>
      <c r="AJ112" s="129"/>
      <c r="AK112" s="129"/>
      <c r="AL112" s="129"/>
      <c r="AM112" s="129"/>
      <c r="AN112" s="129">
        <v>7</v>
      </c>
      <c r="AO112" s="129"/>
      <c r="AP112" s="129">
        <v>3</v>
      </c>
      <c r="AQ112" s="129"/>
      <c r="AR112" s="129"/>
      <c r="AS112" s="129"/>
      <c r="AT112" s="129"/>
      <c r="AU112" s="129"/>
      <c r="AV112" s="129"/>
      <c r="AW112" s="129"/>
      <c r="AX112" s="129"/>
      <c r="AY112" s="129"/>
      <c r="AZ112" s="129"/>
      <c r="BA112" s="129"/>
      <c r="BB112" s="129"/>
      <c r="BC112" s="129"/>
      <c r="BD112" s="129"/>
      <c r="BE112" s="129"/>
      <c r="BF112" s="129"/>
      <c r="BG112" s="129"/>
      <c r="BH112" s="129"/>
      <c r="BI112" s="129"/>
      <c r="BJ112" s="129">
        <v>1</v>
      </c>
      <c r="BK112" s="129"/>
      <c r="BL112" s="129"/>
      <c r="BM112" s="129"/>
      <c r="BN112" s="129"/>
      <c r="BO112" s="129"/>
      <c r="BP112" s="129"/>
      <c r="BQ112" s="129"/>
      <c r="BR112" s="129"/>
      <c r="BS112" s="129"/>
      <c r="BT112" s="129"/>
      <c r="BU112" s="231">
        <f t="shared" si="6"/>
        <v>11</v>
      </c>
    </row>
    <row r="113" spans="1:73" ht="14" x14ac:dyDescent="0.15">
      <c r="A113" s="341" t="s">
        <v>315</v>
      </c>
      <c r="B113" s="342" t="s">
        <v>521</v>
      </c>
      <c r="C113" s="342" t="s">
        <v>237</v>
      </c>
      <c r="D113" s="342" t="s">
        <v>725</v>
      </c>
      <c r="E113" s="342" t="s">
        <v>130</v>
      </c>
      <c r="F113" s="342"/>
      <c r="G113" s="344">
        <v>0.1</v>
      </c>
      <c r="H113" s="345">
        <v>3.2</v>
      </c>
      <c r="I113" s="342" t="s">
        <v>1022</v>
      </c>
      <c r="J113" s="346">
        <f t="shared" si="9"/>
        <v>8</v>
      </c>
      <c r="K113" s="346">
        <f t="shared" si="10"/>
        <v>256</v>
      </c>
      <c r="L113" s="347"/>
      <c r="M113" s="173"/>
      <c r="N113" s="129"/>
      <c r="O113" s="129"/>
      <c r="P113" s="129"/>
      <c r="Q113" s="129"/>
      <c r="R113" s="129"/>
      <c r="S113" s="129"/>
      <c r="T113" s="129"/>
      <c r="U113" s="129"/>
      <c r="V113" s="129"/>
      <c r="W113" s="129"/>
      <c r="X113" s="129"/>
      <c r="Y113" s="129"/>
      <c r="Z113" s="129"/>
      <c r="AA113" s="129"/>
      <c r="AB113" s="129"/>
      <c r="AC113" s="129"/>
      <c r="AD113" s="129"/>
      <c r="AE113" s="129"/>
      <c r="AF113" s="129"/>
      <c r="AG113" s="129">
        <v>1</v>
      </c>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c r="BF113" s="129"/>
      <c r="BG113" s="129"/>
      <c r="BH113" s="129"/>
      <c r="BI113" s="129"/>
      <c r="BJ113" s="129"/>
      <c r="BK113" s="129"/>
      <c r="BL113" s="129"/>
      <c r="BM113" s="129"/>
      <c r="BN113" s="129"/>
      <c r="BO113" s="129"/>
      <c r="BP113" s="129"/>
      <c r="BQ113" s="129">
        <v>3</v>
      </c>
      <c r="BR113" s="129"/>
      <c r="BS113" s="129">
        <v>12</v>
      </c>
      <c r="BT113" s="129">
        <v>14</v>
      </c>
      <c r="BU113" s="231">
        <f t="shared" si="6"/>
        <v>30</v>
      </c>
    </row>
    <row r="114" spans="1:73" ht="14" x14ac:dyDescent="0.15">
      <c r="A114" s="341" t="s">
        <v>316</v>
      </c>
      <c r="B114" s="342" t="s">
        <v>521</v>
      </c>
      <c r="C114" s="342" t="s">
        <v>237</v>
      </c>
      <c r="D114" s="342" t="s">
        <v>726</v>
      </c>
      <c r="E114" s="342" t="s">
        <v>130</v>
      </c>
      <c r="F114" s="342"/>
      <c r="G114" s="344">
        <v>0.1</v>
      </c>
      <c r="H114" s="345">
        <v>5.0999999999999996</v>
      </c>
      <c r="I114" s="342" t="s">
        <v>1022</v>
      </c>
      <c r="J114" s="346">
        <f t="shared" si="9"/>
        <v>8</v>
      </c>
      <c r="K114" s="346">
        <f t="shared" si="10"/>
        <v>408</v>
      </c>
      <c r="L114" s="347"/>
      <c r="M114" s="173"/>
      <c r="N114" s="129"/>
      <c r="O114" s="129"/>
      <c r="P114" s="129"/>
      <c r="Q114" s="129"/>
      <c r="R114" s="129"/>
      <c r="S114" s="129"/>
      <c r="T114" s="129"/>
      <c r="U114" s="129"/>
      <c r="V114" s="129"/>
      <c r="W114" s="129"/>
      <c r="X114" s="129"/>
      <c r="Y114" s="129"/>
      <c r="Z114" s="129"/>
      <c r="AA114" s="129"/>
      <c r="AB114" s="129"/>
      <c r="AC114" s="129"/>
      <c r="AD114" s="129"/>
      <c r="AE114" s="129"/>
      <c r="AF114" s="129"/>
      <c r="AG114" s="129"/>
      <c r="AH114" s="129"/>
      <c r="AI114" s="129"/>
      <c r="AJ114" s="129"/>
      <c r="AK114" s="129"/>
      <c r="AL114" s="129">
        <v>1</v>
      </c>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c r="BG114" s="129"/>
      <c r="BH114" s="129"/>
      <c r="BI114" s="129"/>
      <c r="BJ114" s="129"/>
      <c r="BK114" s="129"/>
      <c r="BL114" s="129"/>
      <c r="BM114" s="129"/>
      <c r="BN114" s="129"/>
      <c r="BO114" s="129"/>
      <c r="BP114" s="129"/>
      <c r="BQ114" s="129"/>
      <c r="BR114" s="129"/>
      <c r="BS114" s="129"/>
      <c r="BT114" s="129"/>
      <c r="BU114" s="231">
        <f t="shared" si="6"/>
        <v>1</v>
      </c>
    </row>
    <row r="115" spans="1:73" ht="14" x14ac:dyDescent="0.15">
      <c r="A115" s="341" t="s">
        <v>317</v>
      </c>
      <c r="B115" s="342" t="s">
        <v>521</v>
      </c>
      <c r="C115" s="342" t="s">
        <v>237</v>
      </c>
      <c r="D115" s="342" t="s">
        <v>727</v>
      </c>
      <c r="E115" s="342" t="s">
        <v>130</v>
      </c>
      <c r="F115" s="342"/>
      <c r="G115" s="344">
        <v>0.15</v>
      </c>
      <c r="H115" s="345">
        <v>1.6</v>
      </c>
      <c r="I115" s="342" t="s">
        <v>1022</v>
      </c>
      <c r="J115" s="346">
        <f t="shared" si="9"/>
        <v>12</v>
      </c>
      <c r="K115" s="346">
        <f t="shared" si="10"/>
        <v>128</v>
      </c>
      <c r="L115" s="347"/>
      <c r="M115" s="173"/>
      <c r="N115" s="129"/>
      <c r="O115" s="129"/>
      <c r="P115" s="129"/>
      <c r="Q115" s="129"/>
      <c r="R115" s="129"/>
      <c r="S115" s="129"/>
      <c r="T115" s="129"/>
      <c r="U115" s="129"/>
      <c r="V115" s="129"/>
      <c r="W115" s="129"/>
      <c r="X115" s="129"/>
      <c r="Y115" s="129"/>
      <c r="Z115" s="129"/>
      <c r="AA115" s="129"/>
      <c r="AB115" s="129"/>
      <c r="AC115" s="129"/>
      <c r="AD115" s="129"/>
      <c r="AE115" s="129"/>
      <c r="AF115" s="129"/>
      <c r="AG115" s="129"/>
      <c r="AH115" s="129">
        <v>1</v>
      </c>
      <c r="AI115" s="129"/>
      <c r="AJ115" s="129"/>
      <c r="AK115" s="129"/>
      <c r="AL115" s="129"/>
      <c r="AM115" s="129"/>
      <c r="AN115" s="129"/>
      <c r="AO115" s="129"/>
      <c r="AP115" s="129"/>
      <c r="AQ115" s="129">
        <v>1</v>
      </c>
      <c r="AR115" s="129"/>
      <c r="AS115" s="129"/>
      <c r="AT115" s="129"/>
      <c r="AU115" s="129"/>
      <c r="AV115" s="129"/>
      <c r="AW115" s="129"/>
      <c r="AX115" s="129"/>
      <c r="AY115" s="129"/>
      <c r="AZ115" s="129"/>
      <c r="BA115" s="129"/>
      <c r="BB115" s="129"/>
      <c r="BC115" s="129"/>
      <c r="BD115" s="129"/>
      <c r="BE115" s="129"/>
      <c r="BF115" s="129"/>
      <c r="BG115" s="129"/>
      <c r="BH115" s="129"/>
      <c r="BI115" s="129"/>
      <c r="BJ115" s="129"/>
      <c r="BK115" s="129"/>
      <c r="BL115" s="129"/>
      <c r="BM115" s="129"/>
      <c r="BN115" s="129"/>
      <c r="BO115" s="129"/>
      <c r="BP115" s="129"/>
      <c r="BQ115" s="129"/>
      <c r="BR115" s="129"/>
      <c r="BS115" s="129"/>
      <c r="BT115" s="129"/>
      <c r="BU115" s="231">
        <f t="shared" si="6"/>
        <v>2</v>
      </c>
    </row>
    <row r="116" spans="1:73" ht="14" x14ac:dyDescent="0.15">
      <c r="A116" s="341" t="s">
        <v>319</v>
      </c>
      <c r="B116" s="342" t="s">
        <v>521</v>
      </c>
      <c r="C116" s="342" t="s">
        <v>237</v>
      </c>
      <c r="D116" s="342" t="s">
        <v>729</v>
      </c>
      <c r="E116" s="342" t="s">
        <v>130</v>
      </c>
      <c r="F116" s="342"/>
      <c r="G116" s="344">
        <v>0.2</v>
      </c>
      <c r="H116" s="345">
        <v>2</v>
      </c>
      <c r="I116" s="342" t="s">
        <v>1022</v>
      </c>
      <c r="J116" s="346">
        <f t="shared" si="9"/>
        <v>16</v>
      </c>
      <c r="K116" s="346">
        <f t="shared" si="10"/>
        <v>160</v>
      </c>
      <c r="L116" s="347"/>
      <c r="M116" s="173"/>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c r="BF116" s="129"/>
      <c r="BG116" s="129"/>
      <c r="BH116" s="129"/>
      <c r="BI116" s="129">
        <v>1</v>
      </c>
      <c r="BJ116" s="129"/>
      <c r="BK116" s="129">
        <v>14</v>
      </c>
      <c r="BL116" s="129"/>
      <c r="BM116" s="129"/>
      <c r="BN116" s="129"/>
      <c r="BO116" s="129"/>
      <c r="BP116" s="129">
        <v>1</v>
      </c>
      <c r="BQ116" s="129">
        <v>1</v>
      </c>
      <c r="BR116" s="129"/>
      <c r="BS116" s="129"/>
      <c r="BT116" s="129"/>
      <c r="BU116" s="231">
        <f t="shared" si="6"/>
        <v>17</v>
      </c>
    </row>
    <row r="117" spans="1:73" ht="14" x14ac:dyDescent="0.15">
      <c r="A117" s="341" t="s">
        <v>320</v>
      </c>
      <c r="B117" s="342" t="s">
        <v>521</v>
      </c>
      <c r="C117" s="342" t="s">
        <v>237</v>
      </c>
      <c r="D117" s="342" t="s">
        <v>730</v>
      </c>
      <c r="E117" s="342" t="s">
        <v>130</v>
      </c>
      <c r="F117" s="342"/>
      <c r="G117" s="344">
        <v>0.2</v>
      </c>
      <c r="H117" s="345">
        <v>3</v>
      </c>
      <c r="I117" s="342" t="s">
        <v>1022</v>
      </c>
      <c r="J117" s="346">
        <f t="shared" si="9"/>
        <v>16</v>
      </c>
      <c r="K117" s="346">
        <f t="shared" si="10"/>
        <v>240</v>
      </c>
      <c r="L117" s="347"/>
      <c r="M117" s="173"/>
      <c r="N117" s="129"/>
      <c r="O117" s="129"/>
      <c r="P117" s="129"/>
      <c r="Q117" s="129"/>
      <c r="R117" s="129"/>
      <c r="S117" s="129"/>
      <c r="T117" s="129"/>
      <c r="U117" s="129"/>
      <c r="V117" s="129"/>
      <c r="W117" s="129"/>
      <c r="X117" s="129"/>
      <c r="Y117" s="129"/>
      <c r="Z117" s="129"/>
      <c r="AB117" s="129">
        <v>2</v>
      </c>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v>1</v>
      </c>
      <c r="AZ117" s="129"/>
      <c r="BA117" s="129"/>
      <c r="BB117" s="129"/>
      <c r="BC117" s="129"/>
      <c r="BD117" s="129"/>
      <c r="BE117" s="129"/>
      <c r="BF117" s="129"/>
      <c r="BG117" s="129"/>
      <c r="BH117" s="129"/>
      <c r="BI117" s="129"/>
      <c r="BJ117" s="129"/>
      <c r="BK117" s="129">
        <v>1</v>
      </c>
      <c r="BL117" s="129"/>
      <c r="BM117" s="129"/>
      <c r="BN117" s="129"/>
      <c r="BO117" s="129"/>
      <c r="BP117" s="129"/>
      <c r="BQ117" s="129"/>
      <c r="BR117" s="129">
        <v>4</v>
      </c>
      <c r="BS117" s="129">
        <v>2</v>
      </c>
      <c r="BT117" s="129">
        <v>5</v>
      </c>
      <c r="BU117" s="231">
        <f t="shared" si="6"/>
        <v>15</v>
      </c>
    </row>
    <row r="118" spans="1:73" ht="14" x14ac:dyDescent="0.15">
      <c r="A118" s="341" t="s">
        <v>321</v>
      </c>
      <c r="B118" s="342" t="s">
        <v>521</v>
      </c>
      <c r="C118" s="342" t="s">
        <v>237</v>
      </c>
      <c r="D118" s="342" t="s">
        <v>731</v>
      </c>
      <c r="E118" s="342" t="s">
        <v>130</v>
      </c>
      <c r="F118" s="342"/>
      <c r="G118" s="344">
        <v>0.3</v>
      </c>
      <c r="H118" s="345">
        <v>0.8</v>
      </c>
      <c r="I118" s="342" t="s">
        <v>1022</v>
      </c>
      <c r="J118" s="346">
        <f t="shared" si="9"/>
        <v>24</v>
      </c>
      <c r="K118" s="346">
        <f t="shared" si="10"/>
        <v>64</v>
      </c>
      <c r="L118" s="347"/>
      <c r="M118" s="173"/>
      <c r="N118" s="129"/>
      <c r="O118" s="129"/>
      <c r="P118" s="129"/>
      <c r="Q118" s="129"/>
      <c r="R118" s="129"/>
      <c r="S118" s="129"/>
      <c r="T118" s="129"/>
      <c r="U118" s="129"/>
      <c r="V118" s="129"/>
      <c r="W118" s="129"/>
      <c r="X118" s="129"/>
      <c r="Y118" s="129"/>
      <c r="Z118" s="129">
        <v>2</v>
      </c>
      <c r="AA118" s="129"/>
      <c r="AB118" s="129"/>
      <c r="AC118" s="129"/>
      <c r="AD118" s="129"/>
      <c r="AE118" s="129"/>
      <c r="AF118" s="129"/>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c r="BF118" s="129"/>
      <c r="BG118" s="129"/>
      <c r="BH118" s="129"/>
      <c r="BI118" s="129"/>
      <c r="BJ118" s="129">
        <v>1</v>
      </c>
      <c r="BK118" s="129">
        <v>4</v>
      </c>
      <c r="BL118" s="129"/>
      <c r="BM118" s="129"/>
      <c r="BN118" s="129"/>
      <c r="BO118" s="129"/>
      <c r="BP118" s="129"/>
      <c r="BQ118" s="129"/>
      <c r="BR118" s="129"/>
      <c r="BS118" s="129"/>
      <c r="BT118" s="129"/>
      <c r="BU118" s="231">
        <f t="shared" si="6"/>
        <v>7</v>
      </c>
    </row>
    <row r="119" spans="1:73" ht="14" x14ac:dyDescent="0.15">
      <c r="A119" s="341" t="s">
        <v>322</v>
      </c>
      <c r="B119" s="342" t="s">
        <v>521</v>
      </c>
      <c r="C119" s="342" t="s">
        <v>237</v>
      </c>
      <c r="D119" s="342" t="s">
        <v>732</v>
      </c>
      <c r="E119" s="342" t="s">
        <v>130</v>
      </c>
      <c r="F119" s="342"/>
      <c r="G119" s="344">
        <v>0.4</v>
      </c>
      <c r="H119" s="345">
        <v>17.5</v>
      </c>
      <c r="I119" s="342" t="s">
        <v>1022</v>
      </c>
      <c r="J119" s="346">
        <f t="shared" si="9"/>
        <v>32</v>
      </c>
      <c r="K119" s="346">
        <f t="shared" si="10"/>
        <v>1400</v>
      </c>
      <c r="L119" s="347"/>
      <c r="M119" s="173">
        <v>1</v>
      </c>
      <c r="N119" s="129"/>
      <c r="O119" s="129"/>
      <c r="P119" s="129"/>
      <c r="Q119" s="129"/>
      <c r="R119" s="129"/>
      <c r="S119" s="129"/>
      <c r="T119" s="129"/>
      <c r="U119" s="129"/>
      <c r="V119" s="129"/>
      <c r="W119" s="129"/>
      <c r="X119" s="129"/>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c r="BG119" s="129"/>
      <c r="BH119" s="129"/>
      <c r="BI119" s="129"/>
      <c r="BJ119" s="129"/>
      <c r="BK119" s="129"/>
      <c r="BL119" s="129"/>
      <c r="BM119" s="129"/>
      <c r="BN119" s="129"/>
      <c r="BO119" s="129"/>
      <c r="BP119" s="129"/>
      <c r="BQ119" s="129"/>
      <c r="BR119" s="129"/>
      <c r="BS119" s="129"/>
      <c r="BT119" s="129"/>
      <c r="BU119" s="231">
        <f t="shared" si="6"/>
        <v>1</v>
      </c>
    </row>
    <row r="120" spans="1:73" ht="14" x14ac:dyDescent="0.15">
      <c r="A120" s="341" t="s">
        <v>323</v>
      </c>
      <c r="B120" s="342" t="s">
        <v>521</v>
      </c>
      <c r="C120" s="342" t="s">
        <v>238</v>
      </c>
      <c r="D120" s="342" t="s">
        <v>738</v>
      </c>
      <c r="E120" s="342" t="s">
        <v>135</v>
      </c>
      <c r="F120" s="342"/>
      <c r="G120" s="344">
        <v>0.1</v>
      </c>
      <c r="H120" s="345">
        <v>0.2</v>
      </c>
      <c r="I120" s="342" t="s">
        <v>1027</v>
      </c>
      <c r="J120" s="346">
        <f t="shared" si="9"/>
        <v>8</v>
      </c>
      <c r="K120" s="346">
        <f t="shared" si="10"/>
        <v>16</v>
      </c>
      <c r="L120" s="347"/>
      <c r="M120" s="173"/>
      <c r="N120" s="129"/>
      <c r="O120" s="129"/>
      <c r="P120" s="129"/>
      <c r="Q120" s="129"/>
      <c r="R120" s="129"/>
      <c r="S120" s="129"/>
      <c r="T120" s="129"/>
      <c r="U120" s="129"/>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c r="BH120" s="129"/>
      <c r="BI120" s="129"/>
      <c r="BJ120" s="129"/>
      <c r="BK120" s="129"/>
      <c r="BL120" s="129"/>
      <c r="BM120" s="129"/>
      <c r="BN120" s="129"/>
      <c r="BO120" s="129"/>
      <c r="BP120" s="129"/>
      <c r="BQ120" s="129"/>
      <c r="BR120" s="129"/>
      <c r="BS120" s="129"/>
      <c r="BT120" s="129"/>
      <c r="BU120" s="231">
        <f t="shared" si="6"/>
        <v>0</v>
      </c>
    </row>
    <row r="121" spans="1:73" ht="14" x14ac:dyDescent="0.15">
      <c r="A121" s="341" t="s">
        <v>324</v>
      </c>
      <c r="B121" s="342" t="s">
        <v>521</v>
      </c>
      <c r="C121" s="342" t="s">
        <v>238</v>
      </c>
      <c r="D121" s="342" t="s">
        <v>739</v>
      </c>
      <c r="E121" s="342" t="s">
        <v>135</v>
      </c>
      <c r="F121" s="342"/>
      <c r="G121" s="344">
        <v>0.2</v>
      </c>
      <c r="H121" s="345">
        <v>0.4</v>
      </c>
      <c r="I121" s="342" t="s">
        <v>1027</v>
      </c>
      <c r="J121" s="346">
        <f t="shared" si="9"/>
        <v>16</v>
      </c>
      <c r="K121" s="346">
        <f t="shared" si="10"/>
        <v>32</v>
      </c>
      <c r="L121" s="347"/>
      <c r="M121" s="173"/>
      <c r="N121" s="129"/>
      <c r="O121" s="129"/>
      <c r="P121" s="129"/>
      <c r="Q121" s="129"/>
      <c r="R121" s="129"/>
      <c r="S121" s="129"/>
      <c r="T121" s="129"/>
      <c r="U121" s="129"/>
      <c r="V121" s="129"/>
      <c r="W121" s="129"/>
      <c r="X121" s="129"/>
      <c r="Y121" s="129"/>
      <c r="Z121" s="129">
        <v>1</v>
      </c>
      <c r="AA121" s="129"/>
      <c r="AB121" s="129"/>
      <c r="AC121" s="129"/>
      <c r="AD121" s="129"/>
      <c r="AE121" s="129"/>
      <c r="AF121" s="129"/>
      <c r="AG121" s="129"/>
      <c r="AH121" s="129"/>
      <c r="AI121" s="129"/>
      <c r="AJ121" s="129"/>
      <c r="AK121" s="129"/>
      <c r="AL121" s="129"/>
      <c r="AM121" s="129"/>
      <c r="AN121" s="129"/>
      <c r="AO121" s="129"/>
      <c r="AP121" s="129"/>
      <c r="AQ121" s="129">
        <v>1</v>
      </c>
      <c r="AR121" s="129"/>
      <c r="AS121" s="129"/>
      <c r="AT121" s="129"/>
      <c r="AU121" s="129"/>
      <c r="AV121" s="129"/>
      <c r="AW121" s="129"/>
      <c r="AX121" s="129"/>
      <c r="AY121" s="129"/>
      <c r="AZ121" s="129"/>
      <c r="BA121" s="129"/>
      <c r="BB121" s="129"/>
      <c r="BC121" s="129"/>
      <c r="BD121" s="129"/>
      <c r="BE121" s="129"/>
      <c r="BF121" s="129"/>
      <c r="BG121" s="129"/>
      <c r="BH121" s="129"/>
      <c r="BI121" s="129"/>
      <c r="BJ121" s="129"/>
      <c r="BK121" s="129">
        <v>1</v>
      </c>
      <c r="BL121" s="129"/>
      <c r="BM121" s="129">
        <v>1</v>
      </c>
      <c r="BN121" s="129"/>
      <c r="BO121" s="129">
        <v>1</v>
      </c>
      <c r="BP121" s="129"/>
      <c r="BQ121" s="129"/>
      <c r="BR121" s="129">
        <v>1</v>
      </c>
      <c r="BS121" s="129"/>
      <c r="BT121" s="129"/>
      <c r="BU121" s="231">
        <f t="shared" si="6"/>
        <v>6</v>
      </c>
    </row>
    <row r="122" spans="1:73" ht="14" x14ac:dyDescent="0.15">
      <c r="A122" s="341" t="s">
        <v>325</v>
      </c>
      <c r="B122" s="342" t="s">
        <v>521</v>
      </c>
      <c r="C122" s="342" t="s">
        <v>238</v>
      </c>
      <c r="D122" s="342" t="s">
        <v>740</v>
      </c>
      <c r="E122" s="342" t="s">
        <v>135</v>
      </c>
      <c r="F122" s="342"/>
      <c r="G122" s="344">
        <v>0.4</v>
      </c>
      <c r="H122" s="345">
        <v>0.6</v>
      </c>
      <c r="I122" s="342" t="s">
        <v>1027</v>
      </c>
      <c r="J122" s="346">
        <f t="shared" si="9"/>
        <v>32</v>
      </c>
      <c r="K122" s="346">
        <f t="shared" si="10"/>
        <v>48</v>
      </c>
      <c r="L122" s="347"/>
      <c r="M122" s="173"/>
      <c r="N122" s="129"/>
      <c r="O122" s="129"/>
      <c r="P122" s="129"/>
      <c r="Q122" s="129"/>
      <c r="R122" s="129"/>
      <c r="S122" s="129"/>
      <c r="T122" s="129"/>
      <c r="U122" s="129"/>
      <c r="V122" s="129"/>
      <c r="W122" s="129">
        <v>5</v>
      </c>
      <c r="X122" s="129"/>
      <c r="Y122" s="129"/>
      <c r="Z122" s="129"/>
      <c r="AA122" s="129"/>
      <c r="AB122" s="129">
        <v>1</v>
      </c>
      <c r="AC122" s="129"/>
      <c r="AD122" s="129"/>
      <c r="AE122" s="129"/>
      <c r="AF122" s="129"/>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c r="BF122" s="129"/>
      <c r="BG122" s="129"/>
      <c r="BH122" s="129"/>
      <c r="BI122" s="129"/>
      <c r="BJ122" s="129"/>
      <c r="BK122" s="129"/>
      <c r="BL122" s="129"/>
      <c r="BM122" s="129">
        <v>2</v>
      </c>
      <c r="BN122" s="129"/>
      <c r="BO122" s="129"/>
      <c r="BP122" s="129"/>
      <c r="BQ122" s="129"/>
      <c r="BR122" s="129">
        <v>3</v>
      </c>
      <c r="BS122" s="129">
        <v>4</v>
      </c>
      <c r="BT122" s="129"/>
      <c r="BU122" s="231">
        <f t="shared" si="6"/>
        <v>15</v>
      </c>
    </row>
    <row r="123" spans="1:73" ht="14" x14ac:dyDescent="0.15">
      <c r="A123" s="341" t="s">
        <v>326</v>
      </c>
      <c r="B123" s="342" t="s">
        <v>521</v>
      </c>
      <c r="C123" s="342" t="s">
        <v>238</v>
      </c>
      <c r="D123" s="342" t="s">
        <v>741</v>
      </c>
      <c r="E123" s="342" t="s">
        <v>135</v>
      </c>
      <c r="F123" s="342"/>
      <c r="G123" s="344">
        <v>0.4</v>
      </c>
      <c r="H123" s="345">
        <v>1</v>
      </c>
      <c r="I123" s="342" t="s">
        <v>1027</v>
      </c>
      <c r="J123" s="346">
        <f t="shared" si="9"/>
        <v>32</v>
      </c>
      <c r="K123" s="346">
        <f t="shared" si="10"/>
        <v>80</v>
      </c>
      <c r="L123" s="347"/>
      <c r="M123" s="173"/>
      <c r="N123" s="129"/>
      <c r="O123" s="129"/>
      <c r="P123" s="129"/>
      <c r="Q123" s="129"/>
      <c r="R123" s="129"/>
      <c r="S123" s="129"/>
      <c r="T123" s="129"/>
      <c r="U123" s="129"/>
      <c r="V123" s="129"/>
      <c r="W123" s="129"/>
      <c r="X123" s="129"/>
      <c r="Y123" s="129"/>
      <c r="Z123" s="129"/>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v>1</v>
      </c>
      <c r="AU123" s="129"/>
      <c r="AV123" s="129"/>
      <c r="AW123" s="129"/>
      <c r="AX123" s="129"/>
      <c r="AY123" s="129"/>
      <c r="AZ123" s="129"/>
      <c r="BA123" s="129"/>
      <c r="BB123" s="129"/>
      <c r="BC123" s="129"/>
      <c r="BD123" s="129"/>
      <c r="BE123" s="129"/>
      <c r="BF123" s="129"/>
      <c r="BG123" s="129"/>
      <c r="BH123" s="129"/>
      <c r="BI123" s="129"/>
      <c r="BJ123" s="129"/>
      <c r="BK123" s="129">
        <v>4</v>
      </c>
      <c r="BL123" s="129">
        <v>1</v>
      </c>
      <c r="BM123" s="129"/>
      <c r="BN123" s="129">
        <v>1</v>
      </c>
      <c r="BO123" s="129"/>
      <c r="BP123" s="129"/>
      <c r="BQ123" s="129"/>
      <c r="BR123" s="129"/>
      <c r="BS123" s="129"/>
      <c r="BT123" s="129">
        <v>3</v>
      </c>
      <c r="BU123" s="231">
        <f t="shared" si="6"/>
        <v>10</v>
      </c>
    </row>
    <row r="124" spans="1:73" ht="14" x14ac:dyDescent="0.15">
      <c r="A124" s="341" t="s">
        <v>329</v>
      </c>
      <c r="B124" s="342" t="s">
        <v>521</v>
      </c>
      <c r="C124" s="342" t="s">
        <v>228</v>
      </c>
      <c r="D124" s="342" t="s">
        <v>735</v>
      </c>
      <c r="E124" s="342" t="s">
        <v>135</v>
      </c>
      <c r="F124" s="342"/>
      <c r="G124" s="344">
        <v>0.1</v>
      </c>
      <c r="H124" s="345">
        <v>0.3</v>
      </c>
      <c r="I124" s="342" t="s">
        <v>1027</v>
      </c>
      <c r="J124" s="346">
        <f t="shared" si="9"/>
        <v>8</v>
      </c>
      <c r="K124" s="346">
        <f t="shared" si="10"/>
        <v>24</v>
      </c>
      <c r="L124" s="347"/>
      <c r="M124" s="173"/>
      <c r="N124" s="129"/>
      <c r="O124" s="129"/>
      <c r="P124" s="129"/>
      <c r="Q124" s="129">
        <v>1</v>
      </c>
      <c r="R124" s="129"/>
      <c r="S124" s="129"/>
      <c r="T124" s="129"/>
      <c r="U124" s="129"/>
      <c r="V124" s="129"/>
      <c r="W124" s="129"/>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29"/>
      <c r="BF124" s="129"/>
      <c r="BG124" s="129"/>
      <c r="BH124" s="129"/>
      <c r="BI124" s="129"/>
      <c r="BJ124" s="129"/>
      <c r="BK124" s="129"/>
      <c r="BL124" s="129"/>
      <c r="BM124" s="129"/>
      <c r="BN124" s="129"/>
      <c r="BO124" s="129"/>
      <c r="BP124" s="129">
        <v>2</v>
      </c>
      <c r="BQ124" s="129"/>
      <c r="BR124" s="129"/>
      <c r="BS124" s="129"/>
      <c r="BT124" s="129"/>
      <c r="BU124" s="231">
        <f t="shared" si="6"/>
        <v>3</v>
      </c>
    </row>
    <row r="125" spans="1:73" ht="14" x14ac:dyDescent="0.15">
      <c r="A125" s="341" t="s">
        <v>330</v>
      </c>
      <c r="B125" s="342" t="s">
        <v>521</v>
      </c>
      <c r="C125" s="342" t="s">
        <v>228</v>
      </c>
      <c r="D125" s="342" t="s">
        <v>736</v>
      </c>
      <c r="E125" s="342" t="s">
        <v>135</v>
      </c>
      <c r="F125" s="342"/>
      <c r="G125" s="344">
        <v>0.12</v>
      </c>
      <c r="H125" s="345">
        <v>0.3</v>
      </c>
      <c r="I125" s="342" t="s">
        <v>1027</v>
      </c>
      <c r="J125" s="346">
        <f t="shared" si="9"/>
        <v>9.6</v>
      </c>
      <c r="K125" s="346">
        <f t="shared" si="10"/>
        <v>24</v>
      </c>
      <c r="L125" s="347"/>
      <c r="M125" s="173"/>
      <c r="N125" s="129"/>
      <c r="O125" s="129"/>
      <c r="P125" s="129"/>
      <c r="Q125" s="129"/>
      <c r="R125" s="129"/>
      <c r="S125" s="129"/>
      <c r="T125" s="129"/>
      <c r="U125" s="129"/>
      <c r="V125" s="129"/>
      <c r="W125" s="129">
        <v>3</v>
      </c>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c r="BG125" s="129"/>
      <c r="BH125" s="129"/>
      <c r="BI125" s="129"/>
      <c r="BJ125" s="129"/>
      <c r="BK125" s="129"/>
      <c r="BL125" s="129"/>
      <c r="BM125" s="129"/>
      <c r="BN125" s="129"/>
      <c r="BO125" s="129"/>
      <c r="BP125" s="129"/>
      <c r="BQ125" s="129"/>
      <c r="BR125" s="129"/>
      <c r="BS125" s="129"/>
      <c r="BT125" s="129"/>
      <c r="BU125" s="231">
        <f t="shared" si="6"/>
        <v>3</v>
      </c>
    </row>
    <row r="126" spans="1:73" ht="14" x14ac:dyDescent="0.15">
      <c r="A126" s="341" t="s">
        <v>331</v>
      </c>
      <c r="B126" s="342" t="s">
        <v>521</v>
      </c>
      <c r="C126" s="342" t="s">
        <v>228</v>
      </c>
      <c r="D126" s="342" t="s">
        <v>737</v>
      </c>
      <c r="E126" s="342" t="s">
        <v>134</v>
      </c>
      <c r="F126" s="342"/>
      <c r="G126" s="344">
        <v>0.2</v>
      </c>
      <c r="H126" s="345">
        <v>0.4</v>
      </c>
      <c r="I126" s="342" t="s">
        <v>1025</v>
      </c>
      <c r="J126" s="346">
        <f t="shared" si="9"/>
        <v>16</v>
      </c>
      <c r="K126" s="346">
        <f t="shared" si="10"/>
        <v>32</v>
      </c>
      <c r="L126" s="400">
        <v>16</v>
      </c>
      <c r="M126" s="173"/>
      <c r="N126" s="129"/>
      <c r="O126" s="129"/>
      <c r="P126" s="129"/>
      <c r="Q126" s="129"/>
      <c r="R126" s="129"/>
      <c r="S126" s="129"/>
      <c r="T126" s="129"/>
      <c r="U126" s="129"/>
      <c r="V126" s="129"/>
      <c r="W126" s="129"/>
      <c r="X126" s="129"/>
      <c r="Y126" s="129"/>
      <c r="Z126" s="129"/>
      <c r="AA126" s="129">
        <v>1</v>
      </c>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c r="BH126" s="129"/>
      <c r="BI126" s="129"/>
      <c r="BJ126" s="129"/>
      <c r="BK126" s="129"/>
      <c r="BL126" s="129"/>
      <c r="BM126" s="129"/>
      <c r="BN126" s="129"/>
      <c r="BO126" s="129"/>
      <c r="BP126" s="129"/>
      <c r="BQ126" s="129"/>
      <c r="BR126" s="129"/>
      <c r="BS126" s="129"/>
      <c r="BT126" s="129"/>
      <c r="BU126" s="231">
        <f t="shared" ref="BU126:BU187" si="11">SUM(M126:BT126)</f>
        <v>1</v>
      </c>
    </row>
    <row r="127" spans="1:73" s="421" customFormat="1" ht="14" x14ac:dyDescent="0.15">
      <c r="A127" s="422" t="s">
        <v>332</v>
      </c>
      <c r="B127" s="423" t="s">
        <v>521</v>
      </c>
      <c r="C127" s="423" t="s">
        <v>239</v>
      </c>
      <c r="D127" s="423" t="s">
        <v>742</v>
      </c>
      <c r="E127" s="423" t="s">
        <v>949</v>
      </c>
      <c r="F127" s="423"/>
      <c r="G127" s="424">
        <v>0.8</v>
      </c>
      <c r="H127" s="425">
        <v>0.8</v>
      </c>
      <c r="I127" s="423" t="s">
        <v>949</v>
      </c>
      <c r="J127" s="426">
        <f t="shared" si="9"/>
        <v>64</v>
      </c>
      <c r="K127" s="426">
        <f t="shared" si="10"/>
        <v>64</v>
      </c>
      <c r="L127" s="427"/>
      <c r="M127" s="418"/>
      <c r="N127" s="419"/>
      <c r="O127" s="419"/>
      <c r="P127" s="419"/>
      <c r="Q127" s="419"/>
      <c r="R127" s="419"/>
      <c r="S127" s="419"/>
      <c r="T127" s="419">
        <v>1</v>
      </c>
      <c r="U127" s="419"/>
      <c r="V127" s="419"/>
      <c r="W127" s="419"/>
      <c r="X127" s="419"/>
      <c r="Y127" s="419"/>
      <c r="Z127" s="419"/>
      <c r="AA127" s="419"/>
      <c r="AB127" s="419"/>
      <c r="AC127" s="419"/>
      <c r="AD127" s="419"/>
      <c r="AE127" s="419"/>
      <c r="AF127" s="419"/>
      <c r="AG127" s="419"/>
      <c r="AH127" s="419"/>
      <c r="AI127" s="419"/>
      <c r="AJ127" s="419"/>
      <c r="AK127" s="419"/>
      <c r="AL127" s="419"/>
      <c r="AM127" s="419"/>
      <c r="AN127" s="419"/>
      <c r="AO127" s="419"/>
      <c r="AP127" s="419"/>
      <c r="AQ127" s="419"/>
      <c r="AR127" s="419"/>
      <c r="AS127" s="419"/>
      <c r="AT127" s="419"/>
      <c r="AU127" s="419"/>
      <c r="AV127" s="419"/>
      <c r="AW127" s="419"/>
      <c r="AX127" s="419"/>
      <c r="AY127" s="419"/>
      <c r="AZ127" s="419"/>
      <c r="BA127" s="419"/>
      <c r="BB127" s="419"/>
      <c r="BC127" s="419"/>
      <c r="BD127" s="419"/>
      <c r="BE127" s="419"/>
      <c r="BF127" s="419"/>
      <c r="BG127" s="419"/>
      <c r="BH127" s="419">
        <v>1</v>
      </c>
      <c r="BI127" s="419"/>
      <c r="BJ127" s="419"/>
      <c r="BK127" s="419"/>
      <c r="BL127" s="419"/>
      <c r="BM127" s="419"/>
      <c r="BN127" s="419"/>
      <c r="BO127" s="419"/>
      <c r="BP127" s="419"/>
      <c r="BQ127" s="419"/>
      <c r="BR127" s="419"/>
      <c r="BS127" s="419"/>
      <c r="BT127" s="419"/>
      <c r="BU127" s="420">
        <f t="shared" si="11"/>
        <v>2</v>
      </c>
    </row>
    <row r="128" spans="1:73" ht="14" x14ac:dyDescent="0.15">
      <c r="A128" s="341" t="s">
        <v>333</v>
      </c>
      <c r="B128" s="342" t="s">
        <v>521</v>
      </c>
      <c r="C128" s="342" t="s">
        <v>240</v>
      </c>
      <c r="D128" s="342" t="s">
        <v>743</v>
      </c>
      <c r="E128" s="342" t="s">
        <v>134</v>
      </c>
      <c r="F128" s="342"/>
      <c r="G128" s="344">
        <v>2.5000000000000001E-2</v>
      </c>
      <c r="H128" s="345">
        <v>1.2</v>
      </c>
      <c r="I128" s="342" t="s">
        <v>1025</v>
      </c>
      <c r="J128" s="346">
        <f t="shared" si="9"/>
        <v>2</v>
      </c>
      <c r="K128" s="346">
        <f t="shared" si="10"/>
        <v>96</v>
      </c>
      <c r="L128" s="400">
        <v>2</v>
      </c>
      <c r="M128" s="173"/>
      <c r="N128" s="129"/>
      <c r="O128" s="129"/>
      <c r="P128" s="129"/>
      <c r="Q128" s="129"/>
      <c r="R128" s="129"/>
      <c r="S128" s="129"/>
      <c r="T128" s="129"/>
      <c r="U128" s="129"/>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c r="BG128" s="129"/>
      <c r="BH128" s="129"/>
      <c r="BI128" s="129"/>
      <c r="BJ128" s="129"/>
      <c r="BK128" s="129"/>
      <c r="BL128" s="129"/>
      <c r="BM128" s="129"/>
      <c r="BN128" s="129"/>
      <c r="BO128" s="129"/>
      <c r="BP128" s="129"/>
      <c r="BQ128" s="129">
        <v>1</v>
      </c>
      <c r="BR128" s="129">
        <v>1</v>
      </c>
      <c r="BS128" s="129"/>
      <c r="BT128" s="129">
        <v>4</v>
      </c>
      <c r="BU128" s="231">
        <f t="shared" si="11"/>
        <v>6</v>
      </c>
    </row>
    <row r="129" spans="1:73" ht="14" x14ac:dyDescent="0.15">
      <c r="A129" s="341" t="s">
        <v>334</v>
      </c>
      <c r="B129" s="342" t="s">
        <v>521</v>
      </c>
      <c r="C129" s="342" t="s">
        <v>240</v>
      </c>
      <c r="D129" s="342" t="s">
        <v>744</v>
      </c>
      <c r="E129" s="342" t="s">
        <v>130</v>
      </c>
      <c r="F129" s="342"/>
      <c r="G129" s="344">
        <v>0.05</v>
      </c>
      <c r="H129" s="345">
        <v>0.2</v>
      </c>
      <c r="I129" s="342" t="s">
        <v>1022</v>
      </c>
      <c r="J129" s="346">
        <f t="shared" ref="J129:J160" si="12">G129*80</f>
        <v>4</v>
      </c>
      <c r="K129" s="346">
        <f t="shared" si="10"/>
        <v>16</v>
      </c>
      <c r="L129" s="347"/>
      <c r="M129" s="173"/>
      <c r="N129" s="129"/>
      <c r="O129" s="129"/>
      <c r="P129" s="129"/>
      <c r="Q129" s="129"/>
      <c r="R129" s="129"/>
      <c r="S129" s="129"/>
      <c r="T129" s="129"/>
      <c r="U129" s="129"/>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c r="BG129" s="129"/>
      <c r="BH129" s="129"/>
      <c r="BI129" s="129"/>
      <c r="BJ129" s="129"/>
      <c r="BK129" s="129">
        <v>8</v>
      </c>
      <c r="BL129" s="129"/>
      <c r="BM129" s="129"/>
      <c r="BN129" s="129"/>
      <c r="BO129" s="129"/>
      <c r="BP129" s="129"/>
      <c r="BQ129" s="129"/>
      <c r="BR129" s="129"/>
      <c r="BS129" s="129"/>
      <c r="BT129" s="129"/>
      <c r="BU129" s="231">
        <f t="shared" si="11"/>
        <v>8</v>
      </c>
    </row>
    <row r="130" spans="1:73" ht="14" x14ac:dyDescent="0.15">
      <c r="A130" s="341" t="s">
        <v>335</v>
      </c>
      <c r="B130" s="342" t="s">
        <v>521</v>
      </c>
      <c r="C130" s="342" t="s">
        <v>240</v>
      </c>
      <c r="D130" s="342" t="s">
        <v>745</v>
      </c>
      <c r="E130" s="342" t="s">
        <v>130</v>
      </c>
      <c r="F130" s="342"/>
      <c r="G130" s="344">
        <v>0.05</v>
      </c>
      <c r="H130" s="345">
        <v>0.3</v>
      </c>
      <c r="I130" s="342" t="s">
        <v>1022</v>
      </c>
      <c r="J130" s="346">
        <f t="shared" si="12"/>
        <v>4</v>
      </c>
      <c r="K130" s="346">
        <f t="shared" si="10"/>
        <v>24</v>
      </c>
      <c r="L130" s="347"/>
      <c r="M130" s="173"/>
      <c r="N130" s="129"/>
      <c r="O130" s="129"/>
      <c r="P130" s="129"/>
      <c r="Q130" s="129"/>
      <c r="R130" s="129"/>
      <c r="S130" s="129"/>
      <c r="T130" s="129"/>
      <c r="U130" s="129"/>
      <c r="V130" s="129"/>
      <c r="W130" s="129">
        <v>2</v>
      </c>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v>4</v>
      </c>
      <c r="AU130" s="129"/>
      <c r="AV130" s="129"/>
      <c r="AW130" s="129"/>
      <c r="AX130" s="129"/>
      <c r="AY130" s="129"/>
      <c r="AZ130" s="129"/>
      <c r="BA130" s="129"/>
      <c r="BB130" s="129"/>
      <c r="BC130" s="129"/>
      <c r="BD130" s="129"/>
      <c r="BE130" s="129"/>
      <c r="BF130" s="129"/>
      <c r="BG130" s="129"/>
      <c r="BH130" s="129"/>
      <c r="BI130" s="129"/>
      <c r="BJ130" s="129"/>
      <c r="BK130" s="129">
        <v>33</v>
      </c>
      <c r="BL130" s="129"/>
      <c r="BM130" s="129"/>
      <c r="BN130" s="129"/>
      <c r="BO130" s="129"/>
      <c r="BP130" s="129"/>
      <c r="BQ130" s="129"/>
      <c r="BR130" s="129"/>
      <c r="BS130" s="129"/>
      <c r="BT130" s="129"/>
      <c r="BU130" s="231">
        <f t="shared" si="11"/>
        <v>39</v>
      </c>
    </row>
    <row r="131" spans="1:73" ht="14" x14ac:dyDescent="0.15">
      <c r="A131" s="341" t="s">
        <v>336</v>
      </c>
      <c r="B131" s="342" t="s">
        <v>521</v>
      </c>
      <c r="C131" s="342" t="s">
        <v>240</v>
      </c>
      <c r="D131" s="342" t="s">
        <v>746</v>
      </c>
      <c r="E131" s="342" t="s">
        <v>130</v>
      </c>
      <c r="F131" s="342"/>
      <c r="G131" s="344">
        <v>0.05</v>
      </c>
      <c r="H131" s="345">
        <v>0.4</v>
      </c>
      <c r="I131" s="342" t="s">
        <v>1022</v>
      </c>
      <c r="J131" s="346">
        <f t="shared" si="12"/>
        <v>4</v>
      </c>
      <c r="K131" s="346">
        <f t="shared" si="10"/>
        <v>32</v>
      </c>
      <c r="L131" s="353"/>
      <c r="M131" s="173"/>
      <c r="N131" s="129"/>
      <c r="O131" s="129"/>
      <c r="P131" s="129"/>
      <c r="Q131" s="129"/>
      <c r="R131" s="129"/>
      <c r="S131" s="129"/>
      <c r="T131" s="129"/>
      <c r="U131" s="129"/>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c r="BF131" s="129"/>
      <c r="BG131" s="129"/>
      <c r="BH131" s="129"/>
      <c r="BI131" s="129"/>
      <c r="BJ131" s="129"/>
      <c r="BK131" s="129"/>
      <c r="BL131" s="129"/>
      <c r="BM131" s="129"/>
      <c r="BN131" s="129"/>
      <c r="BO131" s="129"/>
      <c r="BP131" s="129"/>
      <c r="BQ131" s="129"/>
      <c r="BR131" s="129">
        <v>4</v>
      </c>
      <c r="BS131" s="129">
        <v>12</v>
      </c>
      <c r="BT131" s="129"/>
      <c r="BU131" s="231">
        <f t="shared" si="11"/>
        <v>16</v>
      </c>
    </row>
    <row r="132" spans="1:73" ht="14" x14ac:dyDescent="0.15">
      <c r="A132" s="341" t="s">
        <v>337</v>
      </c>
      <c r="B132" s="342" t="s">
        <v>521</v>
      </c>
      <c r="C132" s="342" t="s">
        <v>240</v>
      </c>
      <c r="D132" s="342" t="s">
        <v>747</v>
      </c>
      <c r="E132" s="342" t="s">
        <v>134</v>
      </c>
      <c r="F132" s="342"/>
      <c r="G132" s="344">
        <v>0.05</v>
      </c>
      <c r="H132" s="345">
        <v>0.5</v>
      </c>
      <c r="I132" s="342" t="s">
        <v>1025</v>
      </c>
      <c r="J132" s="346">
        <f t="shared" si="12"/>
        <v>4</v>
      </c>
      <c r="K132" s="346">
        <f t="shared" si="10"/>
        <v>40</v>
      </c>
      <c r="L132" s="400">
        <v>4</v>
      </c>
      <c r="M132" s="173"/>
      <c r="N132" s="129"/>
      <c r="O132" s="129"/>
      <c r="P132" s="129">
        <v>2</v>
      </c>
      <c r="Q132" s="129"/>
      <c r="R132" s="129"/>
      <c r="S132" s="129"/>
      <c r="T132" s="129"/>
      <c r="U132" s="129"/>
      <c r="V132" s="129"/>
      <c r="W132" s="129"/>
      <c r="X132" s="129"/>
      <c r="Y132" s="129"/>
      <c r="Z132" s="129"/>
      <c r="AA132" s="129"/>
      <c r="AB132" s="129"/>
      <c r="AC132" s="129"/>
      <c r="AD132" s="129"/>
      <c r="AE132" s="129"/>
      <c r="AF132" s="129"/>
      <c r="AG132" s="129"/>
      <c r="AH132" s="129"/>
      <c r="AI132" s="129"/>
      <c r="AJ132" s="129"/>
      <c r="AK132" s="129"/>
      <c r="AL132" s="129"/>
      <c r="AM132" s="129"/>
      <c r="AN132" s="129"/>
      <c r="AO132" s="129"/>
      <c r="AP132" s="129"/>
      <c r="AQ132" s="129">
        <v>17</v>
      </c>
      <c r="AR132" s="129"/>
      <c r="AS132" s="129">
        <f>1+1</f>
        <v>2</v>
      </c>
      <c r="AT132" s="129"/>
      <c r="AU132" s="129"/>
      <c r="AV132" s="129"/>
      <c r="AW132" s="129"/>
      <c r="AX132" s="129"/>
      <c r="AY132" s="129">
        <f>4+11</f>
        <v>15</v>
      </c>
      <c r="AZ132" s="129"/>
      <c r="BA132" s="129"/>
      <c r="BB132" s="129"/>
      <c r="BC132" s="129"/>
      <c r="BD132" s="129"/>
      <c r="BE132" s="129"/>
      <c r="BF132" s="129"/>
      <c r="BG132" s="129"/>
      <c r="BH132" s="129"/>
      <c r="BI132" s="129"/>
      <c r="BJ132" s="129"/>
      <c r="BK132" s="129"/>
      <c r="BL132" s="129"/>
      <c r="BM132" s="129"/>
      <c r="BN132" s="129"/>
      <c r="BO132" s="129"/>
      <c r="BP132" s="129"/>
      <c r="BQ132" s="129"/>
      <c r="BR132" s="129"/>
      <c r="BS132" s="129"/>
      <c r="BT132" s="129"/>
      <c r="BU132" s="231">
        <f t="shared" si="11"/>
        <v>36</v>
      </c>
    </row>
    <row r="133" spans="1:73" ht="14" x14ac:dyDescent="0.15">
      <c r="A133" s="341" t="s">
        <v>338</v>
      </c>
      <c r="B133" s="342" t="s">
        <v>521</v>
      </c>
      <c r="C133" s="342" t="s">
        <v>240</v>
      </c>
      <c r="D133" s="342" t="s">
        <v>748</v>
      </c>
      <c r="E133" s="342" t="s">
        <v>134</v>
      </c>
      <c r="F133" s="342"/>
      <c r="G133" s="344">
        <v>0.05</v>
      </c>
      <c r="H133" s="345">
        <v>0.7</v>
      </c>
      <c r="I133" s="342" t="s">
        <v>1025</v>
      </c>
      <c r="J133" s="346">
        <f t="shared" si="12"/>
        <v>4</v>
      </c>
      <c r="K133" s="346">
        <f t="shared" si="10"/>
        <v>56</v>
      </c>
      <c r="L133" s="400">
        <v>4</v>
      </c>
      <c r="M133" s="173"/>
      <c r="N133" s="129"/>
      <c r="O133" s="129"/>
      <c r="P133" s="129"/>
      <c r="Q133" s="129"/>
      <c r="R133" s="129"/>
      <c r="S133" s="129"/>
      <c r="T133" s="129"/>
      <c r="U133" s="129"/>
      <c r="V133" s="129"/>
      <c r="W133" s="129"/>
      <c r="X133" s="129"/>
      <c r="Y133" s="129"/>
      <c r="Z133" s="129"/>
      <c r="AA133" s="129"/>
      <c r="AB133" s="129"/>
      <c r="AC133" s="129"/>
      <c r="AD133" s="129"/>
      <c r="AE133" s="129"/>
      <c r="AF133" s="129"/>
      <c r="AG133" s="129"/>
      <c r="AH133" s="129"/>
      <c r="AI133" s="129"/>
      <c r="AJ133" s="129"/>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c r="BF133" s="129"/>
      <c r="BG133" s="129"/>
      <c r="BH133" s="129"/>
      <c r="BI133" s="129"/>
      <c r="BJ133" s="129"/>
      <c r="BK133" s="129"/>
      <c r="BL133" s="129"/>
      <c r="BM133" s="129"/>
      <c r="BN133" s="129"/>
      <c r="BO133" s="129"/>
      <c r="BP133" s="129"/>
      <c r="BQ133" s="129">
        <v>8</v>
      </c>
      <c r="BR133" s="129"/>
      <c r="BS133" s="129"/>
      <c r="BT133" s="129">
        <v>81</v>
      </c>
      <c r="BU133" s="231">
        <f t="shared" si="11"/>
        <v>89</v>
      </c>
    </row>
    <row r="134" spans="1:73" ht="14" x14ac:dyDescent="0.15">
      <c r="A134" s="341" t="s">
        <v>339</v>
      </c>
      <c r="B134" s="342" t="s">
        <v>521</v>
      </c>
      <c r="C134" s="342" t="s">
        <v>240</v>
      </c>
      <c r="D134" s="342" t="s">
        <v>749</v>
      </c>
      <c r="E134" s="342" t="s">
        <v>134</v>
      </c>
      <c r="F134" s="342"/>
      <c r="G134" s="344">
        <v>0.05</v>
      </c>
      <c r="H134" s="345">
        <v>0.8</v>
      </c>
      <c r="I134" s="342" t="s">
        <v>1025</v>
      </c>
      <c r="J134" s="346">
        <f t="shared" si="12"/>
        <v>4</v>
      </c>
      <c r="K134" s="346">
        <f t="shared" si="10"/>
        <v>64</v>
      </c>
      <c r="L134" s="400">
        <v>4</v>
      </c>
      <c r="M134" s="173"/>
      <c r="N134" s="129"/>
      <c r="O134" s="129"/>
      <c r="P134" s="129"/>
      <c r="Q134" s="129"/>
      <c r="R134" s="129"/>
      <c r="S134" s="129"/>
      <c r="T134" s="129"/>
      <c r="U134" s="129"/>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v>1</v>
      </c>
      <c r="AS134" s="129">
        <v>1</v>
      </c>
      <c r="AT134" s="129">
        <v>1</v>
      </c>
      <c r="AU134" s="129"/>
      <c r="AV134" s="129"/>
      <c r="AW134" s="129"/>
      <c r="AX134" s="129"/>
      <c r="AY134" s="129"/>
      <c r="AZ134" s="129"/>
      <c r="BA134" s="129"/>
      <c r="BB134" s="129"/>
      <c r="BC134" s="129"/>
      <c r="BD134" s="129"/>
      <c r="BE134" s="129"/>
      <c r="BF134" s="129"/>
      <c r="BG134" s="129"/>
      <c r="BH134" s="129"/>
      <c r="BI134" s="129"/>
      <c r="BJ134" s="129"/>
      <c r="BK134" s="129"/>
      <c r="BL134" s="129"/>
      <c r="BM134" s="129"/>
      <c r="BN134" s="129"/>
      <c r="BO134" s="129">
        <v>1</v>
      </c>
      <c r="BP134" s="129"/>
      <c r="BQ134" s="129"/>
      <c r="BR134" s="129"/>
      <c r="BS134" s="129">
        <f>74+12</f>
        <v>86</v>
      </c>
      <c r="BT134" s="129">
        <v>15</v>
      </c>
      <c r="BU134" s="231">
        <f t="shared" si="11"/>
        <v>105</v>
      </c>
    </row>
    <row r="135" spans="1:73" ht="14" x14ac:dyDescent="0.15">
      <c r="A135" s="341" t="s">
        <v>340</v>
      </c>
      <c r="B135" s="342" t="s">
        <v>521</v>
      </c>
      <c r="C135" s="342" t="s">
        <v>240</v>
      </c>
      <c r="D135" s="342" t="s">
        <v>750</v>
      </c>
      <c r="E135" s="342" t="s">
        <v>134</v>
      </c>
      <c r="F135" s="342"/>
      <c r="G135" s="344">
        <v>0.05</v>
      </c>
      <c r="H135" s="345">
        <v>1.2</v>
      </c>
      <c r="I135" s="342" t="s">
        <v>1025</v>
      </c>
      <c r="J135" s="346">
        <f t="shared" si="12"/>
        <v>4</v>
      </c>
      <c r="K135" s="346">
        <f t="shared" si="10"/>
        <v>96</v>
      </c>
      <c r="L135" s="400">
        <v>4</v>
      </c>
      <c r="M135" s="173"/>
      <c r="N135" s="129"/>
      <c r="O135" s="129"/>
      <c r="P135" s="129"/>
      <c r="Q135" s="129"/>
      <c r="R135" s="129"/>
      <c r="S135" s="129"/>
      <c r="T135" s="129"/>
      <c r="U135" s="129"/>
      <c r="V135" s="129"/>
      <c r="W135" s="129"/>
      <c r="X135" s="129"/>
      <c r="Y135" s="129"/>
      <c r="Z135" s="129"/>
      <c r="AA135" s="129"/>
      <c r="AB135" s="129"/>
      <c r="AC135" s="129"/>
      <c r="AD135" s="129"/>
      <c r="AE135" s="129"/>
      <c r="AF135" s="129"/>
      <c r="AG135" s="129">
        <v>1</v>
      </c>
      <c r="AH135" s="129"/>
      <c r="AI135" s="129">
        <v>1</v>
      </c>
      <c r="AJ135" s="129"/>
      <c r="AK135" s="129"/>
      <c r="AL135" s="129"/>
      <c r="AM135" s="129"/>
      <c r="AN135" s="129"/>
      <c r="AO135" s="129"/>
      <c r="AP135" s="129"/>
      <c r="AQ135" s="129">
        <v>7</v>
      </c>
      <c r="AR135" s="129"/>
      <c r="AS135" s="129"/>
      <c r="AT135" s="129"/>
      <c r="AU135" s="129"/>
      <c r="AV135" s="129"/>
      <c r="AW135" s="129"/>
      <c r="AX135" s="129"/>
      <c r="AY135" s="129"/>
      <c r="AZ135" s="129"/>
      <c r="BA135" s="129"/>
      <c r="BB135" s="129"/>
      <c r="BC135" s="129"/>
      <c r="BD135" s="129"/>
      <c r="BE135" s="129"/>
      <c r="BF135" s="129"/>
      <c r="BG135" s="129"/>
      <c r="BH135" s="129"/>
      <c r="BI135" s="129"/>
      <c r="BJ135" s="129"/>
      <c r="BK135" s="129"/>
      <c r="BL135" s="129"/>
      <c r="BM135" s="129"/>
      <c r="BN135" s="129"/>
      <c r="BO135" s="129"/>
      <c r="BP135" s="129"/>
      <c r="BQ135" s="129"/>
      <c r="BR135" s="129">
        <v>14</v>
      </c>
      <c r="BS135" s="129"/>
      <c r="BT135" s="129"/>
      <c r="BU135" s="231">
        <f t="shared" si="11"/>
        <v>23</v>
      </c>
    </row>
    <row r="136" spans="1:73" ht="14" x14ac:dyDescent="0.15">
      <c r="A136" s="341" t="s">
        <v>341</v>
      </c>
      <c r="B136" s="342" t="s">
        <v>521</v>
      </c>
      <c r="C136" s="342" t="s">
        <v>240</v>
      </c>
      <c r="D136" s="342" t="s">
        <v>751</v>
      </c>
      <c r="E136" s="342" t="s">
        <v>134</v>
      </c>
      <c r="F136" s="342"/>
      <c r="G136" s="344">
        <v>0.05</v>
      </c>
      <c r="H136" s="345">
        <v>1.5</v>
      </c>
      <c r="I136" s="342" t="s">
        <v>1025</v>
      </c>
      <c r="J136" s="346">
        <f t="shared" si="12"/>
        <v>4</v>
      </c>
      <c r="K136" s="346">
        <f t="shared" si="10"/>
        <v>120</v>
      </c>
      <c r="L136" s="400">
        <v>4</v>
      </c>
      <c r="M136" s="173"/>
      <c r="N136" s="129"/>
      <c r="O136" s="129"/>
      <c r="P136" s="129"/>
      <c r="Q136" s="129"/>
      <c r="R136" s="129"/>
      <c r="S136" s="129"/>
      <c r="T136" s="129"/>
      <c r="U136" s="129"/>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v>1</v>
      </c>
      <c r="AV136" s="129"/>
      <c r="AW136" s="129"/>
      <c r="AX136" s="129"/>
      <c r="AY136" s="129"/>
      <c r="AZ136" s="129"/>
      <c r="BA136" s="129"/>
      <c r="BB136" s="129"/>
      <c r="BC136" s="129"/>
      <c r="BD136" s="129"/>
      <c r="BE136" s="129"/>
      <c r="BF136" s="129"/>
      <c r="BG136" s="129"/>
      <c r="BH136" s="129"/>
      <c r="BI136" s="129"/>
      <c r="BJ136" s="129"/>
      <c r="BK136" s="129"/>
      <c r="BL136" s="129"/>
      <c r="BM136" s="129"/>
      <c r="BN136" s="129"/>
      <c r="BO136" s="129"/>
      <c r="BP136" s="129"/>
      <c r="BQ136" s="129"/>
      <c r="BR136" s="129"/>
      <c r="BS136" s="129"/>
      <c r="BT136" s="129"/>
      <c r="BU136" s="231">
        <f t="shared" si="11"/>
        <v>1</v>
      </c>
    </row>
    <row r="137" spans="1:73" ht="14" x14ac:dyDescent="0.15">
      <c r="A137" s="341" t="s">
        <v>342</v>
      </c>
      <c r="B137" s="342" t="s">
        <v>521</v>
      </c>
      <c r="C137" s="342" t="s">
        <v>240</v>
      </c>
      <c r="D137" s="342" t="s">
        <v>752</v>
      </c>
      <c r="E137" s="342" t="s">
        <v>134</v>
      </c>
      <c r="F137" s="342"/>
      <c r="G137" s="344">
        <v>0.05</v>
      </c>
      <c r="H137" s="345">
        <v>2</v>
      </c>
      <c r="I137" s="342" t="s">
        <v>1025</v>
      </c>
      <c r="J137" s="346">
        <f t="shared" si="12"/>
        <v>4</v>
      </c>
      <c r="K137" s="346">
        <f t="shared" si="10"/>
        <v>160</v>
      </c>
      <c r="L137" s="400">
        <v>4</v>
      </c>
      <c r="M137" s="173"/>
      <c r="N137" s="129"/>
      <c r="O137" s="129"/>
      <c r="P137" s="129"/>
      <c r="Q137" s="129"/>
      <c r="R137" s="129"/>
      <c r="S137" s="129"/>
      <c r="T137" s="129"/>
      <c r="U137" s="129"/>
      <c r="V137" s="129"/>
      <c r="W137" s="129"/>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29"/>
      <c r="BF137" s="129"/>
      <c r="BG137" s="129"/>
      <c r="BH137" s="129"/>
      <c r="BI137" s="129"/>
      <c r="BJ137" s="129"/>
      <c r="BK137" s="129"/>
      <c r="BL137" s="129"/>
      <c r="BM137" s="129"/>
      <c r="BN137" s="129"/>
      <c r="BO137" s="129">
        <v>1</v>
      </c>
      <c r="BP137" s="129"/>
      <c r="BQ137" s="129"/>
      <c r="BR137" s="129">
        <v>34</v>
      </c>
      <c r="BS137" s="129">
        <v>5</v>
      </c>
      <c r="BT137" s="129"/>
      <c r="BU137" s="231">
        <f t="shared" si="11"/>
        <v>40</v>
      </c>
    </row>
    <row r="138" spans="1:73" ht="14" x14ac:dyDescent="0.15">
      <c r="A138" s="341" t="s">
        <v>343</v>
      </c>
      <c r="B138" s="342" t="s">
        <v>521</v>
      </c>
      <c r="C138" s="342" t="s">
        <v>240</v>
      </c>
      <c r="D138" s="342" t="s">
        <v>753</v>
      </c>
      <c r="E138" s="342" t="s">
        <v>134</v>
      </c>
      <c r="F138" s="342"/>
      <c r="G138" s="344">
        <v>0.05</v>
      </c>
      <c r="H138" s="345">
        <v>2.5</v>
      </c>
      <c r="I138" s="342" t="s">
        <v>1025</v>
      </c>
      <c r="J138" s="346">
        <f t="shared" si="12"/>
        <v>4</v>
      </c>
      <c r="K138" s="346">
        <f t="shared" si="10"/>
        <v>200</v>
      </c>
      <c r="L138" s="400">
        <v>4</v>
      </c>
      <c r="M138" s="173"/>
      <c r="N138" s="129"/>
      <c r="O138" s="129"/>
      <c r="P138" s="129"/>
      <c r="Q138" s="129"/>
      <c r="R138" s="129"/>
      <c r="S138" s="129"/>
      <c r="T138" s="129"/>
      <c r="U138" s="129"/>
      <c r="V138" s="129"/>
      <c r="W138" s="129"/>
      <c r="X138" s="129"/>
      <c r="Y138" s="129"/>
      <c r="Z138" s="129"/>
      <c r="AA138" s="129"/>
      <c r="AB138" s="129"/>
      <c r="AC138" s="129"/>
      <c r="AD138" s="129"/>
      <c r="AE138" s="129"/>
      <c r="AF138" s="129"/>
      <c r="AG138" s="129"/>
      <c r="AH138" s="129"/>
      <c r="AI138" s="129"/>
      <c r="AJ138" s="129"/>
      <c r="AK138" s="129"/>
      <c r="AL138" s="129"/>
      <c r="AM138" s="129"/>
      <c r="AN138" s="129"/>
      <c r="AO138" s="129"/>
      <c r="AP138" s="129"/>
      <c r="AQ138" s="129">
        <v>1</v>
      </c>
      <c r="AR138" s="129"/>
      <c r="AS138" s="129"/>
      <c r="AT138" s="129"/>
      <c r="AU138" s="129"/>
      <c r="AV138" s="129"/>
      <c r="AW138" s="129"/>
      <c r="AX138" s="129"/>
      <c r="AY138" s="129"/>
      <c r="AZ138" s="129"/>
      <c r="BA138" s="129"/>
      <c r="BB138" s="129"/>
      <c r="BC138" s="129"/>
      <c r="BD138" s="129"/>
      <c r="BE138" s="129"/>
      <c r="BF138" s="129"/>
      <c r="BG138" s="129"/>
      <c r="BH138" s="129"/>
      <c r="BI138" s="129"/>
      <c r="BJ138" s="129"/>
      <c r="BK138" s="129"/>
      <c r="BL138" s="129">
        <v>7</v>
      </c>
      <c r="BM138" s="129"/>
      <c r="BN138" s="129"/>
      <c r="BO138" s="129"/>
      <c r="BP138" s="129"/>
      <c r="BQ138" s="129"/>
      <c r="BR138" s="129"/>
      <c r="BS138" s="129"/>
      <c r="BT138" s="129"/>
      <c r="BU138" s="231">
        <f t="shared" si="11"/>
        <v>8</v>
      </c>
    </row>
    <row r="139" spans="1:73" ht="14" x14ac:dyDescent="0.15">
      <c r="A139" s="341" t="s">
        <v>344</v>
      </c>
      <c r="B139" s="342" t="s">
        <v>521</v>
      </c>
      <c r="C139" s="342" t="s">
        <v>240</v>
      </c>
      <c r="D139" s="342" t="s">
        <v>754</v>
      </c>
      <c r="E139" s="342" t="s">
        <v>135</v>
      </c>
      <c r="F139" s="342"/>
      <c r="G139" s="344">
        <v>0.05</v>
      </c>
      <c r="H139" s="345">
        <v>3</v>
      </c>
      <c r="I139" s="342" t="s">
        <v>1027</v>
      </c>
      <c r="J139" s="346">
        <f t="shared" si="12"/>
        <v>4</v>
      </c>
      <c r="K139" s="346">
        <f t="shared" si="10"/>
        <v>240</v>
      </c>
      <c r="L139" s="347"/>
      <c r="M139" s="173"/>
      <c r="N139" s="129"/>
      <c r="O139" s="129"/>
      <c r="P139" s="129"/>
      <c r="Q139" s="129"/>
      <c r="R139" s="129"/>
      <c r="S139" s="129"/>
      <c r="T139" s="129"/>
      <c r="U139" s="129"/>
      <c r="V139" s="129"/>
      <c r="W139" s="129"/>
      <c r="X139" s="129"/>
      <c r="Y139" s="129"/>
      <c r="Z139" s="129"/>
      <c r="AA139" s="129"/>
      <c r="AB139" s="129"/>
      <c r="AC139" s="129"/>
      <c r="AD139" s="129"/>
      <c r="AE139" s="129"/>
      <c r="AF139" s="129"/>
      <c r="AG139" s="129">
        <v>2</v>
      </c>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c r="BG139" s="129"/>
      <c r="BH139" s="129"/>
      <c r="BI139" s="129"/>
      <c r="BJ139" s="129"/>
      <c r="BK139" s="129"/>
      <c r="BL139" s="129"/>
      <c r="BM139" s="129"/>
      <c r="BN139" s="129"/>
      <c r="BO139" s="129"/>
      <c r="BP139" s="129"/>
      <c r="BQ139" s="129"/>
      <c r="BR139" s="129"/>
      <c r="BS139" s="129">
        <v>30</v>
      </c>
      <c r="BT139" s="129"/>
      <c r="BU139" s="231">
        <f t="shared" si="11"/>
        <v>32</v>
      </c>
    </row>
    <row r="140" spans="1:73" ht="14" x14ac:dyDescent="0.15">
      <c r="A140" s="341" t="s">
        <v>345</v>
      </c>
      <c r="B140" s="342" t="s">
        <v>521</v>
      </c>
      <c r="C140" s="342" t="s">
        <v>240</v>
      </c>
      <c r="D140" s="342" t="s">
        <v>755</v>
      </c>
      <c r="E140" s="342" t="s">
        <v>130</v>
      </c>
      <c r="F140" s="342"/>
      <c r="G140" s="344">
        <v>7.4999999999999997E-2</v>
      </c>
      <c r="H140" s="345">
        <v>0.5</v>
      </c>
      <c r="I140" s="342" t="s">
        <v>1022</v>
      </c>
      <c r="J140" s="346">
        <f t="shared" si="12"/>
        <v>6</v>
      </c>
      <c r="K140" s="346">
        <f t="shared" si="10"/>
        <v>40</v>
      </c>
      <c r="L140" s="347"/>
      <c r="M140" s="173"/>
      <c r="N140" s="129"/>
      <c r="O140" s="129"/>
      <c r="P140" s="129"/>
      <c r="Q140" s="129"/>
      <c r="R140" s="129"/>
      <c r="S140" s="129">
        <v>1</v>
      </c>
      <c r="T140" s="129"/>
      <c r="U140" s="129"/>
      <c r="V140" s="129">
        <v>2</v>
      </c>
      <c r="W140" s="129"/>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v>7</v>
      </c>
      <c r="AY140" s="129"/>
      <c r="AZ140" s="129"/>
      <c r="BA140" s="129"/>
      <c r="BB140" s="129"/>
      <c r="BC140" s="129"/>
      <c r="BD140" s="129"/>
      <c r="BE140" s="129"/>
      <c r="BF140" s="129"/>
      <c r="BG140" s="129"/>
      <c r="BH140" s="129"/>
      <c r="BI140" s="129"/>
      <c r="BJ140" s="129"/>
      <c r="BK140" s="129"/>
      <c r="BL140" s="129"/>
      <c r="BM140" s="129"/>
      <c r="BN140" s="129"/>
      <c r="BO140" s="129"/>
      <c r="BP140" s="129"/>
      <c r="BQ140" s="129"/>
      <c r="BR140" s="129"/>
      <c r="BS140" s="129"/>
      <c r="BT140" s="129"/>
      <c r="BU140" s="231">
        <f t="shared" si="11"/>
        <v>10</v>
      </c>
    </row>
    <row r="141" spans="1:73" ht="14" x14ac:dyDescent="0.15">
      <c r="A141" s="341" t="s">
        <v>346</v>
      </c>
      <c r="B141" s="342" t="s">
        <v>521</v>
      </c>
      <c r="C141" s="342" t="s">
        <v>240</v>
      </c>
      <c r="D141" s="342" t="s">
        <v>756</v>
      </c>
      <c r="E141" s="342" t="s">
        <v>130</v>
      </c>
      <c r="F141" s="342"/>
      <c r="G141" s="344">
        <v>7.4999999999999997E-2</v>
      </c>
      <c r="H141" s="345">
        <v>0.6</v>
      </c>
      <c r="I141" s="342" t="s">
        <v>1022</v>
      </c>
      <c r="J141" s="346">
        <f t="shared" si="12"/>
        <v>6</v>
      </c>
      <c r="K141" s="346">
        <f t="shared" si="10"/>
        <v>48</v>
      </c>
      <c r="L141" s="347"/>
      <c r="M141" s="173"/>
      <c r="N141" s="129"/>
      <c r="O141" s="129"/>
      <c r="P141" s="129"/>
      <c r="Q141" s="129"/>
      <c r="R141" s="129"/>
      <c r="S141" s="129"/>
      <c r="T141" s="129"/>
      <c r="U141" s="129"/>
      <c r="V141" s="129"/>
      <c r="W141" s="129"/>
      <c r="X141" s="129"/>
      <c r="Y141" s="129"/>
      <c r="Z141" s="129">
        <v>11</v>
      </c>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c r="AW141" s="129"/>
      <c r="AX141" s="129">
        <v>41</v>
      </c>
      <c r="AY141" s="129"/>
      <c r="AZ141" s="129"/>
      <c r="BA141" s="129"/>
      <c r="BB141" s="129"/>
      <c r="BC141" s="129"/>
      <c r="BD141" s="129"/>
      <c r="BE141" s="129"/>
      <c r="BF141" s="129"/>
      <c r="BG141" s="129"/>
      <c r="BH141" s="129"/>
      <c r="BI141" s="129"/>
      <c r="BJ141" s="129"/>
      <c r="BK141" s="129"/>
      <c r="BL141" s="129"/>
      <c r="BM141" s="129"/>
      <c r="BN141" s="129"/>
      <c r="BO141" s="129"/>
      <c r="BP141" s="129">
        <v>8</v>
      </c>
      <c r="BQ141" s="129"/>
      <c r="BR141" s="129"/>
      <c r="BS141" s="129"/>
      <c r="BT141" s="129"/>
      <c r="BU141" s="231">
        <f t="shared" si="11"/>
        <v>60</v>
      </c>
    </row>
    <row r="142" spans="1:73" ht="14" x14ac:dyDescent="0.15">
      <c r="A142" s="341" t="s">
        <v>347</v>
      </c>
      <c r="B142" s="342" t="s">
        <v>521</v>
      </c>
      <c r="C142" s="342" t="s">
        <v>240</v>
      </c>
      <c r="D142" s="342" t="s">
        <v>757</v>
      </c>
      <c r="E142" s="342" t="s">
        <v>134</v>
      </c>
      <c r="F142" s="342"/>
      <c r="G142" s="344">
        <v>7.4999999999999997E-2</v>
      </c>
      <c r="H142" s="345">
        <v>0.7</v>
      </c>
      <c r="I142" s="342" t="s">
        <v>1025</v>
      </c>
      <c r="J142" s="346">
        <f t="shared" si="12"/>
        <v>6</v>
      </c>
      <c r="K142" s="346">
        <f t="shared" si="10"/>
        <v>56</v>
      </c>
      <c r="L142" s="400">
        <v>6</v>
      </c>
      <c r="M142" s="173"/>
      <c r="N142" s="129"/>
      <c r="O142" s="129"/>
      <c r="P142" s="129"/>
      <c r="Q142" s="129"/>
      <c r="R142" s="129"/>
      <c r="S142" s="129"/>
      <c r="T142" s="129"/>
      <c r="U142" s="129"/>
      <c r="V142" s="129"/>
      <c r="W142" s="129"/>
      <c r="Y142" s="129">
        <v>6</v>
      </c>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c r="BF142" s="129"/>
      <c r="BG142" s="129">
        <v>1</v>
      </c>
      <c r="BH142" s="129"/>
      <c r="BI142" s="129"/>
      <c r="BJ142" s="129"/>
      <c r="BK142" s="129"/>
      <c r="BL142" s="129"/>
      <c r="BM142" s="129"/>
      <c r="BN142" s="129"/>
      <c r="BO142" s="129"/>
      <c r="BP142" s="129"/>
      <c r="BQ142" s="129"/>
      <c r="BR142" s="129"/>
      <c r="BS142" s="129"/>
      <c r="BT142" s="129"/>
      <c r="BU142" s="231">
        <f t="shared" si="11"/>
        <v>7</v>
      </c>
    </row>
    <row r="143" spans="1:73" ht="14" x14ac:dyDescent="0.15">
      <c r="A143" s="341" t="s">
        <v>348</v>
      </c>
      <c r="B143" s="342" t="s">
        <v>521</v>
      </c>
      <c r="C143" s="342" t="s">
        <v>240</v>
      </c>
      <c r="D143" s="342" t="s">
        <v>758</v>
      </c>
      <c r="E143" s="342" t="s">
        <v>134</v>
      </c>
      <c r="F143" s="342"/>
      <c r="G143" s="344">
        <v>7.4999999999999997E-2</v>
      </c>
      <c r="H143" s="345">
        <v>0.8</v>
      </c>
      <c r="I143" s="342" t="s">
        <v>1025</v>
      </c>
      <c r="J143" s="346">
        <f t="shared" si="12"/>
        <v>6</v>
      </c>
      <c r="K143" s="346">
        <f t="shared" si="10"/>
        <v>64</v>
      </c>
      <c r="L143" s="400">
        <v>6</v>
      </c>
      <c r="M143" s="173"/>
      <c r="N143" s="129"/>
      <c r="O143" s="129"/>
      <c r="P143" s="129"/>
      <c r="Q143" s="129"/>
      <c r="R143" s="129"/>
      <c r="S143" s="129"/>
      <c r="T143" s="129"/>
      <c r="U143" s="129"/>
      <c r="V143" s="129"/>
      <c r="W143" s="129"/>
      <c r="X143" s="129"/>
      <c r="Y143" s="129"/>
      <c r="Z143" s="129"/>
      <c r="AA143" s="129"/>
      <c r="AB143" s="129"/>
      <c r="AC143" s="129"/>
      <c r="AD143" s="129">
        <v>7</v>
      </c>
      <c r="AE143" s="129"/>
      <c r="AF143" s="129">
        <v>19</v>
      </c>
      <c r="AG143" s="129"/>
      <c r="AH143" s="129"/>
      <c r="AI143" s="129"/>
      <c r="AJ143" s="129"/>
      <c r="AK143" s="129"/>
      <c r="AL143" s="129"/>
      <c r="AM143" s="129"/>
      <c r="AN143" s="129"/>
      <c r="AO143" s="129"/>
      <c r="AP143" s="129"/>
      <c r="AQ143" s="129"/>
      <c r="AR143" s="129"/>
      <c r="AS143" s="129"/>
      <c r="AT143" s="129"/>
      <c r="AU143" s="129"/>
      <c r="AV143" s="129"/>
      <c r="AW143" s="129"/>
      <c r="AX143" s="129"/>
      <c r="AY143" s="129">
        <v>10</v>
      </c>
      <c r="AZ143" s="129"/>
      <c r="BA143" s="129"/>
      <c r="BB143" s="129"/>
      <c r="BC143" s="129"/>
      <c r="BD143" s="129"/>
      <c r="BE143" s="129"/>
      <c r="BF143" s="129"/>
      <c r="BG143" s="129"/>
      <c r="BH143" s="129"/>
      <c r="BI143" s="129"/>
      <c r="BJ143" s="129"/>
      <c r="BK143" s="129"/>
      <c r="BL143" s="129"/>
      <c r="BM143" s="129"/>
      <c r="BN143" s="129"/>
      <c r="BO143" s="129"/>
      <c r="BP143" s="129"/>
      <c r="BQ143" s="129"/>
      <c r="BR143" s="129"/>
      <c r="BS143" s="129"/>
      <c r="BT143" s="129"/>
      <c r="BU143" s="231">
        <f t="shared" si="11"/>
        <v>36</v>
      </c>
    </row>
    <row r="144" spans="1:73" ht="14" x14ac:dyDescent="0.15">
      <c r="A144" s="341" t="s">
        <v>349</v>
      </c>
      <c r="B144" s="342" t="s">
        <v>521</v>
      </c>
      <c r="C144" s="342" t="s">
        <v>240</v>
      </c>
      <c r="D144" s="342" t="s">
        <v>759</v>
      </c>
      <c r="E144" s="342" t="s">
        <v>134</v>
      </c>
      <c r="F144" s="342"/>
      <c r="G144" s="344">
        <v>7.4999999999999997E-2</v>
      </c>
      <c r="H144" s="345">
        <v>0.9</v>
      </c>
      <c r="I144" s="342" t="s">
        <v>1025</v>
      </c>
      <c r="J144" s="346">
        <f t="shared" si="12"/>
        <v>6</v>
      </c>
      <c r="K144" s="346">
        <f t="shared" si="10"/>
        <v>72</v>
      </c>
      <c r="L144" s="400">
        <v>6</v>
      </c>
      <c r="M144" s="173"/>
      <c r="N144" s="129"/>
      <c r="O144" s="129"/>
      <c r="P144" s="129"/>
      <c r="Q144" s="129"/>
      <c r="R144" s="129"/>
      <c r="S144" s="129"/>
      <c r="T144" s="129"/>
      <c r="U144" s="129"/>
      <c r="V144" s="129"/>
      <c r="W144" s="129"/>
      <c r="X144" s="129"/>
      <c r="Y144" s="129"/>
      <c r="Z144" s="129"/>
      <c r="AA144" s="129"/>
      <c r="AB144" s="129"/>
      <c r="AC144" s="129"/>
      <c r="AD144" s="129">
        <v>6</v>
      </c>
      <c r="AE144" s="129"/>
      <c r="AF144" s="129"/>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v>1</v>
      </c>
      <c r="BD144" s="129"/>
      <c r="BE144" s="129"/>
      <c r="BF144" s="129"/>
      <c r="BG144" s="129"/>
      <c r="BH144" s="129"/>
      <c r="BI144" s="129"/>
      <c r="BJ144" s="129"/>
      <c r="BK144" s="129"/>
      <c r="BL144" s="129"/>
      <c r="BM144" s="129"/>
      <c r="BN144" s="129"/>
      <c r="BO144" s="129"/>
      <c r="BP144" s="129"/>
      <c r="BQ144" s="129"/>
      <c r="BR144" s="129"/>
      <c r="BS144" s="129"/>
      <c r="BT144" s="129"/>
      <c r="BU144" s="231">
        <f t="shared" si="11"/>
        <v>7</v>
      </c>
    </row>
    <row r="145" spans="1:73" ht="14" x14ac:dyDescent="0.15">
      <c r="A145" s="341" t="s">
        <v>350</v>
      </c>
      <c r="B145" s="342" t="s">
        <v>521</v>
      </c>
      <c r="C145" s="342" t="s">
        <v>240</v>
      </c>
      <c r="D145" s="342" t="s">
        <v>760</v>
      </c>
      <c r="E145" s="342" t="s">
        <v>130</v>
      </c>
      <c r="F145" s="342"/>
      <c r="G145" s="344">
        <v>7.4999999999999997E-2</v>
      </c>
      <c r="H145" s="345">
        <v>1</v>
      </c>
      <c r="I145" s="342" t="s">
        <v>1022</v>
      </c>
      <c r="J145" s="346">
        <f t="shared" si="12"/>
        <v>6</v>
      </c>
      <c r="K145" s="346">
        <f t="shared" si="10"/>
        <v>80</v>
      </c>
      <c r="L145" s="347"/>
      <c r="M145" s="173"/>
      <c r="N145" s="129"/>
      <c r="O145" s="129"/>
      <c r="P145" s="129"/>
      <c r="Q145" s="129"/>
      <c r="R145" s="129"/>
      <c r="S145" s="129"/>
      <c r="T145" s="129"/>
      <c r="U145" s="129">
        <v>3</v>
      </c>
      <c r="V145" s="129"/>
      <c r="W145" s="129"/>
      <c r="X145" s="129">
        <v>3</v>
      </c>
      <c r="Y145" s="129"/>
      <c r="Z145" s="129"/>
      <c r="AA145" s="129"/>
      <c r="AB145" s="129"/>
      <c r="AC145" s="129"/>
      <c r="AD145" s="129"/>
      <c r="AE145" s="129"/>
      <c r="AF145" s="129"/>
      <c r="AG145" s="129"/>
      <c r="AH145" s="129"/>
      <c r="AI145" s="129"/>
      <c r="AJ145" s="129"/>
      <c r="AK145" s="129"/>
      <c r="AL145" s="129"/>
      <c r="AM145" s="129"/>
      <c r="AN145" s="129"/>
      <c r="AO145" s="129">
        <v>3</v>
      </c>
      <c r="AP145" s="129">
        <v>1</v>
      </c>
      <c r="AQ145" s="129"/>
      <c r="AR145" s="129"/>
      <c r="AS145" s="129"/>
      <c r="AT145" s="129"/>
      <c r="AU145" s="129"/>
      <c r="AV145" s="129"/>
      <c r="AW145" s="129"/>
      <c r="AX145" s="129"/>
      <c r="AY145" s="129"/>
      <c r="AZ145" s="129"/>
      <c r="BA145" s="129"/>
      <c r="BB145" s="129"/>
      <c r="BC145" s="129"/>
      <c r="BD145" s="129"/>
      <c r="BE145" s="129"/>
      <c r="BF145" s="129"/>
      <c r="BG145" s="129"/>
      <c r="BH145" s="129"/>
      <c r="BI145" s="129"/>
      <c r="BJ145" s="129"/>
      <c r="BK145" s="129"/>
      <c r="BL145" s="129"/>
      <c r="BM145" s="129"/>
      <c r="BN145" s="129"/>
      <c r="BO145" s="129"/>
      <c r="BP145" s="129"/>
      <c r="BQ145" s="129"/>
      <c r="BR145" s="129"/>
      <c r="BS145" s="129"/>
      <c r="BT145" s="129"/>
      <c r="BU145" s="231">
        <f t="shared" si="11"/>
        <v>10</v>
      </c>
    </row>
    <row r="146" spans="1:73" ht="14" x14ac:dyDescent="0.15">
      <c r="A146" s="341" t="s">
        <v>351</v>
      </c>
      <c r="B146" s="342" t="s">
        <v>521</v>
      </c>
      <c r="C146" s="342" t="s">
        <v>240</v>
      </c>
      <c r="D146" s="342" t="s">
        <v>761</v>
      </c>
      <c r="E146" s="342" t="s">
        <v>130</v>
      </c>
      <c r="F146" s="342"/>
      <c r="G146" s="344">
        <v>7.4999999999999997E-2</v>
      </c>
      <c r="H146" s="345">
        <v>1.5</v>
      </c>
      <c r="I146" s="342" t="s">
        <v>1022</v>
      </c>
      <c r="J146" s="346">
        <f t="shared" si="12"/>
        <v>6</v>
      </c>
      <c r="K146" s="346">
        <f t="shared" si="10"/>
        <v>120</v>
      </c>
      <c r="L146" s="347"/>
      <c r="M146" s="173"/>
      <c r="N146" s="129"/>
      <c r="O146" s="129"/>
      <c r="P146" s="129"/>
      <c r="Q146" s="129"/>
      <c r="R146" s="129"/>
      <c r="S146" s="129"/>
      <c r="T146" s="129"/>
      <c r="U146" s="129"/>
      <c r="V146" s="129"/>
      <c r="W146" s="129"/>
      <c r="Y146" s="129">
        <v>2</v>
      </c>
      <c r="Z146" s="129"/>
      <c r="AA146" s="129"/>
      <c r="AB146" s="129"/>
      <c r="AC146" s="129"/>
      <c r="AD146" s="129"/>
      <c r="AE146" s="129"/>
      <c r="AF146" s="129"/>
      <c r="AG146" s="129"/>
      <c r="AH146" s="129"/>
      <c r="AI146" s="129"/>
      <c r="AJ146" s="129"/>
      <c r="AK146" s="129"/>
      <c r="AL146" s="129"/>
      <c r="AM146" s="129"/>
      <c r="AN146" s="129"/>
      <c r="AO146" s="129">
        <v>2</v>
      </c>
      <c r="AP146" s="129"/>
      <c r="AQ146" s="129"/>
      <c r="AR146" s="129"/>
      <c r="AS146" s="129"/>
      <c r="AT146" s="129"/>
      <c r="AU146" s="129"/>
      <c r="AV146" s="129"/>
      <c r="AW146" s="129"/>
      <c r="AX146" s="129">
        <v>3</v>
      </c>
      <c r="AY146" s="129"/>
      <c r="AZ146" s="129"/>
      <c r="BA146" s="129"/>
      <c r="BB146" s="129"/>
      <c r="BC146" s="129"/>
      <c r="BD146" s="129"/>
      <c r="BE146" s="129"/>
      <c r="BF146" s="129"/>
      <c r="BG146" s="129"/>
      <c r="BH146" s="129"/>
      <c r="BI146" s="129"/>
      <c r="BJ146" s="129"/>
      <c r="BK146" s="129"/>
      <c r="BL146" s="129"/>
      <c r="BM146" s="129"/>
      <c r="BN146" s="129"/>
      <c r="BO146" s="129"/>
      <c r="BP146" s="129"/>
      <c r="BQ146" s="129"/>
      <c r="BR146" s="129"/>
      <c r="BS146" s="129"/>
      <c r="BT146" s="129"/>
      <c r="BU146" s="231">
        <f t="shared" si="11"/>
        <v>7</v>
      </c>
    </row>
    <row r="147" spans="1:73" ht="14" x14ac:dyDescent="0.15">
      <c r="A147" s="341" t="s">
        <v>352</v>
      </c>
      <c r="B147" s="342" t="s">
        <v>521</v>
      </c>
      <c r="C147" s="342" t="s">
        <v>240</v>
      </c>
      <c r="D147" s="342" t="s">
        <v>762</v>
      </c>
      <c r="E147" s="342" t="s">
        <v>134</v>
      </c>
      <c r="F147" s="342"/>
      <c r="G147" s="344">
        <v>7.4999999999999997E-2</v>
      </c>
      <c r="H147" s="345">
        <v>2</v>
      </c>
      <c r="I147" s="342" t="s">
        <v>1025</v>
      </c>
      <c r="J147" s="346">
        <f t="shared" si="12"/>
        <v>6</v>
      </c>
      <c r="K147" s="346">
        <f t="shared" si="10"/>
        <v>160</v>
      </c>
      <c r="L147" s="346">
        <v>6</v>
      </c>
      <c r="M147" s="173"/>
      <c r="N147" s="129"/>
      <c r="O147" s="129"/>
      <c r="P147" s="129"/>
      <c r="Q147" s="129"/>
      <c r="R147" s="129"/>
      <c r="S147" s="129"/>
      <c r="T147" s="129"/>
      <c r="U147" s="129"/>
      <c r="V147" s="129"/>
      <c r="W147" s="129"/>
      <c r="X147" s="129"/>
      <c r="Y147" s="129"/>
      <c r="Z147" s="129"/>
      <c r="AA147" s="129"/>
      <c r="AB147" s="129"/>
      <c r="AC147" s="129"/>
      <c r="AD147" s="129"/>
      <c r="AE147" s="129"/>
      <c r="AF147" s="129"/>
      <c r="AG147" s="129"/>
      <c r="AH147" s="129">
        <v>1</v>
      </c>
      <c r="AI147" s="129"/>
      <c r="AJ147" s="129"/>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c r="BF147" s="129"/>
      <c r="BG147" s="129"/>
      <c r="BH147" s="129"/>
      <c r="BI147" s="129"/>
      <c r="BJ147" s="129"/>
      <c r="BK147" s="129">
        <v>27</v>
      </c>
      <c r="BL147" s="129"/>
      <c r="BM147" s="129"/>
      <c r="BN147" s="129"/>
      <c r="BO147" s="129"/>
      <c r="BP147" s="129"/>
      <c r="BQ147" s="129"/>
      <c r="BR147" s="129">
        <v>11</v>
      </c>
      <c r="BS147" s="129">
        <v>16</v>
      </c>
      <c r="BT147" s="129"/>
      <c r="BU147" s="231">
        <f t="shared" si="11"/>
        <v>55</v>
      </c>
    </row>
    <row r="148" spans="1:73" ht="14" x14ac:dyDescent="0.15">
      <c r="A148" s="341" t="s">
        <v>353</v>
      </c>
      <c r="B148" s="342" t="s">
        <v>521</v>
      </c>
      <c r="C148" s="342" t="s">
        <v>240</v>
      </c>
      <c r="D148" s="342" t="s">
        <v>763</v>
      </c>
      <c r="E148" s="342" t="s">
        <v>134</v>
      </c>
      <c r="F148" s="342"/>
      <c r="G148" s="344">
        <v>0.08</v>
      </c>
      <c r="H148" s="345">
        <v>0.45</v>
      </c>
      <c r="I148" s="342" t="s">
        <v>1025</v>
      </c>
      <c r="J148" s="346">
        <f t="shared" si="12"/>
        <v>6.4</v>
      </c>
      <c r="K148" s="346">
        <f t="shared" si="10"/>
        <v>36</v>
      </c>
      <c r="L148" s="346">
        <v>6.4</v>
      </c>
      <c r="M148" s="173"/>
      <c r="N148" s="129"/>
      <c r="O148" s="129"/>
      <c r="P148" s="129"/>
      <c r="Q148" s="129"/>
      <c r="R148" s="129"/>
      <c r="S148" s="129"/>
      <c r="T148" s="129"/>
      <c r="U148" s="129"/>
      <c r="V148" s="129"/>
      <c r="W148" s="129">
        <v>24</v>
      </c>
      <c r="X148" s="129"/>
      <c r="Y148" s="129"/>
      <c r="Z148" s="129"/>
      <c r="AA148" s="129"/>
      <c r="AB148" s="129"/>
      <c r="AC148" s="129"/>
      <c r="AD148" s="129"/>
      <c r="AE148" s="129"/>
      <c r="AF148" s="129"/>
      <c r="AG148" s="129"/>
      <c r="AH148" s="129"/>
      <c r="AI148" s="129"/>
      <c r="AJ148" s="129"/>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c r="BF148" s="129"/>
      <c r="BG148" s="129"/>
      <c r="BH148" s="129"/>
      <c r="BI148" s="129"/>
      <c r="BJ148" s="129"/>
      <c r="BK148" s="129"/>
      <c r="BL148" s="129"/>
      <c r="BM148" s="129"/>
      <c r="BN148" s="129"/>
      <c r="BO148" s="129"/>
      <c r="BP148" s="129"/>
      <c r="BQ148" s="129"/>
      <c r="BR148" s="129"/>
      <c r="BS148" s="129"/>
      <c r="BT148" s="129"/>
      <c r="BU148" s="231">
        <f t="shared" si="11"/>
        <v>24</v>
      </c>
    </row>
    <row r="149" spans="1:73" ht="14" x14ac:dyDescent="0.15">
      <c r="A149" s="341" t="s">
        <v>354</v>
      </c>
      <c r="B149" s="342" t="s">
        <v>521</v>
      </c>
      <c r="C149" s="342" t="s">
        <v>240</v>
      </c>
      <c r="D149" s="342" t="s">
        <v>764</v>
      </c>
      <c r="E149" s="342" t="s">
        <v>135</v>
      </c>
      <c r="F149" s="342"/>
      <c r="G149" s="344">
        <v>0.1</v>
      </c>
      <c r="H149" s="345">
        <v>0.3</v>
      </c>
      <c r="I149" s="342" t="s">
        <v>1027</v>
      </c>
      <c r="J149" s="346">
        <f t="shared" si="12"/>
        <v>8</v>
      </c>
      <c r="K149" s="346">
        <f t="shared" si="10"/>
        <v>24</v>
      </c>
      <c r="L149" s="347"/>
      <c r="M149" s="173"/>
      <c r="N149" s="129"/>
      <c r="O149" s="129"/>
      <c r="P149" s="129">
        <v>1</v>
      </c>
      <c r="Q149" s="129"/>
      <c r="R149" s="129"/>
      <c r="S149" s="129"/>
      <c r="T149" s="129"/>
      <c r="U149" s="129"/>
      <c r="V149" s="129"/>
      <c r="W149" s="129">
        <v>17</v>
      </c>
      <c r="X149" s="129"/>
      <c r="Y149" s="129"/>
      <c r="Z149" s="129"/>
      <c r="AA149" s="129"/>
      <c r="AB149" s="129"/>
      <c r="AC149" s="129"/>
      <c r="AD149" s="129"/>
      <c r="AE149" s="129">
        <v>3</v>
      </c>
      <c r="AF149" s="129"/>
      <c r="AG149" s="129"/>
      <c r="AH149" s="129"/>
      <c r="AI149" s="129"/>
      <c r="AJ149" s="129"/>
      <c r="AK149" s="129"/>
      <c r="AL149" s="129"/>
      <c r="AM149" s="129"/>
      <c r="AN149" s="129"/>
      <c r="AO149" s="129"/>
      <c r="AP149" s="129"/>
      <c r="AQ149" s="129"/>
      <c r="AR149" s="129">
        <v>3</v>
      </c>
      <c r="AS149" s="129"/>
      <c r="AT149" s="129"/>
      <c r="AU149" s="129"/>
      <c r="AV149" s="129">
        <v>4</v>
      </c>
      <c r="AW149" s="129"/>
      <c r="AX149" s="129"/>
      <c r="AY149" s="129">
        <v>5</v>
      </c>
      <c r="AZ149" s="129"/>
      <c r="BA149" s="129"/>
      <c r="BB149" s="129"/>
      <c r="BC149" s="129"/>
      <c r="BD149" s="129"/>
      <c r="BE149" s="129"/>
      <c r="BF149" s="129"/>
      <c r="BG149" s="129"/>
      <c r="BH149" s="129"/>
      <c r="BI149" s="129"/>
      <c r="BJ149" s="129"/>
      <c r="BK149" s="129">
        <v>3</v>
      </c>
      <c r="BL149" s="129"/>
      <c r="BM149" s="129"/>
      <c r="BN149" s="129"/>
      <c r="BO149" s="129"/>
      <c r="BP149" s="129"/>
      <c r="BQ149" s="129"/>
      <c r="BR149" s="129"/>
      <c r="BS149" s="129">
        <v>3</v>
      </c>
      <c r="BT149" s="129">
        <v>3</v>
      </c>
      <c r="BU149" s="231">
        <f t="shared" si="11"/>
        <v>42</v>
      </c>
    </row>
    <row r="150" spans="1:73" ht="14" x14ac:dyDescent="0.15">
      <c r="A150" s="341" t="s">
        <v>355</v>
      </c>
      <c r="B150" s="342" t="s">
        <v>521</v>
      </c>
      <c r="C150" s="342" t="s">
        <v>240</v>
      </c>
      <c r="D150" s="342" t="s">
        <v>765</v>
      </c>
      <c r="E150" s="342" t="s">
        <v>134</v>
      </c>
      <c r="F150" s="342"/>
      <c r="G150" s="344">
        <v>0.1</v>
      </c>
      <c r="H150" s="345">
        <v>0.4</v>
      </c>
      <c r="I150" s="342" t="s">
        <v>1025</v>
      </c>
      <c r="J150" s="346">
        <f t="shared" si="12"/>
        <v>8</v>
      </c>
      <c r="K150" s="346">
        <f t="shared" si="10"/>
        <v>32</v>
      </c>
      <c r="L150" s="400">
        <v>8</v>
      </c>
      <c r="M150" s="173"/>
      <c r="N150" s="129"/>
      <c r="O150" s="129"/>
      <c r="P150" s="129"/>
      <c r="Q150" s="129"/>
      <c r="R150" s="129"/>
      <c r="S150" s="129"/>
      <c r="T150" s="129"/>
      <c r="U150" s="129"/>
      <c r="V150" s="129"/>
      <c r="W150" s="129"/>
      <c r="X150" s="129"/>
      <c r="Y150" s="129"/>
      <c r="Z150" s="129"/>
      <c r="AA150" s="129"/>
      <c r="AB150" s="129"/>
      <c r="AC150" s="129"/>
      <c r="AD150" s="129"/>
      <c r="AE150" s="129"/>
      <c r="AF150" s="129"/>
      <c r="AG150" s="129"/>
      <c r="AH150" s="129"/>
      <c r="AI150" s="129"/>
      <c r="AJ150" s="129"/>
      <c r="AK150" s="129"/>
      <c r="AL150" s="129"/>
      <c r="AM150" s="129"/>
      <c r="AN150" s="129"/>
      <c r="AO150" s="129"/>
      <c r="AP150" s="129"/>
      <c r="AQ150" s="129"/>
      <c r="AR150" s="129"/>
      <c r="AS150" s="129"/>
      <c r="AT150" s="129"/>
      <c r="AU150" s="129"/>
      <c r="AV150" s="129"/>
      <c r="AW150" s="129"/>
      <c r="AX150" s="129">
        <v>1</v>
      </c>
      <c r="AY150" s="129"/>
      <c r="AZ150" s="129"/>
      <c r="BA150" s="129"/>
      <c r="BB150" s="129">
        <v>1</v>
      </c>
      <c r="BC150" s="129"/>
      <c r="BD150" s="129"/>
      <c r="BE150" s="129"/>
      <c r="BF150" s="129"/>
      <c r="BG150" s="129"/>
      <c r="BH150" s="129"/>
      <c r="BI150" s="129"/>
      <c r="BJ150" s="129"/>
      <c r="BK150" s="129"/>
      <c r="BL150" s="129"/>
      <c r="BM150" s="129"/>
      <c r="BN150" s="129">
        <v>6</v>
      </c>
      <c r="BO150" s="129"/>
      <c r="BP150" s="129"/>
      <c r="BQ150" s="129"/>
      <c r="BR150" s="129"/>
      <c r="BS150" s="129"/>
      <c r="BT150" s="129"/>
      <c r="BU150" s="231">
        <f t="shared" si="11"/>
        <v>8</v>
      </c>
    </row>
    <row r="151" spans="1:73" ht="14" x14ac:dyDescent="0.15">
      <c r="A151" s="341" t="s">
        <v>356</v>
      </c>
      <c r="B151" s="342" t="s">
        <v>521</v>
      </c>
      <c r="C151" s="342" t="s">
        <v>240</v>
      </c>
      <c r="D151" s="342" t="s">
        <v>766</v>
      </c>
      <c r="E151" s="342" t="s">
        <v>134</v>
      </c>
      <c r="F151" s="342"/>
      <c r="G151" s="344">
        <v>0.1</v>
      </c>
      <c r="H151" s="345">
        <v>0.5</v>
      </c>
      <c r="I151" s="342" t="s">
        <v>1025</v>
      </c>
      <c r="J151" s="346">
        <f t="shared" si="12"/>
        <v>8</v>
      </c>
      <c r="K151" s="346">
        <f t="shared" si="10"/>
        <v>40</v>
      </c>
      <c r="L151" s="400">
        <v>8</v>
      </c>
      <c r="M151" s="173"/>
      <c r="N151" s="129"/>
      <c r="O151" s="129"/>
      <c r="P151" s="129"/>
      <c r="Q151" s="129"/>
      <c r="R151" s="129"/>
      <c r="S151" s="129"/>
      <c r="T151" s="129">
        <v>1</v>
      </c>
      <c r="U151" s="129"/>
      <c r="V151" s="129"/>
      <c r="W151" s="129"/>
      <c r="X151" s="129"/>
      <c r="Y151" s="129"/>
      <c r="Z151" s="129"/>
      <c r="AA151" s="129">
        <v>2</v>
      </c>
      <c r="AB151" s="129">
        <v>3</v>
      </c>
      <c r="AC151" s="129"/>
      <c r="AD151" s="129"/>
      <c r="AE151" s="129"/>
      <c r="AF151" s="129"/>
      <c r="AG151" s="129">
        <v>1</v>
      </c>
      <c r="AH151" s="129"/>
      <c r="AI151" s="129"/>
      <c r="AJ151" s="129"/>
      <c r="AK151" s="129"/>
      <c r="AL151" s="129"/>
      <c r="AM151" s="129"/>
      <c r="AN151" s="129"/>
      <c r="AO151" s="129"/>
      <c r="AP151" s="129"/>
      <c r="AQ151" s="129">
        <v>2</v>
      </c>
      <c r="AR151" s="129">
        <v>1</v>
      </c>
      <c r="AS151" s="129"/>
      <c r="AT151" s="129"/>
      <c r="AU151" s="129">
        <v>1</v>
      </c>
      <c r="AV151" s="129"/>
      <c r="AW151" s="129"/>
      <c r="AX151" s="129"/>
      <c r="AY151" s="129"/>
      <c r="AZ151" s="129"/>
      <c r="BA151" s="129"/>
      <c r="BB151" s="129"/>
      <c r="BC151" s="129"/>
      <c r="BD151" s="129"/>
      <c r="BE151" s="129"/>
      <c r="BF151" s="129"/>
      <c r="BG151" s="129"/>
      <c r="BH151" s="129"/>
      <c r="BI151" s="129"/>
      <c r="BJ151" s="129"/>
      <c r="BK151" s="129"/>
      <c r="BL151" s="129"/>
      <c r="BM151" s="129">
        <v>5</v>
      </c>
      <c r="BN151" s="129"/>
      <c r="BO151" s="129"/>
      <c r="BP151" s="129"/>
      <c r="BQ151" s="129"/>
      <c r="BR151" s="129"/>
      <c r="BS151" s="129"/>
      <c r="BT151" s="129">
        <f>8+1</f>
        <v>9</v>
      </c>
      <c r="BU151" s="231">
        <f t="shared" si="11"/>
        <v>25</v>
      </c>
    </row>
    <row r="152" spans="1:73" ht="14" x14ac:dyDescent="0.15">
      <c r="A152" s="341" t="s">
        <v>357</v>
      </c>
      <c r="B152" s="342" t="s">
        <v>521</v>
      </c>
      <c r="C152" s="342" t="s">
        <v>240</v>
      </c>
      <c r="D152" s="342" t="s">
        <v>767</v>
      </c>
      <c r="E152" s="342" t="s">
        <v>130</v>
      </c>
      <c r="F152" s="342"/>
      <c r="G152" s="344">
        <v>0.1</v>
      </c>
      <c r="H152" s="345">
        <v>0.6</v>
      </c>
      <c r="I152" s="342" t="s">
        <v>1022</v>
      </c>
      <c r="J152" s="346">
        <f t="shared" si="12"/>
        <v>8</v>
      </c>
      <c r="K152" s="346">
        <f t="shared" si="10"/>
        <v>48</v>
      </c>
      <c r="L152" s="400"/>
      <c r="M152" s="173"/>
      <c r="N152" s="129"/>
      <c r="O152" s="129"/>
      <c r="P152" s="129"/>
      <c r="Q152" s="129"/>
      <c r="R152" s="129"/>
      <c r="S152" s="129"/>
      <c r="T152" s="129"/>
      <c r="U152" s="129"/>
      <c r="V152" s="129"/>
      <c r="W152" s="129"/>
      <c r="X152" s="129">
        <v>6</v>
      </c>
      <c r="Y152" s="129"/>
      <c r="Z152" s="129"/>
      <c r="AA152" s="129"/>
      <c r="AB152" s="129"/>
      <c r="AD152" s="129">
        <v>2</v>
      </c>
      <c r="AE152" s="129"/>
      <c r="AF152" s="129"/>
      <c r="AG152" s="129"/>
      <c r="AH152" s="129"/>
      <c r="AI152" s="129"/>
      <c r="AJ152" s="129"/>
      <c r="AK152" s="129">
        <v>1</v>
      </c>
      <c r="AL152" s="129"/>
      <c r="AM152" s="129"/>
      <c r="AN152" s="129"/>
      <c r="AO152" s="129"/>
      <c r="AP152" s="129"/>
      <c r="AQ152" s="129"/>
      <c r="AR152" s="129"/>
      <c r="AS152" s="129"/>
      <c r="AT152" s="129">
        <v>9</v>
      </c>
      <c r="AU152" s="129"/>
      <c r="AV152" s="129">
        <f>11+3</f>
        <v>14</v>
      </c>
      <c r="AW152" s="129"/>
      <c r="AX152" s="129"/>
      <c r="AY152" s="129">
        <v>62</v>
      </c>
      <c r="AZ152" s="129"/>
      <c r="BA152" s="129"/>
      <c r="BB152" s="129"/>
      <c r="BC152" s="129"/>
      <c r="BD152" s="129"/>
      <c r="BE152" s="129"/>
      <c r="BF152" s="129"/>
      <c r="BG152" s="129"/>
      <c r="BH152" s="129"/>
      <c r="BI152" s="129"/>
      <c r="BJ152" s="129"/>
      <c r="BK152" s="129"/>
      <c r="BL152" s="129"/>
      <c r="BM152" s="129"/>
      <c r="BN152" s="129">
        <v>91</v>
      </c>
      <c r="BO152" s="129"/>
      <c r="BP152" s="129">
        <v>8</v>
      </c>
      <c r="BQ152" s="129"/>
      <c r="BR152" s="129"/>
      <c r="BS152" s="129">
        <v>6</v>
      </c>
      <c r="BT152" s="129"/>
      <c r="BU152" s="231">
        <f t="shared" si="11"/>
        <v>199</v>
      </c>
    </row>
    <row r="153" spans="1:73" ht="14" x14ac:dyDescent="0.15">
      <c r="A153" s="341" t="s">
        <v>358</v>
      </c>
      <c r="B153" s="342" t="s">
        <v>521</v>
      </c>
      <c r="C153" s="342" t="s">
        <v>240</v>
      </c>
      <c r="D153" s="342" t="s">
        <v>768</v>
      </c>
      <c r="E153" s="342" t="s">
        <v>135</v>
      </c>
      <c r="F153" s="342"/>
      <c r="G153" s="344">
        <v>0.1</v>
      </c>
      <c r="H153" s="345">
        <v>0.7</v>
      </c>
      <c r="I153" s="342" t="s">
        <v>1027</v>
      </c>
      <c r="J153" s="346">
        <f t="shared" si="12"/>
        <v>8</v>
      </c>
      <c r="K153" s="346">
        <f t="shared" si="10"/>
        <v>56</v>
      </c>
      <c r="L153" s="400"/>
      <c r="M153" s="173"/>
      <c r="N153" s="129">
        <f>3</f>
        <v>3</v>
      </c>
      <c r="O153" s="129">
        <v>2</v>
      </c>
      <c r="P153" s="129">
        <v>1</v>
      </c>
      <c r="Q153" s="129"/>
      <c r="R153" s="129"/>
      <c r="S153" s="129"/>
      <c r="T153" s="129"/>
      <c r="U153" s="129"/>
      <c r="V153" s="129"/>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v>2</v>
      </c>
      <c r="AR153" s="129"/>
      <c r="AS153" s="129"/>
      <c r="AT153" s="129"/>
      <c r="AU153" s="129"/>
      <c r="AV153" s="129"/>
      <c r="AW153" s="129"/>
      <c r="AX153" s="129">
        <v>2</v>
      </c>
      <c r="AY153" s="129"/>
      <c r="AZ153" s="129">
        <v>5</v>
      </c>
      <c r="BA153" s="129"/>
      <c r="BB153" s="129"/>
      <c r="BC153" s="129"/>
      <c r="BD153" s="129"/>
      <c r="BE153" s="129"/>
      <c r="BF153" s="129">
        <v>2</v>
      </c>
      <c r="BG153" s="129"/>
      <c r="BH153" s="129"/>
      <c r="BI153" s="129"/>
      <c r="BJ153" s="129"/>
      <c r="BK153" s="129"/>
      <c r="BL153" s="129"/>
      <c r="BM153" s="129"/>
      <c r="BN153" s="129">
        <v>14</v>
      </c>
      <c r="BO153" s="129"/>
      <c r="BP153" s="129"/>
      <c r="BQ153" s="129">
        <v>5</v>
      </c>
      <c r="BR153" s="129">
        <v>6</v>
      </c>
      <c r="BS153" s="129"/>
      <c r="BT153" s="129">
        <v>7</v>
      </c>
      <c r="BU153" s="231">
        <f t="shared" si="11"/>
        <v>49</v>
      </c>
    </row>
    <row r="154" spans="1:73" ht="14" x14ac:dyDescent="0.15">
      <c r="A154" s="341" t="s">
        <v>359</v>
      </c>
      <c r="B154" s="342" t="s">
        <v>521</v>
      </c>
      <c r="C154" s="342" t="s">
        <v>240</v>
      </c>
      <c r="D154" s="342" t="s">
        <v>769</v>
      </c>
      <c r="E154" s="342" t="s">
        <v>134</v>
      </c>
      <c r="F154" s="342"/>
      <c r="G154" s="344">
        <v>0.1</v>
      </c>
      <c r="H154" s="345">
        <v>0.8</v>
      </c>
      <c r="I154" s="342" t="s">
        <v>1025</v>
      </c>
      <c r="J154" s="346">
        <f t="shared" si="12"/>
        <v>8</v>
      </c>
      <c r="K154" s="346">
        <f t="shared" si="10"/>
        <v>64</v>
      </c>
      <c r="L154" s="401">
        <v>8</v>
      </c>
      <c r="M154" s="173"/>
      <c r="N154" s="129"/>
      <c r="O154" s="129"/>
      <c r="P154" s="129"/>
      <c r="Q154" s="129"/>
      <c r="R154" s="129"/>
      <c r="S154" s="129"/>
      <c r="T154" s="129"/>
      <c r="U154" s="129">
        <v>1</v>
      </c>
      <c r="V154" s="129"/>
      <c r="W154" s="129">
        <v>7</v>
      </c>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29"/>
      <c r="AW154" s="129"/>
      <c r="AX154" s="129"/>
      <c r="AY154" s="129"/>
      <c r="AZ154" s="129"/>
      <c r="BA154" s="129"/>
      <c r="BB154" s="129"/>
      <c r="BC154" s="129"/>
      <c r="BD154" s="129">
        <v>1</v>
      </c>
      <c r="BE154" s="129"/>
      <c r="BF154" s="129"/>
      <c r="BG154" s="129"/>
      <c r="BH154" s="129"/>
      <c r="BI154" s="129"/>
      <c r="BJ154" s="129"/>
      <c r="BK154" s="129">
        <v>12</v>
      </c>
      <c r="BL154" s="129"/>
      <c r="BM154" s="129"/>
      <c r="BN154" s="129"/>
      <c r="BO154" s="129">
        <v>1</v>
      </c>
      <c r="BP154" s="129">
        <v>20</v>
      </c>
      <c r="BQ154" s="129"/>
      <c r="BR154" s="129"/>
      <c r="BS154" s="129"/>
      <c r="BT154" s="129">
        <v>3</v>
      </c>
      <c r="BU154" s="231">
        <f t="shared" si="11"/>
        <v>45</v>
      </c>
    </row>
    <row r="155" spans="1:73" ht="14" x14ac:dyDescent="0.15">
      <c r="A155" s="341" t="s">
        <v>360</v>
      </c>
      <c r="B155" s="342" t="s">
        <v>956</v>
      </c>
      <c r="C155" s="342" t="s">
        <v>240</v>
      </c>
      <c r="D155" s="342" t="s">
        <v>770</v>
      </c>
      <c r="E155" s="342" t="s">
        <v>135</v>
      </c>
      <c r="F155" s="342" t="s">
        <v>950</v>
      </c>
      <c r="G155" s="344">
        <v>0.1</v>
      </c>
      <c r="H155" s="345">
        <v>0.9</v>
      </c>
      <c r="I155" s="342" t="s">
        <v>1027</v>
      </c>
      <c r="J155" s="346">
        <f t="shared" si="12"/>
        <v>8</v>
      </c>
      <c r="K155" s="346">
        <f t="shared" si="10"/>
        <v>72</v>
      </c>
      <c r="L155" s="400"/>
      <c r="M155" s="173"/>
      <c r="N155" s="129"/>
      <c r="O155" s="129"/>
      <c r="P155" s="129"/>
      <c r="Q155" s="129"/>
      <c r="R155" s="129"/>
      <c r="S155" s="129"/>
      <c r="T155" s="129"/>
      <c r="U155" s="129"/>
      <c r="V155" s="129"/>
      <c r="W155" s="129"/>
      <c r="X155" s="129"/>
      <c r="Y155" s="129"/>
      <c r="Z155" s="129"/>
      <c r="AB155" s="129">
        <v>12</v>
      </c>
      <c r="AC155" s="129">
        <v>6</v>
      </c>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c r="BF155" s="129"/>
      <c r="BG155" s="129"/>
      <c r="BH155" s="129"/>
      <c r="BI155" s="129"/>
      <c r="BJ155" s="129"/>
      <c r="BK155" s="129"/>
      <c r="BL155" s="129">
        <v>13</v>
      </c>
      <c r="BM155" s="129">
        <f>7+1</f>
        <v>8</v>
      </c>
      <c r="BN155" s="129">
        <f>31+10</f>
        <v>41</v>
      </c>
      <c r="BO155" s="129">
        <v>4</v>
      </c>
      <c r="BP155" s="129">
        <v>22</v>
      </c>
      <c r="BQ155" s="129">
        <v>2</v>
      </c>
      <c r="BR155" s="129">
        <v>15</v>
      </c>
      <c r="BS155" s="129">
        <v>16</v>
      </c>
      <c r="BT155" s="129">
        <v>11</v>
      </c>
      <c r="BU155" s="231">
        <f t="shared" si="11"/>
        <v>150</v>
      </c>
    </row>
    <row r="156" spans="1:73" ht="14" x14ac:dyDescent="0.15">
      <c r="A156" s="341" t="s">
        <v>361</v>
      </c>
      <c r="B156" s="342" t="s">
        <v>521</v>
      </c>
      <c r="C156" s="342" t="s">
        <v>240</v>
      </c>
      <c r="D156" s="342" t="s">
        <v>771</v>
      </c>
      <c r="E156" s="342" t="s">
        <v>134</v>
      </c>
      <c r="F156" s="342"/>
      <c r="G156" s="344">
        <v>0.1</v>
      </c>
      <c r="H156" s="345">
        <v>1</v>
      </c>
      <c r="I156" s="342" t="s">
        <v>1025</v>
      </c>
      <c r="J156" s="346">
        <f t="shared" si="12"/>
        <v>8</v>
      </c>
      <c r="K156" s="346">
        <f t="shared" si="10"/>
        <v>80</v>
      </c>
      <c r="L156" s="401">
        <v>8</v>
      </c>
      <c r="M156" s="173"/>
      <c r="N156" s="129"/>
      <c r="O156" s="129"/>
      <c r="P156" s="129"/>
      <c r="Q156" s="129"/>
      <c r="R156" s="129"/>
      <c r="S156" s="129"/>
      <c r="T156" s="129"/>
      <c r="U156" s="129"/>
      <c r="V156" s="129"/>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v>1</v>
      </c>
      <c r="AS156" s="129"/>
      <c r="AT156" s="129"/>
      <c r="AU156" s="129"/>
      <c r="AV156" s="129">
        <v>3</v>
      </c>
      <c r="AW156" s="129"/>
      <c r="AX156" s="129"/>
      <c r="AY156" s="129"/>
      <c r="AZ156" s="129">
        <v>18</v>
      </c>
      <c r="BA156" s="129"/>
      <c r="BB156" s="129"/>
      <c r="BC156" s="129"/>
      <c r="BD156" s="129"/>
      <c r="BE156" s="129"/>
      <c r="BF156" s="129"/>
      <c r="BG156" s="129"/>
      <c r="BH156" s="129"/>
      <c r="BI156" s="129"/>
      <c r="BJ156" s="129"/>
      <c r="BK156" s="129"/>
      <c r="BL156" s="129"/>
      <c r="BM156" s="129"/>
      <c r="BN156" s="129">
        <v>5</v>
      </c>
      <c r="BO156" s="129">
        <f>2+4</f>
        <v>6</v>
      </c>
      <c r="BP156" s="129">
        <v>6</v>
      </c>
      <c r="BQ156" s="129"/>
      <c r="BR156" s="129"/>
      <c r="BS156" s="129"/>
      <c r="BT156" s="129"/>
      <c r="BU156" s="231">
        <f t="shared" si="11"/>
        <v>39</v>
      </c>
    </row>
    <row r="157" spans="1:73" ht="14" x14ac:dyDescent="0.15">
      <c r="A157" s="341" t="s">
        <v>362</v>
      </c>
      <c r="B157" s="342" t="s">
        <v>521</v>
      </c>
      <c r="C157" s="342" t="s">
        <v>240</v>
      </c>
      <c r="D157" s="342" t="s">
        <v>772</v>
      </c>
      <c r="E157" s="342" t="s">
        <v>939</v>
      </c>
      <c r="F157" s="342"/>
      <c r="G157" s="344">
        <v>0.1</v>
      </c>
      <c r="H157" s="345">
        <v>1.5</v>
      </c>
      <c r="I157" s="342" t="s">
        <v>1026</v>
      </c>
      <c r="J157" s="346">
        <f t="shared" si="12"/>
        <v>8</v>
      </c>
      <c r="K157" s="346">
        <f t="shared" si="10"/>
        <v>120</v>
      </c>
      <c r="L157" s="400">
        <v>8</v>
      </c>
      <c r="M157" s="173"/>
      <c r="N157" s="129"/>
      <c r="O157" s="129"/>
      <c r="P157" s="129"/>
      <c r="Q157" s="129"/>
      <c r="R157" s="129"/>
      <c r="S157" s="129"/>
      <c r="T157" s="129"/>
      <c r="U157" s="129"/>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29"/>
      <c r="AY157" s="129"/>
      <c r="AZ157" s="129"/>
      <c r="BA157" s="129"/>
      <c r="BB157" s="129"/>
      <c r="BC157" s="129"/>
      <c r="BD157" s="129"/>
      <c r="BE157" s="129"/>
      <c r="BF157" s="129"/>
      <c r="BG157" s="129"/>
      <c r="BH157" s="129"/>
      <c r="BI157" s="129"/>
      <c r="BJ157" s="129"/>
      <c r="BK157" s="129"/>
      <c r="BL157" s="129">
        <v>3</v>
      </c>
      <c r="BM157" s="129">
        <v>1</v>
      </c>
      <c r="BN157" s="129"/>
      <c r="BO157" s="129"/>
      <c r="BP157" s="129"/>
      <c r="BQ157" s="129"/>
      <c r="BR157" s="129"/>
      <c r="BS157" s="129">
        <v>4</v>
      </c>
      <c r="BT157" s="129">
        <v>5</v>
      </c>
      <c r="BU157" s="231">
        <f t="shared" si="11"/>
        <v>13</v>
      </c>
    </row>
    <row r="158" spans="1:73" ht="14" x14ac:dyDescent="0.15">
      <c r="A158" s="341" t="s">
        <v>363</v>
      </c>
      <c r="B158" s="342" t="s">
        <v>521</v>
      </c>
      <c r="C158" s="342" t="s">
        <v>240</v>
      </c>
      <c r="D158" s="342" t="s">
        <v>773</v>
      </c>
      <c r="E158" s="342" t="s">
        <v>134</v>
      </c>
      <c r="F158" s="342"/>
      <c r="G158" s="344">
        <v>0.1</v>
      </c>
      <c r="H158" s="345">
        <v>1.8</v>
      </c>
      <c r="I158" s="342" t="s">
        <v>1025</v>
      </c>
      <c r="J158" s="346">
        <f t="shared" si="12"/>
        <v>8</v>
      </c>
      <c r="K158" s="346">
        <f t="shared" si="10"/>
        <v>144</v>
      </c>
      <c r="L158" s="400">
        <v>8</v>
      </c>
      <c r="M158" s="173"/>
      <c r="N158" s="129"/>
      <c r="O158" s="129"/>
      <c r="P158" s="129"/>
      <c r="Q158" s="129"/>
      <c r="R158" s="129"/>
      <c r="S158" s="129"/>
      <c r="T158" s="129"/>
      <c r="U158" s="129"/>
      <c r="V158" s="129"/>
      <c r="W158" s="129"/>
      <c r="X158" s="129"/>
      <c r="Y158" s="129"/>
      <c r="Z158" s="129"/>
      <c r="AA158" s="129"/>
      <c r="AB158" s="129"/>
      <c r="AC158" s="129"/>
      <c r="AD158" s="129"/>
      <c r="AE158" s="129"/>
      <c r="AF158" s="129"/>
      <c r="AG158" s="129"/>
      <c r="AH158" s="129"/>
      <c r="AI158" s="129"/>
      <c r="AJ158" s="129"/>
      <c r="AK158" s="129"/>
      <c r="AL158" s="129"/>
      <c r="AM158" s="129"/>
      <c r="AN158" s="129">
        <v>4</v>
      </c>
      <c r="AO158" s="129"/>
      <c r="AP158" s="129">
        <v>1</v>
      </c>
      <c r="AQ158" s="129"/>
      <c r="AR158" s="129"/>
      <c r="AS158" s="129"/>
      <c r="AT158" s="129"/>
      <c r="AU158" s="129"/>
      <c r="AV158" s="129"/>
      <c r="AW158" s="129"/>
      <c r="AX158" s="129"/>
      <c r="AY158" s="129"/>
      <c r="AZ158" s="129"/>
      <c r="BA158" s="129"/>
      <c r="BB158" s="129"/>
      <c r="BC158" s="129"/>
      <c r="BD158" s="129"/>
      <c r="BE158" s="129"/>
      <c r="BF158" s="129"/>
      <c r="BG158" s="129"/>
      <c r="BH158" s="129"/>
      <c r="BI158" s="129"/>
      <c r="BJ158" s="129"/>
      <c r="BK158" s="129"/>
      <c r="BL158" s="129"/>
      <c r="BM158" s="129"/>
      <c r="BN158" s="129"/>
      <c r="BO158" s="129"/>
      <c r="BP158" s="129"/>
      <c r="BQ158" s="129"/>
      <c r="BR158" s="129"/>
      <c r="BS158" s="129"/>
      <c r="BT158" s="129"/>
      <c r="BU158" s="231">
        <f t="shared" si="11"/>
        <v>5</v>
      </c>
    </row>
    <row r="159" spans="1:73" ht="14" x14ac:dyDescent="0.15">
      <c r="A159" s="341" t="s">
        <v>364</v>
      </c>
      <c r="B159" s="342" t="s">
        <v>521</v>
      </c>
      <c r="C159" s="342" t="s">
        <v>240</v>
      </c>
      <c r="D159" s="342" t="s">
        <v>774</v>
      </c>
      <c r="E159" s="342" t="s">
        <v>134</v>
      </c>
      <c r="F159" s="342"/>
      <c r="G159" s="344">
        <v>0.1</v>
      </c>
      <c r="H159" s="345">
        <v>2.1</v>
      </c>
      <c r="I159" s="342" t="s">
        <v>1025</v>
      </c>
      <c r="J159" s="346">
        <f t="shared" si="12"/>
        <v>8</v>
      </c>
      <c r="K159" s="346">
        <f t="shared" si="10"/>
        <v>168</v>
      </c>
      <c r="L159" s="400">
        <v>8</v>
      </c>
      <c r="M159" s="173"/>
      <c r="N159" s="129">
        <v>1</v>
      </c>
      <c r="O159" s="129"/>
      <c r="P159" s="129">
        <v>1</v>
      </c>
      <c r="Q159" s="129"/>
      <c r="R159" s="129"/>
      <c r="S159" s="129"/>
      <c r="T159" s="129"/>
      <c r="U159" s="129"/>
      <c r="V159" s="129"/>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29"/>
      <c r="AY159" s="129"/>
      <c r="AZ159" s="129"/>
      <c r="BA159" s="129"/>
      <c r="BB159" s="129"/>
      <c r="BC159" s="129"/>
      <c r="BD159" s="129"/>
      <c r="BE159" s="129"/>
      <c r="BF159" s="129"/>
      <c r="BG159" s="129"/>
      <c r="BH159" s="129"/>
      <c r="BI159" s="129"/>
      <c r="BJ159" s="129"/>
      <c r="BK159" s="129">
        <v>11</v>
      </c>
      <c r="BL159" s="129"/>
      <c r="BM159" s="129"/>
      <c r="BN159" s="129"/>
      <c r="BO159" s="129"/>
      <c r="BP159" s="129"/>
      <c r="BQ159" s="129"/>
      <c r="BR159" s="129"/>
      <c r="BS159" s="129">
        <v>6</v>
      </c>
      <c r="BT159" s="129">
        <v>1</v>
      </c>
      <c r="BU159" s="231">
        <f t="shared" si="11"/>
        <v>20</v>
      </c>
    </row>
    <row r="160" spans="1:73" ht="14" x14ac:dyDescent="0.15">
      <c r="A160" s="341" t="s">
        <v>365</v>
      </c>
      <c r="B160" s="342" t="s">
        <v>521</v>
      </c>
      <c r="C160" s="342" t="s">
        <v>240</v>
      </c>
      <c r="D160" s="342" t="s">
        <v>775</v>
      </c>
      <c r="E160" s="342" t="s">
        <v>130</v>
      </c>
      <c r="F160" s="342"/>
      <c r="G160" s="344">
        <v>0.1</v>
      </c>
      <c r="H160" s="345">
        <v>2.2999999999999998</v>
      </c>
      <c r="I160" s="342" t="s">
        <v>1022</v>
      </c>
      <c r="J160" s="346">
        <f t="shared" si="12"/>
        <v>8</v>
      </c>
      <c r="K160" s="346">
        <f t="shared" si="10"/>
        <v>184</v>
      </c>
      <c r="L160" s="400"/>
      <c r="M160" s="173"/>
      <c r="N160" s="129"/>
      <c r="O160" s="129"/>
      <c r="P160" s="129"/>
      <c r="Q160" s="129"/>
      <c r="R160" s="129"/>
      <c r="S160" s="129"/>
      <c r="T160" s="129"/>
      <c r="U160" s="129"/>
      <c r="V160" s="129">
        <v>2</v>
      </c>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c r="BG160" s="129"/>
      <c r="BH160" s="129"/>
      <c r="BI160" s="129"/>
      <c r="BJ160" s="129"/>
      <c r="BK160" s="129">
        <v>5</v>
      </c>
      <c r="BL160" s="129">
        <v>12</v>
      </c>
      <c r="BM160" s="129"/>
      <c r="BN160" s="129">
        <v>13</v>
      </c>
      <c r="BO160" s="129"/>
      <c r="BP160" s="129">
        <v>11</v>
      </c>
      <c r="BQ160" s="129"/>
      <c r="BR160" s="129"/>
      <c r="BS160" s="129"/>
      <c r="BT160" s="129">
        <f>23+7</f>
        <v>30</v>
      </c>
      <c r="BU160" s="231">
        <f t="shared" si="11"/>
        <v>73</v>
      </c>
    </row>
    <row r="161" spans="1:73" ht="14" x14ac:dyDescent="0.15">
      <c r="A161" s="341" t="s">
        <v>366</v>
      </c>
      <c r="B161" s="342" t="s">
        <v>521</v>
      </c>
      <c r="C161" s="342" t="s">
        <v>240</v>
      </c>
      <c r="D161" s="342" t="s">
        <v>776</v>
      </c>
      <c r="E161" s="342" t="s">
        <v>134</v>
      </c>
      <c r="F161" s="342"/>
      <c r="G161" s="344">
        <v>0.1</v>
      </c>
      <c r="H161" s="345">
        <v>3.2</v>
      </c>
      <c r="I161" s="342" t="s">
        <v>1025</v>
      </c>
      <c r="J161" s="346">
        <f t="shared" ref="J161:J190" si="13">G161*80</f>
        <v>8</v>
      </c>
      <c r="K161" s="346">
        <f t="shared" si="10"/>
        <v>256</v>
      </c>
      <c r="L161" s="402">
        <v>8</v>
      </c>
      <c r="M161" s="173"/>
      <c r="N161" s="129"/>
      <c r="O161" s="129"/>
      <c r="P161" s="129"/>
      <c r="Q161" s="129"/>
      <c r="R161" s="129"/>
      <c r="S161" s="129"/>
      <c r="T161" s="129"/>
      <c r="U161" s="129"/>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29"/>
      <c r="BE161" s="129"/>
      <c r="BF161" s="129"/>
      <c r="BG161" s="129"/>
      <c r="BH161" s="129"/>
      <c r="BI161" s="129"/>
      <c r="BJ161" s="129"/>
      <c r="BK161" s="129"/>
      <c r="BL161" s="129"/>
      <c r="BM161" s="129"/>
      <c r="BN161" s="129"/>
      <c r="BO161" s="129"/>
      <c r="BP161" s="129">
        <v>7</v>
      </c>
      <c r="BQ161" s="129"/>
      <c r="BR161" s="129"/>
      <c r="BS161" s="129">
        <v>1</v>
      </c>
      <c r="BT161" s="129"/>
      <c r="BU161" s="231">
        <f t="shared" si="11"/>
        <v>8</v>
      </c>
    </row>
    <row r="162" spans="1:73" ht="14" x14ac:dyDescent="0.15">
      <c r="A162" s="341" t="s">
        <v>367</v>
      </c>
      <c r="B162" s="342" t="s">
        <v>521</v>
      </c>
      <c r="C162" s="342" t="s">
        <v>240</v>
      </c>
      <c r="D162" s="342" t="s">
        <v>777</v>
      </c>
      <c r="E162" s="342" t="s">
        <v>134</v>
      </c>
      <c r="F162" s="342"/>
      <c r="G162" s="344">
        <v>0.1</v>
      </c>
      <c r="H162" s="345">
        <v>4</v>
      </c>
      <c r="I162" s="342" t="s">
        <v>1025</v>
      </c>
      <c r="J162" s="346">
        <f t="shared" si="13"/>
        <v>8</v>
      </c>
      <c r="K162" s="346">
        <f t="shared" si="10"/>
        <v>320</v>
      </c>
      <c r="L162" s="402">
        <v>8</v>
      </c>
      <c r="M162" s="173"/>
      <c r="N162" s="129"/>
      <c r="O162" s="129"/>
      <c r="P162" s="129"/>
      <c r="Q162" s="129"/>
      <c r="R162" s="129"/>
      <c r="S162" s="129"/>
      <c r="T162" s="129"/>
      <c r="U162" s="129"/>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c r="BF162" s="129"/>
      <c r="BG162" s="129"/>
      <c r="BH162" s="129"/>
      <c r="BI162" s="129"/>
      <c r="BJ162" s="129"/>
      <c r="BK162" s="129">
        <v>13</v>
      </c>
      <c r="BL162" s="129"/>
      <c r="BM162" s="129"/>
      <c r="BN162" s="129">
        <v>7</v>
      </c>
      <c r="BO162" s="129"/>
      <c r="BP162" s="129"/>
      <c r="BQ162" s="129"/>
      <c r="BR162" s="129"/>
      <c r="BS162" s="129"/>
      <c r="BT162" s="129"/>
      <c r="BU162" s="231">
        <f t="shared" si="11"/>
        <v>20</v>
      </c>
    </row>
    <row r="163" spans="1:73" ht="14" x14ac:dyDescent="0.15">
      <c r="A163" s="341" t="s">
        <v>369</v>
      </c>
      <c r="B163" s="342" t="s">
        <v>521</v>
      </c>
      <c r="C163" s="342" t="s">
        <v>240</v>
      </c>
      <c r="D163" s="342" t="s">
        <v>779</v>
      </c>
      <c r="E163" s="342" t="s">
        <v>134</v>
      </c>
      <c r="F163" s="342"/>
      <c r="G163" s="344">
        <v>0.15</v>
      </c>
      <c r="H163" s="345">
        <v>0.6</v>
      </c>
      <c r="I163" s="342" t="s">
        <v>1025</v>
      </c>
      <c r="J163" s="346">
        <f t="shared" si="13"/>
        <v>12</v>
      </c>
      <c r="K163" s="346">
        <f t="shared" si="10"/>
        <v>48</v>
      </c>
      <c r="L163" s="402">
        <v>12</v>
      </c>
      <c r="M163" s="173"/>
      <c r="N163" s="129"/>
      <c r="O163" s="129"/>
      <c r="P163" s="129"/>
      <c r="Q163" s="129"/>
      <c r="R163" s="129"/>
      <c r="S163" s="129"/>
      <c r="T163" s="129"/>
      <c r="U163" s="129"/>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v>3</v>
      </c>
      <c r="AR163" s="129"/>
      <c r="AS163" s="129"/>
      <c r="AT163" s="129"/>
      <c r="AU163" s="129"/>
      <c r="AV163" s="129"/>
      <c r="AW163" s="129"/>
      <c r="AX163" s="129"/>
      <c r="AY163" s="129"/>
      <c r="AZ163" s="129">
        <v>1</v>
      </c>
      <c r="BA163" s="129"/>
      <c r="BB163" s="129"/>
      <c r="BC163" s="129"/>
      <c r="BD163" s="129"/>
      <c r="BE163" s="129"/>
      <c r="BF163" s="129"/>
      <c r="BG163" s="129"/>
      <c r="BH163" s="129"/>
      <c r="BI163" s="129"/>
      <c r="BJ163" s="129"/>
      <c r="BK163" s="129"/>
      <c r="BL163" s="129"/>
      <c r="BM163" s="129"/>
      <c r="BN163" s="129"/>
      <c r="BO163" s="129"/>
      <c r="BP163" s="129"/>
      <c r="BQ163" s="129"/>
      <c r="BR163" s="129"/>
      <c r="BS163" s="129"/>
      <c r="BT163" s="129"/>
      <c r="BU163" s="231">
        <f t="shared" si="11"/>
        <v>4</v>
      </c>
    </row>
    <row r="164" spans="1:73" ht="14" x14ac:dyDescent="0.15">
      <c r="A164" s="341" t="s">
        <v>370</v>
      </c>
      <c r="B164" s="342" t="s">
        <v>521</v>
      </c>
      <c r="C164" s="342" t="s">
        <v>240</v>
      </c>
      <c r="D164" s="342" t="s">
        <v>780</v>
      </c>
      <c r="E164" s="342" t="s">
        <v>134</v>
      </c>
      <c r="F164" s="342"/>
      <c r="G164" s="344">
        <v>0.15</v>
      </c>
      <c r="H164" s="345">
        <v>0.7</v>
      </c>
      <c r="I164" s="342" t="s">
        <v>1025</v>
      </c>
      <c r="J164" s="346">
        <f t="shared" si="13"/>
        <v>12</v>
      </c>
      <c r="K164" s="346">
        <f t="shared" ref="K164:K227" si="14">H164*80</f>
        <v>56</v>
      </c>
      <c r="L164" s="402">
        <v>12</v>
      </c>
      <c r="M164" s="173"/>
      <c r="N164" s="129"/>
      <c r="O164" s="129"/>
      <c r="P164" s="129"/>
      <c r="Q164" s="129"/>
      <c r="R164" s="129"/>
      <c r="S164" s="129"/>
      <c r="T164" s="129"/>
      <c r="U164" s="129"/>
      <c r="V164" s="129"/>
      <c r="W164" s="129"/>
      <c r="X164" s="129"/>
      <c r="Y164" s="129"/>
      <c r="Z164" s="129">
        <v>1</v>
      </c>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29"/>
      <c r="AY164" s="129">
        <v>4</v>
      </c>
      <c r="AZ164" s="129"/>
      <c r="BA164" s="129"/>
      <c r="BB164" s="129"/>
      <c r="BC164" s="129"/>
      <c r="BD164" s="129"/>
      <c r="BE164" s="129"/>
      <c r="BF164" s="129"/>
      <c r="BG164" s="129"/>
      <c r="BH164" s="129"/>
      <c r="BI164" s="129"/>
      <c r="BJ164" s="129"/>
      <c r="BK164" s="129"/>
      <c r="BL164" s="129"/>
      <c r="BM164" s="129"/>
      <c r="BN164" s="129"/>
      <c r="BO164" s="129"/>
      <c r="BP164" s="129"/>
      <c r="BQ164" s="129"/>
      <c r="BR164" s="129"/>
      <c r="BS164" s="129"/>
      <c r="BT164" s="129"/>
      <c r="BU164" s="231">
        <f t="shared" si="11"/>
        <v>5</v>
      </c>
    </row>
    <row r="165" spans="1:73" ht="14" x14ac:dyDescent="0.15">
      <c r="A165" s="341" t="s">
        <v>371</v>
      </c>
      <c r="B165" s="342" t="s">
        <v>521</v>
      </c>
      <c r="C165" s="342" t="s">
        <v>240</v>
      </c>
      <c r="D165" s="342" t="s">
        <v>781</v>
      </c>
      <c r="E165" s="342" t="s">
        <v>135</v>
      </c>
      <c r="F165" s="342"/>
      <c r="G165" s="344">
        <v>0.15</v>
      </c>
      <c r="H165" s="345">
        <v>1</v>
      </c>
      <c r="I165" s="342" t="s">
        <v>1027</v>
      </c>
      <c r="J165" s="346">
        <f t="shared" si="13"/>
        <v>12</v>
      </c>
      <c r="K165" s="346">
        <f t="shared" si="14"/>
        <v>80</v>
      </c>
      <c r="L165" s="347"/>
      <c r="M165" s="173"/>
      <c r="N165" s="129"/>
      <c r="O165" s="129"/>
      <c r="P165" s="129"/>
      <c r="Q165" s="129"/>
      <c r="R165" s="129"/>
      <c r="S165" s="129"/>
      <c r="T165" s="129"/>
      <c r="U165" s="129"/>
      <c r="V165" s="129"/>
      <c r="W165" s="129"/>
      <c r="X165" s="129"/>
      <c r="Y165" s="129"/>
      <c r="Z165" s="129"/>
      <c r="AA165" s="129"/>
      <c r="AB165" s="129"/>
      <c r="AC165" s="129"/>
      <c r="AD165" s="129"/>
      <c r="AE165" s="129">
        <v>2</v>
      </c>
      <c r="AG165" s="129"/>
      <c r="AH165" s="129"/>
      <c r="AI165" s="129"/>
      <c r="AJ165" s="129"/>
      <c r="AK165" s="129"/>
      <c r="AL165" s="129"/>
      <c r="AM165" s="129"/>
      <c r="AN165" s="129"/>
      <c r="AO165" s="129"/>
      <c r="AP165" s="129"/>
      <c r="AQ165" s="129"/>
      <c r="AR165" s="129"/>
      <c r="AS165" s="129"/>
      <c r="AT165" s="129"/>
      <c r="AU165" s="129"/>
      <c r="AV165" s="129"/>
      <c r="AW165" s="129"/>
      <c r="AX165" s="129"/>
      <c r="AY165" s="129"/>
      <c r="AZ165" s="129"/>
      <c r="BA165" s="129"/>
      <c r="BB165" s="129"/>
      <c r="BC165" s="129"/>
      <c r="BD165" s="129"/>
      <c r="BE165" s="129"/>
      <c r="BF165" s="129"/>
      <c r="BG165" s="129"/>
      <c r="BH165" s="129"/>
      <c r="BI165" s="129"/>
      <c r="BJ165" s="129"/>
      <c r="BK165" s="129"/>
      <c r="BL165" s="129"/>
      <c r="BM165" s="129"/>
      <c r="BN165" s="129"/>
      <c r="BO165" s="129"/>
      <c r="BP165" s="129"/>
      <c r="BQ165" s="129"/>
      <c r="BR165" s="129"/>
      <c r="BS165" s="129"/>
      <c r="BT165" s="129"/>
      <c r="BU165" s="231">
        <f t="shared" si="11"/>
        <v>2</v>
      </c>
    </row>
    <row r="166" spans="1:73" ht="14" x14ac:dyDescent="0.15">
      <c r="A166" s="341" t="s">
        <v>372</v>
      </c>
      <c r="B166" s="342" t="s">
        <v>521</v>
      </c>
      <c r="C166" s="342" t="s">
        <v>240</v>
      </c>
      <c r="D166" s="342" t="s">
        <v>782</v>
      </c>
      <c r="E166" s="342" t="s">
        <v>134</v>
      </c>
      <c r="F166" s="342"/>
      <c r="G166" s="344">
        <v>0.15</v>
      </c>
      <c r="H166" s="345">
        <v>1.6</v>
      </c>
      <c r="I166" s="342" t="s">
        <v>1025</v>
      </c>
      <c r="J166" s="346">
        <f t="shared" si="13"/>
        <v>12</v>
      </c>
      <c r="K166" s="346">
        <f t="shared" si="14"/>
        <v>128</v>
      </c>
      <c r="L166" s="347">
        <v>12</v>
      </c>
      <c r="M166" s="173"/>
      <c r="N166" s="129"/>
      <c r="O166" s="129"/>
      <c r="P166" s="129"/>
      <c r="Q166" s="129"/>
      <c r="R166" s="129"/>
      <c r="S166" s="129"/>
      <c r="T166" s="129"/>
      <c r="U166" s="129"/>
      <c r="V166" s="129"/>
      <c r="W166" s="129"/>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v>11</v>
      </c>
      <c r="AU166" s="129"/>
      <c r="AV166" s="129"/>
      <c r="AW166" s="129"/>
      <c r="AX166" s="129"/>
      <c r="AY166" s="129"/>
      <c r="AZ166" s="129"/>
      <c r="BA166" s="129"/>
      <c r="BB166" s="129"/>
      <c r="BC166" s="129"/>
      <c r="BD166" s="129"/>
      <c r="BE166" s="129"/>
      <c r="BF166" s="129"/>
      <c r="BG166" s="129"/>
      <c r="BH166" s="129"/>
      <c r="BI166" s="129"/>
      <c r="BJ166" s="129"/>
      <c r="BK166" s="129"/>
      <c r="BL166" s="129"/>
      <c r="BM166" s="129"/>
      <c r="BN166" s="129"/>
      <c r="BO166" s="129"/>
      <c r="BP166" s="129"/>
      <c r="BQ166" s="129"/>
      <c r="BR166" s="129"/>
      <c r="BS166" s="129"/>
      <c r="BT166" s="129"/>
      <c r="BU166" s="231">
        <f t="shared" si="11"/>
        <v>11</v>
      </c>
    </row>
    <row r="167" spans="1:73" ht="14" x14ac:dyDescent="0.15">
      <c r="A167" s="341" t="s">
        <v>373</v>
      </c>
      <c r="B167" s="342" t="s">
        <v>521</v>
      </c>
      <c r="C167" s="342" t="s">
        <v>240</v>
      </c>
      <c r="D167" s="342" t="s">
        <v>783</v>
      </c>
      <c r="E167" s="342" t="s">
        <v>134</v>
      </c>
      <c r="F167" s="342"/>
      <c r="G167" s="344">
        <v>0.2</v>
      </c>
      <c r="H167" s="345">
        <v>0.5</v>
      </c>
      <c r="I167" s="342" t="s">
        <v>1025</v>
      </c>
      <c r="J167" s="346">
        <f t="shared" si="13"/>
        <v>16</v>
      </c>
      <c r="K167" s="346">
        <f t="shared" si="14"/>
        <v>40</v>
      </c>
      <c r="L167" s="347">
        <v>16</v>
      </c>
      <c r="M167" s="173"/>
      <c r="N167" s="129"/>
      <c r="O167" s="129"/>
      <c r="P167" s="129"/>
      <c r="Q167" s="129"/>
      <c r="R167" s="129"/>
      <c r="S167" s="129"/>
      <c r="T167" s="129"/>
      <c r="U167" s="129"/>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v>1</v>
      </c>
      <c r="AW167" s="129"/>
      <c r="AX167" s="129"/>
      <c r="AY167" s="129"/>
      <c r="AZ167" s="129"/>
      <c r="BA167" s="129"/>
      <c r="BB167" s="129"/>
      <c r="BC167" s="129"/>
      <c r="BD167" s="129"/>
      <c r="BE167" s="129"/>
      <c r="BF167" s="129"/>
      <c r="BG167" s="129"/>
      <c r="BH167" s="129"/>
      <c r="BI167" s="129"/>
      <c r="BJ167" s="129"/>
      <c r="BK167" s="129"/>
      <c r="BL167" s="129"/>
      <c r="BM167" s="129"/>
      <c r="BN167" s="129"/>
      <c r="BO167" s="129"/>
      <c r="BP167" s="129"/>
      <c r="BQ167" s="129"/>
      <c r="BR167" s="129"/>
      <c r="BS167" s="129"/>
      <c r="BT167" s="129"/>
      <c r="BU167" s="231">
        <f t="shared" si="11"/>
        <v>1</v>
      </c>
    </row>
    <row r="168" spans="1:73" ht="14" x14ac:dyDescent="0.15">
      <c r="A168" s="341" t="s">
        <v>374</v>
      </c>
      <c r="B168" s="342" t="s">
        <v>956</v>
      </c>
      <c r="C168" s="342" t="s">
        <v>240</v>
      </c>
      <c r="D168" s="342" t="s">
        <v>784</v>
      </c>
      <c r="E168" s="342" t="s">
        <v>135</v>
      </c>
      <c r="F168" s="342" t="s">
        <v>950</v>
      </c>
      <c r="G168" s="344">
        <v>0.2</v>
      </c>
      <c r="H168" s="345">
        <v>0.6</v>
      </c>
      <c r="I168" s="342" t="s">
        <v>1027</v>
      </c>
      <c r="J168" s="346">
        <f t="shared" si="13"/>
        <v>16</v>
      </c>
      <c r="K168" s="346">
        <f t="shared" si="14"/>
        <v>48</v>
      </c>
      <c r="L168" s="347"/>
      <c r="M168" s="173"/>
      <c r="N168" s="129"/>
      <c r="O168" s="129"/>
      <c r="P168" s="129"/>
      <c r="Q168" s="129"/>
      <c r="R168" s="129"/>
      <c r="S168" s="129"/>
      <c r="T168" s="129"/>
      <c r="U168" s="129"/>
      <c r="V168" s="129"/>
      <c r="W168" s="129">
        <f>5+4</f>
        <v>9</v>
      </c>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29"/>
      <c r="BC168" s="129"/>
      <c r="BD168" s="129"/>
      <c r="BE168" s="129"/>
      <c r="BF168" s="129"/>
      <c r="BG168" s="129"/>
      <c r="BH168" s="129"/>
      <c r="BI168" s="129"/>
      <c r="BJ168" s="129"/>
      <c r="BK168" s="129"/>
      <c r="BL168" s="129"/>
      <c r="BM168" s="129"/>
      <c r="BN168" s="129"/>
      <c r="BO168" s="129"/>
      <c r="BP168" s="129"/>
      <c r="BQ168" s="129"/>
      <c r="BR168" s="129"/>
      <c r="BS168" s="129"/>
      <c r="BT168" s="129"/>
      <c r="BU168" s="231">
        <f t="shared" si="11"/>
        <v>9</v>
      </c>
    </row>
    <row r="169" spans="1:73" ht="14" x14ac:dyDescent="0.15">
      <c r="A169" s="341" t="s">
        <v>375</v>
      </c>
      <c r="B169" s="342" t="s">
        <v>521</v>
      </c>
      <c r="C169" s="342" t="s">
        <v>240</v>
      </c>
      <c r="D169" s="342" t="s">
        <v>785</v>
      </c>
      <c r="E169" s="354" t="s">
        <v>947</v>
      </c>
      <c r="F169" s="354"/>
      <c r="G169" s="344">
        <v>0.2</v>
      </c>
      <c r="H169" s="345">
        <v>0.8</v>
      </c>
      <c r="I169" s="354" t="s">
        <v>1028</v>
      </c>
      <c r="J169" s="346">
        <f t="shared" si="13"/>
        <v>16</v>
      </c>
      <c r="K169" s="346">
        <f t="shared" si="14"/>
        <v>64</v>
      </c>
      <c r="L169" s="347">
        <v>16</v>
      </c>
      <c r="M169" s="173">
        <v>1</v>
      </c>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v>1</v>
      </c>
      <c r="BA169" s="129"/>
      <c r="BB169" s="129"/>
      <c r="BC169" s="129"/>
      <c r="BD169" s="129"/>
      <c r="BE169" s="129"/>
      <c r="BF169" s="129"/>
      <c r="BG169" s="129"/>
      <c r="BH169" s="129"/>
      <c r="BI169" s="129"/>
      <c r="BJ169" s="129"/>
      <c r="BK169" s="129"/>
      <c r="BL169" s="129"/>
      <c r="BM169" s="129"/>
      <c r="BN169" s="129"/>
      <c r="BO169" s="129"/>
      <c r="BP169" s="129"/>
      <c r="BQ169" s="129"/>
      <c r="BR169" s="129"/>
      <c r="BS169" s="129">
        <v>1</v>
      </c>
      <c r="BT169" s="129"/>
      <c r="BU169" s="231">
        <f t="shared" si="11"/>
        <v>3</v>
      </c>
    </row>
    <row r="170" spans="1:73" ht="14" x14ac:dyDescent="0.15">
      <c r="A170" s="341" t="s">
        <v>376</v>
      </c>
      <c r="B170" s="342" t="s">
        <v>521</v>
      </c>
      <c r="C170" s="342" t="s">
        <v>240</v>
      </c>
      <c r="D170" s="342" t="s">
        <v>786</v>
      </c>
      <c r="E170" s="342" t="s">
        <v>134</v>
      </c>
      <c r="F170" s="342"/>
      <c r="G170" s="344">
        <v>0.2</v>
      </c>
      <c r="H170" s="345">
        <v>1.3</v>
      </c>
      <c r="I170" s="342" t="s">
        <v>1025</v>
      </c>
      <c r="J170" s="346">
        <f t="shared" si="13"/>
        <v>16</v>
      </c>
      <c r="K170" s="346">
        <f t="shared" si="14"/>
        <v>104</v>
      </c>
      <c r="L170" s="347">
        <v>16</v>
      </c>
      <c r="M170" s="173"/>
      <c r="N170" s="129"/>
      <c r="O170" s="129"/>
      <c r="P170" s="129"/>
      <c r="Q170" s="129"/>
      <c r="R170" s="129"/>
      <c r="S170" s="129"/>
      <c r="T170" s="129"/>
      <c r="U170" s="129"/>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29">
        <v>1</v>
      </c>
      <c r="BC170" s="129"/>
      <c r="BD170" s="129"/>
      <c r="BE170" s="129"/>
      <c r="BF170" s="129"/>
      <c r="BG170" s="129"/>
      <c r="BH170" s="129"/>
      <c r="BI170" s="129"/>
      <c r="BJ170" s="129"/>
      <c r="BK170" s="129"/>
      <c r="BL170" s="129"/>
      <c r="BM170" s="129"/>
      <c r="BN170" s="129"/>
      <c r="BO170" s="129"/>
      <c r="BP170" s="129"/>
      <c r="BQ170" s="129"/>
      <c r="BR170" s="129"/>
      <c r="BS170" s="129"/>
      <c r="BT170" s="129"/>
      <c r="BU170" s="231">
        <f t="shared" si="11"/>
        <v>1</v>
      </c>
    </row>
    <row r="171" spans="1:73" ht="14" x14ac:dyDescent="0.15">
      <c r="A171" s="355" t="s">
        <v>377</v>
      </c>
      <c r="B171" s="342" t="s">
        <v>521</v>
      </c>
      <c r="C171" s="342" t="s">
        <v>240</v>
      </c>
      <c r="D171" s="354" t="s">
        <v>787</v>
      </c>
      <c r="E171" s="354" t="s">
        <v>947</v>
      </c>
      <c r="F171" s="354"/>
      <c r="G171" s="356">
        <v>0.2</v>
      </c>
      <c r="H171" s="357">
        <v>2</v>
      </c>
      <c r="I171" s="354" t="s">
        <v>1028</v>
      </c>
      <c r="J171" s="358">
        <f t="shared" si="13"/>
        <v>16</v>
      </c>
      <c r="K171" s="346">
        <f t="shared" si="14"/>
        <v>160</v>
      </c>
      <c r="L171" s="347">
        <v>16</v>
      </c>
      <c r="M171" s="173">
        <v>3</v>
      </c>
      <c r="N171" s="129"/>
      <c r="O171" s="129"/>
      <c r="P171" s="129"/>
      <c r="Q171" s="129"/>
      <c r="R171" s="129"/>
      <c r="S171" s="129"/>
      <c r="T171" s="129"/>
      <c r="U171" s="129"/>
      <c r="V171" s="129"/>
      <c r="W171" s="129"/>
      <c r="X171" s="129"/>
      <c r="Y171" s="129"/>
      <c r="Z171" s="129"/>
      <c r="AA171" s="129"/>
      <c r="AB171" s="129"/>
      <c r="AC171" s="129"/>
      <c r="AD171" s="129"/>
      <c r="AE171" s="129"/>
      <c r="AF171" s="129">
        <v>2</v>
      </c>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29"/>
      <c r="BD171" s="129"/>
      <c r="BE171" s="129"/>
      <c r="BF171" s="129"/>
      <c r="BG171" s="129"/>
      <c r="BH171" s="129"/>
      <c r="BI171" s="129"/>
      <c r="BJ171" s="129"/>
      <c r="BK171" s="129"/>
      <c r="BL171" s="129">
        <v>1</v>
      </c>
      <c r="BM171" s="129"/>
      <c r="BN171" s="129"/>
      <c r="BO171" s="129"/>
      <c r="BP171" s="129"/>
      <c r="BQ171" s="129"/>
      <c r="BR171" s="129"/>
      <c r="BS171" s="129"/>
      <c r="BT171" s="129"/>
      <c r="BU171" s="231">
        <f t="shared" si="11"/>
        <v>6</v>
      </c>
    </row>
    <row r="172" spans="1:73" ht="14" x14ac:dyDescent="0.15">
      <c r="A172" s="355" t="s">
        <v>378</v>
      </c>
      <c r="B172" s="342" t="s">
        <v>521</v>
      </c>
      <c r="C172" s="342" t="s">
        <v>240</v>
      </c>
      <c r="D172" s="354" t="s">
        <v>788</v>
      </c>
      <c r="E172" s="354" t="s">
        <v>947</v>
      </c>
      <c r="F172" s="354"/>
      <c r="G172" s="356">
        <v>0.2</v>
      </c>
      <c r="H172" s="357">
        <v>4.5</v>
      </c>
      <c r="I172" s="354" t="s">
        <v>1028</v>
      </c>
      <c r="J172" s="358">
        <f t="shared" si="13"/>
        <v>16</v>
      </c>
      <c r="K172" s="346">
        <f t="shared" si="14"/>
        <v>360</v>
      </c>
      <c r="L172" s="347">
        <v>16</v>
      </c>
      <c r="M172" s="173"/>
      <c r="N172" s="129"/>
      <c r="O172" s="129"/>
      <c r="P172" s="129"/>
      <c r="Q172" s="129"/>
      <c r="R172" s="129"/>
      <c r="S172" s="129"/>
      <c r="T172" s="129"/>
      <c r="U172" s="129"/>
      <c r="V172" s="129"/>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c r="BF172" s="129"/>
      <c r="BG172" s="129"/>
      <c r="BH172" s="129"/>
      <c r="BI172" s="129"/>
      <c r="BJ172" s="129"/>
      <c r="BK172" s="129"/>
      <c r="BL172" s="129"/>
      <c r="BM172" s="129"/>
      <c r="BN172" s="129"/>
      <c r="BO172" s="129"/>
      <c r="BP172" s="129"/>
      <c r="BQ172" s="129"/>
      <c r="BR172" s="129"/>
      <c r="BS172" s="129"/>
      <c r="BT172" s="129">
        <v>2</v>
      </c>
      <c r="BU172" s="231">
        <f t="shared" si="11"/>
        <v>2</v>
      </c>
    </row>
    <row r="173" spans="1:73" ht="14" x14ac:dyDescent="0.15">
      <c r="A173" s="341" t="s">
        <v>379</v>
      </c>
      <c r="B173" s="342" t="s">
        <v>521</v>
      </c>
      <c r="C173" s="342" t="s">
        <v>240</v>
      </c>
      <c r="D173" s="342" t="s">
        <v>789</v>
      </c>
      <c r="E173" s="342" t="s">
        <v>134</v>
      </c>
      <c r="F173" s="342"/>
      <c r="G173" s="344">
        <v>0.25</v>
      </c>
      <c r="H173" s="345">
        <v>0.7</v>
      </c>
      <c r="I173" s="342" t="s">
        <v>1025</v>
      </c>
      <c r="J173" s="346">
        <f t="shared" si="13"/>
        <v>20</v>
      </c>
      <c r="K173" s="346">
        <f t="shared" si="14"/>
        <v>56</v>
      </c>
      <c r="L173" s="347">
        <v>20</v>
      </c>
      <c r="M173" s="173"/>
      <c r="N173" s="129"/>
      <c r="O173" s="129"/>
      <c r="P173" s="129"/>
      <c r="Q173" s="129"/>
      <c r="R173" s="129"/>
      <c r="S173" s="129"/>
      <c r="T173" s="129"/>
      <c r="U173" s="129"/>
      <c r="V173" s="129"/>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v>3</v>
      </c>
      <c r="AZ173" s="129"/>
      <c r="BA173" s="129"/>
      <c r="BB173" s="129"/>
      <c r="BC173" s="129"/>
      <c r="BD173" s="129"/>
      <c r="BE173" s="129"/>
      <c r="BF173" s="129"/>
      <c r="BG173" s="129"/>
      <c r="BH173" s="129"/>
      <c r="BI173" s="129"/>
      <c r="BJ173" s="129">
        <v>2</v>
      </c>
      <c r="BK173" s="129"/>
      <c r="BL173" s="129"/>
      <c r="BM173" s="129"/>
      <c r="BN173" s="129"/>
      <c r="BO173" s="129"/>
      <c r="BP173" s="129"/>
      <c r="BQ173" s="129"/>
      <c r="BR173" s="129"/>
      <c r="BS173" s="129"/>
      <c r="BT173" s="129"/>
      <c r="BU173" s="231">
        <f t="shared" si="11"/>
        <v>5</v>
      </c>
    </row>
    <row r="174" spans="1:73" ht="14" x14ac:dyDescent="0.15">
      <c r="A174" s="341" t="s">
        <v>381</v>
      </c>
      <c r="B174" s="342" t="s">
        <v>521</v>
      </c>
      <c r="C174" s="342" t="s">
        <v>240</v>
      </c>
      <c r="D174" s="342" t="s">
        <v>791</v>
      </c>
      <c r="E174" s="342" t="s">
        <v>134</v>
      </c>
      <c r="F174" s="342"/>
      <c r="G174" s="344">
        <v>0.25</v>
      </c>
      <c r="H174" s="345">
        <v>1.4</v>
      </c>
      <c r="I174" s="342" t="s">
        <v>1025</v>
      </c>
      <c r="J174" s="346">
        <f t="shared" si="13"/>
        <v>20</v>
      </c>
      <c r="K174" s="346">
        <f t="shared" si="14"/>
        <v>112</v>
      </c>
      <c r="L174" s="347">
        <v>20</v>
      </c>
      <c r="M174" s="173"/>
      <c r="N174" s="129"/>
      <c r="O174" s="129"/>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c r="AX174" s="129"/>
      <c r="AY174" s="129"/>
      <c r="AZ174" s="129"/>
      <c r="BA174" s="129"/>
      <c r="BB174" s="129"/>
      <c r="BC174" s="129"/>
      <c r="BD174" s="129"/>
      <c r="BE174" s="129"/>
      <c r="BF174" s="129"/>
      <c r="BG174" s="129"/>
      <c r="BH174" s="129"/>
      <c r="BI174" s="129"/>
      <c r="BJ174" s="129"/>
      <c r="BK174" s="129"/>
      <c r="BL174" s="129"/>
      <c r="BM174" s="129"/>
      <c r="BN174" s="129"/>
      <c r="BO174" s="129"/>
      <c r="BP174" s="129"/>
      <c r="BQ174" s="129"/>
      <c r="BR174" s="129">
        <v>1</v>
      </c>
      <c r="BS174" s="129"/>
      <c r="BT174" s="129"/>
      <c r="BU174" s="231">
        <f t="shared" si="11"/>
        <v>1</v>
      </c>
    </row>
    <row r="175" spans="1:73" ht="14" x14ac:dyDescent="0.15">
      <c r="A175" s="341" t="s">
        <v>382</v>
      </c>
      <c r="B175" s="342" t="s">
        <v>521</v>
      </c>
      <c r="C175" s="342" t="s">
        <v>240</v>
      </c>
      <c r="D175" s="342" t="s">
        <v>792</v>
      </c>
      <c r="E175" s="342" t="s">
        <v>135</v>
      </c>
      <c r="F175" s="342"/>
      <c r="G175" s="344">
        <v>0.3</v>
      </c>
      <c r="H175" s="345">
        <v>0.4</v>
      </c>
      <c r="I175" s="342" t="s">
        <v>1027</v>
      </c>
      <c r="J175" s="346">
        <f t="shared" si="13"/>
        <v>24</v>
      </c>
      <c r="K175" s="346">
        <f t="shared" si="14"/>
        <v>32</v>
      </c>
      <c r="L175" s="347"/>
      <c r="M175" s="173"/>
      <c r="N175" s="129"/>
      <c r="O175" s="129"/>
      <c r="P175" s="129"/>
      <c r="Q175" s="129"/>
      <c r="R175" s="129"/>
      <c r="S175" s="129"/>
      <c r="T175" s="129"/>
      <c r="U175" s="129"/>
      <c r="V175" s="129"/>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c r="BD175" s="129"/>
      <c r="BE175" s="129"/>
      <c r="BF175" s="129"/>
      <c r="BG175" s="129"/>
      <c r="BH175" s="129"/>
      <c r="BI175" s="129"/>
      <c r="BJ175" s="129"/>
      <c r="BK175" s="129">
        <v>10</v>
      </c>
      <c r="BL175" s="129"/>
      <c r="BM175" s="129"/>
      <c r="BN175" s="129"/>
      <c r="BO175" s="129"/>
      <c r="BP175" s="129"/>
      <c r="BQ175" s="129">
        <v>5</v>
      </c>
      <c r="BR175" s="129"/>
      <c r="BS175" s="129"/>
      <c r="BT175" s="129"/>
      <c r="BU175" s="231">
        <f t="shared" si="11"/>
        <v>15</v>
      </c>
    </row>
    <row r="176" spans="1:73" ht="14" x14ac:dyDescent="0.15">
      <c r="A176" s="341" t="s">
        <v>383</v>
      </c>
      <c r="B176" s="342" t="s">
        <v>521</v>
      </c>
      <c r="C176" s="342" t="s">
        <v>240</v>
      </c>
      <c r="D176" s="342" t="s">
        <v>793</v>
      </c>
      <c r="E176" s="342" t="s">
        <v>134</v>
      </c>
      <c r="F176" s="342"/>
      <c r="G176" s="344">
        <v>0.3</v>
      </c>
      <c r="H176" s="345">
        <v>0.9</v>
      </c>
      <c r="I176" s="342" t="s">
        <v>1025</v>
      </c>
      <c r="J176" s="346">
        <f t="shared" si="13"/>
        <v>24</v>
      </c>
      <c r="K176" s="346">
        <f t="shared" si="14"/>
        <v>72</v>
      </c>
      <c r="L176" s="347">
        <v>24</v>
      </c>
      <c r="M176" s="173"/>
      <c r="N176" s="129"/>
      <c r="O176" s="129"/>
      <c r="P176" s="129"/>
      <c r="Q176" s="129"/>
      <c r="R176" s="129"/>
      <c r="S176" s="129"/>
      <c r="T176" s="129"/>
      <c r="U176" s="129"/>
      <c r="V176" s="129"/>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c r="BD176" s="129"/>
      <c r="BE176" s="129"/>
      <c r="BF176" s="129"/>
      <c r="BG176" s="129"/>
      <c r="BH176" s="129"/>
      <c r="BI176" s="129"/>
      <c r="BJ176" s="129"/>
      <c r="BK176" s="129"/>
      <c r="BL176" s="129"/>
      <c r="BM176" s="129"/>
      <c r="BN176" s="129"/>
      <c r="BO176" s="129"/>
      <c r="BP176" s="129">
        <v>1</v>
      </c>
      <c r="BQ176" s="129">
        <v>1</v>
      </c>
      <c r="BR176" s="129">
        <v>1</v>
      </c>
      <c r="BS176" s="129"/>
      <c r="BT176" s="129"/>
      <c r="BU176" s="231">
        <f t="shared" si="11"/>
        <v>3</v>
      </c>
    </row>
    <row r="177" spans="1:73" ht="14" x14ac:dyDescent="0.2">
      <c r="A177" s="341" t="s">
        <v>384</v>
      </c>
      <c r="B177" s="342" t="s">
        <v>521</v>
      </c>
      <c r="C177" s="342" t="s">
        <v>240</v>
      </c>
      <c r="D177" s="342" t="s">
        <v>794</v>
      </c>
      <c r="E177" s="342" t="s">
        <v>947</v>
      </c>
      <c r="F177" s="342"/>
      <c r="G177" s="359">
        <v>1.3</v>
      </c>
      <c r="H177" s="360">
        <v>2.5</v>
      </c>
      <c r="I177" s="342" t="s">
        <v>1028</v>
      </c>
      <c r="J177" s="361">
        <f t="shared" si="13"/>
        <v>104</v>
      </c>
      <c r="K177" s="361">
        <f t="shared" si="14"/>
        <v>200</v>
      </c>
      <c r="L177" s="362">
        <v>104</v>
      </c>
      <c r="M177" s="173"/>
      <c r="N177" s="129"/>
      <c r="O177" s="129"/>
      <c r="P177" s="129"/>
      <c r="Q177" s="129"/>
      <c r="R177" s="129"/>
      <c r="S177" s="129"/>
      <c r="T177" s="129"/>
      <c r="U177" s="129"/>
      <c r="V177" s="129"/>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s="129">
        <v>2</v>
      </c>
      <c r="AZ177" s="129"/>
      <c r="BA177" s="129"/>
      <c r="BB177" s="129"/>
      <c r="BC177" s="129"/>
      <c r="BD177" s="129"/>
      <c r="BE177" s="129"/>
      <c r="BF177" s="129"/>
      <c r="BG177" s="129"/>
      <c r="BH177" s="129"/>
      <c r="BI177" s="129"/>
      <c r="BJ177" s="129"/>
      <c r="BK177" s="129"/>
      <c r="BL177" s="129"/>
      <c r="BM177" s="129"/>
      <c r="BN177" s="129"/>
      <c r="BO177" s="129"/>
      <c r="BP177" s="129"/>
      <c r="BQ177" s="129"/>
      <c r="BR177" s="129"/>
      <c r="BS177" s="129"/>
      <c r="BT177" s="129"/>
      <c r="BU177" s="231">
        <f t="shared" si="11"/>
        <v>2</v>
      </c>
    </row>
    <row r="178" spans="1:73" ht="14" x14ac:dyDescent="0.15">
      <c r="A178" s="341" t="s">
        <v>940</v>
      </c>
      <c r="B178" s="342" t="s">
        <v>521</v>
      </c>
      <c r="C178" s="342" t="s">
        <v>241</v>
      </c>
      <c r="D178" s="342" t="s">
        <v>795</v>
      </c>
      <c r="E178" s="342" t="s">
        <v>134</v>
      </c>
      <c r="F178" s="342"/>
      <c r="G178" s="344">
        <v>0.2</v>
      </c>
      <c r="H178" s="345">
        <v>0.6</v>
      </c>
      <c r="I178" s="342" t="s">
        <v>1025</v>
      </c>
      <c r="J178" s="346">
        <f t="shared" si="13"/>
        <v>16</v>
      </c>
      <c r="K178" s="346">
        <f t="shared" si="14"/>
        <v>48</v>
      </c>
      <c r="L178" s="347">
        <v>16</v>
      </c>
      <c r="M178" s="173"/>
      <c r="N178" s="129"/>
      <c r="O178" s="129"/>
      <c r="P178" s="129"/>
      <c r="Q178" s="129"/>
      <c r="R178" s="129"/>
      <c r="S178" s="129"/>
      <c r="T178" s="129"/>
      <c r="U178" s="129"/>
      <c r="V178" s="129"/>
      <c r="W178" s="129"/>
      <c r="X178" s="129"/>
      <c r="Y178" s="129"/>
      <c r="Z178" s="129"/>
      <c r="AA178" s="129"/>
      <c r="AB178" s="129"/>
      <c r="AC178" s="129"/>
      <c r="AD178" s="129"/>
      <c r="AE178" s="129"/>
      <c r="AF178" s="129"/>
      <c r="AG178" s="129"/>
      <c r="AH178" s="129"/>
      <c r="AI178" s="129"/>
      <c r="AJ178" s="129"/>
      <c r="AK178" s="129"/>
      <c r="AL178" s="129"/>
      <c r="AM178" s="129"/>
      <c r="AN178" s="129"/>
      <c r="AO178" s="129">
        <v>1</v>
      </c>
      <c r="AP178" s="129"/>
      <c r="AQ178" s="129"/>
      <c r="AR178" s="129"/>
      <c r="AS178" s="129"/>
      <c r="AT178" s="129"/>
      <c r="AU178" s="129"/>
      <c r="AV178" s="129"/>
      <c r="AW178" s="129"/>
      <c r="AX178" s="129"/>
      <c r="AY178" s="129"/>
      <c r="AZ178" s="129"/>
      <c r="BA178" s="129"/>
      <c r="BB178" s="129"/>
      <c r="BC178" s="129"/>
      <c r="BD178" s="129"/>
      <c r="BE178" s="129"/>
      <c r="BF178" s="129"/>
      <c r="BG178" s="129"/>
      <c r="BH178" s="129"/>
      <c r="BI178" s="129"/>
      <c r="BJ178" s="129"/>
      <c r="BK178" s="129"/>
      <c r="BL178" s="129"/>
      <c r="BM178" s="129"/>
      <c r="BN178" s="129"/>
      <c r="BO178" s="129"/>
      <c r="BP178" s="129"/>
      <c r="BQ178" s="129"/>
      <c r="BR178" s="129"/>
      <c r="BS178" s="129"/>
      <c r="BT178" s="129"/>
      <c r="BU178" s="231">
        <f t="shared" si="11"/>
        <v>1</v>
      </c>
    </row>
    <row r="179" spans="1:73" ht="14" x14ac:dyDescent="0.15">
      <c r="A179" s="341" t="s">
        <v>941</v>
      </c>
      <c r="B179" s="342" t="s">
        <v>521</v>
      </c>
      <c r="C179" s="342" t="s">
        <v>241</v>
      </c>
      <c r="D179" s="342" t="s">
        <v>796</v>
      </c>
      <c r="E179" s="342" t="s">
        <v>134</v>
      </c>
      <c r="F179" s="342"/>
      <c r="G179" s="344">
        <v>0.2</v>
      </c>
      <c r="H179" s="345">
        <v>1.2</v>
      </c>
      <c r="I179" s="342" t="s">
        <v>1025</v>
      </c>
      <c r="J179" s="346">
        <f t="shared" si="13"/>
        <v>16</v>
      </c>
      <c r="K179" s="346">
        <f t="shared" si="14"/>
        <v>96</v>
      </c>
      <c r="L179" s="347">
        <v>16</v>
      </c>
      <c r="M179" s="173"/>
      <c r="N179" s="129"/>
      <c r="O179" s="129"/>
      <c r="P179" s="129"/>
      <c r="Q179" s="129"/>
      <c r="R179" s="129"/>
      <c r="S179" s="129"/>
      <c r="T179" s="129"/>
      <c r="U179" s="129"/>
      <c r="V179" s="129"/>
      <c r="W179" s="129"/>
      <c r="X179" s="129"/>
      <c r="Y179" s="129"/>
      <c r="Z179" s="129"/>
      <c r="AA179" s="129"/>
      <c r="AB179" s="129"/>
      <c r="AC179" s="129"/>
      <c r="AD179" s="129"/>
      <c r="AE179" s="129"/>
      <c r="AF179" s="129"/>
      <c r="AG179" s="129"/>
      <c r="AH179" s="129"/>
      <c r="AI179" s="129"/>
      <c r="AJ179" s="129"/>
      <c r="AK179" s="129"/>
      <c r="AL179" s="129"/>
      <c r="AM179" s="129"/>
      <c r="AN179" s="129"/>
      <c r="AO179" s="129"/>
      <c r="AP179" s="129"/>
      <c r="AQ179" s="129"/>
      <c r="AR179" s="129">
        <v>1</v>
      </c>
      <c r="AS179" s="129"/>
      <c r="AT179" s="129"/>
      <c r="AU179" s="129"/>
      <c r="AV179" s="129"/>
      <c r="AW179" s="129"/>
      <c r="AX179" s="129"/>
      <c r="AY179" s="129"/>
      <c r="AZ179" s="129"/>
      <c r="BA179" s="129"/>
      <c r="BB179" s="129"/>
      <c r="BC179" s="129"/>
      <c r="BD179" s="129"/>
      <c r="BE179" s="129"/>
      <c r="BF179" s="129"/>
      <c r="BG179" s="129"/>
      <c r="BH179" s="129"/>
      <c r="BI179" s="129"/>
      <c r="BJ179" s="129"/>
      <c r="BK179" s="129"/>
      <c r="BL179" s="129"/>
      <c r="BM179" s="129"/>
      <c r="BN179" s="129"/>
      <c r="BO179" s="129"/>
      <c r="BP179" s="129"/>
      <c r="BQ179" s="129"/>
      <c r="BR179" s="129"/>
      <c r="BS179" s="129"/>
      <c r="BT179" s="129"/>
      <c r="BU179" s="231">
        <f t="shared" si="11"/>
        <v>1</v>
      </c>
    </row>
    <row r="180" spans="1:73" ht="14" x14ac:dyDescent="0.15">
      <c r="A180" s="341" t="s">
        <v>942</v>
      </c>
      <c r="B180" s="342" t="s">
        <v>521</v>
      </c>
      <c r="C180" s="342" t="s">
        <v>241</v>
      </c>
      <c r="D180" s="342" t="s">
        <v>797</v>
      </c>
      <c r="E180" s="342" t="s">
        <v>134</v>
      </c>
      <c r="F180" s="342"/>
      <c r="G180" s="344">
        <v>0.3</v>
      </c>
      <c r="H180" s="345">
        <v>0.8</v>
      </c>
      <c r="I180" s="342" t="s">
        <v>1025</v>
      </c>
      <c r="J180" s="346">
        <f t="shared" si="13"/>
        <v>24</v>
      </c>
      <c r="K180" s="346">
        <f t="shared" si="14"/>
        <v>64</v>
      </c>
      <c r="L180" s="347">
        <v>24</v>
      </c>
      <c r="M180" s="173"/>
      <c r="N180" s="129"/>
      <c r="O180" s="129"/>
      <c r="P180" s="129">
        <v>1</v>
      </c>
      <c r="Q180" s="129"/>
      <c r="R180" s="129"/>
      <c r="S180" s="129"/>
      <c r="T180" s="129"/>
      <c r="U180" s="129"/>
      <c r="V180" s="129"/>
      <c r="W180" s="129"/>
      <c r="X180" s="129"/>
      <c r="Y180" s="129"/>
      <c r="Z180" s="129"/>
      <c r="AA180" s="129"/>
      <c r="AB180" s="129"/>
      <c r="AC180" s="129"/>
      <c r="AD180" s="129"/>
      <c r="AE180" s="129"/>
      <c r="AF180" s="129"/>
      <c r="AG180" s="129"/>
      <c r="AH180" s="129"/>
      <c r="AI180" s="129"/>
      <c r="AJ180" s="129"/>
      <c r="AK180" s="129"/>
      <c r="AL180" s="129"/>
      <c r="AM180" s="129"/>
      <c r="AN180" s="129"/>
      <c r="AO180" s="129"/>
      <c r="AP180" s="129"/>
      <c r="AQ180" s="129"/>
      <c r="AR180" s="129"/>
      <c r="AS180" s="129"/>
      <c r="AT180" s="129"/>
      <c r="AU180" s="129"/>
      <c r="AV180" s="129"/>
      <c r="AW180" s="129"/>
      <c r="AX180" s="129"/>
      <c r="AY180" s="129"/>
      <c r="AZ180" s="129"/>
      <c r="BA180" s="129"/>
      <c r="BB180" s="129"/>
      <c r="BC180" s="129"/>
      <c r="BD180" s="129"/>
      <c r="BE180" s="129"/>
      <c r="BF180" s="129"/>
      <c r="BG180" s="129"/>
      <c r="BH180" s="129"/>
      <c r="BI180" s="129"/>
      <c r="BJ180" s="129"/>
      <c r="BK180" s="129"/>
      <c r="BL180" s="129"/>
      <c r="BM180" s="129"/>
      <c r="BN180" s="129"/>
      <c r="BO180" s="129"/>
      <c r="BP180" s="129"/>
      <c r="BQ180" s="129"/>
      <c r="BR180" s="129"/>
      <c r="BS180" s="129"/>
      <c r="BT180" s="129"/>
      <c r="BU180" s="231">
        <f t="shared" si="11"/>
        <v>1</v>
      </c>
    </row>
    <row r="181" spans="1:73" ht="14" x14ac:dyDescent="0.15">
      <c r="A181" s="341" t="s">
        <v>943</v>
      </c>
      <c r="B181" s="342" t="s">
        <v>521</v>
      </c>
      <c r="C181" s="342" t="s">
        <v>241</v>
      </c>
      <c r="D181" s="342" t="s">
        <v>798</v>
      </c>
      <c r="E181" s="342" t="s">
        <v>134</v>
      </c>
      <c r="F181" s="342"/>
      <c r="G181" s="344">
        <v>0.6</v>
      </c>
      <c r="H181" s="345">
        <v>0.8</v>
      </c>
      <c r="I181" s="342" t="s">
        <v>1025</v>
      </c>
      <c r="J181" s="346">
        <f t="shared" si="13"/>
        <v>48</v>
      </c>
      <c r="K181" s="346">
        <f t="shared" si="14"/>
        <v>64</v>
      </c>
      <c r="L181" s="347">
        <v>48</v>
      </c>
      <c r="M181" s="173"/>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v>1</v>
      </c>
      <c r="AQ181" s="129"/>
      <c r="AR181" s="129"/>
      <c r="AS181" s="129"/>
      <c r="AT181" s="129"/>
      <c r="AU181" s="129"/>
      <c r="AV181" s="129"/>
      <c r="AW181" s="129"/>
      <c r="AX181" s="129"/>
      <c r="AY181" s="129"/>
      <c r="AZ181" s="129"/>
      <c r="BA181" s="129"/>
      <c r="BB181" s="129"/>
      <c r="BC181" s="129"/>
      <c r="BD181" s="129"/>
      <c r="BE181" s="129"/>
      <c r="BF181" s="129"/>
      <c r="BG181" s="129"/>
      <c r="BH181" s="129"/>
      <c r="BI181" s="129"/>
      <c r="BJ181" s="129"/>
      <c r="BK181" s="129"/>
      <c r="BL181" s="129"/>
      <c r="BM181" s="129"/>
      <c r="BN181" s="129"/>
      <c r="BO181" s="129"/>
      <c r="BP181" s="129"/>
      <c r="BQ181" s="129"/>
      <c r="BR181" s="129"/>
      <c r="BS181" s="129"/>
      <c r="BT181" s="129"/>
      <c r="BU181" s="231">
        <f t="shared" si="11"/>
        <v>1</v>
      </c>
    </row>
    <row r="182" spans="1:73" ht="14" x14ac:dyDescent="0.15">
      <c r="A182" s="341" t="s">
        <v>944</v>
      </c>
      <c r="B182" s="342" t="s">
        <v>521</v>
      </c>
      <c r="C182" s="342" t="s">
        <v>241</v>
      </c>
      <c r="D182" s="342" t="s">
        <v>799</v>
      </c>
      <c r="E182" s="342" t="s">
        <v>134</v>
      </c>
      <c r="F182" s="342"/>
      <c r="G182" s="344">
        <v>0.8</v>
      </c>
      <c r="H182" s="345">
        <v>1</v>
      </c>
      <c r="I182" s="342" t="s">
        <v>1025</v>
      </c>
      <c r="J182" s="346">
        <f t="shared" si="13"/>
        <v>64</v>
      </c>
      <c r="K182" s="346">
        <f t="shared" si="14"/>
        <v>80</v>
      </c>
      <c r="L182" s="347">
        <v>64</v>
      </c>
      <c r="M182" s="173"/>
      <c r="N182" s="129"/>
      <c r="O182" s="129"/>
      <c r="P182" s="129"/>
      <c r="Q182" s="129"/>
      <c r="R182" s="129"/>
      <c r="S182" s="129"/>
      <c r="T182" s="129"/>
      <c r="U182" s="129"/>
      <c r="V182" s="129"/>
      <c r="W182" s="129"/>
      <c r="X182" s="129"/>
      <c r="Y182" s="129"/>
      <c r="Z182" s="129"/>
      <c r="AA182" s="129"/>
      <c r="AB182" s="129"/>
      <c r="AC182" s="129"/>
      <c r="AD182" s="129"/>
      <c r="AE182" s="129"/>
      <c r="AF182" s="129"/>
      <c r="AG182" s="129"/>
      <c r="AH182" s="129">
        <v>1</v>
      </c>
      <c r="AI182" s="129"/>
      <c r="AJ182" s="129"/>
      <c r="AK182" s="129"/>
      <c r="AL182" s="129"/>
      <c r="AM182" s="129"/>
      <c r="AN182" s="129"/>
      <c r="AO182" s="129"/>
      <c r="AP182" s="129"/>
      <c r="AQ182" s="129"/>
      <c r="AR182" s="129"/>
      <c r="AS182" s="129"/>
      <c r="AT182" s="129"/>
      <c r="AU182" s="129"/>
      <c r="AV182" s="129"/>
      <c r="AW182" s="129"/>
      <c r="AX182" s="129"/>
      <c r="AY182" s="129"/>
      <c r="AZ182" s="129"/>
      <c r="BA182" s="129"/>
      <c r="BB182" s="129"/>
      <c r="BC182" s="129"/>
      <c r="BD182" s="129"/>
      <c r="BE182" s="129"/>
      <c r="BF182" s="129"/>
      <c r="BG182" s="129"/>
      <c r="BH182" s="129"/>
      <c r="BI182" s="129"/>
      <c r="BJ182" s="129"/>
      <c r="BK182" s="129"/>
      <c r="BL182" s="129"/>
      <c r="BM182" s="129"/>
      <c r="BN182" s="129"/>
      <c r="BO182" s="129"/>
      <c r="BP182" s="129"/>
      <c r="BQ182" s="129">
        <v>6</v>
      </c>
      <c r="BR182" s="129"/>
      <c r="BS182" s="129"/>
      <c r="BT182" s="129"/>
      <c r="BU182" s="231">
        <f t="shared" si="11"/>
        <v>7</v>
      </c>
    </row>
    <row r="183" spans="1:73" ht="14" x14ac:dyDescent="0.15">
      <c r="A183" s="341" t="s">
        <v>385</v>
      </c>
      <c r="B183" s="342" t="s">
        <v>521</v>
      </c>
      <c r="C183" s="342" t="s">
        <v>242</v>
      </c>
      <c r="D183" s="342" t="s">
        <v>800</v>
      </c>
      <c r="E183" s="342" t="s">
        <v>939</v>
      </c>
      <c r="F183" s="342"/>
      <c r="G183" s="344">
        <v>0.05</v>
      </c>
      <c r="H183" s="345">
        <v>0.8</v>
      </c>
      <c r="I183" s="342" t="s">
        <v>1026</v>
      </c>
      <c r="J183" s="346">
        <f t="shared" si="13"/>
        <v>4</v>
      </c>
      <c r="K183" s="346">
        <f t="shared" si="14"/>
        <v>64</v>
      </c>
      <c r="L183" s="347">
        <v>4</v>
      </c>
      <c r="M183" s="173"/>
      <c r="N183" s="129"/>
      <c r="O183" s="129"/>
      <c r="P183" s="129"/>
      <c r="Q183" s="129"/>
      <c r="R183" s="129"/>
      <c r="S183" s="129"/>
      <c r="T183" s="129"/>
      <c r="U183" s="129"/>
      <c r="V183" s="129"/>
      <c r="W183" s="129"/>
      <c r="X183" s="129"/>
      <c r="Y183" s="129"/>
      <c r="Z183" s="129"/>
      <c r="AA183" s="129"/>
      <c r="AB183" s="129"/>
      <c r="AC183" s="129"/>
      <c r="AD183" s="129"/>
      <c r="AE183" s="129"/>
      <c r="AF183" s="129"/>
      <c r="AG183" s="129"/>
      <c r="AH183" s="129"/>
      <c r="AI183" s="129"/>
      <c r="AJ183" s="129"/>
      <c r="AK183" s="129"/>
      <c r="AL183" s="129"/>
      <c r="AM183" s="129"/>
      <c r="AN183" s="129">
        <v>1</v>
      </c>
      <c r="AO183" s="129"/>
      <c r="AP183" s="129"/>
      <c r="AQ183" s="129"/>
      <c r="AR183" s="129"/>
      <c r="AS183" s="129"/>
      <c r="AT183" s="129"/>
      <c r="AU183" s="129"/>
      <c r="AV183" s="129"/>
      <c r="AW183" s="129"/>
      <c r="AX183" s="129"/>
      <c r="AY183" s="129"/>
      <c r="AZ183" s="129"/>
      <c r="BA183" s="129"/>
      <c r="BB183" s="129"/>
      <c r="BC183" s="129"/>
      <c r="BD183" s="129"/>
      <c r="BE183" s="129"/>
      <c r="BF183" s="129"/>
      <c r="BG183" s="129"/>
      <c r="BH183" s="129"/>
      <c r="BI183" s="129"/>
      <c r="BJ183" s="129"/>
      <c r="BK183" s="129"/>
      <c r="BL183" s="129"/>
      <c r="BM183" s="129"/>
      <c r="BN183" s="129"/>
      <c r="BO183" s="129"/>
      <c r="BP183" s="129"/>
      <c r="BQ183" s="129"/>
      <c r="BR183" s="129"/>
      <c r="BS183" s="129"/>
      <c r="BT183" s="129"/>
      <c r="BU183" s="231">
        <f t="shared" si="11"/>
        <v>1</v>
      </c>
    </row>
    <row r="184" spans="1:73" ht="14" x14ac:dyDescent="0.15">
      <c r="A184" s="341" t="s">
        <v>386</v>
      </c>
      <c r="B184" s="342" t="s">
        <v>521</v>
      </c>
      <c r="C184" s="342" t="s">
        <v>242</v>
      </c>
      <c r="D184" s="342" t="s">
        <v>801</v>
      </c>
      <c r="E184" s="342" t="s">
        <v>939</v>
      </c>
      <c r="F184" s="342"/>
      <c r="G184" s="344">
        <v>0.05</v>
      </c>
      <c r="H184" s="345">
        <v>2</v>
      </c>
      <c r="I184" s="342" t="s">
        <v>1026</v>
      </c>
      <c r="J184" s="346">
        <f t="shared" si="13"/>
        <v>4</v>
      </c>
      <c r="K184" s="346">
        <f t="shared" si="14"/>
        <v>160</v>
      </c>
      <c r="L184" s="347">
        <v>4</v>
      </c>
      <c r="M184" s="173"/>
      <c r="N184" s="129"/>
      <c r="O184" s="129"/>
      <c r="P184" s="129"/>
      <c r="Q184" s="129"/>
      <c r="R184" s="129"/>
      <c r="S184" s="129"/>
      <c r="T184" s="129"/>
      <c r="U184" s="129"/>
      <c r="V184" s="129"/>
      <c r="W184" s="129"/>
      <c r="X184" s="129"/>
      <c r="Y184" s="129"/>
      <c r="Z184" s="129"/>
      <c r="AA184" s="129"/>
      <c r="AB184" s="129"/>
      <c r="AC184" s="129"/>
      <c r="AD184" s="129"/>
      <c r="AE184" s="129"/>
      <c r="AF184" s="129"/>
      <c r="AG184" s="129"/>
      <c r="AH184" s="129"/>
      <c r="AI184" s="129"/>
      <c r="AJ184" s="129"/>
      <c r="AK184" s="129"/>
      <c r="AL184" s="129"/>
      <c r="AM184" s="129"/>
      <c r="AN184" s="129"/>
      <c r="AO184" s="129"/>
      <c r="AP184" s="129"/>
      <c r="AQ184" s="129">
        <v>7</v>
      </c>
      <c r="AR184" s="129"/>
      <c r="AS184" s="129"/>
      <c r="AT184" s="129"/>
      <c r="AU184" s="129"/>
      <c r="AV184" s="129"/>
      <c r="AW184" s="129"/>
      <c r="AX184" s="129"/>
      <c r="AY184" s="129"/>
      <c r="AZ184" s="129"/>
      <c r="BA184" s="129"/>
      <c r="BB184" s="129"/>
      <c r="BC184" s="129"/>
      <c r="BD184" s="129"/>
      <c r="BE184" s="129"/>
      <c r="BF184" s="129"/>
      <c r="BG184" s="129"/>
      <c r="BH184" s="129"/>
      <c r="BI184" s="129"/>
      <c r="BJ184" s="129"/>
      <c r="BK184" s="129"/>
      <c r="BL184" s="129"/>
      <c r="BM184" s="129"/>
      <c r="BN184" s="129"/>
      <c r="BO184" s="129"/>
      <c r="BP184" s="129"/>
      <c r="BQ184" s="129"/>
      <c r="BR184" s="129"/>
      <c r="BS184" s="129"/>
      <c r="BT184" s="129"/>
      <c r="BU184" s="231">
        <f t="shared" si="11"/>
        <v>7</v>
      </c>
    </row>
    <row r="185" spans="1:73" ht="14" x14ac:dyDescent="0.15">
      <c r="A185" s="341" t="s">
        <v>387</v>
      </c>
      <c r="B185" s="342" t="s">
        <v>521</v>
      </c>
      <c r="C185" s="342" t="s">
        <v>242</v>
      </c>
      <c r="D185" s="342" t="s">
        <v>802</v>
      </c>
      <c r="E185" s="342" t="s">
        <v>939</v>
      </c>
      <c r="F185" s="342"/>
      <c r="G185" s="344">
        <v>7.4999999999999997E-2</v>
      </c>
      <c r="H185" s="345">
        <v>0.7</v>
      </c>
      <c r="I185" s="342" t="s">
        <v>1026</v>
      </c>
      <c r="J185" s="346">
        <f t="shared" si="13"/>
        <v>6</v>
      </c>
      <c r="K185" s="346">
        <f t="shared" si="14"/>
        <v>56</v>
      </c>
      <c r="L185" s="347">
        <v>6</v>
      </c>
      <c r="M185" s="173"/>
      <c r="N185" s="129"/>
      <c r="O185" s="129"/>
      <c r="P185" s="129"/>
      <c r="Q185" s="129"/>
      <c r="R185" s="129"/>
      <c r="S185" s="129"/>
      <c r="T185" s="129">
        <v>12</v>
      </c>
      <c r="U185" s="129"/>
      <c r="V185" s="129"/>
      <c r="W185" s="129"/>
      <c r="X185" s="129">
        <v>9</v>
      </c>
      <c r="Y185" s="129"/>
      <c r="Z185" s="129"/>
      <c r="AA185" s="129"/>
      <c r="AB185" s="129"/>
      <c r="AC185" s="129"/>
      <c r="AD185" s="129">
        <v>7</v>
      </c>
      <c r="AE185" s="129"/>
      <c r="AF185" s="129"/>
      <c r="AG185" s="129"/>
      <c r="AH185" s="129"/>
      <c r="AI185" s="129"/>
      <c r="AJ185" s="129"/>
      <c r="AK185" s="129"/>
      <c r="AL185" s="129"/>
      <c r="AM185" s="129"/>
      <c r="AN185" s="129"/>
      <c r="AO185" s="129"/>
      <c r="AP185" s="129"/>
      <c r="AQ185" s="129"/>
      <c r="AR185" s="129"/>
      <c r="AS185" s="129"/>
      <c r="AT185" s="129"/>
      <c r="AU185" s="129"/>
      <c r="AV185" s="129"/>
      <c r="AW185" s="129"/>
      <c r="AX185" s="129"/>
      <c r="AY185" s="129"/>
      <c r="AZ185" s="129"/>
      <c r="BA185" s="129"/>
      <c r="BB185" s="129"/>
      <c r="BC185" s="129"/>
      <c r="BD185" s="129"/>
      <c r="BE185" s="129"/>
      <c r="BF185" s="129"/>
      <c r="BG185" s="129"/>
      <c r="BH185" s="129"/>
      <c r="BI185" s="129"/>
      <c r="BJ185" s="129"/>
      <c r="BK185" s="129"/>
      <c r="BL185" s="129"/>
      <c r="BM185" s="129"/>
      <c r="BN185" s="129"/>
      <c r="BO185" s="129"/>
      <c r="BP185" s="129"/>
      <c r="BQ185" s="129"/>
      <c r="BR185" s="129"/>
      <c r="BS185" s="129"/>
      <c r="BT185" s="129"/>
      <c r="BU185" s="231">
        <f t="shared" si="11"/>
        <v>28</v>
      </c>
    </row>
    <row r="186" spans="1:73" ht="14" x14ac:dyDescent="0.15">
      <c r="A186" s="341" t="s">
        <v>388</v>
      </c>
      <c r="B186" s="342" t="s">
        <v>521</v>
      </c>
      <c r="C186" s="342" t="s">
        <v>242</v>
      </c>
      <c r="D186" s="342" t="s">
        <v>803</v>
      </c>
      <c r="E186" s="342" t="s">
        <v>939</v>
      </c>
      <c r="F186" s="342"/>
      <c r="G186" s="344">
        <v>7.4999999999999997E-2</v>
      </c>
      <c r="H186" s="345">
        <v>1.1000000000000001</v>
      </c>
      <c r="I186" s="342" t="s">
        <v>1026</v>
      </c>
      <c r="J186" s="346">
        <f t="shared" si="13"/>
        <v>6</v>
      </c>
      <c r="K186" s="346">
        <f t="shared" si="14"/>
        <v>88</v>
      </c>
      <c r="L186" s="347">
        <v>6</v>
      </c>
      <c r="M186" s="173"/>
      <c r="N186" s="129"/>
      <c r="O186" s="129"/>
      <c r="P186" s="129"/>
      <c r="Q186" s="129"/>
      <c r="R186" s="129"/>
      <c r="S186" s="129"/>
      <c r="T186" s="129"/>
      <c r="U186" s="129"/>
      <c r="V186" s="129"/>
      <c r="W186" s="129"/>
      <c r="X186" s="129"/>
      <c r="Y186" s="129"/>
      <c r="Z186" s="129"/>
      <c r="AA186" s="129"/>
      <c r="AB186" s="129"/>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29"/>
      <c r="BF186" s="129"/>
      <c r="BG186" s="129"/>
      <c r="BH186" s="129"/>
      <c r="BI186" s="129"/>
      <c r="BJ186" s="129">
        <v>2</v>
      </c>
      <c r="BK186" s="129"/>
      <c r="BL186" s="129"/>
      <c r="BM186" s="129"/>
      <c r="BN186" s="129"/>
      <c r="BO186" s="129"/>
      <c r="BP186" s="129"/>
      <c r="BQ186" s="129"/>
      <c r="BR186" s="129"/>
      <c r="BS186" s="129"/>
      <c r="BT186" s="129"/>
      <c r="BU186" s="231">
        <f t="shared" si="11"/>
        <v>2</v>
      </c>
    </row>
    <row r="187" spans="1:73" ht="14" x14ac:dyDescent="0.15">
      <c r="A187" s="341" t="s">
        <v>389</v>
      </c>
      <c r="B187" s="342" t="s">
        <v>521</v>
      </c>
      <c r="C187" s="342" t="s">
        <v>242</v>
      </c>
      <c r="D187" s="342" t="s">
        <v>804</v>
      </c>
      <c r="E187" s="342" t="s">
        <v>939</v>
      </c>
      <c r="F187" s="342"/>
      <c r="G187" s="344">
        <v>0.1</v>
      </c>
      <c r="H187" s="345">
        <v>0.55000000000000004</v>
      </c>
      <c r="I187" s="342" t="s">
        <v>1026</v>
      </c>
      <c r="J187" s="346">
        <f t="shared" si="13"/>
        <v>8</v>
      </c>
      <c r="K187" s="346">
        <f t="shared" si="14"/>
        <v>44</v>
      </c>
      <c r="L187" s="347">
        <v>8</v>
      </c>
      <c r="M187" s="173"/>
      <c r="N187" s="129"/>
      <c r="O187" s="129"/>
      <c r="P187" s="129"/>
      <c r="Q187" s="129"/>
      <c r="R187" s="129"/>
      <c r="S187" s="129"/>
      <c r="T187" s="129"/>
      <c r="U187" s="129"/>
      <c r="V187" s="129"/>
      <c r="W187" s="129"/>
      <c r="X187" s="129"/>
      <c r="Y187" s="129"/>
      <c r="Z187" s="129"/>
      <c r="AA187" s="129"/>
      <c r="AB187" s="129"/>
      <c r="AC187" s="129"/>
      <c r="AE187" s="129">
        <v>21</v>
      </c>
      <c r="AF187" s="129"/>
      <c r="AG187" s="129"/>
      <c r="AH187" s="129"/>
      <c r="AI187" s="129"/>
      <c r="AJ187" s="129"/>
      <c r="AK187" s="129"/>
      <c r="AL187" s="129"/>
      <c r="AM187" s="129"/>
      <c r="AN187" s="129"/>
      <c r="AO187" s="129"/>
      <c r="AP187" s="129"/>
      <c r="AQ187" s="129"/>
      <c r="AR187" s="129"/>
      <c r="AS187" s="129"/>
      <c r="AT187" s="129"/>
      <c r="AU187" s="129"/>
      <c r="AV187" s="129"/>
      <c r="AW187" s="129"/>
      <c r="AX187" s="129"/>
      <c r="AY187" s="129">
        <v>5</v>
      </c>
      <c r="AZ187" s="129"/>
      <c r="BA187" s="129"/>
      <c r="BB187" s="129"/>
      <c r="BC187" s="129"/>
      <c r="BD187" s="129"/>
      <c r="BE187" s="129"/>
      <c r="BF187" s="129"/>
      <c r="BG187" s="129"/>
      <c r="BH187" s="129"/>
      <c r="BI187" s="129"/>
      <c r="BJ187" s="129"/>
      <c r="BK187" s="129"/>
      <c r="BL187" s="129"/>
      <c r="BM187" s="129"/>
      <c r="BN187" s="129"/>
      <c r="BO187" s="129"/>
      <c r="BP187" s="129"/>
      <c r="BQ187" s="129"/>
      <c r="BR187" s="129"/>
      <c r="BS187" s="129"/>
      <c r="BT187" s="129"/>
      <c r="BU187" s="231">
        <f t="shared" si="11"/>
        <v>26</v>
      </c>
    </row>
    <row r="188" spans="1:73" ht="14" x14ac:dyDescent="0.15">
      <c r="A188" s="341" t="s">
        <v>390</v>
      </c>
      <c r="B188" s="342" t="s">
        <v>521</v>
      </c>
      <c r="C188" s="342" t="s">
        <v>242</v>
      </c>
      <c r="D188" s="342" t="s">
        <v>805</v>
      </c>
      <c r="E188" s="342" t="s">
        <v>939</v>
      </c>
      <c r="F188" s="342"/>
      <c r="G188" s="344">
        <v>0.1</v>
      </c>
      <c r="H188" s="345">
        <v>0.8</v>
      </c>
      <c r="I188" s="342" t="s">
        <v>1026</v>
      </c>
      <c r="J188" s="346">
        <f t="shared" si="13"/>
        <v>8</v>
      </c>
      <c r="K188" s="346">
        <f t="shared" si="14"/>
        <v>64</v>
      </c>
      <c r="L188" s="347">
        <v>8</v>
      </c>
      <c r="M188" s="173"/>
      <c r="N188" s="129"/>
      <c r="O188" s="129"/>
      <c r="P188" s="129"/>
      <c r="Q188" s="129"/>
      <c r="R188" s="129"/>
      <c r="S188" s="129">
        <v>3</v>
      </c>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v>4</v>
      </c>
      <c r="AT188" s="129"/>
      <c r="AU188" s="129"/>
      <c r="AV188" s="129"/>
      <c r="AW188" s="129"/>
      <c r="AX188" s="129"/>
      <c r="AY188" s="129"/>
      <c r="AZ188" s="129"/>
      <c r="BA188" s="129"/>
      <c r="BB188" s="129"/>
      <c r="BC188" s="129"/>
      <c r="BD188" s="129"/>
      <c r="BE188" s="129"/>
      <c r="BF188" s="129"/>
      <c r="BG188" s="129"/>
      <c r="BH188" s="129"/>
      <c r="BI188" s="129"/>
      <c r="BJ188" s="129"/>
      <c r="BK188" s="129"/>
      <c r="BL188" s="129"/>
      <c r="BM188" s="129"/>
      <c r="BN188" s="129"/>
      <c r="BO188" s="129"/>
      <c r="BP188" s="129"/>
      <c r="BQ188" s="129"/>
      <c r="BR188" s="129"/>
      <c r="BS188" s="129"/>
      <c r="BT188" s="129"/>
      <c r="BU188" s="231">
        <f t="shared" ref="BU188:BU240" si="15">SUM(M188:BT188)</f>
        <v>7</v>
      </c>
    </row>
    <row r="189" spans="1:73" ht="14" x14ac:dyDescent="0.15">
      <c r="A189" s="341" t="s">
        <v>391</v>
      </c>
      <c r="B189" s="342" t="s">
        <v>521</v>
      </c>
      <c r="C189" s="342" t="s">
        <v>242</v>
      </c>
      <c r="D189" s="342" t="s">
        <v>806</v>
      </c>
      <c r="E189" s="342" t="s">
        <v>939</v>
      </c>
      <c r="F189" s="342"/>
      <c r="G189" s="344">
        <v>0.1</v>
      </c>
      <c r="H189" s="345">
        <v>1</v>
      </c>
      <c r="I189" s="342" t="s">
        <v>1026</v>
      </c>
      <c r="J189" s="346">
        <f t="shared" si="13"/>
        <v>8</v>
      </c>
      <c r="K189" s="346">
        <f t="shared" si="14"/>
        <v>80</v>
      </c>
      <c r="L189" s="347">
        <v>8</v>
      </c>
      <c r="M189" s="173">
        <v>2</v>
      </c>
      <c r="N189" s="129"/>
      <c r="O189" s="129"/>
      <c r="P189" s="129">
        <v>3</v>
      </c>
      <c r="Q189" s="129"/>
      <c r="R189" s="129"/>
      <c r="S189" s="129"/>
      <c r="T189" s="129"/>
      <c r="U189" s="129">
        <v>3</v>
      </c>
      <c r="V189" s="129"/>
      <c r="W189" s="129"/>
      <c r="X189" s="129"/>
      <c r="Y189" s="129"/>
      <c r="Z189" s="129">
        <v>2</v>
      </c>
      <c r="AA189" s="129"/>
      <c r="AB189" s="129"/>
      <c r="AC189" s="129"/>
      <c r="AD189" s="129"/>
      <c r="AE189" s="129"/>
      <c r="AF189" s="129"/>
      <c r="AG189" s="129"/>
      <c r="AH189" s="129"/>
      <c r="AI189" s="129"/>
      <c r="AJ189" s="129"/>
      <c r="AK189" s="129"/>
      <c r="AL189" s="129"/>
      <c r="AM189" s="129"/>
      <c r="AN189" s="129"/>
      <c r="AO189" s="129"/>
      <c r="AP189" s="129">
        <v>1</v>
      </c>
      <c r="AQ189" s="129"/>
      <c r="AR189" s="129"/>
      <c r="AS189" s="129"/>
      <c r="AT189" s="129"/>
      <c r="AU189" s="129"/>
      <c r="AV189" s="129"/>
      <c r="AW189" s="129"/>
      <c r="AX189" s="129"/>
      <c r="AY189" s="129"/>
      <c r="AZ189" s="129"/>
      <c r="BA189" s="129"/>
      <c r="BB189" s="129"/>
      <c r="BC189" s="129"/>
      <c r="BD189" s="129"/>
      <c r="BE189" s="129"/>
      <c r="BF189" s="129"/>
      <c r="BG189" s="129"/>
      <c r="BH189" s="129"/>
      <c r="BI189" s="129"/>
      <c r="BJ189" s="129"/>
      <c r="BK189" s="129"/>
      <c r="BL189" s="129"/>
      <c r="BM189" s="129"/>
      <c r="BN189" s="129"/>
      <c r="BO189" s="129"/>
      <c r="BP189" s="129"/>
      <c r="BQ189" s="129"/>
      <c r="BR189" s="129"/>
      <c r="BS189" s="129"/>
      <c r="BT189" s="129"/>
      <c r="BU189" s="231">
        <f t="shared" si="15"/>
        <v>11</v>
      </c>
    </row>
    <row r="190" spans="1:73" ht="14" x14ac:dyDescent="0.15">
      <c r="A190" s="341" t="s">
        <v>392</v>
      </c>
      <c r="B190" s="342" t="s">
        <v>521</v>
      </c>
      <c r="C190" s="342" t="s">
        <v>242</v>
      </c>
      <c r="D190" s="342" t="s">
        <v>807</v>
      </c>
      <c r="E190" s="342" t="s">
        <v>939</v>
      </c>
      <c r="F190" s="342"/>
      <c r="G190" s="344">
        <v>0.1</v>
      </c>
      <c r="H190" s="345">
        <v>1.2</v>
      </c>
      <c r="I190" s="342" t="s">
        <v>1026</v>
      </c>
      <c r="J190" s="346">
        <f t="shared" si="13"/>
        <v>8</v>
      </c>
      <c r="K190" s="346">
        <f t="shared" si="14"/>
        <v>96</v>
      </c>
      <c r="L190" s="347">
        <v>8</v>
      </c>
      <c r="M190" s="173"/>
      <c r="N190" s="129"/>
      <c r="O190" s="129"/>
      <c r="P190" s="129"/>
      <c r="Q190" s="129"/>
      <c r="R190" s="129"/>
      <c r="S190" s="129"/>
      <c r="T190" s="129"/>
      <c r="U190" s="129"/>
      <c r="V190" s="129"/>
      <c r="W190" s="129">
        <v>32</v>
      </c>
      <c r="X190" s="129"/>
      <c r="Y190" s="129"/>
      <c r="Z190" s="129"/>
      <c r="AA190" s="129"/>
      <c r="AB190" s="129"/>
      <c r="AC190" s="129"/>
      <c r="AD190" s="129"/>
      <c r="AE190" s="129"/>
      <c r="AF190" s="129"/>
      <c r="AG190" s="129"/>
      <c r="AH190" s="129"/>
      <c r="AI190" s="129"/>
      <c r="AJ190" s="129"/>
      <c r="AK190" s="129"/>
      <c r="AL190" s="129"/>
      <c r="AM190" s="129"/>
      <c r="AN190" s="129"/>
      <c r="AO190" s="129"/>
      <c r="AP190" s="129"/>
      <c r="AQ190" s="129"/>
      <c r="AR190" s="129"/>
      <c r="AS190" s="129"/>
      <c r="AT190" s="129"/>
      <c r="AU190" s="129"/>
      <c r="AV190" s="129"/>
      <c r="AW190" s="129"/>
      <c r="AX190" s="129"/>
      <c r="AY190" s="129"/>
      <c r="AZ190" s="129"/>
      <c r="BA190" s="129"/>
      <c r="BB190" s="129"/>
      <c r="BC190" s="129"/>
      <c r="BD190" s="129"/>
      <c r="BE190" s="129"/>
      <c r="BF190" s="129"/>
      <c r="BG190" s="129"/>
      <c r="BH190" s="129"/>
      <c r="BI190" s="129"/>
      <c r="BJ190" s="129"/>
      <c r="BK190" s="129"/>
      <c r="BL190" s="129"/>
      <c r="BM190" s="129"/>
      <c r="BN190" s="129"/>
      <c r="BO190" s="129"/>
      <c r="BP190" s="129"/>
      <c r="BQ190" s="129"/>
      <c r="BR190" s="129"/>
      <c r="BS190" s="129"/>
      <c r="BT190" s="129"/>
      <c r="BU190" s="231">
        <f t="shared" si="15"/>
        <v>32</v>
      </c>
    </row>
    <row r="191" spans="1:73" ht="14" x14ac:dyDescent="0.15">
      <c r="A191" s="341" t="s">
        <v>393</v>
      </c>
      <c r="B191" s="342" t="s">
        <v>521</v>
      </c>
      <c r="C191" s="342" t="s">
        <v>242</v>
      </c>
      <c r="D191" s="342" t="s">
        <v>808</v>
      </c>
      <c r="E191" s="342" t="s">
        <v>939</v>
      </c>
      <c r="F191" s="342"/>
      <c r="G191" s="344">
        <v>0.1</v>
      </c>
      <c r="H191" s="345">
        <v>1.5</v>
      </c>
      <c r="I191" s="342" t="s">
        <v>1026</v>
      </c>
      <c r="J191" s="346">
        <f t="shared" ref="J191:J220" si="16">G191*80</f>
        <v>8</v>
      </c>
      <c r="K191" s="346">
        <f t="shared" si="14"/>
        <v>120</v>
      </c>
      <c r="L191" s="347">
        <v>8</v>
      </c>
      <c r="M191" s="173"/>
      <c r="N191" s="129"/>
      <c r="O191" s="129"/>
      <c r="P191" s="129"/>
      <c r="Q191" s="129"/>
      <c r="R191" s="129"/>
      <c r="S191" s="129"/>
      <c r="T191" s="129"/>
      <c r="U191" s="129"/>
      <c r="V191" s="129">
        <v>4</v>
      </c>
      <c r="W191" s="129"/>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v>1</v>
      </c>
      <c r="AV191" s="129"/>
      <c r="AW191" s="129"/>
      <c r="AX191" s="129"/>
      <c r="AY191" s="129"/>
      <c r="AZ191" s="129"/>
      <c r="BA191" s="129"/>
      <c r="BB191" s="129"/>
      <c r="BC191" s="129"/>
      <c r="BD191" s="129"/>
      <c r="BE191" s="129"/>
      <c r="BF191" s="129"/>
      <c r="BG191" s="129"/>
      <c r="BH191" s="129"/>
      <c r="BI191" s="129"/>
      <c r="BJ191" s="129"/>
      <c r="BK191" s="129"/>
      <c r="BL191" s="129"/>
      <c r="BM191" s="129"/>
      <c r="BN191" s="129"/>
      <c r="BO191" s="129"/>
      <c r="BP191" s="129"/>
      <c r="BQ191" s="129"/>
      <c r="BR191" s="129"/>
      <c r="BS191" s="129"/>
      <c r="BT191" s="129"/>
      <c r="BU191" s="231">
        <f t="shared" si="15"/>
        <v>5</v>
      </c>
    </row>
    <row r="192" spans="1:73" ht="14" x14ac:dyDescent="0.15">
      <c r="A192" s="341" t="s">
        <v>395</v>
      </c>
      <c r="B192" s="342" t="s">
        <v>521</v>
      </c>
      <c r="C192" s="342" t="s">
        <v>242</v>
      </c>
      <c r="D192" s="342" t="s">
        <v>810</v>
      </c>
      <c r="E192" s="342" t="s">
        <v>939</v>
      </c>
      <c r="F192" s="342"/>
      <c r="G192" s="344">
        <v>0.15</v>
      </c>
      <c r="H192" s="345">
        <v>1.2</v>
      </c>
      <c r="I192" s="342" t="s">
        <v>1026</v>
      </c>
      <c r="J192" s="346">
        <f t="shared" si="16"/>
        <v>12</v>
      </c>
      <c r="K192" s="346">
        <f t="shared" si="14"/>
        <v>96</v>
      </c>
      <c r="L192" s="347">
        <v>12</v>
      </c>
      <c r="M192" s="173"/>
      <c r="N192" s="129"/>
      <c r="O192" s="129"/>
      <c r="P192" s="129"/>
      <c r="Q192" s="129"/>
      <c r="R192" s="129"/>
      <c r="S192" s="129"/>
      <c r="T192" s="129"/>
      <c r="U192" s="129"/>
      <c r="V192" s="129"/>
      <c r="W192" s="129"/>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v>4</v>
      </c>
      <c r="AS192" s="129"/>
      <c r="AT192" s="129"/>
      <c r="AU192" s="129"/>
      <c r="AV192" s="129"/>
      <c r="AW192" s="129"/>
      <c r="AX192" s="129"/>
      <c r="AY192" s="129"/>
      <c r="AZ192" s="129"/>
      <c r="BA192" s="129"/>
      <c r="BB192" s="129"/>
      <c r="BC192" s="129"/>
      <c r="BD192" s="129"/>
      <c r="BE192" s="129"/>
      <c r="BF192" s="129"/>
      <c r="BG192" s="129"/>
      <c r="BH192" s="129"/>
      <c r="BI192" s="129"/>
      <c r="BJ192" s="129"/>
      <c r="BK192" s="129"/>
      <c r="BL192" s="129"/>
      <c r="BM192" s="129"/>
      <c r="BN192" s="129"/>
      <c r="BO192" s="129"/>
      <c r="BP192" s="129"/>
      <c r="BQ192" s="129"/>
      <c r="BR192" s="129"/>
      <c r="BS192" s="129"/>
      <c r="BT192" s="129"/>
      <c r="BU192" s="231">
        <f t="shared" si="15"/>
        <v>4</v>
      </c>
    </row>
    <row r="193" spans="1:73" ht="14" x14ac:dyDescent="0.15">
      <c r="A193" s="341" t="s">
        <v>396</v>
      </c>
      <c r="B193" s="342" t="s">
        <v>521</v>
      </c>
      <c r="C193" s="342" t="s">
        <v>242</v>
      </c>
      <c r="D193" s="342" t="s">
        <v>811</v>
      </c>
      <c r="E193" s="342" t="s">
        <v>939</v>
      </c>
      <c r="F193" s="342"/>
      <c r="G193" s="344">
        <v>0.2</v>
      </c>
      <c r="H193" s="345">
        <v>0.8</v>
      </c>
      <c r="I193" s="342" t="s">
        <v>1026</v>
      </c>
      <c r="J193" s="346">
        <f t="shared" si="16"/>
        <v>16</v>
      </c>
      <c r="K193" s="346">
        <f t="shared" si="14"/>
        <v>64</v>
      </c>
      <c r="L193" s="347">
        <v>16</v>
      </c>
      <c r="M193" s="173"/>
      <c r="N193" s="129"/>
      <c r="O193" s="129"/>
      <c r="P193" s="129"/>
      <c r="Q193" s="129"/>
      <c r="R193" s="129">
        <v>7</v>
      </c>
      <c r="S193" s="129"/>
      <c r="T193" s="129"/>
      <c r="U193" s="129"/>
      <c r="V193" s="129"/>
      <c r="W193" s="129"/>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29"/>
      <c r="AY193" s="129"/>
      <c r="AZ193" s="129"/>
      <c r="BA193" s="129"/>
      <c r="BB193" s="129"/>
      <c r="BC193" s="129"/>
      <c r="BD193" s="129"/>
      <c r="BE193" s="129"/>
      <c r="BF193" s="129"/>
      <c r="BG193" s="129"/>
      <c r="BH193" s="129"/>
      <c r="BI193" s="129"/>
      <c r="BJ193" s="129"/>
      <c r="BK193" s="129"/>
      <c r="BL193" s="129"/>
      <c r="BM193" s="129"/>
      <c r="BN193" s="129"/>
      <c r="BO193" s="129"/>
      <c r="BP193" s="129"/>
      <c r="BQ193" s="129"/>
      <c r="BR193" s="129"/>
      <c r="BS193" s="129"/>
      <c r="BT193" s="129"/>
      <c r="BU193" s="231">
        <f t="shared" si="15"/>
        <v>7</v>
      </c>
    </row>
    <row r="194" spans="1:73" ht="14" x14ac:dyDescent="0.15">
      <c r="A194" s="341" t="s">
        <v>397</v>
      </c>
      <c r="B194" s="342" t="s">
        <v>521</v>
      </c>
      <c r="C194" s="342" t="s">
        <v>242</v>
      </c>
      <c r="D194" s="342" t="s">
        <v>812</v>
      </c>
      <c r="E194" s="342" t="s">
        <v>939</v>
      </c>
      <c r="F194" s="342"/>
      <c r="G194" s="344">
        <v>0.2</v>
      </c>
      <c r="H194" s="345">
        <v>1.1000000000000001</v>
      </c>
      <c r="I194" s="342" t="s">
        <v>1026</v>
      </c>
      <c r="J194" s="346">
        <f t="shared" si="16"/>
        <v>16</v>
      </c>
      <c r="K194" s="346">
        <f t="shared" si="14"/>
        <v>88</v>
      </c>
      <c r="L194" s="347">
        <v>16</v>
      </c>
      <c r="M194" s="173"/>
      <c r="N194" s="129"/>
      <c r="O194" s="129"/>
      <c r="P194" s="129"/>
      <c r="Q194" s="129"/>
      <c r="R194" s="129"/>
      <c r="S194" s="129"/>
      <c r="T194" s="129"/>
      <c r="U194" s="129"/>
      <c r="V194" s="129"/>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v>1</v>
      </c>
      <c r="AU194" s="129"/>
      <c r="AV194" s="129"/>
      <c r="AW194" s="129"/>
      <c r="AX194" s="129"/>
      <c r="AY194" s="129"/>
      <c r="AZ194" s="129"/>
      <c r="BA194" s="129"/>
      <c r="BB194" s="129"/>
      <c r="BC194" s="129"/>
      <c r="BD194" s="129"/>
      <c r="BE194" s="129"/>
      <c r="BF194" s="129"/>
      <c r="BG194" s="129"/>
      <c r="BH194" s="129"/>
      <c r="BI194" s="129"/>
      <c r="BJ194" s="129"/>
      <c r="BK194" s="129"/>
      <c r="BL194" s="129">
        <v>3</v>
      </c>
      <c r="BM194" s="129"/>
      <c r="BN194" s="129"/>
      <c r="BO194" s="129"/>
      <c r="BP194" s="129"/>
      <c r="BQ194" s="129"/>
      <c r="BR194" s="129"/>
      <c r="BS194" s="129"/>
      <c r="BT194" s="129"/>
      <c r="BU194" s="231">
        <f t="shared" si="15"/>
        <v>4</v>
      </c>
    </row>
    <row r="195" spans="1:73" ht="14" x14ac:dyDescent="0.15">
      <c r="A195" s="341" t="s">
        <v>398</v>
      </c>
      <c r="B195" s="342" t="s">
        <v>521</v>
      </c>
      <c r="C195" s="342" t="s">
        <v>242</v>
      </c>
      <c r="D195" s="342" t="s">
        <v>813</v>
      </c>
      <c r="E195" s="342" t="s">
        <v>939</v>
      </c>
      <c r="F195" s="342"/>
      <c r="G195" s="344">
        <v>0.2</v>
      </c>
      <c r="H195" s="345">
        <v>1.8</v>
      </c>
      <c r="I195" s="342" t="s">
        <v>1026</v>
      </c>
      <c r="J195" s="346">
        <f t="shared" si="16"/>
        <v>16</v>
      </c>
      <c r="K195" s="346">
        <f t="shared" si="14"/>
        <v>144</v>
      </c>
      <c r="L195" s="347">
        <v>16</v>
      </c>
      <c r="M195" s="173"/>
      <c r="N195" s="129"/>
      <c r="O195" s="129"/>
      <c r="P195" s="129"/>
      <c r="Q195" s="129"/>
      <c r="R195" s="129"/>
      <c r="S195" s="129"/>
      <c r="T195" s="129"/>
      <c r="U195" s="129"/>
      <c r="V195" s="129"/>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c r="AS195" s="129"/>
      <c r="AT195" s="129"/>
      <c r="AU195" s="129"/>
      <c r="AV195" s="129"/>
      <c r="AW195" s="129"/>
      <c r="AX195" s="129"/>
      <c r="AY195" s="129"/>
      <c r="AZ195" s="129"/>
      <c r="BA195" s="129"/>
      <c r="BB195" s="129"/>
      <c r="BC195" s="129"/>
      <c r="BD195" s="129"/>
      <c r="BE195" s="129"/>
      <c r="BF195" s="129"/>
      <c r="BG195" s="129"/>
      <c r="BH195" s="129"/>
      <c r="BI195" s="129"/>
      <c r="BJ195" s="129"/>
      <c r="BK195" s="129">
        <v>11</v>
      </c>
      <c r="BL195" s="129"/>
      <c r="BM195" s="129">
        <v>2</v>
      </c>
      <c r="BN195" s="129"/>
      <c r="BO195" s="129"/>
      <c r="BP195" s="129"/>
      <c r="BQ195" s="129"/>
      <c r="BR195" s="129">
        <v>4</v>
      </c>
      <c r="BS195" s="129"/>
      <c r="BT195" s="129"/>
      <c r="BU195" s="231">
        <f t="shared" si="15"/>
        <v>17</v>
      </c>
    </row>
    <row r="196" spans="1:73" ht="14" x14ac:dyDescent="0.15">
      <c r="A196" s="341" t="s">
        <v>399</v>
      </c>
      <c r="B196" s="342" t="s">
        <v>521</v>
      </c>
      <c r="C196" s="342" t="s">
        <v>242</v>
      </c>
      <c r="D196" s="342" t="s">
        <v>814</v>
      </c>
      <c r="E196" s="342" t="s">
        <v>939</v>
      </c>
      <c r="F196" s="342"/>
      <c r="G196" s="344">
        <v>0.2</v>
      </c>
      <c r="H196" s="345">
        <v>2.2999999999999998</v>
      </c>
      <c r="I196" s="342" t="s">
        <v>1026</v>
      </c>
      <c r="J196" s="346">
        <f t="shared" si="16"/>
        <v>16</v>
      </c>
      <c r="K196" s="346">
        <f t="shared" si="14"/>
        <v>184</v>
      </c>
      <c r="L196" s="347">
        <v>16</v>
      </c>
      <c r="M196" s="173"/>
      <c r="N196" s="129"/>
      <c r="O196" s="129"/>
      <c r="P196" s="129"/>
      <c r="Q196" s="129"/>
      <c r="R196" s="129"/>
      <c r="S196" s="129"/>
      <c r="T196" s="129"/>
      <c r="U196" s="129"/>
      <c r="V196" s="129"/>
      <c r="W196" s="129"/>
      <c r="X196" s="129"/>
      <c r="Y196" s="129"/>
      <c r="Z196" s="129"/>
      <c r="AA196" s="129"/>
      <c r="AB196" s="129"/>
      <c r="AC196" s="129"/>
      <c r="AD196" s="129"/>
      <c r="AE196" s="129"/>
      <c r="AF196" s="129"/>
      <c r="AG196" s="129"/>
      <c r="AH196" s="129">
        <v>3</v>
      </c>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c r="BF196" s="129"/>
      <c r="BG196" s="129"/>
      <c r="BH196" s="129"/>
      <c r="BI196" s="129"/>
      <c r="BJ196" s="129"/>
      <c r="BK196" s="129"/>
      <c r="BL196" s="129"/>
      <c r="BM196" s="129"/>
      <c r="BN196" s="129"/>
      <c r="BO196" s="129"/>
      <c r="BP196" s="129"/>
      <c r="BQ196" s="129"/>
      <c r="BR196" s="129"/>
      <c r="BS196" s="129"/>
      <c r="BT196" s="129">
        <v>2</v>
      </c>
      <c r="BU196" s="231">
        <f t="shared" si="15"/>
        <v>5</v>
      </c>
    </row>
    <row r="197" spans="1:73" s="421" customFormat="1" ht="12" customHeight="1" x14ac:dyDescent="0.15">
      <c r="A197" s="383" t="s">
        <v>400</v>
      </c>
      <c r="B197" s="384" t="s">
        <v>522</v>
      </c>
      <c r="C197" s="384" t="s">
        <v>243</v>
      </c>
      <c r="D197" s="384" t="s">
        <v>815</v>
      </c>
      <c r="E197" s="384" t="s">
        <v>945</v>
      </c>
      <c r="F197" s="384"/>
      <c r="G197" s="385">
        <v>0.6</v>
      </c>
      <c r="H197" s="386">
        <v>2.2999999999999998</v>
      </c>
      <c r="I197" s="384" t="s">
        <v>945</v>
      </c>
      <c r="J197" s="387">
        <f t="shared" si="16"/>
        <v>48</v>
      </c>
      <c r="K197" s="387">
        <f t="shared" si="14"/>
        <v>184</v>
      </c>
      <c r="L197" s="388"/>
      <c r="M197" s="418"/>
      <c r="N197" s="419"/>
      <c r="O197" s="419"/>
      <c r="P197" s="419"/>
      <c r="Q197" s="419"/>
      <c r="R197" s="419"/>
      <c r="S197" s="419"/>
      <c r="T197" s="419"/>
      <c r="U197" s="419"/>
      <c r="V197" s="419"/>
      <c r="W197" s="419"/>
      <c r="X197" s="419"/>
      <c r="Y197" s="419"/>
      <c r="Z197" s="419"/>
      <c r="AA197" s="419"/>
      <c r="AB197" s="419"/>
      <c r="AC197" s="419"/>
      <c r="AD197" s="419"/>
      <c r="AE197" s="419"/>
      <c r="AF197" s="419">
        <v>1</v>
      </c>
      <c r="AG197" s="419"/>
      <c r="AH197" s="419"/>
      <c r="AI197" s="419"/>
      <c r="AJ197" s="419"/>
      <c r="AK197" s="419"/>
      <c r="AL197" s="419"/>
      <c r="AM197" s="419"/>
      <c r="AN197" s="419"/>
      <c r="AO197" s="419"/>
      <c r="AP197" s="419"/>
      <c r="AQ197" s="419"/>
      <c r="AR197" s="419"/>
      <c r="AS197" s="419"/>
      <c r="AT197" s="419"/>
      <c r="AU197" s="419"/>
      <c r="AV197" s="419"/>
      <c r="AW197" s="419"/>
      <c r="AX197" s="419"/>
      <c r="AY197" s="419"/>
      <c r="AZ197" s="419"/>
      <c r="BA197" s="419"/>
      <c r="BB197" s="419"/>
      <c r="BC197" s="419"/>
      <c r="BD197" s="419"/>
      <c r="BE197" s="419"/>
      <c r="BF197" s="419"/>
      <c r="BG197" s="419"/>
      <c r="BH197" s="419"/>
      <c r="BI197" s="419"/>
      <c r="BJ197" s="419"/>
      <c r="BK197" s="419"/>
      <c r="BL197" s="419"/>
      <c r="BM197" s="419"/>
      <c r="BN197" s="419"/>
      <c r="BO197" s="419"/>
      <c r="BP197" s="419"/>
      <c r="BQ197" s="419"/>
      <c r="BR197" s="419"/>
      <c r="BS197" s="419"/>
      <c r="BT197" s="419"/>
      <c r="BU197" s="420">
        <f t="shared" si="15"/>
        <v>1</v>
      </c>
    </row>
    <row r="198" spans="1:73" ht="15" x14ac:dyDescent="0.15">
      <c r="A198" s="363" t="s">
        <v>402</v>
      </c>
      <c r="B198" s="364" t="s">
        <v>522</v>
      </c>
      <c r="C198" s="364" t="s">
        <v>245</v>
      </c>
      <c r="D198" s="364" t="s">
        <v>817</v>
      </c>
      <c r="E198" s="364" t="s">
        <v>946</v>
      </c>
      <c r="F198" s="364"/>
      <c r="G198" s="365">
        <v>0.2</v>
      </c>
      <c r="H198" s="366">
        <v>0.2</v>
      </c>
      <c r="I198" s="364" t="s">
        <v>1024</v>
      </c>
      <c r="J198" s="367">
        <f t="shared" si="16"/>
        <v>16</v>
      </c>
      <c r="K198" s="367">
        <f t="shared" si="14"/>
        <v>16</v>
      </c>
      <c r="L198" s="368">
        <v>16</v>
      </c>
      <c r="M198" s="173"/>
      <c r="N198" s="129">
        <v>3</v>
      </c>
      <c r="O198" s="129"/>
      <c r="P198" s="129"/>
      <c r="Q198" s="129"/>
      <c r="R198" s="129"/>
      <c r="S198" s="129"/>
      <c r="T198" s="129"/>
      <c r="U198" s="129"/>
      <c r="V198" s="129"/>
      <c r="W198" s="129"/>
      <c r="X198" s="129"/>
      <c r="Y198" s="129"/>
      <c r="Z198" s="129"/>
      <c r="AA198" s="129"/>
      <c r="AB198" s="129"/>
      <c r="AC198" s="129"/>
      <c r="AD198" s="129"/>
      <c r="AE198" s="129"/>
      <c r="AF198" s="129"/>
      <c r="AG198" s="129"/>
      <c r="AH198" s="129"/>
      <c r="AI198" s="129"/>
      <c r="AJ198" s="129"/>
      <c r="AK198" s="129">
        <v>1</v>
      </c>
      <c r="AL198" s="129"/>
      <c r="AM198" s="129"/>
      <c r="AN198" s="129"/>
      <c r="AO198" s="129"/>
      <c r="AP198" s="129"/>
      <c r="AQ198" s="129"/>
      <c r="AR198" s="129"/>
      <c r="AS198" s="129"/>
      <c r="AT198" s="129"/>
      <c r="AU198" s="129"/>
      <c r="AV198" s="129"/>
      <c r="AW198" s="129"/>
      <c r="AX198" s="129"/>
      <c r="AY198" s="129"/>
      <c r="AZ198" s="129"/>
      <c r="BA198" s="129"/>
      <c r="BB198" s="129"/>
      <c r="BC198" s="129"/>
      <c r="BD198" s="129"/>
      <c r="BE198" s="129"/>
      <c r="BF198" s="129"/>
      <c r="BG198" s="129"/>
      <c r="BH198" s="129"/>
      <c r="BI198" s="129"/>
      <c r="BJ198" s="129"/>
      <c r="BK198" s="129"/>
      <c r="BL198" s="129"/>
      <c r="BM198" s="129"/>
      <c r="BN198" s="129"/>
      <c r="BO198" s="129"/>
      <c r="BP198" s="129"/>
      <c r="BQ198" s="129"/>
      <c r="BR198" s="129"/>
      <c r="BS198" s="129">
        <v>1</v>
      </c>
      <c r="BT198" s="129">
        <v>14</v>
      </c>
      <c r="BU198" s="231">
        <f t="shared" si="15"/>
        <v>19</v>
      </c>
    </row>
    <row r="199" spans="1:73" ht="15" x14ac:dyDescent="0.15">
      <c r="A199" s="363" t="s">
        <v>403</v>
      </c>
      <c r="B199" s="364" t="s">
        <v>522</v>
      </c>
      <c r="C199" s="364" t="s">
        <v>245</v>
      </c>
      <c r="D199" s="364" t="s">
        <v>818</v>
      </c>
      <c r="E199" s="364" t="s">
        <v>946</v>
      </c>
      <c r="F199" s="364"/>
      <c r="G199" s="365">
        <v>0.25</v>
      </c>
      <c r="H199" s="366">
        <v>0.25</v>
      </c>
      <c r="I199" s="364" t="s">
        <v>1024</v>
      </c>
      <c r="J199" s="367">
        <f t="shared" si="16"/>
        <v>20</v>
      </c>
      <c r="K199" s="367">
        <f t="shared" si="14"/>
        <v>20</v>
      </c>
      <c r="L199" s="368">
        <v>20</v>
      </c>
      <c r="M199" s="173"/>
      <c r="N199" s="129"/>
      <c r="O199" s="129"/>
      <c r="P199" s="129"/>
      <c r="Q199" s="129"/>
      <c r="R199" s="129"/>
      <c r="S199" s="129"/>
      <c r="T199" s="129"/>
      <c r="U199" s="129"/>
      <c r="V199" s="129"/>
      <c r="W199" s="129"/>
      <c r="X199" s="129"/>
      <c r="Y199" s="129"/>
      <c r="Z199" s="129"/>
      <c r="AA199" s="129"/>
      <c r="AB199" s="129"/>
      <c r="AC199" s="129"/>
      <c r="AD199" s="129"/>
      <c r="AE199" s="129"/>
      <c r="AF199" s="129"/>
      <c r="AG199" s="129"/>
      <c r="AH199" s="129">
        <v>10</v>
      </c>
      <c r="AI199" s="129"/>
      <c r="AJ199" s="129">
        <v>5</v>
      </c>
      <c r="AK199" s="129"/>
      <c r="AL199" s="129">
        <v>14</v>
      </c>
      <c r="AM199" s="129"/>
      <c r="AN199" s="129"/>
      <c r="AO199" s="129"/>
      <c r="AP199" s="129"/>
      <c r="AQ199" s="129"/>
      <c r="AR199" s="129"/>
      <c r="AS199" s="129"/>
      <c r="AT199" s="129"/>
      <c r="AU199" s="129"/>
      <c r="AV199" s="129"/>
      <c r="AW199" s="129"/>
      <c r="AX199" s="129"/>
      <c r="AY199" s="129"/>
      <c r="AZ199" s="129"/>
      <c r="BA199" s="129"/>
      <c r="BB199" s="129"/>
      <c r="BC199" s="129"/>
      <c r="BD199" s="129"/>
      <c r="BE199" s="129"/>
      <c r="BF199" s="129"/>
      <c r="BG199" s="129"/>
      <c r="BH199" s="129"/>
      <c r="BI199" s="129"/>
      <c r="BJ199" s="129"/>
      <c r="BK199" s="129"/>
      <c r="BL199" s="129"/>
      <c r="BM199" s="129"/>
      <c r="BN199" s="129"/>
      <c r="BO199" s="129"/>
      <c r="BP199" s="129"/>
      <c r="BQ199" s="129"/>
      <c r="BR199" s="129"/>
      <c r="BS199" s="129"/>
      <c r="BT199" s="129"/>
      <c r="BU199" s="231">
        <f t="shared" si="15"/>
        <v>29</v>
      </c>
    </row>
    <row r="200" spans="1:73" ht="15" x14ac:dyDescent="0.15">
      <c r="A200" s="363" t="s">
        <v>404</v>
      </c>
      <c r="B200" s="364" t="s">
        <v>522</v>
      </c>
      <c r="C200" s="364" t="s">
        <v>245</v>
      </c>
      <c r="D200" s="364" t="s">
        <v>819</v>
      </c>
      <c r="E200" s="364" t="s">
        <v>946</v>
      </c>
      <c r="F200" s="364"/>
      <c r="G200" s="365">
        <v>0.25</v>
      </c>
      <c r="H200" s="366">
        <v>0.3</v>
      </c>
      <c r="I200" s="364" t="s">
        <v>1024</v>
      </c>
      <c r="J200" s="367">
        <f t="shared" si="16"/>
        <v>20</v>
      </c>
      <c r="K200" s="367">
        <f t="shared" si="14"/>
        <v>24</v>
      </c>
      <c r="L200" s="368">
        <v>20</v>
      </c>
      <c r="M200" s="173"/>
      <c r="N200" s="129"/>
      <c r="O200" s="129"/>
      <c r="P200" s="129">
        <v>6</v>
      </c>
      <c r="Q200" s="129"/>
      <c r="R200" s="129"/>
      <c r="S200" s="129"/>
      <c r="T200" s="129"/>
      <c r="U200" s="129"/>
      <c r="V200" s="129"/>
      <c r="W200" s="129"/>
      <c r="X200" s="129"/>
      <c r="Y200" s="129"/>
      <c r="Z200" s="129"/>
      <c r="AA200" s="129"/>
      <c r="AB200" s="129"/>
      <c r="AC200" s="129"/>
      <c r="AD200" s="129"/>
      <c r="AE200" s="129"/>
      <c r="AF200" s="129"/>
      <c r="AG200" s="129"/>
      <c r="AH200" s="129"/>
      <c r="AI200" s="129"/>
      <c r="AJ200" s="129"/>
      <c r="AK200" s="129"/>
      <c r="AL200" s="129"/>
      <c r="AM200" s="129"/>
      <c r="AN200" s="129"/>
      <c r="AO200" s="129"/>
      <c r="AP200" s="129">
        <v>13</v>
      </c>
      <c r="AQ200" s="129"/>
      <c r="AR200" s="129"/>
      <c r="AS200" s="129"/>
      <c r="AT200" s="129"/>
      <c r="AU200" s="129"/>
      <c r="AV200" s="129"/>
      <c r="AW200" s="129"/>
      <c r="AX200" s="129"/>
      <c r="AY200" s="129"/>
      <c r="AZ200" s="129"/>
      <c r="BA200" s="129"/>
      <c r="BB200" s="129"/>
      <c r="BC200" s="129"/>
      <c r="BD200" s="129"/>
      <c r="BE200" s="129"/>
      <c r="BF200" s="129"/>
      <c r="BG200" s="129"/>
      <c r="BH200" s="129"/>
      <c r="BI200" s="129"/>
      <c r="BJ200" s="129"/>
      <c r="BK200" s="129"/>
      <c r="BL200" s="129"/>
      <c r="BM200" s="129"/>
      <c r="BN200" s="129"/>
      <c r="BO200" s="129"/>
      <c r="BP200" s="129"/>
      <c r="BQ200" s="129"/>
      <c r="BR200" s="129"/>
      <c r="BS200" s="129"/>
      <c r="BT200" s="129"/>
      <c r="BU200" s="231">
        <f t="shared" si="15"/>
        <v>19</v>
      </c>
    </row>
    <row r="201" spans="1:73" ht="15" x14ac:dyDescent="0.15">
      <c r="A201" s="363" t="s">
        <v>405</v>
      </c>
      <c r="B201" s="364" t="s">
        <v>522</v>
      </c>
      <c r="C201" s="364" t="s">
        <v>245</v>
      </c>
      <c r="D201" s="364" t="s">
        <v>820</v>
      </c>
      <c r="E201" s="364" t="s">
        <v>946</v>
      </c>
      <c r="F201" s="364"/>
      <c r="G201" s="365">
        <v>0.3</v>
      </c>
      <c r="H201" s="366">
        <v>0.3</v>
      </c>
      <c r="I201" s="364" t="s">
        <v>1024</v>
      </c>
      <c r="J201" s="367">
        <f t="shared" si="16"/>
        <v>24</v>
      </c>
      <c r="K201" s="367">
        <f t="shared" si="14"/>
        <v>24</v>
      </c>
      <c r="L201" s="368">
        <v>24</v>
      </c>
      <c r="M201" s="173"/>
      <c r="N201" s="129"/>
      <c r="O201" s="129"/>
      <c r="P201" s="129"/>
      <c r="Q201" s="129"/>
      <c r="R201" s="129"/>
      <c r="S201" s="129"/>
      <c r="T201" s="129">
        <v>7</v>
      </c>
      <c r="U201" s="129">
        <v>5</v>
      </c>
      <c r="V201" s="129">
        <v>7</v>
      </c>
      <c r="W201" s="129"/>
      <c r="X201" s="129">
        <v>1</v>
      </c>
      <c r="Y201" s="129"/>
      <c r="Z201" s="129"/>
      <c r="AA201" s="129"/>
      <c r="AB201" s="129"/>
      <c r="AC201" s="129"/>
      <c r="AD201" s="129"/>
      <c r="AE201" s="129"/>
      <c r="AF201" s="129"/>
      <c r="AG201" s="129">
        <v>9</v>
      </c>
      <c r="AH201" s="129"/>
      <c r="AI201" s="129">
        <v>1</v>
      </c>
      <c r="AJ201" s="129"/>
      <c r="AK201" s="129"/>
      <c r="AL201" s="129"/>
      <c r="AM201" s="129"/>
      <c r="AN201" s="129">
        <v>9</v>
      </c>
      <c r="AO201" s="129">
        <v>7</v>
      </c>
      <c r="AP201" s="129"/>
      <c r="AQ201" s="129"/>
      <c r="AR201" s="129"/>
      <c r="AS201" s="129"/>
      <c r="AT201" s="129"/>
      <c r="AU201" s="129"/>
      <c r="AV201" s="129"/>
      <c r="AW201" s="129"/>
      <c r="AX201" s="129"/>
      <c r="AY201" s="129"/>
      <c r="AZ201" s="129"/>
      <c r="BA201" s="129"/>
      <c r="BB201" s="129"/>
      <c r="BC201" s="129"/>
      <c r="BD201" s="129"/>
      <c r="BE201" s="129"/>
      <c r="BF201" s="129"/>
      <c r="BG201" s="129"/>
      <c r="BH201" s="129"/>
      <c r="BI201" s="129"/>
      <c r="BJ201" s="129"/>
      <c r="BK201" s="129"/>
      <c r="BL201" s="129"/>
      <c r="BM201" s="129"/>
      <c r="BN201" s="129"/>
      <c r="BO201" s="129"/>
      <c r="BP201" s="129"/>
      <c r="BQ201" s="129"/>
      <c r="BR201" s="129">
        <v>8</v>
      </c>
      <c r="BS201" s="129">
        <v>11</v>
      </c>
      <c r="BT201" s="129"/>
      <c r="BU201" s="231">
        <f t="shared" si="15"/>
        <v>65</v>
      </c>
    </row>
    <row r="202" spans="1:73" ht="15" x14ac:dyDescent="0.15">
      <c r="A202" s="363" t="s">
        <v>406</v>
      </c>
      <c r="B202" s="364" t="s">
        <v>522</v>
      </c>
      <c r="C202" s="364" t="s">
        <v>246</v>
      </c>
      <c r="D202" s="364" t="s">
        <v>821</v>
      </c>
      <c r="E202" s="364" t="s">
        <v>946</v>
      </c>
      <c r="F202" s="364"/>
      <c r="G202" s="365">
        <v>0.22</v>
      </c>
      <c r="H202" s="366">
        <v>0.22</v>
      </c>
      <c r="I202" s="364" t="s">
        <v>1024</v>
      </c>
      <c r="J202" s="367">
        <f t="shared" si="16"/>
        <v>17.600000000000001</v>
      </c>
      <c r="K202" s="367">
        <f t="shared" si="14"/>
        <v>17.600000000000001</v>
      </c>
      <c r="L202" s="368">
        <v>17.600000000000001</v>
      </c>
      <c r="M202" s="173"/>
      <c r="N202" s="129"/>
      <c r="O202" s="129"/>
      <c r="P202" s="129"/>
      <c r="Q202" s="129"/>
      <c r="R202" s="129"/>
      <c r="S202" s="129"/>
      <c r="T202" s="129"/>
      <c r="U202" s="129"/>
      <c r="V202" s="129"/>
      <c r="W202" s="129"/>
      <c r="X202" s="129"/>
      <c r="Y202" s="129"/>
      <c r="Z202" s="129"/>
      <c r="AA202" s="129"/>
      <c r="AB202" s="129"/>
      <c r="AC202" s="129"/>
      <c r="AD202" s="129"/>
      <c r="AE202" s="129"/>
      <c r="AF202" s="129"/>
      <c r="AG202" s="129"/>
      <c r="AH202" s="129"/>
      <c r="AI202" s="129"/>
      <c r="AJ202" s="129"/>
      <c r="AK202" s="129"/>
      <c r="AL202" s="129"/>
      <c r="AM202" s="129"/>
      <c r="AN202" s="129"/>
      <c r="AO202" s="129"/>
      <c r="AP202" s="129"/>
      <c r="AQ202" s="129">
        <v>13</v>
      </c>
      <c r="AR202" s="129"/>
      <c r="AS202" s="129"/>
      <c r="AT202" s="129"/>
      <c r="AU202" s="129"/>
      <c r="AV202" s="129"/>
      <c r="AW202" s="129"/>
      <c r="AX202" s="129"/>
      <c r="AY202" s="129"/>
      <c r="AZ202" s="129"/>
      <c r="BA202" s="129"/>
      <c r="BB202" s="129"/>
      <c r="BC202" s="129"/>
      <c r="BD202" s="129"/>
      <c r="BE202" s="129"/>
      <c r="BF202" s="129"/>
      <c r="BG202" s="129"/>
      <c r="BH202" s="129"/>
      <c r="BI202" s="129"/>
      <c r="BJ202" s="129"/>
      <c r="BK202" s="129"/>
      <c r="BL202" s="129"/>
      <c r="BM202" s="129"/>
      <c r="BN202" s="129"/>
      <c r="BO202" s="129"/>
      <c r="BP202" s="129"/>
      <c r="BQ202" s="129"/>
      <c r="BR202" s="129"/>
      <c r="BS202" s="129"/>
      <c r="BT202" s="129"/>
      <c r="BU202" s="231">
        <f t="shared" si="15"/>
        <v>13</v>
      </c>
    </row>
    <row r="203" spans="1:73" ht="15" x14ac:dyDescent="0.15">
      <c r="A203" s="348" t="s">
        <v>951</v>
      </c>
      <c r="B203" s="343" t="s">
        <v>521</v>
      </c>
      <c r="C203" s="343"/>
      <c r="D203" s="343" t="s">
        <v>822</v>
      </c>
      <c r="E203" s="343" t="s">
        <v>134</v>
      </c>
      <c r="F203" s="343"/>
      <c r="G203" s="349">
        <v>0.2</v>
      </c>
      <c r="H203" s="350">
        <v>0.5</v>
      </c>
      <c r="I203" s="343" t="s">
        <v>1025</v>
      </c>
      <c r="J203" s="351">
        <f t="shared" si="16"/>
        <v>16</v>
      </c>
      <c r="K203" s="351">
        <f t="shared" si="14"/>
        <v>40</v>
      </c>
      <c r="L203" s="352">
        <v>16</v>
      </c>
      <c r="M203" s="173"/>
      <c r="N203" s="129"/>
      <c r="O203" s="129"/>
      <c r="P203" s="129"/>
      <c r="Q203" s="129"/>
      <c r="R203" s="129"/>
      <c r="S203" s="129"/>
      <c r="T203" s="129"/>
      <c r="U203" s="129"/>
      <c r="V203" s="129"/>
      <c r="W203" s="129"/>
      <c r="X203" s="129"/>
      <c r="Y203" s="129"/>
      <c r="Z203" s="129"/>
      <c r="AA203" s="129"/>
      <c r="AB203" s="129"/>
      <c r="AC203" s="129"/>
      <c r="AD203" s="129"/>
      <c r="AE203" s="129"/>
      <c r="AF203" s="129"/>
      <c r="AG203" s="129">
        <v>9</v>
      </c>
      <c r="AH203" s="129"/>
      <c r="AI203" s="129"/>
      <c r="AJ203" s="129"/>
      <c r="AK203" s="129"/>
      <c r="AL203" s="129"/>
      <c r="AM203" s="129"/>
      <c r="AN203" s="129"/>
      <c r="AO203" s="129"/>
      <c r="AP203" s="129"/>
      <c r="AQ203" s="129">
        <v>10</v>
      </c>
      <c r="AR203" s="129"/>
      <c r="AS203" s="129"/>
      <c r="AT203" s="129"/>
      <c r="AU203" s="129"/>
      <c r="AV203" s="129"/>
      <c r="AW203" s="129"/>
      <c r="AX203" s="129"/>
      <c r="AY203" s="129"/>
      <c r="AZ203" s="129"/>
      <c r="BA203" s="129"/>
      <c r="BB203" s="129"/>
      <c r="BC203" s="129"/>
      <c r="BD203" s="129"/>
      <c r="BE203" s="129"/>
      <c r="BF203" s="129"/>
      <c r="BG203" s="129"/>
      <c r="BH203" s="129"/>
      <c r="BI203" s="129"/>
      <c r="BJ203" s="129"/>
      <c r="BK203" s="129">
        <v>1</v>
      </c>
      <c r="BL203" s="129"/>
      <c r="BM203" s="129"/>
      <c r="BN203" s="129"/>
      <c r="BO203" s="129"/>
      <c r="BP203" s="129"/>
      <c r="BQ203" s="129"/>
      <c r="BR203" s="129"/>
      <c r="BS203" s="129"/>
      <c r="BT203" s="129"/>
      <c r="BU203" s="231">
        <f t="shared" si="15"/>
        <v>20</v>
      </c>
    </row>
    <row r="204" spans="1:73" ht="15" x14ac:dyDescent="0.15">
      <c r="A204" s="369" t="s">
        <v>407</v>
      </c>
      <c r="B204" s="370" t="s">
        <v>523</v>
      </c>
      <c r="C204" s="370"/>
      <c r="D204" s="370" t="s">
        <v>823</v>
      </c>
      <c r="E204" s="370" t="s">
        <v>135</v>
      </c>
      <c r="F204" s="370"/>
      <c r="G204" s="371">
        <v>0.1</v>
      </c>
      <c r="H204" s="372">
        <v>0.2</v>
      </c>
      <c r="I204" s="370" t="s">
        <v>1027</v>
      </c>
      <c r="J204" s="373">
        <f t="shared" si="16"/>
        <v>8</v>
      </c>
      <c r="K204" s="373">
        <f t="shared" si="14"/>
        <v>16</v>
      </c>
      <c r="L204" s="374"/>
      <c r="M204" s="173">
        <v>12</v>
      </c>
      <c r="N204" s="129"/>
      <c r="O204" s="129"/>
      <c r="P204" s="129"/>
      <c r="Q204" s="129"/>
      <c r="R204" s="129"/>
      <c r="S204" s="129"/>
      <c r="T204" s="129"/>
      <c r="U204" s="129"/>
      <c r="V204" s="129"/>
      <c r="W204" s="129"/>
      <c r="X204" s="129"/>
      <c r="Y204" s="129"/>
      <c r="Z204" s="129"/>
      <c r="AA204" s="129"/>
      <c r="AB204" s="129"/>
      <c r="AC204" s="129"/>
      <c r="AD204" s="129"/>
      <c r="AE204" s="129"/>
      <c r="AF204" s="129"/>
      <c r="AG204" s="129"/>
      <c r="AH204" s="129"/>
      <c r="AI204" s="129"/>
      <c r="AJ204" s="129"/>
      <c r="AK204" s="129"/>
      <c r="AL204" s="129"/>
      <c r="AM204" s="129"/>
      <c r="AN204" s="129"/>
      <c r="AO204" s="129"/>
      <c r="AP204" s="129"/>
      <c r="AQ204" s="129"/>
      <c r="AR204" s="129"/>
      <c r="AS204" s="129"/>
      <c r="AT204" s="129"/>
      <c r="AU204" s="129"/>
      <c r="AV204" s="129"/>
      <c r="AW204" s="129"/>
      <c r="AX204" s="129"/>
      <c r="AY204" s="129"/>
      <c r="AZ204" s="129"/>
      <c r="BA204" s="129"/>
      <c r="BB204" s="129"/>
      <c r="BC204" s="129"/>
      <c r="BD204" s="129"/>
      <c r="BE204" s="129"/>
      <c r="BF204" s="129"/>
      <c r="BG204" s="129"/>
      <c r="BH204" s="129"/>
      <c r="BI204" s="129"/>
      <c r="BJ204" s="129"/>
      <c r="BK204" s="129"/>
      <c r="BL204" s="129"/>
      <c r="BM204" s="129"/>
      <c r="BN204" s="129"/>
      <c r="BO204" s="129"/>
      <c r="BP204" s="129"/>
      <c r="BQ204" s="129"/>
      <c r="BR204" s="129">
        <v>20</v>
      </c>
      <c r="BS204" s="129"/>
      <c r="BT204" s="129"/>
      <c r="BU204" s="231">
        <f t="shared" si="15"/>
        <v>32</v>
      </c>
    </row>
    <row r="205" spans="1:73" ht="15" x14ac:dyDescent="0.15">
      <c r="A205" s="369" t="s">
        <v>408</v>
      </c>
      <c r="B205" s="370" t="s">
        <v>523</v>
      </c>
      <c r="C205" s="370"/>
      <c r="D205" s="370" t="s">
        <v>824</v>
      </c>
      <c r="E205" s="370" t="s">
        <v>135</v>
      </c>
      <c r="F205" s="370"/>
      <c r="G205" s="371">
        <v>0.15</v>
      </c>
      <c r="H205" s="372">
        <v>0.25</v>
      </c>
      <c r="I205" s="370" t="s">
        <v>1027</v>
      </c>
      <c r="J205" s="373">
        <f t="shared" si="16"/>
        <v>12</v>
      </c>
      <c r="K205" s="373">
        <f t="shared" si="14"/>
        <v>20</v>
      </c>
      <c r="L205" s="374"/>
      <c r="M205" s="173"/>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c r="BA205" s="129"/>
      <c r="BB205" s="129"/>
      <c r="BC205" s="129"/>
      <c r="BD205" s="129"/>
      <c r="BE205" s="129"/>
      <c r="BF205" s="129"/>
      <c r="BG205" s="129"/>
      <c r="BH205" s="129"/>
      <c r="BI205" s="129"/>
      <c r="BJ205" s="129"/>
      <c r="BK205" s="129"/>
      <c r="BL205" s="129"/>
      <c r="BM205" s="129"/>
      <c r="BN205" s="129"/>
      <c r="BO205" s="129"/>
      <c r="BP205" s="129"/>
      <c r="BQ205" s="129"/>
      <c r="BR205" s="129"/>
      <c r="BS205" s="129">
        <v>3</v>
      </c>
      <c r="BT205" s="129"/>
      <c r="BU205" s="231">
        <f t="shared" si="15"/>
        <v>3</v>
      </c>
    </row>
    <row r="206" spans="1:73" ht="15" x14ac:dyDescent="0.15">
      <c r="A206" s="369" t="s">
        <v>409</v>
      </c>
      <c r="B206" s="370" t="s">
        <v>523</v>
      </c>
      <c r="C206" s="370"/>
      <c r="D206" s="370" t="s">
        <v>825</v>
      </c>
      <c r="E206" s="370" t="s">
        <v>135</v>
      </c>
      <c r="F206" s="370"/>
      <c r="G206" s="371">
        <v>0.2</v>
      </c>
      <c r="H206" s="372">
        <v>0.4</v>
      </c>
      <c r="I206" s="370" t="s">
        <v>1027</v>
      </c>
      <c r="J206" s="373">
        <f t="shared" si="16"/>
        <v>16</v>
      </c>
      <c r="K206" s="373">
        <f t="shared" si="14"/>
        <v>32</v>
      </c>
      <c r="L206" s="374"/>
      <c r="M206" s="173"/>
      <c r="N206" s="129"/>
      <c r="O206" s="129"/>
      <c r="P206" s="129"/>
      <c r="Q206" s="129"/>
      <c r="R206" s="129"/>
      <c r="S206" s="129"/>
      <c r="T206" s="129"/>
      <c r="U206" s="129"/>
      <c r="V206" s="129"/>
      <c r="W206" s="129"/>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29"/>
      <c r="AY206" s="129"/>
      <c r="AZ206" s="129"/>
      <c r="BA206" s="129"/>
      <c r="BB206" s="129"/>
      <c r="BC206" s="129"/>
      <c r="BD206" s="129"/>
      <c r="BE206" s="129"/>
      <c r="BF206" s="129"/>
      <c r="BG206" s="129">
        <v>1</v>
      </c>
      <c r="BH206" s="129"/>
      <c r="BI206" s="129">
        <v>1</v>
      </c>
      <c r="BJ206" s="129"/>
      <c r="BK206" s="129"/>
      <c r="BL206" s="129"/>
      <c r="BM206" s="129"/>
      <c r="BN206" s="129"/>
      <c r="BO206" s="129"/>
      <c r="BP206" s="129">
        <v>4</v>
      </c>
      <c r="BQ206" s="129"/>
      <c r="BR206" s="129">
        <v>4</v>
      </c>
      <c r="BS206" s="129"/>
      <c r="BT206" s="129"/>
      <c r="BU206" s="231">
        <f t="shared" si="15"/>
        <v>10</v>
      </c>
    </row>
    <row r="207" spans="1:73" ht="15" x14ac:dyDescent="0.15">
      <c r="A207" s="369" t="s">
        <v>410</v>
      </c>
      <c r="B207" s="370" t="s">
        <v>523</v>
      </c>
      <c r="C207" s="370"/>
      <c r="D207" s="370" t="s">
        <v>826</v>
      </c>
      <c r="E207" s="370" t="s">
        <v>135</v>
      </c>
      <c r="F207" s="370"/>
      <c r="G207" s="371">
        <v>0.3</v>
      </c>
      <c r="H207" s="372">
        <v>0.4</v>
      </c>
      <c r="I207" s="370" t="s">
        <v>1027</v>
      </c>
      <c r="J207" s="373">
        <f t="shared" si="16"/>
        <v>24</v>
      </c>
      <c r="K207" s="373">
        <f t="shared" si="14"/>
        <v>32</v>
      </c>
      <c r="L207" s="374"/>
      <c r="M207" s="173"/>
      <c r="N207" s="129"/>
      <c r="O207" s="129"/>
      <c r="P207" s="129"/>
      <c r="Q207" s="129"/>
      <c r="R207" s="129"/>
      <c r="S207" s="129"/>
      <c r="T207" s="129"/>
      <c r="U207" s="129"/>
      <c r="V207" s="129"/>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s="129"/>
      <c r="AZ207" s="129"/>
      <c r="BA207" s="129"/>
      <c r="BB207" s="129"/>
      <c r="BC207" s="129"/>
      <c r="BD207" s="129"/>
      <c r="BE207" s="129"/>
      <c r="BF207" s="129"/>
      <c r="BG207" s="129"/>
      <c r="BH207" s="129"/>
      <c r="BI207" s="129"/>
      <c r="BJ207" s="129"/>
      <c r="BK207" s="129"/>
      <c r="BL207" s="129"/>
      <c r="BM207" s="129"/>
      <c r="BN207" s="129"/>
      <c r="BO207" s="129"/>
      <c r="BP207" s="129"/>
      <c r="BQ207" s="129"/>
      <c r="BR207" s="129">
        <v>1</v>
      </c>
      <c r="BS207" s="129">
        <v>18</v>
      </c>
      <c r="BT207" s="129">
        <v>12</v>
      </c>
      <c r="BU207" s="231">
        <f t="shared" si="15"/>
        <v>31</v>
      </c>
    </row>
    <row r="208" spans="1:73" ht="15" x14ac:dyDescent="0.15">
      <c r="A208" s="369" t="s">
        <v>411</v>
      </c>
      <c r="B208" s="370" t="s">
        <v>523</v>
      </c>
      <c r="C208" s="370" t="s">
        <v>227</v>
      </c>
      <c r="D208" s="370" t="s">
        <v>827</v>
      </c>
      <c r="E208" s="370" t="s">
        <v>135</v>
      </c>
      <c r="F208" s="370"/>
      <c r="G208" s="371">
        <v>0.2</v>
      </c>
      <c r="H208" s="372">
        <v>0.2</v>
      </c>
      <c r="I208" s="370" t="s">
        <v>1027</v>
      </c>
      <c r="J208" s="373">
        <f t="shared" si="16"/>
        <v>16</v>
      </c>
      <c r="K208" s="373">
        <f t="shared" si="14"/>
        <v>16</v>
      </c>
      <c r="L208" s="374"/>
      <c r="M208" s="173"/>
      <c r="N208" s="129"/>
      <c r="O208" s="129"/>
      <c r="P208" s="129"/>
      <c r="Q208" s="129"/>
      <c r="R208" s="129"/>
      <c r="S208" s="129"/>
      <c r="T208" s="129"/>
      <c r="U208" s="129"/>
      <c r="V208" s="129">
        <v>1</v>
      </c>
      <c r="W208" s="129"/>
      <c r="X208" s="129"/>
      <c r="Y208" s="129"/>
      <c r="Z208" s="129"/>
      <c r="AA208" s="129"/>
      <c r="AB208" s="129"/>
      <c r="AC208" s="129"/>
      <c r="AE208" s="129">
        <v>1</v>
      </c>
      <c r="AF208" s="129"/>
      <c r="AG208" s="129"/>
      <c r="AH208" s="129"/>
      <c r="AI208" s="129"/>
      <c r="AJ208" s="129"/>
      <c r="AK208" s="129"/>
      <c r="AL208" s="129"/>
      <c r="AM208" s="129"/>
      <c r="AN208" s="129"/>
      <c r="AO208" s="129"/>
      <c r="AP208" s="129"/>
      <c r="AQ208" s="129"/>
      <c r="AR208" s="129"/>
      <c r="AS208" s="129"/>
      <c r="AT208" s="129"/>
      <c r="AU208" s="129"/>
      <c r="AV208" s="129"/>
      <c r="AW208" s="129"/>
      <c r="AX208" s="129"/>
      <c r="AY208" s="129"/>
      <c r="AZ208" s="129"/>
      <c r="BA208" s="129"/>
      <c r="BB208" s="129"/>
      <c r="BC208" s="129"/>
      <c r="BD208" s="129"/>
      <c r="BE208" s="129"/>
      <c r="BF208" s="129"/>
      <c r="BG208" s="129"/>
      <c r="BH208" s="129"/>
      <c r="BI208" s="129"/>
      <c r="BJ208" s="129"/>
      <c r="BK208" s="129"/>
      <c r="BL208" s="129"/>
      <c r="BM208" s="129"/>
      <c r="BN208" s="129"/>
      <c r="BO208" s="129"/>
      <c r="BP208" s="129"/>
      <c r="BQ208" s="129"/>
      <c r="BR208" s="129"/>
      <c r="BS208" s="129"/>
      <c r="BT208" s="129"/>
      <c r="BU208" s="231">
        <f t="shared" si="15"/>
        <v>2</v>
      </c>
    </row>
    <row r="209" spans="1:73" ht="15" x14ac:dyDescent="0.15">
      <c r="A209" s="369" t="s">
        <v>412</v>
      </c>
      <c r="B209" s="370" t="s">
        <v>523</v>
      </c>
      <c r="C209" s="370" t="s">
        <v>247</v>
      </c>
      <c r="D209" s="375" t="s">
        <v>828</v>
      </c>
      <c r="E209" s="370" t="s">
        <v>135</v>
      </c>
      <c r="F209" s="370"/>
      <c r="G209" s="371">
        <v>7.4999999999999997E-2</v>
      </c>
      <c r="H209" s="372">
        <v>0.2</v>
      </c>
      <c r="I209" s="370" t="s">
        <v>1027</v>
      </c>
      <c r="J209" s="373">
        <f t="shared" si="16"/>
        <v>6</v>
      </c>
      <c r="K209" s="373">
        <f t="shared" si="14"/>
        <v>16</v>
      </c>
      <c r="L209" s="374"/>
      <c r="M209" s="173"/>
      <c r="N209" s="129"/>
      <c r="O209" s="129"/>
      <c r="P209" s="129"/>
      <c r="Q209" s="129"/>
      <c r="R209" s="129"/>
      <c r="S209" s="129"/>
      <c r="T209" s="129"/>
      <c r="U209" s="129"/>
      <c r="V209" s="129"/>
      <c r="W209" s="129"/>
      <c r="X209" s="129"/>
      <c r="Y209" s="129"/>
      <c r="Z209" s="129"/>
      <c r="AA209" s="129"/>
      <c r="AB209" s="129"/>
      <c r="AC209" s="129"/>
      <c r="AD209" s="129"/>
      <c r="AE209" s="129"/>
      <c r="AF209" s="129"/>
      <c r="AG209" s="129"/>
      <c r="AH209" s="129"/>
      <c r="AI209" s="129"/>
      <c r="AJ209" s="129"/>
      <c r="AK209" s="129"/>
      <c r="AL209" s="129"/>
      <c r="AM209" s="129"/>
      <c r="AN209" s="129"/>
      <c r="AO209" s="129"/>
      <c r="AP209" s="129"/>
      <c r="AQ209" s="129"/>
      <c r="AR209" s="129"/>
      <c r="AS209" s="129"/>
      <c r="AT209" s="129">
        <v>4</v>
      </c>
      <c r="AU209" s="129"/>
      <c r="AV209" s="129"/>
      <c r="AW209" s="129"/>
      <c r="AX209" s="129"/>
      <c r="AY209" s="129"/>
      <c r="AZ209" s="129"/>
      <c r="BA209" s="129"/>
      <c r="BB209" s="129"/>
      <c r="BC209" s="129"/>
      <c r="BD209" s="129"/>
      <c r="BE209" s="129"/>
      <c r="BF209" s="129"/>
      <c r="BG209" s="129"/>
      <c r="BH209" s="129"/>
      <c r="BI209" s="129"/>
      <c r="BJ209" s="129"/>
      <c r="BK209" s="129"/>
      <c r="BL209" s="129"/>
      <c r="BM209" s="129"/>
      <c r="BN209" s="129"/>
      <c r="BO209" s="129"/>
      <c r="BP209" s="129"/>
      <c r="BQ209" s="129"/>
      <c r="BR209" s="129"/>
      <c r="BS209" s="129"/>
      <c r="BT209" s="129"/>
      <c r="BU209" s="231">
        <f t="shared" si="15"/>
        <v>4</v>
      </c>
    </row>
    <row r="210" spans="1:73" ht="15" x14ac:dyDescent="0.15">
      <c r="A210" s="369" t="s">
        <v>413</v>
      </c>
      <c r="B210" s="370" t="s">
        <v>523</v>
      </c>
      <c r="C210" s="370" t="s">
        <v>247</v>
      </c>
      <c r="D210" s="375" t="s">
        <v>829</v>
      </c>
      <c r="E210" s="370" t="s">
        <v>135</v>
      </c>
      <c r="F210" s="370"/>
      <c r="G210" s="371">
        <v>0.1</v>
      </c>
      <c r="H210" s="372">
        <v>0.2</v>
      </c>
      <c r="I210" s="370" t="s">
        <v>1027</v>
      </c>
      <c r="J210" s="373">
        <f t="shared" si="16"/>
        <v>8</v>
      </c>
      <c r="K210" s="373">
        <f t="shared" si="14"/>
        <v>16</v>
      </c>
      <c r="L210" s="374"/>
      <c r="M210" s="173"/>
      <c r="N210" s="129"/>
      <c r="O210" s="129"/>
      <c r="P210" s="129"/>
      <c r="Q210" s="129"/>
      <c r="R210" s="129"/>
      <c r="S210" s="129"/>
      <c r="T210" s="129"/>
      <c r="U210" s="129"/>
      <c r="V210" s="129"/>
      <c r="W210" s="129"/>
      <c r="X210" s="129"/>
      <c r="Y210" s="129"/>
      <c r="Z210" s="129"/>
      <c r="AA210" s="129"/>
      <c r="AB210" s="129">
        <v>8</v>
      </c>
      <c r="AC210" s="129"/>
      <c r="AD210" s="129"/>
      <c r="AE210" s="129"/>
      <c r="AF210" s="129"/>
      <c r="AG210" s="129"/>
      <c r="AH210" s="129"/>
      <c r="AI210" s="129"/>
      <c r="AJ210" s="129"/>
      <c r="AK210" s="129"/>
      <c r="AL210" s="129"/>
      <c r="AM210" s="129"/>
      <c r="AN210" s="129"/>
      <c r="AO210" s="129"/>
      <c r="AP210" s="129"/>
      <c r="AQ210" s="129"/>
      <c r="AR210" s="129"/>
      <c r="AS210" s="129"/>
      <c r="AT210" s="129"/>
      <c r="AU210" s="129"/>
      <c r="AV210" s="129"/>
      <c r="AW210" s="129"/>
      <c r="AX210" s="129"/>
      <c r="AY210" s="129"/>
      <c r="AZ210" s="129"/>
      <c r="BA210" s="129"/>
      <c r="BB210" s="129"/>
      <c r="BC210" s="129"/>
      <c r="BD210" s="129"/>
      <c r="BE210" s="129"/>
      <c r="BF210" s="129"/>
      <c r="BG210" s="129"/>
      <c r="BH210" s="129"/>
      <c r="BI210" s="129"/>
      <c r="BJ210" s="129"/>
      <c r="BK210" s="129"/>
      <c r="BL210" s="129"/>
      <c r="BM210" s="129"/>
      <c r="BN210" s="129"/>
      <c r="BO210" s="129"/>
      <c r="BP210" s="129"/>
      <c r="BQ210" s="129"/>
      <c r="BR210" s="129"/>
      <c r="BS210" s="129"/>
      <c r="BT210" s="129"/>
      <c r="BU210" s="231">
        <f t="shared" si="15"/>
        <v>8</v>
      </c>
    </row>
    <row r="211" spans="1:73" ht="15" x14ac:dyDescent="0.15">
      <c r="A211" s="369" t="s">
        <v>414</v>
      </c>
      <c r="B211" s="370" t="s">
        <v>523</v>
      </c>
      <c r="C211" s="370" t="s">
        <v>247</v>
      </c>
      <c r="D211" s="375" t="s">
        <v>830</v>
      </c>
      <c r="E211" s="370" t="s">
        <v>135</v>
      </c>
      <c r="F211" s="370"/>
      <c r="G211" s="371">
        <v>0.1</v>
      </c>
      <c r="H211" s="372">
        <v>0.3</v>
      </c>
      <c r="I211" s="370" t="s">
        <v>1027</v>
      </c>
      <c r="J211" s="373">
        <f t="shared" si="16"/>
        <v>8</v>
      </c>
      <c r="K211" s="373">
        <f t="shared" si="14"/>
        <v>24</v>
      </c>
      <c r="L211" s="374"/>
      <c r="M211" s="173">
        <v>23</v>
      </c>
      <c r="N211" s="129">
        <v>23</v>
      </c>
      <c r="O211" s="129"/>
      <c r="P211" s="129"/>
      <c r="Q211" s="129"/>
      <c r="R211" s="129">
        <v>23</v>
      </c>
      <c r="S211" s="129">
        <v>2</v>
      </c>
      <c r="T211" s="129">
        <v>18</v>
      </c>
      <c r="U211" s="129">
        <v>27</v>
      </c>
      <c r="V211" s="129">
        <v>30</v>
      </c>
      <c r="W211" s="129"/>
      <c r="X211" s="129"/>
      <c r="Y211" s="129"/>
      <c r="Z211" s="129"/>
      <c r="AA211" s="129"/>
      <c r="AB211" s="129"/>
      <c r="AC211" s="129"/>
      <c r="AD211" s="129">
        <v>3</v>
      </c>
      <c r="AE211" s="129"/>
      <c r="AF211" s="129">
        <v>13</v>
      </c>
      <c r="AG211" s="129"/>
      <c r="AH211" s="129"/>
      <c r="AI211" s="129"/>
      <c r="AJ211" s="129">
        <v>16</v>
      </c>
      <c r="AK211" s="129"/>
      <c r="AL211" s="129"/>
      <c r="AM211" s="129"/>
      <c r="AN211" s="129">
        <v>39</v>
      </c>
      <c r="AO211" s="129"/>
      <c r="AP211" s="129"/>
      <c r="AQ211" s="129"/>
      <c r="AR211" s="129"/>
      <c r="AS211" s="129"/>
      <c r="AT211" s="129"/>
      <c r="AU211" s="129"/>
      <c r="AV211" s="129"/>
      <c r="AW211" s="129"/>
      <c r="AX211" s="129"/>
      <c r="AY211" s="129">
        <v>20</v>
      </c>
      <c r="AZ211" s="129">
        <v>3</v>
      </c>
      <c r="BB211" s="129"/>
      <c r="BC211" s="129"/>
      <c r="BD211" s="129"/>
      <c r="BE211" s="129"/>
      <c r="BF211" s="129"/>
      <c r="BG211" s="129"/>
      <c r="BH211" s="129"/>
      <c r="BI211" s="129"/>
      <c r="BJ211" s="129"/>
      <c r="BK211" s="129">
        <v>95</v>
      </c>
      <c r="BL211" s="129"/>
      <c r="BM211" s="129"/>
      <c r="BN211" s="129"/>
      <c r="BO211" s="129"/>
      <c r="BP211" s="129"/>
      <c r="BQ211" s="129"/>
      <c r="BR211" s="129"/>
      <c r="BS211" s="129">
        <v>80</v>
      </c>
      <c r="BT211" s="129">
        <v>94</v>
      </c>
      <c r="BU211" s="231">
        <f t="shared" si="15"/>
        <v>509</v>
      </c>
    </row>
    <row r="212" spans="1:73" ht="15" x14ac:dyDescent="0.15">
      <c r="A212" s="369" t="s">
        <v>415</v>
      </c>
      <c r="B212" s="370" t="s">
        <v>523</v>
      </c>
      <c r="C212" s="370" t="s">
        <v>247</v>
      </c>
      <c r="D212" s="375" t="s">
        <v>831</v>
      </c>
      <c r="E212" s="370" t="s">
        <v>135</v>
      </c>
      <c r="F212" s="370"/>
      <c r="G212" s="371">
        <v>0.15</v>
      </c>
      <c r="H212" s="372">
        <v>0.5</v>
      </c>
      <c r="I212" s="370" t="s">
        <v>1027</v>
      </c>
      <c r="J212" s="373">
        <f t="shared" si="16"/>
        <v>12</v>
      </c>
      <c r="K212" s="373">
        <f t="shared" si="14"/>
        <v>40</v>
      </c>
      <c r="L212" s="374"/>
      <c r="M212" s="173"/>
      <c r="N212" s="129"/>
      <c r="O212" s="129"/>
      <c r="P212" s="129"/>
      <c r="Q212" s="129"/>
      <c r="R212" s="129"/>
      <c r="S212" s="129"/>
      <c r="T212" s="129"/>
      <c r="U212" s="129">
        <v>1</v>
      </c>
      <c r="V212" s="129"/>
      <c r="W212" s="129"/>
      <c r="X212" s="129"/>
      <c r="Y212" s="129"/>
      <c r="Z212" s="129"/>
      <c r="AA212" s="129"/>
      <c r="AB212" s="129"/>
      <c r="AC212" s="129"/>
      <c r="AD212" s="129"/>
      <c r="AE212" s="129"/>
      <c r="AF212" s="129"/>
      <c r="AG212" s="129"/>
      <c r="AH212" s="129"/>
      <c r="AI212" s="129"/>
      <c r="AJ212" s="129"/>
      <c r="AK212" s="129"/>
      <c r="AL212" s="129"/>
      <c r="AM212" s="129"/>
      <c r="AN212" s="129"/>
      <c r="AO212" s="129"/>
      <c r="AP212" s="129"/>
      <c r="AQ212" s="129"/>
      <c r="AR212" s="129"/>
      <c r="AS212" s="129"/>
      <c r="AT212" s="129"/>
      <c r="AU212" s="129"/>
      <c r="AV212" s="129"/>
      <c r="AW212" s="129"/>
      <c r="AX212" s="129"/>
      <c r="AY212" s="129"/>
      <c r="AZ212" s="129"/>
      <c r="BA212" s="129"/>
      <c r="BB212" s="129"/>
      <c r="BC212" s="129"/>
      <c r="BD212" s="129"/>
      <c r="BE212" s="129"/>
      <c r="BF212" s="129"/>
      <c r="BG212" s="129"/>
      <c r="BH212" s="129"/>
      <c r="BI212" s="129"/>
      <c r="BJ212" s="129"/>
      <c r="BK212" s="129"/>
      <c r="BL212" s="129"/>
      <c r="BM212" s="129"/>
      <c r="BN212" s="129"/>
      <c r="BO212" s="129"/>
      <c r="BP212" s="129"/>
      <c r="BQ212" s="129"/>
      <c r="BR212" s="129"/>
      <c r="BS212" s="129"/>
      <c r="BT212" s="129"/>
      <c r="BU212" s="231">
        <f t="shared" si="15"/>
        <v>1</v>
      </c>
    </row>
    <row r="213" spans="1:73" ht="15" x14ac:dyDescent="0.15">
      <c r="A213" s="369" t="s">
        <v>416</v>
      </c>
      <c r="B213" s="370" t="s">
        <v>523</v>
      </c>
      <c r="C213" s="370" t="s">
        <v>247</v>
      </c>
      <c r="D213" s="376" t="s">
        <v>840</v>
      </c>
      <c r="E213" s="370" t="s">
        <v>135</v>
      </c>
      <c r="F213" s="370"/>
      <c r="G213" s="371">
        <v>0.2</v>
      </c>
      <c r="H213" s="372">
        <v>0.3</v>
      </c>
      <c r="I213" s="370" t="s">
        <v>1027</v>
      </c>
      <c r="J213" s="373">
        <f t="shared" si="16"/>
        <v>16</v>
      </c>
      <c r="K213" s="373">
        <f t="shared" si="14"/>
        <v>24</v>
      </c>
      <c r="L213" s="374"/>
      <c r="M213" s="173"/>
      <c r="N213" s="129"/>
      <c r="O213" s="129"/>
      <c r="P213" s="129">
        <v>15</v>
      </c>
      <c r="Q213" s="129"/>
      <c r="R213" s="129"/>
      <c r="S213" s="129"/>
      <c r="T213" s="129"/>
      <c r="U213" s="129"/>
      <c r="V213" s="129"/>
      <c r="W213" s="129"/>
      <c r="X213" s="129"/>
      <c r="Y213" s="129"/>
      <c r="Z213" s="129"/>
      <c r="AA213" s="129"/>
      <c r="AB213" s="129"/>
      <c r="AC213" s="129"/>
      <c r="AD213" s="129"/>
      <c r="AE213" s="129">
        <v>10</v>
      </c>
      <c r="AG213" s="129"/>
      <c r="AH213" s="129">
        <v>26</v>
      </c>
      <c r="AI213" s="129"/>
      <c r="AJ213" s="129"/>
      <c r="AK213" s="129"/>
      <c r="AL213" s="129">
        <v>7</v>
      </c>
      <c r="AM213" s="129"/>
      <c r="AN213" s="129"/>
      <c r="AO213" s="129">
        <v>14</v>
      </c>
      <c r="AP213" s="129">
        <v>19</v>
      </c>
      <c r="AQ213" s="129"/>
      <c r="AR213" s="129"/>
      <c r="AS213" s="129"/>
      <c r="AT213" s="129"/>
      <c r="AU213" s="129"/>
      <c r="AV213" s="129"/>
      <c r="AW213" s="129"/>
      <c r="AX213" s="129"/>
      <c r="AY213" s="129"/>
      <c r="AZ213" s="129"/>
      <c r="BA213" s="129"/>
      <c r="BB213" s="129"/>
      <c r="BC213" s="129"/>
      <c r="BD213" s="129"/>
      <c r="BE213" s="129"/>
      <c r="BF213" s="129"/>
      <c r="BG213" s="129"/>
      <c r="BH213" s="129"/>
      <c r="BI213" s="129"/>
      <c r="BJ213" s="129"/>
      <c r="BK213" s="129"/>
      <c r="BL213" s="129"/>
      <c r="BM213" s="129"/>
      <c r="BN213" s="129"/>
      <c r="BO213" s="129"/>
      <c r="BP213" s="129"/>
      <c r="BQ213" s="129"/>
      <c r="BR213" s="129">
        <v>96</v>
      </c>
      <c r="BS213" s="129"/>
      <c r="BT213" s="129"/>
      <c r="BU213" s="231">
        <f t="shared" si="15"/>
        <v>187</v>
      </c>
    </row>
    <row r="214" spans="1:73" ht="15" x14ac:dyDescent="0.15">
      <c r="A214" s="369" t="s">
        <v>417</v>
      </c>
      <c r="B214" s="370" t="s">
        <v>523</v>
      </c>
      <c r="C214" s="370" t="s">
        <v>247</v>
      </c>
      <c r="D214" s="376" t="s">
        <v>841</v>
      </c>
      <c r="E214" s="370" t="s">
        <v>135</v>
      </c>
      <c r="F214" s="370"/>
      <c r="G214" s="371">
        <v>0.2</v>
      </c>
      <c r="H214" s="372">
        <v>0.6</v>
      </c>
      <c r="I214" s="370" t="s">
        <v>1027</v>
      </c>
      <c r="J214" s="373">
        <f t="shared" si="16"/>
        <v>16</v>
      </c>
      <c r="K214" s="373">
        <f t="shared" si="14"/>
        <v>48</v>
      </c>
      <c r="L214" s="374"/>
      <c r="M214" s="173"/>
      <c r="N214" s="129"/>
      <c r="O214" s="129"/>
      <c r="P214" s="129"/>
      <c r="Q214" s="129"/>
      <c r="R214" s="129"/>
      <c r="S214" s="129"/>
      <c r="T214" s="129"/>
      <c r="U214" s="129"/>
      <c r="V214" s="129"/>
      <c r="W214" s="129"/>
      <c r="X214" s="129"/>
      <c r="Y214" s="129"/>
      <c r="Z214" s="129"/>
      <c r="AA214" s="129"/>
      <c r="AB214" s="129"/>
      <c r="AC214" s="129"/>
      <c r="AD214" s="129"/>
      <c r="AE214" s="129"/>
      <c r="AF214" s="129"/>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s="129"/>
      <c r="BC214" s="129"/>
      <c r="BD214" s="129"/>
      <c r="BE214" s="129"/>
      <c r="BF214" s="129"/>
      <c r="BG214" s="129"/>
      <c r="BH214" s="129"/>
      <c r="BI214" s="129"/>
      <c r="BJ214" s="129"/>
      <c r="BK214" s="129">
        <v>14</v>
      </c>
      <c r="BL214" s="129">
        <v>1</v>
      </c>
      <c r="BM214" s="129"/>
      <c r="BN214" s="129"/>
      <c r="BO214" s="129"/>
      <c r="BP214" s="129"/>
      <c r="BQ214" s="129"/>
      <c r="BR214" s="129">
        <v>7</v>
      </c>
      <c r="BS214" s="129"/>
      <c r="BT214" s="129"/>
      <c r="BU214" s="231">
        <f t="shared" si="15"/>
        <v>22</v>
      </c>
    </row>
    <row r="215" spans="1:73" ht="15" x14ac:dyDescent="0.15">
      <c r="A215" s="369" t="s">
        <v>418</v>
      </c>
      <c r="B215" s="370" t="s">
        <v>523</v>
      </c>
      <c r="C215" s="370" t="s">
        <v>248</v>
      </c>
      <c r="D215" s="370" t="s">
        <v>832</v>
      </c>
      <c r="E215" s="370" t="s">
        <v>135</v>
      </c>
      <c r="F215" s="370"/>
      <c r="G215" s="371">
        <v>0.1</v>
      </c>
      <c r="H215" s="372">
        <v>0.25</v>
      </c>
      <c r="I215" s="370" t="s">
        <v>1027</v>
      </c>
      <c r="J215" s="373">
        <f t="shared" si="16"/>
        <v>8</v>
      </c>
      <c r="K215" s="373">
        <f t="shared" si="14"/>
        <v>20</v>
      </c>
      <c r="L215" s="374"/>
      <c r="M215" s="173"/>
      <c r="N215" s="129"/>
      <c r="O215" s="129"/>
      <c r="P215" s="129"/>
      <c r="Q215" s="129"/>
      <c r="R215" s="129"/>
      <c r="S215" s="129"/>
      <c r="T215" s="129"/>
      <c r="U215" s="129"/>
      <c r="V215" s="129"/>
      <c r="W215" s="129">
        <v>3</v>
      </c>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c r="BF215" s="129"/>
      <c r="BG215" s="129"/>
      <c r="BH215" s="129"/>
      <c r="BI215" s="129"/>
      <c r="BJ215" s="129"/>
      <c r="BK215" s="129"/>
      <c r="BL215" s="129"/>
      <c r="BM215" s="129"/>
      <c r="BN215" s="129"/>
      <c r="BO215" s="129"/>
      <c r="BP215" s="129"/>
      <c r="BQ215" s="129"/>
      <c r="BR215" s="129"/>
      <c r="BS215" s="129"/>
      <c r="BT215" s="129"/>
      <c r="BU215" s="231">
        <f t="shared" si="15"/>
        <v>3</v>
      </c>
    </row>
    <row r="216" spans="1:73" ht="15" x14ac:dyDescent="0.15">
      <c r="A216" s="369" t="s">
        <v>419</v>
      </c>
      <c r="B216" s="370" t="s">
        <v>523</v>
      </c>
      <c r="C216" s="370" t="s">
        <v>248</v>
      </c>
      <c r="D216" s="370" t="s">
        <v>833</v>
      </c>
      <c r="E216" s="370" t="s">
        <v>135</v>
      </c>
      <c r="F216" s="370"/>
      <c r="G216" s="371">
        <v>0.1</v>
      </c>
      <c r="H216" s="372">
        <v>0.4</v>
      </c>
      <c r="I216" s="370" t="s">
        <v>1027</v>
      </c>
      <c r="J216" s="373">
        <f t="shared" si="16"/>
        <v>8</v>
      </c>
      <c r="K216" s="373">
        <f t="shared" si="14"/>
        <v>32</v>
      </c>
      <c r="L216" s="374"/>
      <c r="M216" s="173"/>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v>2</v>
      </c>
      <c r="AZ216" s="129"/>
      <c r="BA216" s="129"/>
      <c r="BB216" s="129"/>
      <c r="BC216" s="129"/>
      <c r="BD216" s="129"/>
      <c r="BE216" s="129"/>
      <c r="BF216" s="129"/>
      <c r="BG216" s="129"/>
      <c r="BH216" s="129"/>
      <c r="BI216" s="129"/>
      <c r="BJ216" s="129"/>
      <c r="BK216" s="129"/>
      <c r="BL216" s="129"/>
      <c r="BM216" s="129"/>
      <c r="BN216" s="129"/>
      <c r="BO216" s="129"/>
      <c r="BP216" s="129"/>
      <c r="BQ216" s="129"/>
      <c r="BR216" s="129"/>
      <c r="BS216" s="129"/>
      <c r="BT216" s="129"/>
      <c r="BU216" s="231">
        <f t="shared" si="15"/>
        <v>2</v>
      </c>
    </row>
    <row r="217" spans="1:73" ht="15" x14ac:dyDescent="0.15">
      <c r="A217" s="369" t="s">
        <v>420</v>
      </c>
      <c r="B217" s="370" t="s">
        <v>523</v>
      </c>
      <c r="C217" s="370" t="s">
        <v>248</v>
      </c>
      <c r="D217" s="370" t="s">
        <v>834</v>
      </c>
      <c r="E217" s="370" t="s">
        <v>135</v>
      </c>
      <c r="F217" s="370"/>
      <c r="G217" s="371">
        <v>0.1</v>
      </c>
      <c r="H217" s="372">
        <v>0.5</v>
      </c>
      <c r="I217" s="370" t="s">
        <v>1027</v>
      </c>
      <c r="J217" s="373">
        <f t="shared" si="16"/>
        <v>8</v>
      </c>
      <c r="K217" s="373">
        <f t="shared" si="14"/>
        <v>40</v>
      </c>
      <c r="L217" s="374"/>
      <c r="M217" s="173"/>
      <c r="N217" s="129"/>
      <c r="O217" s="129"/>
      <c r="P217" s="129"/>
      <c r="Q217" s="129"/>
      <c r="R217" s="129"/>
      <c r="S217" s="129"/>
      <c r="T217" s="129"/>
      <c r="U217" s="129"/>
      <c r="V217" s="129"/>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c r="AX217" s="129"/>
      <c r="AY217" s="129"/>
      <c r="AZ217" s="129"/>
      <c r="BA217" s="129"/>
      <c r="BB217" s="129"/>
      <c r="BC217" s="129"/>
      <c r="BD217" s="129"/>
      <c r="BE217" s="129"/>
      <c r="BF217" s="129"/>
      <c r="BG217" s="129"/>
      <c r="BH217" s="129"/>
      <c r="BI217" s="129"/>
      <c r="BJ217" s="129"/>
      <c r="BK217" s="129"/>
      <c r="BL217" s="129"/>
      <c r="BM217" s="129"/>
      <c r="BN217" s="129"/>
      <c r="BO217" s="129"/>
      <c r="BP217" s="129"/>
      <c r="BQ217" s="129"/>
      <c r="BR217" s="129"/>
      <c r="BS217" s="129"/>
      <c r="BT217" s="129">
        <v>17</v>
      </c>
      <c r="BU217" s="231">
        <f t="shared" si="15"/>
        <v>17</v>
      </c>
    </row>
    <row r="218" spans="1:73" ht="15" x14ac:dyDescent="0.15">
      <c r="A218" s="369" t="s">
        <v>421</v>
      </c>
      <c r="B218" s="370" t="s">
        <v>523</v>
      </c>
      <c r="C218" s="370" t="s">
        <v>248</v>
      </c>
      <c r="D218" s="370" t="s">
        <v>835</v>
      </c>
      <c r="E218" s="370" t="s">
        <v>135</v>
      </c>
      <c r="F218" s="370"/>
      <c r="G218" s="371">
        <v>0.1</v>
      </c>
      <c r="H218" s="372">
        <v>1.7</v>
      </c>
      <c r="I218" s="370" t="s">
        <v>1027</v>
      </c>
      <c r="J218" s="373">
        <f t="shared" si="16"/>
        <v>8</v>
      </c>
      <c r="K218" s="373">
        <f t="shared" si="14"/>
        <v>136</v>
      </c>
      <c r="L218" s="374"/>
      <c r="M218" s="173"/>
      <c r="N218" s="129"/>
      <c r="O218" s="129"/>
      <c r="P218" s="129"/>
      <c r="Q218" s="129"/>
      <c r="R218" s="129"/>
      <c r="S218" s="129"/>
      <c r="T218" s="129"/>
      <c r="U218" s="129"/>
      <c r="V218" s="129"/>
      <c r="W218" s="129"/>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c r="BF218" s="129"/>
      <c r="BG218" s="129"/>
      <c r="BH218" s="129"/>
      <c r="BI218" s="129"/>
      <c r="BJ218" s="129"/>
      <c r="BK218" s="129"/>
      <c r="BL218" s="129"/>
      <c r="BM218" s="129"/>
      <c r="BN218" s="129"/>
      <c r="BO218" s="129"/>
      <c r="BP218" s="129">
        <v>1</v>
      </c>
      <c r="BQ218" s="129">
        <v>1</v>
      </c>
      <c r="BR218" s="129"/>
      <c r="BS218" s="129"/>
      <c r="BT218" s="129"/>
      <c r="BU218" s="231">
        <f t="shared" si="15"/>
        <v>2</v>
      </c>
    </row>
    <row r="219" spans="1:73" ht="15" x14ac:dyDescent="0.15">
      <c r="A219" s="369" t="s">
        <v>422</v>
      </c>
      <c r="B219" s="370" t="s">
        <v>523</v>
      </c>
      <c r="C219" s="370" t="s">
        <v>248</v>
      </c>
      <c r="D219" s="370" t="s">
        <v>836</v>
      </c>
      <c r="E219" s="370" t="s">
        <v>135</v>
      </c>
      <c r="F219" s="370"/>
      <c r="G219" s="371">
        <v>0.15</v>
      </c>
      <c r="H219" s="372">
        <v>1</v>
      </c>
      <c r="I219" s="370" t="s">
        <v>1027</v>
      </c>
      <c r="J219" s="373">
        <f t="shared" si="16"/>
        <v>12</v>
      </c>
      <c r="K219" s="373">
        <f t="shared" si="14"/>
        <v>80</v>
      </c>
      <c r="L219" s="374"/>
      <c r="M219" s="173"/>
      <c r="N219" s="129"/>
      <c r="O219" s="129"/>
      <c r="P219" s="129"/>
      <c r="Q219" s="129"/>
      <c r="R219" s="129"/>
      <c r="S219" s="129"/>
      <c r="T219" s="129"/>
      <c r="U219" s="129"/>
      <c r="V219" s="129"/>
      <c r="W219" s="129"/>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v>1</v>
      </c>
      <c r="AV219" s="129"/>
      <c r="AW219" s="129"/>
      <c r="AX219" s="129"/>
      <c r="AY219" s="129"/>
      <c r="AZ219" s="129"/>
      <c r="BA219" s="129"/>
      <c r="BB219" s="129"/>
      <c r="BC219" s="129"/>
      <c r="BD219" s="129"/>
      <c r="BE219" s="129"/>
      <c r="BF219" s="129"/>
      <c r="BG219" s="129"/>
      <c r="BH219" s="129"/>
      <c r="BI219" s="129"/>
      <c r="BJ219" s="129"/>
      <c r="BK219" s="129"/>
      <c r="BL219" s="129"/>
      <c r="BM219" s="129"/>
      <c r="BN219" s="129"/>
      <c r="BO219" s="129"/>
      <c r="BP219" s="129"/>
      <c r="BQ219" s="129"/>
      <c r="BR219" s="129">
        <v>4</v>
      </c>
      <c r="BS219" s="129">
        <v>6</v>
      </c>
      <c r="BT219" s="129"/>
      <c r="BU219" s="231">
        <f t="shared" si="15"/>
        <v>11</v>
      </c>
    </row>
    <row r="220" spans="1:73" ht="15" x14ac:dyDescent="0.15">
      <c r="A220" s="369" t="s">
        <v>423</v>
      </c>
      <c r="B220" s="370" t="s">
        <v>523</v>
      </c>
      <c r="C220" s="370" t="s">
        <v>248</v>
      </c>
      <c r="D220" s="370" t="s">
        <v>837</v>
      </c>
      <c r="E220" s="370" t="s">
        <v>135</v>
      </c>
      <c r="F220" s="370"/>
      <c r="G220" s="371">
        <v>0.2</v>
      </c>
      <c r="H220" s="372">
        <v>0.6</v>
      </c>
      <c r="I220" s="370" t="s">
        <v>1027</v>
      </c>
      <c r="J220" s="373">
        <f t="shared" si="16"/>
        <v>16</v>
      </c>
      <c r="K220" s="373">
        <f t="shared" si="14"/>
        <v>48</v>
      </c>
      <c r="L220" s="374"/>
      <c r="M220" s="173"/>
      <c r="N220" s="129"/>
      <c r="O220" s="129"/>
      <c r="P220" s="129"/>
      <c r="Q220" s="129"/>
      <c r="R220" s="129"/>
      <c r="S220" s="129"/>
      <c r="T220" s="129"/>
      <c r="U220" s="129"/>
      <c r="V220" s="129"/>
      <c r="W220" s="129"/>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c r="BA220" s="129"/>
      <c r="BB220" s="129"/>
      <c r="BC220" s="129"/>
      <c r="BD220" s="129"/>
      <c r="BE220" s="129"/>
      <c r="BF220" s="129"/>
      <c r="BG220" s="129"/>
      <c r="BH220" s="129"/>
      <c r="BI220" s="129"/>
      <c r="BJ220" s="129"/>
      <c r="BK220" s="129"/>
      <c r="BL220" s="129">
        <f>1+1</f>
        <v>2</v>
      </c>
      <c r="BM220" s="129"/>
      <c r="BN220" s="129">
        <v>2</v>
      </c>
      <c r="BO220" s="129">
        <v>1</v>
      </c>
      <c r="BP220" s="129"/>
      <c r="BQ220" s="129"/>
      <c r="BR220" s="129">
        <v>1</v>
      </c>
      <c r="BS220" s="129"/>
      <c r="BT220" s="129"/>
      <c r="BU220" s="231">
        <f t="shared" si="15"/>
        <v>6</v>
      </c>
    </row>
    <row r="221" spans="1:73" ht="15" x14ac:dyDescent="0.15">
      <c r="A221" s="369" t="s">
        <v>424</v>
      </c>
      <c r="B221" s="370" t="s">
        <v>523</v>
      </c>
      <c r="C221" s="370" t="s">
        <v>248</v>
      </c>
      <c r="D221" s="370" t="s">
        <v>838</v>
      </c>
      <c r="E221" s="370" t="s">
        <v>135</v>
      </c>
      <c r="F221" s="370"/>
      <c r="G221" s="371">
        <v>0.2</v>
      </c>
      <c r="H221" s="372">
        <v>1.8</v>
      </c>
      <c r="I221" s="370" t="s">
        <v>1027</v>
      </c>
      <c r="J221" s="373">
        <f t="shared" ref="J221:J238" si="17">G221*80</f>
        <v>16</v>
      </c>
      <c r="K221" s="373">
        <f t="shared" si="14"/>
        <v>144</v>
      </c>
      <c r="L221" s="374"/>
      <c r="M221" s="173"/>
      <c r="N221" s="129"/>
      <c r="O221" s="129"/>
      <c r="P221" s="129"/>
      <c r="Q221" s="129"/>
      <c r="R221" s="129"/>
      <c r="S221" s="129"/>
      <c r="T221" s="129"/>
      <c r="U221" s="129"/>
      <c r="V221" s="129"/>
      <c r="W221" s="129"/>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c r="BF221" s="129"/>
      <c r="BG221" s="129"/>
      <c r="BH221" s="129"/>
      <c r="BI221" s="129"/>
      <c r="BJ221" s="129"/>
      <c r="BK221" s="129"/>
      <c r="BL221" s="129"/>
      <c r="BM221" s="129">
        <v>1</v>
      </c>
      <c r="BN221" s="129"/>
      <c r="BO221" s="129"/>
      <c r="BP221" s="129"/>
      <c r="BQ221" s="129"/>
      <c r="BR221" s="129"/>
      <c r="BS221" s="129"/>
      <c r="BT221" s="129"/>
      <c r="BU221" s="231">
        <f t="shared" si="15"/>
        <v>1</v>
      </c>
    </row>
    <row r="222" spans="1:73" ht="15" x14ac:dyDescent="0.15">
      <c r="A222" s="369" t="s">
        <v>425</v>
      </c>
      <c r="B222" s="370" t="s">
        <v>523</v>
      </c>
      <c r="C222" s="370" t="s">
        <v>248</v>
      </c>
      <c r="D222" s="370" t="s">
        <v>839</v>
      </c>
      <c r="E222" s="370" t="s">
        <v>135</v>
      </c>
      <c r="F222" s="370"/>
      <c r="G222" s="371">
        <v>0.5</v>
      </c>
      <c r="H222" s="372">
        <v>0.5</v>
      </c>
      <c r="I222" s="370" t="s">
        <v>1027</v>
      </c>
      <c r="J222" s="373">
        <f t="shared" si="17"/>
        <v>40</v>
      </c>
      <c r="K222" s="373">
        <f t="shared" si="14"/>
        <v>40</v>
      </c>
      <c r="L222" s="374"/>
      <c r="M222" s="173"/>
      <c r="N222" s="129"/>
      <c r="O222" s="129"/>
      <c r="P222" s="129"/>
      <c r="Q222" s="129"/>
      <c r="R222" s="129"/>
      <c r="S222" s="129"/>
      <c r="T222" s="129"/>
      <c r="U222" s="129"/>
      <c r="V222" s="129"/>
      <c r="W222" s="129"/>
      <c r="X222" s="129"/>
      <c r="Y222" s="129"/>
      <c r="Z222" s="129"/>
      <c r="AA222" s="129"/>
      <c r="AB222" s="129"/>
      <c r="AC222" s="129"/>
      <c r="AD222" s="129"/>
      <c r="AE222" s="129"/>
      <c r="AF222" s="129"/>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c r="BF222" s="129"/>
      <c r="BG222" s="129"/>
      <c r="BH222" s="129"/>
      <c r="BI222" s="129"/>
      <c r="BJ222" s="129"/>
      <c r="BK222" s="129">
        <v>7</v>
      </c>
      <c r="BL222" s="129"/>
      <c r="BM222" s="129"/>
      <c r="BN222" s="129"/>
      <c r="BO222" s="129"/>
      <c r="BP222" s="129">
        <v>3</v>
      </c>
      <c r="BQ222" s="129"/>
      <c r="BR222" s="129"/>
      <c r="BS222" s="129"/>
      <c r="BT222" s="129"/>
      <c r="BU222" s="231">
        <f t="shared" si="15"/>
        <v>10</v>
      </c>
    </row>
    <row r="223" spans="1:73" ht="15" x14ac:dyDescent="0.15">
      <c r="A223" s="377" t="s">
        <v>145</v>
      </c>
      <c r="B223" s="378" t="s">
        <v>524</v>
      </c>
      <c r="C223" s="378"/>
      <c r="D223" s="378" t="s">
        <v>842</v>
      </c>
      <c r="E223" s="378" t="s">
        <v>135</v>
      </c>
      <c r="F223" s="378"/>
      <c r="G223" s="379">
        <v>0.05</v>
      </c>
      <c r="H223" s="380">
        <v>0.2</v>
      </c>
      <c r="I223" s="378" t="s">
        <v>1027</v>
      </c>
      <c r="J223" s="381">
        <f t="shared" si="17"/>
        <v>4</v>
      </c>
      <c r="K223" s="381">
        <f t="shared" si="14"/>
        <v>16</v>
      </c>
      <c r="L223" s="382"/>
      <c r="M223" s="173"/>
      <c r="N223" s="129"/>
      <c r="O223" s="129"/>
      <c r="P223" s="129"/>
      <c r="Q223" s="129"/>
      <c r="R223" s="129"/>
      <c r="S223" s="129"/>
      <c r="T223" s="129"/>
      <c r="U223" s="129"/>
      <c r="V223" s="129"/>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v>5</v>
      </c>
      <c r="AU223" s="129"/>
      <c r="AV223" s="129"/>
      <c r="AW223" s="129"/>
      <c r="AX223" s="129"/>
      <c r="AY223" s="129"/>
      <c r="AZ223" s="129"/>
      <c r="BA223" s="129"/>
      <c r="BB223" s="129"/>
      <c r="BC223" s="129"/>
      <c r="BD223" s="129"/>
      <c r="BE223" s="129"/>
      <c r="BF223" s="129"/>
      <c r="BG223" s="129"/>
      <c r="BH223" s="129"/>
      <c r="BI223" s="129"/>
      <c r="BJ223" s="129"/>
      <c r="BK223" s="129"/>
      <c r="BL223" s="129"/>
      <c r="BM223" s="129"/>
      <c r="BN223" s="129"/>
      <c r="BO223" s="129"/>
      <c r="BP223" s="129"/>
      <c r="BQ223" s="129"/>
      <c r="BR223" s="129"/>
      <c r="BS223" s="129"/>
      <c r="BT223" s="129"/>
      <c r="BU223" s="231">
        <f t="shared" si="15"/>
        <v>5</v>
      </c>
    </row>
    <row r="224" spans="1:73" ht="15" x14ac:dyDescent="0.15">
      <c r="A224" s="377" t="s">
        <v>146</v>
      </c>
      <c r="B224" s="378" t="s">
        <v>524</v>
      </c>
      <c r="C224" s="378"/>
      <c r="D224" s="378" t="s">
        <v>843</v>
      </c>
      <c r="E224" s="378" t="s">
        <v>135</v>
      </c>
      <c r="F224" s="378"/>
      <c r="G224" s="379">
        <v>0.05</v>
      </c>
      <c r="H224" s="380">
        <v>0.4</v>
      </c>
      <c r="I224" s="378" t="s">
        <v>1027</v>
      </c>
      <c r="J224" s="381">
        <f t="shared" si="17"/>
        <v>4</v>
      </c>
      <c r="K224" s="381">
        <f t="shared" si="14"/>
        <v>32</v>
      </c>
      <c r="L224" s="382"/>
      <c r="M224" s="173"/>
      <c r="N224" s="129"/>
      <c r="O224" s="129"/>
      <c r="P224" s="129"/>
      <c r="Q224" s="129"/>
      <c r="R224" s="129"/>
      <c r="S224" s="129"/>
      <c r="T224" s="129"/>
      <c r="U224" s="129"/>
      <c r="V224" s="129"/>
      <c r="W224" s="129"/>
      <c r="X224" s="129"/>
      <c r="Y224" s="129"/>
      <c r="Z224" s="129"/>
      <c r="AA224" s="129"/>
      <c r="AB224" s="129">
        <v>2</v>
      </c>
      <c r="AC224" s="129"/>
      <c r="AD224" s="129"/>
      <c r="AE224" s="129"/>
      <c r="AF224" s="129"/>
      <c r="AG224" s="129"/>
      <c r="AH224" s="129"/>
      <c r="AI224" s="129"/>
      <c r="AJ224" s="129"/>
      <c r="AK224" s="129"/>
      <c r="AL224" s="129"/>
      <c r="AM224" s="129"/>
      <c r="AN224" s="129"/>
      <c r="AO224" s="129"/>
      <c r="AP224" s="129"/>
      <c r="AQ224" s="129"/>
      <c r="AR224" s="129"/>
      <c r="AS224" s="129"/>
      <c r="AT224" s="129">
        <v>3</v>
      </c>
      <c r="AU224" s="129"/>
      <c r="AV224" s="129"/>
      <c r="AW224" s="129"/>
      <c r="AX224" s="129"/>
      <c r="AY224" s="129"/>
      <c r="AZ224" s="129"/>
      <c r="BA224" s="129"/>
      <c r="BB224" s="129"/>
      <c r="BC224" s="129"/>
      <c r="BD224" s="129"/>
      <c r="BE224" s="129"/>
      <c r="BF224" s="129"/>
      <c r="BG224" s="129"/>
      <c r="BH224" s="129"/>
      <c r="BI224" s="129"/>
      <c r="BJ224" s="129"/>
      <c r="BK224" s="129"/>
      <c r="BL224" s="129"/>
      <c r="BM224" s="129"/>
      <c r="BN224" s="129"/>
      <c r="BO224" s="129"/>
      <c r="BP224" s="129"/>
      <c r="BQ224" s="129"/>
      <c r="BR224" s="129"/>
      <c r="BS224" s="129"/>
      <c r="BT224" s="129"/>
      <c r="BU224" s="231">
        <f t="shared" si="15"/>
        <v>5</v>
      </c>
    </row>
    <row r="225" spans="1:73" ht="15" x14ac:dyDescent="0.15">
      <c r="A225" s="377" t="s">
        <v>147</v>
      </c>
      <c r="B225" s="378" t="s">
        <v>524</v>
      </c>
      <c r="C225" s="378"/>
      <c r="D225" s="378" t="s">
        <v>844</v>
      </c>
      <c r="E225" s="378" t="s">
        <v>135</v>
      </c>
      <c r="F225" s="378"/>
      <c r="G225" s="379">
        <v>0.05</v>
      </c>
      <c r="H225" s="380">
        <v>0.7</v>
      </c>
      <c r="I225" s="378" t="s">
        <v>1027</v>
      </c>
      <c r="J225" s="381">
        <f t="shared" si="17"/>
        <v>4</v>
      </c>
      <c r="K225" s="381">
        <f t="shared" si="14"/>
        <v>56</v>
      </c>
      <c r="L225" s="382"/>
      <c r="M225" s="173"/>
      <c r="N225" s="129"/>
      <c r="O225" s="129"/>
      <c r="P225" s="129"/>
      <c r="Q225" s="129"/>
      <c r="R225" s="129"/>
      <c r="S225" s="129"/>
      <c r="T225" s="129"/>
      <c r="U225" s="129"/>
      <c r="V225" s="129"/>
      <c r="W225" s="129"/>
      <c r="X225" s="129"/>
      <c r="Y225" s="129"/>
      <c r="Z225" s="129"/>
      <c r="AA225" s="129"/>
      <c r="AB225" s="129"/>
      <c r="AC225" s="129"/>
      <c r="AE225" s="129">
        <v>3</v>
      </c>
      <c r="AF225" s="129"/>
      <c r="AG225" s="129"/>
      <c r="AH225" s="129"/>
      <c r="AI225" s="129"/>
      <c r="AJ225" s="129"/>
      <c r="AK225" s="129"/>
      <c r="AL225" s="129"/>
      <c r="AM225" s="129"/>
      <c r="AN225" s="129"/>
      <c r="AO225" s="129"/>
      <c r="AP225" s="129"/>
      <c r="AQ225" s="129"/>
      <c r="AR225" s="129"/>
      <c r="AS225" s="129"/>
      <c r="AT225" s="129"/>
      <c r="AU225" s="129"/>
      <c r="AV225" s="129"/>
      <c r="AW225" s="129"/>
      <c r="AX225" s="129"/>
      <c r="AY225" s="129">
        <v>9</v>
      </c>
      <c r="AZ225" s="129"/>
      <c r="BA225" s="129"/>
      <c r="BB225" s="129"/>
      <c r="BC225" s="129"/>
      <c r="BD225" s="129"/>
      <c r="BE225" s="129"/>
      <c r="BF225" s="129"/>
      <c r="BG225" s="129"/>
      <c r="BH225" s="129"/>
      <c r="BI225" s="129"/>
      <c r="BJ225" s="129"/>
      <c r="BK225" s="129"/>
      <c r="BL225" s="129"/>
      <c r="BM225" s="129"/>
      <c r="BN225" s="129"/>
      <c r="BO225" s="129"/>
      <c r="BP225" s="129"/>
      <c r="BQ225" s="129"/>
      <c r="BR225" s="129"/>
      <c r="BS225" s="129"/>
      <c r="BT225" s="129"/>
      <c r="BU225" s="231">
        <f t="shared" si="15"/>
        <v>12</v>
      </c>
    </row>
    <row r="226" spans="1:73" ht="15" x14ac:dyDescent="0.15">
      <c r="A226" s="377" t="s">
        <v>426</v>
      </c>
      <c r="B226" s="378" t="s">
        <v>524</v>
      </c>
      <c r="C226" s="378"/>
      <c r="D226" s="378" t="s">
        <v>846</v>
      </c>
      <c r="E226" s="378" t="s">
        <v>135</v>
      </c>
      <c r="F226" s="378"/>
      <c r="G226" s="379">
        <v>7.4999999999999997E-2</v>
      </c>
      <c r="H226" s="380">
        <v>0.4</v>
      </c>
      <c r="I226" s="378" t="s">
        <v>1027</v>
      </c>
      <c r="J226" s="381">
        <f t="shared" si="17"/>
        <v>6</v>
      </c>
      <c r="K226" s="381">
        <f t="shared" si="14"/>
        <v>32</v>
      </c>
      <c r="L226" s="382"/>
      <c r="M226" s="173"/>
      <c r="N226" s="129"/>
      <c r="O226" s="129"/>
      <c r="P226" s="129"/>
      <c r="Q226" s="129"/>
      <c r="R226" s="129"/>
      <c r="S226" s="129"/>
      <c r="T226" s="129"/>
      <c r="U226" s="129"/>
      <c r="V226" s="129"/>
      <c r="W226" s="129"/>
      <c r="X226" s="129"/>
      <c r="Y226" s="129"/>
      <c r="Z226" s="129"/>
      <c r="AA226" s="129"/>
      <c r="AB226" s="129"/>
      <c r="AC226" s="129"/>
      <c r="AD226" s="129"/>
      <c r="AE226" s="129"/>
      <c r="AF226" s="129"/>
      <c r="AG226" s="129"/>
      <c r="AH226" s="129"/>
      <c r="AI226" s="129"/>
      <c r="AJ226" s="129"/>
      <c r="AK226" s="129"/>
      <c r="AL226" s="129"/>
      <c r="AM226" s="129"/>
      <c r="AN226" s="129"/>
      <c r="AO226" s="129"/>
      <c r="AP226" s="129"/>
      <c r="AQ226" s="129"/>
      <c r="AR226" s="129"/>
      <c r="AS226" s="129"/>
      <c r="AT226" s="129"/>
      <c r="AU226" s="129"/>
      <c r="AV226" s="129"/>
      <c r="AW226" s="129"/>
      <c r="AX226" s="129">
        <v>5</v>
      </c>
      <c r="AY226" s="129"/>
      <c r="AZ226" s="129"/>
      <c r="BA226" s="129"/>
      <c r="BB226" s="129"/>
      <c r="BC226" s="129"/>
      <c r="BD226" s="129"/>
      <c r="BE226" s="129"/>
      <c r="BF226" s="129"/>
      <c r="BG226" s="129"/>
      <c r="BH226" s="129"/>
      <c r="BI226" s="129"/>
      <c r="BJ226" s="129"/>
      <c r="BK226" s="129"/>
      <c r="BL226" s="129"/>
      <c r="BM226" s="129"/>
      <c r="BN226" s="129"/>
      <c r="BO226" s="129"/>
      <c r="BP226" s="129"/>
      <c r="BQ226" s="129"/>
      <c r="BR226" s="129"/>
      <c r="BS226" s="129"/>
      <c r="BT226" s="129"/>
      <c r="BU226" s="231">
        <f t="shared" si="15"/>
        <v>5</v>
      </c>
    </row>
    <row r="227" spans="1:73" ht="15" x14ac:dyDescent="0.15">
      <c r="A227" s="377" t="s">
        <v>427</v>
      </c>
      <c r="B227" s="378" t="s">
        <v>524</v>
      </c>
      <c r="C227" s="378"/>
      <c r="D227" s="378" t="s">
        <v>847</v>
      </c>
      <c r="E227" s="378" t="s">
        <v>135</v>
      </c>
      <c r="F227" s="378"/>
      <c r="G227" s="379">
        <v>7.4999999999999997E-2</v>
      </c>
      <c r="H227" s="380">
        <v>0.5</v>
      </c>
      <c r="I227" s="378" t="s">
        <v>1027</v>
      </c>
      <c r="J227" s="381">
        <f t="shared" si="17"/>
        <v>6</v>
      </c>
      <c r="K227" s="381">
        <f t="shared" si="14"/>
        <v>40</v>
      </c>
      <c r="L227" s="382"/>
      <c r="M227" s="173"/>
      <c r="N227" s="129"/>
      <c r="O227" s="129"/>
      <c r="P227" s="129"/>
      <c r="Q227" s="129"/>
      <c r="R227" s="129"/>
      <c r="S227" s="129"/>
      <c r="T227" s="129"/>
      <c r="U227" s="129"/>
      <c r="V227" s="129"/>
      <c r="W227" s="129"/>
      <c r="X227" s="129"/>
      <c r="Y227" s="129"/>
      <c r="Z227" s="129"/>
      <c r="AA227" s="129"/>
      <c r="AB227" s="129"/>
      <c r="AC227" s="129"/>
      <c r="AD227" s="129"/>
      <c r="AE227" s="129"/>
      <c r="AF227" s="129"/>
      <c r="AG227" s="129"/>
      <c r="AH227" s="129"/>
      <c r="AI227" s="129"/>
      <c r="AJ227" s="129"/>
      <c r="AK227" s="129"/>
      <c r="AL227" s="129"/>
      <c r="AM227" s="129"/>
      <c r="AN227" s="129"/>
      <c r="AO227" s="129"/>
      <c r="AP227" s="129"/>
      <c r="AQ227" s="129"/>
      <c r="AR227" s="129">
        <v>4</v>
      </c>
      <c r="AS227" s="129"/>
      <c r="AT227" s="129"/>
      <c r="AU227" s="129"/>
      <c r="AV227" s="129"/>
      <c r="AW227" s="129"/>
      <c r="AX227" s="129"/>
      <c r="AY227" s="129"/>
      <c r="AZ227" s="129"/>
      <c r="BA227" s="129"/>
      <c r="BB227" s="129"/>
      <c r="BC227" s="129"/>
      <c r="BD227" s="129"/>
      <c r="BE227" s="129"/>
      <c r="BF227" s="129"/>
      <c r="BG227" s="129"/>
      <c r="BH227" s="129"/>
      <c r="BI227" s="129"/>
      <c r="BJ227" s="129"/>
      <c r="BK227" s="129"/>
      <c r="BL227" s="129"/>
      <c r="BM227" s="129"/>
      <c r="BN227" s="129"/>
      <c r="BO227" s="129"/>
      <c r="BP227" s="129"/>
      <c r="BQ227" s="129"/>
      <c r="BR227" s="129"/>
      <c r="BS227" s="129"/>
      <c r="BT227" s="129"/>
      <c r="BU227" s="231">
        <f t="shared" si="15"/>
        <v>4</v>
      </c>
    </row>
    <row r="228" spans="1:73" ht="15" x14ac:dyDescent="0.15">
      <c r="A228" s="377" t="s">
        <v>429</v>
      </c>
      <c r="B228" s="378" t="s">
        <v>524</v>
      </c>
      <c r="C228" s="378"/>
      <c r="D228" s="378" t="s">
        <v>849</v>
      </c>
      <c r="E228" s="378" t="s">
        <v>135</v>
      </c>
      <c r="F228" s="378"/>
      <c r="G228" s="379">
        <v>0.1</v>
      </c>
      <c r="H228" s="380">
        <v>0.2</v>
      </c>
      <c r="I228" s="378" t="s">
        <v>1027</v>
      </c>
      <c r="J228" s="381">
        <f t="shared" si="17"/>
        <v>8</v>
      </c>
      <c r="K228" s="381">
        <f t="shared" ref="K228:K291" si="18">H228*80</f>
        <v>16</v>
      </c>
      <c r="L228" s="382"/>
      <c r="M228" s="173"/>
      <c r="N228" s="129"/>
      <c r="O228" s="129"/>
      <c r="P228" s="129"/>
      <c r="Q228" s="129"/>
      <c r="R228" s="129"/>
      <c r="S228" s="129"/>
      <c r="T228" s="129"/>
      <c r="U228" s="129">
        <v>1</v>
      </c>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c r="BA228" s="129"/>
      <c r="BB228" s="129"/>
      <c r="BC228" s="129"/>
      <c r="BD228" s="129"/>
      <c r="BE228" s="129"/>
      <c r="BF228" s="129"/>
      <c r="BG228" s="129"/>
      <c r="BH228" s="129"/>
      <c r="BI228" s="129"/>
      <c r="BJ228" s="129"/>
      <c r="BK228" s="129"/>
      <c r="BL228" s="129"/>
      <c r="BM228" s="129"/>
      <c r="BN228" s="129"/>
      <c r="BO228" s="129"/>
      <c r="BP228" s="129"/>
      <c r="BQ228" s="129"/>
      <c r="BR228" s="129"/>
      <c r="BS228" s="129"/>
      <c r="BT228" s="129"/>
      <c r="BU228" s="231">
        <f t="shared" si="15"/>
        <v>1</v>
      </c>
    </row>
    <row r="229" spans="1:73" ht="15" x14ac:dyDescent="0.15">
      <c r="A229" s="377" t="s">
        <v>430</v>
      </c>
      <c r="B229" s="378" t="s">
        <v>524</v>
      </c>
      <c r="C229" s="378"/>
      <c r="D229" s="378" t="s">
        <v>850</v>
      </c>
      <c r="E229" s="378" t="s">
        <v>135</v>
      </c>
      <c r="F229" s="378"/>
      <c r="G229" s="379">
        <v>0.1</v>
      </c>
      <c r="H229" s="380">
        <v>0.33</v>
      </c>
      <c r="I229" s="378" t="s">
        <v>1027</v>
      </c>
      <c r="J229" s="381">
        <f t="shared" si="17"/>
        <v>8</v>
      </c>
      <c r="K229" s="381">
        <f t="shared" si="18"/>
        <v>26.400000000000002</v>
      </c>
      <c r="L229" s="382"/>
      <c r="M229" s="173"/>
      <c r="N229" s="129"/>
      <c r="O229" s="129"/>
      <c r="P229" s="129"/>
      <c r="Q229" s="129"/>
      <c r="R229" s="129"/>
      <c r="S229" s="129"/>
      <c r="T229" s="129"/>
      <c r="U229" s="129"/>
      <c r="V229" s="129"/>
      <c r="W229" s="129"/>
      <c r="X229" s="129"/>
      <c r="Y229" s="129"/>
      <c r="Z229" s="129"/>
      <c r="AA229" s="129"/>
      <c r="AB229" s="129"/>
      <c r="AC229" s="129"/>
      <c r="AD229" s="129"/>
      <c r="AE229" s="129"/>
      <c r="AF229" s="129"/>
      <c r="AG229" s="129"/>
      <c r="AH229" s="129"/>
      <c r="AI229" s="129"/>
      <c r="AJ229" s="129"/>
      <c r="AK229" s="129"/>
      <c r="AL229" s="129"/>
      <c r="AM229" s="129"/>
      <c r="AN229" s="129"/>
      <c r="AO229" s="129"/>
      <c r="AP229" s="129"/>
      <c r="AQ229" s="129">
        <v>1</v>
      </c>
      <c r="AR229" s="129"/>
      <c r="AS229" s="129"/>
      <c r="AT229" s="129"/>
      <c r="AU229" s="129"/>
      <c r="AV229" s="129"/>
      <c r="AW229" s="129"/>
      <c r="AX229" s="129"/>
      <c r="AY229" s="129"/>
      <c r="AZ229" s="129"/>
      <c r="BA229" s="129"/>
      <c r="BB229" s="129"/>
      <c r="BC229" s="129"/>
      <c r="BD229" s="129"/>
      <c r="BE229" s="129"/>
      <c r="BF229" s="129"/>
      <c r="BG229" s="129"/>
      <c r="BH229" s="129"/>
      <c r="BI229" s="129"/>
      <c r="BJ229" s="129"/>
      <c r="BK229" s="129"/>
      <c r="BL229" s="129"/>
      <c r="BM229" s="129"/>
      <c r="BN229" s="129"/>
      <c r="BO229" s="129"/>
      <c r="BP229" s="129"/>
      <c r="BQ229" s="129"/>
      <c r="BR229" s="129"/>
      <c r="BS229" s="129"/>
      <c r="BT229" s="129"/>
      <c r="BU229" s="231">
        <f t="shared" si="15"/>
        <v>1</v>
      </c>
    </row>
    <row r="230" spans="1:73" ht="15" x14ac:dyDescent="0.15">
      <c r="A230" s="377" t="s">
        <v>431</v>
      </c>
      <c r="B230" s="378" t="s">
        <v>524</v>
      </c>
      <c r="C230" s="378"/>
      <c r="D230" s="378" t="s">
        <v>851</v>
      </c>
      <c r="E230" s="378" t="s">
        <v>135</v>
      </c>
      <c r="F230" s="378"/>
      <c r="G230" s="379">
        <v>0.1</v>
      </c>
      <c r="H230" s="380">
        <v>0.4</v>
      </c>
      <c r="I230" s="378" t="s">
        <v>1027</v>
      </c>
      <c r="J230" s="381">
        <f t="shared" si="17"/>
        <v>8</v>
      </c>
      <c r="K230" s="381">
        <f t="shared" si="18"/>
        <v>32</v>
      </c>
      <c r="L230" s="382"/>
      <c r="M230" s="173"/>
      <c r="N230" s="129"/>
      <c r="O230" s="129"/>
      <c r="P230" s="129"/>
      <c r="Q230" s="129"/>
      <c r="R230" s="129"/>
      <c r="S230" s="129"/>
      <c r="T230" s="129"/>
      <c r="U230" s="129"/>
      <c r="V230" s="129"/>
      <c r="W230" s="129"/>
      <c r="X230" s="129"/>
      <c r="Y230" s="129"/>
      <c r="Z230" s="129"/>
      <c r="AA230" s="129"/>
      <c r="AB230" s="129"/>
      <c r="AC230" s="129"/>
      <c r="AD230" s="129"/>
      <c r="AE230" s="129"/>
      <c r="AF230" s="129"/>
      <c r="AG230" s="129"/>
      <c r="AH230" s="129"/>
      <c r="AI230" s="129"/>
      <c r="AJ230" s="129"/>
      <c r="AK230" s="129"/>
      <c r="AL230" s="129"/>
      <c r="AM230" s="129"/>
      <c r="AN230" s="129"/>
      <c r="AO230" s="129"/>
      <c r="AP230" s="129"/>
      <c r="AQ230" s="129"/>
      <c r="AR230" s="129"/>
      <c r="AS230" s="129"/>
      <c r="AT230" s="129"/>
      <c r="AU230" s="129"/>
      <c r="AV230" s="129"/>
      <c r="AW230" s="129"/>
      <c r="AX230" s="129">
        <v>7</v>
      </c>
      <c r="AY230" s="129"/>
      <c r="AZ230" s="129"/>
      <c r="BA230" s="129"/>
      <c r="BB230" s="129"/>
      <c r="BC230" s="129"/>
      <c r="BD230" s="129"/>
      <c r="BE230" s="129"/>
      <c r="BF230" s="129"/>
      <c r="BG230" s="129"/>
      <c r="BH230" s="129"/>
      <c r="BI230" s="129"/>
      <c r="BJ230" s="129"/>
      <c r="BK230" s="129">
        <v>2</v>
      </c>
      <c r="BL230" s="129"/>
      <c r="BM230" s="129"/>
      <c r="BN230" s="129"/>
      <c r="BO230" s="129"/>
      <c r="BP230" s="129"/>
      <c r="BQ230" s="129"/>
      <c r="BR230" s="129"/>
      <c r="BS230" s="129"/>
      <c r="BT230" s="129"/>
      <c r="BU230" s="231">
        <f t="shared" si="15"/>
        <v>9</v>
      </c>
    </row>
    <row r="231" spans="1:73" ht="15" x14ac:dyDescent="0.15">
      <c r="A231" s="377" t="s">
        <v>432</v>
      </c>
      <c r="B231" s="378" t="s">
        <v>524</v>
      </c>
      <c r="C231" s="378"/>
      <c r="D231" s="378" t="s">
        <v>852</v>
      </c>
      <c r="E231" s="378" t="s">
        <v>135</v>
      </c>
      <c r="F231" s="378"/>
      <c r="G231" s="379">
        <v>0.1</v>
      </c>
      <c r="H231" s="380">
        <v>0.6</v>
      </c>
      <c r="I231" s="378" t="s">
        <v>1027</v>
      </c>
      <c r="J231" s="381">
        <f t="shared" si="17"/>
        <v>8</v>
      </c>
      <c r="K231" s="381">
        <f t="shared" si="18"/>
        <v>48</v>
      </c>
      <c r="L231" s="382"/>
      <c r="M231" s="173"/>
      <c r="N231" s="129"/>
      <c r="O231" s="129"/>
      <c r="P231" s="129"/>
      <c r="Q231" s="129"/>
      <c r="R231" s="129"/>
      <c r="S231" s="129"/>
      <c r="T231" s="129"/>
      <c r="U231" s="129"/>
      <c r="V231" s="129"/>
      <c r="W231" s="129"/>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c r="AW231" s="129"/>
      <c r="AX231" s="129"/>
      <c r="AY231" s="129"/>
      <c r="AZ231" s="129">
        <v>6</v>
      </c>
      <c r="BA231" s="129"/>
      <c r="BB231" s="129"/>
      <c r="BC231" s="129"/>
      <c r="BD231" s="129"/>
      <c r="BE231" s="129"/>
      <c r="BF231" s="129"/>
      <c r="BG231" s="129"/>
      <c r="BH231" s="129"/>
      <c r="BI231" s="129"/>
      <c r="BJ231" s="129"/>
      <c r="BK231" s="129"/>
      <c r="BL231" s="129"/>
      <c r="BM231" s="129"/>
      <c r="BN231" s="129"/>
      <c r="BO231" s="129"/>
      <c r="BP231" s="129"/>
      <c r="BQ231" s="129"/>
      <c r="BR231" s="129"/>
      <c r="BS231" s="129"/>
      <c r="BT231" s="129"/>
      <c r="BU231" s="231">
        <f t="shared" si="15"/>
        <v>6</v>
      </c>
    </row>
    <row r="232" spans="1:73" ht="15" x14ac:dyDescent="0.15">
      <c r="A232" s="377" t="s">
        <v>433</v>
      </c>
      <c r="B232" s="378" t="s">
        <v>524</v>
      </c>
      <c r="C232" s="378"/>
      <c r="D232" s="378" t="s">
        <v>853</v>
      </c>
      <c r="E232" s="378" t="s">
        <v>135</v>
      </c>
      <c r="F232" s="378"/>
      <c r="G232" s="379">
        <v>0.1</v>
      </c>
      <c r="H232" s="380">
        <v>1.2</v>
      </c>
      <c r="I232" s="378" t="s">
        <v>1027</v>
      </c>
      <c r="J232" s="381">
        <f t="shared" si="17"/>
        <v>8</v>
      </c>
      <c r="K232" s="381">
        <f t="shared" si="18"/>
        <v>96</v>
      </c>
      <c r="L232" s="382"/>
      <c r="M232" s="173"/>
      <c r="N232" s="129"/>
      <c r="O232" s="129"/>
      <c r="P232" s="129"/>
      <c r="Q232" s="129"/>
      <c r="R232" s="129"/>
      <c r="S232" s="129"/>
      <c r="T232" s="129"/>
      <c r="U232" s="129"/>
      <c r="V232" s="129"/>
      <c r="W232" s="129"/>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v>2</v>
      </c>
      <c r="AW232" s="129"/>
      <c r="AX232" s="129"/>
      <c r="AY232" s="129"/>
      <c r="AZ232" s="129"/>
      <c r="BA232" s="129"/>
      <c r="BB232" s="129"/>
      <c r="BC232" s="129"/>
      <c r="BD232" s="129"/>
      <c r="BE232" s="129"/>
      <c r="BF232" s="129"/>
      <c r="BG232" s="129"/>
      <c r="BH232" s="129"/>
      <c r="BI232" s="129"/>
      <c r="BJ232" s="129"/>
      <c r="BK232" s="129"/>
      <c r="BL232" s="129"/>
      <c r="BM232" s="129"/>
      <c r="BN232" s="129"/>
      <c r="BO232" s="129"/>
      <c r="BP232" s="129"/>
      <c r="BQ232" s="129"/>
      <c r="BR232" s="129"/>
      <c r="BS232" s="129"/>
      <c r="BT232" s="129"/>
      <c r="BU232" s="231">
        <f t="shared" si="15"/>
        <v>2</v>
      </c>
    </row>
    <row r="233" spans="1:73" ht="15" x14ac:dyDescent="0.15">
      <c r="A233" s="377" t="s">
        <v>434</v>
      </c>
      <c r="B233" s="378" t="s">
        <v>524</v>
      </c>
      <c r="C233" s="378"/>
      <c r="D233" s="378" t="s">
        <v>854</v>
      </c>
      <c r="E233" s="378" t="s">
        <v>135</v>
      </c>
      <c r="F233" s="378"/>
      <c r="G233" s="379">
        <v>0.13</v>
      </c>
      <c r="H233" s="380">
        <v>0.25</v>
      </c>
      <c r="I233" s="378" t="s">
        <v>1027</v>
      </c>
      <c r="J233" s="381">
        <f t="shared" si="17"/>
        <v>10.4</v>
      </c>
      <c r="K233" s="381">
        <f t="shared" si="18"/>
        <v>20</v>
      </c>
      <c r="L233" s="382"/>
      <c r="M233" s="173"/>
      <c r="N233" s="129"/>
      <c r="O233" s="129"/>
      <c r="P233" s="129"/>
      <c r="Q233" s="129"/>
      <c r="R233" s="129"/>
      <c r="S233" s="129"/>
      <c r="T233" s="129"/>
      <c r="U233" s="129"/>
      <c r="V233" s="129"/>
      <c r="W233" s="129"/>
      <c r="X233" s="129">
        <v>1</v>
      </c>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c r="AU233" s="129"/>
      <c r="AV233" s="129"/>
      <c r="AW233" s="129"/>
      <c r="AX233" s="129"/>
      <c r="AY233" s="129"/>
      <c r="AZ233" s="129"/>
      <c r="BA233" s="129"/>
      <c r="BB233" s="129"/>
      <c r="BC233" s="129"/>
      <c r="BD233" s="129"/>
      <c r="BE233" s="129"/>
      <c r="BF233" s="129"/>
      <c r="BG233" s="129"/>
      <c r="BH233" s="129"/>
      <c r="BI233" s="129"/>
      <c r="BJ233" s="129"/>
      <c r="BK233" s="129"/>
      <c r="BL233" s="129"/>
      <c r="BM233" s="129"/>
      <c r="BN233" s="129"/>
      <c r="BO233" s="129"/>
      <c r="BP233" s="129"/>
      <c r="BQ233" s="129"/>
      <c r="BR233" s="129"/>
      <c r="BS233" s="129"/>
      <c r="BT233" s="129"/>
      <c r="BU233" s="231">
        <f t="shared" si="15"/>
        <v>1</v>
      </c>
    </row>
    <row r="234" spans="1:73" ht="15" x14ac:dyDescent="0.15">
      <c r="A234" s="377" t="s">
        <v>435</v>
      </c>
      <c r="B234" s="378" t="s">
        <v>524</v>
      </c>
      <c r="C234" s="378"/>
      <c r="D234" s="378" t="s">
        <v>855</v>
      </c>
      <c r="E234" s="378" t="s">
        <v>135</v>
      </c>
      <c r="F234" s="378"/>
      <c r="G234" s="379">
        <v>0.13</v>
      </c>
      <c r="H234" s="380">
        <v>0.8</v>
      </c>
      <c r="I234" s="378" t="s">
        <v>1027</v>
      </c>
      <c r="J234" s="381">
        <f t="shared" si="17"/>
        <v>10.4</v>
      </c>
      <c r="K234" s="381">
        <f t="shared" si="18"/>
        <v>64</v>
      </c>
      <c r="L234" s="382"/>
      <c r="M234" s="173"/>
      <c r="N234" s="129"/>
      <c r="O234" s="129"/>
      <c r="P234" s="129"/>
      <c r="Q234" s="129"/>
      <c r="R234" s="129"/>
      <c r="S234" s="129"/>
      <c r="T234" s="129"/>
      <c r="U234" s="129"/>
      <c r="V234" s="129"/>
      <c r="W234" s="129"/>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29"/>
      <c r="AY234" s="129">
        <v>1</v>
      </c>
      <c r="AZ234" s="129"/>
      <c r="BA234" s="129"/>
      <c r="BB234" s="129"/>
      <c r="BC234" s="129"/>
      <c r="BD234" s="129"/>
      <c r="BE234" s="129"/>
      <c r="BF234" s="129"/>
      <c r="BG234" s="129"/>
      <c r="BH234" s="129"/>
      <c r="BI234" s="129"/>
      <c r="BJ234" s="129"/>
      <c r="BK234" s="129"/>
      <c r="BL234" s="129"/>
      <c r="BM234" s="129"/>
      <c r="BN234" s="129"/>
      <c r="BO234" s="129"/>
      <c r="BP234" s="129"/>
      <c r="BQ234" s="129"/>
      <c r="BR234" s="129"/>
      <c r="BS234" s="129"/>
      <c r="BT234" s="129"/>
      <c r="BU234" s="231">
        <f t="shared" si="15"/>
        <v>1</v>
      </c>
    </row>
    <row r="235" spans="1:73" ht="15" x14ac:dyDescent="0.15">
      <c r="A235" s="377" t="s">
        <v>436</v>
      </c>
      <c r="B235" s="378" t="s">
        <v>524</v>
      </c>
      <c r="C235" s="378"/>
      <c r="D235" s="378" t="s">
        <v>856</v>
      </c>
      <c r="E235" s="378" t="s">
        <v>135</v>
      </c>
      <c r="F235" s="378"/>
      <c r="G235" s="379">
        <v>0.15</v>
      </c>
      <c r="H235" s="380">
        <v>0.4</v>
      </c>
      <c r="I235" s="378" t="s">
        <v>1027</v>
      </c>
      <c r="J235" s="381">
        <f t="shared" si="17"/>
        <v>12</v>
      </c>
      <c r="K235" s="381">
        <f t="shared" si="18"/>
        <v>32</v>
      </c>
      <c r="L235" s="382"/>
      <c r="M235" s="173"/>
      <c r="N235" s="129"/>
      <c r="O235" s="129"/>
      <c r="P235" s="129"/>
      <c r="Q235" s="129"/>
      <c r="R235" s="129"/>
      <c r="S235" s="129"/>
      <c r="T235" s="129"/>
      <c r="U235" s="129"/>
      <c r="V235" s="129"/>
      <c r="W235" s="129"/>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c r="AX235" s="129"/>
      <c r="AY235" s="129"/>
      <c r="AZ235" s="129"/>
      <c r="BA235" s="129"/>
      <c r="BB235" s="129"/>
      <c r="BC235" s="129"/>
      <c r="BD235" s="129"/>
      <c r="BE235" s="129"/>
      <c r="BF235" s="129"/>
      <c r="BG235" s="129"/>
      <c r="BH235" s="129"/>
      <c r="BI235" s="129"/>
      <c r="BJ235" s="129"/>
      <c r="BK235" s="129"/>
      <c r="BL235" s="129"/>
      <c r="BM235" s="129">
        <v>3</v>
      </c>
      <c r="BN235" s="129"/>
      <c r="BO235" s="129"/>
      <c r="BP235" s="129"/>
      <c r="BQ235" s="129">
        <v>1</v>
      </c>
      <c r="BR235" s="129"/>
      <c r="BS235" s="129"/>
      <c r="BT235" s="129"/>
      <c r="BU235" s="231">
        <f t="shared" si="15"/>
        <v>4</v>
      </c>
    </row>
    <row r="236" spans="1:73" ht="15" x14ac:dyDescent="0.15">
      <c r="A236" s="377" t="s">
        <v>438</v>
      </c>
      <c r="B236" s="378" t="s">
        <v>524</v>
      </c>
      <c r="C236" s="378"/>
      <c r="D236" s="378" t="s">
        <v>858</v>
      </c>
      <c r="E236" s="378" t="s">
        <v>135</v>
      </c>
      <c r="F236" s="378"/>
      <c r="G236" s="379">
        <v>0.2</v>
      </c>
      <c r="H236" s="380">
        <v>0.6</v>
      </c>
      <c r="I236" s="378" t="s">
        <v>1027</v>
      </c>
      <c r="J236" s="381">
        <f t="shared" si="17"/>
        <v>16</v>
      </c>
      <c r="K236" s="381">
        <f t="shared" si="18"/>
        <v>48</v>
      </c>
      <c r="L236" s="382"/>
      <c r="M236" s="173"/>
      <c r="N236" s="129"/>
      <c r="O236" s="129"/>
      <c r="P236" s="129"/>
      <c r="Q236" s="129">
        <v>1</v>
      </c>
      <c r="R236" s="129"/>
      <c r="S236" s="129"/>
      <c r="T236" s="129"/>
      <c r="U236" s="129"/>
      <c r="V236" s="129"/>
      <c r="W236" s="129"/>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29"/>
      <c r="AY236" s="129"/>
      <c r="AZ236" s="129"/>
      <c r="BA236" s="129"/>
      <c r="BB236" s="129"/>
      <c r="BC236" s="129"/>
      <c r="BD236" s="129"/>
      <c r="BE236" s="129"/>
      <c r="BF236" s="129"/>
      <c r="BG236" s="129"/>
      <c r="BH236" s="129"/>
      <c r="BI236" s="129"/>
      <c r="BJ236" s="129"/>
      <c r="BK236" s="129"/>
      <c r="BL236" s="129"/>
      <c r="BM236" s="129"/>
      <c r="BN236" s="129"/>
      <c r="BO236" s="129"/>
      <c r="BP236" s="129"/>
      <c r="BQ236" s="129">
        <v>1</v>
      </c>
      <c r="BR236" s="129"/>
      <c r="BS236" s="129"/>
      <c r="BT236" s="129">
        <v>1</v>
      </c>
      <c r="BU236" s="231">
        <f t="shared" si="15"/>
        <v>3</v>
      </c>
    </row>
    <row r="237" spans="1:73" ht="15" x14ac:dyDescent="0.15">
      <c r="A237" s="377" t="s">
        <v>439</v>
      </c>
      <c r="B237" s="378" t="s">
        <v>524</v>
      </c>
      <c r="C237" s="378"/>
      <c r="D237" s="378" t="s">
        <v>859</v>
      </c>
      <c r="E237" s="378" t="s">
        <v>135</v>
      </c>
      <c r="F237" s="378"/>
      <c r="G237" s="379">
        <v>0.2</v>
      </c>
      <c r="H237" s="380">
        <v>1</v>
      </c>
      <c r="I237" s="378" t="s">
        <v>1027</v>
      </c>
      <c r="J237" s="381">
        <f t="shared" si="17"/>
        <v>16</v>
      </c>
      <c r="K237" s="381">
        <f t="shared" si="18"/>
        <v>80</v>
      </c>
      <c r="L237" s="382"/>
      <c r="M237" s="173"/>
      <c r="N237" s="129"/>
      <c r="O237" s="129"/>
      <c r="P237" s="129"/>
      <c r="Q237" s="129"/>
      <c r="R237" s="129"/>
      <c r="S237" s="129"/>
      <c r="T237" s="129"/>
      <c r="U237" s="129"/>
      <c r="V237" s="129"/>
      <c r="W237" s="129"/>
      <c r="X237" s="129"/>
      <c r="Y237" s="129"/>
      <c r="Z237" s="129"/>
      <c r="AA237" s="129"/>
      <c r="AB237" s="129"/>
      <c r="AC237" s="129">
        <v>1</v>
      </c>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29"/>
      <c r="AY237" s="129"/>
      <c r="AZ237" s="129"/>
      <c r="BA237" s="129"/>
      <c r="BB237" s="129"/>
      <c r="BC237" s="129"/>
      <c r="BD237" s="129"/>
      <c r="BE237" s="129"/>
      <c r="BF237" s="129"/>
      <c r="BG237" s="129"/>
      <c r="BH237" s="129"/>
      <c r="BI237" s="129"/>
      <c r="BJ237" s="129"/>
      <c r="BK237" s="129"/>
      <c r="BL237" s="129"/>
      <c r="BM237" s="129"/>
      <c r="BN237" s="129"/>
      <c r="BO237" s="129"/>
      <c r="BP237" s="129"/>
      <c r="BQ237" s="129"/>
      <c r="BR237" s="129"/>
      <c r="BS237" s="129"/>
      <c r="BT237" s="129"/>
      <c r="BU237" s="231">
        <f t="shared" si="15"/>
        <v>1</v>
      </c>
    </row>
    <row r="238" spans="1:73" ht="15" x14ac:dyDescent="0.15">
      <c r="A238" s="377" t="s">
        <v>440</v>
      </c>
      <c r="B238" s="378" t="s">
        <v>524</v>
      </c>
      <c r="C238" s="378"/>
      <c r="D238" s="378" t="s">
        <v>860</v>
      </c>
      <c r="E238" s="378" t="s">
        <v>135</v>
      </c>
      <c r="F238" s="378"/>
      <c r="G238" s="379">
        <v>0.2</v>
      </c>
      <c r="H238" s="380">
        <v>1.4</v>
      </c>
      <c r="I238" s="378" t="s">
        <v>1027</v>
      </c>
      <c r="J238" s="381">
        <f t="shared" si="17"/>
        <v>16</v>
      </c>
      <c r="K238" s="381">
        <f t="shared" si="18"/>
        <v>112</v>
      </c>
      <c r="L238" s="382"/>
      <c r="M238" s="173"/>
      <c r="N238" s="129"/>
      <c r="O238" s="129"/>
      <c r="P238" s="129"/>
      <c r="Q238" s="129"/>
      <c r="R238" s="129"/>
      <c r="S238" s="129"/>
      <c r="T238" s="129"/>
      <c r="U238" s="129"/>
      <c r="V238" s="129">
        <v>1</v>
      </c>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c r="BA238" s="129"/>
      <c r="BB238" s="129"/>
      <c r="BC238" s="129"/>
      <c r="BD238" s="129"/>
      <c r="BE238" s="129"/>
      <c r="BF238" s="129"/>
      <c r="BG238" s="129"/>
      <c r="BH238" s="129"/>
      <c r="BI238" s="129"/>
      <c r="BJ238" s="129"/>
      <c r="BK238" s="129"/>
      <c r="BL238" s="129"/>
      <c r="BM238" s="129"/>
      <c r="BN238" s="129"/>
      <c r="BO238" s="129"/>
      <c r="BP238" s="129"/>
      <c r="BQ238" s="129"/>
      <c r="BR238" s="129"/>
      <c r="BS238" s="129"/>
      <c r="BT238" s="129"/>
      <c r="BU238" s="231">
        <f t="shared" si="15"/>
        <v>1</v>
      </c>
    </row>
    <row r="239" spans="1:73" ht="15" x14ac:dyDescent="0.15">
      <c r="A239" s="348" t="s">
        <v>444</v>
      </c>
      <c r="B239" s="343" t="s">
        <v>525</v>
      </c>
      <c r="C239" s="343" t="s">
        <v>249</v>
      </c>
      <c r="D239" s="343" t="s">
        <v>864</v>
      </c>
      <c r="E239" s="343" t="s">
        <v>135</v>
      </c>
      <c r="F239" s="343"/>
      <c r="G239" s="349">
        <v>0.2</v>
      </c>
      <c r="H239" s="350">
        <v>0.2</v>
      </c>
      <c r="I239" s="343" t="s">
        <v>1027</v>
      </c>
      <c r="J239" s="351">
        <f t="shared" ref="J239:J267" si="19">G239*80</f>
        <v>16</v>
      </c>
      <c r="K239" s="351">
        <f t="shared" si="18"/>
        <v>16</v>
      </c>
      <c r="L239" s="352"/>
      <c r="M239" s="173"/>
      <c r="N239" s="129"/>
      <c r="O239" s="129"/>
      <c r="P239" s="129"/>
      <c r="Q239" s="129"/>
      <c r="R239" s="129"/>
      <c r="S239" s="129"/>
      <c r="T239" s="129"/>
      <c r="U239" s="129"/>
      <c r="V239" s="129"/>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v>14</v>
      </c>
      <c r="BB239" s="129"/>
      <c r="BC239" s="129"/>
      <c r="BD239" s="129">
        <v>1</v>
      </c>
      <c r="BE239" s="129"/>
      <c r="BF239" s="129">
        <v>1</v>
      </c>
      <c r="BG239" s="129"/>
      <c r="BH239" s="129"/>
      <c r="BI239" s="129"/>
      <c r="BJ239" s="129"/>
      <c r="BK239" s="129"/>
      <c r="BL239" s="129"/>
      <c r="BM239" s="129"/>
      <c r="BN239" s="129"/>
      <c r="BO239" s="129"/>
      <c r="BP239" s="129"/>
      <c r="BQ239" s="129"/>
      <c r="BR239" s="129"/>
      <c r="BS239" s="129"/>
      <c r="BT239" s="129"/>
      <c r="BU239" s="231">
        <f t="shared" si="15"/>
        <v>16</v>
      </c>
    </row>
    <row r="240" spans="1:73" ht="15" x14ac:dyDescent="0.15">
      <c r="A240" s="348" t="s">
        <v>445</v>
      </c>
      <c r="B240" s="343" t="s">
        <v>525</v>
      </c>
      <c r="C240" s="343" t="s">
        <v>249</v>
      </c>
      <c r="D240" s="343" t="s">
        <v>865</v>
      </c>
      <c r="E240" s="343" t="s">
        <v>135</v>
      </c>
      <c r="F240" s="343"/>
      <c r="G240" s="349">
        <v>0.4</v>
      </c>
      <c r="H240" s="350">
        <v>0.4</v>
      </c>
      <c r="I240" s="343" t="s">
        <v>1027</v>
      </c>
      <c r="J240" s="351">
        <f t="shared" si="19"/>
        <v>32</v>
      </c>
      <c r="K240" s="351">
        <f t="shared" si="18"/>
        <v>32</v>
      </c>
      <c r="L240" s="352"/>
      <c r="M240" s="173"/>
      <c r="N240" s="129"/>
      <c r="O240" s="129"/>
      <c r="P240" s="129"/>
      <c r="Q240" s="129"/>
      <c r="R240" s="129"/>
      <c r="S240" s="129"/>
      <c r="T240" s="129"/>
      <c r="U240" s="129"/>
      <c r="V240" s="129"/>
      <c r="W240" s="129"/>
      <c r="X240" s="129"/>
      <c r="Y240" s="129"/>
      <c r="Z240" s="129"/>
      <c r="AA240" s="129"/>
      <c r="AB240" s="129"/>
      <c r="AC240" s="129"/>
      <c r="AD240" s="129"/>
      <c r="AE240" s="129"/>
      <c r="AF240" s="129"/>
      <c r="AG240" s="129"/>
      <c r="AH240" s="129"/>
      <c r="AI240" s="129"/>
      <c r="AJ240" s="129"/>
      <c r="AK240" s="129"/>
      <c r="AL240" s="129"/>
      <c r="AM240" s="129"/>
      <c r="AN240" s="129"/>
      <c r="AO240" s="129"/>
      <c r="AP240" s="129"/>
      <c r="AQ240" s="129"/>
      <c r="AR240" s="129"/>
      <c r="AS240" s="129"/>
      <c r="AT240" s="129"/>
      <c r="AU240" s="129"/>
      <c r="AV240" s="129"/>
      <c r="AW240" s="129"/>
      <c r="AX240" s="129"/>
      <c r="AY240" s="129"/>
      <c r="AZ240" s="129"/>
      <c r="BA240" s="129"/>
      <c r="BB240" s="129"/>
      <c r="BC240" s="129"/>
      <c r="BD240" s="129"/>
      <c r="BE240" s="129"/>
      <c r="BF240" s="129"/>
      <c r="BG240" s="129"/>
      <c r="BH240" s="129"/>
      <c r="BI240" s="129">
        <v>1</v>
      </c>
      <c r="BJ240" s="129"/>
      <c r="BK240" s="129"/>
      <c r="BL240" s="129"/>
      <c r="BM240" s="129"/>
      <c r="BN240" s="129"/>
      <c r="BO240" s="129"/>
      <c r="BP240" s="129"/>
      <c r="BQ240" s="129"/>
      <c r="BR240" s="129">
        <v>24</v>
      </c>
      <c r="BS240" s="129">
        <v>16</v>
      </c>
      <c r="BT240" s="129">
        <v>15</v>
      </c>
      <c r="BU240" s="231">
        <f t="shared" si="15"/>
        <v>56</v>
      </c>
    </row>
    <row r="241" spans="1:73" ht="15" x14ac:dyDescent="0.15">
      <c r="A241" s="184" t="s">
        <v>449</v>
      </c>
      <c r="B241" s="190" t="s">
        <v>1006</v>
      </c>
      <c r="C241" s="190"/>
      <c r="D241" s="190" t="s">
        <v>869</v>
      </c>
      <c r="E241" s="190" t="s">
        <v>135</v>
      </c>
      <c r="F241" s="190"/>
      <c r="G241" s="186">
        <v>0.4</v>
      </c>
      <c r="H241" s="187">
        <v>0.5</v>
      </c>
      <c r="I241" s="190" t="s">
        <v>1027</v>
      </c>
      <c r="J241" s="188">
        <f t="shared" si="19"/>
        <v>32</v>
      </c>
      <c r="K241" s="188">
        <f t="shared" si="18"/>
        <v>40</v>
      </c>
      <c r="L241" s="249"/>
      <c r="M241" s="173"/>
      <c r="N241" s="129"/>
      <c r="O241" s="129"/>
      <c r="P241" s="129"/>
      <c r="Q241" s="129"/>
      <c r="R241" s="129"/>
      <c r="S241" s="129"/>
      <c r="T241" s="129"/>
      <c r="U241" s="129"/>
      <c r="V241" s="129"/>
      <c r="W241" s="129"/>
      <c r="X241" s="129"/>
      <c r="Y241" s="129"/>
      <c r="Z241" s="129"/>
      <c r="AA241" s="129"/>
      <c r="AB241" s="129"/>
      <c r="AC241" s="129"/>
      <c r="AD241" s="129"/>
      <c r="AE241" s="129"/>
      <c r="AF241" s="129"/>
      <c r="AG241" s="129"/>
      <c r="AH241" s="129"/>
      <c r="AI241" s="129"/>
      <c r="AJ241" s="129"/>
      <c r="AK241" s="129"/>
      <c r="AL241" s="129"/>
      <c r="AM241" s="129"/>
      <c r="AN241" s="129"/>
      <c r="AO241" s="129"/>
      <c r="AP241" s="129"/>
      <c r="AQ241" s="129"/>
      <c r="AR241" s="129"/>
      <c r="AS241" s="129"/>
      <c r="AT241" s="129"/>
      <c r="AU241" s="129"/>
      <c r="AV241" s="129"/>
      <c r="AW241" s="129"/>
      <c r="AX241" s="129"/>
      <c r="AY241" s="129"/>
      <c r="AZ241" s="129"/>
      <c r="BA241" s="129"/>
      <c r="BB241" s="129"/>
      <c r="BC241" s="129"/>
      <c r="BD241" s="129"/>
      <c r="BE241" s="129"/>
      <c r="BF241" s="129">
        <v>1</v>
      </c>
      <c r="BG241" s="129"/>
      <c r="BH241" s="129"/>
      <c r="BI241" s="129"/>
      <c r="BJ241" s="129"/>
      <c r="BK241" s="129"/>
      <c r="BL241" s="129"/>
      <c r="BM241" s="129"/>
      <c r="BN241" s="129"/>
      <c r="BO241" s="129"/>
      <c r="BP241" s="129"/>
      <c r="BQ241" s="129">
        <v>3</v>
      </c>
      <c r="BR241" s="129"/>
      <c r="BS241" s="129"/>
      <c r="BT241" s="129"/>
      <c r="BU241" s="231">
        <f t="shared" ref="BU241:BU297" si="20">SUM(M241:BT241)</f>
        <v>4</v>
      </c>
    </row>
    <row r="242" spans="1:73" ht="15" x14ac:dyDescent="0.15">
      <c r="A242" s="184" t="s">
        <v>450</v>
      </c>
      <c r="B242" s="190" t="s">
        <v>1006</v>
      </c>
      <c r="C242" s="190"/>
      <c r="D242" s="190" t="s">
        <v>870</v>
      </c>
      <c r="E242" s="190" t="s">
        <v>135</v>
      </c>
      <c r="F242" s="190"/>
      <c r="G242" s="186">
        <v>0.5</v>
      </c>
      <c r="H242" s="187">
        <v>0.8</v>
      </c>
      <c r="I242" s="190" t="s">
        <v>1027</v>
      </c>
      <c r="J242" s="188">
        <f t="shared" si="19"/>
        <v>40</v>
      </c>
      <c r="K242" s="188">
        <f t="shared" si="18"/>
        <v>64</v>
      </c>
      <c r="L242" s="249"/>
      <c r="M242" s="173"/>
      <c r="N242" s="129"/>
      <c r="O242" s="129"/>
      <c r="P242" s="129">
        <v>1</v>
      </c>
      <c r="Q242" s="129"/>
      <c r="R242" s="129"/>
      <c r="S242" s="129"/>
      <c r="T242" s="129"/>
      <c r="U242" s="129"/>
      <c r="V242" s="129"/>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v>1</v>
      </c>
      <c r="BC242" s="129"/>
      <c r="BD242" s="129"/>
      <c r="BE242" s="129"/>
      <c r="BF242" s="129"/>
      <c r="BG242" s="129"/>
      <c r="BH242" s="129"/>
      <c r="BI242" s="129"/>
      <c r="BJ242" s="129"/>
      <c r="BK242" s="129"/>
      <c r="BL242" s="129"/>
      <c r="BM242" s="129"/>
      <c r="BN242" s="129"/>
      <c r="BO242" s="129"/>
      <c r="BP242" s="129"/>
      <c r="BQ242" s="129"/>
      <c r="BR242" s="129"/>
      <c r="BS242" s="129"/>
      <c r="BT242" s="129"/>
      <c r="BU242" s="231">
        <f t="shared" si="20"/>
        <v>2</v>
      </c>
    </row>
    <row r="243" spans="1:73" ht="15" x14ac:dyDescent="0.15">
      <c r="A243" s="184" t="s">
        <v>451</v>
      </c>
      <c r="B243" s="190" t="s">
        <v>1006</v>
      </c>
      <c r="C243" s="190"/>
      <c r="D243" s="190" t="s">
        <v>871</v>
      </c>
      <c r="E243" s="190" t="s">
        <v>135</v>
      </c>
      <c r="F243" s="190"/>
      <c r="G243" s="186">
        <v>0.7</v>
      </c>
      <c r="H243" s="187">
        <v>0.8</v>
      </c>
      <c r="I243" s="190" t="s">
        <v>1027</v>
      </c>
      <c r="J243" s="188">
        <f t="shared" si="19"/>
        <v>56</v>
      </c>
      <c r="K243" s="188">
        <f t="shared" si="18"/>
        <v>64</v>
      </c>
      <c r="L243" s="249"/>
      <c r="M243" s="173"/>
      <c r="N243" s="129"/>
      <c r="O243" s="129"/>
      <c r="P243" s="129"/>
      <c r="Q243" s="129"/>
      <c r="R243" s="129"/>
      <c r="S243" s="129"/>
      <c r="T243" s="129"/>
      <c r="U243" s="129"/>
      <c r="V243" s="129"/>
      <c r="W243" s="129"/>
      <c r="X243" s="129"/>
      <c r="Y243" s="129"/>
      <c r="Z243" s="129"/>
      <c r="AA243" s="129"/>
      <c r="AB243" s="129"/>
      <c r="AC243" s="129"/>
      <c r="AD243" s="129"/>
      <c r="AE243" s="129"/>
      <c r="AF243" s="129"/>
      <c r="AG243" s="129"/>
      <c r="AH243" s="129"/>
      <c r="AI243" s="129"/>
      <c r="AJ243" s="129"/>
      <c r="AK243" s="129"/>
      <c r="AL243" s="129"/>
      <c r="AM243" s="129"/>
      <c r="AN243" s="129"/>
      <c r="AO243" s="129"/>
      <c r="AP243" s="129"/>
      <c r="AQ243" s="129"/>
      <c r="AR243" s="129"/>
      <c r="AS243" s="129"/>
      <c r="AT243" s="129">
        <v>1</v>
      </c>
      <c r="AU243" s="129"/>
      <c r="AV243" s="129"/>
      <c r="AW243" s="129"/>
      <c r="AX243" s="129">
        <v>1</v>
      </c>
      <c r="AY243" s="129"/>
      <c r="AZ243" s="129"/>
      <c r="BA243" s="129"/>
      <c r="BB243" s="129"/>
      <c r="BC243" s="129"/>
      <c r="BD243" s="129"/>
      <c r="BE243" s="129"/>
      <c r="BF243" s="129"/>
      <c r="BG243" s="129"/>
      <c r="BH243" s="129"/>
      <c r="BI243" s="129"/>
      <c r="BJ243" s="129"/>
      <c r="BK243" s="129"/>
      <c r="BL243" s="129"/>
      <c r="BM243" s="129"/>
      <c r="BN243" s="129"/>
      <c r="BO243" s="129">
        <v>2</v>
      </c>
      <c r="BP243" s="129">
        <v>5</v>
      </c>
      <c r="BQ243" s="129">
        <v>1</v>
      </c>
      <c r="BR243" s="129"/>
      <c r="BS243" s="129">
        <v>2</v>
      </c>
      <c r="BT243" s="129">
        <v>1</v>
      </c>
      <c r="BU243" s="231">
        <f t="shared" si="20"/>
        <v>13</v>
      </c>
    </row>
    <row r="244" spans="1:73" ht="15" x14ac:dyDescent="0.15">
      <c r="A244" s="184" t="s">
        <v>452</v>
      </c>
      <c r="B244" s="190" t="s">
        <v>1006</v>
      </c>
      <c r="C244" s="190"/>
      <c r="D244" s="190" t="s">
        <v>872</v>
      </c>
      <c r="E244" s="190" t="s">
        <v>135</v>
      </c>
      <c r="F244" s="190"/>
      <c r="G244" s="186">
        <v>0.9</v>
      </c>
      <c r="H244" s="187">
        <v>1.4</v>
      </c>
      <c r="I244" s="190" t="s">
        <v>1027</v>
      </c>
      <c r="J244" s="188">
        <f t="shared" si="19"/>
        <v>72</v>
      </c>
      <c r="K244" s="188">
        <f t="shared" si="18"/>
        <v>112</v>
      </c>
      <c r="L244" s="249"/>
      <c r="M244" s="173"/>
      <c r="N244" s="129"/>
      <c r="O244" s="129"/>
      <c r="P244" s="129"/>
      <c r="Q244" s="129"/>
      <c r="R244" s="129"/>
      <c r="S244" s="129"/>
      <c r="T244" s="129"/>
      <c r="U244" s="129"/>
      <c r="V244" s="129"/>
      <c r="W244" s="129"/>
      <c r="X244" s="129"/>
      <c r="Y244" s="129"/>
      <c r="Z244" s="129"/>
      <c r="AA244" s="129"/>
      <c r="AB244" s="129"/>
      <c r="AC244" s="129"/>
      <c r="AD244" s="129"/>
      <c r="AE244" s="129"/>
      <c r="AF244" s="129"/>
      <c r="AG244" s="129"/>
      <c r="AH244" s="129"/>
      <c r="AI244" s="129"/>
      <c r="AJ244" s="129"/>
      <c r="AK244" s="129"/>
      <c r="AL244" s="129"/>
      <c r="AM244" s="129"/>
      <c r="AN244" s="129"/>
      <c r="AO244" s="129"/>
      <c r="AP244" s="129"/>
      <c r="AQ244" s="129"/>
      <c r="AR244" s="129"/>
      <c r="AS244" s="129"/>
      <c r="AT244" s="129"/>
      <c r="AU244" s="129"/>
      <c r="AV244" s="129"/>
      <c r="AW244" s="129"/>
      <c r="AX244" s="129"/>
      <c r="AY244" s="129"/>
      <c r="AZ244" s="129"/>
      <c r="BA244" s="129"/>
      <c r="BB244" s="129"/>
      <c r="BC244" s="129"/>
      <c r="BD244" s="129"/>
      <c r="BE244" s="129"/>
      <c r="BF244" s="129"/>
      <c r="BG244" s="129"/>
      <c r="BH244" s="129"/>
      <c r="BI244" s="129"/>
      <c r="BJ244" s="129"/>
      <c r="BK244" s="129"/>
      <c r="BL244" s="129"/>
      <c r="BM244" s="129"/>
      <c r="BN244" s="129"/>
      <c r="BO244" s="129"/>
      <c r="BP244" s="129"/>
      <c r="BQ244" s="129"/>
      <c r="BR244" s="129">
        <v>2</v>
      </c>
      <c r="BS244" s="129"/>
      <c r="BT244" s="129"/>
      <c r="BU244" s="231">
        <f t="shared" si="20"/>
        <v>2</v>
      </c>
    </row>
    <row r="245" spans="1:73" ht="15" x14ac:dyDescent="0.15">
      <c r="A245" s="383" t="s">
        <v>453</v>
      </c>
      <c r="B245" s="384" t="s">
        <v>528</v>
      </c>
      <c r="C245" s="384" t="s">
        <v>250</v>
      </c>
      <c r="D245" s="384" t="s">
        <v>873</v>
      </c>
      <c r="E245" s="384" t="s">
        <v>135</v>
      </c>
      <c r="F245" s="384"/>
      <c r="G245" s="385">
        <v>0.2</v>
      </c>
      <c r="H245" s="386">
        <v>0.3</v>
      </c>
      <c r="I245" s="384" t="s">
        <v>1027</v>
      </c>
      <c r="J245" s="387">
        <f t="shared" si="19"/>
        <v>16</v>
      </c>
      <c r="K245" s="387">
        <f t="shared" si="18"/>
        <v>24</v>
      </c>
      <c r="L245" s="388"/>
      <c r="M245" s="173"/>
      <c r="N245" s="129"/>
      <c r="O245" s="129"/>
      <c r="P245" s="129"/>
      <c r="Q245" s="129"/>
      <c r="R245" s="129"/>
      <c r="S245" s="129"/>
      <c r="T245" s="129"/>
      <c r="U245" s="129"/>
      <c r="V245" s="129"/>
      <c r="W245" s="129"/>
      <c r="X245" s="129"/>
      <c r="Y245" s="129"/>
      <c r="Z245" s="129">
        <v>26</v>
      </c>
      <c r="AA245" s="129"/>
      <c r="AB245" s="129"/>
      <c r="AC245" s="129"/>
      <c r="AD245" s="129"/>
      <c r="AE245" s="129"/>
      <c r="AF245" s="129"/>
      <c r="AG245" s="129">
        <v>1</v>
      </c>
      <c r="AH245" s="129"/>
      <c r="AI245" s="129"/>
      <c r="AJ245" s="129"/>
      <c r="AK245" s="129"/>
      <c r="AL245" s="129"/>
      <c r="AM245" s="129"/>
      <c r="AN245" s="129"/>
      <c r="AO245" s="129"/>
      <c r="AP245" s="129"/>
      <c r="AQ245" s="129"/>
      <c r="AR245" s="129"/>
      <c r="AS245" s="129"/>
      <c r="AT245" s="129"/>
      <c r="AU245" s="129"/>
      <c r="AV245" s="129"/>
      <c r="AW245" s="129"/>
      <c r="AX245" s="129"/>
      <c r="AY245" s="129"/>
      <c r="AZ245" s="129"/>
      <c r="BA245" s="129"/>
      <c r="BB245" s="129"/>
      <c r="BC245" s="129"/>
      <c r="BD245" s="129"/>
      <c r="BE245" s="129"/>
      <c r="BF245" s="129"/>
      <c r="BG245" s="129"/>
      <c r="BH245" s="129"/>
      <c r="BI245" s="129"/>
      <c r="BJ245" s="129"/>
      <c r="BK245" s="129"/>
      <c r="BL245" s="129"/>
      <c r="BM245" s="129"/>
      <c r="BN245" s="129"/>
      <c r="BO245" s="129"/>
      <c r="BP245" s="129"/>
      <c r="BQ245" s="129"/>
      <c r="BR245" s="129"/>
      <c r="BS245" s="129"/>
      <c r="BT245" s="129"/>
      <c r="BU245" s="231">
        <f t="shared" si="20"/>
        <v>27</v>
      </c>
    </row>
    <row r="246" spans="1:73" ht="15" x14ac:dyDescent="0.15">
      <c r="A246" s="383" t="s">
        <v>454</v>
      </c>
      <c r="B246" s="384" t="s">
        <v>528</v>
      </c>
      <c r="C246" s="384" t="s">
        <v>250</v>
      </c>
      <c r="D246" s="384" t="s">
        <v>874</v>
      </c>
      <c r="E246" s="384" t="s">
        <v>135</v>
      </c>
      <c r="F246" s="384"/>
      <c r="G246" s="385">
        <v>0.2</v>
      </c>
      <c r="H246" s="386">
        <v>1</v>
      </c>
      <c r="I246" s="384" t="s">
        <v>1027</v>
      </c>
      <c r="J246" s="387">
        <f t="shared" si="19"/>
        <v>16</v>
      </c>
      <c r="K246" s="387">
        <f t="shared" si="18"/>
        <v>80</v>
      </c>
      <c r="L246" s="388"/>
      <c r="M246" s="173"/>
      <c r="N246" s="129"/>
      <c r="O246" s="129"/>
      <c r="P246" s="129"/>
      <c r="Q246" s="129"/>
      <c r="R246" s="129"/>
      <c r="S246" s="129"/>
      <c r="T246" s="129"/>
      <c r="U246" s="129"/>
      <c r="V246" s="129"/>
      <c r="W246" s="129"/>
      <c r="X246" s="129"/>
      <c r="Y246" s="129"/>
      <c r="Z246" s="129"/>
      <c r="AA246" s="129"/>
      <c r="AB246" s="129"/>
      <c r="AC246" s="129"/>
      <c r="AD246" s="129"/>
      <c r="AE246" s="129"/>
      <c r="AF246" s="129"/>
      <c r="AG246" s="129"/>
      <c r="AH246" s="129"/>
      <c r="AI246" s="129"/>
      <c r="AJ246" s="129"/>
      <c r="AK246" s="129"/>
      <c r="AL246" s="129"/>
      <c r="AM246" s="129"/>
      <c r="AN246" s="129"/>
      <c r="AO246" s="129"/>
      <c r="AP246" s="129"/>
      <c r="AQ246" s="129">
        <v>1</v>
      </c>
      <c r="AR246" s="129"/>
      <c r="AS246" s="129"/>
      <c r="AT246" s="129"/>
      <c r="AU246" s="129"/>
      <c r="AV246" s="129"/>
      <c r="AW246" s="129"/>
      <c r="AX246" s="129"/>
      <c r="AY246" s="129"/>
      <c r="AZ246" s="129"/>
      <c r="BA246" s="129"/>
      <c r="BB246" s="129"/>
      <c r="BC246" s="129"/>
      <c r="BD246" s="129"/>
      <c r="BE246" s="129"/>
      <c r="BF246" s="129"/>
      <c r="BG246" s="129"/>
      <c r="BH246" s="129"/>
      <c r="BI246" s="129"/>
      <c r="BJ246" s="129"/>
      <c r="BK246" s="129"/>
      <c r="BL246" s="129"/>
      <c r="BM246" s="129"/>
      <c r="BN246" s="129"/>
      <c r="BO246" s="129"/>
      <c r="BP246" s="129"/>
      <c r="BQ246" s="129"/>
      <c r="BR246" s="129"/>
      <c r="BS246" s="129"/>
      <c r="BT246" s="129"/>
      <c r="BU246" s="231">
        <f t="shared" si="20"/>
        <v>1</v>
      </c>
    </row>
    <row r="247" spans="1:73" ht="15" x14ac:dyDescent="0.15">
      <c r="A247" s="383" t="s">
        <v>455</v>
      </c>
      <c r="B247" s="384" t="s">
        <v>528</v>
      </c>
      <c r="C247" s="384" t="s">
        <v>250</v>
      </c>
      <c r="D247" s="384" t="s">
        <v>875</v>
      </c>
      <c r="E247" s="384" t="s">
        <v>135</v>
      </c>
      <c r="F247" s="384"/>
      <c r="G247" s="385">
        <v>0.25</v>
      </c>
      <c r="H247" s="386">
        <v>0.5</v>
      </c>
      <c r="I247" s="384" t="s">
        <v>1027</v>
      </c>
      <c r="J247" s="387">
        <f t="shared" si="19"/>
        <v>20</v>
      </c>
      <c r="K247" s="387">
        <f t="shared" si="18"/>
        <v>40</v>
      </c>
      <c r="L247" s="388"/>
      <c r="M247" s="173"/>
      <c r="N247" s="129"/>
      <c r="O247" s="129"/>
      <c r="P247" s="129"/>
      <c r="Q247" s="129"/>
      <c r="R247" s="129"/>
      <c r="S247" s="129"/>
      <c r="T247" s="129"/>
      <c r="U247" s="129"/>
      <c r="V247" s="129"/>
      <c r="W247" s="129"/>
      <c r="X247" s="129"/>
      <c r="Y247" s="129"/>
      <c r="Z247" s="129"/>
      <c r="AA247" s="129"/>
      <c r="AB247" s="129"/>
      <c r="AC247" s="129"/>
      <c r="AD247" s="129"/>
      <c r="AE247" s="129"/>
      <c r="AF247" s="129"/>
      <c r="AG247" s="129"/>
      <c r="AH247" s="129"/>
      <c r="AI247" s="129"/>
      <c r="AJ247" s="129"/>
      <c r="AK247" s="129"/>
      <c r="AL247" s="129">
        <v>6</v>
      </c>
      <c r="AM247" s="129"/>
      <c r="AN247" s="129"/>
      <c r="AO247" s="129"/>
      <c r="AP247" s="129"/>
      <c r="AQ247" s="129"/>
      <c r="AR247" s="129"/>
      <c r="AS247" s="129"/>
      <c r="AT247" s="129"/>
      <c r="AU247" s="129"/>
      <c r="AV247" s="129"/>
      <c r="AW247" s="129"/>
      <c r="AX247" s="129"/>
      <c r="AY247" s="129"/>
      <c r="AZ247" s="129"/>
      <c r="BA247" s="129"/>
      <c r="BB247" s="129"/>
      <c r="BC247" s="129"/>
      <c r="BD247" s="129"/>
      <c r="BE247" s="129"/>
      <c r="BF247" s="129"/>
      <c r="BG247" s="129"/>
      <c r="BH247" s="129"/>
      <c r="BI247" s="129"/>
      <c r="BJ247" s="129"/>
      <c r="BK247" s="129"/>
      <c r="BL247" s="129"/>
      <c r="BM247" s="129"/>
      <c r="BN247" s="129"/>
      <c r="BO247" s="129"/>
      <c r="BP247" s="129"/>
      <c r="BQ247" s="129"/>
      <c r="BR247" s="129"/>
      <c r="BS247" s="129"/>
      <c r="BT247" s="129"/>
      <c r="BU247" s="231">
        <f t="shared" si="20"/>
        <v>6</v>
      </c>
    </row>
    <row r="248" spans="1:73" ht="15" x14ac:dyDescent="0.15">
      <c r="A248" s="383" t="s">
        <v>456</v>
      </c>
      <c r="B248" s="384" t="s">
        <v>528</v>
      </c>
      <c r="C248" s="384" t="s">
        <v>250</v>
      </c>
      <c r="D248" s="384" t="s">
        <v>876</v>
      </c>
      <c r="E248" s="384" t="s">
        <v>135</v>
      </c>
      <c r="F248" s="384"/>
      <c r="G248" s="385">
        <v>0.25</v>
      </c>
      <c r="H248" s="386">
        <v>0.8</v>
      </c>
      <c r="I248" s="384" t="s">
        <v>1027</v>
      </c>
      <c r="J248" s="387">
        <f t="shared" si="19"/>
        <v>20</v>
      </c>
      <c r="K248" s="387">
        <f t="shared" si="18"/>
        <v>64</v>
      </c>
      <c r="L248" s="388"/>
      <c r="M248" s="173"/>
      <c r="N248" s="129"/>
      <c r="O248" s="129"/>
      <c r="P248" s="129"/>
      <c r="Q248" s="129"/>
      <c r="R248" s="129"/>
      <c r="S248" s="129"/>
      <c r="T248" s="129"/>
      <c r="U248" s="129"/>
      <c r="V248" s="129"/>
      <c r="W248" s="129"/>
      <c r="X248" s="129"/>
      <c r="Y248" s="129"/>
      <c r="Z248" s="129"/>
      <c r="AA248" s="129"/>
      <c r="AB248" s="129"/>
      <c r="AC248" s="129"/>
      <c r="AD248" s="129"/>
      <c r="AE248" s="129"/>
      <c r="AF248" s="129"/>
      <c r="AG248" s="129"/>
      <c r="AH248" s="129"/>
      <c r="AI248" s="129"/>
      <c r="AJ248" s="129"/>
      <c r="AK248" s="129"/>
      <c r="AL248" s="129"/>
      <c r="AM248" s="129"/>
      <c r="AN248" s="129"/>
      <c r="AO248" s="129"/>
      <c r="AP248" s="129"/>
      <c r="AQ248" s="129"/>
      <c r="AR248" s="129"/>
      <c r="AS248" s="129"/>
      <c r="AT248" s="129">
        <v>26</v>
      </c>
      <c r="AU248" s="129"/>
      <c r="AV248" s="129"/>
      <c r="AW248" s="129"/>
      <c r="AX248" s="129"/>
      <c r="AY248" s="129"/>
      <c r="AZ248" s="129"/>
      <c r="BA248" s="129"/>
      <c r="BB248" s="129"/>
      <c r="BC248" s="129"/>
      <c r="BD248" s="129"/>
      <c r="BE248" s="129"/>
      <c r="BF248" s="129"/>
      <c r="BG248" s="129"/>
      <c r="BH248" s="129"/>
      <c r="BI248" s="129"/>
      <c r="BJ248" s="129"/>
      <c r="BK248" s="129"/>
      <c r="BL248" s="129"/>
      <c r="BM248" s="129"/>
      <c r="BN248" s="129"/>
      <c r="BO248" s="129"/>
      <c r="BP248" s="129"/>
      <c r="BQ248" s="129"/>
      <c r="BR248" s="129"/>
      <c r="BS248" s="129"/>
      <c r="BT248" s="129"/>
      <c r="BU248" s="231">
        <f t="shared" si="20"/>
        <v>26</v>
      </c>
    </row>
    <row r="249" spans="1:73" ht="15" x14ac:dyDescent="0.15">
      <c r="A249" s="383" t="s">
        <v>457</v>
      </c>
      <c r="B249" s="384" t="s">
        <v>528</v>
      </c>
      <c r="C249" s="384" t="s">
        <v>250</v>
      </c>
      <c r="D249" s="384" t="s">
        <v>877</v>
      </c>
      <c r="E249" s="384" t="s">
        <v>135</v>
      </c>
      <c r="F249" s="384"/>
      <c r="G249" s="385">
        <v>0.3</v>
      </c>
      <c r="H249" s="386">
        <v>0.4</v>
      </c>
      <c r="I249" s="384" t="s">
        <v>1027</v>
      </c>
      <c r="J249" s="387">
        <f t="shared" si="19"/>
        <v>24</v>
      </c>
      <c r="K249" s="387">
        <f t="shared" si="18"/>
        <v>32</v>
      </c>
      <c r="L249" s="388"/>
      <c r="M249" s="173"/>
      <c r="N249" s="129"/>
      <c r="O249" s="129"/>
      <c r="P249" s="129"/>
      <c r="Q249" s="129"/>
      <c r="R249" s="129"/>
      <c r="S249" s="129"/>
      <c r="T249" s="129">
        <v>1</v>
      </c>
      <c r="U249" s="129"/>
      <c r="V249" s="129"/>
      <c r="W249" s="129"/>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c r="AS249" s="129"/>
      <c r="AT249" s="129"/>
      <c r="AU249" s="129"/>
      <c r="AV249" s="129"/>
      <c r="AW249" s="129"/>
      <c r="AX249" s="129"/>
      <c r="AY249" s="129"/>
      <c r="AZ249" s="129"/>
      <c r="BA249" s="129"/>
      <c r="BB249" s="129"/>
      <c r="BC249" s="129"/>
      <c r="BD249" s="129"/>
      <c r="BE249" s="129"/>
      <c r="BF249" s="129"/>
      <c r="BG249" s="129"/>
      <c r="BH249" s="129"/>
      <c r="BI249" s="129"/>
      <c r="BJ249" s="129"/>
      <c r="BK249" s="129">
        <v>21</v>
      </c>
      <c r="BL249" s="129"/>
      <c r="BM249" s="129"/>
      <c r="BN249" s="129"/>
      <c r="BO249" s="129"/>
      <c r="BP249" s="129"/>
      <c r="BQ249" s="129">
        <v>1</v>
      </c>
      <c r="BR249" s="129"/>
      <c r="BS249" s="129"/>
      <c r="BT249" s="129"/>
      <c r="BU249" s="231">
        <f t="shared" si="20"/>
        <v>23</v>
      </c>
    </row>
    <row r="250" spans="1:73" ht="15" x14ac:dyDescent="0.15">
      <c r="A250" s="383" t="s">
        <v>458</v>
      </c>
      <c r="B250" s="384" t="s">
        <v>528</v>
      </c>
      <c r="C250" s="384" t="s">
        <v>250</v>
      </c>
      <c r="D250" s="384" t="s">
        <v>878</v>
      </c>
      <c r="E250" s="384" t="s">
        <v>135</v>
      </c>
      <c r="F250" s="384"/>
      <c r="G250" s="385">
        <v>0.3</v>
      </c>
      <c r="H250" s="386">
        <v>0.5</v>
      </c>
      <c r="I250" s="384" t="s">
        <v>1027</v>
      </c>
      <c r="J250" s="387">
        <f t="shared" si="19"/>
        <v>24</v>
      </c>
      <c r="K250" s="387">
        <f t="shared" si="18"/>
        <v>40</v>
      </c>
      <c r="L250" s="388"/>
      <c r="M250" s="173"/>
      <c r="N250" s="129"/>
      <c r="O250" s="129"/>
      <c r="P250" s="129"/>
      <c r="Q250" s="129"/>
      <c r="R250" s="129"/>
      <c r="S250" s="129"/>
      <c r="T250" s="129"/>
      <c r="U250" s="129"/>
      <c r="V250" s="129"/>
      <c r="W250" s="129"/>
      <c r="X250" s="129"/>
      <c r="Y250" s="129"/>
      <c r="Z250" s="129"/>
      <c r="AA250" s="129"/>
      <c r="AB250" s="129"/>
      <c r="AC250" s="129">
        <v>4</v>
      </c>
      <c r="AD250" s="129"/>
      <c r="AE250" s="129">
        <v>3</v>
      </c>
      <c r="AF250" s="129"/>
      <c r="AG250" s="129">
        <v>3</v>
      </c>
      <c r="AH250" s="129"/>
      <c r="AI250" s="129"/>
      <c r="AJ250" s="129"/>
      <c r="AK250" s="129"/>
      <c r="AL250" s="129"/>
      <c r="AM250" s="129"/>
      <c r="AN250" s="129"/>
      <c r="AO250" s="129"/>
      <c r="AP250" s="129"/>
      <c r="AQ250" s="129"/>
      <c r="AR250" s="129"/>
      <c r="AS250" s="129"/>
      <c r="AT250" s="129"/>
      <c r="AU250" s="129"/>
      <c r="AV250" s="129"/>
      <c r="AW250" s="129"/>
      <c r="AX250" s="129"/>
      <c r="AY250" s="129"/>
      <c r="AZ250" s="129"/>
      <c r="BA250" s="129"/>
      <c r="BB250" s="129"/>
      <c r="BC250" s="129"/>
      <c r="BD250" s="129"/>
      <c r="BE250" s="129"/>
      <c r="BF250" s="129"/>
      <c r="BG250" s="129"/>
      <c r="BH250" s="129"/>
      <c r="BI250" s="129"/>
      <c r="BJ250" s="129"/>
      <c r="BK250" s="129"/>
      <c r="BL250" s="129"/>
      <c r="BM250" s="129"/>
      <c r="BN250" s="129"/>
      <c r="BO250" s="129"/>
      <c r="BP250" s="129"/>
      <c r="BQ250" s="129"/>
      <c r="BR250" s="129"/>
      <c r="BS250" s="129"/>
      <c r="BT250" s="129"/>
      <c r="BU250" s="231">
        <f t="shared" si="20"/>
        <v>10</v>
      </c>
    </row>
    <row r="251" spans="1:73" ht="15" x14ac:dyDescent="0.15">
      <c r="A251" s="383" t="s">
        <v>459</v>
      </c>
      <c r="B251" s="384" t="s">
        <v>528</v>
      </c>
      <c r="C251" s="384" t="s">
        <v>250</v>
      </c>
      <c r="D251" s="384" t="s">
        <v>879</v>
      </c>
      <c r="E251" s="384" t="s">
        <v>135</v>
      </c>
      <c r="F251" s="384"/>
      <c r="G251" s="385">
        <v>0.3</v>
      </c>
      <c r="H251" s="386">
        <v>0.6</v>
      </c>
      <c r="I251" s="384" t="s">
        <v>1027</v>
      </c>
      <c r="J251" s="387">
        <f t="shared" si="19"/>
        <v>24</v>
      </c>
      <c r="K251" s="387">
        <f t="shared" si="18"/>
        <v>48</v>
      </c>
      <c r="L251" s="388"/>
      <c r="M251" s="173"/>
      <c r="N251" s="129"/>
      <c r="O251" s="129"/>
      <c r="P251" s="129"/>
      <c r="Q251" s="129"/>
      <c r="R251" s="129"/>
      <c r="S251" s="129"/>
      <c r="T251" s="129"/>
      <c r="U251" s="129"/>
      <c r="V251" s="129"/>
      <c r="W251" s="129"/>
      <c r="X251" s="129"/>
      <c r="Y251" s="129"/>
      <c r="Z251" s="129"/>
      <c r="AA251" s="129">
        <v>3</v>
      </c>
      <c r="AB251" s="129"/>
      <c r="AC251" s="129"/>
      <c r="AD251" s="129"/>
      <c r="AE251" s="129"/>
      <c r="AF251" s="129"/>
      <c r="AG251" s="129"/>
      <c r="AH251" s="129"/>
      <c r="AI251" s="129"/>
      <c r="AJ251" s="129"/>
      <c r="AK251" s="129"/>
      <c r="AL251" s="129"/>
      <c r="AM251" s="129"/>
      <c r="AN251" s="129"/>
      <c r="AO251" s="129"/>
      <c r="AP251" s="129"/>
      <c r="AQ251" s="129"/>
      <c r="AR251" s="129"/>
      <c r="AS251" s="129"/>
      <c r="AT251" s="129"/>
      <c r="AU251" s="129"/>
      <c r="AV251" s="129">
        <v>14</v>
      </c>
      <c r="AW251" s="129"/>
      <c r="AX251" s="129"/>
      <c r="AY251" s="129"/>
      <c r="AZ251" s="129"/>
      <c r="BA251" s="129"/>
      <c r="BB251" s="129"/>
      <c r="BC251" s="129"/>
      <c r="BD251" s="129"/>
      <c r="BE251" s="129"/>
      <c r="BF251" s="129"/>
      <c r="BG251" s="129"/>
      <c r="BH251" s="129"/>
      <c r="BI251" s="129"/>
      <c r="BJ251" s="129"/>
      <c r="BK251" s="129"/>
      <c r="BL251" s="129"/>
      <c r="BM251" s="129"/>
      <c r="BN251" s="129"/>
      <c r="BO251" s="129"/>
      <c r="BP251" s="129"/>
      <c r="BQ251" s="129"/>
      <c r="BR251" s="129"/>
      <c r="BS251" s="129"/>
      <c r="BT251" s="129"/>
      <c r="BU251" s="231">
        <f t="shared" si="20"/>
        <v>17</v>
      </c>
    </row>
    <row r="252" spans="1:73" ht="15" x14ac:dyDescent="0.15">
      <c r="A252" s="383" t="s">
        <v>460</v>
      </c>
      <c r="B252" s="384" t="s">
        <v>528</v>
      </c>
      <c r="C252" s="384" t="s">
        <v>250</v>
      </c>
      <c r="D252" s="384" t="s">
        <v>880</v>
      </c>
      <c r="E252" s="384" t="s">
        <v>135</v>
      </c>
      <c r="F252" s="384"/>
      <c r="G252" s="385">
        <v>0.3</v>
      </c>
      <c r="H252" s="386">
        <v>0.7</v>
      </c>
      <c r="I252" s="384" t="s">
        <v>1027</v>
      </c>
      <c r="J252" s="387">
        <f t="shared" si="19"/>
        <v>24</v>
      </c>
      <c r="K252" s="387">
        <f t="shared" si="18"/>
        <v>56</v>
      </c>
      <c r="L252" s="388"/>
      <c r="M252" s="173"/>
      <c r="N252" s="129"/>
      <c r="O252" s="129"/>
      <c r="P252" s="129"/>
      <c r="Q252" s="129"/>
      <c r="R252" s="129"/>
      <c r="S252" s="129"/>
      <c r="T252" s="129"/>
      <c r="U252" s="129"/>
      <c r="V252" s="129"/>
      <c r="W252" s="129"/>
      <c r="X252" s="129">
        <v>22</v>
      </c>
      <c r="Y252" s="129"/>
      <c r="Z252" s="129"/>
      <c r="AA252" s="129"/>
      <c r="AB252" s="129"/>
      <c r="AC252" s="129"/>
      <c r="AD252" s="129"/>
      <c r="AE252" s="129"/>
      <c r="AF252" s="129"/>
      <c r="AG252" s="129"/>
      <c r="AH252" s="129">
        <v>6</v>
      </c>
      <c r="AI252" s="129"/>
      <c r="AJ252" s="129">
        <v>7</v>
      </c>
      <c r="AK252" s="129"/>
      <c r="AL252" s="129"/>
      <c r="AM252" s="129"/>
      <c r="AN252" s="129">
        <v>2</v>
      </c>
      <c r="AO252" s="129"/>
      <c r="AP252" s="129"/>
      <c r="AQ252" s="129"/>
      <c r="AR252" s="129"/>
      <c r="AS252" s="129"/>
      <c r="AT252" s="129"/>
      <c r="AU252" s="129"/>
      <c r="AV252" s="129"/>
      <c r="AW252" s="129"/>
      <c r="AX252" s="129"/>
      <c r="AY252" s="129"/>
      <c r="AZ252" s="129"/>
      <c r="BA252" s="129"/>
      <c r="BB252" s="129"/>
      <c r="BC252" s="129"/>
      <c r="BD252" s="129"/>
      <c r="BE252" s="129"/>
      <c r="BF252" s="129"/>
      <c r="BG252" s="129"/>
      <c r="BH252" s="129"/>
      <c r="BI252" s="129"/>
      <c r="BJ252" s="129"/>
      <c r="BK252" s="129">
        <v>2</v>
      </c>
      <c r="BL252" s="129"/>
      <c r="BM252" s="129"/>
      <c r="BN252" s="129"/>
      <c r="BO252" s="129"/>
      <c r="BP252" s="129"/>
      <c r="BQ252" s="129"/>
      <c r="BR252" s="129"/>
      <c r="BS252" s="129"/>
      <c r="BT252" s="129"/>
      <c r="BU252" s="231">
        <f t="shared" si="20"/>
        <v>39</v>
      </c>
    </row>
    <row r="253" spans="1:73" ht="15" x14ac:dyDescent="0.15">
      <c r="A253" s="383" t="s">
        <v>461</v>
      </c>
      <c r="B253" s="384" t="s">
        <v>528</v>
      </c>
      <c r="C253" s="384" t="s">
        <v>250</v>
      </c>
      <c r="D253" s="384" t="s">
        <v>881</v>
      </c>
      <c r="E253" s="384" t="s">
        <v>135</v>
      </c>
      <c r="F253" s="384"/>
      <c r="G253" s="385">
        <v>0.3</v>
      </c>
      <c r="H253" s="386">
        <v>0.8</v>
      </c>
      <c r="I253" s="384" t="s">
        <v>1027</v>
      </c>
      <c r="J253" s="387">
        <f t="shared" si="19"/>
        <v>24</v>
      </c>
      <c r="K253" s="387">
        <f t="shared" si="18"/>
        <v>64</v>
      </c>
      <c r="L253" s="388"/>
      <c r="M253" s="173"/>
      <c r="N253" s="129"/>
      <c r="O253" s="129"/>
      <c r="P253" s="129"/>
      <c r="Q253" s="129"/>
      <c r="R253" s="129"/>
      <c r="S253" s="129"/>
      <c r="T253" s="129"/>
      <c r="U253" s="129"/>
      <c r="V253" s="129">
        <v>1</v>
      </c>
      <c r="W253" s="129"/>
      <c r="X253" s="129"/>
      <c r="Y253" s="129"/>
      <c r="Z253" s="129"/>
      <c r="AA253" s="129"/>
      <c r="AB253" s="129">
        <v>14</v>
      </c>
      <c r="AC253" s="129"/>
      <c r="AD253" s="129"/>
      <c r="AE253" s="129"/>
      <c r="AF253" s="129"/>
      <c r="AG253" s="129"/>
      <c r="AH253" s="129"/>
      <c r="AI253" s="129"/>
      <c r="AJ253" s="129"/>
      <c r="AK253" s="129"/>
      <c r="AL253" s="129"/>
      <c r="AM253" s="129"/>
      <c r="AN253" s="129"/>
      <c r="AO253" s="129"/>
      <c r="AP253" s="129"/>
      <c r="AQ253" s="129"/>
      <c r="AR253" s="129">
        <v>20</v>
      </c>
      <c r="AS253" s="129"/>
      <c r="AT253" s="129"/>
      <c r="AU253" s="129"/>
      <c r="AV253" s="129"/>
      <c r="AW253" s="129"/>
      <c r="AX253" s="129"/>
      <c r="AY253" s="129"/>
      <c r="AZ253" s="129"/>
      <c r="BA253" s="129"/>
      <c r="BB253" s="129"/>
      <c r="BC253" s="129"/>
      <c r="BD253" s="129"/>
      <c r="BE253" s="129"/>
      <c r="BF253" s="129"/>
      <c r="BG253" s="129"/>
      <c r="BH253" s="129"/>
      <c r="BI253" s="129"/>
      <c r="BJ253" s="129"/>
      <c r="BK253" s="129"/>
      <c r="BL253" s="129"/>
      <c r="BM253" s="129"/>
      <c r="BN253" s="129"/>
      <c r="BO253" s="129"/>
      <c r="BP253" s="129">
        <v>8</v>
      </c>
      <c r="BQ253" s="129"/>
      <c r="BR253" s="129"/>
      <c r="BS253" s="129"/>
      <c r="BT253" s="129"/>
      <c r="BU253" s="231">
        <f t="shared" si="20"/>
        <v>43</v>
      </c>
    </row>
    <row r="254" spans="1:73" ht="15" x14ac:dyDescent="0.15">
      <c r="A254" s="383" t="s">
        <v>462</v>
      </c>
      <c r="B254" s="384" t="s">
        <v>528</v>
      </c>
      <c r="C254" s="384" t="s">
        <v>250</v>
      </c>
      <c r="D254" s="384" t="s">
        <v>882</v>
      </c>
      <c r="E254" s="384" t="s">
        <v>135</v>
      </c>
      <c r="F254" s="384"/>
      <c r="G254" s="385">
        <v>0.3</v>
      </c>
      <c r="H254" s="386">
        <v>0.9</v>
      </c>
      <c r="I254" s="384" t="s">
        <v>1027</v>
      </c>
      <c r="J254" s="387">
        <f t="shared" si="19"/>
        <v>24</v>
      </c>
      <c r="K254" s="387">
        <f t="shared" si="18"/>
        <v>72</v>
      </c>
      <c r="L254" s="388"/>
      <c r="M254" s="173"/>
      <c r="N254" s="129"/>
      <c r="O254" s="129"/>
      <c r="P254" s="129"/>
      <c r="Q254" s="129"/>
      <c r="R254" s="129"/>
      <c r="S254" s="129"/>
      <c r="T254" s="129"/>
      <c r="U254" s="129"/>
      <c r="V254" s="129"/>
      <c r="W254" s="129">
        <v>4</v>
      </c>
      <c r="X254" s="129"/>
      <c r="Y254" s="129"/>
      <c r="Z254" s="129"/>
      <c r="AA254" s="129"/>
      <c r="AB254" s="129"/>
      <c r="AC254" s="129"/>
      <c r="AD254" s="129"/>
      <c r="AE254" s="129"/>
      <c r="AF254" s="129"/>
      <c r="AG254" s="129"/>
      <c r="AH254" s="129"/>
      <c r="AI254" s="129"/>
      <c r="AJ254" s="129"/>
      <c r="AK254" s="129"/>
      <c r="AL254" s="129"/>
      <c r="AM254" s="129"/>
      <c r="AN254" s="129"/>
      <c r="AO254" s="129"/>
      <c r="AP254" s="129"/>
      <c r="AQ254" s="129"/>
      <c r="AR254" s="129"/>
      <c r="AS254" s="129"/>
      <c r="AT254" s="129"/>
      <c r="AU254" s="129"/>
      <c r="AV254" s="129"/>
      <c r="AW254" s="129"/>
      <c r="AX254" s="129"/>
      <c r="AY254" s="129"/>
      <c r="AZ254" s="129"/>
      <c r="BA254" s="129"/>
      <c r="BB254" s="129"/>
      <c r="BC254" s="129"/>
      <c r="BD254" s="129"/>
      <c r="BE254" s="129"/>
      <c r="BF254" s="129"/>
      <c r="BG254" s="129"/>
      <c r="BH254" s="129"/>
      <c r="BI254" s="129"/>
      <c r="BJ254" s="129"/>
      <c r="BK254" s="129"/>
      <c r="BL254" s="129"/>
      <c r="BM254" s="129"/>
      <c r="BN254" s="129"/>
      <c r="BO254" s="129"/>
      <c r="BP254" s="129"/>
      <c r="BQ254" s="129"/>
      <c r="BR254" s="129"/>
      <c r="BS254" s="129"/>
      <c r="BT254" s="129"/>
      <c r="BU254" s="231">
        <f t="shared" si="20"/>
        <v>4</v>
      </c>
    </row>
    <row r="255" spans="1:73" ht="15" x14ac:dyDescent="0.15">
      <c r="A255" s="383" t="s">
        <v>463</v>
      </c>
      <c r="B255" s="384" t="s">
        <v>528</v>
      </c>
      <c r="C255" s="384" t="s">
        <v>250</v>
      </c>
      <c r="D255" s="384" t="s">
        <v>883</v>
      </c>
      <c r="E255" s="384" t="s">
        <v>135</v>
      </c>
      <c r="F255" s="384"/>
      <c r="G255" s="385">
        <v>0.3</v>
      </c>
      <c r="H255" s="386">
        <v>1.2</v>
      </c>
      <c r="I255" s="384" t="s">
        <v>1027</v>
      </c>
      <c r="J255" s="387">
        <f t="shared" si="19"/>
        <v>24</v>
      </c>
      <c r="K255" s="387">
        <f t="shared" si="18"/>
        <v>96</v>
      </c>
      <c r="L255" s="388"/>
      <c r="M255" s="173"/>
      <c r="N255" s="129"/>
      <c r="O255" s="129"/>
      <c r="P255" s="129"/>
      <c r="Q255" s="129"/>
      <c r="R255" s="129"/>
      <c r="S255" s="129"/>
      <c r="T255" s="129"/>
      <c r="U255" s="129"/>
      <c r="V255" s="129"/>
      <c r="W255" s="129"/>
      <c r="X255" s="129"/>
      <c r="Y255" s="129"/>
      <c r="Z255" s="129"/>
      <c r="AA255" s="129"/>
      <c r="AB255" s="129"/>
      <c r="AC255" s="129"/>
      <c r="AD255" s="129"/>
      <c r="AE255" s="129"/>
      <c r="AF255" s="129"/>
      <c r="AG255" s="129"/>
      <c r="AH255" s="129"/>
      <c r="AI255" s="129"/>
      <c r="AJ255" s="129"/>
      <c r="AK255" s="129"/>
      <c r="AL255" s="129"/>
      <c r="AM255" s="129"/>
      <c r="AN255" s="129"/>
      <c r="AO255" s="129"/>
      <c r="AP255" s="129"/>
      <c r="AQ255" s="129"/>
      <c r="AR255" s="129"/>
      <c r="AS255" s="129"/>
      <c r="AT255" s="129"/>
      <c r="AU255" s="129"/>
      <c r="AV255" s="129"/>
      <c r="AW255" s="129"/>
      <c r="AX255" s="129"/>
      <c r="AY255" s="129"/>
      <c r="AZ255" s="129"/>
      <c r="BA255" s="129"/>
      <c r="BB255" s="129"/>
      <c r="BC255" s="129"/>
      <c r="BD255" s="129"/>
      <c r="BE255" s="129"/>
      <c r="BF255" s="129"/>
      <c r="BG255" s="129"/>
      <c r="BH255" s="129"/>
      <c r="BI255" s="129"/>
      <c r="BJ255" s="129"/>
      <c r="BK255" s="129">
        <v>5</v>
      </c>
      <c r="BL255" s="129">
        <v>5</v>
      </c>
      <c r="BM255" s="129"/>
      <c r="BN255" s="129">
        <v>2</v>
      </c>
      <c r="BO255" s="129"/>
      <c r="BP255" s="129"/>
      <c r="BQ255" s="129"/>
      <c r="BR255" s="129">
        <v>167</v>
      </c>
      <c r="BS255" s="129"/>
      <c r="BT255" s="129">
        <v>121</v>
      </c>
      <c r="BU255" s="231">
        <f t="shared" si="20"/>
        <v>300</v>
      </c>
    </row>
    <row r="256" spans="1:73" ht="15" x14ac:dyDescent="0.15">
      <c r="A256" s="383" t="s">
        <v>464</v>
      </c>
      <c r="B256" s="384" t="s">
        <v>528</v>
      </c>
      <c r="C256" s="384" t="s">
        <v>250</v>
      </c>
      <c r="D256" s="384" t="s">
        <v>884</v>
      </c>
      <c r="E256" s="384" t="s">
        <v>135</v>
      </c>
      <c r="F256" s="384"/>
      <c r="G256" s="385">
        <v>0.3</v>
      </c>
      <c r="H256" s="386">
        <v>1.5</v>
      </c>
      <c r="I256" s="384" t="s">
        <v>1027</v>
      </c>
      <c r="J256" s="387">
        <f t="shared" si="19"/>
        <v>24</v>
      </c>
      <c r="K256" s="387">
        <f t="shared" si="18"/>
        <v>120</v>
      </c>
      <c r="L256" s="388"/>
      <c r="M256" s="173"/>
      <c r="N256" s="129"/>
      <c r="O256" s="129"/>
      <c r="P256" s="129"/>
      <c r="Q256" s="129"/>
      <c r="R256" s="129"/>
      <c r="S256" s="129"/>
      <c r="T256" s="129"/>
      <c r="U256" s="129"/>
      <c r="V256" s="129"/>
      <c r="W256" s="129"/>
      <c r="X256" s="129"/>
      <c r="Y256" s="129"/>
      <c r="Z256" s="129"/>
      <c r="AA256" s="129"/>
      <c r="AB256" s="129"/>
      <c r="AC256" s="129"/>
      <c r="AD256" s="129"/>
      <c r="AE256" s="129"/>
      <c r="AF256" s="129"/>
      <c r="AG256" s="129"/>
      <c r="AH256" s="129"/>
      <c r="AI256" s="129"/>
      <c r="AJ256" s="129"/>
      <c r="AK256" s="129"/>
      <c r="AL256" s="129"/>
      <c r="AM256" s="129"/>
      <c r="AN256" s="129"/>
      <c r="AO256" s="129"/>
      <c r="AP256" s="129"/>
      <c r="AQ256" s="129"/>
      <c r="AR256" s="129"/>
      <c r="AS256" s="129"/>
      <c r="AT256" s="129"/>
      <c r="AU256" s="129"/>
      <c r="AV256" s="129"/>
      <c r="AW256" s="129"/>
      <c r="AX256" s="129"/>
      <c r="AY256" s="129"/>
      <c r="AZ256" s="129"/>
      <c r="BA256" s="129"/>
      <c r="BB256" s="129"/>
      <c r="BC256" s="129"/>
      <c r="BD256" s="129"/>
      <c r="BE256" s="129"/>
      <c r="BF256" s="129"/>
      <c r="BG256" s="129"/>
      <c r="BH256" s="129"/>
      <c r="BI256" s="129"/>
      <c r="BJ256" s="129"/>
      <c r="BK256" s="129"/>
      <c r="BL256" s="129"/>
      <c r="BM256" s="129"/>
      <c r="BN256" s="129"/>
      <c r="BO256" s="129"/>
      <c r="BP256" s="129"/>
      <c r="BQ256" s="129"/>
      <c r="BR256" s="129"/>
      <c r="BS256" s="129">
        <v>120</v>
      </c>
      <c r="BT256" s="129"/>
      <c r="BU256" s="231">
        <f t="shared" si="20"/>
        <v>120</v>
      </c>
    </row>
    <row r="257" spans="1:73" ht="15" x14ac:dyDescent="0.15">
      <c r="A257" s="383" t="s">
        <v>465</v>
      </c>
      <c r="B257" s="384" t="s">
        <v>528</v>
      </c>
      <c r="C257" s="384" t="s">
        <v>250</v>
      </c>
      <c r="D257" s="384" t="s">
        <v>885</v>
      </c>
      <c r="E257" s="384" t="s">
        <v>135</v>
      </c>
      <c r="F257" s="384"/>
      <c r="G257" s="385">
        <v>0.4</v>
      </c>
      <c r="H257" s="386">
        <v>0.5</v>
      </c>
      <c r="I257" s="384" t="s">
        <v>1027</v>
      </c>
      <c r="J257" s="387">
        <f t="shared" si="19"/>
        <v>32</v>
      </c>
      <c r="K257" s="387">
        <f t="shared" si="18"/>
        <v>40</v>
      </c>
      <c r="L257" s="388"/>
      <c r="M257" s="173"/>
      <c r="N257" s="129"/>
      <c r="O257" s="129"/>
      <c r="P257" s="129"/>
      <c r="Q257" s="129"/>
      <c r="R257" s="129"/>
      <c r="S257" s="129"/>
      <c r="T257" s="129"/>
      <c r="U257" s="129"/>
      <c r="V257" s="129"/>
      <c r="W257" s="129"/>
      <c r="X257" s="129"/>
      <c r="Y257" s="129"/>
      <c r="Z257" s="129"/>
      <c r="AA257" s="129"/>
      <c r="AB257" s="129"/>
      <c r="AC257" s="129"/>
      <c r="AD257" s="129">
        <v>2</v>
      </c>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c r="BE257" s="129"/>
      <c r="BF257" s="129"/>
      <c r="BG257" s="129"/>
      <c r="BH257" s="129"/>
      <c r="BI257" s="129"/>
      <c r="BJ257" s="129"/>
      <c r="BK257" s="129"/>
      <c r="BL257" s="129"/>
      <c r="BM257" s="129"/>
      <c r="BN257" s="129"/>
      <c r="BO257" s="129"/>
      <c r="BP257" s="129"/>
      <c r="BQ257" s="129"/>
      <c r="BR257" s="129"/>
      <c r="BS257" s="129"/>
      <c r="BT257" s="129"/>
      <c r="BU257" s="231">
        <f t="shared" si="20"/>
        <v>2</v>
      </c>
    </row>
    <row r="258" spans="1:73" ht="15" x14ac:dyDescent="0.15">
      <c r="A258" s="383" t="s">
        <v>466</v>
      </c>
      <c r="B258" s="384" t="s">
        <v>528</v>
      </c>
      <c r="C258" s="384" t="s">
        <v>250</v>
      </c>
      <c r="D258" s="384" t="s">
        <v>886</v>
      </c>
      <c r="E258" s="384" t="s">
        <v>135</v>
      </c>
      <c r="F258" s="384"/>
      <c r="G258" s="385">
        <v>0.4</v>
      </c>
      <c r="H258" s="386">
        <v>0.6</v>
      </c>
      <c r="I258" s="384" t="s">
        <v>1027</v>
      </c>
      <c r="J258" s="387">
        <f t="shared" si="19"/>
        <v>32</v>
      </c>
      <c r="K258" s="387">
        <f t="shared" si="18"/>
        <v>48</v>
      </c>
      <c r="L258" s="388"/>
      <c r="M258" s="173"/>
      <c r="N258" s="129"/>
      <c r="O258" s="129"/>
      <c r="P258" s="129"/>
      <c r="Q258" s="129"/>
      <c r="R258" s="129"/>
      <c r="S258" s="129"/>
      <c r="T258" s="129"/>
      <c r="U258" s="129"/>
      <c r="V258" s="129"/>
      <c r="W258" s="129">
        <v>4</v>
      </c>
      <c r="X258" s="129"/>
      <c r="Y258" s="129">
        <v>2</v>
      </c>
      <c r="Z258" s="129"/>
      <c r="AA258" s="129"/>
      <c r="AB258" s="129"/>
      <c r="AC258" s="129"/>
      <c r="AD258" s="129"/>
      <c r="AE258" s="129"/>
      <c r="AF258" s="129">
        <v>8</v>
      </c>
      <c r="AG258" s="129"/>
      <c r="AH258" s="129"/>
      <c r="AI258" s="129"/>
      <c r="AJ258" s="129"/>
      <c r="AK258" s="129"/>
      <c r="AL258" s="129"/>
      <c r="AM258" s="129"/>
      <c r="AN258" s="129"/>
      <c r="AO258" s="129"/>
      <c r="AP258" s="129"/>
      <c r="AQ258" s="129"/>
      <c r="AR258" s="129"/>
      <c r="AS258" s="129"/>
      <c r="AT258" s="129"/>
      <c r="AU258" s="129"/>
      <c r="AV258" s="129"/>
      <c r="AW258" s="129"/>
      <c r="AX258" s="129"/>
      <c r="AY258" s="129"/>
      <c r="AZ258" s="129"/>
      <c r="BA258" s="129"/>
      <c r="BB258" s="129"/>
      <c r="BC258" s="129"/>
      <c r="BD258" s="129"/>
      <c r="BE258" s="129"/>
      <c r="BF258" s="129"/>
      <c r="BG258" s="129"/>
      <c r="BH258" s="129"/>
      <c r="BI258" s="129"/>
      <c r="BJ258" s="129"/>
      <c r="BK258" s="129"/>
      <c r="BL258" s="129"/>
      <c r="BM258" s="129"/>
      <c r="BN258" s="129">
        <v>1</v>
      </c>
      <c r="BO258" s="129"/>
      <c r="BP258" s="129"/>
      <c r="BQ258" s="129"/>
      <c r="BR258" s="129"/>
      <c r="BS258" s="129"/>
      <c r="BT258" s="129"/>
      <c r="BU258" s="231">
        <f t="shared" si="20"/>
        <v>15</v>
      </c>
    </row>
    <row r="259" spans="1:73" ht="15" x14ac:dyDescent="0.15">
      <c r="A259" s="383" t="s">
        <v>467</v>
      </c>
      <c r="B259" s="384" t="s">
        <v>528</v>
      </c>
      <c r="C259" s="384" t="s">
        <v>250</v>
      </c>
      <c r="D259" s="384" t="s">
        <v>887</v>
      </c>
      <c r="E259" s="384" t="s">
        <v>135</v>
      </c>
      <c r="F259" s="384"/>
      <c r="G259" s="385">
        <v>0.4</v>
      </c>
      <c r="H259" s="386">
        <v>0.7</v>
      </c>
      <c r="I259" s="384" t="s">
        <v>1027</v>
      </c>
      <c r="J259" s="387">
        <f t="shared" si="19"/>
        <v>32</v>
      </c>
      <c r="K259" s="387">
        <f t="shared" si="18"/>
        <v>56</v>
      </c>
      <c r="L259" s="388"/>
      <c r="M259" s="173"/>
      <c r="N259" s="129"/>
      <c r="O259" s="129"/>
      <c r="P259" s="129"/>
      <c r="Q259" s="129"/>
      <c r="R259" s="129"/>
      <c r="S259" s="129"/>
      <c r="T259" s="129"/>
      <c r="U259" s="129"/>
      <c r="V259" s="129"/>
      <c r="W259" s="129"/>
      <c r="X259" s="129"/>
      <c r="Y259" s="129"/>
      <c r="Z259" s="129"/>
      <c r="AA259" s="129"/>
      <c r="AB259" s="129"/>
      <c r="AC259" s="129"/>
      <c r="AD259" s="129"/>
      <c r="AE259" s="129"/>
      <c r="AF259" s="129"/>
      <c r="AG259" s="129"/>
      <c r="AH259" s="129"/>
      <c r="AI259" s="129"/>
      <c r="AJ259" s="129"/>
      <c r="AK259" s="129"/>
      <c r="AL259" s="129"/>
      <c r="AM259" s="129"/>
      <c r="AN259" s="129"/>
      <c r="AO259" s="129"/>
      <c r="AP259" s="129"/>
      <c r="AQ259" s="129"/>
      <c r="AR259" s="129"/>
      <c r="AS259" s="129"/>
      <c r="AT259" s="129"/>
      <c r="AU259" s="129"/>
      <c r="AV259" s="129"/>
      <c r="AW259" s="129"/>
      <c r="AX259" s="129"/>
      <c r="AY259" s="129"/>
      <c r="AZ259" s="129"/>
      <c r="BA259" s="129"/>
      <c r="BB259" s="129"/>
      <c r="BC259" s="129"/>
      <c r="BD259" s="129"/>
      <c r="BE259" s="129"/>
      <c r="BF259" s="129"/>
      <c r="BG259" s="129"/>
      <c r="BH259" s="129"/>
      <c r="BI259" s="129"/>
      <c r="BJ259" s="129"/>
      <c r="BK259" s="129"/>
      <c r="BL259" s="129"/>
      <c r="BM259" s="129"/>
      <c r="BN259" s="129"/>
      <c r="BO259" s="129"/>
      <c r="BP259" s="129">
        <v>2</v>
      </c>
      <c r="BQ259" s="129"/>
      <c r="BR259" s="129"/>
      <c r="BS259" s="129">
        <v>4</v>
      </c>
      <c r="BT259" s="129"/>
      <c r="BU259" s="231">
        <f t="shared" si="20"/>
        <v>6</v>
      </c>
    </row>
    <row r="260" spans="1:73" ht="15" x14ac:dyDescent="0.15">
      <c r="A260" s="383" t="s">
        <v>468</v>
      </c>
      <c r="B260" s="384" t="s">
        <v>528</v>
      </c>
      <c r="C260" s="384" t="s">
        <v>250</v>
      </c>
      <c r="D260" s="384" t="s">
        <v>888</v>
      </c>
      <c r="E260" s="384" t="s">
        <v>135</v>
      </c>
      <c r="F260" s="384"/>
      <c r="G260" s="385">
        <v>0.4</v>
      </c>
      <c r="H260" s="386">
        <v>0.8</v>
      </c>
      <c r="I260" s="384" t="s">
        <v>1027</v>
      </c>
      <c r="J260" s="387">
        <f t="shared" si="19"/>
        <v>32</v>
      </c>
      <c r="K260" s="387">
        <f t="shared" si="18"/>
        <v>64</v>
      </c>
      <c r="L260" s="388"/>
      <c r="M260" s="173"/>
      <c r="N260" s="129"/>
      <c r="O260" s="129"/>
      <c r="P260" s="129"/>
      <c r="Q260" s="129"/>
      <c r="R260" s="129"/>
      <c r="S260" s="129"/>
      <c r="T260" s="129"/>
      <c r="U260" s="129"/>
      <c r="V260" s="129"/>
      <c r="W260" s="129"/>
      <c r="X260" s="129"/>
      <c r="Y260" s="129"/>
      <c r="Z260" s="129"/>
      <c r="AA260" s="129"/>
      <c r="AB260" s="129"/>
      <c r="AC260" s="129"/>
      <c r="AD260" s="129"/>
      <c r="AE260" s="129"/>
      <c r="AF260" s="129"/>
      <c r="AG260" s="129"/>
      <c r="AH260" s="129"/>
      <c r="AI260" s="129"/>
      <c r="AJ260" s="129"/>
      <c r="AK260" s="129"/>
      <c r="AL260" s="129"/>
      <c r="AM260" s="129"/>
      <c r="AN260" s="129"/>
      <c r="AO260" s="129">
        <v>1</v>
      </c>
      <c r="AP260" s="129"/>
      <c r="AQ260" s="129"/>
      <c r="AR260" s="129"/>
      <c r="AS260" s="129"/>
      <c r="AT260" s="129"/>
      <c r="AU260" s="129"/>
      <c r="AV260" s="129"/>
      <c r="AW260" s="129"/>
      <c r="AX260" s="129"/>
      <c r="AY260" s="129"/>
      <c r="AZ260" s="129"/>
      <c r="BA260" s="129"/>
      <c r="BB260" s="129"/>
      <c r="BC260" s="129"/>
      <c r="BD260" s="129"/>
      <c r="BE260" s="129"/>
      <c r="BF260" s="129"/>
      <c r="BG260" s="129"/>
      <c r="BH260" s="129"/>
      <c r="BI260" s="129"/>
      <c r="BJ260" s="129"/>
      <c r="BK260" s="129"/>
      <c r="BL260" s="129"/>
      <c r="BM260" s="129"/>
      <c r="BN260" s="129"/>
      <c r="BO260" s="129"/>
      <c r="BP260" s="129"/>
      <c r="BQ260" s="129"/>
      <c r="BR260" s="129"/>
      <c r="BS260" s="129"/>
      <c r="BT260" s="129">
        <v>2</v>
      </c>
      <c r="BU260" s="231">
        <f t="shared" si="20"/>
        <v>3</v>
      </c>
    </row>
    <row r="261" spans="1:73" ht="15" x14ac:dyDescent="0.15">
      <c r="A261" s="383" t="s">
        <v>469</v>
      </c>
      <c r="B261" s="384" t="s">
        <v>528</v>
      </c>
      <c r="C261" s="384" t="s">
        <v>251</v>
      </c>
      <c r="D261" s="384" t="s">
        <v>889</v>
      </c>
      <c r="E261" s="384" t="s">
        <v>135</v>
      </c>
      <c r="F261" s="384"/>
      <c r="G261" s="385">
        <v>0.15</v>
      </c>
      <c r="H261" s="386">
        <v>0.4</v>
      </c>
      <c r="I261" s="384" t="s">
        <v>1027</v>
      </c>
      <c r="J261" s="387">
        <f t="shared" si="19"/>
        <v>12</v>
      </c>
      <c r="K261" s="387">
        <f t="shared" si="18"/>
        <v>32</v>
      </c>
      <c r="L261" s="388"/>
      <c r="M261" s="173"/>
      <c r="N261" s="129"/>
      <c r="O261" s="129"/>
      <c r="P261" s="129"/>
      <c r="Q261" s="129"/>
      <c r="R261" s="129"/>
      <c r="S261" s="129"/>
      <c r="T261" s="129"/>
      <c r="U261" s="129"/>
      <c r="V261" s="129"/>
      <c r="W261" s="129"/>
      <c r="X261" s="129"/>
      <c r="Y261" s="129"/>
      <c r="Z261" s="129"/>
      <c r="AA261" s="129"/>
      <c r="AB261" s="129"/>
      <c r="AC261" s="129"/>
      <c r="AD261" s="129"/>
      <c r="AE261" s="129"/>
      <c r="AF261" s="129"/>
      <c r="AG261" s="129"/>
      <c r="AH261" s="129"/>
      <c r="AI261" s="129"/>
      <c r="AJ261" s="129"/>
      <c r="AK261" s="129"/>
      <c r="AL261" s="129"/>
      <c r="AM261" s="129"/>
      <c r="AN261" s="129"/>
      <c r="AO261" s="129"/>
      <c r="AP261" s="129"/>
      <c r="AQ261" s="129"/>
      <c r="AR261" s="129"/>
      <c r="AS261" s="129"/>
      <c r="AT261" s="129"/>
      <c r="AU261" s="129"/>
      <c r="AV261" s="129"/>
      <c r="AW261" s="129"/>
      <c r="AX261" s="129"/>
      <c r="AY261" s="129">
        <v>1</v>
      </c>
      <c r="AZ261" s="129"/>
      <c r="BA261" s="129"/>
      <c r="BB261" s="129"/>
      <c r="BC261" s="129"/>
      <c r="BD261" s="129"/>
      <c r="BE261" s="129"/>
      <c r="BF261" s="129"/>
      <c r="BG261" s="129"/>
      <c r="BH261" s="129"/>
      <c r="BI261" s="129"/>
      <c r="BJ261" s="129"/>
      <c r="BK261" s="129"/>
      <c r="BL261" s="129"/>
      <c r="BM261" s="129"/>
      <c r="BN261" s="129"/>
      <c r="BO261" s="129"/>
      <c r="BP261" s="129"/>
      <c r="BQ261" s="129"/>
      <c r="BR261" s="129"/>
      <c r="BS261" s="129"/>
      <c r="BT261" s="129"/>
      <c r="BU261" s="231">
        <f t="shared" si="20"/>
        <v>1</v>
      </c>
    </row>
    <row r="262" spans="1:73" ht="15" x14ac:dyDescent="0.15">
      <c r="A262" s="383" t="s">
        <v>470</v>
      </c>
      <c r="B262" s="384" t="s">
        <v>528</v>
      </c>
      <c r="C262" s="384" t="s">
        <v>251</v>
      </c>
      <c r="D262" s="384" t="s">
        <v>890</v>
      </c>
      <c r="E262" s="384" t="s">
        <v>135</v>
      </c>
      <c r="F262" s="384"/>
      <c r="G262" s="385">
        <v>0.2</v>
      </c>
      <c r="H262" s="386">
        <v>0.25</v>
      </c>
      <c r="I262" s="384" t="s">
        <v>1027</v>
      </c>
      <c r="J262" s="387">
        <f t="shared" si="19"/>
        <v>16</v>
      </c>
      <c r="K262" s="387">
        <f t="shared" si="18"/>
        <v>20</v>
      </c>
      <c r="L262" s="388"/>
      <c r="M262" s="173"/>
      <c r="N262" s="129"/>
      <c r="O262" s="129"/>
      <c r="P262" s="129"/>
      <c r="Q262" s="129"/>
      <c r="R262" s="129"/>
      <c r="S262" s="129"/>
      <c r="T262" s="129"/>
      <c r="U262" s="129"/>
      <c r="V262" s="129"/>
      <c r="W262" s="129"/>
      <c r="X262" s="129"/>
      <c r="Y262" s="129"/>
      <c r="Z262" s="129">
        <v>1</v>
      </c>
      <c r="AA262" s="129"/>
      <c r="AB262" s="129"/>
      <c r="AC262" s="129"/>
      <c r="AD262" s="129"/>
      <c r="AE262" s="129"/>
      <c r="AF262" s="129"/>
      <c r="AG262" s="129"/>
      <c r="AH262" s="129"/>
      <c r="AI262" s="129"/>
      <c r="AJ262" s="129"/>
      <c r="AK262" s="129"/>
      <c r="AL262" s="129"/>
      <c r="AM262" s="129"/>
      <c r="AN262" s="129"/>
      <c r="AO262" s="129"/>
      <c r="AP262" s="129"/>
      <c r="AQ262" s="129"/>
      <c r="AR262" s="129"/>
      <c r="AS262" s="129"/>
      <c r="AT262" s="129"/>
      <c r="AU262" s="129"/>
      <c r="AV262" s="129"/>
      <c r="AW262" s="129"/>
      <c r="AX262" s="129"/>
      <c r="AY262" s="129">
        <v>2</v>
      </c>
      <c r="AZ262" s="129"/>
      <c r="BA262" s="129"/>
      <c r="BB262" s="129"/>
      <c r="BC262" s="129"/>
      <c r="BD262" s="129"/>
      <c r="BE262" s="129"/>
      <c r="BF262" s="129"/>
      <c r="BG262" s="129"/>
      <c r="BH262" s="129"/>
      <c r="BI262" s="129"/>
      <c r="BJ262" s="129"/>
      <c r="BK262" s="129"/>
      <c r="BL262" s="129"/>
      <c r="BM262" s="129"/>
      <c r="BN262" s="129"/>
      <c r="BO262" s="129"/>
      <c r="BP262" s="129"/>
      <c r="BQ262" s="129"/>
      <c r="BR262" s="129"/>
      <c r="BS262" s="129"/>
      <c r="BT262" s="129"/>
      <c r="BU262" s="231">
        <f t="shared" si="20"/>
        <v>3</v>
      </c>
    </row>
    <row r="263" spans="1:73" ht="15" x14ac:dyDescent="0.15">
      <c r="A263" s="383" t="s">
        <v>471</v>
      </c>
      <c r="B263" s="384" t="s">
        <v>528</v>
      </c>
      <c r="C263" s="384" t="s">
        <v>251</v>
      </c>
      <c r="D263" s="384" t="s">
        <v>891</v>
      </c>
      <c r="E263" s="384" t="s">
        <v>135</v>
      </c>
      <c r="F263" s="384"/>
      <c r="G263" s="385">
        <v>0.2</v>
      </c>
      <c r="H263" s="386">
        <v>0.3</v>
      </c>
      <c r="I263" s="384" t="s">
        <v>1027</v>
      </c>
      <c r="J263" s="387">
        <f t="shared" si="19"/>
        <v>16</v>
      </c>
      <c r="K263" s="387">
        <f t="shared" si="18"/>
        <v>24</v>
      </c>
      <c r="L263" s="388"/>
      <c r="M263" s="173"/>
      <c r="N263" s="129"/>
      <c r="O263" s="129"/>
      <c r="P263" s="129"/>
      <c r="Q263" s="129"/>
      <c r="R263" s="129"/>
      <c r="S263" s="129"/>
      <c r="T263" s="129"/>
      <c r="U263" s="129"/>
      <c r="V263" s="129"/>
      <c r="W263" s="129"/>
      <c r="X263" s="129">
        <v>1</v>
      </c>
      <c r="Y263" s="129"/>
      <c r="Z263" s="129"/>
      <c r="AA263" s="129"/>
      <c r="AB263" s="129"/>
      <c r="AC263" s="129"/>
      <c r="AD263" s="129"/>
      <c r="AE263" s="129"/>
      <c r="AF263" s="129"/>
      <c r="AG263" s="129"/>
      <c r="AH263" s="129"/>
      <c r="AI263" s="129"/>
      <c r="AJ263" s="129"/>
      <c r="AK263" s="129"/>
      <c r="AL263" s="129"/>
      <c r="AM263" s="129"/>
      <c r="AN263" s="129"/>
      <c r="AO263" s="129"/>
      <c r="AP263" s="129"/>
      <c r="AQ263" s="129"/>
      <c r="AR263" s="129"/>
      <c r="AS263" s="129"/>
      <c r="AT263" s="129"/>
      <c r="AU263" s="129"/>
      <c r="AV263" s="129"/>
      <c r="AW263" s="129"/>
      <c r="AX263" s="129"/>
      <c r="AY263" s="129"/>
      <c r="AZ263" s="129"/>
      <c r="BA263" s="129"/>
      <c r="BB263" s="129"/>
      <c r="BC263" s="129"/>
      <c r="BD263" s="129"/>
      <c r="BE263" s="129"/>
      <c r="BF263" s="129"/>
      <c r="BG263" s="129"/>
      <c r="BH263" s="129"/>
      <c r="BI263" s="129"/>
      <c r="BJ263" s="129"/>
      <c r="BK263" s="129"/>
      <c r="BL263" s="129"/>
      <c r="BM263" s="129"/>
      <c r="BN263" s="129"/>
      <c r="BO263" s="129"/>
      <c r="BP263" s="129"/>
      <c r="BQ263" s="129"/>
      <c r="BR263" s="129"/>
      <c r="BS263" s="129"/>
      <c r="BT263" s="129"/>
      <c r="BU263" s="231">
        <f t="shared" si="20"/>
        <v>1</v>
      </c>
    </row>
    <row r="264" spans="1:73" ht="15" x14ac:dyDescent="0.15">
      <c r="A264" s="383" t="s">
        <v>472</v>
      </c>
      <c r="B264" s="384" t="s">
        <v>528</v>
      </c>
      <c r="C264" s="384" t="s">
        <v>251</v>
      </c>
      <c r="D264" s="384" t="s">
        <v>892</v>
      </c>
      <c r="E264" s="384" t="s">
        <v>135</v>
      </c>
      <c r="F264" s="384"/>
      <c r="G264" s="385">
        <v>0.2</v>
      </c>
      <c r="H264" s="386">
        <v>0.45</v>
      </c>
      <c r="I264" s="384" t="s">
        <v>1027</v>
      </c>
      <c r="J264" s="387">
        <f t="shared" si="19"/>
        <v>16</v>
      </c>
      <c r="K264" s="387">
        <f t="shared" si="18"/>
        <v>36</v>
      </c>
      <c r="L264" s="388"/>
      <c r="M264" s="173"/>
      <c r="N264" s="129"/>
      <c r="O264" s="129"/>
      <c r="P264" s="129"/>
      <c r="Q264" s="129"/>
      <c r="R264" s="129"/>
      <c r="S264" s="129"/>
      <c r="T264" s="129"/>
      <c r="U264" s="129"/>
      <c r="V264" s="129"/>
      <c r="W264" s="129"/>
      <c r="X264" s="129"/>
      <c r="Y264" s="129"/>
      <c r="Z264" s="129"/>
      <c r="AA264" s="129"/>
      <c r="AB264" s="129"/>
      <c r="AC264" s="129"/>
      <c r="AD264" s="129"/>
      <c r="AE264" s="129"/>
      <c r="AF264" s="129"/>
      <c r="AG264" s="129"/>
      <c r="AH264" s="129"/>
      <c r="AI264" s="129"/>
      <c r="AJ264" s="129"/>
      <c r="AK264" s="129"/>
      <c r="AL264" s="129"/>
      <c r="AM264" s="129"/>
      <c r="AN264" s="129"/>
      <c r="AO264" s="129"/>
      <c r="AP264" s="129"/>
      <c r="AQ264" s="129"/>
      <c r="AR264" s="129"/>
      <c r="AS264" s="129"/>
      <c r="AT264" s="129">
        <v>1</v>
      </c>
      <c r="AU264" s="129"/>
      <c r="AV264" s="129"/>
      <c r="AW264" s="129"/>
      <c r="AX264" s="129"/>
      <c r="AY264" s="129"/>
      <c r="AZ264" s="129"/>
      <c r="BA264" s="129"/>
      <c r="BB264" s="129"/>
      <c r="BC264" s="129"/>
      <c r="BD264" s="129"/>
      <c r="BE264" s="129"/>
      <c r="BF264" s="129"/>
      <c r="BG264" s="129"/>
      <c r="BH264" s="129"/>
      <c r="BI264" s="129"/>
      <c r="BJ264" s="129"/>
      <c r="BK264" s="129"/>
      <c r="BL264" s="129">
        <v>8</v>
      </c>
      <c r="BM264" s="129"/>
      <c r="BN264" s="129"/>
      <c r="BO264" s="129"/>
      <c r="BP264" s="129"/>
      <c r="BQ264" s="129"/>
      <c r="BR264" s="129"/>
      <c r="BS264" s="129"/>
      <c r="BT264" s="129"/>
      <c r="BU264" s="231">
        <f t="shared" si="20"/>
        <v>9</v>
      </c>
    </row>
    <row r="265" spans="1:73" ht="15" x14ac:dyDescent="0.15">
      <c r="A265" s="383" t="s">
        <v>473</v>
      </c>
      <c r="B265" s="384" t="s">
        <v>528</v>
      </c>
      <c r="C265" s="384" t="s">
        <v>251</v>
      </c>
      <c r="D265" s="384" t="s">
        <v>893</v>
      </c>
      <c r="E265" s="384" t="s">
        <v>135</v>
      </c>
      <c r="F265" s="384"/>
      <c r="G265" s="385">
        <v>0.4</v>
      </c>
      <c r="H265" s="386">
        <v>0.7</v>
      </c>
      <c r="I265" s="384" t="s">
        <v>1027</v>
      </c>
      <c r="J265" s="387">
        <f t="shared" si="19"/>
        <v>32</v>
      </c>
      <c r="K265" s="387">
        <f t="shared" si="18"/>
        <v>56</v>
      </c>
      <c r="L265" s="388"/>
      <c r="M265" s="173">
        <v>1</v>
      </c>
      <c r="N265" s="129"/>
      <c r="O265" s="129"/>
      <c r="P265" s="129"/>
      <c r="Q265" s="129"/>
      <c r="R265" s="129"/>
      <c r="S265" s="129"/>
      <c r="T265" s="129"/>
      <c r="U265" s="129"/>
      <c r="V265" s="129"/>
      <c r="W265" s="129"/>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c r="AS265" s="129"/>
      <c r="AT265" s="129"/>
      <c r="AU265" s="129"/>
      <c r="AV265" s="129"/>
      <c r="AW265" s="129"/>
      <c r="AX265" s="129"/>
      <c r="AY265" s="129"/>
      <c r="AZ265" s="129"/>
      <c r="BA265" s="129"/>
      <c r="BB265" s="129"/>
      <c r="BC265" s="129"/>
      <c r="BD265" s="129"/>
      <c r="BE265" s="129"/>
      <c r="BF265" s="129"/>
      <c r="BG265" s="129"/>
      <c r="BH265" s="129"/>
      <c r="BI265" s="129"/>
      <c r="BJ265" s="129"/>
      <c r="BK265" s="129"/>
      <c r="BL265" s="129"/>
      <c r="BM265" s="129"/>
      <c r="BN265" s="129"/>
      <c r="BO265" s="129"/>
      <c r="BP265" s="129"/>
      <c r="BQ265" s="129"/>
      <c r="BR265" s="129"/>
      <c r="BS265" s="129"/>
      <c r="BT265" s="129"/>
      <c r="BU265" s="231">
        <f t="shared" si="20"/>
        <v>1</v>
      </c>
    </row>
    <row r="266" spans="1:73" ht="15" x14ac:dyDescent="0.15">
      <c r="A266" s="389" t="s">
        <v>474</v>
      </c>
      <c r="B266" s="390" t="s">
        <v>529</v>
      </c>
      <c r="C266" s="390"/>
      <c r="D266" s="390" t="s">
        <v>894</v>
      </c>
      <c r="E266" s="391" t="s">
        <v>135</v>
      </c>
      <c r="F266" s="390"/>
      <c r="G266" s="392">
        <v>0.1</v>
      </c>
      <c r="H266" s="393">
        <v>0.6</v>
      </c>
      <c r="I266" s="391" t="s">
        <v>1027</v>
      </c>
      <c r="J266" s="394">
        <f t="shared" si="19"/>
        <v>8</v>
      </c>
      <c r="K266" s="394">
        <f t="shared" si="18"/>
        <v>48</v>
      </c>
      <c r="L266" s="395"/>
      <c r="M266" s="173"/>
      <c r="N266" s="129"/>
      <c r="O266" s="129"/>
      <c r="P266" s="129"/>
      <c r="Q266" s="129"/>
      <c r="R266" s="129">
        <v>2</v>
      </c>
      <c r="S266" s="129"/>
      <c r="T266" s="129"/>
      <c r="U266" s="129"/>
      <c r="V266" s="129"/>
      <c r="W266" s="129"/>
      <c r="X266" s="129"/>
      <c r="Y266" s="129"/>
      <c r="Z266" s="129"/>
      <c r="AA266" s="129"/>
      <c r="AB266" s="129"/>
      <c r="AC266" s="129"/>
      <c r="AD266" s="129"/>
      <c r="AE266" s="129"/>
      <c r="AF266" s="129"/>
      <c r="AG266" s="129"/>
      <c r="AH266" s="129"/>
      <c r="AI266" s="129"/>
      <c r="AJ266" s="129"/>
      <c r="AK266" s="129"/>
      <c r="AL266" s="129"/>
      <c r="AM266" s="129"/>
      <c r="AN266" s="129"/>
      <c r="AO266" s="129"/>
      <c r="AP266" s="129"/>
      <c r="AQ266" s="129"/>
      <c r="AR266" s="129"/>
      <c r="AS266" s="129"/>
      <c r="AT266" s="129"/>
      <c r="AU266" s="129"/>
      <c r="AV266" s="129"/>
      <c r="AW266" s="129"/>
      <c r="AX266" s="129"/>
      <c r="AY266" s="129"/>
      <c r="AZ266" s="129"/>
      <c r="BA266" s="129"/>
      <c r="BB266" s="129"/>
      <c r="BC266" s="129">
        <v>14</v>
      </c>
      <c r="BD266" s="129"/>
      <c r="BE266" s="129"/>
      <c r="BF266" s="129"/>
      <c r="BG266" s="129"/>
      <c r="BH266" s="129"/>
      <c r="BI266" s="129"/>
      <c r="BJ266" s="129"/>
      <c r="BK266" s="129"/>
      <c r="BL266" s="129"/>
      <c r="BM266" s="129"/>
      <c r="BN266" s="129"/>
      <c r="BO266" s="129"/>
      <c r="BP266" s="129"/>
      <c r="BQ266" s="129"/>
      <c r="BR266" s="129"/>
      <c r="BS266" s="129"/>
      <c r="BT266" s="129"/>
      <c r="BU266" s="231">
        <f t="shared" si="20"/>
        <v>16</v>
      </c>
    </row>
    <row r="267" spans="1:73" ht="15" x14ac:dyDescent="0.15">
      <c r="A267" s="389" t="s">
        <v>475</v>
      </c>
      <c r="B267" s="390" t="s">
        <v>529</v>
      </c>
      <c r="C267" s="390"/>
      <c r="D267" s="390" t="s">
        <v>895</v>
      </c>
      <c r="E267" s="391" t="s">
        <v>130</v>
      </c>
      <c r="F267" s="390"/>
      <c r="G267" s="392">
        <v>0.1</v>
      </c>
      <c r="H267" s="393">
        <v>2.1</v>
      </c>
      <c r="I267" s="391" t="s">
        <v>1022</v>
      </c>
      <c r="J267" s="394">
        <f t="shared" si="19"/>
        <v>8</v>
      </c>
      <c r="K267" s="394">
        <f t="shared" si="18"/>
        <v>168</v>
      </c>
      <c r="L267" s="395"/>
      <c r="M267" s="173"/>
      <c r="N267" s="129"/>
      <c r="O267" s="129"/>
      <c r="P267" s="129"/>
      <c r="Q267" s="129"/>
      <c r="R267" s="129"/>
      <c r="S267" s="129"/>
      <c r="T267" s="129"/>
      <c r="U267" s="129"/>
      <c r="V267" s="129"/>
      <c r="W267" s="129"/>
      <c r="X267" s="129"/>
      <c r="Y267" s="129"/>
      <c r="Z267" s="129"/>
      <c r="AA267" s="129"/>
      <c r="AB267" s="129"/>
      <c r="AC267" s="129"/>
      <c r="AD267" s="129"/>
      <c r="AE267" s="129"/>
      <c r="AF267" s="129"/>
      <c r="AG267" s="129"/>
      <c r="AH267" s="129"/>
      <c r="AI267" s="129"/>
      <c r="AJ267" s="129"/>
      <c r="AK267" s="129"/>
      <c r="AL267" s="129"/>
      <c r="AM267" s="129"/>
      <c r="AN267" s="129"/>
      <c r="AO267" s="129"/>
      <c r="AP267" s="129"/>
      <c r="AQ267" s="129"/>
      <c r="AR267" s="129"/>
      <c r="AS267" s="129"/>
      <c r="AT267" s="129"/>
      <c r="AU267" s="129"/>
      <c r="AV267" s="129"/>
      <c r="AW267" s="129"/>
      <c r="AX267" s="129"/>
      <c r="AY267" s="129">
        <v>1</v>
      </c>
      <c r="AZ267" s="129"/>
      <c r="BA267" s="129"/>
      <c r="BB267" s="129"/>
      <c r="BC267" s="129"/>
      <c r="BD267" s="129"/>
      <c r="BE267" s="129"/>
      <c r="BF267" s="129"/>
      <c r="BG267" s="129"/>
      <c r="BH267" s="129"/>
      <c r="BI267" s="129"/>
      <c r="BJ267" s="129"/>
      <c r="BK267" s="129"/>
      <c r="BL267" s="129"/>
      <c r="BM267" s="129"/>
      <c r="BN267" s="129"/>
      <c r="BO267" s="129"/>
      <c r="BP267" s="129"/>
      <c r="BQ267" s="129"/>
      <c r="BR267" s="129"/>
      <c r="BS267" s="129"/>
      <c r="BT267" s="129"/>
      <c r="BU267" s="231">
        <f t="shared" si="20"/>
        <v>1</v>
      </c>
    </row>
    <row r="268" spans="1:73" ht="15" x14ac:dyDescent="0.15">
      <c r="A268" s="389" t="s">
        <v>476</v>
      </c>
      <c r="B268" s="390" t="s">
        <v>529</v>
      </c>
      <c r="C268" s="390"/>
      <c r="D268" s="390" t="s">
        <v>896</v>
      </c>
      <c r="E268" s="391" t="s">
        <v>135</v>
      </c>
      <c r="F268" s="390"/>
      <c r="G268" s="392">
        <v>0.2</v>
      </c>
      <c r="H268" s="393">
        <v>1</v>
      </c>
      <c r="I268" s="391" t="s">
        <v>1027</v>
      </c>
      <c r="J268" s="394">
        <f t="shared" ref="J268:J293" si="21">G268*80</f>
        <v>16</v>
      </c>
      <c r="K268" s="394">
        <f t="shared" si="18"/>
        <v>80</v>
      </c>
      <c r="L268" s="395"/>
      <c r="M268" s="173"/>
      <c r="N268" s="129"/>
      <c r="O268" s="129"/>
      <c r="P268" s="129"/>
      <c r="Q268" s="129"/>
      <c r="R268" s="129"/>
      <c r="S268" s="129"/>
      <c r="T268" s="129"/>
      <c r="U268" s="129"/>
      <c r="V268" s="129"/>
      <c r="W268" s="129"/>
      <c r="X268" s="129"/>
      <c r="Y268" s="129"/>
      <c r="Z268" s="129"/>
      <c r="AA268" s="129"/>
      <c r="AB268" s="129"/>
      <c r="AC268" s="129"/>
      <c r="AD268" s="129"/>
      <c r="AE268" s="129"/>
      <c r="AF268" s="129"/>
      <c r="AG268" s="129"/>
      <c r="AH268" s="129"/>
      <c r="AI268" s="129"/>
      <c r="AJ268" s="129"/>
      <c r="AK268" s="129"/>
      <c r="AL268" s="129"/>
      <c r="AM268" s="129"/>
      <c r="AN268" s="129"/>
      <c r="AO268" s="129"/>
      <c r="AP268" s="129"/>
      <c r="AQ268" s="129"/>
      <c r="AR268" s="129"/>
      <c r="AS268" s="129"/>
      <c r="AT268" s="129"/>
      <c r="AU268" s="129"/>
      <c r="AV268" s="129"/>
      <c r="AW268" s="129"/>
      <c r="AX268" s="129"/>
      <c r="AY268" s="129"/>
      <c r="AZ268" s="129"/>
      <c r="BA268" s="129"/>
      <c r="BB268" s="129"/>
      <c r="BC268" s="129">
        <v>3</v>
      </c>
      <c r="BD268" s="129"/>
      <c r="BE268" s="129"/>
      <c r="BF268" s="129">
        <v>1</v>
      </c>
      <c r="BG268" s="129"/>
      <c r="BH268" s="129"/>
      <c r="BI268" s="129"/>
      <c r="BJ268" s="129"/>
      <c r="BK268" s="129"/>
      <c r="BL268" s="129"/>
      <c r="BM268" s="129"/>
      <c r="BN268" s="129"/>
      <c r="BO268" s="129"/>
      <c r="BP268" s="129"/>
      <c r="BQ268" s="129"/>
      <c r="BR268" s="129"/>
      <c r="BS268" s="129"/>
      <c r="BT268" s="129"/>
      <c r="BU268" s="231">
        <f t="shared" si="20"/>
        <v>4</v>
      </c>
    </row>
    <row r="269" spans="1:73" ht="15" x14ac:dyDescent="0.15">
      <c r="A269" s="389" t="s">
        <v>478</v>
      </c>
      <c r="B269" s="390" t="s">
        <v>529</v>
      </c>
      <c r="C269" s="390"/>
      <c r="D269" s="390" t="s">
        <v>898</v>
      </c>
      <c r="E269" s="390" t="s">
        <v>135</v>
      </c>
      <c r="F269" s="390"/>
      <c r="G269" s="392">
        <v>0.4</v>
      </c>
      <c r="H269" s="393">
        <v>0.5</v>
      </c>
      <c r="I269" s="391" t="s">
        <v>1027</v>
      </c>
      <c r="J269" s="394">
        <f t="shared" si="21"/>
        <v>32</v>
      </c>
      <c r="K269" s="394">
        <f t="shared" si="18"/>
        <v>40</v>
      </c>
      <c r="L269" s="395"/>
      <c r="M269" s="173"/>
      <c r="N269" s="129"/>
      <c r="O269" s="129"/>
      <c r="P269" s="129">
        <v>1</v>
      </c>
      <c r="Q269" s="129"/>
      <c r="R269" s="129"/>
      <c r="S269" s="129"/>
      <c r="T269" s="129"/>
      <c r="U269" s="129"/>
      <c r="V269" s="129"/>
      <c r="W269" s="129"/>
      <c r="X269" s="129"/>
      <c r="Y269" s="129"/>
      <c r="Z269" s="129"/>
      <c r="AA269" s="129"/>
      <c r="AB269" s="129"/>
      <c r="AC269" s="129"/>
      <c r="AD269" s="129"/>
      <c r="AE269" s="129"/>
      <c r="AF269" s="129"/>
      <c r="AG269" s="129"/>
      <c r="AH269" s="129"/>
      <c r="AI269" s="129"/>
      <c r="AJ269" s="129"/>
      <c r="AK269" s="129"/>
      <c r="AL269" s="129"/>
      <c r="AM269" s="129"/>
      <c r="AN269" s="129"/>
      <c r="AO269" s="129"/>
      <c r="AP269" s="129"/>
      <c r="AQ269" s="129"/>
      <c r="AR269" s="129"/>
      <c r="AS269" s="129"/>
      <c r="AT269" s="129"/>
      <c r="AU269" s="129"/>
      <c r="AV269" s="129"/>
      <c r="AW269" s="129"/>
      <c r="AX269" s="129"/>
      <c r="AY269" s="129"/>
      <c r="AZ269" s="129"/>
      <c r="BA269" s="129"/>
      <c r="BB269" s="129"/>
      <c r="BC269" s="129"/>
      <c r="BD269" s="129"/>
      <c r="BE269" s="129"/>
      <c r="BF269" s="129"/>
      <c r="BG269" s="129"/>
      <c r="BH269" s="129"/>
      <c r="BI269" s="129"/>
      <c r="BJ269" s="129"/>
      <c r="BK269" s="129"/>
      <c r="BL269" s="129"/>
      <c r="BM269" s="129"/>
      <c r="BN269" s="129"/>
      <c r="BO269" s="129"/>
      <c r="BP269" s="129"/>
      <c r="BQ269" s="129"/>
      <c r="BR269" s="129"/>
      <c r="BS269" s="129"/>
      <c r="BT269" s="129"/>
      <c r="BU269" s="231">
        <f t="shared" si="20"/>
        <v>1</v>
      </c>
    </row>
    <row r="270" spans="1:73" s="536" customFormat="1" ht="15" x14ac:dyDescent="0.15">
      <c r="A270" s="537" t="s">
        <v>113</v>
      </c>
      <c r="B270" s="527" t="s">
        <v>529</v>
      </c>
      <c r="C270" s="527"/>
      <c r="D270" s="527" t="s">
        <v>909</v>
      </c>
      <c r="E270" s="527" t="s">
        <v>135</v>
      </c>
      <c r="F270" s="527"/>
      <c r="G270" s="529">
        <v>0.4</v>
      </c>
      <c r="H270" s="530">
        <v>0.7</v>
      </c>
      <c r="I270" s="528" t="s">
        <v>1027</v>
      </c>
      <c r="J270" s="531">
        <f t="shared" si="21"/>
        <v>32</v>
      </c>
      <c r="K270" s="531">
        <f t="shared" si="18"/>
        <v>56</v>
      </c>
      <c r="L270" s="532"/>
      <c r="M270" s="533"/>
      <c r="N270" s="534"/>
      <c r="O270" s="534"/>
      <c r="P270" s="534"/>
      <c r="Q270" s="534"/>
      <c r="R270" s="534"/>
      <c r="S270" s="534"/>
      <c r="T270" s="534"/>
      <c r="U270" s="534"/>
      <c r="V270" s="534"/>
      <c r="W270" s="534"/>
      <c r="X270" s="534"/>
      <c r="Y270" s="534"/>
      <c r="Z270" s="534"/>
      <c r="AA270" s="534"/>
      <c r="AB270" s="534"/>
      <c r="AC270" s="534"/>
      <c r="AD270" s="534"/>
      <c r="AE270" s="534"/>
      <c r="AF270" s="534"/>
      <c r="AG270" s="534"/>
      <c r="AH270" s="534"/>
      <c r="AI270" s="534"/>
      <c r="AJ270" s="534"/>
      <c r="AK270" s="534"/>
      <c r="AL270" s="534"/>
      <c r="AM270" s="534"/>
      <c r="AN270" s="534"/>
      <c r="AO270" s="534"/>
      <c r="AP270" s="534"/>
      <c r="AQ270" s="534"/>
      <c r="AR270" s="534"/>
      <c r="AS270" s="534"/>
      <c r="AT270" s="534"/>
      <c r="AU270" s="534"/>
      <c r="AV270" s="534">
        <v>5</v>
      </c>
      <c r="AW270" s="534"/>
      <c r="AX270" s="534"/>
      <c r="AY270" s="534"/>
      <c r="AZ270" s="534"/>
      <c r="BA270" s="534"/>
      <c r="BB270" s="534"/>
      <c r="BC270" s="534"/>
      <c r="BD270" s="534"/>
      <c r="BE270" s="534"/>
      <c r="BF270" s="534"/>
      <c r="BG270" s="534"/>
      <c r="BH270" s="534">
        <v>4</v>
      </c>
      <c r="BI270" s="534"/>
      <c r="BJ270" s="534"/>
      <c r="BK270" s="534"/>
      <c r="BL270" s="534"/>
      <c r="BM270" s="534"/>
      <c r="BN270" s="534"/>
      <c r="BO270" s="534"/>
      <c r="BP270" s="534"/>
      <c r="BQ270" s="534"/>
      <c r="BR270" s="534"/>
      <c r="BS270" s="534"/>
      <c r="BT270" s="534"/>
      <c r="BU270" s="535">
        <f t="shared" si="20"/>
        <v>9</v>
      </c>
    </row>
    <row r="271" spans="1:73" ht="15" x14ac:dyDescent="0.15">
      <c r="A271" s="396" t="s">
        <v>479</v>
      </c>
      <c r="B271" s="390" t="s">
        <v>529</v>
      </c>
      <c r="C271" s="391"/>
      <c r="D271" s="390" t="s">
        <v>899</v>
      </c>
      <c r="E271" s="391" t="s">
        <v>135</v>
      </c>
      <c r="F271" s="391"/>
      <c r="G271" s="392">
        <v>0.4</v>
      </c>
      <c r="H271" s="393">
        <v>1</v>
      </c>
      <c r="I271" s="391" t="s">
        <v>1027</v>
      </c>
      <c r="J271" s="394">
        <f t="shared" si="21"/>
        <v>32</v>
      </c>
      <c r="K271" s="394">
        <f t="shared" si="18"/>
        <v>80</v>
      </c>
      <c r="L271" s="395"/>
      <c r="M271" s="173">
        <f>1+6</f>
        <v>7</v>
      </c>
      <c r="N271" s="129"/>
      <c r="O271" s="129"/>
      <c r="P271" s="129"/>
      <c r="Q271" s="129"/>
      <c r="R271" s="129"/>
      <c r="S271" s="129"/>
      <c r="T271" s="129"/>
      <c r="U271" s="129"/>
      <c r="V271" s="129"/>
      <c r="W271" s="129"/>
      <c r="X271" s="129"/>
      <c r="Y271" s="129"/>
      <c r="Z271" s="129"/>
      <c r="AA271" s="129"/>
      <c r="AB271" s="129"/>
      <c r="AC271" s="129"/>
      <c r="AD271" s="129"/>
      <c r="AE271" s="129"/>
      <c r="AF271" s="129"/>
      <c r="AG271" s="129"/>
      <c r="AH271" s="129"/>
      <c r="AI271" s="129"/>
      <c r="AJ271" s="129"/>
      <c r="AK271" s="129"/>
      <c r="AL271" s="129"/>
      <c r="AM271" s="129"/>
      <c r="AN271" s="129"/>
      <c r="AO271" s="129"/>
      <c r="AP271" s="129"/>
      <c r="AQ271" s="129">
        <f>15+1</f>
        <v>16</v>
      </c>
      <c r="AR271" s="129"/>
      <c r="AS271" s="129"/>
      <c r="AT271" s="129"/>
      <c r="AU271" s="129"/>
      <c r="AV271" s="129"/>
      <c r="AW271" s="129"/>
      <c r="AX271" s="129"/>
      <c r="AY271" s="129"/>
      <c r="AZ271" s="129"/>
      <c r="BA271" s="129"/>
      <c r="BB271" s="129"/>
      <c r="BC271" s="129"/>
      <c r="BD271" s="129"/>
      <c r="BE271" s="129"/>
      <c r="BF271" s="129"/>
      <c r="BG271" s="129"/>
      <c r="BH271" s="129"/>
      <c r="BI271" s="129"/>
      <c r="BJ271" s="129"/>
      <c r="BK271" s="129"/>
      <c r="BL271" s="129"/>
      <c r="BM271" s="129"/>
      <c r="BN271" s="129"/>
      <c r="BO271" s="129"/>
      <c r="BP271" s="129"/>
      <c r="BQ271" s="129"/>
      <c r="BR271" s="129"/>
      <c r="BS271" s="129"/>
      <c r="BT271" s="129"/>
      <c r="BU271" s="231">
        <f t="shared" si="20"/>
        <v>23</v>
      </c>
    </row>
    <row r="272" spans="1:73" ht="15" x14ac:dyDescent="0.15">
      <c r="A272" s="389" t="s">
        <v>480</v>
      </c>
      <c r="B272" s="390" t="s">
        <v>529</v>
      </c>
      <c r="C272" s="390"/>
      <c r="D272" s="390" t="s">
        <v>900</v>
      </c>
      <c r="E272" s="391" t="s">
        <v>135</v>
      </c>
      <c r="F272" s="390"/>
      <c r="G272" s="392">
        <v>0.5</v>
      </c>
      <c r="H272" s="393">
        <v>0.6</v>
      </c>
      <c r="I272" s="391" t="s">
        <v>1027</v>
      </c>
      <c r="J272" s="394">
        <f t="shared" si="21"/>
        <v>40</v>
      </c>
      <c r="K272" s="394">
        <f t="shared" si="18"/>
        <v>48</v>
      </c>
      <c r="L272" s="395"/>
      <c r="M272" s="173"/>
      <c r="N272" s="129"/>
      <c r="O272" s="129"/>
      <c r="P272" s="129"/>
      <c r="Q272" s="129"/>
      <c r="R272" s="129"/>
      <c r="S272" s="129"/>
      <c r="T272" s="129"/>
      <c r="U272" s="129"/>
      <c r="V272" s="129"/>
      <c r="W272" s="129"/>
      <c r="X272" s="129"/>
      <c r="Y272" s="129"/>
      <c r="Z272" s="129"/>
      <c r="AA272" s="129"/>
      <c r="AB272" s="129"/>
      <c r="AC272" s="129"/>
      <c r="AD272" s="129"/>
      <c r="AE272" s="129"/>
      <c r="AF272" s="129"/>
      <c r="AG272" s="129"/>
      <c r="AH272" s="129"/>
      <c r="AI272" s="129"/>
      <c r="AJ272" s="129"/>
      <c r="AK272" s="129"/>
      <c r="AL272" s="129"/>
      <c r="AM272" s="129"/>
      <c r="AN272" s="129"/>
      <c r="AO272" s="129"/>
      <c r="AP272" s="129"/>
      <c r="AQ272" s="129"/>
      <c r="AR272" s="129"/>
      <c r="AS272" s="129"/>
      <c r="AT272" s="129"/>
      <c r="AU272" s="129"/>
      <c r="AV272" s="129"/>
      <c r="AW272" s="129"/>
      <c r="AX272" s="129"/>
      <c r="AY272" s="129"/>
      <c r="AZ272" s="129"/>
      <c r="BA272" s="129">
        <v>54</v>
      </c>
      <c r="BB272" s="129"/>
      <c r="BC272" s="129"/>
      <c r="BD272" s="129"/>
      <c r="BE272" s="129"/>
      <c r="BF272" s="129"/>
      <c r="BG272" s="129"/>
      <c r="BH272" s="129"/>
      <c r="BI272" s="129"/>
      <c r="BJ272" s="129"/>
      <c r="BK272" s="129"/>
      <c r="BL272" s="129"/>
      <c r="BM272" s="129"/>
      <c r="BN272" s="129"/>
      <c r="BO272" s="129"/>
      <c r="BP272" s="129"/>
      <c r="BQ272" s="129"/>
      <c r="BR272" s="129"/>
      <c r="BS272" s="129"/>
      <c r="BT272" s="129"/>
      <c r="BU272" s="231">
        <f t="shared" si="20"/>
        <v>54</v>
      </c>
    </row>
    <row r="273" spans="1:73" ht="15" x14ac:dyDescent="0.15">
      <c r="A273" s="389" t="s">
        <v>481</v>
      </c>
      <c r="B273" s="390" t="s">
        <v>529</v>
      </c>
      <c r="C273" s="390"/>
      <c r="D273" s="390" t="s">
        <v>901</v>
      </c>
      <c r="E273" s="391" t="s">
        <v>135</v>
      </c>
      <c r="F273" s="390"/>
      <c r="G273" s="392">
        <v>0.5</v>
      </c>
      <c r="H273" s="393">
        <v>0.9</v>
      </c>
      <c r="I273" s="391" t="s">
        <v>1027</v>
      </c>
      <c r="J273" s="394">
        <f t="shared" si="21"/>
        <v>40</v>
      </c>
      <c r="K273" s="394">
        <f t="shared" si="18"/>
        <v>72</v>
      </c>
      <c r="L273" s="395"/>
      <c r="M273" s="173"/>
      <c r="N273" s="129"/>
      <c r="O273" s="129"/>
      <c r="P273" s="129"/>
      <c r="Q273" s="129"/>
      <c r="R273" s="129"/>
      <c r="S273" s="129"/>
      <c r="T273" s="129"/>
      <c r="U273" s="129"/>
      <c r="V273" s="129"/>
      <c r="W273" s="129"/>
      <c r="X273" s="129"/>
      <c r="Y273" s="129"/>
      <c r="Z273" s="129"/>
      <c r="AA273" s="129"/>
      <c r="AB273" s="129"/>
      <c r="AC273" s="129"/>
      <c r="AD273" s="129"/>
      <c r="AE273" s="129"/>
      <c r="AF273" s="129"/>
      <c r="AG273" s="129"/>
      <c r="AH273" s="129"/>
      <c r="AI273" s="129"/>
      <c r="AJ273" s="129"/>
      <c r="AK273" s="129"/>
      <c r="AL273" s="129"/>
      <c r="AM273" s="129"/>
      <c r="AN273" s="129"/>
      <c r="AO273" s="129"/>
      <c r="AP273" s="129"/>
      <c r="AQ273" s="129"/>
      <c r="AR273" s="129"/>
      <c r="AS273" s="129"/>
      <c r="AT273" s="129"/>
      <c r="AU273" s="129"/>
      <c r="AV273" s="129"/>
      <c r="AW273" s="129"/>
      <c r="AX273" s="129"/>
      <c r="AY273" s="129"/>
      <c r="AZ273" s="129"/>
      <c r="BA273" s="129"/>
      <c r="BB273" s="129"/>
      <c r="BC273" s="129"/>
      <c r="BD273" s="129"/>
      <c r="BE273" s="129"/>
      <c r="BF273" s="129"/>
      <c r="BG273" s="129"/>
      <c r="BH273" s="129"/>
      <c r="BI273" s="129"/>
      <c r="BJ273" s="129"/>
      <c r="BK273" s="129"/>
      <c r="BL273" s="129"/>
      <c r="BM273" s="129"/>
      <c r="BN273" s="129"/>
      <c r="BO273" s="129"/>
      <c r="BP273" s="129"/>
      <c r="BQ273" s="129"/>
      <c r="BR273" s="129"/>
      <c r="BS273" s="129"/>
      <c r="BT273" s="129">
        <v>1</v>
      </c>
      <c r="BU273" s="231">
        <f t="shared" si="20"/>
        <v>1</v>
      </c>
    </row>
    <row r="274" spans="1:73" ht="15" x14ac:dyDescent="0.15">
      <c r="A274" s="389" t="s">
        <v>483</v>
      </c>
      <c r="B274" s="390" t="s">
        <v>529</v>
      </c>
      <c r="C274" s="390" t="s">
        <v>252</v>
      </c>
      <c r="D274" s="390" t="s">
        <v>903</v>
      </c>
      <c r="E274" s="390" t="s">
        <v>135</v>
      </c>
      <c r="F274" s="390"/>
      <c r="G274" s="392">
        <v>0.3</v>
      </c>
      <c r="H274" s="393">
        <v>0.5</v>
      </c>
      <c r="I274" s="391" t="s">
        <v>1027</v>
      </c>
      <c r="J274" s="394">
        <f t="shared" si="21"/>
        <v>24</v>
      </c>
      <c r="K274" s="394">
        <f t="shared" si="18"/>
        <v>40</v>
      </c>
      <c r="L274" s="395"/>
      <c r="M274" s="173"/>
      <c r="N274" s="129"/>
      <c r="O274" s="129"/>
      <c r="P274" s="129"/>
      <c r="Q274" s="129"/>
      <c r="R274" s="129"/>
      <c r="S274" s="129"/>
      <c r="T274" s="129"/>
      <c r="U274" s="129"/>
      <c r="V274" s="129"/>
      <c r="W274" s="129"/>
      <c r="X274" s="129"/>
      <c r="Y274" s="129"/>
      <c r="Z274" s="129"/>
      <c r="AA274" s="129"/>
      <c r="AB274" s="129"/>
      <c r="AC274" s="129"/>
      <c r="AD274" s="129"/>
      <c r="AE274" s="129"/>
      <c r="AF274" s="129"/>
      <c r="AG274" s="129"/>
      <c r="AH274" s="129"/>
      <c r="AI274" s="129"/>
      <c r="AJ274" s="129"/>
      <c r="AK274" s="129"/>
      <c r="AL274" s="129"/>
      <c r="AM274" s="129"/>
      <c r="AN274" s="129"/>
      <c r="AO274" s="129"/>
      <c r="AP274" s="129"/>
      <c r="AQ274" s="129"/>
      <c r="AR274" s="129"/>
      <c r="AS274" s="129"/>
      <c r="AT274" s="129"/>
      <c r="AU274" s="129"/>
      <c r="AV274" s="129"/>
      <c r="AW274" s="129"/>
      <c r="AX274" s="129"/>
      <c r="AY274" s="129"/>
      <c r="AZ274" s="129"/>
      <c r="BA274" s="129"/>
      <c r="BB274" s="129"/>
      <c r="BC274" s="129"/>
      <c r="BD274" s="129"/>
      <c r="BE274" s="129"/>
      <c r="BF274" s="129"/>
      <c r="BG274" s="129"/>
      <c r="BH274" s="129"/>
      <c r="BI274" s="129"/>
      <c r="BJ274" s="129"/>
      <c r="BK274" s="129"/>
      <c r="BL274" s="129"/>
      <c r="BM274" s="129"/>
      <c r="BN274" s="129"/>
      <c r="BO274" s="129"/>
      <c r="BP274" s="129"/>
      <c r="BQ274" s="129"/>
      <c r="BR274" s="129"/>
      <c r="BS274" s="129"/>
      <c r="BT274" s="129">
        <v>3</v>
      </c>
      <c r="BU274" s="231">
        <f t="shared" si="20"/>
        <v>3</v>
      </c>
    </row>
    <row r="275" spans="1:73" ht="15" x14ac:dyDescent="0.15">
      <c r="A275" s="389" t="s">
        <v>484</v>
      </c>
      <c r="B275" s="390" t="s">
        <v>529</v>
      </c>
      <c r="C275" s="390" t="s">
        <v>252</v>
      </c>
      <c r="D275" s="390" t="s">
        <v>904</v>
      </c>
      <c r="E275" s="390" t="s">
        <v>135</v>
      </c>
      <c r="F275" s="390"/>
      <c r="G275" s="392">
        <v>0.4</v>
      </c>
      <c r="H275" s="393">
        <v>0.6</v>
      </c>
      <c r="I275" s="391" t="s">
        <v>1027</v>
      </c>
      <c r="J275" s="394">
        <f t="shared" si="21"/>
        <v>32</v>
      </c>
      <c r="K275" s="394">
        <f t="shared" si="18"/>
        <v>48</v>
      </c>
      <c r="L275" s="395"/>
      <c r="M275" s="173"/>
      <c r="N275" s="129"/>
      <c r="O275" s="129"/>
      <c r="P275" s="129"/>
      <c r="Q275" s="129"/>
      <c r="R275" s="129"/>
      <c r="S275" s="129"/>
      <c r="T275" s="129"/>
      <c r="U275" s="129"/>
      <c r="V275" s="129"/>
      <c r="W275" s="129"/>
      <c r="X275" s="129"/>
      <c r="Y275" s="129"/>
      <c r="Z275" s="129"/>
      <c r="AA275" s="129"/>
      <c r="AB275" s="129"/>
      <c r="AC275" s="129"/>
      <c r="AD275" s="129"/>
      <c r="AE275" s="129"/>
      <c r="AF275" s="129"/>
      <c r="AG275" s="129"/>
      <c r="AH275" s="129"/>
      <c r="AI275" s="129"/>
      <c r="AJ275" s="129"/>
      <c r="AK275" s="129"/>
      <c r="AL275" s="129"/>
      <c r="AM275" s="129"/>
      <c r="AN275" s="129"/>
      <c r="AO275" s="129"/>
      <c r="AP275" s="129"/>
      <c r="AQ275" s="129"/>
      <c r="AR275" s="129"/>
      <c r="AS275" s="129"/>
      <c r="AT275" s="129">
        <v>1</v>
      </c>
      <c r="AU275" s="129"/>
      <c r="AV275" s="129"/>
      <c r="AW275" s="129"/>
      <c r="AX275" s="129"/>
      <c r="AY275" s="129"/>
      <c r="AZ275" s="129"/>
      <c r="BA275" s="129"/>
      <c r="BB275" s="129"/>
      <c r="BC275" s="129"/>
      <c r="BD275" s="129"/>
      <c r="BE275" s="129"/>
      <c r="BF275" s="129"/>
      <c r="BG275" s="129"/>
      <c r="BH275" s="129"/>
      <c r="BI275" s="129"/>
      <c r="BJ275" s="129"/>
      <c r="BK275" s="129"/>
      <c r="BL275" s="129"/>
      <c r="BM275" s="129"/>
      <c r="BN275" s="129"/>
      <c r="BO275" s="129"/>
      <c r="BP275" s="129"/>
      <c r="BQ275" s="129"/>
      <c r="BR275" s="129"/>
      <c r="BS275" s="129">
        <v>1</v>
      </c>
      <c r="BT275" s="129"/>
      <c r="BU275" s="231">
        <f t="shared" si="20"/>
        <v>2</v>
      </c>
    </row>
    <row r="276" spans="1:73" ht="15" x14ac:dyDescent="0.15">
      <c r="A276" s="389" t="s">
        <v>485</v>
      </c>
      <c r="B276" s="390" t="s">
        <v>529</v>
      </c>
      <c r="C276" s="390" t="s">
        <v>252</v>
      </c>
      <c r="D276" s="390" t="s">
        <v>905</v>
      </c>
      <c r="E276" s="390" t="s">
        <v>135</v>
      </c>
      <c r="F276" s="390"/>
      <c r="G276" s="392">
        <v>0.5</v>
      </c>
      <c r="H276" s="393">
        <v>0.8</v>
      </c>
      <c r="I276" s="391" t="s">
        <v>1027</v>
      </c>
      <c r="J276" s="394">
        <f t="shared" si="21"/>
        <v>40</v>
      </c>
      <c r="K276" s="394">
        <f t="shared" si="18"/>
        <v>64</v>
      </c>
      <c r="L276" s="395"/>
      <c r="M276" s="173"/>
      <c r="N276" s="129"/>
      <c r="O276" s="129"/>
      <c r="P276" s="129"/>
      <c r="Q276" s="129"/>
      <c r="R276" s="129"/>
      <c r="S276" s="129"/>
      <c r="T276" s="129"/>
      <c r="U276" s="129"/>
      <c r="V276" s="129"/>
      <c r="W276" s="129"/>
      <c r="X276" s="129"/>
      <c r="Y276" s="129"/>
      <c r="Z276" s="129"/>
      <c r="AA276" s="129"/>
      <c r="AB276" s="129"/>
      <c r="AC276" s="129"/>
      <c r="AD276" s="129"/>
      <c r="AE276" s="129"/>
      <c r="AF276" s="129"/>
      <c r="AG276" s="129"/>
      <c r="AH276" s="129"/>
      <c r="AI276" s="129"/>
      <c r="AJ276" s="129"/>
      <c r="AK276" s="129"/>
      <c r="AL276" s="129"/>
      <c r="AM276" s="129"/>
      <c r="AN276" s="129"/>
      <c r="AO276" s="129"/>
      <c r="AP276" s="129"/>
      <c r="AQ276" s="129"/>
      <c r="AR276" s="129"/>
      <c r="AS276" s="129"/>
      <c r="AT276" s="129"/>
      <c r="AU276" s="129"/>
      <c r="AV276" s="129"/>
      <c r="AW276" s="129"/>
      <c r="AX276" s="129"/>
      <c r="AY276" s="129"/>
      <c r="AZ276" s="129">
        <v>1</v>
      </c>
      <c r="BA276" s="129"/>
      <c r="BB276" s="129"/>
      <c r="BC276" s="129"/>
      <c r="BD276" s="129"/>
      <c r="BE276" s="129"/>
      <c r="BF276" s="129"/>
      <c r="BG276" s="129"/>
      <c r="BH276" s="129"/>
      <c r="BI276" s="129"/>
      <c r="BJ276" s="129"/>
      <c r="BK276" s="129"/>
      <c r="BL276" s="129"/>
      <c r="BM276" s="129"/>
      <c r="BN276" s="129"/>
      <c r="BO276" s="129"/>
      <c r="BP276" s="129">
        <v>3</v>
      </c>
      <c r="BQ276" s="129"/>
      <c r="BR276" s="129">
        <v>1</v>
      </c>
      <c r="BS276" s="129"/>
      <c r="BT276" s="129"/>
      <c r="BU276" s="231">
        <f t="shared" si="20"/>
        <v>5</v>
      </c>
    </row>
    <row r="277" spans="1:73" ht="15" x14ac:dyDescent="0.15">
      <c r="A277" s="389" t="s">
        <v>486</v>
      </c>
      <c r="B277" s="390" t="s">
        <v>529</v>
      </c>
      <c r="C277" s="390" t="s">
        <v>252</v>
      </c>
      <c r="D277" s="390" t="s">
        <v>906</v>
      </c>
      <c r="E277" s="390" t="s">
        <v>135</v>
      </c>
      <c r="F277" s="390"/>
      <c r="G277" s="392">
        <v>0.5</v>
      </c>
      <c r="H277" s="393">
        <v>1.4</v>
      </c>
      <c r="I277" s="391" t="s">
        <v>1027</v>
      </c>
      <c r="J277" s="394">
        <f t="shared" si="21"/>
        <v>40</v>
      </c>
      <c r="K277" s="394">
        <f t="shared" si="18"/>
        <v>112</v>
      </c>
      <c r="L277" s="395"/>
      <c r="M277" s="173"/>
      <c r="N277" s="129"/>
      <c r="O277" s="129"/>
      <c r="P277" s="129"/>
      <c r="Q277" s="129"/>
      <c r="R277" s="129"/>
      <c r="S277" s="129"/>
      <c r="T277" s="129"/>
      <c r="U277" s="129"/>
      <c r="V277" s="129"/>
      <c r="W277" s="129"/>
      <c r="X277" s="129"/>
      <c r="Y277" s="129"/>
      <c r="Z277" s="129"/>
      <c r="AA277" s="129"/>
      <c r="AB277" s="129"/>
      <c r="AC277" s="129"/>
      <c r="AD277" s="129"/>
      <c r="AE277" s="129"/>
      <c r="AF277" s="129"/>
      <c r="AG277" s="129"/>
      <c r="AH277" s="129"/>
      <c r="AI277" s="129"/>
      <c r="AJ277" s="129"/>
      <c r="AK277" s="129"/>
      <c r="AL277" s="129"/>
      <c r="AM277" s="129"/>
      <c r="AN277" s="129"/>
      <c r="AO277" s="129"/>
      <c r="AP277" s="129"/>
      <c r="AQ277" s="129"/>
      <c r="AR277" s="129"/>
      <c r="AS277" s="129"/>
      <c r="AT277" s="129">
        <v>1</v>
      </c>
      <c r="AU277" s="129"/>
      <c r="AV277" s="129"/>
      <c r="AW277" s="129"/>
      <c r="AX277" s="129"/>
      <c r="AY277" s="129"/>
      <c r="AZ277" s="129"/>
      <c r="BA277" s="129"/>
      <c r="BB277" s="129"/>
      <c r="BC277" s="129"/>
      <c r="BD277" s="129"/>
      <c r="BE277" s="129"/>
      <c r="BF277" s="129"/>
      <c r="BG277" s="129"/>
      <c r="BH277" s="129"/>
      <c r="BI277" s="129"/>
      <c r="BJ277" s="129"/>
      <c r="BK277" s="129"/>
      <c r="BL277" s="129"/>
      <c r="BM277" s="129"/>
      <c r="BN277" s="129"/>
      <c r="BO277" s="129"/>
      <c r="BP277" s="129"/>
      <c r="BQ277" s="129"/>
      <c r="BR277" s="129"/>
      <c r="BS277" s="129">
        <v>1</v>
      </c>
      <c r="BT277" s="129"/>
      <c r="BU277" s="231">
        <f t="shared" si="20"/>
        <v>2</v>
      </c>
    </row>
    <row r="278" spans="1:73" ht="15" x14ac:dyDescent="0.15">
      <c r="A278" s="389" t="s">
        <v>487</v>
      </c>
      <c r="B278" s="390" t="s">
        <v>529</v>
      </c>
      <c r="C278" s="390" t="s">
        <v>252</v>
      </c>
      <c r="D278" s="390" t="s">
        <v>907</v>
      </c>
      <c r="E278" s="390" t="s">
        <v>135</v>
      </c>
      <c r="F278" s="390"/>
      <c r="G278" s="392">
        <v>0.6</v>
      </c>
      <c r="H278" s="393">
        <v>1.5</v>
      </c>
      <c r="I278" s="391" t="s">
        <v>1027</v>
      </c>
      <c r="J278" s="394">
        <f t="shared" si="21"/>
        <v>48</v>
      </c>
      <c r="K278" s="394">
        <f t="shared" si="18"/>
        <v>120</v>
      </c>
      <c r="L278" s="395"/>
      <c r="M278" s="173"/>
      <c r="N278" s="129"/>
      <c r="O278" s="129"/>
      <c r="P278" s="129"/>
      <c r="Q278" s="129"/>
      <c r="R278" s="129"/>
      <c r="S278" s="129"/>
      <c r="T278" s="129"/>
      <c r="U278" s="129"/>
      <c r="V278" s="129"/>
      <c r="W278" s="129"/>
      <c r="X278" s="129"/>
      <c r="Y278" s="129"/>
      <c r="Z278" s="129"/>
      <c r="AA278" s="129"/>
      <c r="AB278" s="129"/>
      <c r="AC278" s="129"/>
      <c r="AD278" s="129"/>
      <c r="AE278" s="129"/>
      <c r="AF278" s="129"/>
      <c r="AG278" s="129"/>
      <c r="AH278" s="129"/>
      <c r="AI278" s="129"/>
      <c r="AJ278" s="129"/>
      <c r="AK278" s="129"/>
      <c r="AL278" s="129"/>
      <c r="AM278" s="129"/>
      <c r="AN278" s="129"/>
      <c r="AO278" s="129"/>
      <c r="AP278" s="129"/>
      <c r="AQ278" s="129"/>
      <c r="AR278" s="129"/>
      <c r="AS278" s="129"/>
      <c r="AT278" s="129"/>
      <c r="AU278" s="129"/>
      <c r="AV278" s="129">
        <v>3</v>
      </c>
      <c r="AW278" s="129"/>
      <c r="AX278" s="129">
        <v>2</v>
      </c>
      <c r="AY278" s="129"/>
      <c r="AZ278" s="129"/>
      <c r="BA278" s="129"/>
      <c r="BB278" s="129"/>
      <c r="BC278" s="129"/>
      <c r="BD278" s="129"/>
      <c r="BE278" s="129"/>
      <c r="BF278" s="129"/>
      <c r="BG278" s="129"/>
      <c r="BH278" s="129"/>
      <c r="BI278" s="129">
        <v>2</v>
      </c>
      <c r="BJ278" s="129"/>
      <c r="BK278" s="129"/>
      <c r="BL278" s="129"/>
      <c r="BM278" s="129"/>
      <c r="BN278" s="129"/>
      <c r="BO278" s="129"/>
      <c r="BP278" s="129">
        <v>1</v>
      </c>
      <c r="BQ278" s="129"/>
      <c r="BR278" s="129"/>
      <c r="BS278" s="129"/>
      <c r="BT278" s="129"/>
      <c r="BU278" s="231">
        <f t="shared" si="20"/>
        <v>8</v>
      </c>
    </row>
    <row r="279" spans="1:73" ht="15" x14ac:dyDescent="0.15">
      <c r="A279" s="389" t="s">
        <v>488</v>
      </c>
      <c r="B279" s="390" t="s">
        <v>529</v>
      </c>
      <c r="C279" s="390" t="s">
        <v>252</v>
      </c>
      <c r="D279" s="390" t="s">
        <v>908</v>
      </c>
      <c r="E279" s="390" t="s">
        <v>135</v>
      </c>
      <c r="F279" s="390"/>
      <c r="G279" s="392">
        <v>0.7</v>
      </c>
      <c r="H279" s="393">
        <v>1</v>
      </c>
      <c r="I279" s="391" t="s">
        <v>1027</v>
      </c>
      <c r="J279" s="394">
        <f t="shared" si="21"/>
        <v>56</v>
      </c>
      <c r="K279" s="394">
        <f t="shared" si="18"/>
        <v>80</v>
      </c>
      <c r="L279" s="395"/>
      <c r="M279" s="173"/>
      <c r="N279" s="129"/>
      <c r="O279" s="129"/>
      <c r="P279" s="129"/>
      <c r="Q279" s="129"/>
      <c r="R279" s="129"/>
      <c r="S279" s="129"/>
      <c r="T279" s="129"/>
      <c r="U279" s="129"/>
      <c r="V279" s="129"/>
      <c r="W279" s="129"/>
      <c r="X279" s="129"/>
      <c r="Y279" s="129"/>
      <c r="Z279" s="129"/>
      <c r="AA279" s="129"/>
      <c r="AB279" s="129"/>
      <c r="AC279" s="129"/>
      <c r="AD279" s="129"/>
      <c r="AE279" s="129"/>
      <c r="AF279" s="129"/>
      <c r="AG279" s="129"/>
      <c r="AH279" s="129"/>
      <c r="AI279" s="129"/>
      <c r="AJ279" s="129"/>
      <c r="AK279" s="129"/>
      <c r="AL279" s="129"/>
      <c r="AM279" s="129"/>
      <c r="AN279" s="129"/>
      <c r="AO279" s="129"/>
      <c r="AP279" s="129"/>
      <c r="AQ279" s="129"/>
      <c r="AR279" s="129"/>
      <c r="AS279" s="129"/>
      <c r="AT279" s="129"/>
      <c r="AU279" s="129"/>
      <c r="AV279" s="129"/>
      <c r="AW279" s="129"/>
      <c r="AX279" s="129"/>
      <c r="AY279" s="129"/>
      <c r="AZ279" s="129"/>
      <c r="BA279" s="129"/>
      <c r="BB279" s="129">
        <v>1</v>
      </c>
      <c r="BC279" s="129"/>
      <c r="BD279" s="129"/>
      <c r="BE279" s="129"/>
      <c r="BF279" s="129"/>
      <c r="BG279" s="129"/>
      <c r="BH279" s="129"/>
      <c r="BI279" s="129"/>
      <c r="BJ279" s="129"/>
      <c r="BK279" s="129"/>
      <c r="BL279" s="129"/>
      <c r="BM279" s="129"/>
      <c r="BN279" s="129"/>
      <c r="BO279" s="129"/>
      <c r="BP279" s="129"/>
      <c r="BQ279" s="129"/>
      <c r="BR279" s="129"/>
      <c r="BS279" s="129"/>
      <c r="BT279" s="129"/>
      <c r="BU279" s="231">
        <f t="shared" si="20"/>
        <v>1</v>
      </c>
    </row>
    <row r="280" spans="1:73" ht="15" x14ac:dyDescent="0.15">
      <c r="A280" s="396" t="s">
        <v>489</v>
      </c>
      <c r="B280" s="390" t="s">
        <v>529</v>
      </c>
      <c r="C280" s="391"/>
      <c r="D280" s="391" t="s">
        <v>910</v>
      </c>
      <c r="E280" s="390" t="s">
        <v>135</v>
      </c>
      <c r="F280" s="391"/>
      <c r="G280" s="392">
        <v>7.4999999999999997E-2</v>
      </c>
      <c r="H280" s="393">
        <v>0.4</v>
      </c>
      <c r="I280" s="391" t="s">
        <v>1027</v>
      </c>
      <c r="J280" s="394">
        <f t="shared" si="21"/>
        <v>6</v>
      </c>
      <c r="K280" s="394">
        <f t="shared" si="18"/>
        <v>32</v>
      </c>
      <c r="L280" s="395"/>
      <c r="M280" s="173"/>
      <c r="N280" s="129"/>
      <c r="O280" s="129"/>
      <c r="P280" s="129"/>
      <c r="Q280" s="129"/>
      <c r="R280" s="129"/>
      <c r="S280" s="129"/>
      <c r="T280" s="129"/>
      <c r="U280" s="129"/>
      <c r="V280" s="129"/>
      <c r="W280" s="129"/>
      <c r="X280" s="129"/>
      <c r="Y280" s="129"/>
      <c r="Z280" s="129"/>
      <c r="AA280" s="129"/>
      <c r="AB280" s="129"/>
      <c r="AC280" s="129"/>
      <c r="AD280" s="129"/>
      <c r="AE280" s="129"/>
      <c r="AF280" s="129"/>
      <c r="AG280" s="129"/>
      <c r="AH280" s="129"/>
      <c r="AI280" s="129"/>
      <c r="AJ280" s="129"/>
      <c r="AK280" s="129"/>
      <c r="AL280" s="129"/>
      <c r="AM280" s="129"/>
      <c r="AN280" s="129"/>
      <c r="AO280" s="129"/>
      <c r="AP280" s="129"/>
      <c r="AQ280" s="129"/>
      <c r="AR280" s="129"/>
      <c r="AS280" s="129"/>
      <c r="AT280" s="129"/>
      <c r="AU280" s="129"/>
      <c r="AV280" s="129"/>
      <c r="AW280" s="129"/>
      <c r="AX280" s="129"/>
      <c r="AY280" s="129"/>
      <c r="AZ280" s="129"/>
      <c r="BA280" s="129"/>
      <c r="BB280" s="129"/>
      <c r="BC280" s="129"/>
      <c r="BD280" s="129"/>
      <c r="BE280" s="129"/>
      <c r="BF280" s="129"/>
      <c r="BG280" s="129"/>
      <c r="BH280" s="129"/>
      <c r="BI280" s="129">
        <v>30</v>
      </c>
      <c r="BJ280" s="129"/>
      <c r="BK280" s="129"/>
      <c r="BL280" s="129"/>
      <c r="BM280" s="129"/>
      <c r="BN280" s="129"/>
      <c r="BO280" s="129"/>
      <c r="BP280" s="129"/>
      <c r="BQ280" s="129"/>
      <c r="BR280" s="129"/>
      <c r="BS280" s="129"/>
      <c r="BT280" s="129"/>
      <c r="BU280" s="231">
        <f t="shared" si="20"/>
        <v>30</v>
      </c>
    </row>
    <row r="281" spans="1:73" ht="15" x14ac:dyDescent="0.15">
      <c r="A281" s="396" t="s">
        <v>490</v>
      </c>
      <c r="B281" s="390" t="s">
        <v>529</v>
      </c>
      <c r="C281" s="391"/>
      <c r="D281" s="391" t="s">
        <v>911</v>
      </c>
      <c r="E281" s="391" t="s">
        <v>135</v>
      </c>
      <c r="F281" s="391"/>
      <c r="G281" s="392">
        <v>0.1</v>
      </c>
      <c r="H281" s="393">
        <v>0.2</v>
      </c>
      <c r="I281" s="391" t="s">
        <v>1027</v>
      </c>
      <c r="J281" s="394">
        <f t="shared" si="21"/>
        <v>8</v>
      </c>
      <c r="K281" s="394">
        <f t="shared" si="18"/>
        <v>16</v>
      </c>
      <c r="L281" s="395"/>
      <c r="M281" s="173"/>
      <c r="N281" s="129"/>
      <c r="O281" s="129"/>
      <c r="P281" s="129"/>
      <c r="Q281" s="129"/>
      <c r="R281" s="129"/>
      <c r="S281" s="129"/>
      <c r="T281" s="129"/>
      <c r="U281" s="129"/>
      <c r="V281" s="129"/>
      <c r="W281" s="129">
        <v>2</v>
      </c>
      <c r="X281" s="129"/>
      <c r="Y281" s="129"/>
      <c r="Z281" s="129"/>
      <c r="AA281" s="129"/>
      <c r="AB281" s="129"/>
      <c r="AC281" s="129"/>
      <c r="AD281" s="129"/>
      <c r="AE281" s="129"/>
      <c r="AF281" s="129"/>
      <c r="AG281" s="129">
        <v>1</v>
      </c>
      <c r="AH281" s="129"/>
      <c r="AI281" s="129"/>
      <c r="AJ281" s="129"/>
      <c r="AK281" s="129"/>
      <c r="AL281" s="129"/>
      <c r="AM281" s="129"/>
      <c r="AN281" s="129"/>
      <c r="AO281" s="129"/>
      <c r="AP281" s="129"/>
      <c r="AQ281" s="129"/>
      <c r="AR281" s="129"/>
      <c r="AS281" s="129"/>
      <c r="AT281" s="129"/>
      <c r="AU281" s="129"/>
      <c r="AV281" s="129"/>
      <c r="AW281" s="129"/>
      <c r="AX281" s="129"/>
      <c r="AY281" s="129"/>
      <c r="AZ281" s="129"/>
      <c r="BA281" s="129"/>
      <c r="BB281" s="129"/>
      <c r="BC281" s="129"/>
      <c r="BD281" s="129"/>
      <c r="BE281" s="129"/>
      <c r="BF281" s="129"/>
      <c r="BG281" s="129"/>
      <c r="BH281" s="129"/>
      <c r="BI281" s="129"/>
      <c r="BJ281" s="129"/>
      <c r="BK281" s="129"/>
      <c r="BL281" s="129"/>
      <c r="BM281" s="129"/>
      <c r="BN281" s="129"/>
      <c r="BO281" s="129"/>
      <c r="BP281" s="129"/>
      <c r="BQ281" s="129"/>
      <c r="BR281" s="129"/>
      <c r="BS281" s="129"/>
      <c r="BT281" s="129"/>
      <c r="BU281" s="231">
        <f t="shared" si="20"/>
        <v>3</v>
      </c>
    </row>
    <row r="282" spans="1:73" ht="15" x14ac:dyDescent="0.15">
      <c r="A282" s="396" t="s">
        <v>491</v>
      </c>
      <c r="B282" s="390" t="s">
        <v>529</v>
      </c>
      <c r="C282" s="391"/>
      <c r="D282" s="391" t="s">
        <v>912</v>
      </c>
      <c r="E282" s="391" t="s">
        <v>135</v>
      </c>
      <c r="F282" s="391"/>
      <c r="G282" s="392">
        <v>0.1</v>
      </c>
      <c r="H282" s="393">
        <v>0.3</v>
      </c>
      <c r="I282" s="391" t="s">
        <v>1027</v>
      </c>
      <c r="J282" s="394">
        <f t="shared" si="21"/>
        <v>8</v>
      </c>
      <c r="K282" s="394">
        <f t="shared" si="18"/>
        <v>24</v>
      </c>
      <c r="L282" s="395"/>
      <c r="M282" s="173"/>
      <c r="N282" s="129"/>
      <c r="O282" s="129"/>
      <c r="P282" s="129"/>
      <c r="Q282" s="129"/>
      <c r="R282" s="129"/>
      <c r="S282" s="129"/>
      <c r="T282" s="129"/>
      <c r="U282" s="129"/>
      <c r="V282" s="129"/>
      <c r="W282" s="129"/>
      <c r="X282" s="129"/>
      <c r="Y282" s="129"/>
      <c r="Z282" s="129"/>
      <c r="AA282" s="129"/>
      <c r="AB282" s="129"/>
      <c r="AC282" s="129"/>
      <c r="AD282" s="129"/>
      <c r="AE282" s="129"/>
      <c r="AF282" s="129"/>
      <c r="AG282" s="129"/>
      <c r="AH282" s="129"/>
      <c r="AI282" s="129"/>
      <c r="AJ282" s="129"/>
      <c r="AK282" s="129"/>
      <c r="AL282" s="129"/>
      <c r="AM282" s="129"/>
      <c r="AN282" s="129"/>
      <c r="AO282" s="129"/>
      <c r="AP282" s="129"/>
      <c r="AQ282" s="129"/>
      <c r="AR282" s="129"/>
      <c r="AS282" s="129"/>
      <c r="AT282" s="129"/>
      <c r="AU282" s="129"/>
      <c r="AV282" s="129"/>
      <c r="AW282" s="129"/>
      <c r="AX282" s="129"/>
      <c r="AY282" s="129"/>
      <c r="AZ282" s="129"/>
      <c r="BA282" s="129"/>
      <c r="BB282" s="129"/>
      <c r="BC282" s="129"/>
      <c r="BD282" s="129"/>
      <c r="BE282" s="129">
        <v>15</v>
      </c>
      <c r="BF282" s="129"/>
      <c r="BG282" s="129"/>
      <c r="BH282" s="129"/>
      <c r="BI282" s="129"/>
      <c r="BJ282" s="129"/>
      <c r="BK282" s="129">
        <v>10</v>
      </c>
      <c r="BL282" s="129">
        <v>19</v>
      </c>
      <c r="BM282" s="129"/>
      <c r="BN282" s="129"/>
      <c r="BO282" s="129"/>
      <c r="BP282" s="129"/>
      <c r="BQ282" s="129"/>
      <c r="BR282" s="129"/>
      <c r="BS282" s="129"/>
      <c r="BT282" s="129"/>
      <c r="BU282" s="231">
        <f t="shared" si="20"/>
        <v>44</v>
      </c>
    </row>
    <row r="283" spans="1:73" ht="15" x14ac:dyDescent="0.15">
      <c r="A283" s="396" t="s">
        <v>492</v>
      </c>
      <c r="B283" s="390" t="s">
        <v>529</v>
      </c>
      <c r="C283" s="391"/>
      <c r="D283" s="391" t="s">
        <v>913</v>
      </c>
      <c r="E283" s="391" t="s">
        <v>130</v>
      </c>
      <c r="F283" s="391"/>
      <c r="G283" s="392">
        <v>0.1</v>
      </c>
      <c r="H283" s="393">
        <v>0.4</v>
      </c>
      <c r="I283" s="391" t="s">
        <v>1022</v>
      </c>
      <c r="J283" s="394">
        <f t="shared" si="21"/>
        <v>8</v>
      </c>
      <c r="K283" s="394">
        <f t="shared" si="18"/>
        <v>32</v>
      </c>
      <c r="L283" s="395"/>
      <c r="M283" s="173"/>
      <c r="N283" s="129"/>
      <c r="O283" s="129"/>
      <c r="P283" s="129"/>
      <c r="Q283" s="129"/>
      <c r="R283" s="129"/>
      <c r="S283" s="129"/>
      <c r="T283" s="129"/>
      <c r="U283" s="129"/>
      <c r="V283" s="129"/>
      <c r="W283" s="129">
        <v>70</v>
      </c>
      <c r="X283" s="129"/>
      <c r="Y283" s="129"/>
      <c r="Z283" s="129"/>
      <c r="AA283" s="129"/>
      <c r="AB283" s="129"/>
      <c r="AC283" s="129"/>
      <c r="AD283" s="129"/>
      <c r="AE283" s="129"/>
      <c r="AF283" s="129"/>
      <c r="AG283" s="129"/>
      <c r="AH283" s="129"/>
      <c r="AI283" s="129"/>
      <c r="AJ283" s="129"/>
      <c r="AK283" s="129"/>
      <c r="AL283" s="129"/>
      <c r="AM283" s="129"/>
      <c r="AN283" s="129"/>
      <c r="AO283" s="129"/>
      <c r="AP283" s="129"/>
      <c r="AQ283" s="129"/>
      <c r="AR283" s="129"/>
      <c r="AS283" s="129"/>
      <c r="AT283" s="129"/>
      <c r="AU283" s="129"/>
      <c r="AV283" s="129"/>
      <c r="AW283" s="129"/>
      <c r="AX283" s="129"/>
      <c r="AY283" s="129"/>
      <c r="AZ283" s="129"/>
      <c r="BA283" s="129">
        <v>15</v>
      </c>
      <c r="BB283" s="129"/>
      <c r="BC283" s="129"/>
      <c r="BD283" s="129"/>
      <c r="BE283" s="129"/>
      <c r="BF283" s="129"/>
      <c r="BG283" s="129"/>
      <c r="BH283" s="129"/>
      <c r="BI283" s="129"/>
      <c r="BJ283" s="129"/>
      <c r="BK283" s="129">
        <v>1</v>
      </c>
      <c r="BL283" s="129"/>
      <c r="BM283" s="129"/>
      <c r="BN283" s="129"/>
      <c r="BO283" s="129"/>
      <c r="BP283" s="129"/>
      <c r="BQ283" s="129"/>
      <c r="BR283" s="129"/>
      <c r="BS283" s="129"/>
      <c r="BT283" s="129"/>
      <c r="BU283" s="231">
        <f t="shared" si="20"/>
        <v>86</v>
      </c>
    </row>
    <row r="284" spans="1:73" ht="15" x14ac:dyDescent="0.15">
      <c r="A284" s="396" t="s">
        <v>493</v>
      </c>
      <c r="B284" s="390" t="s">
        <v>529</v>
      </c>
      <c r="C284" s="391"/>
      <c r="D284" s="391" t="s">
        <v>914</v>
      </c>
      <c r="E284" s="391" t="s">
        <v>135</v>
      </c>
      <c r="F284" s="391"/>
      <c r="G284" s="392">
        <v>0.15</v>
      </c>
      <c r="H284" s="393">
        <v>0.4</v>
      </c>
      <c r="I284" s="391" t="s">
        <v>1027</v>
      </c>
      <c r="J284" s="394">
        <f t="shared" si="21"/>
        <v>12</v>
      </c>
      <c r="K284" s="394">
        <f t="shared" si="18"/>
        <v>32</v>
      </c>
      <c r="L284" s="395"/>
      <c r="M284" s="173"/>
      <c r="N284" s="129"/>
      <c r="O284" s="129"/>
      <c r="P284" s="129"/>
      <c r="Q284" s="129"/>
      <c r="R284" s="129"/>
      <c r="S284" s="129"/>
      <c r="T284" s="129"/>
      <c r="U284" s="129"/>
      <c r="V284" s="129"/>
      <c r="W284" s="129"/>
      <c r="X284" s="129"/>
      <c r="Y284" s="129"/>
      <c r="Z284" s="129"/>
      <c r="AA284" s="129"/>
      <c r="AB284" s="129"/>
      <c r="AC284" s="129"/>
      <c r="AD284" s="129"/>
      <c r="AE284" s="129"/>
      <c r="AF284" s="129"/>
      <c r="AG284" s="129"/>
      <c r="AH284" s="129"/>
      <c r="AI284" s="129"/>
      <c r="AJ284" s="129"/>
      <c r="AK284" s="129"/>
      <c r="AL284" s="129"/>
      <c r="AM284" s="129"/>
      <c r="AN284" s="129"/>
      <c r="AO284" s="129"/>
      <c r="AP284" s="129">
        <v>1</v>
      </c>
      <c r="AQ284" s="129"/>
      <c r="AR284" s="129">
        <v>7</v>
      </c>
      <c r="AS284" s="129"/>
      <c r="AT284" s="129"/>
      <c r="AU284" s="129"/>
      <c r="AV284" s="129"/>
      <c r="AW284" s="129"/>
      <c r="AX284" s="129"/>
      <c r="AY284" s="129">
        <v>31</v>
      </c>
      <c r="AZ284" s="129">
        <v>17</v>
      </c>
      <c r="BA284" s="129"/>
      <c r="BB284" s="129"/>
      <c r="BC284" s="129"/>
      <c r="BD284" s="129"/>
      <c r="BE284" s="129"/>
      <c r="BF284" s="129"/>
      <c r="BG284" s="129"/>
      <c r="BH284" s="129"/>
      <c r="BI284" s="129"/>
      <c r="BJ284" s="129"/>
      <c r="BK284" s="129"/>
      <c r="BL284" s="129"/>
      <c r="BM284" s="129"/>
      <c r="BN284" s="129"/>
      <c r="BO284" s="129"/>
      <c r="BP284" s="129"/>
      <c r="BQ284" s="129"/>
      <c r="BR284" s="129"/>
      <c r="BS284" s="129"/>
      <c r="BT284" s="129"/>
      <c r="BU284" s="231">
        <f t="shared" si="20"/>
        <v>56</v>
      </c>
    </row>
    <row r="285" spans="1:73" ht="15" x14ac:dyDescent="0.15">
      <c r="A285" s="396" t="s">
        <v>494</v>
      </c>
      <c r="B285" s="390" t="s">
        <v>529</v>
      </c>
      <c r="C285" s="391"/>
      <c r="D285" s="391" t="s">
        <v>915</v>
      </c>
      <c r="E285" s="391" t="s">
        <v>135</v>
      </c>
      <c r="F285" s="391"/>
      <c r="G285" s="392">
        <v>0.2</v>
      </c>
      <c r="H285" s="393">
        <v>0.3</v>
      </c>
      <c r="I285" s="391" t="s">
        <v>1027</v>
      </c>
      <c r="J285" s="394">
        <f t="shared" si="21"/>
        <v>16</v>
      </c>
      <c r="K285" s="394">
        <f t="shared" si="18"/>
        <v>24</v>
      </c>
      <c r="L285" s="395"/>
      <c r="M285" s="173"/>
      <c r="N285" s="129"/>
      <c r="O285" s="129"/>
      <c r="P285" s="129"/>
      <c r="Q285" s="129"/>
      <c r="R285" s="129"/>
      <c r="S285" s="129"/>
      <c r="T285" s="129"/>
      <c r="U285" s="129"/>
      <c r="V285" s="129"/>
      <c r="W285" s="129"/>
      <c r="X285" s="129"/>
      <c r="Y285" s="129"/>
      <c r="Z285" s="129"/>
      <c r="AA285" s="129"/>
      <c r="AB285" s="129"/>
      <c r="AC285" s="129"/>
      <c r="AD285" s="129"/>
      <c r="AE285" s="129">
        <v>1</v>
      </c>
      <c r="AG285" s="129">
        <f>1+1</f>
        <v>2</v>
      </c>
      <c r="AH285" s="129"/>
      <c r="AI285" s="129"/>
      <c r="AJ285" s="129"/>
      <c r="AK285" s="129"/>
      <c r="AL285" s="129"/>
      <c r="AM285" s="129"/>
      <c r="AN285" s="129"/>
      <c r="AO285" s="129"/>
      <c r="AP285" s="129"/>
      <c r="AQ285" s="129">
        <v>1</v>
      </c>
      <c r="AR285" s="129"/>
      <c r="AS285" s="129"/>
      <c r="AT285" s="129"/>
      <c r="AU285" s="129"/>
      <c r="AV285" s="129"/>
      <c r="AW285" s="129"/>
      <c r="AX285" s="129"/>
      <c r="AY285" s="129"/>
      <c r="AZ285" s="129"/>
      <c r="BA285" s="129"/>
      <c r="BB285" s="129"/>
      <c r="BC285" s="129"/>
      <c r="BD285" s="129"/>
      <c r="BE285" s="129"/>
      <c r="BF285" s="129"/>
      <c r="BG285" s="129"/>
      <c r="BH285" s="129"/>
      <c r="BI285" s="129"/>
      <c r="BJ285" s="129"/>
      <c r="BK285" s="129">
        <v>1</v>
      </c>
      <c r="BL285" s="129"/>
      <c r="BM285" s="129"/>
      <c r="BN285" s="129">
        <v>12</v>
      </c>
      <c r="BO285" s="129">
        <v>3</v>
      </c>
      <c r="BP285" s="129"/>
      <c r="BQ285" s="129">
        <v>120</v>
      </c>
      <c r="BR285" s="129"/>
      <c r="BS285" s="129"/>
      <c r="BT285" s="129"/>
      <c r="BU285" s="231">
        <f t="shared" si="20"/>
        <v>140</v>
      </c>
    </row>
    <row r="286" spans="1:73" ht="15" x14ac:dyDescent="0.15">
      <c r="A286" s="396" t="s">
        <v>495</v>
      </c>
      <c r="B286" s="390" t="s">
        <v>529</v>
      </c>
      <c r="C286" s="391"/>
      <c r="D286" s="391" t="s">
        <v>916</v>
      </c>
      <c r="E286" s="391" t="s">
        <v>135</v>
      </c>
      <c r="F286" s="391"/>
      <c r="G286" s="392">
        <v>0.2</v>
      </c>
      <c r="H286" s="393">
        <v>0.4</v>
      </c>
      <c r="I286" s="391" t="s">
        <v>1027</v>
      </c>
      <c r="J286" s="394">
        <f t="shared" si="21"/>
        <v>16</v>
      </c>
      <c r="K286" s="394">
        <f t="shared" si="18"/>
        <v>32</v>
      </c>
      <c r="L286" s="395"/>
      <c r="M286" s="173">
        <v>49</v>
      </c>
      <c r="N286" s="129"/>
      <c r="O286" s="129"/>
      <c r="P286" s="129"/>
      <c r="Q286" s="129"/>
      <c r="R286" s="129"/>
      <c r="S286" s="129"/>
      <c r="T286" s="129"/>
      <c r="U286" s="129"/>
      <c r="V286" s="129"/>
      <c r="W286" s="129"/>
      <c r="X286" s="129"/>
      <c r="Y286" s="129"/>
      <c r="Z286" s="129"/>
      <c r="AA286" s="129"/>
      <c r="AB286" s="129"/>
      <c r="AC286" s="129"/>
      <c r="AD286" s="129"/>
      <c r="AE286" s="129"/>
      <c r="AF286" s="129"/>
      <c r="AG286" s="129"/>
      <c r="AH286" s="129"/>
      <c r="AI286" s="129"/>
      <c r="AJ286" s="129"/>
      <c r="AK286" s="129"/>
      <c r="AL286" s="129"/>
      <c r="AM286" s="129"/>
      <c r="AN286" s="129"/>
      <c r="AO286" s="129"/>
      <c r="AP286" s="129"/>
      <c r="AQ286" s="129">
        <v>1</v>
      </c>
      <c r="AR286" s="129"/>
      <c r="AS286" s="129"/>
      <c r="AT286" s="129"/>
      <c r="AU286" s="129"/>
      <c r="AV286" s="129"/>
      <c r="AW286" s="129"/>
      <c r="AX286" s="129">
        <v>1</v>
      </c>
      <c r="AY286" s="129"/>
      <c r="AZ286" s="129"/>
      <c r="BA286" s="129"/>
      <c r="BB286" s="129"/>
      <c r="BC286" s="129"/>
      <c r="BD286" s="129"/>
      <c r="BE286" s="129"/>
      <c r="BF286" s="129"/>
      <c r="BG286" s="129">
        <v>29</v>
      </c>
      <c r="BH286" s="129"/>
      <c r="BI286" s="129"/>
      <c r="BJ286" s="129"/>
      <c r="BK286" s="129"/>
      <c r="BL286" s="129"/>
      <c r="BM286" s="129"/>
      <c r="BN286" s="129"/>
      <c r="BO286" s="129"/>
      <c r="BP286" s="129"/>
      <c r="BQ286" s="129"/>
      <c r="BR286" s="129">
        <v>1</v>
      </c>
      <c r="BS286" s="129"/>
      <c r="BT286" s="129"/>
      <c r="BU286" s="231">
        <f t="shared" si="20"/>
        <v>81</v>
      </c>
    </row>
    <row r="287" spans="1:73" ht="15" x14ac:dyDescent="0.15">
      <c r="A287" s="396" t="s">
        <v>496</v>
      </c>
      <c r="B287" s="390" t="s">
        <v>529</v>
      </c>
      <c r="C287" s="391"/>
      <c r="D287" s="391" t="s">
        <v>917</v>
      </c>
      <c r="E287" s="391" t="s">
        <v>135</v>
      </c>
      <c r="F287" s="391"/>
      <c r="G287" s="392">
        <v>0.2</v>
      </c>
      <c r="H287" s="393">
        <v>0.5</v>
      </c>
      <c r="I287" s="391" t="s">
        <v>1027</v>
      </c>
      <c r="J287" s="394">
        <f t="shared" si="21"/>
        <v>16</v>
      </c>
      <c r="K287" s="394">
        <f t="shared" si="18"/>
        <v>40</v>
      </c>
      <c r="L287" s="395"/>
      <c r="M287" s="173"/>
      <c r="N287" s="129"/>
      <c r="O287" s="129"/>
      <c r="P287" s="129"/>
      <c r="Q287" s="129"/>
      <c r="R287" s="129"/>
      <c r="S287" s="129"/>
      <c r="T287" s="129"/>
      <c r="U287" s="129"/>
      <c r="V287" s="129"/>
      <c r="W287" s="129"/>
      <c r="X287" s="129"/>
      <c r="Y287" s="129"/>
      <c r="Z287" s="129"/>
      <c r="AA287" s="129"/>
      <c r="AB287" s="129"/>
      <c r="AC287" s="129"/>
      <c r="AD287" s="129"/>
      <c r="AE287" s="129"/>
      <c r="AF287" s="129"/>
      <c r="AG287" s="129"/>
      <c r="AH287" s="129"/>
      <c r="AI287" s="129"/>
      <c r="AJ287" s="129"/>
      <c r="AK287" s="129"/>
      <c r="AL287" s="129"/>
      <c r="AM287" s="129"/>
      <c r="AN287" s="129"/>
      <c r="AO287" s="129"/>
      <c r="AP287" s="129"/>
      <c r="AQ287" s="129"/>
      <c r="AR287" s="129"/>
      <c r="AS287" s="129"/>
      <c r="AT287" s="129"/>
      <c r="AU287" s="129"/>
      <c r="AV287" s="129"/>
      <c r="AW287" s="129"/>
      <c r="AX287" s="129"/>
      <c r="AY287" s="129">
        <v>7</v>
      </c>
      <c r="AZ287" s="129"/>
      <c r="BA287" s="129"/>
      <c r="BB287" s="129"/>
      <c r="BC287" s="129"/>
      <c r="BD287" s="129"/>
      <c r="BE287" s="129"/>
      <c r="BF287" s="129"/>
      <c r="BG287" s="129"/>
      <c r="BH287" s="129"/>
      <c r="BI287" s="129"/>
      <c r="BJ287" s="129">
        <v>3</v>
      </c>
      <c r="BK287" s="129"/>
      <c r="BL287" s="129"/>
      <c r="BM287" s="129"/>
      <c r="BN287" s="129"/>
      <c r="BO287" s="129">
        <v>11</v>
      </c>
      <c r="BP287" s="129"/>
      <c r="BQ287" s="129"/>
      <c r="BR287" s="129"/>
      <c r="BS287" s="129"/>
      <c r="BT287" s="129"/>
      <c r="BU287" s="231">
        <f t="shared" si="20"/>
        <v>21</v>
      </c>
    </row>
    <row r="288" spans="1:73" ht="15" x14ac:dyDescent="0.15">
      <c r="A288" s="396" t="s">
        <v>497</v>
      </c>
      <c r="B288" s="390" t="s">
        <v>529</v>
      </c>
      <c r="C288" s="391"/>
      <c r="D288" s="391" t="s">
        <v>918</v>
      </c>
      <c r="E288" s="391" t="s">
        <v>135</v>
      </c>
      <c r="F288" s="391"/>
      <c r="G288" s="392">
        <v>0.2</v>
      </c>
      <c r="H288" s="393">
        <v>0.9</v>
      </c>
      <c r="I288" s="391" t="s">
        <v>1027</v>
      </c>
      <c r="J288" s="394">
        <f t="shared" si="21"/>
        <v>16</v>
      </c>
      <c r="K288" s="394">
        <f t="shared" si="18"/>
        <v>72</v>
      </c>
      <c r="L288" s="395"/>
      <c r="M288" s="173"/>
      <c r="N288" s="129"/>
      <c r="O288" s="129"/>
      <c r="P288" s="129"/>
      <c r="Q288" s="129"/>
      <c r="R288" s="129"/>
      <c r="S288" s="129"/>
      <c r="T288" s="129"/>
      <c r="U288" s="129"/>
      <c r="V288" s="129"/>
      <c r="W288" s="129"/>
      <c r="X288" s="129"/>
      <c r="Y288" s="129"/>
      <c r="Z288" s="129"/>
      <c r="AA288" s="129"/>
      <c r="AB288" s="129"/>
      <c r="AC288" s="129"/>
      <c r="AD288" s="129"/>
      <c r="AE288" s="129"/>
      <c r="AF288" s="129"/>
      <c r="AG288" s="129"/>
      <c r="AH288" s="129"/>
      <c r="AI288" s="129"/>
      <c r="AJ288" s="129"/>
      <c r="AK288" s="129"/>
      <c r="AL288" s="129"/>
      <c r="AM288" s="129"/>
      <c r="AN288" s="129"/>
      <c r="AO288" s="129"/>
      <c r="AP288" s="129"/>
      <c r="AQ288" s="129"/>
      <c r="AR288" s="129"/>
      <c r="AS288" s="129"/>
      <c r="AT288" s="129">
        <v>1</v>
      </c>
      <c r="AU288" s="129"/>
      <c r="AV288" s="129"/>
      <c r="AW288" s="129"/>
      <c r="AX288" s="129"/>
      <c r="AY288" s="129"/>
      <c r="AZ288" s="129"/>
      <c r="BA288" s="129"/>
      <c r="BB288" s="129"/>
      <c r="BC288" s="129"/>
      <c r="BD288" s="129"/>
      <c r="BE288" s="129"/>
      <c r="BF288" s="129"/>
      <c r="BG288" s="129"/>
      <c r="BH288" s="129"/>
      <c r="BI288" s="129"/>
      <c r="BJ288" s="129"/>
      <c r="BK288" s="129"/>
      <c r="BL288" s="129"/>
      <c r="BM288" s="129"/>
      <c r="BN288" s="129"/>
      <c r="BO288" s="129"/>
      <c r="BP288" s="129"/>
      <c r="BQ288" s="129"/>
      <c r="BR288" s="129"/>
      <c r="BS288" s="129"/>
      <c r="BT288" s="129"/>
      <c r="BU288" s="231">
        <f t="shared" si="20"/>
        <v>1</v>
      </c>
    </row>
    <row r="289" spans="1:73" ht="15" x14ac:dyDescent="0.15">
      <c r="A289" s="396" t="s">
        <v>498</v>
      </c>
      <c r="B289" s="390" t="s">
        <v>529</v>
      </c>
      <c r="C289" s="391"/>
      <c r="D289" s="391" t="s">
        <v>919</v>
      </c>
      <c r="E289" s="391" t="s">
        <v>135</v>
      </c>
      <c r="F289" s="391"/>
      <c r="G289" s="392">
        <v>0.25</v>
      </c>
      <c r="H289" s="393">
        <v>0.5</v>
      </c>
      <c r="I289" s="391" t="s">
        <v>1027</v>
      </c>
      <c r="J289" s="394">
        <f t="shared" si="21"/>
        <v>20</v>
      </c>
      <c r="K289" s="394">
        <f t="shared" si="18"/>
        <v>40</v>
      </c>
      <c r="L289" s="395"/>
      <c r="M289" s="173"/>
      <c r="N289" s="129"/>
      <c r="O289" s="129"/>
      <c r="P289" s="129"/>
      <c r="Q289" s="129"/>
      <c r="R289" s="129"/>
      <c r="S289" s="129"/>
      <c r="T289" s="129"/>
      <c r="U289" s="129"/>
      <c r="V289" s="129"/>
      <c r="W289" s="129"/>
      <c r="X289" s="129"/>
      <c r="Y289" s="129"/>
      <c r="Z289" s="129"/>
      <c r="AA289" s="129"/>
      <c r="AB289" s="129"/>
      <c r="AC289" s="129"/>
      <c r="AD289" s="129"/>
      <c r="AE289" s="129"/>
      <c r="AF289" s="129"/>
      <c r="AG289" s="129"/>
      <c r="AH289" s="129">
        <v>1</v>
      </c>
      <c r="AI289" s="129"/>
      <c r="AJ289" s="129"/>
      <c r="AK289" s="129"/>
      <c r="AL289" s="129"/>
      <c r="AM289" s="129"/>
      <c r="AN289" s="129"/>
      <c r="AO289" s="129"/>
      <c r="AP289" s="129"/>
      <c r="AQ289" s="129">
        <v>14</v>
      </c>
      <c r="AR289" s="129">
        <v>13</v>
      </c>
      <c r="AS289" s="129"/>
      <c r="AT289" s="129"/>
      <c r="AU289" s="129"/>
      <c r="AV289" s="129"/>
      <c r="AW289" s="129"/>
      <c r="AX289" s="129">
        <v>18</v>
      </c>
      <c r="AY289" s="129"/>
      <c r="AZ289" s="129"/>
      <c r="BA289" s="129"/>
      <c r="BB289" s="129"/>
      <c r="BC289" s="129"/>
      <c r="BD289" s="129"/>
      <c r="BE289" s="129"/>
      <c r="BF289" s="129"/>
      <c r="BG289" s="129"/>
      <c r="BH289" s="129"/>
      <c r="BI289" s="129"/>
      <c r="BJ289" s="129"/>
      <c r="BK289" s="129"/>
      <c r="BL289" s="129"/>
      <c r="BM289" s="129"/>
      <c r="BN289" s="129"/>
      <c r="BO289" s="129"/>
      <c r="BP289" s="129"/>
      <c r="BQ289" s="129"/>
      <c r="BR289" s="129"/>
      <c r="BS289" s="129"/>
      <c r="BT289" s="129"/>
      <c r="BU289" s="231">
        <f t="shared" si="20"/>
        <v>46</v>
      </c>
    </row>
    <row r="290" spans="1:73" ht="15" x14ac:dyDescent="0.15">
      <c r="A290" s="396" t="s">
        <v>499</v>
      </c>
      <c r="B290" s="390" t="s">
        <v>529</v>
      </c>
      <c r="C290" s="391"/>
      <c r="D290" s="391" t="s">
        <v>920</v>
      </c>
      <c r="E290" s="391" t="s">
        <v>135</v>
      </c>
      <c r="F290" s="391"/>
      <c r="G290" s="392">
        <v>0.3</v>
      </c>
      <c r="H290" s="393">
        <v>0.4</v>
      </c>
      <c r="I290" s="391" t="s">
        <v>1027</v>
      </c>
      <c r="J290" s="394">
        <f t="shared" si="21"/>
        <v>24</v>
      </c>
      <c r="K290" s="394">
        <f t="shared" si="18"/>
        <v>32</v>
      </c>
      <c r="L290" s="395"/>
      <c r="M290" s="173"/>
      <c r="N290" s="129"/>
      <c r="O290" s="129"/>
      <c r="P290" s="129"/>
      <c r="Q290" s="129"/>
      <c r="R290" s="129"/>
      <c r="S290" s="129"/>
      <c r="T290" s="129"/>
      <c r="U290" s="129"/>
      <c r="V290" s="129"/>
      <c r="W290" s="129"/>
      <c r="X290" s="129"/>
      <c r="Y290" s="129"/>
      <c r="Z290" s="129"/>
      <c r="AA290" s="129"/>
      <c r="AB290" s="129"/>
      <c r="AC290" s="129"/>
      <c r="AD290" s="129"/>
      <c r="AE290" s="129"/>
      <c r="AF290" s="129"/>
      <c r="AG290" s="129">
        <v>1</v>
      </c>
      <c r="AH290" s="129"/>
      <c r="AI290" s="129"/>
      <c r="AJ290" s="129"/>
      <c r="AK290" s="129"/>
      <c r="AL290" s="129"/>
      <c r="AM290" s="129"/>
      <c r="AN290" s="129"/>
      <c r="AO290" s="129"/>
      <c r="AP290" s="129"/>
      <c r="AQ290" s="129">
        <v>10</v>
      </c>
      <c r="AR290" s="129"/>
      <c r="AS290" s="129"/>
      <c r="AT290" s="129">
        <v>6</v>
      </c>
      <c r="AU290" s="129"/>
      <c r="AV290" s="129"/>
      <c r="AW290" s="129"/>
      <c r="AX290" s="129"/>
      <c r="AY290" s="129"/>
      <c r="AZ290" s="129"/>
      <c r="BA290" s="129"/>
      <c r="BB290" s="129"/>
      <c r="BC290" s="129"/>
      <c r="BD290" s="129"/>
      <c r="BE290" s="129"/>
      <c r="BF290" s="129"/>
      <c r="BG290" s="129"/>
      <c r="BH290" s="129"/>
      <c r="BI290" s="129"/>
      <c r="BJ290" s="129"/>
      <c r="BK290" s="129"/>
      <c r="BL290" s="129"/>
      <c r="BM290" s="129"/>
      <c r="BN290" s="129"/>
      <c r="BO290" s="129"/>
      <c r="BP290" s="129"/>
      <c r="BQ290" s="129"/>
      <c r="BR290" s="129"/>
      <c r="BS290" s="129"/>
      <c r="BT290" s="129"/>
      <c r="BU290" s="231">
        <f t="shared" si="20"/>
        <v>17</v>
      </c>
    </row>
    <row r="291" spans="1:73" ht="15" x14ac:dyDescent="0.15">
      <c r="A291" s="396" t="s">
        <v>500</v>
      </c>
      <c r="B291" s="390" t="s">
        <v>529</v>
      </c>
      <c r="C291" s="391"/>
      <c r="D291" s="391" t="s">
        <v>921</v>
      </c>
      <c r="E291" s="391" t="s">
        <v>135</v>
      </c>
      <c r="F291" s="391"/>
      <c r="G291" s="392">
        <v>0.3</v>
      </c>
      <c r="H291" s="393">
        <v>0.5</v>
      </c>
      <c r="I291" s="391" t="s">
        <v>1027</v>
      </c>
      <c r="J291" s="394">
        <f t="shared" si="21"/>
        <v>24</v>
      </c>
      <c r="K291" s="394">
        <f t="shared" si="18"/>
        <v>40</v>
      </c>
      <c r="L291" s="395"/>
      <c r="M291" s="173"/>
      <c r="N291" s="129"/>
      <c r="O291" s="129"/>
      <c r="P291" s="129"/>
      <c r="Q291" s="129"/>
      <c r="R291" s="129"/>
      <c r="S291" s="129"/>
      <c r="T291" s="129"/>
      <c r="U291" s="129"/>
      <c r="V291" s="129"/>
      <c r="W291" s="129"/>
      <c r="X291" s="129"/>
      <c r="Y291" s="129"/>
      <c r="Z291" s="129"/>
      <c r="AA291" s="129"/>
      <c r="AB291" s="129"/>
      <c r="AC291" s="129"/>
      <c r="AD291" s="129"/>
      <c r="AE291" s="129"/>
      <c r="AF291" s="129"/>
      <c r="AG291" s="129"/>
      <c r="AH291" s="129"/>
      <c r="AI291" s="129"/>
      <c r="AJ291" s="129"/>
      <c r="AK291" s="129"/>
      <c r="AL291" s="129"/>
      <c r="AM291" s="129"/>
      <c r="AN291" s="129"/>
      <c r="AO291" s="129"/>
      <c r="AP291" s="129"/>
      <c r="AQ291" s="129"/>
      <c r="AR291" s="129"/>
      <c r="AS291" s="129">
        <f>1+1</f>
        <v>2</v>
      </c>
      <c r="AT291" s="129"/>
      <c r="AU291" s="129"/>
      <c r="AV291" s="129">
        <v>26</v>
      </c>
      <c r="AW291" s="129"/>
      <c r="AX291" s="129"/>
      <c r="AY291" s="129"/>
      <c r="AZ291" s="129"/>
      <c r="BA291" s="129">
        <v>40</v>
      </c>
      <c r="BB291" s="129"/>
      <c r="BC291" s="129"/>
      <c r="BD291" s="129"/>
      <c r="BE291" s="129"/>
      <c r="BF291" s="129"/>
      <c r="BG291" s="129"/>
      <c r="BH291" s="129"/>
      <c r="BI291" s="129"/>
      <c r="BJ291" s="129"/>
      <c r="BK291" s="129"/>
      <c r="BL291" s="129"/>
      <c r="BM291" s="129"/>
      <c r="BN291" s="129"/>
      <c r="BO291" s="129"/>
      <c r="BP291" s="129"/>
      <c r="BQ291" s="129"/>
      <c r="BR291" s="129"/>
      <c r="BS291" s="129"/>
      <c r="BT291" s="129">
        <f>1+4</f>
        <v>5</v>
      </c>
      <c r="BU291" s="231">
        <f t="shared" si="20"/>
        <v>73</v>
      </c>
    </row>
    <row r="292" spans="1:73" ht="15" x14ac:dyDescent="0.15">
      <c r="A292" s="396" t="s">
        <v>501</v>
      </c>
      <c r="B292" s="390" t="s">
        <v>529</v>
      </c>
      <c r="C292" s="391"/>
      <c r="D292" s="391" t="s">
        <v>922</v>
      </c>
      <c r="E292" s="391" t="s">
        <v>131</v>
      </c>
      <c r="F292" s="391"/>
      <c r="G292" s="392">
        <v>0.4</v>
      </c>
      <c r="H292" s="393">
        <v>0.4</v>
      </c>
      <c r="I292" s="391" t="s">
        <v>1029</v>
      </c>
      <c r="J292" s="394">
        <f t="shared" si="21"/>
        <v>32</v>
      </c>
      <c r="K292" s="394">
        <f t="shared" ref="K292:K300" si="22">H292*80</f>
        <v>32</v>
      </c>
      <c r="L292" s="395"/>
      <c r="M292" s="173"/>
      <c r="N292" s="129"/>
      <c r="O292" s="129"/>
      <c r="P292" s="129"/>
      <c r="Q292" s="129"/>
      <c r="R292" s="129"/>
      <c r="S292" s="129"/>
      <c r="T292" s="129"/>
      <c r="U292" s="129"/>
      <c r="V292" s="129"/>
      <c r="W292" s="129"/>
      <c r="X292" s="129"/>
      <c r="Y292" s="129"/>
      <c r="Z292" s="129"/>
      <c r="AA292" s="129"/>
      <c r="AB292" s="129"/>
      <c r="AC292" s="129"/>
      <c r="AD292" s="129">
        <v>1</v>
      </c>
      <c r="AE292" s="129"/>
      <c r="AF292" s="129"/>
      <c r="AG292" s="129"/>
      <c r="AH292" s="129"/>
      <c r="AI292" s="129"/>
      <c r="AJ292" s="129"/>
      <c r="AK292" s="129"/>
      <c r="AL292" s="129"/>
      <c r="AM292" s="129"/>
      <c r="AN292" s="129"/>
      <c r="AO292" s="129"/>
      <c r="AP292" s="129"/>
      <c r="AQ292" s="129"/>
      <c r="AR292" s="129"/>
      <c r="AS292" s="129"/>
      <c r="AT292" s="129"/>
      <c r="AU292" s="129"/>
      <c r="AV292" s="129"/>
      <c r="AW292" s="129"/>
      <c r="AX292" s="129"/>
      <c r="AY292" s="129"/>
      <c r="AZ292" s="129"/>
      <c r="BA292" s="129"/>
      <c r="BB292" s="129"/>
      <c r="BC292" s="129"/>
      <c r="BD292" s="129"/>
      <c r="BE292" s="129"/>
      <c r="BF292" s="129"/>
      <c r="BG292" s="129"/>
      <c r="BH292" s="129"/>
      <c r="BI292" s="129"/>
      <c r="BJ292" s="129"/>
      <c r="BK292" s="129"/>
      <c r="BL292" s="129"/>
      <c r="BM292" s="129"/>
      <c r="BN292" s="129"/>
      <c r="BO292" s="129"/>
      <c r="BP292" s="129"/>
      <c r="BQ292" s="129"/>
      <c r="BR292" s="129"/>
      <c r="BS292" s="129"/>
      <c r="BT292" s="129"/>
      <c r="BU292" s="231">
        <f t="shared" si="20"/>
        <v>1</v>
      </c>
    </row>
    <row r="293" spans="1:73" s="536" customFormat="1" ht="15" x14ac:dyDescent="0.15">
      <c r="A293" s="526" t="s">
        <v>502</v>
      </c>
      <c r="B293" s="527" t="s">
        <v>529</v>
      </c>
      <c r="C293" s="528"/>
      <c r="D293" s="528" t="s">
        <v>923</v>
      </c>
      <c r="E293" s="528" t="s">
        <v>135</v>
      </c>
      <c r="F293" s="528"/>
      <c r="G293" s="529">
        <v>0.4</v>
      </c>
      <c r="H293" s="530">
        <v>0.7</v>
      </c>
      <c r="I293" s="528" t="s">
        <v>1027</v>
      </c>
      <c r="J293" s="531">
        <f t="shared" si="21"/>
        <v>32</v>
      </c>
      <c r="K293" s="531">
        <f t="shared" si="22"/>
        <v>56</v>
      </c>
      <c r="L293" s="532"/>
      <c r="M293" s="533"/>
      <c r="N293" s="534"/>
      <c r="O293" s="534"/>
      <c r="P293" s="534"/>
      <c r="Q293" s="534">
        <v>1</v>
      </c>
      <c r="R293" s="534"/>
      <c r="S293" s="534"/>
      <c r="T293" s="534"/>
      <c r="U293" s="534"/>
      <c r="V293" s="534"/>
      <c r="W293" s="534"/>
      <c r="X293" s="534"/>
      <c r="Y293" s="534"/>
      <c r="Z293" s="534"/>
      <c r="AA293" s="534"/>
      <c r="AB293" s="534"/>
      <c r="AC293" s="534"/>
      <c r="AD293" s="534"/>
      <c r="AE293" s="534"/>
      <c r="AF293" s="534"/>
      <c r="AG293" s="534"/>
      <c r="AH293" s="534"/>
      <c r="AI293" s="534"/>
      <c r="AJ293" s="534"/>
      <c r="AK293" s="534"/>
      <c r="AL293" s="534"/>
      <c r="AM293" s="534"/>
      <c r="AN293" s="534"/>
      <c r="AO293" s="534"/>
      <c r="AP293" s="534"/>
      <c r="AQ293" s="534"/>
      <c r="AR293" s="534"/>
      <c r="AS293" s="534"/>
      <c r="AT293" s="534"/>
      <c r="AU293" s="534">
        <v>1</v>
      </c>
      <c r="AV293" s="534"/>
      <c r="AW293" s="534"/>
      <c r="AX293" s="534"/>
      <c r="AY293" s="534"/>
      <c r="AZ293" s="534"/>
      <c r="BA293" s="534"/>
      <c r="BB293" s="534"/>
      <c r="BC293" s="534"/>
      <c r="BD293" s="534"/>
      <c r="BE293" s="534"/>
      <c r="BF293" s="534"/>
      <c r="BG293" s="534"/>
      <c r="BH293" s="534"/>
      <c r="BI293" s="534"/>
      <c r="BJ293" s="534"/>
      <c r="BK293" s="534">
        <v>4</v>
      </c>
      <c r="BL293" s="534"/>
      <c r="BM293" s="534"/>
      <c r="BN293" s="534"/>
      <c r="BO293" s="534"/>
      <c r="BP293" s="534"/>
      <c r="BQ293" s="534"/>
      <c r="BR293" s="534"/>
      <c r="BS293" s="534"/>
      <c r="BT293" s="534"/>
      <c r="BU293" s="535">
        <f t="shared" si="20"/>
        <v>6</v>
      </c>
    </row>
    <row r="294" spans="1:73" ht="15" x14ac:dyDescent="0.15">
      <c r="A294" s="394" t="s">
        <v>508</v>
      </c>
      <c r="B294" s="390" t="s">
        <v>529</v>
      </c>
      <c r="C294" s="394" t="s">
        <v>233</v>
      </c>
      <c r="D294" s="397" t="s">
        <v>929</v>
      </c>
      <c r="E294" s="394" t="s">
        <v>131</v>
      </c>
      <c r="F294" s="394"/>
      <c r="G294" s="392">
        <v>0.2</v>
      </c>
      <c r="H294" s="393">
        <v>0.2</v>
      </c>
      <c r="I294" s="394" t="s">
        <v>1029</v>
      </c>
      <c r="J294" s="394">
        <f t="shared" ref="J294:J300" si="23">G294*80</f>
        <v>16</v>
      </c>
      <c r="K294" s="394">
        <f t="shared" si="22"/>
        <v>16</v>
      </c>
      <c r="L294" s="395"/>
      <c r="M294" s="173"/>
      <c r="N294" s="129"/>
      <c r="O294" s="129"/>
      <c r="P294" s="129"/>
      <c r="Q294" s="129"/>
      <c r="R294" s="129"/>
      <c r="S294" s="129"/>
      <c r="T294" s="129"/>
      <c r="U294" s="129"/>
      <c r="V294" s="129"/>
      <c r="W294" s="129"/>
      <c r="X294" s="129"/>
      <c r="Y294" s="129"/>
      <c r="Z294" s="129"/>
      <c r="AA294" s="129"/>
      <c r="AB294" s="129"/>
      <c r="AC294" s="129"/>
      <c r="AD294" s="129"/>
      <c r="AE294" s="129"/>
      <c r="AF294" s="129">
        <v>1</v>
      </c>
      <c r="AG294" s="129">
        <f>1+1</f>
        <v>2</v>
      </c>
      <c r="AH294" s="129">
        <v>1</v>
      </c>
      <c r="AI294" s="129"/>
      <c r="AJ294" s="129"/>
      <c r="AK294" s="129"/>
      <c r="AL294" s="129"/>
      <c r="AM294" s="129"/>
      <c r="AN294" s="129"/>
      <c r="AO294" s="129"/>
      <c r="AP294" s="129"/>
      <c r="AQ294" s="129"/>
      <c r="AR294" s="129"/>
      <c r="AS294" s="129"/>
      <c r="AT294" s="129"/>
      <c r="AU294" s="129"/>
      <c r="AV294" s="129"/>
      <c r="AW294" s="129"/>
      <c r="AX294" s="129"/>
      <c r="AY294" s="129"/>
      <c r="AZ294" s="129"/>
      <c r="BA294" s="129"/>
      <c r="BB294" s="129"/>
      <c r="BC294" s="129"/>
      <c r="BD294" s="129"/>
      <c r="BE294" s="129"/>
      <c r="BF294" s="129"/>
      <c r="BG294" s="129"/>
      <c r="BH294" s="129"/>
      <c r="BI294" s="129"/>
      <c r="BJ294" s="129"/>
      <c r="BK294" s="129"/>
      <c r="BL294" s="129"/>
      <c r="BM294" s="129"/>
      <c r="BN294" s="129"/>
      <c r="BO294" s="129"/>
      <c r="BP294" s="129"/>
      <c r="BQ294" s="129"/>
      <c r="BR294" s="129"/>
      <c r="BS294" s="129"/>
      <c r="BT294" s="129"/>
      <c r="BU294" s="231">
        <f t="shared" si="20"/>
        <v>4</v>
      </c>
    </row>
    <row r="295" spans="1:73" ht="15" x14ac:dyDescent="0.15">
      <c r="A295" s="396" t="s">
        <v>509</v>
      </c>
      <c r="B295" s="390" t="s">
        <v>529</v>
      </c>
      <c r="C295" s="394" t="s">
        <v>233</v>
      </c>
      <c r="D295" s="397" t="s">
        <v>930</v>
      </c>
      <c r="E295" s="394" t="s">
        <v>131</v>
      </c>
      <c r="F295" s="394"/>
      <c r="G295" s="392">
        <v>0.35</v>
      </c>
      <c r="H295" s="393">
        <v>0.35</v>
      </c>
      <c r="I295" s="394" t="s">
        <v>1029</v>
      </c>
      <c r="J295" s="394">
        <f t="shared" si="23"/>
        <v>28</v>
      </c>
      <c r="K295" s="394">
        <f t="shared" si="22"/>
        <v>28</v>
      </c>
      <c r="L295" s="395"/>
      <c r="M295" s="173"/>
      <c r="N295" s="129"/>
      <c r="O295" s="129"/>
      <c r="P295" s="129"/>
      <c r="Q295" s="129"/>
      <c r="R295" s="129"/>
      <c r="S295" s="129"/>
      <c r="T295" s="129">
        <v>4</v>
      </c>
      <c r="U295" s="129"/>
      <c r="V295" s="129"/>
      <c r="W295" s="129"/>
      <c r="X295" s="129"/>
      <c r="Y295" s="129"/>
      <c r="Z295" s="129"/>
      <c r="AA295" s="129"/>
      <c r="AB295" s="129"/>
      <c r="AC295" s="129"/>
      <c r="AD295" s="129"/>
      <c r="AE295" s="129"/>
      <c r="AF295" s="129"/>
      <c r="AG295" s="129"/>
      <c r="AH295" s="129"/>
      <c r="AI295" s="129"/>
      <c r="AJ295" s="129"/>
      <c r="AK295" s="129"/>
      <c r="AL295" s="129"/>
      <c r="AM295" s="129"/>
      <c r="AN295" s="129"/>
      <c r="AO295" s="129"/>
      <c r="AP295" s="129"/>
      <c r="AQ295" s="129">
        <f>1+1</f>
        <v>2</v>
      </c>
      <c r="AR295" s="129">
        <v>8</v>
      </c>
      <c r="AS295" s="129">
        <f>1+4</f>
        <v>5</v>
      </c>
      <c r="AT295" s="129"/>
      <c r="AU295" s="129"/>
      <c r="AV295" s="129"/>
      <c r="AW295" s="129"/>
      <c r="AX295" s="129"/>
      <c r="AY295" s="129"/>
      <c r="AZ295" s="129"/>
      <c r="BA295" s="129"/>
      <c r="BB295" s="129"/>
      <c r="BC295" s="129"/>
      <c r="BD295" s="129"/>
      <c r="BE295" s="129"/>
      <c r="BF295" s="129"/>
      <c r="BG295" s="129"/>
      <c r="BH295" s="129"/>
      <c r="BI295" s="129"/>
      <c r="BJ295" s="129"/>
      <c r="BK295" s="129">
        <v>2</v>
      </c>
      <c r="BL295" s="129"/>
      <c r="BM295" s="129"/>
      <c r="BN295" s="129">
        <v>8</v>
      </c>
      <c r="BO295" s="129"/>
      <c r="BP295" s="129"/>
      <c r="BQ295" s="129"/>
      <c r="BR295" s="129"/>
      <c r="BS295" s="129"/>
      <c r="BT295" s="129"/>
      <c r="BU295" s="231">
        <f t="shared" si="20"/>
        <v>29</v>
      </c>
    </row>
    <row r="296" spans="1:73" ht="15" x14ac:dyDescent="0.15">
      <c r="A296" s="396" t="s">
        <v>510</v>
      </c>
      <c r="B296" s="390" t="s">
        <v>529</v>
      </c>
      <c r="C296" s="394" t="s">
        <v>233</v>
      </c>
      <c r="D296" s="397" t="s">
        <v>931</v>
      </c>
      <c r="E296" s="394" t="s">
        <v>131</v>
      </c>
      <c r="F296" s="394"/>
      <c r="G296" s="392">
        <v>0.5</v>
      </c>
      <c r="H296" s="393">
        <v>0.5</v>
      </c>
      <c r="I296" s="394" t="s">
        <v>1029</v>
      </c>
      <c r="J296" s="394">
        <f t="shared" si="23"/>
        <v>40</v>
      </c>
      <c r="K296" s="394">
        <f t="shared" si="22"/>
        <v>40</v>
      </c>
      <c r="L296" s="395"/>
      <c r="M296" s="173"/>
      <c r="N296" s="129"/>
      <c r="O296" s="129"/>
      <c r="P296" s="129"/>
      <c r="Q296" s="129"/>
      <c r="R296" s="129"/>
      <c r="S296" s="129"/>
      <c r="T296" s="129"/>
      <c r="U296" s="129"/>
      <c r="V296" s="129"/>
      <c r="W296" s="129"/>
      <c r="X296" s="129"/>
      <c r="Y296" s="129"/>
      <c r="Z296" s="129"/>
      <c r="AA296" s="129"/>
      <c r="AB296" s="129"/>
      <c r="AC296" s="129"/>
      <c r="AD296" s="129"/>
      <c r="AE296" s="129"/>
      <c r="AF296" s="129"/>
      <c r="AG296" s="129">
        <v>3</v>
      </c>
      <c r="AH296" s="129"/>
      <c r="AI296" s="129"/>
      <c r="AJ296" s="129"/>
      <c r="AK296" s="129"/>
      <c r="AL296" s="129"/>
      <c r="AM296" s="129"/>
      <c r="AN296" s="129"/>
      <c r="AO296" s="129"/>
      <c r="AP296" s="129"/>
      <c r="AQ296" s="129"/>
      <c r="AR296" s="129"/>
      <c r="AS296" s="129"/>
      <c r="AT296" s="129"/>
      <c r="AU296" s="129"/>
      <c r="AV296" s="129"/>
      <c r="AW296" s="129"/>
      <c r="AX296" s="129"/>
      <c r="AY296" s="129"/>
      <c r="AZ296" s="129"/>
      <c r="BA296" s="129">
        <v>4</v>
      </c>
      <c r="BB296" s="129"/>
      <c r="BC296" s="129">
        <v>4</v>
      </c>
      <c r="BD296" s="129"/>
      <c r="BE296" s="129"/>
      <c r="BF296" s="129"/>
      <c r="BG296" s="129"/>
      <c r="BH296" s="129"/>
      <c r="BI296" s="129"/>
      <c r="BJ296" s="129"/>
      <c r="BK296" s="129">
        <f>14+1+1</f>
        <v>16</v>
      </c>
      <c r="BL296" s="129"/>
      <c r="BM296" s="129"/>
      <c r="BN296" s="129"/>
      <c r="BO296" s="129">
        <v>2</v>
      </c>
      <c r="BP296" s="129"/>
      <c r="BQ296" s="129"/>
      <c r="BR296" s="129"/>
      <c r="BS296" s="129"/>
      <c r="BT296" s="129"/>
      <c r="BU296" s="231">
        <f t="shared" si="20"/>
        <v>29</v>
      </c>
    </row>
    <row r="297" spans="1:73" ht="15" x14ac:dyDescent="0.15">
      <c r="A297" s="396" t="s">
        <v>511</v>
      </c>
      <c r="B297" s="390" t="s">
        <v>529</v>
      </c>
      <c r="C297" s="394" t="s">
        <v>233</v>
      </c>
      <c r="D297" s="397" t="s">
        <v>932</v>
      </c>
      <c r="E297" s="394" t="s">
        <v>131</v>
      </c>
      <c r="F297" s="394"/>
      <c r="G297" s="392">
        <v>0.6</v>
      </c>
      <c r="H297" s="392">
        <v>0.6</v>
      </c>
      <c r="I297" s="394" t="s">
        <v>1029</v>
      </c>
      <c r="J297" s="394">
        <f t="shared" si="23"/>
        <v>48</v>
      </c>
      <c r="K297" s="394">
        <f t="shared" si="22"/>
        <v>48</v>
      </c>
      <c r="L297" s="395"/>
      <c r="M297" s="173"/>
      <c r="N297" s="129"/>
      <c r="O297" s="129"/>
      <c r="P297" s="129"/>
      <c r="Q297" s="129"/>
      <c r="R297" s="129"/>
      <c r="S297" s="129"/>
      <c r="T297" s="129"/>
      <c r="U297" s="129"/>
      <c r="V297" s="129"/>
      <c r="W297" s="129">
        <v>2</v>
      </c>
      <c r="X297" s="129"/>
      <c r="Y297" s="129"/>
      <c r="Z297" s="129"/>
      <c r="AA297" s="129"/>
      <c r="AB297" s="129"/>
      <c r="AC297" s="129"/>
      <c r="AD297" s="129"/>
      <c r="AE297" s="129"/>
      <c r="AF297" s="129"/>
      <c r="AG297" s="129"/>
      <c r="AH297" s="129"/>
      <c r="AI297" s="129"/>
      <c r="AJ297" s="129"/>
      <c r="AK297" s="129"/>
      <c r="AL297" s="129"/>
      <c r="AM297" s="129"/>
      <c r="AN297" s="129"/>
      <c r="AO297" s="129"/>
      <c r="AP297" s="129"/>
      <c r="AQ297" s="129"/>
      <c r="AR297" s="129"/>
      <c r="AS297" s="129"/>
      <c r="AT297" s="129"/>
      <c r="AU297" s="129"/>
      <c r="AV297" s="129"/>
      <c r="AW297" s="129"/>
      <c r="AX297" s="129">
        <v>4</v>
      </c>
      <c r="AY297" s="129"/>
      <c r="AZ297" s="129"/>
      <c r="BA297" s="129"/>
      <c r="BB297" s="129">
        <v>3</v>
      </c>
      <c r="BC297" s="129"/>
      <c r="BD297" s="129"/>
      <c r="BE297" s="129"/>
      <c r="BF297" s="129"/>
      <c r="BG297" s="129">
        <v>4</v>
      </c>
      <c r="BH297" s="129"/>
      <c r="BI297" s="129"/>
      <c r="BJ297" s="129"/>
      <c r="BK297" s="129">
        <v>1</v>
      </c>
      <c r="BL297" s="129"/>
      <c r="BM297" s="129"/>
      <c r="BN297" s="129"/>
      <c r="BO297" s="129"/>
      <c r="BP297" s="129"/>
      <c r="BQ297" s="129"/>
      <c r="BR297" s="129"/>
      <c r="BS297" s="129">
        <v>1</v>
      </c>
      <c r="BT297" s="129"/>
      <c r="BU297" s="231">
        <f t="shared" si="20"/>
        <v>15</v>
      </c>
    </row>
    <row r="298" spans="1:73" ht="15" x14ac:dyDescent="0.15">
      <c r="A298" s="396" t="s">
        <v>512</v>
      </c>
      <c r="B298" s="390" t="s">
        <v>529</v>
      </c>
      <c r="C298" s="394" t="s">
        <v>233</v>
      </c>
      <c r="D298" s="397" t="s">
        <v>933</v>
      </c>
      <c r="E298" s="394" t="s">
        <v>131</v>
      </c>
      <c r="F298" s="394"/>
      <c r="G298" s="392">
        <v>0.7</v>
      </c>
      <c r="H298" s="392">
        <v>0.7</v>
      </c>
      <c r="I298" s="394" t="s">
        <v>1029</v>
      </c>
      <c r="J298" s="394">
        <f t="shared" si="23"/>
        <v>56</v>
      </c>
      <c r="K298" s="394">
        <f t="shared" si="22"/>
        <v>56</v>
      </c>
      <c r="L298" s="395"/>
      <c r="M298" s="173">
        <v>1</v>
      </c>
      <c r="N298" s="129"/>
      <c r="O298" s="129"/>
      <c r="P298" s="129"/>
      <c r="Q298" s="129"/>
      <c r="R298" s="129"/>
      <c r="S298" s="129"/>
      <c r="T298" s="129"/>
      <c r="U298" s="129"/>
      <c r="V298" s="129"/>
      <c r="W298" s="129">
        <v>3</v>
      </c>
      <c r="X298" s="129"/>
      <c r="Y298" s="129"/>
      <c r="Z298" s="129"/>
      <c r="AA298" s="129"/>
      <c r="AB298" s="129"/>
      <c r="AC298" s="129"/>
      <c r="AD298" s="129"/>
      <c r="AE298" s="129"/>
      <c r="AF298" s="129"/>
      <c r="AG298" s="129"/>
      <c r="AH298" s="129"/>
      <c r="AI298" s="129"/>
      <c r="AJ298" s="129"/>
      <c r="AK298" s="129"/>
      <c r="AL298" s="129"/>
      <c r="AM298" s="129"/>
      <c r="AN298" s="129"/>
      <c r="AO298" s="129"/>
      <c r="AP298" s="129"/>
      <c r="AQ298" s="129"/>
      <c r="AR298" s="129"/>
      <c r="AS298" s="129"/>
      <c r="AT298" s="129"/>
      <c r="AU298" s="129"/>
      <c r="AV298" s="129"/>
      <c r="AW298" s="129"/>
      <c r="AX298" s="129"/>
      <c r="AY298" s="129"/>
      <c r="AZ298" s="129"/>
      <c r="BA298" s="129"/>
      <c r="BB298" s="129"/>
      <c r="BC298" s="129"/>
      <c r="BD298" s="129"/>
      <c r="BE298" s="129"/>
      <c r="BF298" s="129"/>
      <c r="BG298" s="129"/>
      <c r="BH298" s="129"/>
      <c r="BI298" s="129"/>
      <c r="BJ298" s="129"/>
      <c r="BK298" s="129"/>
      <c r="BL298" s="129"/>
      <c r="BM298" s="129"/>
      <c r="BN298" s="129"/>
      <c r="BO298" s="129"/>
      <c r="BP298" s="129"/>
      <c r="BQ298" s="129"/>
      <c r="BR298" s="129"/>
      <c r="BS298" s="129"/>
      <c r="BT298" s="129"/>
      <c r="BU298" s="231">
        <f t="shared" ref="BU298:BU301" si="24">SUM(M298:BT298)</f>
        <v>4</v>
      </c>
    </row>
    <row r="299" spans="1:73" ht="15" x14ac:dyDescent="0.15">
      <c r="A299" s="396" t="s">
        <v>513</v>
      </c>
      <c r="B299" s="390" t="s">
        <v>529</v>
      </c>
      <c r="C299" s="394" t="s">
        <v>233</v>
      </c>
      <c r="D299" s="397" t="s">
        <v>934</v>
      </c>
      <c r="E299" s="394" t="s">
        <v>131</v>
      </c>
      <c r="F299" s="394"/>
      <c r="G299" s="392">
        <v>0.8</v>
      </c>
      <c r="H299" s="392">
        <v>0.8</v>
      </c>
      <c r="I299" s="394" t="s">
        <v>1029</v>
      </c>
      <c r="J299" s="394">
        <f t="shared" si="23"/>
        <v>64</v>
      </c>
      <c r="K299" s="394">
        <f t="shared" si="22"/>
        <v>64</v>
      </c>
      <c r="L299" s="395"/>
      <c r="M299" s="173"/>
      <c r="N299" s="129"/>
      <c r="O299" s="129"/>
      <c r="P299" s="129"/>
      <c r="Q299" s="129"/>
      <c r="R299" s="129"/>
      <c r="S299" s="129"/>
      <c r="T299" s="129"/>
      <c r="U299" s="129"/>
      <c r="V299" s="129"/>
      <c r="W299" s="129">
        <v>1</v>
      </c>
      <c r="X299" s="129"/>
      <c r="Y299" s="129"/>
      <c r="Z299" s="129"/>
      <c r="AA299" s="129"/>
      <c r="AB299" s="129"/>
      <c r="AC299" s="129"/>
      <c r="AD299" s="129"/>
      <c r="AE299" s="129"/>
      <c r="AF299" s="129"/>
      <c r="AG299" s="129"/>
      <c r="AH299" s="129"/>
      <c r="AI299" s="129"/>
      <c r="AJ299" s="129"/>
      <c r="AK299" s="129"/>
      <c r="AL299" s="129"/>
      <c r="AM299" s="129"/>
      <c r="AN299" s="129"/>
      <c r="AO299" s="129"/>
      <c r="AP299" s="129"/>
      <c r="AQ299" s="129"/>
      <c r="AR299" s="129"/>
      <c r="AS299" s="129"/>
      <c r="AT299" s="129"/>
      <c r="AU299" s="129"/>
      <c r="AV299" s="129"/>
      <c r="AW299" s="129"/>
      <c r="AX299" s="129"/>
      <c r="AY299" s="129"/>
      <c r="AZ299" s="129"/>
      <c r="BA299" s="129"/>
      <c r="BB299" s="129"/>
      <c r="BC299" s="129"/>
      <c r="BD299" s="129"/>
      <c r="BE299" s="129"/>
      <c r="BF299" s="129">
        <v>1</v>
      </c>
      <c r="BG299" s="129"/>
      <c r="BH299" s="129"/>
      <c r="BI299" s="129">
        <v>1</v>
      </c>
      <c r="BJ299" s="129"/>
      <c r="BK299" s="129"/>
      <c r="BL299" s="129"/>
      <c r="BM299" s="129"/>
      <c r="BN299" s="129"/>
      <c r="BO299" s="129"/>
      <c r="BP299" s="129"/>
      <c r="BQ299" s="129"/>
      <c r="BR299" s="129"/>
      <c r="BS299" s="129"/>
      <c r="BT299" s="129"/>
      <c r="BU299" s="231">
        <f t="shared" si="24"/>
        <v>3</v>
      </c>
    </row>
    <row r="300" spans="1:73" ht="15" x14ac:dyDescent="0.15">
      <c r="A300" s="396" t="s">
        <v>514</v>
      </c>
      <c r="B300" s="390" t="s">
        <v>529</v>
      </c>
      <c r="C300" s="394" t="s">
        <v>233</v>
      </c>
      <c r="D300" s="397" t="s">
        <v>935</v>
      </c>
      <c r="E300" s="394" t="s">
        <v>131</v>
      </c>
      <c r="F300" s="394"/>
      <c r="G300" s="392">
        <v>1</v>
      </c>
      <c r="H300" s="393">
        <v>1</v>
      </c>
      <c r="I300" s="394" t="s">
        <v>1029</v>
      </c>
      <c r="J300" s="394">
        <f t="shared" si="23"/>
        <v>80</v>
      </c>
      <c r="K300" s="394">
        <f t="shared" si="22"/>
        <v>80</v>
      </c>
      <c r="L300" s="395"/>
      <c r="M300" s="173"/>
      <c r="N300" s="129"/>
      <c r="O300" s="129">
        <v>1</v>
      </c>
      <c r="P300" s="129"/>
      <c r="Q300" s="129"/>
      <c r="R300" s="129"/>
      <c r="S300" s="129"/>
      <c r="T300" s="129"/>
      <c r="U300" s="129"/>
      <c r="W300" s="129"/>
      <c r="X300" s="129"/>
      <c r="Y300" s="129"/>
      <c r="Z300" s="129"/>
      <c r="AA300" s="129"/>
      <c r="AB300" s="129"/>
      <c r="AC300" s="129"/>
      <c r="AD300" s="129"/>
      <c r="AE300" s="129"/>
      <c r="AF300" s="129"/>
      <c r="AG300" s="129"/>
      <c r="AH300" s="129"/>
      <c r="AI300" s="129"/>
      <c r="AJ300" s="129"/>
      <c r="AK300" s="129"/>
      <c r="AL300" s="129"/>
      <c r="AM300" s="129"/>
      <c r="AN300" s="129"/>
      <c r="AO300" s="129"/>
      <c r="AP300" s="129"/>
      <c r="AQ300" s="129"/>
      <c r="AR300" s="129"/>
      <c r="AS300" s="129"/>
      <c r="AT300" s="129"/>
      <c r="AU300" s="129"/>
      <c r="AV300" s="129"/>
      <c r="AW300" s="129"/>
      <c r="AX300" s="129"/>
      <c r="AY300" s="129"/>
      <c r="AZ300" s="129"/>
      <c r="BA300" s="129"/>
      <c r="BB300" s="129"/>
      <c r="BC300" s="129"/>
      <c r="BD300" s="129"/>
      <c r="BE300" s="129"/>
      <c r="BF300" s="129"/>
      <c r="BG300" s="129"/>
      <c r="BH300" s="129"/>
      <c r="BI300" s="129"/>
      <c r="BJ300" s="129"/>
      <c r="BK300" s="129"/>
      <c r="BL300" s="129"/>
      <c r="BM300" s="129"/>
      <c r="BN300" s="129"/>
      <c r="BO300" s="129"/>
      <c r="BP300" s="129"/>
      <c r="BQ300" s="129"/>
      <c r="BR300" s="129"/>
      <c r="BS300" s="129"/>
      <c r="BT300" s="129"/>
      <c r="BU300" s="231">
        <f t="shared" si="24"/>
        <v>1</v>
      </c>
    </row>
    <row r="301" spans="1:73" ht="15" x14ac:dyDescent="0.2">
      <c r="A301" s="398" t="s">
        <v>515</v>
      </c>
      <c r="B301" s="390" t="s">
        <v>529</v>
      </c>
      <c r="C301" s="394" t="s">
        <v>233</v>
      </c>
      <c r="D301" s="397" t="s">
        <v>936</v>
      </c>
      <c r="E301" s="394" t="s">
        <v>131</v>
      </c>
      <c r="F301" s="394"/>
      <c r="G301" s="392"/>
      <c r="H301" s="393"/>
      <c r="I301" s="394" t="s">
        <v>1029</v>
      </c>
      <c r="J301" s="394">
        <v>24.5</v>
      </c>
      <c r="K301" s="394">
        <v>24.5</v>
      </c>
      <c r="L301" s="399"/>
      <c r="M301" s="173">
        <v>18</v>
      </c>
      <c r="N301" s="129">
        <f>1+3</f>
        <v>4</v>
      </c>
      <c r="O301" s="129">
        <v>3</v>
      </c>
      <c r="P301" s="129">
        <v>3</v>
      </c>
      <c r="Q301" s="129">
        <v>3</v>
      </c>
      <c r="R301" s="129"/>
      <c r="S301" s="129"/>
      <c r="T301" s="129">
        <v>10</v>
      </c>
      <c r="U301" s="129">
        <f>8+6</f>
        <v>14</v>
      </c>
      <c r="V301" s="129">
        <v>11</v>
      </c>
      <c r="W301" s="129">
        <v>18</v>
      </c>
      <c r="X301" s="129">
        <v>7</v>
      </c>
      <c r="Y301" s="129">
        <v>6</v>
      </c>
      <c r="Z301" s="129">
        <v>12</v>
      </c>
      <c r="AA301" s="129">
        <v>32</v>
      </c>
      <c r="AB301" s="129">
        <v>4</v>
      </c>
      <c r="AC301" s="129">
        <v>2</v>
      </c>
      <c r="AD301" s="129">
        <v>3</v>
      </c>
      <c r="AE301" s="129">
        <v>8</v>
      </c>
      <c r="AF301" s="129">
        <v>9</v>
      </c>
      <c r="AG301" s="129">
        <f>35+5</f>
        <v>40</v>
      </c>
      <c r="AH301" s="129">
        <v>8</v>
      </c>
      <c r="AI301" s="129">
        <v>3</v>
      </c>
      <c r="AJ301" s="129"/>
      <c r="AK301" s="129">
        <v>5</v>
      </c>
      <c r="AL301" s="129"/>
      <c r="AM301" s="129"/>
      <c r="AN301" s="129">
        <v>4</v>
      </c>
      <c r="AO301" s="129"/>
      <c r="AP301" s="129"/>
      <c r="AQ301" s="129">
        <v>72</v>
      </c>
      <c r="AR301" s="129">
        <v>90</v>
      </c>
      <c r="AS301" s="129">
        <v>117</v>
      </c>
      <c r="AT301" s="129">
        <v>18</v>
      </c>
      <c r="AU301" s="129">
        <v>22</v>
      </c>
      <c r="AV301" s="129">
        <v>41</v>
      </c>
      <c r="AW301" s="129"/>
      <c r="AX301" s="129">
        <f>8+7</f>
        <v>15</v>
      </c>
      <c r="AY301" s="129">
        <v>28</v>
      </c>
      <c r="AZ301" s="129">
        <f>1+1+4</f>
        <v>6</v>
      </c>
      <c r="BA301" s="129">
        <v>35</v>
      </c>
      <c r="BB301" s="129">
        <f>1+5</f>
        <v>6</v>
      </c>
      <c r="BC301" s="129">
        <f>1+9+64</f>
        <v>74</v>
      </c>
      <c r="BD301" s="129">
        <v>11</v>
      </c>
      <c r="BE301" s="129">
        <v>48</v>
      </c>
      <c r="BF301" s="129">
        <v>22</v>
      </c>
      <c r="BG301" s="129">
        <v>83</v>
      </c>
      <c r="BH301" s="129">
        <v>49</v>
      </c>
      <c r="BI301" s="129">
        <v>67</v>
      </c>
      <c r="BJ301" s="129">
        <v>64</v>
      </c>
      <c r="BK301" s="129">
        <f>5+19+66</f>
        <v>90</v>
      </c>
      <c r="BL301" s="129">
        <f>32+12+1</f>
        <v>45</v>
      </c>
      <c r="BM301" s="129">
        <v>41</v>
      </c>
      <c r="BN301" s="129">
        <f>4+3+5</f>
        <v>12</v>
      </c>
      <c r="BO301" s="129">
        <f>1+1+3+3</f>
        <v>8</v>
      </c>
      <c r="BP301" s="129">
        <v>49</v>
      </c>
      <c r="BQ301" s="129">
        <v>14</v>
      </c>
      <c r="BR301" s="129">
        <v>28</v>
      </c>
      <c r="BS301" s="129">
        <v>20</v>
      </c>
      <c r="BT301" s="129">
        <v>27</v>
      </c>
      <c r="BU301" s="231">
        <f t="shared" si="24"/>
        <v>1429</v>
      </c>
    </row>
    <row r="302" spans="1:73" x14ac:dyDescent="0.15">
      <c r="L302" s="277"/>
    </row>
    <row r="303" spans="1:73" ht="15" x14ac:dyDescent="0.15">
      <c r="A303" s="274" t="s">
        <v>84</v>
      </c>
      <c r="L303" s="277"/>
      <c r="M303" s="275">
        <f>SUM(M11:M301)</f>
        <v>182</v>
      </c>
      <c r="N303" s="275">
        <f t="shared" ref="N303:BU303" si="25">SUM(N11:N301)</f>
        <v>209</v>
      </c>
      <c r="O303" s="275">
        <f t="shared" si="25"/>
        <v>45</v>
      </c>
      <c r="P303" s="275">
        <f t="shared" si="25"/>
        <v>265</v>
      </c>
      <c r="Q303" s="275">
        <f t="shared" si="25"/>
        <v>62</v>
      </c>
      <c r="R303" s="275">
        <f t="shared" si="25"/>
        <v>268</v>
      </c>
      <c r="S303" s="275">
        <f t="shared" si="25"/>
        <v>71</v>
      </c>
      <c r="T303" s="275">
        <f t="shared" si="25"/>
        <v>177</v>
      </c>
      <c r="U303" s="275">
        <f t="shared" si="25"/>
        <v>169</v>
      </c>
      <c r="V303" s="275">
        <f t="shared" si="25"/>
        <v>163</v>
      </c>
      <c r="W303" s="275">
        <f t="shared" si="25"/>
        <v>323</v>
      </c>
      <c r="X303" s="275">
        <f t="shared" si="25"/>
        <v>225</v>
      </c>
      <c r="Y303" s="275">
        <f t="shared" si="25"/>
        <v>69</v>
      </c>
      <c r="Z303" s="275">
        <f t="shared" si="25"/>
        <v>242</v>
      </c>
      <c r="AA303" s="275">
        <f t="shared" si="25"/>
        <v>119</v>
      </c>
      <c r="AB303" s="275">
        <f t="shared" si="25"/>
        <v>332</v>
      </c>
      <c r="AC303" s="275">
        <f t="shared" si="25"/>
        <v>52</v>
      </c>
      <c r="AD303" s="275">
        <f t="shared" si="25"/>
        <v>88</v>
      </c>
      <c r="AE303" s="275">
        <f t="shared" si="25"/>
        <v>141</v>
      </c>
      <c r="AF303" s="275">
        <f t="shared" si="25"/>
        <v>118</v>
      </c>
      <c r="AG303" s="275">
        <f t="shared" si="25"/>
        <v>95</v>
      </c>
      <c r="AH303" s="275">
        <f t="shared" si="25"/>
        <v>1069</v>
      </c>
      <c r="AI303" s="275">
        <f t="shared" si="25"/>
        <v>108</v>
      </c>
      <c r="AJ303" s="275">
        <f t="shared" si="25"/>
        <v>670</v>
      </c>
      <c r="AK303" s="275">
        <f t="shared" si="25"/>
        <v>142</v>
      </c>
      <c r="AL303" s="275">
        <f t="shared" si="25"/>
        <v>922</v>
      </c>
      <c r="AM303" s="275">
        <f t="shared" si="25"/>
        <v>242</v>
      </c>
      <c r="AN303" s="275">
        <f t="shared" si="25"/>
        <v>725</v>
      </c>
      <c r="AO303" s="275">
        <f t="shared" si="25"/>
        <v>832</v>
      </c>
      <c r="AP303" s="275">
        <f t="shared" si="25"/>
        <v>724</v>
      </c>
      <c r="AQ303" s="275">
        <f t="shared" si="25"/>
        <v>239</v>
      </c>
      <c r="AR303" s="275">
        <f t="shared" si="25"/>
        <v>380</v>
      </c>
      <c r="AS303" s="275">
        <f t="shared" si="25"/>
        <v>187</v>
      </c>
      <c r="AT303" s="275">
        <f t="shared" si="25"/>
        <v>285</v>
      </c>
      <c r="AU303" s="275">
        <f t="shared" si="25"/>
        <v>48</v>
      </c>
      <c r="AV303" s="275">
        <f t="shared" si="25"/>
        <v>302</v>
      </c>
      <c r="AW303" s="275">
        <f t="shared" si="25"/>
        <v>56</v>
      </c>
      <c r="AX303" s="275">
        <f t="shared" si="25"/>
        <v>180</v>
      </c>
      <c r="AY303" s="275">
        <f t="shared" si="25"/>
        <v>360</v>
      </c>
      <c r="AZ303" s="275">
        <f t="shared" si="25"/>
        <v>119</v>
      </c>
      <c r="BA303" s="275">
        <f t="shared" si="25"/>
        <v>1014</v>
      </c>
      <c r="BB303" s="275">
        <f t="shared" si="25"/>
        <v>596</v>
      </c>
      <c r="BC303" s="275">
        <f t="shared" si="25"/>
        <v>200</v>
      </c>
      <c r="BD303" s="275">
        <f t="shared" si="25"/>
        <v>200</v>
      </c>
      <c r="BE303" s="275">
        <f t="shared" si="25"/>
        <v>201</v>
      </c>
      <c r="BF303" s="275">
        <f t="shared" si="25"/>
        <v>436</v>
      </c>
      <c r="BG303" s="275">
        <f t="shared" si="25"/>
        <v>371</v>
      </c>
      <c r="BH303" s="275">
        <f t="shared" si="25"/>
        <v>682</v>
      </c>
      <c r="BI303" s="275">
        <f t="shared" si="25"/>
        <v>557</v>
      </c>
      <c r="BJ303" s="275">
        <f t="shared" si="25"/>
        <v>1009</v>
      </c>
      <c r="BK303" s="275">
        <f t="shared" si="25"/>
        <v>861</v>
      </c>
      <c r="BL303" s="275">
        <f t="shared" si="25"/>
        <v>241</v>
      </c>
      <c r="BM303" s="275">
        <f t="shared" si="25"/>
        <v>156</v>
      </c>
      <c r="BN303" s="275">
        <f t="shared" si="25"/>
        <v>439</v>
      </c>
      <c r="BO303" s="275">
        <f t="shared" si="25"/>
        <v>134</v>
      </c>
      <c r="BP303" s="275">
        <f t="shared" si="25"/>
        <v>687</v>
      </c>
      <c r="BQ303" s="275">
        <f t="shared" si="25"/>
        <v>345</v>
      </c>
      <c r="BR303" s="275">
        <f t="shared" si="25"/>
        <v>819</v>
      </c>
      <c r="BS303" s="275">
        <f t="shared" si="25"/>
        <v>802</v>
      </c>
      <c r="BT303" s="275">
        <f t="shared" si="25"/>
        <v>967</v>
      </c>
      <c r="BU303" s="275">
        <f t="shared" si="25"/>
        <v>21722</v>
      </c>
    </row>
    <row r="304" spans="1:73" ht="16" thickBot="1" x14ac:dyDescent="0.2">
      <c r="A304" s="278" t="s">
        <v>957</v>
      </c>
      <c r="B304" s="279"/>
      <c r="C304" s="279"/>
      <c r="D304" s="279"/>
      <c r="E304" s="279"/>
      <c r="G304" s="279"/>
      <c r="H304" s="279"/>
      <c r="I304" s="279"/>
      <c r="J304" s="279"/>
      <c r="K304" s="280"/>
      <c r="L304" s="281"/>
      <c r="M304" s="282">
        <v>182</v>
      </c>
      <c r="N304" s="282">
        <v>209</v>
      </c>
      <c r="O304" s="282">
        <v>45</v>
      </c>
      <c r="P304" s="282">
        <v>265</v>
      </c>
      <c r="Q304" s="282">
        <v>62</v>
      </c>
      <c r="R304" s="282">
        <v>268</v>
      </c>
      <c r="S304" s="282">
        <v>71</v>
      </c>
      <c r="T304" s="282">
        <v>177</v>
      </c>
      <c r="U304" s="282">
        <v>169</v>
      </c>
      <c r="V304" s="282">
        <v>163</v>
      </c>
      <c r="W304" s="282">
        <v>323</v>
      </c>
      <c r="X304" s="282">
        <v>225</v>
      </c>
      <c r="Y304" s="282">
        <v>69</v>
      </c>
      <c r="Z304" s="282">
        <v>242</v>
      </c>
      <c r="AA304" s="282">
        <v>119</v>
      </c>
      <c r="AB304" s="282">
        <v>332</v>
      </c>
      <c r="AC304" s="282">
        <v>52</v>
      </c>
      <c r="AD304" s="282">
        <v>88</v>
      </c>
      <c r="AE304" s="282">
        <v>142</v>
      </c>
      <c r="AF304" s="282">
        <v>118</v>
      </c>
      <c r="AG304" s="282">
        <v>95</v>
      </c>
      <c r="AH304" s="282">
        <v>1069</v>
      </c>
      <c r="AI304" s="282">
        <v>108</v>
      </c>
      <c r="AJ304" s="282">
        <v>670</v>
      </c>
      <c r="AK304" s="282">
        <v>142</v>
      </c>
      <c r="AL304" s="282">
        <v>922</v>
      </c>
      <c r="AM304" s="282">
        <v>242</v>
      </c>
      <c r="AN304" s="282">
        <v>725</v>
      </c>
      <c r="AO304" s="282">
        <v>832</v>
      </c>
      <c r="AP304" s="282">
        <v>724</v>
      </c>
      <c r="AQ304" s="282">
        <v>239</v>
      </c>
      <c r="AR304" s="282">
        <v>380</v>
      </c>
      <c r="AS304" s="282">
        <v>187</v>
      </c>
      <c r="AT304" s="282">
        <v>285</v>
      </c>
      <c r="AU304" s="282">
        <v>48</v>
      </c>
      <c r="AV304" s="282">
        <v>302</v>
      </c>
      <c r="AW304" s="282">
        <v>56</v>
      </c>
      <c r="AX304" s="282">
        <v>180</v>
      </c>
      <c r="AY304" s="282">
        <v>360</v>
      </c>
      <c r="AZ304" s="282">
        <v>119</v>
      </c>
      <c r="BA304" s="282">
        <v>1014</v>
      </c>
      <c r="BB304" s="282">
        <v>596</v>
      </c>
      <c r="BC304" s="282">
        <v>200</v>
      </c>
      <c r="BD304" s="282">
        <v>200</v>
      </c>
      <c r="BE304" s="282">
        <v>201</v>
      </c>
      <c r="BF304" s="282">
        <v>436</v>
      </c>
      <c r="BG304" s="282">
        <v>371</v>
      </c>
      <c r="BH304" s="282">
        <v>682</v>
      </c>
      <c r="BI304" s="282">
        <v>557</v>
      </c>
      <c r="BJ304" s="282">
        <v>1009</v>
      </c>
      <c r="BK304" s="282">
        <v>821</v>
      </c>
      <c r="BL304" s="282">
        <v>237</v>
      </c>
      <c r="BM304" s="282">
        <v>152</v>
      </c>
      <c r="BN304" s="282">
        <v>439</v>
      </c>
      <c r="BO304" s="282">
        <v>134</v>
      </c>
      <c r="BP304" s="282">
        <v>651</v>
      </c>
      <c r="BQ304" s="282">
        <v>341</v>
      </c>
      <c r="BR304" s="282">
        <v>788</v>
      </c>
      <c r="BS304" s="282">
        <v>786</v>
      </c>
      <c r="BT304" s="282">
        <v>951</v>
      </c>
      <c r="BU304" s="283"/>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DEDE-8C19-9E4D-96FB-D486C45EC040}">
  <dimension ref="A1:G16374"/>
  <sheetViews>
    <sheetView zoomScale="170" zoomScaleNormal="170" workbookViewId="0">
      <selection activeCell="F1" sqref="F1:G61"/>
    </sheetView>
  </sheetViews>
  <sheetFormatPr baseColWidth="10" defaultRowHeight="13" x14ac:dyDescent="0.15"/>
  <cols>
    <col min="1" max="1" width="12.5" bestFit="1" customWidth="1"/>
    <col min="2" max="2" width="12" bestFit="1" customWidth="1"/>
    <col min="4" max="4" width="16" bestFit="1" customWidth="1"/>
    <col min="5" max="5" width="21.5" bestFit="1" customWidth="1"/>
  </cols>
  <sheetData>
    <row r="1" spans="1:7" x14ac:dyDescent="0.15">
      <c r="A1" s="9" t="s">
        <v>1053</v>
      </c>
      <c r="B1" s="27" t="s">
        <v>1054</v>
      </c>
      <c r="C1" s="13" t="s">
        <v>1055</v>
      </c>
      <c r="D1" s="13" t="s">
        <v>1056</v>
      </c>
      <c r="E1" s="23" t="s">
        <v>1057</v>
      </c>
      <c r="F1" s="431" t="s">
        <v>1059</v>
      </c>
      <c r="G1" s="431" t="s">
        <v>1121</v>
      </c>
    </row>
    <row r="2" spans="1:7" x14ac:dyDescent="0.15">
      <c r="A2" s="12">
        <v>43669</v>
      </c>
      <c r="B2" s="30">
        <v>44388</v>
      </c>
      <c r="C2" s="19" t="s">
        <v>1058</v>
      </c>
      <c r="D2" s="22">
        <v>0.90118577075098816</v>
      </c>
      <c r="E2" s="24">
        <v>2.5</v>
      </c>
      <c r="F2">
        <v>24</v>
      </c>
      <c r="G2">
        <v>1</v>
      </c>
    </row>
    <row r="3" spans="1:7" x14ac:dyDescent="0.15">
      <c r="A3" s="12">
        <v>43670</v>
      </c>
      <c r="B3" s="30">
        <v>44455</v>
      </c>
      <c r="C3" s="19" t="s">
        <v>24</v>
      </c>
      <c r="D3" s="22">
        <v>0.90909090909090906</v>
      </c>
      <c r="E3" s="24">
        <v>25</v>
      </c>
      <c r="F3">
        <v>24</v>
      </c>
      <c r="G3">
        <v>1</v>
      </c>
    </row>
    <row r="4" spans="1:7" x14ac:dyDescent="0.15">
      <c r="A4" s="12">
        <v>43670</v>
      </c>
      <c r="B4" s="30">
        <v>44456</v>
      </c>
      <c r="C4" s="19" t="s">
        <v>25</v>
      </c>
      <c r="D4" s="22">
        <v>0.9107142857142857</v>
      </c>
      <c r="E4" s="24">
        <v>25</v>
      </c>
      <c r="F4">
        <v>24</v>
      </c>
      <c r="G4">
        <v>1</v>
      </c>
    </row>
    <row r="5" spans="1:7" x14ac:dyDescent="0.15">
      <c r="A5" s="12">
        <v>43670</v>
      </c>
      <c r="B5" s="30">
        <v>44459</v>
      </c>
      <c r="C5" s="19" t="s">
        <v>26</v>
      </c>
      <c r="D5" s="22">
        <v>0.90909090909090906</v>
      </c>
      <c r="E5" s="24">
        <v>28</v>
      </c>
      <c r="F5">
        <v>24</v>
      </c>
      <c r="G5">
        <v>1</v>
      </c>
    </row>
    <row r="6" spans="1:7" x14ac:dyDescent="0.15">
      <c r="A6" s="12">
        <v>43671</v>
      </c>
      <c r="B6" s="30">
        <v>44441</v>
      </c>
      <c r="C6" s="19" t="s">
        <v>18</v>
      </c>
      <c r="D6" s="22">
        <v>0.91935483870967738</v>
      </c>
      <c r="E6" s="24">
        <v>18</v>
      </c>
      <c r="F6">
        <v>24</v>
      </c>
      <c r="G6">
        <v>1</v>
      </c>
    </row>
    <row r="7" spans="1:7" x14ac:dyDescent="0.15">
      <c r="A7" s="12">
        <v>43671</v>
      </c>
      <c r="B7" s="30">
        <v>44446</v>
      </c>
      <c r="C7" s="19" t="s">
        <v>19</v>
      </c>
      <c r="D7" s="22">
        <v>0.91803278688524592</v>
      </c>
      <c r="E7" s="24">
        <v>22</v>
      </c>
      <c r="F7">
        <v>24</v>
      </c>
      <c r="G7">
        <v>1</v>
      </c>
    </row>
    <row r="8" spans="1:7" x14ac:dyDescent="0.15">
      <c r="A8" s="12">
        <v>43671</v>
      </c>
      <c r="B8" s="30">
        <v>44447</v>
      </c>
      <c r="C8" s="19" t="s">
        <v>20</v>
      </c>
      <c r="D8" s="22">
        <v>0.91666666666666663</v>
      </c>
      <c r="E8" s="24">
        <v>22.5</v>
      </c>
      <c r="F8">
        <v>24</v>
      </c>
      <c r="G8">
        <v>1</v>
      </c>
    </row>
    <row r="9" spans="1:7" x14ac:dyDescent="0.15">
      <c r="A9" s="12">
        <v>43671</v>
      </c>
      <c r="B9" s="30">
        <v>44449</v>
      </c>
      <c r="C9" s="19" t="s">
        <v>21</v>
      </c>
      <c r="D9" s="22">
        <v>0.91666666666666663</v>
      </c>
      <c r="E9" s="24">
        <v>22</v>
      </c>
      <c r="F9">
        <v>24</v>
      </c>
      <c r="G9">
        <v>1</v>
      </c>
    </row>
    <row r="10" spans="1:7" x14ac:dyDescent="0.15">
      <c r="A10" s="12">
        <v>43671</v>
      </c>
      <c r="B10" s="30">
        <v>44452</v>
      </c>
      <c r="C10" s="19" t="s">
        <v>22</v>
      </c>
      <c r="D10" s="22">
        <v>0.91666666666666663</v>
      </c>
      <c r="E10" s="24">
        <v>25</v>
      </c>
      <c r="F10">
        <v>24</v>
      </c>
      <c r="G10">
        <v>1</v>
      </c>
    </row>
    <row r="11" spans="1:7" x14ac:dyDescent="0.15">
      <c r="A11" s="12">
        <v>43671</v>
      </c>
      <c r="B11" s="30">
        <v>44454</v>
      </c>
      <c r="C11" s="19" t="s">
        <v>23</v>
      </c>
      <c r="D11" s="22">
        <v>0.90566037735849059</v>
      </c>
      <c r="E11" s="24">
        <v>25</v>
      </c>
      <c r="F11">
        <v>24</v>
      </c>
      <c r="G11">
        <v>1</v>
      </c>
    </row>
    <row r="12" spans="1:7" x14ac:dyDescent="0.15">
      <c r="A12" s="12">
        <v>43676</v>
      </c>
      <c r="B12" s="30">
        <v>44518</v>
      </c>
      <c r="C12" s="19" t="s">
        <v>47</v>
      </c>
      <c r="D12" s="20">
        <v>0.89837398373983735</v>
      </c>
      <c r="E12" s="24">
        <v>25</v>
      </c>
      <c r="F12">
        <v>24</v>
      </c>
      <c r="G12">
        <v>1</v>
      </c>
    </row>
    <row r="13" spans="1:7" x14ac:dyDescent="0.15">
      <c r="A13" s="12">
        <v>43677</v>
      </c>
      <c r="B13" s="30">
        <v>44505</v>
      </c>
      <c r="C13" s="19" t="s">
        <v>54</v>
      </c>
      <c r="D13" s="20">
        <v>0.90196078431372551</v>
      </c>
      <c r="E13" s="24">
        <v>26</v>
      </c>
      <c r="F13">
        <v>24</v>
      </c>
      <c r="G13">
        <v>1</v>
      </c>
    </row>
    <row r="14" spans="1:7" x14ac:dyDescent="0.15">
      <c r="A14" s="12">
        <v>43677</v>
      </c>
      <c r="B14" s="30">
        <v>44509</v>
      </c>
      <c r="C14" s="19" t="s">
        <v>55</v>
      </c>
      <c r="D14" s="22">
        <v>0.90740740740740744</v>
      </c>
      <c r="E14" s="24">
        <v>25</v>
      </c>
      <c r="F14">
        <v>24</v>
      </c>
      <c r="G14">
        <v>1</v>
      </c>
    </row>
    <row r="15" spans="1:7" x14ac:dyDescent="0.15">
      <c r="A15" s="12">
        <v>43677</v>
      </c>
      <c r="B15" s="30">
        <v>44510</v>
      </c>
      <c r="C15" s="19" t="s">
        <v>56</v>
      </c>
      <c r="D15" s="22">
        <v>0.90384615384615385</v>
      </c>
      <c r="E15" s="24">
        <v>25</v>
      </c>
      <c r="F15">
        <v>24</v>
      </c>
      <c r="G15">
        <v>1</v>
      </c>
    </row>
    <row r="16" spans="1:7" x14ac:dyDescent="0.15">
      <c r="A16" s="12">
        <v>43678</v>
      </c>
      <c r="B16" s="30">
        <v>44496</v>
      </c>
      <c r="C16" s="19" t="s">
        <v>48</v>
      </c>
      <c r="D16" s="22">
        <v>0.90740740740740744</v>
      </c>
      <c r="E16" s="24">
        <v>25</v>
      </c>
      <c r="F16">
        <v>24</v>
      </c>
      <c r="G16">
        <v>1</v>
      </c>
    </row>
    <row r="17" spans="1:7" x14ac:dyDescent="0.15">
      <c r="A17" s="12">
        <v>43678</v>
      </c>
      <c r="B17" s="30">
        <v>44497</v>
      </c>
      <c r="C17" s="19" t="s">
        <v>49</v>
      </c>
      <c r="D17" s="22">
        <v>0.91935483870967738</v>
      </c>
      <c r="E17" s="24">
        <v>26</v>
      </c>
      <c r="F17">
        <v>24</v>
      </c>
      <c r="G17">
        <v>1</v>
      </c>
    </row>
    <row r="18" spans="1:7" x14ac:dyDescent="0.15">
      <c r="A18" s="12">
        <v>43678</v>
      </c>
      <c r="B18" s="30">
        <v>44498</v>
      </c>
      <c r="C18" s="19" t="s">
        <v>50</v>
      </c>
      <c r="D18" s="22">
        <v>0.9107142857142857</v>
      </c>
      <c r="E18" s="24">
        <v>26</v>
      </c>
      <c r="F18">
        <v>24</v>
      </c>
      <c r="G18">
        <v>1</v>
      </c>
    </row>
    <row r="19" spans="1:7" x14ac:dyDescent="0.15">
      <c r="A19" s="12">
        <v>43678</v>
      </c>
      <c r="B19" s="30">
        <v>44502</v>
      </c>
      <c r="C19" s="19" t="s">
        <v>51</v>
      </c>
      <c r="D19" s="22">
        <v>0.9107142857142857</v>
      </c>
      <c r="E19" s="24">
        <v>25</v>
      </c>
      <c r="F19">
        <v>24</v>
      </c>
      <c r="G19">
        <v>1</v>
      </c>
    </row>
    <row r="20" spans="1:7" x14ac:dyDescent="0.15">
      <c r="A20" s="12">
        <v>43678</v>
      </c>
      <c r="B20" s="30">
        <v>44503</v>
      </c>
      <c r="C20" s="19" t="s">
        <v>52</v>
      </c>
      <c r="D20" s="22">
        <v>0.91803278688524592</v>
      </c>
      <c r="E20" s="24">
        <v>27</v>
      </c>
      <c r="F20">
        <v>24</v>
      </c>
      <c r="G20">
        <v>1</v>
      </c>
    </row>
    <row r="21" spans="1:7" x14ac:dyDescent="0.15">
      <c r="A21" s="12">
        <v>43678</v>
      </c>
      <c r="B21" s="30">
        <v>44504</v>
      </c>
      <c r="C21" s="19" t="s">
        <v>53</v>
      </c>
      <c r="D21" s="22">
        <v>0.91803278688524592</v>
      </c>
      <c r="E21" s="24">
        <v>25</v>
      </c>
      <c r="F21">
        <v>24</v>
      </c>
      <c r="G21">
        <v>1</v>
      </c>
    </row>
    <row r="22" spans="1:7" x14ac:dyDescent="0.15">
      <c r="A22" s="10">
        <v>43690</v>
      </c>
      <c r="B22" s="30">
        <v>44410</v>
      </c>
      <c r="C22" s="17" t="s">
        <v>27</v>
      </c>
      <c r="D22" s="20">
        <v>0.90157480314960625</v>
      </c>
      <c r="E22" s="24">
        <v>5</v>
      </c>
      <c r="F22">
        <v>24</v>
      </c>
      <c r="G22">
        <v>1</v>
      </c>
    </row>
    <row r="23" spans="1:7" x14ac:dyDescent="0.15">
      <c r="A23" s="10">
        <v>43691</v>
      </c>
      <c r="B23" s="30">
        <v>44470</v>
      </c>
      <c r="C23" s="17" t="s">
        <v>34</v>
      </c>
      <c r="D23" s="20">
        <v>0.91666666666666663</v>
      </c>
      <c r="E23" s="24">
        <v>26</v>
      </c>
      <c r="F23">
        <v>24</v>
      </c>
      <c r="G23">
        <v>1</v>
      </c>
    </row>
    <row r="24" spans="1:7" x14ac:dyDescent="0.15">
      <c r="A24" s="10">
        <v>43691</v>
      </c>
      <c r="B24" s="30">
        <v>44474</v>
      </c>
      <c r="C24" s="17" t="s">
        <v>35</v>
      </c>
      <c r="D24" s="20">
        <v>0.90740740740740744</v>
      </c>
      <c r="E24" s="24">
        <v>25</v>
      </c>
      <c r="F24">
        <v>24</v>
      </c>
      <c r="G24">
        <v>1</v>
      </c>
    </row>
    <row r="25" spans="1:7" x14ac:dyDescent="0.15">
      <c r="A25" s="10">
        <v>43691</v>
      </c>
      <c r="B25" s="30">
        <v>44475</v>
      </c>
      <c r="C25" s="17" t="s">
        <v>36</v>
      </c>
      <c r="D25" s="20">
        <v>0.9152542372881356</v>
      </c>
      <c r="E25" s="24">
        <v>25</v>
      </c>
      <c r="F25">
        <v>24</v>
      </c>
      <c r="G25">
        <v>1</v>
      </c>
    </row>
    <row r="26" spans="1:7" x14ac:dyDescent="0.15">
      <c r="A26" s="10">
        <v>43692</v>
      </c>
      <c r="B26" s="30">
        <v>44461</v>
      </c>
      <c r="C26" s="17" t="s">
        <v>28</v>
      </c>
      <c r="D26" s="20">
        <v>0.90384615384615385</v>
      </c>
      <c r="E26" s="24">
        <v>24</v>
      </c>
      <c r="F26">
        <v>24</v>
      </c>
      <c r="G26">
        <v>1</v>
      </c>
    </row>
    <row r="27" spans="1:7" x14ac:dyDescent="0.15">
      <c r="A27" s="10">
        <v>43692</v>
      </c>
      <c r="B27" s="30">
        <v>44462</v>
      </c>
      <c r="C27" s="17" t="s">
        <v>29</v>
      </c>
      <c r="D27" s="20">
        <v>0.90566037735849059</v>
      </c>
      <c r="E27" s="24">
        <v>26</v>
      </c>
      <c r="F27">
        <v>24</v>
      </c>
      <c r="G27">
        <v>1</v>
      </c>
    </row>
    <row r="28" spans="1:7" x14ac:dyDescent="0.15">
      <c r="A28" s="10">
        <v>43692</v>
      </c>
      <c r="B28" s="30">
        <v>44463</v>
      </c>
      <c r="C28" s="17" t="s">
        <v>30</v>
      </c>
      <c r="D28" s="20">
        <v>0.90566037735849059</v>
      </c>
      <c r="E28" s="24">
        <v>25</v>
      </c>
      <c r="F28">
        <v>24</v>
      </c>
      <c r="G28">
        <v>1</v>
      </c>
    </row>
    <row r="29" spans="1:7" x14ac:dyDescent="0.15">
      <c r="A29" s="10">
        <v>43692</v>
      </c>
      <c r="B29" s="30">
        <v>44467</v>
      </c>
      <c r="C29" s="17" t="s">
        <v>31</v>
      </c>
      <c r="D29" s="20">
        <v>0.90566037735849059</v>
      </c>
      <c r="E29" s="24">
        <v>25</v>
      </c>
      <c r="F29">
        <v>24</v>
      </c>
      <c r="G29">
        <v>1</v>
      </c>
    </row>
    <row r="30" spans="1:7" x14ac:dyDescent="0.15">
      <c r="A30" s="10">
        <v>43692</v>
      </c>
      <c r="B30" s="30">
        <v>44468</v>
      </c>
      <c r="C30" s="17" t="s">
        <v>32</v>
      </c>
      <c r="D30" s="20">
        <v>0.90909090909090906</v>
      </c>
      <c r="E30" s="24">
        <v>25</v>
      </c>
      <c r="F30">
        <v>24</v>
      </c>
      <c r="G30">
        <v>1</v>
      </c>
    </row>
    <row r="31" spans="1:7" x14ac:dyDescent="0.15">
      <c r="A31" s="10">
        <v>43692</v>
      </c>
      <c r="B31" s="30">
        <v>44469</v>
      </c>
      <c r="C31" s="17" t="s">
        <v>33</v>
      </c>
      <c r="D31" s="20">
        <v>0.90740740740740744</v>
      </c>
      <c r="E31" s="24">
        <v>27</v>
      </c>
      <c r="F31">
        <v>24</v>
      </c>
      <c r="G31">
        <v>1</v>
      </c>
    </row>
    <row r="32" spans="1:7" x14ac:dyDescent="0.15">
      <c r="A32" s="10">
        <v>43695</v>
      </c>
      <c r="B32" s="30">
        <v>44411</v>
      </c>
      <c r="C32" s="17" t="s">
        <v>37</v>
      </c>
      <c r="D32" s="20">
        <v>0.90234375</v>
      </c>
      <c r="E32" s="24">
        <v>5.5</v>
      </c>
      <c r="F32">
        <v>24</v>
      </c>
      <c r="G32">
        <v>1</v>
      </c>
    </row>
    <row r="33" spans="1:7" x14ac:dyDescent="0.15">
      <c r="A33" s="10">
        <v>43696</v>
      </c>
      <c r="B33" s="30">
        <v>44490</v>
      </c>
      <c r="C33" s="17" t="s">
        <v>44</v>
      </c>
      <c r="D33" s="20">
        <v>0.91803278688524592</v>
      </c>
      <c r="E33" s="24">
        <v>25</v>
      </c>
      <c r="F33">
        <v>24</v>
      </c>
      <c r="G33">
        <v>1</v>
      </c>
    </row>
    <row r="34" spans="1:7" x14ac:dyDescent="0.15">
      <c r="A34" s="10">
        <v>43696</v>
      </c>
      <c r="B34" s="30">
        <v>44491</v>
      </c>
      <c r="C34" s="17" t="s">
        <v>45</v>
      </c>
      <c r="D34" s="20">
        <v>0.91803278688524592</v>
      </c>
      <c r="E34" s="24">
        <v>25</v>
      </c>
      <c r="F34">
        <v>24</v>
      </c>
      <c r="G34">
        <v>1</v>
      </c>
    </row>
    <row r="35" spans="1:7" x14ac:dyDescent="0.15">
      <c r="A35" s="10">
        <v>43696</v>
      </c>
      <c r="B35" s="30">
        <v>44495</v>
      </c>
      <c r="C35" s="17" t="s">
        <v>46</v>
      </c>
      <c r="D35" s="20">
        <v>0.921875</v>
      </c>
      <c r="E35" s="24">
        <v>27</v>
      </c>
      <c r="F35">
        <v>24</v>
      </c>
      <c r="G35">
        <v>1</v>
      </c>
    </row>
    <row r="36" spans="1:7" x14ac:dyDescent="0.15">
      <c r="A36" s="10">
        <v>43697</v>
      </c>
      <c r="B36" s="30">
        <v>44481</v>
      </c>
      <c r="C36" s="17" t="s">
        <v>38</v>
      </c>
      <c r="D36" s="20">
        <v>0.91666666666666663</v>
      </c>
      <c r="E36" s="24">
        <v>25</v>
      </c>
      <c r="F36">
        <v>24</v>
      </c>
      <c r="G36">
        <v>1</v>
      </c>
    </row>
    <row r="37" spans="1:7" x14ac:dyDescent="0.15">
      <c r="A37" s="10">
        <v>43697</v>
      </c>
      <c r="B37" s="30">
        <v>44482</v>
      </c>
      <c r="C37" s="17" t="s">
        <v>39</v>
      </c>
      <c r="D37" s="20">
        <v>0.921875</v>
      </c>
      <c r="E37" s="24">
        <v>24</v>
      </c>
      <c r="F37">
        <v>24</v>
      </c>
      <c r="G37">
        <v>1</v>
      </c>
    </row>
    <row r="38" spans="1:7" x14ac:dyDescent="0.15">
      <c r="A38" s="10">
        <v>43697</v>
      </c>
      <c r="B38" s="30">
        <v>44483</v>
      </c>
      <c r="C38" s="17" t="s">
        <v>40</v>
      </c>
      <c r="D38" s="20">
        <v>0.91228070175438591</v>
      </c>
      <c r="E38" s="24">
        <v>25</v>
      </c>
      <c r="F38">
        <v>24</v>
      </c>
      <c r="G38">
        <v>1</v>
      </c>
    </row>
    <row r="39" spans="1:7" x14ac:dyDescent="0.15">
      <c r="A39" s="10">
        <v>43697</v>
      </c>
      <c r="B39" s="30">
        <v>44484</v>
      </c>
      <c r="C39" s="17" t="s">
        <v>41</v>
      </c>
      <c r="D39" s="20">
        <v>0.91379310344827591</v>
      </c>
      <c r="E39" s="24">
        <v>25</v>
      </c>
      <c r="F39">
        <v>24</v>
      </c>
      <c r="G39">
        <v>1</v>
      </c>
    </row>
    <row r="40" spans="1:7" x14ac:dyDescent="0.15">
      <c r="A40" s="10">
        <v>43697</v>
      </c>
      <c r="B40" s="30">
        <v>44488</v>
      </c>
      <c r="C40" s="17" t="s">
        <v>42</v>
      </c>
      <c r="D40" s="20">
        <v>0.91379310344827591</v>
      </c>
      <c r="E40" s="24">
        <v>25</v>
      </c>
      <c r="F40">
        <v>24</v>
      </c>
      <c r="G40">
        <v>1</v>
      </c>
    </row>
    <row r="41" spans="1:7" x14ac:dyDescent="0.15">
      <c r="A41" s="10">
        <v>43697</v>
      </c>
      <c r="B41" s="30">
        <v>44489</v>
      </c>
      <c r="C41" s="17" t="s">
        <v>43</v>
      </c>
      <c r="D41" s="20">
        <v>0.9152542372881356</v>
      </c>
      <c r="E41" s="24">
        <v>25</v>
      </c>
      <c r="F41">
        <v>24</v>
      </c>
      <c r="G41">
        <v>1</v>
      </c>
    </row>
    <row r="42" spans="1:7" x14ac:dyDescent="0.15">
      <c r="A42" s="10">
        <v>43711</v>
      </c>
      <c r="B42" s="30">
        <v>44516</v>
      </c>
      <c r="C42" s="17" t="s">
        <v>57</v>
      </c>
      <c r="D42" s="20">
        <v>0.88938053097345138</v>
      </c>
      <c r="E42" s="24">
        <v>25</v>
      </c>
      <c r="F42">
        <v>24</v>
      </c>
      <c r="G42">
        <v>1</v>
      </c>
    </row>
    <row r="43" spans="1:7" x14ac:dyDescent="0.15">
      <c r="A43" s="10">
        <v>43725</v>
      </c>
      <c r="B43" s="30">
        <v>44387</v>
      </c>
      <c r="C43" s="17" t="s">
        <v>6</v>
      </c>
      <c r="D43" s="20">
        <v>0.89539748953974896</v>
      </c>
      <c r="E43" s="24">
        <v>2.5</v>
      </c>
      <c r="F43">
        <v>24</v>
      </c>
      <c r="G43">
        <v>1</v>
      </c>
    </row>
    <row r="44" spans="1:7" x14ac:dyDescent="0.15">
      <c r="A44" s="10">
        <v>43726</v>
      </c>
      <c r="B44" s="30">
        <v>44432</v>
      </c>
      <c r="C44" s="17" t="s">
        <v>14</v>
      </c>
      <c r="D44" s="20">
        <v>0.91379310344827591</v>
      </c>
      <c r="E44" s="24">
        <v>20</v>
      </c>
      <c r="F44">
        <v>24</v>
      </c>
      <c r="G44">
        <v>1</v>
      </c>
    </row>
    <row r="45" spans="1:7" x14ac:dyDescent="0.15">
      <c r="A45" s="10">
        <v>43726</v>
      </c>
      <c r="B45" s="30">
        <v>44434</v>
      </c>
      <c r="C45" s="17" t="s">
        <v>15</v>
      </c>
      <c r="D45" s="20">
        <v>0.91228070175438591</v>
      </c>
      <c r="E45" s="24">
        <v>17</v>
      </c>
      <c r="F45">
        <v>24</v>
      </c>
      <c r="G45">
        <v>1</v>
      </c>
    </row>
    <row r="46" spans="1:7" x14ac:dyDescent="0.15">
      <c r="A46" s="10">
        <v>43726</v>
      </c>
      <c r="B46" s="30">
        <v>44438</v>
      </c>
      <c r="C46" s="17" t="s">
        <v>16</v>
      </c>
      <c r="D46" s="20">
        <v>0.91935483870967738</v>
      </c>
      <c r="E46" s="24">
        <v>20</v>
      </c>
      <c r="F46">
        <v>24</v>
      </c>
      <c r="G46">
        <v>1</v>
      </c>
    </row>
    <row r="47" spans="1:7" x14ac:dyDescent="0.15">
      <c r="A47" s="10">
        <v>43727</v>
      </c>
      <c r="B47" s="30">
        <v>44413</v>
      </c>
      <c r="C47" s="17" t="s">
        <v>7</v>
      </c>
      <c r="D47" s="20">
        <v>0.91379310344827591</v>
      </c>
      <c r="E47" s="24">
        <v>5</v>
      </c>
      <c r="F47">
        <v>24</v>
      </c>
      <c r="G47">
        <v>1</v>
      </c>
    </row>
    <row r="48" spans="1:7" x14ac:dyDescent="0.15">
      <c r="A48" s="10">
        <v>43727</v>
      </c>
      <c r="B48" s="30">
        <v>44415</v>
      </c>
      <c r="C48" s="17" t="s">
        <v>9</v>
      </c>
      <c r="D48" s="20">
        <v>0.9107142857142857</v>
      </c>
      <c r="E48" s="24">
        <v>8.5</v>
      </c>
      <c r="F48">
        <v>24</v>
      </c>
      <c r="G48">
        <v>1</v>
      </c>
    </row>
    <row r="49" spans="1:7" x14ac:dyDescent="0.15">
      <c r="A49" s="10">
        <v>43727</v>
      </c>
      <c r="B49" s="30">
        <v>44417</v>
      </c>
      <c r="C49" s="17" t="s">
        <v>10</v>
      </c>
      <c r="D49" s="20">
        <v>0.9152542372881356</v>
      </c>
      <c r="E49" s="24">
        <v>9</v>
      </c>
      <c r="F49">
        <v>24</v>
      </c>
      <c r="G49">
        <v>1</v>
      </c>
    </row>
    <row r="50" spans="1:7" x14ac:dyDescent="0.15">
      <c r="A50" s="10">
        <v>43727</v>
      </c>
      <c r="B50" s="30">
        <v>44419</v>
      </c>
      <c r="C50" s="17" t="s">
        <v>11</v>
      </c>
      <c r="D50" s="20">
        <v>0.91666666666666663</v>
      </c>
      <c r="E50" s="24">
        <v>8</v>
      </c>
      <c r="F50">
        <v>24</v>
      </c>
      <c r="G50">
        <v>1</v>
      </c>
    </row>
    <row r="51" spans="1:7" x14ac:dyDescent="0.15">
      <c r="A51" s="10">
        <v>43727</v>
      </c>
      <c r="B51" s="30">
        <v>44420</v>
      </c>
      <c r="C51" s="17" t="s">
        <v>12</v>
      </c>
      <c r="D51" s="20">
        <v>0.9242424242424242</v>
      </c>
      <c r="E51" s="24">
        <v>15</v>
      </c>
      <c r="F51">
        <v>24</v>
      </c>
      <c r="G51">
        <v>1</v>
      </c>
    </row>
    <row r="52" spans="1:7" x14ac:dyDescent="0.15">
      <c r="A52" s="10">
        <v>43727</v>
      </c>
      <c r="B52" s="28">
        <v>44424</v>
      </c>
      <c r="C52" s="17" t="s">
        <v>13</v>
      </c>
      <c r="D52" s="20">
        <v>0.921875</v>
      </c>
      <c r="E52" s="24">
        <v>15</v>
      </c>
      <c r="F52">
        <v>24</v>
      </c>
      <c r="G52">
        <v>1</v>
      </c>
    </row>
    <row r="53" spans="1:7" x14ac:dyDescent="0.15">
      <c r="A53" s="10">
        <v>44443</v>
      </c>
      <c r="B53" s="28">
        <v>44518</v>
      </c>
      <c r="C53" s="17" t="s">
        <v>64</v>
      </c>
      <c r="D53" s="20">
        <v>0.9152542372881356</v>
      </c>
      <c r="E53" s="24">
        <v>25</v>
      </c>
      <c r="F53">
        <v>24</v>
      </c>
      <c r="G53">
        <v>1</v>
      </c>
    </row>
    <row r="54" spans="1:7" x14ac:dyDescent="0.15">
      <c r="A54" s="10">
        <v>44443</v>
      </c>
      <c r="B54" s="28">
        <v>44519</v>
      </c>
      <c r="C54" s="17" t="s">
        <v>65</v>
      </c>
      <c r="D54" s="20">
        <v>0.91935483870967738</v>
      </c>
      <c r="E54" s="24">
        <v>25</v>
      </c>
      <c r="F54">
        <v>24</v>
      </c>
      <c r="G54">
        <v>1</v>
      </c>
    </row>
    <row r="55" spans="1:7" x14ac:dyDescent="0.15">
      <c r="A55" s="10">
        <v>44443</v>
      </c>
      <c r="B55" s="28">
        <v>44521</v>
      </c>
      <c r="C55" s="17" t="s">
        <v>66</v>
      </c>
      <c r="D55" s="20">
        <v>0.91666666666666663</v>
      </c>
      <c r="E55" s="24">
        <v>25</v>
      </c>
      <c r="F55">
        <v>24</v>
      </c>
      <c r="G55">
        <v>1</v>
      </c>
    </row>
    <row r="56" spans="1:7" x14ac:dyDescent="0.15">
      <c r="A56" s="10">
        <v>44444</v>
      </c>
      <c r="B56" s="28">
        <v>44511</v>
      </c>
      <c r="C56" s="17" t="s">
        <v>58</v>
      </c>
      <c r="D56" s="20">
        <v>0.9152542372881356</v>
      </c>
      <c r="E56" s="24">
        <v>25</v>
      </c>
      <c r="F56">
        <v>24</v>
      </c>
      <c r="G56">
        <v>1</v>
      </c>
    </row>
    <row r="57" spans="1:7" x14ac:dyDescent="0.15">
      <c r="A57" s="10">
        <v>44444</v>
      </c>
      <c r="B57" s="28">
        <v>44512</v>
      </c>
      <c r="C57" s="17" t="s">
        <v>59</v>
      </c>
      <c r="D57" s="20">
        <v>0.9152542372881356</v>
      </c>
      <c r="E57" s="24">
        <v>25</v>
      </c>
      <c r="F57">
        <v>24</v>
      </c>
      <c r="G57">
        <v>1</v>
      </c>
    </row>
    <row r="58" spans="1:7" x14ac:dyDescent="0.15">
      <c r="A58" s="10">
        <v>44444</v>
      </c>
      <c r="B58" s="28">
        <v>44514</v>
      </c>
      <c r="C58" s="17" t="s">
        <v>60</v>
      </c>
      <c r="D58" s="20">
        <v>0.91379310344827591</v>
      </c>
      <c r="E58" s="24">
        <v>25</v>
      </c>
      <c r="F58">
        <v>24</v>
      </c>
      <c r="G58">
        <v>1</v>
      </c>
    </row>
    <row r="59" spans="1:7" x14ac:dyDescent="0.15">
      <c r="A59" s="10">
        <v>44444</v>
      </c>
      <c r="B59" s="28">
        <v>44515</v>
      </c>
      <c r="C59" s="17" t="s">
        <v>61</v>
      </c>
      <c r="D59" s="20">
        <v>0.91935483870967738</v>
      </c>
      <c r="E59" s="24">
        <v>25</v>
      </c>
      <c r="F59">
        <v>24</v>
      </c>
      <c r="G59">
        <v>1</v>
      </c>
    </row>
    <row r="60" spans="1:7" x14ac:dyDescent="0.15">
      <c r="A60" s="10">
        <v>44444</v>
      </c>
      <c r="B60" s="28">
        <v>44516</v>
      </c>
      <c r="C60" s="17" t="s">
        <v>62</v>
      </c>
      <c r="D60" s="20">
        <v>0.91803278688524592</v>
      </c>
      <c r="E60" s="24">
        <v>25</v>
      </c>
      <c r="F60">
        <v>24</v>
      </c>
      <c r="G60">
        <v>1</v>
      </c>
    </row>
    <row r="61" spans="1:7" x14ac:dyDescent="0.15">
      <c r="A61" s="10">
        <v>44444</v>
      </c>
      <c r="B61" s="28">
        <v>44517</v>
      </c>
      <c r="C61" s="17" t="s">
        <v>63</v>
      </c>
      <c r="D61" s="20">
        <v>0.91666666666666663</v>
      </c>
      <c r="E61" s="24">
        <v>25</v>
      </c>
      <c r="F61">
        <v>24</v>
      </c>
      <c r="G61">
        <v>1</v>
      </c>
    </row>
    <row r="62" spans="1:7" x14ac:dyDescent="0.15">
      <c r="A62" s="2"/>
      <c r="B62" s="31"/>
      <c r="C62" s="2"/>
      <c r="D62" s="2"/>
      <c r="E62" s="26"/>
    </row>
    <row r="63" spans="1:7" x14ac:dyDescent="0.15">
      <c r="A63" s="2"/>
      <c r="B63" s="31"/>
      <c r="C63" s="2"/>
      <c r="D63" s="2"/>
      <c r="E63" s="26"/>
    </row>
    <row r="64" spans="1:7" x14ac:dyDescent="0.15">
      <c r="A64" s="2"/>
      <c r="B64" s="31"/>
      <c r="C64" s="2"/>
      <c r="D64" s="2"/>
      <c r="E64" s="26"/>
    </row>
    <row r="65" spans="1:5" x14ac:dyDescent="0.15">
      <c r="A65" s="2"/>
      <c r="B65" s="31"/>
      <c r="C65" s="2"/>
      <c r="D65" s="2"/>
      <c r="E65" s="26"/>
    </row>
    <row r="66" spans="1:5" x14ac:dyDescent="0.15">
      <c r="A66" s="2"/>
      <c r="B66" s="31"/>
      <c r="C66" s="2"/>
      <c r="D66" s="2"/>
      <c r="E66" s="26"/>
    </row>
    <row r="67" spans="1:5" x14ac:dyDescent="0.15">
      <c r="A67" s="2"/>
      <c r="B67" s="31"/>
      <c r="C67" s="2"/>
      <c r="D67" s="2"/>
      <c r="E67" s="26"/>
    </row>
    <row r="68" spans="1:5" x14ac:dyDescent="0.15">
      <c r="A68" s="2"/>
      <c r="B68" s="31"/>
      <c r="C68" s="2"/>
      <c r="D68" s="2"/>
      <c r="E68" s="26"/>
    </row>
    <row r="69" spans="1:5" x14ac:dyDescent="0.15">
      <c r="A69" s="2"/>
      <c r="B69" s="31"/>
      <c r="C69" s="2"/>
      <c r="D69" s="2"/>
      <c r="E69" s="26"/>
    </row>
    <row r="70" spans="1:5" x14ac:dyDescent="0.15">
      <c r="A70" s="2"/>
      <c r="B70" s="31"/>
      <c r="C70" s="2"/>
      <c r="D70" s="2"/>
      <c r="E70" s="26"/>
    </row>
    <row r="71" spans="1:5" x14ac:dyDescent="0.15">
      <c r="A71" s="2"/>
      <c r="B71" s="31"/>
      <c r="C71" s="2"/>
      <c r="D71" s="2"/>
      <c r="E71" s="26"/>
    </row>
    <row r="72" spans="1:5" x14ac:dyDescent="0.15">
      <c r="A72" s="2"/>
      <c r="B72" s="31"/>
      <c r="C72" s="2"/>
      <c r="D72" s="2"/>
      <c r="E72" s="26"/>
    </row>
    <row r="73" spans="1:5" x14ac:dyDescent="0.15">
      <c r="A73" s="2"/>
      <c r="B73" s="31"/>
      <c r="C73" s="2"/>
      <c r="D73" s="2"/>
      <c r="E73" s="26"/>
    </row>
    <row r="74" spans="1:5" x14ac:dyDescent="0.15">
      <c r="A74" s="2"/>
      <c r="B74" s="31"/>
      <c r="C74" s="2"/>
      <c r="D74" s="2"/>
      <c r="E74" s="26"/>
    </row>
    <row r="75" spans="1:5" x14ac:dyDescent="0.15">
      <c r="A75" s="2"/>
      <c r="B75" s="31"/>
      <c r="C75" s="2"/>
      <c r="D75" s="2"/>
      <c r="E75" s="26"/>
    </row>
    <row r="76" spans="1:5" x14ac:dyDescent="0.15">
      <c r="A76" s="2"/>
      <c r="B76" s="31"/>
      <c r="C76" s="2"/>
      <c r="D76" s="2"/>
      <c r="E76" s="26"/>
    </row>
    <row r="77" spans="1:5" x14ac:dyDescent="0.15">
      <c r="A77" s="2"/>
      <c r="B77" s="31"/>
      <c r="C77" s="2"/>
      <c r="D77" s="2"/>
      <c r="E77" s="26"/>
    </row>
    <row r="78" spans="1:5" x14ac:dyDescent="0.15">
      <c r="A78" s="2"/>
      <c r="B78" s="31"/>
      <c r="C78" s="2"/>
      <c r="D78" s="2"/>
      <c r="E78" s="26"/>
    </row>
    <row r="79" spans="1:5" x14ac:dyDescent="0.15">
      <c r="A79" s="2"/>
      <c r="B79" s="31"/>
      <c r="C79" s="2"/>
      <c r="D79" s="2"/>
      <c r="E79" s="26"/>
    </row>
    <row r="80" spans="1:5" x14ac:dyDescent="0.15">
      <c r="A80" s="2"/>
      <c r="B80" s="31"/>
      <c r="C80" s="2"/>
      <c r="D80" s="2"/>
      <c r="E80" s="26"/>
    </row>
    <row r="81" spans="1:5" x14ac:dyDescent="0.15">
      <c r="A81" s="2"/>
      <c r="B81" s="31"/>
      <c r="C81" s="2"/>
      <c r="D81" s="2"/>
      <c r="E81" s="26"/>
    </row>
    <row r="82" spans="1:5" x14ac:dyDescent="0.15">
      <c r="A82" s="2"/>
      <c r="B82" s="31"/>
      <c r="C82" s="2"/>
      <c r="D82" s="2"/>
      <c r="E82" s="26"/>
    </row>
    <row r="83" spans="1:5" x14ac:dyDescent="0.15">
      <c r="A83" s="2"/>
      <c r="B83" s="31"/>
      <c r="C83" s="2"/>
      <c r="D83" s="2"/>
      <c r="E83" s="26"/>
    </row>
    <row r="84" spans="1:5" x14ac:dyDescent="0.15">
      <c r="A84" s="2"/>
      <c r="B84" s="31"/>
      <c r="C84" s="2"/>
      <c r="D84" s="2"/>
      <c r="E84" s="26"/>
    </row>
    <row r="85" spans="1:5" x14ac:dyDescent="0.15">
      <c r="A85" s="2"/>
      <c r="B85" s="31"/>
      <c r="C85" s="2"/>
      <c r="D85" s="2"/>
      <c r="E85" s="26"/>
    </row>
    <row r="86" spans="1:5" x14ac:dyDescent="0.15">
      <c r="A86" s="2"/>
      <c r="B86" s="31"/>
      <c r="C86" s="2"/>
      <c r="D86" s="2"/>
      <c r="E86" s="26"/>
    </row>
    <row r="87" spans="1:5" x14ac:dyDescent="0.15">
      <c r="A87" s="2"/>
      <c r="B87" s="31"/>
      <c r="C87" s="2"/>
      <c r="D87" s="2"/>
      <c r="E87" s="26"/>
    </row>
    <row r="88" spans="1:5" x14ac:dyDescent="0.15">
      <c r="A88" s="2"/>
      <c r="B88" s="31"/>
      <c r="C88" s="2"/>
      <c r="D88" s="2"/>
      <c r="E88" s="26"/>
    </row>
    <row r="89" spans="1:5" x14ac:dyDescent="0.15">
      <c r="A89" s="2"/>
      <c r="B89" s="31"/>
      <c r="C89" s="2"/>
      <c r="D89" s="2"/>
      <c r="E89" s="26"/>
    </row>
    <row r="90" spans="1:5" x14ac:dyDescent="0.15">
      <c r="A90" s="2"/>
      <c r="B90" s="31"/>
      <c r="C90" s="2"/>
      <c r="D90" s="2"/>
      <c r="E90" s="26"/>
    </row>
    <row r="91" spans="1:5" x14ac:dyDescent="0.15">
      <c r="A91" s="2"/>
      <c r="B91" s="31"/>
      <c r="C91" s="2"/>
      <c r="D91" s="2"/>
      <c r="E91" s="26"/>
    </row>
    <row r="92" spans="1:5" x14ac:dyDescent="0.15">
      <c r="A92" s="2"/>
      <c r="B92" s="31"/>
      <c r="C92" s="2"/>
      <c r="D92" s="2"/>
      <c r="E92" s="26"/>
    </row>
    <row r="93" spans="1:5" x14ac:dyDescent="0.15">
      <c r="A93" s="2"/>
      <c r="B93" s="31"/>
      <c r="C93" s="2"/>
      <c r="D93" s="2"/>
      <c r="E93" s="26"/>
    </row>
    <row r="94" spans="1:5" x14ac:dyDescent="0.15">
      <c r="A94" s="2"/>
      <c r="B94" s="31"/>
      <c r="C94" s="2"/>
      <c r="D94" s="2"/>
      <c r="E94" s="26"/>
    </row>
    <row r="95" spans="1:5" x14ac:dyDescent="0.15">
      <c r="A95" s="2"/>
      <c r="B95" s="31"/>
      <c r="C95" s="2"/>
      <c r="D95" s="2"/>
      <c r="E95" s="26"/>
    </row>
    <row r="96" spans="1:5" x14ac:dyDescent="0.15">
      <c r="A96" s="2"/>
      <c r="B96" s="31"/>
      <c r="C96" s="2"/>
      <c r="D96" s="2"/>
      <c r="E96" s="26"/>
    </row>
    <row r="97" spans="1:5" x14ac:dyDescent="0.15">
      <c r="A97" s="2"/>
      <c r="B97" s="31"/>
      <c r="C97" s="2"/>
      <c r="D97" s="2"/>
      <c r="E97" s="26"/>
    </row>
    <row r="98" spans="1:5" x14ac:dyDescent="0.15">
      <c r="A98" s="2"/>
      <c r="B98" s="31"/>
      <c r="C98" s="2"/>
      <c r="D98" s="2"/>
      <c r="E98" s="26"/>
    </row>
    <row r="99" spans="1:5" x14ac:dyDescent="0.15">
      <c r="A99" s="2"/>
      <c r="B99" s="31"/>
      <c r="C99" s="2"/>
      <c r="D99" s="2"/>
      <c r="E99" s="26"/>
    </row>
    <row r="100" spans="1:5" x14ac:dyDescent="0.15">
      <c r="A100" s="2"/>
      <c r="B100" s="31"/>
      <c r="C100" s="2"/>
      <c r="D100" s="2"/>
      <c r="E100" s="26"/>
    </row>
    <row r="101" spans="1:5" x14ac:dyDescent="0.15">
      <c r="A101" s="2"/>
      <c r="B101" s="31"/>
      <c r="C101" s="2"/>
      <c r="D101" s="2"/>
      <c r="E101" s="26"/>
    </row>
    <row r="102" spans="1:5" x14ac:dyDescent="0.15">
      <c r="A102" s="2"/>
      <c r="B102" s="31"/>
      <c r="C102" s="2"/>
      <c r="D102" s="2"/>
      <c r="E102" s="26"/>
    </row>
    <row r="103" spans="1:5" x14ac:dyDescent="0.15">
      <c r="A103" s="2"/>
      <c r="B103" s="31"/>
      <c r="C103" s="2"/>
      <c r="D103" s="2"/>
      <c r="E103" s="26"/>
    </row>
    <row r="104" spans="1:5" x14ac:dyDescent="0.15">
      <c r="A104" s="2"/>
      <c r="B104" s="31"/>
      <c r="C104" s="2"/>
      <c r="D104" s="2"/>
      <c r="E104" s="26"/>
    </row>
    <row r="105" spans="1:5" x14ac:dyDescent="0.15">
      <c r="A105" s="2"/>
      <c r="B105" s="31"/>
      <c r="C105" s="2"/>
      <c r="D105" s="2"/>
      <c r="E105" s="26"/>
    </row>
    <row r="106" spans="1:5" x14ac:dyDescent="0.15">
      <c r="A106" s="2"/>
      <c r="B106" s="31"/>
      <c r="C106" s="2"/>
      <c r="D106" s="2"/>
      <c r="E106" s="26"/>
    </row>
    <row r="107" spans="1:5" x14ac:dyDescent="0.15">
      <c r="A107" s="2"/>
      <c r="B107" s="31"/>
      <c r="C107" s="2"/>
      <c r="D107" s="2"/>
      <c r="E107" s="26"/>
    </row>
    <row r="108" spans="1:5" x14ac:dyDescent="0.15">
      <c r="A108" s="2"/>
      <c r="B108" s="31"/>
      <c r="C108" s="2"/>
      <c r="D108" s="2"/>
      <c r="E108" s="26"/>
    </row>
    <row r="109" spans="1:5" x14ac:dyDescent="0.15">
      <c r="A109" s="2"/>
      <c r="B109" s="31"/>
      <c r="C109" s="2"/>
      <c r="D109" s="2"/>
      <c r="E109" s="26"/>
    </row>
    <row r="110" spans="1:5" x14ac:dyDescent="0.15">
      <c r="A110" s="2"/>
      <c r="B110" s="31"/>
      <c r="C110" s="2"/>
      <c r="D110" s="2"/>
      <c r="E110" s="26"/>
    </row>
    <row r="111" spans="1:5" x14ac:dyDescent="0.15">
      <c r="A111" s="2"/>
      <c r="B111" s="31"/>
      <c r="C111" s="2"/>
      <c r="D111" s="2"/>
      <c r="E111" s="26"/>
    </row>
    <row r="112" spans="1:5" x14ac:dyDescent="0.15">
      <c r="A112" s="2"/>
      <c r="B112" s="31"/>
      <c r="C112" s="2"/>
      <c r="D112" s="2"/>
      <c r="E112" s="26"/>
    </row>
    <row r="113" spans="1:5" x14ac:dyDescent="0.15">
      <c r="A113" s="2"/>
      <c r="B113" s="31"/>
      <c r="C113" s="2"/>
      <c r="D113" s="2"/>
      <c r="E113" s="26"/>
    </row>
    <row r="114" spans="1:5" x14ac:dyDescent="0.15">
      <c r="A114" s="2"/>
      <c r="B114" s="31"/>
      <c r="C114" s="2"/>
      <c r="D114" s="2"/>
      <c r="E114" s="26"/>
    </row>
    <row r="115" spans="1:5" x14ac:dyDescent="0.15">
      <c r="A115" s="2"/>
      <c r="B115" s="31"/>
      <c r="C115" s="2"/>
      <c r="D115" s="2"/>
      <c r="E115" s="26"/>
    </row>
    <row r="116" spans="1:5" x14ac:dyDescent="0.15">
      <c r="A116" s="2"/>
      <c r="B116" s="31"/>
      <c r="C116" s="2"/>
      <c r="D116" s="2"/>
      <c r="E116" s="26"/>
    </row>
    <row r="117" spans="1:5" x14ac:dyDescent="0.15">
      <c r="A117" s="2"/>
      <c r="B117" s="31"/>
      <c r="C117" s="2"/>
      <c r="D117" s="2"/>
      <c r="E117" s="26"/>
    </row>
    <row r="118" spans="1:5" x14ac:dyDescent="0.15">
      <c r="A118" s="2"/>
      <c r="B118" s="31"/>
      <c r="C118" s="2"/>
      <c r="D118" s="2"/>
      <c r="E118" s="26"/>
    </row>
    <row r="119" spans="1:5" x14ac:dyDescent="0.15">
      <c r="A119" s="2"/>
      <c r="B119" s="31"/>
      <c r="C119" s="2"/>
      <c r="D119" s="2"/>
      <c r="E119" s="26"/>
    </row>
    <row r="120" spans="1:5" x14ac:dyDescent="0.15">
      <c r="A120" s="2"/>
      <c r="B120" s="31"/>
      <c r="C120" s="2"/>
      <c r="D120" s="2"/>
      <c r="E120" s="26"/>
    </row>
    <row r="121" spans="1:5" x14ac:dyDescent="0.15">
      <c r="A121" s="2"/>
      <c r="B121" s="31"/>
      <c r="C121" s="2"/>
      <c r="D121" s="2"/>
      <c r="E121" s="26"/>
    </row>
    <row r="122" spans="1:5" x14ac:dyDescent="0.15">
      <c r="A122" s="2"/>
      <c r="B122" s="31"/>
      <c r="C122" s="2"/>
      <c r="D122" s="2"/>
      <c r="E122" s="26"/>
    </row>
    <row r="123" spans="1:5" x14ac:dyDescent="0.15">
      <c r="A123" s="2"/>
      <c r="B123" s="31"/>
      <c r="C123" s="2"/>
      <c r="D123" s="2"/>
      <c r="E123" s="26"/>
    </row>
    <row r="124" spans="1:5" x14ac:dyDescent="0.15">
      <c r="A124" s="2"/>
      <c r="B124" s="31"/>
      <c r="C124" s="2"/>
      <c r="D124" s="2"/>
      <c r="E124" s="26"/>
    </row>
    <row r="125" spans="1:5" x14ac:dyDescent="0.15">
      <c r="A125" s="2"/>
      <c r="B125" s="31"/>
      <c r="C125" s="2"/>
      <c r="D125" s="2"/>
      <c r="E125" s="26"/>
    </row>
    <row r="126" spans="1:5" x14ac:dyDescent="0.15">
      <c r="A126" s="2"/>
      <c r="B126" s="31"/>
      <c r="C126" s="2"/>
      <c r="D126" s="2"/>
      <c r="E126" s="26"/>
    </row>
    <row r="127" spans="1:5" x14ac:dyDescent="0.15">
      <c r="A127" s="2"/>
      <c r="B127" s="31"/>
      <c r="C127" s="2"/>
      <c r="D127" s="2"/>
      <c r="E127" s="26"/>
    </row>
    <row r="128" spans="1:5" x14ac:dyDescent="0.15">
      <c r="A128" s="2"/>
      <c r="B128" s="31"/>
      <c r="C128" s="2"/>
      <c r="D128" s="2"/>
      <c r="E128" s="26"/>
    </row>
    <row r="129" spans="1:5" x14ac:dyDescent="0.15">
      <c r="A129" s="2"/>
      <c r="B129" s="31"/>
      <c r="C129" s="2"/>
      <c r="D129" s="2"/>
      <c r="E129" s="26"/>
    </row>
    <row r="130" spans="1:5" x14ac:dyDescent="0.15">
      <c r="A130" s="2"/>
      <c r="B130" s="31"/>
      <c r="C130" s="2"/>
      <c r="D130" s="2"/>
      <c r="E130" s="26"/>
    </row>
    <row r="131" spans="1:5" x14ac:dyDescent="0.15">
      <c r="A131" s="2"/>
      <c r="B131" s="31"/>
      <c r="C131" s="2"/>
      <c r="D131" s="2"/>
      <c r="E131" s="26"/>
    </row>
    <row r="132" spans="1:5" x14ac:dyDescent="0.15">
      <c r="A132" s="2"/>
      <c r="B132" s="31"/>
      <c r="C132" s="2"/>
      <c r="D132" s="2"/>
      <c r="E132" s="26"/>
    </row>
    <row r="133" spans="1:5" x14ac:dyDescent="0.15">
      <c r="A133" s="2"/>
      <c r="B133" s="31"/>
      <c r="C133" s="2"/>
      <c r="D133" s="2"/>
      <c r="E133" s="26"/>
    </row>
    <row r="134" spans="1:5" x14ac:dyDescent="0.15">
      <c r="A134" s="2"/>
      <c r="B134" s="31"/>
      <c r="C134" s="2"/>
      <c r="D134" s="2"/>
      <c r="E134" s="26"/>
    </row>
    <row r="135" spans="1:5" x14ac:dyDescent="0.15">
      <c r="A135" s="2"/>
      <c r="B135" s="31"/>
      <c r="C135" s="2"/>
      <c r="D135" s="2"/>
      <c r="E135" s="26"/>
    </row>
    <row r="136" spans="1:5" x14ac:dyDescent="0.15">
      <c r="A136" s="2"/>
      <c r="B136" s="31"/>
      <c r="C136" s="2"/>
      <c r="D136" s="2"/>
      <c r="E136" s="26"/>
    </row>
    <row r="137" spans="1:5" x14ac:dyDescent="0.15">
      <c r="A137" s="2"/>
      <c r="B137" s="31"/>
      <c r="C137" s="2"/>
      <c r="D137" s="2"/>
      <c r="E137" s="26"/>
    </row>
    <row r="138" spans="1:5" x14ac:dyDescent="0.15">
      <c r="A138" s="2"/>
      <c r="B138" s="31"/>
      <c r="C138" s="2"/>
      <c r="D138" s="2"/>
      <c r="E138" s="26"/>
    </row>
    <row r="139" spans="1:5" x14ac:dyDescent="0.15">
      <c r="A139" s="2"/>
      <c r="B139" s="31"/>
      <c r="C139" s="2"/>
      <c r="D139" s="2"/>
      <c r="E139" s="26"/>
    </row>
    <row r="140" spans="1:5" x14ac:dyDescent="0.15">
      <c r="A140" s="2"/>
      <c r="B140" s="31"/>
      <c r="C140" s="2"/>
      <c r="D140" s="2"/>
      <c r="E140" s="26"/>
    </row>
    <row r="141" spans="1:5" x14ac:dyDescent="0.15">
      <c r="A141" s="2"/>
      <c r="B141" s="31"/>
      <c r="C141" s="2"/>
      <c r="D141" s="2"/>
      <c r="E141" s="26"/>
    </row>
    <row r="142" spans="1:5" x14ac:dyDescent="0.15">
      <c r="A142" s="2"/>
      <c r="B142" s="31"/>
      <c r="C142" s="2"/>
      <c r="D142" s="2"/>
      <c r="E142" s="26"/>
    </row>
    <row r="143" spans="1:5" x14ac:dyDescent="0.15">
      <c r="A143" s="2"/>
      <c r="B143" s="31"/>
      <c r="C143" s="2"/>
      <c r="D143" s="2"/>
      <c r="E143" s="26"/>
    </row>
    <row r="144" spans="1:5" x14ac:dyDescent="0.15">
      <c r="A144" s="2"/>
      <c r="B144" s="31"/>
      <c r="C144" s="2"/>
      <c r="D144" s="2"/>
      <c r="E144" s="26"/>
    </row>
    <row r="145" spans="1:5" x14ac:dyDescent="0.15">
      <c r="A145" s="2"/>
      <c r="B145" s="31"/>
      <c r="C145" s="2"/>
      <c r="D145" s="2"/>
      <c r="E145" s="26"/>
    </row>
    <row r="146" spans="1:5" x14ac:dyDescent="0.15">
      <c r="A146" s="2"/>
      <c r="B146" s="31"/>
      <c r="C146" s="2"/>
      <c r="D146" s="2"/>
      <c r="E146" s="26"/>
    </row>
    <row r="147" spans="1:5" x14ac:dyDescent="0.15">
      <c r="A147" s="2"/>
      <c r="B147" s="31"/>
      <c r="C147" s="2"/>
      <c r="D147" s="2"/>
      <c r="E147" s="26"/>
    </row>
    <row r="148" spans="1:5" x14ac:dyDescent="0.15">
      <c r="A148" s="2"/>
      <c r="B148" s="31"/>
      <c r="C148" s="2"/>
      <c r="D148" s="2"/>
      <c r="E148" s="26"/>
    </row>
    <row r="149" spans="1:5" x14ac:dyDescent="0.15">
      <c r="A149" s="2"/>
      <c r="B149" s="31"/>
      <c r="C149" s="2"/>
      <c r="D149" s="2"/>
      <c r="E149" s="26"/>
    </row>
    <row r="150" spans="1:5" x14ac:dyDescent="0.15">
      <c r="A150" s="2"/>
      <c r="B150" s="31"/>
      <c r="C150" s="2"/>
      <c r="D150" s="2"/>
      <c r="E150" s="26"/>
    </row>
    <row r="151" spans="1:5" x14ac:dyDescent="0.15">
      <c r="A151" s="2"/>
      <c r="B151" s="31"/>
      <c r="C151" s="2"/>
      <c r="D151" s="2"/>
      <c r="E151" s="26"/>
    </row>
    <row r="152" spans="1:5" x14ac:dyDescent="0.15">
      <c r="A152" s="2"/>
      <c r="B152" s="31"/>
      <c r="C152" s="2"/>
      <c r="D152" s="2"/>
      <c r="E152" s="26"/>
    </row>
    <row r="153" spans="1:5" x14ac:dyDescent="0.15">
      <c r="A153" s="2"/>
      <c r="B153" s="31"/>
      <c r="C153" s="2"/>
      <c r="D153" s="2"/>
      <c r="E153" s="26"/>
    </row>
    <row r="154" spans="1:5" x14ac:dyDescent="0.15">
      <c r="A154" s="2"/>
      <c r="B154" s="31"/>
      <c r="C154" s="2"/>
      <c r="D154" s="2"/>
      <c r="E154" s="26"/>
    </row>
    <row r="155" spans="1:5" x14ac:dyDescent="0.15">
      <c r="A155" s="2"/>
      <c r="B155" s="31"/>
      <c r="C155" s="2"/>
      <c r="D155" s="2"/>
      <c r="E155" s="26"/>
    </row>
    <row r="156" spans="1:5" x14ac:dyDescent="0.15">
      <c r="A156" s="2"/>
      <c r="B156" s="31"/>
      <c r="C156" s="2"/>
      <c r="D156" s="2"/>
      <c r="E156" s="26"/>
    </row>
    <row r="157" spans="1:5" x14ac:dyDescent="0.15">
      <c r="A157" s="2"/>
      <c r="B157" s="31"/>
      <c r="C157" s="2"/>
      <c r="D157" s="2"/>
      <c r="E157" s="26"/>
    </row>
    <row r="158" spans="1:5" x14ac:dyDescent="0.15">
      <c r="A158" s="2"/>
      <c r="B158" s="31"/>
      <c r="C158" s="2"/>
      <c r="D158" s="2"/>
      <c r="E158" s="26"/>
    </row>
    <row r="159" spans="1:5" x14ac:dyDescent="0.15">
      <c r="A159" s="2"/>
      <c r="B159" s="31"/>
      <c r="C159" s="2"/>
      <c r="D159" s="2"/>
      <c r="E159" s="26"/>
    </row>
    <row r="160" spans="1:5" x14ac:dyDescent="0.15">
      <c r="A160" s="2"/>
      <c r="B160" s="31"/>
      <c r="C160" s="2"/>
      <c r="D160" s="2"/>
      <c r="E160" s="26"/>
    </row>
    <row r="161" spans="1:5" x14ac:dyDescent="0.15">
      <c r="A161" s="2"/>
      <c r="B161" s="31"/>
      <c r="C161" s="2"/>
      <c r="D161" s="2"/>
      <c r="E161" s="26"/>
    </row>
    <row r="162" spans="1:5" x14ac:dyDescent="0.15">
      <c r="A162" s="2"/>
      <c r="B162" s="31"/>
      <c r="C162" s="2"/>
      <c r="D162" s="2"/>
      <c r="E162" s="26"/>
    </row>
    <row r="163" spans="1:5" x14ac:dyDescent="0.15">
      <c r="A163" s="2"/>
      <c r="B163" s="31"/>
      <c r="C163" s="2"/>
      <c r="D163" s="2"/>
      <c r="E163" s="26"/>
    </row>
    <row r="164" spans="1:5" x14ac:dyDescent="0.15">
      <c r="A164" s="2"/>
      <c r="B164" s="31"/>
      <c r="C164" s="2"/>
      <c r="D164" s="2"/>
      <c r="E164" s="26"/>
    </row>
    <row r="165" spans="1:5" x14ac:dyDescent="0.15">
      <c r="A165" s="2"/>
      <c r="B165" s="31"/>
      <c r="C165" s="2"/>
      <c r="D165" s="2"/>
      <c r="E165" s="26"/>
    </row>
    <row r="166" spans="1:5" x14ac:dyDescent="0.15">
      <c r="A166" s="2"/>
      <c r="B166" s="31"/>
      <c r="C166" s="2"/>
      <c r="D166" s="2"/>
      <c r="E166" s="26"/>
    </row>
    <row r="167" spans="1:5" x14ac:dyDescent="0.15">
      <c r="A167" s="2"/>
      <c r="B167" s="31"/>
      <c r="C167" s="2"/>
      <c r="D167" s="2"/>
      <c r="E167" s="26"/>
    </row>
    <row r="168" spans="1:5" x14ac:dyDescent="0.15">
      <c r="A168" s="2"/>
      <c r="B168" s="31"/>
      <c r="C168" s="2"/>
      <c r="D168" s="2"/>
      <c r="E168" s="26"/>
    </row>
    <row r="169" spans="1:5" x14ac:dyDescent="0.15">
      <c r="A169" s="2"/>
      <c r="B169" s="31"/>
      <c r="C169" s="2"/>
      <c r="D169" s="2"/>
      <c r="E169" s="26"/>
    </row>
    <row r="170" spans="1:5" x14ac:dyDescent="0.15">
      <c r="A170" s="2"/>
      <c r="B170" s="31"/>
      <c r="C170" s="2"/>
      <c r="D170" s="2"/>
      <c r="E170" s="26"/>
    </row>
    <row r="171" spans="1:5" x14ac:dyDescent="0.15">
      <c r="A171" s="2"/>
      <c r="B171" s="31"/>
      <c r="C171" s="2"/>
      <c r="D171" s="2"/>
      <c r="E171" s="26"/>
    </row>
    <row r="172" spans="1:5" x14ac:dyDescent="0.15">
      <c r="A172" s="2"/>
      <c r="B172" s="31"/>
      <c r="C172" s="2"/>
      <c r="D172" s="2"/>
      <c r="E172" s="26"/>
    </row>
    <row r="173" spans="1:5" x14ac:dyDescent="0.15">
      <c r="A173" s="2"/>
      <c r="B173" s="31"/>
      <c r="C173" s="2"/>
      <c r="D173" s="2"/>
      <c r="E173" s="26"/>
    </row>
    <row r="174" spans="1:5" x14ac:dyDescent="0.15">
      <c r="A174" s="2"/>
      <c r="B174" s="31"/>
      <c r="C174" s="2"/>
      <c r="D174" s="2"/>
      <c r="E174" s="26"/>
    </row>
    <row r="175" spans="1:5" x14ac:dyDescent="0.15">
      <c r="A175" s="2"/>
      <c r="B175" s="31"/>
      <c r="C175" s="2"/>
      <c r="D175" s="2"/>
      <c r="E175" s="26"/>
    </row>
    <row r="176" spans="1:5" x14ac:dyDescent="0.15">
      <c r="A176" s="2"/>
      <c r="B176" s="31"/>
      <c r="C176" s="2"/>
      <c r="D176" s="2"/>
      <c r="E176" s="26"/>
    </row>
    <row r="177" spans="1:5" x14ac:dyDescent="0.15">
      <c r="A177" s="2"/>
      <c r="B177" s="31"/>
      <c r="C177" s="2"/>
      <c r="D177" s="2"/>
      <c r="E177" s="26"/>
    </row>
    <row r="178" spans="1:5" x14ac:dyDescent="0.15">
      <c r="A178" s="2"/>
      <c r="B178" s="31"/>
      <c r="C178" s="2"/>
      <c r="D178" s="2"/>
      <c r="E178" s="26"/>
    </row>
    <row r="179" spans="1:5" x14ac:dyDescent="0.15">
      <c r="A179" s="2"/>
      <c r="B179" s="31"/>
      <c r="C179" s="2"/>
      <c r="D179" s="2"/>
      <c r="E179" s="26"/>
    </row>
    <row r="180" spans="1:5" x14ac:dyDescent="0.15">
      <c r="A180" s="2"/>
      <c r="B180" s="31"/>
      <c r="C180" s="2"/>
      <c r="D180" s="2"/>
      <c r="E180" s="26"/>
    </row>
    <row r="181" spans="1:5" x14ac:dyDescent="0.15">
      <c r="A181" s="2"/>
      <c r="B181" s="31"/>
      <c r="C181" s="2"/>
      <c r="D181" s="2"/>
      <c r="E181" s="26"/>
    </row>
    <row r="182" spans="1:5" x14ac:dyDescent="0.15">
      <c r="A182" s="2"/>
      <c r="B182" s="31"/>
      <c r="C182" s="2"/>
      <c r="D182" s="2"/>
      <c r="E182" s="26"/>
    </row>
    <row r="183" spans="1:5" x14ac:dyDescent="0.15">
      <c r="A183" s="2"/>
      <c r="B183" s="31"/>
      <c r="C183" s="2"/>
      <c r="D183" s="2"/>
      <c r="E183" s="26"/>
    </row>
    <row r="184" spans="1:5" x14ac:dyDescent="0.15">
      <c r="A184" s="2"/>
      <c r="B184" s="31"/>
      <c r="C184" s="2"/>
      <c r="D184" s="2"/>
      <c r="E184" s="26"/>
    </row>
    <row r="185" spans="1:5" x14ac:dyDescent="0.15">
      <c r="A185" s="2"/>
      <c r="B185" s="31"/>
      <c r="C185" s="2"/>
      <c r="D185" s="2"/>
      <c r="E185" s="26"/>
    </row>
    <row r="186" spans="1:5" x14ac:dyDescent="0.15">
      <c r="A186" s="2"/>
      <c r="B186" s="31"/>
      <c r="C186" s="2"/>
      <c r="D186" s="2"/>
      <c r="E186" s="26"/>
    </row>
    <row r="187" spans="1:5" x14ac:dyDescent="0.15">
      <c r="A187" s="2"/>
      <c r="B187" s="31"/>
      <c r="C187" s="2"/>
      <c r="D187" s="2"/>
      <c r="E187" s="26"/>
    </row>
    <row r="188" spans="1:5" x14ac:dyDescent="0.15">
      <c r="A188" s="2"/>
      <c r="B188" s="31"/>
      <c r="C188" s="2"/>
      <c r="D188" s="2"/>
      <c r="E188" s="26"/>
    </row>
    <row r="189" spans="1:5" x14ac:dyDescent="0.15">
      <c r="A189" s="2"/>
      <c r="B189" s="31"/>
      <c r="C189" s="2"/>
      <c r="D189" s="2"/>
      <c r="E189" s="26"/>
    </row>
    <row r="190" spans="1:5" x14ac:dyDescent="0.15">
      <c r="A190" s="2"/>
      <c r="B190" s="31"/>
      <c r="C190" s="2"/>
      <c r="D190" s="2"/>
      <c r="E190" s="26"/>
    </row>
    <row r="191" spans="1:5" x14ac:dyDescent="0.15">
      <c r="A191" s="2"/>
      <c r="B191" s="31"/>
      <c r="C191" s="2"/>
      <c r="D191" s="2"/>
      <c r="E191" s="26"/>
    </row>
    <row r="192" spans="1:5" x14ac:dyDescent="0.15">
      <c r="A192" s="2"/>
      <c r="B192" s="31"/>
      <c r="C192" s="2"/>
      <c r="D192" s="2"/>
      <c r="E192" s="26"/>
    </row>
    <row r="193" spans="1:5" x14ac:dyDescent="0.15">
      <c r="A193" s="2"/>
      <c r="B193" s="31"/>
      <c r="C193" s="2"/>
      <c r="D193" s="2"/>
      <c r="E193" s="26"/>
    </row>
    <row r="194" spans="1:5" x14ac:dyDescent="0.15">
      <c r="A194" s="2"/>
      <c r="B194" s="31"/>
      <c r="C194" s="2"/>
      <c r="D194" s="2"/>
      <c r="E194" s="26"/>
    </row>
    <row r="195" spans="1:5" x14ac:dyDescent="0.15">
      <c r="A195" s="2"/>
      <c r="B195" s="31"/>
      <c r="C195" s="2"/>
      <c r="D195" s="2"/>
      <c r="E195" s="26"/>
    </row>
    <row r="196" spans="1:5" x14ac:dyDescent="0.15">
      <c r="A196" s="2"/>
      <c r="B196" s="31"/>
      <c r="C196" s="2"/>
      <c r="D196" s="2"/>
      <c r="E196" s="26"/>
    </row>
    <row r="197" spans="1:5" x14ac:dyDescent="0.15">
      <c r="A197" s="2"/>
      <c r="B197" s="31"/>
      <c r="C197" s="2"/>
      <c r="D197" s="2"/>
      <c r="E197" s="26"/>
    </row>
    <row r="198" spans="1:5" x14ac:dyDescent="0.15">
      <c r="A198" s="2"/>
      <c r="B198" s="31"/>
      <c r="C198" s="2"/>
      <c r="D198" s="2"/>
      <c r="E198" s="26"/>
    </row>
    <row r="199" spans="1:5" x14ac:dyDescent="0.15">
      <c r="A199" s="2"/>
      <c r="B199" s="31"/>
      <c r="C199" s="2"/>
      <c r="D199" s="2"/>
      <c r="E199" s="26"/>
    </row>
    <row r="200" spans="1:5" x14ac:dyDescent="0.15">
      <c r="A200" s="2"/>
      <c r="B200" s="31"/>
      <c r="C200" s="2"/>
      <c r="D200" s="2"/>
      <c r="E200" s="26"/>
    </row>
    <row r="201" spans="1:5" x14ac:dyDescent="0.15">
      <c r="A201" s="2"/>
      <c r="B201" s="31"/>
      <c r="C201" s="2"/>
      <c r="D201" s="2"/>
      <c r="E201" s="26"/>
    </row>
    <row r="202" spans="1:5" x14ac:dyDescent="0.15">
      <c r="A202" s="2"/>
      <c r="B202" s="31"/>
      <c r="C202" s="2"/>
      <c r="D202" s="2"/>
      <c r="E202" s="26"/>
    </row>
    <row r="203" spans="1:5" x14ac:dyDescent="0.15">
      <c r="A203" s="2"/>
      <c r="B203" s="31"/>
      <c r="C203" s="2"/>
      <c r="D203" s="2"/>
      <c r="E203" s="26"/>
    </row>
    <row r="204" spans="1:5" x14ac:dyDescent="0.15">
      <c r="A204" s="2"/>
      <c r="B204" s="31"/>
      <c r="C204" s="2"/>
      <c r="D204" s="2"/>
      <c r="E204" s="26"/>
    </row>
    <row r="205" spans="1:5" x14ac:dyDescent="0.15">
      <c r="A205" s="2"/>
      <c r="B205" s="31"/>
      <c r="C205" s="2"/>
      <c r="D205" s="2"/>
      <c r="E205" s="26"/>
    </row>
    <row r="206" spans="1:5" x14ac:dyDescent="0.15">
      <c r="A206" s="2"/>
      <c r="B206" s="31"/>
      <c r="C206" s="2"/>
      <c r="D206" s="2"/>
      <c r="E206" s="26"/>
    </row>
    <row r="207" spans="1:5" x14ac:dyDescent="0.15">
      <c r="A207" s="2"/>
      <c r="B207" s="31"/>
      <c r="C207" s="2"/>
      <c r="D207" s="2"/>
      <c r="E207" s="26"/>
    </row>
    <row r="208" spans="1:5" x14ac:dyDescent="0.15">
      <c r="A208" s="2"/>
      <c r="B208" s="31"/>
      <c r="C208" s="2"/>
      <c r="D208" s="2"/>
      <c r="E208" s="26"/>
    </row>
    <row r="209" spans="1:5" x14ac:dyDescent="0.15">
      <c r="A209" s="2"/>
      <c r="B209" s="31"/>
      <c r="C209" s="2"/>
      <c r="D209" s="2"/>
      <c r="E209" s="26"/>
    </row>
    <row r="210" spans="1:5" x14ac:dyDescent="0.15">
      <c r="A210" s="2"/>
      <c r="B210" s="31"/>
      <c r="C210" s="2"/>
      <c r="D210" s="2"/>
      <c r="E210" s="26"/>
    </row>
    <row r="211" spans="1:5" x14ac:dyDescent="0.15">
      <c r="A211" s="2"/>
      <c r="B211" s="31"/>
      <c r="C211" s="2"/>
      <c r="D211" s="2"/>
      <c r="E211" s="26"/>
    </row>
    <row r="212" spans="1:5" x14ac:dyDescent="0.15">
      <c r="A212" s="2"/>
      <c r="B212" s="31"/>
      <c r="C212" s="2"/>
      <c r="D212" s="2"/>
      <c r="E212" s="26"/>
    </row>
    <row r="213" spans="1:5" x14ac:dyDescent="0.15">
      <c r="A213" s="2"/>
      <c r="B213" s="31"/>
      <c r="C213" s="2"/>
      <c r="D213" s="2"/>
      <c r="E213" s="26"/>
    </row>
    <row r="214" spans="1:5" x14ac:dyDescent="0.15">
      <c r="A214" s="2"/>
      <c r="B214" s="31"/>
      <c r="C214" s="2"/>
      <c r="D214" s="2"/>
      <c r="E214" s="26"/>
    </row>
    <row r="215" spans="1:5" x14ac:dyDescent="0.15">
      <c r="A215" s="2"/>
      <c r="B215" s="31"/>
      <c r="C215" s="2"/>
      <c r="D215" s="2"/>
      <c r="E215" s="26"/>
    </row>
    <row r="216" spans="1:5" x14ac:dyDescent="0.15">
      <c r="A216" s="2"/>
      <c r="B216" s="31"/>
      <c r="C216" s="2"/>
      <c r="D216" s="2"/>
      <c r="E216" s="26"/>
    </row>
    <row r="217" spans="1:5" x14ac:dyDescent="0.15">
      <c r="A217" s="2"/>
      <c r="B217" s="31"/>
      <c r="C217" s="2"/>
      <c r="D217" s="2"/>
      <c r="E217" s="26"/>
    </row>
    <row r="218" spans="1:5" x14ac:dyDescent="0.15">
      <c r="A218" s="2"/>
      <c r="B218" s="31"/>
      <c r="C218" s="2"/>
      <c r="D218" s="2"/>
      <c r="E218" s="26"/>
    </row>
    <row r="219" spans="1:5" x14ac:dyDescent="0.15">
      <c r="A219" s="2"/>
      <c r="B219" s="31"/>
      <c r="C219" s="2"/>
      <c r="D219" s="2"/>
      <c r="E219" s="26"/>
    </row>
    <row r="220" spans="1:5" x14ac:dyDescent="0.15">
      <c r="A220" s="2"/>
      <c r="B220" s="31"/>
      <c r="C220" s="2"/>
      <c r="D220" s="2"/>
      <c r="E220" s="26"/>
    </row>
    <row r="221" spans="1:5" x14ac:dyDescent="0.15">
      <c r="A221" s="2"/>
      <c r="B221" s="31"/>
      <c r="C221" s="2"/>
      <c r="D221" s="2"/>
      <c r="E221" s="26"/>
    </row>
    <row r="222" spans="1:5" x14ac:dyDescent="0.15">
      <c r="A222" s="2"/>
      <c r="B222" s="31"/>
      <c r="C222" s="2"/>
      <c r="D222" s="2"/>
      <c r="E222" s="26"/>
    </row>
    <row r="223" spans="1:5" x14ac:dyDescent="0.15">
      <c r="A223" s="2"/>
      <c r="B223" s="31"/>
      <c r="C223" s="2"/>
      <c r="D223" s="2"/>
      <c r="E223" s="26"/>
    </row>
    <row r="224" spans="1:5" x14ac:dyDescent="0.15">
      <c r="A224" s="2"/>
      <c r="B224" s="31"/>
      <c r="C224" s="2"/>
      <c r="D224" s="2"/>
      <c r="E224" s="26"/>
    </row>
    <row r="225" spans="1:5" x14ac:dyDescent="0.15">
      <c r="A225" s="2"/>
      <c r="B225" s="31"/>
      <c r="C225" s="2"/>
      <c r="D225" s="2"/>
      <c r="E225" s="26"/>
    </row>
    <row r="226" spans="1:5" x14ac:dyDescent="0.15">
      <c r="A226" s="2"/>
      <c r="B226" s="31"/>
      <c r="C226" s="2"/>
      <c r="D226" s="2"/>
      <c r="E226" s="26"/>
    </row>
    <row r="227" spans="1:5" x14ac:dyDescent="0.15">
      <c r="A227" s="2"/>
      <c r="B227" s="31"/>
      <c r="C227" s="2"/>
      <c r="D227" s="2"/>
      <c r="E227" s="26"/>
    </row>
    <row r="228" spans="1:5" x14ac:dyDescent="0.15">
      <c r="A228" s="2"/>
      <c r="B228" s="31"/>
      <c r="C228" s="2"/>
      <c r="D228" s="2"/>
      <c r="E228" s="26"/>
    </row>
    <row r="229" spans="1:5" x14ac:dyDescent="0.15">
      <c r="A229" s="2"/>
      <c r="B229" s="31"/>
      <c r="C229" s="2"/>
      <c r="D229" s="2"/>
      <c r="E229" s="26"/>
    </row>
    <row r="230" spans="1:5" x14ac:dyDescent="0.15">
      <c r="A230" s="2"/>
      <c r="B230" s="31"/>
      <c r="C230" s="2"/>
      <c r="D230" s="2"/>
      <c r="E230" s="26"/>
    </row>
    <row r="231" spans="1:5" x14ac:dyDescent="0.15">
      <c r="A231" s="2"/>
      <c r="B231" s="31"/>
      <c r="C231" s="2"/>
      <c r="D231" s="2"/>
      <c r="E231" s="26"/>
    </row>
    <row r="232" spans="1:5" x14ac:dyDescent="0.15">
      <c r="A232" s="2"/>
      <c r="B232" s="31"/>
      <c r="C232" s="2"/>
      <c r="D232" s="2"/>
      <c r="E232" s="26"/>
    </row>
    <row r="233" spans="1:5" x14ac:dyDescent="0.15">
      <c r="A233" s="2"/>
      <c r="B233" s="31"/>
      <c r="C233" s="2"/>
      <c r="D233" s="2"/>
      <c r="E233" s="26"/>
    </row>
    <row r="234" spans="1:5" x14ac:dyDescent="0.15">
      <c r="A234" s="2"/>
      <c r="B234" s="31"/>
      <c r="C234" s="2"/>
      <c r="D234" s="2"/>
      <c r="E234" s="26"/>
    </row>
    <row r="235" spans="1:5" x14ac:dyDescent="0.15">
      <c r="A235" s="2"/>
      <c r="B235" s="31"/>
      <c r="C235" s="2"/>
      <c r="D235" s="2"/>
      <c r="E235" s="26"/>
    </row>
    <row r="236" spans="1:5" x14ac:dyDescent="0.15">
      <c r="A236" s="2"/>
      <c r="B236" s="31"/>
      <c r="C236" s="2"/>
      <c r="D236" s="2"/>
      <c r="E236" s="26"/>
    </row>
    <row r="237" spans="1:5" x14ac:dyDescent="0.15">
      <c r="A237" s="2"/>
      <c r="B237" s="31"/>
      <c r="C237" s="2"/>
      <c r="D237" s="2"/>
      <c r="E237" s="26"/>
    </row>
    <row r="238" spans="1:5" x14ac:dyDescent="0.15">
      <c r="A238" s="2"/>
      <c r="B238" s="31"/>
      <c r="C238" s="2"/>
      <c r="D238" s="2"/>
      <c r="E238" s="26"/>
    </row>
    <row r="239" spans="1:5" x14ac:dyDescent="0.15">
      <c r="A239" s="2"/>
      <c r="B239" s="31"/>
      <c r="C239" s="2"/>
      <c r="D239" s="2"/>
      <c r="E239" s="26"/>
    </row>
    <row r="240" spans="1:5" x14ac:dyDescent="0.15">
      <c r="A240" s="2"/>
      <c r="B240" s="31"/>
      <c r="C240" s="2"/>
      <c r="D240" s="2"/>
      <c r="E240" s="26"/>
    </row>
    <row r="241" spans="1:5" x14ac:dyDescent="0.15">
      <c r="A241" s="2"/>
      <c r="B241" s="31"/>
      <c r="C241" s="2"/>
      <c r="D241" s="2"/>
      <c r="E241" s="26"/>
    </row>
    <row r="242" spans="1:5" x14ac:dyDescent="0.15">
      <c r="A242" s="2"/>
      <c r="B242" s="31"/>
      <c r="C242" s="2"/>
      <c r="D242" s="2"/>
      <c r="E242" s="26"/>
    </row>
    <row r="243" spans="1:5" x14ac:dyDescent="0.15">
      <c r="A243" s="2"/>
      <c r="B243" s="31"/>
      <c r="C243" s="2"/>
      <c r="D243" s="2"/>
      <c r="E243" s="26"/>
    </row>
    <row r="244" spans="1:5" x14ac:dyDescent="0.15">
      <c r="A244" s="2"/>
      <c r="B244" s="31"/>
      <c r="C244" s="2"/>
      <c r="D244" s="2"/>
      <c r="E244" s="26"/>
    </row>
    <row r="245" spans="1:5" x14ac:dyDescent="0.15">
      <c r="A245" s="2"/>
      <c r="B245" s="31"/>
      <c r="C245" s="2"/>
      <c r="D245" s="2"/>
      <c r="E245" s="26"/>
    </row>
    <row r="246" spans="1:5" x14ac:dyDescent="0.15">
      <c r="A246" s="2"/>
      <c r="B246" s="31"/>
      <c r="C246" s="2"/>
      <c r="D246" s="2"/>
      <c r="E246" s="26"/>
    </row>
    <row r="247" spans="1:5" x14ac:dyDescent="0.15">
      <c r="A247" s="2"/>
      <c r="B247" s="31"/>
      <c r="C247" s="2"/>
      <c r="D247" s="2"/>
      <c r="E247" s="26"/>
    </row>
    <row r="248" spans="1:5" x14ac:dyDescent="0.15">
      <c r="A248" s="2"/>
      <c r="B248" s="31"/>
      <c r="C248" s="2"/>
      <c r="D248" s="2"/>
      <c r="E248" s="26"/>
    </row>
    <row r="249" spans="1:5" x14ac:dyDescent="0.15">
      <c r="A249" s="2"/>
      <c r="B249" s="31"/>
      <c r="C249" s="2"/>
      <c r="D249" s="2"/>
      <c r="E249" s="26"/>
    </row>
    <row r="250" spans="1:5" x14ac:dyDescent="0.15">
      <c r="A250" s="2"/>
      <c r="B250" s="31"/>
      <c r="C250" s="2"/>
      <c r="D250" s="2"/>
      <c r="E250" s="26"/>
    </row>
    <row r="251" spans="1:5" x14ac:dyDescent="0.15">
      <c r="A251" s="2"/>
      <c r="B251" s="31"/>
      <c r="C251" s="2"/>
      <c r="D251" s="2"/>
      <c r="E251" s="26"/>
    </row>
    <row r="252" spans="1:5" x14ac:dyDescent="0.15">
      <c r="A252" s="2"/>
      <c r="B252" s="31"/>
      <c r="C252" s="2"/>
      <c r="D252" s="2"/>
      <c r="E252" s="26"/>
    </row>
    <row r="253" spans="1:5" x14ac:dyDescent="0.15">
      <c r="A253" s="2"/>
      <c r="B253" s="31"/>
      <c r="C253" s="2"/>
      <c r="D253" s="2"/>
      <c r="E253" s="26"/>
    </row>
    <row r="254" spans="1:5" x14ac:dyDescent="0.15">
      <c r="A254" s="2"/>
      <c r="B254" s="31"/>
      <c r="C254" s="2"/>
      <c r="D254" s="2"/>
      <c r="E254" s="26"/>
    </row>
    <row r="255" spans="1:5" x14ac:dyDescent="0.15">
      <c r="A255" s="2"/>
      <c r="B255" s="31"/>
      <c r="C255" s="2"/>
      <c r="D255" s="2"/>
      <c r="E255" s="26"/>
    </row>
    <row r="256" spans="1:5" x14ac:dyDescent="0.15">
      <c r="A256" s="2"/>
      <c r="B256" s="31"/>
      <c r="C256" s="2"/>
      <c r="D256" s="2"/>
      <c r="E256" s="26"/>
    </row>
    <row r="257" spans="1:5" x14ac:dyDescent="0.15">
      <c r="A257" s="2"/>
      <c r="B257" s="31"/>
      <c r="C257" s="2"/>
      <c r="D257" s="2"/>
      <c r="E257" s="26"/>
    </row>
    <row r="258" spans="1:5" x14ac:dyDescent="0.15">
      <c r="A258" s="2"/>
      <c r="B258" s="31"/>
      <c r="C258" s="2"/>
      <c r="D258" s="2"/>
      <c r="E258" s="26"/>
    </row>
    <row r="259" spans="1:5" x14ac:dyDescent="0.15">
      <c r="A259" s="2"/>
      <c r="B259" s="31"/>
      <c r="C259" s="2"/>
      <c r="D259" s="2"/>
      <c r="E259" s="26"/>
    </row>
    <row r="260" spans="1:5" x14ac:dyDescent="0.15">
      <c r="A260" s="2"/>
      <c r="B260" s="31"/>
      <c r="C260" s="2"/>
      <c r="D260" s="2"/>
      <c r="E260" s="26"/>
    </row>
    <row r="261" spans="1:5" x14ac:dyDescent="0.15">
      <c r="A261" s="2"/>
      <c r="B261" s="31"/>
      <c r="C261" s="2"/>
      <c r="D261" s="2"/>
      <c r="E261" s="26"/>
    </row>
    <row r="262" spans="1:5" x14ac:dyDescent="0.15">
      <c r="A262" s="2"/>
      <c r="B262" s="31"/>
      <c r="C262" s="2"/>
      <c r="D262" s="2"/>
      <c r="E262" s="26"/>
    </row>
    <row r="263" spans="1:5" x14ac:dyDescent="0.15">
      <c r="A263" s="2"/>
      <c r="B263" s="31"/>
      <c r="C263" s="2"/>
      <c r="D263" s="2"/>
      <c r="E263" s="26"/>
    </row>
    <row r="264" spans="1:5" x14ac:dyDescent="0.15">
      <c r="A264" s="2"/>
      <c r="B264" s="31"/>
      <c r="C264" s="2"/>
      <c r="D264" s="2"/>
      <c r="E264" s="26"/>
    </row>
    <row r="265" spans="1:5" x14ac:dyDescent="0.15">
      <c r="A265" s="2"/>
      <c r="B265" s="31"/>
      <c r="C265" s="2"/>
      <c r="D265" s="2"/>
      <c r="E265" s="26"/>
    </row>
    <row r="266" spans="1:5" x14ac:dyDescent="0.15">
      <c r="A266" s="2"/>
      <c r="B266" s="31"/>
      <c r="C266" s="2"/>
      <c r="D266" s="2"/>
      <c r="E266" s="26"/>
    </row>
    <row r="267" spans="1:5" x14ac:dyDescent="0.15">
      <c r="A267" s="2"/>
      <c r="B267" s="31"/>
      <c r="C267" s="2"/>
      <c r="D267" s="2"/>
      <c r="E267" s="26"/>
    </row>
    <row r="268" spans="1:5" x14ac:dyDescent="0.15">
      <c r="A268" s="2"/>
      <c r="B268" s="31"/>
      <c r="C268" s="2"/>
      <c r="D268" s="2"/>
      <c r="E268" s="26"/>
    </row>
    <row r="269" spans="1:5" x14ac:dyDescent="0.15">
      <c r="A269" s="2"/>
      <c r="B269" s="31"/>
      <c r="C269" s="2"/>
      <c r="D269" s="2"/>
      <c r="E269" s="26"/>
    </row>
    <row r="270" spans="1:5" x14ac:dyDescent="0.15">
      <c r="A270" s="2"/>
      <c r="B270" s="31"/>
      <c r="C270" s="2"/>
      <c r="D270" s="2"/>
      <c r="E270" s="26"/>
    </row>
    <row r="271" spans="1:5" x14ac:dyDescent="0.15">
      <c r="A271" s="2"/>
      <c r="B271" s="31"/>
      <c r="C271" s="2"/>
      <c r="D271" s="2"/>
      <c r="E271" s="26"/>
    </row>
    <row r="272" spans="1:5" x14ac:dyDescent="0.15">
      <c r="A272" s="2"/>
      <c r="B272" s="31"/>
      <c r="C272" s="2"/>
      <c r="D272" s="2"/>
      <c r="E272" s="26"/>
    </row>
    <row r="273" spans="1:5" x14ac:dyDescent="0.15">
      <c r="A273" s="2"/>
      <c r="B273" s="31"/>
      <c r="C273" s="2"/>
      <c r="D273" s="2"/>
      <c r="E273" s="26"/>
    </row>
    <row r="274" spans="1:5" x14ac:dyDescent="0.15">
      <c r="A274" s="2"/>
      <c r="B274" s="31"/>
      <c r="C274" s="2"/>
      <c r="D274" s="2"/>
      <c r="E274" s="26"/>
    </row>
    <row r="275" spans="1:5" x14ac:dyDescent="0.15">
      <c r="A275" s="2"/>
      <c r="B275" s="31"/>
      <c r="C275" s="2"/>
      <c r="D275" s="2"/>
      <c r="E275" s="26"/>
    </row>
    <row r="276" spans="1:5" x14ac:dyDescent="0.15">
      <c r="A276" s="2"/>
      <c r="B276" s="31"/>
      <c r="C276" s="2"/>
      <c r="D276" s="2"/>
      <c r="E276" s="26"/>
    </row>
    <row r="277" spans="1:5" x14ac:dyDescent="0.15">
      <c r="A277" s="2"/>
      <c r="B277" s="31"/>
      <c r="C277" s="2"/>
      <c r="D277" s="2"/>
      <c r="E277" s="26"/>
    </row>
    <row r="278" spans="1:5" x14ac:dyDescent="0.15">
      <c r="A278" s="2"/>
      <c r="B278" s="31"/>
      <c r="C278" s="2"/>
      <c r="D278" s="2"/>
      <c r="E278" s="26"/>
    </row>
    <row r="279" spans="1:5" x14ac:dyDescent="0.15">
      <c r="A279" s="2"/>
      <c r="B279" s="31"/>
      <c r="C279" s="2"/>
      <c r="D279" s="2"/>
      <c r="E279" s="26"/>
    </row>
    <row r="280" spans="1:5" x14ac:dyDescent="0.15">
      <c r="A280" s="2"/>
      <c r="B280" s="31"/>
      <c r="C280" s="2"/>
      <c r="D280" s="2"/>
      <c r="E280" s="26"/>
    </row>
    <row r="281" spans="1:5" x14ac:dyDescent="0.15">
      <c r="A281" s="2"/>
      <c r="B281" s="31"/>
      <c r="C281" s="2"/>
      <c r="D281" s="2"/>
      <c r="E281" s="26"/>
    </row>
    <row r="282" spans="1:5" x14ac:dyDescent="0.15">
      <c r="A282" s="2"/>
      <c r="B282" s="31"/>
      <c r="C282" s="2"/>
      <c r="D282" s="2"/>
      <c r="E282" s="26"/>
    </row>
    <row r="283" spans="1:5" x14ac:dyDescent="0.15">
      <c r="A283" s="2"/>
      <c r="B283" s="31"/>
      <c r="C283" s="2"/>
      <c r="D283" s="2"/>
      <c r="E283" s="26"/>
    </row>
    <row r="284" spans="1:5" x14ac:dyDescent="0.15">
      <c r="A284" s="2"/>
      <c r="B284" s="31"/>
      <c r="C284" s="2"/>
      <c r="D284" s="2"/>
      <c r="E284" s="26"/>
    </row>
    <row r="285" spans="1:5" x14ac:dyDescent="0.15">
      <c r="A285" s="2"/>
      <c r="B285" s="31"/>
      <c r="C285" s="2"/>
      <c r="D285" s="2"/>
      <c r="E285" s="26"/>
    </row>
    <row r="286" spans="1:5" x14ac:dyDescent="0.15">
      <c r="A286" s="2"/>
      <c r="B286" s="31"/>
      <c r="C286" s="2"/>
      <c r="D286" s="2"/>
      <c r="E286" s="26"/>
    </row>
    <row r="287" spans="1:5" x14ac:dyDescent="0.15">
      <c r="A287" s="2"/>
      <c r="B287" s="31"/>
      <c r="C287" s="2"/>
      <c r="D287" s="2"/>
      <c r="E287" s="26"/>
    </row>
    <row r="288" spans="1:5" x14ac:dyDescent="0.15">
      <c r="A288" s="2"/>
      <c r="B288" s="31"/>
      <c r="C288" s="2"/>
      <c r="D288" s="2"/>
      <c r="E288" s="26"/>
    </row>
    <row r="289" spans="1:5" x14ac:dyDescent="0.15">
      <c r="A289" s="2"/>
      <c r="B289" s="31"/>
      <c r="C289" s="2"/>
      <c r="D289" s="2"/>
      <c r="E289" s="26"/>
    </row>
    <row r="290" spans="1:5" x14ac:dyDescent="0.15">
      <c r="A290" s="2"/>
      <c r="B290" s="31"/>
      <c r="C290" s="2"/>
      <c r="D290" s="2"/>
      <c r="E290" s="26"/>
    </row>
    <row r="291" spans="1:5" x14ac:dyDescent="0.15">
      <c r="A291" s="2"/>
      <c r="B291" s="31"/>
      <c r="C291" s="2"/>
      <c r="D291" s="2"/>
      <c r="E291" s="26"/>
    </row>
    <row r="292" spans="1:5" x14ac:dyDescent="0.15">
      <c r="A292" s="2"/>
      <c r="B292" s="31"/>
      <c r="C292" s="2"/>
      <c r="D292" s="2"/>
      <c r="E292" s="26"/>
    </row>
    <row r="293" spans="1:5" x14ac:dyDescent="0.15">
      <c r="A293" s="2"/>
      <c r="B293" s="31"/>
      <c r="C293" s="2"/>
      <c r="D293" s="2"/>
      <c r="E293" s="26"/>
    </row>
    <row r="294" spans="1:5" x14ac:dyDescent="0.15">
      <c r="A294" s="2"/>
      <c r="B294" s="31"/>
      <c r="C294" s="2"/>
      <c r="D294" s="2"/>
      <c r="E294" s="26"/>
    </row>
    <row r="295" spans="1:5" x14ac:dyDescent="0.15">
      <c r="A295" s="2"/>
      <c r="B295" s="31"/>
      <c r="C295" s="2"/>
      <c r="D295" s="2"/>
      <c r="E295" s="26"/>
    </row>
    <row r="296" spans="1:5" x14ac:dyDescent="0.15">
      <c r="A296" s="2"/>
      <c r="B296" s="31"/>
      <c r="C296" s="2"/>
      <c r="D296" s="2"/>
      <c r="E296" s="26"/>
    </row>
    <row r="297" spans="1:5" x14ac:dyDescent="0.15">
      <c r="A297" s="2"/>
      <c r="B297" s="31"/>
      <c r="C297" s="2"/>
      <c r="D297" s="2"/>
      <c r="E297" s="26"/>
    </row>
    <row r="298" spans="1:5" x14ac:dyDescent="0.15">
      <c r="A298" s="2"/>
      <c r="B298" s="31"/>
      <c r="C298" s="2"/>
      <c r="D298" s="2"/>
      <c r="E298" s="26"/>
    </row>
    <row r="299" spans="1:5" x14ac:dyDescent="0.15">
      <c r="A299" s="2"/>
      <c r="B299" s="31"/>
      <c r="C299" s="2"/>
      <c r="D299" s="2"/>
      <c r="E299" s="26"/>
    </row>
    <row r="300" spans="1:5" x14ac:dyDescent="0.15">
      <c r="A300" s="2"/>
      <c r="B300" s="31"/>
      <c r="C300" s="2"/>
      <c r="D300" s="2"/>
      <c r="E300" s="26"/>
    </row>
    <row r="301" spans="1:5" x14ac:dyDescent="0.15">
      <c r="A301" s="2"/>
      <c r="B301" s="31"/>
      <c r="C301" s="2"/>
      <c r="D301" s="2"/>
      <c r="E301" s="26"/>
    </row>
    <row r="302" spans="1:5" x14ac:dyDescent="0.15">
      <c r="A302" s="2"/>
      <c r="B302" s="31"/>
      <c r="C302" s="2"/>
      <c r="D302" s="2"/>
      <c r="E302" s="26"/>
    </row>
    <row r="303" spans="1:5" x14ac:dyDescent="0.15">
      <c r="A303" s="2"/>
      <c r="B303" s="31"/>
      <c r="C303" s="2"/>
      <c r="D303" s="2"/>
      <c r="E303" s="26"/>
    </row>
    <row r="304" spans="1:5" x14ac:dyDescent="0.15">
      <c r="A304" s="2"/>
      <c r="B304" s="31"/>
      <c r="C304" s="2"/>
      <c r="D304" s="2"/>
      <c r="E304" s="26"/>
    </row>
    <row r="305" spans="1:5" x14ac:dyDescent="0.15">
      <c r="A305" s="2"/>
      <c r="B305" s="31"/>
      <c r="C305" s="2"/>
      <c r="D305" s="2"/>
      <c r="E305" s="26"/>
    </row>
    <row r="306" spans="1:5" x14ac:dyDescent="0.15">
      <c r="A306" s="2"/>
      <c r="B306" s="31"/>
      <c r="C306" s="2"/>
      <c r="D306" s="2"/>
      <c r="E306" s="26"/>
    </row>
    <row r="307" spans="1:5" x14ac:dyDescent="0.15">
      <c r="A307" s="2"/>
      <c r="B307" s="31"/>
      <c r="C307" s="2"/>
      <c r="D307" s="2"/>
      <c r="E307" s="26"/>
    </row>
    <row r="308" spans="1:5" x14ac:dyDescent="0.15">
      <c r="A308" s="2"/>
      <c r="B308" s="31"/>
      <c r="C308" s="2"/>
      <c r="D308" s="2"/>
      <c r="E308" s="26"/>
    </row>
    <row r="309" spans="1:5" x14ac:dyDescent="0.15">
      <c r="A309" s="2"/>
      <c r="B309" s="31"/>
      <c r="C309" s="2"/>
      <c r="D309" s="2"/>
      <c r="E309" s="26"/>
    </row>
    <row r="310" spans="1:5" x14ac:dyDescent="0.15">
      <c r="A310" s="2"/>
      <c r="B310" s="31"/>
      <c r="C310" s="2"/>
      <c r="D310" s="2"/>
      <c r="E310" s="26"/>
    </row>
    <row r="311" spans="1:5" x14ac:dyDescent="0.15">
      <c r="A311" s="2"/>
      <c r="B311" s="31"/>
      <c r="C311" s="2"/>
      <c r="D311" s="2"/>
      <c r="E311" s="26"/>
    </row>
    <row r="312" spans="1:5" x14ac:dyDescent="0.15">
      <c r="A312" s="2"/>
      <c r="B312" s="31"/>
      <c r="C312" s="2"/>
      <c r="D312" s="2"/>
      <c r="E312" s="26"/>
    </row>
    <row r="313" spans="1:5" x14ac:dyDescent="0.15">
      <c r="A313" s="2"/>
      <c r="B313" s="31"/>
      <c r="C313" s="2"/>
      <c r="D313" s="2"/>
      <c r="E313" s="26"/>
    </row>
    <row r="314" spans="1:5" x14ac:dyDescent="0.15">
      <c r="A314" s="2"/>
      <c r="B314" s="31"/>
      <c r="C314" s="2"/>
      <c r="D314" s="2"/>
      <c r="E314" s="26"/>
    </row>
    <row r="315" spans="1:5" x14ac:dyDescent="0.15">
      <c r="A315" s="2"/>
      <c r="B315" s="31"/>
      <c r="C315" s="2"/>
      <c r="D315" s="2"/>
      <c r="E315" s="26"/>
    </row>
    <row r="316" spans="1:5" x14ac:dyDescent="0.15">
      <c r="A316" s="2"/>
      <c r="B316" s="31"/>
      <c r="C316" s="2"/>
      <c r="D316" s="2"/>
      <c r="E316" s="26"/>
    </row>
    <row r="317" spans="1:5" x14ac:dyDescent="0.15">
      <c r="A317" s="2"/>
      <c r="B317" s="31"/>
      <c r="C317" s="2"/>
      <c r="D317" s="2"/>
      <c r="E317" s="26"/>
    </row>
    <row r="318" spans="1:5" x14ac:dyDescent="0.15">
      <c r="A318" s="2"/>
      <c r="B318" s="31"/>
      <c r="C318" s="2"/>
      <c r="D318" s="2"/>
      <c r="E318" s="26"/>
    </row>
    <row r="319" spans="1:5" x14ac:dyDescent="0.15">
      <c r="A319" s="2"/>
      <c r="B319" s="31"/>
      <c r="C319" s="2"/>
      <c r="D319" s="2"/>
      <c r="E319" s="26"/>
    </row>
    <row r="320" spans="1:5" x14ac:dyDescent="0.15">
      <c r="A320" s="2"/>
      <c r="B320" s="31"/>
      <c r="C320" s="2"/>
      <c r="D320" s="2"/>
      <c r="E320" s="26"/>
    </row>
    <row r="321" spans="1:5" x14ac:dyDescent="0.15">
      <c r="A321" s="2"/>
      <c r="B321" s="31"/>
      <c r="C321" s="2"/>
      <c r="D321" s="2"/>
      <c r="E321" s="26"/>
    </row>
    <row r="322" spans="1:5" x14ac:dyDescent="0.15">
      <c r="A322" s="2"/>
      <c r="B322" s="31"/>
      <c r="C322" s="2"/>
      <c r="D322" s="2"/>
      <c r="E322" s="26"/>
    </row>
    <row r="323" spans="1:5" x14ac:dyDescent="0.15">
      <c r="A323" s="2"/>
      <c r="B323" s="31"/>
      <c r="C323" s="2"/>
      <c r="D323" s="2"/>
      <c r="E323" s="26"/>
    </row>
    <row r="324" spans="1:5" x14ac:dyDescent="0.15">
      <c r="A324" s="2"/>
      <c r="B324" s="31"/>
      <c r="C324" s="2"/>
      <c r="D324" s="2"/>
      <c r="E324" s="26"/>
    </row>
    <row r="325" spans="1:5" x14ac:dyDescent="0.15">
      <c r="A325" s="2"/>
      <c r="B325" s="31"/>
      <c r="C325" s="2"/>
      <c r="D325" s="2"/>
      <c r="E325" s="26"/>
    </row>
    <row r="326" spans="1:5" x14ac:dyDescent="0.15">
      <c r="A326" s="2"/>
      <c r="B326" s="31"/>
      <c r="C326" s="2"/>
      <c r="D326" s="2"/>
      <c r="E326" s="26"/>
    </row>
    <row r="327" spans="1:5" x14ac:dyDescent="0.15">
      <c r="A327" s="2"/>
      <c r="B327" s="31"/>
      <c r="C327" s="2"/>
      <c r="D327" s="2"/>
      <c r="E327" s="26"/>
    </row>
    <row r="328" spans="1:5" x14ac:dyDescent="0.15">
      <c r="A328" s="2"/>
      <c r="B328" s="31"/>
      <c r="C328" s="2"/>
      <c r="D328" s="2"/>
      <c r="E328" s="26"/>
    </row>
    <row r="329" spans="1:5" x14ac:dyDescent="0.15">
      <c r="A329" s="2"/>
      <c r="B329" s="31"/>
      <c r="C329" s="2"/>
      <c r="D329" s="2"/>
      <c r="E329" s="26"/>
    </row>
    <row r="330" spans="1:5" x14ac:dyDescent="0.15">
      <c r="A330" s="2"/>
      <c r="B330" s="31"/>
      <c r="C330" s="2"/>
      <c r="D330" s="2"/>
      <c r="E330" s="26"/>
    </row>
    <row r="331" spans="1:5" x14ac:dyDescent="0.15">
      <c r="A331" s="2"/>
      <c r="B331" s="31"/>
      <c r="C331" s="2"/>
      <c r="D331" s="2"/>
      <c r="E331" s="26"/>
    </row>
    <row r="332" spans="1:5" x14ac:dyDescent="0.15">
      <c r="A332" s="2"/>
      <c r="B332" s="31"/>
      <c r="C332" s="2"/>
      <c r="D332" s="2"/>
      <c r="E332" s="26"/>
    </row>
    <row r="333" spans="1:5" x14ac:dyDescent="0.15">
      <c r="A333" s="2"/>
      <c r="B333" s="31"/>
      <c r="C333" s="2"/>
      <c r="D333" s="2"/>
      <c r="E333" s="26"/>
    </row>
    <row r="334" spans="1:5" x14ac:dyDescent="0.15">
      <c r="A334" s="2"/>
      <c r="B334" s="31"/>
      <c r="C334" s="2"/>
      <c r="D334" s="2"/>
      <c r="E334" s="26"/>
    </row>
    <row r="335" spans="1:5" x14ac:dyDescent="0.15">
      <c r="A335" s="2"/>
      <c r="B335" s="31"/>
      <c r="C335" s="2"/>
      <c r="D335" s="2"/>
      <c r="E335" s="26"/>
    </row>
    <row r="336" spans="1:5" x14ac:dyDescent="0.15">
      <c r="A336" s="2"/>
      <c r="B336" s="31"/>
      <c r="C336" s="2"/>
      <c r="D336" s="2"/>
      <c r="E336" s="26"/>
    </row>
    <row r="337" spans="1:5" x14ac:dyDescent="0.15">
      <c r="A337" s="2"/>
      <c r="B337" s="31"/>
      <c r="C337" s="2"/>
      <c r="D337" s="2"/>
      <c r="E337" s="26"/>
    </row>
    <row r="338" spans="1:5" x14ac:dyDescent="0.15">
      <c r="A338" s="2"/>
      <c r="B338" s="31"/>
      <c r="C338" s="2"/>
      <c r="D338" s="2"/>
      <c r="E338" s="26"/>
    </row>
    <row r="339" spans="1:5" x14ac:dyDescent="0.15">
      <c r="A339" s="2"/>
      <c r="B339" s="31"/>
      <c r="C339" s="2"/>
      <c r="D339" s="2"/>
      <c r="E339" s="26"/>
    </row>
    <row r="340" spans="1:5" x14ac:dyDescent="0.15">
      <c r="A340" s="2"/>
      <c r="B340" s="31"/>
      <c r="C340" s="2"/>
      <c r="D340" s="2"/>
      <c r="E340" s="26"/>
    </row>
    <row r="341" spans="1:5" x14ac:dyDescent="0.15">
      <c r="A341" s="2"/>
      <c r="B341" s="31"/>
      <c r="C341" s="2"/>
      <c r="D341" s="2"/>
      <c r="E341" s="26"/>
    </row>
    <row r="342" spans="1:5" x14ac:dyDescent="0.15">
      <c r="A342" s="2"/>
      <c r="B342" s="31"/>
      <c r="C342" s="2"/>
      <c r="D342" s="2"/>
      <c r="E342" s="26"/>
    </row>
    <row r="343" spans="1:5" x14ac:dyDescent="0.15">
      <c r="A343" s="2"/>
      <c r="B343" s="31"/>
      <c r="C343" s="2"/>
      <c r="D343" s="2"/>
      <c r="E343" s="26"/>
    </row>
    <row r="344" spans="1:5" x14ac:dyDescent="0.15">
      <c r="A344" s="2"/>
      <c r="B344" s="31"/>
      <c r="C344" s="2"/>
      <c r="D344" s="2"/>
      <c r="E344" s="26"/>
    </row>
    <row r="345" spans="1:5" x14ac:dyDescent="0.15">
      <c r="A345" s="2"/>
      <c r="B345" s="31"/>
      <c r="C345" s="2"/>
      <c r="D345" s="2"/>
      <c r="E345" s="26"/>
    </row>
    <row r="346" spans="1:5" x14ac:dyDescent="0.15">
      <c r="A346" s="2"/>
      <c r="B346" s="31"/>
      <c r="C346" s="2"/>
      <c r="D346" s="2"/>
      <c r="E346" s="26"/>
    </row>
    <row r="347" spans="1:5" x14ac:dyDescent="0.15">
      <c r="A347" s="2"/>
      <c r="B347" s="31"/>
      <c r="C347" s="2"/>
      <c r="D347" s="2"/>
      <c r="E347" s="26"/>
    </row>
    <row r="348" spans="1:5" x14ac:dyDescent="0.15">
      <c r="A348" s="2"/>
      <c r="B348" s="31"/>
      <c r="C348" s="2"/>
      <c r="D348" s="2"/>
      <c r="E348" s="26"/>
    </row>
    <row r="349" spans="1:5" x14ac:dyDescent="0.15">
      <c r="A349" s="2"/>
      <c r="B349" s="31"/>
      <c r="C349" s="2"/>
      <c r="D349" s="2"/>
      <c r="E349" s="26"/>
    </row>
    <row r="350" spans="1:5" x14ac:dyDescent="0.15">
      <c r="A350" s="2"/>
      <c r="B350" s="31"/>
      <c r="C350" s="2"/>
      <c r="D350" s="2"/>
      <c r="E350" s="26"/>
    </row>
    <row r="351" spans="1:5" x14ac:dyDescent="0.15">
      <c r="A351" s="2"/>
      <c r="B351" s="31"/>
      <c r="C351" s="2"/>
      <c r="D351" s="2"/>
      <c r="E351" s="26"/>
    </row>
    <row r="352" spans="1:5" x14ac:dyDescent="0.15">
      <c r="A352" s="2"/>
      <c r="B352" s="31"/>
      <c r="C352" s="2"/>
      <c r="D352" s="2"/>
      <c r="E352" s="26"/>
    </row>
    <row r="353" spans="1:5" x14ac:dyDescent="0.15">
      <c r="A353" s="2"/>
      <c r="B353" s="31"/>
      <c r="C353" s="2"/>
      <c r="D353" s="2"/>
      <c r="E353" s="26"/>
    </row>
    <row r="354" spans="1:5" x14ac:dyDescent="0.15">
      <c r="A354" s="2"/>
      <c r="B354" s="31"/>
      <c r="C354" s="2"/>
      <c r="D354" s="2"/>
      <c r="E354" s="26"/>
    </row>
    <row r="355" spans="1:5" x14ac:dyDescent="0.15">
      <c r="A355" s="2"/>
      <c r="B355" s="31"/>
      <c r="C355" s="2"/>
      <c r="D355" s="2"/>
      <c r="E355" s="26"/>
    </row>
    <row r="356" spans="1:5" x14ac:dyDescent="0.15">
      <c r="A356" s="2"/>
      <c r="B356" s="31"/>
      <c r="C356" s="2"/>
      <c r="D356" s="2"/>
      <c r="E356" s="26"/>
    </row>
    <row r="357" spans="1:5" x14ac:dyDescent="0.15">
      <c r="A357" s="2"/>
      <c r="B357" s="31"/>
      <c r="C357" s="2"/>
      <c r="D357" s="2"/>
      <c r="E357" s="26"/>
    </row>
    <row r="358" spans="1:5" x14ac:dyDescent="0.15">
      <c r="A358" s="2"/>
      <c r="B358" s="31"/>
      <c r="C358" s="2"/>
      <c r="D358" s="2"/>
      <c r="E358" s="26"/>
    </row>
    <row r="359" spans="1:5" x14ac:dyDescent="0.15">
      <c r="A359" s="2"/>
      <c r="B359" s="31"/>
      <c r="C359" s="2"/>
      <c r="D359" s="2"/>
      <c r="E359" s="26"/>
    </row>
    <row r="360" spans="1:5" x14ac:dyDescent="0.15">
      <c r="A360" s="2"/>
      <c r="B360" s="31"/>
      <c r="C360" s="2"/>
      <c r="D360" s="2"/>
      <c r="E360" s="26"/>
    </row>
    <row r="361" spans="1:5" x14ac:dyDescent="0.15">
      <c r="A361" s="2"/>
      <c r="B361" s="31"/>
      <c r="C361" s="2"/>
      <c r="D361" s="2"/>
      <c r="E361" s="26"/>
    </row>
    <row r="362" spans="1:5" x14ac:dyDescent="0.15">
      <c r="A362" s="2"/>
      <c r="B362" s="31"/>
      <c r="C362" s="2"/>
      <c r="D362" s="2"/>
      <c r="E362" s="26"/>
    </row>
    <row r="363" spans="1:5" x14ac:dyDescent="0.15">
      <c r="A363" s="2"/>
      <c r="B363" s="31"/>
      <c r="C363" s="2"/>
      <c r="D363" s="2"/>
      <c r="E363" s="26"/>
    </row>
    <row r="364" spans="1:5" x14ac:dyDescent="0.15">
      <c r="A364" s="2"/>
      <c r="B364" s="31"/>
      <c r="C364" s="2"/>
      <c r="D364" s="2"/>
      <c r="E364" s="26"/>
    </row>
    <row r="365" spans="1:5" x14ac:dyDescent="0.15">
      <c r="A365" s="2"/>
      <c r="B365" s="31"/>
      <c r="C365" s="2"/>
      <c r="D365" s="2"/>
      <c r="E365" s="26"/>
    </row>
    <row r="366" spans="1:5" x14ac:dyDescent="0.15">
      <c r="A366" s="2"/>
      <c r="B366" s="31"/>
      <c r="C366" s="2"/>
      <c r="D366" s="2"/>
      <c r="E366" s="26"/>
    </row>
    <row r="367" spans="1:5" x14ac:dyDescent="0.15">
      <c r="A367" s="2"/>
      <c r="B367" s="31"/>
      <c r="C367" s="2"/>
      <c r="D367" s="2"/>
      <c r="E367" s="26"/>
    </row>
    <row r="368" spans="1:5" x14ac:dyDescent="0.15">
      <c r="A368" s="2"/>
      <c r="B368" s="31"/>
      <c r="C368" s="2"/>
      <c r="D368" s="2"/>
      <c r="E368" s="26"/>
    </row>
    <row r="369" spans="1:5" x14ac:dyDescent="0.15">
      <c r="A369" s="2"/>
      <c r="B369" s="31"/>
      <c r="C369" s="2"/>
      <c r="D369" s="2"/>
      <c r="E369" s="26"/>
    </row>
    <row r="370" spans="1:5" x14ac:dyDescent="0.15">
      <c r="A370" s="2"/>
      <c r="B370" s="31"/>
      <c r="C370" s="2"/>
      <c r="D370" s="2"/>
      <c r="E370" s="26"/>
    </row>
    <row r="371" spans="1:5" x14ac:dyDescent="0.15">
      <c r="A371" s="2"/>
      <c r="B371" s="31"/>
      <c r="C371" s="2"/>
      <c r="D371" s="2"/>
      <c r="E371" s="26"/>
    </row>
    <row r="372" spans="1:5" x14ac:dyDescent="0.15">
      <c r="A372" s="2"/>
      <c r="B372" s="31"/>
      <c r="C372" s="2"/>
      <c r="D372" s="2"/>
      <c r="E372" s="26"/>
    </row>
    <row r="373" spans="1:5" x14ac:dyDescent="0.15">
      <c r="A373" s="2"/>
      <c r="B373" s="31"/>
      <c r="C373" s="2"/>
      <c r="D373" s="2"/>
      <c r="E373" s="26"/>
    </row>
    <row r="374" spans="1:5" x14ac:dyDescent="0.15">
      <c r="A374" s="2"/>
      <c r="B374" s="31"/>
      <c r="C374" s="2"/>
      <c r="D374" s="2"/>
      <c r="E374" s="26"/>
    </row>
    <row r="375" spans="1:5" x14ac:dyDescent="0.15">
      <c r="A375" s="2"/>
      <c r="B375" s="31"/>
      <c r="C375" s="2"/>
      <c r="D375" s="2"/>
      <c r="E375" s="26"/>
    </row>
    <row r="376" spans="1:5" x14ac:dyDescent="0.15">
      <c r="A376" s="2"/>
      <c r="B376" s="31"/>
      <c r="C376" s="2"/>
      <c r="D376" s="2"/>
      <c r="E376" s="26"/>
    </row>
    <row r="377" spans="1:5" x14ac:dyDescent="0.15">
      <c r="A377" s="2"/>
      <c r="B377" s="31"/>
      <c r="C377" s="2"/>
      <c r="D377" s="2"/>
      <c r="E377" s="26"/>
    </row>
    <row r="378" spans="1:5" x14ac:dyDescent="0.15">
      <c r="A378" s="2"/>
      <c r="B378" s="31"/>
      <c r="C378" s="2"/>
      <c r="D378" s="2"/>
      <c r="E378" s="26"/>
    </row>
    <row r="379" spans="1:5" x14ac:dyDescent="0.15">
      <c r="A379" s="2"/>
      <c r="B379" s="31"/>
      <c r="C379" s="2"/>
      <c r="D379" s="2"/>
      <c r="E379" s="26"/>
    </row>
    <row r="380" spans="1:5" x14ac:dyDescent="0.15">
      <c r="A380" s="2"/>
      <c r="B380" s="31"/>
      <c r="C380" s="2"/>
      <c r="D380" s="2"/>
      <c r="E380" s="26"/>
    </row>
    <row r="381" spans="1:5" x14ac:dyDescent="0.15">
      <c r="A381" s="2"/>
      <c r="B381" s="31"/>
      <c r="C381" s="2"/>
      <c r="D381" s="2"/>
      <c r="E381" s="26"/>
    </row>
    <row r="382" spans="1:5" x14ac:dyDescent="0.15">
      <c r="A382" s="2"/>
      <c r="B382" s="31"/>
      <c r="C382" s="2"/>
      <c r="D382" s="2"/>
      <c r="E382" s="26"/>
    </row>
    <row r="383" spans="1:5" x14ac:dyDescent="0.15">
      <c r="A383" s="2"/>
      <c r="B383" s="31"/>
      <c r="C383" s="2"/>
      <c r="D383" s="2"/>
      <c r="E383" s="26"/>
    </row>
    <row r="384" spans="1:5" x14ac:dyDescent="0.15">
      <c r="A384" s="2"/>
      <c r="B384" s="31"/>
      <c r="C384" s="2"/>
      <c r="D384" s="2"/>
      <c r="E384" s="26"/>
    </row>
    <row r="385" spans="1:5" x14ac:dyDescent="0.15">
      <c r="A385" s="2"/>
      <c r="B385" s="31"/>
      <c r="C385" s="2"/>
      <c r="D385" s="2"/>
      <c r="E385" s="26"/>
    </row>
    <row r="386" spans="1:5" x14ac:dyDescent="0.15">
      <c r="A386" s="2"/>
      <c r="B386" s="31"/>
      <c r="C386" s="2"/>
      <c r="D386" s="2"/>
      <c r="E386" s="26"/>
    </row>
    <row r="387" spans="1:5" x14ac:dyDescent="0.15">
      <c r="A387" s="2"/>
      <c r="B387" s="31"/>
      <c r="C387" s="2"/>
      <c r="D387" s="2"/>
      <c r="E387" s="26"/>
    </row>
    <row r="388" spans="1:5" x14ac:dyDescent="0.15">
      <c r="A388" s="2"/>
      <c r="B388" s="31"/>
      <c r="C388" s="2"/>
      <c r="D388" s="2"/>
      <c r="E388" s="26"/>
    </row>
    <row r="389" spans="1:5" x14ac:dyDescent="0.15">
      <c r="A389" s="2"/>
      <c r="B389" s="31"/>
      <c r="C389" s="2"/>
      <c r="D389" s="2"/>
      <c r="E389" s="26"/>
    </row>
    <row r="390" spans="1:5" x14ac:dyDescent="0.15">
      <c r="A390" s="2"/>
      <c r="B390" s="31"/>
      <c r="C390" s="2"/>
      <c r="D390" s="2"/>
      <c r="E390" s="26"/>
    </row>
    <row r="391" spans="1:5" x14ac:dyDescent="0.15">
      <c r="A391" s="2"/>
      <c r="B391" s="31"/>
      <c r="C391" s="2"/>
      <c r="D391" s="2"/>
      <c r="E391" s="26"/>
    </row>
    <row r="392" spans="1:5" x14ac:dyDescent="0.15">
      <c r="A392" s="2"/>
      <c r="B392" s="31"/>
      <c r="C392" s="2"/>
      <c r="D392" s="2"/>
      <c r="E392" s="26"/>
    </row>
    <row r="393" spans="1:5" x14ac:dyDescent="0.15">
      <c r="A393" s="2"/>
      <c r="B393" s="31"/>
      <c r="C393" s="2"/>
      <c r="D393" s="2"/>
      <c r="E393" s="26"/>
    </row>
    <row r="394" spans="1:5" x14ac:dyDescent="0.15">
      <c r="A394" s="2"/>
      <c r="B394" s="31"/>
      <c r="C394" s="2"/>
      <c r="D394" s="2"/>
      <c r="E394" s="26"/>
    </row>
    <row r="395" spans="1:5" x14ac:dyDescent="0.15">
      <c r="A395" s="2"/>
      <c r="B395" s="31"/>
      <c r="C395" s="2"/>
      <c r="D395" s="2"/>
      <c r="E395" s="26"/>
    </row>
    <row r="396" spans="1:5" x14ac:dyDescent="0.15">
      <c r="A396" s="2"/>
      <c r="B396" s="31"/>
      <c r="C396" s="2"/>
      <c r="D396" s="2"/>
      <c r="E396" s="26"/>
    </row>
    <row r="397" spans="1:5" x14ac:dyDescent="0.15">
      <c r="A397" s="2"/>
      <c r="B397" s="31"/>
      <c r="C397" s="2"/>
      <c r="D397" s="2"/>
      <c r="E397" s="26"/>
    </row>
    <row r="398" spans="1:5" x14ac:dyDescent="0.15">
      <c r="A398" s="2"/>
      <c r="B398" s="31"/>
      <c r="C398" s="2"/>
      <c r="D398" s="2"/>
      <c r="E398" s="26"/>
    </row>
    <row r="399" spans="1:5" x14ac:dyDescent="0.15">
      <c r="A399" s="2"/>
      <c r="B399" s="31"/>
      <c r="C399" s="2"/>
      <c r="D399" s="2"/>
      <c r="E399" s="26"/>
    </row>
    <row r="400" spans="1:5" x14ac:dyDescent="0.15">
      <c r="A400" s="2"/>
      <c r="B400" s="31"/>
      <c r="C400" s="2"/>
      <c r="D400" s="2"/>
      <c r="E400" s="26"/>
    </row>
    <row r="401" spans="1:5" x14ac:dyDescent="0.15">
      <c r="A401" s="2"/>
      <c r="B401" s="31"/>
      <c r="C401" s="2"/>
      <c r="D401" s="2"/>
      <c r="E401" s="26"/>
    </row>
    <row r="402" spans="1:5" x14ac:dyDescent="0.15">
      <c r="A402" s="2"/>
      <c r="B402" s="31"/>
      <c r="C402" s="2"/>
      <c r="D402" s="2"/>
      <c r="E402" s="26"/>
    </row>
    <row r="403" spans="1:5" x14ac:dyDescent="0.15">
      <c r="A403" s="2"/>
      <c r="B403" s="31"/>
      <c r="C403" s="2"/>
      <c r="D403" s="2"/>
      <c r="E403" s="26"/>
    </row>
    <row r="404" spans="1:5" x14ac:dyDescent="0.15">
      <c r="A404" s="2"/>
      <c r="B404" s="31"/>
      <c r="C404" s="2"/>
      <c r="D404" s="2"/>
      <c r="E404" s="26"/>
    </row>
    <row r="405" spans="1:5" x14ac:dyDescent="0.15">
      <c r="A405" s="2"/>
      <c r="B405" s="31"/>
      <c r="C405" s="2"/>
      <c r="D405" s="2"/>
      <c r="E405" s="26"/>
    </row>
    <row r="406" spans="1:5" x14ac:dyDescent="0.15">
      <c r="A406" s="2"/>
      <c r="B406" s="31"/>
      <c r="C406" s="2"/>
      <c r="D406" s="2"/>
      <c r="E406" s="26"/>
    </row>
    <row r="407" spans="1:5" x14ac:dyDescent="0.15">
      <c r="A407" s="2"/>
      <c r="B407" s="31"/>
      <c r="C407" s="2"/>
      <c r="D407" s="2"/>
      <c r="E407" s="26"/>
    </row>
    <row r="408" spans="1:5" x14ac:dyDescent="0.15">
      <c r="A408" s="2"/>
      <c r="B408" s="31"/>
      <c r="C408" s="2"/>
      <c r="D408" s="2"/>
      <c r="E408" s="26"/>
    </row>
    <row r="409" spans="1:5" x14ac:dyDescent="0.15">
      <c r="A409" s="2"/>
      <c r="B409" s="31"/>
      <c r="C409" s="2"/>
      <c r="D409" s="2"/>
      <c r="E409" s="26"/>
    </row>
    <row r="410" spans="1:5" x14ac:dyDescent="0.15">
      <c r="A410" s="2"/>
      <c r="B410" s="31"/>
      <c r="C410" s="2"/>
      <c r="D410" s="2"/>
      <c r="E410" s="26"/>
    </row>
    <row r="411" spans="1:5" x14ac:dyDescent="0.15">
      <c r="A411" s="2"/>
      <c r="B411" s="31"/>
      <c r="C411" s="2"/>
      <c r="D411" s="2"/>
      <c r="E411" s="26"/>
    </row>
    <row r="412" spans="1:5" x14ac:dyDescent="0.15">
      <c r="A412" s="2"/>
      <c r="B412" s="31"/>
      <c r="C412" s="2"/>
      <c r="D412" s="2"/>
      <c r="E412" s="26"/>
    </row>
    <row r="413" spans="1:5" x14ac:dyDescent="0.15">
      <c r="A413" s="2"/>
      <c r="B413" s="31"/>
      <c r="C413" s="2"/>
      <c r="D413" s="2"/>
      <c r="E413" s="26"/>
    </row>
    <row r="414" spans="1:5" x14ac:dyDescent="0.15">
      <c r="A414" s="2"/>
      <c r="B414" s="31"/>
      <c r="C414" s="2"/>
      <c r="D414" s="2"/>
      <c r="E414" s="26"/>
    </row>
    <row r="415" spans="1:5" x14ac:dyDescent="0.15">
      <c r="A415" s="2"/>
      <c r="B415" s="31"/>
      <c r="C415" s="2"/>
      <c r="D415" s="2"/>
      <c r="E415" s="26"/>
    </row>
    <row r="416" spans="1:5" x14ac:dyDescent="0.15">
      <c r="A416" s="2"/>
      <c r="B416" s="31"/>
      <c r="C416" s="2"/>
      <c r="D416" s="2"/>
      <c r="E416" s="26"/>
    </row>
    <row r="417" spans="1:5" x14ac:dyDescent="0.15">
      <c r="A417" s="2"/>
      <c r="B417" s="31"/>
      <c r="C417" s="2"/>
      <c r="D417" s="2"/>
      <c r="E417" s="26"/>
    </row>
    <row r="418" spans="1:5" x14ac:dyDescent="0.15">
      <c r="A418" s="2"/>
      <c r="B418" s="31"/>
      <c r="C418" s="2"/>
      <c r="D418" s="2"/>
      <c r="E418" s="26"/>
    </row>
    <row r="419" spans="1:5" x14ac:dyDescent="0.15">
      <c r="A419" s="2"/>
      <c r="B419" s="31"/>
      <c r="C419" s="2"/>
      <c r="D419" s="2"/>
      <c r="E419" s="26"/>
    </row>
    <row r="420" spans="1:5" x14ac:dyDescent="0.15">
      <c r="A420" s="2"/>
      <c r="B420" s="31"/>
      <c r="C420" s="2"/>
      <c r="D420" s="2"/>
      <c r="E420" s="26"/>
    </row>
    <row r="421" spans="1:5" x14ac:dyDescent="0.15">
      <c r="A421" s="2"/>
      <c r="B421" s="31"/>
      <c r="C421" s="2"/>
      <c r="D421" s="2"/>
      <c r="E421" s="26"/>
    </row>
    <row r="422" spans="1:5" x14ac:dyDescent="0.15">
      <c r="A422" s="2"/>
      <c r="B422" s="31"/>
      <c r="C422" s="2"/>
      <c r="D422" s="2"/>
      <c r="E422" s="26"/>
    </row>
    <row r="423" spans="1:5" x14ac:dyDescent="0.15">
      <c r="A423" s="2"/>
      <c r="B423" s="31"/>
      <c r="C423" s="2"/>
      <c r="D423" s="2"/>
      <c r="E423" s="26"/>
    </row>
    <row r="424" spans="1:5" x14ac:dyDescent="0.15">
      <c r="A424" s="2"/>
      <c r="B424" s="31"/>
      <c r="C424" s="2"/>
      <c r="D424" s="2"/>
      <c r="E424" s="26"/>
    </row>
    <row r="425" spans="1:5" x14ac:dyDescent="0.15">
      <c r="A425" s="2"/>
      <c r="B425" s="31"/>
      <c r="C425" s="2"/>
      <c r="D425" s="2"/>
      <c r="E425" s="26"/>
    </row>
    <row r="426" spans="1:5" x14ac:dyDescent="0.15">
      <c r="A426" s="2"/>
      <c r="B426" s="31"/>
      <c r="C426" s="2"/>
      <c r="D426" s="2"/>
      <c r="E426" s="26"/>
    </row>
    <row r="427" spans="1:5" x14ac:dyDescent="0.15">
      <c r="A427" s="2"/>
      <c r="B427" s="31"/>
      <c r="C427" s="2"/>
      <c r="D427" s="2"/>
      <c r="E427" s="26"/>
    </row>
    <row r="428" spans="1:5" x14ac:dyDescent="0.15">
      <c r="A428" s="2"/>
      <c r="B428" s="31"/>
      <c r="C428" s="2"/>
      <c r="D428" s="2"/>
      <c r="E428" s="26"/>
    </row>
    <row r="429" spans="1:5" x14ac:dyDescent="0.15">
      <c r="A429" s="2"/>
      <c r="B429" s="31"/>
      <c r="C429" s="2"/>
      <c r="D429" s="2"/>
      <c r="E429" s="26"/>
    </row>
    <row r="430" spans="1:5" x14ac:dyDescent="0.15">
      <c r="A430" s="2"/>
      <c r="B430" s="31"/>
      <c r="C430" s="2"/>
      <c r="D430" s="2"/>
      <c r="E430" s="26"/>
    </row>
    <row r="431" spans="1:5" x14ac:dyDescent="0.15">
      <c r="A431" s="2"/>
      <c r="B431" s="31"/>
      <c r="C431" s="2"/>
      <c r="D431" s="2"/>
      <c r="E431" s="26"/>
    </row>
    <row r="432" spans="1:5" x14ac:dyDescent="0.15">
      <c r="A432" s="2"/>
      <c r="B432" s="31"/>
      <c r="C432" s="2"/>
      <c r="D432" s="2"/>
      <c r="E432" s="26"/>
    </row>
    <row r="433" spans="1:5" x14ac:dyDescent="0.15">
      <c r="A433" s="2"/>
      <c r="B433" s="31"/>
      <c r="C433" s="2"/>
      <c r="D433" s="2"/>
      <c r="E433" s="26"/>
    </row>
    <row r="434" spans="1:5" x14ac:dyDescent="0.15">
      <c r="A434" s="2"/>
      <c r="B434" s="31"/>
      <c r="C434" s="2"/>
      <c r="D434" s="2"/>
      <c r="E434" s="26"/>
    </row>
    <row r="435" spans="1:5" x14ac:dyDescent="0.15">
      <c r="A435" s="2"/>
      <c r="B435" s="31"/>
      <c r="C435" s="2"/>
      <c r="D435" s="2"/>
      <c r="E435" s="26"/>
    </row>
    <row r="436" spans="1:5" x14ac:dyDescent="0.15">
      <c r="A436" s="2"/>
      <c r="B436" s="31"/>
      <c r="C436" s="2"/>
      <c r="D436" s="2"/>
      <c r="E436" s="26"/>
    </row>
    <row r="437" spans="1:5" x14ac:dyDescent="0.15">
      <c r="A437" s="2"/>
      <c r="B437" s="31"/>
      <c r="C437" s="2"/>
      <c r="D437" s="2"/>
      <c r="E437" s="26"/>
    </row>
    <row r="438" spans="1:5" x14ac:dyDescent="0.15">
      <c r="A438" s="2"/>
      <c r="B438" s="31"/>
      <c r="C438" s="2"/>
      <c r="D438" s="2"/>
      <c r="E438" s="26"/>
    </row>
    <row r="439" spans="1:5" x14ac:dyDescent="0.15">
      <c r="A439" s="2"/>
      <c r="B439" s="31"/>
      <c r="C439" s="2"/>
      <c r="D439" s="2"/>
      <c r="E439" s="26"/>
    </row>
    <row r="440" spans="1:5" x14ac:dyDescent="0.15">
      <c r="A440" s="2"/>
      <c r="B440" s="31"/>
      <c r="C440" s="2"/>
      <c r="D440" s="2"/>
      <c r="E440" s="26"/>
    </row>
    <row r="441" spans="1:5" x14ac:dyDescent="0.15">
      <c r="A441" s="2"/>
      <c r="B441" s="31"/>
      <c r="C441" s="2"/>
      <c r="D441" s="2"/>
      <c r="E441" s="26"/>
    </row>
    <row r="442" spans="1:5" x14ac:dyDescent="0.15">
      <c r="A442" s="2"/>
      <c r="B442" s="31"/>
      <c r="C442" s="2"/>
      <c r="D442" s="2"/>
      <c r="E442" s="26"/>
    </row>
    <row r="443" spans="1:5" x14ac:dyDescent="0.15">
      <c r="A443" s="2"/>
      <c r="B443" s="31"/>
      <c r="C443" s="2"/>
      <c r="D443" s="2"/>
      <c r="E443" s="26"/>
    </row>
    <row r="444" spans="1:5" x14ac:dyDescent="0.15">
      <c r="A444" s="2"/>
      <c r="B444" s="31"/>
      <c r="C444" s="2"/>
      <c r="D444" s="2"/>
      <c r="E444" s="26"/>
    </row>
    <row r="445" spans="1:5" x14ac:dyDescent="0.15">
      <c r="A445" s="2"/>
      <c r="B445" s="31"/>
      <c r="C445" s="2"/>
      <c r="D445" s="2"/>
      <c r="E445" s="26"/>
    </row>
    <row r="446" spans="1:5" x14ac:dyDescent="0.15">
      <c r="A446" s="2"/>
      <c r="B446" s="31"/>
      <c r="C446" s="2"/>
      <c r="D446" s="2"/>
      <c r="E446" s="26"/>
    </row>
    <row r="447" spans="1:5" x14ac:dyDescent="0.15">
      <c r="A447" s="2"/>
      <c r="B447" s="31"/>
      <c r="C447" s="2"/>
      <c r="D447" s="2"/>
      <c r="E447" s="26"/>
    </row>
    <row r="448" spans="1:5" x14ac:dyDescent="0.15">
      <c r="A448" s="2"/>
      <c r="B448" s="31"/>
      <c r="C448" s="2"/>
      <c r="D448" s="2"/>
      <c r="E448" s="26"/>
    </row>
    <row r="449" spans="1:5" x14ac:dyDescent="0.15">
      <c r="A449" s="2"/>
      <c r="B449" s="31"/>
      <c r="C449" s="2"/>
      <c r="D449" s="2"/>
      <c r="E449" s="26"/>
    </row>
    <row r="450" spans="1:5" x14ac:dyDescent="0.15">
      <c r="A450" s="2"/>
      <c r="B450" s="31"/>
      <c r="C450" s="2"/>
      <c r="D450" s="2"/>
      <c r="E450" s="26"/>
    </row>
    <row r="451" spans="1:5" x14ac:dyDescent="0.15">
      <c r="A451" s="2"/>
      <c r="B451" s="31"/>
      <c r="C451" s="2"/>
      <c r="D451" s="2"/>
      <c r="E451" s="26"/>
    </row>
    <row r="452" spans="1:5" x14ac:dyDescent="0.15">
      <c r="A452" s="2"/>
      <c r="B452" s="31"/>
      <c r="C452" s="2"/>
      <c r="D452" s="2"/>
      <c r="E452" s="26"/>
    </row>
    <row r="453" spans="1:5" x14ac:dyDescent="0.15">
      <c r="A453" s="2"/>
      <c r="B453" s="31"/>
      <c r="C453" s="2"/>
      <c r="D453" s="2"/>
      <c r="E453" s="26"/>
    </row>
    <row r="454" spans="1:5" x14ac:dyDescent="0.15">
      <c r="A454" s="2"/>
      <c r="B454" s="31"/>
      <c r="C454" s="2"/>
      <c r="D454" s="2"/>
      <c r="E454" s="26"/>
    </row>
    <row r="455" spans="1:5" x14ac:dyDescent="0.15">
      <c r="A455" s="2"/>
      <c r="B455" s="31"/>
      <c r="C455" s="2"/>
      <c r="D455" s="2"/>
      <c r="E455" s="26"/>
    </row>
    <row r="456" spans="1:5" x14ac:dyDescent="0.15">
      <c r="A456" s="2"/>
      <c r="B456" s="31"/>
      <c r="C456" s="2"/>
      <c r="D456" s="2"/>
      <c r="E456" s="26"/>
    </row>
    <row r="457" spans="1:5" x14ac:dyDescent="0.15">
      <c r="A457" s="2"/>
      <c r="B457" s="31"/>
      <c r="C457" s="2"/>
      <c r="D457" s="2"/>
      <c r="E457" s="26"/>
    </row>
    <row r="458" spans="1:5" x14ac:dyDescent="0.15">
      <c r="A458" s="2"/>
      <c r="B458" s="31"/>
      <c r="C458" s="2"/>
      <c r="D458" s="2"/>
      <c r="E458" s="26"/>
    </row>
    <row r="459" spans="1:5" x14ac:dyDescent="0.15">
      <c r="A459" s="2"/>
      <c r="B459" s="31"/>
      <c r="C459" s="2"/>
      <c r="D459" s="2"/>
      <c r="E459" s="26"/>
    </row>
    <row r="460" spans="1:5" x14ac:dyDescent="0.15">
      <c r="A460" s="2"/>
      <c r="B460" s="31"/>
      <c r="C460" s="2"/>
      <c r="D460" s="2"/>
      <c r="E460" s="26"/>
    </row>
    <row r="461" spans="1:5" x14ac:dyDescent="0.15">
      <c r="A461" s="2"/>
      <c r="B461" s="31"/>
      <c r="C461" s="2"/>
      <c r="D461" s="2"/>
      <c r="E461" s="26"/>
    </row>
    <row r="462" spans="1:5" x14ac:dyDescent="0.15">
      <c r="A462" s="2"/>
      <c r="B462" s="31"/>
      <c r="C462" s="2"/>
      <c r="D462" s="2"/>
      <c r="E462" s="26"/>
    </row>
    <row r="463" spans="1:5" x14ac:dyDescent="0.15">
      <c r="A463" s="2"/>
      <c r="B463" s="31"/>
      <c r="C463" s="2"/>
      <c r="D463" s="2"/>
      <c r="E463" s="26"/>
    </row>
    <row r="464" spans="1:5" x14ac:dyDescent="0.15">
      <c r="A464" s="2"/>
      <c r="B464" s="31"/>
      <c r="C464" s="2"/>
      <c r="D464" s="2"/>
      <c r="E464" s="26"/>
    </row>
    <row r="465" spans="1:5" x14ac:dyDescent="0.15">
      <c r="A465" s="2"/>
      <c r="B465" s="31"/>
      <c r="C465" s="2"/>
      <c r="D465" s="2"/>
      <c r="E465" s="26"/>
    </row>
    <row r="466" spans="1:5" x14ac:dyDescent="0.15">
      <c r="A466" s="2"/>
      <c r="B466" s="31"/>
      <c r="C466" s="2"/>
      <c r="D466" s="2"/>
      <c r="E466" s="26"/>
    </row>
    <row r="467" spans="1:5" x14ac:dyDescent="0.15">
      <c r="A467" s="2"/>
      <c r="B467" s="31"/>
      <c r="C467" s="2"/>
      <c r="D467" s="2"/>
      <c r="E467" s="26"/>
    </row>
    <row r="468" spans="1:5" x14ac:dyDescent="0.15">
      <c r="A468" s="2"/>
      <c r="B468" s="31"/>
      <c r="C468" s="2"/>
      <c r="D468" s="2"/>
      <c r="E468" s="26"/>
    </row>
    <row r="469" spans="1:5" x14ac:dyDescent="0.15">
      <c r="A469" s="2"/>
      <c r="B469" s="31"/>
      <c r="C469" s="2"/>
      <c r="D469" s="2"/>
      <c r="E469" s="26"/>
    </row>
    <row r="470" spans="1:5" x14ac:dyDescent="0.15">
      <c r="A470" s="2"/>
      <c r="B470" s="31"/>
      <c r="C470" s="2"/>
      <c r="D470" s="2"/>
      <c r="E470" s="26"/>
    </row>
    <row r="471" spans="1:5" x14ac:dyDescent="0.15">
      <c r="A471" s="2"/>
      <c r="B471" s="31"/>
      <c r="C471" s="2"/>
      <c r="D471" s="2"/>
      <c r="E471" s="26"/>
    </row>
    <row r="472" spans="1:5" x14ac:dyDescent="0.15">
      <c r="A472" s="2"/>
      <c r="B472" s="31"/>
      <c r="C472" s="2"/>
      <c r="D472" s="2"/>
      <c r="E472" s="26"/>
    </row>
    <row r="473" spans="1:5" x14ac:dyDescent="0.15">
      <c r="A473" s="2"/>
      <c r="B473" s="31"/>
      <c r="C473" s="2"/>
      <c r="D473" s="2"/>
      <c r="E473" s="26"/>
    </row>
    <row r="474" spans="1:5" x14ac:dyDescent="0.15">
      <c r="A474" s="2"/>
      <c r="B474" s="31"/>
      <c r="C474" s="2"/>
      <c r="D474" s="2"/>
      <c r="E474" s="26"/>
    </row>
    <row r="475" spans="1:5" x14ac:dyDescent="0.15">
      <c r="A475" s="2"/>
      <c r="B475" s="31"/>
      <c r="C475" s="2"/>
      <c r="D475" s="2"/>
      <c r="E475" s="26"/>
    </row>
    <row r="476" spans="1:5" x14ac:dyDescent="0.15">
      <c r="A476" s="2"/>
      <c r="B476" s="31"/>
      <c r="C476" s="2"/>
      <c r="D476" s="2"/>
      <c r="E476" s="26"/>
    </row>
    <row r="477" spans="1:5" x14ac:dyDescent="0.15">
      <c r="A477" s="2"/>
      <c r="B477" s="31"/>
      <c r="C477" s="2"/>
      <c r="D477" s="2"/>
      <c r="E477" s="26"/>
    </row>
    <row r="478" spans="1:5" x14ac:dyDescent="0.15">
      <c r="A478" s="2"/>
      <c r="B478" s="31"/>
      <c r="C478" s="2"/>
      <c r="D478" s="2"/>
      <c r="E478" s="26"/>
    </row>
    <row r="479" spans="1:5" x14ac:dyDescent="0.15">
      <c r="A479" s="2"/>
      <c r="B479" s="31"/>
      <c r="C479" s="2"/>
      <c r="D479" s="2"/>
      <c r="E479" s="26"/>
    </row>
    <row r="480" spans="1:5" x14ac:dyDescent="0.15">
      <c r="A480" s="2"/>
      <c r="B480" s="31"/>
      <c r="C480" s="2"/>
      <c r="D480" s="2"/>
      <c r="E480" s="26"/>
    </row>
    <row r="481" spans="1:5" x14ac:dyDescent="0.15">
      <c r="A481" s="2"/>
      <c r="B481" s="31"/>
      <c r="C481" s="2"/>
      <c r="D481" s="2"/>
      <c r="E481" s="26"/>
    </row>
    <row r="482" spans="1:5" x14ac:dyDescent="0.15">
      <c r="A482" s="2"/>
      <c r="B482" s="31"/>
      <c r="C482" s="2"/>
      <c r="D482" s="2"/>
      <c r="E482" s="26"/>
    </row>
    <row r="483" spans="1:5" x14ac:dyDescent="0.15">
      <c r="A483" s="2"/>
      <c r="B483" s="31"/>
      <c r="C483" s="2"/>
      <c r="D483" s="2"/>
      <c r="E483" s="26"/>
    </row>
    <row r="484" spans="1:5" x14ac:dyDescent="0.15">
      <c r="A484" s="2"/>
      <c r="B484" s="31"/>
      <c r="C484" s="2"/>
      <c r="D484" s="2"/>
      <c r="E484" s="26"/>
    </row>
    <row r="485" spans="1:5" x14ac:dyDescent="0.15">
      <c r="A485" s="2"/>
      <c r="B485" s="31"/>
      <c r="C485" s="2"/>
      <c r="D485" s="2"/>
      <c r="E485" s="26"/>
    </row>
    <row r="486" spans="1:5" x14ac:dyDescent="0.15">
      <c r="A486" s="2"/>
      <c r="B486" s="31"/>
      <c r="C486" s="2"/>
      <c r="D486" s="2"/>
      <c r="E486" s="26"/>
    </row>
    <row r="487" spans="1:5" x14ac:dyDescent="0.15">
      <c r="A487" s="2"/>
      <c r="B487" s="31"/>
      <c r="C487" s="2"/>
      <c r="D487" s="2"/>
      <c r="E487" s="26"/>
    </row>
    <row r="488" spans="1:5" x14ac:dyDescent="0.15">
      <c r="A488" s="2"/>
      <c r="B488" s="31"/>
      <c r="C488" s="2"/>
      <c r="D488" s="2"/>
      <c r="E488" s="26"/>
    </row>
    <row r="489" spans="1:5" x14ac:dyDescent="0.15">
      <c r="A489" s="2"/>
      <c r="B489" s="31"/>
      <c r="C489" s="2"/>
      <c r="D489" s="2"/>
      <c r="E489" s="26"/>
    </row>
    <row r="490" spans="1:5" x14ac:dyDescent="0.15">
      <c r="A490" s="2"/>
      <c r="B490" s="31"/>
      <c r="C490" s="2"/>
      <c r="D490" s="2"/>
      <c r="E490" s="26"/>
    </row>
    <row r="491" spans="1:5" x14ac:dyDescent="0.15">
      <c r="A491" s="2"/>
      <c r="B491" s="31"/>
      <c r="C491" s="2"/>
      <c r="D491" s="2"/>
      <c r="E491" s="26"/>
    </row>
    <row r="492" spans="1:5" x14ac:dyDescent="0.15">
      <c r="A492" s="2"/>
      <c r="B492" s="31"/>
      <c r="C492" s="2"/>
      <c r="D492" s="2"/>
      <c r="E492" s="26"/>
    </row>
    <row r="493" spans="1:5" x14ac:dyDescent="0.15">
      <c r="A493" s="2"/>
      <c r="B493" s="31"/>
      <c r="C493" s="2"/>
      <c r="D493" s="2"/>
      <c r="E493" s="26"/>
    </row>
    <row r="494" spans="1:5" x14ac:dyDescent="0.15">
      <c r="A494" s="2"/>
      <c r="B494" s="31"/>
      <c r="C494" s="2"/>
      <c r="D494" s="2"/>
      <c r="E494" s="26"/>
    </row>
    <row r="495" spans="1:5" x14ac:dyDescent="0.15">
      <c r="A495" s="2"/>
      <c r="B495" s="31"/>
      <c r="C495" s="2"/>
      <c r="D495" s="2"/>
      <c r="E495" s="26"/>
    </row>
    <row r="496" spans="1:5" x14ac:dyDescent="0.15">
      <c r="A496" s="2"/>
      <c r="B496" s="31"/>
      <c r="C496" s="2"/>
      <c r="D496" s="2"/>
      <c r="E496" s="26"/>
    </row>
    <row r="497" spans="1:5" x14ac:dyDescent="0.15">
      <c r="A497" s="2"/>
      <c r="B497" s="31"/>
      <c r="C497" s="2"/>
      <c r="D497" s="2"/>
      <c r="E497" s="26"/>
    </row>
    <row r="498" spans="1:5" x14ac:dyDescent="0.15">
      <c r="A498" s="2"/>
      <c r="B498" s="31"/>
      <c r="C498" s="2"/>
      <c r="D498" s="2"/>
      <c r="E498" s="26"/>
    </row>
    <row r="499" spans="1:5" x14ac:dyDescent="0.15">
      <c r="A499" s="2"/>
      <c r="B499" s="31"/>
      <c r="C499" s="2"/>
      <c r="D499" s="2"/>
      <c r="E499" s="26"/>
    </row>
    <row r="500" spans="1:5" x14ac:dyDescent="0.15">
      <c r="A500" s="2"/>
      <c r="B500" s="31"/>
      <c r="C500" s="2"/>
      <c r="D500" s="2"/>
      <c r="E500" s="26"/>
    </row>
    <row r="501" spans="1:5" x14ac:dyDescent="0.15">
      <c r="A501" s="2"/>
      <c r="B501" s="31"/>
      <c r="C501" s="2"/>
      <c r="D501" s="2"/>
      <c r="E501" s="26"/>
    </row>
    <row r="502" spans="1:5" x14ac:dyDescent="0.15">
      <c r="A502" s="2"/>
      <c r="B502" s="31"/>
      <c r="C502" s="2"/>
      <c r="D502" s="2"/>
      <c r="E502" s="26"/>
    </row>
    <row r="503" spans="1:5" x14ac:dyDescent="0.15">
      <c r="A503" s="2"/>
      <c r="B503" s="31"/>
      <c r="C503" s="2"/>
      <c r="D503" s="2"/>
      <c r="E503" s="26"/>
    </row>
    <row r="504" spans="1:5" x14ac:dyDescent="0.15">
      <c r="A504" s="2"/>
      <c r="B504" s="31"/>
      <c r="C504" s="2"/>
      <c r="D504" s="2"/>
      <c r="E504" s="26"/>
    </row>
    <row r="505" spans="1:5" x14ac:dyDescent="0.15">
      <c r="A505" s="2"/>
      <c r="B505" s="31"/>
      <c r="C505" s="2"/>
      <c r="D505" s="2"/>
      <c r="E505" s="26"/>
    </row>
    <row r="506" spans="1:5" x14ac:dyDescent="0.15">
      <c r="A506" s="2"/>
      <c r="B506" s="31"/>
      <c r="C506" s="2"/>
      <c r="D506" s="2"/>
      <c r="E506" s="26"/>
    </row>
    <row r="507" spans="1:5" x14ac:dyDescent="0.15">
      <c r="A507" s="2"/>
      <c r="B507" s="31"/>
      <c r="C507" s="2"/>
      <c r="D507" s="2"/>
      <c r="E507" s="26"/>
    </row>
    <row r="508" spans="1:5" x14ac:dyDescent="0.15">
      <c r="A508" s="2"/>
      <c r="B508" s="31"/>
      <c r="C508" s="2"/>
      <c r="D508" s="2"/>
      <c r="E508" s="26"/>
    </row>
    <row r="509" spans="1:5" x14ac:dyDescent="0.15">
      <c r="A509" s="2"/>
      <c r="B509" s="31"/>
      <c r="C509" s="2"/>
      <c r="D509" s="2"/>
      <c r="E509" s="26"/>
    </row>
    <row r="510" spans="1:5" x14ac:dyDescent="0.15">
      <c r="A510" s="2"/>
      <c r="B510" s="31"/>
      <c r="C510" s="2"/>
      <c r="D510" s="2"/>
      <c r="E510" s="26"/>
    </row>
    <row r="511" spans="1:5" x14ac:dyDescent="0.15">
      <c r="A511" s="2"/>
      <c r="B511" s="31"/>
      <c r="C511" s="2"/>
      <c r="D511" s="2"/>
      <c r="E511" s="26"/>
    </row>
    <row r="512" spans="1:5" x14ac:dyDescent="0.15">
      <c r="A512" s="2"/>
      <c r="B512" s="31"/>
      <c r="C512" s="2"/>
      <c r="D512" s="2"/>
      <c r="E512" s="26"/>
    </row>
    <row r="513" spans="1:5" x14ac:dyDescent="0.15">
      <c r="A513" s="2"/>
      <c r="B513" s="31"/>
      <c r="C513" s="2"/>
      <c r="D513" s="2"/>
      <c r="E513" s="26"/>
    </row>
    <row r="514" spans="1:5" x14ac:dyDescent="0.15">
      <c r="A514" s="2"/>
      <c r="B514" s="31"/>
      <c r="C514" s="2"/>
      <c r="D514" s="2"/>
      <c r="E514" s="26"/>
    </row>
    <row r="515" spans="1:5" x14ac:dyDescent="0.15">
      <c r="A515" s="2"/>
      <c r="B515" s="31"/>
      <c r="C515" s="2"/>
      <c r="D515" s="2"/>
      <c r="E515" s="26"/>
    </row>
    <row r="516" spans="1:5" x14ac:dyDescent="0.15">
      <c r="A516" s="2"/>
      <c r="B516" s="31"/>
      <c r="C516" s="2"/>
      <c r="D516" s="2"/>
      <c r="E516" s="26"/>
    </row>
    <row r="517" spans="1:5" x14ac:dyDescent="0.15">
      <c r="A517" s="2"/>
      <c r="B517" s="31"/>
      <c r="C517" s="2"/>
      <c r="D517" s="2"/>
      <c r="E517" s="26"/>
    </row>
    <row r="518" spans="1:5" x14ac:dyDescent="0.15">
      <c r="A518" s="2"/>
      <c r="B518" s="31"/>
      <c r="C518" s="2"/>
      <c r="D518" s="2"/>
      <c r="E518" s="26"/>
    </row>
    <row r="519" spans="1:5" x14ac:dyDescent="0.15">
      <c r="A519" s="2"/>
      <c r="B519" s="31"/>
      <c r="C519" s="2"/>
      <c r="D519" s="2"/>
      <c r="E519" s="26"/>
    </row>
    <row r="520" spans="1:5" x14ac:dyDescent="0.15">
      <c r="A520" s="2"/>
      <c r="B520" s="31"/>
      <c r="C520" s="2"/>
      <c r="D520" s="2"/>
      <c r="E520" s="26"/>
    </row>
    <row r="521" spans="1:5" x14ac:dyDescent="0.15">
      <c r="A521" s="2"/>
      <c r="B521" s="31"/>
      <c r="C521" s="2"/>
      <c r="D521" s="2"/>
      <c r="E521" s="26"/>
    </row>
    <row r="522" spans="1:5" x14ac:dyDescent="0.15">
      <c r="A522" s="2"/>
      <c r="B522" s="31"/>
      <c r="C522" s="2"/>
      <c r="D522" s="2"/>
      <c r="E522" s="26"/>
    </row>
    <row r="523" spans="1:5" x14ac:dyDescent="0.15">
      <c r="A523" s="2"/>
      <c r="B523" s="31"/>
      <c r="C523" s="2"/>
      <c r="D523" s="2"/>
      <c r="E523" s="26"/>
    </row>
    <row r="524" spans="1:5" x14ac:dyDescent="0.15">
      <c r="A524" s="2"/>
      <c r="B524" s="31"/>
      <c r="C524" s="2"/>
      <c r="D524" s="2"/>
      <c r="E524" s="26"/>
    </row>
    <row r="525" spans="1:5" x14ac:dyDescent="0.15">
      <c r="A525" s="2"/>
      <c r="B525" s="31"/>
      <c r="C525" s="2"/>
      <c r="D525" s="2"/>
      <c r="E525" s="26"/>
    </row>
    <row r="526" spans="1:5" x14ac:dyDescent="0.15">
      <c r="A526" s="2"/>
      <c r="B526" s="31"/>
      <c r="C526" s="2"/>
      <c r="D526" s="2"/>
      <c r="E526" s="26"/>
    </row>
    <row r="527" spans="1:5" x14ac:dyDescent="0.15">
      <c r="A527" s="2"/>
      <c r="B527" s="31"/>
      <c r="C527" s="2"/>
      <c r="D527" s="2"/>
      <c r="E527" s="26"/>
    </row>
    <row r="528" spans="1:5" x14ac:dyDescent="0.15">
      <c r="A528" s="2"/>
      <c r="B528" s="31"/>
      <c r="C528" s="2"/>
      <c r="D528" s="2"/>
      <c r="E528" s="26"/>
    </row>
    <row r="529" spans="1:5" x14ac:dyDescent="0.15">
      <c r="A529" s="2"/>
      <c r="B529" s="31"/>
      <c r="C529" s="2"/>
      <c r="D529" s="2"/>
      <c r="E529" s="26"/>
    </row>
    <row r="530" spans="1:5" x14ac:dyDescent="0.15">
      <c r="A530" s="2"/>
      <c r="B530" s="31"/>
      <c r="C530" s="2"/>
      <c r="D530" s="2"/>
      <c r="E530" s="26"/>
    </row>
    <row r="531" spans="1:5" x14ac:dyDescent="0.15">
      <c r="A531" s="2"/>
      <c r="B531" s="31"/>
      <c r="C531" s="2"/>
      <c r="D531" s="2"/>
      <c r="E531" s="26"/>
    </row>
    <row r="532" spans="1:5" x14ac:dyDescent="0.15">
      <c r="A532" s="2"/>
      <c r="B532" s="31"/>
      <c r="C532" s="2"/>
      <c r="D532" s="2"/>
      <c r="E532" s="26"/>
    </row>
    <row r="533" spans="1:5" x14ac:dyDescent="0.15">
      <c r="A533" s="2"/>
      <c r="B533" s="31"/>
      <c r="C533" s="2"/>
      <c r="D533" s="2"/>
      <c r="E533" s="26"/>
    </row>
    <row r="534" spans="1:5" x14ac:dyDescent="0.15">
      <c r="A534" s="2"/>
      <c r="B534" s="31"/>
      <c r="C534" s="2"/>
      <c r="D534" s="2"/>
      <c r="E534" s="26"/>
    </row>
    <row r="535" spans="1:5" x14ac:dyDescent="0.15">
      <c r="A535" s="2"/>
      <c r="B535" s="31"/>
      <c r="C535" s="2"/>
      <c r="D535" s="2"/>
      <c r="E535" s="26"/>
    </row>
    <row r="536" spans="1:5" x14ac:dyDescent="0.15">
      <c r="A536" s="2"/>
      <c r="B536" s="31"/>
      <c r="C536" s="2"/>
      <c r="D536" s="2"/>
      <c r="E536" s="26"/>
    </row>
    <row r="537" spans="1:5" x14ac:dyDescent="0.15">
      <c r="A537" s="2"/>
      <c r="B537" s="31"/>
      <c r="C537" s="2"/>
      <c r="D537" s="2"/>
      <c r="E537" s="26"/>
    </row>
    <row r="538" spans="1:5" x14ac:dyDescent="0.15">
      <c r="A538" s="2"/>
      <c r="B538" s="31"/>
      <c r="C538" s="2"/>
      <c r="D538" s="2"/>
      <c r="E538" s="26"/>
    </row>
    <row r="539" spans="1:5" x14ac:dyDescent="0.15">
      <c r="A539" s="2"/>
      <c r="B539" s="31"/>
      <c r="C539" s="2"/>
      <c r="D539" s="2"/>
      <c r="E539" s="26"/>
    </row>
    <row r="540" spans="1:5" x14ac:dyDescent="0.15">
      <c r="A540" s="2"/>
      <c r="B540" s="31"/>
      <c r="C540" s="2"/>
      <c r="D540" s="2"/>
      <c r="E540" s="26"/>
    </row>
    <row r="541" spans="1:5" x14ac:dyDescent="0.15">
      <c r="A541" s="2"/>
      <c r="B541" s="31"/>
      <c r="C541" s="2"/>
      <c r="D541" s="2"/>
      <c r="E541" s="26"/>
    </row>
    <row r="542" spans="1:5" x14ac:dyDescent="0.15">
      <c r="A542" s="2"/>
      <c r="B542" s="31"/>
      <c r="C542" s="2"/>
      <c r="D542" s="2"/>
      <c r="E542" s="26"/>
    </row>
    <row r="543" spans="1:5" x14ac:dyDescent="0.15">
      <c r="A543" s="2"/>
      <c r="B543" s="31"/>
      <c r="C543" s="2"/>
      <c r="D543" s="2"/>
      <c r="E543" s="26"/>
    </row>
    <row r="544" spans="1:5" x14ac:dyDescent="0.15">
      <c r="A544" s="2"/>
      <c r="B544" s="31"/>
      <c r="C544" s="2"/>
      <c r="D544" s="2"/>
      <c r="E544" s="26"/>
    </row>
    <row r="545" spans="1:5" x14ac:dyDescent="0.15">
      <c r="A545" s="2"/>
      <c r="B545" s="31"/>
      <c r="C545" s="2"/>
      <c r="D545" s="2"/>
      <c r="E545" s="26"/>
    </row>
    <row r="546" spans="1:5" x14ac:dyDescent="0.15">
      <c r="A546" s="2"/>
      <c r="B546" s="31"/>
      <c r="C546" s="2"/>
      <c r="D546" s="2"/>
      <c r="E546" s="26"/>
    </row>
    <row r="547" spans="1:5" x14ac:dyDescent="0.15">
      <c r="A547" s="2"/>
      <c r="B547" s="31"/>
      <c r="C547" s="2"/>
      <c r="D547" s="2"/>
      <c r="E547" s="26"/>
    </row>
    <row r="548" spans="1:5" x14ac:dyDescent="0.15">
      <c r="A548" s="2"/>
      <c r="B548" s="31"/>
      <c r="C548" s="2"/>
      <c r="D548" s="2"/>
      <c r="E548" s="26"/>
    </row>
    <row r="549" spans="1:5" x14ac:dyDescent="0.15">
      <c r="A549" s="2"/>
      <c r="B549" s="31"/>
      <c r="C549" s="2"/>
      <c r="D549" s="2"/>
      <c r="E549" s="26"/>
    </row>
    <row r="550" spans="1:5" x14ac:dyDescent="0.15">
      <c r="A550" s="2"/>
      <c r="B550" s="31"/>
      <c r="C550" s="2"/>
      <c r="D550" s="2"/>
      <c r="E550" s="26"/>
    </row>
    <row r="551" spans="1:5" x14ac:dyDescent="0.15">
      <c r="A551" s="2"/>
      <c r="B551" s="31"/>
      <c r="C551" s="2"/>
      <c r="D551" s="2"/>
      <c r="E551" s="26"/>
    </row>
    <row r="552" spans="1:5" x14ac:dyDescent="0.15">
      <c r="A552" s="2"/>
      <c r="B552" s="31"/>
      <c r="C552" s="2"/>
      <c r="D552" s="2"/>
      <c r="E552" s="26"/>
    </row>
    <row r="553" spans="1:5" x14ac:dyDescent="0.15">
      <c r="A553" s="2"/>
      <c r="B553" s="31"/>
      <c r="C553" s="2"/>
      <c r="D553" s="2"/>
      <c r="E553" s="26"/>
    </row>
    <row r="554" spans="1:5" x14ac:dyDescent="0.15">
      <c r="A554" s="2"/>
      <c r="B554" s="31"/>
      <c r="C554" s="2"/>
      <c r="D554" s="2"/>
      <c r="E554" s="26"/>
    </row>
    <row r="555" spans="1:5" x14ac:dyDescent="0.15">
      <c r="A555" s="2"/>
      <c r="B555" s="31"/>
      <c r="C555" s="2"/>
      <c r="D555" s="2"/>
      <c r="E555" s="26"/>
    </row>
    <row r="556" spans="1:5" x14ac:dyDescent="0.15">
      <c r="A556" s="2"/>
      <c r="B556" s="31"/>
      <c r="C556" s="2"/>
      <c r="D556" s="2"/>
      <c r="E556" s="26"/>
    </row>
    <row r="557" spans="1:5" x14ac:dyDescent="0.15">
      <c r="A557" s="2"/>
      <c r="B557" s="31"/>
      <c r="C557" s="2"/>
      <c r="D557" s="2"/>
      <c r="E557" s="26"/>
    </row>
    <row r="558" spans="1:5" x14ac:dyDescent="0.15">
      <c r="A558" s="2"/>
      <c r="B558" s="31"/>
      <c r="C558" s="2"/>
      <c r="D558" s="2"/>
      <c r="E558" s="26"/>
    </row>
    <row r="559" spans="1:5" x14ac:dyDescent="0.15">
      <c r="A559" s="2"/>
      <c r="B559" s="31"/>
      <c r="C559" s="2"/>
      <c r="D559" s="2"/>
      <c r="E559" s="26"/>
    </row>
    <row r="560" spans="1:5" x14ac:dyDescent="0.15">
      <c r="A560" s="2"/>
      <c r="B560" s="31"/>
      <c r="C560" s="2"/>
      <c r="D560" s="2"/>
      <c r="E560" s="26"/>
    </row>
    <row r="561" spans="1:5" x14ac:dyDescent="0.15">
      <c r="A561" s="2"/>
      <c r="B561" s="31"/>
      <c r="C561" s="2"/>
      <c r="D561" s="2"/>
      <c r="E561" s="26"/>
    </row>
    <row r="562" spans="1:5" x14ac:dyDescent="0.15">
      <c r="A562" s="2"/>
      <c r="B562" s="31"/>
      <c r="C562" s="2"/>
      <c r="D562" s="2"/>
      <c r="E562" s="26"/>
    </row>
    <row r="563" spans="1:5" x14ac:dyDescent="0.15">
      <c r="A563" s="2"/>
      <c r="B563" s="31"/>
      <c r="C563" s="2"/>
      <c r="D563" s="2"/>
      <c r="E563" s="26"/>
    </row>
    <row r="564" spans="1:5" x14ac:dyDescent="0.15">
      <c r="A564" s="2"/>
      <c r="B564" s="31"/>
      <c r="C564" s="2"/>
      <c r="D564" s="2"/>
      <c r="E564" s="26"/>
    </row>
    <row r="565" spans="1:5" x14ac:dyDescent="0.15">
      <c r="A565" s="2"/>
      <c r="B565" s="31"/>
      <c r="C565" s="2"/>
      <c r="D565" s="2"/>
      <c r="E565" s="26"/>
    </row>
    <row r="566" spans="1:5" x14ac:dyDescent="0.15">
      <c r="A566" s="2"/>
      <c r="B566" s="31"/>
      <c r="C566" s="2"/>
      <c r="D566" s="2"/>
      <c r="E566" s="26"/>
    </row>
    <row r="567" spans="1:5" x14ac:dyDescent="0.15">
      <c r="A567" s="2"/>
      <c r="B567" s="31"/>
      <c r="C567" s="2"/>
      <c r="D567" s="2"/>
      <c r="E567" s="26"/>
    </row>
    <row r="568" spans="1:5" x14ac:dyDescent="0.15">
      <c r="A568" s="2"/>
      <c r="B568" s="31"/>
      <c r="C568" s="2"/>
      <c r="D568" s="2"/>
      <c r="E568" s="26"/>
    </row>
    <row r="569" spans="1:5" x14ac:dyDescent="0.15">
      <c r="A569" s="2"/>
      <c r="B569" s="31"/>
      <c r="C569" s="2"/>
      <c r="D569" s="2"/>
      <c r="E569" s="26"/>
    </row>
    <row r="570" spans="1:5" x14ac:dyDescent="0.15">
      <c r="A570" s="2"/>
      <c r="B570" s="31"/>
      <c r="C570" s="2"/>
      <c r="D570" s="2"/>
      <c r="E570" s="26"/>
    </row>
    <row r="571" spans="1:5" x14ac:dyDescent="0.15">
      <c r="A571" s="2"/>
      <c r="B571" s="31"/>
      <c r="C571" s="2"/>
      <c r="D571" s="2"/>
      <c r="E571" s="26"/>
    </row>
    <row r="572" spans="1:5" x14ac:dyDescent="0.15">
      <c r="A572" s="2"/>
      <c r="B572" s="31"/>
      <c r="C572" s="2"/>
      <c r="D572" s="2"/>
      <c r="E572" s="26"/>
    </row>
    <row r="573" spans="1:5" x14ac:dyDescent="0.15">
      <c r="A573" s="2"/>
      <c r="B573" s="31"/>
      <c r="C573" s="2"/>
      <c r="D573" s="2"/>
      <c r="E573" s="26"/>
    </row>
    <row r="574" spans="1:5" x14ac:dyDescent="0.15">
      <c r="A574" s="2"/>
      <c r="B574" s="31"/>
      <c r="C574" s="2"/>
      <c r="D574" s="2"/>
      <c r="E574" s="26"/>
    </row>
    <row r="575" spans="1:5" x14ac:dyDescent="0.15">
      <c r="A575" s="2"/>
      <c r="B575" s="31"/>
      <c r="C575" s="2"/>
      <c r="D575" s="2"/>
      <c r="E575" s="26"/>
    </row>
    <row r="576" spans="1:5" x14ac:dyDescent="0.15">
      <c r="A576" s="2"/>
      <c r="B576" s="31"/>
      <c r="C576" s="2"/>
      <c r="D576" s="2"/>
      <c r="E576" s="26"/>
    </row>
    <row r="577" spans="1:5" x14ac:dyDescent="0.15">
      <c r="A577" s="2"/>
      <c r="B577" s="31"/>
      <c r="C577" s="2"/>
      <c r="D577" s="2"/>
      <c r="E577" s="26"/>
    </row>
    <row r="578" spans="1:5" x14ac:dyDescent="0.15">
      <c r="A578" s="2"/>
      <c r="B578" s="31"/>
      <c r="C578" s="2"/>
      <c r="D578" s="2"/>
      <c r="E578" s="26"/>
    </row>
    <row r="579" spans="1:5" x14ac:dyDescent="0.15">
      <c r="A579" s="2"/>
      <c r="B579" s="31"/>
      <c r="C579" s="2"/>
      <c r="D579" s="2"/>
      <c r="E579" s="26"/>
    </row>
    <row r="580" spans="1:5" x14ac:dyDescent="0.15">
      <c r="A580" s="2"/>
      <c r="B580" s="31"/>
      <c r="C580" s="2"/>
      <c r="D580" s="2"/>
      <c r="E580" s="26"/>
    </row>
    <row r="581" spans="1:5" x14ac:dyDescent="0.15">
      <c r="A581" s="2"/>
      <c r="B581" s="31"/>
      <c r="C581" s="2"/>
      <c r="D581" s="2"/>
      <c r="E581" s="26"/>
    </row>
    <row r="582" spans="1:5" x14ac:dyDescent="0.15">
      <c r="A582" s="2"/>
      <c r="B582" s="31"/>
      <c r="C582" s="2"/>
      <c r="D582" s="2"/>
      <c r="E582" s="26"/>
    </row>
    <row r="583" spans="1:5" x14ac:dyDescent="0.15">
      <c r="A583" s="2"/>
      <c r="B583" s="31"/>
      <c r="C583" s="2"/>
      <c r="D583" s="2"/>
      <c r="E583" s="26"/>
    </row>
    <row r="584" spans="1:5" x14ac:dyDescent="0.15">
      <c r="A584" s="2"/>
      <c r="B584" s="31"/>
      <c r="C584" s="2"/>
      <c r="D584" s="2"/>
      <c r="E584" s="26"/>
    </row>
    <row r="585" spans="1:5" x14ac:dyDescent="0.15">
      <c r="A585" s="2"/>
      <c r="B585" s="31"/>
      <c r="C585" s="2"/>
      <c r="D585" s="2"/>
      <c r="E585" s="26"/>
    </row>
    <row r="586" spans="1:5" x14ac:dyDescent="0.15">
      <c r="A586" s="2"/>
      <c r="B586" s="31"/>
      <c r="C586" s="2"/>
      <c r="D586" s="2"/>
      <c r="E586" s="26"/>
    </row>
    <row r="587" spans="1:5" x14ac:dyDescent="0.15">
      <c r="A587" s="2"/>
      <c r="B587" s="31"/>
      <c r="C587" s="2"/>
      <c r="D587" s="2"/>
      <c r="E587" s="26"/>
    </row>
    <row r="588" spans="1:5" x14ac:dyDescent="0.15">
      <c r="A588" s="2"/>
      <c r="B588" s="31"/>
      <c r="C588" s="2"/>
      <c r="D588" s="2"/>
      <c r="E588" s="26"/>
    </row>
    <row r="589" spans="1:5" x14ac:dyDescent="0.15">
      <c r="A589" s="2"/>
      <c r="B589" s="31"/>
      <c r="C589" s="2"/>
      <c r="D589" s="2"/>
      <c r="E589" s="26"/>
    </row>
    <row r="590" spans="1:5" x14ac:dyDescent="0.15">
      <c r="A590" s="2"/>
      <c r="B590" s="31"/>
      <c r="C590" s="2"/>
      <c r="D590" s="2"/>
      <c r="E590" s="26"/>
    </row>
    <row r="591" spans="1:5" x14ac:dyDescent="0.15">
      <c r="A591" s="2"/>
      <c r="B591" s="31"/>
      <c r="C591" s="2"/>
      <c r="D591" s="2"/>
      <c r="E591" s="26"/>
    </row>
    <row r="592" spans="1:5" x14ac:dyDescent="0.15">
      <c r="A592" s="2"/>
      <c r="B592" s="31"/>
      <c r="C592" s="2"/>
      <c r="D592" s="2"/>
      <c r="E592" s="26"/>
    </row>
    <row r="593" spans="1:5" x14ac:dyDescent="0.15">
      <c r="A593" s="2"/>
      <c r="B593" s="31"/>
      <c r="C593" s="2"/>
      <c r="D593" s="2"/>
      <c r="E593" s="26"/>
    </row>
    <row r="594" spans="1:5" x14ac:dyDescent="0.15">
      <c r="A594" s="2"/>
      <c r="B594" s="31"/>
      <c r="C594" s="2"/>
      <c r="D594" s="2"/>
      <c r="E594" s="26"/>
    </row>
    <row r="595" spans="1:5" x14ac:dyDescent="0.15">
      <c r="A595" s="2"/>
      <c r="B595" s="31"/>
      <c r="C595" s="2"/>
      <c r="D595" s="2"/>
      <c r="E595" s="26"/>
    </row>
    <row r="596" spans="1:5" x14ac:dyDescent="0.15">
      <c r="A596" s="2"/>
      <c r="B596" s="31"/>
      <c r="C596" s="2"/>
      <c r="D596" s="2"/>
      <c r="E596" s="26"/>
    </row>
    <row r="597" spans="1:5" x14ac:dyDescent="0.15">
      <c r="A597" s="2"/>
      <c r="B597" s="31"/>
      <c r="C597" s="2"/>
      <c r="D597" s="2"/>
      <c r="E597" s="26"/>
    </row>
    <row r="598" spans="1:5" x14ac:dyDescent="0.15">
      <c r="A598" s="2"/>
      <c r="B598" s="31"/>
      <c r="C598" s="2"/>
      <c r="D598" s="2"/>
      <c r="E598" s="26"/>
    </row>
    <row r="599" spans="1:5" x14ac:dyDescent="0.15">
      <c r="A599" s="2"/>
      <c r="B599" s="31"/>
      <c r="C599" s="2"/>
      <c r="D599" s="2"/>
      <c r="E599" s="26"/>
    </row>
    <row r="600" spans="1:5" x14ac:dyDescent="0.15">
      <c r="A600" s="2"/>
      <c r="B600" s="31"/>
      <c r="C600" s="2"/>
      <c r="D600" s="2"/>
      <c r="E600" s="26"/>
    </row>
    <row r="601" spans="1:5" x14ac:dyDescent="0.15">
      <c r="A601" s="2"/>
      <c r="B601" s="31"/>
      <c r="C601" s="2"/>
      <c r="D601" s="2"/>
      <c r="E601" s="26"/>
    </row>
    <row r="602" spans="1:5" x14ac:dyDescent="0.15">
      <c r="A602" s="2"/>
      <c r="B602" s="31"/>
      <c r="C602" s="2"/>
      <c r="D602" s="2"/>
      <c r="E602" s="26"/>
    </row>
    <row r="603" spans="1:5" x14ac:dyDescent="0.15">
      <c r="A603" s="2"/>
      <c r="B603" s="31"/>
      <c r="C603" s="2"/>
      <c r="D603" s="2"/>
      <c r="E603" s="26"/>
    </row>
    <row r="604" spans="1:5" x14ac:dyDescent="0.15">
      <c r="A604" s="2"/>
      <c r="B604" s="31"/>
      <c r="C604" s="2"/>
      <c r="D604" s="2"/>
      <c r="E604" s="26"/>
    </row>
    <row r="605" spans="1:5" x14ac:dyDescent="0.15">
      <c r="A605" s="2"/>
      <c r="B605" s="31"/>
      <c r="C605" s="2"/>
      <c r="D605" s="2"/>
      <c r="E605" s="26"/>
    </row>
    <row r="606" spans="1:5" x14ac:dyDescent="0.15">
      <c r="A606" s="2"/>
      <c r="B606" s="31"/>
      <c r="C606" s="2"/>
      <c r="D606" s="2"/>
      <c r="E606" s="26"/>
    </row>
    <row r="607" spans="1:5" x14ac:dyDescent="0.15">
      <c r="A607" s="2"/>
      <c r="B607" s="31"/>
      <c r="C607" s="2"/>
      <c r="D607" s="2"/>
      <c r="E607" s="26"/>
    </row>
    <row r="608" spans="1:5" x14ac:dyDescent="0.15">
      <c r="A608" s="2"/>
      <c r="B608" s="31"/>
      <c r="C608" s="2"/>
      <c r="D608" s="2"/>
      <c r="E608" s="26"/>
    </row>
    <row r="609" spans="1:5" x14ac:dyDescent="0.15">
      <c r="A609" s="2"/>
      <c r="B609" s="31"/>
      <c r="C609" s="2"/>
      <c r="D609" s="2"/>
      <c r="E609" s="26"/>
    </row>
    <row r="610" spans="1:5" x14ac:dyDescent="0.15">
      <c r="A610" s="2"/>
      <c r="B610" s="31"/>
      <c r="C610" s="2"/>
      <c r="D610" s="2"/>
      <c r="E610" s="26"/>
    </row>
    <row r="611" spans="1:5" x14ac:dyDescent="0.15">
      <c r="A611" s="2"/>
      <c r="B611" s="31"/>
      <c r="C611" s="2"/>
      <c r="D611" s="2"/>
      <c r="E611" s="26"/>
    </row>
    <row r="612" spans="1:5" x14ac:dyDescent="0.15">
      <c r="A612" s="2"/>
      <c r="B612" s="31"/>
      <c r="C612" s="2"/>
      <c r="D612" s="2"/>
      <c r="E612" s="26"/>
    </row>
    <row r="613" spans="1:5" x14ac:dyDescent="0.15">
      <c r="A613" s="2"/>
      <c r="B613" s="31"/>
      <c r="C613" s="2"/>
      <c r="D613" s="2"/>
      <c r="E613" s="26"/>
    </row>
    <row r="614" spans="1:5" x14ac:dyDescent="0.15">
      <c r="A614" s="2"/>
      <c r="B614" s="31"/>
      <c r="C614" s="2"/>
      <c r="D614" s="2"/>
      <c r="E614" s="26"/>
    </row>
    <row r="615" spans="1:5" x14ac:dyDescent="0.15">
      <c r="A615" s="2"/>
      <c r="B615" s="31"/>
      <c r="C615" s="2"/>
      <c r="D615" s="2"/>
      <c r="E615" s="26"/>
    </row>
    <row r="616" spans="1:5" x14ac:dyDescent="0.15">
      <c r="A616" s="2"/>
      <c r="B616" s="31"/>
      <c r="C616" s="2"/>
      <c r="D616" s="2"/>
      <c r="E616" s="26"/>
    </row>
    <row r="617" spans="1:5" x14ac:dyDescent="0.15">
      <c r="A617" s="2"/>
      <c r="B617" s="31"/>
      <c r="C617" s="2"/>
      <c r="D617" s="2"/>
      <c r="E617" s="26"/>
    </row>
    <row r="618" spans="1:5" x14ac:dyDescent="0.15">
      <c r="A618" s="2"/>
      <c r="B618" s="31"/>
      <c r="C618" s="2"/>
      <c r="D618" s="2"/>
      <c r="E618" s="26"/>
    </row>
    <row r="619" spans="1:5" x14ac:dyDescent="0.15">
      <c r="A619" s="2"/>
      <c r="B619" s="31"/>
      <c r="C619" s="2"/>
      <c r="D619" s="2"/>
      <c r="E619" s="26"/>
    </row>
    <row r="620" spans="1:5" x14ac:dyDescent="0.15">
      <c r="A620" s="2"/>
      <c r="B620" s="31"/>
      <c r="C620" s="2"/>
      <c r="D620" s="2"/>
      <c r="E620" s="26"/>
    </row>
    <row r="621" spans="1:5" x14ac:dyDescent="0.15">
      <c r="A621" s="2"/>
      <c r="B621" s="31"/>
      <c r="C621" s="2"/>
      <c r="D621" s="2"/>
      <c r="E621" s="26"/>
    </row>
    <row r="622" spans="1:5" x14ac:dyDescent="0.15">
      <c r="A622" s="2"/>
      <c r="B622" s="31"/>
      <c r="C622" s="2"/>
      <c r="D622" s="2"/>
      <c r="E622" s="26"/>
    </row>
    <row r="623" spans="1:5" x14ac:dyDescent="0.15">
      <c r="A623" s="2"/>
      <c r="B623" s="31"/>
      <c r="C623" s="2"/>
      <c r="D623" s="2"/>
      <c r="E623" s="26"/>
    </row>
    <row r="624" spans="1:5" x14ac:dyDescent="0.15">
      <c r="A624" s="2"/>
      <c r="B624" s="31"/>
      <c r="C624" s="2"/>
      <c r="D624" s="2"/>
      <c r="E624" s="26"/>
    </row>
    <row r="625" spans="1:5" x14ac:dyDescent="0.15">
      <c r="A625" s="2"/>
      <c r="B625" s="31"/>
      <c r="C625" s="2"/>
      <c r="D625" s="2"/>
      <c r="E625" s="26"/>
    </row>
    <row r="626" spans="1:5" x14ac:dyDescent="0.15">
      <c r="A626" s="2"/>
      <c r="B626" s="31"/>
      <c r="C626" s="2"/>
      <c r="D626" s="2"/>
      <c r="E626" s="26"/>
    </row>
    <row r="627" spans="1:5" x14ac:dyDescent="0.15">
      <c r="A627" s="2"/>
      <c r="B627" s="31"/>
      <c r="C627" s="2"/>
      <c r="D627" s="2"/>
      <c r="E627" s="26"/>
    </row>
    <row r="628" spans="1:5" x14ac:dyDescent="0.15">
      <c r="A628" s="2"/>
      <c r="B628" s="31"/>
      <c r="C628" s="2"/>
      <c r="D628" s="2"/>
      <c r="E628" s="26"/>
    </row>
    <row r="629" spans="1:5" x14ac:dyDescent="0.15">
      <c r="A629" s="2"/>
      <c r="B629" s="31"/>
      <c r="C629" s="2"/>
      <c r="D629" s="2"/>
      <c r="E629" s="26"/>
    </row>
    <row r="630" spans="1:5" x14ac:dyDescent="0.15">
      <c r="A630" s="2"/>
      <c r="B630" s="31"/>
      <c r="C630" s="2"/>
      <c r="D630" s="2"/>
      <c r="E630" s="26"/>
    </row>
    <row r="631" spans="1:5" x14ac:dyDescent="0.15">
      <c r="A631" s="2"/>
      <c r="B631" s="31"/>
      <c r="C631" s="2"/>
      <c r="D631" s="2"/>
      <c r="E631" s="26"/>
    </row>
    <row r="632" spans="1:5" x14ac:dyDescent="0.15">
      <c r="A632" s="2"/>
      <c r="B632" s="31"/>
      <c r="C632" s="2"/>
      <c r="D632" s="2"/>
      <c r="E632" s="26"/>
    </row>
    <row r="633" spans="1:5" x14ac:dyDescent="0.15">
      <c r="A633" s="2"/>
      <c r="B633" s="31"/>
      <c r="C633" s="2"/>
      <c r="D633" s="2"/>
      <c r="E633" s="26"/>
    </row>
    <row r="634" spans="1:5" x14ac:dyDescent="0.15">
      <c r="A634" s="2"/>
      <c r="B634" s="31"/>
      <c r="C634" s="2"/>
      <c r="D634" s="2"/>
      <c r="E634" s="26"/>
    </row>
    <row r="635" spans="1:5" x14ac:dyDescent="0.15">
      <c r="A635" s="2"/>
      <c r="B635" s="31"/>
      <c r="C635" s="2"/>
      <c r="D635" s="2"/>
      <c r="E635" s="26"/>
    </row>
    <row r="636" spans="1:5" x14ac:dyDescent="0.15">
      <c r="A636" s="2"/>
      <c r="B636" s="31"/>
      <c r="C636" s="2"/>
      <c r="D636" s="2"/>
      <c r="E636" s="26"/>
    </row>
    <row r="637" spans="1:5" x14ac:dyDescent="0.15">
      <c r="A637" s="2"/>
      <c r="B637" s="31"/>
      <c r="C637" s="2"/>
      <c r="D637" s="2"/>
      <c r="E637" s="26"/>
    </row>
    <row r="638" spans="1:5" x14ac:dyDescent="0.15">
      <c r="A638" s="2"/>
      <c r="B638" s="31"/>
      <c r="C638" s="2"/>
      <c r="D638" s="2"/>
      <c r="E638" s="26"/>
    </row>
    <row r="639" spans="1:5" x14ac:dyDescent="0.15">
      <c r="A639" s="2"/>
      <c r="B639" s="31"/>
      <c r="C639" s="2"/>
      <c r="D639" s="2"/>
      <c r="E639" s="26"/>
    </row>
    <row r="640" spans="1:5" x14ac:dyDescent="0.15">
      <c r="A640" s="2"/>
      <c r="B640" s="31"/>
      <c r="C640" s="2"/>
      <c r="D640" s="2"/>
      <c r="E640" s="26"/>
    </row>
    <row r="641" spans="1:5" x14ac:dyDescent="0.15">
      <c r="A641" s="2"/>
      <c r="B641" s="31"/>
      <c r="C641" s="2"/>
      <c r="D641" s="2"/>
      <c r="E641" s="26"/>
    </row>
    <row r="642" spans="1:5" x14ac:dyDescent="0.15">
      <c r="A642" s="2"/>
      <c r="B642" s="31"/>
      <c r="C642" s="2"/>
      <c r="D642" s="2"/>
      <c r="E642" s="26"/>
    </row>
    <row r="643" spans="1:5" x14ac:dyDescent="0.15">
      <c r="A643" s="2"/>
      <c r="B643" s="31"/>
      <c r="C643" s="2"/>
      <c r="D643" s="2"/>
      <c r="E643" s="26"/>
    </row>
    <row r="644" spans="1:5" x14ac:dyDescent="0.15">
      <c r="A644" s="2"/>
      <c r="B644" s="31"/>
      <c r="C644" s="2"/>
      <c r="D644" s="2"/>
      <c r="E644" s="26"/>
    </row>
    <row r="645" spans="1:5" x14ac:dyDescent="0.15">
      <c r="A645" s="2"/>
      <c r="B645" s="31"/>
      <c r="C645" s="2"/>
      <c r="D645" s="2"/>
      <c r="E645" s="26"/>
    </row>
    <row r="646" spans="1:5" x14ac:dyDescent="0.15">
      <c r="A646" s="2"/>
      <c r="B646" s="31"/>
      <c r="C646" s="2"/>
      <c r="D646" s="2"/>
      <c r="E646" s="26"/>
    </row>
    <row r="647" spans="1:5" x14ac:dyDescent="0.15">
      <c r="A647" s="2"/>
      <c r="B647" s="31"/>
      <c r="C647" s="2"/>
      <c r="D647" s="2"/>
      <c r="E647" s="26"/>
    </row>
    <row r="648" spans="1:5" x14ac:dyDescent="0.15">
      <c r="A648" s="2"/>
      <c r="B648" s="31"/>
      <c r="C648" s="2"/>
      <c r="D648" s="2"/>
      <c r="E648" s="26"/>
    </row>
    <row r="649" spans="1:5" x14ac:dyDescent="0.15">
      <c r="A649" s="2"/>
      <c r="B649" s="31"/>
      <c r="C649" s="2"/>
      <c r="D649" s="2"/>
      <c r="E649" s="26"/>
    </row>
    <row r="650" spans="1:5" x14ac:dyDescent="0.15">
      <c r="A650" s="2"/>
      <c r="B650" s="31"/>
      <c r="C650" s="2"/>
      <c r="D650" s="2"/>
      <c r="E650" s="26"/>
    </row>
    <row r="651" spans="1:5" x14ac:dyDescent="0.15">
      <c r="A651" s="2"/>
      <c r="B651" s="31"/>
      <c r="C651" s="2"/>
      <c r="D651" s="2"/>
      <c r="E651" s="26"/>
    </row>
    <row r="652" spans="1:5" x14ac:dyDescent="0.15">
      <c r="A652" s="2"/>
      <c r="B652" s="31"/>
      <c r="C652" s="2"/>
      <c r="D652" s="2"/>
      <c r="E652" s="26"/>
    </row>
    <row r="653" spans="1:5" x14ac:dyDescent="0.15">
      <c r="A653" s="2"/>
      <c r="B653" s="31"/>
      <c r="C653" s="2"/>
      <c r="D653" s="2"/>
      <c r="E653" s="26"/>
    </row>
    <row r="654" spans="1:5" x14ac:dyDescent="0.15">
      <c r="A654" s="2"/>
      <c r="B654" s="31"/>
      <c r="C654" s="2"/>
      <c r="D654" s="2"/>
      <c r="E654" s="26"/>
    </row>
    <row r="655" spans="1:5" x14ac:dyDescent="0.15">
      <c r="A655" s="2"/>
      <c r="B655" s="31"/>
      <c r="C655" s="2"/>
      <c r="D655" s="2"/>
      <c r="E655" s="26"/>
    </row>
    <row r="656" spans="1:5" x14ac:dyDescent="0.15">
      <c r="A656" s="2"/>
      <c r="B656" s="31"/>
      <c r="C656" s="2"/>
      <c r="D656" s="2"/>
      <c r="E656" s="26"/>
    </row>
    <row r="657" spans="1:5" x14ac:dyDescent="0.15">
      <c r="A657" s="2"/>
      <c r="B657" s="31"/>
      <c r="C657" s="2"/>
      <c r="D657" s="2"/>
      <c r="E657" s="26"/>
    </row>
    <row r="658" spans="1:5" x14ac:dyDescent="0.15">
      <c r="A658" s="2"/>
      <c r="B658" s="31"/>
      <c r="C658" s="2"/>
      <c r="D658" s="2"/>
      <c r="E658" s="26"/>
    </row>
    <row r="659" spans="1:5" x14ac:dyDescent="0.15">
      <c r="A659" s="2"/>
      <c r="B659" s="31"/>
      <c r="C659" s="2"/>
      <c r="D659" s="2"/>
      <c r="E659" s="26"/>
    </row>
    <row r="660" spans="1:5" x14ac:dyDescent="0.15">
      <c r="A660" s="2"/>
      <c r="B660" s="31"/>
      <c r="C660" s="2"/>
      <c r="D660" s="2"/>
      <c r="E660" s="26"/>
    </row>
    <row r="661" spans="1:5" x14ac:dyDescent="0.15">
      <c r="A661" s="2"/>
      <c r="B661" s="31"/>
      <c r="C661" s="2"/>
      <c r="D661" s="2"/>
      <c r="E661" s="26"/>
    </row>
    <row r="662" spans="1:5" x14ac:dyDescent="0.15">
      <c r="A662" s="2"/>
      <c r="B662" s="31"/>
      <c r="C662" s="2"/>
      <c r="D662" s="2"/>
      <c r="E662" s="26"/>
    </row>
    <row r="663" spans="1:5" x14ac:dyDescent="0.15">
      <c r="A663" s="2"/>
      <c r="B663" s="31"/>
      <c r="C663" s="2"/>
      <c r="D663" s="2"/>
      <c r="E663" s="26"/>
    </row>
    <row r="664" spans="1:5" x14ac:dyDescent="0.15">
      <c r="A664" s="2"/>
      <c r="B664" s="31"/>
      <c r="C664" s="2"/>
      <c r="D664" s="2"/>
      <c r="E664" s="26"/>
    </row>
    <row r="665" spans="1:5" x14ac:dyDescent="0.15">
      <c r="A665" s="2"/>
      <c r="B665" s="31"/>
      <c r="C665" s="2"/>
      <c r="D665" s="2"/>
      <c r="E665" s="26"/>
    </row>
    <row r="666" spans="1:5" x14ac:dyDescent="0.15">
      <c r="A666" s="2"/>
      <c r="B666" s="31"/>
      <c r="C666" s="2"/>
      <c r="D666" s="2"/>
      <c r="E666" s="26"/>
    </row>
    <row r="667" spans="1:5" x14ac:dyDescent="0.15">
      <c r="A667" s="2"/>
      <c r="B667" s="31"/>
      <c r="C667" s="2"/>
      <c r="D667" s="2"/>
      <c r="E667" s="26"/>
    </row>
    <row r="668" spans="1:5" x14ac:dyDescent="0.15">
      <c r="A668" s="2"/>
      <c r="B668" s="31"/>
      <c r="C668" s="2"/>
      <c r="D668" s="2"/>
      <c r="E668" s="26"/>
    </row>
    <row r="669" spans="1:5" x14ac:dyDescent="0.15">
      <c r="A669" s="2"/>
      <c r="B669" s="31"/>
      <c r="C669" s="2"/>
      <c r="D669" s="2"/>
      <c r="E669" s="26"/>
    </row>
    <row r="670" spans="1:5" x14ac:dyDescent="0.15">
      <c r="A670" s="2"/>
      <c r="B670" s="31"/>
      <c r="C670" s="2"/>
      <c r="D670" s="2"/>
      <c r="E670" s="26"/>
    </row>
    <row r="671" spans="1:5" x14ac:dyDescent="0.15">
      <c r="A671" s="2"/>
      <c r="B671" s="31"/>
      <c r="C671" s="2"/>
      <c r="D671" s="2"/>
      <c r="E671" s="26"/>
    </row>
    <row r="672" spans="1:5" x14ac:dyDescent="0.15">
      <c r="A672" s="2"/>
      <c r="B672" s="31"/>
      <c r="C672" s="2"/>
      <c r="D672" s="2"/>
      <c r="E672" s="26"/>
    </row>
    <row r="673" spans="1:5" x14ac:dyDescent="0.15">
      <c r="A673" s="2"/>
      <c r="B673" s="31"/>
      <c r="C673" s="2"/>
      <c r="D673" s="2"/>
      <c r="E673" s="26"/>
    </row>
    <row r="674" spans="1:5" x14ac:dyDescent="0.15">
      <c r="A674" s="2"/>
      <c r="B674" s="31"/>
      <c r="C674" s="2"/>
      <c r="D674" s="2"/>
      <c r="E674" s="26"/>
    </row>
    <row r="675" spans="1:5" x14ac:dyDescent="0.15">
      <c r="A675" s="2"/>
      <c r="B675" s="31"/>
      <c r="C675" s="2"/>
      <c r="D675" s="2"/>
      <c r="E675" s="26"/>
    </row>
    <row r="676" spans="1:5" x14ac:dyDescent="0.15">
      <c r="A676" s="2"/>
      <c r="B676" s="31"/>
      <c r="C676" s="2"/>
      <c r="D676" s="2"/>
      <c r="E676" s="26"/>
    </row>
    <row r="677" spans="1:5" x14ac:dyDescent="0.15">
      <c r="A677" s="2"/>
      <c r="B677" s="31"/>
      <c r="C677" s="2"/>
      <c r="D677" s="2"/>
      <c r="E677" s="26"/>
    </row>
    <row r="678" spans="1:5" x14ac:dyDescent="0.15">
      <c r="A678" s="2"/>
      <c r="B678" s="31"/>
      <c r="C678" s="2"/>
      <c r="D678" s="2"/>
      <c r="E678" s="26"/>
    </row>
    <row r="679" spans="1:5" x14ac:dyDescent="0.15">
      <c r="A679" s="2"/>
      <c r="B679" s="31"/>
      <c r="C679" s="2"/>
      <c r="D679" s="2"/>
      <c r="E679" s="26"/>
    </row>
    <row r="680" spans="1:5" x14ac:dyDescent="0.15">
      <c r="A680" s="2"/>
      <c r="B680" s="31"/>
      <c r="C680" s="2"/>
      <c r="D680" s="2"/>
      <c r="E680" s="26"/>
    </row>
    <row r="681" spans="1:5" x14ac:dyDescent="0.15">
      <c r="A681" s="2"/>
      <c r="B681" s="31"/>
      <c r="C681" s="2"/>
      <c r="D681" s="2"/>
      <c r="E681" s="26"/>
    </row>
    <row r="682" spans="1:5" x14ac:dyDescent="0.15">
      <c r="A682" s="2"/>
      <c r="B682" s="31"/>
      <c r="C682" s="2"/>
      <c r="D682" s="2"/>
      <c r="E682" s="26"/>
    </row>
    <row r="683" spans="1:5" x14ac:dyDescent="0.15">
      <c r="A683" s="2"/>
      <c r="B683" s="31"/>
      <c r="C683" s="2"/>
      <c r="D683" s="2"/>
      <c r="E683" s="26"/>
    </row>
    <row r="684" spans="1:5" x14ac:dyDescent="0.15">
      <c r="A684" s="2"/>
      <c r="B684" s="31"/>
      <c r="C684" s="2"/>
      <c r="D684" s="2"/>
      <c r="E684" s="26"/>
    </row>
    <row r="685" spans="1:5" x14ac:dyDescent="0.15">
      <c r="A685" s="2"/>
      <c r="B685" s="31"/>
      <c r="C685" s="2"/>
      <c r="D685" s="2"/>
      <c r="E685" s="26"/>
    </row>
    <row r="686" spans="1:5" x14ac:dyDescent="0.15">
      <c r="A686" s="2"/>
      <c r="B686" s="31"/>
      <c r="C686" s="2"/>
      <c r="D686" s="2"/>
      <c r="E686" s="26"/>
    </row>
    <row r="687" spans="1:5" x14ac:dyDescent="0.15">
      <c r="A687" s="2"/>
      <c r="B687" s="31"/>
      <c r="C687" s="2"/>
      <c r="D687" s="2"/>
      <c r="E687" s="26"/>
    </row>
    <row r="688" spans="1:5" x14ac:dyDescent="0.15">
      <c r="A688" s="2"/>
      <c r="B688" s="31"/>
      <c r="C688" s="2"/>
      <c r="D688" s="2"/>
      <c r="E688" s="26"/>
    </row>
    <row r="689" spans="1:5" x14ac:dyDescent="0.15">
      <c r="A689" s="2"/>
      <c r="B689" s="31"/>
      <c r="C689" s="2"/>
      <c r="D689" s="2"/>
      <c r="E689" s="26"/>
    </row>
    <row r="690" spans="1:5" x14ac:dyDescent="0.15">
      <c r="A690" s="2"/>
      <c r="B690" s="31"/>
      <c r="C690" s="2"/>
      <c r="D690" s="2"/>
      <c r="E690" s="26"/>
    </row>
    <row r="691" spans="1:5" x14ac:dyDescent="0.15">
      <c r="A691" s="2"/>
      <c r="B691" s="31"/>
      <c r="C691" s="2"/>
      <c r="D691" s="2"/>
      <c r="E691" s="26"/>
    </row>
    <row r="692" spans="1:5" x14ac:dyDescent="0.15">
      <c r="A692" s="2"/>
      <c r="B692" s="31"/>
      <c r="C692" s="2"/>
      <c r="D692" s="2"/>
      <c r="E692" s="26"/>
    </row>
    <row r="693" spans="1:5" x14ac:dyDescent="0.15">
      <c r="A693" s="2"/>
      <c r="B693" s="31"/>
      <c r="C693" s="2"/>
      <c r="D693" s="2"/>
      <c r="E693" s="26"/>
    </row>
    <row r="694" spans="1:5" x14ac:dyDescent="0.15">
      <c r="A694" s="2"/>
      <c r="B694" s="31"/>
      <c r="C694" s="2"/>
      <c r="D694" s="2"/>
      <c r="E694" s="26"/>
    </row>
    <row r="695" spans="1:5" x14ac:dyDescent="0.15">
      <c r="A695" s="2"/>
      <c r="B695" s="31"/>
      <c r="C695" s="2"/>
      <c r="D695" s="2"/>
      <c r="E695" s="26"/>
    </row>
    <row r="696" spans="1:5" x14ac:dyDescent="0.15">
      <c r="A696" s="2"/>
      <c r="B696" s="31"/>
      <c r="C696" s="2"/>
      <c r="D696" s="2"/>
      <c r="E696" s="26"/>
    </row>
    <row r="697" spans="1:5" x14ac:dyDescent="0.15">
      <c r="A697" s="2"/>
      <c r="B697" s="31"/>
      <c r="C697" s="2"/>
      <c r="D697" s="2"/>
      <c r="E697" s="26"/>
    </row>
    <row r="698" spans="1:5" x14ac:dyDescent="0.15">
      <c r="A698" s="2"/>
      <c r="B698" s="31"/>
      <c r="C698" s="2"/>
      <c r="D698" s="2"/>
      <c r="E698" s="26"/>
    </row>
    <row r="699" spans="1:5" x14ac:dyDescent="0.15">
      <c r="A699" s="2"/>
      <c r="B699" s="31"/>
      <c r="C699" s="2"/>
      <c r="D699" s="2"/>
      <c r="E699" s="26"/>
    </row>
    <row r="700" spans="1:5" x14ac:dyDescent="0.15">
      <c r="A700" s="2"/>
      <c r="B700" s="31"/>
      <c r="C700" s="2"/>
      <c r="D700" s="2"/>
      <c r="E700" s="26"/>
    </row>
    <row r="701" spans="1:5" x14ac:dyDescent="0.15">
      <c r="A701" s="2"/>
      <c r="B701" s="31"/>
      <c r="C701" s="2"/>
      <c r="D701" s="2"/>
      <c r="E701" s="26"/>
    </row>
    <row r="702" spans="1:5" x14ac:dyDescent="0.15">
      <c r="A702" s="2"/>
      <c r="B702" s="31"/>
      <c r="C702" s="2"/>
      <c r="D702" s="2"/>
      <c r="E702" s="26"/>
    </row>
    <row r="703" spans="1:5" x14ac:dyDescent="0.15">
      <c r="A703" s="2"/>
      <c r="B703" s="31"/>
      <c r="C703" s="2"/>
      <c r="D703" s="2"/>
      <c r="E703" s="26"/>
    </row>
    <row r="704" spans="1:5" x14ac:dyDescent="0.15">
      <c r="A704" s="2"/>
      <c r="B704" s="31"/>
      <c r="C704" s="2"/>
      <c r="D704" s="2"/>
      <c r="E704" s="26"/>
    </row>
    <row r="705" spans="1:5" x14ac:dyDescent="0.15">
      <c r="A705" s="2"/>
      <c r="B705" s="31"/>
      <c r="C705" s="2"/>
      <c r="D705" s="2"/>
      <c r="E705" s="26"/>
    </row>
    <row r="706" spans="1:5" x14ac:dyDescent="0.15">
      <c r="A706" s="2"/>
      <c r="B706" s="31"/>
      <c r="C706" s="2"/>
      <c r="D706" s="2"/>
      <c r="E706" s="26"/>
    </row>
    <row r="707" spans="1:5" x14ac:dyDescent="0.15">
      <c r="A707" s="2"/>
      <c r="B707" s="31"/>
      <c r="C707" s="2"/>
      <c r="D707" s="2"/>
      <c r="E707" s="26"/>
    </row>
    <row r="708" spans="1:5" x14ac:dyDescent="0.15">
      <c r="A708" s="2"/>
      <c r="B708" s="31"/>
      <c r="C708" s="2"/>
      <c r="D708" s="2"/>
      <c r="E708" s="26"/>
    </row>
    <row r="709" spans="1:5" x14ac:dyDescent="0.15">
      <c r="A709" s="2"/>
      <c r="B709" s="31"/>
      <c r="C709" s="2"/>
      <c r="D709" s="2"/>
      <c r="E709" s="26"/>
    </row>
    <row r="710" spans="1:5" x14ac:dyDescent="0.15">
      <c r="A710" s="2"/>
      <c r="B710" s="31"/>
      <c r="C710" s="2"/>
      <c r="D710" s="2"/>
      <c r="E710" s="26"/>
    </row>
    <row r="711" spans="1:5" x14ac:dyDescent="0.15">
      <c r="A711" s="2"/>
      <c r="B711" s="31"/>
      <c r="C711" s="2"/>
      <c r="D711" s="2"/>
      <c r="E711" s="26"/>
    </row>
    <row r="712" spans="1:5" x14ac:dyDescent="0.15">
      <c r="A712" s="2"/>
      <c r="B712" s="31"/>
      <c r="C712" s="2"/>
      <c r="D712" s="2"/>
      <c r="E712" s="26"/>
    </row>
    <row r="713" spans="1:5" x14ac:dyDescent="0.15">
      <c r="A713" s="2"/>
      <c r="B713" s="31"/>
      <c r="C713" s="2"/>
      <c r="D713" s="2"/>
      <c r="E713" s="26"/>
    </row>
    <row r="714" spans="1:5" x14ac:dyDescent="0.15">
      <c r="A714" s="2"/>
      <c r="B714" s="31"/>
      <c r="C714" s="2"/>
      <c r="D714" s="2"/>
      <c r="E714" s="26"/>
    </row>
    <row r="715" spans="1:5" x14ac:dyDescent="0.15">
      <c r="A715" s="2"/>
      <c r="B715" s="31"/>
      <c r="C715" s="2"/>
      <c r="D715" s="2"/>
      <c r="E715" s="26"/>
    </row>
    <row r="716" spans="1:5" x14ac:dyDescent="0.15">
      <c r="A716" s="2"/>
      <c r="B716" s="31"/>
      <c r="C716" s="2"/>
      <c r="D716" s="2"/>
      <c r="E716" s="26"/>
    </row>
    <row r="717" spans="1:5" x14ac:dyDescent="0.15">
      <c r="A717" s="2"/>
      <c r="B717" s="31"/>
      <c r="C717" s="2"/>
      <c r="D717" s="2"/>
      <c r="E717" s="26"/>
    </row>
    <row r="718" spans="1:5" x14ac:dyDescent="0.15">
      <c r="A718" s="2"/>
      <c r="B718" s="31"/>
      <c r="C718" s="2"/>
      <c r="D718" s="2"/>
      <c r="E718" s="26"/>
    </row>
    <row r="719" spans="1:5" x14ac:dyDescent="0.15">
      <c r="A719" s="2"/>
      <c r="B719" s="31"/>
      <c r="C719" s="2"/>
      <c r="D719" s="2"/>
      <c r="E719" s="26"/>
    </row>
    <row r="720" spans="1:5" x14ac:dyDescent="0.15">
      <c r="A720" s="2"/>
      <c r="B720" s="31"/>
      <c r="C720" s="2"/>
      <c r="D720" s="2"/>
      <c r="E720" s="26"/>
    </row>
    <row r="721" spans="1:5" x14ac:dyDescent="0.15">
      <c r="A721" s="2"/>
      <c r="B721" s="31"/>
      <c r="C721" s="2"/>
      <c r="D721" s="2"/>
      <c r="E721" s="26"/>
    </row>
    <row r="722" spans="1:5" x14ac:dyDescent="0.15">
      <c r="A722" s="2"/>
      <c r="B722" s="31"/>
      <c r="C722" s="2"/>
      <c r="D722" s="2"/>
      <c r="E722" s="26"/>
    </row>
    <row r="723" spans="1:5" x14ac:dyDescent="0.15">
      <c r="A723" s="2"/>
      <c r="B723" s="31"/>
      <c r="C723" s="2"/>
      <c r="D723" s="2"/>
      <c r="E723" s="26"/>
    </row>
    <row r="724" spans="1:5" x14ac:dyDescent="0.15">
      <c r="A724" s="2"/>
      <c r="B724" s="31"/>
      <c r="C724" s="2"/>
      <c r="D724" s="2"/>
      <c r="E724" s="26"/>
    </row>
    <row r="725" spans="1:5" x14ac:dyDescent="0.15">
      <c r="A725" s="2"/>
      <c r="B725" s="31"/>
      <c r="C725" s="2"/>
      <c r="D725" s="2"/>
      <c r="E725" s="26"/>
    </row>
    <row r="726" spans="1:5" x14ac:dyDescent="0.15">
      <c r="A726" s="2"/>
      <c r="B726" s="31"/>
      <c r="C726" s="2"/>
      <c r="D726" s="2"/>
      <c r="E726" s="26"/>
    </row>
    <row r="727" spans="1:5" x14ac:dyDescent="0.15">
      <c r="A727" s="2"/>
      <c r="B727" s="31"/>
      <c r="C727" s="2"/>
      <c r="D727" s="2"/>
      <c r="E727" s="26"/>
    </row>
    <row r="728" spans="1:5" x14ac:dyDescent="0.15">
      <c r="A728" s="2"/>
      <c r="B728" s="31"/>
      <c r="C728" s="2"/>
      <c r="D728" s="2"/>
      <c r="E728" s="26"/>
    </row>
    <row r="729" spans="1:5" x14ac:dyDescent="0.15">
      <c r="A729" s="2"/>
      <c r="B729" s="31"/>
      <c r="C729" s="2"/>
      <c r="D729" s="2"/>
      <c r="E729" s="26"/>
    </row>
    <row r="730" spans="1:5" x14ac:dyDescent="0.15">
      <c r="A730" s="2"/>
      <c r="B730" s="31"/>
      <c r="C730" s="2"/>
      <c r="D730" s="2"/>
      <c r="E730" s="26"/>
    </row>
    <row r="731" spans="1:5" x14ac:dyDescent="0.15">
      <c r="A731" s="2"/>
      <c r="B731" s="31"/>
      <c r="C731" s="2"/>
      <c r="D731" s="2"/>
      <c r="E731" s="26"/>
    </row>
    <row r="732" spans="1:5" x14ac:dyDescent="0.15">
      <c r="A732" s="2"/>
      <c r="B732" s="31"/>
      <c r="C732" s="2"/>
      <c r="D732" s="2"/>
      <c r="E732" s="26"/>
    </row>
    <row r="733" spans="1:5" x14ac:dyDescent="0.15">
      <c r="A733" s="2"/>
      <c r="B733" s="31"/>
      <c r="C733" s="2"/>
      <c r="D733" s="2"/>
      <c r="E733" s="26"/>
    </row>
    <row r="734" spans="1:5" x14ac:dyDescent="0.15">
      <c r="A734" s="2"/>
      <c r="B734" s="31"/>
      <c r="C734" s="2"/>
      <c r="D734" s="2"/>
      <c r="E734" s="26"/>
    </row>
    <row r="735" spans="1:5" x14ac:dyDescent="0.15">
      <c r="A735" s="2"/>
      <c r="B735" s="31"/>
      <c r="C735" s="2"/>
      <c r="D735" s="2"/>
      <c r="E735" s="26"/>
    </row>
    <row r="736" spans="1:5" x14ac:dyDescent="0.15">
      <c r="A736" s="2"/>
      <c r="B736" s="31"/>
      <c r="C736" s="2"/>
      <c r="D736" s="2"/>
      <c r="E736" s="26"/>
    </row>
    <row r="737" spans="1:5" x14ac:dyDescent="0.15">
      <c r="A737" s="2"/>
      <c r="B737" s="31"/>
      <c r="C737" s="2"/>
      <c r="D737" s="2"/>
      <c r="E737" s="26"/>
    </row>
    <row r="738" spans="1:5" x14ac:dyDescent="0.15">
      <c r="A738" s="2"/>
      <c r="B738" s="31"/>
      <c r="C738" s="2"/>
      <c r="D738" s="2"/>
      <c r="E738" s="26"/>
    </row>
    <row r="739" spans="1:5" x14ac:dyDescent="0.15">
      <c r="A739" s="2"/>
      <c r="B739" s="31"/>
      <c r="C739" s="2"/>
      <c r="D739" s="2"/>
      <c r="E739" s="26"/>
    </row>
    <row r="740" spans="1:5" x14ac:dyDescent="0.15">
      <c r="A740" s="2"/>
      <c r="B740" s="31"/>
      <c r="C740" s="2"/>
      <c r="D740" s="2"/>
      <c r="E740" s="26"/>
    </row>
    <row r="741" spans="1:5" x14ac:dyDescent="0.15">
      <c r="A741" s="2"/>
      <c r="B741" s="31"/>
      <c r="C741" s="2"/>
      <c r="D741" s="2"/>
      <c r="E741" s="26"/>
    </row>
    <row r="742" spans="1:5" x14ac:dyDescent="0.15">
      <c r="A742" s="2"/>
      <c r="B742" s="31"/>
      <c r="C742" s="2"/>
      <c r="D742" s="2"/>
      <c r="E742" s="26"/>
    </row>
    <row r="743" spans="1:5" x14ac:dyDescent="0.15">
      <c r="A743" s="2"/>
      <c r="B743" s="31"/>
      <c r="C743" s="2"/>
      <c r="D743" s="2"/>
      <c r="E743" s="26"/>
    </row>
    <row r="744" spans="1:5" x14ac:dyDescent="0.15">
      <c r="A744" s="2"/>
      <c r="B744" s="31"/>
      <c r="C744" s="2"/>
      <c r="D744" s="2"/>
      <c r="E744" s="26"/>
    </row>
    <row r="745" spans="1:5" x14ac:dyDescent="0.15">
      <c r="A745" s="2"/>
      <c r="B745" s="31"/>
      <c r="C745" s="2"/>
      <c r="D745" s="2"/>
      <c r="E745" s="26"/>
    </row>
    <row r="746" spans="1:5" x14ac:dyDescent="0.15">
      <c r="A746" s="2"/>
      <c r="B746" s="31"/>
      <c r="C746" s="2"/>
      <c r="D746" s="2"/>
      <c r="E746" s="26"/>
    </row>
    <row r="747" spans="1:5" x14ac:dyDescent="0.15">
      <c r="A747" s="2"/>
      <c r="B747" s="31"/>
      <c r="C747" s="2"/>
      <c r="D747" s="2"/>
      <c r="E747" s="26"/>
    </row>
    <row r="748" spans="1:5" x14ac:dyDescent="0.15">
      <c r="A748" s="2"/>
      <c r="B748" s="31"/>
      <c r="C748" s="2"/>
      <c r="D748" s="2"/>
      <c r="E748" s="26"/>
    </row>
    <row r="749" spans="1:5" x14ac:dyDescent="0.15">
      <c r="A749" s="2"/>
      <c r="B749" s="31"/>
      <c r="C749" s="2"/>
      <c r="D749" s="2"/>
      <c r="E749" s="26"/>
    </row>
    <row r="750" spans="1:5" x14ac:dyDescent="0.15">
      <c r="A750" s="2"/>
      <c r="B750" s="31"/>
      <c r="C750" s="2"/>
      <c r="D750" s="2"/>
      <c r="E750" s="26"/>
    </row>
    <row r="751" spans="1:5" x14ac:dyDescent="0.15">
      <c r="A751" s="2"/>
      <c r="B751" s="31"/>
      <c r="C751" s="2"/>
      <c r="D751" s="2"/>
      <c r="E751" s="26"/>
    </row>
    <row r="752" spans="1:5" x14ac:dyDescent="0.15">
      <c r="A752" s="2"/>
      <c r="B752" s="31"/>
      <c r="C752" s="2"/>
      <c r="D752" s="2"/>
      <c r="E752" s="26"/>
    </row>
    <row r="753" spans="1:5" x14ac:dyDescent="0.15">
      <c r="A753" s="2"/>
      <c r="B753" s="31"/>
      <c r="C753" s="2"/>
      <c r="D753" s="2"/>
      <c r="E753" s="26"/>
    </row>
    <row r="754" spans="1:5" x14ac:dyDescent="0.15">
      <c r="A754" s="2"/>
      <c r="B754" s="31"/>
      <c r="C754" s="2"/>
      <c r="D754" s="2"/>
      <c r="E754" s="26"/>
    </row>
    <row r="755" spans="1:5" x14ac:dyDescent="0.15">
      <c r="A755" s="2"/>
      <c r="B755" s="31"/>
      <c r="C755" s="2"/>
      <c r="D755" s="2"/>
      <c r="E755" s="26"/>
    </row>
    <row r="756" spans="1:5" x14ac:dyDescent="0.15">
      <c r="A756" s="2"/>
      <c r="B756" s="31"/>
      <c r="C756" s="2"/>
      <c r="D756" s="2"/>
      <c r="E756" s="26"/>
    </row>
    <row r="757" spans="1:5" x14ac:dyDescent="0.15">
      <c r="A757" s="2"/>
      <c r="B757" s="31"/>
      <c r="C757" s="2"/>
      <c r="D757" s="2"/>
      <c r="E757" s="26"/>
    </row>
    <row r="758" spans="1:5" x14ac:dyDescent="0.15">
      <c r="A758" s="2"/>
      <c r="B758" s="31"/>
      <c r="C758" s="2"/>
      <c r="D758" s="2"/>
      <c r="E758" s="26"/>
    </row>
    <row r="759" spans="1:5" x14ac:dyDescent="0.15">
      <c r="A759" s="2"/>
      <c r="B759" s="31"/>
      <c r="C759" s="2"/>
      <c r="D759" s="2"/>
      <c r="E759" s="26"/>
    </row>
    <row r="760" spans="1:5" x14ac:dyDescent="0.15">
      <c r="A760" s="2"/>
      <c r="B760" s="31"/>
      <c r="C760" s="2"/>
      <c r="D760" s="2"/>
      <c r="E760" s="26"/>
    </row>
    <row r="761" spans="1:5" x14ac:dyDescent="0.15">
      <c r="A761" s="2"/>
      <c r="B761" s="31"/>
      <c r="C761" s="2"/>
      <c r="D761" s="2"/>
      <c r="E761" s="26"/>
    </row>
    <row r="762" spans="1:5" x14ac:dyDescent="0.15">
      <c r="A762" s="2"/>
      <c r="B762" s="31"/>
      <c r="C762" s="2"/>
      <c r="D762" s="2"/>
      <c r="E762" s="26"/>
    </row>
    <row r="763" spans="1:5" x14ac:dyDescent="0.15">
      <c r="A763" s="2"/>
      <c r="B763" s="31"/>
      <c r="C763" s="2"/>
      <c r="D763" s="2"/>
      <c r="E763" s="26"/>
    </row>
    <row r="764" spans="1:5" x14ac:dyDescent="0.15">
      <c r="A764" s="2"/>
      <c r="B764" s="31"/>
      <c r="C764" s="2"/>
      <c r="D764" s="2"/>
      <c r="E764" s="26"/>
    </row>
    <row r="765" spans="1:5" x14ac:dyDescent="0.15">
      <c r="A765" s="2"/>
      <c r="B765" s="31"/>
      <c r="C765" s="2"/>
      <c r="D765" s="2"/>
      <c r="E765" s="26"/>
    </row>
    <row r="766" spans="1:5" x14ac:dyDescent="0.15">
      <c r="A766" s="2"/>
      <c r="B766" s="31"/>
      <c r="C766" s="2"/>
      <c r="D766" s="2"/>
      <c r="E766" s="26"/>
    </row>
    <row r="767" spans="1:5" x14ac:dyDescent="0.15">
      <c r="A767" s="2"/>
      <c r="B767" s="31"/>
      <c r="C767" s="2"/>
      <c r="D767" s="2"/>
      <c r="E767" s="26"/>
    </row>
    <row r="768" spans="1:5" x14ac:dyDescent="0.15">
      <c r="A768" s="2"/>
      <c r="B768" s="31"/>
      <c r="C768" s="2"/>
      <c r="D768" s="2"/>
      <c r="E768" s="26"/>
    </row>
    <row r="769" spans="1:5" x14ac:dyDescent="0.15">
      <c r="A769" s="2"/>
      <c r="B769" s="31"/>
      <c r="C769" s="2"/>
      <c r="D769" s="2"/>
      <c r="E769" s="26"/>
    </row>
    <row r="770" spans="1:5" x14ac:dyDescent="0.15">
      <c r="A770" s="2"/>
      <c r="B770" s="31"/>
      <c r="C770" s="2"/>
      <c r="D770" s="2"/>
      <c r="E770" s="26"/>
    </row>
    <row r="771" spans="1:5" x14ac:dyDescent="0.15">
      <c r="A771" s="2"/>
      <c r="B771" s="31"/>
      <c r="C771" s="2"/>
      <c r="D771" s="2"/>
      <c r="E771" s="26"/>
    </row>
    <row r="772" spans="1:5" x14ac:dyDescent="0.15">
      <c r="A772" s="2"/>
      <c r="B772" s="31"/>
      <c r="C772" s="2"/>
      <c r="D772" s="2"/>
      <c r="E772" s="26"/>
    </row>
    <row r="773" spans="1:5" x14ac:dyDescent="0.15">
      <c r="A773" s="2"/>
      <c r="B773" s="31"/>
      <c r="C773" s="2"/>
      <c r="D773" s="2"/>
      <c r="E773" s="26"/>
    </row>
    <row r="774" spans="1:5" x14ac:dyDescent="0.15">
      <c r="A774" s="2"/>
      <c r="B774" s="31"/>
      <c r="C774" s="2"/>
      <c r="D774" s="2"/>
      <c r="E774" s="26"/>
    </row>
    <row r="775" spans="1:5" x14ac:dyDescent="0.15">
      <c r="A775" s="2"/>
      <c r="B775" s="31"/>
      <c r="C775" s="2"/>
      <c r="D775" s="2"/>
      <c r="E775" s="26"/>
    </row>
    <row r="776" spans="1:5" x14ac:dyDescent="0.15">
      <c r="A776" s="2"/>
      <c r="B776" s="31"/>
      <c r="C776" s="2"/>
      <c r="D776" s="2"/>
      <c r="E776" s="26"/>
    </row>
    <row r="777" spans="1:5" x14ac:dyDescent="0.15">
      <c r="A777" s="2"/>
      <c r="B777" s="31"/>
      <c r="C777" s="2"/>
      <c r="D777" s="2"/>
      <c r="E777" s="26"/>
    </row>
    <row r="778" spans="1:5" x14ac:dyDescent="0.15">
      <c r="A778" s="2"/>
      <c r="B778" s="31"/>
      <c r="C778" s="2"/>
      <c r="D778" s="2"/>
      <c r="E778" s="26"/>
    </row>
    <row r="779" spans="1:5" x14ac:dyDescent="0.15">
      <c r="A779" s="2"/>
      <c r="B779" s="31"/>
      <c r="C779" s="2"/>
      <c r="D779" s="2"/>
      <c r="E779" s="26"/>
    </row>
    <row r="780" spans="1:5" x14ac:dyDescent="0.15">
      <c r="A780" s="2"/>
      <c r="B780" s="31"/>
      <c r="C780" s="2"/>
      <c r="D780" s="2"/>
      <c r="E780" s="26"/>
    </row>
    <row r="781" spans="1:5" x14ac:dyDescent="0.15">
      <c r="A781" s="2"/>
      <c r="B781" s="31"/>
      <c r="C781" s="2"/>
      <c r="D781" s="2"/>
      <c r="E781" s="26"/>
    </row>
    <row r="782" spans="1:5" x14ac:dyDescent="0.15">
      <c r="A782" s="2"/>
      <c r="B782" s="31"/>
      <c r="C782" s="2"/>
      <c r="D782" s="2"/>
      <c r="E782" s="26"/>
    </row>
    <row r="783" spans="1:5" x14ac:dyDescent="0.15">
      <c r="A783" s="2"/>
      <c r="B783" s="31"/>
      <c r="C783" s="2"/>
      <c r="D783" s="2"/>
      <c r="E783" s="26"/>
    </row>
    <row r="784" spans="1:5" x14ac:dyDescent="0.15">
      <c r="A784" s="2"/>
      <c r="B784" s="31"/>
      <c r="C784" s="2"/>
      <c r="D784" s="2"/>
      <c r="E784" s="26"/>
    </row>
    <row r="785" spans="1:5" x14ac:dyDescent="0.15">
      <c r="A785" s="2"/>
      <c r="B785" s="31"/>
      <c r="C785" s="2"/>
      <c r="D785" s="2"/>
      <c r="E785" s="26"/>
    </row>
    <row r="786" spans="1:5" x14ac:dyDescent="0.15">
      <c r="A786" s="2"/>
      <c r="B786" s="31"/>
      <c r="C786" s="2"/>
      <c r="D786" s="2"/>
      <c r="E786" s="26"/>
    </row>
    <row r="787" spans="1:5" x14ac:dyDescent="0.15">
      <c r="A787" s="2"/>
      <c r="B787" s="31"/>
      <c r="C787" s="2"/>
      <c r="D787" s="2"/>
      <c r="E787" s="26"/>
    </row>
    <row r="788" spans="1:5" x14ac:dyDescent="0.15">
      <c r="A788" s="2"/>
      <c r="B788" s="31"/>
      <c r="C788" s="2"/>
      <c r="D788" s="2"/>
      <c r="E788" s="26"/>
    </row>
    <row r="789" spans="1:5" x14ac:dyDescent="0.15">
      <c r="A789" s="2"/>
      <c r="B789" s="31"/>
      <c r="C789" s="2"/>
      <c r="D789" s="2"/>
      <c r="E789" s="26"/>
    </row>
    <row r="790" spans="1:5" x14ac:dyDescent="0.15">
      <c r="A790" s="2"/>
      <c r="B790" s="31"/>
      <c r="C790" s="2"/>
      <c r="D790" s="2"/>
      <c r="E790" s="26"/>
    </row>
    <row r="791" spans="1:5" x14ac:dyDescent="0.15">
      <c r="A791" s="2"/>
      <c r="B791" s="31"/>
      <c r="C791" s="2"/>
      <c r="D791" s="2"/>
      <c r="E791" s="26"/>
    </row>
    <row r="792" spans="1:5" x14ac:dyDescent="0.15">
      <c r="A792" s="2"/>
      <c r="B792" s="31"/>
      <c r="C792" s="2"/>
      <c r="D792" s="2"/>
      <c r="E792" s="26"/>
    </row>
    <row r="793" spans="1:5" x14ac:dyDescent="0.15">
      <c r="A793" s="2"/>
      <c r="B793" s="31"/>
      <c r="C793" s="2"/>
      <c r="D793" s="2"/>
      <c r="E793" s="26"/>
    </row>
    <row r="794" spans="1:5" x14ac:dyDescent="0.15">
      <c r="A794" s="2"/>
      <c r="B794" s="31"/>
      <c r="C794" s="2"/>
      <c r="D794" s="2"/>
      <c r="E794" s="26"/>
    </row>
    <row r="795" spans="1:5" x14ac:dyDescent="0.15">
      <c r="A795" s="2"/>
      <c r="B795" s="31"/>
      <c r="C795" s="2"/>
      <c r="D795" s="2"/>
      <c r="E795" s="26"/>
    </row>
    <row r="796" spans="1:5" x14ac:dyDescent="0.15">
      <c r="A796" s="2"/>
      <c r="B796" s="31"/>
      <c r="C796" s="2"/>
      <c r="D796" s="2"/>
      <c r="E796" s="26"/>
    </row>
    <row r="797" spans="1:5" x14ac:dyDescent="0.15">
      <c r="A797" s="2"/>
      <c r="B797" s="31"/>
      <c r="C797" s="2"/>
      <c r="D797" s="2"/>
      <c r="E797" s="26"/>
    </row>
    <row r="798" spans="1:5" x14ac:dyDescent="0.15">
      <c r="A798" s="2"/>
      <c r="B798" s="31"/>
      <c r="C798" s="2"/>
      <c r="D798" s="2"/>
      <c r="E798" s="26"/>
    </row>
    <row r="799" spans="1:5" x14ac:dyDescent="0.15">
      <c r="A799" s="2"/>
      <c r="B799" s="31"/>
      <c r="C799" s="2"/>
      <c r="D799" s="2"/>
      <c r="E799" s="26"/>
    </row>
    <row r="800" spans="1:5" x14ac:dyDescent="0.15">
      <c r="A800" s="2"/>
      <c r="B800" s="31"/>
      <c r="C800" s="2"/>
      <c r="D800" s="2"/>
      <c r="E800" s="26"/>
    </row>
    <row r="801" spans="1:5" x14ac:dyDescent="0.15">
      <c r="A801" s="2"/>
      <c r="B801" s="31"/>
      <c r="C801" s="2"/>
      <c r="D801" s="2"/>
      <c r="E801" s="26"/>
    </row>
    <row r="802" spans="1:5" x14ac:dyDescent="0.15">
      <c r="A802" s="2"/>
      <c r="B802" s="31"/>
      <c r="C802" s="2"/>
      <c r="D802" s="2"/>
      <c r="E802" s="26"/>
    </row>
    <row r="803" spans="1:5" x14ac:dyDescent="0.15">
      <c r="A803" s="2"/>
      <c r="B803" s="31"/>
      <c r="C803" s="2"/>
      <c r="D803" s="2"/>
      <c r="E803" s="26"/>
    </row>
    <row r="804" spans="1:5" x14ac:dyDescent="0.15">
      <c r="A804" s="2"/>
      <c r="B804" s="31"/>
      <c r="C804" s="2"/>
      <c r="D804" s="2"/>
      <c r="E804" s="26"/>
    </row>
    <row r="805" spans="1:5" x14ac:dyDescent="0.15">
      <c r="A805" s="2"/>
      <c r="B805" s="31"/>
      <c r="C805" s="2"/>
      <c r="D805" s="2"/>
      <c r="E805" s="26"/>
    </row>
    <row r="806" spans="1:5" x14ac:dyDescent="0.15">
      <c r="A806" s="2"/>
      <c r="B806" s="31"/>
      <c r="C806" s="2"/>
      <c r="D806" s="2"/>
      <c r="E806" s="26"/>
    </row>
    <row r="807" spans="1:5" x14ac:dyDescent="0.15">
      <c r="A807" s="2"/>
      <c r="B807" s="31"/>
      <c r="C807" s="2"/>
      <c r="D807" s="2"/>
      <c r="E807" s="26"/>
    </row>
    <row r="808" spans="1:5" x14ac:dyDescent="0.15">
      <c r="A808" s="2"/>
      <c r="B808" s="31"/>
      <c r="C808" s="2"/>
      <c r="D808" s="2"/>
      <c r="E808" s="26"/>
    </row>
    <row r="809" spans="1:5" x14ac:dyDescent="0.15">
      <c r="A809" s="2"/>
      <c r="B809" s="31"/>
      <c r="C809" s="2"/>
      <c r="D809" s="2"/>
      <c r="E809" s="26"/>
    </row>
    <row r="810" spans="1:5" x14ac:dyDescent="0.15">
      <c r="A810" s="2"/>
      <c r="B810" s="31"/>
      <c r="C810" s="2"/>
      <c r="D810" s="2"/>
      <c r="E810" s="26"/>
    </row>
    <row r="811" spans="1:5" x14ac:dyDescent="0.15">
      <c r="A811" s="2"/>
      <c r="B811" s="31"/>
      <c r="C811" s="2"/>
      <c r="D811" s="2"/>
      <c r="E811" s="26"/>
    </row>
    <row r="812" spans="1:5" x14ac:dyDescent="0.15">
      <c r="A812" s="2"/>
      <c r="B812" s="31"/>
      <c r="C812" s="2"/>
      <c r="D812" s="2"/>
      <c r="E812" s="26"/>
    </row>
    <row r="813" spans="1:5" x14ac:dyDescent="0.15">
      <c r="A813" s="2"/>
      <c r="B813" s="31"/>
      <c r="C813" s="2"/>
      <c r="D813" s="2"/>
      <c r="E813" s="26"/>
    </row>
    <row r="814" spans="1:5" x14ac:dyDescent="0.15">
      <c r="A814" s="2"/>
      <c r="B814" s="31"/>
      <c r="C814" s="2"/>
      <c r="D814" s="2"/>
      <c r="E814" s="26"/>
    </row>
    <row r="815" spans="1:5" x14ac:dyDescent="0.15">
      <c r="A815" s="2"/>
      <c r="B815" s="31"/>
      <c r="C815" s="2"/>
      <c r="D815" s="2"/>
      <c r="E815" s="26"/>
    </row>
    <row r="816" spans="1:5" x14ac:dyDescent="0.15">
      <c r="A816" s="2"/>
      <c r="B816" s="31"/>
      <c r="C816" s="2"/>
      <c r="D816" s="2"/>
      <c r="E816" s="26"/>
    </row>
    <row r="817" spans="1:5" x14ac:dyDescent="0.15">
      <c r="A817" s="2"/>
      <c r="B817" s="31"/>
      <c r="C817" s="2"/>
      <c r="D817" s="2"/>
      <c r="E817" s="26"/>
    </row>
    <row r="818" spans="1:5" x14ac:dyDescent="0.15">
      <c r="A818" s="2"/>
      <c r="B818" s="31"/>
      <c r="C818" s="2"/>
      <c r="D818" s="2"/>
      <c r="E818" s="26"/>
    </row>
    <row r="819" spans="1:5" x14ac:dyDescent="0.15">
      <c r="A819" s="2"/>
      <c r="B819" s="31"/>
      <c r="C819" s="2"/>
      <c r="D819" s="2"/>
      <c r="E819" s="26"/>
    </row>
    <row r="820" spans="1:5" x14ac:dyDescent="0.15">
      <c r="A820" s="2"/>
      <c r="B820" s="31"/>
      <c r="C820" s="2"/>
      <c r="D820" s="2"/>
      <c r="E820" s="26"/>
    </row>
    <row r="821" spans="1:5" x14ac:dyDescent="0.15">
      <c r="A821" s="2"/>
      <c r="B821" s="31"/>
      <c r="C821" s="2"/>
      <c r="D821" s="2"/>
      <c r="E821" s="26"/>
    </row>
    <row r="822" spans="1:5" x14ac:dyDescent="0.15">
      <c r="A822" s="2"/>
      <c r="B822" s="31"/>
      <c r="C822" s="2"/>
      <c r="D822" s="2"/>
      <c r="E822" s="26"/>
    </row>
    <row r="823" spans="1:5" x14ac:dyDescent="0.15">
      <c r="A823" s="2"/>
      <c r="B823" s="31"/>
      <c r="C823" s="2"/>
      <c r="D823" s="2"/>
      <c r="E823" s="26"/>
    </row>
    <row r="824" spans="1:5" x14ac:dyDescent="0.15">
      <c r="A824" s="2"/>
      <c r="B824" s="31"/>
      <c r="C824" s="2"/>
      <c r="D824" s="2"/>
      <c r="E824" s="26"/>
    </row>
    <row r="825" spans="1:5" x14ac:dyDescent="0.15">
      <c r="A825" s="2"/>
      <c r="B825" s="31"/>
      <c r="C825" s="2"/>
      <c r="D825" s="2"/>
      <c r="E825" s="26"/>
    </row>
    <row r="826" spans="1:5" x14ac:dyDescent="0.15">
      <c r="A826" s="2"/>
      <c r="B826" s="31"/>
      <c r="C826" s="2"/>
      <c r="D826" s="2"/>
      <c r="E826" s="26"/>
    </row>
    <row r="827" spans="1:5" x14ac:dyDescent="0.15">
      <c r="A827" s="2"/>
      <c r="B827" s="31"/>
      <c r="C827" s="2"/>
      <c r="D827" s="2"/>
      <c r="E827" s="26"/>
    </row>
    <row r="828" spans="1:5" x14ac:dyDescent="0.15">
      <c r="A828" s="2"/>
      <c r="B828" s="31"/>
      <c r="C828" s="2"/>
      <c r="D828" s="2"/>
      <c r="E828" s="26"/>
    </row>
    <row r="829" spans="1:5" x14ac:dyDescent="0.15">
      <c r="A829" s="2"/>
      <c r="B829" s="31"/>
      <c r="C829" s="2"/>
      <c r="D829" s="2"/>
      <c r="E829" s="26"/>
    </row>
    <row r="830" spans="1:5" x14ac:dyDescent="0.15">
      <c r="A830" s="2"/>
      <c r="B830" s="31"/>
      <c r="C830" s="2"/>
      <c r="D830" s="2"/>
      <c r="E830" s="26"/>
    </row>
    <row r="831" spans="1:5" x14ac:dyDescent="0.15">
      <c r="A831" s="2"/>
      <c r="B831" s="31"/>
      <c r="C831" s="2"/>
      <c r="D831" s="2"/>
      <c r="E831" s="26"/>
    </row>
    <row r="832" spans="1:5" x14ac:dyDescent="0.15">
      <c r="A832" s="2"/>
      <c r="B832" s="31"/>
      <c r="C832" s="2"/>
      <c r="D832" s="2"/>
      <c r="E832" s="26"/>
    </row>
    <row r="833" spans="1:5" x14ac:dyDescent="0.15">
      <c r="A833" s="2"/>
      <c r="B833" s="31"/>
      <c r="C833" s="2"/>
      <c r="D833" s="2"/>
      <c r="E833" s="26"/>
    </row>
    <row r="834" spans="1:5" x14ac:dyDescent="0.15">
      <c r="A834" s="2"/>
      <c r="B834" s="31"/>
      <c r="C834" s="2"/>
      <c r="D834" s="2"/>
      <c r="E834" s="26"/>
    </row>
    <row r="835" spans="1:5" x14ac:dyDescent="0.15">
      <c r="A835" s="2"/>
      <c r="B835" s="31"/>
      <c r="C835" s="2"/>
      <c r="D835" s="2"/>
      <c r="E835" s="26"/>
    </row>
    <row r="836" spans="1:5" x14ac:dyDescent="0.15">
      <c r="A836" s="2"/>
      <c r="B836" s="31"/>
      <c r="C836" s="2"/>
      <c r="D836" s="2"/>
      <c r="E836" s="26"/>
    </row>
    <row r="837" spans="1:5" x14ac:dyDescent="0.15">
      <c r="A837" s="2"/>
      <c r="B837" s="31"/>
      <c r="C837" s="2"/>
      <c r="D837" s="2"/>
      <c r="E837" s="26"/>
    </row>
    <row r="838" spans="1:5" x14ac:dyDescent="0.15">
      <c r="A838" s="2"/>
      <c r="B838" s="31"/>
      <c r="C838" s="2"/>
      <c r="D838" s="2"/>
      <c r="E838" s="26"/>
    </row>
    <row r="839" spans="1:5" x14ac:dyDescent="0.15">
      <c r="A839" s="2"/>
      <c r="B839" s="31"/>
      <c r="C839" s="2"/>
      <c r="D839" s="2"/>
      <c r="E839" s="26"/>
    </row>
    <row r="840" spans="1:5" x14ac:dyDescent="0.15">
      <c r="A840" s="2"/>
      <c r="B840" s="31"/>
      <c r="C840" s="2"/>
      <c r="D840" s="2"/>
      <c r="E840" s="26"/>
    </row>
    <row r="841" spans="1:5" x14ac:dyDescent="0.15">
      <c r="A841" s="2"/>
      <c r="B841" s="31"/>
      <c r="C841" s="2"/>
      <c r="D841" s="2"/>
      <c r="E841" s="26"/>
    </row>
    <row r="842" spans="1:5" x14ac:dyDescent="0.15">
      <c r="A842" s="2"/>
      <c r="B842" s="31"/>
      <c r="C842" s="2"/>
      <c r="D842" s="2"/>
      <c r="E842" s="26"/>
    </row>
    <row r="843" spans="1:5" x14ac:dyDescent="0.15">
      <c r="A843" s="2"/>
      <c r="B843" s="31"/>
      <c r="C843" s="2"/>
      <c r="D843" s="2"/>
      <c r="E843" s="26"/>
    </row>
    <row r="844" spans="1:5" x14ac:dyDescent="0.15">
      <c r="A844" s="2"/>
      <c r="B844" s="31"/>
      <c r="C844" s="2"/>
      <c r="D844" s="2"/>
      <c r="E844" s="26"/>
    </row>
    <row r="845" spans="1:5" x14ac:dyDescent="0.15">
      <c r="A845" s="2"/>
      <c r="B845" s="31"/>
      <c r="C845" s="2"/>
      <c r="D845" s="2"/>
      <c r="E845" s="26"/>
    </row>
    <row r="846" spans="1:5" x14ac:dyDescent="0.15">
      <c r="A846" s="2"/>
      <c r="B846" s="31"/>
      <c r="C846" s="2"/>
      <c r="D846" s="2"/>
      <c r="E846" s="26"/>
    </row>
    <row r="847" spans="1:5" x14ac:dyDescent="0.15">
      <c r="A847" s="2"/>
      <c r="B847" s="31"/>
      <c r="C847" s="2"/>
      <c r="D847" s="2"/>
      <c r="E847" s="26"/>
    </row>
    <row r="848" spans="1:5" x14ac:dyDescent="0.15">
      <c r="A848" s="2"/>
      <c r="B848" s="31"/>
      <c r="C848" s="2"/>
      <c r="D848" s="2"/>
      <c r="E848" s="26"/>
    </row>
    <row r="849" spans="1:5" x14ac:dyDescent="0.15">
      <c r="A849" s="2"/>
      <c r="B849" s="31"/>
      <c r="C849" s="2"/>
      <c r="D849" s="2"/>
      <c r="E849" s="26"/>
    </row>
    <row r="850" spans="1:5" x14ac:dyDescent="0.15">
      <c r="A850" s="2"/>
      <c r="B850" s="31"/>
      <c r="C850" s="2"/>
      <c r="D850" s="2"/>
      <c r="E850" s="26"/>
    </row>
    <row r="851" spans="1:5" x14ac:dyDescent="0.15">
      <c r="A851" s="2"/>
      <c r="B851" s="31"/>
      <c r="C851" s="2"/>
      <c r="D851" s="2"/>
      <c r="E851" s="26"/>
    </row>
    <row r="852" spans="1:5" x14ac:dyDescent="0.15">
      <c r="A852" s="2"/>
      <c r="B852" s="31"/>
      <c r="C852" s="2"/>
      <c r="D852" s="2"/>
      <c r="E852" s="26"/>
    </row>
    <row r="853" spans="1:5" x14ac:dyDescent="0.15">
      <c r="A853" s="2"/>
      <c r="B853" s="31"/>
      <c r="C853" s="2"/>
      <c r="D853" s="2"/>
      <c r="E853" s="26"/>
    </row>
    <row r="854" spans="1:5" x14ac:dyDescent="0.15">
      <c r="A854" s="2"/>
      <c r="B854" s="31"/>
      <c r="C854" s="2"/>
      <c r="D854" s="2"/>
      <c r="E854" s="26"/>
    </row>
    <row r="855" spans="1:5" x14ac:dyDescent="0.15">
      <c r="A855" s="2"/>
      <c r="B855" s="31"/>
      <c r="C855" s="2"/>
      <c r="D855" s="2"/>
      <c r="E855" s="26"/>
    </row>
    <row r="856" spans="1:5" x14ac:dyDescent="0.15">
      <c r="A856" s="2"/>
      <c r="B856" s="31"/>
      <c r="C856" s="2"/>
      <c r="D856" s="2"/>
      <c r="E856" s="26"/>
    </row>
    <row r="857" spans="1:5" x14ac:dyDescent="0.15">
      <c r="A857" s="2"/>
      <c r="B857" s="31"/>
      <c r="C857" s="2"/>
      <c r="D857" s="2"/>
      <c r="E857" s="26"/>
    </row>
    <row r="858" spans="1:5" x14ac:dyDescent="0.15">
      <c r="A858" s="2"/>
      <c r="B858" s="31"/>
      <c r="C858" s="2"/>
      <c r="D858" s="2"/>
      <c r="E858" s="26"/>
    </row>
    <row r="859" spans="1:5" x14ac:dyDescent="0.15">
      <c r="A859" s="2"/>
      <c r="B859" s="31"/>
      <c r="C859" s="2"/>
      <c r="D859" s="2"/>
      <c r="E859" s="26"/>
    </row>
    <row r="860" spans="1:5" x14ac:dyDescent="0.15">
      <c r="A860" s="2"/>
      <c r="B860" s="31"/>
      <c r="C860" s="2"/>
      <c r="D860" s="2"/>
      <c r="E860" s="26"/>
    </row>
    <row r="861" spans="1:5" x14ac:dyDescent="0.15">
      <c r="A861" s="2"/>
      <c r="B861" s="31"/>
      <c r="C861" s="2"/>
      <c r="D861" s="2"/>
      <c r="E861" s="26"/>
    </row>
    <row r="862" spans="1:5" x14ac:dyDescent="0.15">
      <c r="A862" s="2"/>
      <c r="B862" s="31"/>
      <c r="C862" s="2"/>
      <c r="D862" s="2"/>
      <c r="E862" s="26"/>
    </row>
    <row r="863" spans="1:5" x14ac:dyDescent="0.15">
      <c r="A863" s="2"/>
      <c r="B863" s="31"/>
      <c r="C863" s="2"/>
      <c r="D863" s="2"/>
      <c r="E863" s="26"/>
    </row>
    <row r="864" spans="1:5" x14ac:dyDescent="0.15">
      <c r="A864" s="2"/>
      <c r="B864" s="31"/>
      <c r="C864" s="2"/>
      <c r="D864" s="2"/>
      <c r="E864" s="26"/>
    </row>
    <row r="865" spans="1:5" x14ac:dyDescent="0.15">
      <c r="A865" s="2"/>
      <c r="B865" s="31"/>
      <c r="C865" s="2"/>
      <c r="D865" s="2"/>
      <c r="E865" s="26"/>
    </row>
    <row r="866" spans="1:5" x14ac:dyDescent="0.15">
      <c r="A866" s="2"/>
      <c r="B866" s="31"/>
      <c r="C866" s="2"/>
      <c r="D866" s="2"/>
      <c r="E866" s="26"/>
    </row>
    <row r="867" spans="1:5" x14ac:dyDescent="0.15">
      <c r="A867" s="2"/>
      <c r="B867" s="31"/>
      <c r="C867" s="2"/>
      <c r="D867" s="2"/>
      <c r="E867" s="26"/>
    </row>
    <row r="868" spans="1:5" x14ac:dyDescent="0.15">
      <c r="A868" s="2"/>
      <c r="B868" s="31"/>
      <c r="C868" s="2"/>
      <c r="D868" s="2"/>
      <c r="E868" s="26"/>
    </row>
    <row r="869" spans="1:5" x14ac:dyDescent="0.15">
      <c r="A869" s="2"/>
      <c r="B869" s="31"/>
      <c r="C869" s="2"/>
      <c r="D869" s="2"/>
      <c r="E869" s="26"/>
    </row>
    <row r="870" spans="1:5" x14ac:dyDescent="0.15">
      <c r="A870" s="2"/>
      <c r="B870" s="31"/>
      <c r="C870" s="2"/>
      <c r="D870" s="2"/>
      <c r="E870" s="26"/>
    </row>
    <row r="871" spans="1:5" x14ac:dyDescent="0.15">
      <c r="A871" s="2"/>
      <c r="B871" s="31"/>
      <c r="C871" s="2"/>
      <c r="D871" s="2"/>
      <c r="E871" s="26"/>
    </row>
    <row r="872" spans="1:5" x14ac:dyDescent="0.15">
      <c r="A872" s="2"/>
      <c r="B872" s="31"/>
      <c r="C872" s="2"/>
      <c r="D872" s="2"/>
      <c r="E872" s="26"/>
    </row>
    <row r="873" spans="1:5" x14ac:dyDescent="0.15">
      <c r="A873" s="2"/>
      <c r="B873" s="31"/>
      <c r="C873" s="2"/>
      <c r="D873" s="2"/>
      <c r="E873" s="26"/>
    </row>
    <row r="874" spans="1:5" x14ac:dyDescent="0.15">
      <c r="A874" s="2"/>
      <c r="B874" s="31"/>
      <c r="C874" s="2"/>
      <c r="D874" s="2"/>
      <c r="E874" s="26"/>
    </row>
    <row r="875" spans="1:5" x14ac:dyDescent="0.15">
      <c r="A875" s="2"/>
      <c r="B875" s="31"/>
      <c r="C875" s="2"/>
      <c r="D875" s="2"/>
      <c r="E875" s="26"/>
    </row>
    <row r="876" spans="1:5" x14ac:dyDescent="0.15">
      <c r="A876" s="2"/>
      <c r="B876" s="31"/>
      <c r="C876" s="2"/>
      <c r="D876" s="2"/>
      <c r="E876" s="26"/>
    </row>
    <row r="877" spans="1:5" x14ac:dyDescent="0.15">
      <c r="A877" s="2"/>
      <c r="B877" s="31"/>
      <c r="C877" s="2"/>
      <c r="D877" s="2"/>
      <c r="E877" s="26"/>
    </row>
    <row r="878" spans="1:5" x14ac:dyDescent="0.15">
      <c r="A878" s="2"/>
      <c r="B878" s="31"/>
      <c r="C878" s="2"/>
      <c r="D878" s="2"/>
      <c r="E878" s="26"/>
    </row>
    <row r="879" spans="1:5" x14ac:dyDescent="0.15">
      <c r="A879" s="2"/>
      <c r="B879" s="31"/>
      <c r="C879" s="2"/>
      <c r="D879" s="2"/>
      <c r="E879" s="26"/>
    </row>
    <row r="880" spans="1:5" x14ac:dyDescent="0.15">
      <c r="A880" s="2"/>
      <c r="B880" s="31"/>
      <c r="C880" s="2"/>
      <c r="D880" s="2"/>
      <c r="E880" s="26"/>
    </row>
    <row r="881" spans="1:5" x14ac:dyDescent="0.15">
      <c r="A881" s="2"/>
      <c r="B881" s="31"/>
      <c r="C881" s="2"/>
      <c r="D881" s="2"/>
      <c r="E881" s="26"/>
    </row>
    <row r="882" spans="1:5" x14ac:dyDescent="0.15">
      <c r="A882" s="2"/>
      <c r="B882" s="31"/>
      <c r="C882" s="2"/>
      <c r="D882" s="2"/>
      <c r="E882" s="26"/>
    </row>
    <row r="883" spans="1:5" x14ac:dyDescent="0.15">
      <c r="A883" s="2"/>
      <c r="B883" s="31"/>
      <c r="C883" s="2"/>
      <c r="D883" s="2"/>
      <c r="E883" s="26"/>
    </row>
    <row r="884" spans="1:5" x14ac:dyDescent="0.15">
      <c r="A884" s="2"/>
      <c r="B884" s="31"/>
      <c r="C884" s="2"/>
      <c r="D884" s="2"/>
      <c r="E884" s="26"/>
    </row>
    <row r="885" spans="1:5" x14ac:dyDescent="0.15">
      <c r="A885" s="2"/>
      <c r="B885" s="31"/>
      <c r="C885" s="2"/>
      <c r="D885" s="2"/>
      <c r="E885" s="26"/>
    </row>
    <row r="886" spans="1:5" x14ac:dyDescent="0.15">
      <c r="A886" s="2"/>
      <c r="B886" s="31"/>
      <c r="C886" s="2"/>
      <c r="D886" s="2"/>
      <c r="E886" s="26"/>
    </row>
    <row r="887" spans="1:5" x14ac:dyDescent="0.15">
      <c r="A887" s="2"/>
      <c r="B887" s="31"/>
      <c r="C887" s="2"/>
      <c r="D887" s="2"/>
      <c r="E887" s="26"/>
    </row>
    <row r="888" spans="1:5" x14ac:dyDescent="0.15">
      <c r="A888" s="2"/>
      <c r="B888" s="31"/>
      <c r="C888" s="2"/>
      <c r="D888" s="2"/>
      <c r="E888" s="26"/>
    </row>
    <row r="889" spans="1:5" x14ac:dyDescent="0.15">
      <c r="A889" s="2"/>
      <c r="B889" s="31"/>
      <c r="C889" s="2"/>
      <c r="D889" s="2"/>
      <c r="E889" s="26"/>
    </row>
    <row r="890" spans="1:5" x14ac:dyDescent="0.15">
      <c r="A890" s="2"/>
      <c r="B890" s="31"/>
      <c r="C890" s="2"/>
      <c r="D890" s="2"/>
      <c r="E890" s="26"/>
    </row>
    <row r="891" spans="1:5" x14ac:dyDescent="0.15">
      <c r="A891" s="2"/>
      <c r="B891" s="31"/>
      <c r="C891" s="2"/>
      <c r="D891" s="2"/>
      <c r="E891" s="26"/>
    </row>
    <row r="892" spans="1:5" x14ac:dyDescent="0.15">
      <c r="A892" s="2"/>
      <c r="B892" s="31"/>
      <c r="C892" s="2"/>
      <c r="D892" s="2"/>
      <c r="E892" s="26"/>
    </row>
    <row r="893" spans="1:5" x14ac:dyDescent="0.15">
      <c r="A893" s="2"/>
      <c r="B893" s="31"/>
      <c r="C893" s="2"/>
      <c r="D893" s="2"/>
      <c r="E893" s="26"/>
    </row>
    <row r="894" spans="1:5" x14ac:dyDescent="0.15">
      <c r="A894" s="2"/>
      <c r="B894" s="31"/>
      <c r="C894" s="2"/>
      <c r="D894" s="2"/>
      <c r="E894" s="26"/>
    </row>
    <row r="895" spans="1:5" x14ac:dyDescent="0.15">
      <c r="A895" s="2"/>
      <c r="B895" s="31"/>
      <c r="C895" s="2"/>
      <c r="D895" s="2"/>
      <c r="E895" s="26"/>
    </row>
    <row r="896" spans="1:5" x14ac:dyDescent="0.15">
      <c r="A896" s="2"/>
      <c r="B896" s="31"/>
      <c r="C896" s="2"/>
      <c r="D896" s="2"/>
      <c r="E896" s="26"/>
    </row>
    <row r="897" spans="1:5" x14ac:dyDescent="0.15">
      <c r="A897" s="2"/>
      <c r="B897" s="31"/>
      <c r="C897" s="2"/>
      <c r="D897" s="2"/>
      <c r="E897" s="26"/>
    </row>
    <row r="898" spans="1:5" x14ac:dyDescent="0.15">
      <c r="A898" s="2"/>
      <c r="B898" s="31"/>
      <c r="C898" s="2"/>
      <c r="D898" s="2"/>
      <c r="E898" s="26"/>
    </row>
    <row r="899" spans="1:5" x14ac:dyDescent="0.15">
      <c r="A899" s="2"/>
      <c r="B899" s="31"/>
      <c r="C899" s="2"/>
      <c r="D899" s="2"/>
      <c r="E899" s="26"/>
    </row>
    <row r="900" spans="1:5" x14ac:dyDescent="0.15">
      <c r="A900" s="2"/>
      <c r="B900" s="31"/>
      <c r="C900" s="2"/>
      <c r="D900" s="2"/>
      <c r="E900" s="26"/>
    </row>
    <row r="901" spans="1:5" x14ac:dyDescent="0.15">
      <c r="A901" s="2"/>
      <c r="B901" s="31"/>
      <c r="C901" s="2"/>
      <c r="D901" s="2"/>
      <c r="E901" s="26"/>
    </row>
    <row r="902" spans="1:5" x14ac:dyDescent="0.15">
      <c r="A902" s="2"/>
      <c r="B902" s="31"/>
      <c r="C902" s="2"/>
      <c r="D902" s="2"/>
      <c r="E902" s="26"/>
    </row>
    <row r="903" spans="1:5" x14ac:dyDescent="0.15">
      <c r="A903" s="2"/>
      <c r="B903" s="31"/>
      <c r="C903" s="2"/>
      <c r="D903" s="2"/>
      <c r="E903" s="26"/>
    </row>
    <row r="904" spans="1:5" x14ac:dyDescent="0.15">
      <c r="A904" s="2"/>
      <c r="B904" s="31"/>
      <c r="C904" s="2"/>
      <c r="D904" s="2"/>
      <c r="E904" s="26"/>
    </row>
    <row r="905" spans="1:5" x14ac:dyDescent="0.15">
      <c r="A905" s="2"/>
      <c r="B905" s="31"/>
      <c r="C905" s="2"/>
      <c r="D905" s="2"/>
      <c r="E905" s="26"/>
    </row>
    <row r="906" spans="1:5" x14ac:dyDescent="0.15">
      <c r="A906" s="2"/>
      <c r="B906" s="31"/>
      <c r="C906" s="2"/>
      <c r="D906" s="2"/>
      <c r="E906" s="26"/>
    </row>
    <row r="907" spans="1:5" x14ac:dyDescent="0.15">
      <c r="A907" s="2"/>
      <c r="B907" s="31"/>
      <c r="C907" s="2"/>
      <c r="D907" s="2"/>
      <c r="E907" s="26"/>
    </row>
    <row r="908" spans="1:5" x14ac:dyDescent="0.15">
      <c r="A908" s="2"/>
      <c r="B908" s="31"/>
      <c r="C908" s="2"/>
      <c r="D908" s="2"/>
      <c r="E908" s="26"/>
    </row>
    <row r="909" spans="1:5" x14ac:dyDescent="0.15">
      <c r="A909" s="2"/>
      <c r="B909" s="31"/>
      <c r="C909" s="2"/>
      <c r="D909" s="2"/>
      <c r="E909" s="26"/>
    </row>
    <row r="910" spans="1:5" x14ac:dyDescent="0.15">
      <c r="A910" s="2"/>
      <c r="B910" s="31"/>
      <c r="C910" s="2"/>
      <c r="D910" s="2"/>
      <c r="E910" s="26"/>
    </row>
    <row r="911" spans="1:5" x14ac:dyDescent="0.15">
      <c r="A911" s="2"/>
      <c r="B911" s="31"/>
      <c r="C911" s="2"/>
      <c r="D911" s="2"/>
      <c r="E911" s="26"/>
    </row>
    <row r="912" spans="1:5" x14ac:dyDescent="0.15">
      <c r="A912" s="2"/>
      <c r="B912" s="31"/>
      <c r="C912" s="2"/>
      <c r="D912" s="2"/>
      <c r="E912" s="26"/>
    </row>
    <row r="913" spans="1:5" x14ac:dyDescent="0.15">
      <c r="A913" s="2"/>
      <c r="B913" s="31"/>
      <c r="C913" s="2"/>
      <c r="D913" s="2"/>
      <c r="E913" s="26"/>
    </row>
    <row r="914" spans="1:5" x14ac:dyDescent="0.15">
      <c r="A914" s="2"/>
      <c r="B914" s="31"/>
      <c r="C914" s="2"/>
      <c r="D914" s="2"/>
      <c r="E914" s="26"/>
    </row>
    <row r="915" spans="1:5" x14ac:dyDescent="0.15">
      <c r="A915" s="2"/>
      <c r="B915" s="31"/>
      <c r="C915" s="2"/>
      <c r="D915" s="2"/>
      <c r="E915" s="26"/>
    </row>
    <row r="916" spans="1:5" x14ac:dyDescent="0.15">
      <c r="A916" s="2"/>
      <c r="B916" s="31"/>
      <c r="C916" s="2"/>
      <c r="D916" s="2"/>
      <c r="E916" s="26"/>
    </row>
    <row r="917" spans="1:5" x14ac:dyDescent="0.15">
      <c r="A917" s="2"/>
      <c r="B917" s="31"/>
      <c r="C917" s="2"/>
      <c r="D917" s="2"/>
      <c r="E917" s="26"/>
    </row>
    <row r="918" spans="1:5" x14ac:dyDescent="0.15">
      <c r="A918" s="2"/>
      <c r="B918" s="31"/>
      <c r="C918" s="2"/>
      <c r="D918" s="2"/>
      <c r="E918" s="26"/>
    </row>
    <row r="919" spans="1:5" x14ac:dyDescent="0.15">
      <c r="A919" s="2"/>
      <c r="B919" s="31"/>
      <c r="C919" s="2"/>
      <c r="D919" s="2"/>
      <c r="E919" s="26"/>
    </row>
    <row r="920" spans="1:5" x14ac:dyDescent="0.15">
      <c r="A920" s="2"/>
      <c r="B920" s="31"/>
      <c r="C920" s="2"/>
      <c r="D920" s="2"/>
      <c r="E920" s="26"/>
    </row>
    <row r="921" spans="1:5" x14ac:dyDescent="0.15">
      <c r="A921" s="2"/>
      <c r="B921" s="31"/>
      <c r="C921" s="2"/>
      <c r="D921" s="2"/>
      <c r="E921" s="26"/>
    </row>
    <row r="922" spans="1:5" x14ac:dyDescent="0.15">
      <c r="A922" s="2"/>
      <c r="B922" s="31"/>
      <c r="C922" s="2"/>
      <c r="D922" s="2"/>
      <c r="E922" s="26"/>
    </row>
    <row r="923" spans="1:5" x14ac:dyDescent="0.15">
      <c r="A923" s="2"/>
      <c r="B923" s="31"/>
      <c r="C923" s="2"/>
      <c r="D923" s="2"/>
      <c r="E923" s="26"/>
    </row>
    <row r="924" spans="1:5" x14ac:dyDescent="0.15">
      <c r="A924" s="2"/>
      <c r="B924" s="31"/>
      <c r="C924" s="2"/>
      <c r="D924" s="2"/>
      <c r="E924" s="26"/>
    </row>
    <row r="925" spans="1:5" x14ac:dyDescent="0.15">
      <c r="A925" s="2"/>
      <c r="B925" s="31"/>
      <c r="C925" s="2"/>
      <c r="D925" s="2"/>
      <c r="E925" s="26"/>
    </row>
    <row r="926" spans="1:5" x14ac:dyDescent="0.15">
      <c r="A926" s="2"/>
      <c r="B926" s="31"/>
      <c r="C926" s="2"/>
      <c r="D926" s="2"/>
      <c r="E926" s="26"/>
    </row>
    <row r="927" spans="1:5" x14ac:dyDescent="0.15">
      <c r="A927" s="2"/>
      <c r="B927" s="31"/>
      <c r="C927" s="2"/>
      <c r="D927" s="2"/>
      <c r="E927" s="26"/>
    </row>
    <row r="928" spans="1:5" x14ac:dyDescent="0.15">
      <c r="A928" s="2"/>
      <c r="B928" s="31"/>
      <c r="C928" s="2"/>
      <c r="D928" s="2"/>
      <c r="E928" s="26"/>
    </row>
    <row r="929" spans="1:5" x14ac:dyDescent="0.15">
      <c r="A929" s="2"/>
      <c r="B929" s="31"/>
      <c r="C929" s="2"/>
      <c r="D929" s="2"/>
      <c r="E929" s="26"/>
    </row>
    <row r="930" spans="1:5" x14ac:dyDescent="0.15">
      <c r="A930" s="2"/>
      <c r="B930" s="31"/>
      <c r="C930" s="2"/>
      <c r="D930" s="2"/>
      <c r="E930" s="26"/>
    </row>
    <row r="931" spans="1:5" x14ac:dyDescent="0.15">
      <c r="A931" s="2"/>
      <c r="B931" s="31"/>
      <c r="C931" s="2"/>
      <c r="D931" s="2"/>
      <c r="E931" s="26"/>
    </row>
    <row r="932" spans="1:5" x14ac:dyDescent="0.15">
      <c r="A932" s="2"/>
      <c r="B932" s="31"/>
      <c r="C932" s="2"/>
      <c r="D932" s="2"/>
      <c r="E932" s="26"/>
    </row>
    <row r="933" spans="1:5" x14ac:dyDescent="0.15">
      <c r="A933" s="2"/>
      <c r="B933" s="31"/>
      <c r="C933" s="2"/>
      <c r="D933" s="2"/>
      <c r="E933" s="26"/>
    </row>
    <row r="934" spans="1:5" x14ac:dyDescent="0.15">
      <c r="A934" s="2"/>
      <c r="B934" s="31"/>
      <c r="C934" s="2"/>
      <c r="D934" s="2"/>
      <c r="E934" s="26"/>
    </row>
    <row r="935" spans="1:5" x14ac:dyDescent="0.15">
      <c r="A935" s="2"/>
      <c r="B935" s="31"/>
      <c r="C935" s="2"/>
      <c r="D935" s="2"/>
      <c r="E935" s="26"/>
    </row>
    <row r="936" spans="1:5" x14ac:dyDescent="0.15">
      <c r="A936" s="2"/>
      <c r="B936" s="31"/>
      <c r="C936" s="2"/>
      <c r="D936" s="2"/>
      <c r="E936" s="26"/>
    </row>
    <row r="937" spans="1:5" x14ac:dyDescent="0.15">
      <c r="A937" s="2"/>
      <c r="B937" s="31"/>
      <c r="C937" s="2"/>
      <c r="D937" s="2"/>
      <c r="E937" s="26"/>
    </row>
    <row r="938" spans="1:5" x14ac:dyDescent="0.15">
      <c r="A938" s="2"/>
      <c r="B938" s="31"/>
      <c r="C938" s="2"/>
      <c r="D938" s="2"/>
      <c r="E938" s="26"/>
    </row>
    <row r="939" spans="1:5" x14ac:dyDescent="0.15">
      <c r="A939" s="2"/>
      <c r="B939" s="31"/>
      <c r="C939" s="2"/>
      <c r="D939" s="2"/>
      <c r="E939" s="26"/>
    </row>
    <row r="940" spans="1:5" x14ac:dyDescent="0.15">
      <c r="A940" s="2"/>
      <c r="B940" s="31"/>
      <c r="C940" s="2"/>
      <c r="D940" s="2"/>
      <c r="E940" s="26"/>
    </row>
    <row r="941" spans="1:5" x14ac:dyDescent="0.15">
      <c r="A941" s="2"/>
      <c r="B941" s="31"/>
      <c r="C941" s="2"/>
      <c r="D941" s="2"/>
      <c r="E941" s="26"/>
    </row>
    <row r="942" spans="1:5" x14ac:dyDescent="0.15">
      <c r="A942" s="2"/>
      <c r="B942" s="31"/>
      <c r="C942" s="2"/>
      <c r="D942" s="2"/>
      <c r="E942" s="26"/>
    </row>
    <row r="943" spans="1:5" x14ac:dyDescent="0.15">
      <c r="A943" s="2"/>
      <c r="B943" s="31"/>
      <c r="C943" s="2"/>
      <c r="D943" s="2"/>
      <c r="E943" s="26"/>
    </row>
    <row r="944" spans="1:5" x14ac:dyDescent="0.15">
      <c r="A944" s="2"/>
      <c r="B944" s="31"/>
      <c r="C944" s="2"/>
      <c r="D944" s="2"/>
      <c r="E944" s="26"/>
    </row>
    <row r="945" spans="1:5" x14ac:dyDescent="0.15">
      <c r="A945" s="2"/>
      <c r="B945" s="31"/>
      <c r="C945" s="2"/>
      <c r="D945" s="2"/>
      <c r="E945" s="26"/>
    </row>
    <row r="946" spans="1:5" x14ac:dyDescent="0.15">
      <c r="A946" s="2"/>
      <c r="B946" s="31"/>
      <c r="C946" s="2"/>
      <c r="D946" s="2"/>
      <c r="E946" s="26"/>
    </row>
    <row r="947" spans="1:5" x14ac:dyDescent="0.15">
      <c r="A947" s="2"/>
      <c r="B947" s="31"/>
      <c r="C947" s="2"/>
      <c r="D947" s="2"/>
      <c r="E947" s="26"/>
    </row>
    <row r="948" spans="1:5" x14ac:dyDescent="0.15">
      <c r="A948" s="2"/>
      <c r="B948" s="31"/>
      <c r="C948" s="2"/>
      <c r="D948" s="2"/>
      <c r="E948" s="26"/>
    </row>
    <row r="949" spans="1:5" x14ac:dyDescent="0.15">
      <c r="A949" s="2"/>
      <c r="B949" s="31"/>
      <c r="C949" s="2"/>
      <c r="D949" s="2"/>
      <c r="E949" s="26"/>
    </row>
    <row r="950" spans="1:5" x14ac:dyDescent="0.15">
      <c r="A950" s="2"/>
      <c r="B950" s="31"/>
      <c r="C950" s="2"/>
      <c r="D950" s="2"/>
      <c r="E950" s="26"/>
    </row>
    <row r="951" spans="1:5" x14ac:dyDescent="0.15">
      <c r="A951" s="2"/>
      <c r="B951" s="31"/>
      <c r="C951" s="2"/>
      <c r="D951" s="2"/>
      <c r="E951" s="26"/>
    </row>
    <row r="952" spans="1:5" x14ac:dyDescent="0.15">
      <c r="A952" s="2"/>
      <c r="B952" s="31"/>
      <c r="C952" s="2"/>
      <c r="D952" s="2"/>
      <c r="E952" s="26"/>
    </row>
    <row r="953" spans="1:5" x14ac:dyDescent="0.15">
      <c r="A953" s="2"/>
      <c r="B953" s="31"/>
      <c r="C953" s="2"/>
      <c r="D953" s="2"/>
      <c r="E953" s="26"/>
    </row>
    <row r="954" spans="1:5" x14ac:dyDescent="0.15">
      <c r="A954" s="2"/>
      <c r="B954" s="31"/>
      <c r="C954" s="2"/>
      <c r="D954" s="2"/>
      <c r="E954" s="26"/>
    </row>
    <row r="955" spans="1:5" x14ac:dyDescent="0.15">
      <c r="A955" s="2"/>
      <c r="B955" s="31"/>
      <c r="C955" s="2"/>
      <c r="D955" s="2"/>
      <c r="E955" s="26"/>
    </row>
    <row r="956" spans="1:5" x14ac:dyDescent="0.15">
      <c r="A956" s="2"/>
      <c r="B956" s="31"/>
      <c r="C956" s="2"/>
      <c r="D956" s="2"/>
      <c r="E956" s="26"/>
    </row>
    <row r="957" spans="1:5" x14ac:dyDescent="0.15">
      <c r="A957" s="2"/>
      <c r="B957" s="31"/>
      <c r="C957" s="2"/>
      <c r="D957" s="2"/>
      <c r="E957" s="26"/>
    </row>
    <row r="958" spans="1:5" x14ac:dyDescent="0.15">
      <c r="A958" s="2"/>
      <c r="B958" s="31"/>
      <c r="C958" s="2"/>
      <c r="D958" s="2"/>
      <c r="E958" s="26"/>
    </row>
    <row r="959" spans="1:5" x14ac:dyDescent="0.15">
      <c r="A959" s="2"/>
      <c r="B959" s="31"/>
      <c r="C959" s="2"/>
      <c r="D959" s="2"/>
      <c r="E959" s="26"/>
    </row>
    <row r="960" spans="1:5" x14ac:dyDescent="0.15">
      <c r="A960" s="2"/>
      <c r="B960" s="31"/>
      <c r="C960" s="2"/>
      <c r="D960" s="2"/>
      <c r="E960" s="26"/>
    </row>
    <row r="961" spans="1:5" x14ac:dyDescent="0.15">
      <c r="A961" s="2"/>
      <c r="B961" s="31"/>
      <c r="C961" s="2"/>
      <c r="D961" s="2"/>
      <c r="E961" s="26"/>
    </row>
    <row r="962" spans="1:5" x14ac:dyDescent="0.15">
      <c r="A962" s="2"/>
      <c r="B962" s="31"/>
      <c r="C962" s="2"/>
      <c r="D962" s="2"/>
      <c r="E962" s="26"/>
    </row>
    <row r="963" spans="1:5" x14ac:dyDescent="0.15">
      <c r="A963" s="2"/>
      <c r="B963" s="31"/>
      <c r="C963" s="2"/>
      <c r="D963" s="2"/>
      <c r="E963" s="26"/>
    </row>
    <row r="964" spans="1:5" x14ac:dyDescent="0.15">
      <c r="A964" s="2"/>
      <c r="B964" s="31"/>
      <c r="C964" s="2"/>
      <c r="D964" s="2"/>
      <c r="E964" s="26"/>
    </row>
    <row r="965" spans="1:5" x14ac:dyDescent="0.15">
      <c r="A965" s="2"/>
      <c r="B965" s="31"/>
      <c r="C965" s="2"/>
      <c r="D965" s="2"/>
      <c r="E965" s="26"/>
    </row>
    <row r="966" spans="1:5" x14ac:dyDescent="0.15">
      <c r="A966" s="2"/>
      <c r="B966" s="31"/>
      <c r="C966" s="2"/>
      <c r="D966" s="2"/>
      <c r="E966" s="26"/>
    </row>
    <row r="967" spans="1:5" x14ac:dyDescent="0.15">
      <c r="A967" s="2"/>
      <c r="B967" s="31"/>
      <c r="C967" s="2"/>
      <c r="D967" s="2"/>
      <c r="E967" s="26"/>
    </row>
    <row r="968" spans="1:5" x14ac:dyDescent="0.15">
      <c r="A968" s="2"/>
      <c r="B968" s="31"/>
      <c r="C968" s="2"/>
      <c r="D968" s="2"/>
      <c r="E968" s="26"/>
    </row>
    <row r="969" spans="1:5" x14ac:dyDescent="0.15">
      <c r="A969" s="2"/>
      <c r="B969" s="31"/>
      <c r="C969" s="2"/>
      <c r="D969" s="2"/>
      <c r="E969" s="26"/>
    </row>
    <row r="970" spans="1:5" x14ac:dyDescent="0.15">
      <c r="A970" s="2"/>
      <c r="B970" s="31"/>
      <c r="C970" s="2"/>
      <c r="D970" s="2"/>
      <c r="E970" s="26"/>
    </row>
    <row r="971" spans="1:5" x14ac:dyDescent="0.15">
      <c r="A971" s="2"/>
      <c r="B971" s="31"/>
      <c r="C971" s="2"/>
      <c r="D971" s="2"/>
      <c r="E971" s="26"/>
    </row>
    <row r="972" spans="1:5" x14ac:dyDescent="0.15">
      <c r="A972" s="2"/>
      <c r="B972" s="31"/>
      <c r="C972" s="2"/>
      <c r="D972" s="2"/>
      <c r="E972" s="26"/>
    </row>
    <row r="973" spans="1:5" x14ac:dyDescent="0.15">
      <c r="A973" s="2"/>
      <c r="B973" s="31"/>
      <c r="C973" s="2"/>
      <c r="D973" s="2"/>
      <c r="E973" s="26"/>
    </row>
    <row r="974" spans="1:5" x14ac:dyDescent="0.15">
      <c r="A974" s="2"/>
      <c r="B974" s="31"/>
      <c r="C974" s="2"/>
      <c r="D974" s="2"/>
      <c r="E974" s="26"/>
    </row>
    <row r="975" spans="1:5" x14ac:dyDescent="0.15">
      <c r="A975" s="2"/>
      <c r="B975" s="31"/>
      <c r="C975" s="2"/>
      <c r="D975" s="2"/>
      <c r="E975" s="26"/>
    </row>
    <row r="976" spans="1:5" x14ac:dyDescent="0.15">
      <c r="A976" s="2"/>
      <c r="B976" s="31"/>
      <c r="C976" s="2"/>
      <c r="D976" s="2"/>
      <c r="E976" s="26"/>
    </row>
    <row r="977" spans="1:5" x14ac:dyDescent="0.15">
      <c r="A977" s="2"/>
      <c r="B977" s="31"/>
      <c r="C977" s="2"/>
      <c r="D977" s="2"/>
      <c r="E977" s="26"/>
    </row>
    <row r="978" spans="1:5" x14ac:dyDescent="0.15">
      <c r="A978" s="2"/>
      <c r="B978" s="31"/>
      <c r="C978" s="2"/>
      <c r="D978" s="2"/>
      <c r="E978" s="26"/>
    </row>
    <row r="979" spans="1:5" x14ac:dyDescent="0.15">
      <c r="A979" s="2"/>
      <c r="B979" s="31"/>
      <c r="C979" s="2"/>
      <c r="D979" s="2"/>
      <c r="E979" s="26"/>
    </row>
    <row r="980" spans="1:5" x14ac:dyDescent="0.15">
      <c r="A980" s="2"/>
      <c r="B980" s="31"/>
      <c r="C980" s="2"/>
      <c r="D980" s="2"/>
      <c r="E980" s="26"/>
    </row>
    <row r="981" spans="1:5" x14ac:dyDescent="0.15">
      <c r="A981" s="2"/>
      <c r="B981" s="31"/>
      <c r="C981" s="2"/>
      <c r="D981" s="2"/>
      <c r="E981" s="26"/>
    </row>
    <row r="982" spans="1:5" x14ac:dyDescent="0.15">
      <c r="A982" s="2"/>
      <c r="B982" s="31"/>
      <c r="C982" s="2"/>
      <c r="D982" s="2"/>
      <c r="E982" s="26"/>
    </row>
    <row r="983" spans="1:5" x14ac:dyDescent="0.15">
      <c r="A983" s="2"/>
      <c r="B983" s="31"/>
      <c r="C983" s="2"/>
      <c r="D983" s="2"/>
      <c r="E983" s="26"/>
    </row>
    <row r="984" spans="1:5" x14ac:dyDescent="0.15">
      <c r="A984" s="2"/>
      <c r="B984" s="31"/>
      <c r="C984" s="2"/>
      <c r="D984" s="2"/>
      <c r="E984" s="26"/>
    </row>
    <row r="985" spans="1:5" x14ac:dyDescent="0.15">
      <c r="A985" s="2"/>
      <c r="B985" s="31"/>
      <c r="C985" s="2"/>
      <c r="D985" s="2"/>
      <c r="E985" s="26"/>
    </row>
    <row r="986" spans="1:5" x14ac:dyDescent="0.15">
      <c r="A986" s="2"/>
      <c r="B986" s="31"/>
      <c r="C986" s="2"/>
      <c r="D986" s="2"/>
      <c r="E986" s="26"/>
    </row>
    <row r="987" spans="1:5" x14ac:dyDescent="0.15">
      <c r="A987" s="2"/>
      <c r="B987" s="31"/>
      <c r="C987" s="2"/>
      <c r="D987" s="2"/>
      <c r="E987" s="26"/>
    </row>
    <row r="988" spans="1:5" x14ac:dyDescent="0.15">
      <c r="A988" s="2"/>
      <c r="B988" s="31"/>
      <c r="C988" s="2"/>
      <c r="D988" s="2"/>
      <c r="E988" s="26"/>
    </row>
    <row r="989" spans="1:5" x14ac:dyDescent="0.15">
      <c r="A989" s="2"/>
      <c r="B989" s="31"/>
      <c r="C989" s="2"/>
      <c r="D989" s="2"/>
      <c r="E989" s="26"/>
    </row>
    <row r="990" spans="1:5" x14ac:dyDescent="0.15">
      <c r="A990" s="2"/>
      <c r="B990" s="31"/>
      <c r="C990" s="2"/>
      <c r="D990" s="2"/>
      <c r="E990" s="26"/>
    </row>
    <row r="991" spans="1:5" x14ac:dyDescent="0.15">
      <c r="A991" s="2"/>
      <c r="B991" s="31"/>
      <c r="C991" s="2"/>
      <c r="D991" s="2"/>
      <c r="E991" s="26"/>
    </row>
    <row r="992" spans="1:5" x14ac:dyDescent="0.15">
      <c r="A992" s="2"/>
      <c r="B992" s="31"/>
      <c r="C992" s="2"/>
      <c r="D992" s="2"/>
      <c r="E992" s="26"/>
    </row>
    <row r="993" spans="1:5" x14ac:dyDescent="0.15">
      <c r="A993" s="2"/>
      <c r="B993" s="31"/>
      <c r="C993" s="2"/>
      <c r="D993" s="2"/>
      <c r="E993" s="26"/>
    </row>
    <row r="994" spans="1:5" x14ac:dyDescent="0.15">
      <c r="A994" s="2"/>
      <c r="B994" s="31"/>
      <c r="C994" s="2"/>
      <c r="D994" s="2"/>
      <c r="E994" s="26"/>
    </row>
    <row r="995" spans="1:5" x14ac:dyDescent="0.15">
      <c r="A995" s="2"/>
      <c r="B995" s="31"/>
      <c r="C995" s="2"/>
      <c r="D995" s="2"/>
      <c r="E995" s="26"/>
    </row>
    <row r="996" spans="1:5" x14ac:dyDescent="0.15">
      <c r="A996" s="2"/>
      <c r="B996" s="31"/>
      <c r="C996" s="2"/>
      <c r="D996" s="2"/>
      <c r="E996" s="26"/>
    </row>
    <row r="997" spans="1:5" x14ac:dyDescent="0.15">
      <c r="A997" s="2"/>
      <c r="B997" s="31"/>
      <c r="C997" s="2"/>
      <c r="D997" s="2"/>
      <c r="E997" s="26"/>
    </row>
    <row r="998" spans="1:5" x14ac:dyDescent="0.15">
      <c r="A998" s="2"/>
      <c r="B998" s="31"/>
      <c r="C998" s="2"/>
      <c r="D998" s="2"/>
      <c r="E998" s="26"/>
    </row>
    <row r="999" spans="1:5" x14ac:dyDescent="0.15">
      <c r="A999" s="2"/>
      <c r="B999" s="31"/>
      <c r="C999" s="2"/>
      <c r="D999" s="2"/>
      <c r="E999" s="26"/>
    </row>
    <row r="1000" spans="1:5" x14ac:dyDescent="0.15">
      <c r="A1000" s="2"/>
      <c r="B1000" s="31"/>
      <c r="C1000" s="2"/>
      <c r="D1000" s="2"/>
      <c r="E1000" s="26"/>
    </row>
    <row r="1001" spans="1:5" x14ac:dyDescent="0.15">
      <c r="A1001" s="2"/>
      <c r="B1001" s="31"/>
      <c r="C1001" s="2"/>
      <c r="D1001" s="2"/>
      <c r="E1001" s="26"/>
    </row>
    <row r="1002" spans="1:5" x14ac:dyDescent="0.15">
      <c r="A1002" s="2"/>
      <c r="B1002" s="31"/>
      <c r="C1002" s="2"/>
      <c r="D1002" s="2"/>
      <c r="E1002" s="26"/>
    </row>
    <row r="1003" spans="1:5" x14ac:dyDescent="0.15">
      <c r="A1003" s="2"/>
      <c r="B1003" s="31"/>
      <c r="C1003" s="2"/>
      <c r="D1003" s="2"/>
      <c r="E1003" s="26"/>
    </row>
    <row r="1004" spans="1:5" x14ac:dyDescent="0.15">
      <c r="A1004" s="2"/>
      <c r="B1004" s="31"/>
      <c r="C1004" s="2"/>
      <c r="D1004" s="2"/>
      <c r="E1004" s="26"/>
    </row>
    <row r="1005" spans="1:5" x14ac:dyDescent="0.15">
      <c r="A1005" s="2"/>
      <c r="B1005" s="31"/>
      <c r="C1005" s="2"/>
      <c r="D1005" s="2"/>
      <c r="E1005" s="26"/>
    </row>
    <row r="1006" spans="1:5" x14ac:dyDescent="0.15">
      <c r="A1006" s="2"/>
      <c r="B1006" s="31"/>
      <c r="C1006" s="2"/>
      <c r="D1006" s="2"/>
      <c r="E1006" s="26"/>
    </row>
    <row r="1007" spans="1:5" x14ac:dyDescent="0.15">
      <c r="A1007" s="2"/>
      <c r="B1007" s="31"/>
      <c r="C1007" s="2"/>
      <c r="D1007" s="2"/>
      <c r="E1007" s="26"/>
    </row>
    <row r="1008" spans="1:5" x14ac:dyDescent="0.15">
      <c r="A1008" s="2"/>
      <c r="B1008" s="31"/>
      <c r="C1008" s="2"/>
      <c r="D1008" s="2"/>
      <c r="E1008" s="26"/>
    </row>
    <row r="1009" spans="1:5" x14ac:dyDescent="0.15">
      <c r="A1009" s="2"/>
      <c r="B1009" s="31"/>
      <c r="C1009" s="2"/>
      <c r="D1009" s="2"/>
      <c r="E1009" s="26"/>
    </row>
    <row r="1010" spans="1:5" x14ac:dyDescent="0.15">
      <c r="A1010" s="2"/>
      <c r="B1010" s="31"/>
      <c r="C1010" s="2"/>
      <c r="D1010" s="2"/>
      <c r="E1010" s="26"/>
    </row>
    <row r="1011" spans="1:5" x14ac:dyDescent="0.15">
      <c r="A1011" s="2"/>
      <c r="B1011" s="31"/>
      <c r="C1011" s="2"/>
      <c r="D1011" s="2"/>
      <c r="E1011" s="26"/>
    </row>
    <row r="1012" spans="1:5" x14ac:dyDescent="0.15">
      <c r="A1012" s="2"/>
      <c r="B1012" s="31"/>
      <c r="C1012" s="2"/>
      <c r="D1012" s="2"/>
      <c r="E1012" s="26"/>
    </row>
    <row r="1013" spans="1:5" x14ac:dyDescent="0.15">
      <c r="A1013" s="2"/>
      <c r="B1013" s="31"/>
      <c r="C1013" s="2"/>
      <c r="D1013" s="2"/>
      <c r="E1013" s="26"/>
    </row>
    <row r="1014" spans="1:5" x14ac:dyDescent="0.15">
      <c r="A1014" s="2"/>
      <c r="B1014" s="31"/>
      <c r="C1014" s="2"/>
      <c r="D1014" s="2"/>
      <c r="E1014" s="26"/>
    </row>
    <row r="1015" spans="1:5" x14ac:dyDescent="0.15">
      <c r="A1015" s="2"/>
      <c r="B1015" s="31"/>
      <c r="C1015" s="2"/>
      <c r="D1015" s="2"/>
      <c r="E1015" s="26"/>
    </row>
    <row r="1016" spans="1:5" x14ac:dyDescent="0.15">
      <c r="A1016" s="2"/>
      <c r="B1016" s="31"/>
      <c r="C1016" s="2"/>
      <c r="D1016" s="2"/>
      <c r="E1016" s="26"/>
    </row>
    <row r="1017" spans="1:5" x14ac:dyDescent="0.15">
      <c r="A1017" s="2"/>
      <c r="B1017" s="31"/>
      <c r="C1017" s="2"/>
      <c r="D1017" s="2"/>
      <c r="E1017" s="26"/>
    </row>
    <row r="1018" spans="1:5" x14ac:dyDescent="0.15">
      <c r="A1018" s="2"/>
      <c r="B1018" s="31"/>
      <c r="C1018" s="2"/>
      <c r="D1018" s="2"/>
      <c r="E1018" s="26"/>
    </row>
    <row r="1019" spans="1:5" x14ac:dyDescent="0.15">
      <c r="A1019" s="2"/>
      <c r="B1019" s="31"/>
      <c r="C1019" s="2"/>
      <c r="D1019" s="2"/>
      <c r="E1019" s="26"/>
    </row>
    <row r="1020" spans="1:5" x14ac:dyDescent="0.15">
      <c r="A1020" s="2"/>
      <c r="B1020" s="31"/>
      <c r="C1020" s="2"/>
      <c r="D1020" s="2"/>
      <c r="E1020" s="26"/>
    </row>
    <row r="1021" spans="1:5" x14ac:dyDescent="0.15">
      <c r="A1021" s="2"/>
      <c r="B1021" s="31"/>
      <c r="C1021" s="2"/>
      <c r="D1021" s="2"/>
      <c r="E1021" s="26"/>
    </row>
    <row r="1022" spans="1:5" x14ac:dyDescent="0.15">
      <c r="A1022" s="2"/>
      <c r="B1022" s="31"/>
      <c r="C1022" s="2"/>
      <c r="D1022" s="2"/>
      <c r="E1022" s="26"/>
    </row>
    <row r="1023" spans="1:5" x14ac:dyDescent="0.15">
      <c r="A1023" s="2"/>
      <c r="B1023" s="31"/>
      <c r="C1023" s="2"/>
      <c r="D1023" s="2"/>
      <c r="E1023" s="26"/>
    </row>
    <row r="1024" spans="1:5" x14ac:dyDescent="0.15">
      <c r="A1024" s="2"/>
      <c r="B1024" s="31"/>
      <c r="C1024" s="2"/>
      <c r="D1024" s="2"/>
      <c r="E1024" s="26"/>
    </row>
    <row r="1025" spans="1:5" x14ac:dyDescent="0.15">
      <c r="A1025" s="2"/>
      <c r="B1025" s="31"/>
      <c r="C1025" s="2"/>
      <c r="D1025" s="2"/>
      <c r="E1025" s="26"/>
    </row>
    <row r="1026" spans="1:5" x14ac:dyDescent="0.15">
      <c r="A1026" s="2"/>
      <c r="B1026" s="31"/>
      <c r="C1026" s="2"/>
      <c r="D1026" s="2"/>
      <c r="E1026" s="26"/>
    </row>
    <row r="1027" spans="1:5" x14ac:dyDescent="0.15">
      <c r="A1027" s="2"/>
      <c r="B1027" s="31"/>
      <c r="C1027" s="2"/>
      <c r="D1027" s="2"/>
      <c r="E1027" s="26"/>
    </row>
    <row r="1028" spans="1:5" x14ac:dyDescent="0.15">
      <c r="A1028" s="2"/>
      <c r="B1028" s="31"/>
      <c r="C1028" s="2"/>
      <c r="D1028" s="2"/>
      <c r="E1028" s="26"/>
    </row>
    <row r="1029" spans="1:5" x14ac:dyDescent="0.15">
      <c r="A1029" s="2"/>
      <c r="B1029" s="31"/>
      <c r="C1029" s="2"/>
      <c r="D1029" s="2"/>
      <c r="E1029" s="26"/>
    </row>
    <row r="1030" spans="1:5" x14ac:dyDescent="0.15">
      <c r="A1030" s="2"/>
      <c r="B1030" s="31"/>
      <c r="C1030" s="2"/>
      <c r="D1030" s="2"/>
      <c r="E1030" s="26"/>
    </row>
    <row r="1031" spans="1:5" x14ac:dyDescent="0.15">
      <c r="A1031" s="2"/>
      <c r="B1031" s="31"/>
      <c r="C1031" s="2"/>
      <c r="D1031" s="2"/>
      <c r="E1031" s="26"/>
    </row>
    <row r="1032" spans="1:5" x14ac:dyDescent="0.15">
      <c r="A1032" s="2"/>
      <c r="B1032" s="31"/>
      <c r="C1032" s="2"/>
      <c r="D1032" s="2"/>
      <c r="E1032" s="26"/>
    </row>
    <row r="1033" spans="1:5" x14ac:dyDescent="0.15">
      <c r="A1033" s="2"/>
      <c r="B1033" s="31"/>
      <c r="C1033" s="2"/>
      <c r="D1033" s="2"/>
      <c r="E1033" s="26"/>
    </row>
    <row r="1034" spans="1:5" x14ac:dyDescent="0.15">
      <c r="A1034" s="2"/>
      <c r="B1034" s="31"/>
      <c r="C1034" s="2"/>
      <c r="D1034" s="2"/>
      <c r="E1034" s="26"/>
    </row>
    <row r="1035" spans="1:5" x14ac:dyDescent="0.15">
      <c r="A1035" s="2"/>
      <c r="B1035" s="31"/>
      <c r="C1035" s="2"/>
      <c r="D1035" s="2"/>
      <c r="E1035" s="26"/>
    </row>
    <row r="1036" spans="1:5" x14ac:dyDescent="0.15">
      <c r="A1036" s="2"/>
      <c r="B1036" s="31"/>
      <c r="C1036" s="2"/>
      <c r="D1036" s="2"/>
      <c r="E1036" s="26"/>
    </row>
    <row r="1037" spans="1:5" x14ac:dyDescent="0.15">
      <c r="A1037" s="2"/>
      <c r="B1037" s="31"/>
      <c r="C1037" s="2"/>
      <c r="D1037" s="2"/>
      <c r="E1037" s="26"/>
    </row>
    <row r="1038" spans="1:5" x14ac:dyDescent="0.15">
      <c r="A1038" s="2"/>
      <c r="B1038" s="31"/>
      <c r="C1038" s="2"/>
      <c r="D1038" s="2"/>
      <c r="E1038" s="26"/>
    </row>
    <row r="1039" spans="1:5" x14ac:dyDescent="0.15">
      <c r="A1039" s="2"/>
      <c r="B1039" s="31"/>
      <c r="C1039" s="2"/>
      <c r="D1039" s="2"/>
      <c r="E1039" s="26"/>
    </row>
    <row r="1040" spans="1:5" x14ac:dyDescent="0.15">
      <c r="A1040" s="2"/>
      <c r="B1040" s="31"/>
      <c r="C1040" s="2"/>
      <c r="D1040" s="2"/>
      <c r="E1040" s="26"/>
    </row>
    <row r="1041" spans="1:5" x14ac:dyDescent="0.15">
      <c r="A1041" s="2"/>
      <c r="B1041" s="31"/>
      <c r="C1041" s="2"/>
      <c r="D1041" s="2"/>
      <c r="E1041" s="26"/>
    </row>
    <row r="1042" spans="1:5" x14ac:dyDescent="0.15">
      <c r="A1042" s="2"/>
      <c r="B1042" s="31"/>
      <c r="C1042" s="2"/>
      <c r="D1042" s="2"/>
      <c r="E1042" s="26"/>
    </row>
    <row r="1043" spans="1:5" x14ac:dyDescent="0.15">
      <c r="A1043" s="2"/>
      <c r="B1043" s="31"/>
      <c r="C1043" s="2"/>
      <c r="D1043" s="2"/>
      <c r="E1043" s="26"/>
    </row>
    <row r="1044" spans="1:5" x14ac:dyDescent="0.15">
      <c r="A1044" s="2"/>
      <c r="B1044" s="31"/>
      <c r="C1044" s="2"/>
      <c r="D1044" s="2"/>
      <c r="E1044" s="26"/>
    </row>
    <row r="1045" spans="1:5" x14ac:dyDescent="0.15">
      <c r="A1045" s="2"/>
      <c r="B1045" s="31"/>
      <c r="C1045" s="2"/>
      <c r="D1045" s="2"/>
      <c r="E1045" s="26"/>
    </row>
    <row r="1046" spans="1:5" x14ac:dyDescent="0.15">
      <c r="A1046" s="2"/>
      <c r="B1046" s="31"/>
      <c r="C1046" s="2"/>
      <c r="D1046" s="2"/>
      <c r="E1046" s="26"/>
    </row>
    <row r="1047" spans="1:5" x14ac:dyDescent="0.15">
      <c r="A1047" s="2"/>
      <c r="B1047" s="31"/>
      <c r="C1047" s="2"/>
      <c r="D1047" s="2"/>
      <c r="E1047" s="26"/>
    </row>
    <row r="1048" spans="1:5" x14ac:dyDescent="0.15">
      <c r="A1048" s="2"/>
      <c r="B1048" s="31"/>
      <c r="C1048" s="2"/>
      <c r="D1048" s="2"/>
      <c r="E1048" s="26"/>
    </row>
    <row r="1049" spans="1:5" x14ac:dyDescent="0.15">
      <c r="A1049" s="2"/>
      <c r="B1049" s="31"/>
      <c r="C1049" s="2"/>
      <c r="D1049" s="2"/>
      <c r="E1049" s="26"/>
    </row>
    <row r="1050" spans="1:5" x14ac:dyDescent="0.15">
      <c r="A1050" s="2"/>
      <c r="B1050" s="31"/>
      <c r="C1050" s="2"/>
      <c r="D1050" s="2"/>
      <c r="E1050" s="26"/>
    </row>
    <row r="1051" spans="1:5" x14ac:dyDescent="0.15">
      <c r="A1051" s="2"/>
      <c r="B1051" s="31"/>
      <c r="C1051" s="2"/>
      <c r="D1051" s="2"/>
      <c r="E1051" s="26"/>
    </row>
    <row r="1052" spans="1:5" x14ac:dyDescent="0.15">
      <c r="A1052" s="2"/>
      <c r="B1052" s="31"/>
      <c r="C1052" s="2"/>
      <c r="D1052" s="2"/>
      <c r="E1052" s="26"/>
    </row>
    <row r="1053" spans="1:5" x14ac:dyDescent="0.15">
      <c r="A1053" s="2"/>
      <c r="B1053" s="31"/>
      <c r="C1053" s="2"/>
      <c r="D1053" s="2"/>
      <c r="E1053" s="26"/>
    </row>
    <row r="1054" spans="1:5" x14ac:dyDescent="0.15">
      <c r="A1054" s="2"/>
      <c r="B1054" s="31"/>
      <c r="C1054" s="2"/>
      <c r="D1054" s="2"/>
      <c r="E1054" s="26"/>
    </row>
    <row r="1055" spans="1:5" x14ac:dyDescent="0.15">
      <c r="A1055" s="2"/>
      <c r="B1055" s="31"/>
      <c r="C1055" s="2"/>
      <c r="D1055" s="2"/>
      <c r="E1055" s="26"/>
    </row>
    <row r="1056" spans="1:5" x14ac:dyDescent="0.15">
      <c r="A1056" s="2"/>
      <c r="B1056" s="31"/>
      <c r="C1056" s="2"/>
      <c r="D1056" s="2"/>
      <c r="E1056" s="26"/>
    </row>
    <row r="1057" spans="1:5" x14ac:dyDescent="0.15">
      <c r="A1057" s="2"/>
      <c r="B1057" s="31"/>
      <c r="C1057" s="2"/>
      <c r="D1057" s="2"/>
      <c r="E1057" s="26"/>
    </row>
    <row r="1058" spans="1:5" x14ac:dyDescent="0.15">
      <c r="A1058" s="2"/>
      <c r="B1058" s="31"/>
      <c r="C1058" s="2"/>
      <c r="D1058" s="2"/>
      <c r="E1058" s="26"/>
    </row>
    <row r="1059" spans="1:5" x14ac:dyDescent="0.15">
      <c r="A1059" s="2"/>
      <c r="B1059" s="31"/>
      <c r="C1059" s="2"/>
      <c r="D1059" s="2"/>
      <c r="E1059" s="26"/>
    </row>
    <row r="1060" spans="1:5" x14ac:dyDescent="0.15">
      <c r="A1060" s="2"/>
      <c r="B1060" s="31"/>
      <c r="C1060" s="2"/>
      <c r="D1060" s="2"/>
      <c r="E1060" s="26"/>
    </row>
    <row r="1061" spans="1:5" x14ac:dyDescent="0.15">
      <c r="A1061" s="2"/>
      <c r="B1061" s="31"/>
      <c r="C1061" s="2"/>
      <c r="D1061" s="2"/>
      <c r="E1061" s="26"/>
    </row>
    <row r="1062" spans="1:5" x14ac:dyDescent="0.15">
      <c r="A1062" s="2"/>
      <c r="B1062" s="31"/>
      <c r="C1062" s="2"/>
      <c r="D1062" s="2"/>
      <c r="E1062" s="26"/>
    </row>
    <row r="1063" spans="1:5" x14ac:dyDescent="0.15">
      <c r="A1063" s="2"/>
      <c r="B1063" s="31"/>
      <c r="C1063" s="2"/>
      <c r="D1063" s="2"/>
      <c r="E1063" s="26"/>
    </row>
    <row r="1064" spans="1:5" x14ac:dyDescent="0.15">
      <c r="A1064" s="2"/>
      <c r="B1064" s="31"/>
      <c r="C1064" s="2"/>
      <c r="D1064" s="2"/>
      <c r="E1064" s="26"/>
    </row>
    <row r="1065" spans="1:5" x14ac:dyDescent="0.15">
      <c r="A1065" s="2"/>
      <c r="B1065" s="31"/>
      <c r="C1065" s="2"/>
      <c r="D1065" s="2"/>
      <c r="E1065" s="26"/>
    </row>
    <row r="1066" spans="1:5" x14ac:dyDescent="0.15">
      <c r="A1066" s="2"/>
      <c r="B1066" s="31"/>
      <c r="C1066" s="2"/>
      <c r="D1066" s="2"/>
      <c r="E1066" s="26"/>
    </row>
    <row r="1067" spans="1:5" x14ac:dyDescent="0.15">
      <c r="A1067" s="2"/>
      <c r="B1067" s="31"/>
      <c r="C1067" s="2"/>
      <c r="D1067" s="2"/>
      <c r="E1067" s="26"/>
    </row>
    <row r="1068" spans="1:5" x14ac:dyDescent="0.15">
      <c r="A1068" s="2"/>
      <c r="B1068" s="31"/>
      <c r="C1068" s="2"/>
      <c r="D1068" s="2"/>
      <c r="E1068" s="26"/>
    </row>
    <row r="1069" spans="1:5" x14ac:dyDescent="0.15">
      <c r="A1069" s="2"/>
      <c r="B1069" s="31"/>
      <c r="C1069" s="2"/>
      <c r="D1069" s="2"/>
      <c r="E1069" s="26"/>
    </row>
    <row r="1070" spans="1:5" x14ac:dyDescent="0.15">
      <c r="A1070" s="2"/>
      <c r="B1070" s="31"/>
      <c r="C1070" s="2"/>
      <c r="D1070" s="2"/>
      <c r="E1070" s="26"/>
    </row>
    <row r="1071" spans="1:5" x14ac:dyDescent="0.15">
      <c r="A1071" s="2"/>
      <c r="B1071" s="31"/>
      <c r="C1071" s="2"/>
      <c r="D1071" s="2"/>
      <c r="E1071" s="26"/>
    </row>
    <row r="1072" spans="1:5" x14ac:dyDescent="0.15">
      <c r="A1072" s="2"/>
      <c r="B1072" s="31"/>
      <c r="C1072" s="2"/>
      <c r="D1072" s="2"/>
      <c r="E1072" s="26"/>
    </row>
    <row r="1073" spans="1:5" x14ac:dyDescent="0.15">
      <c r="A1073" s="2"/>
      <c r="B1073" s="31"/>
      <c r="C1073" s="2"/>
      <c r="D1073" s="2"/>
      <c r="E1073" s="26"/>
    </row>
    <row r="1074" spans="1:5" x14ac:dyDescent="0.15">
      <c r="A1074" s="2"/>
      <c r="B1074" s="31"/>
      <c r="C1074" s="2"/>
      <c r="D1074" s="2"/>
      <c r="E1074" s="26"/>
    </row>
    <row r="1075" spans="1:5" x14ac:dyDescent="0.15">
      <c r="A1075" s="2"/>
      <c r="B1075" s="31"/>
      <c r="C1075" s="2"/>
      <c r="D1075" s="2"/>
      <c r="E1075" s="26"/>
    </row>
    <row r="1076" spans="1:5" x14ac:dyDescent="0.15">
      <c r="A1076" s="2"/>
      <c r="B1076" s="31"/>
      <c r="C1076" s="2"/>
      <c r="D1076" s="2"/>
      <c r="E1076" s="26"/>
    </row>
    <row r="1077" spans="1:5" x14ac:dyDescent="0.15">
      <c r="A1077" s="2"/>
      <c r="B1077" s="31"/>
      <c r="C1077" s="2"/>
      <c r="D1077" s="2"/>
      <c r="E1077" s="26"/>
    </row>
    <row r="1078" spans="1:5" x14ac:dyDescent="0.15">
      <c r="A1078" s="2"/>
      <c r="B1078" s="31"/>
      <c r="C1078" s="2"/>
      <c r="D1078" s="2"/>
      <c r="E1078" s="26"/>
    </row>
    <row r="1079" spans="1:5" x14ac:dyDescent="0.15">
      <c r="A1079" s="2"/>
      <c r="B1079" s="31"/>
      <c r="C1079" s="2"/>
      <c r="D1079" s="2"/>
      <c r="E1079" s="26"/>
    </row>
    <row r="1080" spans="1:5" x14ac:dyDescent="0.15">
      <c r="A1080" s="2"/>
      <c r="B1080" s="31"/>
      <c r="C1080" s="2"/>
      <c r="D1080" s="2"/>
      <c r="E1080" s="26"/>
    </row>
    <row r="1081" spans="1:5" x14ac:dyDescent="0.15">
      <c r="A1081" s="2"/>
      <c r="B1081" s="31"/>
      <c r="C1081" s="2"/>
      <c r="D1081" s="2"/>
      <c r="E1081" s="26"/>
    </row>
    <row r="1082" spans="1:5" x14ac:dyDescent="0.15">
      <c r="A1082" s="2"/>
      <c r="B1082" s="31"/>
      <c r="C1082" s="2"/>
      <c r="D1082" s="2"/>
      <c r="E1082" s="26"/>
    </row>
    <row r="1083" spans="1:5" x14ac:dyDescent="0.15">
      <c r="A1083" s="2"/>
      <c r="B1083" s="31"/>
      <c r="C1083" s="2"/>
      <c r="D1083" s="2"/>
      <c r="E1083" s="26"/>
    </row>
    <row r="1084" spans="1:5" x14ac:dyDescent="0.15">
      <c r="A1084" s="2"/>
      <c r="B1084" s="31"/>
      <c r="C1084" s="2"/>
      <c r="D1084" s="2"/>
      <c r="E1084" s="26"/>
    </row>
    <row r="1085" spans="1:5" x14ac:dyDescent="0.15">
      <c r="A1085" s="2"/>
      <c r="B1085" s="31"/>
      <c r="C1085" s="2"/>
      <c r="D1085" s="2"/>
      <c r="E1085" s="26"/>
    </row>
    <row r="1086" spans="1:5" x14ac:dyDescent="0.15">
      <c r="A1086" s="2"/>
      <c r="B1086" s="31"/>
      <c r="C1086" s="2"/>
      <c r="D1086" s="2"/>
      <c r="E1086" s="26"/>
    </row>
    <row r="1087" spans="1:5" x14ac:dyDescent="0.15">
      <c r="A1087" s="2"/>
      <c r="B1087" s="31"/>
      <c r="C1087" s="2"/>
      <c r="D1087" s="2"/>
      <c r="E1087" s="26"/>
    </row>
    <row r="1088" spans="1:5" x14ac:dyDescent="0.15">
      <c r="A1088" s="2"/>
      <c r="B1088" s="31"/>
      <c r="C1088" s="2"/>
      <c r="D1088" s="2"/>
      <c r="E1088" s="26"/>
    </row>
    <row r="1089" spans="1:5" x14ac:dyDescent="0.15">
      <c r="A1089" s="2"/>
      <c r="B1089" s="31"/>
      <c r="C1089" s="2"/>
      <c r="D1089" s="2"/>
      <c r="E1089" s="26"/>
    </row>
    <row r="1090" spans="1:5" x14ac:dyDescent="0.15">
      <c r="A1090" s="2"/>
      <c r="B1090" s="31"/>
      <c r="C1090" s="2"/>
      <c r="D1090" s="2"/>
      <c r="E1090" s="26"/>
    </row>
    <row r="1091" spans="1:5" x14ac:dyDescent="0.15">
      <c r="A1091" s="2"/>
      <c r="B1091" s="31"/>
      <c r="C1091" s="2"/>
      <c r="D1091" s="2"/>
      <c r="E1091" s="26"/>
    </row>
    <row r="1092" spans="1:5" x14ac:dyDescent="0.15">
      <c r="A1092" s="2"/>
      <c r="B1092" s="31"/>
      <c r="C1092" s="2"/>
      <c r="D1092" s="2"/>
      <c r="E1092" s="26"/>
    </row>
    <row r="1093" spans="1:5" x14ac:dyDescent="0.15">
      <c r="A1093" s="2"/>
      <c r="B1093" s="31"/>
      <c r="C1093" s="2"/>
      <c r="D1093" s="2"/>
      <c r="E1093" s="26"/>
    </row>
    <row r="1094" spans="1:5" x14ac:dyDescent="0.15">
      <c r="A1094" s="2"/>
      <c r="B1094" s="31"/>
      <c r="C1094" s="2"/>
      <c r="D1094" s="2"/>
      <c r="E1094" s="26"/>
    </row>
    <row r="1095" spans="1:5" x14ac:dyDescent="0.15">
      <c r="A1095" s="2"/>
      <c r="B1095" s="31"/>
      <c r="C1095" s="2"/>
      <c r="D1095" s="2"/>
      <c r="E1095" s="26"/>
    </row>
    <row r="1096" spans="1:5" x14ac:dyDescent="0.15">
      <c r="A1096" s="2"/>
      <c r="B1096" s="31"/>
      <c r="C1096" s="2"/>
      <c r="D1096" s="2"/>
      <c r="E1096" s="26"/>
    </row>
    <row r="1097" spans="1:5" x14ac:dyDescent="0.15">
      <c r="A1097" s="2"/>
      <c r="B1097" s="31"/>
      <c r="C1097" s="2"/>
      <c r="D1097" s="2"/>
      <c r="E1097" s="26"/>
    </row>
    <row r="1098" spans="1:5" x14ac:dyDescent="0.15">
      <c r="A1098" s="2"/>
      <c r="B1098" s="31"/>
      <c r="C1098" s="2"/>
      <c r="D1098" s="2"/>
      <c r="E1098" s="26"/>
    </row>
    <row r="1099" spans="1:5" x14ac:dyDescent="0.15">
      <c r="A1099" s="2"/>
      <c r="B1099" s="31"/>
      <c r="C1099" s="2"/>
      <c r="D1099" s="2"/>
      <c r="E1099" s="26"/>
    </row>
    <row r="1100" spans="1:5" x14ac:dyDescent="0.15">
      <c r="A1100" s="2"/>
      <c r="B1100" s="31"/>
      <c r="C1100" s="2"/>
      <c r="D1100" s="2"/>
      <c r="E1100" s="26"/>
    </row>
    <row r="1101" spans="1:5" x14ac:dyDescent="0.15">
      <c r="A1101" s="2"/>
      <c r="B1101" s="31"/>
      <c r="C1101" s="2"/>
      <c r="D1101" s="2"/>
      <c r="E1101" s="26"/>
    </row>
    <row r="1102" spans="1:5" x14ac:dyDescent="0.15">
      <c r="A1102" s="2"/>
      <c r="B1102" s="31"/>
      <c r="C1102" s="2"/>
      <c r="D1102" s="2"/>
      <c r="E1102" s="26"/>
    </row>
    <row r="1103" spans="1:5" x14ac:dyDescent="0.15">
      <c r="A1103" s="2"/>
      <c r="B1103" s="31"/>
      <c r="C1103" s="2"/>
      <c r="D1103" s="2"/>
      <c r="E1103" s="26"/>
    </row>
    <row r="1104" spans="1:5" x14ac:dyDescent="0.15">
      <c r="A1104" s="2"/>
      <c r="B1104" s="31"/>
      <c r="C1104" s="2"/>
      <c r="D1104" s="2"/>
      <c r="E1104" s="26"/>
    </row>
    <row r="1105" spans="1:5" x14ac:dyDescent="0.15">
      <c r="A1105" s="2"/>
      <c r="B1105" s="31"/>
      <c r="C1105" s="2"/>
      <c r="D1105" s="2"/>
      <c r="E1105" s="26"/>
    </row>
    <row r="1106" spans="1:5" x14ac:dyDescent="0.15">
      <c r="A1106" s="2"/>
      <c r="B1106" s="31"/>
      <c r="C1106" s="2"/>
      <c r="D1106" s="2"/>
      <c r="E1106" s="26"/>
    </row>
    <row r="1107" spans="1:5" x14ac:dyDescent="0.15">
      <c r="A1107" s="2"/>
      <c r="B1107" s="31"/>
      <c r="C1107" s="2"/>
      <c r="D1107" s="2"/>
      <c r="E1107" s="26"/>
    </row>
    <row r="1108" spans="1:5" x14ac:dyDescent="0.15">
      <c r="A1108" s="2"/>
      <c r="B1108" s="31"/>
      <c r="C1108" s="2"/>
      <c r="D1108" s="2"/>
      <c r="E1108" s="26"/>
    </row>
    <row r="1109" spans="1:5" x14ac:dyDescent="0.15">
      <c r="A1109" s="2"/>
      <c r="B1109" s="31"/>
      <c r="C1109" s="2"/>
      <c r="D1109" s="2"/>
      <c r="E1109" s="26"/>
    </row>
    <row r="1110" spans="1:5" x14ac:dyDescent="0.15">
      <c r="A1110" s="2"/>
      <c r="B1110" s="31"/>
      <c r="C1110" s="2"/>
      <c r="D1110" s="2"/>
      <c r="E1110" s="26"/>
    </row>
    <row r="1111" spans="1:5" x14ac:dyDescent="0.15">
      <c r="A1111" s="2"/>
      <c r="B1111" s="31"/>
      <c r="C1111" s="2"/>
      <c r="D1111" s="2"/>
      <c r="E1111" s="26"/>
    </row>
    <row r="1112" spans="1:5" x14ac:dyDescent="0.15">
      <c r="A1112" s="2"/>
      <c r="B1112" s="31"/>
      <c r="C1112" s="2"/>
      <c r="D1112" s="2"/>
      <c r="E1112" s="26"/>
    </row>
    <row r="1113" spans="1:5" x14ac:dyDescent="0.15">
      <c r="A1113" s="2"/>
      <c r="B1113" s="31"/>
      <c r="C1113" s="2"/>
      <c r="D1113" s="2"/>
      <c r="E1113" s="26"/>
    </row>
    <row r="1114" spans="1:5" x14ac:dyDescent="0.15">
      <c r="A1114" s="2"/>
      <c r="B1114" s="31"/>
      <c r="C1114" s="2"/>
      <c r="D1114" s="2"/>
      <c r="E1114" s="26"/>
    </row>
    <row r="1115" spans="1:5" x14ac:dyDescent="0.15">
      <c r="A1115" s="2"/>
      <c r="B1115" s="31"/>
      <c r="C1115" s="2"/>
      <c r="D1115" s="2"/>
      <c r="E1115" s="26"/>
    </row>
    <row r="1116" spans="1:5" x14ac:dyDescent="0.15">
      <c r="A1116" s="2"/>
      <c r="B1116" s="31"/>
      <c r="C1116" s="2"/>
      <c r="D1116" s="2"/>
      <c r="E1116" s="26"/>
    </row>
    <row r="1117" spans="1:5" x14ac:dyDescent="0.15">
      <c r="A1117" s="2"/>
      <c r="B1117" s="31"/>
      <c r="C1117" s="2"/>
      <c r="D1117" s="2"/>
      <c r="E1117" s="26"/>
    </row>
    <row r="1118" spans="1:5" x14ac:dyDescent="0.15">
      <c r="A1118" s="2"/>
      <c r="B1118" s="31"/>
      <c r="C1118" s="2"/>
      <c r="D1118" s="2"/>
      <c r="E1118" s="26"/>
    </row>
    <row r="1119" spans="1:5" x14ac:dyDescent="0.15">
      <c r="A1119" s="2"/>
      <c r="B1119" s="31"/>
      <c r="C1119" s="2"/>
      <c r="D1119" s="2"/>
      <c r="E1119" s="26"/>
    </row>
    <row r="1120" spans="1:5" x14ac:dyDescent="0.15">
      <c r="A1120" s="2"/>
      <c r="B1120" s="31"/>
      <c r="C1120" s="2"/>
      <c r="D1120" s="2"/>
      <c r="E1120" s="26"/>
    </row>
    <row r="1121" spans="1:5" x14ac:dyDescent="0.15">
      <c r="A1121" s="2"/>
      <c r="B1121" s="31"/>
      <c r="C1121" s="2"/>
      <c r="D1121" s="2"/>
      <c r="E1121" s="26"/>
    </row>
    <row r="1122" spans="1:5" x14ac:dyDescent="0.15">
      <c r="A1122" s="2"/>
      <c r="B1122" s="31"/>
      <c r="C1122" s="2"/>
      <c r="D1122" s="2"/>
      <c r="E1122" s="26"/>
    </row>
    <row r="1123" spans="1:5" x14ac:dyDescent="0.15">
      <c r="A1123" s="2"/>
      <c r="B1123" s="31"/>
      <c r="C1123" s="2"/>
      <c r="D1123" s="2"/>
      <c r="E1123" s="26"/>
    </row>
    <row r="1124" spans="1:5" x14ac:dyDescent="0.15">
      <c r="A1124" s="2"/>
      <c r="B1124" s="31"/>
      <c r="C1124" s="2"/>
      <c r="D1124" s="2"/>
      <c r="E1124" s="26"/>
    </row>
    <row r="1125" spans="1:5" x14ac:dyDescent="0.15">
      <c r="A1125" s="2"/>
      <c r="B1125" s="31"/>
      <c r="C1125" s="2"/>
      <c r="D1125" s="2"/>
      <c r="E1125" s="26"/>
    </row>
    <row r="1126" spans="1:5" x14ac:dyDescent="0.15">
      <c r="A1126" s="2"/>
      <c r="B1126" s="31"/>
      <c r="C1126" s="2"/>
      <c r="D1126" s="2"/>
      <c r="E1126" s="26"/>
    </row>
    <row r="1127" spans="1:5" x14ac:dyDescent="0.15">
      <c r="A1127" s="2"/>
      <c r="B1127" s="31"/>
      <c r="C1127" s="2"/>
      <c r="D1127" s="2"/>
      <c r="E1127" s="26"/>
    </row>
    <row r="1128" spans="1:5" x14ac:dyDescent="0.15">
      <c r="A1128" s="2"/>
      <c r="B1128" s="31"/>
      <c r="C1128" s="2"/>
      <c r="D1128" s="2"/>
      <c r="E1128" s="26"/>
    </row>
    <row r="1129" spans="1:5" x14ac:dyDescent="0.15">
      <c r="A1129" s="2"/>
      <c r="B1129" s="31"/>
      <c r="C1129" s="2"/>
      <c r="D1129" s="2"/>
      <c r="E1129" s="26"/>
    </row>
    <row r="1130" spans="1:5" x14ac:dyDescent="0.15">
      <c r="A1130" s="2"/>
      <c r="B1130" s="31"/>
      <c r="C1130" s="2"/>
      <c r="D1130" s="2"/>
      <c r="E1130" s="26"/>
    </row>
    <row r="1131" spans="1:5" x14ac:dyDescent="0.15">
      <c r="A1131" s="2"/>
      <c r="B1131" s="31"/>
      <c r="C1131" s="2"/>
      <c r="D1131" s="2"/>
      <c r="E1131" s="26"/>
    </row>
    <row r="1132" spans="1:5" x14ac:dyDescent="0.15">
      <c r="A1132" s="2"/>
      <c r="B1132" s="31"/>
      <c r="C1132" s="2"/>
      <c r="D1132" s="2"/>
      <c r="E1132" s="26"/>
    </row>
    <row r="1133" spans="1:5" x14ac:dyDescent="0.15">
      <c r="A1133" s="2"/>
      <c r="B1133" s="31"/>
      <c r="C1133" s="2"/>
      <c r="D1133" s="2"/>
      <c r="E1133" s="26"/>
    </row>
    <row r="1134" spans="1:5" x14ac:dyDescent="0.15">
      <c r="A1134" s="2"/>
      <c r="B1134" s="31"/>
      <c r="C1134" s="2"/>
      <c r="D1134" s="2"/>
      <c r="E1134" s="26"/>
    </row>
    <row r="1135" spans="1:5" x14ac:dyDescent="0.15">
      <c r="A1135" s="2"/>
      <c r="B1135" s="31"/>
      <c r="C1135" s="2"/>
      <c r="D1135" s="2"/>
      <c r="E1135" s="26"/>
    </row>
    <row r="1136" spans="1:5" x14ac:dyDescent="0.15">
      <c r="A1136" s="2"/>
      <c r="B1136" s="31"/>
      <c r="C1136" s="2"/>
      <c r="D1136" s="2"/>
      <c r="E1136" s="26"/>
    </row>
    <row r="1137" spans="1:5" x14ac:dyDescent="0.15">
      <c r="A1137" s="2"/>
      <c r="B1137" s="31"/>
      <c r="C1137" s="2"/>
      <c r="D1137" s="2"/>
      <c r="E1137" s="26"/>
    </row>
    <row r="1138" spans="1:5" x14ac:dyDescent="0.15">
      <c r="A1138" s="2"/>
      <c r="B1138" s="31"/>
      <c r="C1138" s="2"/>
      <c r="D1138" s="2"/>
      <c r="E1138" s="26"/>
    </row>
    <row r="1139" spans="1:5" x14ac:dyDescent="0.15">
      <c r="A1139" s="2"/>
      <c r="B1139" s="31"/>
      <c r="C1139" s="2"/>
      <c r="D1139" s="2"/>
      <c r="E1139" s="26"/>
    </row>
    <row r="1140" spans="1:5" x14ac:dyDescent="0.15">
      <c r="A1140" s="2"/>
      <c r="B1140" s="31"/>
      <c r="C1140" s="2"/>
      <c r="D1140" s="2"/>
      <c r="E1140" s="26"/>
    </row>
    <row r="1141" spans="1:5" x14ac:dyDescent="0.15">
      <c r="A1141" s="2"/>
      <c r="B1141" s="31"/>
      <c r="C1141" s="2"/>
      <c r="D1141" s="2"/>
      <c r="E1141" s="26"/>
    </row>
    <row r="1142" spans="1:5" x14ac:dyDescent="0.15">
      <c r="A1142" s="2"/>
      <c r="B1142" s="31"/>
      <c r="C1142" s="2"/>
      <c r="D1142" s="2"/>
      <c r="E1142" s="26"/>
    </row>
    <row r="1143" spans="1:5" x14ac:dyDescent="0.15">
      <c r="A1143" s="2"/>
      <c r="B1143" s="31"/>
      <c r="C1143" s="2"/>
      <c r="D1143" s="2"/>
      <c r="E1143" s="26"/>
    </row>
    <row r="1144" spans="1:5" x14ac:dyDescent="0.15">
      <c r="A1144" s="2"/>
      <c r="B1144" s="31"/>
      <c r="C1144" s="2"/>
      <c r="D1144" s="2"/>
      <c r="E1144" s="26"/>
    </row>
    <row r="1145" spans="1:5" x14ac:dyDescent="0.15">
      <c r="A1145" s="2"/>
      <c r="B1145" s="31"/>
      <c r="C1145" s="2"/>
      <c r="D1145" s="2"/>
      <c r="E1145" s="26"/>
    </row>
    <row r="1146" spans="1:5" x14ac:dyDescent="0.15">
      <c r="A1146" s="2"/>
      <c r="B1146" s="31"/>
      <c r="C1146" s="2"/>
      <c r="D1146" s="2"/>
      <c r="E1146" s="26"/>
    </row>
    <row r="1147" spans="1:5" x14ac:dyDescent="0.15">
      <c r="A1147" s="2"/>
      <c r="B1147" s="31"/>
      <c r="C1147" s="2"/>
      <c r="D1147" s="2"/>
      <c r="E1147" s="26"/>
    </row>
    <row r="1148" spans="1:5" x14ac:dyDescent="0.15">
      <c r="A1148" s="2"/>
      <c r="B1148" s="31"/>
      <c r="C1148" s="2"/>
      <c r="D1148" s="2"/>
      <c r="E1148" s="26"/>
    </row>
    <row r="1149" spans="1:5" x14ac:dyDescent="0.15">
      <c r="A1149" s="2"/>
      <c r="B1149" s="31"/>
      <c r="C1149" s="2"/>
      <c r="D1149" s="2"/>
      <c r="E1149" s="26"/>
    </row>
    <row r="1150" spans="1:5" x14ac:dyDescent="0.15">
      <c r="A1150" s="2"/>
      <c r="B1150" s="31"/>
      <c r="C1150" s="2"/>
      <c r="D1150" s="2"/>
      <c r="E1150" s="26"/>
    </row>
    <row r="1151" spans="1:5" x14ac:dyDescent="0.15">
      <c r="A1151" s="2"/>
      <c r="B1151" s="31"/>
      <c r="C1151" s="2"/>
      <c r="D1151" s="2"/>
      <c r="E1151" s="26"/>
    </row>
    <row r="1152" spans="1:5" x14ac:dyDescent="0.15">
      <c r="A1152" s="2"/>
      <c r="B1152" s="31"/>
      <c r="C1152" s="2"/>
      <c r="D1152" s="2"/>
      <c r="E1152" s="26"/>
    </row>
    <row r="1153" spans="1:5" x14ac:dyDescent="0.15">
      <c r="A1153" s="2"/>
      <c r="B1153" s="31"/>
      <c r="C1153" s="2"/>
      <c r="D1153" s="2"/>
      <c r="E1153" s="26"/>
    </row>
    <row r="1154" spans="1:5" x14ac:dyDescent="0.15">
      <c r="A1154" s="2"/>
      <c r="B1154" s="31"/>
      <c r="C1154" s="2"/>
      <c r="D1154" s="2"/>
      <c r="E1154" s="26"/>
    </row>
    <row r="1155" spans="1:5" x14ac:dyDescent="0.15">
      <c r="A1155" s="2"/>
      <c r="B1155" s="31"/>
      <c r="C1155" s="2"/>
      <c r="D1155" s="2"/>
      <c r="E1155" s="26"/>
    </row>
    <row r="1156" spans="1:5" x14ac:dyDescent="0.15">
      <c r="A1156" s="2"/>
      <c r="B1156" s="31"/>
      <c r="C1156" s="2"/>
      <c r="D1156" s="2"/>
      <c r="E1156" s="26"/>
    </row>
    <row r="1157" spans="1:5" x14ac:dyDescent="0.15">
      <c r="A1157" s="2"/>
      <c r="B1157" s="31"/>
      <c r="C1157" s="2"/>
      <c r="D1157" s="2"/>
      <c r="E1157" s="26"/>
    </row>
    <row r="1158" spans="1:5" x14ac:dyDescent="0.15">
      <c r="A1158" s="2"/>
      <c r="B1158" s="31"/>
      <c r="C1158" s="2"/>
      <c r="D1158" s="2"/>
      <c r="E1158" s="26"/>
    </row>
    <row r="1159" spans="1:5" x14ac:dyDescent="0.15">
      <c r="A1159" s="2"/>
      <c r="B1159" s="31"/>
      <c r="C1159" s="2"/>
      <c r="D1159" s="2"/>
      <c r="E1159" s="26"/>
    </row>
    <row r="1160" spans="1:5" x14ac:dyDescent="0.15">
      <c r="A1160" s="2"/>
      <c r="B1160" s="31"/>
      <c r="C1160" s="2"/>
      <c r="D1160" s="2"/>
      <c r="E1160" s="26"/>
    </row>
    <row r="1161" spans="1:5" x14ac:dyDescent="0.15">
      <c r="A1161" s="2"/>
      <c r="B1161" s="31"/>
      <c r="C1161" s="2"/>
      <c r="D1161" s="2"/>
      <c r="E1161" s="26"/>
    </row>
    <row r="1162" spans="1:5" x14ac:dyDescent="0.15">
      <c r="A1162" s="2"/>
      <c r="B1162" s="31"/>
      <c r="C1162" s="2"/>
      <c r="D1162" s="2"/>
      <c r="E1162" s="26"/>
    </row>
    <row r="1163" spans="1:5" x14ac:dyDescent="0.15">
      <c r="A1163" s="2"/>
      <c r="B1163" s="31"/>
      <c r="C1163" s="2"/>
      <c r="D1163" s="2"/>
      <c r="E1163" s="26"/>
    </row>
    <row r="1164" spans="1:5" x14ac:dyDescent="0.15">
      <c r="A1164" s="2"/>
      <c r="B1164" s="31"/>
      <c r="C1164" s="2"/>
      <c r="D1164" s="2"/>
      <c r="E1164" s="26"/>
    </row>
    <row r="1165" spans="1:5" x14ac:dyDescent="0.15">
      <c r="A1165" s="2"/>
      <c r="B1165" s="31"/>
      <c r="C1165" s="2"/>
      <c r="D1165" s="2"/>
      <c r="E1165" s="26"/>
    </row>
    <row r="1166" spans="1:5" x14ac:dyDescent="0.15">
      <c r="A1166" s="2"/>
      <c r="B1166" s="31"/>
      <c r="C1166" s="2"/>
      <c r="D1166" s="2"/>
      <c r="E1166" s="26"/>
    </row>
    <row r="1167" spans="1:5" x14ac:dyDescent="0.15">
      <c r="A1167" s="2"/>
      <c r="B1167" s="31"/>
      <c r="C1167" s="2"/>
      <c r="D1167" s="2"/>
      <c r="E1167" s="26"/>
    </row>
    <row r="1168" spans="1:5" x14ac:dyDescent="0.15">
      <c r="A1168" s="2"/>
      <c r="B1168" s="31"/>
      <c r="C1168" s="2"/>
      <c r="D1168" s="2"/>
      <c r="E1168" s="26"/>
    </row>
    <row r="1169" spans="1:5" x14ac:dyDescent="0.15">
      <c r="A1169" s="2"/>
      <c r="B1169" s="31"/>
      <c r="C1169" s="2"/>
      <c r="D1169" s="2"/>
      <c r="E1169" s="26"/>
    </row>
    <row r="1170" spans="1:5" x14ac:dyDescent="0.15">
      <c r="A1170" s="2"/>
      <c r="B1170" s="31"/>
      <c r="C1170" s="2"/>
      <c r="D1170" s="2"/>
      <c r="E1170" s="26"/>
    </row>
    <row r="1171" spans="1:5" x14ac:dyDescent="0.15">
      <c r="A1171" s="2"/>
      <c r="B1171" s="31"/>
      <c r="C1171" s="2"/>
      <c r="D1171" s="2"/>
      <c r="E1171" s="26"/>
    </row>
    <row r="1172" spans="1:5" x14ac:dyDescent="0.15">
      <c r="A1172" s="2"/>
      <c r="B1172" s="31"/>
      <c r="C1172" s="2"/>
      <c r="D1172" s="2"/>
      <c r="E1172" s="26"/>
    </row>
    <row r="1173" spans="1:5" x14ac:dyDescent="0.15">
      <c r="A1173" s="2"/>
      <c r="B1173" s="31"/>
      <c r="C1173" s="2"/>
      <c r="D1173" s="2"/>
      <c r="E1173" s="26"/>
    </row>
    <row r="1174" spans="1:5" x14ac:dyDescent="0.15">
      <c r="A1174" s="2"/>
      <c r="B1174" s="31"/>
      <c r="C1174" s="2"/>
      <c r="D1174" s="2"/>
      <c r="E1174" s="26"/>
    </row>
    <row r="1175" spans="1:5" x14ac:dyDescent="0.15">
      <c r="A1175" s="2"/>
      <c r="B1175" s="31"/>
      <c r="C1175" s="2"/>
      <c r="D1175" s="2"/>
      <c r="E1175" s="26"/>
    </row>
    <row r="1176" spans="1:5" x14ac:dyDescent="0.15">
      <c r="A1176" s="2"/>
      <c r="B1176" s="31"/>
      <c r="C1176" s="2"/>
      <c r="D1176" s="2"/>
      <c r="E1176" s="26"/>
    </row>
    <row r="1177" spans="1:5" x14ac:dyDescent="0.15">
      <c r="A1177" s="2"/>
      <c r="B1177" s="31"/>
      <c r="C1177" s="2"/>
      <c r="D1177" s="2"/>
      <c r="E1177" s="26"/>
    </row>
    <row r="1178" spans="1:5" x14ac:dyDescent="0.15">
      <c r="A1178" s="2"/>
      <c r="B1178" s="31"/>
      <c r="C1178" s="2"/>
      <c r="D1178" s="2"/>
      <c r="E1178" s="26"/>
    </row>
    <row r="1179" spans="1:5" x14ac:dyDescent="0.15">
      <c r="A1179" s="2"/>
      <c r="B1179" s="31"/>
      <c r="C1179" s="2"/>
      <c r="D1179" s="2"/>
      <c r="E1179" s="26"/>
    </row>
    <row r="1180" spans="1:5" x14ac:dyDescent="0.15">
      <c r="A1180" s="2"/>
      <c r="B1180" s="31"/>
      <c r="C1180" s="2"/>
      <c r="D1180" s="2"/>
      <c r="E1180" s="26"/>
    </row>
    <row r="1181" spans="1:5" x14ac:dyDescent="0.15">
      <c r="A1181" s="2"/>
      <c r="B1181" s="31"/>
      <c r="C1181" s="2"/>
      <c r="D1181" s="2"/>
      <c r="E1181" s="26"/>
    </row>
    <row r="1182" spans="1:5" x14ac:dyDescent="0.15">
      <c r="A1182" s="2"/>
      <c r="B1182" s="31"/>
      <c r="C1182" s="2"/>
      <c r="D1182" s="2"/>
      <c r="E1182" s="26"/>
    </row>
    <row r="1183" spans="1:5" x14ac:dyDescent="0.15">
      <c r="A1183" s="2"/>
      <c r="B1183" s="31"/>
      <c r="C1183" s="2"/>
      <c r="D1183" s="2"/>
      <c r="E1183" s="26"/>
    </row>
    <row r="1184" spans="1:5" x14ac:dyDescent="0.15">
      <c r="A1184" s="2"/>
      <c r="B1184" s="31"/>
      <c r="C1184" s="2"/>
      <c r="D1184" s="2"/>
      <c r="E1184" s="26"/>
    </row>
    <row r="1185" spans="1:5" x14ac:dyDescent="0.15">
      <c r="A1185" s="2"/>
      <c r="B1185" s="31"/>
      <c r="C1185" s="2"/>
      <c r="D1185" s="2"/>
      <c r="E1185" s="26"/>
    </row>
    <row r="1186" spans="1:5" x14ac:dyDescent="0.15">
      <c r="A1186" s="2"/>
      <c r="B1186" s="31"/>
      <c r="C1186" s="2"/>
      <c r="D1186" s="2"/>
      <c r="E1186" s="26"/>
    </row>
    <row r="1187" spans="1:5" x14ac:dyDescent="0.15">
      <c r="A1187" s="2"/>
      <c r="B1187" s="31"/>
      <c r="C1187" s="2"/>
      <c r="D1187" s="2"/>
      <c r="E1187" s="26"/>
    </row>
    <row r="1188" spans="1:5" x14ac:dyDescent="0.15">
      <c r="A1188" s="2"/>
      <c r="B1188" s="31"/>
      <c r="C1188" s="2"/>
      <c r="D1188" s="2"/>
      <c r="E1188" s="26"/>
    </row>
    <row r="1189" spans="1:5" x14ac:dyDescent="0.15">
      <c r="A1189" s="2"/>
      <c r="B1189" s="31"/>
      <c r="C1189" s="2"/>
      <c r="D1189" s="2"/>
      <c r="E1189" s="26"/>
    </row>
    <row r="1190" spans="1:5" x14ac:dyDescent="0.15">
      <c r="A1190" s="2"/>
      <c r="B1190" s="31"/>
      <c r="C1190" s="2"/>
      <c r="D1190" s="2"/>
      <c r="E1190" s="26"/>
    </row>
    <row r="1191" spans="1:5" x14ac:dyDescent="0.15">
      <c r="A1191" s="2"/>
      <c r="B1191" s="31"/>
      <c r="C1191" s="2"/>
      <c r="D1191" s="2"/>
      <c r="E1191" s="26"/>
    </row>
    <row r="1192" spans="1:5" x14ac:dyDescent="0.15">
      <c r="A1192" s="2"/>
      <c r="B1192" s="31"/>
      <c r="C1192" s="2"/>
      <c r="D1192" s="2"/>
      <c r="E1192" s="26"/>
    </row>
    <row r="1193" spans="1:5" x14ac:dyDescent="0.15">
      <c r="A1193" s="2"/>
      <c r="B1193" s="31"/>
      <c r="C1193" s="2"/>
      <c r="D1193" s="2"/>
      <c r="E1193" s="26"/>
    </row>
    <row r="1194" spans="1:5" x14ac:dyDescent="0.15">
      <c r="A1194" s="2"/>
      <c r="B1194" s="31"/>
      <c r="C1194" s="2"/>
      <c r="D1194" s="2"/>
      <c r="E1194" s="26"/>
    </row>
    <row r="1195" spans="1:5" x14ac:dyDescent="0.15">
      <c r="A1195" s="2"/>
      <c r="B1195" s="31"/>
      <c r="C1195" s="2"/>
      <c r="D1195" s="2"/>
      <c r="E1195" s="26"/>
    </row>
    <row r="1196" spans="1:5" x14ac:dyDescent="0.15">
      <c r="A1196" s="2"/>
      <c r="B1196" s="31"/>
      <c r="C1196" s="2"/>
      <c r="D1196" s="2"/>
      <c r="E1196" s="26"/>
    </row>
    <row r="1197" spans="1:5" x14ac:dyDescent="0.15">
      <c r="A1197" s="2"/>
      <c r="B1197" s="31"/>
      <c r="C1197" s="2"/>
      <c r="D1197" s="2"/>
      <c r="E1197" s="26"/>
    </row>
    <row r="1198" spans="1:5" x14ac:dyDescent="0.15">
      <c r="A1198" s="2"/>
      <c r="B1198" s="31"/>
      <c r="C1198" s="2"/>
      <c r="D1198" s="2"/>
      <c r="E1198" s="26"/>
    </row>
    <row r="1199" spans="1:5" x14ac:dyDescent="0.15">
      <c r="A1199" s="2"/>
      <c r="B1199" s="31"/>
      <c r="C1199" s="2"/>
      <c r="D1199" s="2"/>
      <c r="E1199" s="26"/>
    </row>
    <row r="1200" spans="1:5" x14ac:dyDescent="0.15">
      <c r="A1200" s="2"/>
      <c r="B1200" s="31"/>
      <c r="C1200" s="2"/>
      <c r="D1200" s="2"/>
      <c r="E1200" s="26"/>
    </row>
    <row r="1201" spans="1:5" x14ac:dyDescent="0.15">
      <c r="A1201" s="2"/>
      <c r="B1201" s="31"/>
      <c r="C1201" s="2"/>
      <c r="D1201" s="2"/>
      <c r="E1201" s="26"/>
    </row>
    <row r="1202" spans="1:5" x14ac:dyDescent="0.15">
      <c r="A1202" s="2"/>
      <c r="B1202" s="31"/>
      <c r="C1202" s="2"/>
      <c r="D1202" s="2"/>
      <c r="E1202" s="26"/>
    </row>
    <row r="1203" spans="1:5" x14ac:dyDescent="0.15">
      <c r="A1203" s="2"/>
      <c r="B1203" s="31"/>
      <c r="C1203" s="2"/>
      <c r="D1203" s="2"/>
      <c r="E1203" s="26"/>
    </row>
    <row r="1204" spans="1:5" x14ac:dyDescent="0.15">
      <c r="A1204" s="2"/>
      <c r="B1204" s="31"/>
      <c r="C1204" s="2"/>
      <c r="D1204" s="2"/>
      <c r="E1204" s="26"/>
    </row>
    <row r="1205" spans="1:5" x14ac:dyDescent="0.15">
      <c r="A1205" s="2"/>
      <c r="B1205" s="31"/>
      <c r="C1205" s="2"/>
      <c r="D1205" s="2"/>
      <c r="E1205" s="26"/>
    </row>
    <row r="1206" spans="1:5" x14ac:dyDescent="0.15">
      <c r="A1206" s="2"/>
      <c r="B1206" s="31"/>
      <c r="C1206" s="2"/>
      <c r="D1206" s="2"/>
      <c r="E1206" s="26"/>
    </row>
    <row r="1207" spans="1:5" x14ac:dyDescent="0.15">
      <c r="A1207" s="2"/>
      <c r="B1207" s="31"/>
      <c r="C1207" s="2"/>
      <c r="D1207" s="2"/>
      <c r="E1207" s="26"/>
    </row>
    <row r="1208" spans="1:5" x14ac:dyDescent="0.15">
      <c r="A1208" s="2"/>
      <c r="B1208" s="31"/>
      <c r="C1208" s="2"/>
      <c r="D1208" s="2"/>
      <c r="E1208" s="26"/>
    </row>
    <row r="1209" spans="1:5" x14ac:dyDescent="0.15">
      <c r="A1209" s="2"/>
      <c r="B1209" s="31"/>
      <c r="C1209" s="2"/>
      <c r="D1209" s="2"/>
      <c r="E1209" s="26"/>
    </row>
    <row r="1210" spans="1:5" x14ac:dyDescent="0.15">
      <c r="A1210" s="2"/>
      <c r="B1210" s="31"/>
      <c r="C1210" s="2"/>
      <c r="D1210" s="2"/>
      <c r="E1210" s="26"/>
    </row>
    <row r="1211" spans="1:5" x14ac:dyDescent="0.15">
      <c r="A1211" s="2"/>
      <c r="B1211" s="31"/>
      <c r="C1211" s="2"/>
      <c r="D1211" s="2"/>
      <c r="E1211" s="26"/>
    </row>
    <row r="1212" spans="1:5" x14ac:dyDescent="0.15">
      <c r="A1212" s="2"/>
      <c r="B1212" s="31"/>
      <c r="C1212" s="2"/>
      <c r="D1212" s="2"/>
      <c r="E1212" s="26"/>
    </row>
    <row r="1213" spans="1:5" x14ac:dyDescent="0.15">
      <c r="A1213" s="2"/>
      <c r="B1213" s="31"/>
      <c r="C1213" s="2"/>
      <c r="D1213" s="2"/>
      <c r="E1213" s="26"/>
    </row>
    <row r="1214" spans="1:5" x14ac:dyDescent="0.15">
      <c r="A1214" s="2"/>
      <c r="B1214" s="31"/>
      <c r="C1214" s="2"/>
      <c r="D1214" s="2"/>
      <c r="E1214" s="26"/>
    </row>
    <row r="1215" spans="1:5" x14ac:dyDescent="0.15">
      <c r="A1215" s="2"/>
      <c r="B1215" s="31"/>
      <c r="C1215" s="2"/>
      <c r="D1215" s="2"/>
      <c r="E1215" s="26"/>
    </row>
    <row r="1216" spans="1:5" x14ac:dyDescent="0.15">
      <c r="A1216" s="2"/>
      <c r="B1216" s="31"/>
      <c r="C1216" s="2"/>
      <c r="D1216" s="2"/>
      <c r="E1216" s="26"/>
    </row>
    <row r="1217" spans="1:5" x14ac:dyDescent="0.15">
      <c r="A1217" s="2"/>
      <c r="B1217" s="31"/>
      <c r="C1217" s="2"/>
      <c r="D1217" s="2"/>
      <c r="E1217" s="26"/>
    </row>
    <row r="1218" spans="1:5" x14ac:dyDescent="0.15">
      <c r="A1218" s="2"/>
      <c r="B1218" s="31"/>
      <c r="C1218" s="2"/>
      <c r="D1218" s="2"/>
      <c r="E1218" s="26"/>
    </row>
    <row r="1219" spans="1:5" x14ac:dyDescent="0.15">
      <c r="A1219" s="2"/>
      <c r="B1219" s="31"/>
      <c r="C1219" s="2"/>
      <c r="D1219" s="2"/>
      <c r="E1219" s="26"/>
    </row>
    <row r="1220" spans="1:5" x14ac:dyDescent="0.15">
      <c r="A1220" s="2"/>
      <c r="B1220" s="31"/>
      <c r="C1220" s="2"/>
      <c r="D1220" s="2"/>
      <c r="E1220" s="26"/>
    </row>
    <row r="1221" spans="1:5" x14ac:dyDescent="0.15">
      <c r="A1221" s="2"/>
      <c r="B1221" s="31"/>
      <c r="C1221" s="2"/>
      <c r="D1221" s="2"/>
      <c r="E1221" s="26"/>
    </row>
    <row r="1222" spans="1:5" x14ac:dyDescent="0.15">
      <c r="A1222" s="2"/>
      <c r="B1222" s="31"/>
      <c r="C1222" s="2"/>
      <c r="D1222" s="2"/>
      <c r="E1222" s="26"/>
    </row>
    <row r="1223" spans="1:5" x14ac:dyDescent="0.15">
      <c r="A1223" s="2"/>
      <c r="B1223" s="31"/>
      <c r="C1223" s="2"/>
      <c r="D1223" s="2"/>
      <c r="E1223" s="26"/>
    </row>
    <row r="1224" spans="1:5" x14ac:dyDescent="0.15">
      <c r="A1224" s="2"/>
      <c r="B1224" s="31"/>
      <c r="C1224" s="2"/>
      <c r="D1224" s="2"/>
      <c r="E1224" s="26"/>
    </row>
    <row r="1225" spans="1:5" x14ac:dyDescent="0.15">
      <c r="A1225" s="2"/>
      <c r="B1225" s="31"/>
      <c r="C1225" s="2"/>
      <c r="D1225" s="2"/>
      <c r="E1225" s="26"/>
    </row>
    <row r="1226" spans="1:5" x14ac:dyDescent="0.15">
      <c r="A1226" s="2"/>
      <c r="B1226" s="31"/>
      <c r="C1226" s="2"/>
      <c r="D1226" s="2"/>
      <c r="E1226" s="26"/>
    </row>
    <row r="1227" spans="1:5" x14ac:dyDescent="0.15">
      <c r="A1227" s="2"/>
      <c r="B1227" s="31"/>
      <c r="C1227" s="2"/>
      <c r="D1227" s="2"/>
      <c r="E1227" s="26"/>
    </row>
    <row r="1228" spans="1:5" x14ac:dyDescent="0.15">
      <c r="A1228" s="2"/>
      <c r="B1228" s="31"/>
      <c r="C1228" s="2"/>
      <c r="D1228" s="2"/>
      <c r="E1228" s="26"/>
    </row>
    <row r="1229" spans="1:5" x14ac:dyDescent="0.15">
      <c r="A1229" s="2"/>
      <c r="B1229" s="31"/>
      <c r="C1229" s="2"/>
      <c r="D1229" s="2"/>
      <c r="E1229" s="26"/>
    </row>
    <row r="1230" spans="1:5" x14ac:dyDescent="0.15">
      <c r="A1230" s="2"/>
      <c r="B1230" s="31"/>
      <c r="C1230" s="2"/>
      <c r="D1230" s="2"/>
      <c r="E1230" s="26"/>
    </row>
    <row r="1231" spans="1:5" x14ac:dyDescent="0.15">
      <c r="A1231" s="2"/>
      <c r="B1231" s="31"/>
      <c r="C1231" s="2"/>
      <c r="D1231" s="2"/>
      <c r="E1231" s="26"/>
    </row>
    <row r="1232" spans="1:5" x14ac:dyDescent="0.15">
      <c r="A1232" s="2"/>
      <c r="B1232" s="31"/>
      <c r="C1232" s="2"/>
      <c r="D1232" s="2"/>
      <c r="E1232" s="26"/>
    </row>
    <row r="1233" spans="1:5" x14ac:dyDescent="0.15">
      <c r="A1233" s="2"/>
      <c r="B1233" s="31"/>
      <c r="C1233" s="2"/>
      <c r="D1233" s="2"/>
      <c r="E1233" s="26"/>
    </row>
    <row r="1234" spans="1:5" x14ac:dyDescent="0.15">
      <c r="A1234" s="2"/>
      <c r="B1234" s="31"/>
      <c r="C1234" s="2"/>
      <c r="D1234" s="2"/>
      <c r="E1234" s="26"/>
    </row>
    <row r="1235" spans="1:5" x14ac:dyDescent="0.15">
      <c r="A1235" s="2"/>
      <c r="B1235" s="31"/>
      <c r="C1235" s="2"/>
      <c r="D1235" s="2"/>
      <c r="E1235" s="26"/>
    </row>
    <row r="1236" spans="1:5" x14ac:dyDescent="0.15">
      <c r="A1236" s="2"/>
      <c r="B1236" s="31"/>
      <c r="C1236" s="2"/>
      <c r="D1236" s="2"/>
      <c r="E1236" s="26"/>
    </row>
    <row r="1237" spans="1:5" x14ac:dyDescent="0.15">
      <c r="A1237" s="2"/>
      <c r="B1237" s="31"/>
      <c r="C1237" s="2"/>
      <c r="D1237" s="2"/>
      <c r="E1237" s="26"/>
    </row>
    <row r="1238" spans="1:5" x14ac:dyDescent="0.15">
      <c r="A1238" s="2"/>
      <c r="B1238" s="31"/>
      <c r="C1238" s="2"/>
      <c r="D1238" s="2"/>
      <c r="E1238" s="26"/>
    </row>
    <row r="1239" spans="1:5" x14ac:dyDescent="0.15">
      <c r="A1239" s="2"/>
      <c r="B1239" s="31"/>
      <c r="C1239" s="2"/>
      <c r="D1239" s="2"/>
      <c r="E1239" s="26"/>
    </row>
    <row r="1240" spans="1:5" x14ac:dyDescent="0.15">
      <c r="A1240" s="2"/>
      <c r="B1240" s="31"/>
      <c r="C1240" s="2"/>
      <c r="D1240" s="2"/>
      <c r="E1240" s="26"/>
    </row>
    <row r="1241" spans="1:5" x14ac:dyDescent="0.15">
      <c r="A1241" s="2"/>
      <c r="B1241" s="31"/>
      <c r="C1241" s="2"/>
      <c r="D1241" s="2"/>
      <c r="E1241" s="26"/>
    </row>
    <row r="1242" spans="1:5" x14ac:dyDescent="0.15">
      <c r="A1242" s="2"/>
      <c r="B1242" s="31"/>
      <c r="C1242" s="2"/>
      <c r="D1242" s="2"/>
      <c r="E1242" s="26"/>
    </row>
    <row r="1243" spans="1:5" x14ac:dyDescent="0.15">
      <c r="A1243" s="2"/>
      <c r="B1243" s="31"/>
      <c r="C1243" s="2"/>
      <c r="D1243" s="2"/>
      <c r="E1243" s="26"/>
    </row>
    <row r="1244" spans="1:5" x14ac:dyDescent="0.15">
      <c r="A1244" s="2"/>
      <c r="B1244" s="31"/>
      <c r="C1244" s="2"/>
      <c r="D1244" s="2"/>
      <c r="E1244" s="26"/>
    </row>
    <row r="1245" spans="1:5" x14ac:dyDescent="0.15">
      <c r="A1245" s="2"/>
      <c r="B1245" s="31"/>
      <c r="C1245" s="2"/>
      <c r="D1245" s="2"/>
      <c r="E1245" s="26"/>
    </row>
    <row r="1246" spans="1:5" x14ac:dyDescent="0.15">
      <c r="A1246" s="2"/>
      <c r="B1246" s="31"/>
      <c r="C1246" s="2"/>
      <c r="D1246" s="2"/>
      <c r="E1246" s="26"/>
    </row>
    <row r="1247" spans="1:5" x14ac:dyDescent="0.15">
      <c r="A1247" s="2"/>
      <c r="B1247" s="31"/>
      <c r="C1247" s="2"/>
      <c r="D1247" s="2"/>
      <c r="E1247" s="26"/>
    </row>
    <row r="1248" spans="1:5" x14ac:dyDescent="0.15">
      <c r="A1248" s="2"/>
      <c r="B1248" s="31"/>
      <c r="C1248" s="2"/>
      <c r="D1248" s="2"/>
      <c r="E1248" s="26"/>
    </row>
    <row r="1249" spans="1:5" x14ac:dyDescent="0.15">
      <c r="A1249" s="2"/>
      <c r="B1249" s="31"/>
      <c r="C1249" s="2"/>
      <c r="D1249" s="2"/>
      <c r="E1249" s="26"/>
    </row>
    <row r="1250" spans="1:5" x14ac:dyDescent="0.15">
      <c r="A1250" s="2"/>
      <c r="B1250" s="31"/>
      <c r="C1250" s="2"/>
      <c r="D1250" s="2"/>
      <c r="E1250" s="26"/>
    </row>
    <row r="1251" spans="1:5" x14ac:dyDescent="0.15">
      <c r="A1251" s="2"/>
      <c r="B1251" s="31"/>
      <c r="C1251" s="2"/>
      <c r="D1251" s="2"/>
      <c r="E1251" s="26"/>
    </row>
    <row r="1252" spans="1:5" x14ac:dyDescent="0.15">
      <c r="A1252" s="2"/>
      <c r="B1252" s="31"/>
      <c r="C1252" s="2"/>
      <c r="D1252" s="2"/>
      <c r="E1252" s="26"/>
    </row>
    <row r="1253" spans="1:5" x14ac:dyDescent="0.15">
      <c r="A1253" s="2"/>
      <c r="B1253" s="31"/>
      <c r="C1253" s="2"/>
      <c r="D1253" s="2"/>
      <c r="E1253" s="26"/>
    </row>
    <row r="1254" spans="1:5" x14ac:dyDescent="0.15">
      <c r="A1254" s="2"/>
      <c r="B1254" s="31"/>
      <c r="C1254" s="2"/>
      <c r="D1254" s="2"/>
      <c r="E1254" s="26"/>
    </row>
    <row r="1255" spans="1:5" x14ac:dyDescent="0.15">
      <c r="A1255" s="2"/>
      <c r="B1255" s="31"/>
      <c r="C1255" s="2"/>
      <c r="D1255" s="2"/>
      <c r="E1255" s="26"/>
    </row>
    <row r="1256" spans="1:5" x14ac:dyDescent="0.15">
      <c r="A1256" s="2"/>
      <c r="B1256" s="31"/>
      <c r="C1256" s="2"/>
      <c r="D1256" s="2"/>
      <c r="E1256" s="26"/>
    </row>
    <row r="1257" spans="1:5" x14ac:dyDescent="0.15">
      <c r="A1257" s="2"/>
      <c r="B1257" s="31"/>
      <c r="C1257" s="2"/>
      <c r="D1257" s="2"/>
      <c r="E1257" s="26"/>
    </row>
    <row r="1258" spans="1:5" x14ac:dyDescent="0.15">
      <c r="A1258" s="2"/>
      <c r="B1258" s="31"/>
      <c r="C1258" s="2"/>
      <c r="D1258" s="2"/>
      <c r="E1258" s="26"/>
    </row>
    <row r="1259" spans="1:5" x14ac:dyDescent="0.15">
      <c r="A1259" s="2"/>
      <c r="B1259" s="31"/>
      <c r="C1259" s="2"/>
      <c r="D1259" s="2"/>
      <c r="E1259" s="26"/>
    </row>
    <row r="1260" spans="1:5" x14ac:dyDescent="0.15">
      <c r="A1260" s="2"/>
      <c r="B1260" s="31"/>
      <c r="C1260" s="2"/>
      <c r="D1260" s="2"/>
      <c r="E1260" s="26"/>
    </row>
    <row r="1261" spans="1:5" x14ac:dyDescent="0.15">
      <c r="A1261" s="2"/>
      <c r="B1261" s="31"/>
      <c r="C1261" s="2"/>
      <c r="D1261" s="2"/>
      <c r="E1261" s="26"/>
    </row>
    <row r="1262" spans="1:5" x14ac:dyDescent="0.15">
      <c r="A1262" s="2"/>
      <c r="B1262" s="31"/>
      <c r="C1262" s="2"/>
      <c r="D1262" s="2"/>
      <c r="E1262" s="26"/>
    </row>
    <row r="1263" spans="1:5" x14ac:dyDescent="0.15">
      <c r="A1263" s="2"/>
      <c r="B1263" s="31"/>
      <c r="C1263" s="2"/>
      <c r="D1263" s="2"/>
      <c r="E1263" s="26"/>
    </row>
    <row r="1264" spans="1:5" x14ac:dyDescent="0.15">
      <c r="A1264" s="2"/>
      <c r="B1264" s="31"/>
      <c r="C1264" s="2"/>
      <c r="D1264" s="2"/>
      <c r="E1264" s="26"/>
    </row>
    <row r="1265" spans="1:5" x14ac:dyDescent="0.15">
      <c r="A1265" s="2"/>
      <c r="B1265" s="31"/>
      <c r="C1265" s="2"/>
      <c r="D1265" s="2"/>
      <c r="E1265" s="26"/>
    </row>
    <row r="1266" spans="1:5" x14ac:dyDescent="0.15">
      <c r="A1266" s="2"/>
      <c r="B1266" s="31"/>
      <c r="C1266" s="2"/>
      <c r="D1266" s="2"/>
      <c r="E1266" s="26"/>
    </row>
    <row r="1267" spans="1:5" x14ac:dyDescent="0.15">
      <c r="A1267" s="2"/>
      <c r="B1267" s="31"/>
      <c r="C1267" s="2"/>
      <c r="D1267" s="2"/>
      <c r="E1267" s="26"/>
    </row>
    <row r="1268" spans="1:5" x14ac:dyDescent="0.15">
      <c r="A1268" s="2"/>
      <c r="B1268" s="31"/>
      <c r="C1268" s="2"/>
      <c r="D1268" s="2"/>
      <c r="E1268" s="26"/>
    </row>
    <row r="1269" spans="1:5" x14ac:dyDescent="0.15">
      <c r="A1269" s="2"/>
      <c r="B1269" s="31"/>
      <c r="C1269" s="2"/>
      <c r="D1269" s="2"/>
      <c r="E1269" s="26"/>
    </row>
    <row r="1270" spans="1:5" x14ac:dyDescent="0.15">
      <c r="A1270" s="2"/>
      <c r="B1270" s="31"/>
      <c r="C1270" s="2"/>
      <c r="D1270" s="2"/>
      <c r="E1270" s="26"/>
    </row>
    <row r="1271" spans="1:5" x14ac:dyDescent="0.15">
      <c r="A1271" s="2"/>
      <c r="B1271" s="31"/>
      <c r="C1271" s="2"/>
      <c r="D1271" s="2"/>
      <c r="E1271" s="26"/>
    </row>
    <row r="1272" spans="1:5" x14ac:dyDescent="0.15">
      <c r="A1272" s="2"/>
      <c r="B1272" s="31"/>
      <c r="C1272" s="2"/>
      <c r="D1272" s="2"/>
      <c r="E1272" s="26"/>
    </row>
    <row r="1273" spans="1:5" x14ac:dyDescent="0.15">
      <c r="A1273" s="2"/>
      <c r="B1273" s="31"/>
      <c r="C1273" s="2"/>
      <c r="D1273" s="2"/>
      <c r="E1273" s="26"/>
    </row>
    <row r="1274" spans="1:5" x14ac:dyDescent="0.15">
      <c r="A1274" s="2"/>
      <c r="B1274" s="31"/>
      <c r="C1274" s="2"/>
      <c r="D1274" s="2"/>
      <c r="E1274" s="26"/>
    </row>
    <row r="1275" spans="1:5" x14ac:dyDescent="0.15">
      <c r="A1275" s="2"/>
      <c r="B1275" s="31"/>
      <c r="C1275" s="2"/>
      <c r="D1275" s="2"/>
      <c r="E1275" s="26"/>
    </row>
    <row r="1276" spans="1:5" x14ac:dyDescent="0.15">
      <c r="A1276" s="2"/>
      <c r="B1276" s="31"/>
      <c r="C1276" s="2"/>
      <c r="D1276" s="2"/>
      <c r="E1276" s="26"/>
    </row>
    <row r="1277" spans="1:5" x14ac:dyDescent="0.15">
      <c r="A1277" s="2"/>
      <c r="B1277" s="31"/>
      <c r="C1277" s="2"/>
      <c r="D1277" s="2"/>
      <c r="E1277" s="26"/>
    </row>
    <row r="1278" spans="1:5" x14ac:dyDescent="0.15">
      <c r="A1278" s="2"/>
      <c r="B1278" s="31"/>
      <c r="C1278" s="2"/>
      <c r="D1278" s="2"/>
      <c r="E1278" s="26"/>
    </row>
    <row r="1279" spans="1:5" x14ac:dyDescent="0.15">
      <c r="A1279" s="2"/>
      <c r="B1279" s="31"/>
      <c r="C1279" s="2"/>
      <c r="D1279" s="2"/>
      <c r="E1279" s="26"/>
    </row>
    <row r="1280" spans="1:5" x14ac:dyDescent="0.15">
      <c r="A1280" s="2"/>
      <c r="B1280" s="31"/>
      <c r="C1280" s="2"/>
      <c r="D1280" s="2"/>
      <c r="E1280" s="26"/>
    </row>
    <row r="1281" spans="1:5" x14ac:dyDescent="0.15">
      <c r="A1281" s="2"/>
      <c r="B1281" s="31"/>
      <c r="C1281" s="2"/>
      <c r="D1281" s="2"/>
      <c r="E1281" s="26"/>
    </row>
    <row r="1282" spans="1:5" x14ac:dyDescent="0.15">
      <c r="A1282" s="2"/>
      <c r="B1282" s="31"/>
      <c r="C1282" s="2"/>
      <c r="D1282" s="2"/>
      <c r="E1282" s="26"/>
    </row>
    <row r="1283" spans="1:5" x14ac:dyDescent="0.15">
      <c r="A1283" s="2"/>
      <c r="B1283" s="31"/>
      <c r="C1283" s="2"/>
      <c r="D1283" s="2"/>
      <c r="E1283" s="26"/>
    </row>
    <row r="1284" spans="1:5" x14ac:dyDescent="0.15">
      <c r="A1284" s="2"/>
      <c r="B1284" s="31"/>
      <c r="C1284" s="2"/>
      <c r="D1284" s="2"/>
      <c r="E1284" s="26"/>
    </row>
    <row r="1285" spans="1:5" x14ac:dyDescent="0.15">
      <c r="A1285" s="2"/>
      <c r="B1285" s="31"/>
      <c r="C1285" s="2"/>
      <c r="D1285" s="2"/>
      <c r="E1285" s="26"/>
    </row>
    <row r="1286" spans="1:5" x14ac:dyDescent="0.15">
      <c r="A1286" s="2"/>
      <c r="B1286" s="31"/>
      <c r="C1286" s="2"/>
      <c r="D1286" s="2"/>
      <c r="E1286" s="26"/>
    </row>
    <row r="1287" spans="1:5" x14ac:dyDescent="0.15">
      <c r="A1287" s="2"/>
      <c r="B1287" s="31"/>
      <c r="C1287" s="2"/>
      <c r="D1287" s="2"/>
      <c r="E1287" s="26"/>
    </row>
    <row r="1288" spans="1:5" x14ac:dyDescent="0.15">
      <c r="A1288" s="2"/>
      <c r="B1288" s="31"/>
      <c r="C1288" s="2"/>
      <c r="D1288" s="2"/>
      <c r="E1288" s="26"/>
    </row>
    <row r="1289" spans="1:5" x14ac:dyDescent="0.15">
      <c r="A1289" s="2"/>
      <c r="B1289" s="31"/>
      <c r="C1289" s="2"/>
      <c r="D1289" s="2"/>
      <c r="E1289" s="26"/>
    </row>
    <row r="1290" spans="1:5" x14ac:dyDescent="0.15">
      <c r="A1290" s="2"/>
      <c r="B1290" s="31"/>
      <c r="C1290" s="2"/>
      <c r="D1290" s="2"/>
      <c r="E1290" s="26"/>
    </row>
    <row r="1291" spans="1:5" x14ac:dyDescent="0.15">
      <c r="A1291" s="2"/>
      <c r="B1291" s="31"/>
      <c r="C1291" s="2"/>
      <c r="D1291" s="2"/>
      <c r="E1291" s="26"/>
    </row>
    <row r="1292" spans="1:5" x14ac:dyDescent="0.15">
      <c r="A1292" s="2"/>
      <c r="B1292" s="31"/>
      <c r="C1292" s="2"/>
      <c r="D1292" s="2"/>
      <c r="E1292" s="26"/>
    </row>
    <row r="1293" spans="1:5" x14ac:dyDescent="0.15">
      <c r="A1293" s="2"/>
      <c r="B1293" s="31"/>
      <c r="C1293" s="2"/>
      <c r="D1293" s="2"/>
      <c r="E1293" s="26"/>
    </row>
    <row r="1294" spans="1:5" x14ac:dyDescent="0.15">
      <c r="A1294" s="2"/>
      <c r="B1294" s="31"/>
      <c r="C1294" s="2"/>
      <c r="D1294" s="2"/>
      <c r="E1294" s="26"/>
    </row>
    <row r="1295" spans="1:5" x14ac:dyDescent="0.15">
      <c r="A1295" s="2"/>
      <c r="B1295" s="31"/>
      <c r="C1295" s="2"/>
      <c r="D1295" s="2"/>
      <c r="E1295" s="26"/>
    </row>
    <row r="1296" spans="1:5" x14ac:dyDescent="0.15">
      <c r="A1296" s="2"/>
      <c r="B1296" s="31"/>
      <c r="C1296" s="2"/>
      <c r="D1296" s="2"/>
      <c r="E1296" s="26"/>
    </row>
    <row r="1297" spans="1:5" x14ac:dyDescent="0.15">
      <c r="A1297" s="2"/>
      <c r="B1297" s="31"/>
      <c r="C1297" s="2"/>
      <c r="D1297" s="2"/>
      <c r="E1297" s="26"/>
    </row>
    <row r="1298" spans="1:5" x14ac:dyDescent="0.15">
      <c r="A1298" s="2"/>
      <c r="B1298" s="31"/>
      <c r="C1298" s="2"/>
      <c r="D1298" s="2"/>
      <c r="E1298" s="26"/>
    </row>
    <row r="1299" spans="1:5" x14ac:dyDescent="0.15">
      <c r="A1299" s="2"/>
      <c r="B1299" s="31"/>
      <c r="C1299" s="2"/>
      <c r="D1299" s="2"/>
      <c r="E1299" s="26"/>
    </row>
    <row r="1300" spans="1:5" x14ac:dyDescent="0.15">
      <c r="A1300" s="2"/>
      <c r="B1300" s="31"/>
      <c r="C1300" s="2"/>
      <c r="D1300" s="2"/>
      <c r="E1300" s="26"/>
    </row>
    <row r="1301" spans="1:5" x14ac:dyDescent="0.15">
      <c r="A1301" s="2"/>
      <c r="B1301" s="31"/>
      <c r="C1301" s="2"/>
      <c r="D1301" s="2"/>
      <c r="E1301" s="26"/>
    </row>
    <row r="1302" spans="1:5" x14ac:dyDescent="0.15">
      <c r="A1302" s="2"/>
      <c r="B1302" s="31"/>
      <c r="C1302" s="2"/>
      <c r="D1302" s="2"/>
      <c r="E1302" s="26"/>
    </row>
    <row r="1303" spans="1:5" x14ac:dyDescent="0.15">
      <c r="A1303" s="2"/>
      <c r="B1303" s="31"/>
      <c r="C1303" s="2"/>
      <c r="D1303" s="2"/>
      <c r="E1303" s="26"/>
    </row>
    <row r="1304" spans="1:5" x14ac:dyDescent="0.15">
      <c r="A1304" s="2"/>
      <c r="B1304" s="31"/>
      <c r="C1304" s="2"/>
      <c r="D1304" s="2"/>
      <c r="E1304" s="26"/>
    </row>
    <row r="1305" spans="1:5" x14ac:dyDescent="0.15">
      <c r="A1305" s="2"/>
      <c r="B1305" s="31"/>
      <c r="C1305" s="2"/>
      <c r="D1305" s="2"/>
      <c r="E1305" s="26"/>
    </row>
    <row r="1306" spans="1:5" x14ac:dyDescent="0.15">
      <c r="A1306" s="2"/>
      <c r="B1306" s="31"/>
      <c r="C1306" s="2"/>
      <c r="D1306" s="2"/>
      <c r="E1306" s="26"/>
    </row>
    <row r="1307" spans="1:5" x14ac:dyDescent="0.15">
      <c r="A1307" s="2"/>
      <c r="B1307" s="31"/>
      <c r="C1307" s="2"/>
      <c r="D1307" s="2"/>
      <c r="E1307" s="26"/>
    </row>
    <row r="1308" spans="1:5" x14ac:dyDescent="0.15">
      <c r="A1308" s="2"/>
      <c r="B1308" s="31"/>
      <c r="C1308" s="2"/>
      <c r="D1308" s="2"/>
      <c r="E1308" s="26"/>
    </row>
    <row r="1309" spans="1:5" x14ac:dyDescent="0.15">
      <c r="A1309" s="2"/>
      <c r="B1309" s="31"/>
      <c r="C1309" s="2"/>
      <c r="D1309" s="2"/>
      <c r="E1309" s="26"/>
    </row>
    <row r="1310" spans="1:5" x14ac:dyDescent="0.15">
      <c r="A1310" s="2"/>
      <c r="B1310" s="31"/>
      <c r="C1310" s="2"/>
      <c r="D1310" s="2"/>
      <c r="E1310" s="26"/>
    </row>
    <row r="1311" spans="1:5" x14ac:dyDescent="0.15">
      <c r="A1311" s="2"/>
      <c r="B1311" s="31"/>
      <c r="C1311" s="2"/>
      <c r="D1311" s="2"/>
      <c r="E1311" s="26"/>
    </row>
    <row r="1312" spans="1:5" x14ac:dyDescent="0.15">
      <c r="A1312" s="2"/>
      <c r="B1312" s="31"/>
      <c r="C1312" s="2"/>
      <c r="D1312" s="2"/>
      <c r="E1312" s="26"/>
    </row>
    <row r="1313" spans="1:5" x14ac:dyDescent="0.15">
      <c r="A1313" s="2"/>
      <c r="B1313" s="31"/>
      <c r="C1313" s="2"/>
      <c r="D1313" s="2"/>
      <c r="E1313" s="26"/>
    </row>
    <row r="1314" spans="1:5" x14ac:dyDescent="0.15">
      <c r="A1314" s="2"/>
      <c r="B1314" s="31"/>
      <c r="C1314" s="2"/>
      <c r="D1314" s="2"/>
      <c r="E1314" s="26"/>
    </row>
    <row r="1315" spans="1:5" x14ac:dyDescent="0.15">
      <c r="A1315" s="2"/>
      <c r="B1315" s="31"/>
      <c r="C1315" s="2"/>
      <c r="D1315" s="2"/>
      <c r="E1315" s="26"/>
    </row>
    <row r="1316" spans="1:5" x14ac:dyDescent="0.15">
      <c r="A1316" s="2"/>
      <c r="B1316" s="31"/>
      <c r="C1316" s="2"/>
      <c r="D1316" s="2"/>
      <c r="E1316" s="26"/>
    </row>
    <row r="1317" spans="1:5" x14ac:dyDescent="0.15">
      <c r="A1317" s="2"/>
      <c r="B1317" s="31"/>
      <c r="C1317" s="2"/>
      <c r="D1317" s="2"/>
      <c r="E1317" s="26"/>
    </row>
    <row r="1318" spans="1:5" x14ac:dyDescent="0.15">
      <c r="A1318" s="2"/>
      <c r="B1318" s="31"/>
      <c r="C1318" s="2"/>
      <c r="D1318" s="2"/>
      <c r="E1318" s="26"/>
    </row>
    <row r="1319" spans="1:5" x14ac:dyDescent="0.15">
      <c r="A1319" s="2"/>
      <c r="B1319" s="31"/>
      <c r="C1319" s="2"/>
      <c r="D1319" s="2"/>
      <c r="E1319" s="26"/>
    </row>
    <row r="1320" spans="1:5" x14ac:dyDescent="0.15">
      <c r="A1320" s="2"/>
      <c r="B1320" s="31"/>
      <c r="C1320" s="2"/>
      <c r="D1320" s="2"/>
      <c r="E1320" s="26"/>
    </row>
    <row r="1321" spans="1:5" x14ac:dyDescent="0.15">
      <c r="A1321" s="2"/>
      <c r="B1321" s="31"/>
      <c r="C1321" s="2"/>
      <c r="D1321" s="2"/>
      <c r="E1321" s="26"/>
    </row>
    <row r="1322" spans="1:5" x14ac:dyDescent="0.15">
      <c r="A1322" s="2"/>
      <c r="B1322" s="31"/>
      <c r="C1322" s="2"/>
      <c r="D1322" s="2"/>
      <c r="E1322" s="26"/>
    </row>
    <row r="1323" spans="1:5" x14ac:dyDescent="0.15">
      <c r="A1323" s="2"/>
      <c r="B1323" s="31"/>
      <c r="C1323" s="2"/>
      <c r="D1323" s="2"/>
      <c r="E1323" s="26"/>
    </row>
    <row r="1324" spans="1:5" x14ac:dyDescent="0.15">
      <c r="A1324" s="2"/>
      <c r="B1324" s="31"/>
      <c r="C1324" s="2"/>
      <c r="D1324" s="2"/>
      <c r="E1324" s="26"/>
    </row>
    <row r="1325" spans="1:5" x14ac:dyDescent="0.15">
      <c r="A1325" s="2"/>
      <c r="B1325" s="31"/>
      <c r="C1325" s="2"/>
      <c r="D1325" s="2"/>
      <c r="E1325" s="26"/>
    </row>
    <row r="1326" spans="1:5" x14ac:dyDescent="0.15">
      <c r="A1326" s="2"/>
      <c r="B1326" s="31"/>
      <c r="C1326" s="2"/>
      <c r="D1326" s="2"/>
      <c r="E1326" s="26"/>
    </row>
    <row r="1327" spans="1:5" x14ac:dyDescent="0.15">
      <c r="A1327" s="2"/>
      <c r="B1327" s="31"/>
      <c r="C1327" s="2"/>
      <c r="D1327" s="2"/>
      <c r="E1327" s="26"/>
    </row>
    <row r="1328" spans="1:5" x14ac:dyDescent="0.15">
      <c r="A1328" s="2"/>
      <c r="B1328" s="31"/>
      <c r="C1328" s="2"/>
      <c r="D1328" s="2"/>
      <c r="E1328" s="26"/>
    </row>
    <row r="1329" spans="1:5" x14ac:dyDescent="0.15">
      <c r="A1329" s="2"/>
      <c r="B1329" s="31"/>
      <c r="C1329" s="2"/>
      <c r="D1329" s="2"/>
      <c r="E1329" s="26"/>
    </row>
    <row r="1330" spans="1:5" x14ac:dyDescent="0.15">
      <c r="A1330" s="2"/>
      <c r="B1330" s="31"/>
      <c r="C1330" s="2"/>
      <c r="D1330" s="2"/>
      <c r="E1330" s="26"/>
    </row>
    <row r="1331" spans="1:5" x14ac:dyDescent="0.15">
      <c r="A1331" s="2"/>
      <c r="B1331" s="31"/>
      <c r="C1331" s="2"/>
      <c r="D1331" s="2"/>
      <c r="E1331" s="26"/>
    </row>
    <row r="1332" spans="1:5" x14ac:dyDescent="0.15">
      <c r="A1332" s="2"/>
      <c r="B1332" s="31"/>
      <c r="C1332" s="2"/>
      <c r="D1332" s="2"/>
      <c r="E1332" s="26"/>
    </row>
    <row r="1333" spans="1:5" x14ac:dyDescent="0.15">
      <c r="A1333" s="2"/>
      <c r="B1333" s="31"/>
      <c r="C1333" s="2"/>
      <c r="D1333" s="2"/>
      <c r="E1333" s="26"/>
    </row>
    <row r="1334" spans="1:5" x14ac:dyDescent="0.15">
      <c r="A1334" s="2"/>
      <c r="B1334" s="31"/>
      <c r="C1334" s="2"/>
      <c r="D1334" s="2"/>
      <c r="E1334" s="26"/>
    </row>
    <row r="1335" spans="1:5" x14ac:dyDescent="0.15">
      <c r="A1335" s="2"/>
      <c r="B1335" s="31"/>
      <c r="C1335" s="2"/>
      <c r="D1335" s="2"/>
      <c r="E1335" s="26"/>
    </row>
    <row r="1336" spans="1:5" x14ac:dyDescent="0.15">
      <c r="A1336" s="2"/>
      <c r="B1336" s="31"/>
      <c r="C1336" s="2"/>
      <c r="D1336" s="2"/>
      <c r="E1336" s="26"/>
    </row>
    <row r="1337" spans="1:5" x14ac:dyDescent="0.15">
      <c r="A1337" s="2"/>
      <c r="B1337" s="31"/>
      <c r="C1337" s="2"/>
      <c r="D1337" s="2"/>
      <c r="E1337" s="26"/>
    </row>
    <row r="1338" spans="1:5" x14ac:dyDescent="0.15">
      <c r="A1338" s="2"/>
      <c r="B1338" s="31"/>
      <c r="C1338" s="2"/>
      <c r="D1338" s="2"/>
      <c r="E1338" s="26"/>
    </row>
    <row r="1339" spans="1:5" x14ac:dyDescent="0.15">
      <c r="A1339" s="2"/>
      <c r="B1339" s="31"/>
      <c r="C1339" s="2"/>
      <c r="D1339" s="2"/>
      <c r="E1339" s="26"/>
    </row>
    <row r="1340" spans="1:5" x14ac:dyDescent="0.15">
      <c r="A1340" s="2"/>
      <c r="B1340" s="31"/>
      <c r="C1340" s="2"/>
      <c r="D1340" s="2"/>
      <c r="E1340" s="26"/>
    </row>
    <row r="1341" spans="1:5" x14ac:dyDescent="0.15">
      <c r="A1341" s="2"/>
      <c r="B1341" s="31"/>
      <c r="C1341" s="2"/>
      <c r="D1341" s="2"/>
      <c r="E1341" s="26"/>
    </row>
    <row r="1342" spans="1:5" x14ac:dyDescent="0.15">
      <c r="A1342" s="2"/>
      <c r="B1342" s="31"/>
      <c r="C1342" s="2"/>
      <c r="D1342" s="2"/>
      <c r="E1342" s="26"/>
    </row>
    <row r="1343" spans="1:5" x14ac:dyDescent="0.15">
      <c r="A1343" s="2"/>
      <c r="B1343" s="31"/>
      <c r="C1343" s="2"/>
      <c r="D1343" s="2"/>
      <c r="E1343" s="26"/>
    </row>
    <row r="1344" spans="1:5" x14ac:dyDescent="0.15">
      <c r="A1344" s="2"/>
      <c r="B1344" s="31"/>
      <c r="C1344" s="2"/>
      <c r="D1344" s="2"/>
      <c r="E1344" s="26"/>
    </row>
    <row r="1345" spans="1:5" x14ac:dyDescent="0.15">
      <c r="A1345" s="2"/>
      <c r="B1345" s="31"/>
      <c r="C1345" s="2"/>
      <c r="D1345" s="2"/>
      <c r="E1345" s="26"/>
    </row>
    <row r="1346" spans="1:5" x14ac:dyDescent="0.15">
      <c r="A1346" s="2"/>
      <c r="B1346" s="31"/>
      <c r="C1346" s="2"/>
      <c r="D1346" s="2"/>
      <c r="E1346" s="26"/>
    </row>
    <row r="1347" spans="1:5" x14ac:dyDescent="0.15">
      <c r="A1347" s="2"/>
      <c r="B1347" s="31"/>
      <c r="C1347" s="2"/>
      <c r="D1347" s="2"/>
      <c r="E1347" s="26"/>
    </row>
    <row r="1348" spans="1:5" x14ac:dyDescent="0.15">
      <c r="A1348" s="2"/>
      <c r="B1348" s="31"/>
      <c r="C1348" s="2"/>
      <c r="D1348" s="2"/>
      <c r="E1348" s="26"/>
    </row>
    <row r="1349" spans="1:5" x14ac:dyDescent="0.15">
      <c r="A1349" s="2"/>
      <c r="B1349" s="31"/>
      <c r="C1349" s="2"/>
      <c r="D1349" s="2"/>
      <c r="E1349" s="26"/>
    </row>
    <row r="1350" spans="1:5" x14ac:dyDescent="0.15">
      <c r="A1350" s="2"/>
      <c r="B1350" s="31"/>
      <c r="C1350" s="2"/>
      <c r="D1350" s="2"/>
      <c r="E1350" s="26"/>
    </row>
    <row r="1351" spans="1:5" x14ac:dyDescent="0.15">
      <c r="A1351" s="2"/>
      <c r="B1351" s="31"/>
      <c r="C1351" s="2"/>
      <c r="D1351" s="2"/>
      <c r="E1351" s="26"/>
    </row>
    <row r="1352" spans="1:5" x14ac:dyDescent="0.15">
      <c r="A1352" s="2"/>
      <c r="B1352" s="31"/>
      <c r="C1352" s="2"/>
      <c r="D1352" s="2"/>
      <c r="E1352" s="26"/>
    </row>
    <row r="1353" spans="1:5" x14ac:dyDescent="0.15">
      <c r="A1353" s="2"/>
      <c r="B1353" s="31"/>
      <c r="C1353" s="2"/>
      <c r="D1353" s="2"/>
      <c r="E1353" s="26"/>
    </row>
    <row r="1354" spans="1:5" x14ac:dyDescent="0.15">
      <c r="A1354" s="2"/>
      <c r="B1354" s="31"/>
      <c r="C1354" s="2"/>
      <c r="D1354" s="2"/>
      <c r="E1354" s="26"/>
    </row>
    <row r="1355" spans="1:5" x14ac:dyDescent="0.15">
      <c r="A1355" s="2"/>
      <c r="B1355" s="31"/>
      <c r="C1355" s="2"/>
      <c r="D1355" s="2"/>
      <c r="E1355" s="26"/>
    </row>
    <row r="1356" spans="1:5" x14ac:dyDescent="0.15">
      <c r="A1356" s="2"/>
      <c r="B1356" s="31"/>
      <c r="C1356" s="2"/>
      <c r="D1356" s="2"/>
      <c r="E1356" s="26"/>
    </row>
    <row r="1357" spans="1:5" x14ac:dyDescent="0.15">
      <c r="A1357" s="2"/>
      <c r="B1357" s="31"/>
      <c r="C1357" s="2"/>
      <c r="D1357" s="2"/>
      <c r="E1357" s="26"/>
    </row>
    <row r="1358" spans="1:5" x14ac:dyDescent="0.15">
      <c r="A1358" s="2"/>
      <c r="B1358" s="31"/>
      <c r="C1358" s="2"/>
      <c r="D1358" s="2"/>
      <c r="E1358" s="26"/>
    </row>
    <row r="1359" spans="1:5" x14ac:dyDescent="0.15">
      <c r="A1359" s="2"/>
      <c r="B1359" s="31"/>
      <c r="C1359" s="2"/>
      <c r="D1359" s="2"/>
      <c r="E1359" s="26"/>
    </row>
    <row r="1360" spans="1:5" x14ac:dyDescent="0.15">
      <c r="A1360" s="2"/>
      <c r="B1360" s="31"/>
      <c r="C1360" s="2"/>
      <c r="D1360" s="2"/>
      <c r="E1360" s="26"/>
    </row>
    <row r="1361" spans="1:5" x14ac:dyDescent="0.15">
      <c r="A1361" s="2"/>
      <c r="B1361" s="31"/>
      <c r="C1361" s="2"/>
      <c r="D1361" s="2"/>
      <c r="E1361" s="26"/>
    </row>
    <row r="1362" spans="1:5" x14ac:dyDescent="0.15">
      <c r="A1362" s="2"/>
      <c r="B1362" s="31"/>
      <c r="C1362" s="2"/>
      <c r="D1362" s="2"/>
      <c r="E1362" s="26"/>
    </row>
    <row r="1363" spans="1:5" x14ac:dyDescent="0.15">
      <c r="A1363" s="2"/>
      <c r="B1363" s="31"/>
      <c r="C1363" s="2"/>
      <c r="D1363" s="2"/>
      <c r="E1363" s="26"/>
    </row>
    <row r="1364" spans="1:5" x14ac:dyDescent="0.15">
      <c r="A1364" s="2"/>
      <c r="B1364" s="31"/>
      <c r="C1364" s="2"/>
      <c r="D1364" s="2"/>
      <c r="E1364" s="26"/>
    </row>
    <row r="1365" spans="1:5" x14ac:dyDescent="0.15">
      <c r="A1365" s="2"/>
      <c r="B1365" s="31"/>
      <c r="C1365" s="2"/>
      <c r="D1365" s="2"/>
      <c r="E1365" s="26"/>
    </row>
    <row r="1366" spans="1:5" x14ac:dyDescent="0.15">
      <c r="A1366" s="2"/>
      <c r="B1366" s="31"/>
      <c r="C1366" s="2"/>
      <c r="D1366" s="2"/>
      <c r="E1366" s="26"/>
    </row>
    <row r="1367" spans="1:5" x14ac:dyDescent="0.15">
      <c r="A1367" s="2"/>
      <c r="B1367" s="31"/>
      <c r="C1367" s="2"/>
      <c r="D1367" s="2"/>
      <c r="E1367" s="26"/>
    </row>
    <row r="1368" spans="1:5" x14ac:dyDescent="0.15">
      <c r="A1368" s="2"/>
      <c r="B1368" s="31"/>
      <c r="C1368" s="2"/>
      <c r="D1368" s="2"/>
      <c r="E1368" s="26"/>
    </row>
    <row r="1369" spans="1:5" x14ac:dyDescent="0.15">
      <c r="A1369" s="2"/>
      <c r="B1369" s="31"/>
      <c r="C1369" s="2"/>
      <c r="D1369" s="2"/>
      <c r="E1369" s="26"/>
    </row>
    <row r="1370" spans="1:5" x14ac:dyDescent="0.15">
      <c r="A1370" s="2"/>
      <c r="B1370" s="31"/>
      <c r="C1370" s="2"/>
      <c r="D1370" s="2"/>
      <c r="E1370" s="26"/>
    </row>
    <row r="1371" spans="1:5" x14ac:dyDescent="0.15">
      <c r="A1371" s="2"/>
      <c r="B1371" s="31"/>
      <c r="C1371" s="2"/>
      <c r="D1371" s="2"/>
      <c r="E1371" s="26"/>
    </row>
    <row r="1372" spans="1:5" x14ac:dyDescent="0.15">
      <c r="A1372" s="2"/>
      <c r="B1372" s="31"/>
      <c r="C1372" s="2"/>
      <c r="D1372" s="2"/>
      <c r="E1372" s="26"/>
    </row>
    <row r="1373" spans="1:5" x14ac:dyDescent="0.15">
      <c r="A1373" s="2"/>
      <c r="B1373" s="31"/>
      <c r="C1373" s="2"/>
      <c r="D1373" s="2"/>
      <c r="E1373" s="26"/>
    </row>
    <row r="1374" spans="1:5" x14ac:dyDescent="0.15">
      <c r="A1374" s="2"/>
      <c r="B1374" s="31"/>
      <c r="C1374" s="2"/>
      <c r="D1374" s="2"/>
      <c r="E1374" s="26"/>
    </row>
    <row r="1375" spans="1:5" x14ac:dyDescent="0.15">
      <c r="A1375" s="2"/>
      <c r="B1375" s="31"/>
      <c r="C1375" s="2"/>
      <c r="D1375" s="2"/>
      <c r="E1375" s="26"/>
    </row>
    <row r="1376" spans="1:5" x14ac:dyDescent="0.15">
      <c r="A1376" s="2"/>
      <c r="B1376" s="31"/>
      <c r="C1376" s="2"/>
      <c r="D1376" s="2"/>
      <c r="E1376" s="26"/>
    </row>
    <row r="1377" spans="1:5" x14ac:dyDescent="0.15">
      <c r="A1377" s="2"/>
      <c r="B1377" s="31"/>
      <c r="C1377" s="2"/>
      <c r="D1377" s="2"/>
      <c r="E1377" s="26"/>
    </row>
    <row r="1378" spans="1:5" x14ac:dyDescent="0.15">
      <c r="A1378" s="2"/>
      <c r="B1378" s="31"/>
      <c r="C1378" s="2"/>
      <c r="D1378" s="2"/>
      <c r="E1378" s="26"/>
    </row>
    <row r="1379" spans="1:5" x14ac:dyDescent="0.15">
      <c r="A1379" s="2"/>
      <c r="B1379" s="31"/>
      <c r="C1379" s="2"/>
      <c r="D1379" s="2"/>
      <c r="E1379" s="26"/>
    </row>
    <row r="1380" spans="1:5" x14ac:dyDescent="0.15">
      <c r="A1380" s="2"/>
      <c r="B1380" s="31"/>
      <c r="C1380" s="2"/>
      <c r="D1380" s="2"/>
      <c r="E1380" s="26"/>
    </row>
    <row r="1381" spans="1:5" x14ac:dyDescent="0.15">
      <c r="A1381" s="2"/>
      <c r="B1381" s="31"/>
      <c r="C1381" s="2"/>
      <c r="D1381" s="2"/>
      <c r="E1381" s="26"/>
    </row>
    <row r="1382" spans="1:5" x14ac:dyDescent="0.15">
      <c r="A1382" s="2"/>
      <c r="B1382" s="31"/>
      <c r="C1382" s="2"/>
      <c r="D1382" s="2"/>
      <c r="E1382" s="26"/>
    </row>
    <row r="1383" spans="1:5" x14ac:dyDescent="0.15">
      <c r="A1383" s="2"/>
      <c r="B1383" s="31"/>
      <c r="C1383" s="2"/>
      <c r="D1383" s="2"/>
      <c r="E1383" s="26"/>
    </row>
    <row r="1384" spans="1:5" x14ac:dyDescent="0.15">
      <c r="A1384" s="2"/>
      <c r="B1384" s="31"/>
      <c r="C1384" s="2"/>
      <c r="D1384" s="2"/>
      <c r="E1384" s="26"/>
    </row>
    <row r="1385" spans="1:5" x14ac:dyDescent="0.15">
      <c r="A1385" s="2"/>
      <c r="B1385" s="31"/>
      <c r="C1385" s="2"/>
      <c r="D1385" s="2"/>
      <c r="E1385" s="26"/>
    </row>
    <row r="1386" spans="1:5" x14ac:dyDescent="0.15">
      <c r="A1386" s="2"/>
      <c r="B1386" s="31"/>
      <c r="C1386" s="2"/>
      <c r="D1386" s="2"/>
      <c r="E1386" s="26"/>
    </row>
    <row r="1387" spans="1:5" x14ac:dyDescent="0.15">
      <c r="A1387" s="2"/>
      <c r="B1387" s="31"/>
      <c r="C1387" s="2"/>
      <c r="D1387" s="2"/>
      <c r="E1387" s="26"/>
    </row>
    <row r="1388" spans="1:5" x14ac:dyDescent="0.15">
      <c r="A1388" s="2"/>
      <c r="B1388" s="31"/>
      <c r="C1388" s="2"/>
      <c r="D1388" s="2"/>
      <c r="E1388" s="26"/>
    </row>
    <row r="1389" spans="1:5" x14ac:dyDescent="0.15">
      <c r="A1389" s="2"/>
      <c r="B1389" s="31"/>
      <c r="C1389" s="2"/>
      <c r="D1389" s="2"/>
      <c r="E1389" s="26"/>
    </row>
    <row r="1390" spans="1:5" x14ac:dyDescent="0.15">
      <c r="A1390" s="2"/>
      <c r="B1390" s="31"/>
      <c r="C1390" s="2"/>
      <c r="D1390" s="2"/>
      <c r="E1390" s="26"/>
    </row>
    <row r="1391" spans="1:5" x14ac:dyDescent="0.15">
      <c r="A1391" s="2"/>
      <c r="B1391" s="31"/>
      <c r="C1391" s="2"/>
      <c r="D1391" s="2"/>
      <c r="E1391" s="26"/>
    </row>
    <row r="1392" spans="1:5" x14ac:dyDescent="0.15">
      <c r="A1392" s="2"/>
      <c r="B1392" s="31"/>
      <c r="C1392" s="2"/>
      <c r="D1392" s="2"/>
      <c r="E1392" s="26"/>
    </row>
    <row r="1393" spans="1:5" x14ac:dyDescent="0.15">
      <c r="A1393" s="2"/>
      <c r="B1393" s="31"/>
      <c r="C1393" s="2"/>
      <c r="D1393" s="2"/>
      <c r="E1393" s="26"/>
    </row>
    <row r="1394" spans="1:5" x14ac:dyDescent="0.15">
      <c r="A1394" s="2"/>
      <c r="B1394" s="31"/>
      <c r="C1394" s="2"/>
      <c r="D1394" s="2"/>
      <c r="E1394" s="26"/>
    </row>
    <row r="1395" spans="1:5" x14ac:dyDescent="0.15">
      <c r="A1395" s="2"/>
      <c r="B1395" s="31"/>
      <c r="C1395" s="2"/>
      <c r="D1395" s="2"/>
      <c r="E1395" s="26"/>
    </row>
    <row r="1396" spans="1:5" x14ac:dyDescent="0.15">
      <c r="A1396" s="2"/>
      <c r="B1396" s="31"/>
      <c r="C1396" s="2"/>
      <c r="D1396" s="2"/>
      <c r="E1396" s="26"/>
    </row>
    <row r="1397" spans="1:5" x14ac:dyDescent="0.15">
      <c r="A1397" s="2"/>
      <c r="B1397" s="31"/>
      <c r="C1397" s="2"/>
      <c r="D1397" s="2"/>
      <c r="E1397" s="26"/>
    </row>
    <row r="1398" spans="1:5" x14ac:dyDescent="0.15">
      <c r="A1398" s="2"/>
      <c r="B1398" s="31"/>
      <c r="C1398" s="2"/>
      <c r="D1398" s="2"/>
      <c r="E1398" s="26"/>
    </row>
    <row r="1399" spans="1:5" x14ac:dyDescent="0.15">
      <c r="A1399" s="2"/>
      <c r="B1399" s="31"/>
      <c r="C1399" s="2"/>
      <c r="D1399" s="2"/>
      <c r="E1399" s="26"/>
    </row>
    <row r="1400" spans="1:5" x14ac:dyDescent="0.15">
      <c r="A1400" s="2"/>
      <c r="B1400" s="31"/>
      <c r="C1400" s="2"/>
      <c r="D1400" s="2"/>
      <c r="E1400" s="26"/>
    </row>
    <row r="1401" spans="1:5" x14ac:dyDescent="0.15">
      <c r="A1401" s="2"/>
      <c r="B1401" s="31"/>
      <c r="C1401" s="2"/>
      <c r="D1401" s="2"/>
      <c r="E1401" s="26"/>
    </row>
    <row r="1402" spans="1:5" x14ac:dyDescent="0.15">
      <c r="A1402" s="2"/>
      <c r="B1402" s="31"/>
      <c r="C1402" s="2"/>
      <c r="D1402" s="2"/>
      <c r="E1402" s="26"/>
    </row>
    <row r="1403" spans="1:5" x14ac:dyDescent="0.15">
      <c r="A1403" s="2"/>
      <c r="B1403" s="31"/>
      <c r="C1403" s="2"/>
      <c r="D1403" s="2"/>
      <c r="E1403" s="26"/>
    </row>
    <row r="1404" spans="1:5" x14ac:dyDescent="0.15">
      <c r="A1404" s="2"/>
      <c r="B1404" s="31"/>
      <c r="C1404" s="2"/>
      <c r="D1404" s="2"/>
      <c r="E1404" s="26"/>
    </row>
    <row r="1405" spans="1:5" x14ac:dyDescent="0.15">
      <c r="A1405" s="2"/>
      <c r="B1405" s="31"/>
      <c r="C1405" s="2"/>
      <c r="D1405" s="2"/>
      <c r="E1405" s="26"/>
    </row>
    <row r="1406" spans="1:5" x14ac:dyDescent="0.15">
      <c r="A1406" s="2"/>
      <c r="B1406" s="31"/>
      <c r="C1406" s="2"/>
      <c r="D1406" s="2"/>
      <c r="E1406" s="26"/>
    </row>
    <row r="1407" spans="1:5" x14ac:dyDescent="0.15">
      <c r="A1407" s="2"/>
      <c r="B1407" s="31"/>
      <c r="C1407" s="2"/>
      <c r="D1407" s="2"/>
      <c r="E1407" s="26"/>
    </row>
    <row r="1408" spans="1:5" x14ac:dyDescent="0.15">
      <c r="A1408" s="2"/>
      <c r="B1408" s="31"/>
      <c r="C1408" s="2"/>
      <c r="D1408" s="2"/>
      <c r="E1408" s="26"/>
    </row>
    <row r="1409" spans="1:5" x14ac:dyDescent="0.15">
      <c r="A1409" s="2"/>
      <c r="B1409" s="31"/>
      <c r="C1409" s="2"/>
      <c r="D1409" s="2"/>
      <c r="E1409" s="26"/>
    </row>
    <row r="1410" spans="1:5" x14ac:dyDescent="0.15">
      <c r="A1410" s="2"/>
      <c r="B1410" s="31"/>
      <c r="C1410" s="2"/>
      <c r="D1410" s="2"/>
      <c r="E1410" s="26"/>
    </row>
    <row r="1411" spans="1:5" x14ac:dyDescent="0.15">
      <c r="A1411" s="2"/>
      <c r="B1411" s="31"/>
      <c r="C1411" s="2"/>
      <c r="D1411" s="2"/>
      <c r="E1411" s="26"/>
    </row>
    <row r="1412" spans="1:5" x14ac:dyDescent="0.15">
      <c r="A1412" s="2"/>
      <c r="B1412" s="31"/>
      <c r="C1412" s="2"/>
      <c r="D1412" s="2"/>
      <c r="E1412" s="26"/>
    </row>
    <row r="1413" spans="1:5" x14ac:dyDescent="0.15">
      <c r="A1413" s="2"/>
      <c r="B1413" s="31"/>
      <c r="C1413" s="2"/>
      <c r="D1413" s="2"/>
      <c r="E1413" s="26"/>
    </row>
    <row r="1414" spans="1:5" x14ac:dyDescent="0.15">
      <c r="A1414" s="2"/>
      <c r="B1414" s="31"/>
      <c r="C1414" s="2"/>
      <c r="D1414" s="2"/>
      <c r="E1414" s="26"/>
    </row>
    <row r="1415" spans="1:5" x14ac:dyDescent="0.15">
      <c r="A1415" s="2"/>
      <c r="B1415" s="31"/>
      <c r="C1415" s="2"/>
      <c r="D1415" s="2"/>
      <c r="E1415" s="26"/>
    </row>
    <row r="1416" spans="1:5" x14ac:dyDescent="0.15">
      <c r="A1416" s="2"/>
      <c r="B1416" s="31"/>
      <c r="C1416" s="2"/>
      <c r="D1416" s="2"/>
      <c r="E1416" s="26"/>
    </row>
    <row r="1417" spans="1:5" x14ac:dyDescent="0.15">
      <c r="A1417" s="2"/>
      <c r="B1417" s="31"/>
      <c r="C1417" s="2"/>
      <c r="D1417" s="2"/>
      <c r="E1417" s="26"/>
    </row>
    <row r="1418" spans="1:5" x14ac:dyDescent="0.15">
      <c r="A1418" s="2"/>
      <c r="B1418" s="31"/>
      <c r="C1418" s="2"/>
      <c r="D1418" s="2"/>
      <c r="E1418" s="26"/>
    </row>
    <row r="1419" spans="1:5" x14ac:dyDescent="0.15">
      <c r="A1419" s="2"/>
      <c r="B1419" s="31"/>
      <c r="C1419" s="2"/>
      <c r="D1419" s="2"/>
      <c r="E1419" s="26"/>
    </row>
    <row r="1420" spans="1:5" x14ac:dyDescent="0.15">
      <c r="A1420" s="2"/>
      <c r="B1420" s="31"/>
      <c r="C1420" s="2"/>
      <c r="D1420" s="2"/>
      <c r="E1420" s="26"/>
    </row>
    <row r="1421" spans="1:5" x14ac:dyDescent="0.15">
      <c r="A1421" s="2"/>
      <c r="B1421" s="31"/>
      <c r="C1421" s="2"/>
      <c r="D1421" s="2"/>
      <c r="E1421" s="26"/>
    </row>
    <row r="1422" spans="1:5" x14ac:dyDescent="0.15">
      <c r="A1422" s="2"/>
      <c r="B1422" s="31"/>
      <c r="C1422" s="2"/>
      <c r="D1422" s="2"/>
      <c r="E1422" s="26"/>
    </row>
    <row r="1423" spans="1:5" x14ac:dyDescent="0.15">
      <c r="A1423" s="2"/>
      <c r="B1423" s="31"/>
      <c r="C1423" s="2"/>
      <c r="D1423" s="2"/>
      <c r="E1423" s="26"/>
    </row>
    <row r="1424" spans="1:5" x14ac:dyDescent="0.15">
      <c r="A1424" s="2"/>
      <c r="B1424" s="31"/>
      <c r="C1424" s="2"/>
      <c r="D1424" s="2"/>
      <c r="E1424" s="26"/>
    </row>
    <row r="1425" spans="1:5" x14ac:dyDescent="0.15">
      <c r="A1425" s="2"/>
      <c r="B1425" s="31"/>
      <c r="C1425" s="2"/>
      <c r="D1425" s="2"/>
      <c r="E1425" s="26"/>
    </row>
    <row r="1426" spans="1:5" x14ac:dyDescent="0.15">
      <c r="A1426" s="2"/>
      <c r="B1426" s="31"/>
      <c r="C1426" s="2"/>
      <c r="D1426" s="2"/>
      <c r="E1426" s="26"/>
    </row>
    <row r="1427" spans="1:5" x14ac:dyDescent="0.15">
      <c r="A1427" s="2"/>
      <c r="B1427" s="31"/>
      <c r="C1427" s="2"/>
      <c r="D1427" s="2"/>
      <c r="E1427" s="26"/>
    </row>
    <row r="1428" spans="1:5" x14ac:dyDescent="0.15">
      <c r="A1428" s="2"/>
      <c r="B1428" s="31"/>
      <c r="C1428" s="2"/>
      <c r="D1428" s="2"/>
      <c r="E1428" s="26"/>
    </row>
    <row r="1429" spans="1:5" x14ac:dyDescent="0.15">
      <c r="A1429" s="2"/>
      <c r="B1429" s="31"/>
      <c r="C1429" s="2"/>
      <c r="D1429" s="2"/>
      <c r="E1429" s="26"/>
    </row>
    <row r="1430" spans="1:5" x14ac:dyDescent="0.15">
      <c r="A1430" s="2"/>
      <c r="B1430" s="31"/>
      <c r="C1430" s="2"/>
      <c r="D1430" s="2"/>
      <c r="E1430" s="26"/>
    </row>
    <row r="1431" spans="1:5" x14ac:dyDescent="0.15">
      <c r="A1431" s="2"/>
      <c r="B1431" s="31"/>
      <c r="C1431" s="2"/>
      <c r="D1431" s="2"/>
      <c r="E1431" s="26"/>
    </row>
    <row r="1432" spans="1:5" x14ac:dyDescent="0.15">
      <c r="A1432" s="2"/>
      <c r="B1432" s="31"/>
      <c r="C1432" s="2"/>
      <c r="D1432" s="2"/>
      <c r="E1432" s="26"/>
    </row>
    <row r="1433" spans="1:5" x14ac:dyDescent="0.15">
      <c r="A1433" s="2"/>
      <c r="B1433" s="31"/>
      <c r="C1433" s="2"/>
      <c r="D1433" s="2"/>
      <c r="E1433" s="26"/>
    </row>
    <row r="1434" spans="1:5" x14ac:dyDescent="0.15">
      <c r="A1434" s="2"/>
      <c r="B1434" s="31"/>
      <c r="C1434" s="2"/>
      <c r="D1434" s="2"/>
      <c r="E1434" s="26"/>
    </row>
    <row r="1435" spans="1:5" x14ac:dyDescent="0.15">
      <c r="A1435" s="2"/>
      <c r="B1435" s="31"/>
      <c r="C1435" s="2"/>
      <c r="D1435" s="2"/>
      <c r="E1435" s="26"/>
    </row>
    <row r="1436" spans="1:5" x14ac:dyDescent="0.15">
      <c r="A1436" s="2"/>
      <c r="B1436" s="31"/>
      <c r="C1436" s="2"/>
      <c r="D1436" s="2"/>
      <c r="E1436" s="26"/>
    </row>
    <row r="1437" spans="1:5" x14ac:dyDescent="0.15">
      <c r="A1437" s="2"/>
      <c r="B1437" s="31"/>
      <c r="C1437" s="2"/>
      <c r="D1437" s="2"/>
      <c r="E1437" s="26"/>
    </row>
    <row r="1438" spans="1:5" x14ac:dyDescent="0.15">
      <c r="A1438" s="2"/>
      <c r="B1438" s="31"/>
      <c r="C1438" s="2"/>
      <c r="D1438" s="2"/>
      <c r="E1438" s="26"/>
    </row>
    <row r="1439" spans="1:5" x14ac:dyDescent="0.15">
      <c r="A1439" s="2"/>
      <c r="B1439" s="31"/>
      <c r="C1439" s="2"/>
      <c r="D1439" s="2"/>
      <c r="E1439" s="26"/>
    </row>
    <row r="1440" spans="1:5" x14ac:dyDescent="0.15">
      <c r="A1440" s="2"/>
      <c r="B1440" s="31"/>
      <c r="C1440" s="2"/>
      <c r="D1440" s="2"/>
      <c r="E1440" s="26"/>
    </row>
    <row r="1441" spans="1:5" x14ac:dyDescent="0.15">
      <c r="A1441" s="2"/>
      <c r="B1441" s="31"/>
      <c r="C1441" s="2"/>
      <c r="D1441" s="2"/>
      <c r="E1441" s="26"/>
    </row>
    <row r="1442" spans="1:5" x14ac:dyDescent="0.15">
      <c r="A1442" s="2"/>
      <c r="B1442" s="31"/>
      <c r="C1442" s="2"/>
      <c r="D1442" s="2"/>
      <c r="E1442" s="26"/>
    </row>
    <row r="1443" spans="1:5" x14ac:dyDescent="0.15">
      <c r="A1443" s="2"/>
      <c r="B1443" s="31"/>
      <c r="C1443" s="2"/>
      <c r="D1443" s="2"/>
      <c r="E1443" s="26"/>
    </row>
    <row r="1444" spans="1:5" x14ac:dyDescent="0.15">
      <c r="A1444" s="2"/>
      <c r="B1444" s="31"/>
      <c r="C1444" s="2"/>
      <c r="D1444" s="2"/>
      <c r="E1444" s="26"/>
    </row>
    <row r="1445" spans="1:5" x14ac:dyDescent="0.15">
      <c r="A1445" s="2"/>
      <c r="B1445" s="31"/>
      <c r="C1445" s="2"/>
      <c r="D1445" s="2"/>
      <c r="E1445" s="26"/>
    </row>
    <row r="1446" spans="1:5" x14ac:dyDescent="0.15">
      <c r="A1446" s="2"/>
      <c r="B1446" s="31"/>
      <c r="C1446" s="2"/>
      <c r="D1446" s="2"/>
      <c r="E1446" s="26"/>
    </row>
    <row r="1447" spans="1:5" x14ac:dyDescent="0.15">
      <c r="A1447" s="2"/>
      <c r="B1447" s="31"/>
      <c r="C1447" s="2"/>
      <c r="D1447" s="2"/>
      <c r="E1447" s="26"/>
    </row>
    <row r="1448" spans="1:5" x14ac:dyDescent="0.15">
      <c r="A1448" s="2"/>
      <c r="B1448" s="31"/>
      <c r="C1448" s="2"/>
      <c r="D1448" s="2"/>
      <c r="E1448" s="26"/>
    </row>
    <row r="1449" spans="1:5" x14ac:dyDescent="0.15">
      <c r="A1449" s="2"/>
      <c r="B1449" s="31"/>
      <c r="C1449" s="2"/>
      <c r="D1449" s="2"/>
      <c r="E1449" s="26"/>
    </row>
    <row r="1450" spans="1:5" x14ac:dyDescent="0.15">
      <c r="A1450" s="2"/>
      <c r="B1450" s="31"/>
      <c r="C1450" s="2"/>
      <c r="D1450" s="2"/>
      <c r="E1450" s="26"/>
    </row>
    <row r="1451" spans="1:5" x14ac:dyDescent="0.15">
      <c r="A1451" s="2"/>
      <c r="B1451" s="31"/>
      <c r="C1451" s="2"/>
      <c r="D1451" s="2"/>
      <c r="E1451" s="26"/>
    </row>
    <row r="1452" spans="1:5" x14ac:dyDescent="0.15">
      <c r="A1452" s="2"/>
      <c r="B1452" s="31"/>
      <c r="C1452" s="2"/>
      <c r="D1452" s="2"/>
      <c r="E1452" s="26"/>
    </row>
    <row r="1453" spans="1:5" x14ac:dyDescent="0.15">
      <c r="A1453" s="2"/>
      <c r="B1453" s="31"/>
      <c r="C1453" s="2"/>
      <c r="D1453" s="2"/>
      <c r="E1453" s="26"/>
    </row>
    <row r="1454" spans="1:5" x14ac:dyDescent="0.15">
      <c r="A1454" s="2"/>
      <c r="B1454" s="31"/>
      <c r="C1454" s="2"/>
      <c r="D1454" s="2"/>
      <c r="E1454" s="26"/>
    </row>
    <row r="1455" spans="1:5" x14ac:dyDescent="0.15">
      <c r="A1455" s="2"/>
      <c r="B1455" s="31"/>
      <c r="C1455" s="2"/>
      <c r="D1455" s="2"/>
      <c r="E1455" s="26"/>
    </row>
    <row r="1456" spans="1:5" x14ac:dyDescent="0.15">
      <c r="A1456" s="2"/>
      <c r="B1456" s="31"/>
      <c r="C1456" s="2"/>
      <c r="D1456" s="2"/>
      <c r="E1456" s="26"/>
    </row>
    <row r="1457" spans="1:5" x14ac:dyDescent="0.15">
      <c r="A1457" s="2"/>
      <c r="B1457" s="31"/>
      <c r="C1457" s="2"/>
      <c r="D1457" s="2"/>
      <c r="E1457" s="26"/>
    </row>
    <row r="1458" spans="1:5" x14ac:dyDescent="0.15">
      <c r="A1458" s="2"/>
      <c r="B1458" s="31"/>
      <c r="C1458" s="2"/>
      <c r="D1458" s="2"/>
      <c r="E1458" s="26"/>
    </row>
    <row r="1459" spans="1:5" x14ac:dyDescent="0.15">
      <c r="A1459" s="2"/>
      <c r="B1459" s="31"/>
      <c r="C1459" s="2"/>
      <c r="D1459" s="2"/>
      <c r="E1459" s="26"/>
    </row>
    <row r="1460" spans="1:5" x14ac:dyDescent="0.15">
      <c r="A1460" s="2"/>
      <c r="B1460" s="31"/>
      <c r="C1460" s="2"/>
      <c r="D1460" s="2"/>
      <c r="E1460" s="26"/>
    </row>
    <row r="1461" spans="1:5" x14ac:dyDescent="0.15">
      <c r="A1461" s="2"/>
      <c r="B1461" s="31"/>
      <c r="C1461" s="2"/>
      <c r="D1461" s="2"/>
      <c r="E1461" s="26"/>
    </row>
    <row r="1462" spans="1:5" x14ac:dyDescent="0.15">
      <c r="A1462" s="2"/>
      <c r="B1462" s="31"/>
      <c r="C1462" s="2"/>
      <c r="D1462" s="2"/>
      <c r="E1462" s="26"/>
    </row>
    <row r="1463" spans="1:5" x14ac:dyDescent="0.15">
      <c r="A1463" s="2"/>
      <c r="B1463" s="31"/>
      <c r="C1463" s="2"/>
      <c r="D1463" s="2"/>
      <c r="E1463" s="26"/>
    </row>
    <row r="1464" spans="1:5" x14ac:dyDescent="0.15">
      <c r="A1464" s="2"/>
      <c r="B1464" s="31"/>
      <c r="C1464" s="2"/>
      <c r="D1464" s="2"/>
      <c r="E1464" s="26"/>
    </row>
    <row r="1465" spans="1:5" x14ac:dyDescent="0.15">
      <c r="A1465" s="2"/>
      <c r="B1465" s="31"/>
      <c r="C1465" s="2"/>
      <c r="D1465" s="2"/>
      <c r="E1465" s="26"/>
    </row>
    <row r="1466" spans="1:5" x14ac:dyDescent="0.15">
      <c r="A1466" s="2"/>
      <c r="B1466" s="31"/>
      <c r="C1466" s="2"/>
      <c r="D1466" s="2"/>
      <c r="E1466" s="26"/>
    </row>
    <row r="1467" spans="1:5" x14ac:dyDescent="0.15">
      <c r="A1467" s="2"/>
      <c r="B1467" s="31"/>
      <c r="C1467" s="2"/>
      <c r="D1467" s="2"/>
      <c r="E1467" s="26"/>
    </row>
    <row r="1468" spans="1:5" x14ac:dyDescent="0.15">
      <c r="A1468" s="2"/>
      <c r="B1468" s="31"/>
      <c r="C1468" s="2"/>
      <c r="D1468" s="2"/>
      <c r="E1468" s="26"/>
    </row>
    <row r="1469" spans="1:5" x14ac:dyDescent="0.15">
      <c r="A1469" s="2"/>
      <c r="B1469" s="31"/>
      <c r="C1469" s="2"/>
      <c r="D1469" s="2"/>
      <c r="E1469" s="26"/>
    </row>
    <row r="1470" spans="1:5" x14ac:dyDescent="0.15">
      <c r="A1470" s="2"/>
      <c r="B1470" s="31"/>
      <c r="C1470" s="2"/>
      <c r="D1470" s="2"/>
      <c r="E1470" s="26"/>
    </row>
    <row r="1471" spans="1:5" x14ac:dyDescent="0.15">
      <c r="A1471" s="2"/>
      <c r="B1471" s="31"/>
      <c r="C1471" s="2"/>
      <c r="D1471" s="2"/>
      <c r="E1471" s="26"/>
    </row>
    <row r="1472" spans="1:5" x14ac:dyDescent="0.15">
      <c r="A1472" s="2"/>
      <c r="B1472" s="31"/>
      <c r="C1472" s="2"/>
      <c r="D1472" s="2"/>
      <c r="E1472" s="26"/>
    </row>
    <row r="1473" spans="1:5" x14ac:dyDescent="0.15">
      <c r="A1473" s="2"/>
      <c r="B1473" s="31"/>
      <c r="C1473" s="2"/>
      <c r="D1473" s="2"/>
      <c r="E1473" s="26"/>
    </row>
    <row r="1474" spans="1:5" x14ac:dyDescent="0.15">
      <c r="A1474" s="2"/>
      <c r="B1474" s="31"/>
      <c r="C1474" s="2"/>
      <c r="D1474" s="2"/>
      <c r="E1474" s="26"/>
    </row>
    <row r="1475" spans="1:5" x14ac:dyDescent="0.15">
      <c r="A1475" s="2"/>
      <c r="B1475" s="31"/>
      <c r="C1475" s="2"/>
      <c r="D1475" s="2"/>
      <c r="E1475" s="26"/>
    </row>
    <row r="1476" spans="1:5" x14ac:dyDescent="0.15">
      <c r="A1476" s="2"/>
      <c r="B1476" s="31"/>
      <c r="C1476" s="2"/>
      <c r="D1476" s="2"/>
      <c r="E1476" s="26"/>
    </row>
    <row r="1477" spans="1:5" x14ac:dyDescent="0.15">
      <c r="A1477" s="2"/>
      <c r="B1477" s="31"/>
      <c r="C1477" s="2"/>
      <c r="D1477" s="2"/>
      <c r="E1477" s="26"/>
    </row>
    <row r="1478" spans="1:5" x14ac:dyDescent="0.15">
      <c r="A1478" s="2"/>
      <c r="B1478" s="31"/>
      <c r="C1478" s="2"/>
      <c r="D1478" s="2"/>
      <c r="E1478" s="26"/>
    </row>
    <row r="1479" spans="1:5" x14ac:dyDescent="0.15">
      <c r="A1479" s="2"/>
      <c r="B1479" s="31"/>
      <c r="C1479" s="2"/>
      <c r="D1479" s="2"/>
      <c r="E1479" s="26"/>
    </row>
    <row r="1480" spans="1:5" x14ac:dyDescent="0.15">
      <c r="A1480" s="2"/>
      <c r="B1480" s="31"/>
      <c r="C1480" s="2"/>
      <c r="D1480" s="2"/>
      <c r="E1480" s="26"/>
    </row>
    <row r="1481" spans="1:5" x14ac:dyDescent="0.15">
      <c r="A1481" s="2"/>
      <c r="B1481" s="31"/>
      <c r="C1481" s="2"/>
      <c r="D1481" s="2"/>
      <c r="E1481" s="26"/>
    </row>
    <row r="1482" spans="1:5" x14ac:dyDescent="0.15">
      <c r="A1482" s="2"/>
      <c r="B1482" s="31"/>
      <c r="C1482" s="2"/>
      <c r="D1482" s="2"/>
      <c r="E1482" s="26"/>
    </row>
    <row r="1483" spans="1:5" x14ac:dyDescent="0.15">
      <c r="A1483" s="2"/>
      <c r="B1483" s="31"/>
      <c r="C1483" s="2"/>
      <c r="D1483" s="2"/>
      <c r="E1483" s="26"/>
    </row>
    <row r="1484" spans="1:5" x14ac:dyDescent="0.15">
      <c r="A1484" s="2"/>
      <c r="B1484" s="31"/>
      <c r="C1484" s="2"/>
      <c r="D1484" s="2"/>
      <c r="E1484" s="26"/>
    </row>
    <row r="1485" spans="1:5" x14ac:dyDescent="0.15">
      <c r="A1485" s="2"/>
      <c r="B1485" s="31"/>
      <c r="C1485" s="2"/>
      <c r="D1485" s="2"/>
      <c r="E1485" s="26"/>
    </row>
    <row r="1486" spans="1:5" x14ac:dyDescent="0.15">
      <c r="A1486" s="2"/>
      <c r="B1486" s="31"/>
      <c r="C1486" s="2"/>
      <c r="D1486" s="2"/>
      <c r="E1486" s="26"/>
    </row>
    <row r="1487" spans="1:5" x14ac:dyDescent="0.15">
      <c r="A1487" s="2"/>
      <c r="B1487" s="31"/>
      <c r="C1487" s="2"/>
      <c r="D1487" s="2"/>
      <c r="E1487" s="26"/>
    </row>
    <row r="1488" spans="1:5" x14ac:dyDescent="0.15">
      <c r="A1488" s="2"/>
      <c r="B1488" s="31"/>
      <c r="C1488" s="2"/>
      <c r="D1488" s="2"/>
      <c r="E1488" s="26"/>
    </row>
    <row r="1489" spans="1:5" x14ac:dyDescent="0.15">
      <c r="A1489" s="2"/>
      <c r="B1489" s="31"/>
      <c r="C1489" s="2"/>
      <c r="D1489" s="2"/>
      <c r="E1489" s="26"/>
    </row>
    <row r="1490" spans="1:5" x14ac:dyDescent="0.15">
      <c r="A1490" s="2"/>
      <c r="B1490" s="31"/>
      <c r="C1490" s="2"/>
      <c r="D1490" s="2"/>
      <c r="E1490" s="26"/>
    </row>
    <row r="1491" spans="1:5" x14ac:dyDescent="0.15">
      <c r="A1491" s="2"/>
      <c r="B1491" s="31"/>
      <c r="C1491" s="2"/>
      <c r="D1491" s="2"/>
      <c r="E1491" s="26"/>
    </row>
    <row r="1492" spans="1:5" x14ac:dyDescent="0.15">
      <c r="A1492" s="2"/>
      <c r="B1492" s="31"/>
      <c r="C1492" s="2"/>
      <c r="D1492" s="2"/>
      <c r="E1492" s="26"/>
    </row>
    <row r="1493" spans="1:5" x14ac:dyDescent="0.15">
      <c r="A1493" s="2"/>
      <c r="B1493" s="31"/>
      <c r="C1493" s="2"/>
      <c r="D1493" s="2"/>
      <c r="E1493" s="26"/>
    </row>
    <row r="1494" spans="1:5" x14ac:dyDescent="0.15">
      <c r="A1494" s="2"/>
      <c r="B1494" s="31"/>
      <c r="C1494" s="2"/>
      <c r="D1494" s="2"/>
      <c r="E1494" s="26"/>
    </row>
    <row r="1495" spans="1:5" x14ac:dyDescent="0.15">
      <c r="A1495" s="2"/>
      <c r="B1495" s="31"/>
      <c r="C1495" s="2"/>
      <c r="D1495" s="2"/>
      <c r="E1495" s="26"/>
    </row>
    <row r="1496" spans="1:5" x14ac:dyDescent="0.15">
      <c r="A1496" s="2"/>
      <c r="B1496" s="31"/>
      <c r="C1496" s="2"/>
      <c r="D1496" s="2"/>
      <c r="E1496" s="26"/>
    </row>
    <row r="1497" spans="1:5" x14ac:dyDescent="0.15">
      <c r="A1497" s="2"/>
      <c r="B1497" s="31"/>
      <c r="C1497" s="2"/>
      <c r="D1497" s="2"/>
      <c r="E1497" s="26"/>
    </row>
    <row r="1498" spans="1:5" x14ac:dyDescent="0.15">
      <c r="A1498" s="2"/>
      <c r="B1498" s="31"/>
      <c r="C1498" s="2"/>
      <c r="D1498" s="2"/>
      <c r="E1498" s="26"/>
    </row>
    <row r="1499" spans="1:5" x14ac:dyDescent="0.15">
      <c r="A1499" s="2"/>
      <c r="B1499" s="31"/>
      <c r="C1499" s="2"/>
      <c r="D1499" s="2"/>
      <c r="E1499" s="26"/>
    </row>
    <row r="1500" spans="1:5" x14ac:dyDescent="0.15">
      <c r="A1500" s="2"/>
      <c r="B1500" s="31"/>
      <c r="C1500" s="2"/>
      <c r="D1500" s="2"/>
      <c r="E1500" s="26"/>
    </row>
    <row r="1501" spans="1:5" x14ac:dyDescent="0.15">
      <c r="A1501" s="2"/>
      <c r="B1501" s="31"/>
      <c r="C1501" s="2"/>
      <c r="D1501" s="2"/>
      <c r="E1501" s="26"/>
    </row>
    <row r="1502" spans="1:5" x14ac:dyDescent="0.15">
      <c r="A1502" s="2"/>
      <c r="B1502" s="31"/>
      <c r="C1502" s="2"/>
      <c r="D1502" s="2"/>
      <c r="E1502" s="26"/>
    </row>
    <row r="1503" spans="1:5" x14ac:dyDescent="0.15">
      <c r="A1503" s="2"/>
      <c r="B1503" s="31"/>
      <c r="C1503" s="2"/>
      <c r="D1503" s="2"/>
      <c r="E1503" s="26"/>
    </row>
    <row r="1504" spans="1:5" x14ac:dyDescent="0.15">
      <c r="A1504" s="2"/>
      <c r="B1504" s="31"/>
      <c r="C1504" s="2"/>
      <c r="D1504" s="2"/>
      <c r="E1504" s="26"/>
    </row>
    <row r="1505" spans="1:5" x14ac:dyDescent="0.15">
      <c r="A1505" s="2"/>
      <c r="B1505" s="31"/>
      <c r="C1505" s="2"/>
      <c r="D1505" s="2"/>
      <c r="E1505" s="26"/>
    </row>
    <row r="1506" spans="1:5" x14ac:dyDescent="0.15">
      <c r="A1506" s="2"/>
      <c r="B1506" s="31"/>
      <c r="C1506" s="2"/>
      <c r="D1506" s="2"/>
      <c r="E1506" s="26"/>
    </row>
    <row r="1507" spans="1:5" x14ac:dyDescent="0.15">
      <c r="A1507" s="2"/>
      <c r="B1507" s="31"/>
      <c r="C1507" s="2"/>
      <c r="D1507" s="2"/>
      <c r="E1507" s="26"/>
    </row>
    <row r="1508" spans="1:5" x14ac:dyDescent="0.15">
      <c r="A1508" s="2"/>
      <c r="B1508" s="31"/>
      <c r="C1508" s="2"/>
      <c r="D1508" s="2"/>
      <c r="E1508" s="26"/>
    </row>
    <row r="1509" spans="1:5" x14ac:dyDescent="0.15">
      <c r="A1509" s="2"/>
      <c r="B1509" s="31"/>
      <c r="C1509" s="2"/>
      <c r="D1509" s="2"/>
      <c r="E1509" s="26"/>
    </row>
    <row r="1510" spans="1:5" x14ac:dyDescent="0.15">
      <c r="A1510" s="2"/>
      <c r="B1510" s="31"/>
      <c r="C1510" s="2"/>
      <c r="D1510" s="2"/>
      <c r="E1510" s="26"/>
    </row>
    <row r="1511" spans="1:5" x14ac:dyDescent="0.15">
      <c r="A1511" s="2"/>
      <c r="B1511" s="31"/>
      <c r="C1511" s="2"/>
      <c r="D1511" s="2"/>
      <c r="E1511" s="26"/>
    </row>
    <row r="1512" spans="1:5" x14ac:dyDescent="0.15">
      <c r="A1512" s="2"/>
      <c r="B1512" s="31"/>
      <c r="C1512" s="2"/>
      <c r="D1512" s="2"/>
      <c r="E1512" s="26"/>
    </row>
    <row r="1513" spans="1:5" x14ac:dyDescent="0.15">
      <c r="A1513" s="2"/>
      <c r="B1513" s="31"/>
      <c r="C1513" s="2"/>
      <c r="D1513" s="2"/>
      <c r="E1513" s="26"/>
    </row>
    <row r="1514" spans="1:5" x14ac:dyDescent="0.15">
      <c r="A1514" s="2"/>
      <c r="B1514" s="31"/>
      <c r="C1514" s="2"/>
      <c r="D1514" s="2"/>
      <c r="E1514" s="26"/>
    </row>
    <row r="1515" spans="1:5" x14ac:dyDescent="0.15">
      <c r="A1515" s="2"/>
      <c r="B1515" s="31"/>
      <c r="C1515" s="2"/>
      <c r="D1515" s="2"/>
      <c r="E1515" s="26"/>
    </row>
    <row r="1516" spans="1:5" x14ac:dyDescent="0.15">
      <c r="A1516" s="2"/>
      <c r="B1516" s="31"/>
      <c r="C1516" s="2"/>
      <c r="D1516" s="2"/>
      <c r="E1516" s="26"/>
    </row>
    <row r="1517" spans="1:5" x14ac:dyDescent="0.15">
      <c r="A1517" s="2"/>
      <c r="B1517" s="31"/>
      <c r="C1517" s="2"/>
      <c r="D1517" s="2"/>
      <c r="E1517" s="26"/>
    </row>
    <row r="1518" spans="1:5" x14ac:dyDescent="0.15">
      <c r="A1518" s="2"/>
      <c r="B1518" s="31"/>
      <c r="C1518" s="2"/>
      <c r="D1518" s="2"/>
      <c r="E1518" s="26"/>
    </row>
    <row r="1519" spans="1:5" x14ac:dyDescent="0.15">
      <c r="A1519" s="2"/>
      <c r="B1519" s="31"/>
      <c r="C1519" s="2"/>
      <c r="D1519" s="2"/>
      <c r="E1519" s="26"/>
    </row>
    <row r="1520" spans="1:5" x14ac:dyDescent="0.15">
      <c r="A1520" s="2"/>
      <c r="B1520" s="31"/>
      <c r="C1520" s="2"/>
      <c r="D1520" s="2"/>
      <c r="E1520" s="26"/>
    </row>
    <row r="1521" spans="1:5" x14ac:dyDescent="0.15">
      <c r="A1521" s="2"/>
      <c r="B1521" s="31"/>
      <c r="C1521" s="2"/>
      <c r="D1521" s="2"/>
      <c r="E1521" s="26"/>
    </row>
    <row r="1522" spans="1:5" x14ac:dyDescent="0.15">
      <c r="A1522" s="2"/>
      <c r="B1522" s="31"/>
      <c r="C1522" s="2"/>
      <c r="D1522" s="2"/>
      <c r="E1522" s="26"/>
    </row>
    <row r="1523" spans="1:5" x14ac:dyDescent="0.15">
      <c r="A1523" s="2"/>
      <c r="B1523" s="31"/>
      <c r="C1523" s="2"/>
      <c r="D1523" s="2"/>
      <c r="E1523" s="26"/>
    </row>
    <row r="1524" spans="1:5" x14ac:dyDescent="0.15">
      <c r="A1524" s="2"/>
      <c r="B1524" s="31"/>
      <c r="C1524" s="2"/>
      <c r="D1524" s="2"/>
      <c r="E1524" s="26"/>
    </row>
    <row r="1525" spans="1:5" x14ac:dyDescent="0.15">
      <c r="A1525" s="2"/>
      <c r="B1525" s="31"/>
      <c r="C1525" s="2"/>
      <c r="D1525" s="2"/>
      <c r="E1525" s="26"/>
    </row>
    <row r="1526" spans="1:5" x14ac:dyDescent="0.15">
      <c r="A1526" s="2"/>
      <c r="B1526" s="31"/>
      <c r="C1526" s="2"/>
      <c r="D1526" s="2"/>
      <c r="E1526" s="26"/>
    </row>
    <row r="1527" spans="1:5" x14ac:dyDescent="0.15">
      <c r="A1527" s="2"/>
      <c r="B1527" s="31"/>
      <c r="C1527" s="2"/>
      <c r="D1527" s="2"/>
      <c r="E1527" s="26"/>
    </row>
    <row r="1528" spans="1:5" x14ac:dyDescent="0.15">
      <c r="A1528" s="2"/>
      <c r="B1528" s="31"/>
      <c r="C1528" s="2"/>
      <c r="D1528" s="2"/>
      <c r="E1528" s="26"/>
    </row>
    <row r="1529" spans="1:5" x14ac:dyDescent="0.15">
      <c r="A1529" s="2"/>
      <c r="B1529" s="31"/>
      <c r="C1529" s="2"/>
      <c r="D1529" s="2"/>
      <c r="E1529" s="26"/>
    </row>
    <row r="1530" spans="1:5" x14ac:dyDescent="0.15">
      <c r="A1530" s="2"/>
      <c r="B1530" s="31"/>
      <c r="C1530" s="2"/>
      <c r="D1530" s="2"/>
      <c r="E1530" s="26"/>
    </row>
    <row r="1531" spans="1:5" x14ac:dyDescent="0.15">
      <c r="A1531" s="2"/>
      <c r="B1531" s="31"/>
      <c r="C1531" s="2"/>
      <c r="D1531" s="2"/>
      <c r="E1531" s="26"/>
    </row>
    <row r="1532" spans="1:5" x14ac:dyDescent="0.15">
      <c r="A1532" s="2"/>
      <c r="B1532" s="31"/>
      <c r="C1532" s="2"/>
      <c r="D1532" s="2"/>
      <c r="E1532" s="26"/>
    </row>
    <row r="1533" spans="1:5" x14ac:dyDescent="0.15">
      <c r="A1533" s="2"/>
      <c r="B1533" s="31"/>
      <c r="C1533" s="2"/>
      <c r="D1533" s="2"/>
      <c r="E1533" s="26"/>
    </row>
    <row r="1534" spans="1:5" x14ac:dyDescent="0.15">
      <c r="A1534" s="2"/>
      <c r="B1534" s="31"/>
      <c r="C1534" s="2"/>
      <c r="D1534" s="2"/>
      <c r="E1534" s="26"/>
    </row>
    <row r="1535" spans="1:5" x14ac:dyDescent="0.15">
      <c r="A1535" s="2"/>
      <c r="B1535" s="31"/>
      <c r="C1535" s="2"/>
      <c r="D1535" s="2"/>
      <c r="E1535" s="26"/>
    </row>
    <row r="1536" spans="1:5" x14ac:dyDescent="0.15">
      <c r="A1536" s="2"/>
      <c r="B1536" s="31"/>
      <c r="C1536" s="2"/>
      <c r="D1536" s="2"/>
      <c r="E1536" s="26"/>
    </row>
    <row r="1537" spans="1:5" x14ac:dyDescent="0.15">
      <c r="A1537" s="2"/>
      <c r="B1537" s="31"/>
      <c r="C1537" s="2"/>
      <c r="D1537" s="2"/>
      <c r="E1537" s="26"/>
    </row>
    <row r="1538" spans="1:5" x14ac:dyDescent="0.15">
      <c r="A1538" s="2"/>
      <c r="B1538" s="31"/>
      <c r="C1538" s="2"/>
      <c r="D1538" s="2"/>
      <c r="E1538" s="26"/>
    </row>
    <row r="1539" spans="1:5" x14ac:dyDescent="0.15">
      <c r="A1539" s="2"/>
      <c r="B1539" s="31"/>
      <c r="C1539" s="2"/>
      <c r="D1539" s="2"/>
      <c r="E1539" s="26"/>
    </row>
    <row r="1540" spans="1:5" x14ac:dyDescent="0.15">
      <c r="A1540" s="2"/>
      <c r="B1540" s="31"/>
      <c r="C1540" s="2"/>
      <c r="D1540" s="2"/>
      <c r="E1540" s="26"/>
    </row>
    <row r="1541" spans="1:5" x14ac:dyDescent="0.15">
      <c r="A1541" s="2"/>
      <c r="B1541" s="31"/>
      <c r="C1541" s="2"/>
      <c r="D1541" s="2"/>
      <c r="E1541" s="26"/>
    </row>
    <row r="1542" spans="1:5" x14ac:dyDescent="0.15">
      <c r="A1542" s="2"/>
      <c r="B1542" s="31"/>
      <c r="C1542" s="2"/>
      <c r="D1542" s="2"/>
      <c r="E1542" s="26"/>
    </row>
    <row r="1543" spans="1:5" x14ac:dyDescent="0.15">
      <c r="A1543" s="2"/>
      <c r="B1543" s="31"/>
      <c r="C1543" s="2"/>
      <c r="D1543" s="2"/>
      <c r="E1543" s="26"/>
    </row>
    <row r="1544" spans="1:5" x14ac:dyDescent="0.15">
      <c r="A1544" s="2"/>
      <c r="B1544" s="31"/>
      <c r="C1544" s="2"/>
      <c r="D1544" s="2"/>
      <c r="E1544" s="26"/>
    </row>
    <row r="1545" spans="1:5" x14ac:dyDescent="0.15">
      <c r="A1545" s="2"/>
      <c r="B1545" s="31"/>
      <c r="C1545" s="2"/>
      <c r="D1545" s="2"/>
      <c r="E1545" s="26"/>
    </row>
    <row r="1546" spans="1:5" x14ac:dyDescent="0.15">
      <c r="A1546" s="2"/>
      <c r="B1546" s="31"/>
      <c r="C1546" s="2"/>
      <c r="D1546" s="2"/>
      <c r="E1546" s="26"/>
    </row>
    <row r="1547" spans="1:5" x14ac:dyDescent="0.15">
      <c r="A1547" s="2"/>
      <c r="B1547" s="31"/>
      <c r="C1547" s="2"/>
      <c r="D1547" s="2"/>
      <c r="E1547" s="26"/>
    </row>
    <row r="1548" spans="1:5" x14ac:dyDescent="0.15">
      <c r="A1548" s="2"/>
      <c r="B1548" s="31"/>
      <c r="C1548" s="2"/>
      <c r="D1548" s="2"/>
      <c r="E1548" s="26"/>
    </row>
    <row r="1549" spans="1:5" x14ac:dyDescent="0.15">
      <c r="A1549" s="2"/>
      <c r="B1549" s="31"/>
      <c r="C1549" s="2"/>
      <c r="D1549" s="2"/>
      <c r="E1549" s="26"/>
    </row>
    <row r="1550" spans="1:5" x14ac:dyDescent="0.15">
      <c r="A1550" s="2"/>
      <c r="B1550" s="31"/>
      <c r="C1550" s="2"/>
      <c r="D1550" s="2"/>
      <c r="E1550" s="26"/>
    </row>
    <row r="1551" spans="1:5" x14ac:dyDescent="0.15">
      <c r="A1551" s="2"/>
      <c r="B1551" s="31"/>
      <c r="C1551" s="2"/>
      <c r="D1551" s="2"/>
      <c r="E1551" s="26"/>
    </row>
    <row r="1552" spans="1:5" x14ac:dyDescent="0.15">
      <c r="A1552" s="2"/>
      <c r="B1552" s="31"/>
      <c r="C1552" s="2"/>
      <c r="D1552" s="2"/>
      <c r="E1552" s="26"/>
    </row>
    <row r="1553" spans="1:5" x14ac:dyDescent="0.15">
      <c r="A1553" s="2"/>
      <c r="B1553" s="31"/>
      <c r="C1553" s="2"/>
      <c r="D1553" s="2"/>
      <c r="E1553" s="26"/>
    </row>
    <row r="1554" spans="1:5" x14ac:dyDescent="0.15">
      <c r="A1554" s="2"/>
      <c r="B1554" s="31"/>
      <c r="C1554" s="2"/>
      <c r="D1554" s="2"/>
      <c r="E1554" s="26"/>
    </row>
    <row r="1555" spans="1:5" x14ac:dyDescent="0.15">
      <c r="A1555" s="2"/>
      <c r="B1555" s="31"/>
      <c r="C1555" s="2"/>
      <c r="D1555" s="2"/>
      <c r="E1555" s="26"/>
    </row>
    <row r="1556" spans="1:5" x14ac:dyDescent="0.15">
      <c r="A1556" s="2"/>
      <c r="B1556" s="31"/>
      <c r="C1556" s="2"/>
      <c r="D1556" s="2"/>
      <c r="E1556" s="26"/>
    </row>
    <row r="1557" spans="1:5" x14ac:dyDescent="0.15">
      <c r="A1557" s="2"/>
      <c r="B1557" s="31"/>
      <c r="C1557" s="2"/>
      <c r="D1557" s="2"/>
      <c r="E1557" s="26"/>
    </row>
    <row r="1558" spans="1:5" x14ac:dyDescent="0.15">
      <c r="A1558" s="2"/>
      <c r="B1558" s="31"/>
      <c r="C1558" s="2"/>
      <c r="D1558" s="2"/>
      <c r="E1558" s="26"/>
    </row>
    <row r="1559" spans="1:5" x14ac:dyDescent="0.15">
      <c r="A1559" s="2"/>
      <c r="B1559" s="31"/>
      <c r="C1559" s="2"/>
      <c r="D1559" s="2"/>
      <c r="E1559" s="26"/>
    </row>
    <row r="1560" spans="1:5" x14ac:dyDescent="0.15">
      <c r="A1560" s="2"/>
      <c r="B1560" s="31"/>
      <c r="C1560" s="2"/>
      <c r="D1560" s="2"/>
      <c r="E1560" s="26"/>
    </row>
    <row r="1561" spans="1:5" x14ac:dyDescent="0.15">
      <c r="A1561" s="2"/>
      <c r="B1561" s="31"/>
      <c r="C1561" s="2"/>
      <c r="D1561" s="2"/>
      <c r="E1561" s="26"/>
    </row>
    <row r="1562" spans="1:5" x14ac:dyDescent="0.15">
      <c r="A1562" s="2"/>
      <c r="B1562" s="31"/>
      <c r="C1562" s="2"/>
      <c r="D1562" s="2"/>
      <c r="E1562" s="26"/>
    </row>
    <row r="1563" spans="1:5" x14ac:dyDescent="0.15">
      <c r="A1563" s="2"/>
      <c r="B1563" s="31"/>
      <c r="C1563" s="2"/>
      <c r="D1563" s="2"/>
      <c r="E1563" s="26"/>
    </row>
    <row r="1564" spans="1:5" x14ac:dyDescent="0.15">
      <c r="A1564" s="2"/>
      <c r="B1564" s="31"/>
      <c r="C1564" s="2"/>
      <c r="D1564" s="2"/>
      <c r="E1564" s="26"/>
    </row>
    <row r="1565" spans="1:5" x14ac:dyDescent="0.15">
      <c r="A1565" s="2"/>
      <c r="B1565" s="31"/>
      <c r="C1565" s="2"/>
      <c r="D1565" s="2"/>
      <c r="E1565" s="26"/>
    </row>
    <row r="1566" spans="1:5" x14ac:dyDescent="0.15">
      <c r="A1566" s="2"/>
      <c r="B1566" s="31"/>
      <c r="C1566" s="2"/>
      <c r="D1566" s="2"/>
      <c r="E1566" s="26"/>
    </row>
    <row r="1567" spans="1:5" x14ac:dyDescent="0.15">
      <c r="A1567" s="2"/>
      <c r="B1567" s="31"/>
      <c r="C1567" s="2"/>
      <c r="D1567" s="2"/>
      <c r="E1567" s="26"/>
    </row>
    <row r="1568" spans="1:5" x14ac:dyDescent="0.15">
      <c r="A1568" s="2"/>
      <c r="B1568" s="31"/>
      <c r="C1568" s="2"/>
      <c r="D1568" s="2"/>
      <c r="E1568" s="26"/>
    </row>
    <row r="1569" spans="1:5" x14ac:dyDescent="0.15">
      <c r="A1569" s="2"/>
      <c r="B1569" s="31"/>
      <c r="C1569" s="2"/>
      <c r="D1569" s="2"/>
      <c r="E1569" s="26"/>
    </row>
    <row r="1570" spans="1:5" x14ac:dyDescent="0.15">
      <c r="A1570" s="2"/>
      <c r="B1570" s="31"/>
      <c r="C1570" s="2"/>
      <c r="D1570" s="2"/>
      <c r="E1570" s="26"/>
    </row>
    <row r="1571" spans="1:5" x14ac:dyDescent="0.15">
      <c r="A1571" s="2"/>
      <c r="B1571" s="31"/>
      <c r="C1571" s="2"/>
      <c r="D1571" s="2"/>
      <c r="E1571" s="26"/>
    </row>
    <row r="1572" spans="1:5" x14ac:dyDescent="0.15">
      <c r="A1572" s="2"/>
      <c r="B1572" s="31"/>
      <c r="C1572" s="2"/>
      <c r="D1572" s="2"/>
      <c r="E1572" s="26"/>
    </row>
    <row r="1573" spans="1:5" x14ac:dyDescent="0.15">
      <c r="A1573" s="2"/>
      <c r="B1573" s="31"/>
      <c r="C1573" s="2"/>
      <c r="D1573" s="2"/>
      <c r="E1573" s="26"/>
    </row>
    <row r="1574" spans="1:5" x14ac:dyDescent="0.15">
      <c r="A1574" s="2"/>
      <c r="B1574" s="31"/>
      <c r="C1574" s="2"/>
      <c r="D1574" s="2"/>
      <c r="E1574" s="26"/>
    </row>
    <row r="1575" spans="1:5" x14ac:dyDescent="0.15">
      <c r="A1575" s="2"/>
      <c r="B1575" s="31"/>
      <c r="C1575" s="2"/>
      <c r="D1575" s="2"/>
      <c r="E1575" s="26"/>
    </row>
    <row r="1576" spans="1:5" x14ac:dyDescent="0.15">
      <c r="A1576" s="2"/>
      <c r="B1576" s="31"/>
      <c r="C1576" s="2"/>
      <c r="D1576" s="2"/>
      <c r="E1576" s="26"/>
    </row>
    <row r="1577" spans="1:5" x14ac:dyDescent="0.15">
      <c r="A1577" s="2"/>
      <c r="B1577" s="31"/>
      <c r="C1577" s="2"/>
      <c r="D1577" s="2"/>
      <c r="E1577" s="26"/>
    </row>
    <row r="1578" spans="1:5" x14ac:dyDescent="0.15">
      <c r="A1578" s="2"/>
      <c r="B1578" s="31"/>
      <c r="C1578" s="2"/>
      <c r="D1578" s="2"/>
      <c r="E1578" s="26"/>
    </row>
    <row r="1579" spans="1:5" x14ac:dyDescent="0.15">
      <c r="A1579" s="2"/>
      <c r="B1579" s="31"/>
      <c r="C1579" s="2"/>
      <c r="D1579" s="2"/>
      <c r="E1579" s="26"/>
    </row>
    <row r="1580" spans="1:5" x14ac:dyDescent="0.15">
      <c r="A1580" s="2"/>
      <c r="B1580" s="31"/>
      <c r="C1580" s="2"/>
      <c r="D1580" s="2"/>
      <c r="E1580" s="26"/>
    </row>
    <row r="1581" spans="1:5" x14ac:dyDescent="0.15">
      <c r="A1581" s="2"/>
      <c r="B1581" s="31"/>
      <c r="C1581" s="2"/>
      <c r="D1581" s="2"/>
      <c r="E1581" s="26"/>
    </row>
    <row r="1582" spans="1:5" x14ac:dyDescent="0.15">
      <c r="A1582" s="2"/>
      <c r="B1582" s="31"/>
      <c r="C1582" s="2"/>
      <c r="D1582" s="2"/>
      <c r="E1582" s="26"/>
    </row>
    <row r="1583" spans="1:5" x14ac:dyDescent="0.15">
      <c r="A1583" s="2"/>
      <c r="B1583" s="31"/>
      <c r="C1583" s="2"/>
      <c r="D1583" s="2"/>
      <c r="E1583" s="26"/>
    </row>
    <row r="1584" spans="1:5" x14ac:dyDescent="0.15">
      <c r="A1584" s="2"/>
      <c r="B1584" s="31"/>
      <c r="C1584" s="2"/>
      <c r="D1584" s="2"/>
      <c r="E1584" s="26"/>
    </row>
    <row r="1585" spans="1:5" x14ac:dyDescent="0.15">
      <c r="A1585" s="2"/>
      <c r="B1585" s="31"/>
      <c r="C1585" s="2"/>
      <c r="D1585" s="2"/>
      <c r="E1585" s="26"/>
    </row>
    <row r="1586" spans="1:5" x14ac:dyDescent="0.15">
      <c r="A1586" s="2"/>
      <c r="B1586" s="31"/>
      <c r="C1586" s="2"/>
      <c r="D1586" s="2"/>
      <c r="E1586" s="26"/>
    </row>
    <row r="1587" spans="1:5" x14ac:dyDescent="0.15">
      <c r="A1587" s="2"/>
      <c r="B1587" s="31"/>
      <c r="C1587" s="2"/>
      <c r="D1587" s="2"/>
      <c r="E1587" s="26"/>
    </row>
    <row r="1588" spans="1:5" x14ac:dyDescent="0.15">
      <c r="A1588" s="2"/>
      <c r="B1588" s="31"/>
      <c r="C1588" s="2"/>
      <c r="D1588" s="2"/>
      <c r="E1588" s="26"/>
    </row>
    <row r="1589" spans="1:5" x14ac:dyDescent="0.15">
      <c r="A1589" s="2"/>
      <c r="B1589" s="31"/>
      <c r="C1589" s="2"/>
      <c r="D1589" s="2"/>
      <c r="E1589" s="26"/>
    </row>
    <row r="1590" spans="1:5" x14ac:dyDescent="0.15">
      <c r="A1590" s="2"/>
      <c r="B1590" s="31"/>
      <c r="C1590" s="2"/>
      <c r="D1590" s="2"/>
      <c r="E1590" s="26"/>
    </row>
    <row r="1591" spans="1:5" x14ac:dyDescent="0.15">
      <c r="A1591" s="2"/>
      <c r="B1591" s="31"/>
      <c r="C1591" s="2"/>
      <c r="D1591" s="2"/>
      <c r="E1591" s="26"/>
    </row>
    <row r="1592" spans="1:5" x14ac:dyDescent="0.15">
      <c r="A1592" s="2"/>
      <c r="B1592" s="31"/>
      <c r="C1592" s="2"/>
      <c r="D1592" s="2"/>
      <c r="E1592" s="26"/>
    </row>
    <row r="1593" spans="1:5" x14ac:dyDescent="0.15">
      <c r="A1593" s="2"/>
      <c r="B1593" s="31"/>
      <c r="C1593" s="2"/>
      <c r="D1593" s="2"/>
      <c r="E1593" s="26"/>
    </row>
    <row r="1594" spans="1:5" x14ac:dyDescent="0.15">
      <c r="A1594" s="2"/>
      <c r="B1594" s="31"/>
      <c r="C1594" s="2"/>
      <c r="D1594" s="2"/>
      <c r="E1594" s="26"/>
    </row>
    <row r="1595" spans="1:5" x14ac:dyDescent="0.15">
      <c r="A1595" s="2"/>
      <c r="B1595" s="31"/>
      <c r="C1595" s="2"/>
      <c r="D1595" s="2"/>
      <c r="E1595" s="26"/>
    </row>
    <row r="1596" spans="1:5" x14ac:dyDescent="0.15">
      <c r="A1596" s="2"/>
      <c r="B1596" s="31"/>
      <c r="C1596" s="2"/>
      <c r="D1596" s="2"/>
      <c r="E1596" s="26"/>
    </row>
    <row r="1597" spans="1:5" x14ac:dyDescent="0.15">
      <c r="A1597" s="2"/>
      <c r="B1597" s="31"/>
      <c r="C1597" s="2"/>
      <c r="D1597" s="2"/>
      <c r="E1597" s="26"/>
    </row>
    <row r="1598" spans="1:5" x14ac:dyDescent="0.15">
      <c r="A1598" s="2"/>
      <c r="B1598" s="31"/>
      <c r="C1598" s="2"/>
      <c r="D1598" s="2"/>
      <c r="E1598" s="26"/>
    </row>
    <row r="1599" spans="1:5" x14ac:dyDescent="0.15">
      <c r="A1599" s="2"/>
      <c r="B1599" s="31"/>
      <c r="C1599" s="2"/>
      <c r="D1599" s="2"/>
      <c r="E1599" s="26"/>
    </row>
    <row r="1600" spans="1:5" x14ac:dyDescent="0.15">
      <c r="A1600" s="2"/>
      <c r="B1600" s="31"/>
      <c r="C1600" s="2"/>
      <c r="D1600" s="2"/>
      <c r="E1600" s="26"/>
    </row>
    <row r="1601" spans="1:5" x14ac:dyDescent="0.15">
      <c r="A1601" s="2"/>
      <c r="B1601" s="31"/>
      <c r="C1601" s="2"/>
      <c r="D1601" s="2"/>
      <c r="E1601" s="26"/>
    </row>
    <row r="1602" spans="1:5" x14ac:dyDescent="0.15">
      <c r="A1602" s="2"/>
      <c r="B1602" s="31"/>
      <c r="C1602" s="2"/>
      <c r="D1602" s="2"/>
      <c r="E1602" s="26"/>
    </row>
    <row r="1603" spans="1:5" x14ac:dyDescent="0.15">
      <c r="A1603" s="2"/>
      <c r="B1603" s="31"/>
      <c r="C1603" s="2"/>
      <c r="D1603" s="2"/>
      <c r="E1603" s="26"/>
    </row>
    <row r="1604" spans="1:5" x14ac:dyDescent="0.15">
      <c r="A1604" s="2"/>
      <c r="B1604" s="31"/>
      <c r="C1604" s="2"/>
      <c r="D1604" s="2"/>
      <c r="E1604" s="26"/>
    </row>
    <row r="1605" spans="1:5" x14ac:dyDescent="0.15">
      <c r="A1605" s="2"/>
      <c r="B1605" s="31"/>
      <c r="C1605" s="2"/>
      <c r="D1605" s="2"/>
      <c r="E1605" s="26"/>
    </row>
    <row r="1606" spans="1:5" x14ac:dyDescent="0.15">
      <c r="A1606" s="2"/>
      <c r="B1606" s="31"/>
      <c r="C1606" s="2"/>
      <c r="D1606" s="2"/>
      <c r="E1606" s="26"/>
    </row>
    <row r="1607" spans="1:5" x14ac:dyDescent="0.15">
      <c r="A1607" s="2"/>
      <c r="B1607" s="31"/>
      <c r="C1607" s="2"/>
      <c r="D1607" s="2"/>
      <c r="E1607" s="26"/>
    </row>
    <row r="1608" spans="1:5" x14ac:dyDescent="0.15">
      <c r="A1608" s="2"/>
      <c r="B1608" s="31"/>
      <c r="C1608" s="2"/>
      <c r="D1608" s="2"/>
      <c r="E1608" s="26"/>
    </row>
    <row r="1609" spans="1:5" x14ac:dyDescent="0.15">
      <c r="A1609" s="2"/>
      <c r="B1609" s="31"/>
      <c r="C1609" s="2"/>
      <c r="D1609" s="2"/>
      <c r="E1609" s="26"/>
    </row>
    <row r="1610" spans="1:5" x14ac:dyDescent="0.15">
      <c r="A1610" s="2"/>
      <c r="B1610" s="31"/>
      <c r="C1610" s="2"/>
      <c r="D1610" s="2"/>
      <c r="E1610" s="26"/>
    </row>
    <row r="1611" spans="1:5" x14ac:dyDescent="0.15">
      <c r="A1611" s="2"/>
      <c r="B1611" s="31"/>
      <c r="C1611" s="2"/>
      <c r="D1611" s="2"/>
      <c r="E1611" s="26"/>
    </row>
    <row r="1612" spans="1:5" x14ac:dyDescent="0.15">
      <c r="A1612" s="2"/>
      <c r="B1612" s="31"/>
      <c r="C1612" s="2"/>
      <c r="D1612" s="2"/>
      <c r="E1612" s="26"/>
    </row>
    <row r="1613" spans="1:5" x14ac:dyDescent="0.15">
      <c r="A1613" s="2"/>
      <c r="B1613" s="31"/>
      <c r="C1613" s="2"/>
      <c r="D1613" s="2"/>
      <c r="E1613" s="26"/>
    </row>
    <row r="1614" spans="1:5" x14ac:dyDescent="0.15">
      <c r="A1614" s="2"/>
      <c r="B1614" s="31"/>
      <c r="C1614" s="2"/>
      <c r="D1614" s="2"/>
      <c r="E1614" s="26"/>
    </row>
    <row r="1615" spans="1:5" x14ac:dyDescent="0.15">
      <c r="A1615" s="2"/>
      <c r="B1615" s="31"/>
      <c r="C1615" s="2"/>
      <c r="D1615" s="2"/>
      <c r="E1615" s="26"/>
    </row>
    <row r="1616" spans="1:5" x14ac:dyDescent="0.15">
      <c r="A1616" s="2"/>
      <c r="B1616" s="31"/>
      <c r="C1616" s="2"/>
      <c r="D1616" s="2"/>
      <c r="E1616" s="26"/>
    </row>
    <row r="1617" spans="1:5" x14ac:dyDescent="0.15">
      <c r="A1617" s="2"/>
      <c r="B1617" s="31"/>
      <c r="C1617" s="2"/>
      <c r="D1617" s="2"/>
      <c r="E1617" s="26"/>
    </row>
    <row r="1618" spans="1:5" x14ac:dyDescent="0.15">
      <c r="A1618" s="2"/>
      <c r="B1618" s="31"/>
      <c r="C1618" s="2"/>
      <c r="D1618" s="2"/>
      <c r="E1618" s="26"/>
    </row>
    <row r="1619" spans="1:5" x14ac:dyDescent="0.15">
      <c r="A1619" s="2"/>
      <c r="B1619" s="31"/>
      <c r="C1619" s="2"/>
      <c r="D1619" s="2"/>
      <c r="E1619" s="26"/>
    </row>
    <row r="1620" spans="1:5" x14ac:dyDescent="0.15">
      <c r="A1620" s="2"/>
      <c r="B1620" s="31"/>
      <c r="C1620" s="2"/>
      <c r="D1620" s="2"/>
      <c r="E1620" s="26"/>
    </row>
    <row r="1621" spans="1:5" x14ac:dyDescent="0.15">
      <c r="A1621" s="2"/>
      <c r="B1621" s="31"/>
      <c r="C1621" s="2"/>
      <c r="D1621" s="2"/>
      <c r="E1621" s="26"/>
    </row>
    <row r="1622" spans="1:5" x14ac:dyDescent="0.15">
      <c r="A1622" s="2"/>
      <c r="B1622" s="31"/>
      <c r="C1622" s="2"/>
      <c r="D1622" s="2"/>
      <c r="E1622" s="26"/>
    </row>
    <row r="1623" spans="1:5" x14ac:dyDescent="0.15">
      <c r="A1623" s="2"/>
      <c r="B1623" s="31"/>
      <c r="C1623" s="2"/>
      <c r="D1623" s="2"/>
      <c r="E1623" s="26"/>
    </row>
    <row r="1624" spans="1:5" x14ac:dyDescent="0.15">
      <c r="A1624" s="2"/>
      <c r="B1624" s="31"/>
      <c r="C1624" s="2"/>
      <c r="D1624" s="2"/>
      <c r="E1624" s="26"/>
    </row>
    <row r="1625" spans="1:5" x14ac:dyDescent="0.15">
      <c r="A1625" s="2"/>
      <c r="B1625" s="31"/>
      <c r="C1625" s="2"/>
      <c r="D1625" s="2"/>
      <c r="E1625" s="26"/>
    </row>
    <row r="1626" spans="1:5" x14ac:dyDescent="0.15">
      <c r="A1626" s="2"/>
      <c r="B1626" s="31"/>
      <c r="C1626" s="2"/>
      <c r="D1626" s="2"/>
      <c r="E1626" s="26"/>
    </row>
    <row r="1627" spans="1:5" x14ac:dyDescent="0.15">
      <c r="A1627" s="2"/>
      <c r="B1627" s="31"/>
      <c r="C1627" s="2"/>
      <c r="D1627" s="2"/>
      <c r="E1627" s="26"/>
    </row>
    <row r="1628" spans="1:5" x14ac:dyDescent="0.15">
      <c r="A1628" s="2"/>
      <c r="B1628" s="31"/>
      <c r="C1628" s="2"/>
      <c r="D1628" s="2"/>
      <c r="E1628" s="26"/>
    </row>
    <row r="1629" spans="1:5" x14ac:dyDescent="0.15">
      <c r="A1629" s="2"/>
      <c r="B1629" s="31"/>
      <c r="C1629" s="2"/>
      <c r="D1629" s="2"/>
      <c r="E1629" s="26"/>
    </row>
    <row r="1630" spans="1:5" x14ac:dyDescent="0.15">
      <c r="A1630" s="2"/>
      <c r="B1630" s="31"/>
      <c r="C1630" s="2"/>
      <c r="D1630" s="2"/>
      <c r="E1630" s="26"/>
    </row>
    <row r="1631" spans="1:5" x14ac:dyDescent="0.15">
      <c r="A1631" s="2"/>
      <c r="B1631" s="31"/>
      <c r="C1631" s="2"/>
      <c r="D1631" s="2"/>
      <c r="E1631" s="26"/>
    </row>
    <row r="1632" spans="1:5" x14ac:dyDescent="0.15">
      <c r="A1632" s="2"/>
      <c r="B1632" s="31"/>
      <c r="C1632" s="2"/>
      <c r="D1632" s="2"/>
      <c r="E1632" s="26"/>
    </row>
    <row r="1633" spans="1:5" x14ac:dyDescent="0.15">
      <c r="A1633" s="2"/>
      <c r="B1633" s="31"/>
      <c r="C1633" s="2"/>
      <c r="D1633" s="2"/>
      <c r="E1633" s="26"/>
    </row>
    <row r="1634" spans="1:5" x14ac:dyDescent="0.15">
      <c r="A1634" s="2"/>
      <c r="B1634" s="31"/>
      <c r="C1634" s="2"/>
      <c r="D1634" s="2"/>
      <c r="E1634" s="26"/>
    </row>
    <row r="1635" spans="1:5" x14ac:dyDescent="0.15">
      <c r="A1635" s="2"/>
      <c r="B1635" s="31"/>
      <c r="C1635" s="2"/>
      <c r="D1635" s="2"/>
      <c r="E1635" s="26"/>
    </row>
    <row r="1636" spans="1:5" x14ac:dyDescent="0.15">
      <c r="A1636" s="2"/>
      <c r="B1636" s="31"/>
      <c r="C1636" s="2"/>
      <c r="D1636" s="2"/>
      <c r="E1636" s="26"/>
    </row>
    <row r="1637" spans="1:5" x14ac:dyDescent="0.15">
      <c r="A1637" s="2"/>
      <c r="B1637" s="31"/>
      <c r="C1637" s="2"/>
      <c r="D1637" s="2"/>
      <c r="E1637" s="26"/>
    </row>
    <row r="1638" spans="1:5" x14ac:dyDescent="0.15">
      <c r="A1638" s="2"/>
      <c r="B1638" s="31"/>
      <c r="C1638" s="2"/>
      <c r="D1638" s="2"/>
      <c r="E1638" s="26"/>
    </row>
    <row r="1639" spans="1:5" x14ac:dyDescent="0.15">
      <c r="A1639" s="2"/>
      <c r="B1639" s="31"/>
      <c r="C1639" s="2"/>
      <c r="D1639" s="2"/>
      <c r="E1639" s="26"/>
    </row>
    <row r="1640" spans="1:5" x14ac:dyDescent="0.15">
      <c r="A1640" s="2"/>
      <c r="B1640" s="31"/>
      <c r="C1640" s="2"/>
      <c r="D1640" s="2"/>
      <c r="E1640" s="26"/>
    </row>
    <row r="1641" spans="1:5" x14ac:dyDescent="0.15">
      <c r="A1641" s="2"/>
      <c r="B1641" s="31"/>
      <c r="C1641" s="2"/>
      <c r="D1641" s="2"/>
      <c r="E1641" s="26"/>
    </row>
    <row r="1642" spans="1:5" x14ac:dyDescent="0.15">
      <c r="A1642" s="2"/>
      <c r="B1642" s="31"/>
      <c r="C1642" s="2"/>
      <c r="D1642" s="2"/>
      <c r="E1642" s="26"/>
    </row>
    <row r="1643" spans="1:5" x14ac:dyDescent="0.15">
      <c r="A1643" s="2"/>
      <c r="B1643" s="31"/>
      <c r="C1643" s="2"/>
      <c r="D1643" s="2"/>
      <c r="E1643" s="26"/>
    </row>
    <row r="1644" spans="1:5" x14ac:dyDescent="0.15">
      <c r="A1644" s="2"/>
      <c r="B1644" s="31"/>
      <c r="C1644" s="2"/>
      <c r="D1644" s="2"/>
      <c r="E1644" s="26"/>
    </row>
    <row r="1645" spans="1:5" x14ac:dyDescent="0.15">
      <c r="A1645" s="2"/>
      <c r="B1645" s="31"/>
      <c r="C1645" s="2"/>
      <c r="D1645" s="2"/>
      <c r="E1645" s="26"/>
    </row>
    <row r="1646" spans="1:5" x14ac:dyDescent="0.15">
      <c r="A1646" s="2"/>
      <c r="B1646" s="31"/>
      <c r="C1646" s="2"/>
      <c r="D1646" s="2"/>
      <c r="E1646" s="26"/>
    </row>
    <row r="1647" spans="1:5" x14ac:dyDescent="0.15">
      <c r="A1647" s="2"/>
      <c r="B1647" s="31"/>
      <c r="C1647" s="2"/>
      <c r="D1647" s="2"/>
      <c r="E1647" s="26"/>
    </row>
    <row r="1648" spans="1:5" x14ac:dyDescent="0.15">
      <c r="A1648" s="2"/>
      <c r="B1648" s="31"/>
      <c r="C1648" s="2"/>
      <c r="D1648" s="2"/>
      <c r="E1648" s="26"/>
    </row>
    <row r="1649" spans="1:5" x14ac:dyDescent="0.15">
      <c r="A1649" s="2"/>
      <c r="B1649" s="31"/>
      <c r="C1649" s="2"/>
      <c r="D1649" s="2"/>
      <c r="E1649" s="26"/>
    </row>
    <row r="1650" spans="1:5" x14ac:dyDescent="0.15">
      <c r="A1650" s="2"/>
      <c r="B1650" s="31"/>
      <c r="C1650" s="2"/>
      <c r="D1650" s="2"/>
      <c r="E1650" s="26"/>
    </row>
    <row r="1651" spans="1:5" x14ac:dyDescent="0.15">
      <c r="A1651" s="2"/>
      <c r="B1651" s="31"/>
      <c r="C1651" s="2"/>
      <c r="D1651" s="2"/>
      <c r="E1651" s="26"/>
    </row>
    <row r="1652" spans="1:5" x14ac:dyDescent="0.15">
      <c r="A1652" s="2"/>
      <c r="B1652" s="31"/>
      <c r="C1652" s="2"/>
      <c r="D1652" s="2"/>
      <c r="E1652" s="26"/>
    </row>
    <row r="1653" spans="1:5" x14ac:dyDescent="0.15">
      <c r="A1653" s="2"/>
      <c r="B1653" s="31"/>
      <c r="C1653" s="2"/>
      <c r="D1653" s="2"/>
      <c r="E1653" s="26"/>
    </row>
    <row r="1654" spans="1:5" x14ac:dyDescent="0.15">
      <c r="A1654" s="2"/>
      <c r="B1654" s="31"/>
      <c r="C1654" s="2"/>
      <c r="D1654" s="2"/>
      <c r="E1654" s="26"/>
    </row>
    <row r="1655" spans="1:5" x14ac:dyDescent="0.15">
      <c r="A1655" s="2"/>
      <c r="B1655" s="31"/>
      <c r="C1655" s="2"/>
      <c r="D1655" s="2"/>
      <c r="E1655" s="26"/>
    </row>
    <row r="1656" spans="1:5" x14ac:dyDescent="0.15">
      <c r="A1656" s="2"/>
      <c r="B1656" s="31"/>
      <c r="C1656" s="2"/>
      <c r="D1656" s="2"/>
      <c r="E1656" s="26"/>
    </row>
    <row r="1657" spans="1:5" x14ac:dyDescent="0.15">
      <c r="A1657" s="2"/>
      <c r="B1657" s="31"/>
      <c r="C1657" s="2"/>
      <c r="D1657" s="2"/>
      <c r="E1657" s="26"/>
    </row>
    <row r="1658" spans="1:5" x14ac:dyDescent="0.15">
      <c r="A1658" s="2"/>
      <c r="B1658" s="31"/>
      <c r="C1658" s="2"/>
      <c r="D1658" s="2"/>
      <c r="E1658" s="26"/>
    </row>
    <row r="1659" spans="1:5" x14ac:dyDescent="0.15">
      <c r="A1659" s="2"/>
      <c r="B1659" s="31"/>
      <c r="C1659" s="2"/>
      <c r="D1659" s="2"/>
      <c r="E1659" s="26"/>
    </row>
    <row r="1660" spans="1:5" x14ac:dyDescent="0.15">
      <c r="A1660" s="2"/>
      <c r="B1660" s="31"/>
      <c r="C1660" s="2"/>
      <c r="D1660" s="2"/>
      <c r="E1660" s="26"/>
    </row>
    <row r="1661" spans="1:5" x14ac:dyDescent="0.15">
      <c r="A1661" s="2"/>
      <c r="B1661" s="31"/>
      <c r="C1661" s="2"/>
      <c r="D1661" s="2"/>
      <c r="E1661" s="26"/>
    </row>
    <row r="1662" spans="1:5" x14ac:dyDescent="0.15">
      <c r="A1662" s="2"/>
      <c r="B1662" s="31"/>
      <c r="C1662" s="2"/>
      <c r="D1662" s="2"/>
      <c r="E1662" s="26"/>
    </row>
    <row r="1663" spans="1:5" x14ac:dyDescent="0.15">
      <c r="A1663" s="2"/>
      <c r="B1663" s="31"/>
      <c r="C1663" s="2"/>
      <c r="D1663" s="2"/>
      <c r="E1663" s="26"/>
    </row>
    <row r="1664" spans="1:5" x14ac:dyDescent="0.15">
      <c r="A1664" s="2"/>
      <c r="B1664" s="31"/>
      <c r="C1664" s="2"/>
      <c r="D1664" s="2"/>
      <c r="E1664" s="26"/>
    </row>
    <row r="1665" spans="1:5" x14ac:dyDescent="0.15">
      <c r="A1665" s="2"/>
      <c r="B1665" s="31"/>
      <c r="C1665" s="2"/>
      <c r="D1665" s="2"/>
      <c r="E1665" s="26"/>
    </row>
    <row r="1666" spans="1:5" x14ac:dyDescent="0.15">
      <c r="A1666" s="2"/>
      <c r="B1666" s="31"/>
      <c r="C1666" s="2"/>
      <c r="D1666" s="2"/>
      <c r="E1666" s="26"/>
    </row>
    <row r="1667" spans="1:5" x14ac:dyDescent="0.15">
      <c r="A1667" s="2"/>
      <c r="B1667" s="31"/>
      <c r="C1667" s="2"/>
      <c r="D1667" s="2"/>
      <c r="E1667" s="26"/>
    </row>
    <row r="1668" spans="1:5" x14ac:dyDescent="0.15">
      <c r="A1668" s="2"/>
      <c r="B1668" s="31"/>
      <c r="C1668" s="2"/>
      <c r="D1668" s="2"/>
      <c r="E1668" s="26"/>
    </row>
    <row r="1669" spans="1:5" x14ac:dyDescent="0.15">
      <c r="A1669" s="2"/>
      <c r="B1669" s="31"/>
      <c r="C1669" s="2"/>
      <c r="D1669" s="2"/>
      <c r="E1669" s="26"/>
    </row>
    <row r="1670" spans="1:5" x14ac:dyDescent="0.15">
      <c r="A1670" s="2"/>
      <c r="B1670" s="31"/>
      <c r="C1670" s="2"/>
      <c r="D1670" s="2"/>
      <c r="E1670" s="26"/>
    </row>
    <row r="1671" spans="1:5" x14ac:dyDescent="0.15">
      <c r="A1671" s="2"/>
      <c r="B1671" s="31"/>
      <c r="C1671" s="2"/>
      <c r="D1671" s="2"/>
      <c r="E1671" s="26"/>
    </row>
    <row r="1672" spans="1:5" x14ac:dyDescent="0.15">
      <c r="A1672" s="2"/>
      <c r="B1672" s="31"/>
      <c r="C1672" s="2"/>
      <c r="D1672" s="2"/>
      <c r="E1672" s="26"/>
    </row>
    <row r="1673" spans="1:5" x14ac:dyDescent="0.15">
      <c r="A1673" s="2"/>
      <c r="B1673" s="31"/>
      <c r="C1673" s="2"/>
      <c r="D1673" s="2"/>
      <c r="E1673" s="26"/>
    </row>
    <row r="1674" spans="1:5" x14ac:dyDescent="0.15">
      <c r="A1674" s="2"/>
      <c r="B1674" s="31"/>
      <c r="C1674" s="2"/>
      <c r="D1674" s="2"/>
      <c r="E1674" s="26"/>
    </row>
    <row r="1675" spans="1:5" x14ac:dyDescent="0.15">
      <c r="A1675" s="2"/>
      <c r="B1675" s="31"/>
      <c r="C1675" s="2"/>
      <c r="D1675" s="2"/>
      <c r="E1675" s="26"/>
    </row>
    <row r="1676" spans="1:5" x14ac:dyDescent="0.15">
      <c r="A1676" s="2"/>
      <c r="B1676" s="31"/>
      <c r="C1676" s="2"/>
      <c r="D1676" s="2"/>
      <c r="E1676" s="26"/>
    </row>
    <row r="1677" spans="1:5" x14ac:dyDescent="0.15">
      <c r="A1677" s="2"/>
      <c r="B1677" s="31"/>
      <c r="C1677" s="2"/>
      <c r="D1677" s="2"/>
      <c r="E1677" s="26"/>
    </row>
    <row r="1678" spans="1:5" x14ac:dyDescent="0.15">
      <c r="A1678" s="2"/>
      <c r="B1678" s="31"/>
      <c r="C1678" s="2"/>
      <c r="D1678" s="2"/>
      <c r="E1678" s="26"/>
    </row>
    <row r="1679" spans="1:5" x14ac:dyDescent="0.15">
      <c r="A1679" s="2"/>
      <c r="B1679" s="31"/>
      <c r="C1679" s="2"/>
      <c r="D1679" s="2"/>
      <c r="E1679" s="26"/>
    </row>
    <row r="1680" spans="1:5" x14ac:dyDescent="0.15">
      <c r="A1680" s="2"/>
      <c r="B1680" s="31"/>
      <c r="C1680" s="2"/>
      <c r="D1680" s="2"/>
      <c r="E1680" s="26"/>
    </row>
    <row r="1681" spans="1:5" x14ac:dyDescent="0.15">
      <c r="A1681" s="2"/>
      <c r="B1681" s="31"/>
      <c r="C1681" s="2"/>
      <c r="D1681" s="2"/>
      <c r="E1681" s="26"/>
    </row>
    <row r="1682" spans="1:5" x14ac:dyDescent="0.15">
      <c r="A1682" s="2"/>
      <c r="B1682" s="31"/>
      <c r="C1682" s="2"/>
      <c r="D1682" s="2"/>
      <c r="E1682" s="26"/>
    </row>
    <row r="1683" spans="1:5" x14ac:dyDescent="0.15">
      <c r="A1683" s="2"/>
      <c r="B1683" s="31"/>
      <c r="C1683" s="2"/>
      <c r="D1683" s="2"/>
      <c r="E1683" s="26"/>
    </row>
    <row r="1684" spans="1:5" x14ac:dyDescent="0.15">
      <c r="A1684" s="2"/>
      <c r="B1684" s="31"/>
      <c r="C1684" s="2"/>
      <c r="D1684" s="2"/>
      <c r="E1684" s="26"/>
    </row>
    <row r="1685" spans="1:5" x14ac:dyDescent="0.15">
      <c r="A1685" s="2"/>
      <c r="B1685" s="31"/>
      <c r="C1685" s="2"/>
      <c r="D1685" s="2"/>
      <c r="E1685" s="26"/>
    </row>
    <row r="1686" spans="1:5" x14ac:dyDescent="0.15">
      <c r="A1686" s="2"/>
      <c r="B1686" s="31"/>
      <c r="C1686" s="2"/>
      <c r="D1686" s="2"/>
      <c r="E1686" s="26"/>
    </row>
    <row r="1687" spans="1:5" x14ac:dyDescent="0.15">
      <c r="A1687" s="2"/>
      <c r="B1687" s="31"/>
      <c r="C1687" s="2"/>
      <c r="D1687" s="2"/>
      <c r="E1687" s="26"/>
    </row>
    <row r="1688" spans="1:5" x14ac:dyDescent="0.15">
      <c r="A1688" s="2"/>
      <c r="B1688" s="31"/>
      <c r="C1688" s="2"/>
      <c r="D1688" s="2"/>
      <c r="E1688" s="26"/>
    </row>
    <row r="1689" spans="1:5" x14ac:dyDescent="0.15">
      <c r="A1689" s="2"/>
      <c r="B1689" s="31"/>
      <c r="C1689" s="2"/>
      <c r="D1689" s="2"/>
      <c r="E1689" s="26"/>
    </row>
    <row r="1690" spans="1:5" x14ac:dyDescent="0.15">
      <c r="A1690" s="2"/>
      <c r="B1690" s="31"/>
      <c r="C1690" s="2"/>
      <c r="D1690" s="2"/>
      <c r="E1690" s="26"/>
    </row>
    <row r="1691" spans="1:5" x14ac:dyDescent="0.15">
      <c r="A1691" s="2"/>
      <c r="B1691" s="31"/>
      <c r="C1691" s="2"/>
      <c r="D1691" s="2"/>
      <c r="E1691" s="26"/>
    </row>
    <row r="1692" spans="1:5" x14ac:dyDescent="0.15">
      <c r="A1692" s="2"/>
      <c r="B1692" s="31"/>
      <c r="C1692" s="2"/>
      <c r="D1692" s="2"/>
      <c r="E1692" s="26"/>
    </row>
    <row r="1693" spans="1:5" x14ac:dyDescent="0.15">
      <c r="A1693" s="2"/>
      <c r="B1693" s="31"/>
      <c r="C1693" s="2"/>
      <c r="D1693" s="2"/>
      <c r="E1693" s="26"/>
    </row>
    <row r="1694" spans="1:5" x14ac:dyDescent="0.15">
      <c r="A1694" s="2"/>
      <c r="B1694" s="31"/>
      <c r="C1694" s="2"/>
      <c r="D1694" s="2"/>
      <c r="E1694" s="26"/>
    </row>
    <row r="1695" spans="1:5" x14ac:dyDescent="0.15">
      <c r="A1695" s="2"/>
      <c r="B1695" s="31"/>
      <c r="C1695" s="2"/>
      <c r="D1695" s="2"/>
      <c r="E1695" s="26"/>
    </row>
    <row r="1696" spans="1:5" x14ac:dyDescent="0.15">
      <c r="A1696" s="2"/>
      <c r="B1696" s="31"/>
      <c r="C1696" s="2"/>
      <c r="D1696" s="2"/>
      <c r="E1696" s="26"/>
    </row>
    <row r="1697" spans="1:5" x14ac:dyDescent="0.15">
      <c r="A1697" s="2"/>
      <c r="B1697" s="31"/>
      <c r="C1697" s="2"/>
      <c r="D1697" s="2"/>
      <c r="E1697" s="26"/>
    </row>
    <row r="1698" spans="1:5" x14ac:dyDescent="0.15">
      <c r="A1698" s="2"/>
      <c r="B1698" s="31"/>
      <c r="C1698" s="2"/>
      <c r="D1698" s="2"/>
      <c r="E1698" s="26"/>
    </row>
    <row r="1699" spans="1:5" x14ac:dyDescent="0.15">
      <c r="A1699" s="2"/>
      <c r="B1699" s="31"/>
      <c r="C1699" s="2"/>
      <c r="D1699" s="2"/>
      <c r="E1699" s="26"/>
    </row>
    <row r="1700" spans="1:5" x14ac:dyDescent="0.15">
      <c r="A1700" s="2"/>
      <c r="B1700" s="31"/>
      <c r="C1700" s="2"/>
      <c r="D1700" s="2"/>
      <c r="E1700" s="26"/>
    </row>
    <row r="1701" spans="1:5" x14ac:dyDescent="0.15">
      <c r="A1701" s="2"/>
      <c r="B1701" s="31"/>
      <c r="C1701" s="2"/>
      <c r="D1701" s="2"/>
      <c r="E1701" s="26"/>
    </row>
    <row r="1702" spans="1:5" x14ac:dyDescent="0.15">
      <c r="A1702" s="2"/>
      <c r="B1702" s="31"/>
      <c r="C1702" s="2"/>
      <c r="D1702" s="2"/>
      <c r="E1702" s="26"/>
    </row>
    <row r="1703" spans="1:5" x14ac:dyDescent="0.15">
      <c r="A1703" s="2"/>
      <c r="B1703" s="31"/>
      <c r="C1703" s="2"/>
      <c r="D1703" s="2"/>
      <c r="E1703" s="26"/>
    </row>
    <row r="1704" spans="1:5" x14ac:dyDescent="0.15">
      <c r="A1704" s="2"/>
      <c r="B1704" s="31"/>
      <c r="C1704" s="2"/>
      <c r="D1704" s="2"/>
      <c r="E1704" s="26"/>
    </row>
    <row r="1705" spans="1:5" x14ac:dyDescent="0.15">
      <c r="A1705" s="2"/>
      <c r="B1705" s="31"/>
      <c r="C1705" s="2"/>
      <c r="D1705" s="2"/>
      <c r="E1705" s="26"/>
    </row>
    <row r="1706" spans="1:5" x14ac:dyDescent="0.15">
      <c r="A1706" s="2"/>
      <c r="B1706" s="31"/>
      <c r="C1706" s="2"/>
      <c r="D1706" s="2"/>
      <c r="E1706" s="26"/>
    </row>
    <row r="1707" spans="1:5" x14ac:dyDescent="0.15">
      <c r="A1707" s="2"/>
      <c r="B1707" s="31"/>
      <c r="C1707" s="2"/>
      <c r="D1707" s="2"/>
      <c r="E1707" s="26"/>
    </row>
    <row r="1708" spans="1:5" x14ac:dyDescent="0.15">
      <c r="A1708" s="2"/>
      <c r="B1708" s="31"/>
      <c r="C1708" s="2"/>
      <c r="D1708" s="2"/>
      <c r="E1708" s="26"/>
    </row>
    <row r="1709" spans="1:5" x14ac:dyDescent="0.15">
      <c r="A1709" s="2"/>
      <c r="B1709" s="31"/>
      <c r="C1709" s="2"/>
      <c r="D1709" s="2"/>
      <c r="E1709" s="26"/>
    </row>
    <row r="1710" spans="1:5" x14ac:dyDescent="0.15">
      <c r="A1710" s="2"/>
      <c r="B1710" s="31"/>
      <c r="C1710" s="2"/>
      <c r="D1710" s="2"/>
      <c r="E1710" s="26"/>
    </row>
    <row r="1711" spans="1:5" x14ac:dyDescent="0.15">
      <c r="A1711" s="2"/>
      <c r="B1711" s="31"/>
      <c r="C1711" s="2"/>
      <c r="D1711" s="2"/>
      <c r="E1711" s="26"/>
    </row>
    <row r="1712" spans="1:5" x14ac:dyDescent="0.15">
      <c r="A1712" s="2"/>
      <c r="B1712" s="31"/>
      <c r="C1712" s="2"/>
      <c r="D1712" s="2"/>
      <c r="E1712" s="26"/>
    </row>
    <row r="1713" spans="1:5" x14ac:dyDescent="0.15">
      <c r="A1713" s="2"/>
      <c r="B1713" s="31"/>
      <c r="C1713" s="2"/>
      <c r="D1713" s="2"/>
      <c r="E1713" s="26"/>
    </row>
    <row r="1714" spans="1:5" x14ac:dyDescent="0.15">
      <c r="A1714" s="2"/>
      <c r="B1714" s="31"/>
      <c r="C1714" s="2"/>
      <c r="D1714" s="2"/>
      <c r="E1714" s="26"/>
    </row>
    <row r="1715" spans="1:5" x14ac:dyDescent="0.15">
      <c r="A1715" s="2"/>
      <c r="B1715" s="31"/>
      <c r="C1715" s="2"/>
      <c r="D1715" s="2"/>
      <c r="E1715" s="26"/>
    </row>
    <row r="1716" spans="1:5" x14ac:dyDescent="0.15">
      <c r="A1716" s="2"/>
      <c r="B1716" s="31"/>
      <c r="C1716" s="2"/>
      <c r="D1716" s="2"/>
      <c r="E1716" s="26"/>
    </row>
    <row r="1717" spans="1:5" x14ac:dyDescent="0.15">
      <c r="A1717" s="2"/>
      <c r="B1717" s="31"/>
      <c r="C1717" s="2"/>
      <c r="D1717" s="2"/>
      <c r="E1717" s="26"/>
    </row>
    <row r="1718" spans="1:5" x14ac:dyDescent="0.15">
      <c r="A1718" s="2"/>
      <c r="B1718" s="31"/>
      <c r="C1718" s="2"/>
      <c r="D1718" s="2"/>
      <c r="E1718" s="26"/>
    </row>
    <row r="1719" spans="1:5" x14ac:dyDescent="0.15">
      <c r="A1719" s="2"/>
      <c r="B1719" s="31"/>
      <c r="C1719" s="2"/>
      <c r="D1719" s="2"/>
      <c r="E1719" s="26"/>
    </row>
    <row r="1720" spans="1:5" x14ac:dyDescent="0.15">
      <c r="A1720" s="2"/>
      <c r="B1720" s="31"/>
      <c r="C1720" s="2"/>
      <c r="D1720" s="2"/>
      <c r="E1720" s="26"/>
    </row>
    <row r="1721" spans="1:5" x14ac:dyDescent="0.15">
      <c r="A1721" s="2"/>
      <c r="B1721" s="31"/>
      <c r="C1721" s="2"/>
      <c r="D1721" s="2"/>
      <c r="E1721" s="26"/>
    </row>
    <row r="1722" spans="1:5" x14ac:dyDescent="0.15">
      <c r="A1722" s="2"/>
      <c r="B1722" s="31"/>
      <c r="C1722" s="2"/>
      <c r="D1722" s="2"/>
      <c r="E1722" s="26"/>
    </row>
    <row r="1723" spans="1:5" x14ac:dyDescent="0.15">
      <c r="A1723" s="2"/>
      <c r="B1723" s="31"/>
      <c r="C1723" s="2"/>
      <c r="D1723" s="2"/>
      <c r="E1723" s="26"/>
    </row>
    <row r="1724" spans="1:5" x14ac:dyDescent="0.15">
      <c r="A1724" s="2"/>
      <c r="B1724" s="31"/>
      <c r="C1724" s="2"/>
      <c r="D1724" s="2"/>
      <c r="E1724" s="26"/>
    </row>
    <row r="1725" spans="1:5" x14ac:dyDescent="0.15">
      <c r="A1725" s="2"/>
      <c r="B1725" s="31"/>
      <c r="C1725" s="2"/>
      <c r="D1725" s="2"/>
      <c r="E1725" s="26"/>
    </row>
    <row r="1726" spans="1:5" x14ac:dyDescent="0.15">
      <c r="A1726" s="2"/>
      <c r="B1726" s="31"/>
      <c r="C1726" s="2"/>
      <c r="D1726" s="2"/>
      <c r="E1726" s="26"/>
    </row>
    <row r="1727" spans="1:5" x14ac:dyDescent="0.15">
      <c r="A1727" s="2"/>
      <c r="B1727" s="31"/>
      <c r="C1727" s="2"/>
      <c r="D1727" s="2"/>
      <c r="E1727" s="26"/>
    </row>
    <row r="1728" spans="1:5" x14ac:dyDescent="0.15">
      <c r="A1728" s="2"/>
      <c r="B1728" s="31"/>
      <c r="C1728" s="2"/>
      <c r="D1728" s="2"/>
      <c r="E1728" s="26"/>
    </row>
    <row r="1729" spans="1:5" x14ac:dyDescent="0.15">
      <c r="A1729" s="2"/>
      <c r="B1729" s="31"/>
      <c r="C1729" s="2"/>
      <c r="D1729" s="2"/>
      <c r="E1729" s="26"/>
    </row>
    <row r="1730" spans="1:5" x14ac:dyDescent="0.15">
      <c r="A1730" s="2"/>
      <c r="B1730" s="31"/>
      <c r="C1730" s="2"/>
      <c r="D1730" s="2"/>
      <c r="E1730" s="26"/>
    </row>
    <row r="1731" spans="1:5" x14ac:dyDescent="0.15">
      <c r="A1731" s="2"/>
      <c r="B1731" s="31"/>
      <c r="C1731" s="2"/>
      <c r="D1731" s="2"/>
      <c r="E1731" s="26"/>
    </row>
    <row r="1732" spans="1:5" x14ac:dyDescent="0.15">
      <c r="A1732" s="2"/>
      <c r="B1732" s="31"/>
      <c r="C1732" s="2"/>
      <c r="D1732" s="2"/>
      <c r="E1732" s="26"/>
    </row>
    <row r="1733" spans="1:5" x14ac:dyDescent="0.15">
      <c r="A1733" s="2"/>
      <c r="B1733" s="31"/>
      <c r="C1733" s="2"/>
      <c r="D1733" s="2"/>
      <c r="E1733" s="26"/>
    </row>
    <row r="1734" spans="1:5" x14ac:dyDescent="0.15">
      <c r="A1734" s="2"/>
      <c r="B1734" s="31"/>
      <c r="C1734" s="2"/>
      <c r="D1734" s="2"/>
      <c r="E1734" s="26"/>
    </row>
    <row r="1735" spans="1:5" x14ac:dyDescent="0.15">
      <c r="A1735" s="2"/>
      <c r="B1735" s="31"/>
      <c r="C1735" s="2"/>
      <c r="D1735" s="2"/>
      <c r="E1735" s="26"/>
    </row>
    <row r="1736" spans="1:5" x14ac:dyDescent="0.15">
      <c r="A1736" s="2"/>
      <c r="B1736" s="31"/>
      <c r="C1736" s="2"/>
      <c r="D1736" s="2"/>
      <c r="E1736" s="26"/>
    </row>
    <row r="1737" spans="1:5" x14ac:dyDescent="0.15">
      <c r="A1737" s="2"/>
      <c r="B1737" s="31"/>
      <c r="C1737" s="2"/>
      <c r="D1737" s="2"/>
      <c r="E1737" s="26"/>
    </row>
    <row r="1738" spans="1:5" x14ac:dyDescent="0.15">
      <c r="A1738" s="2"/>
      <c r="B1738" s="31"/>
      <c r="C1738" s="2"/>
      <c r="D1738" s="2"/>
      <c r="E1738" s="26"/>
    </row>
    <row r="1739" spans="1:5" x14ac:dyDescent="0.15">
      <c r="A1739" s="2"/>
      <c r="B1739" s="31"/>
      <c r="C1739" s="2"/>
      <c r="D1739" s="2"/>
      <c r="E1739" s="26"/>
    </row>
    <row r="1740" spans="1:5" x14ac:dyDescent="0.15">
      <c r="A1740" s="2"/>
      <c r="B1740" s="31"/>
      <c r="C1740" s="2"/>
      <c r="D1740" s="2"/>
      <c r="E1740" s="26"/>
    </row>
    <row r="1741" spans="1:5" x14ac:dyDescent="0.15">
      <c r="A1741" s="2"/>
      <c r="B1741" s="31"/>
      <c r="C1741" s="2"/>
      <c r="D1741" s="2"/>
      <c r="E1741" s="26"/>
    </row>
    <row r="1742" spans="1:5" x14ac:dyDescent="0.15">
      <c r="A1742" s="2"/>
      <c r="B1742" s="31"/>
      <c r="C1742" s="2"/>
      <c r="D1742" s="2"/>
      <c r="E1742" s="26"/>
    </row>
    <row r="1743" spans="1:5" x14ac:dyDescent="0.15">
      <c r="A1743" s="2"/>
      <c r="B1743" s="31"/>
      <c r="C1743" s="2"/>
      <c r="D1743" s="2"/>
      <c r="E1743" s="26"/>
    </row>
    <row r="1744" spans="1:5" x14ac:dyDescent="0.15">
      <c r="A1744" s="2"/>
      <c r="B1744" s="31"/>
      <c r="C1744" s="2"/>
      <c r="D1744" s="2"/>
      <c r="E1744" s="26"/>
    </row>
    <row r="1745" spans="1:5" x14ac:dyDescent="0.15">
      <c r="A1745" s="2"/>
      <c r="B1745" s="31"/>
      <c r="C1745" s="2"/>
      <c r="D1745" s="2"/>
      <c r="E1745" s="26"/>
    </row>
    <row r="1746" spans="1:5" x14ac:dyDescent="0.15">
      <c r="A1746" s="2"/>
      <c r="B1746" s="31"/>
      <c r="C1746" s="2"/>
      <c r="D1746" s="2"/>
      <c r="E1746" s="26"/>
    </row>
    <row r="1747" spans="1:5" x14ac:dyDescent="0.15">
      <c r="A1747" s="2"/>
      <c r="B1747" s="31"/>
      <c r="C1747" s="2"/>
      <c r="D1747" s="2"/>
      <c r="E1747" s="26"/>
    </row>
    <row r="1748" spans="1:5" x14ac:dyDescent="0.15">
      <c r="A1748" s="2"/>
      <c r="B1748" s="31"/>
      <c r="C1748" s="2"/>
      <c r="D1748" s="2"/>
      <c r="E1748" s="26"/>
    </row>
    <row r="1749" spans="1:5" x14ac:dyDescent="0.15">
      <c r="A1749" s="2"/>
      <c r="B1749" s="31"/>
      <c r="C1749" s="2"/>
      <c r="D1749" s="2"/>
      <c r="E1749" s="26"/>
    </row>
    <row r="1750" spans="1:5" x14ac:dyDescent="0.15">
      <c r="A1750" s="2"/>
      <c r="B1750" s="31"/>
      <c r="C1750" s="2"/>
      <c r="D1750" s="2"/>
      <c r="E1750" s="26"/>
    </row>
    <row r="1751" spans="1:5" x14ac:dyDescent="0.15">
      <c r="A1751" s="2"/>
      <c r="B1751" s="31"/>
      <c r="C1751" s="2"/>
      <c r="D1751" s="2"/>
      <c r="E1751" s="26"/>
    </row>
    <row r="1752" spans="1:5" x14ac:dyDescent="0.15">
      <c r="A1752" s="2"/>
      <c r="B1752" s="31"/>
      <c r="C1752" s="2"/>
      <c r="D1752" s="2"/>
      <c r="E1752" s="26"/>
    </row>
    <row r="1753" spans="1:5" x14ac:dyDescent="0.15">
      <c r="A1753" s="2"/>
      <c r="B1753" s="31"/>
      <c r="C1753" s="2"/>
      <c r="D1753" s="2"/>
      <c r="E1753" s="26"/>
    </row>
    <row r="1754" spans="1:5" x14ac:dyDescent="0.15">
      <c r="A1754" s="2"/>
      <c r="B1754" s="31"/>
      <c r="C1754" s="2"/>
      <c r="D1754" s="2"/>
      <c r="E1754" s="26"/>
    </row>
    <row r="1755" spans="1:5" x14ac:dyDescent="0.15">
      <c r="A1755" s="2"/>
      <c r="B1755" s="31"/>
      <c r="C1755" s="2"/>
      <c r="D1755" s="2"/>
      <c r="E1755" s="26"/>
    </row>
    <row r="1756" spans="1:5" x14ac:dyDescent="0.15">
      <c r="A1756" s="2"/>
      <c r="B1756" s="31"/>
      <c r="C1756" s="2"/>
      <c r="D1756" s="2"/>
      <c r="E1756" s="26"/>
    </row>
    <row r="1757" spans="1:5" x14ac:dyDescent="0.15">
      <c r="A1757" s="2"/>
      <c r="B1757" s="31"/>
      <c r="C1757" s="2"/>
      <c r="D1757" s="2"/>
      <c r="E1757" s="26"/>
    </row>
    <row r="1758" spans="1:5" x14ac:dyDescent="0.15">
      <c r="A1758" s="2"/>
      <c r="B1758" s="31"/>
      <c r="C1758" s="2"/>
      <c r="D1758" s="2"/>
      <c r="E1758" s="26"/>
    </row>
    <row r="1759" spans="1:5" x14ac:dyDescent="0.15">
      <c r="A1759" s="2"/>
      <c r="B1759" s="31"/>
      <c r="C1759" s="2"/>
      <c r="D1759" s="2"/>
      <c r="E1759" s="26"/>
    </row>
    <row r="1760" spans="1:5" x14ac:dyDescent="0.15">
      <c r="A1760" s="2"/>
      <c r="B1760" s="31"/>
      <c r="C1760" s="2"/>
      <c r="D1760" s="2"/>
      <c r="E1760" s="26"/>
    </row>
    <row r="1761" spans="1:5" x14ac:dyDescent="0.15">
      <c r="A1761" s="2"/>
      <c r="B1761" s="31"/>
      <c r="C1761" s="2"/>
      <c r="D1761" s="2"/>
      <c r="E1761" s="26"/>
    </row>
    <row r="1762" spans="1:5" x14ac:dyDescent="0.15">
      <c r="A1762" s="2"/>
      <c r="B1762" s="31"/>
      <c r="C1762" s="2"/>
      <c r="D1762" s="2"/>
      <c r="E1762" s="26"/>
    </row>
    <row r="1763" spans="1:5" x14ac:dyDescent="0.15">
      <c r="A1763" s="2"/>
      <c r="B1763" s="31"/>
      <c r="C1763" s="2"/>
      <c r="D1763" s="2"/>
      <c r="E1763" s="26"/>
    </row>
    <row r="1764" spans="1:5" x14ac:dyDescent="0.15">
      <c r="A1764" s="2"/>
      <c r="B1764" s="31"/>
      <c r="C1764" s="2"/>
      <c r="D1764" s="2"/>
      <c r="E1764" s="26"/>
    </row>
    <row r="1765" spans="1:5" x14ac:dyDescent="0.15">
      <c r="A1765" s="2"/>
      <c r="B1765" s="31"/>
      <c r="C1765" s="2"/>
      <c r="D1765" s="2"/>
      <c r="E1765" s="26"/>
    </row>
    <row r="1766" spans="1:5" x14ac:dyDescent="0.15">
      <c r="A1766" s="2"/>
      <c r="B1766" s="31"/>
      <c r="C1766" s="2"/>
      <c r="D1766" s="2"/>
      <c r="E1766" s="26"/>
    </row>
    <row r="1767" spans="1:5" x14ac:dyDescent="0.15">
      <c r="A1767" s="2"/>
      <c r="B1767" s="31"/>
      <c r="C1767" s="2"/>
      <c r="D1767" s="2"/>
      <c r="E1767" s="26"/>
    </row>
    <row r="1768" spans="1:5" x14ac:dyDescent="0.15">
      <c r="A1768" s="2"/>
      <c r="B1768" s="31"/>
      <c r="C1768" s="2"/>
      <c r="D1768" s="2"/>
      <c r="E1768" s="26"/>
    </row>
    <row r="1769" spans="1:5" x14ac:dyDescent="0.15">
      <c r="A1769" s="2"/>
      <c r="B1769" s="31"/>
      <c r="C1769" s="2"/>
      <c r="D1769" s="2"/>
      <c r="E1769" s="26"/>
    </row>
    <row r="1770" spans="1:5" x14ac:dyDescent="0.15">
      <c r="A1770" s="2"/>
      <c r="B1770" s="31"/>
      <c r="C1770" s="2"/>
      <c r="D1770" s="2"/>
      <c r="E1770" s="26"/>
    </row>
    <row r="1771" spans="1:5" x14ac:dyDescent="0.15">
      <c r="A1771" s="2"/>
      <c r="B1771" s="31"/>
      <c r="C1771" s="2"/>
      <c r="D1771" s="2"/>
      <c r="E1771" s="26"/>
    </row>
    <row r="1772" spans="1:5" x14ac:dyDescent="0.15">
      <c r="A1772" s="2"/>
      <c r="B1772" s="31"/>
      <c r="C1772" s="2"/>
      <c r="D1772" s="2"/>
      <c r="E1772" s="26"/>
    </row>
    <row r="1773" spans="1:5" x14ac:dyDescent="0.15">
      <c r="A1773" s="2"/>
      <c r="B1773" s="31"/>
      <c r="C1773" s="2"/>
      <c r="D1773" s="2"/>
      <c r="E1773" s="26"/>
    </row>
    <row r="1774" spans="1:5" x14ac:dyDescent="0.15">
      <c r="A1774" s="2"/>
      <c r="B1774" s="31"/>
      <c r="C1774" s="2"/>
      <c r="D1774" s="2"/>
      <c r="E1774" s="26"/>
    </row>
    <row r="1775" spans="1:5" x14ac:dyDescent="0.15">
      <c r="A1775" s="2"/>
      <c r="B1775" s="31"/>
      <c r="C1775" s="2"/>
      <c r="D1775" s="2"/>
      <c r="E1775" s="26"/>
    </row>
    <row r="1776" spans="1:5" x14ac:dyDescent="0.15">
      <c r="A1776" s="2"/>
      <c r="B1776" s="31"/>
      <c r="C1776" s="2"/>
      <c r="D1776" s="2"/>
      <c r="E1776" s="26"/>
    </row>
    <row r="1777" spans="1:5" x14ac:dyDescent="0.15">
      <c r="A1777" s="2"/>
      <c r="B1777" s="31"/>
      <c r="C1777" s="2"/>
      <c r="D1777" s="2"/>
      <c r="E1777" s="26"/>
    </row>
    <row r="1778" spans="1:5" x14ac:dyDescent="0.15">
      <c r="A1778" s="2"/>
      <c r="B1778" s="31"/>
      <c r="C1778" s="2"/>
      <c r="D1778" s="2"/>
      <c r="E1778" s="26"/>
    </row>
    <row r="1779" spans="1:5" x14ac:dyDescent="0.15">
      <c r="A1779" s="2"/>
      <c r="B1779" s="31"/>
      <c r="C1779" s="2"/>
      <c r="D1779" s="2"/>
      <c r="E1779" s="26"/>
    </row>
    <row r="1780" spans="1:5" x14ac:dyDescent="0.15">
      <c r="A1780" s="2"/>
      <c r="B1780" s="31"/>
      <c r="C1780" s="2"/>
      <c r="D1780" s="2"/>
      <c r="E1780" s="26"/>
    </row>
    <row r="1781" spans="1:5" x14ac:dyDescent="0.15">
      <c r="A1781" s="2"/>
      <c r="B1781" s="31"/>
      <c r="C1781" s="2"/>
      <c r="D1781" s="2"/>
      <c r="E1781" s="26"/>
    </row>
    <row r="1782" spans="1:5" x14ac:dyDescent="0.15">
      <c r="A1782" s="2"/>
      <c r="B1782" s="31"/>
      <c r="C1782" s="2"/>
      <c r="D1782" s="2"/>
      <c r="E1782" s="26"/>
    </row>
    <row r="1783" spans="1:5" x14ac:dyDescent="0.15">
      <c r="A1783" s="2"/>
      <c r="B1783" s="31"/>
      <c r="C1783" s="2"/>
      <c r="D1783" s="2"/>
      <c r="E1783" s="26"/>
    </row>
    <row r="1784" spans="1:5" x14ac:dyDescent="0.15">
      <c r="A1784" s="2"/>
      <c r="B1784" s="31"/>
      <c r="C1784" s="2"/>
      <c r="D1784" s="2"/>
      <c r="E1784" s="26"/>
    </row>
    <row r="1785" spans="1:5" x14ac:dyDescent="0.15">
      <c r="A1785" s="2"/>
      <c r="B1785" s="31"/>
      <c r="C1785" s="2"/>
      <c r="D1785" s="2"/>
      <c r="E1785" s="26"/>
    </row>
    <row r="1786" spans="1:5" x14ac:dyDescent="0.15">
      <c r="A1786" s="2"/>
      <c r="B1786" s="31"/>
      <c r="C1786" s="2"/>
      <c r="D1786" s="2"/>
      <c r="E1786" s="26"/>
    </row>
    <row r="1787" spans="1:5" x14ac:dyDescent="0.15">
      <c r="A1787" s="2"/>
      <c r="B1787" s="31"/>
      <c r="C1787" s="2"/>
      <c r="D1787" s="2"/>
      <c r="E1787" s="26"/>
    </row>
    <row r="1788" spans="1:5" x14ac:dyDescent="0.15">
      <c r="A1788" s="2"/>
      <c r="B1788" s="31"/>
      <c r="C1788" s="2"/>
      <c r="D1788" s="2"/>
      <c r="E1788" s="26"/>
    </row>
    <row r="1789" spans="1:5" x14ac:dyDescent="0.15">
      <c r="A1789" s="2"/>
      <c r="B1789" s="31"/>
      <c r="C1789" s="2"/>
      <c r="D1789" s="2"/>
      <c r="E1789" s="26"/>
    </row>
    <row r="1790" spans="1:5" x14ac:dyDescent="0.15">
      <c r="A1790" s="2"/>
      <c r="B1790" s="31"/>
      <c r="C1790" s="2"/>
      <c r="D1790" s="2"/>
      <c r="E1790" s="26"/>
    </row>
    <row r="1791" spans="1:5" x14ac:dyDescent="0.15">
      <c r="A1791" s="2"/>
      <c r="B1791" s="31"/>
      <c r="C1791" s="2"/>
      <c r="D1791" s="2"/>
      <c r="E1791" s="26"/>
    </row>
    <row r="1792" spans="1:5" x14ac:dyDescent="0.15">
      <c r="A1792" s="2"/>
      <c r="B1792" s="31"/>
      <c r="C1792" s="2"/>
      <c r="D1792" s="2"/>
      <c r="E1792" s="26"/>
    </row>
    <row r="1793" spans="1:5" x14ac:dyDescent="0.15">
      <c r="A1793" s="2"/>
      <c r="B1793" s="31"/>
      <c r="C1793" s="2"/>
      <c r="D1793" s="2"/>
      <c r="E1793" s="26"/>
    </row>
    <row r="1794" spans="1:5" x14ac:dyDescent="0.15">
      <c r="A1794" s="2"/>
      <c r="B1794" s="31"/>
      <c r="C1794" s="2"/>
      <c r="D1794" s="2"/>
      <c r="E1794" s="26"/>
    </row>
    <row r="1795" spans="1:5" x14ac:dyDescent="0.15">
      <c r="A1795" s="2"/>
      <c r="B1795" s="31"/>
      <c r="C1795" s="2"/>
      <c r="D1795" s="2"/>
      <c r="E1795" s="26"/>
    </row>
    <row r="1796" spans="1:5" x14ac:dyDescent="0.15">
      <c r="A1796" s="2"/>
      <c r="B1796" s="31"/>
      <c r="C1796" s="2"/>
      <c r="D1796" s="2"/>
      <c r="E1796" s="26"/>
    </row>
    <row r="1797" spans="1:5" x14ac:dyDescent="0.15">
      <c r="A1797" s="2"/>
      <c r="B1797" s="31"/>
      <c r="C1797" s="2"/>
      <c r="D1797" s="2"/>
      <c r="E1797" s="26"/>
    </row>
    <row r="1798" spans="1:5" x14ac:dyDescent="0.15">
      <c r="A1798" s="2"/>
      <c r="B1798" s="31"/>
      <c r="C1798" s="2"/>
      <c r="D1798" s="2"/>
      <c r="E1798" s="26"/>
    </row>
    <row r="1799" spans="1:5" x14ac:dyDescent="0.15">
      <c r="A1799" s="2"/>
      <c r="B1799" s="31"/>
      <c r="C1799" s="2"/>
      <c r="D1799" s="2"/>
      <c r="E1799" s="26"/>
    </row>
    <row r="1800" spans="1:5" x14ac:dyDescent="0.15">
      <c r="A1800" s="2"/>
      <c r="B1800" s="31"/>
      <c r="C1800" s="2"/>
      <c r="D1800" s="2"/>
      <c r="E1800" s="26"/>
    </row>
    <row r="1801" spans="1:5" x14ac:dyDescent="0.15">
      <c r="A1801" s="2"/>
      <c r="B1801" s="31"/>
      <c r="C1801" s="2"/>
      <c r="D1801" s="2"/>
      <c r="E1801" s="26"/>
    </row>
    <row r="1802" spans="1:5" x14ac:dyDescent="0.15">
      <c r="A1802" s="2"/>
      <c r="B1802" s="31"/>
      <c r="C1802" s="2"/>
      <c r="D1802" s="2"/>
      <c r="E1802" s="26"/>
    </row>
    <row r="1803" spans="1:5" x14ac:dyDescent="0.15">
      <c r="A1803" s="2"/>
      <c r="B1803" s="31"/>
      <c r="C1803" s="2"/>
      <c r="D1803" s="2"/>
      <c r="E1803" s="26"/>
    </row>
    <row r="1804" spans="1:5" x14ac:dyDescent="0.15">
      <c r="A1804" s="2"/>
      <c r="B1804" s="31"/>
      <c r="C1804" s="2"/>
      <c r="D1804" s="2"/>
      <c r="E1804" s="26"/>
    </row>
    <row r="1805" spans="1:5" x14ac:dyDescent="0.15">
      <c r="A1805" s="2"/>
      <c r="B1805" s="31"/>
      <c r="C1805" s="2"/>
      <c r="D1805" s="2"/>
      <c r="E1805" s="26"/>
    </row>
    <row r="1806" spans="1:5" x14ac:dyDescent="0.15">
      <c r="A1806" s="2"/>
      <c r="B1806" s="31"/>
      <c r="C1806" s="2"/>
      <c r="D1806" s="2"/>
      <c r="E1806" s="26"/>
    </row>
    <row r="1807" spans="1:5" x14ac:dyDescent="0.15">
      <c r="A1807" s="2"/>
      <c r="B1807" s="31"/>
      <c r="C1807" s="2"/>
      <c r="D1807" s="2"/>
      <c r="E1807" s="26"/>
    </row>
    <row r="1808" spans="1:5" x14ac:dyDescent="0.15">
      <c r="A1808" s="2"/>
      <c r="B1808" s="31"/>
      <c r="C1808" s="2"/>
      <c r="D1808" s="2"/>
      <c r="E1808" s="26"/>
    </row>
    <row r="1809" spans="1:5" x14ac:dyDescent="0.15">
      <c r="A1809" s="2"/>
      <c r="B1809" s="31"/>
      <c r="C1809" s="2"/>
      <c r="D1809" s="2"/>
      <c r="E1809" s="26"/>
    </row>
    <row r="1810" spans="1:5" x14ac:dyDescent="0.15">
      <c r="A1810" s="2"/>
      <c r="B1810" s="31"/>
      <c r="C1810" s="2"/>
      <c r="D1810" s="2"/>
      <c r="E1810" s="26"/>
    </row>
    <row r="1811" spans="1:5" x14ac:dyDescent="0.15">
      <c r="A1811" s="2"/>
      <c r="B1811" s="31"/>
      <c r="C1811" s="2"/>
      <c r="D1811" s="2"/>
      <c r="E1811" s="26"/>
    </row>
    <row r="1812" spans="1:5" x14ac:dyDescent="0.15">
      <c r="A1812" s="2"/>
      <c r="B1812" s="31"/>
      <c r="C1812" s="2"/>
      <c r="D1812" s="2"/>
      <c r="E1812" s="26"/>
    </row>
    <row r="1813" spans="1:5" x14ac:dyDescent="0.15">
      <c r="A1813" s="2"/>
      <c r="B1813" s="31"/>
      <c r="C1813" s="2"/>
      <c r="D1813" s="2"/>
      <c r="E1813" s="26"/>
    </row>
    <row r="1814" spans="1:5" x14ac:dyDescent="0.15">
      <c r="A1814" s="2"/>
      <c r="B1814" s="31"/>
      <c r="C1814" s="2"/>
      <c r="D1814" s="2"/>
      <c r="E1814" s="26"/>
    </row>
    <row r="1815" spans="1:5" x14ac:dyDescent="0.15">
      <c r="A1815" s="2"/>
      <c r="B1815" s="31"/>
      <c r="C1815" s="2"/>
      <c r="D1815" s="2"/>
      <c r="E1815" s="26"/>
    </row>
    <row r="1816" spans="1:5" x14ac:dyDescent="0.15">
      <c r="A1816" s="2"/>
      <c r="B1816" s="31"/>
      <c r="C1816" s="2"/>
      <c r="D1816" s="2"/>
      <c r="E1816" s="26"/>
    </row>
    <row r="1817" spans="1:5" x14ac:dyDescent="0.15">
      <c r="A1817" s="2"/>
      <c r="B1817" s="31"/>
      <c r="C1817" s="2"/>
      <c r="D1817" s="2"/>
      <c r="E1817" s="26"/>
    </row>
    <row r="1818" spans="1:5" x14ac:dyDescent="0.15">
      <c r="A1818" s="2"/>
      <c r="B1818" s="31"/>
      <c r="C1818" s="2"/>
      <c r="D1818" s="2"/>
      <c r="E1818" s="26"/>
    </row>
    <row r="1819" spans="1:5" x14ac:dyDescent="0.15">
      <c r="A1819" s="2"/>
      <c r="B1819" s="31"/>
      <c r="C1819" s="2"/>
      <c r="D1819" s="2"/>
      <c r="E1819" s="26"/>
    </row>
    <row r="1820" spans="1:5" x14ac:dyDescent="0.15">
      <c r="A1820" s="2"/>
      <c r="B1820" s="31"/>
      <c r="C1820" s="2"/>
      <c r="D1820" s="2"/>
      <c r="E1820" s="26"/>
    </row>
    <row r="1821" spans="1:5" x14ac:dyDescent="0.15">
      <c r="A1821" s="2"/>
      <c r="B1821" s="31"/>
      <c r="C1821" s="2"/>
      <c r="D1821" s="2"/>
      <c r="E1821" s="26"/>
    </row>
    <row r="1822" spans="1:5" x14ac:dyDescent="0.15">
      <c r="A1822" s="2"/>
      <c r="B1822" s="31"/>
      <c r="C1822" s="2"/>
      <c r="D1822" s="2"/>
      <c r="E1822" s="26"/>
    </row>
    <row r="1823" spans="1:5" x14ac:dyDescent="0.15">
      <c r="A1823" s="2"/>
      <c r="B1823" s="31"/>
      <c r="C1823" s="2"/>
      <c r="D1823" s="2"/>
      <c r="E1823" s="26"/>
    </row>
    <row r="1824" spans="1:5" x14ac:dyDescent="0.15">
      <c r="A1824" s="2"/>
      <c r="B1824" s="31"/>
      <c r="C1824" s="2"/>
      <c r="D1824" s="2"/>
      <c r="E1824" s="26"/>
    </row>
    <row r="1825" spans="1:5" x14ac:dyDescent="0.15">
      <c r="A1825" s="2"/>
      <c r="B1825" s="31"/>
      <c r="C1825" s="2"/>
      <c r="D1825" s="2"/>
      <c r="E1825" s="26"/>
    </row>
    <row r="1826" spans="1:5" x14ac:dyDescent="0.15">
      <c r="A1826" s="2"/>
      <c r="B1826" s="31"/>
      <c r="C1826" s="2"/>
      <c r="D1826" s="2"/>
      <c r="E1826" s="26"/>
    </row>
    <row r="1827" spans="1:5" x14ac:dyDescent="0.15">
      <c r="A1827" s="2"/>
      <c r="B1827" s="31"/>
      <c r="C1827" s="2"/>
      <c r="D1827" s="2"/>
      <c r="E1827" s="26"/>
    </row>
    <row r="1828" spans="1:5" x14ac:dyDescent="0.15">
      <c r="A1828" s="2"/>
      <c r="B1828" s="31"/>
      <c r="C1828" s="2"/>
      <c r="D1828" s="2"/>
      <c r="E1828" s="26"/>
    </row>
    <row r="1829" spans="1:5" x14ac:dyDescent="0.15">
      <c r="A1829" s="2"/>
      <c r="B1829" s="31"/>
      <c r="C1829" s="2"/>
      <c r="D1829" s="2"/>
      <c r="E1829" s="26"/>
    </row>
    <row r="1830" spans="1:5" x14ac:dyDescent="0.15">
      <c r="A1830" s="2"/>
      <c r="B1830" s="31"/>
      <c r="C1830" s="2"/>
      <c r="D1830" s="2"/>
      <c r="E1830" s="26"/>
    </row>
    <row r="1831" spans="1:5" x14ac:dyDescent="0.15">
      <c r="A1831" s="2"/>
      <c r="B1831" s="31"/>
      <c r="C1831" s="2"/>
      <c r="D1831" s="2"/>
      <c r="E1831" s="26"/>
    </row>
    <row r="1832" spans="1:5" x14ac:dyDescent="0.15">
      <c r="A1832" s="2"/>
      <c r="B1832" s="31"/>
      <c r="C1832" s="2"/>
      <c r="D1832" s="2"/>
      <c r="E1832" s="26"/>
    </row>
    <row r="1833" spans="1:5" x14ac:dyDescent="0.15">
      <c r="A1833" s="2"/>
      <c r="B1833" s="31"/>
      <c r="C1833" s="2"/>
      <c r="D1833" s="2"/>
      <c r="E1833" s="26"/>
    </row>
    <row r="1834" spans="1:5" x14ac:dyDescent="0.15">
      <c r="A1834" s="2"/>
      <c r="B1834" s="31"/>
      <c r="C1834" s="2"/>
      <c r="D1834" s="2"/>
      <c r="E1834" s="26"/>
    </row>
    <row r="1835" spans="1:5" x14ac:dyDescent="0.15">
      <c r="A1835" s="2"/>
      <c r="B1835" s="31"/>
      <c r="C1835" s="2"/>
      <c r="D1835" s="2"/>
      <c r="E1835" s="26"/>
    </row>
    <row r="1836" spans="1:5" x14ac:dyDescent="0.15">
      <c r="A1836" s="2"/>
      <c r="B1836" s="31"/>
      <c r="C1836" s="2"/>
      <c r="D1836" s="2"/>
      <c r="E1836" s="26"/>
    </row>
    <row r="1837" spans="1:5" x14ac:dyDescent="0.15">
      <c r="A1837" s="2"/>
      <c r="B1837" s="31"/>
      <c r="C1837" s="2"/>
      <c r="D1837" s="2"/>
      <c r="E1837" s="26"/>
    </row>
    <row r="1838" spans="1:5" x14ac:dyDescent="0.15">
      <c r="A1838" s="2"/>
      <c r="B1838" s="31"/>
      <c r="C1838" s="2"/>
      <c r="D1838" s="2"/>
      <c r="E1838" s="26"/>
    </row>
    <row r="1839" spans="1:5" x14ac:dyDescent="0.15">
      <c r="A1839" s="2"/>
      <c r="B1839" s="31"/>
      <c r="C1839" s="2"/>
      <c r="D1839" s="2"/>
      <c r="E1839" s="26"/>
    </row>
    <row r="1840" spans="1:5" x14ac:dyDescent="0.15">
      <c r="A1840" s="2"/>
      <c r="B1840" s="31"/>
      <c r="C1840" s="2"/>
      <c r="D1840" s="2"/>
      <c r="E1840" s="26"/>
    </row>
    <row r="1841" spans="1:5" x14ac:dyDescent="0.15">
      <c r="A1841" s="2"/>
      <c r="B1841" s="31"/>
      <c r="C1841" s="2"/>
      <c r="D1841" s="2"/>
      <c r="E1841" s="26"/>
    </row>
    <row r="1842" spans="1:5" x14ac:dyDescent="0.15">
      <c r="A1842" s="2"/>
      <c r="B1842" s="31"/>
      <c r="C1842" s="2"/>
      <c r="D1842" s="2"/>
      <c r="E1842" s="26"/>
    </row>
    <row r="1843" spans="1:5" x14ac:dyDescent="0.15">
      <c r="A1843" s="2"/>
      <c r="B1843" s="31"/>
      <c r="C1843" s="2"/>
      <c r="D1843" s="2"/>
      <c r="E1843" s="26"/>
    </row>
    <row r="1844" spans="1:5" x14ac:dyDescent="0.15">
      <c r="A1844" s="2"/>
      <c r="B1844" s="31"/>
      <c r="C1844" s="2"/>
      <c r="D1844" s="2"/>
      <c r="E1844" s="26"/>
    </row>
    <row r="1845" spans="1:5" x14ac:dyDescent="0.15">
      <c r="A1845" s="2"/>
      <c r="B1845" s="31"/>
      <c r="C1845" s="2"/>
      <c r="D1845" s="2"/>
      <c r="E1845" s="26"/>
    </row>
    <row r="1846" spans="1:5" x14ac:dyDescent="0.15">
      <c r="A1846" s="2"/>
      <c r="B1846" s="31"/>
      <c r="C1846" s="2"/>
      <c r="D1846" s="2"/>
      <c r="E1846" s="26"/>
    </row>
    <row r="1847" spans="1:5" x14ac:dyDescent="0.15">
      <c r="A1847" s="2"/>
      <c r="B1847" s="31"/>
      <c r="C1847" s="2"/>
      <c r="D1847" s="2"/>
      <c r="E1847" s="26"/>
    </row>
    <row r="1848" spans="1:5" x14ac:dyDescent="0.15">
      <c r="A1848" s="2"/>
      <c r="B1848" s="31"/>
      <c r="C1848" s="2"/>
      <c r="D1848" s="2"/>
      <c r="E1848" s="26"/>
    </row>
    <row r="1849" spans="1:5" x14ac:dyDescent="0.15">
      <c r="A1849" s="2"/>
      <c r="B1849" s="31"/>
      <c r="C1849" s="2"/>
      <c r="D1849" s="2"/>
      <c r="E1849" s="26"/>
    </row>
    <row r="1850" spans="1:5" x14ac:dyDescent="0.15">
      <c r="A1850" s="2"/>
      <c r="B1850" s="31"/>
      <c r="C1850" s="2"/>
      <c r="D1850" s="2"/>
      <c r="E1850" s="26"/>
    </row>
    <row r="1851" spans="1:5" x14ac:dyDescent="0.15">
      <c r="A1851" s="2"/>
      <c r="B1851" s="31"/>
      <c r="C1851" s="2"/>
      <c r="D1851" s="2"/>
      <c r="E1851" s="26"/>
    </row>
    <row r="1852" spans="1:5" x14ac:dyDescent="0.15">
      <c r="A1852" s="2"/>
      <c r="B1852" s="31"/>
      <c r="C1852" s="2"/>
      <c r="D1852" s="2"/>
      <c r="E1852" s="26"/>
    </row>
    <row r="1853" spans="1:5" x14ac:dyDescent="0.15">
      <c r="A1853" s="2"/>
      <c r="B1853" s="31"/>
      <c r="C1853" s="2"/>
      <c r="D1853" s="2"/>
      <c r="E1853" s="26"/>
    </row>
    <row r="1854" spans="1:5" x14ac:dyDescent="0.15">
      <c r="A1854" s="2"/>
      <c r="B1854" s="31"/>
      <c r="C1854" s="2"/>
      <c r="D1854" s="2"/>
      <c r="E1854" s="26"/>
    </row>
    <row r="1855" spans="1:5" x14ac:dyDescent="0.15">
      <c r="A1855" s="2"/>
      <c r="B1855" s="31"/>
      <c r="C1855" s="2"/>
      <c r="D1855" s="2"/>
      <c r="E1855" s="26"/>
    </row>
    <row r="1856" spans="1:5" x14ac:dyDescent="0.15">
      <c r="A1856" s="2"/>
      <c r="B1856" s="31"/>
      <c r="C1856" s="2"/>
      <c r="D1856" s="2"/>
      <c r="E1856" s="26"/>
    </row>
    <row r="1857" spans="1:5" x14ac:dyDescent="0.15">
      <c r="A1857" s="2"/>
      <c r="B1857" s="31"/>
      <c r="C1857" s="2"/>
      <c r="D1857" s="2"/>
      <c r="E1857" s="26"/>
    </row>
    <row r="1858" spans="1:5" x14ac:dyDescent="0.15">
      <c r="A1858" s="2"/>
      <c r="B1858" s="31"/>
      <c r="C1858" s="2"/>
      <c r="D1858" s="2"/>
      <c r="E1858" s="26"/>
    </row>
    <row r="1859" spans="1:5" x14ac:dyDescent="0.15">
      <c r="A1859" s="2"/>
      <c r="B1859" s="31"/>
      <c r="C1859" s="2"/>
      <c r="D1859" s="2"/>
      <c r="E1859" s="26"/>
    </row>
    <row r="1860" spans="1:5" x14ac:dyDescent="0.15">
      <c r="A1860" s="2"/>
      <c r="B1860" s="31"/>
      <c r="C1860" s="2"/>
      <c r="D1860" s="2"/>
      <c r="E1860" s="26"/>
    </row>
    <row r="1861" spans="1:5" x14ac:dyDescent="0.15">
      <c r="A1861" s="2"/>
      <c r="B1861" s="31"/>
      <c r="C1861" s="2"/>
      <c r="D1861" s="2"/>
      <c r="E1861" s="26"/>
    </row>
    <row r="1862" spans="1:5" x14ac:dyDescent="0.15">
      <c r="A1862" s="2"/>
      <c r="B1862" s="31"/>
      <c r="C1862" s="2"/>
      <c r="D1862" s="2"/>
      <c r="E1862" s="26"/>
    </row>
    <row r="1863" spans="1:5" x14ac:dyDescent="0.15">
      <c r="A1863" s="2"/>
      <c r="B1863" s="31"/>
      <c r="C1863" s="2"/>
      <c r="D1863" s="2"/>
      <c r="E1863" s="26"/>
    </row>
    <row r="1864" spans="1:5" x14ac:dyDescent="0.15">
      <c r="A1864" s="2"/>
      <c r="B1864" s="31"/>
      <c r="C1864" s="2"/>
      <c r="D1864" s="2"/>
      <c r="E1864" s="26"/>
    </row>
    <row r="1865" spans="1:5" x14ac:dyDescent="0.15">
      <c r="A1865" s="2"/>
      <c r="B1865" s="31"/>
      <c r="C1865" s="2"/>
      <c r="D1865" s="2"/>
      <c r="E1865" s="26"/>
    </row>
    <row r="1866" spans="1:5" x14ac:dyDescent="0.15">
      <c r="A1866" s="2"/>
      <c r="B1866" s="31"/>
      <c r="C1866" s="2"/>
      <c r="D1866" s="2"/>
      <c r="E1866" s="26"/>
    </row>
    <row r="1867" spans="1:5" x14ac:dyDescent="0.15">
      <c r="A1867" s="2"/>
      <c r="B1867" s="31"/>
      <c r="C1867" s="2"/>
      <c r="D1867" s="2"/>
      <c r="E1867" s="26"/>
    </row>
    <row r="1868" spans="1:5" x14ac:dyDescent="0.15">
      <c r="A1868" s="2"/>
      <c r="B1868" s="31"/>
      <c r="C1868" s="2"/>
      <c r="D1868" s="2"/>
      <c r="E1868" s="26"/>
    </row>
    <row r="1869" spans="1:5" x14ac:dyDescent="0.15">
      <c r="A1869" s="2"/>
      <c r="B1869" s="31"/>
      <c r="C1869" s="2"/>
      <c r="D1869" s="2"/>
      <c r="E1869" s="26"/>
    </row>
    <row r="1870" spans="1:5" x14ac:dyDescent="0.15">
      <c r="A1870" s="2"/>
      <c r="B1870" s="31"/>
      <c r="C1870" s="2"/>
      <c r="D1870" s="2"/>
      <c r="E1870" s="26"/>
    </row>
    <row r="1871" spans="1:5" x14ac:dyDescent="0.15">
      <c r="A1871" s="2"/>
      <c r="B1871" s="31"/>
      <c r="C1871" s="2"/>
      <c r="D1871" s="2"/>
      <c r="E1871" s="26"/>
    </row>
    <row r="1872" spans="1:5" x14ac:dyDescent="0.15">
      <c r="A1872" s="2"/>
      <c r="B1872" s="31"/>
      <c r="C1872" s="2"/>
      <c r="D1872" s="2"/>
      <c r="E1872" s="26"/>
    </row>
    <row r="1873" spans="1:5" x14ac:dyDescent="0.15">
      <c r="A1873" s="2"/>
      <c r="B1873" s="31"/>
      <c r="C1873" s="2"/>
      <c r="D1873" s="2"/>
      <c r="E1873" s="26"/>
    </row>
    <row r="1874" spans="1:5" x14ac:dyDescent="0.15">
      <c r="A1874" s="2"/>
      <c r="B1874" s="31"/>
      <c r="C1874" s="2"/>
      <c r="D1874" s="2"/>
      <c r="E1874" s="26"/>
    </row>
    <row r="1875" spans="1:5" x14ac:dyDescent="0.15">
      <c r="A1875" s="2"/>
      <c r="B1875" s="31"/>
      <c r="C1875" s="2"/>
      <c r="D1875" s="2"/>
      <c r="E1875" s="26"/>
    </row>
    <row r="1876" spans="1:5" x14ac:dyDescent="0.15">
      <c r="A1876" s="2"/>
      <c r="B1876" s="31"/>
      <c r="C1876" s="2"/>
      <c r="D1876" s="2"/>
      <c r="E1876" s="26"/>
    </row>
    <row r="1877" spans="1:5" x14ac:dyDescent="0.15">
      <c r="A1877" s="2"/>
      <c r="B1877" s="31"/>
      <c r="C1877" s="2"/>
      <c r="D1877" s="2"/>
      <c r="E1877" s="26"/>
    </row>
    <row r="1878" spans="1:5" x14ac:dyDescent="0.15">
      <c r="A1878" s="2"/>
      <c r="B1878" s="31"/>
      <c r="C1878" s="2"/>
      <c r="D1878" s="2"/>
      <c r="E1878" s="26"/>
    </row>
    <row r="1879" spans="1:5" x14ac:dyDescent="0.15">
      <c r="A1879" s="2"/>
      <c r="B1879" s="31"/>
      <c r="C1879" s="2"/>
      <c r="D1879" s="2"/>
      <c r="E1879" s="26"/>
    </row>
    <row r="1880" spans="1:5" x14ac:dyDescent="0.15">
      <c r="A1880" s="2"/>
      <c r="B1880" s="31"/>
      <c r="C1880" s="2"/>
      <c r="D1880" s="2"/>
      <c r="E1880" s="26"/>
    </row>
    <row r="1881" spans="1:5" x14ac:dyDescent="0.15">
      <c r="A1881" s="2"/>
      <c r="B1881" s="31"/>
      <c r="C1881" s="2"/>
      <c r="D1881" s="2"/>
      <c r="E1881" s="26"/>
    </row>
    <row r="1882" spans="1:5" x14ac:dyDescent="0.15">
      <c r="A1882" s="2"/>
      <c r="B1882" s="31"/>
      <c r="C1882" s="2"/>
      <c r="D1882" s="2"/>
      <c r="E1882" s="26"/>
    </row>
    <row r="1883" spans="1:5" x14ac:dyDescent="0.15">
      <c r="A1883" s="2"/>
      <c r="B1883" s="31"/>
      <c r="C1883" s="2"/>
      <c r="D1883" s="2"/>
      <c r="E1883" s="26"/>
    </row>
    <row r="1884" spans="1:5" x14ac:dyDescent="0.15">
      <c r="A1884" s="2"/>
      <c r="B1884" s="31"/>
      <c r="C1884" s="2"/>
      <c r="D1884" s="2"/>
      <c r="E1884" s="26"/>
    </row>
    <row r="1885" spans="1:5" x14ac:dyDescent="0.15">
      <c r="A1885" s="2"/>
      <c r="B1885" s="31"/>
      <c r="C1885" s="2"/>
      <c r="D1885" s="2"/>
      <c r="E1885" s="26"/>
    </row>
    <row r="1886" spans="1:5" x14ac:dyDescent="0.15">
      <c r="A1886" s="2"/>
      <c r="B1886" s="31"/>
      <c r="C1886" s="2"/>
      <c r="D1886" s="2"/>
      <c r="E1886" s="26"/>
    </row>
    <row r="1887" spans="1:5" x14ac:dyDescent="0.15">
      <c r="A1887" s="2"/>
      <c r="B1887" s="31"/>
      <c r="C1887" s="2"/>
      <c r="D1887" s="2"/>
      <c r="E1887" s="26"/>
    </row>
    <row r="1888" spans="1:5" x14ac:dyDescent="0.15">
      <c r="A1888" s="2"/>
      <c r="B1888" s="31"/>
      <c r="C1888" s="2"/>
      <c r="D1888" s="2"/>
      <c r="E1888" s="26"/>
    </row>
    <row r="1889" spans="1:5" x14ac:dyDescent="0.15">
      <c r="A1889" s="2"/>
      <c r="B1889" s="31"/>
      <c r="C1889" s="2"/>
      <c r="D1889" s="2"/>
      <c r="E1889" s="26"/>
    </row>
    <row r="1890" spans="1:5" x14ac:dyDescent="0.15">
      <c r="A1890" s="2"/>
      <c r="B1890" s="31"/>
      <c r="C1890" s="2"/>
      <c r="D1890" s="2"/>
      <c r="E1890" s="26"/>
    </row>
    <row r="1891" spans="1:5" x14ac:dyDescent="0.15">
      <c r="A1891" s="2"/>
      <c r="B1891" s="31"/>
      <c r="C1891" s="2"/>
      <c r="D1891" s="2"/>
      <c r="E1891" s="26"/>
    </row>
    <row r="1892" spans="1:5" x14ac:dyDescent="0.15">
      <c r="A1892" s="2"/>
      <c r="B1892" s="31"/>
      <c r="C1892" s="2"/>
      <c r="D1892" s="2"/>
      <c r="E1892" s="26"/>
    </row>
    <row r="1893" spans="1:5" x14ac:dyDescent="0.15">
      <c r="A1893" s="2"/>
      <c r="B1893" s="31"/>
      <c r="C1893" s="2"/>
      <c r="D1893" s="2"/>
      <c r="E1893" s="26"/>
    </row>
    <row r="1894" spans="1:5" x14ac:dyDescent="0.15">
      <c r="A1894" s="2"/>
      <c r="B1894" s="31"/>
      <c r="C1894" s="2"/>
      <c r="D1894" s="2"/>
      <c r="E1894" s="26"/>
    </row>
    <row r="1895" spans="1:5" x14ac:dyDescent="0.15">
      <c r="A1895" s="2"/>
      <c r="B1895" s="31"/>
      <c r="C1895" s="2"/>
      <c r="D1895" s="2"/>
      <c r="E1895" s="26"/>
    </row>
    <row r="1896" spans="1:5" x14ac:dyDescent="0.15">
      <c r="A1896" s="2"/>
      <c r="B1896" s="31"/>
      <c r="C1896" s="2"/>
      <c r="D1896" s="2"/>
      <c r="E1896" s="26"/>
    </row>
    <row r="1897" spans="1:5" x14ac:dyDescent="0.15">
      <c r="A1897" s="2"/>
      <c r="B1897" s="31"/>
      <c r="C1897" s="2"/>
      <c r="D1897" s="2"/>
      <c r="E1897" s="26"/>
    </row>
    <row r="1898" spans="1:5" x14ac:dyDescent="0.15">
      <c r="A1898" s="2"/>
      <c r="B1898" s="31"/>
      <c r="C1898" s="2"/>
      <c r="D1898" s="2"/>
      <c r="E1898" s="26"/>
    </row>
    <row r="1899" spans="1:5" x14ac:dyDescent="0.15">
      <c r="A1899" s="2"/>
      <c r="B1899" s="31"/>
      <c r="C1899" s="2"/>
      <c r="D1899" s="2"/>
      <c r="E1899" s="26"/>
    </row>
    <row r="1900" spans="1:5" x14ac:dyDescent="0.15">
      <c r="A1900" s="2"/>
      <c r="B1900" s="31"/>
      <c r="C1900" s="2"/>
      <c r="D1900" s="2"/>
      <c r="E1900" s="26"/>
    </row>
    <row r="1901" spans="1:5" x14ac:dyDescent="0.15">
      <c r="A1901" s="2"/>
      <c r="B1901" s="31"/>
      <c r="C1901" s="2"/>
      <c r="D1901" s="2"/>
      <c r="E1901" s="26"/>
    </row>
    <row r="1902" spans="1:5" x14ac:dyDescent="0.15">
      <c r="A1902" s="2"/>
      <c r="B1902" s="31"/>
      <c r="C1902" s="2"/>
      <c r="D1902" s="2"/>
      <c r="E1902" s="26"/>
    </row>
    <row r="1903" spans="1:5" x14ac:dyDescent="0.15">
      <c r="A1903" s="2"/>
      <c r="B1903" s="31"/>
      <c r="C1903" s="2"/>
      <c r="D1903" s="2"/>
      <c r="E1903" s="26"/>
    </row>
    <row r="1904" spans="1:5" x14ac:dyDescent="0.15">
      <c r="A1904" s="2"/>
      <c r="B1904" s="31"/>
      <c r="C1904" s="2"/>
      <c r="D1904" s="2"/>
      <c r="E1904" s="26"/>
    </row>
    <row r="1905" spans="1:5" x14ac:dyDescent="0.15">
      <c r="A1905" s="2"/>
      <c r="B1905" s="31"/>
      <c r="C1905" s="2"/>
      <c r="D1905" s="2"/>
      <c r="E1905" s="26"/>
    </row>
    <row r="1906" spans="1:5" x14ac:dyDescent="0.15">
      <c r="A1906" s="2"/>
      <c r="B1906" s="31"/>
      <c r="C1906" s="2"/>
      <c r="D1906" s="2"/>
      <c r="E1906" s="26"/>
    </row>
    <row r="1907" spans="1:5" x14ac:dyDescent="0.15">
      <c r="A1907" s="2"/>
      <c r="B1907" s="31"/>
      <c r="C1907" s="2"/>
      <c r="D1907" s="2"/>
      <c r="E1907" s="26"/>
    </row>
    <row r="1908" spans="1:5" x14ac:dyDescent="0.15">
      <c r="A1908" s="2"/>
      <c r="B1908" s="31"/>
      <c r="C1908" s="2"/>
      <c r="D1908" s="2"/>
      <c r="E1908" s="26"/>
    </row>
    <row r="1909" spans="1:5" x14ac:dyDescent="0.15">
      <c r="A1909" s="2"/>
      <c r="B1909" s="31"/>
      <c r="C1909" s="2"/>
      <c r="D1909" s="2"/>
      <c r="E1909" s="26"/>
    </row>
    <row r="1910" spans="1:5" x14ac:dyDescent="0.15">
      <c r="A1910" s="2"/>
      <c r="B1910" s="31"/>
      <c r="C1910" s="2"/>
      <c r="D1910" s="2"/>
      <c r="E1910" s="26"/>
    </row>
    <row r="1911" spans="1:5" x14ac:dyDescent="0.15">
      <c r="A1911" s="2"/>
      <c r="B1911" s="31"/>
      <c r="C1911" s="2"/>
      <c r="D1911" s="2"/>
      <c r="E1911" s="26"/>
    </row>
    <row r="1912" spans="1:5" x14ac:dyDescent="0.15">
      <c r="A1912" s="2"/>
      <c r="B1912" s="31"/>
      <c r="C1912" s="2"/>
      <c r="D1912" s="2"/>
      <c r="E1912" s="26"/>
    </row>
    <row r="1913" spans="1:5" x14ac:dyDescent="0.15">
      <c r="A1913" s="2"/>
      <c r="B1913" s="31"/>
      <c r="C1913" s="2"/>
      <c r="D1913" s="2"/>
      <c r="E1913" s="26"/>
    </row>
    <row r="1914" spans="1:5" x14ac:dyDescent="0.15">
      <c r="A1914" s="2"/>
      <c r="B1914" s="31"/>
      <c r="C1914" s="2"/>
      <c r="D1914" s="2"/>
      <c r="E1914" s="26"/>
    </row>
    <row r="1915" spans="1:5" x14ac:dyDescent="0.15">
      <c r="A1915" s="2"/>
      <c r="B1915" s="31"/>
      <c r="C1915" s="2"/>
      <c r="D1915" s="2"/>
      <c r="E1915" s="26"/>
    </row>
    <row r="1916" spans="1:5" x14ac:dyDescent="0.15">
      <c r="A1916" s="2"/>
      <c r="B1916" s="31"/>
      <c r="C1916" s="2"/>
      <c r="D1916" s="2"/>
      <c r="E1916" s="26"/>
    </row>
    <row r="1917" spans="1:5" x14ac:dyDescent="0.15">
      <c r="A1917" s="2"/>
      <c r="B1917" s="31"/>
      <c r="C1917" s="2"/>
      <c r="D1917" s="2"/>
      <c r="E1917" s="26"/>
    </row>
    <row r="1918" spans="1:5" x14ac:dyDescent="0.15">
      <c r="A1918" s="2"/>
      <c r="B1918" s="31"/>
      <c r="C1918" s="2"/>
      <c r="D1918" s="2"/>
      <c r="E1918" s="26"/>
    </row>
    <row r="1919" spans="1:5" x14ac:dyDescent="0.15">
      <c r="A1919" s="2"/>
      <c r="B1919" s="31"/>
      <c r="C1919" s="2"/>
      <c r="D1919" s="2"/>
      <c r="E1919" s="26"/>
    </row>
    <row r="1920" spans="1:5" x14ac:dyDescent="0.15">
      <c r="A1920" s="2"/>
      <c r="B1920" s="31"/>
      <c r="C1920" s="2"/>
      <c r="D1920" s="2"/>
      <c r="E1920" s="26"/>
    </row>
    <row r="1921" spans="1:5" x14ac:dyDescent="0.15">
      <c r="A1921" s="2"/>
      <c r="B1921" s="31"/>
      <c r="C1921" s="2"/>
      <c r="D1921" s="2"/>
      <c r="E1921" s="26"/>
    </row>
    <row r="1922" spans="1:5" x14ac:dyDescent="0.15">
      <c r="A1922" s="2"/>
      <c r="B1922" s="31"/>
      <c r="C1922" s="2"/>
      <c r="D1922" s="2"/>
      <c r="E1922" s="26"/>
    </row>
    <row r="1923" spans="1:5" x14ac:dyDescent="0.15">
      <c r="A1923" s="2"/>
      <c r="B1923" s="31"/>
      <c r="C1923" s="2"/>
      <c r="D1923" s="2"/>
      <c r="E1923" s="26"/>
    </row>
    <row r="1924" spans="1:5" x14ac:dyDescent="0.15">
      <c r="A1924" s="2"/>
      <c r="B1924" s="31"/>
      <c r="C1924" s="2"/>
      <c r="D1924" s="2"/>
      <c r="E1924" s="26"/>
    </row>
    <row r="1925" spans="1:5" x14ac:dyDescent="0.15">
      <c r="A1925" s="2"/>
      <c r="B1925" s="31"/>
      <c r="C1925" s="2"/>
      <c r="D1925" s="2"/>
      <c r="E1925" s="26"/>
    </row>
    <row r="1926" spans="1:5" x14ac:dyDescent="0.15">
      <c r="A1926" s="2"/>
      <c r="B1926" s="31"/>
      <c r="C1926" s="2"/>
      <c r="D1926" s="2"/>
      <c r="E1926" s="26"/>
    </row>
    <row r="1927" spans="1:5" x14ac:dyDescent="0.15">
      <c r="A1927" s="2"/>
      <c r="B1927" s="31"/>
      <c r="C1927" s="2"/>
      <c r="D1927" s="2"/>
      <c r="E1927" s="26"/>
    </row>
    <row r="1928" spans="1:5" x14ac:dyDescent="0.15">
      <c r="A1928" s="2"/>
      <c r="B1928" s="31"/>
      <c r="C1928" s="2"/>
      <c r="D1928" s="2"/>
      <c r="E1928" s="26"/>
    </row>
    <row r="1929" spans="1:5" x14ac:dyDescent="0.15">
      <c r="A1929" s="2"/>
      <c r="B1929" s="31"/>
      <c r="C1929" s="2"/>
      <c r="D1929" s="2"/>
      <c r="E1929" s="26"/>
    </row>
    <row r="1930" spans="1:5" x14ac:dyDescent="0.15">
      <c r="A1930" s="2"/>
      <c r="B1930" s="31"/>
      <c r="C1930" s="2"/>
      <c r="D1930" s="2"/>
      <c r="E1930" s="26"/>
    </row>
    <row r="1931" spans="1:5" x14ac:dyDescent="0.15">
      <c r="A1931" s="2"/>
      <c r="B1931" s="31"/>
      <c r="C1931" s="2"/>
      <c r="D1931" s="2"/>
      <c r="E1931" s="26"/>
    </row>
    <row r="1932" spans="1:5" x14ac:dyDescent="0.15">
      <c r="A1932" s="2"/>
      <c r="B1932" s="31"/>
      <c r="C1932" s="2"/>
      <c r="D1932" s="2"/>
      <c r="E1932" s="26"/>
    </row>
    <row r="1933" spans="1:5" x14ac:dyDescent="0.15">
      <c r="A1933" s="2"/>
      <c r="B1933" s="31"/>
      <c r="C1933" s="2"/>
      <c r="D1933" s="2"/>
      <c r="E1933" s="26"/>
    </row>
    <row r="1934" spans="1:5" x14ac:dyDescent="0.15">
      <c r="A1934" s="2"/>
      <c r="B1934" s="31"/>
      <c r="C1934" s="2"/>
      <c r="D1934" s="2"/>
      <c r="E1934" s="26"/>
    </row>
    <row r="1935" spans="1:5" x14ac:dyDescent="0.15">
      <c r="A1935" s="2"/>
      <c r="B1935" s="31"/>
      <c r="C1935" s="2"/>
      <c r="D1935" s="2"/>
      <c r="E1935" s="26"/>
    </row>
    <row r="1936" spans="1:5" x14ac:dyDescent="0.15">
      <c r="A1936" s="2"/>
      <c r="B1936" s="31"/>
      <c r="C1936" s="2"/>
      <c r="D1936" s="2"/>
      <c r="E1936" s="26"/>
    </row>
    <row r="1937" spans="1:5" x14ac:dyDescent="0.15">
      <c r="A1937" s="2"/>
      <c r="B1937" s="31"/>
      <c r="C1937" s="2"/>
      <c r="D1937" s="2"/>
      <c r="E1937" s="26"/>
    </row>
    <row r="1938" spans="1:5" x14ac:dyDescent="0.15">
      <c r="A1938" s="2"/>
      <c r="B1938" s="31"/>
      <c r="C1938" s="2"/>
      <c r="D1938" s="2"/>
      <c r="E1938" s="26"/>
    </row>
    <row r="1939" spans="1:5" x14ac:dyDescent="0.15">
      <c r="A1939" s="2"/>
      <c r="B1939" s="31"/>
      <c r="C1939" s="2"/>
      <c r="D1939" s="2"/>
      <c r="E1939" s="26"/>
    </row>
    <row r="1940" spans="1:5" x14ac:dyDescent="0.15">
      <c r="A1940" s="2"/>
      <c r="B1940" s="31"/>
      <c r="C1940" s="2"/>
      <c r="D1940" s="2"/>
      <c r="E1940" s="26"/>
    </row>
    <row r="1941" spans="1:5" x14ac:dyDescent="0.15">
      <c r="A1941" s="2"/>
      <c r="B1941" s="31"/>
      <c r="C1941" s="2"/>
      <c r="D1941" s="2"/>
      <c r="E1941" s="26"/>
    </row>
    <row r="1942" spans="1:5" x14ac:dyDescent="0.15">
      <c r="A1942" s="2"/>
      <c r="B1942" s="31"/>
      <c r="C1942" s="2"/>
      <c r="D1942" s="2"/>
      <c r="E1942" s="26"/>
    </row>
    <row r="1943" spans="1:5" x14ac:dyDescent="0.15">
      <c r="A1943" s="2"/>
      <c r="B1943" s="31"/>
      <c r="C1943" s="2"/>
      <c r="D1943" s="2"/>
      <c r="E1943" s="26"/>
    </row>
    <row r="1944" spans="1:5" x14ac:dyDescent="0.15">
      <c r="A1944" s="2"/>
      <c r="B1944" s="31"/>
      <c r="C1944" s="2"/>
      <c r="D1944" s="2"/>
      <c r="E1944" s="26"/>
    </row>
    <row r="1945" spans="1:5" x14ac:dyDescent="0.15">
      <c r="A1945" s="2"/>
      <c r="B1945" s="31"/>
      <c r="C1945" s="2"/>
      <c r="D1945" s="2"/>
      <c r="E1945" s="26"/>
    </row>
    <row r="1946" spans="1:5" x14ac:dyDescent="0.15">
      <c r="A1946" s="2"/>
      <c r="B1946" s="31"/>
      <c r="C1946" s="2"/>
      <c r="D1946" s="2"/>
      <c r="E1946" s="26"/>
    </row>
    <row r="1947" spans="1:5" x14ac:dyDescent="0.15">
      <c r="A1947" s="2"/>
      <c r="B1947" s="31"/>
      <c r="C1947" s="2"/>
      <c r="D1947" s="2"/>
      <c r="E1947" s="26"/>
    </row>
    <row r="1948" spans="1:5" x14ac:dyDescent="0.15">
      <c r="A1948" s="2"/>
      <c r="B1948" s="31"/>
      <c r="C1948" s="2"/>
      <c r="D1948" s="2"/>
      <c r="E1948" s="26"/>
    </row>
    <row r="1949" spans="1:5" x14ac:dyDescent="0.15">
      <c r="A1949" s="2"/>
      <c r="B1949" s="31"/>
      <c r="C1949" s="2"/>
      <c r="D1949" s="2"/>
      <c r="E1949" s="26"/>
    </row>
    <row r="1950" spans="1:5" x14ac:dyDescent="0.15">
      <c r="A1950" s="2"/>
      <c r="B1950" s="31"/>
      <c r="C1950" s="2"/>
      <c r="D1950" s="2"/>
      <c r="E1950" s="26"/>
    </row>
    <row r="1951" spans="1:5" x14ac:dyDescent="0.15">
      <c r="A1951" s="2"/>
      <c r="B1951" s="31"/>
      <c r="C1951" s="2"/>
      <c r="D1951" s="2"/>
      <c r="E1951" s="26"/>
    </row>
    <row r="1952" spans="1:5" x14ac:dyDescent="0.15">
      <c r="A1952" s="2"/>
      <c r="B1952" s="31"/>
      <c r="C1952" s="2"/>
      <c r="D1952" s="2"/>
      <c r="E1952" s="26"/>
    </row>
    <row r="1953" spans="1:5" x14ac:dyDescent="0.15">
      <c r="A1953" s="2"/>
      <c r="B1953" s="31"/>
      <c r="C1953" s="2"/>
      <c r="D1953" s="2"/>
      <c r="E1953" s="26"/>
    </row>
    <row r="1954" spans="1:5" x14ac:dyDescent="0.15">
      <c r="A1954" s="2"/>
      <c r="B1954" s="31"/>
      <c r="C1954" s="2"/>
      <c r="D1954" s="2"/>
      <c r="E1954" s="26"/>
    </row>
    <row r="1955" spans="1:5" x14ac:dyDescent="0.15">
      <c r="A1955" s="2"/>
      <c r="B1955" s="31"/>
      <c r="C1955" s="2"/>
      <c r="D1955" s="2"/>
      <c r="E1955" s="26"/>
    </row>
    <row r="1956" spans="1:5" x14ac:dyDescent="0.15">
      <c r="A1956" s="2"/>
      <c r="B1956" s="31"/>
      <c r="C1956" s="2"/>
      <c r="D1956" s="2"/>
      <c r="E1956" s="26"/>
    </row>
    <row r="1957" spans="1:5" x14ac:dyDescent="0.15">
      <c r="A1957" s="2"/>
      <c r="B1957" s="31"/>
      <c r="C1957" s="2"/>
      <c r="D1957" s="2"/>
      <c r="E1957" s="26"/>
    </row>
    <row r="1958" spans="1:5" x14ac:dyDescent="0.15">
      <c r="A1958" s="2"/>
      <c r="B1958" s="31"/>
      <c r="C1958" s="2"/>
      <c r="D1958" s="2"/>
      <c r="E1958" s="26"/>
    </row>
    <row r="1959" spans="1:5" x14ac:dyDescent="0.15">
      <c r="A1959" s="2"/>
      <c r="B1959" s="31"/>
      <c r="C1959" s="2"/>
      <c r="D1959" s="2"/>
      <c r="E1959" s="26"/>
    </row>
    <row r="1960" spans="1:5" x14ac:dyDescent="0.15">
      <c r="A1960" s="2"/>
      <c r="B1960" s="31"/>
      <c r="C1960" s="2"/>
      <c r="D1960" s="2"/>
      <c r="E1960" s="26"/>
    </row>
    <row r="1961" spans="1:5" x14ac:dyDescent="0.15">
      <c r="A1961" s="2"/>
      <c r="B1961" s="31"/>
      <c r="C1961" s="2"/>
      <c r="D1961" s="2"/>
      <c r="E1961" s="26"/>
    </row>
    <row r="1962" spans="1:5" x14ac:dyDescent="0.15">
      <c r="A1962" s="2"/>
      <c r="B1962" s="31"/>
      <c r="C1962" s="2"/>
      <c r="D1962" s="2"/>
      <c r="E1962" s="26"/>
    </row>
    <row r="1963" spans="1:5" x14ac:dyDescent="0.15">
      <c r="A1963" s="2"/>
      <c r="B1963" s="31"/>
      <c r="C1963" s="2"/>
      <c r="D1963" s="2"/>
      <c r="E1963" s="26"/>
    </row>
    <row r="1964" spans="1:5" x14ac:dyDescent="0.15">
      <c r="A1964" s="2"/>
      <c r="B1964" s="31"/>
      <c r="C1964" s="2"/>
      <c r="D1964" s="2"/>
      <c r="E1964" s="26"/>
    </row>
    <row r="1965" spans="1:5" x14ac:dyDescent="0.15">
      <c r="A1965" s="2"/>
      <c r="B1965" s="31"/>
      <c r="C1965" s="2"/>
      <c r="D1965" s="2"/>
      <c r="E1965" s="26"/>
    </row>
    <row r="1966" spans="1:5" x14ac:dyDescent="0.15">
      <c r="A1966" s="2"/>
      <c r="B1966" s="31"/>
      <c r="C1966" s="2"/>
      <c r="D1966" s="2"/>
      <c r="E1966" s="26"/>
    </row>
    <row r="1967" spans="1:5" x14ac:dyDescent="0.15">
      <c r="A1967" s="2"/>
      <c r="B1967" s="31"/>
      <c r="C1967" s="2"/>
      <c r="D1967" s="2"/>
      <c r="E1967" s="26"/>
    </row>
    <row r="1968" spans="1:5" x14ac:dyDescent="0.15">
      <c r="A1968" s="2"/>
      <c r="B1968" s="31"/>
      <c r="C1968" s="2"/>
      <c r="D1968" s="2"/>
      <c r="E1968" s="26"/>
    </row>
    <row r="1969" spans="1:5" x14ac:dyDescent="0.15">
      <c r="A1969" s="2"/>
      <c r="B1969" s="31"/>
      <c r="C1969" s="2"/>
      <c r="D1969" s="2"/>
      <c r="E1969" s="26"/>
    </row>
    <row r="1970" spans="1:5" x14ac:dyDescent="0.15">
      <c r="A1970" s="2"/>
      <c r="B1970" s="31"/>
      <c r="C1970" s="2"/>
      <c r="D1970" s="2"/>
      <c r="E1970" s="26"/>
    </row>
    <row r="1971" spans="1:5" x14ac:dyDescent="0.15">
      <c r="A1971" s="2"/>
      <c r="B1971" s="31"/>
      <c r="C1971" s="2"/>
      <c r="D1971" s="2"/>
      <c r="E1971" s="26"/>
    </row>
    <row r="1972" spans="1:5" x14ac:dyDescent="0.15">
      <c r="A1972" s="2"/>
      <c r="B1972" s="31"/>
      <c r="C1972" s="2"/>
      <c r="D1972" s="2"/>
      <c r="E1972" s="26"/>
    </row>
    <row r="1973" spans="1:5" x14ac:dyDescent="0.15">
      <c r="A1973" s="2"/>
      <c r="B1973" s="31"/>
      <c r="C1973" s="2"/>
      <c r="D1973" s="2"/>
      <c r="E1973" s="26"/>
    </row>
    <row r="1974" spans="1:5" x14ac:dyDescent="0.15">
      <c r="A1974" s="2"/>
      <c r="B1974" s="31"/>
      <c r="C1974" s="2"/>
      <c r="D1974" s="2"/>
      <c r="E1974" s="26"/>
    </row>
    <row r="1975" spans="1:5" x14ac:dyDescent="0.15">
      <c r="A1975" s="2"/>
      <c r="B1975" s="31"/>
      <c r="C1975" s="2"/>
      <c r="D1975" s="2"/>
      <c r="E1975" s="26"/>
    </row>
    <row r="1976" spans="1:5" x14ac:dyDescent="0.15">
      <c r="A1976" s="2"/>
      <c r="B1976" s="31"/>
      <c r="C1976" s="2"/>
      <c r="D1976" s="2"/>
      <c r="E1976" s="26"/>
    </row>
    <row r="1977" spans="1:5" x14ac:dyDescent="0.15">
      <c r="A1977" s="2"/>
      <c r="B1977" s="31"/>
      <c r="C1977" s="2"/>
      <c r="D1977" s="2"/>
      <c r="E1977" s="26"/>
    </row>
    <row r="1978" spans="1:5" x14ac:dyDescent="0.15">
      <c r="A1978" s="2"/>
      <c r="B1978" s="31"/>
      <c r="C1978" s="2"/>
      <c r="D1978" s="2"/>
      <c r="E1978" s="26"/>
    </row>
    <row r="1979" spans="1:5" x14ac:dyDescent="0.15">
      <c r="A1979" s="2"/>
      <c r="B1979" s="31"/>
      <c r="C1979" s="2"/>
      <c r="D1979" s="2"/>
      <c r="E1979" s="26"/>
    </row>
    <row r="1980" spans="1:5" x14ac:dyDescent="0.15">
      <c r="A1980" s="2"/>
      <c r="B1980" s="31"/>
      <c r="C1980" s="2"/>
      <c r="D1980" s="2"/>
      <c r="E1980" s="26"/>
    </row>
    <row r="1981" spans="1:5" x14ac:dyDescent="0.15">
      <c r="A1981" s="2"/>
      <c r="B1981" s="31"/>
      <c r="C1981" s="2"/>
      <c r="D1981" s="2"/>
      <c r="E1981" s="26"/>
    </row>
    <row r="1982" spans="1:5" x14ac:dyDescent="0.15">
      <c r="A1982" s="2"/>
      <c r="B1982" s="31"/>
      <c r="C1982" s="2"/>
      <c r="D1982" s="2"/>
      <c r="E1982" s="26"/>
    </row>
    <row r="1983" spans="1:5" x14ac:dyDescent="0.15">
      <c r="A1983" s="2"/>
      <c r="B1983" s="31"/>
      <c r="C1983" s="2"/>
      <c r="D1983" s="2"/>
      <c r="E1983" s="26"/>
    </row>
    <row r="1984" spans="1:5" x14ac:dyDescent="0.15">
      <c r="A1984" s="2"/>
      <c r="B1984" s="31"/>
      <c r="C1984" s="2"/>
      <c r="D1984" s="2"/>
      <c r="E1984" s="26"/>
    </row>
    <row r="1985" spans="1:5" x14ac:dyDescent="0.15">
      <c r="A1985" s="2"/>
      <c r="B1985" s="31"/>
      <c r="C1985" s="2"/>
      <c r="D1985" s="2"/>
      <c r="E1985" s="26"/>
    </row>
    <row r="1986" spans="1:5" x14ac:dyDescent="0.15">
      <c r="A1986" s="2"/>
      <c r="B1986" s="31"/>
      <c r="C1986" s="2"/>
      <c r="D1986" s="2"/>
      <c r="E1986" s="26"/>
    </row>
    <row r="1987" spans="1:5" x14ac:dyDescent="0.15">
      <c r="A1987" s="2"/>
      <c r="B1987" s="31"/>
      <c r="C1987" s="2"/>
      <c r="D1987" s="2"/>
      <c r="E1987" s="26"/>
    </row>
    <row r="1988" spans="1:5" x14ac:dyDescent="0.15">
      <c r="A1988" s="2"/>
      <c r="B1988" s="31"/>
      <c r="C1988" s="2"/>
      <c r="D1988" s="2"/>
      <c r="E1988" s="26"/>
    </row>
    <row r="1989" spans="1:5" x14ac:dyDescent="0.15">
      <c r="A1989" s="2"/>
      <c r="B1989" s="31"/>
      <c r="C1989" s="2"/>
      <c r="D1989" s="2"/>
      <c r="E1989" s="26"/>
    </row>
    <row r="1990" spans="1:5" x14ac:dyDescent="0.15">
      <c r="A1990" s="2"/>
      <c r="B1990" s="31"/>
      <c r="C1990" s="2"/>
      <c r="D1990" s="2"/>
      <c r="E1990" s="26"/>
    </row>
    <row r="1991" spans="1:5" x14ac:dyDescent="0.15">
      <c r="A1991" s="2"/>
      <c r="B1991" s="31"/>
      <c r="C1991" s="2"/>
      <c r="D1991" s="2"/>
      <c r="E1991" s="26"/>
    </row>
    <row r="1992" spans="1:5" x14ac:dyDescent="0.15">
      <c r="A1992" s="2"/>
      <c r="B1992" s="31"/>
      <c r="C1992" s="2"/>
      <c r="D1992" s="2"/>
      <c r="E1992" s="26"/>
    </row>
    <row r="1993" spans="1:5" x14ac:dyDescent="0.15">
      <c r="A1993" s="2"/>
      <c r="B1993" s="31"/>
      <c r="C1993" s="2"/>
      <c r="D1993" s="2"/>
      <c r="E1993" s="26"/>
    </row>
    <row r="1994" spans="1:5" x14ac:dyDescent="0.15">
      <c r="A1994" s="2"/>
      <c r="B1994" s="31"/>
      <c r="C1994" s="2"/>
      <c r="D1994" s="2"/>
      <c r="E1994" s="26"/>
    </row>
    <row r="1995" spans="1:5" x14ac:dyDescent="0.15">
      <c r="A1995" s="2"/>
      <c r="B1995" s="31"/>
      <c r="C1995" s="2"/>
      <c r="D1995" s="2"/>
      <c r="E1995" s="26"/>
    </row>
    <row r="1996" spans="1:5" x14ac:dyDescent="0.15">
      <c r="A1996" s="2"/>
      <c r="B1996" s="31"/>
      <c r="C1996" s="2"/>
      <c r="D1996" s="2"/>
      <c r="E1996" s="26"/>
    </row>
    <row r="1997" spans="1:5" x14ac:dyDescent="0.15">
      <c r="A1997" s="2"/>
      <c r="B1997" s="31"/>
      <c r="C1997" s="2"/>
      <c r="D1997" s="2"/>
      <c r="E1997" s="26"/>
    </row>
    <row r="1998" spans="1:5" x14ac:dyDescent="0.15">
      <c r="A1998" s="2"/>
      <c r="B1998" s="31"/>
      <c r="C1998" s="2"/>
      <c r="D1998" s="2"/>
      <c r="E1998" s="26"/>
    </row>
    <row r="1999" spans="1:5" x14ac:dyDescent="0.15">
      <c r="A1999" s="2"/>
      <c r="B1999" s="31"/>
      <c r="C1999" s="2"/>
      <c r="D1999" s="2"/>
      <c r="E1999" s="26"/>
    </row>
    <row r="2000" spans="1:5" x14ac:dyDescent="0.15">
      <c r="A2000" s="2"/>
      <c r="B2000" s="31"/>
      <c r="C2000" s="2"/>
      <c r="D2000" s="2"/>
      <c r="E2000" s="26"/>
    </row>
    <row r="2001" spans="1:5" x14ac:dyDescent="0.15">
      <c r="A2001" s="2"/>
      <c r="B2001" s="31"/>
      <c r="C2001" s="2"/>
      <c r="D2001" s="2"/>
      <c r="E2001" s="26"/>
    </row>
    <row r="2002" spans="1:5" x14ac:dyDescent="0.15">
      <c r="A2002" s="2"/>
      <c r="B2002" s="31"/>
      <c r="C2002" s="2"/>
      <c r="D2002" s="2"/>
      <c r="E2002" s="26"/>
    </row>
    <row r="2003" spans="1:5" x14ac:dyDescent="0.15">
      <c r="A2003" s="2"/>
      <c r="B2003" s="31"/>
      <c r="C2003" s="2"/>
      <c r="D2003" s="2"/>
      <c r="E2003" s="26"/>
    </row>
    <row r="2004" spans="1:5" x14ac:dyDescent="0.15">
      <c r="A2004" s="2"/>
      <c r="B2004" s="31"/>
      <c r="C2004" s="2"/>
      <c r="D2004" s="2"/>
      <c r="E2004" s="26"/>
    </row>
    <row r="2005" spans="1:5" x14ac:dyDescent="0.15">
      <c r="A2005" s="2"/>
      <c r="B2005" s="31"/>
      <c r="C2005" s="2"/>
      <c r="D2005" s="2"/>
      <c r="E2005" s="26"/>
    </row>
    <row r="2006" spans="1:5" x14ac:dyDescent="0.15">
      <c r="A2006" s="2"/>
      <c r="B2006" s="31"/>
      <c r="C2006" s="2"/>
      <c r="D2006" s="2"/>
      <c r="E2006" s="26"/>
    </row>
    <row r="2007" spans="1:5" x14ac:dyDescent="0.15">
      <c r="A2007" s="2"/>
      <c r="B2007" s="31"/>
      <c r="C2007" s="2"/>
      <c r="D2007" s="2"/>
      <c r="E2007" s="26"/>
    </row>
    <row r="2008" spans="1:5" x14ac:dyDescent="0.15">
      <c r="A2008" s="2"/>
      <c r="B2008" s="31"/>
      <c r="C2008" s="2"/>
      <c r="D2008" s="2"/>
      <c r="E2008" s="26"/>
    </row>
    <row r="2009" spans="1:5" x14ac:dyDescent="0.15">
      <c r="A2009" s="2"/>
      <c r="B2009" s="31"/>
      <c r="C2009" s="2"/>
      <c r="D2009" s="2"/>
      <c r="E2009" s="26"/>
    </row>
    <row r="2010" spans="1:5" x14ac:dyDescent="0.15">
      <c r="A2010" s="2"/>
      <c r="B2010" s="31"/>
      <c r="C2010" s="2"/>
      <c r="D2010" s="2"/>
      <c r="E2010" s="26"/>
    </row>
    <row r="2011" spans="1:5" x14ac:dyDescent="0.15">
      <c r="A2011" s="2"/>
      <c r="B2011" s="31"/>
      <c r="C2011" s="2"/>
      <c r="D2011" s="2"/>
      <c r="E2011" s="26"/>
    </row>
    <row r="2012" spans="1:5" x14ac:dyDescent="0.15">
      <c r="A2012" s="2"/>
      <c r="B2012" s="31"/>
      <c r="C2012" s="2"/>
      <c r="D2012" s="2"/>
      <c r="E2012" s="26"/>
    </row>
    <row r="2013" spans="1:5" x14ac:dyDescent="0.15">
      <c r="A2013" s="2"/>
      <c r="B2013" s="31"/>
      <c r="C2013" s="2"/>
      <c r="D2013" s="2"/>
      <c r="E2013" s="26"/>
    </row>
    <row r="2014" spans="1:5" x14ac:dyDescent="0.15">
      <c r="A2014" s="2"/>
      <c r="B2014" s="31"/>
      <c r="C2014" s="2"/>
      <c r="D2014" s="2"/>
      <c r="E2014" s="26"/>
    </row>
    <row r="2015" spans="1:5" x14ac:dyDescent="0.15">
      <c r="A2015" s="2"/>
      <c r="B2015" s="31"/>
      <c r="C2015" s="2"/>
      <c r="D2015" s="2"/>
      <c r="E2015" s="26"/>
    </row>
    <row r="2016" spans="1:5" x14ac:dyDescent="0.15">
      <c r="A2016" s="2"/>
      <c r="B2016" s="31"/>
      <c r="C2016" s="2"/>
      <c r="D2016" s="2"/>
      <c r="E2016" s="26"/>
    </row>
    <row r="2017" spans="1:5" x14ac:dyDescent="0.15">
      <c r="A2017" s="2"/>
      <c r="B2017" s="31"/>
      <c r="C2017" s="2"/>
      <c r="D2017" s="2"/>
      <c r="E2017" s="26"/>
    </row>
    <row r="2018" spans="1:5" x14ac:dyDescent="0.15">
      <c r="A2018" s="2"/>
      <c r="B2018" s="31"/>
      <c r="C2018" s="2"/>
      <c r="D2018" s="2"/>
      <c r="E2018" s="26"/>
    </row>
    <row r="2019" spans="1:5" x14ac:dyDescent="0.15">
      <c r="A2019" s="2"/>
      <c r="B2019" s="31"/>
      <c r="C2019" s="2"/>
      <c r="D2019" s="2"/>
      <c r="E2019" s="26"/>
    </row>
    <row r="2020" spans="1:5" x14ac:dyDescent="0.15">
      <c r="A2020" s="2"/>
      <c r="B2020" s="31"/>
      <c r="C2020" s="2"/>
      <c r="D2020" s="2"/>
      <c r="E2020" s="26"/>
    </row>
    <row r="2021" spans="1:5" x14ac:dyDescent="0.15">
      <c r="A2021" s="2"/>
      <c r="B2021" s="31"/>
      <c r="C2021" s="2"/>
      <c r="D2021" s="2"/>
      <c r="E2021" s="26"/>
    </row>
    <row r="2022" spans="1:5" x14ac:dyDescent="0.15">
      <c r="A2022" s="2"/>
      <c r="B2022" s="31"/>
      <c r="C2022" s="2"/>
      <c r="D2022" s="2"/>
      <c r="E2022" s="26"/>
    </row>
    <row r="2023" spans="1:5" x14ac:dyDescent="0.15">
      <c r="A2023" s="2"/>
      <c r="B2023" s="31"/>
      <c r="C2023" s="2"/>
      <c r="D2023" s="2"/>
      <c r="E2023" s="26"/>
    </row>
    <row r="2024" spans="1:5" x14ac:dyDescent="0.15">
      <c r="A2024" s="2"/>
      <c r="B2024" s="31"/>
      <c r="C2024" s="2"/>
      <c r="D2024" s="2"/>
      <c r="E2024" s="26"/>
    </row>
    <row r="2025" spans="1:5" x14ac:dyDescent="0.15">
      <c r="A2025" s="2"/>
      <c r="B2025" s="31"/>
      <c r="C2025" s="2"/>
      <c r="D2025" s="2"/>
      <c r="E2025" s="26"/>
    </row>
    <row r="2026" spans="1:5" x14ac:dyDescent="0.15">
      <c r="A2026" s="2"/>
      <c r="B2026" s="31"/>
      <c r="C2026" s="2"/>
      <c r="D2026" s="2"/>
      <c r="E2026" s="26"/>
    </row>
    <row r="2027" spans="1:5" x14ac:dyDescent="0.15">
      <c r="A2027" s="2"/>
      <c r="B2027" s="31"/>
      <c r="C2027" s="2"/>
      <c r="D2027" s="2"/>
      <c r="E2027" s="26"/>
    </row>
    <row r="2028" spans="1:5" x14ac:dyDescent="0.15">
      <c r="A2028" s="2"/>
      <c r="B2028" s="31"/>
      <c r="C2028" s="2"/>
      <c r="D2028" s="2"/>
      <c r="E2028" s="26"/>
    </row>
    <row r="2029" spans="1:5" x14ac:dyDescent="0.15">
      <c r="A2029" s="2"/>
      <c r="B2029" s="31"/>
      <c r="C2029" s="2"/>
      <c r="D2029" s="2"/>
      <c r="E2029" s="26"/>
    </row>
    <row r="2030" spans="1:5" x14ac:dyDescent="0.15">
      <c r="A2030" s="2"/>
      <c r="B2030" s="31"/>
      <c r="C2030" s="2"/>
      <c r="D2030" s="2"/>
      <c r="E2030" s="26"/>
    </row>
    <row r="2031" spans="1:5" x14ac:dyDescent="0.15">
      <c r="A2031" s="2"/>
      <c r="B2031" s="31"/>
      <c r="C2031" s="2"/>
      <c r="D2031" s="2"/>
      <c r="E2031" s="26"/>
    </row>
    <row r="2032" spans="1:5" x14ac:dyDescent="0.15">
      <c r="A2032" s="2"/>
      <c r="B2032" s="31"/>
      <c r="C2032" s="2"/>
      <c r="D2032" s="2"/>
      <c r="E2032" s="26"/>
    </row>
    <row r="2033" spans="1:5" x14ac:dyDescent="0.15">
      <c r="A2033" s="2"/>
      <c r="B2033" s="31"/>
      <c r="C2033" s="2"/>
      <c r="D2033" s="2"/>
      <c r="E2033" s="26"/>
    </row>
    <row r="2034" spans="1:5" x14ac:dyDescent="0.15">
      <c r="A2034" s="2"/>
      <c r="B2034" s="31"/>
      <c r="C2034" s="2"/>
      <c r="D2034" s="2"/>
      <c r="E2034" s="26"/>
    </row>
    <row r="2035" spans="1:5" x14ac:dyDescent="0.15">
      <c r="A2035" s="2"/>
      <c r="B2035" s="31"/>
      <c r="C2035" s="2"/>
      <c r="D2035" s="2"/>
      <c r="E2035" s="26"/>
    </row>
    <row r="2036" spans="1:5" x14ac:dyDescent="0.15">
      <c r="A2036" s="2"/>
      <c r="B2036" s="31"/>
      <c r="C2036" s="2"/>
      <c r="D2036" s="2"/>
      <c r="E2036" s="26"/>
    </row>
    <row r="2037" spans="1:5" x14ac:dyDescent="0.15">
      <c r="A2037" s="2"/>
      <c r="B2037" s="31"/>
      <c r="C2037" s="2"/>
      <c r="D2037" s="2"/>
      <c r="E2037" s="26"/>
    </row>
    <row r="2038" spans="1:5" x14ac:dyDescent="0.15">
      <c r="A2038" s="2"/>
      <c r="B2038" s="31"/>
      <c r="C2038" s="2"/>
      <c r="D2038" s="2"/>
      <c r="E2038" s="26"/>
    </row>
    <row r="2039" spans="1:5" x14ac:dyDescent="0.15">
      <c r="A2039" s="2"/>
      <c r="B2039" s="31"/>
      <c r="C2039" s="2"/>
      <c r="D2039" s="2"/>
      <c r="E2039" s="26"/>
    </row>
    <row r="2040" spans="1:5" x14ac:dyDescent="0.15">
      <c r="A2040" s="2"/>
      <c r="B2040" s="31"/>
      <c r="C2040" s="2"/>
      <c r="D2040" s="2"/>
      <c r="E2040" s="26"/>
    </row>
    <row r="2041" spans="1:5" x14ac:dyDescent="0.15">
      <c r="A2041" s="2"/>
      <c r="B2041" s="31"/>
      <c r="C2041" s="2"/>
      <c r="D2041" s="2"/>
      <c r="E2041" s="26"/>
    </row>
    <row r="2042" spans="1:5" x14ac:dyDescent="0.15">
      <c r="A2042" s="2"/>
      <c r="B2042" s="31"/>
      <c r="C2042" s="2"/>
      <c r="D2042" s="2"/>
      <c r="E2042" s="26"/>
    </row>
    <row r="2043" spans="1:5" x14ac:dyDescent="0.15">
      <c r="A2043" s="2"/>
      <c r="B2043" s="31"/>
      <c r="C2043" s="2"/>
      <c r="D2043" s="2"/>
      <c r="E2043" s="26"/>
    </row>
    <row r="2044" spans="1:5" x14ac:dyDescent="0.15">
      <c r="A2044" s="2"/>
      <c r="B2044" s="31"/>
      <c r="C2044" s="2"/>
      <c r="D2044" s="2"/>
      <c r="E2044" s="26"/>
    </row>
    <row r="2045" spans="1:5" x14ac:dyDescent="0.15">
      <c r="A2045" s="2"/>
      <c r="B2045" s="31"/>
      <c r="C2045" s="2"/>
      <c r="D2045" s="2"/>
      <c r="E2045" s="26"/>
    </row>
    <row r="2046" spans="1:5" x14ac:dyDescent="0.15">
      <c r="A2046" s="2"/>
      <c r="B2046" s="31"/>
      <c r="C2046" s="2"/>
      <c r="D2046" s="2"/>
      <c r="E2046" s="26"/>
    </row>
    <row r="2047" spans="1:5" x14ac:dyDescent="0.15">
      <c r="A2047" s="2"/>
      <c r="B2047" s="31"/>
      <c r="C2047" s="2"/>
      <c r="D2047" s="2"/>
      <c r="E2047" s="26"/>
    </row>
    <row r="2048" spans="1:5" x14ac:dyDescent="0.15">
      <c r="A2048" s="2"/>
      <c r="B2048" s="31"/>
      <c r="C2048" s="2"/>
      <c r="D2048" s="2"/>
      <c r="E2048" s="26"/>
    </row>
    <row r="2049" spans="1:5" x14ac:dyDescent="0.15">
      <c r="A2049" s="2"/>
      <c r="B2049" s="31"/>
      <c r="C2049" s="2"/>
      <c r="D2049" s="2"/>
      <c r="E2049" s="26"/>
    </row>
    <row r="2050" spans="1:5" x14ac:dyDescent="0.15">
      <c r="A2050" s="2"/>
      <c r="B2050" s="31"/>
      <c r="C2050" s="2"/>
      <c r="D2050" s="2"/>
      <c r="E2050" s="26"/>
    </row>
    <row r="2051" spans="1:5" x14ac:dyDescent="0.15">
      <c r="A2051" s="2"/>
      <c r="B2051" s="31"/>
      <c r="C2051" s="2"/>
      <c r="D2051" s="2"/>
      <c r="E2051" s="26"/>
    </row>
    <row r="2052" spans="1:5" x14ac:dyDescent="0.15">
      <c r="A2052" s="2"/>
      <c r="B2052" s="31"/>
      <c r="C2052" s="2"/>
      <c r="D2052" s="2"/>
      <c r="E2052" s="26"/>
    </row>
    <row r="2053" spans="1:5" x14ac:dyDescent="0.15">
      <c r="A2053" s="2"/>
      <c r="B2053" s="31"/>
      <c r="C2053" s="2"/>
      <c r="D2053" s="2"/>
      <c r="E2053" s="26"/>
    </row>
    <row r="2054" spans="1:5" x14ac:dyDescent="0.15">
      <c r="A2054" s="2"/>
      <c r="B2054" s="31"/>
      <c r="C2054" s="2"/>
      <c r="D2054" s="2"/>
      <c r="E2054" s="26"/>
    </row>
    <row r="2055" spans="1:5" x14ac:dyDescent="0.15">
      <c r="A2055" s="2"/>
      <c r="B2055" s="31"/>
      <c r="C2055" s="2"/>
      <c r="D2055" s="2"/>
      <c r="E2055" s="26"/>
    </row>
    <row r="2056" spans="1:5" x14ac:dyDescent="0.15">
      <c r="A2056" s="2"/>
      <c r="B2056" s="31"/>
      <c r="C2056" s="2"/>
      <c r="D2056" s="2"/>
      <c r="E2056" s="26"/>
    </row>
    <row r="2057" spans="1:5" x14ac:dyDescent="0.15">
      <c r="A2057" s="2"/>
      <c r="B2057" s="31"/>
      <c r="C2057" s="2"/>
      <c r="D2057" s="2"/>
      <c r="E2057" s="26"/>
    </row>
    <row r="2058" spans="1:5" x14ac:dyDescent="0.15">
      <c r="A2058" s="2"/>
      <c r="B2058" s="31"/>
      <c r="C2058" s="2"/>
      <c r="D2058" s="2"/>
      <c r="E2058" s="26"/>
    </row>
    <row r="2059" spans="1:5" x14ac:dyDescent="0.15">
      <c r="A2059" s="2"/>
      <c r="B2059" s="31"/>
      <c r="C2059" s="2"/>
      <c r="D2059" s="2"/>
      <c r="E2059" s="26"/>
    </row>
    <row r="2060" spans="1:5" x14ac:dyDescent="0.15">
      <c r="A2060" s="2"/>
      <c r="B2060" s="31"/>
      <c r="C2060" s="2"/>
      <c r="D2060" s="2"/>
      <c r="E2060" s="26"/>
    </row>
    <row r="2061" spans="1:5" x14ac:dyDescent="0.15">
      <c r="A2061" s="2"/>
      <c r="B2061" s="31"/>
      <c r="C2061" s="2"/>
      <c r="D2061" s="2"/>
      <c r="E2061" s="26"/>
    </row>
    <row r="2062" spans="1:5" x14ac:dyDescent="0.15">
      <c r="A2062" s="2"/>
      <c r="B2062" s="31"/>
      <c r="C2062" s="2"/>
      <c r="D2062" s="2"/>
      <c r="E2062" s="26"/>
    </row>
    <row r="2063" spans="1:5" x14ac:dyDescent="0.15">
      <c r="A2063" s="2"/>
      <c r="B2063" s="31"/>
      <c r="C2063" s="2"/>
      <c r="D2063" s="2"/>
      <c r="E2063" s="26"/>
    </row>
    <row r="2064" spans="1:5" x14ac:dyDescent="0.15">
      <c r="A2064" s="2"/>
      <c r="B2064" s="31"/>
      <c r="C2064" s="2"/>
      <c r="D2064" s="2"/>
      <c r="E2064" s="26"/>
    </row>
    <row r="2065" spans="1:5" x14ac:dyDescent="0.15">
      <c r="A2065" s="2"/>
      <c r="B2065" s="31"/>
      <c r="C2065" s="2"/>
      <c r="D2065" s="2"/>
      <c r="E2065" s="26"/>
    </row>
    <row r="2066" spans="1:5" x14ac:dyDescent="0.15">
      <c r="A2066" s="2"/>
      <c r="B2066" s="31"/>
      <c r="C2066" s="2"/>
      <c r="D2066" s="2"/>
      <c r="E2066" s="26"/>
    </row>
    <row r="2067" spans="1:5" x14ac:dyDescent="0.15">
      <c r="A2067" s="2"/>
      <c r="B2067" s="31"/>
      <c r="C2067" s="2"/>
      <c r="D2067" s="2"/>
      <c r="E2067" s="26"/>
    </row>
    <row r="2068" spans="1:5" x14ac:dyDescent="0.15">
      <c r="A2068" s="2"/>
      <c r="B2068" s="31"/>
      <c r="C2068" s="2"/>
      <c r="D2068" s="2"/>
      <c r="E2068" s="26"/>
    </row>
    <row r="2069" spans="1:5" x14ac:dyDescent="0.15">
      <c r="A2069" s="2"/>
      <c r="B2069" s="31"/>
      <c r="C2069" s="2"/>
      <c r="D2069" s="2"/>
      <c r="E2069" s="26"/>
    </row>
    <row r="2070" spans="1:5" x14ac:dyDescent="0.15">
      <c r="A2070" s="2"/>
      <c r="B2070" s="31"/>
      <c r="C2070" s="2"/>
      <c r="D2070" s="2"/>
      <c r="E2070" s="26"/>
    </row>
    <row r="2071" spans="1:5" x14ac:dyDescent="0.15">
      <c r="A2071" s="2"/>
      <c r="B2071" s="31"/>
      <c r="C2071" s="2"/>
      <c r="D2071" s="2"/>
      <c r="E2071" s="26"/>
    </row>
    <row r="2072" spans="1:5" x14ac:dyDescent="0.15">
      <c r="A2072" s="2"/>
      <c r="B2072" s="31"/>
      <c r="C2072" s="2"/>
      <c r="D2072" s="2"/>
      <c r="E2072" s="26"/>
    </row>
    <row r="2073" spans="1:5" x14ac:dyDescent="0.15">
      <c r="A2073" s="2"/>
      <c r="B2073" s="31"/>
      <c r="C2073" s="2"/>
      <c r="D2073" s="2"/>
      <c r="E2073" s="26"/>
    </row>
    <row r="2074" spans="1:5" x14ac:dyDescent="0.15">
      <c r="A2074" s="2"/>
      <c r="B2074" s="31"/>
      <c r="C2074" s="2"/>
      <c r="D2074" s="2"/>
      <c r="E2074" s="26"/>
    </row>
    <row r="2075" spans="1:5" x14ac:dyDescent="0.15">
      <c r="A2075" s="2"/>
      <c r="B2075" s="31"/>
      <c r="C2075" s="2"/>
      <c r="D2075" s="2"/>
      <c r="E2075" s="26"/>
    </row>
    <row r="2076" spans="1:5" x14ac:dyDescent="0.15">
      <c r="A2076" s="2"/>
      <c r="B2076" s="31"/>
      <c r="C2076" s="2"/>
      <c r="D2076" s="2"/>
      <c r="E2076" s="26"/>
    </row>
    <row r="2077" spans="1:5" x14ac:dyDescent="0.15">
      <c r="A2077" s="2"/>
      <c r="B2077" s="31"/>
      <c r="C2077" s="2"/>
      <c r="D2077" s="2"/>
      <c r="E2077" s="26"/>
    </row>
    <row r="2078" spans="1:5" x14ac:dyDescent="0.15">
      <c r="A2078" s="2"/>
      <c r="B2078" s="31"/>
      <c r="C2078" s="2"/>
      <c r="D2078" s="2"/>
      <c r="E2078" s="26"/>
    </row>
    <row r="2079" spans="1:5" x14ac:dyDescent="0.15">
      <c r="A2079" s="2"/>
      <c r="B2079" s="31"/>
      <c r="C2079" s="2"/>
      <c r="D2079" s="2"/>
      <c r="E2079" s="26"/>
    </row>
    <row r="2080" spans="1:5" x14ac:dyDescent="0.15">
      <c r="A2080" s="2"/>
      <c r="B2080" s="31"/>
      <c r="C2080" s="2"/>
      <c r="D2080" s="2"/>
      <c r="E2080" s="26"/>
    </row>
    <row r="2081" spans="1:5" x14ac:dyDescent="0.15">
      <c r="A2081" s="2"/>
      <c r="B2081" s="31"/>
      <c r="C2081" s="2"/>
      <c r="D2081" s="2"/>
      <c r="E2081" s="26"/>
    </row>
    <row r="2082" spans="1:5" x14ac:dyDescent="0.15">
      <c r="A2082" s="2"/>
      <c r="B2082" s="31"/>
      <c r="C2082" s="2"/>
      <c r="D2082" s="2"/>
      <c r="E2082" s="26"/>
    </row>
    <row r="2083" spans="1:5" x14ac:dyDescent="0.15">
      <c r="A2083" s="2"/>
      <c r="B2083" s="31"/>
      <c r="C2083" s="2"/>
      <c r="D2083" s="2"/>
      <c r="E2083" s="26"/>
    </row>
    <row r="2084" spans="1:5" x14ac:dyDescent="0.15">
      <c r="A2084" s="2"/>
      <c r="B2084" s="31"/>
      <c r="C2084" s="2"/>
      <c r="D2084" s="2"/>
      <c r="E2084" s="26"/>
    </row>
    <row r="2085" spans="1:5" x14ac:dyDescent="0.15">
      <c r="A2085" s="2"/>
      <c r="B2085" s="31"/>
      <c r="C2085" s="2"/>
      <c r="D2085" s="2"/>
      <c r="E2085" s="26"/>
    </row>
    <row r="2086" spans="1:5" x14ac:dyDescent="0.15">
      <c r="A2086" s="2"/>
      <c r="B2086" s="31"/>
      <c r="C2086" s="2"/>
      <c r="D2086" s="2"/>
      <c r="E2086" s="26"/>
    </row>
    <row r="2087" spans="1:5" x14ac:dyDescent="0.15">
      <c r="A2087" s="2"/>
      <c r="B2087" s="31"/>
      <c r="C2087" s="2"/>
      <c r="D2087" s="2"/>
      <c r="E2087" s="26"/>
    </row>
    <row r="2088" spans="1:5" x14ac:dyDescent="0.15">
      <c r="A2088" s="2"/>
      <c r="B2088" s="31"/>
      <c r="C2088" s="2"/>
      <c r="D2088" s="2"/>
      <c r="E2088" s="26"/>
    </row>
    <row r="2089" spans="1:5" x14ac:dyDescent="0.15">
      <c r="A2089" s="2"/>
      <c r="B2089" s="31"/>
      <c r="C2089" s="2"/>
      <c r="D2089" s="2"/>
      <c r="E2089" s="26"/>
    </row>
    <row r="2090" spans="1:5" x14ac:dyDescent="0.15">
      <c r="A2090" s="2"/>
      <c r="B2090" s="31"/>
      <c r="C2090" s="2"/>
      <c r="D2090" s="2"/>
      <c r="E2090" s="26"/>
    </row>
    <row r="2091" spans="1:5" x14ac:dyDescent="0.15">
      <c r="A2091" s="2"/>
      <c r="B2091" s="31"/>
      <c r="C2091" s="2"/>
      <c r="D2091" s="2"/>
      <c r="E2091" s="26"/>
    </row>
    <row r="2092" spans="1:5" x14ac:dyDescent="0.15">
      <c r="A2092" s="2"/>
      <c r="B2092" s="31"/>
      <c r="C2092" s="2"/>
      <c r="D2092" s="2"/>
      <c r="E2092" s="26"/>
    </row>
    <row r="2093" spans="1:5" x14ac:dyDescent="0.15">
      <c r="A2093" s="2"/>
      <c r="B2093" s="31"/>
      <c r="C2093" s="2"/>
      <c r="D2093" s="2"/>
      <c r="E2093" s="26"/>
    </row>
    <row r="2094" spans="1:5" x14ac:dyDescent="0.15">
      <c r="A2094" s="2"/>
      <c r="B2094" s="31"/>
      <c r="C2094" s="2"/>
      <c r="D2094" s="2"/>
      <c r="E2094" s="26"/>
    </row>
    <row r="2095" spans="1:5" x14ac:dyDescent="0.15">
      <c r="A2095" s="2"/>
      <c r="B2095" s="31"/>
      <c r="C2095" s="2"/>
      <c r="D2095" s="2"/>
      <c r="E2095" s="26"/>
    </row>
    <row r="2096" spans="1:5" x14ac:dyDescent="0.15">
      <c r="A2096" s="2"/>
      <c r="B2096" s="31"/>
      <c r="C2096" s="2"/>
      <c r="D2096" s="2"/>
      <c r="E2096" s="26"/>
    </row>
    <row r="2097" spans="1:5" x14ac:dyDescent="0.15">
      <c r="A2097" s="2"/>
      <c r="B2097" s="31"/>
      <c r="C2097" s="2"/>
      <c r="D2097" s="2"/>
      <c r="E2097" s="26"/>
    </row>
    <row r="2098" spans="1:5" x14ac:dyDescent="0.15">
      <c r="A2098" s="2"/>
      <c r="B2098" s="31"/>
      <c r="C2098" s="2"/>
      <c r="D2098" s="2"/>
      <c r="E2098" s="26"/>
    </row>
    <row r="2099" spans="1:5" x14ac:dyDescent="0.15">
      <c r="A2099" s="2"/>
      <c r="B2099" s="31"/>
      <c r="C2099" s="2"/>
      <c r="D2099" s="2"/>
      <c r="E2099" s="26"/>
    </row>
    <row r="2100" spans="1:5" x14ac:dyDescent="0.15">
      <c r="A2100" s="2"/>
      <c r="B2100" s="31"/>
      <c r="C2100" s="2"/>
      <c r="D2100" s="2"/>
      <c r="E2100" s="26"/>
    </row>
    <row r="2101" spans="1:5" x14ac:dyDescent="0.15">
      <c r="A2101" s="2"/>
      <c r="B2101" s="31"/>
      <c r="C2101" s="2"/>
      <c r="D2101" s="2"/>
      <c r="E2101" s="26"/>
    </row>
    <row r="2102" spans="1:5" x14ac:dyDescent="0.15">
      <c r="A2102" s="2"/>
      <c r="B2102" s="31"/>
      <c r="C2102" s="2"/>
      <c r="D2102" s="2"/>
      <c r="E2102" s="26"/>
    </row>
    <row r="2103" spans="1:5" x14ac:dyDescent="0.15">
      <c r="A2103" s="2"/>
      <c r="B2103" s="31"/>
      <c r="C2103" s="2"/>
      <c r="D2103" s="2"/>
      <c r="E2103" s="26"/>
    </row>
    <row r="2104" spans="1:5" x14ac:dyDescent="0.15">
      <c r="A2104" s="2"/>
      <c r="B2104" s="31"/>
      <c r="C2104" s="2"/>
      <c r="D2104" s="2"/>
      <c r="E2104" s="26"/>
    </row>
    <row r="2105" spans="1:5" x14ac:dyDescent="0.15">
      <c r="A2105" s="2"/>
      <c r="B2105" s="31"/>
      <c r="C2105" s="2"/>
      <c r="D2105" s="2"/>
      <c r="E2105" s="26"/>
    </row>
    <row r="2106" spans="1:5" x14ac:dyDescent="0.15">
      <c r="A2106" s="2"/>
      <c r="B2106" s="31"/>
      <c r="C2106" s="2"/>
      <c r="D2106" s="2"/>
      <c r="E2106" s="26"/>
    </row>
    <row r="2107" spans="1:5" x14ac:dyDescent="0.15">
      <c r="A2107" s="2"/>
      <c r="B2107" s="31"/>
      <c r="C2107" s="2"/>
      <c r="D2107" s="2"/>
      <c r="E2107" s="26"/>
    </row>
    <row r="2108" spans="1:5" x14ac:dyDescent="0.15">
      <c r="A2108" s="2"/>
      <c r="B2108" s="31"/>
      <c r="C2108" s="2"/>
      <c r="D2108" s="2"/>
      <c r="E2108" s="26"/>
    </row>
    <row r="2109" spans="1:5" x14ac:dyDescent="0.15">
      <c r="A2109" s="2"/>
      <c r="B2109" s="31"/>
      <c r="C2109" s="2"/>
      <c r="D2109" s="2"/>
      <c r="E2109" s="26"/>
    </row>
    <row r="2110" spans="1:5" x14ac:dyDescent="0.15">
      <c r="A2110" s="2"/>
      <c r="B2110" s="31"/>
      <c r="C2110" s="2"/>
      <c r="D2110" s="2"/>
      <c r="E2110" s="26"/>
    </row>
    <row r="2111" spans="1:5" x14ac:dyDescent="0.15">
      <c r="A2111" s="2"/>
      <c r="B2111" s="31"/>
      <c r="C2111" s="2"/>
      <c r="D2111" s="2"/>
      <c r="E2111" s="26"/>
    </row>
    <row r="2112" spans="1:5" x14ac:dyDescent="0.15">
      <c r="A2112" s="2"/>
      <c r="B2112" s="31"/>
      <c r="C2112" s="2"/>
      <c r="D2112" s="2"/>
      <c r="E2112" s="26"/>
    </row>
    <row r="2113" spans="1:5" x14ac:dyDescent="0.15">
      <c r="A2113" s="2"/>
      <c r="B2113" s="31"/>
      <c r="C2113" s="2"/>
      <c r="D2113" s="2"/>
      <c r="E2113" s="26"/>
    </row>
    <row r="2114" spans="1:5" x14ac:dyDescent="0.15">
      <c r="A2114" s="2"/>
      <c r="B2114" s="31"/>
      <c r="C2114" s="2"/>
      <c r="D2114" s="2"/>
      <c r="E2114" s="26"/>
    </row>
    <row r="2115" spans="1:5" x14ac:dyDescent="0.15">
      <c r="A2115" s="2"/>
      <c r="B2115" s="31"/>
      <c r="C2115" s="2"/>
      <c r="D2115" s="2"/>
      <c r="E2115" s="26"/>
    </row>
    <row r="2116" spans="1:5" x14ac:dyDescent="0.15">
      <c r="A2116" s="2"/>
      <c r="B2116" s="31"/>
      <c r="C2116" s="2"/>
      <c r="D2116" s="2"/>
      <c r="E2116" s="26"/>
    </row>
    <row r="2117" spans="1:5" x14ac:dyDescent="0.15">
      <c r="A2117" s="2"/>
      <c r="B2117" s="31"/>
      <c r="C2117" s="2"/>
      <c r="D2117" s="2"/>
      <c r="E2117" s="26"/>
    </row>
    <row r="2118" spans="1:5" x14ac:dyDescent="0.15">
      <c r="A2118" s="2"/>
      <c r="B2118" s="31"/>
      <c r="C2118" s="2"/>
      <c r="D2118" s="2"/>
      <c r="E2118" s="26"/>
    </row>
    <row r="2119" spans="1:5" x14ac:dyDescent="0.15">
      <c r="A2119" s="2"/>
      <c r="B2119" s="31"/>
      <c r="C2119" s="2"/>
      <c r="D2119" s="2"/>
      <c r="E2119" s="26"/>
    </row>
    <row r="2120" spans="1:5" x14ac:dyDescent="0.15">
      <c r="A2120" s="2"/>
      <c r="B2120" s="31"/>
      <c r="C2120" s="2"/>
      <c r="D2120" s="2"/>
      <c r="E2120" s="26"/>
    </row>
    <row r="2121" spans="1:5" x14ac:dyDescent="0.15">
      <c r="A2121" s="2"/>
      <c r="B2121" s="31"/>
      <c r="C2121" s="2"/>
      <c r="D2121" s="2"/>
      <c r="E2121" s="26"/>
    </row>
    <row r="2122" spans="1:5" x14ac:dyDescent="0.15">
      <c r="A2122" s="2"/>
      <c r="B2122" s="31"/>
      <c r="C2122" s="2"/>
      <c r="D2122" s="2"/>
      <c r="E2122" s="26"/>
    </row>
    <row r="2123" spans="1:5" x14ac:dyDescent="0.15">
      <c r="A2123" s="2"/>
      <c r="B2123" s="31"/>
      <c r="C2123" s="2"/>
      <c r="D2123" s="2"/>
      <c r="E2123" s="26"/>
    </row>
    <row r="2124" spans="1:5" x14ac:dyDescent="0.15">
      <c r="A2124" s="2"/>
      <c r="B2124" s="31"/>
      <c r="C2124" s="2"/>
      <c r="D2124" s="2"/>
      <c r="E2124" s="26"/>
    </row>
    <row r="2125" spans="1:5" x14ac:dyDescent="0.15">
      <c r="A2125" s="2"/>
      <c r="B2125" s="31"/>
      <c r="C2125" s="2"/>
      <c r="D2125" s="2"/>
      <c r="E2125" s="26"/>
    </row>
    <row r="2126" spans="1:5" x14ac:dyDescent="0.15">
      <c r="A2126" s="2"/>
      <c r="B2126" s="31"/>
      <c r="C2126" s="2"/>
      <c r="D2126" s="2"/>
      <c r="E2126" s="26"/>
    </row>
    <row r="2127" spans="1:5" x14ac:dyDescent="0.15">
      <c r="A2127" s="2"/>
      <c r="B2127" s="31"/>
      <c r="C2127" s="2"/>
      <c r="D2127" s="2"/>
      <c r="E2127" s="26"/>
    </row>
    <row r="2128" spans="1:5" x14ac:dyDescent="0.15">
      <c r="A2128" s="2"/>
      <c r="B2128" s="31"/>
      <c r="C2128" s="2"/>
      <c r="D2128" s="2"/>
      <c r="E2128" s="26"/>
    </row>
    <row r="2129" spans="1:5" x14ac:dyDescent="0.15">
      <c r="A2129" s="2"/>
      <c r="B2129" s="31"/>
      <c r="C2129" s="2"/>
      <c r="D2129" s="2"/>
      <c r="E2129" s="26"/>
    </row>
    <row r="2130" spans="1:5" x14ac:dyDescent="0.15">
      <c r="A2130" s="2"/>
      <c r="B2130" s="31"/>
      <c r="C2130" s="2"/>
      <c r="D2130" s="2"/>
      <c r="E2130" s="26"/>
    </row>
    <row r="2131" spans="1:5" x14ac:dyDescent="0.15">
      <c r="A2131" s="2"/>
      <c r="B2131" s="31"/>
      <c r="C2131" s="2"/>
      <c r="D2131" s="2"/>
      <c r="E2131" s="26"/>
    </row>
    <row r="2132" spans="1:5" x14ac:dyDescent="0.15">
      <c r="A2132" s="2"/>
      <c r="B2132" s="31"/>
      <c r="C2132" s="2"/>
      <c r="D2132" s="2"/>
      <c r="E2132" s="26"/>
    </row>
    <row r="2133" spans="1:5" x14ac:dyDescent="0.15">
      <c r="A2133" s="2"/>
      <c r="B2133" s="31"/>
      <c r="C2133" s="2"/>
      <c r="D2133" s="2"/>
      <c r="E2133" s="26"/>
    </row>
    <row r="2134" spans="1:5" x14ac:dyDescent="0.15">
      <c r="A2134" s="2"/>
      <c r="B2134" s="31"/>
      <c r="C2134" s="2"/>
      <c r="D2134" s="2"/>
      <c r="E2134" s="26"/>
    </row>
    <row r="2135" spans="1:5" x14ac:dyDescent="0.15">
      <c r="A2135" s="2"/>
      <c r="B2135" s="31"/>
      <c r="C2135" s="2"/>
      <c r="D2135" s="2"/>
      <c r="E2135" s="26"/>
    </row>
    <row r="2136" spans="1:5" x14ac:dyDescent="0.15">
      <c r="A2136" s="2"/>
      <c r="B2136" s="31"/>
      <c r="C2136" s="2"/>
      <c r="D2136" s="2"/>
      <c r="E2136" s="26"/>
    </row>
    <row r="2137" spans="1:5" x14ac:dyDescent="0.15">
      <c r="A2137" s="2"/>
      <c r="B2137" s="31"/>
      <c r="C2137" s="2"/>
      <c r="D2137" s="2"/>
      <c r="E2137" s="26"/>
    </row>
    <row r="2138" spans="1:5" x14ac:dyDescent="0.15">
      <c r="A2138" s="2"/>
      <c r="B2138" s="31"/>
      <c r="C2138" s="2"/>
      <c r="D2138" s="2"/>
      <c r="E2138" s="26"/>
    </row>
    <row r="2139" spans="1:5" x14ac:dyDescent="0.15">
      <c r="A2139" s="2"/>
      <c r="B2139" s="31"/>
      <c r="C2139" s="2"/>
      <c r="D2139" s="2"/>
      <c r="E2139" s="26"/>
    </row>
    <row r="2140" spans="1:5" x14ac:dyDescent="0.15">
      <c r="A2140" s="2"/>
      <c r="B2140" s="31"/>
      <c r="C2140" s="2"/>
      <c r="D2140" s="2"/>
      <c r="E2140" s="26"/>
    </row>
    <row r="2141" spans="1:5" x14ac:dyDescent="0.15">
      <c r="A2141" s="2"/>
      <c r="B2141" s="31"/>
      <c r="C2141" s="2"/>
      <c r="D2141" s="2"/>
      <c r="E2141" s="26"/>
    </row>
    <row r="2142" spans="1:5" x14ac:dyDescent="0.15">
      <c r="A2142" s="2"/>
      <c r="B2142" s="31"/>
      <c r="C2142" s="2"/>
      <c r="D2142" s="2"/>
      <c r="E2142" s="26"/>
    </row>
    <row r="2143" spans="1:5" x14ac:dyDescent="0.15">
      <c r="A2143" s="2"/>
      <c r="B2143" s="31"/>
      <c r="C2143" s="2"/>
      <c r="D2143" s="2"/>
      <c r="E2143" s="26"/>
    </row>
    <row r="2144" spans="1:5" x14ac:dyDescent="0.15">
      <c r="A2144" s="2"/>
      <c r="B2144" s="31"/>
      <c r="C2144" s="2"/>
      <c r="D2144" s="2"/>
      <c r="E2144" s="26"/>
    </row>
    <row r="2145" spans="1:5" x14ac:dyDescent="0.15">
      <c r="A2145" s="2"/>
      <c r="B2145" s="31"/>
      <c r="C2145" s="2"/>
      <c r="D2145" s="2"/>
      <c r="E2145" s="26"/>
    </row>
    <row r="2146" spans="1:5" x14ac:dyDescent="0.15">
      <c r="A2146" s="2"/>
      <c r="B2146" s="31"/>
      <c r="C2146" s="2"/>
      <c r="D2146" s="2"/>
      <c r="E2146" s="26"/>
    </row>
    <row r="2147" spans="1:5" x14ac:dyDescent="0.15">
      <c r="A2147" s="2"/>
      <c r="B2147" s="31"/>
      <c r="C2147" s="2"/>
      <c r="D2147" s="2"/>
      <c r="E2147" s="26"/>
    </row>
    <row r="2148" spans="1:5" x14ac:dyDescent="0.15">
      <c r="A2148" s="2"/>
      <c r="B2148" s="31"/>
      <c r="C2148" s="2"/>
      <c r="D2148" s="2"/>
      <c r="E2148" s="26"/>
    </row>
    <row r="2149" spans="1:5" x14ac:dyDescent="0.15">
      <c r="A2149" s="2"/>
      <c r="B2149" s="31"/>
      <c r="C2149" s="2"/>
      <c r="D2149" s="2"/>
      <c r="E2149" s="26"/>
    </row>
    <row r="2150" spans="1:5" x14ac:dyDescent="0.15">
      <c r="A2150" s="2"/>
      <c r="B2150" s="31"/>
      <c r="C2150" s="2"/>
      <c r="D2150" s="2"/>
      <c r="E2150" s="26"/>
    </row>
    <row r="2151" spans="1:5" x14ac:dyDescent="0.15">
      <c r="A2151" s="2"/>
      <c r="B2151" s="31"/>
      <c r="C2151" s="2"/>
      <c r="D2151" s="2"/>
      <c r="E2151" s="26"/>
    </row>
    <row r="2152" spans="1:5" x14ac:dyDescent="0.15">
      <c r="A2152" s="2"/>
      <c r="B2152" s="31"/>
      <c r="C2152" s="2"/>
      <c r="D2152" s="2"/>
      <c r="E2152" s="26"/>
    </row>
    <row r="2153" spans="1:5" x14ac:dyDescent="0.15">
      <c r="A2153" s="2"/>
      <c r="B2153" s="31"/>
      <c r="C2153" s="2"/>
      <c r="D2153" s="2"/>
      <c r="E2153" s="26"/>
    </row>
    <row r="2154" spans="1:5" x14ac:dyDescent="0.15">
      <c r="A2154" s="2"/>
      <c r="B2154" s="31"/>
      <c r="C2154" s="2"/>
      <c r="D2154" s="2"/>
      <c r="E2154" s="26"/>
    </row>
    <row r="2155" spans="1:5" x14ac:dyDescent="0.15">
      <c r="A2155" s="2"/>
      <c r="B2155" s="31"/>
      <c r="C2155" s="2"/>
      <c r="D2155" s="2"/>
      <c r="E2155" s="26"/>
    </row>
    <row r="2156" spans="1:5" x14ac:dyDescent="0.15">
      <c r="A2156" s="2"/>
      <c r="B2156" s="31"/>
      <c r="C2156" s="2"/>
      <c r="D2156" s="2"/>
      <c r="E2156" s="26"/>
    </row>
    <row r="2157" spans="1:5" x14ac:dyDescent="0.15">
      <c r="A2157" s="2"/>
      <c r="B2157" s="31"/>
      <c r="C2157" s="2"/>
      <c r="D2157" s="2"/>
      <c r="E2157" s="26"/>
    </row>
    <row r="2158" spans="1:5" x14ac:dyDescent="0.15">
      <c r="A2158" s="2"/>
      <c r="B2158" s="31"/>
      <c r="C2158" s="2"/>
      <c r="D2158" s="2"/>
      <c r="E2158" s="26"/>
    </row>
    <row r="2159" spans="1:5" x14ac:dyDescent="0.15">
      <c r="A2159" s="2"/>
      <c r="B2159" s="31"/>
      <c r="C2159" s="2"/>
      <c r="D2159" s="2"/>
      <c r="E2159" s="26"/>
    </row>
    <row r="2160" spans="1:5" x14ac:dyDescent="0.15">
      <c r="A2160" s="2"/>
      <c r="B2160" s="31"/>
      <c r="C2160" s="2"/>
      <c r="D2160" s="2"/>
      <c r="E2160" s="26"/>
    </row>
    <row r="2161" spans="1:5" x14ac:dyDescent="0.15">
      <c r="A2161" s="2"/>
      <c r="B2161" s="31"/>
      <c r="C2161" s="2"/>
      <c r="D2161" s="2"/>
      <c r="E2161" s="26"/>
    </row>
    <row r="2162" spans="1:5" x14ac:dyDescent="0.15">
      <c r="A2162" s="2"/>
      <c r="B2162" s="31"/>
      <c r="C2162" s="2"/>
      <c r="D2162" s="2"/>
      <c r="E2162" s="26"/>
    </row>
    <row r="2163" spans="1:5" x14ac:dyDescent="0.15">
      <c r="A2163" s="2"/>
      <c r="B2163" s="31"/>
      <c r="C2163" s="2"/>
      <c r="D2163" s="2"/>
      <c r="E2163" s="26"/>
    </row>
    <row r="2164" spans="1:5" x14ac:dyDescent="0.15">
      <c r="A2164" s="2"/>
      <c r="B2164" s="31"/>
      <c r="C2164" s="2"/>
      <c r="D2164" s="2"/>
      <c r="E2164" s="26"/>
    </row>
    <row r="2165" spans="1:5" x14ac:dyDescent="0.15">
      <c r="A2165" s="2"/>
      <c r="B2165" s="31"/>
      <c r="C2165" s="2"/>
      <c r="D2165" s="2"/>
      <c r="E2165" s="26"/>
    </row>
    <row r="2166" spans="1:5" x14ac:dyDescent="0.15">
      <c r="A2166" s="2"/>
      <c r="B2166" s="31"/>
      <c r="C2166" s="2"/>
      <c r="D2166" s="2"/>
      <c r="E2166" s="26"/>
    </row>
    <row r="2167" spans="1:5" x14ac:dyDescent="0.15">
      <c r="A2167" s="2"/>
      <c r="B2167" s="31"/>
      <c r="C2167" s="2"/>
      <c r="D2167" s="2"/>
      <c r="E2167" s="26"/>
    </row>
    <row r="2168" spans="1:5" x14ac:dyDescent="0.15">
      <c r="A2168" s="2"/>
      <c r="B2168" s="31"/>
      <c r="C2168" s="2"/>
      <c r="D2168" s="2"/>
      <c r="E2168" s="26"/>
    </row>
    <row r="2169" spans="1:5" x14ac:dyDescent="0.15">
      <c r="A2169" s="2"/>
      <c r="B2169" s="31"/>
      <c r="C2169" s="2"/>
      <c r="D2169" s="2"/>
      <c r="E2169" s="26"/>
    </row>
    <row r="2170" spans="1:5" x14ac:dyDescent="0.15">
      <c r="A2170" s="2"/>
      <c r="B2170" s="31"/>
      <c r="C2170" s="2"/>
      <c r="D2170" s="2"/>
      <c r="E2170" s="26"/>
    </row>
    <row r="2171" spans="1:5" x14ac:dyDescent="0.15">
      <c r="A2171" s="2"/>
      <c r="B2171" s="31"/>
      <c r="C2171" s="2"/>
      <c r="D2171" s="2"/>
      <c r="E2171" s="26"/>
    </row>
    <row r="2172" spans="1:5" x14ac:dyDescent="0.15">
      <c r="A2172" s="2"/>
      <c r="B2172" s="31"/>
      <c r="C2172" s="2"/>
      <c r="D2172" s="2"/>
      <c r="E2172" s="26"/>
    </row>
    <row r="2173" spans="1:5" x14ac:dyDescent="0.15">
      <c r="A2173" s="2"/>
      <c r="B2173" s="31"/>
      <c r="C2173" s="2"/>
      <c r="D2173" s="2"/>
      <c r="E2173" s="26"/>
    </row>
    <row r="2174" spans="1:5" x14ac:dyDescent="0.15">
      <c r="A2174" s="2"/>
      <c r="B2174" s="31"/>
      <c r="C2174" s="2"/>
      <c r="D2174" s="2"/>
      <c r="E2174" s="26"/>
    </row>
    <row r="2175" spans="1:5" x14ac:dyDescent="0.15">
      <c r="A2175" s="2"/>
      <c r="B2175" s="31"/>
      <c r="C2175" s="2"/>
      <c r="D2175" s="2"/>
      <c r="E2175" s="26"/>
    </row>
    <row r="2176" spans="1:5" x14ac:dyDescent="0.15">
      <c r="A2176" s="2"/>
      <c r="B2176" s="31"/>
      <c r="C2176" s="2"/>
      <c r="D2176" s="2"/>
      <c r="E2176" s="26"/>
    </row>
    <row r="2177" spans="1:5" x14ac:dyDescent="0.15">
      <c r="A2177" s="2"/>
      <c r="B2177" s="31"/>
      <c r="C2177" s="2"/>
      <c r="D2177" s="2"/>
      <c r="E2177" s="26"/>
    </row>
    <row r="2178" spans="1:5" x14ac:dyDescent="0.15">
      <c r="A2178" s="2"/>
      <c r="B2178" s="31"/>
      <c r="C2178" s="2"/>
      <c r="D2178" s="2"/>
      <c r="E2178" s="26"/>
    </row>
    <row r="2179" spans="1:5" x14ac:dyDescent="0.15">
      <c r="A2179" s="2"/>
      <c r="B2179" s="31"/>
      <c r="C2179" s="2"/>
      <c r="D2179" s="2"/>
      <c r="E2179" s="26"/>
    </row>
    <row r="2180" spans="1:5" x14ac:dyDescent="0.15">
      <c r="A2180" s="2"/>
      <c r="B2180" s="31"/>
      <c r="C2180" s="2"/>
      <c r="D2180" s="2"/>
      <c r="E2180" s="26"/>
    </row>
    <row r="2181" spans="1:5" x14ac:dyDescent="0.15">
      <c r="A2181" s="2"/>
      <c r="B2181" s="31"/>
      <c r="C2181" s="2"/>
      <c r="D2181" s="2"/>
      <c r="E2181" s="26"/>
    </row>
    <row r="2182" spans="1:5" x14ac:dyDescent="0.15">
      <c r="A2182" s="2"/>
      <c r="B2182" s="31"/>
      <c r="C2182" s="2"/>
      <c r="D2182" s="2"/>
      <c r="E2182" s="26"/>
    </row>
    <row r="2183" spans="1:5" x14ac:dyDescent="0.15">
      <c r="A2183" s="2"/>
      <c r="B2183" s="31"/>
      <c r="C2183" s="2"/>
      <c r="D2183" s="2"/>
      <c r="E2183" s="26"/>
    </row>
    <row r="2184" spans="1:5" x14ac:dyDescent="0.15">
      <c r="A2184" s="2"/>
      <c r="B2184" s="31"/>
      <c r="C2184" s="2"/>
      <c r="D2184" s="2"/>
      <c r="E2184" s="26"/>
    </row>
    <row r="2185" spans="1:5" x14ac:dyDescent="0.15">
      <c r="A2185" s="2"/>
      <c r="B2185" s="31"/>
      <c r="C2185" s="2"/>
      <c r="D2185" s="2"/>
      <c r="E2185" s="26"/>
    </row>
    <row r="2186" spans="1:5" x14ac:dyDescent="0.15">
      <c r="A2186" s="2"/>
      <c r="B2186" s="31"/>
      <c r="C2186" s="2"/>
      <c r="D2186" s="2"/>
      <c r="E2186" s="26"/>
    </row>
    <row r="2187" spans="1:5" x14ac:dyDescent="0.15">
      <c r="A2187" s="2"/>
      <c r="B2187" s="31"/>
      <c r="C2187" s="2"/>
      <c r="D2187" s="2"/>
      <c r="E2187" s="26"/>
    </row>
    <row r="2188" spans="1:5" x14ac:dyDescent="0.15">
      <c r="A2188" s="2"/>
      <c r="B2188" s="31"/>
      <c r="C2188" s="2"/>
      <c r="D2188" s="2"/>
      <c r="E2188" s="26"/>
    </row>
    <row r="2189" spans="1:5" x14ac:dyDescent="0.15">
      <c r="A2189" s="2"/>
      <c r="B2189" s="31"/>
      <c r="C2189" s="2"/>
      <c r="D2189" s="2"/>
      <c r="E2189" s="26"/>
    </row>
    <row r="2190" spans="1:5" x14ac:dyDescent="0.15">
      <c r="A2190" s="2"/>
      <c r="B2190" s="31"/>
      <c r="C2190" s="2"/>
      <c r="D2190" s="2"/>
      <c r="E2190" s="26"/>
    </row>
    <row r="2191" spans="1:5" x14ac:dyDescent="0.15">
      <c r="A2191" s="2"/>
      <c r="B2191" s="31"/>
      <c r="C2191" s="2"/>
      <c r="D2191" s="2"/>
      <c r="E2191" s="26"/>
    </row>
    <row r="2192" spans="1:5" x14ac:dyDescent="0.15">
      <c r="A2192" s="2"/>
      <c r="B2192" s="31"/>
      <c r="C2192" s="2"/>
      <c r="D2192" s="2"/>
      <c r="E2192" s="26"/>
    </row>
    <row r="2193" spans="1:5" x14ac:dyDescent="0.15">
      <c r="A2193" s="2"/>
      <c r="B2193" s="31"/>
      <c r="C2193" s="2"/>
      <c r="D2193" s="2"/>
      <c r="E2193" s="26"/>
    </row>
    <row r="2194" spans="1:5" x14ac:dyDescent="0.15">
      <c r="A2194" s="2"/>
      <c r="B2194" s="31"/>
      <c r="C2194" s="2"/>
      <c r="D2194" s="2"/>
      <c r="E2194" s="26"/>
    </row>
    <row r="2195" spans="1:5" x14ac:dyDescent="0.15">
      <c r="A2195" s="2"/>
      <c r="B2195" s="31"/>
      <c r="C2195" s="2"/>
      <c r="D2195" s="2"/>
      <c r="E2195" s="26"/>
    </row>
    <row r="2196" spans="1:5" x14ac:dyDescent="0.15">
      <c r="A2196" s="2"/>
      <c r="B2196" s="31"/>
      <c r="C2196" s="2"/>
      <c r="D2196" s="2"/>
      <c r="E2196" s="26"/>
    </row>
    <row r="2197" spans="1:5" x14ac:dyDescent="0.15">
      <c r="A2197" s="2"/>
      <c r="B2197" s="31"/>
      <c r="C2197" s="2"/>
      <c r="D2197" s="2"/>
      <c r="E2197" s="26"/>
    </row>
    <row r="2198" spans="1:5" x14ac:dyDescent="0.15">
      <c r="A2198" s="2"/>
      <c r="B2198" s="31"/>
      <c r="C2198" s="2"/>
      <c r="D2198" s="2"/>
      <c r="E2198" s="26"/>
    </row>
    <row r="2199" spans="1:5" x14ac:dyDescent="0.15">
      <c r="A2199" s="2"/>
      <c r="B2199" s="31"/>
      <c r="C2199" s="2"/>
      <c r="D2199" s="2"/>
      <c r="E2199" s="26"/>
    </row>
    <row r="2200" spans="1:5" x14ac:dyDescent="0.15">
      <c r="A2200" s="2"/>
      <c r="B2200" s="31"/>
      <c r="C2200" s="2"/>
      <c r="D2200" s="2"/>
      <c r="E2200" s="26"/>
    </row>
    <row r="2201" spans="1:5" x14ac:dyDescent="0.15">
      <c r="A2201" s="2"/>
      <c r="B2201" s="31"/>
      <c r="C2201" s="2"/>
      <c r="D2201" s="2"/>
      <c r="E2201" s="26"/>
    </row>
    <row r="2202" spans="1:5" x14ac:dyDescent="0.15">
      <c r="A2202" s="2"/>
      <c r="B2202" s="31"/>
      <c r="C2202" s="2"/>
      <c r="D2202" s="2"/>
      <c r="E2202" s="26"/>
    </row>
    <row r="2203" spans="1:5" x14ac:dyDescent="0.15">
      <c r="A2203" s="2"/>
      <c r="B2203" s="31"/>
      <c r="C2203" s="2"/>
      <c r="D2203" s="2"/>
      <c r="E2203" s="26"/>
    </row>
    <row r="2204" spans="1:5" x14ac:dyDescent="0.15">
      <c r="A2204" s="2"/>
      <c r="B2204" s="31"/>
      <c r="C2204" s="2"/>
      <c r="D2204" s="2"/>
      <c r="E2204" s="26"/>
    </row>
    <row r="2205" spans="1:5" x14ac:dyDescent="0.15">
      <c r="A2205" s="2"/>
      <c r="B2205" s="31"/>
      <c r="C2205" s="2"/>
      <c r="D2205" s="2"/>
      <c r="E2205" s="26"/>
    </row>
    <row r="2206" spans="1:5" x14ac:dyDescent="0.15">
      <c r="A2206" s="2"/>
      <c r="B2206" s="31"/>
      <c r="C2206" s="2"/>
      <c r="D2206" s="2"/>
      <c r="E2206" s="26"/>
    </row>
    <row r="2207" spans="1:5" x14ac:dyDescent="0.15">
      <c r="A2207" s="2"/>
      <c r="B2207" s="31"/>
      <c r="C2207" s="2"/>
      <c r="D2207" s="2"/>
      <c r="E2207" s="26"/>
    </row>
    <row r="2208" spans="1:5" x14ac:dyDescent="0.15">
      <c r="A2208" s="2"/>
      <c r="B2208" s="31"/>
      <c r="C2208" s="2"/>
      <c r="D2208" s="2"/>
      <c r="E2208" s="26"/>
    </row>
    <row r="2209" spans="1:5" x14ac:dyDescent="0.15">
      <c r="A2209" s="2"/>
      <c r="B2209" s="31"/>
      <c r="C2209" s="2"/>
      <c r="D2209" s="2"/>
      <c r="E2209" s="26"/>
    </row>
    <row r="2210" spans="1:5" x14ac:dyDescent="0.15">
      <c r="A2210" s="2"/>
      <c r="B2210" s="31"/>
      <c r="C2210" s="2"/>
      <c r="D2210" s="2"/>
      <c r="E2210" s="26"/>
    </row>
    <row r="2211" spans="1:5" x14ac:dyDescent="0.15">
      <c r="A2211" s="2"/>
      <c r="B2211" s="31"/>
      <c r="C2211" s="2"/>
      <c r="D2211" s="2"/>
      <c r="E2211" s="26"/>
    </row>
    <row r="2212" spans="1:5" x14ac:dyDescent="0.15">
      <c r="A2212" s="2"/>
      <c r="B2212" s="31"/>
      <c r="C2212" s="2"/>
      <c r="D2212" s="2"/>
      <c r="E2212" s="26"/>
    </row>
    <row r="2213" spans="1:5" x14ac:dyDescent="0.15">
      <c r="A2213" s="2"/>
      <c r="B2213" s="31"/>
      <c r="C2213" s="2"/>
      <c r="D2213" s="2"/>
      <c r="E2213" s="26"/>
    </row>
    <row r="2214" spans="1:5" x14ac:dyDescent="0.15">
      <c r="A2214" s="2"/>
      <c r="B2214" s="31"/>
      <c r="C2214" s="2"/>
      <c r="D2214" s="2"/>
      <c r="E2214" s="26"/>
    </row>
    <row r="2215" spans="1:5" x14ac:dyDescent="0.15">
      <c r="A2215" s="2"/>
      <c r="B2215" s="31"/>
      <c r="C2215" s="2"/>
      <c r="D2215" s="2"/>
      <c r="E2215" s="26"/>
    </row>
    <row r="2216" spans="1:5" x14ac:dyDescent="0.15">
      <c r="A2216" s="2"/>
      <c r="B2216" s="31"/>
      <c r="C2216" s="2"/>
      <c r="D2216" s="2"/>
      <c r="E2216" s="26"/>
    </row>
    <row r="2217" spans="1:5" x14ac:dyDescent="0.15">
      <c r="A2217" s="2"/>
      <c r="B2217" s="31"/>
      <c r="C2217" s="2"/>
      <c r="D2217" s="2"/>
      <c r="E2217" s="26"/>
    </row>
    <row r="2218" spans="1:5" x14ac:dyDescent="0.15">
      <c r="A2218" s="2"/>
      <c r="B2218" s="31"/>
      <c r="C2218" s="2"/>
      <c r="D2218" s="2"/>
      <c r="E2218" s="26"/>
    </row>
    <row r="2219" spans="1:5" x14ac:dyDescent="0.15">
      <c r="A2219" s="2"/>
      <c r="B2219" s="31"/>
      <c r="C2219" s="2"/>
      <c r="D2219" s="2"/>
      <c r="E2219" s="26"/>
    </row>
    <row r="2220" spans="1:5" x14ac:dyDescent="0.15">
      <c r="A2220" s="2"/>
      <c r="B2220" s="31"/>
      <c r="C2220" s="2"/>
      <c r="D2220" s="2"/>
      <c r="E2220" s="26"/>
    </row>
    <row r="2221" spans="1:5" x14ac:dyDescent="0.15">
      <c r="A2221" s="2"/>
      <c r="B2221" s="31"/>
      <c r="C2221" s="2"/>
      <c r="D2221" s="2"/>
      <c r="E2221" s="26"/>
    </row>
    <row r="2222" spans="1:5" x14ac:dyDescent="0.15">
      <c r="A2222" s="2"/>
      <c r="B2222" s="31"/>
      <c r="C2222" s="2"/>
      <c r="D2222" s="2"/>
      <c r="E2222" s="26"/>
    </row>
    <row r="2223" spans="1:5" x14ac:dyDescent="0.15">
      <c r="A2223" s="2"/>
      <c r="B2223" s="31"/>
      <c r="C2223" s="2"/>
      <c r="D2223" s="2"/>
      <c r="E2223" s="26"/>
    </row>
    <row r="2224" spans="1:5" x14ac:dyDescent="0.15">
      <c r="A2224" s="2"/>
      <c r="B2224" s="31"/>
      <c r="C2224" s="2"/>
      <c r="D2224" s="2"/>
      <c r="E2224" s="26"/>
    </row>
    <row r="2225" spans="1:5" x14ac:dyDescent="0.15">
      <c r="A2225" s="2"/>
      <c r="B2225" s="31"/>
      <c r="C2225" s="2"/>
      <c r="D2225" s="2"/>
      <c r="E2225" s="26"/>
    </row>
    <row r="2226" spans="1:5" x14ac:dyDescent="0.15">
      <c r="A2226" s="2"/>
      <c r="B2226" s="31"/>
      <c r="C2226" s="2"/>
      <c r="D2226" s="2"/>
      <c r="E2226" s="26"/>
    </row>
    <row r="2227" spans="1:5" x14ac:dyDescent="0.15">
      <c r="A2227" s="2"/>
      <c r="B2227" s="31"/>
      <c r="C2227" s="2"/>
      <c r="D2227" s="2"/>
      <c r="E2227" s="26"/>
    </row>
    <row r="2228" spans="1:5" x14ac:dyDescent="0.15">
      <c r="A2228" s="2"/>
      <c r="B2228" s="31"/>
      <c r="C2228" s="2"/>
      <c r="D2228" s="2"/>
      <c r="E2228" s="26"/>
    </row>
    <row r="2229" spans="1:5" x14ac:dyDescent="0.15">
      <c r="A2229" s="2"/>
      <c r="B2229" s="31"/>
      <c r="C2229" s="2"/>
      <c r="D2229" s="2"/>
      <c r="E2229" s="26"/>
    </row>
    <row r="2230" spans="1:5" x14ac:dyDescent="0.15">
      <c r="A2230" s="2"/>
      <c r="B2230" s="31"/>
      <c r="C2230" s="2"/>
      <c r="D2230" s="2"/>
      <c r="E2230" s="26"/>
    </row>
    <row r="2231" spans="1:5" x14ac:dyDescent="0.15">
      <c r="A2231" s="2"/>
      <c r="B2231" s="31"/>
      <c r="C2231" s="2"/>
      <c r="D2231" s="2"/>
      <c r="E2231" s="26"/>
    </row>
    <row r="2232" spans="1:5" x14ac:dyDescent="0.15">
      <c r="A2232" s="2"/>
      <c r="B2232" s="31"/>
      <c r="C2232" s="2"/>
      <c r="D2232" s="2"/>
      <c r="E2232" s="26"/>
    </row>
    <row r="2233" spans="1:5" x14ac:dyDescent="0.15">
      <c r="A2233" s="2"/>
      <c r="B2233" s="31"/>
      <c r="C2233" s="2"/>
      <c r="D2233" s="2"/>
      <c r="E2233" s="26"/>
    </row>
    <row r="2234" spans="1:5" x14ac:dyDescent="0.15">
      <c r="A2234" s="2"/>
      <c r="B2234" s="31"/>
      <c r="C2234" s="2"/>
      <c r="D2234" s="2"/>
      <c r="E2234" s="26"/>
    </row>
    <row r="2235" spans="1:5" x14ac:dyDescent="0.15">
      <c r="A2235" s="2"/>
      <c r="B2235" s="31"/>
      <c r="C2235" s="2"/>
      <c r="D2235" s="2"/>
      <c r="E2235" s="26"/>
    </row>
    <row r="2236" spans="1:5" x14ac:dyDescent="0.15">
      <c r="A2236" s="2"/>
      <c r="B2236" s="31"/>
      <c r="C2236" s="2"/>
      <c r="D2236" s="2"/>
      <c r="E2236" s="26"/>
    </row>
    <row r="2237" spans="1:5" x14ac:dyDescent="0.15">
      <c r="A2237" s="2"/>
      <c r="B2237" s="31"/>
      <c r="C2237" s="2"/>
      <c r="D2237" s="2"/>
      <c r="E2237" s="26"/>
    </row>
    <row r="2238" spans="1:5" x14ac:dyDescent="0.15">
      <c r="A2238" s="2"/>
      <c r="B2238" s="31"/>
      <c r="C2238" s="2"/>
      <c r="D2238" s="2"/>
      <c r="E2238" s="26"/>
    </row>
    <row r="2239" spans="1:5" x14ac:dyDescent="0.15">
      <c r="A2239" s="2"/>
      <c r="B2239" s="31"/>
      <c r="C2239" s="2"/>
      <c r="D2239" s="2"/>
      <c r="E2239" s="26"/>
    </row>
    <row r="2240" spans="1:5" x14ac:dyDescent="0.15">
      <c r="A2240" s="2"/>
      <c r="B2240" s="31"/>
      <c r="C2240" s="2"/>
      <c r="D2240" s="2"/>
      <c r="E2240" s="26"/>
    </row>
    <row r="2241" spans="1:5" x14ac:dyDescent="0.15">
      <c r="A2241" s="2"/>
      <c r="B2241" s="31"/>
      <c r="C2241" s="2"/>
      <c r="D2241" s="2"/>
      <c r="E2241" s="26"/>
    </row>
    <row r="2242" spans="1:5" x14ac:dyDescent="0.15">
      <c r="A2242" s="2"/>
      <c r="B2242" s="31"/>
      <c r="C2242" s="2"/>
      <c r="D2242" s="2"/>
      <c r="E2242" s="26"/>
    </row>
    <row r="2243" spans="1:5" x14ac:dyDescent="0.15">
      <c r="A2243" s="2"/>
      <c r="B2243" s="31"/>
      <c r="C2243" s="2"/>
      <c r="D2243" s="2"/>
      <c r="E2243" s="26"/>
    </row>
    <row r="2244" spans="1:5" x14ac:dyDescent="0.15">
      <c r="A2244" s="2"/>
      <c r="B2244" s="31"/>
      <c r="C2244" s="2"/>
      <c r="D2244" s="2"/>
      <c r="E2244" s="26"/>
    </row>
    <row r="2245" spans="1:5" x14ac:dyDescent="0.15">
      <c r="A2245" s="2"/>
      <c r="B2245" s="31"/>
      <c r="C2245" s="2"/>
      <c r="D2245" s="2"/>
      <c r="E2245" s="26"/>
    </row>
    <row r="2246" spans="1:5" x14ac:dyDescent="0.15">
      <c r="A2246" s="2"/>
      <c r="B2246" s="31"/>
      <c r="C2246" s="2"/>
      <c r="D2246" s="2"/>
      <c r="E2246" s="26"/>
    </row>
    <row r="2247" spans="1:5" x14ac:dyDescent="0.15">
      <c r="A2247" s="2"/>
      <c r="B2247" s="31"/>
      <c r="C2247" s="2"/>
      <c r="D2247" s="2"/>
      <c r="E2247" s="26"/>
    </row>
    <row r="2248" spans="1:5" x14ac:dyDescent="0.15">
      <c r="A2248" s="2"/>
      <c r="B2248" s="31"/>
      <c r="C2248" s="2"/>
      <c r="D2248" s="2"/>
      <c r="E2248" s="26"/>
    </row>
    <row r="2249" spans="1:5" x14ac:dyDescent="0.15">
      <c r="A2249" s="2"/>
      <c r="B2249" s="31"/>
      <c r="C2249" s="2"/>
      <c r="D2249" s="2"/>
      <c r="E2249" s="26"/>
    </row>
    <row r="2250" spans="1:5" x14ac:dyDescent="0.15">
      <c r="A2250" s="2"/>
      <c r="B2250" s="31"/>
      <c r="C2250" s="2"/>
      <c r="D2250" s="2"/>
      <c r="E2250" s="26"/>
    </row>
    <row r="2251" spans="1:5" x14ac:dyDescent="0.15">
      <c r="A2251" s="2"/>
      <c r="B2251" s="31"/>
      <c r="C2251" s="2"/>
      <c r="D2251" s="2"/>
      <c r="E2251" s="26"/>
    </row>
    <row r="2252" spans="1:5" x14ac:dyDescent="0.15">
      <c r="A2252" s="2"/>
      <c r="B2252" s="31"/>
      <c r="C2252" s="2"/>
      <c r="D2252" s="2"/>
      <c r="E2252" s="26"/>
    </row>
    <row r="2253" spans="1:5" x14ac:dyDescent="0.15">
      <c r="A2253" s="2"/>
      <c r="B2253" s="31"/>
      <c r="C2253" s="2"/>
      <c r="D2253" s="2"/>
      <c r="E2253" s="26"/>
    </row>
    <row r="2254" spans="1:5" x14ac:dyDescent="0.15">
      <c r="A2254" s="2"/>
      <c r="B2254" s="31"/>
      <c r="C2254" s="2"/>
      <c r="D2254" s="2"/>
      <c r="E2254" s="26"/>
    </row>
    <row r="2255" spans="1:5" x14ac:dyDescent="0.15">
      <c r="A2255" s="2"/>
      <c r="B2255" s="31"/>
      <c r="C2255" s="2"/>
      <c r="D2255" s="2"/>
      <c r="E2255" s="26"/>
    </row>
    <row r="2256" spans="1:5" x14ac:dyDescent="0.15">
      <c r="A2256" s="2"/>
      <c r="B2256" s="31"/>
      <c r="C2256" s="2"/>
      <c r="D2256" s="2"/>
      <c r="E2256" s="26"/>
    </row>
    <row r="2257" spans="1:5" x14ac:dyDescent="0.15">
      <c r="A2257" s="2"/>
      <c r="B2257" s="31"/>
      <c r="C2257" s="2"/>
      <c r="D2257" s="2"/>
      <c r="E2257" s="26"/>
    </row>
    <row r="2258" spans="1:5" x14ac:dyDescent="0.15">
      <c r="A2258" s="2"/>
      <c r="B2258" s="31"/>
      <c r="C2258" s="2"/>
      <c r="D2258" s="2"/>
      <c r="E2258" s="26"/>
    </row>
    <row r="2259" spans="1:5" x14ac:dyDescent="0.15">
      <c r="A2259" s="2"/>
      <c r="B2259" s="31"/>
      <c r="C2259" s="2"/>
      <c r="D2259" s="2"/>
      <c r="E2259" s="26"/>
    </row>
    <row r="2260" spans="1:5" x14ac:dyDescent="0.15">
      <c r="A2260" s="2"/>
      <c r="B2260" s="31"/>
      <c r="C2260" s="2"/>
      <c r="D2260" s="2"/>
      <c r="E2260" s="26"/>
    </row>
    <row r="2261" spans="1:5" x14ac:dyDescent="0.15">
      <c r="A2261" s="2"/>
      <c r="B2261" s="31"/>
      <c r="C2261" s="2"/>
      <c r="D2261" s="2"/>
      <c r="E2261" s="26"/>
    </row>
    <row r="2262" spans="1:5" x14ac:dyDescent="0.15">
      <c r="A2262" s="2"/>
      <c r="B2262" s="31"/>
      <c r="C2262" s="2"/>
      <c r="D2262" s="2"/>
      <c r="E2262" s="26"/>
    </row>
    <row r="2263" spans="1:5" x14ac:dyDescent="0.15">
      <c r="A2263" s="2"/>
      <c r="B2263" s="31"/>
      <c r="C2263" s="2"/>
      <c r="D2263" s="2"/>
      <c r="E2263" s="26"/>
    </row>
    <row r="2264" spans="1:5" x14ac:dyDescent="0.15">
      <c r="A2264" s="2"/>
      <c r="B2264" s="31"/>
      <c r="C2264" s="2"/>
      <c r="D2264" s="2"/>
      <c r="E2264" s="26"/>
    </row>
    <row r="2265" spans="1:5" x14ac:dyDescent="0.15">
      <c r="A2265" s="2"/>
      <c r="B2265" s="31"/>
      <c r="C2265" s="2"/>
      <c r="D2265" s="2"/>
      <c r="E2265" s="26"/>
    </row>
    <row r="2266" spans="1:5" x14ac:dyDescent="0.15">
      <c r="A2266" s="2"/>
      <c r="B2266" s="31"/>
      <c r="C2266" s="2"/>
      <c r="D2266" s="2"/>
      <c r="E2266" s="26"/>
    </row>
    <row r="2267" spans="1:5" x14ac:dyDescent="0.15">
      <c r="A2267" s="2"/>
      <c r="B2267" s="31"/>
      <c r="C2267" s="2"/>
      <c r="D2267" s="2"/>
      <c r="E2267" s="26"/>
    </row>
    <row r="2268" spans="1:5" x14ac:dyDescent="0.15">
      <c r="A2268" s="2"/>
      <c r="B2268" s="31"/>
      <c r="C2268" s="2"/>
      <c r="D2268" s="2"/>
      <c r="E2268" s="26"/>
    </row>
    <row r="2269" spans="1:5" x14ac:dyDescent="0.15">
      <c r="A2269" s="2"/>
      <c r="B2269" s="31"/>
      <c r="C2269" s="2"/>
      <c r="D2269" s="2"/>
      <c r="E2269" s="26"/>
    </row>
    <row r="2270" spans="1:5" x14ac:dyDescent="0.15">
      <c r="A2270" s="2"/>
      <c r="B2270" s="31"/>
      <c r="C2270" s="2"/>
      <c r="D2270" s="2"/>
      <c r="E2270" s="26"/>
    </row>
    <row r="2271" spans="1:5" x14ac:dyDescent="0.15">
      <c r="A2271" s="2"/>
      <c r="B2271" s="31"/>
      <c r="C2271" s="2"/>
      <c r="D2271" s="2"/>
      <c r="E2271" s="26"/>
    </row>
    <row r="2272" spans="1:5" x14ac:dyDescent="0.15">
      <c r="A2272" s="2"/>
      <c r="B2272" s="31"/>
      <c r="C2272" s="2"/>
      <c r="D2272" s="2"/>
      <c r="E2272" s="26"/>
    </row>
    <row r="2273" spans="1:5" x14ac:dyDescent="0.15">
      <c r="A2273" s="2"/>
      <c r="B2273" s="31"/>
      <c r="C2273" s="2"/>
      <c r="D2273" s="2"/>
      <c r="E2273" s="26"/>
    </row>
    <row r="2274" spans="1:5" x14ac:dyDescent="0.15">
      <c r="A2274" s="2"/>
      <c r="B2274" s="31"/>
      <c r="C2274" s="2"/>
      <c r="D2274" s="2"/>
      <c r="E2274" s="26"/>
    </row>
    <row r="2275" spans="1:5" x14ac:dyDescent="0.15">
      <c r="A2275" s="2"/>
      <c r="B2275" s="31"/>
      <c r="C2275" s="2"/>
      <c r="D2275" s="2"/>
      <c r="E2275" s="26"/>
    </row>
    <row r="2276" spans="1:5" x14ac:dyDescent="0.15">
      <c r="A2276" s="2"/>
      <c r="B2276" s="31"/>
      <c r="C2276" s="2"/>
      <c r="D2276" s="2"/>
      <c r="E2276" s="26"/>
    </row>
    <row r="2277" spans="1:5" x14ac:dyDescent="0.15">
      <c r="A2277" s="2"/>
      <c r="B2277" s="31"/>
      <c r="C2277" s="2"/>
      <c r="D2277" s="2"/>
      <c r="E2277" s="26"/>
    </row>
    <row r="2278" spans="1:5" x14ac:dyDescent="0.15">
      <c r="A2278" s="2"/>
      <c r="B2278" s="31"/>
      <c r="C2278" s="2"/>
      <c r="D2278" s="2"/>
      <c r="E2278" s="26"/>
    </row>
    <row r="2279" spans="1:5" x14ac:dyDescent="0.15">
      <c r="A2279" s="2"/>
      <c r="B2279" s="31"/>
      <c r="C2279" s="2"/>
      <c r="D2279" s="2"/>
      <c r="E2279" s="26"/>
    </row>
    <row r="2280" spans="1:5" x14ac:dyDescent="0.15">
      <c r="A2280" s="2"/>
      <c r="B2280" s="31"/>
      <c r="C2280" s="2"/>
      <c r="D2280" s="2"/>
      <c r="E2280" s="26"/>
    </row>
    <row r="2281" spans="1:5" x14ac:dyDescent="0.15">
      <c r="A2281" s="2"/>
      <c r="B2281" s="31"/>
      <c r="C2281" s="2"/>
      <c r="D2281" s="2"/>
      <c r="E2281" s="26"/>
    </row>
    <row r="2282" spans="1:5" x14ac:dyDescent="0.15">
      <c r="A2282" s="2"/>
      <c r="B2282" s="31"/>
      <c r="C2282" s="2"/>
      <c r="D2282" s="2"/>
      <c r="E2282" s="26"/>
    </row>
    <row r="2283" spans="1:5" x14ac:dyDescent="0.15">
      <c r="A2283" s="2"/>
      <c r="B2283" s="31"/>
      <c r="C2283" s="2"/>
      <c r="D2283" s="2"/>
      <c r="E2283" s="26"/>
    </row>
    <row r="2284" spans="1:5" x14ac:dyDescent="0.15">
      <c r="A2284" s="2"/>
      <c r="B2284" s="31"/>
      <c r="C2284" s="2"/>
      <c r="D2284" s="2"/>
      <c r="E2284" s="26"/>
    </row>
    <row r="2285" spans="1:5" x14ac:dyDescent="0.15">
      <c r="A2285" s="2"/>
      <c r="B2285" s="31"/>
      <c r="C2285" s="2"/>
      <c r="D2285" s="2"/>
      <c r="E2285" s="26"/>
    </row>
    <row r="2286" spans="1:5" x14ac:dyDescent="0.15">
      <c r="A2286" s="2"/>
      <c r="B2286" s="31"/>
      <c r="C2286" s="2"/>
      <c r="D2286" s="2"/>
      <c r="E2286" s="26"/>
    </row>
    <row r="2287" spans="1:5" x14ac:dyDescent="0.15">
      <c r="A2287" s="2"/>
      <c r="B2287" s="31"/>
      <c r="C2287" s="2"/>
      <c r="D2287" s="2"/>
      <c r="E2287" s="26"/>
    </row>
    <row r="2288" spans="1:5" x14ac:dyDescent="0.15">
      <c r="A2288" s="2"/>
      <c r="B2288" s="31"/>
      <c r="C2288" s="2"/>
      <c r="D2288" s="2"/>
      <c r="E2288" s="26"/>
    </row>
    <row r="2289" spans="1:5" x14ac:dyDescent="0.15">
      <c r="A2289" s="2"/>
      <c r="B2289" s="31"/>
      <c r="C2289" s="2"/>
      <c r="D2289" s="2"/>
      <c r="E2289" s="26"/>
    </row>
    <row r="2290" spans="1:5" x14ac:dyDescent="0.15">
      <c r="A2290" s="2"/>
      <c r="B2290" s="31"/>
      <c r="C2290" s="2"/>
      <c r="D2290" s="2"/>
      <c r="E2290" s="26"/>
    </row>
    <row r="2291" spans="1:5" x14ac:dyDescent="0.15">
      <c r="A2291" s="2"/>
      <c r="B2291" s="31"/>
      <c r="C2291" s="2"/>
      <c r="D2291" s="2"/>
      <c r="E2291" s="26"/>
    </row>
    <row r="2292" spans="1:5" x14ac:dyDescent="0.15">
      <c r="A2292" s="2"/>
      <c r="B2292" s="31"/>
      <c r="C2292" s="2"/>
      <c r="D2292" s="2"/>
      <c r="E2292" s="26"/>
    </row>
    <row r="2293" spans="1:5" x14ac:dyDescent="0.15">
      <c r="A2293" s="2"/>
      <c r="B2293" s="31"/>
      <c r="C2293" s="2"/>
      <c r="D2293" s="2"/>
      <c r="E2293" s="26"/>
    </row>
    <row r="2294" spans="1:5" x14ac:dyDescent="0.15">
      <c r="A2294" s="2"/>
      <c r="B2294" s="31"/>
      <c r="C2294" s="2"/>
      <c r="D2294" s="2"/>
      <c r="E2294" s="26"/>
    </row>
    <row r="2295" spans="1:5" x14ac:dyDescent="0.15">
      <c r="A2295" s="2"/>
      <c r="B2295" s="31"/>
      <c r="C2295" s="2"/>
      <c r="D2295" s="2"/>
      <c r="E2295" s="26"/>
    </row>
    <row r="2296" spans="1:5" x14ac:dyDescent="0.15">
      <c r="A2296" s="2"/>
      <c r="B2296" s="31"/>
      <c r="C2296" s="2"/>
      <c r="D2296" s="2"/>
      <c r="E2296" s="26"/>
    </row>
    <row r="2297" spans="1:5" x14ac:dyDescent="0.15">
      <c r="A2297" s="2"/>
      <c r="B2297" s="31"/>
      <c r="C2297" s="2"/>
      <c r="D2297" s="2"/>
      <c r="E2297" s="26"/>
    </row>
    <row r="2298" spans="1:5" x14ac:dyDescent="0.15">
      <c r="A2298" s="2"/>
      <c r="B2298" s="31"/>
      <c r="C2298" s="2"/>
      <c r="D2298" s="2"/>
      <c r="E2298" s="26"/>
    </row>
    <row r="2299" spans="1:5" x14ac:dyDescent="0.15">
      <c r="A2299" s="2"/>
      <c r="B2299" s="31"/>
      <c r="C2299" s="2"/>
      <c r="D2299" s="2"/>
      <c r="E2299" s="26"/>
    </row>
    <row r="2300" spans="1:5" x14ac:dyDescent="0.15">
      <c r="A2300" s="2"/>
      <c r="B2300" s="31"/>
      <c r="C2300" s="2"/>
      <c r="D2300" s="2"/>
      <c r="E2300" s="26"/>
    </row>
    <row r="2301" spans="1:5" x14ac:dyDescent="0.15">
      <c r="A2301" s="2"/>
      <c r="B2301" s="31"/>
      <c r="C2301" s="2"/>
      <c r="D2301" s="2"/>
      <c r="E2301" s="26"/>
    </row>
    <row r="2302" spans="1:5" x14ac:dyDescent="0.15">
      <c r="A2302" s="2"/>
      <c r="B2302" s="31"/>
      <c r="C2302" s="2"/>
      <c r="D2302" s="2"/>
      <c r="E2302" s="26"/>
    </row>
    <row r="2303" spans="1:5" x14ac:dyDescent="0.15">
      <c r="A2303" s="2"/>
      <c r="B2303" s="31"/>
      <c r="C2303" s="2"/>
      <c r="D2303" s="2"/>
      <c r="E2303" s="26"/>
    </row>
    <row r="2304" spans="1:5" x14ac:dyDescent="0.15">
      <c r="A2304" s="2"/>
      <c r="B2304" s="31"/>
      <c r="C2304" s="2"/>
      <c r="D2304" s="2"/>
      <c r="E2304" s="26"/>
    </row>
    <row r="2305" spans="1:5" x14ac:dyDescent="0.15">
      <c r="A2305" s="2"/>
      <c r="B2305" s="31"/>
      <c r="C2305" s="2"/>
      <c r="D2305" s="2"/>
      <c r="E2305" s="26"/>
    </row>
    <row r="2306" spans="1:5" x14ac:dyDescent="0.15">
      <c r="A2306" s="2"/>
      <c r="B2306" s="31"/>
      <c r="C2306" s="2"/>
      <c r="D2306" s="2"/>
      <c r="E2306" s="26"/>
    </row>
    <row r="2307" spans="1:5" x14ac:dyDescent="0.15">
      <c r="A2307" s="2"/>
      <c r="B2307" s="31"/>
      <c r="C2307" s="2"/>
      <c r="D2307" s="2"/>
      <c r="E2307" s="26"/>
    </row>
    <row r="2308" spans="1:5" x14ac:dyDescent="0.15">
      <c r="A2308" s="2"/>
      <c r="B2308" s="31"/>
      <c r="C2308" s="2"/>
      <c r="D2308" s="2"/>
      <c r="E2308" s="26"/>
    </row>
    <row r="2309" spans="1:5" x14ac:dyDescent="0.15">
      <c r="A2309" s="2"/>
      <c r="B2309" s="31"/>
      <c r="C2309" s="2"/>
      <c r="D2309" s="2"/>
      <c r="E2309" s="26"/>
    </row>
    <row r="2310" spans="1:5" x14ac:dyDescent="0.15">
      <c r="A2310" s="2"/>
      <c r="B2310" s="31"/>
      <c r="C2310" s="2"/>
      <c r="D2310" s="2"/>
      <c r="E2310" s="26"/>
    </row>
    <row r="2311" spans="1:5" x14ac:dyDescent="0.15">
      <c r="A2311" s="2"/>
      <c r="B2311" s="31"/>
      <c r="C2311" s="2"/>
      <c r="D2311" s="2"/>
      <c r="E2311" s="26"/>
    </row>
    <row r="2312" spans="1:5" x14ac:dyDescent="0.15">
      <c r="A2312" s="2"/>
      <c r="B2312" s="31"/>
      <c r="C2312" s="2"/>
      <c r="D2312" s="2"/>
      <c r="E2312" s="26"/>
    </row>
    <row r="2313" spans="1:5" x14ac:dyDescent="0.15">
      <c r="A2313" s="2"/>
      <c r="B2313" s="31"/>
      <c r="C2313" s="2"/>
      <c r="D2313" s="2"/>
      <c r="E2313" s="26"/>
    </row>
    <row r="2314" spans="1:5" x14ac:dyDescent="0.15">
      <c r="A2314" s="2"/>
      <c r="B2314" s="31"/>
      <c r="C2314" s="2"/>
      <c r="D2314" s="2"/>
      <c r="E2314" s="26"/>
    </row>
    <row r="2315" spans="1:5" x14ac:dyDescent="0.15">
      <c r="A2315" s="2"/>
      <c r="B2315" s="31"/>
      <c r="C2315" s="2"/>
      <c r="D2315" s="2"/>
      <c r="E2315" s="26"/>
    </row>
    <row r="2316" spans="1:5" x14ac:dyDescent="0.15">
      <c r="A2316" s="2"/>
      <c r="B2316" s="31"/>
      <c r="C2316" s="2"/>
      <c r="D2316" s="2"/>
      <c r="E2316" s="26"/>
    </row>
    <row r="2317" spans="1:5" x14ac:dyDescent="0.15">
      <c r="A2317" s="2"/>
      <c r="B2317" s="31"/>
      <c r="C2317" s="2"/>
      <c r="D2317" s="2"/>
      <c r="E2317" s="26"/>
    </row>
    <row r="2318" spans="1:5" x14ac:dyDescent="0.15">
      <c r="A2318" s="2"/>
      <c r="B2318" s="31"/>
      <c r="C2318" s="2"/>
      <c r="D2318" s="2"/>
      <c r="E2318" s="26"/>
    </row>
    <row r="2319" spans="1:5" x14ac:dyDescent="0.15">
      <c r="A2319" s="2"/>
      <c r="B2319" s="31"/>
      <c r="C2319" s="2"/>
      <c r="D2319" s="2"/>
      <c r="E2319" s="26"/>
    </row>
    <row r="2320" spans="1:5" x14ac:dyDescent="0.15">
      <c r="A2320" s="2"/>
      <c r="B2320" s="31"/>
      <c r="C2320" s="2"/>
      <c r="D2320" s="2"/>
      <c r="E2320" s="26"/>
    </row>
    <row r="2321" spans="1:5" x14ac:dyDescent="0.15">
      <c r="A2321" s="2"/>
      <c r="B2321" s="31"/>
      <c r="C2321" s="2"/>
      <c r="D2321" s="2"/>
      <c r="E2321" s="26"/>
    </row>
    <row r="2322" spans="1:5" x14ac:dyDescent="0.15">
      <c r="A2322" s="2"/>
      <c r="B2322" s="31"/>
      <c r="C2322" s="2"/>
      <c r="D2322" s="2"/>
      <c r="E2322" s="26"/>
    </row>
    <row r="2323" spans="1:5" x14ac:dyDescent="0.15">
      <c r="A2323" s="2"/>
      <c r="B2323" s="31"/>
      <c r="C2323" s="2"/>
      <c r="D2323" s="2"/>
      <c r="E2323" s="26"/>
    </row>
    <row r="2324" spans="1:5" x14ac:dyDescent="0.15">
      <c r="A2324" s="2"/>
      <c r="B2324" s="31"/>
      <c r="C2324" s="2"/>
      <c r="D2324" s="2"/>
      <c r="E2324" s="26"/>
    </row>
    <row r="2325" spans="1:5" x14ac:dyDescent="0.15">
      <c r="A2325" s="2"/>
      <c r="B2325" s="31"/>
      <c r="C2325" s="2"/>
      <c r="D2325" s="2"/>
      <c r="E2325" s="26"/>
    </row>
    <row r="2326" spans="1:5" x14ac:dyDescent="0.15">
      <c r="A2326" s="2"/>
      <c r="B2326" s="31"/>
      <c r="C2326" s="2"/>
      <c r="D2326" s="2"/>
      <c r="E2326" s="26"/>
    </row>
    <row r="2327" spans="1:5" x14ac:dyDescent="0.15">
      <c r="A2327" s="2"/>
      <c r="B2327" s="31"/>
      <c r="C2327" s="2"/>
      <c r="D2327" s="2"/>
      <c r="E2327" s="26"/>
    </row>
    <row r="2328" spans="1:5" x14ac:dyDescent="0.15">
      <c r="A2328" s="2"/>
      <c r="B2328" s="31"/>
      <c r="C2328" s="2"/>
      <c r="D2328" s="2"/>
      <c r="E2328" s="26"/>
    </row>
    <row r="2329" spans="1:5" x14ac:dyDescent="0.15">
      <c r="A2329" s="2"/>
      <c r="B2329" s="31"/>
      <c r="C2329" s="2"/>
      <c r="D2329" s="2"/>
      <c r="E2329" s="26"/>
    </row>
    <row r="2330" spans="1:5" x14ac:dyDescent="0.15">
      <c r="A2330" s="2"/>
      <c r="B2330" s="31"/>
      <c r="C2330" s="2"/>
      <c r="D2330" s="2"/>
      <c r="E2330" s="26"/>
    </row>
    <row r="2331" spans="1:5" x14ac:dyDescent="0.15">
      <c r="A2331" s="2"/>
      <c r="B2331" s="31"/>
      <c r="C2331" s="2"/>
      <c r="D2331" s="2"/>
      <c r="E2331" s="26"/>
    </row>
    <row r="2332" spans="1:5" x14ac:dyDescent="0.15">
      <c r="A2332" s="2"/>
      <c r="B2332" s="31"/>
      <c r="C2332" s="2"/>
      <c r="D2332" s="2"/>
      <c r="E2332" s="26"/>
    </row>
    <row r="2333" spans="1:5" x14ac:dyDescent="0.15">
      <c r="A2333" s="2"/>
      <c r="B2333" s="31"/>
      <c r="C2333" s="2"/>
      <c r="D2333" s="2"/>
      <c r="E2333" s="26"/>
    </row>
    <row r="2334" spans="1:5" x14ac:dyDescent="0.15">
      <c r="A2334" s="2"/>
      <c r="B2334" s="31"/>
      <c r="C2334" s="2"/>
      <c r="D2334" s="2"/>
      <c r="E2334" s="26"/>
    </row>
    <row r="2335" spans="1:5" x14ac:dyDescent="0.15">
      <c r="A2335" s="2"/>
      <c r="B2335" s="31"/>
      <c r="C2335" s="2"/>
      <c r="D2335" s="2"/>
      <c r="E2335" s="26"/>
    </row>
    <row r="2336" spans="1:5" x14ac:dyDescent="0.15">
      <c r="A2336" s="2"/>
      <c r="B2336" s="31"/>
      <c r="C2336" s="2"/>
      <c r="D2336" s="2"/>
      <c r="E2336" s="26"/>
    </row>
    <row r="2337" spans="1:5" x14ac:dyDescent="0.15">
      <c r="A2337" s="2"/>
      <c r="B2337" s="31"/>
      <c r="C2337" s="2"/>
      <c r="D2337" s="2"/>
      <c r="E2337" s="26"/>
    </row>
    <row r="2338" spans="1:5" x14ac:dyDescent="0.15">
      <c r="A2338" s="2"/>
      <c r="B2338" s="31"/>
      <c r="C2338" s="2"/>
      <c r="D2338" s="2"/>
      <c r="E2338" s="26"/>
    </row>
    <row r="2339" spans="1:5" x14ac:dyDescent="0.15">
      <c r="A2339" s="2"/>
      <c r="B2339" s="31"/>
      <c r="C2339" s="2"/>
      <c r="D2339" s="2"/>
      <c r="E2339" s="26"/>
    </row>
    <row r="2340" spans="1:5" x14ac:dyDescent="0.15">
      <c r="A2340" s="2"/>
      <c r="B2340" s="31"/>
      <c r="C2340" s="2"/>
      <c r="D2340" s="2"/>
      <c r="E2340" s="26"/>
    </row>
    <row r="2341" spans="1:5" x14ac:dyDescent="0.15">
      <c r="A2341" s="2"/>
      <c r="B2341" s="31"/>
      <c r="C2341" s="2"/>
      <c r="D2341" s="2"/>
      <c r="E2341" s="26"/>
    </row>
    <row r="2342" spans="1:5" x14ac:dyDescent="0.15">
      <c r="A2342" s="2"/>
      <c r="B2342" s="31"/>
      <c r="C2342" s="2"/>
      <c r="D2342" s="2"/>
      <c r="E2342" s="26"/>
    </row>
    <row r="2343" spans="1:5" x14ac:dyDescent="0.15">
      <c r="A2343" s="2"/>
      <c r="B2343" s="31"/>
      <c r="C2343" s="2"/>
      <c r="D2343" s="2"/>
      <c r="E2343" s="26"/>
    </row>
    <row r="2344" spans="1:5" x14ac:dyDescent="0.15">
      <c r="A2344" s="2"/>
      <c r="B2344" s="31"/>
      <c r="C2344" s="2"/>
      <c r="D2344" s="2"/>
      <c r="E2344" s="26"/>
    </row>
    <row r="2345" spans="1:5" x14ac:dyDescent="0.15">
      <c r="A2345" s="2"/>
      <c r="B2345" s="31"/>
      <c r="C2345" s="2"/>
      <c r="D2345" s="2"/>
      <c r="E2345" s="26"/>
    </row>
    <row r="2346" spans="1:5" x14ac:dyDescent="0.15">
      <c r="A2346" s="2"/>
      <c r="B2346" s="31"/>
      <c r="C2346" s="2"/>
      <c r="D2346" s="2"/>
      <c r="E2346" s="26"/>
    </row>
    <row r="2347" spans="1:5" x14ac:dyDescent="0.15">
      <c r="A2347" s="2"/>
      <c r="B2347" s="31"/>
      <c r="C2347" s="2"/>
      <c r="D2347" s="2"/>
      <c r="E2347" s="26"/>
    </row>
    <row r="2348" spans="1:5" x14ac:dyDescent="0.15">
      <c r="A2348" s="2"/>
      <c r="B2348" s="31"/>
      <c r="C2348" s="2"/>
      <c r="D2348" s="2"/>
      <c r="E2348" s="26"/>
    </row>
    <row r="2349" spans="1:5" x14ac:dyDescent="0.15">
      <c r="A2349" s="2"/>
      <c r="B2349" s="31"/>
      <c r="C2349" s="2"/>
      <c r="D2349" s="2"/>
      <c r="E2349" s="26"/>
    </row>
    <row r="2350" spans="1:5" x14ac:dyDescent="0.15">
      <c r="A2350" s="2"/>
      <c r="B2350" s="31"/>
      <c r="C2350" s="2"/>
      <c r="D2350" s="2"/>
      <c r="E2350" s="26"/>
    </row>
    <row r="2351" spans="1:5" x14ac:dyDescent="0.15">
      <c r="A2351" s="2"/>
      <c r="B2351" s="31"/>
      <c r="C2351" s="2"/>
      <c r="D2351" s="2"/>
      <c r="E2351" s="26"/>
    </row>
    <row r="2352" spans="1:5" x14ac:dyDescent="0.15">
      <c r="A2352" s="2"/>
      <c r="B2352" s="31"/>
      <c r="C2352" s="2"/>
      <c r="D2352" s="2"/>
      <c r="E2352" s="26"/>
    </row>
    <row r="2353" spans="1:5" x14ac:dyDescent="0.15">
      <c r="A2353" s="2"/>
      <c r="B2353" s="31"/>
      <c r="C2353" s="2"/>
      <c r="D2353" s="2"/>
      <c r="E2353" s="26"/>
    </row>
    <row r="2354" spans="1:5" x14ac:dyDescent="0.15">
      <c r="A2354" s="2"/>
      <c r="B2354" s="31"/>
      <c r="C2354" s="2"/>
      <c r="D2354" s="2"/>
      <c r="E2354" s="26"/>
    </row>
    <row r="2355" spans="1:5" x14ac:dyDescent="0.15">
      <c r="A2355" s="2"/>
      <c r="B2355" s="31"/>
      <c r="C2355" s="2"/>
      <c r="D2355" s="2"/>
      <c r="E2355" s="26"/>
    </row>
    <row r="2356" spans="1:5" x14ac:dyDescent="0.15">
      <c r="A2356" s="2"/>
      <c r="B2356" s="31"/>
      <c r="C2356" s="2"/>
      <c r="D2356" s="2"/>
      <c r="E2356" s="26"/>
    </row>
    <row r="2357" spans="1:5" x14ac:dyDescent="0.15">
      <c r="A2357" s="2"/>
      <c r="B2357" s="31"/>
      <c r="C2357" s="2"/>
      <c r="D2357" s="2"/>
      <c r="E2357" s="26"/>
    </row>
    <row r="2358" spans="1:5" x14ac:dyDescent="0.15">
      <c r="A2358" s="2"/>
      <c r="B2358" s="31"/>
      <c r="C2358" s="2"/>
      <c r="D2358" s="2"/>
      <c r="E2358" s="26"/>
    </row>
    <row r="2359" spans="1:5" x14ac:dyDescent="0.15">
      <c r="A2359" s="2"/>
      <c r="B2359" s="31"/>
      <c r="C2359" s="2"/>
      <c r="D2359" s="2"/>
      <c r="E2359" s="26"/>
    </row>
    <row r="2360" spans="1:5" x14ac:dyDescent="0.15">
      <c r="A2360" s="2"/>
      <c r="B2360" s="31"/>
      <c r="C2360" s="2"/>
      <c r="D2360" s="2"/>
      <c r="E2360" s="26"/>
    </row>
    <row r="2361" spans="1:5" x14ac:dyDescent="0.15">
      <c r="A2361" s="2"/>
      <c r="B2361" s="31"/>
      <c r="C2361" s="2"/>
      <c r="D2361" s="2"/>
      <c r="E2361" s="26"/>
    </row>
    <row r="2362" spans="1:5" x14ac:dyDescent="0.15">
      <c r="A2362" s="2"/>
      <c r="B2362" s="31"/>
      <c r="C2362" s="2"/>
      <c r="D2362" s="2"/>
      <c r="E2362" s="26"/>
    </row>
    <row r="2363" spans="1:5" x14ac:dyDescent="0.15">
      <c r="A2363" s="2"/>
      <c r="B2363" s="31"/>
      <c r="C2363" s="2"/>
      <c r="D2363" s="2"/>
      <c r="E2363" s="26"/>
    </row>
    <row r="2364" spans="1:5" x14ac:dyDescent="0.15">
      <c r="A2364" s="2"/>
      <c r="B2364" s="31"/>
      <c r="C2364" s="2"/>
      <c r="D2364" s="2"/>
      <c r="E2364" s="26"/>
    </row>
    <row r="2365" spans="1:5" x14ac:dyDescent="0.15">
      <c r="A2365" s="2"/>
      <c r="B2365" s="31"/>
      <c r="C2365" s="2"/>
      <c r="D2365" s="2"/>
      <c r="E2365" s="26"/>
    </row>
    <row r="2366" spans="1:5" x14ac:dyDescent="0.15">
      <c r="A2366" s="2"/>
      <c r="B2366" s="31"/>
      <c r="C2366" s="2"/>
      <c r="D2366" s="2"/>
      <c r="E2366" s="26"/>
    </row>
    <row r="2367" spans="1:5" x14ac:dyDescent="0.15">
      <c r="A2367" s="2"/>
      <c r="B2367" s="31"/>
      <c r="C2367" s="2"/>
      <c r="D2367" s="2"/>
      <c r="E2367" s="26"/>
    </row>
    <row r="2368" spans="1:5" x14ac:dyDescent="0.15">
      <c r="A2368" s="2"/>
      <c r="B2368" s="31"/>
      <c r="C2368" s="2"/>
      <c r="D2368" s="2"/>
      <c r="E2368" s="26"/>
    </row>
    <row r="2369" spans="1:5" x14ac:dyDescent="0.15">
      <c r="A2369" s="2"/>
      <c r="B2369" s="31"/>
      <c r="C2369" s="2"/>
      <c r="D2369" s="2"/>
      <c r="E2369" s="26"/>
    </row>
    <row r="2370" spans="1:5" x14ac:dyDescent="0.15">
      <c r="A2370" s="2"/>
      <c r="B2370" s="31"/>
      <c r="C2370" s="2"/>
      <c r="D2370" s="2"/>
      <c r="E2370" s="26"/>
    </row>
    <row r="2371" spans="1:5" x14ac:dyDescent="0.15">
      <c r="A2371" s="2"/>
      <c r="B2371" s="31"/>
      <c r="C2371" s="2"/>
      <c r="D2371" s="2"/>
      <c r="E2371" s="26"/>
    </row>
    <row r="2372" spans="1:5" x14ac:dyDescent="0.15">
      <c r="A2372" s="2"/>
      <c r="B2372" s="31"/>
      <c r="C2372" s="2"/>
      <c r="D2372" s="2"/>
      <c r="E2372" s="26"/>
    </row>
    <row r="2373" spans="1:5" x14ac:dyDescent="0.15">
      <c r="A2373" s="2"/>
      <c r="B2373" s="31"/>
      <c r="C2373" s="2"/>
      <c r="D2373" s="2"/>
      <c r="E2373" s="26"/>
    </row>
    <row r="2374" spans="1:5" x14ac:dyDescent="0.15">
      <c r="A2374" s="2"/>
      <c r="B2374" s="31"/>
      <c r="C2374" s="2"/>
      <c r="D2374" s="2"/>
      <c r="E2374" s="26"/>
    </row>
    <row r="2375" spans="1:5" x14ac:dyDescent="0.15">
      <c r="A2375" s="2"/>
      <c r="B2375" s="31"/>
      <c r="C2375" s="2"/>
      <c r="D2375" s="2"/>
      <c r="E2375" s="26"/>
    </row>
    <row r="2376" spans="1:5" x14ac:dyDescent="0.15">
      <c r="A2376" s="2"/>
      <c r="B2376" s="31"/>
      <c r="C2376" s="2"/>
      <c r="D2376" s="2"/>
      <c r="E2376" s="26"/>
    </row>
    <row r="2377" spans="1:5" x14ac:dyDescent="0.15">
      <c r="A2377" s="2"/>
      <c r="B2377" s="31"/>
      <c r="C2377" s="2"/>
      <c r="D2377" s="2"/>
      <c r="E2377" s="26"/>
    </row>
    <row r="2378" spans="1:5" x14ac:dyDescent="0.15">
      <c r="A2378" s="2"/>
      <c r="B2378" s="31"/>
      <c r="C2378" s="2"/>
      <c r="D2378" s="2"/>
      <c r="E2378" s="26"/>
    </row>
    <row r="2379" spans="1:5" x14ac:dyDescent="0.15">
      <c r="A2379" s="2"/>
      <c r="B2379" s="31"/>
      <c r="C2379" s="2"/>
      <c r="D2379" s="2"/>
      <c r="E2379" s="26"/>
    </row>
    <row r="2380" spans="1:5" x14ac:dyDescent="0.15">
      <c r="A2380" s="2"/>
      <c r="B2380" s="31"/>
      <c r="C2380" s="2"/>
      <c r="D2380" s="2"/>
      <c r="E2380" s="26"/>
    </row>
    <row r="2381" spans="1:5" x14ac:dyDescent="0.15">
      <c r="A2381" s="2"/>
      <c r="B2381" s="31"/>
      <c r="C2381" s="2"/>
      <c r="D2381" s="2"/>
      <c r="E2381" s="26"/>
    </row>
    <row r="2382" spans="1:5" x14ac:dyDescent="0.15">
      <c r="A2382" s="2"/>
      <c r="B2382" s="31"/>
      <c r="C2382" s="2"/>
      <c r="D2382" s="2"/>
      <c r="E2382" s="26"/>
    </row>
    <row r="2383" spans="1:5" x14ac:dyDescent="0.15">
      <c r="A2383" s="2"/>
      <c r="B2383" s="31"/>
      <c r="C2383" s="2"/>
      <c r="D2383" s="2"/>
      <c r="E2383" s="26"/>
    </row>
    <row r="2384" spans="1:5" x14ac:dyDescent="0.15">
      <c r="A2384" s="2"/>
      <c r="B2384" s="31"/>
      <c r="C2384" s="2"/>
      <c r="D2384" s="2"/>
      <c r="E2384" s="26"/>
    </row>
    <row r="2385" spans="1:5" x14ac:dyDescent="0.15">
      <c r="A2385" s="2"/>
      <c r="B2385" s="31"/>
      <c r="C2385" s="2"/>
      <c r="D2385" s="2"/>
      <c r="E2385" s="26"/>
    </row>
    <row r="2386" spans="1:5" x14ac:dyDescent="0.15">
      <c r="A2386" s="2"/>
      <c r="B2386" s="31"/>
      <c r="C2386" s="2"/>
      <c r="D2386" s="2"/>
      <c r="E2386" s="26"/>
    </row>
    <row r="2387" spans="1:5" x14ac:dyDescent="0.15">
      <c r="A2387" s="2"/>
      <c r="B2387" s="31"/>
      <c r="C2387" s="2"/>
      <c r="D2387" s="2"/>
      <c r="E2387" s="26"/>
    </row>
    <row r="2388" spans="1:5" x14ac:dyDescent="0.15">
      <c r="A2388" s="2"/>
      <c r="B2388" s="31"/>
      <c r="C2388" s="2"/>
      <c r="D2388" s="2"/>
      <c r="E2388" s="26"/>
    </row>
    <row r="2389" spans="1:5" x14ac:dyDescent="0.15">
      <c r="A2389" s="2"/>
      <c r="B2389" s="31"/>
      <c r="C2389" s="2"/>
      <c r="D2389" s="2"/>
      <c r="E2389" s="26"/>
    </row>
    <row r="2390" spans="1:5" x14ac:dyDescent="0.15">
      <c r="A2390" s="2"/>
      <c r="B2390" s="31"/>
      <c r="C2390" s="2"/>
      <c r="D2390" s="2"/>
      <c r="E2390" s="26"/>
    </row>
    <row r="2391" spans="1:5" x14ac:dyDescent="0.15">
      <c r="A2391" s="2"/>
      <c r="B2391" s="31"/>
      <c r="C2391" s="2"/>
      <c r="D2391" s="2"/>
      <c r="E2391" s="26"/>
    </row>
    <row r="2392" spans="1:5" x14ac:dyDescent="0.15">
      <c r="A2392" s="2"/>
      <c r="B2392" s="31"/>
      <c r="C2392" s="2"/>
      <c r="D2392" s="2"/>
      <c r="E2392" s="26"/>
    </row>
    <row r="2393" spans="1:5" x14ac:dyDescent="0.15">
      <c r="A2393" s="2"/>
      <c r="B2393" s="31"/>
      <c r="C2393" s="2"/>
      <c r="D2393" s="2"/>
      <c r="E2393" s="26"/>
    </row>
    <row r="2394" spans="1:5" x14ac:dyDescent="0.15">
      <c r="A2394" s="2"/>
      <c r="B2394" s="31"/>
      <c r="C2394" s="2"/>
      <c r="D2394" s="2"/>
      <c r="E2394" s="26"/>
    </row>
    <row r="2395" spans="1:5" x14ac:dyDescent="0.15">
      <c r="A2395" s="2"/>
      <c r="B2395" s="31"/>
      <c r="C2395" s="2"/>
      <c r="D2395" s="2"/>
      <c r="E2395" s="26"/>
    </row>
    <row r="2396" spans="1:5" x14ac:dyDescent="0.15">
      <c r="A2396" s="2"/>
      <c r="B2396" s="31"/>
      <c r="C2396" s="2"/>
      <c r="D2396" s="2"/>
      <c r="E2396" s="26"/>
    </row>
    <row r="2397" spans="1:5" x14ac:dyDescent="0.15">
      <c r="A2397" s="2"/>
      <c r="B2397" s="31"/>
      <c r="C2397" s="2"/>
      <c r="D2397" s="2"/>
      <c r="E2397" s="26"/>
    </row>
    <row r="2398" spans="1:5" x14ac:dyDescent="0.15">
      <c r="A2398" s="2"/>
      <c r="B2398" s="31"/>
      <c r="C2398" s="2"/>
      <c r="D2398" s="2"/>
      <c r="E2398" s="26"/>
    </row>
    <row r="2399" spans="1:5" x14ac:dyDescent="0.15">
      <c r="A2399" s="2"/>
      <c r="B2399" s="31"/>
      <c r="C2399" s="2"/>
      <c r="D2399" s="2"/>
      <c r="E2399" s="26"/>
    </row>
    <row r="2400" spans="1:5" x14ac:dyDescent="0.15">
      <c r="A2400" s="2"/>
      <c r="B2400" s="31"/>
      <c r="C2400" s="2"/>
      <c r="D2400" s="2"/>
      <c r="E2400" s="26"/>
    </row>
    <row r="2401" spans="1:5" x14ac:dyDescent="0.15">
      <c r="A2401" s="2"/>
      <c r="B2401" s="31"/>
      <c r="C2401" s="2"/>
      <c r="D2401" s="2"/>
      <c r="E2401" s="26"/>
    </row>
    <row r="2402" spans="1:5" x14ac:dyDescent="0.15">
      <c r="A2402" s="2"/>
      <c r="B2402" s="31"/>
      <c r="C2402" s="2"/>
      <c r="D2402" s="2"/>
      <c r="E2402" s="26"/>
    </row>
    <row r="2403" spans="1:5" x14ac:dyDescent="0.15">
      <c r="A2403" s="2"/>
      <c r="B2403" s="31"/>
      <c r="C2403" s="2"/>
      <c r="D2403" s="2"/>
      <c r="E2403" s="26"/>
    </row>
    <row r="2404" spans="1:5" x14ac:dyDescent="0.15">
      <c r="A2404" s="2"/>
      <c r="B2404" s="31"/>
      <c r="C2404" s="2"/>
      <c r="D2404" s="2"/>
      <c r="E2404" s="26"/>
    </row>
    <row r="2405" spans="1:5" x14ac:dyDescent="0.15">
      <c r="A2405" s="2"/>
      <c r="B2405" s="31"/>
      <c r="C2405" s="2"/>
      <c r="D2405" s="2"/>
      <c r="E2405" s="26"/>
    </row>
    <row r="2406" spans="1:5" x14ac:dyDescent="0.15">
      <c r="A2406" s="2"/>
      <c r="B2406" s="31"/>
      <c r="C2406" s="2"/>
      <c r="D2406" s="2"/>
      <c r="E2406" s="26"/>
    </row>
    <row r="2407" spans="1:5" x14ac:dyDescent="0.15">
      <c r="A2407" s="2"/>
      <c r="B2407" s="31"/>
      <c r="C2407" s="2"/>
      <c r="D2407" s="2"/>
      <c r="E2407" s="26"/>
    </row>
    <row r="2408" spans="1:5" x14ac:dyDescent="0.15">
      <c r="A2408" s="2"/>
      <c r="B2408" s="31"/>
      <c r="C2408" s="2"/>
      <c r="D2408" s="2"/>
      <c r="E2408" s="26"/>
    </row>
    <row r="2409" spans="1:5" x14ac:dyDescent="0.15">
      <c r="A2409" s="2"/>
      <c r="B2409" s="31"/>
      <c r="C2409" s="2"/>
      <c r="D2409" s="2"/>
      <c r="E2409" s="26"/>
    </row>
    <row r="2410" spans="1:5" x14ac:dyDescent="0.15">
      <c r="A2410" s="2"/>
      <c r="B2410" s="31"/>
      <c r="C2410" s="2"/>
      <c r="D2410" s="2"/>
      <c r="E2410" s="26"/>
    </row>
    <row r="2411" spans="1:5" x14ac:dyDescent="0.15">
      <c r="A2411" s="2"/>
      <c r="B2411" s="31"/>
      <c r="C2411" s="2"/>
      <c r="D2411" s="2"/>
      <c r="E2411" s="26"/>
    </row>
    <row r="2412" spans="1:5" x14ac:dyDescent="0.15">
      <c r="A2412" s="2"/>
      <c r="B2412" s="31"/>
      <c r="C2412" s="2"/>
      <c r="D2412" s="2"/>
      <c r="E2412" s="26"/>
    </row>
    <row r="2413" spans="1:5" x14ac:dyDescent="0.15">
      <c r="A2413" s="2"/>
      <c r="B2413" s="31"/>
      <c r="C2413" s="2"/>
      <c r="D2413" s="2"/>
      <c r="E2413" s="26"/>
    </row>
    <row r="2414" spans="1:5" x14ac:dyDescent="0.15">
      <c r="A2414" s="2"/>
      <c r="B2414" s="31"/>
      <c r="C2414" s="2"/>
      <c r="D2414" s="2"/>
      <c r="E2414" s="26"/>
    </row>
    <row r="2415" spans="1:5" x14ac:dyDescent="0.15">
      <c r="A2415" s="2"/>
      <c r="B2415" s="31"/>
      <c r="C2415" s="2"/>
      <c r="D2415" s="2"/>
      <c r="E2415" s="26"/>
    </row>
    <row r="2416" spans="1:5" x14ac:dyDescent="0.15">
      <c r="A2416" s="2"/>
      <c r="B2416" s="31"/>
      <c r="C2416" s="2"/>
      <c r="D2416" s="2"/>
      <c r="E2416" s="26"/>
    </row>
    <row r="2417" spans="1:5" x14ac:dyDescent="0.15">
      <c r="A2417" s="2"/>
      <c r="B2417" s="31"/>
      <c r="C2417" s="2"/>
      <c r="D2417" s="2"/>
      <c r="E2417" s="26"/>
    </row>
    <row r="2418" spans="1:5" x14ac:dyDescent="0.15">
      <c r="A2418" s="2"/>
      <c r="B2418" s="31"/>
      <c r="C2418" s="2"/>
      <c r="D2418" s="2"/>
      <c r="E2418" s="26"/>
    </row>
    <row r="2419" spans="1:5" x14ac:dyDescent="0.15">
      <c r="A2419" s="2"/>
      <c r="B2419" s="31"/>
      <c r="C2419" s="2"/>
      <c r="D2419" s="2"/>
      <c r="E2419" s="26"/>
    </row>
    <row r="2420" spans="1:5" x14ac:dyDescent="0.15">
      <c r="A2420" s="2"/>
      <c r="B2420" s="31"/>
      <c r="C2420" s="2"/>
      <c r="D2420" s="2"/>
      <c r="E2420" s="26"/>
    </row>
    <row r="2421" spans="1:5" x14ac:dyDescent="0.15">
      <c r="A2421" s="2"/>
      <c r="B2421" s="31"/>
      <c r="C2421" s="2"/>
      <c r="D2421" s="2"/>
      <c r="E2421" s="26"/>
    </row>
    <row r="2422" spans="1:5" x14ac:dyDescent="0.15">
      <c r="A2422" s="2"/>
      <c r="B2422" s="31"/>
      <c r="C2422" s="2"/>
      <c r="D2422" s="2"/>
      <c r="E2422" s="26"/>
    </row>
    <row r="2423" spans="1:5" x14ac:dyDescent="0.15">
      <c r="A2423" s="2"/>
      <c r="B2423" s="31"/>
      <c r="C2423" s="2"/>
      <c r="D2423" s="2"/>
      <c r="E2423" s="26"/>
    </row>
    <row r="2424" spans="1:5" x14ac:dyDescent="0.15">
      <c r="A2424" s="2"/>
      <c r="B2424" s="31"/>
      <c r="C2424" s="2"/>
      <c r="D2424" s="2"/>
      <c r="E2424" s="26"/>
    </row>
    <row r="2425" spans="1:5" x14ac:dyDescent="0.15">
      <c r="A2425" s="2"/>
      <c r="B2425" s="31"/>
      <c r="C2425" s="2"/>
      <c r="D2425" s="2"/>
      <c r="E2425" s="26"/>
    </row>
    <row r="2426" spans="1:5" x14ac:dyDescent="0.15">
      <c r="A2426" s="2"/>
      <c r="B2426" s="31"/>
      <c r="C2426" s="2"/>
      <c r="D2426" s="2"/>
      <c r="E2426" s="26"/>
    </row>
    <row r="2427" spans="1:5" x14ac:dyDescent="0.15">
      <c r="A2427" s="2"/>
      <c r="B2427" s="31"/>
      <c r="C2427" s="2"/>
      <c r="D2427" s="2"/>
      <c r="E2427" s="26"/>
    </row>
    <row r="2428" spans="1:5" x14ac:dyDescent="0.15">
      <c r="A2428" s="2"/>
      <c r="B2428" s="31"/>
      <c r="C2428" s="2"/>
      <c r="D2428" s="2"/>
      <c r="E2428" s="26"/>
    </row>
    <row r="2429" spans="1:5" x14ac:dyDescent="0.15">
      <c r="A2429" s="2"/>
      <c r="B2429" s="31"/>
      <c r="C2429" s="2"/>
      <c r="D2429" s="2"/>
      <c r="E2429" s="26"/>
    </row>
    <row r="2430" spans="1:5" x14ac:dyDescent="0.15">
      <c r="A2430" s="2"/>
      <c r="B2430" s="31"/>
      <c r="C2430" s="2"/>
      <c r="D2430" s="2"/>
      <c r="E2430" s="26"/>
    </row>
    <row r="2431" spans="1:5" x14ac:dyDescent="0.15">
      <c r="A2431" s="2"/>
      <c r="B2431" s="31"/>
      <c r="C2431" s="2"/>
      <c r="D2431" s="2"/>
      <c r="E2431" s="26"/>
    </row>
    <row r="2432" spans="1:5" x14ac:dyDescent="0.15">
      <c r="A2432" s="2"/>
      <c r="B2432" s="31"/>
      <c r="C2432" s="2"/>
      <c r="D2432" s="2"/>
      <c r="E2432" s="26"/>
    </row>
    <row r="2433" spans="1:5" x14ac:dyDescent="0.15">
      <c r="A2433" s="2"/>
      <c r="B2433" s="31"/>
      <c r="C2433" s="2"/>
      <c r="D2433" s="2"/>
      <c r="E2433" s="26"/>
    </row>
    <row r="2434" spans="1:5" x14ac:dyDescent="0.15">
      <c r="A2434" s="2"/>
      <c r="B2434" s="31"/>
      <c r="C2434" s="2"/>
      <c r="D2434" s="2"/>
      <c r="E2434" s="26"/>
    </row>
    <row r="2435" spans="1:5" x14ac:dyDescent="0.15">
      <c r="A2435" s="2"/>
      <c r="B2435" s="31"/>
      <c r="C2435" s="2"/>
      <c r="D2435" s="2"/>
      <c r="E2435" s="26"/>
    </row>
    <row r="2436" spans="1:5" x14ac:dyDescent="0.15">
      <c r="A2436" s="2"/>
      <c r="B2436" s="31"/>
      <c r="C2436" s="2"/>
      <c r="D2436" s="2"/>
      <c r="E2436" s="26"/>
    </row>
    <row r="2437" spans="1:5" x14ac:dyDescent="0.15">
      <c r="A2437" s="2"/>
      <c r="B2437" s="31"/>
      <c r="C2437" s="2"/>
      <c r="D2437" s="2"/>
      <c r="E2437" s="26"/>
    </row>
    <row r="2438" spans="1:5" x14ac:dyDescent="0.15">
      <c r="A2438" s="2"/>
      <c r="B2438" s="31"/>
      <c r="C2438" s="2"/>
      <c r="D2438" s="2"/>
      <c r="E2438" s="26"/>
    </row>
    <row r="2439" spans="1:5" x14ac:dyDescent="0.15">
      <c r="A2439" s="2"/>
      <c r="B2439" s="31"/>
      <c r="C2439" s="2"/>
      <c r="D2439" s="2"/>
      <c r="E2439" s="26"/>
    </row>
    <row r="2440" spans="1:5" x14ac:dyDescent="0.15">
      <c r="A2440" s="2"/>
      <c r="B2440" s="31"/>
      <c r="C2440" s="2"/>
      <c r="D2440" s="2"/>
      <c r="E2440" s="26"/>
    </row>
    <row r="2441" spans="1:5" x14ac:dyDescent="0.15">
      <c r="A2441" s="2"/>
      <c r="B2441" s="31"/>
      <c r="C2441" s="2"/>
      <c r="D2441" s="2"/>
      <c r="E2441" s="26"/>
    </row>
    <row r="2442" spans="1:5" x14ac:dyDescent="0.15">
      <c r="A2442" s="2"/>
      <c r="B2442" s="31"/>
      <c r="C2442" s="2"/>
      <c r="D2442" s="2"/>
      <c r="E2442" s="26"/>
    </row>
    <row r="2443" spans="1:5" x14ac:dyDescent="0.15">
      <c r="A2443" s="2"/>
      <c r="B2443" s="31"/>
      <c r="C2443" s="2"/>
      <c r="D2443" s="2"/>
      <c r="E2443" s="26"/>
    </row>
    <row r="2444" spans="1:5" x14ac:dyDescent="0.15">
      <c r="A2444" s="2"/>
      <c r="B2444" s="31"/>
      <c r="C2444" s="2"/>
      <c r="D2444" s="2"/>
      <c r="E2444" s="26"/>
    </row>
    <row r="2445" spans="1:5" x14ac:dyDescent="0.15">
      <c r="A2445" s="2"/>
      <c r="B2445" s="31"/>
      <c r="C2445" s="2"/>
      <c r="D2445" s="2"/>
      <c r="E2445" s="26"/>
    </row>
    <row r="2446" spans="1:5" x14ac:dyDescent="0.15">
      <c r="A2446" s="2"/>
      <c r="B2446" s="31"/>
      <c r="C2446" s="2"/>
      <c r="D2446" s="2"/>
      <c r="E2446" s="26"/>
    </row>
    <row r="2447" spans="1:5" x14ac:dyDescent="0.15">
      <c r="A2447" s="2"/>
      <c r="B2447" s="31"/>
      <c r="C2447" s="2"/>
      <c r="D2447" s="2"/>
      <c r="E2447" s="26"/>
    </row>
    <row r="2448" spans="1:5" x14ac:dyDescent="0.15">
      <c r="A2448" s="2"/>
      <c r="B2448" s="31"/>
      <c r="C2448" s="2"/>
      <c r="D2448" s="2"/>
      <c r="E2448" s="26"/>
    </row>
    <row r="2449" spans="1:5" x14ac:dyDescent="0.15">
      <c r="A2449" s="2"/>
      <c r="B2449" s="31"/>
      <c r="C2449" s="2"/>
      <c r="D2449" s="2"/>
      <c r="E2449" s="26"/>
    </row>
    <row r="2450" spans="1:5" x14ac:dyDescent="0.15">
      <c r="A2450" s="2"/>
      <c r="B2450" s="31"/>
      <c r="C2450" s="2"/>
      <c r="D2450" s="2"/>
      <c r="E2450" s="26"/>
    </row>
    <row r="2451" spans="1:5" x14ac:dyDescent="0.15">
      <c r="A2451" s="2"/>
      <c r="B2451" s="31"/>
      <c r="C2451" s="2"/>
      <c r="D2451" s="2"/>
      <c r="E2451" s="26"/>
    </row>
    <row r="2452" spans="1:5" x14ac:dyDescent="0.15">
      <c r="A2452" s="2"/>
      <c r="B2452" s="31"/>
      <c r="C2452" s="2"/>
      <c r="D2452" s="2"/>
      <c r="E2452" s="26"/>
    </row>
    <row r="2453" spans="1:5" x14ac:dyDescent="0.15">
      <c r="A2453" s="2"/>
      <c r="B2453" s="31"/>
      <c r="C2453" s="2"/>
      <c r="D2453" s="2"/>
      <c r="E2453" s="26"/>
    </row>
    <row r="2454" spans="1:5" x14ac:dyDescent="0.15">
      <c r="A2454" s="2"/>
      <c r="B2454" s="31"/>
      <c r="C2454" s="2"/>
      <c r="D2454" s="2"/>
      <c r="E2454" s="26"/>
    </row>
    <row r="2455" spans="1:5" x14ac:dyDescent="0.15">
      <c r="A2455" s="2"/>
      <c r="B2455" s="31"/>
      <c r="C2455" s="2"/>
      <c r="D2455" s="2"/>
      <c r="E2455" s="26"/>
    </row>
    <row r="2456" spans="1:5" x14ac:dyDescent="0.15">
      <c r="A2456" s="2"/>
      <c r="B2456" s="31"/>
      <c r="C2456" s="2"/>
      <c r="D2456" s="2"/>
      <c r="E2456" s="26"/>
    </row>
    <row r="2457" spans="1:5" x14ac:dyDescent="0.15">
      <c r="A2457" s="2"/>
      <c r="B2457" s="31"/>
      <c r="C2457" s="2"/>
      <c r="D2457" s="2"/>
      <c r="E2457" s="26"/>
    </row>
    <row r="2458" spans="1:5" x14ac:dyDescent="0.15">
      <c r="A2458" s="2"/>
      <c r="B2458" s="31"/>
      <c r="C2458" s="2"/>
      <c r="D2458" s="2"/>
      <c r="E2458" s="26"/>
    </row>
    <row r="2459" spans="1:5" x14ac:dyDescent="0.15">
      <c r="A2459" s="2"/>
      <c r="B2459" s="31"/>
      <c r="C2459" s="2"/>
      <c r="D2459" s="2"/>
      <c r="E2459" s="26"/>
    </row>
    <row r="2460" spans="1:5" x14ac:dyDescent="0.15">
      <c r="A2460" s="2"/>
      <c r="B2460" s="31"/>
      <c r="C2460" s="2"/>
      <c r="D2460" s="2"/>
      <c r="E2460" s="26"/>
    </row>
    <row r="2461" spans="1:5" x14ac:dyDescent="0.15">
      <c r="A2461" s="2"/>
      <c r="B2461" s="31"/>
      <c r="C2461" s="2"/>
      <c r="D2461" s="2"/>
      <c r="E2461" s="26"/>
    </row>
    <row r="2462" spans="1:5" x14ac:dyDescent="0.15">
      <c r="A2462" s="2"/>
      <c r="B2462" s="31"/>
      <c r="C2462" s="2"/>
      <c r="D2462" s="2"/>
      <c r="E2462" s="26"/>
    </row>
    <row r="2463" spans="1:5" x14ac:dyDescent="0.15">
      <c r="A2463" s="2"/>
      <c r="B2463" s="31"/>
      <c r="C2463" s="2"/>
      <c r="D2463" s="2"/>
      <c r="E2463" s="26"/>
    </row>
    <row r="2464" spans="1:5" x14ac:dyDescent="0.15">
      <c r="A2464" s="2"/>
      <c r="B2464" s="31"/>
      <c r="C2464" s="2"/>
      <c r="D2464" s="2"/>
      <c r="E2464" s="26"/>
    </row>
    <row r="2465" spans="1:5" x14ac:dyDescent="0.15">
      <c r="A2465" s="2"/>
      <c r="B2465" s="31"/>
      <c r="C2465" s="2"/>
      <c r="D2465" s="2"/>
      <c r="E2465" s="26"/>
    </row>
    <row r="2466" spans="1:5" x14ac:dyDescent="0.15">
      <c r="A2466" s="2"/>
      <c r="B2466" s="31"/>
      <c r="C2466" s="2"/>
      <c r="D2466" s="2"/>
      <c r="E2466" s="26"/>
    </row>
    <row r="2467" spans="1:5" x14ac:dyDescent="0.15">
      <c r="A2467" s="2"/>
      <c r="B2467" s="31"/>
      <c r="C2467" s="2"/>
      <c r="D2467" s="2"/>
      <c r="E2467" s="26"/>
    </row>
    <row r="2468" spans="1:5" x14ac:dyDescent="0.15">
      <c r="A2468" s="2"/>
      <c r="B2468" s="31"/>
      <c r="C2468" s="2"/>
      <c r="D2468" s="2"/>
      <c r="E2468" s="26"/>
    </row>
    <row r="2469" spans="1:5" x14ac:dyDescent="0.15">
      <c r="A2469" s="2"/>
      <c r="B2469" s="31"/>
      <c r="C2469" s="2"/>
      <c r="D2469" s="2"/>
      <c r="E2469" s="26"/>
    </row>
    <row r="2470" spans="1:5" x14ac:dyDescent="0.15">
      <c r="A2470" s="2"/>
      <c r="B2470" s="31"/>
      <c r="C2470" s="2"/>
      <c r="D2470" s="2"/>
      <c r="E2470" s="26"/>
    </row>
    <row r="2471" spans="1:5" x14ac:dyDescent="0.15">
      <c r="A2471" s="2"/>
      <c r="B2471" s="31"/>
      <c r="C2471" s="2"/>
      <c r="D2471" s="2"/>
      <c r="E2471" s="26"/>
    </row>
    <row r="2472" spans="1:5" x14ac:dyDescent="0.15">
      <c r="A2472" s="2"/>
      <c r="B2472" s="31"/>
      <c r="C2472" s="2"/>
      <c r="D2472" s="2"/>
      <c r="E2472" s="26"/>
    </row>
    <row r="2473" spans="1:5" x14ac:dyDescent="0.15">
      <c r="A2473" s="2"/>
      <c r="B2473" s="31"/>
      <c r="C2473" s="2"/>
      <c r="D2473" s="2"/>
      <c r="E2473" s="26"/>
    </row>
    <row r="2474" spans="1:5" x14ac:dyDescent="0.15">
      <c r="A2474" s="2"/>
      <c r="B2474" s="31"/>
      <c r="C2474" s="2"/>
      <c r="D2474" s="2"/>
      <c r="E2474" s="26"/>
    </row>
    <row r="2475" spans="1:5" x14ac:dyDescent="0.15">
      <c r="A2475" s="2"/>
      <c r="B2475" s="31"/>
      <c r="C2475" s="2"/>
      <c r="D2475" s="2"/>
      <c r="E2475" s="26"/>
    </row>
    <row r="2476" spans="1:5" x14ac:dyDescent="0.15">
      <c r="A2476" s="2"/>
      <c r="B2476" s="31"/>
      <c r="C2476" s="2"/>
      <c r="D2476" s="2"/>
      <c r="E2476" s="26"/>
    </row>
    <row r="2477" spans="1:5" x14ac:dyDescent="0.15">
      <c r="A2477" s="2"/>
      <c r="B2477" s="31"/>
      <c r="C2477" s="2"/>
      <c r="D2477" s="2"/>
      <c r="E2477" s="26"/>
    </row>
    <row r="2478" spans="1:5" x14ac:dyDescent="0.15">
      <c r="A2478" s="2"/>
      <c r="B2478" s="31"/>
      <c r="C2478" s="2"/>
      <c r="D2478" s="2"/>
      <c r="E2478" s="26"/>
    </row>
    <row r="2479" spans="1:5" x14ac:dyDescent="0.15">
      <c r="A2479" s="2"/>
      <c r="B2479" s="31"/>
      <c r="C2479" s="2"/>
      <c r="D2479" s="2"/>
      <c r="E2479" s="26"/>
    </row>
    <row r="2480" spans="1:5" x14ac:dyDescent="0.15">
      <c r="A2480" s="2"/>
      <c r="B2480" s="31"/>
      <c r="C2480" s="2"/>
      <c r="D2480" s="2"/>
      <c r="E2480" s="26"/>
    </row>
    <row r="2481" spans="1:5" x14ac:dyDescent="0.15">
      <c r="A2481" s="2"/>
      <c r="B2481" s="31"/>
      <c r="C2481" s="2"/>
      <c r="D2481" s="2"/>
      <c r="E2481" s="26"/>
    </row>
    <row r="2482" spans="1:5" x14ac:dyDescent="0.15">
      <c r="A2482" s="2"/>
      <c r="B2482" s="31"/>
      <c r="C2482" s="2"/>
      <c r="D2482" s="2"/>
      <c r="E2482" s="26"/>
    </row>
    <row r="2483" spans="1:5" x14ac:dyDescent="0.15">
      <c r="A2483" s="2"/>
      <c r="B2483" s="31"/>
      <c r="C2483" s="2"/>
      <c r="D2483" s="2"/>
      <c r="E2483" s="26"/>
    </row>
    <row r="2484" spans="1:5" x14ac:dyDescent="0.15">
      <c r="A2484" s="2"/>
      <c r="B2484" s="31"/>
      <c r="C2484" s="2"/>
      <c r="D2484" s="2"/>
      <c r="E2484" s="26"/>
    </row>
    <row r="2485" spans="1:5" x14ac:dyDescent="0.15">
      <c r="A2485" s="2"/>
      <c r="B2485" s="31"/>
      <c r="C2485" s="2"/>
      <c r="D2485" s="2"/>
      <c r="E2485" s="26"/>
    </row>
    <row r="2486" spans="1:5" x14ac:dyDescent="0.15">
      <c r="A2486" s="2"/>
      <c r="B2486" s="31"/>
      <c r="C2486" s="2"/>
      <c r="D2486" s="2"/>
      <c r="E2486" s="26"/>
    </row>
    <row r="2487" spans="1:5" x14ac:dyDescent="0.15">
      <c r="A2487" s="2"/>
      <c r="B2487" s="31"/>
      <c r="C2487" s="2"/>
      <c r="D2487" s="2"/>
      <c r="E2487" s="26"/>
    </row>
    <row r="2488" spans="1:5" x14ac:dyDescent="0.15">
      <c r="A2488" s="2"/>
      <c r="B2488" s="31"/>
      <c r="C2488" s="2"/>
      <c r="D2488" s="2"/>
      <c r="E2488" s="26"/>
    </row>
    <row r="2489" spans="1:5" x14ac:dyDescent="0.15">
      <c r="A2489" s="2"/>
      <c r="B2489" s="31"/>
      <c r="C2489" s="2"/>
      <c r="D2489" s="2"/>
      <c r="E2489" s="26"/>
    </row>
    <row r="2490" spans="1:5" x14ac:dyDescent="0.15">
      <c r="A2490" s="2"/>
      <c r="B2490" s="31"/>
      <c r="C2490" s="2"/>
      <c r="D2490" s="2"/>
      <c r="E2490" s="26"/>
    </row>
    <row r="2491" spans="1:5" x14ac:dyDescent="0.15">
      <c r="A2491" s="2"/>
      <c r="B2491" s="31"/>
      <c r="C2491" s="2"/>
      <c r="D2491" s="2"/>
      <c r="E2491" s="26"/>
    </row>
    <row r="2492" spans="1:5" x14ac:dyDescent="0.15">
      <c r="A2492" s="2"/>
      <c r="B2492" s="31"/>
      <c r="C2492" s="2"/>
      <c r="D2492" s="2"/>
      <c r="E2492" s="26"/>
    </row>
    <row r="2493" spans="1:5" x14ac:dyDescent="0.15">
      <c r="A2493" s="2"/>
      <c r="B2493" s="31"/>
      <c r="C2493" s="2"/>
      <c r="D2493" s="2"/>
      <c r="E2493" s="26"/>
    </row>
    <row r="2494" spans="1:5" x14ac:dyDescent="0.15">
      <c r="A2494" s="2"/>
      <c r="B2494" s="31"/>
      <c r="C2494" s="2"/>
      <c r="D2494" s="2"/>
      <c r="E2494" s="26"/>
    </row>
    <row r="2495" spans="1:5" x14ac:dyDescent="0.15">
      <c r="A2495" s="2"/>
      <c r="B2495" s="31"/>
      <c r="C2495" s="2"/>
      <c r="D2495" s="2"/>
      <c r="E2495" s="26"/>
    </row>
    <row r="2496" spans="1:5" x14ac:dyDescent="0.15">
      <c r="A2496" s="2"/>
      <c r="B2496" s="31"/>
      <c r="C2496" s="2"/>
      <c r="D2496" s="2"/>
      <c r="E2496" s="26"/>
    </row>
    <row r="2497" spans="1:5" x14ac:dyDescent="0.15">
      <c r="A2497" s="2"/>
      <c r="B2497" s="31"/>
      <c r="C2497" s="2"/>
      <c r="D2497" s="2"/>
      <c r="E2497" s="26"/>
    </row>
    <row r="2498" spans="1:5" x14ac:dyDescent="0.15">
      <c r="A2498" s="2"/>
      <c r="B2498" s="31"/>
      <c r="C2498" s="2"/>
      <c r="D2498" s="2"/>
      <c r="E2498" s="26"/>
    </row>
    <row r="2499" spans="1:5" x14ac:dyDescent="0.15">
      <c r="A2499" s="2"/>
      <c r="B2499" s="31"/>
      <c r="C2499" s="2"/>
      <c r="D2499" s="2"/>
      <c r="E2499" s="26"/>
    </row>
    <row r="2500" spans="1:5" x14ac:dyDescent="0.15">
      <c r="A2500" s="2"/>
      <c r="B2500" s="31"/>
      <c r="C2500" s="2"/>
      <c r="D2500" s="2"/>
      <c r="E2500" s="26"/>
    </row>
    <row r="2501" spans="1:5" x14ac:dyDescent="0.15">
      <c r="A2501" s="2"/>
      <c r="B2501" s="31"/>
      <c r="C2501" s="2"/>
      <c r="D2501" s="2"/>
      <c r="E2501" s="26"/>
    </row>
    <row r="2502" spans="1:5" x14ac:dyDescent="0.15">
      <c r="A2502" s="2"/>
      <c r="B2502" s="31"/>
      <c r="C2502" s="2"/>
      <c r="D2502" s="2"/>
      <c r="E2502" s="26"/>
    </row>
    <row r="2503" spans="1:5" x14ac:dyDescent="0.15">
      <c r="A2503" s="2"/>
      <c r="B2503" s="31"/>
      <c r="C2503" s="2"/>
      <c r="D2503" s="2"/>
      <c r="E2503" s="26"/>
    </row>
    <row r="2504" spans="1:5" x14ac:dyDescent="0.15">
      <c r="A2504" s="2"/>
      <c r="B2504" s="31"/>
      <c r="C2504" s="2"/>
      <c r="D2504" s="2"/>
      <c r="E2504" s="26"/>
    </row>
    <row r="2505" spans="1:5" x14ac:dyDescent="0.15">
      <c r="A2505" s="2"/>
      <c r="B2505" s="31"/>
      <c r="C2505" s="2"/>
      <c r="D2505" s="2"/>
      <c r="E2505" s="26"/>
    </row>
    <row r="2506" spans="1:5" x14ac:dyDescent="0.15">
      <c r="A2506" s="2"/>
      <c r="B2506" s="31"/>
      <c r="C2506" s="2"/>
      <c r="D2506" s="2"/>
      <c r="E2506" s="26"/>
    </row>
    <row r="2507" spans="1:5" x14ac:dyDescent="0.15">
      <c r="A2507" s="2"/>
      <c r="B2507" s="31"/>
      <c r="C2507" s="2"/>
      <c r="D2507" s="2"/>
      <c r="E2507" s="26"/>
    </row>
    <row r="2508" spans="1:5" x14ac:dyDescent="0.15">
      <c r="A2508" s="2"/>
      <c r="B2508" s="31"/>
      <c r="C2508" s="2"/>
      <c r="D2508" s="2"/>
      <c r="E2508" s="26"/>
    </row>
    <row r="2509" spans="1:5" x14ac:dyDescent="0.15">
      <c r="A2509" s="2"/>
      <c r="B2509" s="31"/>
      <c r="C2509" s="2"/>
      <c r="D2509" s="2"/>
      <c r="E2509" s="26"/>
    </row>
    <row r="2510" spans="1:5" x14ac:dyDescent="0.15">
      <c r="A2510" s="2"/>
      <c r="B2510" s="31"/>
      <c r="C2510" s="2"/>
      <c r="D2510" s="2"/>
      <c r="E2510" s="26"/>
    </row>
    <row r="2511" spans="1:5" x14ac:dyDescent="0.15">
      <c r="A2511" s="2"/>
      <c r="B2511" s="31"/>
      <c r="C2511" s="2"/>
      <c r="D2511" s="2"/>
      <c r="E2511" s="26"/>
    </row>
    <row r="2512" spans="1:5" x14ac:dyDescent="0.15">
      <c r="A2512" s="2"/>
      <c r="B2512" s="31"/>
      <c r="C2512" s="2"/>
      <c r="D2512" s="2"/>
      <c r="E2512" s="26"/>
    </row>
    <row r="2513" spans="1:5" x14ac:dyDescent="0.15">
      <c r="A2513" s="2"/>
      <c r="B2513" s="31"/>
      <c r="C2513" s="2"/>
      <c r="D2513" s="2"/>
      <c r="E2513" s="26"/>
    </row>
    <row r="2514" spans="1:5" x14ac:dyDescent="0.15">
      <c r="A2514" s="2"/>
      <c r="B2514" s="31"/>
      <c r="C2514" s="2"/>
      <c r="D2514" s="2"/>
      <c r="E2514" s="26"/>
    </row>
    <row r="2515" spans="1:5" x14ac:dyDescent="0.15">
      <c r="A2515" s="2"/>
      <c r="B2515" s="31"/>
      <c r="C2515" s="2"/>
      <c r="D2515" s="2"/>
      <c r="E2515" s="26"/>
    </row>
    <row r="2516" spans="1:5" x14ac:dyDescent="0.15">
      <c r="A2516" s="2"/>
      <c r="B2516" s="31"/>
      <c r="C2516" s="2"/>
      <c r="D2516" s="2"/>
      <c r="E2516" s="26"/>
    </row>
    <row r="2517" spans="1:5" x14ac:dyDescent="0.15">
      <c r="A2517" s="2"/>
      <c r="B2517" s="31"/>
      <c r="C2517" s="2"/>
      <c r="D2517" s="2"/>
      <c r="E2517" s="26"/>
    </row>
    <row r="2518" spans="1:5" x14ac:dyDescent="0.15">
      <c r="A2518" s="2"/>
      <c r="B2518" s="31"/>
      <c r="C2518" s="2"/>
      <c r="D2518" s="2"/>
      <c r="E2518" s="26"/>
    </row>
    <row r="2519" spans="1:5" x14ac:dyDescent="0.15">
      <c r="A2519" s="2"/>
      <c r="B2519" s="31"/>
      <c r="C2519" s="2"/>
      <c r="D2519" s="2"/>
      <c r="E2519" s="26"/>
    </row>
    <row r="2520" spans="1:5" x14ac:dyDescent="0.15">
      <c r="A2520" s="2"/>
      <c r="B2520" s="31"/>
      <c r="C2520" s="2"/>
      <c r="D2520" s="2"/>
      <c r="E2520" s="26"/>
    </row>
    <row r="2521" spans="1:5" x14ac:dyDescent="0.15">
      <c r="A2521" s="2"/>
      <c r="B2521" s="31"/>
      <c r="C2521" s="2"/>
      <c r="D2521" s="2"/>
      <c r="E2521" s="26"/>
    </row>
    <row r="2522" spans="1:5" x14ac:dyDescent="0.15">
      <c r="A2522" s="2"/>
      <c r="B2522" s="31"/>
      <c r="C2522" s="2"/>
      <c r="D2522" s="2"/>
      <c r="E2522" s="26"/>
    </row>
    <row r="2523" spans="1:5" x14ac:dyDescent="0.15">
      <c r="A2523" s="2"/>
      <c r="B2523" s="31"/>
      <c r="C2523" s="2"/>
      <c r="D2523" s="2"/>
      <c r="E2523" s="26"/>
    </row>
    <row r="2524" spans="1:5" x14ac:dyDescent="0.15">
      <c r="A2524" s="2"/>
      <c r="B2524" s="31"/>
      <c r="C2524" s="2"/>
      <c r="D2524" s="2"/>
      <c r="E2524" s="26"/>
    </row>
    <row r="2525" spans="1:5" x14ac:dyDescent="0.15">
      <c r="A2525" s="2"/>
      <c r="B2525" s="31"/>
      <c r="C2525" s="2"/>
      <c r="D2525" s="2"/>
      <c r="E2525" s="26"/>
    </row>
    <row r="2526" spans="1:5" x14ac:dyDescent="0.15">
      <c r="A2526" s="2"/>
      <c r="B2526" s="31"/>
      <c r="C2526" s="2"/>
      <c r="D2526" s="2"/>
      <c r="E2526" s="26"/>
    </row>
    <row r="2527" spans="1:5" x14ac:dyDescent="0.15">
      <c r="A2527" s="2"/>
      <c r="B2527" s="31"/>
      <c r="C2527" s="2"/>
      <c r="D2527" s="2"/>
      <c r="E2527" s="26"/>
    </row>
    <row r="2528" spans="1:5" x14ac:dyDescent="0.15">
      <c r="A2528" s="2"/>
      <c r="B2528" s="31"/>
      <c r="C2528" s="2"/>
      <c r="D2528" s="2"/>
      <c r="E2528" s="26"/>
    </row>
    <row r="2529" spans="1:5" x14ac:dyDescent="0.15">
      <c r="A2529" s="2"/>
      <c r="B2529" s="31"/>
      <c r="C2529" s="2"/>
      <c r="D2529" s="2"/>
      <c r="E2529" s="26"/>
    </row>
    <row r="2530" spans="1:5" x14ac:dyDescent="0.15">
      <c r="A2530" s="2"/>
      <c r="B2530" s="31"/>
      <c r="C2530" s="2"/>
      <c r="D2530" s="2"/>
      <c r="E2530" s="26"/>
    </row>
    <row r="2531" spans="1:5" x14ac:dyDescent="0.15">
      <c r="A2531" s="2"/>
      <c r="B2531" s="31"/>
      <c r="C2531" s="2"/>
      <c r="D2531" s="2"/>
      <c r="E2531" s="26"/>
    </row>
    <row r="2532" spans="1:5" x14ac:dyDescent="0.15">
      <c r="A2532" s="2"/>
      <c r="B2532" s="31"/>
      <c r="C2532" s="2"/>
      <c r="D2532" s="2"/>
      <c r="E2532" s="26"/>
    </row>
    <row r="2533" spans="1:5" x14ac:dyDescent="0.15">
      <c r="A2533" s="2"/>
      <c r="B2533" s="31"/>
      <c r="C2533" s="2"/>
      <c r="D2533" s="2"/>
      <c r="E2533" s="26"/>
    </row>
    <row r="2534" spans="1:5" x14ac:dyDescent="0.15">
      <c r="A2534" s="2"/>
      <c r="B2534" s="31"/>
      <c r="C2534" s="2"/>
      <c r="D2534" s="2"/>
      <c r="E2534" s="26"/>
    </row>
    <row r="2535" spans="1:5" x14ac:dyDescent="0.15">
      <c r="A2535" s="2"/>
      <c r="B2535" s="31"/>
      <c r="C2535" s="2"/>
      <c r="D2535" s="2"/>
      <c r="E2535" s="26"/>
    </row>
    <row r="2536" spans="1:5" x14ac:dyDescent="0.15">
      <c r="A2536" s="2"/>
      <c r="B2536" s="31"/>
      <c r="C2536" s="2"/>
      <c r="D2536" s="2"/>
      <c r="E2536" s="26"/>
    </row>
    <row r="2537" spans="1:5" x14ac:dyDescent="0.15">
      <c r="A2537" s="2"/>
      <c r="B2537" s="31"/>
      <c r="C2537" s="2"/>
      <c r="D2537" s="2"/>
      <c r="E2537" s="26"/>
    </row>
    <row r="2538" spans="1:5" x14ac:dyDescent="0.15">
      <c r="A2538" s="2"/>
      <c r="B2538" s="31"/>
      <c r="C2538" s="2"/>
      <c r="D2538" s="2"/>
      <c r="E2538" s="26"/>
    </row>
    <row r="2539" spans="1:5" x14ac:dyDescent="0.15">
      <c r="A2539" s="2"/>
      <c r="B2539" s="31"/>
      <c r="C2539" s="2"/>
      <c r="D2539" s="2"/>
      <c r="E2539" s="26"/>
    </row>
    <row r="2540" spans="1:5" x14ac:dyDescent="0.15">
      <c r="A2540" s="2"/>
      <c r="B2540" s="31"/>
      <c r="C2540" s="2"/>
      <c r="D2540" s="2"/>
      <c r="E2540" s="26"/>
    </row>
    <row r="2541" spans="1:5" x14ac:dyDescent="0.15">
      <c r="A2541" s="2"/>
      <c r="B2541" s="31"/>
      <c r="C2541" s="2"/>
      <c r="D2541" s="2"/>
      <c r="E2541" s="26"/>
    </row>
    <row r="2542" spans="1:5" x14ac:dyDescent="0.15">
      <c r="A2542" s="2"/>
      <c r="B2542" s="31"/>
      <c r="C2542" s="2"/>
      <c r="D2542" s="2"/>
      <c r="E2542" s="26"/>
    </row>
    <row r="2543" spans="1:5" x14ac:dyDescent="0.15">
      <c r="A2543" s="2"/>
      <c r="B2543" s="31"/>
      <c r="C2543" s="2"/>
      <c r="D2543" s="2"/>
      <c r="E2543" s="26"/>
    </row>
    <row r="2544" spans="1:5" x14ac:dyDescent="0.15">
      <c r="A2544" s="2"/>
      <c r="B2544" s="31"/>
      <c r="C2544" s="2"/>
      <c r="D2544" s="2"/>
      <c r="E2544" s="26"/>
    </row>
    <row r="2545" spans="1:5" x14ac:dyDescent="0.15">
      <c r="A2545" s="2"/>
      <c r="B2545" s="31"/>
      <c r="C2545" s="2"/>
      <c r="D2545" s="2"/>
      <c r="E2545" s="26"/>
    </row>
    <row r="2546" spans="1:5" x14ac:dyDescent="0.15">
      <c r="A2546" s="2"/>
      <c r="B2546" s="31"/>
      <c r="C2546" s="2"/>
      <c r="D2546" s="2"/>
      <c r="E2546" s="26"/>
    </row>
    <row r="2547" spans="1:5" x14ac:dyDescent="0.15">
      <c r="A2547" s="2"/>
      <c r="B2547" s="31"/>
      <c r="C2547" s="2"/>
      <c r="D2547" s="2"/>
      <c r="E2547" s="26"/>
    </row>
    <row r="2548" spans="1:5" x14ac:dyDescent="0.15">
      <c r="A2548" s="2"/>
      <c r="B2548" s="31"/>
      <c r="C2548" s="2"/>
      <c r="D2548" s="2"/>
      <c r="E2548" s="26"/>
    </row>
    <row r="2549" spans="1:5" x14ac:dyDescent="0.15">
      <c r="A2549" s="2"/>
      <c r="B2549" s="31"/>
      <c r="C2549" s="2"/>
      <c r="D2549" s="2"/>
      <c r="E2549" s="26"/>
    </row>
    <row r="2550" spans="1:5" x14ac:dyDescent="0.15">
      <c r="A2550" s="2"/>
      <c r="B2550" s="31"/>
      <c r="C2550" s="2"/>
      <c r="D2550" s="2"/>
      <c r="E2550" s="26"/>
    </row>
    <row r="2551" spans="1:5" x14ac:dyDescent="0.15">
      <c r="A2551" s="2"/>
      <c r="B2551" s="31"/>
      <c r="C2551" s="2"/>
      <c r="D2551" s="2"/>
      <c r="E2551" s="26"/>
    </row>
    <row r="2552" spans="1:5" x14ac:dyDescent="0.15">
      <c r="A2552" s="2"/>
      <c r="B2552" s="31"/>
      <c r="C2552" s="2"/>
      <c r="D2552" s="2"/>
      <c r="E2552" s="26"/>
    </row>
    <row r="2553" spans="1:5" x14ac:dyDescent="0.15">
      <c r="A2553" s="2"/>
      <c r="B2553" s="31"/>
      <c r="C2553" s="2"/>
      <c r="D2553" s="2"/>
      <c r="E2553" s="26"/>
    </row>
    <row r="2554" spans="1:5" x14ac:dyDescent="0.15">
      <c r="A2554" s="2"/>
      <c r="B2554" s="31"/>
      <c r="C2554" s="2"/>
      <c r="D2554" s="2"/>
      <c r="E2554" s="26"/>
    </row>
    <row r="2555" spans="1:5" x14ac:dyDescent="0.15">
      <c r="A2555" s="2"/>
      <c r="B2555" s="31"/>
      <c r="C2555" s="2"/>
      <c r="D2555" s="2"/>
      <c r="E2555" s="26"/>
    </row>
    <row r="2556" spans="1:5" x14ac:dyDescent="0.15">
      <c r="A2556" s="2"/>
      <c r="B2556" s="31"/>
      <c r="C2556" s="2"/>
      <c r="D2556" s="2"/>
      <c r="E2556" s="26"/>
    </row>
    <row r="2557" spans="1:5" x14ac:dyDescent="0.15">
      <c r="A2557" s="2"/>
      <c r="B2557" s="31"/>
      <c r="C2557" s="2"/>
      <c r="D2557" s="2"/>
      <c r="E2557" s="26"/>
    </row>
    <row r="2558" spans="1:5" x14ac:dyDescent="0.15">
      <c r="A2558" s="2"/>
      <c r="B2558" s="31"/>
      <c r="C2558" s="2"/>
      <c r="D2558" s="2"/>
      <c r="E2558" s="26"/>
    </row>
    <row r="2559" spans="1:5" x14ac:dyDescent="0.15">
      <c r="A2559" s="2"/>
      <c r="B2559" s="31"/>
      <c r="C2559" s="2"/>
      <c r="D2559" s="2"/>
      <c r="E2559" s="26"/>
    </row>
    <row r="2560" spans="1:5" x14ac:dyDescent="0.15">
      <c r="A2560" s="2"/>
      <c r="B2560" s="31"/>
      <c r="C2560" s="2"/>
      <c r="D2560" s="2"/>
      <c r="E2560" s="26"/>
    </row>
    <row r="2561" spans="1:5" x14ac:dyDescent="0.15">
      <c r="A2561" s="2"/>
      <c r="B2561" s="31"/>
      <c r="C2561" s="2"/>
      <c r="D2561" s="2"/>
      <c r="E2561" s="26"/>
    </row>
    <row r="2562" spans="1:5" x14ac:dyDescent="0.15">
      <c r="A2562" s="2"/>
      <c r="B2562" s="31"/>
      <c r="C2562" s="2"/>
      <c r="D2562" s="2"/>
      <c r="E2562" s="26"/>
    </row>
    <row r="2563" spans="1:5" x14ac:dyDescent="0.15">
      <c r="A2563" s="2"/>
      <c r="B2563" s="31"/>
      <c r="C2563" s="2"/>
      <c r="D2563" s="2"/>
      <c r="E2563" s="26"/>
    </row>
    <row r="2564" spans="1:5" x14ac:dyDescent="0.15">
      <c r="A2564" s="2"/>
      <c r="B2564" s="31"/>
      <c r="C2564" s="2"/>
      <c r="D2564" s="2"/>
      <c r="E2564" s="26"/>
    </row>
    <row r="2565" spans="1:5" x14ac:dyDescent="0.15">
      <c r="A2565" s="2"/>
      <c r="B2565" s="31"/>
      <c r="C2565" s="2"/>
      <c r="D2565" s="2"/>
      <c r="E2565" s="26"/>
    </row>
    <row r="2566" spans="1:5" x14ac:dyDescent="0.15">
      <c r="A2566" s="2"/>
      <c r="B2566" s="31"/>
      <c r="C2566" s="2"/>
      <c r="D2566" s="2"/>
      <c r="E2566" s="26"/>
    </row>
    <row r="2567" spans="1:5" x14ac:dyDescent="0.15">
      <c r="A2567" s="2"/>
      <c r="B2567" s="31"/>
      <c r="C2567" s="2"/>
      <c r="D2567" s="2"/>
      <c r="E2567" s="26"/>
    </row>
    <row r="2568" spans="1:5" x14ac:dyDescent="0.15">
      <c r="A2568" s="2"/>
      <c r="B2568" s="31"/>
      <c r="C2568" s="2"/>
      <c r="D2568" s="2"/>
      <c r="E2568" s="26"/>
    </row>
    <row r="2569" spans="1:5" x14ac:dyDescent="0.15">
      <c r="A2569" s="2"/>
      <c r="B2569" s="31"/>
      <c r="C2569" s="2"/>
      <c r="D2569" s="2"/>
      <c r="E2569" s="26"/>
    </row>
    <row r="2570" spans="1:5" x14ac:dyDescent="0.15">
      <c r="A2570" s="2"/>
      <c r="B2570" s="31"/>
      <c r="C2570" s="2"/>
      <c r="D2570" s="2"/>
      <c r="E2570" s="26"/>
    </row>
    <row r="2571" spans="1:5" x14ac:dyDescent="0.15">
      <c r="A2571" s="2"/>
      <c r="B2571" s="31"/>
      <c r="C2571" s="2"/>
      <c r="D2571" s="2"/>
      <c r="E2571" s="26"/>
    </row>
    <row r="2572" spans="1:5" x14ac:dyDescent="0.15">
      <c r="A2572" s="2"/>
      <c r="B2572" s="31"/>
      <c r="C2572" s="2"/>
      <c r="D2572" s="2"/>
      <c r="E2572" s="26"/>
    </row>
    <row r="2573" spans="1:5" x14ac:dyDescent="0.15">
      <c r="A2573" s="2"/>
      <c r="B2573" s="31"/>
      <c r="C2573" s="2"/>
      <c r="D2573" s="2"/>
      <c r="E2573" s="26"/>
    </row>
    <row r="2574" spans="1:5" x14ac:dyDescent="0.15">
      <c r="A2574" s="2"/>
      <c r="B2574" s="31"/>
      <c r="C2574" s="2"/>
      <c r="D2574" s="2"/>
      <c r="E2574" s="26"/>
    </row>
    <row r="2575" spans="1:5" x14ac:dyDescent="0.15">
      <c r="A2575" s="2"/>
      <c r="B2575" s="31"/>
      <c r="C2575" s="2"/>
      <c r="D2575" s="2"/>
      <c r="E2575" s="26"/>
    </row>
    <row r="2576" spans="1:5" x14ac:dyDescent="0.15">
      <c r="A2576" s="2"/>
      <c r="B2576" s="31"/>
      <c r="C2576" s="2"/>
      <c r="D2576" s="2"/>
      <c r="E2576" s="26"/>
    </row>
    <row r="2577" spans="1:5" x14ac:dyDescent="0.15">
      <c r="A2577" s="2"/>
      <c r="B2577" s="31"/>
      <c r="C2577" s="2"/>
      <c r="D2577" s="2"/>
      <c r="E2577" s="26"/>
    </row>
    <row r="2578" spans="1:5" x14ac:dyDescent="0.15">
      <c r="A2578" s="2"/>
      <c r="B2578" s="31"/>
      <c r="C2578" s="2"/>
      <c r="D2578" s="2"/>
      <c r="E2578" s="26"/>
    </row>
    <row r="2579" spans="1:5" x14ac:dyDescent="0.15">
      <c r="A2579" s="2"/>
      <c r="B2579" s="31"/>
      <c r="C2579" s="2"/>
      <c r="D2579" s="2"/>
      <c r="E2579" s="26"/>
    </row>
    <row r="2580" spans="1:5" x14ac:dyDescent="0.15">
      <c r="A2580" s="2"/>
      <c r="B2580" s="31"/>
      <c r="C2580" s="2"/>
      <c r="D2580" s="2"/>
      <c r="E2580" s="26"/>
    </row>
    <row r="2581" spans="1:5" x14ac:dyDescent="0.15">
      <c r="A2581" s="2"/>
      <c r="B2581" s="31"/>
      <c r="C2581" s="2"/>
      <c r="D2581" s="2"/>
      <c r="E2581" s="26"/>
    </row>
    <row r="2582" spans="1:5" x14ac:dyDescent="0.15">
      <c r="A2582" s="2"/>
      <c r="B2582" s="31"/>
      <c r="C2582" s="2"/>
      <c r="D2582" s="2"/>
      <c r="E2582" s="26"/>
    </row>
    <row r="2583" spans="1:5" x14ac:dyDescent="0.15">
      <c r="A2583" s="2"/>
      <c r="B2583" s="31"/>
      <c r="C2583" s="2"/>
      <c r="D2583" s="2"/>
      <c r="E2583" s="26"/>
    </row>
    <row r="2584" spans="1:5" x14ac:dyDescent="0.15">
      <c r="A2584" s="2"/>
      <c r="B2584" s="31"/>
      <c r="C2584" s="2"/>
      <c r="D2584" s="2"/>
      <c r="E2584" s="26"/>
    </row>
    <row r="2585" spans="1:5" x14ac:dyDescent="0.15">
      <c r="A2585" s="2"/>
      <c r="B2585" s="31"/>
      <c r="C2585" s="2"/>
      <c r="D2585" s="2"/>
      <c r="E2585" s="26"/>
    </row>
    <row r="2586" spans="1:5" x14ac:dyDescent="0.15">
      <c r="A2586" s="2"/>
      <c r="B2586" s="31"/>
      <c r="C2586" s="2"/>
      <c r="D2586" s="2"/>
      <c r="E2586" s="26"/>
    </row>
    <row r="2587" spans="1:5" x14ac:dyDescent="0.15">
      <c r="A2587" s="2"/>
      <c r="B2587" s="31"/>
      <c r="C2587" s="2"/>
      <c r="D2587" s="2"/>
      <c r="E2587" s="26"/>
    </row>
    <row r="2588" spans="1:5" x14ac:dyDescent="0.15">
      <c r="A2588" s="2"/>
      <c r="B2588" s="31"/>
      <c r="C2588" s="2"/>
      <c r="D2588" s="2"/>
      <c r="E2588" s="26"/>
    </row>
    <row r="2589" spans="1:5" x14ac:dyDescent="0.15">
      <c r="A2589" s="2"/>
      <c r="B2589" s="31"/>
      <c r="C2589" s="2"/>
      <c r="D2589" s="2"/>
      <c r="E2589" s="26"/>
    </row>
    <row r="2590" spans="1:5" x14ac:dyDescent="0.15">
      <c r="A2590" s="2"/>
      <c r="B2590" s="31"/>
      <c r="C2590" s="2"/>
      <c r="D2590" s="2"/>
      <c r="E2590" s="26"/>
    </row>
    <row r="2591" spans="1:5" x14ac:dyDescent="0.15">
      <c r="A2591" s="2"/>
      <c r="B2591" s="31"/>
      <c r="C2591" s="2"/>
      <c r="D2591" s="2"/>
      <c r="E2591" s="26"/>
    </row>
    <row r="2592" spans="1:5" x14ac:dyDescent="0.15">
      <c r="A2592" s="2"/>
      <c r="B2592" s="31"/>
      <c r="C2592" s="2"/>
      <c r="D2592" s="2"/>
      <c r="E2592" s="26"/>
    </row>
    <row r="2593" spans="1:5" x14ac:dyDescent="0.15">
      <c r="A2593" s="2"/>
      <c r="B2593" s="31"/>
      <c r="C2593" s="2"/>
      <c r="D2593" s="2"/>
      <c r="E2593" s="26"/>
    </row>
    <row r="2594" spans="1:5" x14ac:dyDescent="0.15">
      <c r="A2594" s="2"/>
      <c r="B2594" s="31"/>
      <c r="C2594" s="2"/>
      <c r="D2594" s="2"/>
      <c r="E2594" s="26"/>
    </row>
    <row r="2595" spans="1:5" x14ac:dyDescent="0.15">
      <c r="A2595" s="2"/>
      <c r="B2595" s="31"/>
      <c r="C2595" s="2"/>
      <c r="D2595" s="2"/>
      <c r="E2595" s="26"/>
    </row>
    <row r="2596" spans="1:5" x14ac:dyDescent="0.15">
      <c r="A2596" s="2"/>
      <c r="B2596" s="31"/>
      <c r="C2596" s="2"/>
      <c r="D2596" s="2"/>
      <c r="E2596" s="26"/>
    </row>
    <row r="2597" spans="1:5" x14ac:dyDescent="0.15">
      <c r="A2597" s="2"/>
      <c r="B2597" s="31"/>
      <c r="C2597" s="2"/>
      <c r="D2597" s="2"/>
      <c r="E2597" s="26"/>
    </row>
    <row r="2598" spans="1:5" x14ac:dyDescent="0.15">
      <c r="A2598" s="2"/>
      <c r="B2598" s="31"/>
      <c r="C2598" s="2"/>
      <c r="D2598" s="2"/>
      <c r="E2598" s="26"/>
    </row>
    <row r="2599" spans="1:5" x14ac:dyDescent="0.15">
      <c r="A2599" s="2"/>
      <c r="B2599" s="31"/>
      <c r="C2599" s="2"/>
      <c r="D2599" s="2"/>
      <c r="E2599" s="26"/>
    </row>
    <row r="2600" spans="1:5" x14ac:dyDescent="0.15">
      <c r="A2600" s="2"/>
      <c r="B2600" s="31"/>
      <c r="C2600" s="2"/>
      <c r="D2600" s="2"/>
      <c r="E2600" s="26"/>
    </row>
    <row r="2601" spans="1:5" x14ac:dyDescent="0.15">
      <c r="A2601" s="2"/>
      <c r="B2601" s="31"/>
      <c r="C2601" s="2"/>
      <c r="D2601" s="2"/>
      <c r="E2601" s="26"/>
    </row>
    <row r="2602" spans="1:5" x14ac:dyDescent="0.15">
      <c r="A2602" s="2"/>
      <c r="B2602" s="31"/>
      <c r="C2602" s="2"/>
      <c r="D2602" s="2"/>
      <c r="E2602" s="26"/>
    </row>
    <row r="2603" spans="1:5" x14ac:dyDescent="0.15">
      <c r="A2603" s="2"/>
      <c r="B2603" s="31"/>
      <c r="C2603" s="2"/>
      <c r="D2603" s="2"/>
      <c r="E2603" s="26"/>
    </row>
    <row r="2604" spans="1:5" x14ac:dyDescent="0.15">
      <c r="A2604" s="2"/>
      <c r="B2604" s="31"/>
      <c r="C2604" s="2"/>
      <c r="D2604" s="2"/>
      <c r="E2604" s="26"/>
    </row>
    <row r="2605" spans="1:5" x14ac:dyDescent="0.15">
      <c r="A2605" s="2"/>
      <c r="B2605" s="31"/>
      <c r="C2605" s="2"/>
      <c r="D2605" s="2"/>
      <c r="E2605" s="26"/>
    </row>
    <row r="2606" spans="1:5" x14ac:dyDescent="0.15">
      <c r="A2606" s="2"/>
      <c r="B2606" s="31"/>
      <c r="C2606" s="2"/>
      <c r="D2606" s="2"/>
      <c r="E2606" s="26"/>
    </row>
    <row r="2607" spans="1:5" x14ac:dyDescent="0.15">
      <c r="A2607" s="2"/>
      <c r="B2607" s="31"/>
      <c r="C2607" s="2"/>
      <c r="D2607" s="2"/>
      <c r="E2607" s="26"/>
    </row>
    <row r="2608" spans="1:5" x14ac:dyDescent="0.15">
      <c r="A2608" s="2"/>
      <c r="B2608" s="31"/>
      <c r="C2608" s="2"/>
      <c r="D2608" s="2"/>
      <c r="E2608" s="26"/>
    </row>
    <row r="2609" spans="1:5" x14ac:dyDescent="0.15">
      <c r="A2609" s="2"/>
      <c r="B2609" s="31"/>
      <c r="C2609" s="2"/>
      <c r="D2609" s="2"/>
      <c r="E2609" s="26"/>
    </row>
    <row r="2610" spans="1:5" x14ac:dyDescent="0.15">
      <c r="A2610" s="2"/>
      <c r="B2610" s="31"/>
      <c r="C2610" s="2"/>
      <c r="D2610" s="2"/>
      <c r="E2610" s="26"/>
    </row>
    <row r="2611" spans="1:5" x14ac:dyDescent="0.15">
      <c r="A2611" s="2"/>
      <c r="B2611" s="31"/>
      <c r="C2611" s="2"/>
      <c r="D2611" s="2"/>
      <c r="E2611" s="26"/>
    </row>
    <row r="2612" spans="1:5" x14ac:dyDescent="0.15">
      <c r="A2612" s="2"/>
      <c r="B2612" s="31"/>
      <c r="C2612" s="2"/>
      <c r="D2612" s="2"/>
      <c r="E2612" s="26"/>
    </row>
    <row r="2613" spans="1:5" x14ac:dyDescent="0.15">
      <c r="A2613" s="2"/>
      <c r="B2613" s="31"/>
      <c r="C2613" s="2"/>
      <c r="D2613" s="2"/>
      <c r="E2613" s="26"/>
    </row>
    <row r="2614" spans="1:5" x14ac:dyDescent="0.15">
      <c r="A2614" s="2"/>
      <c r="B2614" s="31"/>
      <c r="C2614" s="2"/>
      <c r="D2614" s="2"/>
      <c r="E2614" s="26"/>
    </row>
    <row r="2615" spans="1:5" x14ac:dyDescent="0.15">
      <c r="A2615" s="2"/>
      <c r="B2615" s="31"/>
      <c r="C2615" s="2"/>
      <c r="D2615" s="2"/>
      <c r="E2615" s="26"/>
    </row>
    <row r="2616" spans="1:5" x14ac:dyDescent="0.15">
      <c r="A2616" s="2"/>
      <c r="B2616" s="31"/>
      <c r="C2616" s="2"/>
      <c r="D2616" s="2"/>
      <c r="E2616" s="26"/>
    </row>
    <row r="2617" spans="1:5" x14ac:dyDescent="0.15">
      <c r="A2617" s="2"/>
      <c r="B2617" s="31"/>
      <c r="C2617" s="2"/>
      <c r="D2617" s="2"/>
      <c r="E2617" s="26"/>
    </row>
    <row r="2618" spans="1:5" x14ac:dyDescent="0.15">
      <c r="A2618" s="2"/>
      <c r="B2618" s="31"/>
      <c r="C2618" s="2"/>
      <c r="D2618" s="2"/>
      <c r="E2618" s="26"/>
    </row>
    <row r="2619" spans="1:5" x14ac:dyDescent="0.15">
      <c r="A2619" s="2"/>
      <c r="B2619" s="31"/>
      <c r="C2619" s="2"/>
      <c r="D2619" s="2"/>
      <c r="E2619" s="26"/>
    </row>
    <row r="2620" spans="1:5" x14ac:dyDescent="0.15">
      <c r="A2620" s="2"/>
      <c r="B2620" s="31"/>
      <c r="C2620" s="2"/>
      <c r="D2620" s="2"/>
      <c r="E2620" s="26"/>
    </row>
    <row r="2621" spans="1:5" x14ac:dyDescent="0.15">
      <c r="A2621" s="2"/>
      <c r="B2621" s="31"/>
      <c r="C2621" s="2"/>
      <c r="D2621" s="2"/>
      <c r="E2621" s="26"/>
    </row>
    <row r="2622" spans="1:5" x14ac:dyDescent="0.15">
      <c r="A2622" s="2"/>
      <c r="B2622" s="31"/>
      <c r="C2622" s="2"/>
      <c r="D2622" s="2"/>
      <c r="E2622" s="26"/>
    </row>
    <row r="2623" spans="1:5" x14ac:dyDescent="0.15">
      <c r="A2623" s="2"/>
      <c r="B2623" s="31"/>
      <c r="C2623" s="2"/>
      <c r="D2623" s="2"/>
      <c r="E2623" s="26"/>
    </row>
    <row r="2624" spans="1:5" x14ac:dyDescent="0.15">
      <c r="A2624" s="2"/>
      <c r="B2624" s="31"/>
      <c r="C2624" s="2"/>
      <c r="D2624" s="2"/>
      <c r="E2624" s="26"/>
    </row>
    <row r="2625" spans="1:5" x14ac:dyDescent="0.15">
      <c r="A2625" s="2"/>
      <c r="B2625" s="31"/>
      <c r="C2625" s="2"/>
      <c r="D2625" s="2"/>
      <c r="E2625" s="26"/>
    </row>
    <row r="2626" spans="1:5" x14ac:dyDescent="0.15">
      <c r="A2626" s="2"/>
      <c r="B2626" s="31"/>
      <c r="C2626" s="2"/>
      <c r="D2626" s="2"/>
      <c r="E2626" s="26"/>
    </row>
    <row r="2627" spans="1:5" x14ac:dyDescent="0.15">
      <c r="A2627" s="2"/>
      <c r="B2627" s="31"/>
      <c r="C2627" s="2"/>
      <c r="D2627" s="2"/>
      <c r="E2627" s="26"/>
    </row>
    <row r="2628" spans="1:5" x14ac:dyDescent="0.15">
      <c r="A2628" s="2"/>
      <c r="B2628" s="31"/>
      <c r="C2628" s="2"/>
      <c r="D2628" s="2"/>
      <c r="E2628" s="26"/>
    </row>
    <row r="2629" spans="1:5" x14ac:dyDescent="0.15">
      <c r="A2629" s="2"/>
      <c r="B2629" s="31"/>
      <c r="C2629" s="2"/>
      <c r="D2629" s="2"/>
      <c r="E2629" s="26"/>
    </row>
    <row r="2630" spans="1:5" x14ac:dyDescent="0.15">
      <c r="A2630" s="2"/>
      <c r="B2630" s="31"/>
      <c r="C2630" s="2"/>
      <c r="D2630" s="2"/>
      <c r="E2630" s="26"/>
    </row>
    <row r="2631" spans="1:5" x14ac:dyDescent="0.15">
      <c r="A2631" s="2"/>
      <c r="B2631" s="31"/>
      <c r="C2631" s="2"/>
      <c r="D2631" s="2"/>
      <c r="E2631" s="26"/>
    </row>
    <row r="2632" spans="1:5" x14ac:dyDescent="0.15">
      <c r="A2632" s="2"/>
      <c r="B2632" s="31"/>
      <c r="C2632" s="2"/>
      <c r="D2632" s="2"/>
      <c r="E2632" s="26"/>
    </row>
    <row r="2633" spans="1:5" x14ac:dyDescent="0.15">
      <c r="A2633" s="2"/>
      <c r="B2633" s="31"/>
      <c r="C2633" s="2"/>
      <c r="D2633" s="2"/>
      <c r="E2633" s="26"/>
    </row>
    <row r="2634" spans="1:5" x14ac:dyDescent="0.15">
      <c r="A2634" s="2"/>
      <c r="B2634" s="31"/>
      <c r="C2634" s="2"/>
      <c r="D2634" s="2"/>
      <c r="E2634" s="26"/>
    </row>
    <row r="2635" spans="1:5" x14ac:dyDescent="0.15">
      <c r="A2635" s="2"/>
      <c r="B2635" s="31"/>
      <c r="C2635" s="2"/>
      <c r="D2635" s="2"/>
      <c r="E2635" s="26"/>
    </row>
    <row r="2636" spans="1:5" x14ac:dyDescent="0.15">
      <c r="A2636" s="2"/>
      <c r="B2636" s="31"/>
      <c r="C2636" s="2"/>
      <c r="D2636" s="2"/>
      <c r="E2636" s="26"/>
    </row>
    <row r="2637" spans="1:5" x14ac:dyDescent="0.15">
      <c r="A2637" s="2"/>
      <c r="B2637" s="31"/>
      <c r="C2637" s="2"/>
      <c r="D2637" s="2"/>
      <c r="E2637" s="26"/>
    </row>
    <row r="2638" spans="1:5" x14ac:dyDescent="0.15">
      <c r="A2638" s="2"/>
      <c r="B2638" s="31"/>
      <c r="C2638" s="2"/>
      <c r="D2638" s="2"/>
      <c r="E2638" s="26"/>
    </row>
    <row r="2639" spans="1:5" x14ac:dyDescent="0.15">
      <c r="A2639" s="2"/>
      <c r="B2639" s="31"/>
      <c r="C2639" s="2"/>
      <c r="D2639" s="2"/>
      <c r="E2639" s="26"/>
    </row>
    <row r="2640" spans="1:5" x14ac:dyDescent="0.15">
      <c r="A2640" s="2"/>
      <c r="B2640" s="31"/>
      <c r="C2640" s="2"/>
      <c r="D2640" s="2"/>
      <c r="E2640" s="26"/>
    </row>
    <row r="2641" spans="1:5" x14ac:dyDescent="0.15">
      <c r="A2641" s="2"/>
      <c r="B2641" s="31"/>
      <c r="C2641" s="2"/>
      <c r="D2641" s="2"/>
      <c r="E2641" s="26"/>
    </row>
    <row r="2642" spans="1:5" x14ac:dyDescent="0.15">
      <c r="A2642" s="2"/>
      <c r="B2642" s="31"/>
      <c r="C2642" s="2"/>
      <c r="D2642" s="2"/>
      <c r="E2642" s="26"/>
    </row>
    <row r="2643" spans="1:5" x14ac:dyDescent="0.15">
      <c r="A2643" s="2"/>
      <c r="B2643" s="31"/>
      <c r="C2643" s="2"/>
      <c r="D2643" s="2"/>
      <c r="E2643" s="26"/>
    </row>
    <row r="2644" spans="1:5" x14ac:dyDescent="0.15">
      <c r="A2644" s="2"/>
      <c r="B2644" s="31"/>
      <c r="C2644" s="2"/>
      <c r="D2644" s="2"/>
      <c r="E2644" s="26"/>
    </row>
    <row r="2645" spans="1:5" x14ac:dyDescent="0.15">
      <c r="A2645" s="2"/>
      <c r="B2645" s="31"/>
      <c r="C2645" s="2"/>
      <c r="D2645" s="2"/>
      <c r="E2645" s="26"/>
    </row>
    <row r="2646" spans="1:5" x14ac:dyDescent="0.15">
      <c r="A2646" s="2"/>
      <c r="B2646" s="31"/>
      <c r="C2646" s="2"/>
      <c r="D2646" s="2"/>
      <c r="E2646" s="26"/>
    </row>
    <row r="2647" spans="1:5" x14ac:dyDescent="0.15">
      <c r="A2647" s="2"/>
      <c r="B2647" s="31"/>
      <c r="C2647" s="2"/>
      <c r="D2647" s="2"/>
      <c r="E2647" s="26"/>
    </row>
    <row r="2648" spans="1:5" x14ac:dyDescent="0.15">
      <c r="A2648" s="2"/>
      <c r="B2648" s="31"/>
      <c r="C2648" s="2"/>
      <c r="D2648" s="2"/>
      <c r="E2648" s="26"/>
    </row>
    <row r="2649" spans="1:5" x14ac:dyDescent="0.15">
      <c r="A2649" s="2"/>
      <c r="B2649" s="31"/>
      <c r="C2649" s="2"/>
      <c r="D2649" s="2"/>
      <c r="E2649" s="26"/>
    </row>
    <row r="2650" spans="1:5" x14ac:dyDescent="0.15">
      <c r="A2650" s="2"/>
      <c r="B2650" s="31"/>
      <c r="C2650" s="2"/>
      <c r="D2650" s="2"/>
      <c r="E2650" s="26"/>
    </row>
    <row r="2651" spans="1:5" x14ac:dyDescent="0.15">
      <c r="A2651" s="2"/>
      <c r="B2651" s="31"/>
      <c r="C2651" s="2"/>
      <c r="D2651" s="2"/>
      <c r="E2651" s="26"/>
    </row>
    <row r="2652" spans="1:5" x14ac:dyDescent="0.15">
      <c r="A2652" s="2"/>
      <c r="B2652" s="31"/>
      <c r="C2652" s="2"/>
      <c r="D2652" s="2"/>
      <c r="E2652" s="26"/>
    </row>
    <row r="2653" spans="1:5" x14ac:dyDescent="0.15">
      <c r="A2653" s="2"/>
      <c r="B2653" s="31"/>
      <c r="C2653" s="2"/>
      <c r="D2653" s="2"/>
      <c r="E2653" s="26"/>
    </row>
    <row r="2654" spans="1:5" x14ac:dyDescent="0.15">
      <c r="A2654" s="2"/>
      <c r="B2654" s="31"/>
      <c r="C2654" s="2"/>
      <c r="D2654" s="2"/>
      <c r="E2654" s="26"/>
    </row>
    <row r="2655" spans="1:5" x14ac:dyDescent="0.15">
      <c r="A2655" s="2"/>
      <c r="B2655" s="31"/>
      <c r="C2655" s="2"/>
      <c r="D2655" s="2"/>
      <c r="E2655" s="26"/>
    </row>
    <row r="2656" spans="1:5" x14ac:dyDescent="0.15">
      <c r="A2656" s="2"/>
      <c r="B2656" s="31"/>
      <c r="C2656" s="2"/>
      <c r="D2656" s="2"/>
      <c r="E2656" s="26"/>
    </row>
    <row r="2657" spans="1:5" x14ac:dyDescent="0.15">
      <c r="A2657" s="2"/>
      <c r="B2657" s="31"/>
      <c r="C2657" s="2"/>
      <c r="D2657" s="2"/>
      <c r="E2657" s="26"/>
    </row>
    <row r="2658" spans="1:5" x14ac:dyDescent="0.15">
      <c r="A2658" s="2"/>
      <c r="B2658" s="31"/>
      <c r="C2658" s="2"/>
      <c r="D2658" s="2"/>
      <c r="E2658" s="26"/>
    </row>
    <row r="2659" spans="1:5" x14ac:dyDescent="0.15">
      <c r="A2659" s="2"/>
      <c r="B2659" s="31"/>
      <c r="C2659" s="2"/>
      <c r="D2659" s="2"/>
      <c r="E2659" s="26"/>
    </row>
    <row r="2660" spans="1:5" x14ac:dyDescent="0.15">
      <c r="A2660" s="2"/>
      <c r="B2660" s="31"/>
      <c r="C2660" s="2"/>
      <c r="D2660" s="2"/>
      <c r="E2660" s="26"/>
    </row>
    <row r="2661" spans="1:5" x14ac:dyDescent="0.15">
      <c r="A2661" s="2"/>
      <c r="B2661" s="31"/>
      <c r="C2661" s="2"/>
      <c r="D2661" s="2"/>
      <c r="E2661" s="26"/>
    </row>
    <row r="2662" spans="1:5" x14ac:dyDescent="0.15">
      <c r="A2662" s="2"/>
      <c r="B2662" s="31"/>
      <c r="C2662" s="2"/>
      <c r="D2662" s="2"/>
      <c r="E2662" s="26"/>
    </row>
    <row r="2663" spans="1:5" x14ac:dyDescent="0.15">
      <c r="A2663" s="2"/>
      <c r="B2663" s="31"/>
      <c r="C2663" s="2"/>
      <c r="D2663" s="2"/>
      <c r="E2663" s="26"/>
    </row>
    <row r="2664" spans="1:5" x14ac:dyDescent="0.15">
      <c r="A2664" s="2"/>
      <c r="B2664" s="31"/>
      <c r="C2664" s="2"/>
      <c r="D2664" s="2"/>
      <c r="E2664" s="26"/>
    </row>
    <row r="2665" spans="1:5" x14ac:dyDescent="0.15">
      <c r="A2665" s="2"/>
      <c r="B2665" s="31"/>
      <c r="C2665" s="2"/>
      <c r="D2665" s="2"/>
      <c r="E2665" s="26"/>
    </row>
    <row r="2666" spans="1:5" x14ac:dyDescent="0.15">
      <c r="A2666" s="2"/>
      <c r="B2666" s="31"/>
      <c r="C2666" s="2"/>
      <c r="D2666" s="2"/>
      <c r="E2666" s="26"/>
    </row>
    <row r="2667" spans="1:5" x14ac:dyDescent="0.15">
      <c r="A2667" s="2"/>
      <c r="B2667" s="31"/>
      <c r="C2667" s="2"/>
      <c r="D2667" s="2"/>
      <c r="E2667" s="26"/>
    </row>
    <row r="2668" spans="1:5" x14ac:dyDescent="0.15">
      <c r="A2668" s="2"/>
      <c r="B2668" s="31"/>
      <c r="C2668" s="2"/>
      <c r="D2668" s="2"/>
      <c r="E2668" s="26"/>
    </row>
    <row r="2669" spans="1:5" x14ac:dyDescent="0.15">
      <c r="A2669" s="2"/>
      <c r="B2669" s="31"/>
      <c r="C2669" s="2"/>
      <c r="D2669" s="2"/>
      <c r="E2669" s="26"/>
    </row>
    <row r="2670" spans="1:5" x14ac:dyDescent="0.15">
      <c r="A2670" s="2"/>
      <c r="B2670" s="31"/>
      <c r="C2670" s="2"/>
      <c r="D2670" s="2"/>
      <c r="E2670" s="26"/>
    </row>
    <row r="2671" spans="1:5" x14ac:dyDescent="0.15">
      <c r="A2671" s="2"/>
      <c r="B2671" s="31"/>
      <c r="C2671" s="2"/>
      <c r="D2671" s="2"/>
      <c r="E2671" s="26"/>
    </row>
    <row r="2672" spans="1:5" x14ac:dyDescent="0.15">
      <c r="A2672" s="2"/>
      <c r="B2672" s="31"/>
      <c r="C2672" s="2"/>
      <c r="D2672" s="2"/>
      <c r="E2672" s="26"/>
    </row>
    <row r="2673" spans="1:5" x14ac:dyDescent="0.15">
      <c r="A2673" s="2"/>
      <c r="B2673" s="31"/>
      <c r="C2673" s="2"/>
      <c r="D2673" s="2"/>
      <c r="E2673" s="26"/>
    </row>
    <row r="2674" spans="1:5" x14ac:dyDescent="0.15">
      <c r="A2674" s="2"/>
      <c r="B2674" s="31"/>
      <c r="C2674" s="2"/>
      <c r="D2674" s="2"/>
      <c r="E2674" s="26"/>
    </row>
    <row r="2675" spans="1:5" x14ac:dyDescent="0.15">
      <c r="A2675" s="2"/>
      <c r="B2675" s="31"/>
      <c r="C2675" s="2"/>
      <c r="D2675" s="2"/>
      <c r="E2675" s="26"/>
    </row>
    <row r="2676" spans="1:5" x14ac:dyDescent="0.15">
      <c r="A2676" s="2"/>
      <c r="B2676" s="31"/>
      <c r="C2676" s="2"/>
      <c r="D2676" s="2"/>
      <c r="E2676" s="26"/>
    </row>
    <row r="2677" spans="1:5" x14ac:dyDescent="0.15">
      <c r="A2677" s="2"/>
      <c r="B2677" s="31"/>
      <c r="C2677" s="2"/>
      <c r="D2677" s="2"/>
      <c r="E2677" s="26"/>
    </row>
    <row r="2678" spans="1:5" x14ac:dyDescent="0.15">
      <c r="A2678" s="2"/>
      <c r="B2678" s="31"/>
      <c r="C2678" s="2"/>
      <c r="D2678" s="2"/>
      <c r="E2678" s="26"/>
    </row>
    <row r="2679" spans="1:5" x14ac:dyDescent="0.15">
      <c r="A2679" s="2"/>
      <c r="B2679" s="31"/>
      <c r="C2679" s="2"/>
      <c r="D2679" s="2"/>
      <c r="E2679" s="26"/>
    </row>
    <row r="2680" spans="1:5" x14ac:dyDescent="0.15">
      <c r="A2680" s="2"/>
      <c r="B2680" s="31"/>
      <c r="C2680" s="2"/>
      <c r="D2680" s="2"/>
      <c r="E2680" s="26"/>
    </row>
    <row r="2681" spans="1:5" x14ac:dyDescent="0.15">
      <c r="A2681" s="2"/>
      <c r="B2681" s="31"/>
      <c r="C2681" s="2"/>
      <c r="D2681" s="2"/>
      <c r="E2681" s="26"/>
    </row>
    <row r="2682" spans="1:5" x14ac:dyDescent="0.15">
      <c r="A2682" s="2"/>
      <c r="B2682" s="31"/>
      <c r="C2682" s="2"/>
      <c r="D2682" s="2"/>
      <c r="E2682" s="26"/>
    </row>
    <row r="2683" spans="1:5" x14ac:dyDescent="0.15">
      <c r="A2683" s="2"/>
      <c r="B2683" s="31"/>
      <c r="C2683" s="2"/>
      <c r="D2683" s="2"/>
      <c r="E2683" s="26"/>
    </row>
    <row r="2684" spans="1:5" x14ac:dyDescent="0.15">
      <c r="A2684" s="2"/>
      <c r="B2684" s="31"/>
      <c r="C2684" s="2"/>
      <c r="D2684" s="2"/>
      <c r="E2684" s="26"/>
    </row>
    <row r="2685" spans="1:5" x14ac:dyDescent="0.15">
      <c r="A2685" s="2"/>
      <c r="B2685" s="31"/>
      <c r="C2685" s="2"/>
      <c r="D2685" s="2"/>
      <c r="E2685" s="26"/>
    </row>
    <row r="2686" spans="1:5" x14ac:dyDescent="0.15">
      <c r="A2686" s="2"/>
      <c r="B2686" s="31"/>
      <c r="C2686" s="2"/>
      <c r="D2686" s="2"/>
      <c r="E2686" s="26"/>
    </row>
    <row r="2687" spans="1:5" x14ac:dyDescent="0.15">
      <c r="A2687" s="2"/>
      <c r="B2687" s="31"/>
      <c r="C2687" s="2"/>
      <c r="D2687" s="2"/>
      <c r="E2687" s="26"/>
    </row>
    <row r="2688" spans="1:5" x14ac:dyDescent="0.15">
      <c r="A2688" s="2"/>
      <c r="B2688" s="31"/>
      <c r="C2688" s="2"/>
      <c r="D2688" s="2"/>
      <c r="E2688" s="26"/>
    </row>
    <row r="2689" spans="1:5" x14ac:dyDescent="0.15">
      <c r="A2689" s="2"/>
      <c r="B2689" s="31"/>
      <c r="C2689" s="2"/>
      <c r="D2689" s="2"/>
      <c r="E2689" s="26"/>
    </row>
    <row r="2690" spans="1:5" x14ac:dyDescent="0.15">
      <c r="A2690" s="2"/>
      <c r="B2690" s="31"/>
      <c r="C2690" s="2"/>
      <c r="D2690" s="2"/>
      <c r="E2690" s="26"/>
    </row>
    <row r="2691" spans="1:5" x14ac:dyDescent="0.15">
      <c r="A2691" s="2"/>
      <c r="B2691" s="31"/>
      <c r="C2691" s="2"/>
      <c r="D2691" s="2"/>
      <c r="E2691" s="26"/>
    </row>
    <row r="2692" spans="1:5" x14ac:dyDescent="0.15">
      <c r="A2692" s="2"/>
      <c r="B2692" s="31"/>
      <c r="C2692" s="2"/>
      <c r="D2692" s="2"/>
      <c r="E2692" s="26"/>
    </row>
    <row r="2693" spans="1:5" x14ac:dyDescent="0.15">
      <c r="A2693" s="2"/>
      <c r="B2693" s="31"/>
      <c r="C2693" s="2"/>
      <c r="D2693" s="2"/>
      <c r="E2693" s="26"/>
    </row>
    <row r="2694" spans="1:5" x14ac:dyDescent="0.15">
      <c r="A2694" s="2"/>
      <c r="B2694" s="31"/>
      <c r="C2694" s="2"/>
      <c r="D2694" s="2"/>
      <c r="E2694" s="26"/>
    </row>
    <row r="2695" spans="1:5" x14ac:dyDescent="0.15">
      <c r="A2695" s="2"/>
      <c r="B2695" s="31"/>
      <c r="C2695" s="2"/>
      <c r="D2695" s="2"/>
      <c r="E2695" s="26"/>
    </row>
    <row r="2696" spans="1:5" x14ac:dyDescent="0.15">
      <c r="A2696" s="2"/>
      <c r="B2696" s="31"/>
      <c r="C2696" s="2"/>
      <c r="D2696" s="2"/>
      <c r="E2696" s="26"/>
    </row>
    <row r="2697" spans="1:5" x14ac:dyDescent="0.15">
      <c r="A2697" s="2"/>
      <c r="B2697" s="31"/>
      <c r="C2697" s="2"/>
      <c r="D2697" s="2"/>
      <c r="E2697" s="26"/>
    </row>
    <row r="2698" spans="1:5" x14ac:dyDescent="0.15">
      <c r="A2698" s="2"/>
      <c r="B2698" s="31"/>
      <c r="C2698" s="2"/>
      <c r="D2698" s="2"/>
      <c r="E2698" s="26"/>
    </row>
    <row r="2699" spans="1:5" x14ac:dyDescent="0.15">
      <c r="A2699" s="2"/>
      <c r="B2699" s="31"/>
      <c r="C2699" s="2"/>
      <c r="D2699" s="2"/>
      <c r="E2699" s="26"/>
    </row>
    <row r="2700" spans="1:5" x14ac:dyDescent="0.15">
      <c r="A2700" s="2"/>
      <c r="B2700" s="31"/>
      <c r="C2700" s="2"/>
      <c r="D2700" s="2"/>
      <c r="E2700" s="26"/>
    </row>
    <row r="2701" spans="1:5" x14ac:dyDescent="0.15">
      <c r="A2701" s="2"/>
      <c r="B2701" s="31"/>
      <c r="C2701" s="2"/>
      <c r="D2701" s="2"/>
      <c r="E2701" s="26"/>
    </row>
    <row r="2702" spans="1:5" x14ac:dyDescent="0.15">
      <c r="A2702" s="2"/>
      <c r="B2702" s="31"/>
      <c r="C2702" s="2"/>
      <c r="D2702" s="2"/>
      <c r="E2702" s="26"/>
    </row>
    <row r="2703" spans="1:5" x14ac:dyDescent="0.15">
      <c r="A2703" s="2"/>
      <c r="B2703" s="31"/>
      <c r="C2703" s="2"/>
      <c r="D2703" s="2"/>
      <c r="E2703" s="26"/>
    </row>
    <row r="2704" spans="1:5" x14ac:dyDescent="0.15">
      <c r="A2704" s="2"/>
      <c r="B2704" s="31"/>
      <c r="C2704" s="2"/>
      <c r="D2704" s="2"/>
      <c r="E2704" s="26"/>
    </row>
    <row r="2705" spans="1:5" x14ac:dyDescent="0.15">
      <c r="A2705" s="2"/>
      <c r="B2705" s="31"/>
      <c r="C2705" s="2"/>
      <c r="D2705" s="2"/>
      <c r="E2705" s="26"/>
    </row>
    <row r="2706" spans="1:5" x14ac:dyDescent="0.15">
      <c r="A2706" s="2"/>
      <c r="B2706" s="31"/>
      <c r="C2706" s="2"/>
      <c r="D2706" s="2"/>
      <c r="E2706" s="26"/>
    </row>
    <row r="2707" spans="1:5" x14ac:dyDescent="0.15">
      <c r="A2707" s="2"/>
      <c r="B2707" s="31"/>
      <c r="C2707" s="2"/>
      <c r="D2707" s="2"/>
      <c r="E2707" s="26"/>
    </row>
    <row r="2708" spans="1:5" x14ac:dyDescent="0.15">
      <c r="A2708" s="2"/>
      <c r="B2708" s="31"/>
      <c r="C2708" s="2"/>
      <c r="D2708" s="2"/>
      <c r="E2708" s="26"/>
    </row>
    <row r="2709" spans="1:5" x14ac:dyDescent="0.15">
      <c r="A2709" s="2"/>
      <c r="B2709" s="31"/>
      <c r="C2709" s="2"/>
      <c r="D2709" s="2"/>
      <c r="E2709" s="26"/>
    </row>
    <row r="2710" spans="1:5" x14ac:dyDescent="0.15">
      <c r="A2710" s="2"/>
      <c r="B2710" s="31"/>
      <c r="C2710" s="2"/>
      <c r="D2710" s="2"/>
      <c r="E2710" s="26"/>
    </row>
    <row r="2711" spans="1:5" x14ac:dyDescent="0.15">
      <c r="A2711" s="2"/>
      <c r="B2711" s="31"/>
      <c r="C2711" s="2"/>
      <c r="D2711" s="2"/>
      <c r="E2711" s="26"/>
    </row>
    <row r="2712" spans="1:5" x14ac:dyDescent="0.15">
      <c r="A2712" s="2"/>
      <c r="B2712" s="31"/>
      <c r="C2712" s="2"/>
      <c r="D2712" s="2"/>
      <c r="E2712" s="26"/>
    </row>
    <row r="2713" spans="1:5" x14ac:dyDescent="0.15">
      <c r="A2713" s="2"/>
      <c r="B2713" s="31"/>
      <c r="C2713" s="2"/>
      <c r="D2713" s="2"/>
      <c r="E2713" s="26"/>
    </row>
    <row r="2714" spans="1:5" x14ac:dyDescent="0.15">
      <c r="A2714" s="2"/>
      <c r="B2714" s="31"/>
      <c r="C2714" s="2"/>
      <c r="D2714" s="2"/>
      <c r="E2714" s="26"/>
    </row>
    <row r="2715" spans="1:5" x14ac:dyDescent="0.15">
      <c r="A2715" s="2"/>
      <c r="B2715" s="31"/>
      <c r="C2715" s="2"/>
      <c r="D2715" s="2"/>
      <c r="E2715" s="26"/>
    </row>
    <row r="2716" spans="1:5" x14ac:dyDescent="0.15">
      <c r="A2716" s="2"/>
      <c r="B2716" s="31"/>
      <c r="C2716" s="2"/>
      <c r="D2716" s="2"/>
      <c r="E2716" s="26"/>
    </row>
    <row r="2717" spans="1:5" x14ac:dyDescent="0.15">
      <c r="A2717" s="2"/>
      <c r="B2717" s="31"/>
      <c r="C2717" s="2"/>
      <c r="D2717" s="2"/>
      <c r="E2717" s="26"/>
    </row>
    <row r="2718" spans="1:5" x14ac:dyDescent="0.15">
      <c r="A2718" s="2"/>
      <c r="B2718" s="31"/>
      <c r="C2718" s="2"/>
      <c r="D2718" s="2"/>
      <c r="E2718" s="26"/>
    </row>
    <row r="2719" spans="1:5" x14ac:dyDescent="0.15">
      <c r="A2719" s="2"/>
      <c r="B2719" s="31"/>
      <c r="C2719" s="2"/>
      <c r="D2719" s="2"/>
      <c r="E2719" s="26"/>
    </row>
    <row r="2720" spans="1:5" x14ac:dyDescent="0.15">
      <c r="A2720" s="2"/>
      <c r="B2720" s="31"/>
      <c r="C2720" s="2"/>
      <c r="D2720" s="2"/>
      <c r="E2720" s="26"/>
    </row>
    <row r="2721" spans="1:5" x14ac:dyDescent="0.15">
      <c r="A2721" s="2"/>
      <c r="B2721" s="31"/>
      <c r="C2721" s="2"/>
      <c r="D2721" s="2"/>
      <c r="E2721" s="26"/>
    </row>
    <row r="2722" spans="1:5" x14ac:dyDescent="0.15">
      <c r="A2722" s="2"/>
      <c r="B2722" s="31"/>
      <c r="C2722" s="2"/>
      <c r="D2722" s="2"/>
      <c r="E2722" s="26"/>
    </row>
    <row r="2723" spans="1:5" x14ac:dyDescent="0.15">
      <c r="A2723" s="2"/>
      <c r="B2723" s="31"/>
      <c r="C2723" s="2"/>
      <c r="D2723" s="2"/>
      <c r="E2723" s="26"/>
    </row>
    <row r="2724" spans="1:5" x14ac:dyDescent="0.15">
      <c r="A2724" s="2"/>
      <c r="B2724" s="31"/>
      <c r="C2724" s="2"/>
      <c r="D2724" s="2"/>
      <c r="E2724" s="26"/>
    </row>
    <row r="2725" spans="1:5" x14ac:dyDescent="0.15">
      <c r="A2725" s="2"/>
      <c r="B2725" s="31"/>
      <c r="C2725" s="2"/>
      <c r="D2725" s="2"/>
      <c r="E2725" s="26"/>
    </row>
    <row r="2726" spans="1:5" x14ac:dyDescent="0.15">
      <c r="A2726" s="2"/>
      <c r="B2726" s="31"/>
      <c r="C2726" s="2"/>
      <c r="D2726" s="2"/>
      <c r="E2726" s="26"/>
    </row>
    <row r="2727" spans="1:5" x14ac:dyDescent="0.15">
      <c r="A2727" s="2"/>
      <c r="B2727" s="31"/>
      <c r="C2727" s="2"/>
      <c r="D2727" s="2"/>
      <c r="E2727" s="26"/>
    </row>
    <row r="2728" spans="1:5" x14ac:dyDescent="0.15">
      <c r="A2728" s="2"/>
      <c r="B2728" s="31"/>
      <c r="C2728" s="2"/>
      <c r="D2728" s="2"/>
      <c r="E2728" s="26"/>
    </row>
    <row r="2729" spans="1:5" x14ac:dyDescent="0.15">
      <c r="A2729" s="2"/>
      <c r="B2729" s="31"/>
      <c r="C2729" s="2"/>
      <c r="D2729" s="2"/>
      <c r="E2729" s="26"/>
    </row>
    <row r="2730" spans="1:5" x14ac:dyDescent="0.15">
      <c r="A2730" s="2"/>
      <c r="B2730" s="31"/>
      <c r="C2730" s="2"/>
      <c r="D2730" s="2"/>
      <c r="E2730" s="26"/>
    </row>
    <row r="2731" spans="1:5" x14ac:dyDescent="0.15">
      <c r="A2731" s="2"/>
      <c r="B2731" s="31"/>
      <c r="C2731" s="2"/>
      <c r="D2731" s="2"/>
      <c r="E2731" s="26"/>
    </row>
    <row r="2732" spans="1:5" x14ac:dyDescent="0.15">
      <c r="A2732" s="2"/>
      <c r="B2732" s="31"/>
      <c r="C2732" s="2"/>
      <c r="D2732" s="2"/>
      <c r="E2732" s="26"/>
    </row>
    <row r="2733" spans="1:5" x14ac:dyDescent="0.15">
      <c r="A2733" s="2"/>
      <c r="B2733" s="31"/>
      <c r="C2733" s="2"/>
      <c r="D2733" s="2"/>
      <c r="E2733" s="26"/>
    </row>
    <row r="2734" spans="1:5" x14ac:dyDescent="0.15">
      <c r="A2734" s="2"/>
      <c r="B2734" s="31"/>
      <c r="C2734" s="2"/>
      <c r="D2734" s="2"/>
      <c r="E2734" s="26"/>
    </row>
    <row r="2735" spans="1:5" x14ac:dyDescent="0.15">
      <c r="A2735" s="2"/>
      <c r="B2735" s="31"/>
      <c r="C2735" s="2"/>
      <c r="D2735" s="2"/>
      <c r="E2735" s="26"/>
    </row>
    <row r="2736" spans="1:5" x14ac:dyDescent="0.15">
      <c r="A2736" s="2"/>
      <c r="B2736" s="31"/>
      <c r="C2736" s="2"/>
      <c r="D2736" s="2"/>
      <c r="E2736" s="26"/>
    </row>
    <row r="2737" spans="1:5" x14ac:dyDescent="0.15">
      <c r="A2737" s="2"/>
      <c r="B2737" s="31"/>
      <c r="C2737" s="2"/>
      <c r="D2737" s="2"/>
      <c r="E2737" s="26"/>
    </row>
    <row r="2738" spans="1:5" x14ac:dyDescent="0.15">
      <c r="A2738" s="2"/>
      <c r="B2738" s="31"/>
      <c r="C2738" s="2"/>
      <c r="D2738" s="2"/>
      <c r="E2738" s="26"/>
    </row>
    <row r="2739" spans="1:5" x14ac:dyDescent="0.15">
      <c r="A2739" s="2"/>
      <c r="B2739" s="31"/>
      <c r="C2739" s="2"/>
      <c r="D2739" s="2"/>
      <c r="E2739" s="26"/>
    </row>
    <row r="2740" spans="1:5" x14ac:dyDescent="0.15">
      <c r="A2740" s="2"/>
      <c r="B2740" s="31"/>
      <c r="C2740" s="2"/>
      <c r="D2740" s="2"/>
      <c r="E2740" s="26"/>
    </row>
    <row r="2741" spans="1:5" x14ac:dyDescent="0.15">
      <c r="A2741" s="2"/>
      <c r="B2741" s="31"/>
      <c r="C2741" s="2"/>
      <c r="D2741" s="2"/>
      <c r="E2741" s="26"/>
    </row>
    <row r="2742" spans="1:5" x14ac:dyDescent="0.15">
      <c r="A2742" s="2"/>
      <c r="B2742" s="31"/>
      <c r="C2742" s="2"/>
      <c r="D2742" s="2"/>
      <c r="E2742" s="26"/>
    </row>
    <row r="2743" spans="1:5" x14ac:dyDescent="0.15">
      <c r="A2743" s="2"/>
      <c r="B2743" s="31"/>
      <c r="C2743" s="2"/>
      <c r="D2743" s="2"/>
      <c r="E2743" s="26"/>
    </row>
    <row r="2744" spans="1:5" x14ac:dyDescent="0.15">
      <c r="A2744" s="2"/>
      <c r="B2744" s="31"/>
      <c r="C2744" s="2"/>
      <c r="D2744" s="2"/>
      <c r="E2744" s="26"/>
    </row>
    <row r="2745" spans="1:5" x14ac:dyDescent="0.15">
      <c r="A2745" s="2"/>
      <c r="B2745" s="31"/>
      <c r="C2745" s="2"/>
      <c r="D2745" s="2"/>
      <c r="E2745" s="26"/>
    </row>
    <row r="2746" spans="1:5" x14ac:dyDescent="0.15">
      <c r="A2746" s="2"/>
      <c r="B2746" s="31"/>
      <c r="C2746" s="2"/>
      <c r="D2746" s="2"/>
      <c r="E2746" s="26"/>
    </row>
    <row r="2747" spans="1:5" x14ac:dyDescent="0.15">
      <c r="A2747" s="2"/>
      <c r="B2747" s="31"/>
      <c r="C2747" s="2"/>
      <c r="D2747" s="2"/>
      <c r="E2747" s="26"/>
    </row>
    <row r="2748" spans="1:5" x14ac:dyDescent="0.15">
      <c r="A2748" s="2"/>
      <c r="B2748" s="31"/>
      <c r="C2748" s="2"/>
      <c r="D2748" s="2"/>
      <c r="E2748" s="26"/>
    </row>
    <row r="2749" spans="1:5" x14ac:dyDescent="0.15">
      <c r="A2749" s="2"/>
      <c r="B2749" s="31"/>
      <c r="C2749" s="2"/>
      <c r="D2749" s="2"/>
      <c r="E2749" s="26"/>
    </row>
    <row r="2750" spans="1:5" x14ac:dyDescent="0.15">
      <c r="A2750" s="2"/>
      <c r="B2750" s="31"/>
      <c r="C2750" s="2"/>
      <c r="D2750" s="2"/>
      <c r="E2750" s="26"/>
    </row>
    <row r="2751" spans="1:5" x14ac:dyDescent="0.15">
      <c r="A2751" s="2"/>
      <c r="B2751" s="31"/>
      <c r="C2751" s="2"/>
      <c r="D2751" s="2"/>
      <c r="E2751" s="26"/>
    </row>
    <row r="2752" spans="1:5" x14ac:dyDescent="0.15">
      <c r="A2752" s="2"/>
      <c r="B2752" s="31"/>
      <c r="C2752" s="2"/>
      <c r="D2752" s="2"/>
      <c r="E2752" s="26"/>
    </row>
    <row r="2753" spans="1:5" x14ac:dyDescent="0.15">
      <c r="A2753" s="2"/>
      <c r="B2753" s="31"/>
      <c r="C2753" s="2"/>
      <c r="D2753" s="2"/>
      <c r="E2753" s="26"/>
    </row>
    <row r="2754" spans="1:5" x14ac:dyDescent="0.15">
      <c r="A2754" s="2"/>
      <c r="B2754" s="31"/>
      <c r="C2754" s="2"/>
      <c r="D2754" s="2"/>
      <c r="E2754" s="26"/>
    </row>
    <row r="2755" spans="1:5" x14ac:dyDescent="0.15">
      <c r="A2755" s="2"/>
      <c r="B2755" s="31"/>
      <c r="C2755" s="2"/>
      <c r="D2755" s="2"/>
      <c r="E2755" s="26"/>
    </row>
    <row r="2756" spans="1:5" x14ac:dyDescent="0.15">
      <c r="A2756" s="2"/>
      <c r="B2756" s="31"/>
      <c r="C2756" s="2"/>
      <c r="D2756" s="2"/>
      <c r="E2756" s="26"/>
    </row>
    <row r="2757" spans="1:5" x14ac:dyDescent="0.15">
      <c r="A2757" s="2"/>
      <c r="B2757" s="31"/>
      <c r="C2757" s="2"/>
      <c r="D2757" s="2"/>
      <c r="E2757" s="26"/>
    </row>
    <row r="2758" spans="1:5" x14ac:dyDescent="0.15">
      <c r="A2758" s="2"/>
      <c r="B2758" s="31"/>
      <c r="C2758" s="2"/>
      <c r="D2758" s="2"/>
      <c r="E2758" s="26"/>
    </row>
    <row r="2759" spans="1:5" x14ac:dyDescent="0.15">
      <c r="A2759" s="2"/>
      <c r="B2759" s="31"/>
      <c r="C2759" s="2"/>
      <c r="D2759" s="2"/>
      <c r="E2759" s="26"/>
    </row>
    <row r="2760" spans="1:5" x14ac:dyDescent="0.15">
      <c r="A2760" s="2"/>
      <c r="B2760" s="31"/>
      <c r="C2760" s="2"/>
      <c r="D2760" s="2"/>
      <c r="E2760" s="26"/>
    </row>
    <row r="2761" spans="1:5" x14ac:dyDescent="0.15">
      <c r="A2761" s="2"/>
      <c r="B2761" s="31"/>
      <c r="C2761" s="2"/>
      <c r="D2761" s="2"/>
      <c r="E2761" s="26"/>
    </row>
    <row r="2762" spans="1:5" x14ac:dyDescent="0.15">
      <c r="A2762" s="2"/>
      <c r="B2762" s="31"/>
      <c r="C2762" s="2"/>
      <c r="D2762" s="2"/>
      <c r="E2762" s="26"/>
    </row>
    <row r="2763" spans="1:5" x14ac:dyDescent="0.15">
      <c r="A2763" s="2"/>
      <c r="B2763" s="31"/>
      <c r="C2763" s="2"/>
      <c r="D2763" s="2"/>
      <c r="E2763" s="26"/>
    </row>
    <row r="2764" spans="1:5" x14ac:dyDescent="0.15">
      <c r="A2764" s="2"/>
      <c r="B2764" s="31"/>
      <c r="C2764" s="2"/>
      <c r="D2764" s="2"/>
      <c r="E2764" s="26"/>
    </row>
    <row r="2765" spans="1:5" x14ac:dyDescent="0.15">
      <c r="A2765" s="2"/>
      <c r="B2765" s="31"/>
      <c r="C2765" s="2"/>
      <c r="D2765" s="2"/>
      <c r="E2765" s="26"/>
    </row>
    <row r="2766" spans="1:5" x14ac:dyDescent="0.15">
      <c r="A2766" s="2"/>
      <c r="B2766" s="31"/>
      <c r="C2766" s="2"/>
      <c r="D2766" s="2"/>
      <c r="E2766" s="26"/>
    </row>
    <row r="2767" spans="1:5" x14ac:dyDescent="0.15">
      <c r="A2767" s="2"/>
      <c r="B2767" s="31"/>
      <c r="C2767" s="2"/>
      <c r="D2767" s="2"/>
      <c r="E2767" s="26"/>
    </row>
    <row r="2768" spans="1:5" x14ac:dyDescent="0.15">
      <c r="A2768" s="2"/>
      <c r="B2768" s="31"/>
      <c r="C2768" s="2"/>
      <c r="D2768" s="2"/>
      <c r="E2768" s="26"/>
    </row>
    <row r="2769" spans="1:5" x14ac:dyDescent="0.15">
      <c r="A2769" s="2"/>
      <c r="B2769" s="31"/>
      <c r="C2769" s="2"/>
      <c r="D2769" s="2"/>
      <c r="E2769" s="26"/>
    </row>
    <row r="2770" spans="1:5" x14ac:dyDescent="0.15">
      <c r="A2770" s="2"/>
      <c r="B2770" s="31"/>
      <c r="C2770" s="2"/>
      <c r="D2770" s="2"/>
      <c r="E2770" s="26"/>
    </row>
    <row r="2771" spans="1:5" x14ac:dyDescent="0.15">
      <c r="A2771" s="2"/>
      <c r="B2771" s="31"/>
      <c r="C2771" s="2"/>
      <c r="D2771" s="2"/>
      <c r="E2771" s="26"/>
    </row>
    <row r="2772" spans="1:5" x14ac:dyDescent="0.15">
      <c r="A2772" s="2"/>
      <c r="B2772" s="31"/>
      <c r="C2772" s="2"/>
      <c r="D2772" s="2"/>
      <c r="E2772" s="26"/>
    </row>
    <row r="2773" spans="1:5" x14ac:dyDescent="0.15">
      <c r="A2773" s="2"/>
      <c r="B2773" s="31"/>
      <c r="C2773" s="2"/>
      <c r="D2773" s="2"/>
      <c r="E2773" s="26"/>
    </row>
    <row r="2774" spans="1:5" x14ac:dyDescent="0.15">
      <c r="A2774" s="2"/>
      <c r="B2774" s="31"/>
      <c r="C2774" s="2"/>
      <c r="D2774" s="2"/>
      <c r="E2774" s="26"/>
    </row>
    <row r="2775" spans="1:5" x14ac:dyDescent="0.15">
      <c r="A2775" s="2"/>
      <c r="B2775" s="31"/>
      <c r="C2775" s="2"/>
      <c r="D2775" s="2"/>
      <c r="E2775" s="26"/>
    </row>
    <row r="2776" spans="1:5" x14ac:dyDescent="0.15">
      <c r="A2776" s="2"/>
      <c r="B2776" s="31"/>
      <c r="C2776" s="2"/>
      <c r="D2776" s="2"/>
      <c r="E2776" s="26"/>
    </row>
    <row r="2777" spans="1:5" x14ac:dyDescent="0.15">
      <c r="A2777" s="2"/>
      <c r="B2777" s="31"/>
      <c r="C2777" s="2"/>
      <c r="D2777" s="2"/>
      <c r="E2777" s="26"/>
    </row>
    <row r="2778" spans="1:5" x14ac:dyDescent="0.15">
      <c r="A2778" s="2"/>
      <c r="B2778" s="31"/>
      <c r="C2778" s="2"/>
      <c r="D2778" s="2"/>
      <c r="E2778" s="26"/>
    </row>
    <row r="2779" spans="1:5" x14ac:dyDescent="0.15">
      <c r="A2779" s="2"/>
      <c r="B2779" s="31"/>
      <c r="C2779" s="2"/>
      <c r="D2779" s="2"/>
      <c r="E2779" s="26"/>
    </row>
    <row r="2780" spans="1:5" x14ac:dyDescent="0.15">
      <c r="A2780" s="2"/>
      <c r="B2780" s="31"/>
      <c r="C2780" s="2"/>
      <c r="D2780" s="2"/>
      <c r="E2780" s="26"/>
    </row>
    <row r="2781" spans="1:5" x14ac:dyDescent="0.15">
      <c r="A2781" s="2"/>
      <c r="B2781" s="31"/>
      <c r="C2781" s="2"/>
      <c r="D2781" s="2"/>
      <c r="E2781" s="26"/>
    </row>
    <row r="2782" spans="1:5" x14ac:dyDescent="0.15">
      <c r="A2782" s="2"/>
      <c r="B2782" s="31"/>
      <c r="C2782" s="2"/>
      <c r="D2782" s="2"/>
      <c r="E2782" s="26"/>
    </row>
    <row r="2783" spans="1:5" x14ac:dyDescent="0.15">
      <c r="A2783" s="2"/>
      <c r="B2783" s="31"/>
      <c r="C2783" s="2"/>
      <c r="D2783" s="2"/>
      <c r="E2783" s="26"/>
    </row>
    <row r="2784" spans="1:5" x14ac:dyDescent="0.15">
      <c r="A2784" s="2"/>
      <c r="B2784" s="31"/>
      <c r="C2784" s="2"/>
      <c r="D2784" s="2"/>
      <c r="E2784" s="26"/>
    </row>
    <row r="2785" spans="1:5" x14ac:dyDescent="0.15">
      <c r="A2785" s="2"/>
      <c r="B2785" s="31"/>
      <c r="C2785" s="2"/>
      <c r="D2785" s="2"/>
      <c r="E2785" s="26"/>
    </row>
    <row r="2786" spans="1:5" x14ac:dyDescent="0.15">
      <c r="A2786" s="2"/>
      <c r="B2786" s="31"/>
      <c r="C2786" s="2"/>
      <c r="D2786" s="2"/>
      <c r="E2786" s="26"/>
    </row>
    <row r="2787" spans="1:5" x14ac:dyDescent="0.15">
      <c r="A2787" s="2"/>
      <c r="B2787" s="31"/>
      <c r="C2787" s="2"/>
      <c r="D2787" s="2"/>
      <c r="E2787" s="26"/>
    </row>
    <row r="2788" spans="1:5" x14ac:dyDescent="0.15">
      <c r="A2788" s="2"/>
      <c r="B2788" s="31"/>
      <c r="C2788" s="2"/>
      <c r="D2788" s="2"/>
      <c r="E2788" s="26"/>
    </row>
    <row r="2789" spans="1:5" x14ac:dyDescent="0.15">
      <c r="A2789" s="2"/>
      <c r="B2789" s="31"/>
      <c r="C2789" s="2"/>
      <c r="D2789" s="2"/>
      <c r="E2789" s="26"/>
    </row>
    <row r="2790" spans="1:5" x14ac:dyDescent="0.15">
      <c r="A2790" s="2"/>
      <c r="B2790" s="31"/>
      <c r="C2790" s="2"/>
      <c r="D2790" s="2"/>
      <c r="E2790" s="26"/>
    </row>
    <row r="2791" spans="1:5" x14ac:dyDescent="0.15">
      <c r="A2791" s="2"/>
      <c r="B2791" s="31"/>
      <c r="C2791" s="2"/>
      <c r="D2791" s="2"/>
      <c r="E2791" s="26"/>
    </row>
    <row r="2792" spans="1:5" x14ac:dyDescent="0.15">
      <c r="A2792" s="2"/>
      <c r="B2792" s="31"/>
      <c r="C2792" s="2"/>
      <c r="D2792" s="2"/>
      <c r="E2792" s="26"/>
    </row>
    <row r="2793" spans="1:5" x14ac:dyDescent="0.15">
      <c r="A2793" s="2"/>
      <c r="B2793" s="31"/>
      <c r="C2793" s="2"/>
      <c r="D2793" s="2"/>
      <c r="E2793" s="26"/>
    </row>
    <row r="2794" spans="1:5" x14ac:dyDescent="0.15">
      <c r="A2794" s="2"/>
      <c r="B2794" s="31"/>
      <c r="C2794" s="2"/>
      <c r="D2794" s="2"/>
      <c r="E2794" s="26"/>
    </row>
    <row r="2795" spans="1:5" x14ac:dyDescent="0.15">
      <c r="A2795" s="2"/>
      <c r="B2795" s="31"/>
      <c r="C2795" s="2"/>
      <c r="D2795" s="2"/>
      <c r="E2795" s="26"/>
    </row>
    <row r="2796" spans="1:5" x14ac:dyDescent="0.15">
      <c r="A2796" s="2"/>
      <c r="B2796" s="31"/>
      <c r="C2796" s="2"/>
      <c r="D2796" s="2"/>
      <c r="E2796" s="26"/>
    </row>
    <row r="2797" spans="1:5" x14ac:dyDescent="0.15">
      <c r="A2797" s="2"/>
      <c r="B2797" s="31"/>
      <c r="C2797" s="2"/>
      <c r="D2797" s="2"/>
      <c r="E2797" s="26"/>
    </row>
    <row r="2798" spans="1:5" x14ac:dyDescent="0.15">
      <c r="A2798" s="2"/>
      <c r="B2798" s="31"/>
      <c r="C2798" s="2"/>
      <c r="D2798" s="2"/>
      <c r="E2798" s="26"/>
    </row>
    <row r="2799" spans="1:5" x14ac:dyDescent="0.15">
      <c r="A2799" s="2"/>
      <c r="B2799" s="31"/>
      <c r="C2799" s="2"/>
      <c r="D2799" s="2"/>
      <c r="E2799" s="26"/>
    </row>
    <row r="2800" spans="1:5" x14ac:dyDescent="0.15">
      <c r="A2800" s="2"/>
      <c r="B2800" s="31"/>
      <c r="C2800" s="2"/>
      <c r="D2800" s="2"/>
      <c r="E2800" s="26"/>
    </row>
    <row r="2801" spans="1:5" x14ac:dyDescent="0.15">
      <c r="A2801" s="2"/>
      <c r="B2801" s="31"/>
      <c r="C2801" s="2"/>
      <c r="D2801" s="2"/>
      <c r="E2801" s="26"/>
    </row>
    <row r="2802" spans="1:5" x14ac:dyDescent="0.15">
      <c r="A2802" s="2"/>
      <c r="B2802" s="31"/>
      <c r="C2802" s="2"/>
      <c r="D2802" s="2"/>
      <c r="E2802" s="26"/>
    </row>
    <row r="2803" spans="1:5" x14ac:dyDescent="0.15">
      <c r="A2803" s="2"/>
      <c r="B2803" s="31"/>
      <c r="C2803" s="2"/>
      <c r="D2803" s="2"/>
      <c r="E2803" s="26"/>
    </row>
    <row r="2804" spans="1:5" x14ac:dyDescent="0.15">
      <c r="A2804" s="2"/>
      <c r="B2804" s="31"/>
      <c r="C2804" s="2"/>
      <c r="D2804" s="2"/>
      <c r="E2804" s="26"/>
    </row>
    <row r="2805" spans="1:5" x14ac:dyDescent="0.15">
      <c r="A2805" s="2"/>
      <c r="B2805" s="31"/>
      <c r="C2805" s="2"/>
      <c r="D2805" s="2"/>
      <c r="E2805" s="26"/>
    </row>
    <row r="2806" spans="1:5" x14ac:dyDescent="0.15">
      <c r="A2806" s="2"/>
      <c r="B2806" s="31"/>
      <c r="C2806" s="2"/>
      <c r="D2806" s="2"/>
      <c r="E2806" s="26"/>
    </row>
    <row r="2807" spans="1:5" x14ac:dyDescent="0.15">
      <c r="A2807" s="2"/>
      <c r="B2807" s="31"/>
      <c r="C2807" s="2"/>
      <c r="D2807" s="2"/>
      <c r="E2807" s="26"/>
    </row>
    <row r="2808" spans="1:5" x14ac:dyDescent="0.15">
      <c r="A2808" s="2"/>
      <c r="B2808" s="31"/>
      <c r="C2808" s="2"/>
      <c r="D2808" s="2"/>
      <c r="E2808" s="26"/>
    </row>
    <row r="2809" spans="1:5" x14ac:dyDescent="0.15">
      <c r="A2809" s="2"/>
      <c r="B2809" s="31"/>
      <c r="C2809" s="2"/>
      <c r="D2809" s="2"/>
      <c r="E2809" s="26"/>
    </row>
    <row r="2810" spans="1:5" x14ac:dyDescent="0.15">
      <c r="A2810" s="2"/>
      <c r="B2810" s="31"/>
      <c r="C2810" s="2"/>
      <c r="D2810" s="2"/>
      <c r="E2810" s="26"/>
    </row>
    <row r="2811" spans="1:5" x14ac:dyDescent="0.15">
      <c r="A2811" s="2"/>
      <c r="B2811" s="31"/>
      <c r="C2811" s="2"/>
      <c r="D2811" s="2"/>
      <c r="E2811" s="26"/>
    </row>
    <row r="2812" spans="1:5" x14ac:dyDescent="0.15">
      <c r="A2812" s="2"/>
      <c r="B2812" s="31"/>
      <c r="C2812" s="2"/>
      <c r="D2812" s="2"/>
      <c r="E2812" s="26"/>
    </row>
    <row r="2813" spans="1:5" x14ac:dyDescent="0.15">
      <c r="A2813" s="2"/>
      <c r="B2813" s="31"/>
      <c r="C2813" s="2"/>
      <c r="D2813" s="2"/>
      <c r="E2813" s="26"/>
    </row>
    <row r="2814" spans="1:5" x14ac:dyDescent="0.15">
      <c r="A2814" s="2"/>
      <c r="B2814" s="31"/>
      <c r="C2814" s="2"/>
      <c r="D2814" s="2"/>
      <c r="E2814" s="26"/>
    </row>
    <row r="2815" spans="1:5" x14ac:dyDescent="0.15">
      <c r="A2815" s="2"/>
      <c r="B2815" s="31"/>
      <c r="C2815" s="2"/>
      <c r="D2815" s="2"/>
      <c r="E2815" s="26"/>
    </row>
    <row r="2816" spans="1:5" x14ac:dyDescent="0.15">
      <c r="A2816" s="2"/>
      <c r="B2816" s="31"/>
      <c r="C2816" s="2"/>
      <c r="D2816" s="2"/>
      <c r="E2816" s="26"/>
    </row>
    <row r="2817" spans="1:5" x14ac:dyDescent="0.15">
      <c r="A2817" s="2"/>
      <c r="B2817" s="31"/>
      <c r="C2817" s="2"/>
      <c r="D2817" s="2"/>
      <c r="E2817" s="26"/>
    </row>
    <row r="2818" spans="1:5" x14ac:dyDescent="0.15">
      <c r="A2818" s="2"/>
      <c r="B2818" s="31"/>
      <c r="C2818" s="2"/>
      <c r="D2818" s="2"/>
      <c r="E2818" s="26"/>
    </row>
    <row r="2819" spans="1:5" x14ac:dyDescent="0.15">
      <c r="A2819" s="2"/>
      <c r="B2819" s="31"/>
      <c r="C2819" s="2"/>
      <c r="D2819" s="2"/>
      <c r="E2819" s="26"/>
    </row>
    <row r="2820" spans="1:5" x14ac:dyDescent="0.15">
      <c r="A2820" s="2"/>
      <c r="B2820" s="31"/>
      <c r="C2820" s="2"/>
      <c r="D2820" s="2"/>
      <c r="E2820" s="26"/>
    </row>
    <row r="2821" spans="1:5" x14ac:dyDescent="0.15">
      <c r="A2821" s="2"/>
      <c r="B2821" s="31"/>
      <c r="C2821" s="2"/>
      <c r="D2821" s="2"/>
      <c r="E2821" s="26"/>
    </row>
    <row r="2822" spans="1:5" x14ac:dyDescent="0.15">
      <c r="A2822" s="2"/>
      <c r="B2822" s="31"/>
      <c r="C2822" s="2"/>
      <c r="D2822" s="2"/>
      <c r="E2822" s="26"/>
    </row>
    <row r="2823" spans="1:5" x14ac:dyDescent="0.15">
      <c r="A2823" s="2"/>
      <c r="B2823" s="31"/>
      <c r="C2823" s="2"/>
      <c r="D2823" s="2"/>
      <c r="E2823" s="26"/>
    </row>
    <row r="2824" spans="1:5" x14ac:dyDescent="0.15">
      <c r="A2824" s="2"/>
      <c r="B2824" s="31"/>
      <c r="C2824" s="2"/>
      <c r="D2824" s="2"/>
      <c r="E2824" s="26"/>
    </row>
    <row r="2825" spans="1:5" x14ac:dyDescent="0.15">
      <c r="A2825" s="2"/>
      <c r="B2825" s="31"/>
      <c r="C2825" s="2"/>
      <c r="D2825" s="2"/>
      <c r="E2825" s="26"/>
    </row>
    <row r="2826" spans="1:5" x14ac:dyDescent="0.15">
      <c r="A2826" s="2"/>
      <c r="B2826" s="31"/>
      <c r="C2826" s="2"/>
      <c r="D2826" s="2"/>
      <c r="E2826" s="26"/>
    </row>
    <row r="2827" spans="1:5" x14ac:dyDescent="0.15">
      <c r="A2827" s="2"/>
      <c r="B2827" s="31"/>
      <c r="C2827" s="2"/>
      <c r="D2827" s="2"/>
      <c r="E2827" s="26"/>
    </row>
    <row r="2828" spans="1:5" x14ac:dyDescent="0.15">
      <c r="A2828" s="2"/>
      <c r="B2828" s="31"/>
      <c r="C2828" s="2"/>
      <c r="D2828" s="2"/>
      <c r="E2828" s="26"/>
    </row>
    <row r="2829" spans="1:5" x14ac:dyDescent="0.15">
      <c r="A2829" s="2"/>
      <c r="B2829" s="31"/>
      <c r="C2829" s="2"/>
      <c r="D2829" s="2"/>
      <c r="E2829" s="26"/>
    </row>
    <row r="2830" spans="1:5" x14ac:dyDescent="0.15">
      <c r="A2830" s="2"/>
      <c r="B2830" s="31"/>
      <c r="C2830" s="2"/>
      <c r="D2830" s="2"/>
      <c r="E2830" s="26"/>
    </row>
    <row r="2831" spans="1:5" x14ac:dyDescent="0.15">
      <c r="A2831" s="2"/>
      <c r="B2831" s="31"/>
      <c r="C2831" s="2"/>
      <c r="D2831" s="2"/>
      <c r="E2831" s="26"/>
    </row>
    <row r="2832" spans="1:5" x14ac:dyDescent="0.15">
      <c r="A2832" s="2"/>
      <c r="B2832" s="31"/>
      <c r="C2832" s="2"/>
      <c r="D2832" s="2"/>
      <c r="E2832" s="26"/>
    </row>
    <row r="2833" spans="1:5" x14ac:dyDescent="0.15">
      <c r="A2833" s="2"/>
      <c r="B2833" s="31"/>
      <c r="C2833" s="2"/>
      <c r="D2833" s="2"/>
      <c r="E2833" s="26"/>
    </row>
    <row r="2834" spans="1:5" x14ac:dyDescent="0.15">
      <c r="A2834" s="2"/>
      <c r="B2834" s="31"/>
      <c r="C2834" s="2"/>
      <c r="D2834" s="2"/>
      <c r="E2834" s="26"/>
    </row>
    <row r="2835" spans="1:5" x14ac:dyDescent="0.15">
      <c r="A2835" s="2"/>
      <c r="B2835" s="31"/>
      <c r="C2835" s="2"/>
      <c r="D2835" s="2"/>
      <c r="E2835" s="26"/>
    </row>
    <row r="2836" spans="1:5" x14ac:dyDescent="0.15">
      <c r="A2836" s="2"/>
      <c r="B2836" s="31"/>
      <c r="C2836" s="2"/>
      <c r="D2836" s="2"/>
      <c r="E2836" s="26"/>
    </row>
    <row r="2837" spans="1:5" x14ac:dyDescent="0.15">
      <c r="A2837" s="2"/>
      <c r="B2837" s="31"/>
      <c r="C2837" s="2"/>
      <c r="D2837" s="2"/>
      <c r="E2837" s="26"/>
    </row>
    <row r="2838" spans="1:5" x14ac:dyDescent="0.15">
      <c r="A2838" s="2"/>
      <c r="B2838" s="31"/>
      <c r="C2838" s="2"/>
      <c r="D2838" s="2"/>
      <c r="E2838" s="26"/>
    </row>
    <row r="2839" spans="1:5" x14ac:dyDescent="0.15">
      <c r="A2839" s="2"/>
      <c r="B2839" s="31"/>
      <c r="C2839" s="2"/>
      <c r="D2839" s="2"/>
      <c r="E2839" s="26"/>
    </row>
    <row r="2840" spans="1:5" x14ac:dyDescent="0.15">
      <c r="A2840" s="2"/>
      <c r="B2840" s="31"/>
      <c r="C2840" s="2"/>
      <c r="D2840" s="2"/>
      <c r="E2840" s="26"/>
    </row>
    <row r="2841" spans="1:5" x14ac:dyDescent="0.15">
      <c r="A2841" s="2"/>
      <c r="B2841" s="31"/>
      <c r="C2841" s="2"/>
      <c r="D2841" s="2"/>
      <c r="E2841" s="26"/>
    </row>
    <row r="2842" spans="1:5" x14ac:dyDescent="0.15">
      <c r="A2842" s="2"/>
      <c r="B2842" s="31"/>
      <c r="C2842" s="2"/>
      <c r="D2842" s="2"/>
      <c r="E2842" s="26"/>
    </row>
    <row r="2843" spans="1:5" x14ac:dyDescent="0.15">
      <c r="A2843" s="2"/>
      <c r="B2843" s="31"/>
      <c r="C2843" s="2"/>
      <c r="D2843" s="2"/>
      <c r="E2843" s="26"/>
    </row>
    <row r="2844" spans="1:5" x14ac:dyDescent="0.15">
      <c r="A2844" s="2"/>
      <c r="B2844" s="31"/>
      <c r="C2844" s="2"/>
      <c r="D2844" s="2"/>
      <c r="E2844" s="26"/>
    </row>
    <row r="2845" spans="1:5" x14ac:dyDescent="0.15">
      <c r="A2845" s="2"/>
      <c r="B2845" s="31"/>
      <c r="C2845" s="2"/>
      <c r="D2845" s="2"/>
      <c r="E2845" s="26"/>
    </row>
    <row r="2846" spans="1:5" x14ac:dyDescent="0.15">
      <c r="A2846" s="2"/>
      <c r="B2846" s="31"/>
      <c r="C2846" s="2"/>
      <c r="D2846" s="2"/>
      <c r="E2846" s="26"/>
    </row>
    <row r="2847" spans="1:5" x14ac:dyDescent="0.15">
      <c r="A2847" s="2"/>
      <c r="B2847" s="31"/>
      <c r="C2847" s="2"/>
      <c r="D2847" s="2"/>
      <c r="E2847" s="26"/>
    </row>
    <row r="2848" spans="1:5" x14ac:dyDescent="0.15">
      <c r="A2848" s="2"/>
      <c r="B2848" s="31"/>
      <c r="C2848" s="2"/>
      <c r="D2848" s="2"/>
      <c r="E2848" s="26"/>
    </row>
    <row r="2849" spans="1:5" x14ac:dyDescent="0.15">
      <c r="A2849" s="2"/>
      <c r="B2849" s="31"/>
      <c r="C2849" s="2"/>
      <c r="D2849" s="2"/>
      <c r="E2849" s="26"/>
    </row>
    <row r="2850" spans="1:5" x14ac:dyDescent="0.15">
      <c r="A2850" s="2"/>
      <c r="B2850" s="31"/>
      <c r="C2850" s="2"/>
      <c r="D2850" s="2"/>
      <c r="E2850" s="26"/>
    </row>
    <row r="2851" spans="1:5" x14ac:dyDescent="0.15">
      <c r="A2851" s="2"/>
      <c r="B2851" s="31"/>
      <c r="C2851" s="2"/>
      <c r="D2851" s="2"/>
      <c r="E2851" s="26"/>
    </row>
    <row r="2852" spans="1:5" x14ac:dyDescent="0.15">
      <c r="A2852" s="2"/>
      <c r="B2852" s="31"/>
      <c r="C2852" s="2"/>
      <c r="D2852" s="2"/>
      <c r="E2852" s="26"/>
    </row>
    <row r="2853" spans="1:5" x14ac:dyDescent="0.15">
      <c r="A2853" s="2"/>
      <c r="B2853" s="31"/>
      <c r="C2853" s="2"/>
      <c r="D2853" s="2"/>
      <c r="E2853" s="26"/>
    </row>
    <row r="2854" spans="1:5" x14ac:dyDescent="0.15">
      <c r="A2854" s="2"/>
      <c r="B2854" s="31"/>
      <c r="C2854" s="2"/>
      <c r="D2854" s="2"/>
      <c r="E2854" s="26"/>
    </row>
    <row r="2855" spans="1:5" x14ac:dyDescent="0.15">
      <c r="A2855" s="2"/>
      <c r="B2855" s="31"/>
      <c r="C2855" s="2"/>
      <c r="D2855" s="2"/>
      <c r="E2855" s="26"/>
    </row>
    <row r="2856" spans="1:5" x14ac:dyDescent="0.15">
      <c r="A2856" s="2"/>
      <c r="B2856" s="31"/>
      <c r="C2856" s="2"/>
      <c r="D2856" s="2"/>
      <c r="E2856" s="26"/>
    </row>
    <row r="2857" spans="1:5" x14ac:dyDescent="0.15">
      <c r="A2857" s="2"/>
      <c r="B2857" s="31"/>
      <c r="C2857" s="2"/>
      <c r="D2857" s="2"/>
      <c r="E2857" s="26"/>
    </row>
    <row r="2858" spans="1:5" x14ac:dyDescent="0.15">
      <c r="A2858" s="2"/>
      <c r="B2858" s="31"/>
      <c r="C2858" s="2"/>
      <c r="D2858" s="2"/>
      <c r="E2858" s="26"/>
    </row>
    <row r="2859" spans="1:5" x14ac:dyDescent="0.15">
      <c r="A2859" s="2"/>
      <c r="B2859" s="31"/>
      <c r="C2859" s="2"/>
      <c r="D2859" s="2"/>
      <c r="E2859" s="26"/>
    </row>
    <row r="2860" spans="1:5" x14ac:dyDescent="0.15">
      <c r="A2860" s="2"/>
      <c r="B2860" s="31"/>
      <c r="C2860" s="2"/>
      <c r="D2860" s="2"/>
      <c r="E2860" s="26"/>
    </row>
    <row r="2861" spans="1:5" x14ac:dyDescent="0.15">
      <c r="A2861" s="2"/>
      <c r="B2861" s="31"/>
      <c r="C2861" s="2"/>
      <c r="D2861" s="2"/>
      <c r="E2861" s="26"/>
    </row>
    <row r="2862" spans="1:5" x14ac:dyDescent="0.15">
      <c r="A2862" s="2"/>
      <c r="B2862" s="31"/>
      <c r="C2862" s="2"/>
      <c r="D2862" s="2"/>
      <c r="E2862" s="26"/>
    </row>
    <row r="2863" spans="1:5" x14ac:dyDescent="0.15">
      <c r="A2863" s="2"/>
      <c r="B2863" s="31"/>
      <c r="C2863" s="2"/>
      <c r="D2863" s="2"/>
      <c r="E2863" s="26"/>
    </row>
    <row r="2864" spans="1:5" x14ac:dyDescent="0.15">
      <c r="A2864" s="2"/>
      <c r="B2864" s="31"/>
      <c r="C2864" s="2"/>
      <c r="D2864" s="2"/>
      <c r="E2864" s="26"/>
    </row>
    <row r="2865" spans="1:5" x14ac:dyDescent="0.15">
      <c r="A2865" s="2"/>
      <c r="B2865" s="31"/>
      <c r="C2865" s="2"/>
      <c r="D2865" s="2"/>
      <c r="E2865" s="26"/>
    </row>
    <row r="2866" spans="1:5" x14ac:dyDescent="0.15">
      <c r="A2866" s="2"/>
      <c r="B2866" s="31"/>
      <c r="C2866" s="2"/>
      <c r="D2866" s="2"/>
      <c r="E2866" s="26"/>
    </row>
    <row r="2867" spans="1:5" x14ac:dyDescent="0.15">
      <c r="A2867" s="2"/>
      <c r="B2867" s="31"/>
      <c r="C2867" s="2"/>
      <c r="D2867" s="2"/>
      <c r="E2867" s="26"/>
    </row>
    <row r="2868" spans="1:5" x14ac:dyDescent="0.15">
      <c r="A2868" s="2"/>
      <c r="B2868" s="31"/>
      <c r="C2868" s="2"/>
      <c r="D2868" s="2"/>
      <c r="E2868" s="26"/>
    </row>
    <row r="2869" spans="1:5" x14ac:dyDescent="0.15">
      <c r="A2869" s="2"/>
      <c r="B2869" s="31"/>
      <c r="C2869" s="2"/>
      <c r="D2869" s="2"/>
      <c r="E2869" s="26"/>
    </row>
    <row r="2870" spans="1:5" x14ac:dyDescent="0.15">
      <c r="A2870" s="2"/>
      <c r="B2870" s="31"/>
      <c r="C2870" s="2"/>
      <c r="D2870" s="2"/>
      <c r="E2870" s="26"/>
    </row>
    <row r="2871" spans="1:5" x14ac:dyDescent="0.15">
      <c r="A2871" s="2"/>
      <c r="B2871" s="31"/>
      <c r="C2871" s="2"/>
      <c r="D2871" s="2"/>
      <c r="E2871" s="26"/>
    </row>
    <row r="2872" spans="1:5" x14ac:dyDescent="0.15">
      <c r="A2872" s="2"/>
      <c r="B2872" s="31"/>
      <c r="C2872" s="2"/>
      <c r="D2872" s="2"/>
      <c r="E2872" s="26"/>
    </row>
    <row r="2873" spans="1:5" x14ac:dyDescent="0.15">
      <c r="A2873" s="2"/>
      <c r="B2873" s="31"/>
      <c r="C2873" s="2"/>
      <c r="D2873" s="2"/>
      <c r="E2873" s="26"/>
    </row>
    <row r="2874" spans="1:5" x14ac:dyDescent="0.15">
      <c r="A2874" s="2"/>
      <c r="B2874" s="31"/>
      <c r="C2874" s="2"/>
      <c r="D2874" s="2"/>
      <c r="E2874" s="26"/>
    </row>
    <row r="2875" spans="1:5" x14ac:dyDescent="0.15">
      <c r="A2875" s="2"/>
      <c r="B2875" s="31"/>
      <c r="C2875" s="2"/>
      <c r="D2875" s="2"/>
      <c r="E2875" s="26"/>
    </row>
    <row r="2876" spans="1:5" x14ac:dyDescent="0.15">
      <c r="A2876" s="2"/>
      <c r="B2876" s="31"/>
      <c r="C2876" s="2"/>
      <c r="D2876" s="2"/>
      <c r="E2876" s="26"/>
    </row>
    <row r="2877" spans="1:5" x14ac:dyDescent="0.15">
      <c r="A2877" s="2"/>
      <c r="B2877" s="31"/>
      <c r="C2877" s="2"/>
      <c r="D2877" s="2"/>
      <c r="E2877" s="26"/>
    </row>
    <row r="2878" spans="1:5" x14ac:dyDescent="0.15">
      <c r="A2878" s="2"/>
      <c r="B2878" s="31"/>
      <c r="C2878" s="2"/>
      <c r="D2878" s="2"/>
      <c r="E2878" s="26"/>
    </row>
    <row r="2879" spans="1:5" x14ac:dyDescent="0.15">
      <c r="A2879" s="2"/>
      <c r="B2879" s="31"/>
      <c r="C2879" s="2"/>
      <c r="D2879" s="2"/>
      <c r="E2879" s="26"/>
    </row>
    <row r="2880" spans="1:5" x14ac:dyDescent="0.15">
      <c r="A2880" s="2"/>
      <c r="B2880" s="31"/>
      <c r="C2880" s="2"/>
      <c r="D2880" s="2"/>
      <c r="E2880" s="26"/>
    </row>
    <row r="2881" spans="1:5" x14ac:dyDescent="0.15">
      <c r="A2881" s="2"/>
      <c r="B2881" s="31"/>
      <c r="C2881" s="2"/>
      <c r="D2881" s="2"/>
      <c r="E2881" s="26"/>
    </row>
    <row r="2882" spans="1:5" x14ac:dyDescent="0.15">
      <c r="A2882" s="2"/>
      <c r="B2882" s="31"/>
      <c r="C2882" s="2"/>
      <c r="D2882" s="2"/>
      <c r="E2882" s="26"/>
    </row>
    <row r="2883" spans="1:5" x14ac:dyDescent="0.15">
      <c r="A2883" s="2"/>
      <c r="B2883" s="31"/>
      <c r="C2883" s="2"/>
      <c r="D2883" s="2"/>
      <c r="E2883" s="26"/>
    </row>
    <row r="2884" spans="1:5" x14ac:dyDescent="0.15">
      <c r="A2884" s="2"/>
      <c r="B2884" s="31"/>
      <c r="C2884" s="2"/>
      <c r="D2884" s="2"/>
      <c r="E2884" s="26"/>
    </row>
    <row r="2885" spans="1:5" x14ac:dyDescent="0.15">
      <c r="A2885" s="2"/>
      <c r="B2885" s="31"/>
      <c r="C2885" s="2"/>
      <c r="D2885" s="2"/>
      <c r="E2885" s="26"/>
    </row>
    <row r="2886" spans="1:5" x14ac:dyDescent="0.15">
      <c r="A2886" s="2"/>
      <c r="B2886" s="31"/>
      <c r="C2886" s="2"/>
      <c r="D2886" s="2"/>
      <c r="E2886" s="26"/>
    </row>
    <row r="2887" spans="1:5" x14ac:dyDescent="0.15">
      <c r="A2887" s="2"/>
      <c r="B2887" s="31"/>
      <c r="C2887" s="2"/>
      <c r="D2887" s="2"/>
      <c r="E2887" s="26"/>
    </row>
    <row r="2888" spans="1:5" x14ac:dyDescent="0.15">
      <c r="A2888" s="2"/>
      <c r="B2888" s="31"/>
      <c r="C2888" s="2"/>
      <c r="D2888" s="2"/>
      <c r="E2888" s="26"/>
    </row>
    <row r="2889" spans="1:5" x14ac:dyDescent="0.15">
      <c r="A2889" s="2"/>
      <c r="B2889" s="31"/>
      <c r="C2889" s="2"/>
      <c r="D2889" s="2"/>
      <c r="E2889" s="26"/>
    </row>
    <row r="2890" spans="1:5" x14ac:dyDescent="0.15">
      <c r="A2890" s="2"/>
      <c r="B2890" s="31"/>
      <c r="C2890" s="2"/>
      <c r="D2890" s="2"/>
      <c r="E2890" s="26"/>
    </row>
    <row r="2891" spans="1:5" x14ac:dyDescent="0.15">
      <c r="A2891" s="2"/>
      <c r="B2891" s="31"/>
      <c r="C2891" s="2"/>
      <c r="D2891" s="2"/>
      <c r="E2891" s="26"/>
    </row>
    <row r="2892" spans="1:5" x14ac:dyDescent="0.15">
      <c r="A2892" s="2"/>
      <c r="B2892" s="31"/>
      <c r="C2892" s="2"/>
      <c r="D2892" s="2"/>
      <c r="E2892" s="26"/>
    </row>
    <row r="2893" spans="1:5" x14ac:dyDescent="0.15">
      <c r="A2893" s="2"/>
      <c r="B2893" s="31"/>
      <c r="C2893" s="2"/>
      <c r="D2893" s="2"/>
      <c r="E2893" s="26"/>
    </row>
    <row r="2894" spans="1:5" x14ac:dyDescent="0.15">
      <c r="A2894" s="2"/>
      <c r="B2894" s="31"/>
      <c r="C2894" s="2"/>
      <c r="D2894" s="2"/>
      <c r="E2894" s="26"/>
    </row>
    <row r="2895" spans="1:5" x14ac:dyDescent="0.15">
      <c r="A2895" s="2"/>
      <c r="B2895" s="31"/>
      <c r="C2895" s="2"/>
      <c r="D2895" s="2"/>
      <c r="E2895" s="26"/>
    </row>
    <row r="2896" spans="1:5" x14ac:dyDescent="0.15">
      <c r="A2896" s="2"/>
      <c r="B2896" s="31"/>
      <c r="C2896" s="2"/>
      <c r="D2896" s="2"/>
      <c r="E2896" s="26"/>
    </row>
    <row r="2897" spans="1:5" x14ac:dyDescent="0.15">
      <c r="A2897" s="2"/>
      <c r="B2897" s="31"/>
      <c r="C2897" s="2"/>
      <c r="D2897" s="2"/>
      <c r="E2897" s="26"/>
    </row>
    <row r="2898" spans="1:5" x14ac:dyDescent="0.15">
      <c r="A2898" s="2"/>
      <c r="B2898" s="31"/>
      <c r="C2898" s="2"/>
      <c r="D2898" s="2"/>
      <c r="E2898" s="26"/>
    </row>
    <row r="2899" spans="1:5" x14ac:dyDescent="0.15">
      <c r="A2899" s="2"/>
      <c r="B2899" s="31"/>
      <c r="C2899" s="2"/>
      <c r="D2899" s="2"/>
      <c r="E2899" s="26"/>
    </row>
    <row r="2900" spans="1:5" x14ac:dyDescent="0.15">
      <c r="A2900" s="2"/>
      <c r="B2900" s="31"/>
      <c r="C2900" s="2"/>
      <c r="D2900" s="2"/>
      <c r="E2900" s="26"/>
    </row>
    <row r="2901" spans="1:5" x14ac:dyDescent="0.15">
      <c r="A2901" s="2"/>
      <c r="B2901" s="31"/>
      <c r="C2901" s="2"/>
      <c r="D2901" s="2"/>
      <c r="E2901" s="26"/>
    </row>
    <row r="2902" spans="1:5" x14ac:dyDescent="0.15">
      <c r="A2902" s="2"/>
      <c r="B2902" s="31"/>
      <c r="C2902" s="2"/>
      <c r="D2902" s="2"/>
      <c r="E2902" s="26"/>
    </row>
    <row r="2903" spans="1:5" x14ac:dyDescent="0.15">
      <c r="A2903" s="2"/>
      <c r="B2903" s="31"/>
      <c r="C2903" s="2"/>
      <c r="D2903" s="2"/>
      <c r="E2903" s="26"/>
    </row>
    <row r="2904" spans="1:5" x14ac:dyDescent="0.15">
      <c r="A2904" s="2"/>
      <c r="B2904" s="31"/>
      <c r="C2904" s="2"/>
      <c r="D2904" s="2"/>
      <c r="E2904" s="26"/>
    </row>
    <row r="2905" spans="1:5" x14ac:dyDescent="0.15">
      <c r="A2905" s="2"/>
      <c r="B2905" s="31"/>
      <c r="C2905" s="2"/>
      <c r="D2905" s="2"/>
      <c r="E2905" s="26"/>
    </row>
    <row r="2906" spans="1:5" x14ac:dyDescent="0.15">
      <c r="A2906" s="2"/>
      <c r="B2906" s="31"/>
      <c r="C2906" s="2"/>
      <c r="D2906" s="2"/>
      <c r="E2906" s="26"/>
    </row>
    <row r="2907" spans="1:5" x14ac:dyDescent="0.15">
      <c r="A2907" s="2"/>
      <c r="B2907" s="31"/>
      <c r="C2907" s="2"/>
      <c r="D2907" s="2"/>
      <c r="E2907" s="26"/>
    </row>
    <row r="2908" spans="1:5" x14ac:dyDescent="0.15">
      <c r="A2908" s="2"/>
      <c r="B2908" s="31"/>
      <c r="C2908" s="2"/>
      <c r="D2908" s="2"/>
      <c r="E2908" s="26"/>
    </row>
    <row r="2909" spans="1:5" x14ac:dyDescent="0.15">
      <c r="A2909" s="2"/>
      <c r="B2909" s="31"/>
      <c r="C2909" s="2"/>
      <c r="D2909" s="2"/>
      <c r="E2909" s="26"/>
    </row>
    <row r="2910" spans="1:5" x14ac:dyDescent="0.15">
      <c r="A2910" s="2"/>
      <c r="B2910" s="31"/>
      <c r="C2910" s="2"/>
      <c r="D2910" s="2"/>
      <c r="E2910" s="26"/>
    </row>
    <row r="2911" spans="1:5" x14ac:dyDescent="0.15">
      <c r="A2911" s="2"/>
      <c r="B2911" s="31"/>
      <c r="C2911" s="2"/>
      <c r="D2911" s="2"/>
      <c r="E2911" s="26"/>
    </row>
    <row r="2912" spans="1:5" x14ac:dyDescent="0.15">
      <c r="A2912" s="2"/>
      <c r="B2912" s="31"/>
      <c r="C2912" s="2"/>
      <c r="D2912" s="2"/>
      <c r="E2912" s="26"/>
    </row>
    <row r="2913" spans="1:5" x14ac:dyDescent="0.15">
      <c r="A2913" s="2"/>
      <c r="B2913" s="31"/>
      <c r="C2913" s="2"/>
      <c r="D2913" s="2"/>
      <c r="E2913" s="26"/>
    </row>
    <row r="2914" spans="1:5" x14ac:dyDescent="0.15">
      <c r="A2914" s="2"/>
      <c r="B2914" s="31"/>
      <c r="C2914" s="2"/>
      <c r="D2914" s="2"/>
      <c r="E2914" s="26"/>
    </row>
    <row r="2915" spans="1:5" x14ac:dyDescent="0.15">
      <c r="A2915" s="2"/>
      <c r="B2915" s="31"/>
      <c r="C2915" s="2"/>
      <c r="D2915" s="2"/>
      <c r="E2915" s="26"/>
    </row>
    <row r="2916" spans="1:5" x14ac:dyDescent="0.15">
      <c r="A2916" s="2"/>
      <c r="B2916" s="31"/>
      <c r="C2916" s="2"/>
      <c r="D2916" s="2"/>
      <c r="E2916" s="26"/>
    </row>
    <row r="2917" spans="1:5" x14ac:dyDescent="0.15">
      <c r="A2917" s="2"/>
      <c r="B2917" s="31"/>
      <c r="C2917" s="2"/>
      <c r="D2917" s="2"/>
      <c r="E2917" s="26"/>
    </row>
    <row r="2918" spans="1:5" x14ac:dyDescent="0.15">
      <c r="A2918" s="2"/>
      <c r="B2918" s="31"/>
      <c r="C2918" s="2"/>
      <c r="D2918" s="2"/>
      <c r="E2918" s="26"/>
    </row>
    <row r="2919" spans="1:5" x14ac:dyDescent="0.15">
      <c r="A2919" s="2"/>
      <c r="B2919" s="31"/>
      <c r="C2919" s="2"/>
      <c r="D2919" s="2"/>
      <c r="E2919" s="26"/>
    </row>
    <row r="2920" spans="1:5" x14ac:dyDescent="0.15">
      <c r="A2920" s="2"/>
      <c r="B2920" s="31"/>
      <c r="C2920" s="2"/>
      <c r="D2920" s="2"/>
      <c r="E2920" s="26"/>
    </row>
    <row r="2921" spans="1:5" x14ac:dyDescent="0.15">
      <c r="A2921" s="2"/>
      <c r="B2921" s="31"/>
      <c r="C2921" s="2"/>
      <c r="D2921" s="2"/>
      <c r="E2921" s="26"/>
    </row>
    <row r="2922" spans="1:5" x14ac:dyDescent="0.15">
      <c r="A2922" s="2"/>
      <c r="B2922" s="31"/>
      <c r="C2922" s="2"/>
      <c r="D2922" s="2"/>
      <c r="E2922" s="26"/>
    </row>
    <row r="2923" spans="1:5" x14ac:dyDescent="0.15">
      <c r="A2923" s="2"/>
      <c r="B2923" s="31"/>
      <c r="C2923" s="2"/>
      <c r="D2923" s="2"/>
      <c r="E2923" s="26"/>
    </row>
    <row r="2924" spans="1:5" x14ac:dyDescent="0.15">
      <c r="A2924" s="2"/>
      <c r="B2924" s="31"/>
      <c r="C2924" s="2"/>
      <c r="D2924" s="2"/>
      <c r="E2924" s="26"/>
    </row>
    <row r="2925" spans="1:5" x14ac:dyDescent="0.15">
      <c r="A2925" s="2"/>
      <c r="B2925" s="31"/>
      <c r="C2925" s="2"/>
      <c r="D2925" s="2"/>
      <c r="E2925" s="26"/>
    </row>
    <row r="2926" spans="1:5" x14ac:dyDescent="0.15">
      <c r="A2926" s="2"/>
      <c r="B2926" s="31"/>
      <c r="C2926" s="2"/>
      <c r="D2926" s="2"/>
      <c r="E2926" s="26"/>
    </row>
    <row r="2927" spans="1:5" x14ac:dyDescent="0.15">
      <c r="A2927" s="2"/>
      <c r="B2927" s="31"/>
      <c r="C2927" s="2"/>
      <c r="D2927" s="2"/>
      <c r="E2927" s="26"/>
    </row>
    <row r="2928" spans="1:5" x14ac:dyDescent="0.15">
      <c r="A2928" s="2"/>
      <c r="B2928" s="31"/>
      <c r="C2928" s="2"/>
      <c r="D2928" s="2"/>
      <c r="E2928" s="26"/>
    </row>
    <row r="2929" spans="1:5" x14ac:dyDescent="0.15">
      <c r="A2929" s="2"/>
      <c r="B2929" s="31"/>
      <c r="C2929" s="2"/>
      <c r="D2929" s="2"/>
      <c r="E2929" s="26"/>
    </row>
    <row r="2930" spans="1:5" x14ac:dyDescent="0.15">
      <c r="A2930" s="2"/>
      <c r="B2930" s="31"/>
      <c r="C2930" s="2"/>
      <c r="D2930" s="2"/>
      <c r="E2930" s="26"/>
    </row>
    <row r="2931" spans="1:5" x14ac:dyDescent="0.15">
      <c r="A2931" s="2"/>
      <c r="B2931" s="31"/>
      <c r="C2931" s="2"/>
      <c r="D2931" s="2"/>
      <c r="E2931" s="26"/>
    </row>
    <row r="2932" spans="1:5" x14ac:dyDescent="0.15">
      <c r="A2932" s="2"/>
      <c r="B2932" s="31"/>
      <c r="C2932" s="2"/>
      <c r="D2932" s="2"/>
      <c r="E2932" s="26"/>
    </row>
    <row r="2933" spans="1:5" x14ac:dyDescent="0.15">
      <c r="A2933" s="2"/>
      <c r="B2933" s="31"/>
      <c r="C2933" s="2"/>
      <c r="D2933" s="2"/>
      <c r="E2933" s="26"/>
    </row>
    <row r="2934" spans="1:5" x14ac:dyDescent="0.15">
      <c r="A2934" s="2"/>
      <c r="B2934" s="31"/>
      <c r="C2934" s="2"/>
      <c r="D2934" s="2"/>
      <c r="E2934" s="26"/>
    </row>
    <row r="2935" spans="1:5" x14ac:dyDescent="0.15">
      <c r="A2935" s="2"/>
      <c r="B2935" s="31"/>
      <c r="C2935" s="2"/>
      <c r="D2935" s="2"/>
      <c r="E2935" s="26"/>
    </row>
    <row r="2936" spans="1:5" x14ac:dyDescent="0.15">
      <c r="A2936" s="2"/>
      <c r="B2936" s="31"/>
      <c r="C2936" s="2"/>
      <c r="D2936" s="2"/>
      <c r="E2936" s="26"/>
    </row>
    <row r="2937" spans="1:5" x14ac:dyDescent="0.15">
      <c r="A2937" s="2"/>
      <c r="B2937" s="31"/>
      <c r="C2937" s="2"/>
      <c r="D2937" s="2"/>
      <c r="E2937" s="26"/>
    </row>
    <row r="2938" spans="1:5" x14ac:dyDescent="0.15">
      <c r="A2938" s="2"/>
      <c r="B2938" s="31"/>
      <c r="C2938" s="2"/>
      <c r="D2938" s="2"/>
      <c r="E2938" s="26"/>
    </row>
    <row r="2939" spans="1:5" x14ac:dyDescent="0.15">
      <c r="A2939" s="2"/>
      <c r="B2939" s="31"/>
      <c r="C2939" s="2"/>
      <c r="D2939" s="2"/>
      <c r="E2939" s="26"/>
    </row>
    <row r="2940" spans="1:5" x14ac:dyDescent="0.15">
      <c r="A2940" s="2"/>
      <c r="B2940" s="31"/>
      <c r="C2940" s="2"/>
      <c r="D2940" s="2"/>
      <c r="E2940" s="26"/>
    </row>
    <row r="2941" spans="1:5" x14ac:dyDescent="0.15">
      <c r="A2941" s="2"/>
      <c r="B2941" s="31"/>
      <c r="C2941" s="2"/>
      <c r="D2941" s="2"/>
      <c r="E2941" s="26"/>
    </row>
    <row r="2942" spans="1:5" x14ac:dyDescent="0.15">
      <c r="A2942" s="2"/>
      <c r="B2942" s="31"/>
      <c r="C2942" s="2"/>
      <c r="D2942" s="2"/>
      <c r="E2942" s="26"/>
    </row>
    <row r="2943" spans="1:5" x14ac:dyDescent="0.15">
      <c r="A2943" s="2"/>
      <c r="B2943" s="31"/>
      <c r="C2943" s="2"/>
      <c r="D2943" s="2"/>
      <c r="E2943" s="26"/>
    </row>
    <row r="2944" spans="1:5" x14ac:dyDescent="0.15">
      <c r="A2944" s="2"/>
      <c r="B2944" s="31"/>
      <c r="C2944" s="2"/>
      <c r="D2944" s="2"/>
      <c r="E2944" s="26"/>
    </row>
    <row r="2945" spans="1:5" x14ac:dyDescent="0.15">
      <c r="A2945" s="2"/>
      <c r="B2945" s="31"/>
      <c r="C2945" s="2"/>
      <c r="D2945" s="2"/>
      <c r="E2945" s="26"/>
    </row>
    <row r="2946" spans="1:5" x14ac:dyDescent="0.15">
      <c r="A2946" s="2"/>
      <c r="B2946" s="31"/>
      <c r="C2946" s="2"/>
      <c r="D2946" s="2"/>
      <c r="E2946" s="26"/>
    </row>
    <row r="2947" spans="1:5" x14ac:dyDescent="0.15">
      <c r="A2947" s="2"/>
      <c r="B2947" s="31"/>
      <c r="C2947" s="2"/>
      <c r="D2947" s="2"/>
      <c r="E2947" s="26"/>
    </row>
    <row r="2948" spans="1:5" x14ac:dyDescent="0.15">
      <c r="A2948" s="2"/>
      <c r="B2948" s="31"/>
      <c r="C2948" s="2"/>
      <c r="D2948" s="2"/>
      <c r="E2948" s="26"/>
    </row>
    <row r="2949" spans="1:5" x14ac:dyDescent="0.15">
      <c r="A2949" s="2"/>
      <c r="B2949" s="31"/>
      <c r="C2949" s="2"/>
      <c r="D2949" s="2"/>
      <c r="E2949" s="26"/>
    </row>
    <row r="2950" spans="1:5" x14ac:dyDescent="0.15">
      <c r="A2950" s="2"/>
      <c r="B2950" s="31"/>
      <c r="C2950" s="2"/>
      <c r="D2950" s="2"/>
      <c r="E2950" s="26"/>
    </row>
    <row r="2951" spans="1:5" x14ac:dyDescent="0.15">
      <c r="A2951" s="2"/>
      <c r="B2951" s="31"/>
      <c r="C2951" s="2"/>
      <c r="D2951" s="2"/>
      <c r="E2951" s="26"/>
    </row>
    <row r="2952" spans="1:5" x14ac:dyDescent="0.15">
      <c r="A2952" s="2"/>
      <c r="B2952" s="31"/>
      <c r="C2952" s="2"/>
      <c r="D2952" s="2"/>
      <c r="E2952" s="26"/>
    </row>
    <row r="2953" spans="1:5" x14ac:dyDescent="0.15">
      <c r="A2953" s="2"/>
      <c r="B2953" s="31"/>
      <c r="C2953" s="2"/>
      <c r="D2953" s="2"/>
      <c r="E2953" s="26"/>
    </row>
    <row r="2954" spans="1:5" x14ac:dyDescent="0.15">
      <c r="A2954" s="2"/>
      <c r="B2954" s="31"/>
      <c r="C2954" s="2"/>
      <c r="D2954" s="2"/>
      <c r="E2954" s="26"/>
    </row>
    <row r="2955" spans="1:5" x14ac:dyDescent="0.15">
      <c r="A2955" s="2"/>
      <c r="B2955" s="31"/>
      <c r="C2955" s="2"/>
      <c r="D2955" s="2"/>
      <c r="E2955" s="26"/>
    </row>
    <row r="2956" spans="1:5" x14ac:dyDescent="0.15">
      <c r="A2956" s="2"/>
      <c r="B2956" s="31"/>
      <c r="C2956" s="2"/>
      <c r="D2956" s="2"/>
      <c r="E2956" s="26"/>
    </row>
    <row r="2957" spans="1:5" x14ac:dyDescent="0.15">
      <c r="A2957" s="2"/>
      <c r="B2957" s="31"/>
      <c r="C2957" s="2"/>
      <c r="D2957" s="2"/>
      <c r="E2957" s="26"/>
    </row>
    <row r="2958" spans="1:5" x14ac:dyDescent="0.15">
      <c r="A2958" s="2"/>
      <c r="B2958" s="31"/>
      <c r="C2958" s="2"/>
      <c r="D2958" s="2"/>
      <c r="E2958" s="26"/>
    </row>
    <row r="2959" spans="1:5" x14ac:dyDescent="0.15">
      <c r="A2959" s="2"/>
      <c r="B2959" s="31"/>
      <c r="C2959" s="2"/>
      <c r="D2959" s="2"/>
      <c r="E2959" s="26"/>
    </row>
    <row r="2960" spans="1:5" x14ac:dyDescent="0.15">
      <c r="A2960" s="2"/>
      <c r="B2960" s="31"/>
      <c r="C2960" s="2"/>
      <c r="D2960" s="2"/>
      <c r="E2960" s="26"/>
    </row>
    <row r="2961" spans="1:5" x14ac:dyDescent="0.15">
      <c r="A2961" s="2"/>
      <c r="B2961" s="31"/>
      <c r="C2961" s="2"/>
      <c r="D2961" s="2"/>
      <c r="E2961" s="26"/>
    </row>
    <row r="2962" spans="1:5" x14ac:dyDescent="0.15">
      <c r="A2962" s="2"/>
      <c r="B2962" s="31"/>
      <c r="C2962" s="2"/>
      <c r="D2962" s="2"/>
      <c r="E2962" s="26"/>
    </row>
    <row r="2963" spans="1:5" x14ac:dyDescent="0.15">
      <c r="A2963" s="2"/>
      <c r="B2963" s="31"/>
      <c r="C2963" s="2"/>
      <c r="D2963" s="2"/>
      <c r="E2963" s="26"/>
    </row>
    <row r="2964" spans="1:5" x14ac:dyDescent="0.15">
      <c r="A2964" s="2"/>
      <c r="B2964" s="31"/>
      <c r="C2964" s="2"/>
      <c r="D2964" s="2"/>
      <c r="E2964" s="26"/>
    </row>
    <row r="2965" spans="1:5" x14ac:dyDescent="0.15">
      <c r="A2965" s="2"/>
      <c r="B2965" s="31"/>
      <c r="C2965" s="2"/>
      <c r="D2965" s="2"/>
      <c r="E2965" s="26"/>
    </row>
    <row r="2966" spans="1:5" x14ac:dyDescent="0.15">
      <c r="A2966" s="2"/>
      <c r="B2966" s="31"/>
      <c r="C2966" s="2"/>
      <c r="D2966" s="2"/>
      <c r="E2966" s="26"/>
    </row>
    <row r="2967" spans="1:5" x14ac:dyDescent="0.15">
      <c r="A2967" s="2"/>
      <c r="B2967" s="31"/>
      <c r="C2967" s="2"/>
      <c r="D2967" s="2"/>
      <c r="E2967" s="26"/>
    </row>
    <row r="2968" spans="1:5" x14ac:dyDescent="0.15">
      <c r="A2968" s="2"/>
      <c r="B2968" s="31"/>
      <c r="C2968" s="2"/>
      <c r="D2968" s="2"/>
      <c r="E2968" s="26"/>
    </row>
    <row r="2969" spans="1:5" x14ac:dyDescent="0.15">
      <c r="A2969" s="2"/>
      <c r="B2969" s="31"/>
      <c r="C2969" s="2"/>
      <c r="D2969" s="2"/>
      <c r="E2969" s="26"/>
    </row>
    <row r="2970" spans="1:5" x14ac:dyDescent="0.15">
      <c r="A2970" s="2"/>
      <c r="B2970" s="31"/>
      <c r="C2970" s="2"/>
      <c r="D2970" s="2"/>
      <c r="E2970" s="26"/>
    </row>
    <row r="2971" spans="1:5" x14ac:dyDescent="0.15">
      <c r="A2971" s="2"/>
      <c r="B2971" s="31"/>
      <c r="C2971" s="2"/>
      <c r="D2971" s="2"/>
      <c r="E2971" s="26"/>
    </row>
    <row r="2972" spans="1:5" x14ac:dyDescent="0.15">
      <c r="A2972" s="2"/>
      <c r="B2972" s="31"/>
      <c r="C2972" s="2"/>
      <c r="D2972" s="2"/>
      <c r="E2972" s="26"/>
    </row>
    <row r="2973" spans="1:5" x14ac:dyDescent="0.15">
      <c r="A2973" s="2"/>
      <c r="B2973" s="31"/>
      <c r="C2973" s="2"/>
      <c r="D2973" s="2"/>
      <c r="E2973" s="26"/>
    </row>
    <row r="2974" spans="1:5" x14ac:dyDescent="0.15">
      <c r="A2974" s="2"/>
      <c r="B2974" s="31"/>
      <c r="C2974" s="2"/>
      <c r="D2974" s="2"/>
      <c r="E2974" s="26"/>
    </row>
    <row r="2975" spans="1:5" x14ac:dyDescent="0.15">
      <c r="A2975" s="2"/>
      <c r="B2975" s="31"/>
      <c r="C2975" s="2"/>
      <c r="D2975" s="2"/>
      <c r="E2975" s="26"/>
    </row>
    <row r="2976" spans="1:5" x14ac:dyDescent="0.15">
      <c r="A2976" s="2"/>
      <c r="B2976" s="31"/>
      <c r="C2976" s="2"/>
      <c r="D2976" s="2"/>
      <c r="E2976" s="26"/>
    </row>
    <row r="2977" spans="1:5" x14ac:dyDescent="0.15">
      <c r="A2977" s="2"/>
      <c r="B2977" s="31"/>
      <c r="C2977" s="2"/>
      <c r="D2977" s="2"/>
      <c r="E2977" s="26"/>
    </row>
    <row r="2978" spans="1:5" x14ac:dyDescent="0.15">
      <c r="A2978" s="2"/>
      <c r="B2978" s="31"/>
      <c r="C2978" s="2"/>
      <c r="D2978" s="2"/>
      <c r="E2978" s="26"/>
    </row>
    <row r="2979" spans="1:5" x14ac:dyDescent="0.15">
      <c r="A2979" s="2"/>
      <c r="B2979" s="31"/>
      <c r="C2979" s="2"/>
      <c r="D2979" s="2"/>
      <c r="E2979" s="26"/>
    </row>
    <row r="2980" spans="1:5" x14ac:dyDescent="0.15">
      <c r="A2980" s="2"/>
      <c r="B2980" s="31"/>
      <c r="C2980" s="2"/>
      <c r="D2980" s="2"/>
      <c r="E2980" s="26"/>
    </row>
    <row r="2981" spans="1:5" x14ac:dyDescent="0.15">
      <c r="A2981" s="2"/>
      <c r="B2981" s="31"/>
      <c r="C2981" s="2"/>
      <c r="D2981" s="2"/>
      <c r="E2981" s="26"/>
    </row>
    <row r="2982" spans="1:5" x14ac:dyDescent="0.15">
      <c r="A2982" s="2"/>
      <c r="B2982" s="31"/>
      <c r="C2982" s="2"/>
      <c r="D2982" s="2"/>
      <c r="E2982" s="26"/>
    </row>
    <row r="2983" spans="1:5" x14ac:dyDescent="0.15">
      <c r="A2983" s="2"/>
      <c r="B2983" s="31"/>
      <c r="C2983" s="2"/>
      <c r="D2983" s="2"/>
      <c r="E2983" s="26"/>
    </row>
    <row r="2984" spans="1:5" x14ac:dyDescent="0.15">
      <c r="A2984" s="2"/>
      <c r="B2984" s="31"/>
      <c r="C2984" s="2"/>
      <c r="D2984" s="2"/>
      <c r="E2984" s="26"/>
    </row>
    <row r="2985" spans="1:5" x14ac:dyDescent="0.15">
      <c r="A2985" s="2"/>
      <c r="B2985" s="31"/>
      <c r="C2985" s="2"/>
      <c r="D2985" s="2"/>
      <c r="E2985" s="26"/>
    </row>
    <row r="2986" spans="1:5" x14ac:dyDescent="0.15">
      <c r="A2986" s="2"/>
      <c r="B2986" s="31"/>
      <c r="C2986" s="2"/>
      <c r="D2986" s="2"/>
      <c r="E2986" s="26"/>
    </row>
    <row r="2987" spans="1:5" x14ac:dyDescent="0.15">
      <c r="A2987" s="2"/>
      <c r="B2987" s="31"/>
      <c r="C2987" s="2"/>
      <c r="D2987" s="2"/>
      <c r="E2987" s="26"/>
    </row>
    <row r="2988" spans="1:5" x14ac:dyDescent="0.15">
      <c r="A2988" s="2"/>
      <c r="B2988" s="31"/>
      <c r="C2988" s="2"/>
      <c r="D2988" s="2"/>
      <c r="E2988" s="26"/>
    </row>
    <row r="2989" spans="1:5" x14ac:dyDescent="0.15">
      <c r="A2989" s="2"/>
      <c r="B2989" s="31"/>
      <c r="C2989" s="2"/>
      <c r="D2989" s="2"/>
      <c r="E2989" s="26"/>
    </row>
    <row r="2990" spans="1:5" x14ac:dyDescent="0.15">
      <c r="A2990" s="2"/>
      <c r="B2990" s="31"/>
      <c r="C2990" s="2"/>
      <c r="D2990" s="2"/>
      <c r="E2990" s="26"/>
    </row>
    <row r="2991" spans="1:5" x14ac:dyDescent="0.15">
      <c r="A2991" s="2"/>
      <c r="B2991" s="31"/>
      <c r="C2991" s="2"/>
      <c r="D2991" s="2"/>
      <c r="E2991" s="26"/>
    </row>
    <row r="2992" spans="1:5" x14ac:dyDescent="0.15">
      <c r="A2992" s="2"/>
      <c r="B2992" s="31"/>
      <c r="C2992" s="2"/>
      <c r="D2992" s="2"/>
      <c r="E2992" s="26"/>
    </row>
    <row r="2993" spans="1:5" x14ac:dyDescent="0.15">
      <c r="A2993" s="2"/>
      <c r="B2993" s="31"/>
      <c r="C2993" s="2"/>
      <c r="D2993" s="2"/>
      <c r="E2993" s="26"/>
    </row>
    <row r="2994" spans="1:5" x14ac:dyDescent="0.15">
      <c r="A2994" s="2"/>
      <c r="B2994" s="31"/>
      <c r="C2994" s="2"/>
      <c r="D2994" s="2"/>
      <c r="E2994" s="26"/>
    </row>
    <row r="2995" spans="1:5" x14ac:dyDescent="0.15">
      <c r="A2995" s="2"/>
      <c r="B2995" s="31"/>
      <c r="C2995" s="2"/>
      <c r="D2995" s="2"/>
      <c r="E2995" s="26"/>
    </row>
    <row r="2996" spans="1:5" x14ac:dyDescent="0.15">
      <c r="A2996" s="2"/>
      <c r="B2996" s="31"/>
      <c r="C2996" s="2"/>
      <c r="D2996" s="2"/>
      <c r="E2996" s="26"/>
    </row>
    <row r="2997" spans="1:5" x14ac:dyDescent="0.15">
      <c r="A2997" s="2"/>
      <c r="B2997" s="31"/>
      <c r="C2997" s="2"/>
      <c r="D2997" s="2"/>
      <c r="E2997" s="26"/>
    </row>
    <row r="2998" spans="1:5" x14ac:dyDescent="0.15">
      <c r="A2998" s="2"/>
      <c r="B2998" s="31"/>
      <c r="C2998" s="2"/>
      <c r="D2998" s="2"/>
      <c r="E2998" s="26"/>
    </row>
    <row r="2999" spans="1:5" x14ac:dyDescent="0.15">
      <c r="A2999" s="2"/>
      <c r="B2999" s="31"/>
      <c r="C2999" s="2"/>
      <c r="D2999" s="2"/>
      <c r="E2999" s="26"/>
    </row>
    <row r="3000" spans="1:5" x14ac:dyDescent="0.15">
      <c r="A3000" s="2"/>
      <c r="B3000" s="31"/>
      <c r="C3000" s="2"/>
      <c r="D3000" s="2"/>
      <c r="E3000" s="26"/>
    </row>
    <row r="3001" spans="1:5" x14ac:dyDescent="0.15">
      <c r="A3001" s="2"/>
      <c r="B3001" s="31"/>
      <c r="C3001" s="2"/>
      <c r="D3001" s="2"/>
      <c r="E3001" s="26"/>
    </row>
    <row r="3002" spans="1:5" x14ac:dyDescent="0.15">
      <c r="A3002" s="2"/>
      <c r="B3002" s="31"/>
      <c r="C3002" s="2"/>
      <c r="D3002" s="2"/>
      <c r="E3002" s="26"/>
    </row>
    <row r="3003" spans="1:5" x14ac:dyDescent="0.15">
      <c r="A3003" s="2"/>
      <c r="B3003" s="31"/>
      <c r="C3003" s="2"/>
      <c r="D3003" s="2"/>
      <c r="E3003" s="26"/>
    </row>
    <row r="3004" spans="1:5" x14ac:dyDescent="0.15">
      <c r="A3004" s="2"/>
      <c r="B3004" s="31"/>
      <c r="C3004" s="2"/>
      <c r="D3004" s="2"/>
      <c r="E3004" s="26"/>
    </row>
    <row r="3005" spans="1:5" x14ac:dyDescent="0.15">
      <c r="A3005" s="2"/>
      <c r="B3005" s="31"/>
      <c r="C3005" s="2"/>
      <c r="D3005" s="2"/>
      <c r="E3005" s="26"/>
    </row>
    <row r="3006" spans="1:5" x14ac:dyDescent="0.15">
      <c r="A3006" s="2"/>
      <c r="B3006" s="31"/>
      <c r="C3006" s="2"/>
      <c r="D3006" s="2"/>
      <c r="E3006" s="26"/>
    </row>
    <row r="3007" spans="1:5" x14ac:dyDescent="0.15">
      <c r="A3007" s="2"/>
      <c r="B3007" s="31"/>
      <c r="C3007" s="2"/>
      <c r="D3007" s="2"/>
      <c r="E3007" s="26"/>
    </row>
    <row r="3008" spans="1:5" x14ac:dyDescent="0.15">
      <c r="A3008" s="2"/>
      <c r="B3008" s="31"/>
      <c r="C3008" s="2"/>
      <c r="D3008" s="2"/>
      <c r="E3008" s="26"/>
    </row>
    <row r="3009" spans="1:5" x14ac:dyDescent="0.15">
      <c r="A3009" s="2"/>
      <c r="B3009" s="31"/>
      <c r="C3009" s="2"/>
      <c r="D3009" s="2"/>
      <c r="E3009" s="26"/>
    </row>
    <row r="3010" spans="1:5" x14ac:dyDescent="0.15">
      <c r="A3010" s="2"/>
      <c r="B3010" s="31"/>
      <c r="C3010" s="2"/>
      <c r="D3010" s="2"/>
      <c r="E3010" s="26"/>
    </row>
    <row r="3011" spans="1:5" x14ac:dyDescent="0.15">
      <c r="A3011" s="2"/>
      <c r="B3011" s="31"/>
      <c r="C3011" s="2"/>
      <c r="D3011" s="2"/>
      <c r="E3011" s="26"/>
    </row>
    <row r="3012" spans="1:5" x14ac:dyDescent="0.15">
      <c r="A3012" s="2"/>
      <c r="B3012" s="31"/>
      <c r="C3012" s="2"/>
      <c r="D3012" s="2"/>
      <c r="E3012" s="26"/>
    </row>
    <row r="3013" spans="1:5" x14ac:dyDescent="0.15">
      <c r="A3013" s="2"/>
      <c r="B3013" s="31"/>
      <c r="C3013" s="2"/>
      <c r="D3013" s="2"/>
      <c r="E3013" s="26"/>
    </row>
    <row r="3014" spans="1:5" x14ac:dyDescent="0.15">
      <c r="A3014" s="2"/>
      <c r="B3014" s="31"/>
      <c r="C3014" s="2"/>
      <c r="D3014" s="2"/>
      <c r="E3014" s="26"/>
    </row>
    <row r="3015" spans="1:5" x14ac:dyDescent="0.15">
      <c r="A3015" s="2"/>
      <c r="B3015" s="31"/>
      <c r="C3015" s="2"/>
      <c r="D3015" s="2"/>
      <c r="E3015" s="26"/>
    </row>
    <row r="3016" spans="1:5" x14ac:dyDescent="0.15">
      <c r="A3016" s="2"/>
      <c r="B3016" s="31"/>
      <c r="C3016" s="2"/>
      <c r="D3016" s="2"/>
      <c r="E3016" s="26"/>
    </row>
    <row r="3017" spans="1:5" x14ac:dyDescent="0.15">
      <c r="A3017" s="2"/>
      <c r="B3017" s="31"/>
      <c r="C3017" s="2"/>
      <c r="D3017" s="2"/>
      <c r="E3017" s="26"/>
    </row>
    <row r="3018" spans="1:5" x14ac:dyDescent="0.15">
      <c r="A3018" s="2"/>
      <c r="B3018" s="31"/>
      <c r="C3018" s="2"/>
      <c r="D3018" s="2"/>
      <c r="E3018" s="26"/>
    </row>
    <row r="3019" spans="1:5" x14ac:dyDescent="0.15">
      <c r="A3019" s="2"/>
      <c r="B3019" s="31"/>
      <c r="C3019" s="2"/>
      <c r="D3019" s="2"/>
      <c r="E3019" s="26"/>
    </row>
    <row r="3020" spans="1:5" x14ac:dyDescent="0.15">
      <c r="A3020" s="2"/>
      <c r="B3020" s="31"/>
      <c r="C3020" s="2"/>
      <c r="D3020" s="2"/>
      <c r="E3020" s="26"/>
    </row>
    <row r="3021" spans="1:5" x14ac:dyDescent="0.15">
      <c r="A3021" s="2"/>
      <c r="B3021" s="31"/>
      <c r="C3021" s="2"/>
      <c r="D3021" s="2"/>
      <c r="E3021" s="26"/>
    </row>
    <row r="3022" spans="1:5" x14ac:dyDescent="0.15">
      <c r="A3022" s="2"/>
      <c r="B3022" s="31"/>
      <c r="C3022" s="2"/>
      <c r="D3022" s="2"/>
      <c r="E3022" s="26"/>
    </row>
    <row r="3023" spans="1:5" x14ac:dyDescent="0.15">
      <c r="A3023" s="2"/>
      <c r="B3023" s="31"/>
      <c r="C3023" s="2"/>
      <c r="D3023" s="2"/>
      <c r="E3023" s="26"/>
    </row>
    <row r="3024" spans="1:5" x14ac:dyDescent="0.15">
      <c r="A3024" s="2"/>
      <c r="B3024" s="31"/>
      <c r="C3024" s="2"/>
      <c r="D3024" s="2"/>
      <c r="E3024" s="26"/>
    </row>
    <row r="3025" spans="1:5" x14ac:dyDescent="0.15">
      <c r="A3025" s="2"/>
      <c r="B3025" s="31"/>
      <c r="C3025" s="2"/>
      <c r="D3025" s="2"/>
      <c r="E3025" s="26"/>
    </row>
    <row r="3026" spans="1:5" x14ac:dyDescent="0.15">
      <c r="A3026" s="2"/>
      <c r="B3026" s="31"/>
      <c r="C3026" s="2"/>
      <c r="D3026" s="2"/>
      <c r="E3026" s="26"/>
    </row>
    <row r="3027" spans="1:5" x14ac:dyDescent="0.15">
      <c r="A3027" s="2"/>
      <c r="B3027" s="31"/>
      <c r="C3027" s="2"/>
      <c r="D3027" s="2"/>
      <c r="E3027" s="26"/>
    </row>
    <row r="3028" spans="1:5" x14ac:dyDescent="0.15">
      <c r="A3028" s="2"/>
      <c r="B3028" s="31"/>
      <c r="C3028" s="2"/>
      <c r="D3028" s="2"/>
      <c r="E3028" s="26"/>
    </row>
    <row r="3029" spans="1:5" x14ac:dyDescent="0.15">
      <c r="A3029" s="2"/>
      <c r="B3029" s="31"/>
      <c r="C3029" s="2"/>
      <c r="D3029" s="2"/>
      <c r="E3029" s="26"/>
    </row>
    <row r="3030" spans="1:5" x14ac:dyDescent="0.15">
      <c r="A3030" s="2"/>
      <c r="B3030" s="31"/>
      <c r="C3030" s="2"/>
      <c r="D3030" s="2"/>
      <c r="E3030" s="26"/>
    </row>
    <row r="3031" spans="1:5" x14ac:dyDescent="0.15">
      <c r="A3031" s="2"/>
      <c r="B3031" s="31"/>
      <c r="C3031" s="2"/>
      <c r="D3031" s="2"/>
      <c r="E3031" s="26"/>
    </row>
    <row r="3032" spans="1:5" x14ac:dyDescent="0.15">
      <c r="A3032" s="2"/>
      <c r="B3032" s="31"/>
      <c r="C3032" s="2"/>
      <c r="D3032" s="2"/>
      <c r="E3032" s="26"/>
    </row>
    <row r="3033" spans="1:5" x14ac:dyDescent="0.15">
      <c r="A3033" s="2"/>
      <c r="B3033" s="31"/>
      <c r="C3033" s="2"/>
      <c r="D3033" s="2"/>
      <c r="E3033" s="26"/>
    </row>
    <row r="3034" spans="1:5" x14ac:dyDescent="0.15">
      <c r="A3034" s="2"/>
      <c r="B3034" s="31"/>
      <c r="C3034" s="2"/>
      <c r="D3034" s="2"/>
      <c r="E3034" s="26"/>
    </row>
    <row r="3035" spans="1:5" x14ac:dyDescent="0.15">
      <c r="A3035" s="2"/>
      <c r="B3035" s="31"/>
      <c r="C3035" s="2"/>
      <c r="D3035" s="2"/>
      <c r="E3035" s="26"/>
    </row>
    <row r="3036" spans="1:5" x14ac:dyDescent="0.15">
      <c r="A3036" s="2"/>
      <c r="B3036" s="31"/>
      <c r="C3036" s="2"/>
      <c r="D3036" s="2"/>
      <c r="E3036" s="26"/>
    </row>
    <row r="3037" spans="1:5" x14ac:dyDescent="0.15">
      <c r="A3037" s="2"/>
      <c r="B3037" s="31"/>
      <c r="C3037" s="2"/>
      <c r="D3037" s="2"/>
      <c r="E3037" s="26"/>
    </row>
    <row r="3038" spans="1:5" x14ac:dyDescent="0.15">
      <c r="A3038" s="2"/>
      <c r="B3038" s="31"/>
      <c r="C3038" s="2"/>
      <c r="D3038" s="2"/>
      <c r="E3038" s="26"/>
    </row>
    <row r="3039" spans="1:5" x14ac:dyDescent="0.15">
      <c r="A3039" s="2"/>
      <c r="B3039" s="31"/>
      <c r="C3039" s="2"/>
      <c r="D3039" s="2"/>
      <c r="E3039" s="26"/>
    </row>
    <row r="3040" spans="1:5" x14ac:dyDescent="0.15">
      <c r="A3040" s="2"/>
      <c r="B3040" s="31"/>
      <c r="C3040" s="2"/>
      <c r="D3040" s="2"/>
      <c r="E3040" s="26"/>
    </row>
    <row r="3041" spans="1:5" x14ac:dyDescent="0.15">
      <c r="A3041" s="2"/>
      <c r="B3041" s="31"/>
      <c r="C3041" s="2"/>
      <c r="D3041" s="2"/>
      <c r="E3041" s="26"/>
    </row>
    <row r="3042" spans="1:5" x14ac:dyDescent="0.15">
      <c r="A3042" s="2"/>
      <c r="B3042" s="31"/>
      <c r="C3042" s="2"/>
      <c r="D3042" s="2"/>
      <c r="E3042" s="26"/>
    </row>
    <row r="3043" spans="1:5" x14ac:dyDescent="0.15">
      <c r="A3043" s="2"/>
      <c r="B3043" s="31"/>
      <c r="C3043" s="2"/>
      <c r="D3043" s="2"/>
      <c r="E3043" s="26"/>
    </row>
    <row r="3044" spans="1:5" x14ac:dyDescent="0.15">
      <c r="A3044" s="2"/>
      <c r="B3044" s="31"/>
      <c r="C3044" s="2"/>
      <c r="D3044" s="2"/>
      <c r="E3044" s="26"/>
    </row>
    <row r="3045" spans="1:5" x14ac:dyDescent="0.15">
      <c r="A3045" s="2"/>
      <c r="B3045" s="31"/>
      <c r="C3045" s="2"/>
      <c r="D3045" s="2"/>
      <c r="E3045" s="26"/>
    </row>
    <row r="3046" spans="1:5" x14ac:dyDescent="0.15">
      <c r="A3046" s="2"/>
      <c r="B3046" s="31"/>
      <c r="C3046" s="2"/>
      <c r="D3046" s="2"/>
      <c r="E3046" s="26"/>
    </row>
    <row r="3047" spans="1:5" x14ac:dyDescent="0.15">
      <c r="A3047" s="2"/>
      <c r="B3047" s="31"/>
      <c r="C3047" s="2"/>
      <c r="D3047" s="2"/>
      <c r="E3047" s="26"/>
    </row>
    <row r="3048" spans="1:5" x14ac:dyDescent="0.15">
      <c r="A3048" s="2"/>
      <c r="B3048" s="31"/>
      <c r="C3048" s="2"/>
      <c r="D3048" s="2"/>
      <c r="E3048" s="26"/>
    </row>
    <row r="3049" spans="1:5" x14ac:dyDescent="0.15">
      <c r="A3049" s="2"/>
      <c r="B3049" s="31"/>
      <c r="C3049" s="2"/>
      <c r="D3049" s="2"/>
      <c r="E3049" s="26"/>
    </row>
    <row r="3050" spans="1:5" x14ac:dyDescent="0.15">
      <c r="A3050" s="2"/>
      <c r="B3050" s="31"/>
      <c r="C3050" s="2"/>
      <c r="D3050" s="2"/>
      <c r="E3050" s="26"/>
    </row>
    <row r="3051" spans="1:5" x14ac:dyDescent="0.15">
      <c r="A3051" s="2"/>
      <c r="B3051" s="31"/>
      <c r="C3051" s="2"/>
      <c r="D3051" s="2"/>
      <c r="E3051" s="26"/>
    </row>
    <row r="3052" spans="1:5" x14ac:dyDescent="0.15">
      <c r="A3052" s="2"/>
      <c r="B3052" s="31"/>
      <c r="C3052" s="2"/>
      <c r="D3052" s="2"/>
      <c r="E3052" s="26"/>
    </row>
    <row r="3053" spans="1:5" x14ac:dyDescent="0.15">
      <c r="A3053" s="2"/>
      <c r="B3053" s="31"/>
      <c r="C3053" s="2"/>
      <c r="D3053" s="2"/>
      <c r="E3053" s="26"/>
    </row>
    <row r="3054" spans="1:5" x14ac:dyDescent="0.15">
      <c r="A3054" s="2"/>
      <c r="B3054" s="31"/>
      <c r="C3054" s="2"/>
      <c r="D3054" s="2"/>
      <c r="E3054" s="26"/>
    </row>
    <row r="3055" spans="1:5" x14ac:dyDescent="0.15">
      <c r="A3055" s="2"/>
      <c r="B3055" s="31"/>
      <c r="C3055" s="2"/>
      <c r="D3055" s="2"/>
      <c r="E3055" s="26"/>
    </row>
    <row r="3056" spans="1:5" x14ac:dyDescent="0.15">
      <c r="A3056" s="2"/>
      <c r="B3056" s="31"/>
      <c r="C3056" s="2"/>
      <c r="D3056" s="2"/>
      <c r="E3056" s="26"/>
    </row>
    <row r="3057" spans="1:5" x14ac:dyDescent="0.15">
      <c r="A3057" s="2"/>
      <c r="B3057" s="31"/>
      <c r="C3057" s="2"/>
      <c r="D3057" s="2"/>
      <c r="E3057" s="26"/>
    </row>
    <row r="3058" spans="1:5" x14ac:dyDescent="0.15">
      <c r="A3058" s="2"/>
      <c r="B3058" s="31"/>
      <c r="C3058" s="2"/>
      <c r="D3058" s="2"/>
      <c r="E3058" s="26"/>
    </row>
    <row r="3059" spans="1:5" x14ac:dyDescent="0.15">
      <c r="A3059" s="2"/>
      <c r="B3059" s="31"/>
      <c r="C3059" s="2"/>
      <c r="D3059" s="2"/>
      <c r="E3059" s="26"/>
    </row>
    <row r="3060" spans="1:5" x14ac:dyDescent="0.15">
      <c r="A3060" s="2"/>
      <c r="B3060" s="31"/>
      <c r="C3060" s="2"/>
      <c r="D3060" s="2"/>
      <c r="E3060" s="26"/>
    </row>
    <row r="3061" spans="1:5" x14ac:dyDescent="0.15">
      <c r="A3061" s="2"/>
      <c r="B3061" s="31"/>
      <c r="C3061" s="2"/>
      <c r="D3061" s="2"/>
      <c r="E3061" s="26"/>
    </row>
    <row r="3062" spans="1:5" x14ac:dyDescent="0.15">
      <c r="A3062" s="2"/>
      <c r="B3062" s="31"/>
      <c r="C3062" s="2"/>
      <c r="D3062" s="2"/>
      <c r="E3062" s="26"/>
    </row>
    <row r="3063" spans="1:5" x14ac:dyDescent="0.15">
      <c r="A3063" s="2"/>
      <c r="B3063" s="31"/>
      <c r="C3063" s="2"/>
      <c r="D3063" s="2"/>
      <c r="E3063" s="26"/>
    </row>
    <row r="3064" spans="1:5" x14ac:dyDescent="0.15">
      <c r="A3064" s="2"/>
      <c r="B3064" s="31"/>
      <c r="C3064" s="2"/>
      <c r="D3064" s="2"/>
      <c r="E3064" s="26"/>
    </row>
    <row r="3065" spans="1:5" x14ac:dyDescent="0.15">
      <c r="A3065" s="2"/>
      <c r="B3065" s="31"/>
      <c r="C3065" s="2"/>
      <c r="D3065" s="2"/>
      <c r="E3065" s="26"/>
    </row>
    <row r="3066" spans="1:5" x14ac:dyDescent="0.15">
      <c r="A3066" s="2"/>
      <c r="B3066" s="31"/>
      <c r="C3066" s="2"/>
      <c r="D3066" s="2"/>
      <c r="E3066" s="26"/>
    </row>
    <row r="3067" spans="1:5" x14ac:dyDescent="0.15">
      <c r="A3067" s="2"/>
      <c r="B3067" s="31"/>
      <c r="C3067" s="2"/>
      <c r="D3067" s="2"/>
      <c r="E3067" s="26"/>
    </row>
    <row r="3068" spans="1:5" x14ac:dyDescent="0.15">
      <c r="A3068" s="2"/>
      <c r="B3068" s="31"/>
      <c r="C3068" s="2"/>
      <c r="D3068" s="2"/>
      <c r="E3068" s="26"/>
    </row>
    <row r="3069" spans="1:5" x14ac:dyDescent="0.15">
      <c r="A3069" s="2"/>
      <c r="B3069" s="31"/>
      <c r="C3069" s="2"/>
      <c r="D3069" s="2"/>
      <c r="E3069" s="26"/>
    </row>
    <row r="3070" spans="1:5" x14ac:dyDescent="0.15">
      <c r="A3070" s="2"/>
      <c r="B3070" s="31"/>
      <c r="C3070" s="2"/>
      <c r="D3070" s="2"/>
      <c r="E3070" s="26"/>
    </row>
    <row r="3071" spans="1:5" x14ac:dyDescent="0.15">
      <c r="A3071" s="2"/>
      <c r="B3071" s="31"/>
      <c r="C3071" s="2"/>
      <c r="D3071" s="2"/>
      <c r="E3071" s="26"/>
    </row>
    <row r="3072" spans="1:5" x14ac:dyDescent="0.15">
      <c r="A3072" s="2"/>
      <c r="B3072" s="31"/>
      <c r="C3072" s="2"/>
      <c r="D3072" s="2"/>
      <c r="E3072" s="26"/>
    </row>
    <row r="3073" spans="1:5" x14ac:dyDescent="0.15">
      <c r="A3073" s="2"/>
      <c r="B3073" s="31"/>
      <c r="C3073" s="2"/>
      <c r="D3073" s="2"/>
      <c r="E3073" s="26"/>
    </row>
    <row r="3074" spans="1:5" x14ac:dyDescent="0.15">
      <c r="A3074" s="2"/>
      <c r="B3074" s="31"/>
      <c r="C3074" s="2"/>
      <c r="D3074" s="2"/>
      <c r="E3074" s="26"/>
    </row>
    <row r="3075" spans="1:5" x14ac:dyDescent="0.15">
      <c r="A3075" s="2"/>
      <c r="B3075" s="31"/>
      <c r="C3075" s="2"/>
      <c r="D3075" s="2"/>
      <c r="E3075" s="26"/>
    </row>
    <row r="3076" spans="1:5" x14ac:dyDescent="0.15">
      <c r="A3076" s="2"/>
      <c r="B3076" s="31"/>
      <c r="C3076" s="2"/>
      <c r="D3076" s="2"/>
      <c r="E3076" s="26"/>
    </row>
    <row r="3077" spans="1:5" x14ac:dyDescent="0.15">
      <c r="A3077" s="2"/>
      <c r="B3077" s="31"/>
      <c r="C3077" s="2"/>
      <c r="D3077" s="2"/>
      <c r="E3077" s="26"/>
    </row>
    <row r="3078" spans="1:5" x14ac:dyDescent="0.15">
      <c r="A3078" s="2"/>
      <c r="B3078" s="31"/>
      <c r="C3078" s="2"/>
      <c r="D3078" s="2"/>
      <c r="E3078" s="26"/>
    </row>
    <row r="3079" spans="1:5" x14ac:dyDescent="0.15">
      <c r="A3079" s="2"/>
      <c r="B3079" s="31"/>
      <c r="C3079" s="2"/>
      <c r="D3079" s="2"/>
      <c r="E3079" s="26"/>
    </row>
    <row r="3080" spans="1:5" x14ac:dyDescent="0.15">
      <c r="A3080" s="2"/>
      <c r="B3080" s="31"/>
      <c r="C3080" s="2"/>
      <c r="D3080" s="2"/>
      <c r="E3080" s="26"/>
    </row>
    <row r="3081" spans="1:5" x14ac:dyDescent="0.15">
      <c r="A3081" s="2"/>
      <c r="B3081" s="31"/>
      <c r="C3081" s="2"/>
      <c r="D3081" s="2"/>
      <c r="E3081" s="26"/>
    </row>
    <row r="3082" spans="1:5" x14ac:dyDescent="0.15">
      <c r="A3082" s="2"/>
      <c r="B3082" s="31"/>
      <c r="C3082" s="2"/>
      <c r="D3082" s="2"/>
      <c r="E3082" s="26"/>
    </row>
    <row r="3083" spans="1:5" x14ac:dyDescent="0.15">
      <c r="A3083" s="2"/>
      <c r="B3083" s="31"/>
      <c r="C3083" s="2"/>
      <c r="D3083" s="2"/>
      <c r="E3083" s="26"/>
    </row>
    <row r="3084" spans="1:5" x14ac:dyDescent="0.15">
      <c r="A3084" s="2"/>
      <c r="B3084" s="31"/>
      <c r="C3084" s="2"/>
      <c r="D3084" s="2"/>
      <c r="E3084" s="26"/>
    </row>
    <row r="3085" spans="1:5" x14ac:dyDescent="0.15">
      <c r="A3085" s="2"/>
      <c r="B3085" s="31"/>
      <c r="C3085" s="2"/>
      <c r="D3085" s="2"/>
      <c r="E3085" s="26"/>
    </row>
    <row r="3086" spans="1:5" x14ac:dyDescent="0.15">
      <c r="A3086" s="2"/>
      <c r="B3086" s="31"/>
      <c r="C3086" s="2"/>
      <c r="D3086" s="2"/>
      <c r="E3086" s="26"/>
    </row>
    <row r="3087" spans="1:5" x14ac:dyDescent="0.15">
      <c r="A3087" s="2"/>
      <c r="B3087" s="31"/>
      <c r="C3087" s="2"/>
      <c r="D3087" s="2"/>
      <c r="E3087" s="26"/>
    </row>
    <row r="3088" spans="1:5" x14ac:dyDescent="0.15">
      <c r="A3088" s="2"/>
      <c r="B3088" s="31"/>
      <c r="C3088" s="2"/>
      <c r="D3088" s="2"/>
      <c r="E3088" s="26"/>
    </row>
    <row r="3089" spans="1:5" x14ac:dyDescent="0.15">
      <c r="A3089" s="2"/>
      <c r="B3089" s="31"/>
      <c r="C3089" s="2"/>
      <c r="D3089" s="2"/>
      <c r="E3089" s="26"/>
    </row>
    <row r="3090" spans="1:5" x14ac:dyDescent="0.15">
      <c r="A3090" s="2"/>
      <c r="B3090" s="31"/>
      <c r="C3090" s="2"/>
      <c r="D3090" s="2"/>
      <c r="E3090" s="26"/>
    </row>
    <row r="3091" spans="1:5" x14ac:dyDescent="0.15">
      <c r="A3091" s="2"/>
      <c r="B3091" s="31"/>
      <c r="C3091" s="2"/>
      <c r="D3091" s="2"/>
      <c r="E3091" s="26"/>
    </row>
    <row r="3092" spans="1:5" x14ac:dyDescent="0.15">
      <c r="A3092" s="2"/>
      <c r="B3092" s="31"/>
      <c r="C3092" s="2"/>
      <c r="D3092" s="2"/>
      <c r="E3092" s="26"/>
    </row>
    <row r="3093" spans="1:5" x14ac:dyDescent="0.15">
      <c r="A3093" s="2"/>
      <c r="B3093" s="31"/>
      <c r="C3093" s="2"/>
      <c r="D3093" s="2"/>
      <c r="E3093" s="26"/>
    </row>
    <row r="3094" spans="1:5" x14ac:dyDescent="0.15">
      <c r="A3094" s="2"/>
      <c r="B3094" s="31"/>
      <c r="C3094" s="2"/>
      <c r="D3094" s="2"/>
      <c r="E3094" s="26"/>
    </row>
    <row r="3095" spans="1:5" x14ac:dyDescent="0.15">
      <c r="A3095" s="2"/>
      <c r="B3095" s="31"/>
      <c r="C3095" s="2"/>
      <c r="D3095" s="2"/>
      <c r="E3095" s="26"/>
    </row>
    <row r="3096" spans="1:5" x14ac:dyDescent="0.15">
      <c r="A3096" s="2"/>
      <c r="B3096" s="31"/>
      <c r="C3096" s="2"/>
      <c r="D3096" s="2"/>
      <c r="E3096" s="26"/>
    </row>
    <row r="3097" spans="1:5" x14ac:dyDescent="0.15">
      <c r="A3097" s="2"/>
      <c r="B3097" s="31"/>
      <c r="C3097" s="2"/>
      <c r="D3097" s="2"/>
      <c r="E3097" s="26"/>
    </row>
    <row r="3098" spans="1:5" x14ac:dyDescent="0.15">
      <c r="A3098" s="2"/>
      <c r="B3098" s="31"/>
      <c r="C3098" s="2"/>
      <c r="D3098" s="2"/>
      <c r="E3098" s="26"/>
    </row>
    <row r="3099" spans="1:5" x14ac:dyDescent="0.15">
      <c r="A3099" s="2"/>
      <c r="B3099" s="31"/>
      <c r="C3099" s="2"/>
      <c r="D3099" s="2"/>
      <c r="E3099" s="26"/>
    </row>
    <row r="3100" spans="1:5" x14ac:dyDescent="0.15">
      <c r="A3100" s="2"/>
      <c r="B3100" s="31"/>
      <c r="C3100" s="2"/>
      <c r="D3100" s="2"/>
      <c r="E3100" s="26"/>
    </row>
    <row r="3101" spans="1:5" x14ac:dyDescent="0.15">
      <c r="A3101" s="2"/>
      <c r="B3101" s="31"/>
      <c r="C3101" s="2"/>
      <c r="D3101" s="2"/>
      <c r="E3101" s="26"/>
    </row>
    <row r="3102" spans="1:5" x14ac:dyDescent="0.15">
      <c r="A3102" s="2"/>
      <c r="B3102" s="31"/>
      <c r="C3102" s="2"/>
      <c r="D3102" s="2"/>
      <c r="E3102" s="26"/>
    </row>
    <row r="3103" spans="1:5" x14ac:dyDescent="0.15">
      <c r="A3103" s="2"/>
      <c r="B3103" s="31"/>
      <c r="C3103" s="2"/>
      <c r="D3103" s="2"/>
      <c r="E3103" s="26"/>
    </row>
    <row r="3104" spans="1:5" x14ac:dyDescent="0.15">
      <c r="A3104" s="2"/>
      <c r="B3104" s="31"/>
      <c r="C3104" s="2"/>
      <c r="D3104" s="2"/>
      <c r="E3104" s="26"/>
    </row>
    <row r="3105" spans="1:5" x14ac:dyDescent="0.15">
      <c r="A3105" s="2"/>
      <c r="B3105" s="31"/>
      <c r="C3105" s="2"/>
      <c r="D3105" s="2"/>
      <c r="E3105" s="26"/>
    </row>
    <row r="3106" spans="1:5" x14ac:dyDescent="0.15">
      <c r="A3106" s="2"/>
      <c r="B3106" s="31"/>
      <c r="C3106" s="2"/>
      <c r="D3106" s="2"/>
      <c r="E3106" s="26"/>
    </row>
    <row r="3107" spans="1:5" x14ac:dyDescent="0.15">
      <c r="A3107" s="2"/>
      <c r="B3107" s="31"/>
      <c r="C3107" s="2"/>
      <c r="D3107" s="2"/>
      <c r="E3107" s="26"/>
    </row>
    <row r="3108" spans="1:5" x14ac:dyDescent="0.15">
      <c r="A3108" s="2"/>
      <c r="B3108" s="31"/>
      <c r="C3108" s="2"/>
      <c r="D3108" s="2"/>
      <c r="E3108" s="26"/>
    </row>
    <row r="3109" spans="1:5" x14ac:dyDescent="0.15">
      <c r="A3109" s="2"/>
      <c r="B3109" s="31"/>
      <c r="C3109" s="2"/>
      <c r="D3109" s="2"/>
      <c r="E3109" s="26"/>
    </row>
    <row r="3110" spans="1:5" x14ac:dyDescent="0.15">
      <c r="A3110" s="2"/>
      <c r="B3110" s="31"/>
      <c r="C3110" s="2"/>
      <c r="D3110" s="2"/>
      <c r="E3110" s="26"/>
    </row>
    <row r="3111" spans="1:5" x14ac:dyDescent="0.15">
      <c r="A3111" s="2"/>
      <c r="B3111" s="31"/>
      <c r="C3111" s="2"/>
      <c r="D3111" s="2"/>
      <c r="E3111" s="26"/>
    </row>
    <row r="3112" spans="1:5" x14ac:dyDescent="0.15">
      <c r="A3112" s="2"/>
      <c r="B3112" s="31"/>
      <c r="C3112" s="2"/>
      <c r="D3112" s="2"/>
      <c r="E3112" s="26"/>
    </row>
    <row r="3113" spans="1:5" x14ac:dyDescent="0.15">
      <c r="A3113" s="2"/>
      <c r="B3113" s="31"/>
      <c r="C3113" s="2"/>
      <c r="D3113" s="2"/>
      <c r="E3113" s="26"/>
    </row>
    <row r="3114" spans="1:5" x14ac:dyDescent="0.15">
      <c r="A3114" s="2"/>
      <c r="B3114" s="31"/>
      <c r="C3114" s="2"/>
      <c r="D3114" s="2"/>
      <c r="E3114" s="26"/>
    </row>
    <row r="3115" spans="1:5" x14ac:dyDescent="0.15">
      <c r="A3115" s="2"/>
      <c r="B3115" s="31"/>
      <c r="C3115" s="2"/>
      <c r="D3115" s="2"/>
      <c r="E3115" s="26"/>
    </row>
    <row r="3116" spans="1:5" x14ac:dyDescent="0.15">
      <c r="A3116" s="2"/>
      <c r="B3116" s="31"/>
      <c r="C3116" s="2"/>
      <c r="D3116" s="2"/>
      <c r="E3116" s="26"/>
    </row>
    <row r="3117" spans="1:5" x14ac:dyDescent="0.15">
      <c r="A3117" s="2"/>
      <c r="B3117" s="31"/>
      <c r="C3117" s="2"/>
      <c r="D3117" s="2"/>
      <c r="E3117" s="26"/>
    </row>
    <row r="3118" spans="1:5" x14ac:dyDescent="0.15">
      <c r="A3118" s="2"/>
      <c r="B3118" s="31"/>
      <c r="C3118" s="2"/>
      <c r="D3118" s="2"/>
      <c r="E3118" s="26"/>
    </row>
    <row r="3119" spans="1:5" x14ac:dyDescent="0.15">
      <c r="A3119" s="2"/>
      <c r="B3119" s="31"/>
      <c r="C3119" s="2"/>
      <c r="D3119" s="2"/>
      <c r="E3119" s="26"/>
    </row>
    <row r="3120" spans="1:5" x14ac:dyDescent="0.15">
      <c r="A3120" s="2"/>
      <c r="B3120" s="31"/>
      <c r="C3120" s="2"/>
      <c r="D3120" s="2"/>
      <c r="E3120" s="26"/>
    </row>
    <row r="3121" spans="1:5" x14ac:dyDescent="0.15">
      <c r="A3121" s="2"/>
      <c r="B3121" s="31"/>
      <c r="C3121" s="2"/>
      <c r="D3121" s="2"/>
      <c r="E3121" s="26"/>
    </row>
    <row r="3122" spans="1:5" x14ac:dyDescent="0.15">
      <c r="A3122" s="2"/>
      <c r="B3122" s="31"/>
      <c r="C3122" s="2"/>
      <c r="D3122" s="2"/>
      <c r="E3122" s="26"/>
    </row>
    <row r="3123" spans="1:5" x14ac:dyDescent="0.15">
      <c r="A3123" s="2"/>
      <c r="B3123" s="31"/>
      <c r="C3123" s="2"/>
      <c r="D3123" s="2"/>
      <c r="E3123" s="26"/>
    </row>
    <row r="3124" spans="1:5" x14ac:dyDescent="0.15">
      <c r="A3124" s="2"/>
      <c r="B3124" s="31"/>
      <c r="C3124" s="2"/>
      <c r="D3124" s="2"/>
      <c r="E3124" s="26"/>
    </row>
    <row r="3125" spans="1:5" x14ac:dyDescent="0.15">
      <c r="A3125" s="2"/>
      <c r="B3125" s="31"/>
      <c r="C3125" s="2"/>
      <c r="D3125" s="2"/>
      <c r="E3125" s="26"/>
    </row>
    <row r="3126" spans="1:5" x14ac:dyDescent="0.15">
      <c r="A3126" s="2"/>
      <c r="B3126" s="31"/>
      <c r="C3126" s="2"/>
      <c r="D3126" s="2"/>
      <c r="E3126" s="26"/>
    </row>
    <row r="3127" spans="1:5" x14ac:dyDescent="0.15">
      <c r="A3127" s="2"/>
      <c r="B3127" s="31"/>
      <c r="C3127" s="2"/>
      <c r="D3127" s="2"/>
      <c r="E3127" s="26"/>
    </row>
    <row r="3128" spans="1:5" x14ac:dyDescent="0.15">
      <c r="A3128" s="2"/>
      <c r="B3128" s="31"/>
      <c r="C3128" s="2"/>
      <c r="D3128" s="2"/>
      <c r="E3128" s="26"/>
    </row>
    <row r="3129" spans="1:5" x14ac:dyDescent="0.15">
      <c r="A3129" s="2"/>
      <c r="B3129" s="31"/>
      <c r="C3129" s="2"/>
      <c r="D3129" s="2"/>
      <c r="E3129" s="26"/>
    </row>
    <row r="3130" spans="1:5" x14ac:dyDescent="0.15">
      <c r="A3130" s="2"/>
      <c r="B3130" s="31"/>
      <c r="C3130" s="2"/>
      <c r="D3130" s="2"/>
      <c r="E3130" s="26"/>
    </row>
    <row r="3131" spans="1:5" x14ac:dyDescent="0.15">
      <c r="A3131" s="2"/>
      <c r="B3131" s="31"/>
      <c r="C3131" s="2"/>
      <c r="D3131" s="2"/>
      <c r="E3131" s="26"/>
    </row>
    <row r="3132" spans="1:5" x14ac:dyDescent="0.15">
      <c r="A3132" s="2"/>
      <c r="B3132" s="31"/>
      <c r="C3132" s="2"/>
      <c r="D3132" s="2"/>
      <c r="E3132" s="26"/>
    </row>
    <row r="3133" spans="1:5" x14ac:dyDescent="0.15">
      <c r="A3133" s="2"/>
      <c r="B3133" s="31"/>
      <c r="C3133" s="2"/>
      <c r="D3133" s="2"/>
      <c r="E3133" s="26"/>
    </row>
    <row r="3134" spans="1:5" x14ac:dyDescent="0.15">
      <c r="A3134" s="2"/>
      <c r="B3134" s="31"/>
      <c r="C3134" s="2"/>
      <c r="D3134" s="2"/>
      <c r="E3134" s="26"/>
    </row>
    <row r="3135" spans="1:5" x14ac:dyDescent="0.15">
      <c r="A3135" s="2"/>
      <c r="B3135" s="31"/>
      <c r="C3135" s="2"/>
      <c r="D3135" s="2"/>
      <c r="E3135" s="26"/>
    </row>
    <row r="3136" spans="1:5" x14ac:dyDescent="0.15">
      <c r="A3136" s="2"/>
      <c r="B3136" s="31"/>
      <c r="C3136" s="2"/>
      <c r="D3136" s="2"/>
      <c r="E3136" s="26"/>
    </row>
    <row r="3137" spans="1:5" x14ac:dyDescent="0.15">
      <c r="A3137" s="2"/>
      <c r="B3137" s="31"/>
      <c r="C3137" s="2"/>
      <c r="D3137" s="2"/>
      <c r="E3137" s="26"/>
    </row>
    <row r="3138" spans="1:5" x14ac:dyDescent="0.15">
      <c r="A3138" s="2"/>
      <c r="B3138" s="31"/>
      <c r="C3138" s="2"/>
      <c r="D3138" s="2"/>
      <c r="E3138" s="26"/>
    </row>
    <row r="3139" spans="1:5" x14ac:dyDescent="0.15">
      <c r="A3139" s="2"/>
      <c r="B3139" s="31"/>
      <c r="C3139" s="2"/>
      <c r="D3139" s="2"/>
      <c r="E3139" s="26"/>
    </row>
    <row r="3140" spans="1:5" x14ac:dyDescent="0.15">
      <c r="A3140" s="2"/>
      <c r="B3140" s="31"/>
      <c r="C3140" s="2"/>
      <c r="D3140" s="2"/>
      <c r="E3140" s="26"/>
    </row>
    <row r="3141" spans="1:5" x14ac:dyDescent="0.15">
      <c r="A3141" s="2"/>
      <c r="B3141" s="31"/>
      <c r="C3141" s="2"/>
      <c r="D3141" s="2"/>
      <c r="E3141" s="26"/>
    </row>
    <row r="3142" spans="1:5" x14ac:dyDescent="0.15">
      <c r="A3142" s="2"/>
      <c r="B3142" s="31"/>
      <c r="C3142" s="2"/>
      <c r="D3142" s="2"/>
      <c r="E3142" s="26"/>
    </row>
    <row r="3143" spans="1:5" x14ac:dyDescent="0.15">
      <c r="A3143" s="2"/>
      <c r="B3143" s="31"/>
      <c r="C3143" s="2"/>
      <c r="D3143" s="2"/>
      <c r="E3143" s="26"/>
    </row>
    <row r="3144" spans="1:5" x14ac:dyDescent="0.15">
      <c r="A3144" s="2"/>
      <c r="B3144" s="31"/>
      <c r="C3144" s="2"/>
      <c r="D3144" s="2"/>
      <c r="E3144" s="26"/>
    </row>
    <row r="3145" spans="1:5" x14ac:dyDescent="0.15">
      <c r="A3145" s="2"/>
      <c r="B3145" s="31"/>
      <c r="C3145" s="2"/>
      <c r="D3145" s="2"/>
      <c r="E3145" s="26"/>
    </row>
    <row r="3146" spans="1:5" x14ac:dyDescent="0.15">
      <c r="A3146" s="2"/>
      <c r="B3146" s="31"/>
      <c r="C3146" s="2"/>
      <c r="D3146" s="2"/>
      <c r="E3146" s="26"/>
    </row>
    <row r="3147" spans="1:5" x14ac:dyDescent="0.15">
      <c r="A3147" s="2"/>
      <c r="B3147" s="31"/>
      <c r="C3147" s="2"/>
      <c r="D3147" s="2"/>
      <c r="E3147" s="26"/>
    </row>
    <row r="3148" spans="1:5" x14ac:dyDescent="0.15">
      <c r="A3148" s="2"/>
      <c r="B3148" s="31"/>
      <c r="C3148" s="2"/>
      <c r="D3148" s="2"/>
      <c r="E3148" s="26"/>
    </row>
    <row r="3149" spans="1:5" x14ac:dyDescent="0.15">
      <c r="A3149" s="2"/>
      <c r="B3149" s="31"/>
      <c r="C3149" s="2"/>
      <c r="D3149" s="2"/>
      <c r="E3149" s="26"/>
    </row>
    <row r="3150" spans="1:5" x14ac:dyDescent="0.15">
      <c r="A3150" s="2"/>
      <c r="B3150" s="31"/>
      <c r="C3150" s="2"/>
      <c r="D3150" s="2"/>
      <c r="E3150" s="26"/>
    </row>
    <row r="3151" spans="1:5" x14ac:dyDescent="0.15">
      <c r="A3151" s="2"/>
      <c r="B3151" s="31"/>
      <c r="C3151" s="2"/>
      <c r="D3151" s="2"/>
      <c r="E3151" s="26"/>
    </row>
    <row r="3152" spans="1:5" x14ac:dyDescent="0.15">
      <c r="A3152" s="2"/>
      <c r="B3152" s="31"/>
      <c r="C3152" s="2"/>
      <c r="D3152" s="2"/>
      <c r="E3152" s="26"/>
    </row>
    <row r="3153" spans="1:5" x14ac:dyDescent="0.15">
      <c r="A3153" s="2"/>
      <c r="B3153" s="31"/>
      <c r="C3153" s="2"/>
      <c r="D3153" s="2"/>
      <c r="E3153" s="26"/>
    </row>
    <row r="3154" spans="1:5" x14ac:dyDescent="0.15">
      <c r="A3154" s="2"/>
      <c r="B3154" s="31"/>
      <c r="C3154" s="2"/>
      <c r="D3154" s="2"/>
      <c r="E3154" s="26"/>
    </row>
    <row r="3155" spans="1:5" x14ac:dyDescent="0.15">
      <c r="A3155" s="2"/>
      <c r="B3155" s="31"/>
      <c r="C3155" s="2"/>
      <c r="D3155" s="2"/>
      <c r="E3155" s="26"/>
    </row>
    <row r="3156" spans="1:5" x14ac:dyDescent="0.15">
      <c r="A3156" s="2"/>
      <c r="B3156" s="31"/>
      <c r="C3156" s="2"/>
      <c r="D3156" s="2"/>
      <c r="E3156" s="26"/>
    </row>
    <row r="3157" spans="1:5" x14ac:dyDescent="0.15">
      <c r="A3157" s="2"/>
      <c r="B3157" s="31"/>
      <c r="C3157" s="2"/>
      <c r="D3157" s="2"/>
      <c r="E3157" s="26"/>
    </row>
    <row r="3158" spans="1:5" x14ac:dyDescent="0.15">
      <c r="A3158" s="2"/>
      <c r="B3158" s="31"/>
      <c r="C3158" s="2"/>
      <c r="D3158" s="2"/>
      <c r="E3158" s="26"/>
    </row>
    <row r="3159" spans="1:5" x14ac:dyDescent="0.15">
      <c r="A3159" s="2"/>
      <c r="B3159" s="31"/>
      <c r="C3159" s="2"/>
      <c r="D3159" s="2"/>
      <c r="E3159" s="26"/>
    </row>
    <row r="3160" spans="1:5" x14ac:dyDescent="0.15">
      <c r="A3160" s="2"/>
      <c r="B3160" s="31"/>
      <c r="C3160" s="2"/>
      <c r="D3160" s="2"/>
      <c r="E3160" s="26"/>
    </row>
    <row r="3161" spans="1:5" x14ac:dyDescent="0.15">
      <c r="A3161" s="2"/>
      <c r="B3161" s="31"/>
      <c r="C3161" s="2"/>
      <c r="D3161" s="2"/>
      <c r="E3161" s="26"/>
    </row>
    <row r="3162" spans="1:5" x14ac:dyDescent="0.15">
      <c r="A3162" s="2"/>
      <c r="B3162" s="31"/>
      <c r="C3162" s="2"/>
      <c r="D3162" s="2"/>
      <c r="E3162" s="26"/>
    </row>
    <row r="3163" spans="1:5" x14ac:dyDescent="0.15">
      <c r="A3163" s="2"/>
      <c r="B3163" s="31"/>
      <c r="C3163" s="2"/>
      <c r="D3163" s="2"/>
      <c r="E3163" s="26"/>
    </row>
    <row r="3164" spans="1:5" x14ac:dyDescent="0.15">
      <c r="A3164" s="2"/>
      <c r="B3164" s="31"/>
      <c r="C3164" s="2"/>
      <c r="D3164" s="2"/>
      <c r="E3164" s="26"/>
    </row>
    <row r="3165" spans="1:5" x14ac:dyDescent="0.15">
      <c r="A3165" s="2"/>
      <c r="B3165" s="31"/>
      <c r="C3165" s="2"/>
      <c r="D3165" s="2"/>
      <c r="E3165" s="26"/>
    </row>
    <row r="3166" spans="1:5" x14ac:dyDescent="0.15">
      <c r="A3166" s="2"/>
      <c r="B3166" s="31"/>
      <c r="C3166" s="2"/>
      <c r="D3166" s="2"/>
      <c r="E3166" s="26"/>
    </row>
    <row r="3167" spans="1:5" x14ac:dyDescent="0.15">
      <c r="A3167" s="2"/>
      <c r="B3167" s="31"/>
      <c r="C3167" s="2"/>
      <c r="D3167" s="2"/>
      <c r="E3167" s="26"/>
    </row>
    <row r="3168" spans="1:5" x14ac:dyDescent="0.15">
      <c r="A3168" s="2"/>
      <c r="B3168" s="31"/>
      <c r="C3168" s="2"/>
      <c r="D3168" s="2"/>
      <c r="E3168" s="26"/>
    </row>
    <row r="3169" spans="1:5" x14ac:dyDescent="0.15">
      <c r="A3169" s="2"/>
      <c r="B3169" s="31"/>
      <c r="C3169" s="2"/>
      <c r="D3169" s="2"/>
      <c r="E3169" s="26"/>
    </row>
    <row r="3170" spans="1:5" x14ac:dyDescent="0.15">
      <c r="A3170" s="2"/>
      <c r="B3170" s="31"/>
      <c r="C3170" s="2"/>
      <c r="D3170" s="2"/>
      <c r="E3170" s="26"/>
    </row>
    <row r="3171" spans="1:5" x14ac:dyDescent="0.15">
      <c r="A3171" s="2"/>
      <c r="B3171" s="31"/>
      <c r="C3171" s="2"/>
      <c r="D3171" s="2"/>
      <c r="E3171" s="26"/>
    </row>
    <row r="3172" spans="1:5" x14ac:dyDescent="0.15">
      <c r="A3172" s="2"/>
      <c r="B3172" s="31"/>
      <c r="C3172" s="2"/>
      <c r="D3172" s="2"/>
      <c r="E3172" s="26"/>
    </row>
    <row r="3173" spans="1:5" x14ac:dyDescent="0.15">
      <c r="A3173" s="2"/>
      <c r="B3173" s="31"/>
      <c r="C3173" s="2"/>
      <c r="D3173" s="2"/>
      <c r="E3173" s="26"/>
    </row>
    <row r="3174" spans="1:5" x14ac:dyDescent="0.15">
      <c r="A3174" s="2"/>
      <c r="B3174" s="31"/>
      <c r="C3174" s="2"/>
      <c r="D3174" s="2"/>
      <c r="E3174" s="26"/>
    </row>
    <row r="3175" spans="1:5" x14ac:dyDescent="0.15">
      <c r="A3175" s="2"/>
      <c r="B3175" s="31"/>
      <c r="C3175" s="2"/>
      <c r="D3175" s="2"/>
      <c r="E3175" s="26"/>
    </row>
    <row r="3176" spans="1:5" x14ac:dyDescent="0.15">
      <c r="A3176" s="2"/>
      <c r="B3176" s="31"/>
      <c r="C3176" s="2"/>
      <c r="D3176" s="2"/>
      <c r="E3176" s="26"/>
    </row>
    <row r="3177" spans="1:5" x14ac:dyDescent="0.15">
      <c r="A3177" s="2"/>
      <c r="B3177" s="31"/>
      <c r="C3177" s="2"/>
      <c r="D3177" s="2"/>
      <c r="E3177" s="26"/>
    </row>
    <row r="3178" spans="1:5" x14ac:dyDescent="0.15">
      <c r="A3178" s="2"/>
      <c r="B3178" s="31"/>
      <c r="C3178" s="2"/>
      <c r="D3178" s="2"/>
      <c r="E3178" s="26"/>
    </row>
    <row r="3179" spans="1:5" x14ac:dyDescent="0.15">
      <c r="A3179" s="2"/>
      <c r="B3179" s="31"/>
      <c r="C3179" s="2"/>
      <c r="D3179" s="2"/>
      <c r="E3179" s="26"/>
    </row>
    <row r="3180" spans="1:5" x14ac:dyDescent="0.15">
      <c r="A3180" s="2"/>
      <c r="B3180" s="31"/>
      <c r="C3180" s="2"/>
      <c r="D3180" s="2"/>
      <c r="E3180" s="26"/>
    </row>
    <row r="3181" spans="1:5" x14ac:dyDescent="0.15">
      <c r="A3181" s="2"/>
      <c r="B3181" s="31"/>
      <c r="C3181" s="2"/>
      <c r="D3181" s="2"/>
      <c r="E3181" s="26"/>
    </row>
    <row r="3182" spans="1:5" x14ac:dyDescent="0.15">
      <c r="A3182" s="2"/>
      <c r="B3182" s="31"/>
      <c r="C3182" s="2"/>
      <c r="D3182" s="2"/>
      <c r="E3182" s="26"/>
    </row>
    <row r="3183" spans="1:5" x14ac:dyDescent="0.15">
      <c r="A3183" s="2"/>
      <c r="B3183" s="31"/>
      <c r="C3183" s="2"/>
      <c r="D3183" s="2"/>
      <c r="E3183" s="26"/>
    </row>
    <row r="3184" spans="1:5" x14ac:dyDescent="0.15">
      <c r="A3184" s="2"/>
      <c r="B3184" s="31"/>
      <c r="C3184" s="2"/>
      <c r="D3184" s="2"/>
      <c r="E3184" s="26"/>
    </row>
    <row r="3185" spans="1:5" x14ac:dyDescent="0.15">
      <c r="A3185" s="2"/>
      <c r="B3185" s="31"/>
      <c r="C3185" s="2"/>
      <c r="D3185" s="2"/>
      <c r="E3185" s="26"/>
    </row>
    <row r="3186" spans="1:5" x14ac:dyDescent="0.15">
      <c r="A3186" s="2"/>
      <c r="B3186" s="31"/>
      <c r="C3186" s="2"/>
      <c r="D3186" s="2"/>
      <c r="E3186" s="26"/>
    </row>
    <row r="3187" spans="1:5" x14ac:dyDescent="0.15">
      <c r="A3187" s="2"/>
      <c r="B3187" s="31"/>
      <c r="C3187" s="2"/>
      <c r="D3187" s="2"/>
      <c r="E3187" s="26"/>
    </row>
    <row r="3188" spans="1:5" x14ac:dyDescent="0.15">
      <c r="A3188" s="2"/>
      <c r="B3188" s="31"/>
      <c r="C3188" s="2"/>
      <c r="D3188" s="2"/>
      <c r="E3188" s="26"/>
    </row>
    <row r="3189" spans="1:5" x14ac:dyDescent="0.15">
      <c r="A3189" s="2"/>
      <c r="B3189" s="31"/>
      <c r="C3189" s="2"/>
      <c r="D3189" s="2"/>
      <c r="E3189" s="26"/>
    </row>
    <row r="3190" spans="1:5" x14ac:dyDescent="0.15">
      <c r="A3190" s="2"/>
      <c r="B3190" s="31"/>
      <c r="C3190" s="2"/>
      <c r="D3190" s="2"/>
      <c r="E3190" s="26"/>
    </row>
    <row r="3191" spans="1:5" x14ac:dyDescent="0.15">
      <c r="A3191" s="2"/>
      <c r="B3191" s="31"/>
      <c r="C3191" s="2"/>
      <c r="D3191" s="2"/>
      <c r="E3191" s="26"/>
    </row>
    <row r="3192" spans="1:5" x14ac:dyDescent="0.15">
      <c r="A3192" s="2"/>
      <c r="B3192" s="31"/>
      <c r="C3192" s="2"/>
      <c r="D3192" s="2"/>
      <c r="E3192" s="26"/>
    </row>
    <row r="3193" spans="1:5" x14ac:dyDescent="0.15">
      <c r="A3193" s="2"/>
      <c r="B3193" s="31"/>
      <c r="C3193" s="2"/>
      <c r="D3193" s="2"/>
      <c r="E3193" s="26"/>
    </row>
    <row r="3194" spans="1:5" x14ac:dyDescent="0.15">
      <c r="A3194" s="2"/>
      <c r="B3194" s="31"/>
      <c r="C3194" s="2"/>
      <c r="D3194" s="2"/>
      <c r="E3194" s="26"/>
    </row>
    <row r="3195" spans="1:5" x14ac:dyDescent="0.15">
      <c r="A3195" s="2"/>
      <c r="B3195" s="31"/>
      <c r="C3195" s="2"/>
      <c r="D3195" s="2"/>
      <c r="E3195" s="26"/>
    </row>
    <row r="3196" spans="1:5" x14ac:dyDescent="0.15">
      <c r="A3196" s="2"/>
      <c r="B3196" s="31"/>
      <c r="C3196" s="2"/>
      <c r="D3196" s="2"/>
      <c r="E3196" s="26"/>
    </row>
    <row r="3197" spans="1:5" x14ac:dyDescent="0.15">
      <c r="A3197" s="2"/>
      <c r="B3197" s="31"/>
      <c r="C3197" s="2"/>
      <c r="D3197" s="2"/>
      <c r="E3197" s="26"/>
    </row>
    <row r="3198" spans="1:5" x14ac:dyDescent="0.15">
      <c r="A3198" s="2"/>
      <c r="B3198" s="31"/>
      <c r="C3198" s="2"/>
      <c r="D3198" s="2"/>
      <c r="E3198" s="26"/>
    </row>
    <row r="3199" spans="1:5" x14ac:dyDescent="0.15">
      <c r="A3199" s="2"/>
      <c r="B3199" s="31"/>
      <c r="C3199" s="2"/>
      <c r="D3199" s="2"/>
      <c r="E3199" s="26"/>
    </row>
    <row r="3200" spans="1:5" x14ac:dyDescent="0.15">
      <c r="A3200" s="2"/>
      <c r="B3200" s="31"/>
      <c r="C3200" s="2"/>
      <c r="D3200" s="2"/>
      <c r="E3200" s="26"/>
    </row>
    <row r="3201" spans="1:5" x14ac:dyDescent="0.15">
      <c r="A3201" s="2"/>
      <c r="B3201" s="31"/>
      <c r="C3201" s="2"/>
      <c r="D3201" s="2"/>
      <c r="E3201" s="26"/>
    </row>
    <row r="3202" spans="1:5" x14ac:dyDescent="0.15">
      <c r="A3202" s="2"/>
      <c r="B3202" s="31"/>
      <c r="C3202" s="2"/>
      <c r="D3202" s="2"/>
      <c r="E3202" s="26"/>
    </row>
    <row r="3203" spans="1:5" x14ac:dyDescent="0.15">
      <c r="A3203" s="2"/>
      <c r="B3203" s="31"/>
      <c r="C3203" s="2"/>
      <c r="D3203" s="2"/>
      <c r="E3203" s="26"/>
    </row>
    <row r="3204" spans="1:5" x14ac:dyDescent="0.15">
      <c r="A3204" s="2"/>
      <c r="B3204" s="31"/>
      <c r="C3204" s="2"/>
      <c r="D3204" s="2"/>
      <c r="E3204" s="26"/>
    </row>
    <row r="3205" spans="1:5" x14ac:dyDescent="0.15">
      <c r="A3205" s="2"/>
      <c r="B3205" s="31"/>
      <c r="C3205" s="2"/>
      <c r="D3205" s="2"/>
      <c r="E3205" s="26"/>
    </row>
    <row r="3206" spans="1:5" x14ac:dyDescent="0.15">
      <c r="A3206" s="2"/>
      <c r="B3206" s="31"/>
      <c r="C3206" s="2"/>
      <c r="D3206" s="2"/>
      <c r="E3206" s="26"/>
    </row>
    <row r="3207" spans="1:5" x14ac:dyDescent="0.15">
      <c r="A3207" s="2"/>
      <c r="B3207" s="31"/>
      <c r="C3207" s="2"/>
      <c r="D3207" s="2"/>
      <c r="E3207" s="26"/>
    </row>
    <row r="3208" spans="1:5" x14ac:dyDescent="0.15">
      <c r="A3208" s="2"/>
      <c r="B3208" s="31"/>
      <c r="C3208" s="2"/>
      <c r="D3208" s="2"/>
      <c r="E3208" s="26"/>
    </row>
    <row r="3209" spans="1:5" x14ac:dyDescent="0.15">
      <c r="A3209" s="2"/>
      <c r="B3209" s="31"/>
      <c r="C3209" s="2"/>
      <c r="D3209" s="2"/>
      <c r="E3209" s="26"/>
    </row>
    <row r="3210" spans="1:5" x14ac:dyDescent="0.15">
      <c r="A3210" s="2"/>
      <c r="B3210" s="31"/>
      <c r="C3210" s="2"/>
      <c r="D3210" s="2"/>
      <c r="E3210" s="26"/>
    </row>
    <row r="3211" spans="1:5" x14ac:dyDescent="0.15">
      <c r="A3211" s="2"/>
      <c r="B3211" s="31"/>
      <c r="C3211" s="2"/>
      <c r="D3211" s="2"/>
      <c r="E3211" s="26"/>
    </row>
    <row r="3212" spans="1:5" x14ac:dyDescent="0.15">
      <c r="A3212" s="2"/>
      <c r="B3212" s="31"/>
      <c r="C3212" s="2"/>
      <c r="D3212" s="2"/>
      <c r="E3212" s="26"/>
    </row>
    <row r="3213" spans="1:5" x14ac:dyDescent="0.15">
      <c r="A3213" s="2"/>
      <c r="B3213" s="31"/>
      <c r="C3213" s="2"/>
      <c r="D3213" s="2"/>
      <c r="E3213" s="26"/>
    </row>
    <row r="3214" spans="1:5" x14ac:dyDescent="0.15">
      <c r="A3214" s="2"/>
      <c r="B3214" s="31"/>
      <c r="C3214" s="2"/>
      <c r="D3214" s="2"/>
      <c r="E3214" s="26"/>
    </row>
    <row r="3215" spans="1:5" x14ac:dyDescent="0.15">
      <c r="A3215" s="2"/>
      <c r="B3215" s="31"/>
      <c r="C3215" s="2"/>
      <c r="D3215" s="2"/>
      <c r="E3215" s="26"/>
    </row>
    <row r="3216" spans="1:5" x14ac:dyDescent="0.15">
      <c r="A3216" s="2"/>
      <c r="B3216" s="31"/>
      <c r="C3216" s="2"/>
      <c r="D3216" s="2"/>
      <c r="E3216" s="26"/>
    </row>
    <row r="3217" spans="1:5" x14ac:dyDescent="0.15">
      <c r="A3217" s="2"/>
      <c r="B3217" s="31"/>
      <c r="C3217" s="2"/>
      <c r="D3217" s="2"/>
      <c r="E3217" s="26"/>
    </row>
    <row r="3218" spans="1:5" x14ac:dyDescent="0.15">
      <c r="A3218" s="2"/>
      <c r="B3218" s="31"/>
      <c r="C3218" s="2"/>
      <c r="D3218" s="2"/>
      <c r="E3218" s="26"/>
    </row>
    <row r="3219" spans="1:5" x14ac:dyDescent="0.15">
      <c r="A3219" s="2"/>
      <c r="B3219" s="31"/>
      <c r="C3219" s="2"/>
      <c r="D3219" s="2"/>
      <c r="E3219" s="26"/>
    </row>
    <row r="3220" spans="1:5" x14ac:dyDescent="0.15">
      <c r="A3220" s="2"/>
      <c r="B3220" s="31"/>
      <c r="C3220" s="2"/>
      <c r="D3220" s="2"/>
      <c r="E3220" s="26"/>
    </row>
    <row r="3221" spans="1:5" x14ac:dyDescent="0.15">
      <c r="A3221" s="2"/>
      <c r="B3221" s="31"/>
      <c r="C3221" s="2"/>
      <c r="D3221" s="2"/>
      <c r="E3221" s="26"/>
    </row>
    <row r="3222" spans="1:5" x14ac:dyDescent="0.15">
      <c r="A3222" s="2"/>
      <c r="B3222" s="31"/>
      <c r="C3222" s="2"/>
      <c r="D3222" s="2"/>
      <c r="E3222" s="26"/>
    </row>
    <row r="3223" spans="1:5" x14ac:dyDescent="0.15">
      <c r="A3223" s="2"/>
      <c r="B3223" s="31"/>
      <c r="C3223" s="2"/>
      <c r="D3223" s="2"/>
      <c r="E3223" s="26"/>
    </row>
    <row r="3224" spans="1:5" x14ac:dyDescent="0.15">
      <c r="A3224" s="2"/>
      <c r="B3224" s="31"/>
      <c r="C3224" s="2"/>
      <c r="D3224" s="2"/>
      <c r="E3224" s="26"/>
    </row>
    <row r="3225" spans="1:5" x14ac:dyDescent="0.15">
      <c r="A3225" s="2"/>
      <c r="B3225" s="31"/>
      <c r="C3225" s="2"/>
      <c r="D3225" s="2"/>
      <c r="E3225" s="26"/>
    </row>
    <row r="3226" spans="1:5" x14ac:dyDescent="0.15">
      <c r="A3226" s="2"/>
      <c r="B3226" s="31"/>
      <c r="C3226" s="2"/>
      <c r="D3226" s="2"/>
      <c r="E3226" s="26"/>
    </row>
    <row r="3227" spans="1:5" x14ac:dyDescent="0.15">
      <c r="A3227" s="2"/>
      <c r="B3227" s="31"/>
      <c r="C3227" s="2"/>
      <c r="D3227" s="2"/>
      <c r="E3227" s="26"/>
    </row>
    <row r="3228" spans="1:5" x14ac:dyDescent="0.15">
      <c r="A3228" s="2"/>
      <c r="B3228" s="31"/>
      <c r="C3228" s="2"/>
      <c r="D3228" s="2"/>
      <c r="E3228" s="26"/>
    </row>
    <row r="3229" spans="1:5" x14ac:dyDescent="0.15">
      <c r="A3229" s="2"/>
      <c r="B3229" s="31"/>
      <c r="C3229" s="2"/>
      <c r="D3229" s="2"/>
      <c r="E3229" s="26"/>
    </row>
    <row r="3230" spans="1:5" x14ac:dyDescent="0.15">
      <c r="A3230" s="2"/>
      <c r="B3230" s="31"/>
      <c r="C3230" s="2"/>
      <c r="D3230" s="2"/>
      <c r="E3230" s="26"/>
    </row>
    <row r="3231" spans="1:5" x14ac:dyDescent="0.15">
      <c r="A3231" s="2"/>
      <c r="B3231" s="31"/>
      <c r="C3231" s="2"/>
      <c r="D3231" s="2"/>
      <c r="E3231" s="26"/>
    </row>
    <row r="3232" spans="1:5" x14ac:dyDescent="0.15">
      <c r="A3232" s="2"/>
      <c r="B3232" s="31"/>
      <c r="C3232" s="2"/>
      <c r="D3232" s="2"/>
      <c r="E3232" s="26"/>
    </row>
    <row r="3233" spans="1:5" x14ac:dyDescent="0.15">
      <c r="A3233" s="2"/>
      <c r="B3233" s="31"/>
      <c r="C3233" s="2"/>
      <c r="D3233" s="2"/>
      <c r="E3233" s="26"/>
    </row>
    <row r="3234" spans="1:5" x14ac:dyDescent="0.15">
      <c r="A3234" s="2"/>
      <c r="B3234" s="31"/>
      <c r="C3234" s="2"/>
      <c r="D3234" s="2"/>
      <c r="E3234" s="26"/>
    </row>
    <row r="3235" spans="1:5" x14ac:dyDescent="0.15">
      <c r="A3235" s="2"/>
      <c r="B3235" s="31"/>
      <c r="C3235" s="2"/>
      <c r="D3235" s="2"/>
      <c r="E3235" s="26"/>
    </row>
    <row r="3236" spans="1:5" x14ac:dyDescent="0.15">
      <c r="A3236" s="2"/>
      <c r="B3236" s="31"/>
      <c r="C3236" s="2"/>
      <c r="D3236" s="2"/>
      <c r="E3236" s="26"/>
    </row>
    <row r="3237" spans="1:5" x14ac:dyDescent="0.15">
      <c r="A3237" s="2"/>
      <c r="B3237" s="31"/>
      <c r="C3237" s="2"/>
      <c r="D3237" s="2"/>
      <c r="E3237" s="26"/>
    </row>
    <row r="3238" spans="1:5" x14ac:dyDescent="0.15">
      <c r="A3238" s="2"/>
      <c r="B3238" s="31"/>
      <c r="C3238" s="2"/>
      <c r="D3238" s="2"/>
      <c r="E3238" s="26"/>
    </row>
    <row r="3239" spans="1:5" x14ac:dyDescent="0.15">
      <c r="A3239" s="2"/>
      <c r="B3239" s="31"/>
      <c r="C3239" s="2"/>
      <c r="D3239" s="2"/>
      <c r="E3239" s="26"/>
    </row>
    <row r="3240" spans="1:5" x14ac:dyDescent="0.15">
      <c r="A3240" s="2"/>
      <c r="B3240" s="31"/>
      <c r="C3240" s="2"/>
      <c r="D3240" s="2"/>
      <c r="E3240" s="26"/>
    </row>
    <row r="3241" spans="1:5" x14ac:dyDescent="0.15">
      <c r="A3241" s="2"/>
      <c r="B3241" s="31"/>
      <c r="C3241" s="2"/>
      <c r="D3241" s="2"/>
      <c r="E3241" s="26"/>
    </row>
    <row r="3242" spans="1:5" x14ac:dyDescent="0.15">
      <c r="A3242" s="2"/>
      <c r="B3242" s="31"/>
      <c r="C3242" s="2"/>
      <c r="D3242" s="2"/>
      <c r="E3242" s="26"/>
    </row>
    <row r="3243" spans="1:5" x14ac:dyDescent="0.15">
      <c r="A3243" s="2"/>
      <c r="B3243" s="31"/>
      <c r="C3243" s="2"/>
      <c r="D3243" s="2"/>
      <c r="E3243" s="26"/>
    </row>
    <row r="3244" spans="1:5" x14ac:dyDescent="0.15">
      <c r="A3244" s="2"/>
      <c r="B3244" s="31"/>
      <c r="C3244" s="2"/>
      <c r="D3244" s="2"/>
      <c r="E3244" s="26"/>
    </row>
    <row r="3245" spans="1:5" x14ac:dyDescent="0.15">
      <c r="A3245" s="2"/>
      <c r="B3245" s="31"/>
      <c r="C3245" s="2"/>
      <c r="D3245" s="2"/>
      <c r="E3245" s="26"/>
    </row>
    <row r="3246" spans="1:5" x14ac:dyDescent="0.15">
      <c r="A3246" s="2"/>
      <c r="B3246" s="31"/>
      <c r="C3246" s="2"/>
      <c r="D3246" s="2"/>
      <c r="E3246" s="26"/>
    </row>
    <row r="3247" spans="1:5" x14ac:dyDescent="0.15">
      <c r="A3247" s="2"/>
      <c r="B3247" s="31"/>
      <c r="C3247" s="2"/>
      <c r="D3247" s="2"/>
      <c r="E3247" s="26"/>
    </row>
    <row r="3248" spans="1:5" x14ac:dyDescent="0.15">
      <c r="A3248" s="2"/>
      <c r="B3248" s="31"/>
      <c r="C3248" s="2"/>
      <c r="D3248" s="2"/>
      <c r="E3248" s="26"/>
    </row>
    <row r="3249" spans="1:5" x14ac:dyDescent="0.15">
      <c r="A3249" s="2"/>
      <c r="B3249" s="31"/>
      <c r="C3249" s="2"/>
      <c r="D3249" s="2"/>
      <c r="E3249" s="26"/>
    </row>
    <row r="3250" spans="1:5" x14ac:dyDescent="0.15">
      <c r="A3250" s="2"/>
      <c r="B3250" s="31"/>
      <c r="C3250" s="2"/>
      <c r="D3250" s="2"/>
      <c r="E3250" s="26"/>
    </row>
    <row r="3251" spans="1:5" x14ac:dyDescent="0.15">
      <c r="A3251" s="2"/>
      <c r="B3251" s="31"/>
      <c r="C3251" s="2"/>
      <c r="D3251" s="2"/>
      <c r="E3251" s="26"/>
    </row>
    <row r="3252" spans="1:5" x14ac:dyDescent="0.15">
      <c r="A3252" s="2"/>
      <c r="B3252" s="31"/>
      <c r="C3252" s="2"/>
      <c r="D3252" s="2"/>
      <c r="E3252" s="26"/>
    </row>
    <row r="3253" spans="1:5" x14ac:dyDescent="0.15">
      <c r="A3253" s="2"/>
      <c r="B3253" s="31"/>
      <c r="C3253" s="2"/>
      <c r="D3253" s="2"/>
      <c r="E3253" s="26"/>
    </row>
    <row r="3254" spans="1:5" x14ac:dyDescent="0.15">
      <c r="A3254" s="2"/>
      <c r="B3254" s="31"/>
      <c r="C3254" s="2"/>
      <c r="D3254" s="2"/>
      <c r="E3254" s="26"/>
    </row>
    <row r="3255" spans="1:5" x14ac:dyDescent="0.15">
      <c r="A3255" s="2"/>
      <c r="B3255" s="31"/>
      <c r="C3255" s="2"/>
      <c r="D3255" s="2"/>
      <c r="E3255" s="26"/>
    </row>
    <row r="3256" spans="1:5" x14ac:dyDescent="0.15">
      <c r="A3256" s="2"/>
      <c r="B3256" s="31"/>
      <c r="C3256" s="2"/>
      <c r="D3256" s="2"/>
      <c r="E3256" s="26"/>
    </row>
    <row r="3257" spans="1:5" x14ac:dyDescent="0.15">
      <c r="A3257" s="2"/>
      <c r="B3257" s="31"/>
      <c r="C3257" s="2"/>
      <c r="D3257" s="2"/>
      <c r="E3257" s="26"/>
    </row>
    <row r="3258" spans="1:5" x14ac:dyDescent="0.15">
      <c r="A3258" s="2"/>
      <c r="B3258" s="31"/>
      <c r="C3258" s="2"/>
      <c r="D3258" s="2"/>
      <c r="E3258" s="26"/>
    </row>
    <row r="3259" spans="1:5" x14ac:dyDescent="0.15">
      <c r="A3259" s="2"/>
      <c r="B3259" s="31"/>
      <c r="C3259" s="2"/>
      <c r="D3259" s="2"/>
      <c r="E3259" s="26"/>
    </row>
    <row r="3260" spans="1:5" x14ac:dyDescent="0.15">
      <c r="A3260" s="2"/>
      <c r="B3260" s="31"/>
      <c r="C3260" s="2"/>
      <c r="D3260" s="2"/>
      <c r="E3260" s="26"/>
    </row>
    <row r="3261" spans="1:5" x14ac:dyDescent="0.15">
      <c r="A3261" s="2"/>
      <c r="B3261" s="31"/>
      <c r="C3261" s="2"/>
      <c r="D3261" s="2"/>
      <c r="E3261" s="26"/>
    </row>
    <row r="3262" spans="1:5" x14ac:dyDescent="0.15">
      <c r="A3262" s="2"/>
      <c r="B3262" s="31"/>
      <c r="C3262" s="2"/>
      <c r="D3262" s="2"/>
      <c r="E3262" s="26"/>
    </row>
    <row r="3263" spans="1:5" x14ac:dyDescent="0.15">
      <c r="A3263" s="2"/>
      <c r="B3263" s="31"/>
      <c r="C3263" s="2"/>
      <c r="D3263" s="2"/>
      <c r="E3263" s="26"/>
    </row>
    <row r="3264" spans="1:5" x14ac:dyDescent="0.15">
      <c r="A3264" s="2"/>
      <c r="B3264" s="31"/>
      <c r="C3264" s="2"/>
      <c r="D3264" s="2"/>
      <c r="E3264" s="26"/>
    </row>
    <row r="3265" spans="1:5" x14ac:dyDescent="0.15">
      <c r="A3265" s="2"/>
      <c r="B3265" s="31"/>
      <c r="C3265" s="2"/>
      <c r="D3265" s="2"/>
      <c r="E3265" s="26"/>
    </row>
    <row r="3266" spans="1:5" x14ac:dyDescent="0.15">
      <c r="A3266" s="2"/>
      <c r="B3266" s="31"/>
      <c r="C3266" s="2"/>
      <c r="D3266" s="2"/>
      <c r="E3266" s="26"/>
    </row>
    <row r="3267" spans="1:5" x14ac:dyDescent="0.15">
      <c r="A3267" s="2"/>
      <c r="B3267" s="31"/>
      <c r="C3267" s="2"/>
      <c r="D3267" s="2"/>
      <c r="E3267" s="26"/>
    </row>
    <row r="3268" spans="1:5" x14ac:dyDescent="0.15">
      <c r="A3268" s="2"/>
      <c r="B3268" s="31"/>
      <c r="C3268" s="2"/>
      <c r="D3268" s="2"/>
      <c r="E3268" s="26"/>
    </row>
    <row r="3269" spans="1:5" x14ac:dyDescent="0.15">
      <c r="A3269" s="2"/>
      <c r="B3269" s="31"/>
      <c r="C3269" s="2"/>
      <c r="D3269" s="2"/>
      <c r="E3269" s="26"/>
    </row>
    <row r="3270" spans="1:5" x14ac:dyDescent="0.15">
      <c r="A3270" s="2"/>
      <c r="B3270" s="31"/>
      <c r="C3270" s="2"/>
      <c r="D3270" s="2"/>
      <c r="E3270" s="26"/>
    </row>
    <row r="3271" spans="1:5" x14ac:dyDescent="0.15">
      <c r="A3271" s="2"/>
      <c r="B3271" s="31"/>
      <c r="C3271" s="2"/>
      <c r="D3271" s="2"/>
      <c r="E3271" s="26"/>
    </row>
    <row r="3272" spans="1:5" x14ac:dyDescent="0.15">
      <c r="A3272" s="2"/>
      <c r="B3272" s="31"/>
      <c r="C3272" s="2"/>
      <c r="D3272" s="2"/>
      <c r="E3272" s="26"/>
    </row>
    <row r="3273" spans="1:5" x14ac:dyDescent="0.15">
      <c r="A3273" s="2"/>
      <c r="B3273" s="31"/>
      <c r="C3273" s="2"/>
      <c r="D3273" s="2"/>
      <c r="E3273" s="26"/>
    </row>
    <row r="3274" spans="1:5" x14ac:dyDescent="0.15">
      <c r="A3274" s="2"/>
      <c r="B3274" s="31"/>
      <c r="C3274" s="2"/>
      <c r="D3274" s="2"/>
      <c r="E3274" s="26"/>
    </row>
    <row r="3275" spans="1:5" x14ac:dyDescent="0.15">
      <c r="A3275" s="2"/>
      <c r="B3275" s="31"/>
      <c r="C3275" s="2"/>
      <c r="D3275" s="2"/>
      <c r="E3275" s="26"/>
    </row>
    <row r="3276" spans="1:5" x14ac:dyDescent="0.15">
      <c r="A3276" s="2"/>
      <c r="B3276" s="31"/>
      <c r="C3276" s="2"/>
      <c r="D3276" s="2"/>
      <c r="E3276" s="26"/>
    </row>
    <row r="3277" spans="1:5" x14ac:dyDescent="0.15">
      <c r="A3277" s="2"/>
      <c r="B3277" s="31"/>
      <c r="C3277" s="2"/>
      <c r="D3277" s="2"/>
      <c r="E3277" s="26"/>
    </row>
    <row r="3278" spans="1:5" x14ac:dyDescent="0.15">
      <c r="A3278" s="2"/>
      <c r="B3278" s="31"/>
      <c r="C3278" s="2"/>
      <c r="D3278" s="2"/>
      <c r="E3278" s="26"/>
    </row>
    <row r="3279" spans="1:5" x14ac:dyDescent="0.15">
      <c r="A3279" s="2"/>
      <c r="B3279" s="31"/>
      <c r="C3279" s="2"/>
      <c r="D3279" s="2"/>
      <c r="E3279" s="26"/>
    </row>
    <row r="3280" spans="1:5" x14ac:dyDescent="0.15">
      <c r="A3280" s="2"/>
      <c r="B3280" s="31"/>
      <c r="C3280" s="2"/>
      <c r="D3280" s="2"/>
      <c r="E3280" s="26"/>
    </row>
    <row r="3281" spans="1:5" x14ac:dyDescent="0.15">
      <c r="A3281" s="2"/>
      <c r="B3281" s="31"/>
      <c r="C3281" s="2"/>
      <c r="D3281" s="2"/>
      <c r="E3281" s="26"/>
    </row>
    <row r="3282" spans="1:5" x14ac:dyDescent="0.15">
      <c r="A3282" s="2"/>
      <c r="B3282" s="31"/>
      <c r="C3282" s="2"/>
      <c r="D3282" s="2"/>
      <c r="E3282" s="26"/>
    </row>
    <row r="3283" spans="1:5" x14ac:dyDescent="0.15">
      <c r="A3283" s="2"/>
      <c r="B3283" s="31"/>
      <c r="C3283" s="2"/>
      <c r="D3283" s="2"/>
      <c r="E3283" s="26"/>
    </row>
    <row r="3284" spans="1:5" x14ac:dyDescent="0.15">
      <c r="A3284" s="2"/>
      <c r="B3284" s="31"/>
      <c r="C3284" s="2"/>
      <c r="D3284" s="2"/>
      <c r="E3284" s="26"/>
    </row>
    <row r="3285" spans="1:5" x14ac:dyDescent="0.15">
      <c r="A3285" s="2"/>
      <c r="B3285" s="31"/>
      <c r="C3285" s="2"/>
      <c r="D3285" s="2"/>
      <c r="E3285" s="26"/>
    </row>
    <row r="3286" spans="1:5" x14ac:dyDescent="0.15">
      <c r="A3286" s="2"/>
      <c r="B3286" s="31"/>
      <c r="C3286" s="2"/>
      <c r="D3286" s="2"/>
      <c r="E3286" s="26"/>
    </row>
    <row r="3287" spans="1:5" x14ac:dyDescent="0.15">
      <c r="A3287" s="2"/>
      <c r="B3287" s="31"/>
      <c r="C3287" s="2"/>
      <c r="D3287" s="2"/>
      <c r="E3287" s="26"/>
    </row>
    <row r="3288" spans="1:5" x14ac:dyDescent="0.15">
      <c r="A3288" s="2"/>
      <c r="B3288" s="31"/>
      <c r="C3288" s="2"/>
      <c r="D3288" s="2"/>
      <c r="E3288" s="26"/>
    </row>
    <row r="3289" spans="1:5" x14ac:dyDescent="0.15">
      <c r="A3289" s="2"/>
      <c r="B3289" s="31"/>
      <c r="C3289" s="2"/>
      <c r="D3289" s="2"/>
      <c r="E3289" s="26"/>
    </row>
    <row r="3290" spans="1:5" x14ac:dyDescent="0.15">
      <c r="A3290" s="2"/>
      <c r="B3290" s="31"/>
      <c r="C3290" s="2"/>
      <c r="D3290" s="2"/>
      <c r="E3290" s="26"/>
    </row>
    <row r="3291" spans="1:5" x14ac:dyDescent="0.15">
      <c r="A3291" s="2"/>
      <c r="B3291" s="31"/>
      <c r="C3291" s="2"/>
      <c r="D3291" s="2"/>
      <c r="E3291" s="26"/>
    </row>
    <row r="3292" spans="1:5" x14ac:dyDescent="0.15">
      <c r="A3292" s="2"/>
      <c r="B3292" s="31"/>
      <c r="C3292" s="2"/>
      <c r="D3292" s="2"/>
      <c r="E3292" s="26"/>
    </row>
    <row r="3293" spans="1:5" x14ac:dyDescent="0.15">
      <c r="A3293" s="2"/>
      <c r="B3293" s="31"/>
      <c r="C3293" s="2"/>
      <c r="D3293" s="2"/>
      <c r="E3293" s="26"/>
    </row>
    <row r="3294" spans="1:5" x14ac:dyDescent="0.15">
      <c r="A3294" s="2"/>
      <c r="B3294" s="31"/>
      <c r="C3294" s="2"/>
      <c r="D3294" s="2"/>
      <c r="E3294" s="26"/>
    </row>
    <row r="3295" spans="1:5" x14ac:dyDescent="0.15">
      <c r="A3295" s="2"/>
      <c r="B3295" s="31"/>
      <c r="C3295" s="2"/>
      <c r="D3295" s="2"/>
      <c r="E3295" s="26"/>
    </row>
    <row r="3296" spans="1:5" x14ac:dyDescent="0.15">
      <c r="A3296" s="2"/>
      <c r="B3296" s="31"/>
      <c r="C3296" s="2"/>
      <c r="D3296" s="2"/>
      <c r="E3296" s="26"/>
    </row>
    <row r="3297" spans="1:5" x14ac:dyDescent="0.15">
      <c r="A3297" s="2"/>
      <c r="B3297" s="31"/>
      <c r="C3297" s="2"/>
      <c r="D3297" s="2"/>
      <c r="E3297" s="26"/>
    </row>
    <row r="3298" spans="1:5" x14ac:dyDescent="0.15">
      <c r="A3298" s="2"/>
      <c r="B3298" s="31"/>
      <c r="C3298" s="2"/>
      <c r="D3298" s="2"/>
      <c r="E3298" s="26"/>
    </row>
    <row r="3299" spans="1:5" x14ac:dyDescent="0.15">
      <c r="A3299" s="2"/>
      <c r="B3299" s="31"/>
      <c r="C3299" s="2"/>
      <c r="D3299" s="2"/>
      <c r="E3299" s="26"/>
    </row>
    <row r="3300" spans="1:5" x14ac:dyDescent="0.15">
      <c r="A3300" s="2"/>
      <c r="B3300" s="31"/>
      <c r="C3300" s="2"/>
      <c r="D3300" s="2"/>
      <c r="E3300" s="26"/>
    </row>
    <row r="3301" spans="1:5" x14ac:dyDescent="0.15">
      <c r="A3301" s="2"/>
      <c r="B3301" s="31"/>
      <c r="C3301" s="2"/>
      <c r="D3301" s="2"/>
      <c r="E3301" s="26"/>
    </row>
    <row r="3302" spans="1:5" x14ac:dyDescent="0.15">
      <c r="A3302" s="2"/>
      <c r="B3302" s="31"/>
      <c r="C3302" s="2"/>
      <c r="D3302" s="2"/>
      <c r="E3302" s="26"/>
    </row>
    <row r="3303" spans="1:5" x14ac:dyDescent="0.15">
      <c r="A3303" s="2"/>
      <c r="B3303" s="31"/>
      <c r="C3303" s="2"/>
      <c r="D3303" s="2"/>
      <c r="E3303" s="26"/>
    </row>
    <row r="3304" spans="1:5" x14ac:dyDescent="0.15">
      <c r="A3304" s="2"/>
      <c r="B3304" s="31"/>
      <c r="C3304" s="2"/>
      <c r="D3304" s="2"/>
      <c r="E3304" s="26"/>
    </row>
    <row r="3305" spans="1:5" x14ac:dyDescent="0.15">
      <c r="A3305" s="2"/>
      <c r="B3305" s="31"/>
      <c r="C3305" s="2"/>
      <c r="D3305" s="2"/>
      <c r="E3305" s="26"/>
    </row>
    <row r="3306" spans="1:5" x14ac:dyDescent="0.15">
      <c r="A3306" s="2"/>
      <c r="B3306" s="31"/>
      <c r="C3306" s="2"/>
      <c r="D3306" s="2"/>
      <c r="E3306" s="26"/>
    </row>
    <row r="3307" spans="1:5" x14ac:dyDescent="0.15">
      <c r="A3307" s="2"/>
      <c r="B3307" s="31"/>
      <c r="C3307" s="2"/>
      <c r="D3307" s="2"/>
      <c r="E3307" s="26"/>
    </row>
    <row r="3308" spans="1:5" x14ac:dyDescent="0.15">
      <c r="A3308" s="2"/>
      <c r="B3308" s="31"/>
      <c r="C3308" s="2"/>
      <c r="D3308" s="2"/>
      <c r="E3308" s="26"/>
    </row>
    <row r="3309" spans="1:5" x14ac:dyDescent="0.15">
      <c r="A3309" s="2"/>
      <c r="B3309" s="31"/>
      <c r="C3309" s="2"/>
      <c r="D3309" s="2"/>
      <c r="E3309" s="26"/>
    </row>
    <row r="3310" spans="1:5" x14ac:dyDescent="0.15">
      <c r="A3310" s="2"/>
      <c r="B3310" s="31"/>
      <c r="C3310" s="2"/>
      <c r="D3310" s="2"/>
      <c r="E3310" s="26"/>
    </row>
    <row r="3311" spans="1:5" x14ac:dyDescent="0.15">
      <c r="A3311" s="2"/>
      <c r="B3311" s="31"/>
      <c r="C3311" s="2"/>
      <c r="D3311" s="2"/>
      <c r="E3311" s="26"/>
    </row>
    <row r="3312" spans="1:5" x14ac:dyDescent="0.15">
      <c r="A3312" s="2"/>
      <c r="B3312" s="31"/>
      <c r="C3312" s="2"/>
      <c r="D3312" s="2"/>
      <c r="E3312" s="26"/>
    </row>
    <row r="3313" spans="1:5" x14ac:dyDescent="0.15">
      <c r="A3313" s="2"/>
      <c r="B3313" s="31"/>
      <c r="C3313" s="2"/>
      <c r="D3313" s="2"/>
      <c r="E3313" s="26"/>
    </row>
    <row r="3314" spans="1:5" x14ac:dyDescent="0.15">
      <c r="A3314" s="2"/>
      <c r="B3314" s="31"/>
      <c r="C3314" s="2"/>
      <c r="D3314" s="2"/>
      <c r="E3314" s="26"/>
    </row>
    <row r="3315" spans="1:5" x14ac:dyDescent="0.15">
      <c r="A3315" s="2"/>
      <c r="B3315" s="31"/>
      <c r="C3315" s="2"/>
      <c r="D3315" s="2"/>
      <c r="E3315" s="26"/>
    </row>
    <row r="3316" spans="1:5" x14ac:dyDescent="0.15">
      <c r="A3316" s="2"/>
      <c r="B3316" s="31"/>
      <c r="C3316" s="2"/>
      <c r="D3316" s="2"/>
      <c r="E3316" s="26"/>
    </row>
    <row r="3317" spans="1:5" x14ac:dyDescent="0.15">
      <c r="A3317" s="2"/>
      <c r="B3317" s="31"/>
      <c r="C3317" s="2"/>
      <c r="D3317" s="2"/>
      <c r="E3317" s="26"/>
    </row>
    <row r="3318" spans="1:5" x14ac:dyDescent="0.15">
      <c r="A3318" s="2"/>
      <c r="B3318" s="31"/>
      <c r="C3318" s="2"/>
      <c r="D3318" s="2"/>
      <c r="E3318" s="26"/>
    </row>
    <row r="3319" spans="1:5" x14ac:dyDescent="0.15">
      <c r="A3319" s="2"/>
      <c r="B3319" s="31"/>
      <c r="C3319" s="2"/>
      <c r="D3319" s="2"/>
      <c r="E3319" s="26"/>
    </row>
    <row r="3320" spans="1:5" x14ac:dyDescent="0.15">
      <c r="A3320" s="2"/>
      <c r="B3320" s="31"/>
      <c r="C3320" s="2"/>
      <c r="D3320" s="2"/>
      <c r="E3320" s="26"/>
    </row>
    <row r="3321" spans="1:5" x14ac:dyDescent="0.15">
      <c r="A3321" s="2"/>
      <c r="B3321" s="31"/>
      <c r="C3321" s="2"/>
      <c r="D3321" s="2"/>
      <c r="E3321" s="26"/>
    </row>
    <row r="3322" spans="1:5" x14ac:dyDescent="0.15">
      <c r="A3322" s="2"/>
      <c r="B3322" s="31"/>
      <c r="C3322" s="2"/>
      <c r="D3322" s="2"/>
      <c r="E3322" s="26"/>
    </row>
    <row r="3323" spans="1:5" x14ac:dyDescent="0.15">
      <c r="A3323" s="2"/>
      <c r="B3323" s="31"/>
      <c r="C3323" s="2"/>
      <c r="D3323" s="2"/>
      <c r="E3323" s="26"/>
    </row>
    <row r="3324" spans="1:5" x14ac:dyDescent="0.15">
      <c r="A3324" s="2"/>
      <c r="B3324" s="31"/>
      <c r="C3324" s="2"/>
      <c r="D3324" s="2"/>
      <c r="E3324" s="26"/>
    </row>
    <row r="3325" spans="1:5" x14ac:dyDescent="0.15">
      <c r="A3325" s="2"/>
      <c r="B3325" s="31"/>
      <c r="C3325" s="2"/>
      <c r="D3325" s="2"/>
      <c r="E3325" s="26"/>
    </row>
    <row r="3326" spans="1:5" x14ac:dyDescent="0.15">
      <c r="A3326" s="2"/>
      <c r="B3326" s="31"/>
      <c r="C3326" s="2"/>
      <c r="D3326" s="2"/>
      <c r="E3326" s="26"/>
    </row>
    <row r="3327" spans="1:5" x14ac:dyDescent="0.15">
      <c r="A3327" s="2"/>
      <c r="B3327" s="31"/>
      <c r="C3327" s="2"/>
      <c r="D3327" s="2"/>
      <c r="E3327" s="26"/>
    </row>
    <row r="3328" spans="1:5" x14ac:dyDescent="0.15">
      <c r="A3328" s="2"/>
      <c r="B3328" s="31"/>
      <c r="C3328" s="2"/>
      <c r="D3328" s="2"/>
      <c r="E3328" s="26"/>
    </row>
    <row r="3329" spans="1:5" x14ac:dyDescent="0.15">
      <c r="A3329" s="2"/>
      <c r="B3329" s="31"/>
      <c r="C3329" s="2"/>
      <c r="D3329" s="2"/>
      <c r="E3329" s="26"/>
    </row>
    <row r="3330" spans="1:5" x14ac:dyDescent="0.15">
      <c r="A3330" s="2"/>
      <c r="B3330" s="31"/>
      <c r="C3330" s="2"/>
      <c r="D3330" s="2"/>
      <c r="E3330" s="26"/>
    </row>
    <row r="3331" spans="1:5" x14ac:dyDescent="0.15">
      <c r="A3331" s="2"/>
      <c r="B3331" s="31"/>
      <c r="C3331" s="2"/>
      <c r="D3331" s="2"/>
      <c r="E3331" s="26"/>
    </row>
    <row r="3332" spans="1:5" x14ac:dyDescent="0.15">
      <c r="A3332" s="2"/>
      <c r="B3332" s="31"/>
      <c r="C3332" s="2"/>
      <c r="D3332" s="2"/>
      <c r="E3332" s="26"/>
    </row>
    <row r="3333" spans="1:5" x14ac:dyDescent="0.15">
      <c r="A3333" s="2"/>
      <c r="B3333" s="31"/>
      <c r="C3333" s="2"/>
      <c r="D3333" s="2"/>
      <c r="E3333" s="26"/>
    </row>
    <row r="3334" spans="1:5" x14ac:dyDescent="0.15">
      <c r="A3334" s="2"/>
      <c r="B3334" s="31"/>
      <c r="C3334" s="2"/>
      <c r="D3334" s="2"/>
      <c r="E3334" s="26"/>
    </row>
    <row r="3335" spans="1:5" x14ac:dyDescent="0.15">
      <c r="A3335" s="2"/>
      <c r="B3335" s="31"/>
      <c r="C3335" s="2"/>
      <c r="D3335" s="2"/>
      <c r="E3335" s="26"/>
    </row>
    <row r="3336" spans="1:5" x14ac:dyDescent="0.15">
      <c r="A3336" s="2"/>
      <c r="B3336" s="31"/>
      <c r="C3336" s="2"/>
      <c r="D3336" s="2"/>
      <c r="E3336" s="26"/>
    </row>
    <row r="3337" spans="1:5" x14ac:dyDescent="0.15">
      <c r="A3337" s="2"/>
      <c r="B3337" s="31"/>
      <c r="C3337" s="2"/>
      <c r="D3337" s="2"/>
      <c r="E3337" s="26"/>
    </row>
    <row r="3338" spans="1:5" x14ac:dyDescent="0.15">
      <c r="A3338" s="2"/>
      <c r="B3338" s="31"/>
      <c r="C3338" s="2"/>
      <c r="D3338" s="2"/>
      <c r="E3338" s="26"/>
    </row>
    <row r="3339" spans="1:5" x14ac:dyDescent="0.15">
      <c r="A3339" s="2"/>
      <c r="B3339" s="31"/>
      <c r="C3339" s="2"/>
      <c r="D3339" s="2"/>
      <c r="E3339" s="26"/>
    </row>
    <row r="3340" spans="1:5" x14ac:dyDescent="0.15">
      <c r="A3340" s="2"/>
      <c r="B3340" s="31"/>
      <c r="C3340" s="2"/>
      <c r="D3340" s="2"/>
      <c r="E3340" s="26"/>
    </row>
    <row r="3341" spans="1:5" x14ac:dyDescent="0.15">
      <c r="A3341" s="2"/>
      <c r="B3341" s="31"/>
      <c r="C3341" s="2"/>
      <c r="D3341" s="2"/>
      <c r="E3341" s="26"/>
    </row>
    <row r="3342" spans="1:5" x14ac:dyDescent="0.15">
      <c r="A3342" s="2"/>
      <c r="B3342" s="31"/>
      <c r="C3342" s="2"/>
      <c r="D3342" s="2"/>
      <c r="E3342" s="26"/>
    </row>
    <row r="3343" spans="1:5" x14ac:dyDescent="0.15">
      <c r="A3343" s="2"/>
      <c r="B3343" s="31"/>
      <c r="C3343" s="2"/>
      <c r="D3343" s="2"/>
      <c r="E3343" s="26"/>
    </row>
    <row r="3344" spans="1:5" x14ac:dyDescent="0.15">
      <c r="A3344" s="2"/>
      <c r="B3344" s="31"/>
      <c r="C3344" s="2"/>
      <c r="D3344" s="2"/>
      <c r="E3344" s="26"/>
    </row>
    <row r="3345" spans="1:5" x14ac:dyDescent="0.15">
      <c r="A3345" s="2"/>
      <c r="B3345" s="31"/>
      <c r="C3345" s="2"/>
      <c r="D3345" s="2"/>
      <c r="E3345" s="26"/>
    </row>
    <row r="3346" spans="1:5" x14ac:dyDescent="0.15">
      <c r="A3346" s="2"/>
      <c r="B3346" s="31"/>
      <c r="C3346" s="2"/>
      <c r="D3346" s="2"/>
      <c r="E3346" s="26"/>
    </row>
    <row r="3347" spans="1:5" x14ac:dyDescent="0.15">
      <c r="A3347" s="2"/>
      <c r="B3347" s="31"/>
      <c r="C3347" s="2"/>
      <c r="D3347" s="2"/>
      <c r="E3347" s="26"/>
    </row>
    <row r="3348" spans="1:5" x14ac:dyDescent="0.15">
      <c r="A3348" s="2"/>
      <c r="B3348" s="31"/>
      <c r="C3348" s="2"/>
      <c r="D3348" s="2"/>
      <c r="E3348" s="26"/>
    </row>
    <row r="3349" spans="1:5" x14ac:dyDescent="0.15">
      <c r="A3349" s="2"/>
      <c r="B3349" s="31"/>
      <c r="C3349" s="2"/>
      <c r="D3349" s="2"/>
      <c r="E3349" s="26"/>
    </row>
    <row r="3350" spans="1:5" x14ac:dyDescent="0.15">
      <c r="A3350" s="2"/>
      <c r="B3350" s="31"/>
      <c r="C3350" s="2"/>
      <c r="D3350" s="2"/>
      <c r="E3350" s="26"/>
    </row>
    <row r="3351" spans="1:5" x14ac:dyDescent="0.15">
      <c r="A3351" s="2"/>
      <c r="B3351" s="31"/>
      <c r="C3351" s="2"/>
      <c r="D3351" s="2"/>
      <c r="E3351" s="26"/>
    </row>
    <row r="3352" spans="1:5" x14ac:dyDescent="0.15">
      <c r="A3352" s="2"/>
      <c r="B3352" s="31"/>
      <c r="C3352" s="2"/>
      <c r="D3352" s="2"/>
      <c r="E3352" s="26"/>
    </row>
    <row r="3353" spans="1:5" x14ac:dyDescent="0.15">
      <c r="A3353" s="2"/>
      <c r="B3353" s="31"/>
      <c r="C3353" s="2"/>
      <c r="D3353" s="2"/>
      <c r="E3353" s="26"/>
    </row>
    <row r="3354" spans="1:5" x14ac:dyDescent="0.15">
      <c r="A3354" s="2"/>
      <c r="B3354" s="31"/>
      <c r="C3354" s="2"/>
      <c r="D3354" s="2"/>
      <c r="E3354" s="26"/>
    </row>
    <row r="3355" spans="1:5" x14ac:dyDescent="0.15">
      <c r="A3355" s="2"/>
      <c r="B3355" s="31"/>
      <c r="C3355" s="2"/>
      <c r="D3355" s="2"/>
      <c r="E3355" s="26"/>
    </row>
    <row r="3356" spans="1:5" x14ac:dyDescent="0.15">
      <c r="A3356" s="2"/>
      <c r="B3356" s="31"/>
      <c r="C3356" s="2"/>
      <c r="D3356" s="2"/>
      <c r="E3356" s="26"/>
    </row>
    <row r="3357" spans="1:5" x14ac:dyDescent="0.15">
      <c r="A3357" s="2"/>
      <c r="B3357" s="31"/>
      <c r="C3357" s="2"/>
      <c r="D3357" s="2"/>
      <c r="E3357" s="26"/>
    </row>
    <row r="3358" spans="1:5" x14ac:dyDescent="0.15">
      <c r="A3358" s="2"/>
      <c r="B3358" s="31"/>
      <c r="C3358" s="2"/>
      <c r="D3358" s="2"/>
      <c r="E3358" s="26"/>
    </row>
    <row r="3359" spans="1:5" x14ac:dyDescent="0.15">
      <c r="A3359" s="2"/>
      <c r="B3359" s="31"/>
      <c r="C3359" s="2"/>
      <c r="D3359" s="2"/>
      <c r="E3359" s="26"/>
    </row>
    <row r="3360" spans="1:5" x14ac:dyDescent="0.15">
      <c r="A3360" s="2"/>
      <c r="B3360" s="31"/>
      <c r="C3360" s="2"/>
      <c r="D3360" s="2"/>
      <c r="E3360" s="26"/>
    </row>
    <row r="3361" spans="1:5" x14ac:dyDescent="0.15">
      <c r="A3361" s="2"/>
      <c r="B3361" s="31"/>
      <c r="C3361" s="2"/>
      <c r="D3361" s="2"/>
      <c r="E3361" s="26"/>
    </row>
    <row r="3362" spans="1:5" x14ac:dyDescent="0.15">
      <c r="A3362" s="2"/>
      <c r="B3362" s="31"/>
      <c r="C3362" s="2"/>
      <c r="D3362" s="2"/>
      <c r="E3362" s="26"/>
    </row>
    <row r="3363" spans="1:5" x14ac:dyDescent="0.15">
      <c r="A3363" s="2"/>
      <c r="B3363" s="31"/>
      <c r="C3363" s="2"/>
      <c r="D3363" s="2"/>
      <c r="E3363" s="26"/>
    </row>
    <row r="3364" spans="1:5" x14ac:dyDescent="0.15">
      <c r="A3364" s="2"/>
      <c r="B3364" s="31"/>
      <c r="C3364" s="2"/>
      <c r="D3364" s="2"/>
      <c r="E3364" s="26"/>
    </row>
    <row r="3365" spans="1:5" x14ac:dyDescent="0.15">
      <c r="A3365" s="2"/>
      <c r="B3365" s="31"/>
      <c r="C3365" s="2"/>
      <c r="D3365" s="2"/>
      <c r="E3365" s="26"/>
    </row>
    <row r="3366" spans="1:5" x14ac:dyDescent="0.15">
      <c r="A3366" s="2"/>
      <c r="B3366" s="31"/>
      <c r="C3366" s="2"/>
      <c r="D3366" s="2"/>
      <c r="E3366" s="26"/>
    </row>
    <row r="3367" spans="1:5" x14ac:dyDescent="0.15">
      <c r="A3367" s="2"/>
      <c r="B3367" s="31"/>
      <c r="C3367" s="2"/>
      <c r="D3367" s="2"/>
      <c r="E3367" s="26"/>
    </row>
    <row r="3368" spans="1:5" x14ac:dyDescent="0.15">
      <c r="A3368" s="2"/>
      <c r="B3368" s="31"/>
      <c r="C3368" s="2"/>
      <c r="D3368" s="2"/>
      <c r="E3368" s="26"/>
    </row>
    <row r="3369" spans="1:5" x14ac:dyDescent="0.15">
      <c r="A3369" s="2"/>
      <c r="B3369" s="31"/>
      <c r="C3369" s="2"/>
      <c r="D3369" s="2"/>
      <c r="E3369" s="26"/>
    </row>
    <row r="3370" spans="1:5" x14ac:dyDescent="0.15">
      <c r="A3370" s="2"/>
      <c r="B3370" s="31"/>
      <c r="C3370" s="2"/>
      <c r="D3370" s="2"/>
      <c r="E3370" s="26"/>
    </row>
    <row r="3371" spans="1:5" x14ac:dyDescent="0.15">
      <c r="A3371" s="2"/>
      <c r="B3371" s="31"/>
      <c r="C3371" s="2"/>
      <c r="D3371" s="2"/>
      <c r="E3371" s="26"/>
    </row>
    <row r="3372" spans="1:5" x14ac:dyDescent="0.15">
      <c r="A3372" s="2"/>
      <c r="B3372" s="31"/>
      <c r="C3372" s="2"/>
      <c r="D3372" s="2"/>
      <c r="E3372" s="26"/>
    </row>
    <row r="3373" spans="1:5" x14ac:dyDescent="0.15">
      <c r="A3373" s="2"/>
      <c r="B3373" s="31"/>
      <c r="C3373" s="2"/>
      <c r="D3373" s="2"/>
      <c r="E3373" s="26"/>
    </row>
    <row r="3374" spans="1:5" x14ac:dyDescent="0.15">
      <c r="A3374" s="2"/>
      <c r="B3374" s="31"/>
      <c r="C3374" s="2"/>
      <c r="D3374" s="2"/>
      <c r="E3374" s="26"/>
    </row>
    <row r="3375" spans="1:5" x14ac:dyDescent="0.15">
      <c r="A3375" s="2"/>
      <c r="B3375" s="31"/>
      <c r="C3375" s="2"/>
      <c r="D3375" s="2"/>
      <c r="E3375" s="26"/>
    </row>
    <row r="3376" spans="1:5" x14ac:dyDescent="0.15">
      <c r="A3376" s="2"/>
      <c r="B3376" s="31"/>
      <c r="C3376" s="2"/>
      <c r="D3376" s="2"/>
      <c r="E3376" s="26"/>
    </row>
    <row r="3377" spans="1:5" x14ac:dyDescent="0.15">
      <c r="A3377" s="2"/>
      <c r="B3377" s="31"/>
      <c r="C3377" s="2"/>
      <c r="D3377" s="2"/>
      <c r="E3377" s="26"/>
    </row>
    <row r="3378" spans="1:5" x14ac:dyDescent="0.15">
      <c r="A3378" s="2"/>
      <c r="B3378" s="31"/>
      <c r="C3378" s="2"/>
      <c r="D3378" s="2"/>
      <c r="E3378" s="26"/>
    </row>
    <row r="3379" spans="1:5" x14ac:dyDescent="0.15">
      <c r="A3379" s="2"/>
      <c r="B3379" s="31"/>
      <c r="C3379" s="2"/>
      <c r="D3379" s="2"/>
      <c r="E3379" s="26"/>
    </row>
    <row r="3380" spans="1:5" x14ac:dyDescent="0.15">
      <c r="A3380" s="2"/>
      <c r="B3380" s="31"/>
      <c r="C3380" s="2"/>
      <c r="D3380" s="2"/>
      <c r="E3380" s="26"/>
    </row>
    <row r="3381" spans="1:5" x14ac:dyDescent="0.15">
      <c r="A3381" s="2"/>
      <c r="B3381" s="31"/>
      <c r="C3381" s="2"/>
      <c r="D3381" s="2"/>
      <c r="E3381" s="26"/>
    </row>
    <row r="3382" spans="1:5" x14ac:dyDescent="0.15">
      <c r="A3382" s="2"/>
      <c r="B3382" s="31"/>
      <c r="C3382" s="2"/>
      <c r="D3382" s="2"/>
      <c r="E3382" s="26"/>
    </row>
    <row r="3383" spans="1:5" x14ac:dyDescent="0.15">
      <c r="A3383" s="2"/>
      <c r="B3383" s="31"/>
      <c r="C3383" s="2"/>
      <c r="D3383" s="2"/>
      <c r="E3383" s="26"/>
    </row>
    <row r="3384" spans="1:5" x14ac:dyDescent="0.15">
      <c r="A3384" s="2"/>
      <c r="B3384" s="31"/>
      <c r="C3384" s="2"/>
      <c r="D3384" s="2"/>
      <c r="E3384" s="26"/>
    </row>
    <row r="3385" spans="1:5" x14ac:dyDescent="0.15">
      <c r="A3385" s="2"/>
      <c r="B3385" s="31"/>
      <c r="C3385" s="2"/>
      <c r="D3385" s="2"/>
      <c r="E3385" s="26"/>
    </row>
    <row r="3386" spans="1:5" x14ac:dyDescent="0.15">
      <c r="A3386" s="2"/>
      <c r="B3386" s="31"/>
      <c r="C3386" s="2"/>
      <c r="D3386" s="2"/>
      <c r="E3386" s="26"/>
    </row>
    <row r="3387" spans="1:5" x14ac:dyDescent="0.15">
      <c r="A3387" s="2"/>
      <c r="B3387" s="31"/>
      <c r="C3387" s="2"/>
      <c r="D3387" s="2"/>
      <c r="E3387" s="26"/>
    </row>
    <row r="3388" spans="1:5" x14ac:dyDescent="0.15">
      <c r="A3388" s="2"/>
      <c r="B3388" s="31"/>
      <c r="C3388" s="2"/>
      <c r="D3388" s="2"/>
      <c r="E3388" s="26"/>
    </row>
    <row r="3389" spans="1:5" x14ac:dyDescent="0.15">
      <c r="A3389" s="2"/>
      <c r="B3389" s="31"/>
      <c r="C3389" s="2"/>
      <c r="D3389" s="2"/>
      <c r="E3389" s="26"/>
    </row>
    <row r="3390" spans="1:5" x14ac:dyDescent="0.15">
      <c r="A3390" s="2"/>
      <c r="B3390" s="31"/>
      <c r="C3390" s="2"/>
      <c r="D3390" s="2"/>
      <c r="E3390" s="26"/>
    </row>
    <row r="3391" spans="1:5" x14ac:dyDescent="0.15">
      <c r="A3391" s="2"/>
      <c r="B3391" s="31"/>
      <c r="C3391" s="2"/>
      <c r="D3391" s="2"/>
      <c r="E3391" s="26"/>
    </row>
    <row r="3392" spans="1:5" x14ac:dyDescent="0.15">
      <c r="A3392" s="2"/>
      <c r="B3392" s="31"/>
      <c r="C3392" s="2"/>
      <c r="D3392" s="2"/>
      <c r="E3392" s="26"/>
    </row>
    <row r="3393" spans="1:5" x14ac:dyDescent="0.15">
      <c r="A3393" s="2"/>
      <c r="B3393" s="31"/>
      <c r="C3393" s="2"/>
      <c r="D3393" s="2"/>
      <c r="E3393" s="26"/>
    </row>
    <row r="3394" spans="1:5" x14ac:dyDescent="0.15">
      <c r="A3394" s="2"/>
      <c r="B3394" s="31"/>
      <c r="C3394" s="2"/>
      <c r="D3394" s="2"/>
      <c r="E3394" s="26"/>
    </row>
    <row r="3395" spans="1:5" x14ac:dyDescent="0.15">
      <c r="A3395" s="2"/>
      <c r="B3395" s="31"/>
      <c r="C3395" s="2"/>
      <c r="D3395" s="2"/>
      <c r="E3395" s="26"/>
    </row>
    <row r="3396" spans="1:5" x14ac:dyDescent="0.15">
      <c r="A3396" s="2"/>
      <c r="B3396" s="31"/>
      <c r="C3396" s="2"/>
      <c r="D3396" s="2"/>
      <c r="E3396" s="26"/>
    </row>
    <row r="3397" spans="1:5" x14ac:dyDescent="0.15">
      <c r="A3397" s="2"/>
      <c r="B3397" s="31"/>
      <c r="C3397" s="2"/>
      <c r="D3397" s="2"/>
      <c r="E3397" s="26"/>
    </row>
    <row r="3398" spans="1:5" x14ac:dyDescent="0.15">
      <c r="A3398" s="2"/>
      <c r="B3398" s="31"/>
      <c r="C3398" s="2"/>
      <c r="D3398" s="2"/>
      <c r="E3398" s="26"/>
    </row>
    <row r="3399" spans="1:5" x14ac:dyDescent="0.15">
      <c r="A3399" s="2"/>
      <c r="B3399" s="31"/>
      <c r="C3399" s="2"/>
      <c r="D3399" s="2"/>
      <c r="E3399" s="26"/>
    </row>
    <row r="3400" spans="1:5" x14ac:dyDescent="0.15">
      <c r="A3400" s="2"/>
      <c r="B3400" s="31"/>
      <c r="C3400" s="2"/>
      <c r="D3400" s="2"/>
      <c r="E3400" s="26"/>
    </row>
    <row r="3401" spans="1:5" x14ac:dyDescent="0.15">
      <c r="A3401" s="2"/>
      <c r="B3401" s="31"/>
      <c r="C3401" s="2"/>
      <c r="D3401" s="2"/>
      <c r="E3401" s="26"/>
    </row>
    <row r="3402" spans="1:5" x14ac:dyDescent="0.15">
      <c r="A3402" s="2"/>
      <c r="B3402" s="31"/>
      <c r="C3402" s="2"/>
      <c r="D3402" s="2"/>
      <c r="E3402" s="26"/>
    </row>
    <row r="3403" spans="1:5" x14ac:dyDescent="0.15">
      <c r="A3403" s="2"/>
      <c r="B3403" s="31"/>
      <c r="C3403" s="2"/>
      <c r="D3403" s="2"/>
      <c r="E3403" s="26"/>
    </row>
    <row r="3404" spans="1:5" x14ac:dyDescent="0.15">
      <c r="A3404" s="2"/>
      <c r="B3404" s="31"/>
      <c r="C3404" s="2"/>
      <c r="D3404" s="2"/>
      <c r="E3404" s="26"/>
    </row>
    <row r="3405" spans="1:5" x14ac:dyDescent="0.15">
      <c r="A3405" s="2"/>
      <c r="B3405" s="31"/>
      <c r="C3405" s="2"/>
      <c r="D3405" s="2"/>
      <c r="E3405" s="26"/>
    </row>
    <row r="3406" spans="1:5" x14ac:dyDescent="0.15">
      <c r="A3406" s="2"/>
      <c r="B3406" s="31"/>
      <c r="C3406" s="2"/>
      <c r="D3406" s="2"/>
      <c r="E3406" s="26"/>
    </row>
    <row r="3407" spans="1:5" x14ac:dyDescent="0.15">
      <c r="A3407" s="2"/>
      <c r="B3407" s="31"/>
      <c r="C3407" s="2"/>
      <c r="D3407" s="2"/>
      <c r="E3407" s="26"/>
    </row>
    <row r="3408" spans="1:5" x14ac:dyDescent="0.15">
      <c r="A3408" s="2"/>
      <c r="B3408" s="31"/>
      <c r="C3408" s="2"/>
      <c r="D3408" s="2"/>
      <c r="E3408" s="26"/>
    </row>
    <row r="3409" spans="1:5" x14ac:dyDescent="0.15">
      <c r="A3409" s="2"/>
      <c r="B3409" s="31"/>
      <c r="C3409" s="2"/>
      <c r="D3409" s="2"/>
      <c r="E3409" s="26"/>
    </row>
    <row r="3410" spans="1:5" x14ac:dyDescent="0.15">
      <c r="A3410" s="2"/>
      <c r="B3410" s="31"/>
      <c r="C3410" s="2"/>
      <c r="D3410" s="2"/>
      <c r="E3410" s="26"/>
    </row>
    <row r="3411" spans="1:5" x14ac:dyDescent="0.15">
      <c r="A3411" s="2"/>
      <c r="B3411" s="31"/>
      <c r="C3411" s="2"/>
      <c r="D3411" s="2"/>
      <c r="E3411" s="26"/>
    </row>
    <row r="3412" spans="1:5" x14ac:dyDescent="0.15">
      <c r="A3412" s="2"/>
      <c r="B3412" s="31"/>
      <c r="C3412" s="2"/>
      <c r="D3412" s="2"/>
      <c r="E3412" s="26"/>
    </row>
    <row r="3413" spans="1:5" x14ac:dyDescent="0.15">
      <c r="A3413" s="2"/>
      <c r="B3413" s="31"/>
      <c r="C3413" s="2"/>
      <c r="D3413" s="2"/>
      <c r="E3413" s="26"/>
    </row>
    <row r="3414" spans="1:5" x14ac:dyDescent="0.15">
      <c r="A3414" s="2"/>
      <c r="B3414" s="31"/>
      <c r="C3414" s="2"/>
      <c r="D3414" s="2"/>
      <c r="E3414" s="26"/>
    </row>
    <row r="3415" spans="1:5" x14ac:dyDescent="0.15">
      <c r="A3415" s="2"/>
      <c r="B3415" s="31"/>
      <c r="C3415" s="2"/>
      <c r="D3415" s="2"/>
      <c r="E3415" s="26"/>
    </row>
    <row r="3416" spans="1:5" x14ac:dyDescent="0.15">
      <c r="A3416" s="2"/>
      <c r="B3416" s="31"/>
      <c r="C3416" s="2"/>
      <c r="D3416" s="2"/>
      <c r="E3416" s="26"/>
    </row>
    <row r="3417" spans="1:5" x14ac:dyDescent="0.15">
      <c r="A3417" s="2"/>
      <c r="B3417" s="31"/>
      <c r="C3417" s="2"/>
      <c r="D3417" s="2"/>
      <c r="E3417" s="26"/>
    </row>
    <row r="3418" spans="1:5" x14ac:dyDescent="0.15">
      <c r="A3418" s="2"/>
      <c r="B3418" s="31"/>
      <c r="C3418" s="2"/>
      <c r="D3418" s="2"/>
      <c r="E3418" s="26"/>
    </row>
    <row r="3419" spans="1:5" x14ac:dyDescent="0.15">
      <c r="A3419" s="2"/>
      <c r="B3419" s="31"/>
      <c r="C3419" s="2"/>
      <c r="D3419" s="2"/>
      <c r="E3419" s="26"/>
    </row>
    <row r="3420" spans="1:5" x14ac:dyDescent="0.15">
      <c r="A3420" s="2"/>
      <c r="B3420" s="31"/>
      <c r="C3420" s="2"/>
      <c r="D3420" s="2"/>
      <c r="E3420" s="26"/>
    </row>
    <row r="3421" spans="1:5" x14ac:dyDescent="0.15">
      <c r="A3421" s="2"/>
      <c r="B3421" s="31"/>
      <c r="C3421" s="2"/>
      <c r="D3421" s="2"/>
      <c r="E3421" s="26"/>
    </row>
    <row r="3422" spans="1:5" x14ac:dyDescent="0.15">
      <c r="A3422" s="2"/>
      <c r="B3422" s="31"/>
      <c r="C3422" s="2"/>
      <c r="D3422" s="2"/>
      <c r="E3422" s="26"/>
    </row>
    <row r="3423" spans="1:5" x14ac:dyDescent="0.15">
      <c r="A3423" s="2"/>
      <c r="B3423" s="31"/>
      <c r="C3423" s="2"/>
      <c r="D3423" s="2"/>
      <c r="E3423" s="26"/>
    </row>
    <row r="3424" spans="1:5" x14ac:dyDescent="0.15">
      <c r="A3424" s="2"/>
      <c r="B3424" s="31"/>
      <c r="C3424" s="2"/>
      <c r="D3424" s="2"/>
      <c r="E3424" s="26"/>
    </row>
    <row r="3425" spans="1:5" x14ac:dyDescent="0.15">
      <c r="A3425" s="2"/>
      <c r="B3425" s="31"/>
      <c r="C3425" s="2"/>
      <c r="D3425" s="2"/>
      <c r="E3425" s="26"/>
    </row>
    <row r="3426" spans="1:5" x14ac:dyDescent="0.15">
      <c r="A3426" s="2"/>
      <c r="B3426" s="31"/>
      <c r="C3426" s="2"/>
      <c r="D3426" s="2"/>
      <c r="E3426" s="26"/>
    </row>
    <row r="3427" spans="1:5" x14ac:dyDescent="0.15">
      <c r="A3427" s="2"/>
      <c r="B3427" s="31"/>
      <c r="C3427" s="2"/>
      <c r="D3427" s="2"/>
      <c r="E3427" s="26"/>
    </row>
    <row r="3428" spans="1:5" x14ac:dyDescent="0.15">
      <c r="A3428" s="2"/>
      <c r="B3428" s="31"/>
      <c r="C3428" s="2"/>
      <c r="D3428" s="2"/>
      <c r="E3428" s="26"/>
    </row>
    <row r="3429" spans="1:5" x14ac:dyDescent="0.15">
      <c r="A3429" s="2"/>
      <c r="B3429" s="31"/>
      <c r="C3429" s="2"/>
      <c r="D3429" s="2"/>
      <c r="E3429" s="26"/>
    </row>
    <row r="3430" spans="1:5" x14ac:dyDescent="0.15">
      <c r="A3430" s="2"/>
      <c r="B3430" s="31"/>
      <c r="C3430" s="2"/>
      <c r="D3430" s="2"/>
      <c r="E3430" s="26"/>
    </row>
    <row r="3431" spans="1:5" x14ac:dyDescent="0.15">
      <c r="A3431" s="2"/>
      <c r="B3431" s="31"/>
      <c r="C3431" s="2"/>
      <c r="D3431" s="2"/>
      <c r="E3431" s="26"/>
    </row>
    <row r="3432" spans="1:5" x14ac:dyDescent="0.15">
      <c r="A3432" s="2"/>
      <c r="B3432" s="31"/>
      <c r="C3432" s="2"/>
      <c r="D3432" s="2"/>
      <c r="E3432" s="26"/>
    </row>
    <row r="3433" spans="1:5" x14ac:dyDescent="0.15">
      <c r="A3433" s="2"/>
      <c r="B3433" s="31"/>
      <c r="C3433" s="2"/>
      <c r="D3433" s="2"/>
      <c r="E3433" s="26"/>
    </row>
    <row r="3434" spans="1:5" x14ac:dyDescent="0.15">
      <c r="A3434" s="2"/>
      <c r="B3434" s="31"/>
      <c r="C3434" s="2"/>
      <c r="D3434" s="2"/>
      <c r="E3434" s="26"/>
    </row>
    <row r="3435" spans="1:5" x14ac:dyDescent="0.15">
      <c r="A3435" s="2"/>
      <c r="B3435" s="31"/>
      <c r="C3435" s="2"/>
      <c r="D3435" s="2"/>
      <c r="E3435" s="26"/>
    </row>
    <row r="3436" spans="1:5" x14ac:dyDescent="0.15">
      <c r="A3436" s="2"/>
      <c r="B3436" s="31"/>
      <c r="C3436" s="2"/>
      <c r="D3436" s="2"/>
      <c r="E3436" s="26"/>
    </row>
    <row r="3437" spans="1:5" x14ac:dyDescent="0.15">
      <c r="A3437" s="2"/>
      <c r="B3437" s="31"/>
      <c r="C3437" s="2"/>
      <c r="D3437" s="2"/>
      <c r="E3437" s="26"/>
    </row>
    <row r="3438" spans="1:5" x14ac:dyDescent="0.15">
      <c r="A3438" s="2"/>
      <c r="B3438" s="31"/>
      <c r="C3438" s="2"/>
      <c r="D3438" s="2"/>
      <c r="E3438" s="26"/>
    </row>
    <row r="3439" spans="1:5" x14ac:dyDescent="0.15">
      <c r="A3439" s="2"/>
      <c r="B3439" s="31"/>
      <c r="C3439" s="2"/>
      <c r="D3439" s="2"/>
      <c r="E3439" s="26"/>
    </row>
    <row r="3440" spans="1:5" x14ac:dyDescent="0.15">
      <c r="A3440" s="2"/>
      <c r="B3440" s="31"/>
      <c r="C3440" s="2"/>
      <c r="D3440" s="2"/>
      <c r="E3440" s="26"/>
    </row>
    <row r="3441" spans="1:5" x14ac:dyDescent="0.15">
      <c r="A3441" s="2"/>
      <c r="B3441" s="31"/>
      <c r="C3441" s="2"/>
      <c r="D3441" s="2"/>
      <c r="E3441" s="26"/>
    </row>
    <row r="3442" spans="1:5" x14ac:dyDescent="0.15">
      <c r="A3442" s="2"/>
      <c r="B3442" s="31"/>
      <c r="C3442" s="2"/>
      <c r="D3442" s="2"/>
      <c r="E3442" s="26"/>
    </row>
    <row r="3443" spans="1:5" x14ac:dyDescent="0.15">
      <c r="A3443" s="2"/>
      <c r="B3443" s="31"/>
      <c r="C3443" s="2"/>
      <c r="D3443" s="2"/>
      <c r="E3443" s="26"/>
    </row>
    <row r="3444" spans="1:5" x14ac:dyDescent="0.15">
      <c r="A3444" s="2"/>
      <c r="B3444" s="31"/>
      <c r="C3444" s="2"/>
      <c r="D3444" s="2"/>
      <c r="E3444" s="26"/>
    </row>
    <row r="3445" spans="1:5" x14ac:dyDescent="0.15">
      <c r="A3445" s="2"/>
      <c r="B3445" s="31"/>
      <c r="C3445" s="2"/>
      <c r="D3445" s="2"/>
      <c r="E3445" s="26"/>
    </row>
    <row r="3446" spans="1:5" x14ac:dyDescent="0.15">
      <c r="A3446" s="2"/>
      <c r="B3446" s="31"/>
      <c r="C3446" s="2"/>
      <c r="D3446" s="2"/>
      <c r="E3446" s="26"/>
    </row>
    <row r="3447" spans="1:5" x14ac:dyDescent="0.15">
      <c r="A3447" s="2"/>
      <c r="B3447" s="31"/>
      <c r="C3447" s="2"/>
      <c r="D3447" s="2"/>
      <c r="E3447" s="26"/>
    </row>
    <row r="3448" spans="1:5" x14ac:dyDescent="0.15">
      <c r="A3448" s="2"/>
      <c r="B3448" s="31"/>
      <c r="C3448" s="2"/>
      <c r="D3448" s="2"/>
      <c r="E3448" s="26"/>
    </row>
    <row r="3449" spans="1:5" x14ac:dyDescent="0.15">
      <c r="A3449" s="2"/>
      <c r="B3449" s="31"/>
      <c r="C3449" s="2"/>
      <c r="D3449" s="2"/>
      <c r="E3449" s="26"/>
    </row>
    <row r="3450" spans="1:5" x14ac:dyDescent="0.15">
      <c r="A3450" s="2"/>
      <c r="B3450" s="31"/>
      <c r="C3450" s="2"/>
      <c r="D3450" s="2"/>
      <c r="E3450" s="26"/>
    </row>
    <row r="3451" spans="1:5" x14ac:dyDescent="0.15">
      <c r="A3451" s="2"/>
      <c r="B3451" s="31"/>
      <c r="C3451" s="2"/>
      <c r="D3451" s="2"/>
      <c r="E3451" s="26"/>
    </row>
    <row r="3452" spans="1:5" x14ac:dyDescent="0.15">
      <c r="A3452" s="2"/>
      <c r="B3452" s="31"/>
      <c r="C3452" s="2"/>
      <c r="D3452" s="2"/>
      <c r="E3452" s="26"/>
    </row>
    <row r="3453" spans="1:5" x14ac:dyDescent="0.15">
      <c r="A3453" s="2"/>
      <c r="B3453" s="31"/>
      <c r="C3453" s="2"/>
      <c r="D3453" s="2"/>
      <c r="E3453" s="26"/>
    </row>
    <row r="3454" spans="1:5" x14ac:dyDescent="0.15">
      <c r="A3454" s="2"/>
      <c r="B3454" s="31"/>
      <c r="C3454" s="2"/>
      <c r="D3454" s="2"/>
      <c r="E3454" s="26"/>
    </row>
    <row r="3455" spans="1:5" x14ac:dyDescent="0.15">
      <c r="A3455" s="2"/>
      <c r="B3455" s="31"/>
      <c r="C3455" s="2"/>
      <c r="D3455" s="2"/>
      <c r="E3455" s="26"/>
    </row>
    <row r="3456" spans="1:5" x14ac:dyDescent="0.15">
      <c r="A3456" s="2"/>
      <c r="B3456" s="31"/>
      <c r="C3456" s="2"/>
      <c r="D3456" s="2"/>
      <c r="E3456" s="26"/>
    </row>
    <row r="3457" spans="1:5" x14ac:dyDescent="0.15">
      <c r="A3457" s="2"/>
      <c r="B3457" s="31"/>
      <c r="C3457" s="2"/>
      <c r="D3457" s="2"/>
      <c r="E3457" s="26"/>
    </row>
    <row r="3458" spans="1:5" x14ac:dyDescent="0.15">
      <c r="A3458" s="2"/>
      <c r="B3458" s="31"/>
      <c r="C3458" s="2"/>
      <c r="D3458" s="2"/>
      <c r="E3458" s="26"/>
    </row>
    <row r="3459" spans="1:5" x14ac:dyDescent="0.15">
      <c r="A3459" s="2"/>
      <c r="B3459" s="31"/>
      <c r="C3459" s="2"/>
      <c r="D3459" s="2"/>
      <c r="E3459" s="26"/>
    </row>
    <row r="3460" spans="1:5" x14ac:dyDescent="0.15">
      <c r="A3460" s="2"/>
      <c r="B3460" s="31"/>
      <c r="C3460" s="2"/>
      <c r="D3460" s="2"/>
      <c r="E3460" s="26"/>
    </row>
    <row r="3461" spans="1:5" x14ac:dyDescent="0.15">
      <c r="A3461" s="2"/>
      <c r="B3461" s="31"/>
      <c r="C3461" s="2"/>
      <c r="D3461" s="2"/>
      <c r="E3461" s="26"/>
    </row>
    <row r="3462" spans="1:5" x14ac:dyDescent="0.15">
      <c r="A3462" s="2"/>
      <c r="B3462" s="31"/>
      <c r="C3462" s="2"/>
      <c r="D3462" s="2"/>
      <c r="E3462" s="26"/>
    </row>
    <row r="3463" spans="1:5" x14ac:dyDescent="0.15">
      <c r="A3463" s="2"/>
      <c r="B3463" s="31"/>
      <c r="C3463" s="2"/>
      <c r="D3463" s="2"/>
      <c r="E3463" s="26"/>
    </row>
    <row r="3464" spans="1:5" x14ac:dyDescent="0.15">
      <c r="A3464" s="2"/>
      <c r="B3464" s="31"/>
      <c r="C3464" s="2"/>
      <c r="D3464" s="2"/>
      <c r="E3464" s="26"/>
    </row>
    <row r="3465" spans="1:5" x14ac:dyDescent="0.15">
      <c r="A3465" s="2"/>
      <c r="B3465" s="31"/>
      <c r="C3465" s="2"/>
      <c r="D3465" s="2"/>
      <c r="E3465" s="26"/>
    </row>
    <row r="3466" spans="1:5" x14ac:dyDescent="0.15">
      <c r="A3466" s="2"/>
      <c r="B3466" s="31"/>
      <c r="C3466" s="2"/>
      <c r="D3466" s="2"/>
      <c r="E3466" s="26"/>
    </row>
    <row r="3467" spans="1:5" x14ac:dyDescent="0.15">
      <c r="A3467" s="2"/>
      <c r="B3467" s="31"/>
      <c r="C3467" s="2"/>
      <c r="D3467" s="2"/>
      <c r="E3467" s="26"/>
    </row>
    <row r="3468" spans="1:5" x14ac:dyDescent="0.15">
      <c r="A3468" s="2"/>
      <c r="B3468" s="31"/>
      <c r="C3468" s="2"/>
      <c r="D3468" s="2"/>
      <c r="E3468" s="26"/>
    </row>
    <row r="3469" spans="1:5" x14ac:dyDescent="0.15">
      <c r="A3469" s="2"/>
      <c r="B3469" s="31"/>
      <c r="C3469" s="2"/>
      <c r="D3469" s="2"/>
      <c r="E3469" s="26"/>
    </row>
    <row r="3470" spans="1:5" x14ac:dyDescent="0.15">
      <c r="A3470" s="2"/>
      <c r="B3470" s="31"/>
      <c r="C3470" s="2"/>
      <c r="D3470" s="2"/>
      <c r="E3470" s="26"/>
    </row>
    <row r="3471" spans="1:5" x14ac:dyDescent="0.15">
      <c r="A3471" s="2"/>
      <c r="B3471" s="31"/>
      <c r="C3471" s="2"/>
      <c r="D3471" s="2"/>
      <c r="E3471" s="26"/>
    </row>
    <row r="3472" spans="1:5" x14ac:dyDescent="0.15">
      <c r="A3472" s="2"/>
      <c r="B3472" s="31"/>
      <c r="C3472" s="2"/>
      <c r="D3472" s="2"/>
      <c r="E3472" s="26"/>
    </row>
    <row r="3473" spans="1:5" x14ac:dyDescent="0.15">
      <c r="A3473" s="2"/>
      <c r="B3473" s="31"/>
      <c r="C3473" s="2"/>
      <c r="D3473" s="2"/>
      <c r="E3473" s="26"/>
    </row>
    <row r="3474" spans="1:5" x14ac:dyDescent="0.15">
      <c r="A3474" s="2"/>
      <c r="B3474" s="31"/>
      <c r="C3474" s="2"/>
      <c r="D3474" s="2"/>
      <c r="E3474" s="26"/>
    </row>
    <row r="3475" spans="1:5" x14ac:dyDescent="0.15">
      <c r="A3475" s="2"/>
      <c r="B3475" s="31"/>
      <c r="C3475" s="2"/>
      <c r="D3475" s="2"/>
      <c r="E3475" s="26"/>
    </row>
    <row r="3476" spans="1:5" x14ac:dyDescent="0.15">
      <c r="A3476" s="2"/>
      <c r="B3476" s="31"/>
      <c r="C3476" s="2"/>
      <c r="D3476" s="2"/>
      <c r="E3476" s="26"/>
    </row>
    <row r="3477" spans="1:5" x14ac:dyDescent="0.15">
      <c r="A3477" s="2"/>
      <c r="B3477" s="31"/>
      <c r="C3477" s="2"/>
      <c r="D3477" s="2"/>
      <c r="E3477" s="26"/>
    </row>
    <row r="3478" spans="1:5" x14ac:dyDescent="0.15">
      <c r="A3478" s="2"/>
      <c r="B3478" s="31"/>
      <c r="C3478" s="2"/>
      <c r="D3478" s="2"/>
      <c r="E3478" s="26"/>
    </row>
    <row r="3479" spans="1:5" x14ac:dyDescent="0.15">
      <c r="A3479" s="2"/>
      <c r="B3479" s="31"/>
      <c r="C3479" s="2"/>
      <c r="D3479" s="2"/>
      <c r="E3479" s="26"/>
    </row>
    <row r="3480" spans="1:5" x14ac:dyDescent="0.15">
      <c r="A3480" s="2"/>
      <c r="B3480" s="31"/>
      <c r="C3480" s="2"/>
      <c r="D3480" s="2"/>
      <c r="E3480" s="26"/>
    </row>
    <row r="3481" spans="1:5" x14ac:dyDescent="0.15">
      <c r="A3481" s="2"/>
      <c r="B3481" s="31"/>
      <c r="C3481" s="2"/>
      <c r="D3481" s="2"/>
      <c r="E3481" s="26"/>
    </row>
    <row r="3482" spans="1:5" x14ac:dyDescent="0.15">
      <c r="A3482" s="2"/>
      <c r="B3482" s="31"/>
      <c r="C3482" s="2"/>
      <c r="D3482" s="2"/>
      <c r="E3482" s="26"/>
    </row>
    <row r="3483" spans="1:5" x14ac:dyDescent="0.15">
      <c r="A3483" s="2"/>
      <c r="B3483" s="31"/>
      <c r="C3483" s="2"/>
      <c r="D3483" s="2"/>
      <c r="E3483" s="26"/>
    </row>
    <row r="3484" spans="1:5" x14ac:dyDescent="0.15">
      <c r="A3484" s="2"/>
      <c r="B3484" s="31"/>
      <c r="C3484" s="2"/>
      <c r="D3484" s="2"/>
      <c r="E3484" s="26"/>
    </row>
    <row r="3485" spans="1:5" x14ac:dyDescent="0.15">
      <c r="A3485" s="2"/>
      <c r="B3485" s="31"/>
      <c r="C3485" s="2"/>
      <c r="D3485" s="2"/>
      <c r="E3485" s="26"/>
    </row>
    <row r="3486" spans="1:5" x14ac:dyDescent="0.15">
      <c r="A3486" s="2"/>
      <c r="B3486" s="31"/>
      <c r="C3486" s="2"/>
      <c r="D3486" s="2"/>
      <c r="E3486" s="26"/>
    </row>
    <row r="3487" spans="1:5" x14ac:dyDescent="0.15">
      <c r="A3487" s="2"/>
      <c r="B3487" s="31"/>
      <c r="C3487" s="2"/>
      <c r="D3487" s="2"/>
      <c r="E3487" s="26"/>
    </row>
    <row r="3488" spans="1:5" x14ac:dyDescent="0.15">
      <c r="A3488" s="2"/>
      <c r="B3488" s="31"/>
      <c r="C3488" s="2"/>
      <c r="D3488" s="2"/>
      <c r="E3488" s="26"/>
    </row>
    <row r="3489" spans="1:5" x14ac:dyDescent="0.15">
      <c r="A3489" s="2"/>
      <c r="B3489" s="31"/>
      <c r="C3489" s="2"/>
      <c r="D3489" s="2"/>
      <c r="E3489" s="26"/>
    </row>
    <row r="3490" spans="1:5" x14ac:dyDescent="0.15">
      <c r="A3490" s="2"/>
      <c r="B3490" s="31"/>
      <c r="C3490" s="2"/>
      <c r="D3490" s="2"/>
      <c r="E3490" s="26"/>
    </row>
    <row r="3491" spans="1:5" x14ac:dyDescent="0.15">
      <c r="A3491" s="2"/>
      <c r="B3491" s="31"/>
      <c r="C3491" s="2"/>
      <c r="D3491" s="2"/>
      <c r="E3491" s="26"/>
    </row>
    <row r="3492" spans="1:5" x14ac:dyDescent="0.15">
      <c r="A3492" s="2"/>
      <c r="B3492" s="31"/>
      <c r="C3492" s="2"/>
      <c r="D3492" s="2"/>
      <c r="E3492" s="26"/>
    </row>
    <row r="3493" spans="1:5" x14ac:dyDescent="0.15">
      <c r="A3493" s="2"/>
      <c r="B3493" s="31"/>
      <c r="C3493" s="2"/>
      <c r="D3493" s="2"/>
      <c r="E3493" s="26"/>
    </row>
    <row r="3494" spans="1:5" x14ac:dyDescent="0.15">
      <c r="A3494" s="2"/>
      <c r="B3494" s="31"/>
      <c r="C3494" s="2"/>
      <c r="D3494" s="2"/>
      <c r="E3494" s="26"/>
    </row>
    <row r="3495" spans="1:5" x14ac:dyDescent="0.15">
      <c r="A3495" s="2"/>
      <c r="B3495" s="31"/>
      <c r="C3495" s="2"/>
      <c r="D3495" s="2"/>
      <c r="E3495" s="26"/>
    </row>
    <row r="3496" spans="1:5" x14ac:dyDescent="0.15">
      <c r="A3496" s="2"/>
      <c r="B3496" s="31"/>
      <c r="C3496" s="2"/>
      <c r="D3496" s="2"/>
      <c r="E3496" s="26"/>
    </row>
    <row r="3497" spans="1:5" x14ac:dyDescent="0.15">
      <c r="A3497" s="2"/>
      <c r="B3497" s="31"/>
      <c r="C3497" s="2"/>
      <c r="D3497" s="2"/>
      <c r="E3497" s="26"/>
    </row>
    <row r="3498" spans="1:5" x14ac:dyDescent="0.15">
      <c r="A3498" s="2"/>
      <c r="B3498" s="31"/>
      <c r="C3498" s="2"/>
      <c r="D3498" s="2"/>
      <c r="E3498" s="26"/>
    </row>
    <row r="3499" spans="1:5" x14ac:dyDescent="0.15">
      <c r="A3499" s="2"/>
      <c r="B3499" s="31"/>
      <c r="C3499" s="2"/>
      <c r="D3499" s="2"/>
      <c r="E3499" s="26"/>
    </row>
    <row r="3500" spans="1:5" x14ac:dyDescent="0.15">
      <c r="A3500" s="2"/>
      <c r="B3500" s="31"/>
      <c r="C3500" s="2"/>
      <c r="D3500" s="2"/>
      <c r="E3500" s="26"/>
    </row>
    <row r="3501" spans="1:5" x14ac:dyDescent="0.15">
      <c r="A3501" s="2"/>
      <c r="B3501" s="31"/>
      <c r="C3501" s="2"/>
      <c r="D3501" s="2"/>
      <c r="E3501" s="26"/>
    </row>
    <row r="3502" spans="1:5" x14ac:dyDescent="0.15">
      <c r="A3502" s="2"/>
      <c r="B3502" s="31"/>
      <c r="C3502" s="2"/>
      <c r="D3502" s="2"/>
      <c r="E3502" s="26"/>
    </row>
    <row r="3503" spans="1:5" x14ac:dyDescent="0.15">
      <c r="A3503" s="2"/>
      <c r="B3503" s="31"/>
      <c r="C3503" s="2"/>
      <c r="D3503" s="2"/>
      <c r="E3503" s="26"/>
    </row>
    <row r="3504" spans="1:5" x14ac:dyDescent="0.15">
      <c r="A3504" s="2"/>
      <c r="B3504" s="31"/>
      <c r="C3504" s="2"/>
      <c r="D3504" s="2"/>
      <c r="E3504" s="26"/>
    </row>
    <row r="3505" spans="1:5" x14ac:dyDescent="0.15">
      <c r="A3505" s="2"/>
      <c r="B3505" s="31"/>
      <c r="C3505" s="2"/>
      <c r="D3505" s="2"/>
      <c r="E3505" s="26"/>
    </row>
    <row r="3506" spans="1:5" x14ac:dyDescent="0.15">
      <c r="A3506" s="2"/>
      <c r="B3506" s="31"/>
      <c r="C3506" s="2"/>
      <c r="D3506" s="2"/>
      <c r="E3506" s="26"/>
    </row>
    <row r="3507" spans="1:5" x14ac:dyDescent="0.15">
      <c r="A3507" s="2"/>
      <c r="B3507" s="31"/>
      <c r="C3507" s="2"/>
      <c r="D3507" s="2"/>
      <c r="E3507" s="26"/>
    </row>
    <row r="3508" spans="1:5" x14ac:dyDescent="0.15">
      <c r="A3508" s="2"/>
      <c r="B3508" s="31"/>
      <c r="C3508" s="2"/>
      <c r="D3508" s="2"/>
      <c r="E3508" s="26"/>
    </row>
    <row r="3509" spans="1:5" x14ac:dyDescent="0.15">
      <c r="A3509" s="2"/>
      <c r="B3509" s="31"/>
      <c r="C3509" s="2"/>
      <c r="D3509" s="2"/>
      <c r="E3509" s="26"/>
    </row>
    <row r="3510" spans="1:5" x14ac:dyDescent="0.15">
      <c r="A3510" s="2"/>
      <c r="B3510" s="31"/>
      <c r="C3510" s="2"/>
      <c r="D3510" s="2"/>
      <c r="E3510" s="26"/>
    </row>
    <row r="3511" spans="1:5" x14ac:dyDescent="0.15">
      <c r="A3511" s="2"/>
      <c r="B3511" s="31"/>
      <c r="C3511" s="2"/>
      <c r="D3511" s="2"/>
      <c r="E3511" s="26"/>
    </row>
    <row r="3512" spans="1:5" x14ac:dyDescent="0.15">
      <c r="A3512" s="2"/>
      <c r="B3512" s="31"/>
      <c r="C3512" s="2"/>
      <c r="D3512" s="2"/>
      <c r="E3512" s="26"/>
    </row>
    <row r="3513" spans="1:5" x14ac:dyDescent="0.15">
      <c r="A3513" s="2"/>
      <c r="B3513" s="31"/>
      <c r="C3513" s="2"/>
      <c r="D3513" s="2"/>
      <c r="E3513" s="26"/>
    </row>
    <row r="3514" spans="1:5" x14ac:dyDescent="0.15">
      <c r="A3514" s="2"/>
      <c r="B3514" s="31"/>
      <c r="C3514" s="2"/>
      <c r="D3514" s="2"/>
      <c r="E3514" s="26"/>
    </row>
    <row r="3515" spans="1:5" x14ac:dyDescent="0.15">
      <c r="A3515" s="2"/>
      <c r="B3515" s="31"/>
      <c r="C3515" s="2"/>
      <c r="D3515" s="2"/>
      <c r="E3515" s="26"/>
    </row>
    <row r="3516" spans="1:5" x14ac:dyDescent="0.15">
      <c r="A3516" s="2"/>
      <c r="B3516" s="31"/>
      <c r="C3516" s="2"/>
      <c r="D3516" s="2"/>
      <c r="E3516" s="26"/>
    </row>
    <row r="3517" spans="1:5" x14ac:dyDescent="0.15">
      <c r="A3517" s="2"/>
      <c r="B3517" s="31"/>
      <c r="C3517" s="2"/>
      <c r="D3517" s="2"/>
      <c r="E3517" s="26"/>
    </row>
    <row r="3518" spans="1:5" x14ac:dyDescent="0.15">
      <c r="A3518" s="2"/>
      <c r="B3518" s="31"/>
      <c r="C3518" s="2"/>
      <c r="D3518" s="2"/>
      <c r="E3518" s="26"/>
    </row>
    <row r="3519" spans="1:5" x14ac:dyDescent="0.15">
      <c r="A3519" s="2"/>
      <c r="B3519" s="31"/>
      <c r="C3519" s="2"/>
      <c r="D3519" s="2"/>
      <c r="E3519" s="26"/>
    </row>
    <row r="3520" spans="1:5" x14ac:dyDescent="0.15">
      <c r="A3520" s="2"/>
      <c r="B3520" s="31"/>
      <c r="C3520" s="2"/>
      <c r="D3520" s="2"/>
      <c r="E3520" s="26"/>
    </row>
    <row r="3521" spans="1:5" x14ac:dyDescent="0.15">
      <c r="A3521" s="2"/>
      <c r="B3521" s="31"/>
      <c r="C3521" s="2"/>
      <c r="D3521" s="2"/>
      <c r="E3521" s="26"/>
    </row>
    <row r="3522" spans="1:5" x14ac:dyDescent="0.15">
      <c r="A3522" s="2"/>
      <c r="B3522" s="31"/>
      <c r="C3522" s="2"/>
      <c r="D3522" s="2"/>
      <c r="E3522" s="26"/>
    </row>
    <row r="3523" spans="1:5" x14ac:dyDescent="0.15">
      <c r="A3523" s="2"/>
      <c r="B3523" s="31"/>
      <c r="C3523" s="2"/>
      <c r="D3523" s="2"/>
      <c r="E3523" s="26"/>
    </row>
    <row r="3524" spans="1:5" x14ac:dyDescent="0.15">
      <c r="A3524" s="2"/>
      <c r="B3524" s="31"/>
      <c r="C3524" s="2"/>
      <c r="D3524" s="2"/>
      <c r="E3524" s="26"/>
    </row>
    <row r="3525" spans="1:5" x14ac:dyDescent="0.15">
      <c r="A3525" s="2"/>
      <c r="B3525" s="31"/>
      <c r="C3525" s="2"/>
      <c r="D3525" s="2"/>
      <c r="E3525" s="26"/>
    </row>
    <row r="3526" spans="1:5" x14ac:dyDescent="0.15">
      <c r="A3526" s="2"/>
      <c r="B3526" s="31"/>
      <c r="C3526" s="2"/>
      <c r="D3526" s="2"/>
      <c r="E3526" s="26"/>
    </row>
    <row r="3527" spans="1:5" x14ac:dyDescent="0.15">
      <c r="A3527" s="2"/>
      <c r="B3527" s="31"/>
      <c r="C3527" s="2"/>
      <c r="D3527" s="2"/>
      <c r="E3527" s="26"/>
    </row>
    <row r="3528" spans="1:5" x14ac:dyDescent="0.15">
      <c r="A3528" s="2"/>
      <c r="B3528" s="31"/>
      <c r="C3528" s="2"/>
      <c r="D3528" s="2"/>
      <c r="E3528" s="26"/>
    </row>
    <row r="3529" spans="1:5" x14ac:dyDescent="0.15">
      <c r="A3529" s="2"/>
      <c r="B3529" s="31"/>
      <c r="C3529" s="2"/>
      <c r="D3529" s="2"/>
      <c r="E3529" s="26"/>
    </row>
    <row r="3530" spans="1:5" x14ac:dyDescent="0.15">
      <c r="A3530" s="2"/>
      <c r="B3530" s="31"/>
      <c r="C3530" s="2"/>
      <c r="D3530" s="2"/>
      <c r="E3530" s="26"/>
    </row>
    <row r="3531" spans="1:5" x14ac:dyDescent="0.15">
      <c r="A3531" s="2"/>
      <c r="B3531" s="31"/>
      <c r="C3531" s="2"/>
      <c r="D3531" s="2"/>
      <c r="E3531" s="26"/>
    </row>
    <row r="3532" spans="1:5" x14ac:dyDescent="0.15">
      <c r="A3532" s="2"/>
      <c r="B3532" s="31"/>
      <c r="C3532" s="2"/>
      <c r="D3532" s="2"/>
      <c r="E3532" s="26"/>
    </row>
    <row r="3533" spans="1:5" x14ac:dyDescent="0.15">
      <c r="A3533" s="2"/>
      <c r="B3533" s="31"/>
      <c r="C3533" s="2"/>
      <c r="D3533" s="2"/>
      <c r="E3533" s="26"/>
    </row>
    <row r="3534" spans="1:5" x14ac:dyDescent="0.15">
      <c r="A3534" s="2"/>
      <c r="B3534" s="31"/>
      <c r="C3534" s="2"/>
      <c r="D3534" s="2"/>
      <c r="E3534" s="26"/>
    </row>
    <row r="3535" spans="1:5" x14ac:dyDescent="0.15">
      <c r="A3535" s="2"/>
      <c r="B3535" s="31"/>
      <c r="C3535" s="2"/>
      <c r="D3535" s="2"/>
      <c r="E3535" s="26"/>
    </row>
    <row r="3536" spans="1:5" x14ac:dyDescent="0.15">
      <c r="A3536" s="2"/>
      <c r="B3536" s="31"/>
      <c r="C3536" s="2"/>
      <c r="D3536" s="2"/>
      <c r="E3536" s="26"/>
    </row>
    <row r="3537" spans="1:5" x14ac:dyDescent="0.15">
      <c r="A3537" s="2"/>
      <c r="B3537" s="31"/>
      <c r="C3537" s="2"/>
      <c r="D3537" s="2"/>
      <c r="E3537" s="26"/>
    </row>
    <row r="3538" spans="1:5" x14ac:dyDescent="0.15">
      <c r="A3538" s="2"/>
      <c r="B3538" s="31"/>
      <c r="C3538" s="2"/>
      <c r="D3538" s="2"/>
      <c r="E3538" s="26"/>
    </row>
    <row r="3539" spans="1:5" x14ac:dyDescent="0.15">
      <c r="A3539" s="2"/>
      <c r="B3539" s="31"/>
      <c r="C3539" s="2"/>
      <c r="D3539" s="2"/>
      <c r="E3539" s="26"/>
    </row>
    <row r="3540" spans="1:5" x14ac:dyDescent="0.15">
      <c r="A3540" s="2"/>
      <c r="B3540" s="31"/>
      <c r="C3540" s="2"/>
      <c r="D3540" s="2"/>
      <c r="E3540" s="26"/>
    </row>
    <row r="3541" spans="1:5" x14ac:dyDescent="0.15">
      <c r="A3541" s="2"/>
      <c r="B3541" s="31"/>
      <c r="C3541" s="2"/>
      <c r="D3541" s="2"/>
      <c r="E3541" s="26"/>
    </row>
    <row r="3542" spans="1:5" x14ac:dyDescent="0.15">
      <c r="A3542" s="2"/>
      <c r="B3542" s="31"/>
      <c r="C3542" s="2"/>
      <c r="D3542" s="2"/>
      <c r="E3542" s="26"/>
    </row>
    <row r="3543" spans="1:5" x14ac:dyDescent="0.15">
      <c r="A3543" s="2"/>
      <c r="B3543" s="31"/>
      <c r="C3543" s="2"/>
      <c r="D3543" s="2"/>
      <c r="E3543" s="26"/>
    </row>
    <row r="3544" spans="1:5" x14ac:dyDescent="0.15">
      <c r="A3544" s="2"/>
      <c r="B3544" s="31"/>
      <c r="C3544" s="2"/>
      <c r="D3544" s="2"/>
      <c r="E3544" s="26"/>
    </row>
    <row r="3545" spans="1:5" x14ac:dyDescent="0.15">
      <c r="A3545" s="2"/>
      <c r="B3545" s="31"/>
      <c r="C3545" s="2"/>
      <c r="D3545" s="2"/>
      <c r="E3545" s="26"/>
    </row>
    <row r="3546" spans="1:5" x14ac:dyDescent="0.15">
      <c r="A3546" s="2"/>
      <c r="B3546" s="31"/>
      <c r="C3546" s="2"/>
      <c r="D3546" s="2"/>
      <c r="E3546" s="26"/>
    </row>
    <row r="3547" spans="1:5" x14ac:dyDescent="0.15">
      <c r="A3547" s="2"/>
      <c r="B3547" s="31"/>
      <c r="C3547" s="2"/>
      <c r="D3547" s="2"/>
      <c r="E3547" s="26"/>
    </row>
    <row r="3548" spans="1:5" x14ac:dyDescent="0.15">
      <c r="A3548" s="2"/>
      <c r="B3548" s="31"/>
      <c r="C3548" s="2"/>
      <c r="D3548" s="2"/>
      <c r="E3548" s="26"/>
    </row>
    <row r="3549" spans="1:5" x14ac:dyDescent="0.15">
      <c r="A3549" s="2"/>
      <c r="B3549" s="31"/>
      <c r="C3549" s="2"/>
      <c r="D3549" s="2"/>
      <c r="E3549" s="26"/>
    </row>
    <row r="3550" spans="1:5" x14ac:dyDescent="0.15">
      <c r="A3550" s="2"/>
      <c r="B3550" s="31"/>
      <c r="C3550" s="2"/>
      <c r="D3550" s="2"/>
      <c r="E3550" s="26"/>
    </row>
    <row r="3551" spans="1:5" x14ac:dyDescent="0.15">
      <c r="A3551" s="2"/>
      <c r="B3551" s="31"/>
      <c r="C3551" s="2"/>
      <c r="D3551" s="2"/>
      <c r="E3551" s="26"/>
    </row>
    <row r="3552" spans="1:5" x14ac:dyDescent="0.15">
      <c r="A3552" s="2"/>
      <c r="B3552" s="31"/>
      <c r="C3552" s="2"/>
      <c r="D3552" s="2"/>
      <c r="E3552" s="26"/>
    </row>
    <row r="3553" spans="1:5" x14ac:dyDescent="0.15">
      <c r="A3553" s="2"/>
      <c r="B3553" s="31"/>
      <c r="C3553" s="2"/>
      <c r="D3553" s="2"/>
      <c r="E3553" s="26"/>
    </row>
    <row r="3554" spans="1:5" x14ac:dyDescent="0.15">
      <c r="A3554" s="2"/>
      <c r="B3554" s="31"/>
      <c r="C3554" s="2"/>
      <c r="D3554" s="2"/>
      <c r="E3554" s="26"/>
    </row>
    <row r="3555" spans="1:5" x14ac:dyDescent="0.15">
      <c r="A3555" s="2"/>
      <c r="B3555" s="31"/>
      <c r="C3555" s="2"/>
      <c r="D3555" s="2"/>
      <c r="E3555" s="26"/>
    </row>
    <row r="3556" spans="1:5" x14ac:dyDescent="0.15">
      <c r="A3556" s="2"/>
      <c r="B3556" s="31"/>
      <c r="C3556" s="2"/>
      <c r="D3556" s="2"/>
      <c r="E3556" s="26"/>
    </row>
    <row r="3557" spans="1:5" x14ac:dyDescent="0.15">
      <c r="A3557" s="2"/>
      <c r="B3557" s="31"/>
      <c r="C3557" s="2"/>
      <c r="D3557" s="2"/>
      <c r="E3557" s="26"/>
    </row>
    <row r="3558" spans="1:5" x14ac:dyDescent="0.15">
      <c r="A3558" s="2"/>
      <c r="B3558" s="31"/>
      <c r="C3558" s="2"/>
      <c r="D3558" s="2"/>
      <c r="E3558" s="26"/>
    </row>
    <row r="3559" spans="1:5" x14ac:dyDescent="0.15">
      <c r="A3559" s="2"/>
      <c r="B3559" s="31"/>
      <c r="C3559" s="2"/>
      <c r="D3559" s="2"/>
      <c r="E3559" s="26"/>
    </row>
    <row r="3560" spans="1:5" x14ac:dyDescent="0.15">
      <c r="A3560" s="2"/>
      <c r="B3560" s="31"/>
      <c r="C3560" s="2"/>
      <c r="D3560" s="2"/>
      <c r="E3560" s="26"/>
    </row>
    <row r="3561" spans="1:5" x14ac:dyDescent="0.15">
      <c r="A3561" s="2"/>
      <c r="B3561" s="31"/>
      <c r="C3561" s="2"/>
      <c r="D3561" s="2"/>
      <c r="E3561" s="26"/>
    </row>
    <row r="3562" spans="1:5" x14ac:dyDescent="0.15">
      <c r="A3562" s="2"/>
      <c r="B3562" s="31"/>
      <c r="C3562" s="2"/>
      <c r="D3562" s="2"/>
      <c r="E3562" s="26"/>
    </row>
    <row r="3563" spans="1:5" x14ac:dyDescent="0.15">
      <c r="A3563" s="2"/>
      <c r="B3563" s="31"/>
      <c r="C3563" s="2"/>
      <c r="D3563" s="2"/>
      <c r="E3563" s="26"/>
    </row>
    <row r="3564" spans="1:5" x14ac:dyDescent="0.15">
      <c r="A3564" s="2"/>
      <c r="B3564" s="31"/>
      <c r="C3564" s="2"/>
      <c r="D3564" s="2"/>
      <c r="E3564" s="26"/>
    </row>
    <row r="3565" spans="1:5" x14ac:dyDescent="0.15">
      <c r="A3565" s="2"/>
      <c r="B3565" s="31"/>
      <c r="C3565" s="2"/>
      <c r="D3565" s="2"/>
      <c r="E3565" s="26"/>
    </row>
    <row r="3566" spans="1:5" x14ac:dyDescent="0.15">
      <c r="A3566" s="2"/>
      <c r="B3566" s="31"/>
      <c r="C3566" s="2"/>
      <c r="D3566" s="2"/>
      <c r="E3566" s="26"/>
    </row>
    <row r="3567" spans="1:5" x14ac:dyDescent="0.15">
      <c r="A3567" s="2"/>
      <c r="B3567" s="31"/>
      <c r="C3567" s="2"/>
      <c r="D3567" s="2"/>
      <c r="E3567" s="26"/>
    </row>
    <row r="3568" spans="1:5" x14ac:dyDescent="0.15">
      <c r="A3568" s="2"/>
      <c r="B3568" s="31"/>
      <c r="C3568" s="2"/>
      <c r="D3568" s="2"/>
      <c r="E3568" s="26"/>
    </row>
    <row r="3569" spans="1:5" x14ac:dyDescent="0.15">
      <c r="A3569" s="2"/>
      <c r="B3569" s="31"/>
      <c r="C3569" s="2"/>
      <c r="D3569" s="2"/>
      <c r="E3569" s="26"/>
    </row>
    <row r="3570" spans="1:5" x14ac:dyDescent="0.15">
      <c r="A3570" s="2"/>
      <c r="B3570" s="31"/>
      <c r="C3570" s="2"/>
      <c r="D3570" s="2"/>
      <c r="E3570" s="26"/>
    </row>
    <row r="3571" spans="1:5" x14ac:dyDescent="0.15">
      <c r="A3571" s="2"/>
      <c r="B3571" s="31"/>
      <c r="C3571" s="2"/>
      <c r="D3571" s="2"/>
      <c r="E3571" s="26"/>
    </row>
    <row r="3572" spans="1:5" x14ac:dyDescent="0.15">
      <c r="A3572" s="2"/>
      <c r="B3572" s="31"/>
      <c r="C3572" s="2"/>
      <c r="D3572" s="2"/>
      <c r="E3572" s="26"/>
    </row>
    <row r="3573" spans="1:5" x14ac:dyDescent="0.15">
      <c r="A3573" s="2"/>
      <c r="B3573" s="31"/>
      <c r="C3573" s="2"/>
      <c r="D3573" s="2"/>
      <c r="E3573" s="26"/>
    </row>
    <row r="3574" spans="1:5" x14ac:dyDescent="0.15">
      <c r="A3574" s="2"/>
      <c r="B3574" s="31"/>
      <c r="C3574" s="2"/>
      <c r="D3574" s="2"/>
      <c r="E3574" s="26"/>
    </row>
    <row r="3575" spans="1:5" x14ac:dyDescent="0.15">
      <c r="A3575" s="2"/>
      <c r="B3575" s="31"/>
      <c r="C3575" s="2"/>
      <c r="D3575" s="2"/>
      <c r="E3575" s="26"/>
    </row>
    <row r="3576" spans="1:5" x14ac:dyDescent="0.15">
      <c r="A3576" s="2"/>
      <c r="B3576" s="31"/>
      <c r="C3576" s="2"/>
      <c r="D3576" s="2"/>
      <c r="E3576" s="26"/>
    </row>
    <row r="3577" spans="1:5" x14ac:dyDescent="0.15">
      <c r="A3577" s="2"/>
      <c r="B3577" s="31"/>
      <c r="C3577" s="2"/>
      <c r="D3577" s="2"/>
      <c r="E3577" s="26"/>
    </row>
    <row r="3578" spans="1:5" x14ac:dyDescent="0.15">
      <c r="A3578" s="2"/>
      <c r="B3578" s="31"/>
      <c r="C3578" s="2"/>
      <c r="D3578" s="2"/>
      <c r="E3578" s="26"/>
    </row>
    <row r="3579" spans="1:5" x14ac:dyDescent="0.15">
      <c r="A3579" s="2"/>
      <c r="B3579" s="31"/>
      <c r="C3579" s="2"/>
      <c r="D3579" s="2"/>
      <c r="E3579" s="26"/>
    </row>
    <row r="3580" spans="1:5" x14ac:dyDescent="0.15">
      <c r="A3580" s="2"/>
      <c r="B3580" s="31"/>
      <c r="C3580" s="2"/>
      <c r="D3580" s="2"/>
      <c r="E3580" s="26"/>
    </row>
    <row r="3581" spans="1:5" x14ac:dyDescent="0.15">
      <c r="A3581" s="2"/>
      <c r="B3581" s="31"/>
      <c r="C3581" s="2"/>
      <c r="D3581" s="2"/>
      <c r="E3581" s="26"/>
    </row>
    <row r="3582" spans="1:5" x14ac:dyDescent="0.15">
      <c r="A3582" s="2"/>
      <c r="B3582" s="31"/>
      <c r="C3582" s="2"/>
      <c r="D3582" s="2"/>
      <c r="E3582" s="26"/>
    </row>
    <row r="3583" spans="1:5" x14ac:dyDescent="0.15">
      <c r="A3583" s="2"/>
      <c r="B3583" s="31"/>
      <c r="C3583" s="2"/>
      <c r="D3583" s="2"/>
      <c r="E3583" s="26"/>
    </row>
    <row r="3584" spans="1:5" x14ac:dyDescent="0.15">
      <c r="A3584" s="2"/>
      <c r="B3584" s="31"/>
      <c r="C3584" s="2"/>
      <c r="D3584" s="2"/>
      <c r="E3584" s="26"/>
    </row>
    <row r="3585" spans="1:5" x14ac:dyDescent="0.15">
      <c r="A3585" s="2"/>
      <c r="B3585" s="31"/>
      <c r="C3585" s="2"/>
      <c r="D3585" s="2"/>
      <c r="E3585" s="26"/>
    </row>
    <row r="3586" spans="1:5" x14ac:dyDescent="0.15">
      <c r="A3586" s="2"/>
      <c r="B3586" s="31"/>
      <c r="C3586" s="2"/>
      <c r="D3586" s="2"/>
      <c r="E3586" s="26"/>
    </row>
    <row r="3587" spans="1:5" x14ac:dyDescent="0.15">
      <c r="A3587" s="2"/>
      <c r="B3587" s="31"/>
      <c r="C3587" s="2"/>
      <c r="D3587" s="2"/>
      <c r="E3587" s="26"/>
    </row>
    <row r="3588" spans="1:5" x14ac:dyDescent="0.15">
      <c r="A3588" s="2"/>
      <c r="B3588" s="31"/>
      <c r="C3588" s="2"/>
      <c r="D3588" s="2"/>
      <c r="E3588" s="26"/>
    </row>
    <row r="3589" spans="1:5" x14ac:dyDescent="0.15">
      <c r="A3589" s="2"/>
      <c r="B3589" s="31"/>
      <c r="C3589" s="2"/>
      <c r="D3589" s="2"/>
      <c r="E3589" s="26"/>
    </row>
    <row r="3590" spans="1:5" x14ac:dyDescent="0.15">
      <c r="A3590" s="2"/>
      <c r="B3590" s="31"/>
      <c r="C3590" s="2"/>
      <c r="D3590" s="2"/>
      <c r="E3590" s="26"/>
    </row>
    <row r="3591" spans="1:5" x14ac:dyDescent="0.15">
      <c r="A3591" s="2"/>
      <c r="B3591" s="31"/>
      <c r="C3591" s="2"/>
      <c r="D3591" s="2"/>
      <c r="E3591" s="26"/>
    </row>
    <row r="3592" spans="1:5" x14ac:dyDescent="0.15">
      <c r="A3592" s="2"/>
      <c r="B3592" s="31"/>
      <c r="C3592" s="2"/>
      <c r="D3592" s="2"/>
      <c r="E3592" s="26"/>
    </row>
    <row r="3593" spans="1:5" x14ac:dyDescent="0.15">
      <c r="A3593" s="2"/>
      <c r="B3593" s="31"/>
      <c r="C3593" s="2"/>
      <c r="D3593" s="2"/>
      <c r="E3593" s="26"/>
    </row>
    <row r="3594" spans="1:5" x14ac:dyDescent="0.15">
      <c r="A3594" s="2"/>
      <c r="B3594" s="31"/>
      <c r="C3594" s="2"/>
      <c r="D3594" s="2"/>
      <c r="E3594" s="26"/>
    </row>
    <row r="3595" spans="1:5" x14ac:dyDescent="0.15">
      <c r="A3595" s="2"/>
      <c r="B3595" s="31"/>
      <c r="C3595" s="2"/>
      <c r="D3595" s="2"/>
      <c r="E3595" s="26"/>
    </row>
    <row r="3596" spans="1:5" x14ac:dyDescent="0.15">
      <c r="A3596" s="2"/>
      <c r="B3596" s="31"/>
      <c r="C3596" s="2"/>
      <c r="D3596" s="2"/>
      <c r="E3596" s="26"/>
    </row>
    <row r="3597" spans="1:5" x14ac:dyDescent="0.15">
      <c r="A3597" s="2"/>
      <c r="B3597" s="31"/>
      <c r="C3597" s="2"/>
      <c r="D3597" s="2"/>
      <c r="E3597" s="26"/>
    </row>
    <row r="3598" spans="1:5" x14ac:dyDescent="0.15">
      <c r="A3598" s="2"/>
      <c r="B3598" s="31"/>
      <c r="C3598" s="2"/>
      <c r="D3598" s="2"/>
      <c r="E3598" s="26"/>
    </row>
    <row r="3599" spans="1:5" x14ac:dyDescent="0.15">
      <c r="A3599" s="2"/>
      <c r="B3599" s="31"/>
      <c r="C3599" s="2"/>
      <c r="D3599" s="2"/>
      <c r="E3599" s="26"/>
    </row>
    <row r="3600" spans="1:5" x14ac:dyDescent="0.15">
      <c r="A3600" s="2"/>
      <c r="B3600" s="31"/>
      <c r="C3600" s="2"/>
      <c r="D3600" s="2"/>
      <c r="E3600" s="26"/>
    </row>
    <row r="3601" spans="1:5" x14ac:dyDescent="0.15">
      <c r="A3601" s="2"/>
      <c r="B3601" s="31"/>
      <c r="C3601" s="2"/>
      <c r="D3601" s="2"/>
      <c r="E3601" s="26"/>
    </row>
    <row r="3602" spans="1:5" x14ac:dyDescent="0.15">
      <c r="A3602" s="2"/>
      <c r="B3602" s="31"/>
      <c r="C3602" s="2"/>
      <c r="D3602" s="2"/>
      <c r="E3602" s="26"/>
    </row>
    <row r="3603" spans="1:5" x14ac:dyDescent="0.15">
      <c r="A3603" s="2"/>
      <c r="B3603" s="31"/>
      <c r="C3603" s="2"/>
      <c r="D3603" s="2"/>
      <c r="E3603" s="26"/>
    </row>
    <row r="3604" spans="1:5" x14ac:dyDescent="0.15">
      <c r="A3604" s="2"/>
      <c r="B3604" s="31"/>
      <c r="C3604" s="2"/>
      <c r="D3604" s="2"/>
      <c r="E3604" s="26"/>
    </row>
    <row r="3605" spans="1:5" x14ac:dyDescent="0.15">
      <c r="A3605" s="2"/>
      <c r="B3605" s="31"/>
      <c r="C3605" s="2"/>
      <c r="D3605" s="2"/>
      <c r="E3605" s="26"/>
    </row>
    <row r="3606" spans="1:5" x14ac:dyDescent="0.15">
      <c r="A3606" s="2"/>
      <c r="B3606" s="31"/>
      <c r="C3606" s="2"/>
      <c r="D3606" s="2"/>
      <c r="E3606" s="26"/>
    </row>
    <row r="3607" spans="1:5" x14ac:dyDescent="0.15">
      <c r="A3607" s="2"/>
      <c r="B3607" s="31"/>
      <c r="C3607" s="2"/>
      <c r="D3607" s="2"/>
      <c r="E3607" s="26"/>
    </row>
    <row r="3608" spans="1:5" x14ac:dyDescent="0.15">
      <c r="A3608" s="2"/>
      <c r="B3608" s="31"/>
      <c r="C3608" s="2"/>
      <c r="D3608" s="2"/>
      <c r="E3608" s="26"/>
    </row>
    <row r="3609" spans="1:5" x14ac:dyDescent="0.15">
      <c r="A3609" s="2"/>
      <c r="B3609" s="31"/>
      <c r="C3609" s="2"/>
      <c r="D3609" s="2"/>
      <c r="E3609" s="26"/>
    </row>
    <row r="3610" spans="1:5" x14ac:dyDescent="0.15">
      <c r="A3610" s="2"/>
      <c r="B3610" s="31"/>
      <c r="C3610" s="2"/>
      <c r="D3610" s="2"/>
      <c r="E3610" s="26"/>
    </row>
    <row r="3611" spans="1:5" x14ac:dyDescent="0.15">
      <c r="A3611" s="2"/>
      <c r="B3611" s="31"/>
      <c r="C3611" s="2"/>
      <c r="D3611" s="2"/>
      <c r="E3611" s="26"/>
    </row>
    <row r="3612" spans="1:5" x14ac:dyDescent="0.15">
      <c r="A3612" s="2"/>
      <c r="B3612" s="31"/>
      <c r="C3612" s="2"/>
      <c r="D3612" s="2"/>
      <c r="E3612" s="26"/>
    </row>
    <row r="3613" spans="1:5" x14ac:dyDescent="0.15">
      <c r="A3613" s="2"/>
      <c r="B3613" s="31"/>
      <c r="C3613" s="2"/>
      <c r="D3613" s="2"/>
      <c r="E3613" s="26"/>
    </row>
    <row r="3614" spans="1:5" x14ac:dyDescent="0.15">
      <c r="A3614" s="2"/>
      <c r="B3614" s="31"/>
      <c r="C3614" s="2"/>
      <c r="D3614" s="2"/>
      <c r="E3614" s="26"/>
    </row>
    <row r="3615" spans="1:5" x14ac:dyDescent="0.15">
      <c r="A3615" s="2"/>
      <c r="B3615" s="31"/>
      <c r="C3615" s="2"/>
      <c r="D3615" s="2"/>
      <c r="E3615" s="26"/>
    </row>
    <row r="3616" spans="1:5" x14ac:dyDescent="0.15">
      <c r="A3616" s="2"/>
      <c r="B3616" s="31"/>
      <c r="C3616" s="2"/>
      <c r="D3616" s="2"/>
      <c r="E3616" s="26"/>
    </row>
    <row r="3617" spans="1:5" x14ac:dyDescent="0.15">
      <c r="A3617" s="2"/>
      <c r="B3617" s="31"/>
      <c r="C3617" s="2"/>
      <c r="D3617" s="2"/>
      <c r="E3617" s="26"/>
    </row>
    <row r="3618" spans="1:5" x14ac:dyDescent="0.15">
      <c r="A3618" s="2"/>
      <c r="B3618" s="31"/>
      <c r="C3618" s="2"/>
      <c r="D3618" s="2"/>
      <c r="E3618" s="26"/>
    </row>
    <row r="3619" spans="1:5" x14ac:dyDescent="0.15">
      <c r="A3619" s="2"/>
      <c r="B3619" s="31"/>
      <c r="C3619" s="2"/>
      <c r="D3619" s="2"/>
      <c r="E3619" s="26"/>
    </row>
    <row r="3620" spans="1:5" x14ac:dyDescent="0.15">
      <c r="A3620" s="2"/>
      <c r="B3620" s="31"/>
      <c r="C3620" s="2"/>
      <c r="D3620" s="2"/>
      <c r="E3620" s="26"/>
    </row>
    <row r="3621" spans="1:5" x14ac:dyDescent="0.15">
      <c r="A3621" s="2"/>
      <c r="B3621" s="31"/>
      <c r="C3621" s="2"/>
      <c r="D3621" s="2"/>
      <c r="E3621" s="26"/>
    </row>
    <row r="3622" spans="1:5" x14ac:dyDescent="0.15">
      <c r="A3622" s="2"/>
      <c r="B3622" s="31"/>
      <c r="C3622" s="2"/>
      <c r="D3622" s="2"/>
      <c r="E3622" s="26"/>
    </row>
    <row r="3623" spans="1:5" x14ac:dyDescent="0.15">
      <c r="A3623" s="2"/>
      <c r="B3623" s="31"/>
      <c r="C3623" s="2"/>
      <c r="D3623" s="2"/>
      <c r="E3623" s="26"/>
    </row>
    <row r="3624" spans="1:5" x14ac:dyDescent="0.15">
      <c r="A3624" s="2"/>
      <c r="B3624" s="31"/>
      <c r="C3624" s="2"/>
      <c r="D3624" s="2"/>
      <c r="E3624" s="26"/>
    </row>
    <row r="3625" spans="1:5" x14ac:dyDescent="0.15">
      <c r="A3625" s="2"/>
      <c r="B3625" s="31"/>
      <c r="C3625" s="2"/>
      <c r="D3625" s="2"/>
      <c r="E3625" s="26"/>
    </row>
    <row r="3626" spans="1:5" x14ac:dyDescent="0.15">
      <c r="A3626" s="2"/>
      <c r="B3626" s="31"/>
      <c r="C3626" s="2"/>
      <c r="D3626" s="2"/>
      <c r="E3626" s="26"/>
    </row>
    <row r="3627" spans="1:5" x14ac:dyDescent="0.15">
      <c r="A3627" s="2"/>
      <c r="B3627" s="31"/>
      <c r="C3627" s="2"/>
      <c r="D3627" s="2"/>
      <c r="E3627" s="26"/>
    </row>
    <row r="3628" spans="1:5" x14ac:dyDescent="0.15">
      <c r="A3628" s="2"/>
      <c r="B3628" s="31"/>
      <c r="C3628" s="2"/>
      <c r="D3628" s="2"/>
      <c r="E3628" s="26"/>
    </row>
    <row r="3629" spans="1:5" x14ac:dyDescent="0.15">
      <c r="A3629" s="2"/>
      <c r="B3629" s="31"/>
      <c r="C3629" s="2"/>
      <c r="D3629" s="2"/>
      <c r="E3629" s="26"/>
    </row>
    <row r="3630" spans="1:5" x14ac:dyDescent="0.15">
      <c r="A3630" s="2"/>
      <c r="B3630" s="31"/>
      <c r="C3630" s="2"/>
      <c r="D3630" s="2"/>
      <c r="E3630" s="26"/>
    </row>
    <row r="3631" spans="1:5" x14ac:dyDescent="0.15">
      <c r="A3631" s="2"/>
      <c r="B3631" s="31"/>
      <c r="C3631" s="2"/>
      <c r="D3631" s="2"/>
      <c r="E3631" s="26"/>
    </row>
    <row r="3632" spans="1:5" x14ac:dyDescent="0.15">
      <c r="A3632" s="2"/>
      <c r="B3632" s="31"/>
      <c r="C3632" s="2"/>
      <c r="D3632" s="2"/>
      <c r="E3632" s="26"/>
    </row>
    <row r="3633" spans="1:5" x14ac:dyDescent="0.15">
      <c r="A3633" s="2"/>
      <c r="B3633" s="31"/>
      <c r="C3633" s="2"/>
      <c r="D3633" s="2"/>
      <c r="E3633" s="26"/>
    </row>
    <row r="3634" spans="1:5" x14ac:dyDescent="0.15">
      <c r="A3634" s="2"/>
      <c r="B3634" s="31"/>
      <c r="C3634" s="2"/>
      <c r="D3634" s="2"/>
      <c r="E3634" s="26"/>
    </row>
    <row r="3635" spans="1:5" x14ac:dyDescent="0.15">
      <c r="A3635" s="2"/>
      <c r="B3635" s="31"/>
      <c r="C3635" s="2"/>
      <c r="D3635" s="2"/>
      <c r="E3635" s="26"/>
    </row>
    <row r="3636" spans="1:5" x14ac:dyDescent="0.15">
      <c r="A3636" s="2"/>
      <c r="B3636" s="31"/>
      <c r="C3636" s="2"/>
      <c r="D3636" s="2"/>
      <c r="E3636" s="26"/>
    </row>
    <row r="3637" spans="1:5" x14ac:dyDescent="0.15">
      <c r="A3637" s="2"/>
      <c r="B3637" s="31"/>
      <c r="C3637" s="2"/>
      <c r="D3637" s="2"/>
      <c r="E3637" s="26"/>
    </row>
    <row r="3638" spans="1:5" x14ac:dyDescent="0.15">
      <c r="A3638" s="2"/>
      <c r="B3638" s="31"/>
      <c r="C3638" s="2"/>
      <c r="D3638" s="2"/>
      <c r="E3638" s="26"/>
    </row>
    <row r="3639" spans="1:5" x14ac:dyDescent="0.15">
      <c r="A3639" s="2"/>
      <c r="B3639" s="31"/>
      <c r="C3639" s="2"/>
      <c r="D3639" s="2"/>
      <c r="E3639" s="26"/>
    </row>
    <row r="3640" spans="1:5" x14ac:dyDescent="0.15">
      <c r="A3640" s="2"/>
      <c r="B3640" s="31"/>
      <c r="C3640" s="2"/>
      <c r="D3640" s="2"/>
      <c r="E3640" s="26"/>
    </row>
    <row r="3641" spans="1:5" x14ac:dyDescent="0.15">
      <c r="A3641" s="2"/>
      <c r="B3641" s="31"/>
      <c r="C3641" s="2"/>
      <c r="D3641" s="2"/>
      <c r="E3641" s="26"/>
    </row>
    <row r="3642" spans="1:5" x14ac:dyDescent="0.15">
      <c r="A3642" s="2"/>
      <c r="B3642" s="31"/>
      <c r="C3642" s="2"/>
      <c r="D3642" s="2"/>
      <c r="E3642" s="26"/>
    </row>
    <row r="3643" spans="1:5" x14ac:dyDescent="0.15">
      <c r="A3643" s="2"/>
      <c r="B3643" s="31"/>
      <c r="C3643" s="2"/>
      <c r="D3643" s="2"/>
      <c r="E3643" s="26"/>
    </row>
    <row r="3644" spans="1:5" x14ac:dyDescent="0.15">
      <c r="A3644" s="2"/>
      <c r="B3644" s="31"/>
      <c r="C3644" s="2"/>
      <c r="D3644" s="2"/>
      <c r="E3644" s="26"/>
    </row>
    <row r="3645" spans="1:5" x14ac:dyDescent="0.15">
      <c r="A3645" s="2"/>
      <c r="B3645" s="31"/>
      <c r="C3645" s="2"/>
      <c r="D3645" s="2"/>
      <c r="E3645" s="26"/>
    </row>
    <row r="3646" spans="1:5" x14ac:dyDescent="0.15">
      <c r="A3646" s="2"/>
      <c r="B3646" s="31"/>
      <c r="C3646" s="2"/>
      <c r="D3646" s="2"/>
      <c r="E3646" s="26"/>
    </row>
    <row r="3647" spans="1:5" x14ac:dyDescent="0.15">
      <c r="A3647" s="2"/>
      <c r="B3647" s="31"/>
      <c r="C3647" s="2"/>
      <c r="D3647" s="2"/>
      <c r="E3647" s="26"/>
    </row>
    <row r="3648" spans="1:5" x14ac:dyDescent="0.15">
      <c r="A3648" s="2"/>
      <c r="B3648" s="31"/>
      <c r="C3648" s="2"/>
      <c r="D3648" s="2"/>
      <c r="E3648" s="26"/>
    </row>
    <row r="3649" spans="1:5" x14ac:dyDescent="0.15">
      <c r="A3649" s="2"/>
      <c r="B3649" s="31"/>
      <c r="C3649" s="2"/>
      <c r="D3649" s="2"/>
      <c r="E3649" s="26"/>
    </row>
    <row r="3650" spans="1:5" x14ac:dyDescent="0.15">
      <c r="A3650" s="2"/>
      <c r="B3650" s="31"/>
      <c r="C3650" s="2"/>
      <c r="D3650" s="2"/>
      <c r="E3650" s="26"/>
    </row>
    <row r="3651" spans="1:5" x14ac:dyDescent="0.15">
      <c r="A3651" s="2"/>
      <c r="B3651" s="31"/>
      <c r="C3651" s="2"/>
      <c r="D3651" s="2"/>
      <c r="E3651" s="26"/>
    </row>
    <row r="3652" spans="1:5" x14ac:dyDescent="0.15">
      <c r="A3652" s="2"/>
      <c r="B3652" s="31"/>
      <c r="C3652" s="2"/>
      <c r="D3652" s="2"/>
      <c r="E3652" s="26"/>
    </row>
    <row r="3653" spans="1:5" x14ac:dyDescent="0.15">
      <c r="A3653" s="2"/>
      <c r="B3653" s="31"/>
      <c r="C3653" s="2"/>
      <c r="D3653" s="2"/>
      <c r="E3653" s="26"/>
    </row>
    <row r="3654" spans="1:5" x14ac:dyDescent="0.15">
      <c r="A3654" s="2"/>
      <c r="B3654" s="31"/>
      <c r="C3654" s="2"/>
      <c r="D3654" s="2"/>
      <c r="E3654" s="26"/>
    </row>
    <row r="3655" spans="1:5" x14ac:dyDescent="0.15">
      <c r="A3655" s="2"/>
      <c r="B3655" s="31"/>
      <c r="C3655" s="2"/>
      <c r="D3655" s="2"/>
      <c r="E3655" s="26"/>
    </row>
    <row r="3656" spans="1:5" x14ac:dyDescent="0.15">
      <c r="A3656" s="2"/>
      <c r="B3656" s="31"/>
      <c r="C3656" s="2"/>
      <c r="D3656" s="2"/>
      <c r="E3656" s="26"/>
    </row>
    <row r="3657" spans="1:5" x14ac:dyDescent="0.15">
      <c r="A3657" s="2"/>
      <c r="B3657" s="31"/>
      <c r="C3657" s="2"/>
      <c r="D3657" s="2"/>
      <c r="E3657" s="26"/>
    </row>
    <row r="3658" spans="1:5" x14ac:dyDescent="0.15">
      <c r="A3658" s="2"/>
      <c r="B3658" s="31"/>
      <c r="C3658" s="2"/>
      <c r="D3658" s="2"/>
      <c r="E3658" s="26"/>
    </row>
    <row r="3659" spans="1:5" x14ac:dyDescent="0.15">
      <c r="A3659" s="2"/>
      <c r="B3659" s="31"/>
      <c r="C3659" s="2"/>
      <c r="D3659" s="2"/>
      <c r="E3659" s="26"/>
    </row>
    <row r="3660" spans="1:5" x14ac:dyDescent="0.15">
      <c r="A3660" s="2"/>
      <c r="B3660" s="31"/>
      <c r="C3660" s="2"/>
      <c r="D3660" s="2"/>
      <c r="E3660" s="26"/>
    </row>
    <row r="3661" spans="1:5" x14ac:dyDescent="0.15">
      <c r="A3661" s="2"/>
      <c r="B3661" s="31"/>
      <c r="C3661" s="2"/>
      <c r="D3661" s="2"/>
      <c r="E3661" s="26"/>
    </row>
    <row r="3662" spans="1:5" x14ac:dyDescent="0.15">
      <c r="A3662" s="2"/>
      <c r="B3662" s="31"/>
      <c r="C3662" s="2"/>
      <c r="D3662" s="2"/>
      <c r="E3662" s="26"/>
    </row>
    <row r="3663" spans="1:5" x14ac:dyDescent="0.15">
      <c r="A3663" s="2"/>
      <c r="B3663" s="31"/>
      <c r="C3663" s="2"/>
      <c r="D3663" s="2"/>
      <c r="E3663" s="26"/>
    </row>
    <row r="3664" spans="1:5" x14ac:dyDescent="0.15">
      <c r="A3664" s="2"/>
      <c r="B3664" s="31"/>
      <c r="C3664" s="2"/>
      <c r="D3664" s="2"/>
      <c r="E3664" s="26"/>
    </row>
    <row r="3665" spans="1:5" x14ac:dyDescent="0.15">
      <c r="A3665" s="2"/>
      <c r="B3665" s="31"/>
      <c r="C3665" s="2"/>
      <c r="D3665" s="2"/>
      <c r="E3665" s="26"/>
    </row>
    <row r="3666" spans="1:5" x14ac:dyDescent="0.15">
      <c r="A3666" s="2"/>
      <c r="B3666" s="31"/>
      <c r="C3666" s="2"/>
      <c r="D3666" s="2"/>
      <c r="E3666" s="26"/>
    </row>
    <row r="3667" spans="1:5" x14ac:dyDescent="0.15">
      <c r="A3667" s="2"/>
      <c r="B3667" s="31"/>
      <c r="C3667" s="2"/>
      <c r="D3667" s="2"/>
      <c r="E3667" s="26"/>
    </row>
    <row r="3668" spans="1:5" x14ac:dyDescent="0.15">
      <c r="A3668" s="2"/>
      <c r="B3668" s="31"/>
      <c r="C3668" s="2"/>
      <c r="D3668" s="2"/>
      <c r="E3668" s="26"/>
    </row>
    <row r="3669" spans="1:5" x14ac:dyDescent="0.15">
      <c r="A3669" s="2"/>
      <c r="B3669" s="31"/>
      <c r="C3669" s="2"/>
      <c r="D3669" s="2"/>
      <c r="E3669" s="26"/>
    </row>
    <row r="3670" spans="1:5" x14ac:dyDescent="0.15">
      <c r="A3670" s="2"/>
      <c r="B3670" s="31"/>
      <c r="C3670" s="2"/>
      <c r="D3670" s="2"/>
      <c r="E3670" s="26"/>
    </row>
    <row r="3671" spans="1:5" x14ac:dyDescent="0.15">
      <c r="A3671" s="2"/>
      <c r="B3671" s="31"/>
      <c r="C3671" s="2"/>
      <c r="D3671" s="2"/>
      <c r="E3671" s="26"/>
    </row>
    <row r="3672" spans="1:5" x14ac:dyDescent="0.15">
      <c r="A3672" s="2"/>
      <c r="B3672" s="31"/>
      <c r="C3672" s="2"/>
      <c r="D3672" s="2"/>
      <c r="E3672" s="26"/>
    </row>
    <row r="3673" spans="1:5" x14ac:dyDescent="0.15">
      <c r="A3673" s="2"/>
      <c r="B3673" s="31"/>
      <c r="C3673" s="2"/>
      <c r="D3673" s="2"/>
      <c r="E3673" s="26"/>
    </row>
    <row r="3674" spans="1:5" x14ac:dyDescent="0.15">
      <c r="A3674" s="2"/>
      <c r="B3674" s="31"/>
      <c r="C3674" s="2"/>
      <c r="D3674" s="2"/>
      <c r="E3674" s="26"/>
    </row>
    <row r="3675" spans="1:5" x14ac:dyDescent="0.15">
      <c r="A3675" s="2"/>
      <c r="B3675" s="31"/>
      <c r="C3675" s="2"/>
      <c r="D3675" s="2"/>
      <c r="E3675" s="26"/>
    </row>
    <row r="3676" spans="1:5" x14ac:dyDescent="0.15">
      <c r="A3676" s="2"/>
      <c r="B3676" s="31"/>
      <c r="C3676" s="2"/>
      <c r="D3676" s="2"/>
      <c r="E3676" s="26"/>
    </row>
    <row r="3677" spans="1:5" x14ac:dyDescent="0.15">
      <c r="A3677" s="2"/>
      <c r="B3677" s="31"/>
      <c r="C3677" s="2"/>
      <c r="D3677" s="2"/>
      <c r="E3677" s="26"/>
    </row>
    <row r="3678" spans="1:5" x14ac:dyDescent="0.15">
      <c r="A3678" s="2"/>
      <c r="B3678" s="31"/>
      <c r="C3678" s="2"/>
      <c r="D3678" s="2"/>
      <c r="E3678" s="26"/>
    </row>
    <row r="3679" spans="1:5" x14ac:dyDescent="0.15">
      <c r="A3679" s="2"/>
      <c r="B3679" s="31"/>
      <c r="C3679" s="2"/>
      <c r="D3679" s="2"/>
      <c r="E3679" s="26"/>
    </row>
    <row r="3680" spans="1:5" x14ac:dyDescent="0.15">
      <c r="A3680" s="2"/>
      <c r="B3680" s="31"/>
      <c r="C3680" s="2"/>
      <c r="D3680" s="2"/>
      <c r="E3680" s="26"/>
    </row>
    <row r="3681" spans="1:5" x14ac:dyDescent="0.15">
      <c r="A3681" s="2"/>
      <c r="B3681" s="31"/>
      <c r="C3681" s="2"/>
      <c r="D3681" s="2"/>
      <c r="E3681" s="26"/>
    </row>
    <row r="3682" spans="1:5" x14ac:dyDescent="0.15">
      <c r="A3682" s="2"/>
      <c r="B3682" s="31"/>
      <c r="C3682" s="2"/>
      <c r="D3682" s="2"/>
      <c r="E3682" s="26"/>
    </row>
    <row r="3683" spans="1:5" x14ac:dyDescent="0.15">
      <c r="A3683" s="2"/>
      <c r="B3683" s="31"/>
      <c r="C3683" s="2"/>
      <c r="D3683" s="2"/>
      <c r="E3683" s="26"/>
    </row>
    <row r="3684" spans="1:5" x14ac:dyDescent="0.15">
      <c r="A3684" s="2"/>
      <c r="B3684" s="31"/>
      <c r="C3684" s="2"/>
      <c r="D3684" s="2"/>
      <c r="E3684" s="26"/>
    </row>
    <row r="3685" spans="1:5" x14ac:dyDescent="0.15">
      <c r="A3685" s="2"/>
      <c r="B3685" s="31"/>
      <c r="C3685" s="2"/>
      <c r="D3685" s="2"/>
      <c r="E3685" s="26"/>
    </row>
    <row r="3686" spans="1:5" x14ac:dyDescent="0.15">
      <c r="A3686" s="2"/>
      <c r="B3686" s="31"/>
      <c r="C3686" s="2"/>
      <c r="D3686" s="2"/>
      <c r="E3686" s="26"/>
    </row>
    <row r="3687" spans="1:5" x14ac:dyDescent="0.15">
      <c r="A3687" s="2"/>
      <c r="B3687" s="31"/>
      <c r="C3687" s="2"/>
      <c r="D3687" s="2"/>
      <c r="E3687" s="26"/>
    </row>
    <row r="3688" spans="1:5" x14ac:dyDescent="0.15">
      <c r="A3688" s="2"/>
      <c r="B3688" s="31"/>
      <c r="C3688" s="2"/>
      <c r="D3688" s="2"/>
      <c r="E3688" s="26"/>
    </row>
    <row r="3689" spans="1:5" x14ac:dyDescent="0.15">
      <c r="A3689" s="2"/>
      <c r="B3689" s="31"/>
      <c r="C3689" s="2"/>
      <c r="D3689" s="2"/>
      <c r="E3689" s="26"/>
    </row>
    <row r="3690" spans="1:5" x14ac:dyDescent="0.15">
      <c r="A3690" s="2"/>
      <c r="B3690" s="31"/>
      <c r="C3690" s="2"/>
      <c r="D3690" s="2"/>
      <c r="E3690" s="26"/>
    </row>
    <row r="3691" spans="1:5" x14ac:dyDescent="0.15">
      <c r="A3691" s="2"/>
      <c r="B3691" s="31"/>
      <c r="C3691" s="2"/>
      <c r="D3691" s="2"/>
      <c r="E3691" s="26"/>
    </row>
    <row r="3692" spans="1:5" x14ac:dyDescent="0.15">
      <c r="A3692" s="2"/>
      <c r="B3692" s="31"/>
      <c r="C3692" s="2"/>
      <c r="D3692" s="2"/>
      <c r="E3692" s="26"/>
    </row>
    <row r="3693" spans="1:5" x14ac:dyDescent="0.15">
      <c r="A3693" s="2"/>
      <c r="B3693" s="31"/>
      <c r="C3693" s="2"/>
      <c r="D3693" s="2"/>
      <c r="E3693" s="26"/>
    </row>
    <row r="3694" spans="1:5" x14ac:dyDescent="0.15">
      <c r="A3694" s="2"/>
      <c r="B3694" s="31"/>
      <c r="C3694" s="2"/>
      <c r="D3694" s="2"/>
      <c r="E3694" s="26"/>
    </row>
    <row r="3695" spans="1:5" x14ac:dyDescent="0.15">
      <c r="A3695" s="2"/>
      <c r="B3695" s="31"/>
      <c r="C3695" s="2"/>
      <c r="D3695" s="2"/>
      <c r="E3695" s="26"/>
    </row>
    <row r="3696" spans="1:5" x14ac:dyDescent="0.15">
      <c r="A3696" s="2"/>
      <c r="B3696" s="31"/>
      <c r="C3696" s="2"/>
      <c r="D3696" s="2"/>
      <c r="E3696" s="26"/>
    </row>
    <row r="3697" spans="1:5" x14ac:dyDescent="0.15">
      <c r="A3697" s="2"/>
      <c r="B3697" s="31"/>
      <c r="C3697" s="2"/>
      <c r="D3697" s="2"/>
      <c r="E3697" s="26"/>
    </row>
    <row r="3698" spans="1:5" x14ac:dyDescent="0.15">
      <c r="A3698" s="2"/>
      <c r="B3698" s="31"/>
      <c r="C3698" s="2"/>
      <c r="D3698" s="2"/>
      <c r="E3698" s="26"/>
    </row>
    <row r="3699" spans="1:5" x14ac:dyDescent="0.15">
      <c r="A3699" s="2"/>
      <c r="B3699" s="31"/>
      <c r="C3699" s="2"/>
      <c r="D3699" s="2"/>
      <c r="E3699" s="26"/>
    </row>
    <row r="3700" spans="1:5" x14ac:dyDescent="0.15">
      <c r="A3700" s="2"/>
      <c r="B3700" s="31"/>
      <c r="C3700" s="2"/>
      <c r="D3700" s="2"/>
      <c r="E3700" s="26"/>
    </row>
    <row r="3701" spans="1:5" x14ac:dyDescent="0.15">
      <c r="A3701" s="2"/>
      <c r="B3701" s="31"/>
      <c r="C3701" s="2"/>
      <c r="D3701" s="2"/>
      <c r="E3701" s="26"/>
    </row>
    <row r="3702" spans="1:5" x14ac:dyDescent="0.15">
      <c r="A3702" s="2"/>
      <c r="B3702" s="31"/>
      <c r="C3702" s="2"/>
      <c r="D3702" s="2"/>
      <c r="E3702" s="26"/>
    </row>
    <row r="3703" spans="1:5" x14ac:dyDescent="0.15">
      <c r="A3703" s="2"/>
      <c r="B3703" s="31"/>
      <c r="C3703" s="2"/>
      <c r="D3703" s="2"/>
      <c r="E3703" s="26"/>
    </row>
    <row r="3704" spans="1:5" x14ac:dyDescent="0.15">
      <c r="A3704" s="2"/>
      <c r="B3704" s="31"/>
      <c r="C3704" s="2"/>
      <c r="D3704" s="2"/>
      <c r="E3704" s="26"/>
    </row>
    <row r="3705" spans="1:5" x14ac:dyDescent="0.15">
      <c r="A3705" s="2"/>
      <c r="B3705" s="31"/>
      <c r="C3705" s="2"/>
      <c r="D3705" s="2"/>
      <c r="E3705" s="26"/>
    </row>
    <row r="3706" spans="1:5" x14ac:dyDescent="0.15">
      <c r="A3706" s="2"/>
      <c r="B3706" s="31"/>
      <c r="C3706" s="2"/>
      <c r="D3706" s="2"/>
      <c r="E3706" s="26"/>
    </row>
    <row r="3707" spans="1:5" x14ac:dyDescent="0.15">
      <c r="A3707" s="2"/>
      <c r="B3707" s="31"/>
      <c r="C3707" s="2"/>
      <c r="D3707" s="2"/>
      <c r="E3707" s="26"/>
    </row>
    <row r="3708" spans="1:5" x14ac:dyDescent="0.15">
      <c r="A3708" s="2"/>
      <c r="B3708" s="31"/>
      <c r="C3708" s="2"/>
      <c r="D3708" s="2"/>
      <c r="E3708" s="26"/>
    </row>
    <row r="3709" spans="1:5" x14ac:dyDescent="0.15">
      <c r="A3709" s="2"/>
      <c r="B3709" s="31"/>
      <c r="C3709" s="2"/>
      <c r="D3709" s="2"/>
      <c r="E3709" s="26"/>
    </row>
    <row r="3710" spans="1:5" x14ac:dyDescent="0.15">
      <c r="A3710" s="2"/>
      <c r="B3710" s="31"/>
      <c r="C3710" s="2"/>
      <c r="D3710" s="2"/>
      <c r="E3710" s="26"/>
    </row>
    <row r="3711" spans="1:5" x14ac:dyDescent="0.15">
      <c r="A3711" s="2"/>
      <c r="B3711" s="31"/>
      <c r="C3711" s="2"/>
      <c r="D3711" s="2"/>
      <c r="E3711" s="26"/>
    </row>
    <row r="3712" spans="1:5" x14ac:dyDescent="0.15">
      <c r="A3712" s="2"/>
      <c r="B3712" s="31"/>
      <c r="C3712" s="2"/>
      <c r="D3712" s="2"/>
      <c r="E3712" s="26"/>
    </row>
    <row r="3713" spans="1:5" x14ac:dyDescent="0.15">
      <c r="A3713" s="2"/>
      <c r="B3713" s="31"/>
      <c r="C3713" s="2"/>
      <c r="D3713" s="2"/>
      <c r="E3713" s="26"/>
    </row>
    <row r="3714" spans="1:5" x14ac:dyDescent="0.15">
      <c r="A3714" s="2"/>
      <c r="B3714" s="31"/>
      <c r="C3714" s="2"/>
      <c r="D3714" s="2"/>
      <c r="E3714" s="26"/>
    </row>
    <row r="3715" spans="1:5" x14ac:dyDescent="0.15">
      <c r="A3715" s="2"/>
      <c r="B3715" s="31"/>
      <c r="C3715" s="2"/>
      <c r="D3715" s="2"/>
      <c r="E3715" s="26"/>
    </row>
    <row r="3716" spans="1:5" x14ac:dyDescent="0.15">
      <c r="A3716" s="2"/>
      <c r="B3716" s="31"/>
      <c r="C3716" s="2"/>
      <c r="D3716" s="2"/>
      <c r="E3716" s="26"/>
    </row>
    <row r="3717" spans="1:5" x14ac:dyDescent="0.15">
      <c r="A3717" s="2"/>
      <c r="B3717" s="31"/>
      <c r="C3717" s="2"/>
      <c r="D3717" s="2"/>
      <c r="E3717" s="26"/>
    </row>
    <row r="3718" spans="1:5" x14ac:dyDescent="0.15">
      <c r="A3718" s="2"/>
      <c r="B3718" s="31"/>
      <c r="C3718" s="2"/>
      <c r="D3718" s="2"/>
      <c r="E3718" s="26"/>
    </row>
    <row r="3719" spans="1:5" x14ac:dyDescent="0.15">
      <c r="A3719" s="2"/>
      <c r="B3719" s="31"/>
      <c r="C3719" s="2"/>
      <c r="D3719" s="2"/>
      <c r="E3719" s="26"/>
    </row>
    <row r="3720" spans="1:5" x14ac:dyDescent="0.15">
      <c r="A3720" s="2"/>
      <c r="B3720" s="31"/>
      <c r="C3720" s="2"/>
      <c r="D3720" s="2"/>
      <c r="E3720" s="26"/>
    </row>
    <row r="3721" spans="1:5" x14ac:dyDescent="0.15">
      <c r="A3721" s="2"/>
      <c r="B3721" s="31"/>
      <c r="C3721" s="2"/>
      <c r="D3721" s="2"/>
      <c r="E3721" s="26"/>
    </row>
    <row r="3722" spans="1:5" x14ac:dyDescent="0.15">
      <c r="A3722" s="2"/>
      <c r="B3722" s="31"/>
      <c r="C3722" s="2"/>
      <c r="D3722" s="2"/>
      <c r="E3722" s="26"/>
    </row>
    <row r="3723" spans="1:5" x14ac:dyDescent="0.15">
      <c r="A3723" s="2"/>
      <c r="B3723" s="31"/>
      <c r="C3723" s="2"/>
      <c r="D3723" s="2"/>
      <c r="E3723" s="26"/>
    </row>
    <row r="3724" spans="1:5" x14ac:dyDescent="0.15">
      <c r="A3724" s="2"/>
      <c r="B3724" s="31"/>
      <c r="C3724" s="2"/>
      <c r="D3724" s="2"/>
      <c r="E3724" s="26"/>
    </row>
    <row r="3725" spans="1:5" x14ac:dyDescent="0.15">
      <c r="A3725" s="2"/>
      <c r="B3725" s="31"/>
      <c r="C3725" s="2"/>
      <c r="D3725" s="2"/>
      <c r="E3725" s="26"/>
    </row>
    <row r="3726" spans="1:5" x14ac:dyDescent="0.15">
      <c r="A3726" s="2"/>
      <c r="B3726" s="31"/>
      <c r="C3726" s="2"/>
      <c r="D3726" s="2"/>
      <c r="E3726" s="26"/>
    </row>
    <row r="3727" spans="1:5" x14ac:dyDescent="0.15">
      <c r="A3727" s="2"/>
      <c r="B3727" s="31"/>
      <c r="C3727" s="2"/>
      <c r="D3727" s="2"/>
      <c r="E3727" s="26"/>
    </row>
    <row r="3728" spans="1:5" x14ac:dyDescent="0.15">
      <c r="A3728" s="2"/>
      <c r="B3728" s="31"/>
      <c r="C3728" s="2"/>
      <c r="D3728" s="2"/>
      <c r="E3728" s="26"/>
    </row>
    <row r="3729" spans="1:5" x14ac:dyDescent="0.15">
      <c r="A3729" s="2"/>
      <c r="B3729" s="31"/>
      <c r="C3729" s="2"/>
      <c r="D3729" s="2"/>
      <c r="E3729" s="26"/>
    </row>
    <row r="3730" spans="1:5" x14ac:dyDescent="0.15">
      <c r="A3730" s="2"/>
      <c r="B3730" s="31"/>
      <c r="C3730" s="2"/>
      <c r="D3730" s="2"/>
      <c r="E3730" s="26"/>
    </row>
    <row r="3731" spans="1:5" x14ac:dyDescent="0.15">
      <c r="A3731" s="2"/>
      <c r="B3731" s="31"/>
      <c r="C3731" s="2"/>
      <c r="D3731" s="2"/>
      <c r="E3731" s="26"/>
    </row>
    <row r="3732" spans="1:5" x14ac:dyDescent="0.15">
      <c r="A3732" s="2"/>
      <c r="B3732" s="31"/>
      <c r="C3732" s="2"/>
      <c r="D3732" s="2"/>
      <c r="E3732" s="26"/>
    </row>
    <row r="3733" spans="1:5" x14ac:dyDescent="0.15">
      <c r="A3733" s="2"/>
      <c r="B3733" s="31"/>
      <c r="C3733" s="2"/>
      <c r="D3733" s="2"/>
      <c r="E3733" s="26"/>
    </row>
    <row r="3734" spans="1:5" x14ac:dyDescent="0.15">
      <c r="A3734" s="2"/>
      <c r="B3734" s="31"/>
      <c r="C3734" s="2"/>
      <c r="D3734" s="2"/>
      <c r="E3734" s="26"/>
    </row>
    <row r="3735" spans="1:5" x14ac:dyDescent="0.15">
      <c r="A3735" s="2"/>
      <c r="B3735" s="31"/>
      <c r="C3735" s="2"/>
      <c r="D3735" s="2"/>
      <c r="E3735" s="26"/>
    </row>
    <row r="3736" spans="1:5" x14ac:dyDescent="0.15">
      <c r="A3736" s="2"/>
      <c r="B3736" s="31"/>
      <c r="C3736" s="2"/>
      <c r="D3736" s="2"/>
      <c r="E3736" s="26"/>
    </row>
    <row r="3737" spans="1:5" x14ac:dyDescent="0.15">
      <c r="A3737" s="2"/>
      <c r="B3737" s="31"/>
      <c r="C3737" s="2"/>
      <c r="D3737" s="2"/>
      <c r="E3737" s="26"/>
    </row>
    <row r="3738" spans="1:5" x14ac:dyDescent="0.15">
      <c r="A3738" s="2"/>
      <c r="B3738" s="31"/>
      <c r="C3738" s="2"/>
      <c r="D3738" s="2"/>
      <c r="E3738" s="26"/>
    </row>
    <row r="3739" spans="1:5" x14ac:dyDescent="0.15">
      <c r="A3739" s="2"/>
      <c r="B3739" s="31"/>
      <c r="C3739" s="2"/>
      <c r="D3739" s="2"/>
      <c r="E3739" s="26"/>
    </row>
    <row r="3740" spans="1:5" x14ac:dyDescent="0.15">
      <c r="A3740" s="2"/>
      <c r="B3740" s="31"/>
      <c r="C3740" s="2"/>
      <c r="D3740" s="2"/>
      <c r="E3740" s="26"/>
    </row>
    <row r="3741" spans="1:5" x14ac:dyDescent="0.15">
      <c r="A3741" s="2"/>
      <c r="B3741" s="31"/>
      <c r="C3741" s="2"/>
      <c r="D3741" s="2"/>
      <c r="E3741" s="26"/>
    </row>
    <row r="3742" spans="1:5" x14ac:dyDescent="0.15">
      <c r="A3742" s="2"/>
      <c r="B3742" s="31"/>
      <c r="C3742" s="2"/>
      <c r="D3742" s="2"/>
      <c r="E3742" s="26"/>
    </row>
    <row r="3743" spans="1:5" x14ac:dyDescent="0.15">
      <c r="A3743" s="2"/>
      <c r="B3743" s="31"/>
      <c r="C3743" s="2"/>
      <c r="D3743" s="2"/>
      <c r="E3743" s="26"/>
    </row>
    <row r="3744" spans="1:5" x14ac:dyDescent="0.15">
      <c r="A3744" s="2"/>
      <c r="B3744" s="31"/>
      <c r="C3744" s="2"/>
      <c r="D3744" s="2"/>
      <c r="E3744" s="26"/>
    </row>
    <row r="3745" spans="1:5" x14ac:dyDescent="0.15">
      <c r="A3745" s="2"/>
      <c r="B3745" s="31"/>
      <c r="C3745" s="2"/>
      <c r="D3745" s="2"/>
      <c r="E3745" s="26"/>
    </row>
    <row r="3746" spans="1:5" x14ac:dyDescent="0.15">
      <c r="A3746" s="2"/>
      <c r="B3746" s="31"/>
      <c r="C3746" s="2"/>
      <c r="D3746" s="2"/>
      <c r="E3746" s="26"/>
    </row>
    <row r="3747" spans="1:5" x14ac:dyDescent="0.15">
      <c r="A3747" s="2"/>
      <c r="B3747" s="31"/>
      <c r="C3747" s="2"/>
      <c r="D3747" s="2"/>
      <c r="E3747" s="26"/>
    </row>
    <row r="3748" spans="1:5" x14ac:dyDescent="0.15">
      <c r="A3748" s="2"/>
      <c r="B3748" s="31"/>
      <c r="C3748" s="2"/>
      <c r="D3748" s="2"/>
      <c r="E3748" s="26"/>
    </row>
    <row r="3749" spans="1:5" x14ac:dyDescent="0.15">
      <c r="A3749" s="2"/>
      <c r="B3749" s="31"/>
      <c r="C3749" s="2"/>
      <c r="D3749" s="2"/>
      <c r="E3749" s="26"/>
    </row>
    <row r="3750" spans="1:5" x14ac:dyDescent="0.15">
      <c r="A3750" s="2"/>
      <c r="B3750" s="31"/>
      <c r="C3750" s="2"/>
      <c r="D3750" s="2"/>
      <c r="E3750" s="26"/>
    </row>
    <row r="3751" spans="1:5" x14ac:dyDescent="0.15">
      <c r="A3751" s="2"/>
      <c r="B3751" s="31"/>
      <c r="C3751" s="2"/>
      <c r="D3751" s="2"/>
      <c r="E3751" s="26"/>
    </row>
    <row r="3752" spans="1:5" x14ac:dyDescent="0.15">
      <c r="A3752" s="2"/>
      <c r="B3752" s="31"/>
      <c r="C3752" s="2"/>
      <c r="D3752" s="2"/>
      <c r="E3752" s="26"/>
    </row>
    <row r="3753" spans="1:5" x14ac:dyDescent="0.15">
      <c r="A3753" s="2"/>
      <c r="B3753" s="31"/>
      <c r="C3753" s="2"/>
      <c r="D3753" s="2"/>
      <c r="E3753" s="26"/>
    </row>
    <row r="3754" spans="1:5" x14ac:dyDescent="0.15">
      <c r="A3754" s="2"/>
      <c r="B3754" s="31"/>
      <c r="C3754" s="2"/>
      <c r="D3754" s="2"/>
      <c r="E3754" s="26"/>
    </row>
    <row r="3755" spans="1:5" x14ac:dyDescent="0.15">
      <c r="A3755" s="2"/>
      <c r="B3755" s="31"/>
      <c r="C3755" s="2"/>
      <c r="D3755" s="2"/>
      <c r="E3755" s="26"/>
    </row>
    <row r="3756" spans="1:5" x14ac:dyDescent="0.15">
      <c r="A3756" s="2"/>
      <c r="B3756" s="31"/>
      <c r="C3756" s="2"/>
      <c r="D3756" s="2"/>
      <c r="E3756" s="26"/>
    </row>
    <row r="3757" spans="1:5" x14ac:dyDescent="0.15">
      <c r="A3757" s="2"/>
      <c r="B3757" s="31"/>
      <c r="C3757" s="2"/>
      <c r="D3757" s="2"/>
      <c r="E3757" s="26"/>
    </row>
    <row r="3758" spans="1:5" x14ac:dyDescent="0.15">
      <c r="A3758" s="2"/>
      <c r="B3758" s="31"/>
      <c r="C3758" s="2"/>
      <c r="D3758" s="2"/>
      <c r="E3758" s="26"/>
    </row>
    <row r="3759" spans="1:5" x14ac:dyDescent="0.15">
      <c r="A3759" s="2"/>
      <c r="B3759" s="31"/>
      <c r="C3759" s="2"/>
      <c r="D3759" s="2"/>
      <c r="E3759" s="26"/>
    </row>
    <row r="3760" spans="1:5" x14ac:dyDescent="0.15">
      <c r="A3760" s="2"/>
      <c r="B3760" s="31"/>
      <c r="C3760" s="2"/>
      <c r="D3760" s="2"/>
      <c r="E3760" s="26"/>
    </row>
    <row r="3761" spans="1:5" x14ac:dyDescent="0.15">
      <c r="A3761" s="2"/>
      <c r="B3761" s="31"/>
      <c r="C3761" s="2"/>
      <c r="D3761" s="2"/>
      <c r="E3761" s="26"/>
    </row>
    <row r="3762" spans="1:5" x14ac:dyDescent="0.15">
      <c r="A3762" s="2"/>
      <c r="B3762" s="31"/>
      <c r="C3762" s="2"/>
      <c r="D3762" s="2"/>
      <c r="E3762" s="26"/>
    </row>
    <row r="3763" spans="1:5" x14ac:dyDescent="0.15">
      <c r="A3763" s="2"/>
      <c r="B3763" s="31"/>
      <c r="C3763" s="2"/>
      <c r="D3763" s="2"/>
      <c r="E3763" s="26"/>
    </row>
    <row r="3764" spans="1:5" x14ac:dyDescent="0.15">
      <c r="A3764" s="2"/>
      <c r="B3764" s="31"/>
      <c r="C3764" s="2"/>
      <c r="D3764" s="2"/>
      <c r="E3764" s="26"/>
    </row>
    <row r="3765" spans="1:5" x14ac:dyDescent="0.15">
      <c r="A3765" s="2"/>
      <c r="B3765" s="31"/>
      <c r="C3765" s="2"/>
      <c r="D3765" s="2"/>
      <c r="E3765" s="26"/>
    </row>
    <row r="3766" spans="1:5" x14ac:dyDescent="0.15">
      <c r="A3766" s="2"/>
      <c r="B3766" s="31"/>
      <c r="C3766" s="2"/>
      <c r="D3766" s="2"/>
      <c r="E3766" s="26"/>
    </row>
    <row r="3767" spans="1:5" x14ac:dyDescent="0.15">
      <c r="A3767" s="2"/>
      <c r="B3767" s="31"/>
      <c r="C3767" s="2"/>
      <c r="D3767" s="2"/>
      <c r="E3767" s="26"/>
    </row>
    <row r="3768" spans="1:5" x14ac:dyDescent="0.15">
      <c r="A3768" s="2"/>
      <c r="B3768" s="31"/>
      <c r="C3768" s="2"/>
      <c r="D3768" s="2"/>
      <c r="E3768" s="26"/>
    </row>
    <row r="3769" spans="1:5" x14ac:dyDescent="0.15">
      <c r="A3769" s="2"/>
      <c r="B3769" s="31"/>
      <c r="C3769" s="2"/>
      <c r="D3769" s="2"/>
      <c r="E3769" s="26"/>
    </row>
    <row r="3770" spans="1:5" x14ac:dyDescent="0.15">
      <c r="A3770" s="2"/>
      <c r="B3770" s="31"/>
      <c r="C3770" s="2"/>
      <c r="D3770" s="2"/>
      <c r="E3770" s="26"/>
    </row>
    <row r="3771" spans="1:5" x14ac:dyDescent="0.15">
      <c r="A3771" s="2"/>
      <c r="B3771" s="31"/>
      <c r="C3771" s="2"/>
      <c r="D3771" s="2"/>
      <c r="E3771" s="26"/>
    </row>
    <row r="3772" spans="1:5" x14ac:dyDescent="0.15">
      <c r="A3772" s="2"/>
      <c r="B3772" s="31"/>
      <c r="C3772" s="2"/>
      <c r="D3772" s="2"/>
      <c r="E3772" s="26"/>
    </row>
    <row r="3773" spans="1:5" x14ac:dyDescent="0.15">
      <c r="A3773" s="2"/>
      <c r="B3773" s="31"/>
      <c r="C3773" s="2"/>
      <c r="D3773" s="2"/>
      <c r="E3773" s="26"/>
    </row>
    <row r="3774" spans="1:5" x14ac:dyDescent="0.15">
      <c r="A3774" s="2"/>
      <c r="B3774" s="31"/>
      <c r="C3774" s="2"/>
      <c r="D3774" s="2"/>
      <c r="E3774" s="26"/>
    </row>
    <row r="3775" spans="1:5" x14ac:dyDescent="0.15">
      <c r="A3775" s="2"/>
      <c r="B3775" s="31"/>
      <c r="C3775" s="2"/>
      <c r="D3775" s="2"/>
      <c r="E3775" s="26"/>
    </row>
    <row r="3776" spans="1:5" x14ac:dyDescent="0.15">
      <c r="A3776" s="2"/>
      <c r="B3776" s="31"/>
      <c r="C3776" s="2"/>
      <c r="D3776" s="2"/>
      <c r="E3776" s="26"/>
    </row>
    <row r="3777" spans="1:5" x14ac:dyDescent="0.15">
      <c r="A3777" s="2"/>
      <c r="B3777" s="31"/>
      <c r="C3777" s="2"/>
      <c r="D3777" s="2"/>
      <c r="E3777" s="26"/>
    </row>
    <row r="3778" spans="1:5" x14ac:dyDescent="0.15">
      <c r="A3778" s="2"/>
      <c r="B3778" s="31"/>
      <c r="C3778" s="2"/>
      <c r="D3778" s="2"/>
      <c r="E3778" s="26"/>
    </row>
    <row r="3779" spans="1:5" x14ac:dyDescent="0.15">
      <c r="A3779" s="2"/>
      <c r="B3779" s="31"/>
      <c r="C3779" s="2"/>
      <c r="D3779" s="2"/>
      <c r="E3779" s="26"/>
    </row>
    <row r="3780" spans="1:5" x14ac:dyDescent="0.15">
      <c r="A3780" s="2"/>
      <c r="B3780" s="31"/>
      <c r="C3780" s="2"/>
      <c r="D3780" s="2"/>
      <c r="E3780" s="26"/>
    </row>
    <row r="3781" spans="1:5" x14ac:dyDescent="0.15">
      <c r="A3781" s="2"/>
      <c r="B3781" s="31"/>
      <c r="C3781" s="2"/>
      <c r="D3781" s="2"/>
      <c r="E3781" s="26"/>
    </row>
    <row r="3782" spans="1:5" x14ac:dyDescent="0.15">
      <c r="A3782" s="2"/>
      <c r="B3782" s="31"/>
      <c r="C3782" s="2"/>
      <c r="D3782" s="2"/>
      <c r="E3782" s="26"/>
    </row>
    <row r="3783" spans="1:5" x14ac:dyDescent="0.15">
      <c r="A3783" s="2"/>
      <c r="B3783" s="31"/>
      <c r="C3783" s="2"/>
      <c r="D3783" s="2"/>
      <c r="E3783" s="26"/>
    </row>
    <row r="3784" spans="1:5" x14ac:dyDescent="0.15">
      <c r="A3784" s="2"/>
      <c r="B3784" s="31"/>
      <c r="C3784" s="2"/>
      <c r="D3784" s="2"/>
      <c r="E3784" s="26"/>
    </row>
    <row r="3785" spans="1:5" x14ac:dyDescent="0.15">
      <c r="A3785" s="2"/>
      <c r="B3785" s="31"/>
      <c r="C3785" s="2"/>
      <c r="D3785" s="2"/>
      <c r="E3785" s="26"/>
    </row>
    <row r="3786" spans="1:5" x14ac:dyDescent="0.15">
      <c r="A3786" s="2"/>
      <c r="B3786" s="31"/>
      <c r="C3786" s="2"/>
      <c r="D3786" s="2"/>
      <c r="E3786" s="26"/>
    </row>
    <row r="3787" spans="1:5" x14ac:dyDescent="0.15">
      <c r="A3787" s="2"/>
      <c r="B3787" s="31"/>
      <c r="C3787" s="2"/>
      <c r="D3787" s="2"/>
      <c r="E3787" s="26"/>
    </row>
    <row r="3788" spans="1:5" x14ac:dyDescent="0.15">
      <c r="A3788" s="2"/>
      <c r="B3788" s="31"/>
      <c r="C3788" s="2"/>
      <c r="D3788" s="2"/>
      <c r="E3788" s="26"/>
    </row>
    <row r="3789" spans="1:5" x14ac:dyDescent="0.15">
      <c r="A3789" s="2"/>
      <c r="B3789" s="31"/>
      <c r="C3789" s="2"/>
      <c r="D3789" s="2"/>
      <c r="E3789" s="26"/>
    </row>
    <row r="3790" spans="1:5" x14ac:dyDescent="0.15">
      <c r="A3790" s="2"/>
      <c r="B3790" s="31"/>
      <c r="C3790" s="2"/>
      <c r="D3790" s="2"/>
      <c r="E3790" s="26"/>
    </row>
    <row r="3791" spans="1:5" x14ac:dyDescent="0.15">
      <c r="A3791" s="2"/>
      <c r="B3791" s="31"/>
      <c r="C3791" s="2"/>
      <c r="D3791" s="2"/>
      <c r="E3791" s="26"/>
    </row>
    <row r="3792" spans="1:5" x14ac:dyDescent="0.15">
      <c r="A3792" s="2"/>
      <c r="B3792" s="31"/>
      <c r="C3792" s="2"/>
      <c r="D3792" s="2"/>
      <c r="E3792" s="26"/>
    </row>
    <row r="3793" spans="1:5" x14ac:dyDescent="0.15">
      <c r="A3793" s="2"/>
      <c r="B3793" s="31"/>
      <c r="C3793" s="2"/>
      <c r="D3793" s="2"/>
      <c r="E3793" s="26"/>
    </row>
    <row r="3794" spans="1:5" x14ac:dyDescent="0.15">
      <c r="A3794" s="2"/>
      <c r="B3794" s="31"/>
      <c r="C3794" s="2"/>
      <c r="D3794" s="2"/>
      <c r="E3794" s="26"/>
    </row>
    <row r="3795" spans="1:5" x14ac:dyDescent="0.15">
      <c r="A3795" s="2"/>
      <c r="B3795" s="31"/>
      <c r="C3795" s="2"/>
      <c r="D3795" s="2"/>
      <c r="E3795" s="26"/>
    </row>
    <row r="3796" spans="1:5" x14ac:dyDescent="0.15">
      <c r="A3796" s="2"/>
      <c r="B3796" s="31"/>
      <c r="C3796" s="2"/>
      <c r="D3796" s="2"/>
      <c r="E3796" s="26"/>
    </row>
    <row r="3797" spans="1:5" x14ac:dyDescent="0.15">
      <c r="A3797" s="2"/>
      <c r="B3797" s="31"/>
      <c r="C3797" s="2"/>
      <c r="D3797" s="2"/>
      <c r="E3797" s="26"/>
    </row>
    <row r="3798" spans="1:5" x14ac:dyDescent="0.15">
      <c r="A3798" s="2"/>
      <c r="B3798" s="31"/>
      <c r="C3798" s="2"/>
      <c r="D3798" s="2"/>
      <c r="E3798" s="26"/>
    </row>
    <row r="3799" spans="1:5" x14ac:dyDescent="0.15">
      <c r="A3799" s="2"/>
      <c r="B3799" s="31"/>
      <c r="C3799" s="2"/>
      <c r="D3799" s="2"/>
      <c r="E3799" s="26"/>
    </row>
    <row r="3800" spans="1:5" x14ac:dyDescent="0.15">
      <c r="A3800" s="2"/>
      <c r="B3800" s="31"/>
      <c r="C3800" s="2"/>
      <c r="D3800" s="2"/>
      <c r="E3800" s="26"/>
    </row>
    <row r="3801" spans="1:5" x14ac:dyDescent="0.15">
      <c r="A3801" s="2"/>
      <c r="B3801" s="31"/>
      <c r="C3801" s="2"/>
      <c r="D3801" s="2"/>
      <c r="E3801" s="26"/>
    </row>
    <row r="3802" spans="1:5" x14ac:dyDescent="0.15">
      <c r="A3802" s="2"/>
      <c r="B3802" s="31"/>
      <c r="C3802" s="2"/>
      <c r="D3802" s="2"/>
      <c r="E3802" s="26"/>
    </row>
    <row r="3803" spans="1:5" x14ac:dyDescent="0.15">
      <c r="A3803" s="2"/>
      <c r="B3803" s="31"/>
      <c r="C3803" s="2"/>
      <c r="D3803" s="2"/>
      <c r="E3803" s="26"/>
    </row>
    <row r="3804" spans="1:5" x14ac:dyDescent="0.15">
      <c r="A3804" s="2"/>
      <c r="B3804" s="31"/>
      <c r="C3804" s="2"/>
      <c r="D3804" s="2"/>
      <c r="E3804" s="26"/>
    </row>
    <row r="3805" spans="1:5" x14ac:dyDescent="0.15">
      <c r="A3805" s="2"/>
      <c r="B3805" s="31"/>
      <c r="C3805" s="2"/>
      <c r="D3805" s="2"/>
      <c r="E3805" s="26"/>
    </row>
    <row r="3806" spans="1:5" x14ac:dyDescent="0.15">
      <c r="A3806" s="2"/>
      <c r="B3806" s="31"/>
      <c r="C3806" s="2"/>
      <c r="D3806" s="2"/>
      <c r="E3806" s="26"/>
    </row>
    <row r="3807" spans="1:5" x14ac:dyDescent="0.15">
      <c r="A3807" s="2"/>
      <c r="B3807" s="31"/>
      <c r="C3807" s="2"/>
      <c r="D3807" s="2"/>
      <c r="E3807" s="26"/>
    </row>
    <row r="3808" spans="1:5" x14ac:dyDescent="0.15">
      <c r="A3808" s="2"/>
      <c r="B3808" s="31"/>
      <c r="C3808" s="2"/>
      <c r="D3808" s="2"/>
      <c r="E3808" s="26"/>
    </row>
    <row r="3809" spans="1:5" x14ac:dyDescent="0.15">
      <c r="A3809" s="2"/>
      <c r="B3809" s="31"/>
      <c r="C3809" s="2"/>
      <c r="D3809" s="2"/>
      <c r="E3809" s="26"/>
    </row>
    <row r="3810" spans="1:5" x14ac:dyDescent="0.15">
      <c r="A3810" s="2"/>
      <c r="B3810" s="31"/>
      <c r="C3810" s="2"/>
      <c r="D3810" s="2"/>
      <c r="E3810" s="26"/>
    </row>
    <row r="3811" spans="1:5" x14ac:dyDescent="0.15">
      <c r="A3811" s="2"/>
      <c r="B3811" s="31"/>
      <c r="C3811" s="2"/>
      <c r="D3811" s="2"/>
      <c r="E3811" s="26"/>
    </row>
    <row r="3812" spans="1:5" x14ac:dyDescent="0.15">
      <c r="A3812" s="2"/>
      <c r="B3812" s="31"/>
      <c r="C3812" s="2"/>
      <c r="D3812" s="2"/>
      <c r="E3812" s="26"/>
    </row>
    <row r="3813" spans="1:5" x14ac:dyDescent="0.15">
      <c r="A3813" s="2"/>
      <c r="B3813" s="31"/>
      <c r="C3813" s="2"/>
      <c r="D3813" s="2"/>
      <c r="E3813" s="26"/>
    </row>
    <row r="3814" spans="1:5" x14ac:dyDescent="0.15">
      <c r="A3814" s="2"/>
      <c r="B3814" s="31"/>
      <c r="C3814" s="2"/>
      <c r="D3814" s="2"/>
      <c r="E3814" s="26"/>
    </row>
    <row r="3815" spans="1:5" x14ac:dyDescent="0.15">
      <c r="A3815" s="2"/>
      <c r="B3815" s="31"/>
      <c r="C3815" s="2"/>
      <c r="D3815" s="2"/>
      <c r="E3815" s="26"/>
    </row>
    <row r="3816" spans="1:5" x14ac:dyDescent="0.15">
      <c r="A3816" s="2"/>
      <c r="B3816" s="31"/>
      <c r="C3816" s="2"/>
      <c r="D3816" s="2"/>
      <c r="E3816" s="26"/>
    </row>
    <row r="3817" spans="1:5" x14ac:dyDescent="0.15">
      <c r="A3817" s="2"/>
      <c r="B3817" s="31"/>
      <c r="C3817" s="2"/>
      <c r="D3817" s="2"/>
      <c r="E3817" s="26"/>
    </row>
    <row r="3818" spans="1:5" x14ac:dyDescent="0.15">
      <c r="A3818" s="2"/>
      <c r="B3818" s="31"/>
      <c r="C3818" s="2"/>
      <c r="D3818" s="2"/>
      <c r="E3818" s="26"/>
    </row>
    <row r="3819" spans="1:5" x14ac:dyDescent="0.15">
      <c r="A3819" s="2"/>
      <c r="B3819" s="31"/>
      <c r="C3819" s="2"/>
      <c r="D3819" s="2"/>
      <c r="E3819" s="26"/>
    </row>
    <row r="3820" spans="1:5" x14ac:dyDescent="0.15">
      <c r="A3820" s="2"/>
      <c r="B3820" s="31"/>
      <c r="C3820" s="2"/>
      <c r="D3820" s="2"/>
      <c r="E3820" s="26"/>
    </row>
    <row r="3821" spans="1:5" x14ac:dyDescent="0.15">
      <c r="A3821" s="2"/>
      <c r="B3821" s="31"/>
      <c r="C3821" s="2"/>
      <c r="D3821" s="2"/>
      <c r="E3821" s="26"/>
    </row>
    <row r="3822" spans="1:5" x14ac:dyDescent="0.15">
      <c r="A3822" s="2"/>
      <c r="B3822" s="31"/>
      <c r="C3822" s="2"/>
      <c r="D3822" s="2"/>
      <c r="E3822" s="26"/>
    </row>
    <row r="3823" spans="1:5" x14ac:dyDescent="0.15">
      <c r="A3823" s="2"/>
      <c r="B3823" s="31"/>
      <c r="C3823" s="2"/>
      <c r="D3823" s="2"/>
      <c r="E3823" s="26"/>
    </row>
    <row r="3824" spans="1:5" x14ac:dyDescent="0.15">
      <c r="A3824" s="2"/>
      <c r="B3824" s="31"/>
      <c r="C3824" s="2"/>
      <c r="D3824" s="2"/>
      <c r="E3824" s="26"/>
    </row>
    <row r="3825" spans="1:5" x14ac:dyDescent="0.15">
      <c r="A3825" s="2"/>
      <c r="B3825" s="31"/>
      <c r="C3825" s="2"/>
      <c r="D3825" s="2"/>
      <c r="E3825" s="26"/>
    </row>
    <row r="3826" spans="1:5" x14ac:dyDescent="0.15">
      <c r="A3826" s="2"/>
      <c r="B3826" s="31"/>
      <c r="C3826" s="2"/>
      <c r="D3826" s="2"/>
      <c r="E3826" s="26"/>
    </row>
    <row r="3827" spans="1:5" x14ac:dyDescent="0.15">
      <c r="A3827" s="2"/>
      <c r="B3827" s="31"/>
      <c r="C3827" s="2"/>
      <c r="D3827" s="2"/>
      <c r="E3827" s="26"/>
    </row>
    <row r="3828" spans="1:5" x14ac:dyDescent="0.15">
      <c r="A3828" s="2"/>
      <c r="B3828" s="31"/>
      <c r="C3828" s="2"/>
      <c r="D3828" s="2"/>
      <c r="E3828" s="26"/>
    </row>
    <row r="3829" spans="1:5" x14ac:dyDescent="0.15">
      <c r="A3829" s="2"/>
      <c r="B3829" s="31"/>
      <c r="C3829" s="2"/>
      <c r="D3829" s="2"/>
      <c r="E3829" s="26"/>
    </row>
    <row r="3830" spans="1:5" x14ac:dyDescent="0.15">
      <c r="A3830" s="2"/>
      <c r="B3830" s="31"/>
      <c r="C3830" s="2"/>
      <c r="D3830" s="2"/>
      <c r="E3830" s="26"/>
    </row>
    <row r="3831" spans="1:5" x14ac:dyDescent="0.15">
      <c r="A3831" s="2"/>
      <c r="B3831" s="31"/>
      <c r="C3831" s="2"/>
      <c r="D3831" s="2"/>
      <c r="E3831" s="26"/>
    </row>
    <row r="3832" spans="1:5" x14ac:dyDescent="0.15">
      <c r="A3832" s="2"/>
      <c r="B3832" s="31"/>
      <c r="C3832" s="2"/>
      <c r="D3832" s="2"/>
      <c r="E3832" s="26"/>
    </row>
    <row r="3833" spans="1:5" x14ac:dyDescent="0.15">
      <c r="A3833" s="2"/>
      <c r="B3833" s="31"/>
      <c r="C3833" s="2"/>
      <c r="D3833" s="2"/>
      <c r="E3833" s="26"/>
    </row>
    <row r="3834" spans="1:5" x14ac:dyDescent="0.15">
      <c r="A3834" s="2"/>
      <c r="B3834" s="31"/>
      <c r="C3834" s="2"/>
      <c r="D3834" s="2"/>
      <c r="E3834" s="26"/>
    </row>
    <row r="3835" spans="1:5" x14ac:dyDescent="0.15">
      <c r="A3835" s="2"/>
      <c r="B3835" s="31"/>
      <c r="C3835" s="2"/>
      <c r="D3835" s="2"/>
      <c r="E3835" s="26"/>
    </row>
    <row r="3836" spans="1:5" x14ac:dyDescent="0.15">
      <c r="A3836" s="2"/>
      <c r="B3836" s="31"/>
      <c r="C3836" s="2"/>
      <c r="D3836" s="2"/>
      <c r="E3836" s="26"/>
    </row>
    <row r="3837" spans="1:5" x14ac:dyDescent="0.15">
      <c r="A3837" s="2"/>
      <c r="B3837" s="31"/>
      <c r="C3837" s="2"/>
      <c r="D3837" s="2"/>
      <c r="E3837" s="26"/>
    </row>
    <row r="3838" spans="1:5" x14ac:dyDescent="0.15">
      <c r="A3838" s="2"/>
      <c r="B3838" s="31"/>
      <c r="C3838" s="2"/>
      <c r="D3838" s="2"/>
      <c r="E3838" s="26"/>
    </row>
    <row r="3839" spans="1:5" x14ac:dyDescent="0.15">
      <c r="A3839" s="2"/>
      <c r="B3839" s="31"/>
      <c r="C3839" s="2"/>
      <c r="D3839" s="2"/>
      <c r="E3839" s="26"/>
    </row>
    <row r="3840" spans="1:5" x14ac:dyDescent="0.15">
      <c r="A3840" s="2"/>
      <c r="B3840" s="31"/>
      <c r="C3840" s="2"/>
      <c r="D3840" s="2"/>
      <c r="E3840" s="26"/>
    </row>
    <row r="3841" spans="1:5" x14ac:dyDescent="0.15">
      <c r="A3841" s="2"/>
      <c r="B3841" s="31"/>
      <c r="C3841" s="2"/>
      <c r="D3841" s="2"/>
      <c r="E3841" s="26"/>
    </row>
    <row r="3842" spans="1:5" x14ac:dyDescent="0.15">
      <c r="A3842" s="2"/>
      <c r="B3842" s="31"/>
      <c r="C3842" s="2"/>
      <c r="D3842" s="2"/>
      <c r="E3842" s="26"/>
    </row>
    <row r="3843" spans="1:5" x14ac:dyDescent="0.15">
      <c r="A3843" s="2"/>
      <c r="B3843" s="31"/>
      <c r="C3843" s="2"/>
      <c r="D3843" s="2"/>
      <c r="E3843" s="26"/>
    </row>
    <row r="3844" spans="1:5" x14ac:dyDescent="0.15">
      <c r="A3844" s="2"/>
      <c r="B3844" s="31"/>
      <c r="C3844" s="2"/>
      <c r="D3844" s="2"/>
      <c r="E3844" s="26"/>
    </row>
    <row r="3845" spans="1:5" x14ac:dyDescent="0.15">
      <c r="A3845" s="2"/>
      <c r="B3845" s="31"/>
      <c r="C3845" s="2"/>
      <c r="D3845" s="2"/>
      <c r="E3845" s="26"/>
    </row>
    <row r="3846" spans="1:5" x14ac:dyDescent="0.15">
      <c r="A3846" s="2"/>
      <c r="B3846" s="31"/>
      <c r="C3846" s="2"/>
      <c r="D3846" s="2"/>
      <c r="E3846" s="26"/>
    </row>
    <row r="3847" spans="1:5" x14ac:dyDescent="0.15">
      <c r="A3847" s="2"/>
      <c r="B3847" s="31"/>
      <c r="C3847" s="2"/>
      <c r="D3847" s="2"/>
      <c r="E3847" s="26"/>
    </row>
    <row r="3848" spans="1:5" x14ac:dyDescent="0.15">
      <c r="A3848" s="2"/>
      <c r="B3848" s="31"/>
      <c r="C3848" s="2"/>
      <c r="D3848" s="2"/>
      <c r="E3848" s="26"/>
    </row>
    <row r="3849" spans="1:5" x14ac:dyDescent="0.15">
      <c r="A3849" s="2"/>
      <c r="B3849" s="31"/>
      <c r="C3849" s="2"/>
      <c r="D3849" s="2"/>
      <c r="E3849" s="26"/>
    </row>
    <row r="3850" spans="1:5" x14ac:dyDescent="0.15">
      <c r="A3850" s="2"/>
      <c r="B3850" s="31"/>
      <c r="C3850" s="2"/>
      <c r="D3850" s="2"/>
      <c r="E3850" s="26"/>
    </row>
    <row r="3851" spans="1:5" x14ac:dyDescent="0.15">
      <c r="A3851" s="2"/>
      <c r="B3851" s="31"/>
      <c r="C3851" s="2"/>
      <c r="D3851" s="2"/>
      <c r="E3851" s="26"/>
    </row>
    <row r="3852" spans="1:5" x14ac:dyDescent="0.15">
      <c r="A3852" s="2"/>
      <c r="B3852" s="31"/>
      <c r="C3852" s="2"/>
      <c r="D3852" s="2"/>
      <c r="E3852" s="26"/>
    </row>
    <row r="3853" spans="1:5" x14ac:dyDescent="0.15">
      <c r="A3853" s="2"/>
      <c r="B3853" s="31"/>
      <c r="C3853" s="2"/>
      <c r="D3853" s="2"/>
      <c r="E3853" s="26"/>
    </row>
    <row r="3854" spans="1:5" x14ac:dyDescent="0.15">
      <c r="A3854" s="2"/>
      <c r="B3854" s="31"/>
      <c r="C3854" s="2"/>
      <c r="D3854" s="2"/>
      <c r="E3854" s="26"/>
    </row>
    <row r="3855" spans="1:5" x14ac:dyDescent="0.15">
      <c r="A3855" s="2"/>
      <c r="B3855" s="31"/>
      <c r="C3855" s="2"/>
      <c r="D3855" s="2"/>
      <c r="E3855" s="26"/>
    </row>
    <row r="3856" spans="1:5" x14ac:dyDescent="0.15">
      <c r="A3856" s="2"/>
      <c r="B3856" s="31"/>
      <c r="C3856" s="2"/>
      <c r="D3856" s="2"/>
      <c r="E3856" s="26"/>
    </row>
    <row r="3857" spans="1:5" x14ac:dyDescent="0.15">
      <c r="A3857" s="2"/>
      <c r="B3857" s="31"/>
      <c r="C3857" s="2"/>
      <c r="D3857" s="2"/>
      <c r="E3857" s="26"/>
    </row>
    <row r="3858" spans="1:5" x14ac:dyDescent="0.15">
      <c r="A3858" s="2"/>
      <c r="B3858" s="31"/>
      <c r="C3858" s="2"/>
      <c r="D3858" s="2"/>
      <c r="E3858" s="26"/>
    </row>
    <row r="3859" spans="1:5" x14ac:dyDescent="0.15">
      <c r="A3859" s="2"/>
      <c r="B3859" s="31"/>
      <c r="C3859" s="2"/>
      <c r="D3859" s="2"/>
      <c r="E3859" s="26"/>
    </row>
    <row r="3860" spans="1:5" x14ac:dyDescent="0.15">
      <c r="A3860" s="2"/>
      <c r="B3860" s="31"/>
      <c r="C3860" s="2"/>
      <c r="D3860" s="2"/>
      <c r="E3860" s="26"/>
    </row>
    <row r="3861" spans="1:5" x14ac:dyDescent="0.15">
      <c r="A3861" s="2"/>
      <c r="B3861" s="31"/>
      <c r="C3861" s="2"/>
      <c r="D3861" s="2"/>
      <c r="E3861" s="26"/>
    </row>
    <row r="3862" spans="1:5" x14ac:dyDescent="0.15">
      <c r="A3862" s="2"/>
      <c r="B3862" s="31"/>
      <c r="C3862" s="2"/>
      <c r="D3862" s="2"/>
      <c r="E3862" s="26"/>
    </row>
    <row r="3863" spans="1:5" x14ac:dyDescent="0.15">
      <c r="A3863" s="2"/>
      <c r="B3863" s="31"/>
      <c r="C3863" s="2"/>
      <c r="D3863" s="2"/>
      <c r="E3863" s="26"/>
    </row>
    <row r="3864" spans="1:5" x14ac:dyDescent="0.15">
      <c r="A3864" s="2"/>
      <c r="B3864" s="31"/>
      <c r="C3864" s="2"/>
      <c r="D3864" s="2"/>
      <c r="E3864" s="26"/>
    </row>
    <row r="3865" spans="1:5" x14ac:dyDescent="0.15">
      <c r="A3865" s="2"/>
      <c r="B3865" s="31"/>
      <c r="C3865" s="2"/>
      <c r="D3865" s="2"/>
      <c r="E3865" s="26"/>
    </row>
    <row r="3866" spans="1:5" x14ac:dyDescent="0.15">
      <c r="A3866" s="2"/>
      <c r="B3866" s="31"/>
      <c r="C3866" s="2"/>
      <c r="D3866" s="2"/>
      <c r="E3866" s="26"/>
    </row>
    <row r="3867" spans="1:5" x14ac:dyDescent="0.15">
      <c r="A3867" s="2"/>
      <c r="B3867" s="31"/>
      <c r="C3867" s="2"/>
      <c r="D3867" s="2"/>
      <c r="E3867" s="26"/>
    </row>
    <row r="3868" spans="1:5" x14ac:dyDescent="0.15">
      <c r="A3868" s="2"/>
      <c r="B3868" s="31"/>
      <c r="C3868" s="2"/>
      <c r="D3868" s="2"/>
      <c r="E3868" s="26"/>
    </row>
    <row r="3869" spans="1:5" x14ac:dyDescent="0.15">
      <c r="A3869" s="2"/>
      <c r="B3869" s="31"/>
      <c r="C3869" s="2"/>
      <c r="D3869" s="2"/>
      <c r="E3869" s="26"/>
    </row>
    <row r="3870" spans="1:5" x14ac:dyDescent="0.15">
      <c r="A3870" s="2"/>
      <c r="B3870" s="31"/>
      <c r="C3870" s="2"/>
      <c r="D3870" s="2"/>
      <c r="E3870" s="26"/>
    </row>
    <row r="3871" spans="1:5" x14ac:dyDescent="0.15">
      <c r="A3871" s="2"/>
      <c r="B3871" s="31"/>
      <c r="C3871" s="2"/>
      <c r="D3871" s="2"/>
      <c r="E3871" s="26"/>
    </row>
    <row r="3872" spans="1:5" x14ac:dyDescent="0.15">
      <c r="A3872" s="2"/>
      <c r="B3872" s="31"/>
      <c r="C3872" s="2"/>
      <c r="D3872" s="2"/>
      <c r="E3872" s="26"/>
    </row>
    <row r="3873" spans="1:5" x14ac:dyDescent="0.15">
      <c r="A3873" s="2"/>
      <c r="B3873" s="31"/>
      <c r="C3873" s="2"/>
      <c r="D3873" s="2"/>
      <c r="E3873" s="26"/>
    </row>
    <row r="3874" spans="1:5" x14ac:dyDescent="0.15">
      <c r="A3874" s="2"/>
      <c r="B3874" s="31"/>
      <c r="C3874" s="2"/>
      <c r="D3874" s="2"/>
      <c r="E3874" s="26"/>
    </row>
    <row r="3875" spans="1:5" x14ac:dyDescent="0.15">
      <c r="A3875" s="2"/>
      <c r="B3875" s="31"/>
      <c r="C3875" s="2"/>
      <c r="D3875" s="2"/>
      <c r="E3875" s="26"/>
    </row>
    <row r="3876" spans="1:5" x14ac:dyDescent="0.15">
      <c r="A3876" s="2"/>
      <c r="B3876" s="31"/>
      <c r="C3876" s="2"/>
      <c r="D3876" s="2"/>
      <c r="E3876" s="26"/>
    </row>
    <row r="3877" spans="1:5" x14ac:dyDescent="0.15">
      <c r="A3877" s="2"/>
      <c r="B3877" s="31"/>
      <c r="C3877" s="2"/>
      <c r="D3877" s="2"/>
      <c r="E3877" s="26"/>
    </row>
    <row r="3878" spans="1:5" x14ac:dyDescent="0.15">
      <c r="A3878" s="2"/>
      <c r="B3878" s="31"/>
      <c r="C3878" s="2"/>
      <c r="D3878" s="2"/>
      <c r="E3878" s="26"/>
    </row>
    <row r="3879" spans="1:5" x14ac:dyDescent="0.15">
      <c r="A3879" s="2"/>
      <c r="B3879" s="31"/>
      <c r="C3879" s="2"/>
      <c r="D3879" s="2"/>
      <c r="E3879" s="26"/>
    </row>
    <row r="3880" spans="1:5" x14ac:dyDescent="0.15">
      <c r="A3880" s="2"/>
      <c r="B3880" s="31"/>
      <c r="C3880" s="2"/>
      <c r="D3880" s="2"/>
      <c r="E3880" s="26"/>
    </row>
    <row r="3881" spans="1:5" x14ac:dyDescent="0.15">
      <c r="A3881" s="2"/>
      <c r="B3881" s="31"/>
      <c r="C3881" s="2"/>
      <c r="D3881" s="2"/>
      <c r="E3881" s="26"/>
    </row>
    <row r="3882" spans="1:5" x14ac:dyDescent="0.15">
      <c r="A3882" s="2"/>
      <c r="B3882" s="31"/>
      <c r="C3882" s="2"/>
      <c r="D3882" s="2"/>
      <c r="E3882" s="26"/>
    </row>
    <row r="3883" spans="1:5" x14ac:dyDescent="0.15">
      <c r="A3883" s="2"/>
      <c r="B3883" s="31"/>
      <c r="C3883" s="2"/>
      <c r="D3883" s="2"/>
      <c r="E3883" s="26"/>
    </row>
    <row r="3884" spans="1:5" x14ac:dyDescent="0.15">
      <c r="A3884" s="2"/>
      <c r="B3884" s="31"/>
      <c r="C3884" s="2"/>
      <c r="D3884" s="2"/>
      <c r="E3884" s="26"/>
    </row>
    <row r="3885" spans="1:5" x14ac:dyDescent="0.15">
      <c r="A3885" s="2"/>
      <c r="B3885" s="31"/>
      <c r="C3885" s="2"/>
      <c r="D3885" s="2"/>
      <c r="E3885" s="26"/>
    </row>
    <row r="3886" spans="1:5" x14ac:dyDescent="0.15">
      <c r="A3886" s="2"/>
      <c r="B3886" s="31"/>
      <c r="C3886" s="2"/>
      <c r="D3886" s="2"/>
      <c r="E3886" s="26"/>
    </row>
    <row r="3887" spans="1:5" x14ac:dyDescent="0.15">
      <c r="A3887" s="2"/>
      <c r="B3887" s="31"/>
      <c r="C3887" s="2"/>
      <c r="D3887" s="2"/>
      <c r="E3887" s="26"/>
    </row>
    <row r="3888" spans="1:5" x14ac:dyDescent="0.15">
      <c r="A3888" s="2"/>
      <c r="B3888" s="31"/>
      <c r="C3888" s="2"/>
      <c r="D3888" s="2"/>
      <c r="E3888" s="26"/>
    </row>
    <row r="3889" spans="1:5" x14ac:dyDescent="0.15">
      <c r="A3889" s="2"/>
      <c r="B3889" s="31"/>
      <c r="C3889" s="2"/>
      <c r="D3889" s="2"/>
      <c r="E3889" s="26"/>
    </row>
    <row r="3890" spans="1:5" x14ac:dyDescent="0.15">
      <c r="A3890" s="2"/>
      <c r="B3890" s="31"/>
      <c r="C3890" s="2"/>
      <c r="D3890" s="2"/>
      <c r="E3890" s="26"/>
    </row>
    <row r="3891" spans="1:5" x14ac:dyDescent="0.15">
      <c r="A3891" s="2"/>
      <c r="B3891" s="31"/>
      <c r="C3891" s="2"/>
      <c r="D3891" s="2"/>
      <c r="E3891" s="26"/>
    </row>
    <row r="3892" spans="1:5" x14ac:dyDescent="0.15">
      <c r="A3892" s="2"/>
      <c r="B3892" s="31"/>
      <c r="C3892" s="2"/>
      <c r="D3892" s="2"/>
      <c r="E3892" s="26"/>
    </row>
    <row r="3893" spans="1:5" x14ac:dyDescent="0.15">
      <c r="A3893" s="2"/>
      <c r="B3893" s="31"/>
      <c r="C3893" s="2"/>
      <c r="D3893" s="2"/>
      <c r="E3893" s="26"/>
    </row>
    <row r="3894" spans="1:5" x14ac:dyDescent="0.15">
      <c r="A3894" s="2"/>
      <c r="B3894" s="31"/>
      <c r="C3894" s="2"/>
      <c r="D3894" s="2"/>
      <c r="E3894" s="26"/>
    </row>
    <row r="3895" spans="1:5" x14ac:dyDescent="0.15">
      <c r="A3895" s="2"/>
      <c r="B3895" s="31"/>
      <c r="C3895" s="2"/>
      <c r="D3895" s="2"/>
      <c r="E3895" s="26"/>
    </row>
    <row r="3896" spans="1:5" x14ac:dyDescent="0.15">
      <c r="A3896" s="2"/>
      <c r="B3896" s="31"/>
      <c r="C3896" s="2"/>
      <c r="D3896" s="2"/>
      <c r="E3896" s="26"/>
    </row>
    <row r="3897" spans="1:5" x14ac:dyDescent="0.15">
      <c r="A3897" s="2"/>
      <c r="B3897" s="31"/>
      <c r="C3897" s="2"/>
      <c r="D3897" s="2"/>
      <c r="E3897" s="26"/>
    </row>
    <row r="3898" spans="1:5" x14ac:dyDescent="0.15">
      <c r="A3898" s="2"/>
      <c r="B3898" s="31"/>
      <c r="C3898" s="2"/>
      <c r="D3898" s="2"/>
      <c r="E3898" s="26"/>
    </row>
    <row r="3899" spans="1:5" x14ac:dyDescent="0.15">
      <c r="A3899" s="2"/>
      <c r="B3899" s="31"/>
      <c r="C3899" s="2"/>
      <c r="D3899" s="2"/>
      <c r="E3899" s="26"/>
    </row>
    <row r="3900" spans="1:5" x14ac:dyDescent="0.15">
      <c r="A3900" s="2"/>
      <c r="B3900" s="31"/>
      <c r="C3900" s="2"/>
      <c r="D3900" s="2"/>
      <c r="E3900" s="26"/>
    </row>
    <row r="3901" spans="1:5" x14ac:dyDescent="0.15">
      <c r="A3901" s="2"/>
      <c r="B3901" s="31"/>
      <c r="C3901" s="2"/>
      <c r="D3901" s="2"/>
      <c r="E3901" s="26"/>
    </row>
    <row r="3902" spans="1:5" x14ac:dyDescent="0.15">
      <c r="A3902" s="2"/>
      <c r="B3902" s="31"/>
      <c r="C3902" s="2"/>
      <c r="D3902" s="2"/>
      <c r="E3902" s="26"/>
    </row>
    <row r="3903" spans="1:5" x14ac:dyDescent="0.15">
      <c r="A3903" s="2"/>
      <c r="B3903" s="31"/>
      <c r="C3903" s="2"/>
      <c r="D3903" s="2"/>
      <c r="E3903" s="26"/>
    </row>
    <row r="3904" spans="1:5" x14ac:dyDescent="0.15">
      <c r="A3904" s="2"/>
      <c r="B3904" s="31"/>
      <c r="C3904" s="2"/>
      <c r="D3904" s="2"/>
      <c r="E3904" s="26"/>
    </row>
    <row r="3905" spans="1:5" x14ac:dyDescent="0.15">
      <c r="A3905" s="2"/>
      <c r="B3905" s="31"/>
      <c r="C3905" s="2"/>
      <c r="D3905" s="2"/>
      <c r="E3905" s="26"/>
    </row>
    <row r="3906" spans="1:5" x14ac:dyDescent="0.15">
      <c r="A3906" s="2"/>
      <c r="B3906" s="31"/>
      <c r="C3906" s="2"/>
      <c r="D3906" s="2"/>
      <c r="E3906" s="26"/>
    </row>
    <row r="3907" spans="1:5" x14ac:dyDescent="0.15">
      <c r="A3907" s="2"/>
      <c r="B3907" s="31"/>
      <c r="C3907" s="2"/>
      <c r="D3907" s="2"/>
      <c r="E3907" s="26"/>
    </row>
    <row r="3908" spans="1:5" x14ac:dyDescent="0.15">
      <c r="A3908" s="2"/>
      <c r="B3908" s="31"/>
      <c r="C3908" s="2"/>
      <c r="D3908" s="2"/>
      <c r="E3908" s="26"/>
    </row>
    <row r="3909" spans="1:5" x14ac:dyDescent="0.15">
      <c r="A3909" s="2"/>
      <c r="B3909" s="31"/>
      <c r="C3909" s="2"/>
      <c r="D3909" s="2"/>
      <c r="E3909" s="26"/>
    </row>
    <row r="3910" spans="1:5" x14ac:dyDescent="0.15">
      <c r="A3910" s="2"/>
      <c r="B3910" s="31"/>
      <c r="C3910" s="2"/>
      <c r="D3910" s="2"/>
      <c r="E3910" s="26"/>
    </row>
    <row r="3911" spans="1:5" x14ac:dyDescent="0.15">
      <c r="A3911" s="2"/>
      <c r="B3911" s="31"/>
      <c r="C3911" s="2"/>
      <c r="D3911" s="2"/>
      <c r="E3911" s="26"/>
    </row>
    <row r="3912" spans="1:5" x14ac:dyDescent="0.15">
      <c r="A3912" s="2"/>
      <c r="B3912" s="31"/>
      <c r="C3912" s="2"/>
      <c r="D3912" s="2"/>
      <c r="E3912" s="26"/>
    </row>
    <row r="3913" spans="1:5" x14ac:dyDescent="0.15">
      <c r="A3913" s="2"/>
      <c r="B3913" s="31"/>
      <c r="C3913" s="2"/>
      <c r="D3913" s="2"/>
      <c r="E3913" s="26"/>
    </row>
    <row r="3914" spans="1:5" x14ac:dyDescent="0.15">
      <c r="A3914" s="2"/>
      <c r="B3914" s="31"/>
      <c r="C3914" s="2"/>
      <c r="D3914" s="2"/>
      <c r="E3914" s="26"/>
    </row>
    <row r="3915" spans="1:5" x14ac:dyDescent="0.15">
      <c r="A3915" s="2"/>
      <c r="B3915" s="31"/>
      <c r="C3915" s="2"/>
      <c r="D3915" s="2"/>
      <c r="E3915" s="26"/>
    </row>
    <row r="3916" spans="1:5" x14ac:dyDescent="0.15">
      <c r="A3916" s="2"/>
      <c r="B3916" s="31"/>
      <c r="C3916" s="2"/>
      <c r="D3916" s="2"/>
      <c r="E3916" s="26"/>
    </row>
    <row r="3917" spans="1:5" x14ac:dyDescent="0.15">
      <c r="A3917" s="2"/>
      <c r="B3917" s="31"/>
      <c r="C3917" s="2"/>
      <c r="D3917" s="2"/>
      <c r="E3917" s="26"/>
    </row>
    <row r="3918" spans="1:5" x14ac:dyDescent="0.15">
      <c r="A3918" s="2"/>
      <c r="B3918" s="31"/>
      <c r="C3918" s="2"/>
      <c r="D3918" s="2"/>
      <c r="E3918" s="26"/>
    </row>
    <row r="3919" spans="1:5" x14ac:dyDescent="0.15">
      <c r="A3919" s="2"/>
      <c r="B3919" s="31"/>
      <c r="C3919" s="2"/>
      <c r="D3919" s="2"/>
      <c r="E3919" s="26"/>
    </row>
    <row r="3920" spans="1:5" x14ac:dyDescent="0.15">
      <c r="A3920" s="2"/>
      <c r="B3920" s="31"/>
      <c r="C3920" s="2"/>
      <c r="D3920" s="2"/>
      <c r="E3920" s="26"/>
    </row>
    <row r="3921" spans="1:5" x14ac:dyDescent="0.15">
      <c r="A3921" s="2"/>
      <c r="B3921" s="31"/>
      <c r="C3921" s="2"/>
      <c r="D3921" s="2"/>
      <c r="E3921" s="26"/>
    </row>
    <row r="3922" spans="1:5" x14ac:dyDescent="0.15">
      <c r="A3922" s="2"/>
      <c r="B3922" s="31"/>
      <c r="C3922" s="2"/>
      <c r="D3922" s="2"/>
      <c r="E3922" s="26"/>
    </row>
    <row r="3923" spans="1:5" x14ac:dyDescent="0.15">
      <c r="A3923" s="2"/>
      <c r="B3923" s="31"/>
      <c r="C3923" s="2"/>
      <c r="D3923" s="2"/>
      <c r="E3923" s="26"/>
    </row>
    <row r="3924" spans="1:5" x14ac:dyDescent="0.15">
      <c r="A3924" s="2"/>
      <c r="B3924" s="31"/>
      <c r="C3924" s="2"/>
      <c r="D3924" s="2"/>
      <c r="E3924" s="26"/>
    </row>
    <row r="3925" spans="1:5" x14ac:dyDescent="0.15">
      <c r="A3925" s="2"/>
      <c r="B3925" s="31"/>
      <c r="C3925" s="2"/>
      <c r="D3925" s="2"/>
      <c r="E3925" s="26"/>
    </row>
    <row r="3926" spans="1:5" x14ac:dyDescent="0.15">
      <c r="A3926" s="2"/>
      <c r="B3926" s="31"/>
      <c r="C3926" s="2"/>
      <c r="D3926" s="2"/>
      <c r="E3926" s="26"/>
    </row>
    <row r="3927" spans="1:5" x14ac:dyDescent="0.15">
      <c r="A3927" s="2"/>
      <c r="B3927" s="31"/>
      <c r="C3927" s="2"/>
      <c r="D3927" s="2"/>
      <c r="E3927" s="26"/>
    </row>
    <row r="3928" spans="1:5" x14ac:dyDescent="0.15">
      <c r="A3928" s="2"/>
      <c r="B3928" s="31"/>
      <c r="C3928" s="2"/>
      <c r="D3928" s="2"/>
      <c r="E3928" s="26"/>
    </row>
    <row r="3929" spans="1:5" x14ac:dyDescent="0.15">
      <c r="A3929" s="2"/>
      <c r="B3929" s="31"/>
      <c r="C3929" s="2"/>
      <c r="D3929" s="2"/>
      <c r="E3929" s="26"/>
    </row>
    <row r="3930" spans="1:5" x14ac:dyDescent="0.15">
      <c r="A3930" s="2"/>
      <c r="B3930" s="31"/>
      <c r="C3930" s="2"/>
      <c r="D3930" s="2"/>
      <c r="E3930" s="26"/>
    </row>
    <row r="3931" spans="1:5" x14ac:dyDescent="0.15">
      <c r="A3931" s="2"/>
      <c r="B3931" s="31"/>
      <c r="C3931" s="2"/>
      <c r="D3931" s="2"/>
      <c r="E3931" s="26"/>
    </row>
    <row r="3932" spans="1:5" x14ac:dyDescent="0.15">
      <c r="A3932" s="2"/>
      <c r="B3932" s="31"/>
      <c r="C3932" s="2"/>
      <c r="D3932" s="2"/>
      <c r="E3932" s="26"/>
    </row>
    <row r="3933" spans="1:5" x14ac:dyDescent="0.15">
      <c r="A3933" s="2"/>
      <c r="B3933" s="31"/>
      <c r="C3933" s="2"/>
      <c r="D3933" s="2"/>
      <c r="E3933" s="26"/>
    </row>
    <row r="3934" spans="1:5" x14ac:dyDescent="0.15">
      <c r="A3934" s="2"/>
      <c r="B3934" s="31"/>
      <c r="C3934" s="2"/>
      <c r="D3934" s="2"/>
      <c r="E3934" s="26"/>
    </row>
    <row r="3935" spans="1:5" x14ac:dyDescent="0.15">
      <c r="A3935" s="2"/>
      <c r="B3935" s="31"/>
      <c r="C3935" s="2"/>
      <c r="D3935" s="2"/>
      <c r="E3935" s="26"/>
    </row>
    <row r="3936" spans="1:5" x14ac:dyDescent="0.15">
      <c r="A3936" s="2"/>
      <c r="B3936" s="31"/>
      <c r="C3936" s="2"/>
      <c r="D3936" s="2"/>
      <c r="E3936" s="26"/>
    </row>
    <row r="3937" spans="1:5" x14ac:dyDescent="0.15">
      <c r="A3937" s="2"/>
      <c r="B3937" s="31"/>
      <c r="C3937" s="2"/>
      <c r="D3937" s="2"/>
      <c r="E3937" s="26"/>
    </row>
    <row r="3938" spans="1:5" x14ac:dyDescent="0.15">
      <c r="A3938" s="2"/>
      <c r="B3938" s="31"/>
      <c r="C3938" s="2"/>
      <c r="D3938" s="2"/>
      <c r="E3938" s="26"/>
    </row>
    <row r="3939" spans="1:5" x14ac:dyDescent="0.15">
      <c r="A3939" s="2"/>
      <c r="B3939" s="31"/>
      <c r="C3939" s="2"/>
      <c r="D3939" s="2"/>
      <c r="E3939" s="26"/>
    </row>
    <row r="3940" spans="1:5" x14ac:dyDescent="0.15">
      <c r="A3940" s="2"/>
      <c r="B3940" s="31"/>
      <c r="C3940" s="2"/>
      <c r="D3940" s="2"/>
      <c r="E3940" s="26"/>
    </row>
    <row r="3941" spans="1:5" x14ac:dyDescent="0.15">
      <c r="A3941" s="2"/>
      <c r="B3941" s="31"/>
      <c r="C3941" s="2"/>
      <c r="D3941" s="2"/>
      <c r="E3941" s="26"/>
    </row>
    <row r="3942" spans="1:5" x14ac:dyDescent="0.15">
      <c r="A3942" s="2"/>
      <c r="B3942" s="31"/>
      <c r="C3942" s="2"/>
      <c r="D3942" s="2"/>
      <c r="E3942" s="26"/>
    </row>
    <row r="3943" spans="1:5" x14ac:dyDescent="0.15">
      <c r="A3943" s="2"/>
      <c r="B3943" s="31"/>
      <c r="C3943" s="2"/>
      <c r="D3943" s="2"/>
      <c r="E3943" s="26"/>
    </row>
    <row r="3944" spans="1:5" x14ac:dyDescent="0.15">
      <c r="A3944" s="2"/>
      <c r="B3944" s="31"/>
      <c r="C3944" s="2"/>
      <c r="D3944" s="2"/>
      <c r="E3944" s="26"/>
    </row>
    <row r="3945" spans="1:5" x14ac:dyDescent="0.15">
      <c r="A3945" s="2"/>
      <c r="B3945" s="31"/>
      <c r="C3945" s="2"/>
      <c r="D3945" s="2"/>
      <c r="E3945" s="26"/>
    </row>
    <row r="3946" spans="1:5" x14ac:dyDescent="0.15">
      <c r="A3946" s="2"/>
      <c r="B3946" s="31"/>
      <c r="C3946" s="2"/>
      <c r="D3946" s="2"/>
      <c r="E3946" s="26"/>
    </row>
    <row r="3947" spans="1:5" x14ac:dyDescent="0.15">
      <c r="A3947" s="2"/>
      <c r="B3947" s="31"/>
      <c r="C3947" s="2"/>
      <c r="D3947" s="2"/>
      <c r="E3947" s="26"/>
    </row>
    <row r="3948" spans="1:5" x14ac:dyDescent="0.15">
      <c r="A3948" s="2"/>
      <c r="B3948" s="31"/>
      <c r="C3948" s="2"/>
      <c r="D3948" s="2"/>
      <c r="E3948" s="26"/>
    </row>
    <row r="3949" spans="1:5" x14ac:dyDescent="0.15">
      <c r="A3949" s="2"/>
      <c r="B3949" s="31"/>
      <c r="C3949" s="2"/>
      <c r="D3949" s="2"/>
      <c r="E3949" s="26"/>
    </row>
    <row r="3950" spans="1:5" x14ac:dyDescent="0.15">
      <c r="A3950" s="2"/>
      <c r="B3950" s="31"/>
      <c r="C3950" s="2"/>
      <c r="D3950" s="2"/>
      <c r="E3950" s="26"/>
    </row>
    <row r="3951" spans="1:5" x14ac:dyDescent="0.15">
      <c r="A3951" s="2"/>
      <c r="B3951" s="31"/>
      <c r="C3951" s="2"/>
      <c r="D3951" s="2"/>
      <c r="E3951" s="26"/>
    </row>
    <row r="3952" spans="1:5" x14ac:dyDescent="0.15">
      <c r="A3952" s="2"/>
      <c r="B3952" s="31"/>
      <c r="C3952" s="2"/>
      <c r="D3952" s="2"/>
      <c r="E3952" s="26"/>
    </row>
    <row r="3953" spans="1:5" x14ac:dyDescent="0.15">
      <c r="A3953" s="2"/>
      <c r="B3953" s="31"/>
      <c r="C3953" s="2"/>
      <c r="D3953" s="2"/>
      <c r="E3953" s="26"/>
    </row>
    <row r="3954" spans="1:5" x14ac:dyDescent="0.15">
      <c r="A3954" s="2"/>
      <c r="B3954" s="31"/>
      <c r="C3954" s="2"/>
      <c r="D3954" s="2"/>
      <c r="E3954" s="26"/>
    </row>
    <row r="3955" spans="1:5" x14ac:dyDescent="0.15">
      <c r="A3955" s="2"/>
      <c r="B3955" s="31"/>
      <c r="C3955" s="2"/>
      <c r="D3955" s="2"/>
      <c r="E3955" s="26"/>
    </row>
    <row r="3956" spans="1:5" x14ac:dyDescent="0.15">
      <c r="A3956" s="2"/>
      <c r="B3956" s="31"/>
      <c r="C3956" s="2"/>
      <c r="D3956" s="2"/>
      <c r="E3956" s="26"/>
    </row>
    <row r="3957" spans="1:5" x14ac:dyDescent="0.15">
      <c r="A3957" s="2"/>
      <c r="B3957" s="31"/>
      <c r="C3957" s="2"/>
      <c r="D3957" s="2"/>
      <c r="E3957" s="26"/>
    </row>
    <row r="3958" spans="1:5" x14ac:dyDescent="0.15">
      <c r="A3958" s="2"/>
      <c r="B3958" s="31"/>
      <c r="C3958" s="2"/>
      <c r="D3958" s="2"/>
      <c r="E3958" s="26"/>
    </row>
    <row r="3959" spans="1:5" x14ac:dyDescent="0.15">
      <c r="A3959" s="2"/>
      <c r="B3959" s="31"/>
      <c r="C3959" s="2"/>
      <c r="D3959" s="2"/>
      <c r="E3959" s="26"/>
    </row>
    <row r="3960" spans="1:5" x14ac:dyDescent="0.15">
      <c r="A3960" s="2"/>
      <c r="B3960" s="31"/>
      <c r="C3960" s="2"/>
      <c r="D3960" s="2"/>
      <c r="E3960" s="26"/>
    </row>
    <row r="3961" spans="1:5" x14ac:dyDescent="0.15">
      <c r="A3961" s="2"/>
      <c r="B3961" s="31"/>
      <c r="C3961" s="2"/>
      <c r="D3961" s="2"/>
      <c r="E3961" s="26"/>
    </row>
    <row r="3962" spans="1:5" x14ac:dyDescent="0.15">
      <c r="A3962" s="2"/>
      <c r="B3962" s="31"/>
      <c r="C3962" s="2"/>
      <c r="D3962" s="2"/>
      <c r="E3962" s="26"/>
    </row>
    <row r="3963" spans="1:5" x14ac:dyDescent="0.15">
      <c r="A3963" s="2"/>
      <c r="B3963" s="31"/>
      <c r="C3963" s="2"/>
      <c r="D3963" s="2"/>
      <c r="E3963" s="26"/>
    </row>
    <row r="3964" spans="1:5" x14ac:dyDescent="0.15">
      <c r="A3964" s="2"/>
      <c r="B3964" s="31"/>
      <c r="C3964" s="2"/>
      <c r="D3964" s="2"/>
      <c r="E3964" s="26"/>
    </row>
    <row r="3965" spans="1:5" x14ac:dyDescent="0.15">
      <c r="A3965" s="2"/>
      <c r="B3965" s="31"/>
      <c r="C3965" s="2"/>
      <c r="D3965" s="2"/>
      <c r="E3965" s="26"/>
    </row>
    <row r="3966" spans="1:5" x14ac:dyDescent="0.15">
      <c r="A3966" s="2"/>
      <c r="B3966" s="31"/>
      <c r="C3966" s="2"/>
      <c r="D3966" s="2"/>
      <c r="E3966" s="26"/>
    </row>
    <row r="3967" spans="1:5" x14ac:dyDescent="0.15">
      <c r="A3967" s="2"/>
      <c r="B3967" s="31"/>
      <c r="C3967" s="2"/>
      <c r="D3967" s="2"/>
      <c r="E3967" s="26"/>
    </row>
    <row r="3968" spans="1:5" x14ac:dyDescent="0.15">
      <c r="A3968" s="2"/>
      <c r="B3968" s="31"/>
      <c r="C3968" s="2"/>
      <c r="D3968" s="2"/>
      <c r="E3968" s="26"/>
    </row>
    <row r="3969" spans="1:5" x14ac:dyDescent="0.15">
      <c r="A3969" s="2"/>
      <c r="B3969" s="31"/>
      <c r="C3969" s="2"/>
      <c r="D3969" s="2"/>
      <c r="E3969" s="26"/>
    </row>
    <row r="3970" spans="1:5" x14ac:dyDescent="0.15">
      <c r="A3970" s="2"/>
      <c r="B3970" s="31"/>
      <c r="C3970" s="2"/>
      <c r="D3970" s="2"/>
      <c r="E3970" s="26"/>
    </row>
    <row r="3971" spans="1:5" x14ac:dyDescent="0.15">
      <c r="A3971" s="2"/>
      <c r="B3971" s="31"/>
      <c r="C3971" s="2"/>
      <c r="D3971" s="2"/>
      <c r="E3971" s="26"/>
    </row>
    <row r="3972" spans="1:5" x14ac:dyDescent="0.15">
      <c r="A3972" s="2"/>
      <c r="B3972" s="31"/>
      <c r="C3972" s="2"/>
      <c r="D3972" s="2"/>
      <c r="E3972" s="26"/>
    </row>
    <row r="3973" spans="1:5" x14ac:dyDescent="0.15">
      <c r="A3973" s="2"/>
      <c r="B3973" s="31"/>
      <c r="C3973" s="2"/>
      <c r="D3973" s="2"/>
      <c r="E3973" s="26"/>
    </row>
    <row r="3974" spans="1:5" x14ac:dyDescent="0.15">
      <c r="A3974" s="2"/>
      <c r="B3974" s="31"/>
      <c r="C3974" s="2"/>
      <c r="D3974" s="2"/>
      <c r="E3974" s="26"/>
    </row>
    <row r="3975" spans="1:5" x14ac:dyDescent="0.15">
      <c r="A3975" s="2"/>
      <c r="B3975" s="31"/>
      <c r="C3975" s="2"/>
      <c r="D3975" s="2"/>
      <c r="E3975" s="26"/>
    </row>
    <row r="3976" spans="1:5" x14ac:dyDescent="0.15">
      <c r="A3976" s="2"/>
      <c r="B3976" s="31"/>
      <c r="C3976" s="2"/>
      <c r="D3976" s="2"/>
      <c r="E3976" s="26"/>
    </row>
    <row r="3977" spans="1:5" x14ac:dyDescent="0.15">
      <c r="A3977" s="2"/>
      <c r="B3977" s="31"/>
      <c r="C3977" s="2"/>
      <c r="D3977" s="2"/>
      <c r="E3977" s="26"/>
    </row>
    <row r="3978" spans="1:5" x14ac:dyDescent="0.15">
      <c r="A3978" s="2"/>
      <c r="B3978" s="31"/>
      <c r="C3978" s="2"/>
      <c r="D3978" s="2"/>
      <c r="E3978" s="26"/>
    </row>
    <row r="3979" spans="1:5" x14ac:dyDescent="0.15">
      <c r="A3979" s="2"/>
      <c r="B3979" s="31"/>
      <c r="C3979" s="2"/>
      <c r="D3979" s="2"/>
      <c r="E3979" s="26"/>
    </row>
    <row r="3980" spans="1:5" x14ac:dyDescent="0.15">
      <c r="A3980" s="2"/>
      <c r="B3980" s="31"/>
      <c r="C3980" s="2"/>
      <c r="D3980" s="2"/>
      <c r="E3980" s="26"/>
    </row>
    <row r="3981" spans="1:5" x14ac:dyDescent="0.15">
      <c r="A3981" s="2"/>
      <c r="B3981" s="31"/>
      <c r="C3981" s="2"/>
      <c r="D3981" s="2"/>
      <c r="E3981" s="26"/>
    </row>
    <row r="3982" spans="1:5" x14ac:dyDescent="0.15">
      <c r="A3982" s="2"/>
      <c r="B3982" s="31"/>
      <c r="C3982" s="2"/>
      <c r="D3982" s="2"/>
      <c r="E3982" s="26"/>
    </row>
    <row r="3983" spans="1:5" x14ac:dyDescent="0.15">
      <c r="A3983" s="2"/>
      <c r="B3983" s="31"/>
      <c r="C3983" s="2"/>
      <c r="D3983" s="2"/>
      <c r="E3983" s="26"/>
    </row>
    <row r="3984" spans="1:5" x14ac:dyDescent="0.15">
      <c r="A3984" s="2"/>
      <c r="B3984" s="31"/>
      <c r="C3984" s="2"/>
      <c r="D3984" s="2"/>
      <c r="E3984" s="26"/>
    </row>
    <row r="3985" spans="1:5" x14ac:dyDescent="0.15">
      <c r="A3985" s="2"/>
      <c r="B3985" s="31"/>
      <c r="C3985" s="2"/>
      <c r="D3985" s="2"/>
      <c r="E3985" s="26"/>
    </row>
    <row r="3986" spans="1:5" x14ac:dyDescent="0.15">
      <c r="A3986" s="2"/>
      <c r="B3986" s="31"/>
      <c r="C3986" s="2"/>
      <c r="D3986" s="2"/>
      <c r="E3986" s="26"/>
    </row>
    <row r="3987" spans="1:5" x14ac:dyDescent="0.15">
      <c r="A3987" s="2"/>
      <c r="B3987" s="31"/>
      <c r="C3987" s="2"/>
      <c r="D3987" s="2"/>
      <c r="E3987" s="26"/>
    </row>
    <row r="3988" spans="1:5" x14ac:dyDescent="0.15">
      <c r="A3988" s="2"/>
      <c r="B3988" s="31"/>
      <c r="C3988" s="2"/>
      <c r="D3988" s="2"/>
      <c r="E3988" s="26"/>
    </row>
    <row r="3989" spans="1:5" x14ac:dyDescent="0.15">
      <c r="A3989" s="2"/>
      <c r="B3989" s="31"/>
      <c r="C3989" s="2"/>
      <c r="D3989" s="2"/>
      <c r="E3989" s="26"/>
    </row>
    <row r="3990" spans="1:5" x14ac:dyDescent="0.15">
      <c r="A3990" s="2"/>
      <c r="B3990" s="31"/>
      <c r="C3990" s="2"/>
      <c r="D3990" s="2"/>
      <c r="E3990" s="26"/>
    </row>
    <row r="3991" spans="1:5" x14ac:dyDescent="0.15">
      <c r="A3991" s="2"/>
      <c r="B3991" s="31"/>
      <c r="C3991" s="2"/>
      <c r="D3991" s="2"/>
      <c r="E3991" s="26"/>
    </row>
    <row r="3992" spans="1:5" x14ac:dyDescent="0.15">
      <c r="A3992" s="2"/>
      <c r="B3992" s="31"/>
      <c r="C3992" s="2"/>
      <c r="D3992" s="2"/>
      <c r="E3992" s="26"/>
    </row>
    <row r="3993" spans="1:5" x14ac:dyDescent="0.15">
      <c r="A3993" s="2"/>
      <c r="B3993" s="31"/>
      <c r="C3993" s="2"/>
      <c r="D3993" s="2"/>
      <c r="E3993" s="26"/>
    </row>
    <row r="3994" spans="1:5" x14ac:dyDescent="0.15">
      <c r="A3994" s="2"/>
      <c r="B3994" s="31"/>
      <c r="C3994" s="2"/>
      <c r="D3994" s="2"/>
      <c r="E3994" s="26"/>
    </row>
    <row r="3995" spans="1:5" x14ac:dyDescent="0.15">
      <c r="A3995" s="2"/>
      <c r="B3995" s="31"/>
      <c r="C3995" s="2"/>
      <c r="D3995" s="2"/>
      <c r="E3995" s="26"/>
    </row>
    <row r="3996" spans="1:5" x14ac:dyDescent="0.15">
      <c r="A3996" s="2"/>
      <c r="B3996" s="31"/>
      <c r="C3996" s="2"/>
      <c r="D3996" s="2"/>
      <c r="E3996" s="26"/>
    </row>
    <row r="3997" spans="1:5" x14ac:dyDescent="0.15">
      <c r="A3997" s="2"/>
      <c r="B3997" s="31"/>
      <c r="C3997" s="2"/>
      <c r="D3997" s="2"/>
      <c r="E3997" s="26"/>
    </row>
    <row r="3998" spans="1:5" x14ac:dyDescent="0.15">
      <c r="A3998" s="2"/>
      <c r="B3998" s="31"/>
      <c r="C3998" s="2"/>
      <c r="D3998" s="2"/>
      <c r="E3998" s="26"/>
    </row>
    <row r="3999" spans="1:5" x14ac:dyDescent="0.15">
      <c r="A3999" s="2"/>
      <c r="B3999" s="31"/>
      <c r="C3999" s="2"/>
      <c r="D3999" s="2"/>
      <c r="E3999" s="26"/>
    </row>
    <row r="4000" spans="1:5" x14ac:dyDescent="0.15">
      <c r="A4000" s="2"/>
      <c r="B4000" s="31"/>
      <c r="C4000" s="2"/>
      <c r="D4000" s="2"/>
      <c r="E4000" s="26"/>
    </row>
    <row r="4001" spans="1:5" x14ac:dyDescent="0.15">
      <c r="A4001" s="2"/>
      <c r="B4001" s="31"/>
      <c r="C4001" s="2"/>
      <c r="D4001" s="2"/>
      <c r="E4001" s="26"/>
    </row>
    <row r="4002" spans="1:5" x14ac:dyDescent="0.15">
      <c r="A4002" s="2"/>
      <c r="B4002" s="31"/>
      <c r="C4002" s="2"/>
      <c r="D4002" s="2"/>
      <c r="E4002" s="26"/>
    </row>
    <row r="4003" spans="1:5" x14ac:dyDescent="0.15">
      <c r="A4003" s="2"/>
      <c r="B4003" s="31"/>
      <c r="C4003" s="2"/>
      <c r="D4003" s="2"/>
      <c r="E4003" s="26"/>
    </row>
    <row r="4004" spans="1:5" x14ac:dyDescent="0.15">
      <c r="A4004" s="2"/>
      <c r="B4004" s="31"/>
      <c r="C4004" s="2"/>
      <c r="D4004" s="2"/>
      <c r="E4004" s="26"/>
    </row>
    <row r="4005" spans="1:5" x14ac:dyDescent="0.15">
      <c r="A4005" s="2"/>
      <c r="B4005" s="31"/>
      <c r="C4005" s="2"/>
      <c r="D4005" s="2"/>
      <c r="E4005" s="26"/>
    </row>
    <row r="4006" spans="1:5" x14ac:dyDescent="0.15">
      <c r="A4006" s="2"/>
      <c r="B4006" s="31"/>
      <c r="C4006" s="2"/>
      <c r="D4006" s="2"/>
      <c r="E4006" s="26"/>
    </row>
    <row r="4007" spans="1:5" x14ac:dyDescent="0.15">
      <c r="A4007" s="2"/>
      <c r="B4007" s="31"/>
      <c r="C4007" s="2"/>
      <c r="D4007" s="2"/>
      <c r="E4007" s="26"/>
    </row>
    <row r="4008" spans="1:5" x14ac:dyDescent="0.15">
      <c r="A4008" s="2"/>
      <c r="B4008" s="31"/>
      <c r="C4008" s="2"/>
      <c r="D4008" s="2"/>
      <c r="E4008" s="26"/>
    </row>
    <row r="4009" spans="1:5" x14ac:dyDescent="0.15">
      <c r="A4009" s="2"/>
      <c r="B4009" s="31"/>
      <c r="C4009" s="2"/>
      <c r="D4009" s="2"/>
      <c r="E4009" s="26"/>
    </row>
    <row r="4010" spans="1:5" x14ac:dyDescent="0.15">
      <c r="A4010" s="2"/>
      <c r="B4010" s="31"/>
      <c r="C4010" s="2"/>
      <c r="D4010" s="2"/>
      <c r="E4010" s="26"/>
    </row>
    <row r="4011" spans="1:5" x14ac:dyDescent="0.15">
      <c r="A4011" s="2"/>
      <c r="B4011" s="31"/>
      <c r="C4011" s="2"/>
      <c r="D4011" s="2"/>
      <c r="E4011" s="26"/>
    </row>
    <row r="4012" spans="1:5" x14ac:dyDescent="0.15">
      <c r="A4012" s="2"/>
      <c r="B4012" s="31"/>
      <c r="C4012" s="2"/>
      <c r="D4012" s="2"/>
      <c r="E4012" s="26"/>
    </row>
    <row r="4013" spans="1:5" x14ac:dyDescent="0.15">
      <c r="A4013" s="2"/>
      <c r="B4013" s="31"/>
      <c r="C4013" s="2"/>
      <c r="D4013" s="2"/>
      <c r="E4013" s="26"/>
    </row>
    <row r="4014" spans="1:5" x14ac:dyDescent="0.15">
      <c r="A4014" s="2"/>
      <c r="B4014" s="31"/>
      <c r="C4014" s="2"/>
      <c r="D4014" s="2"/>
      <c r="E4014" s="26"/>
    </row>
    <row r="4015" spans="1:5" x14ac:dyDescent="0.15">
      <c r="A4015" s="2"/>
      <c r="B4015" s="31"/>
      <c r="C4015" s="2"/>
      <c r="D4015" s="2"/>
      <c r="E4015" s="26"/>
    </row>
    <row r="4016" spans="1:5" x14ac:dyDescent="0.15">
      <c r="A4016" s="2"/>
      <c r="B4016" s="31"/>
      <c r="C4016" s="2"/>
      <c r="D4016" s="2"/>
      <c r="E4016" s="26"/>
    </row>
    <row r="4017" spans="1:5" x14ac:dyDescent="0.15">
      <c r="A4017" s="2"/>
      <c r="B4017" s="31"/>
      <c r="C4017" s="2"/>
      <c r="D4017" s="2"/>
      <c r="E4017" s="26"/>
    </row>
    <row r="4018" spans="1:5" x14ac:dyDescent="0.15">
      <c r="A4018" s="2"/>
      <c r="B4018" s="31"/>
      <c r="C4018" s="2"/>
      <c r="D4018" s="2"/>
      <c r="E4018" s="26"/>
    </row>
    <row r="4019" spans="1:5" x14ac:dyDescent="0.15">
      <c r="A4019" s="2"/>
      <c r="B4019" s="31"/>
      <c r="C4019" s="2"/>
      <c r="D4019" s="2"/>
      <c r="E4019" s="26"/>
    </row>
    <row r="4020" spans="1:5" x14ac:dyDescent="0.15">
      <c r="A4020" s="2"/>
      <c r="B4020" s="31"/>
      <c r="C4020" s="2"/>
      <c r="D4020" s="2"/>
      <c r="E4020" s="26"/>
    </row>
    <row r="4021" spans="1:5" x14ac:dyDescent="0.15">
      <c r="A4021" s="2"/>
      <c r="B4021" s="31"/>
      <c r="C4021" s="2"/>
      <c r="D4021" s="2"/>
      <c r="E4021" s="26"/>
    </row>
    <row r="4022" spans="1:5" x14ac:dyDescent="0.15">
      <c r="A4022" s="2"/>
      <c r="B4022" s="31"/>
      <c r="C4022" s="2"/>
      <c r="D4022" s="2"/>
      <c r="E4022" s="26"/>
    </row>
    <row r="4023" spans="1:5" x14ac:dyDescent="0.15">
      <c r="A4023" s="2"/>
      <c r="B4023" s="31"/>
      <c r="C4023" s="2"/>
      <c r="D4023" s="2"/>
      <c r="E4023" s="26"/>
    </row>
    <row r="4024" spans="1:5" x14ac:dyDescent="0.15">
      <c r="A4024" s="2"/>
      <c r="B4024" s="31"/>
      <c r="C4024" s="2"/>
      <c r="D4024" s="2"/>
      <c r="E4024" s="26"/>
    </row>
    <row r="4025" spans="1:5" x14ac:dyDescent="0.15">
      <c r="A4025" s="2"/>
      <c r="B4025" s="31"/>
      <c r="C4025" s="2"/>
      <c r="D4025" s="2"/>
      <c r="E4025" s="26"/>
    </row>
    <row r="4026" spans="1:5" x14ac:dyDescent="0.15">
      <c r="A4026" s="2"/>
      <c r="B4026" s="31"/>
      <c r="C4026" s="2"/>
      <c r="D4026" s="2"/>
      <c r="E4026" s="26"/>
    </row>
    <row r="4027" spans="1:5" x14ac:dyDescent="0.15">
      <c r="A4027" s="2"/>
      <c r="B4027" s="31"/>
      <c r="C4027" s="2"/>
      <c r="D4027" s="2"/>
      <c r="E4027" s="26"/>
    </row>
    <row r="4028" spans="1:5" x14ac:dyDescent="0.15">
      <c r="A4028" s="2"/>
      <c r="B4028" s="31"/>
      <c r="C4028" s="2"/>
      <c r="D4028" s="2"/>
      <c r="E4028" s="26"/>
    </row>
    <row r="4029" spans="1:5" x14ac:dyDescent="0.15">
      <c r="A4029" s="2"/>
      <c r="B4029" s="31"/>
      <c r="C4029" s="2"/>
      <c r="D4029" s="2"/>
      <c r="E4029" s="26"/>
    </row>
    <row r="4030" spans="1:5" x14ac:dyDescent="0.15">
      <c r="A4030" s="2"/>
      <c r="B4030" s="31"/>
      <c r="C4030" s="2"/>
      <c r="D4030" s="2"/>
      <c r="E4030" s="26"/>
    </row>
    <row r="4031" spans="1:5" x14ac:dyDescent="0.15">
      <c r="A4031" s="2"/>
      <c r="B4031" s="31"/>
      <c r="C4031" s="2"/>
      <c r="D4031" s="2"/>
      <c r="E4031" s="26"/>
    </row>
    <row r="4032" spans="1:5" x14ac:dyDescent="0.15">
      <c r="A4032" s="2"/>
      <c r="B4032" s="31"/>
      <c r="C4032" s="2"/>
      <c r="D4032" s="2"/>
      <c r="E4032" s="26"/>
    </row>
    <row r="4033" spans="1:5" x14ac:dyDescent="0.15">
      <c r="A4033" s="2"/>
      <c r="B4033" s="31"/>
      <c r="C4033" s="2"/>
      <c r="D4033" s="2"/>
      <c r="E4033" s="26"/>
    </row>
    <row r="4034" spans="1:5" x14ac:dyDescent="0.15">
      <c r="A4034" s="2"/>
      <c r="B4034" s="31"/>
      <c r="C4034" s="2"/>
      <c r="D4034" s="2"/>
      <c r="E4034" s="26"/>
    </row>
    <row r="4035" spans="1:5" x14ac:dyDescent="0.15">
      <c r="A4035" s="2"/>
      <c r="B4035" s="31"/>
      <c r="C4035" s="2"/>
      <c r="D4035" s="2"/>
      <c r="E4035" s="26"/>
    </row>
    <row r="4036" spans="1:5" x14ac:dyDescent="0.15">
      <c r="A4036" s="2"/>
      <c r="B4036" s="31"/>
      <c r="C4036" s="2"/>
      <c r="D4036" s="2"/>
      <c r="E4036" s="26"/>
    </row>
    <row r="4037" spans="1:5" x14ac:dyDescent="0.15">
      <c r="A4037" s="2"/>
      <c r="B4037" s="31"/>
      <c r="C4037" s="2"/>
      <c r="D4037" s="2"/>
      <c r="E4037" s="26"/>
    </row>
    <row r="4038" spans="1:5" x14ac:dyDescent="0.15">
      <c r="A4038" s="2"/>
      <c r="B4038" s="31"/>
      <c r="C4038" s="2"/>
      <c r="D4038" s="2"/>
      <c r="E4038" s="26"/>
    </row>
    <row r="4039" spans="1:5" x14ac:dyDescent="0.15">
      <c r="A4039" s="2"/>
      <c r="B4039" s="31"/>
      <c r="C4039" s="2"/>
      <c r="D4039" s="2"/>
      <c r="E4039" s="26"/>
    </row>
    <row r="4040" spans="1:5" x14ac:dyDescent="0.15">
      <c r="A4040" s="2"/>
      <c r="B4040" s="31"/>
      <c r="C4040" s="2"/>
      <c r="D4040" s="2"/>
      <c r="E4040" s="26"/>
    </row>
    <row r="4041" spans="1:5" x14ac:dyDescent="0.15">
      <c r="A4041" s="2"/>
      <c r="B4041" s="31"/>
      <c r="C4041" s="2"/>
      <c r="D4041" s="2"/>
      <c r="E4041" s="26"/>
    </row>
    <row r="4042" spans="1:5" x14ac:dyDescent="0.15">
      <c r="A4042" s="2"/>
      <c r="B4042" s="31"/>
      <c r="C4042" s="2"/>
      <c r="D4042" s="2"/>
      <c r="E4042" s="26"/>
    </row>
    <row r="4043" spans="1:5" x14ac:dyDescent="0.15">
      <c r="A4043" s="2"/>
      <c r="B4043" s="31"/>
      <c r="C4043" s="2"/>
      <c r="D4043" s="2"/>
      <c r="E4043" s="26"/>
    </row>
    <row r="4044" spans="1:5" x14ac:dyDescent="0.15">
      <c r="A4044" s="2"/>
      <c r="B4044" s="31"/>
      <c r="C4044" s="2"/>
      <c r="D4044" s="2"/>
      <c r="E4044" s="26"/>
    </row>
    <row r="4045" spans="1:5" x14ac:dyDescent="0.15">
      <c r="A4045" s="2"/>
      <c r="B4045" s="31"/>
      <c r="C4045" s="2"/>
      <c r="D4045" s="2"/>
      <c r="E4045" s="26"/>
    </row>
    <row r="4046" spans="1:5" x14ac:dyDescent="0.15">
      <c r="A4046" s="2"/>
      <c r="B4046" s="31"/>
      <c r="C4046" s="2"/>
      <c r="D4046" s="2"/>
      <c r="E4046" s="26"/>
    </row>
    <row r="4047" spans="1:5" x14ac:dyDescent="0.15">
      <c r="A4047" s="2"/>
      <c r="B4047" s="31"/>
      <c r="C4047" s="2"/>
      <c r="D4047" s="2"/>
      <c r="E4047" s="26"/>
    </row>
    <row r="4048" spans="1:5" x14ac:dyDescent="0.15">
      <c r="A4048" s="2"/>
      <c r="B4048" s="31"/>
      <c r="C4048" s="2"/>
      <c r="D4048" s="2"/>
      <c r="E4048" s="26"/>
    </row>
    <row r="4049" spans="1:5" x14ac:dyDescent="0.15">
      <c r="A4049" s="2"/>
      <c r="B4049" s="31"/>
      <c r="C4049" s="2"/>
      <c r="D4049" s="2"/>
      <c r="E4049" s="26"/>
    </row>
    <row r="4050" spans="1:5" x14ac:dyDescent="0.15">
      <c r="A4050" s="2"/>
      <c r="B4050" s="31"/>
      <c r="C4050" s="2"/>
      <c r="D4050" s="2"/>
      <c r="E4050" s="26"/>
    </row>
    <row r="4051" spans="1:5" x14ac:dyDescent="0.15">
      <c r="A4051" s="2"/>
      <c r="B4051" s="31"/>
      <c r="C4051" s="2"/>
      <c r="D4051" s="2"/>
      <c r="E4051" s="26"/>
    </row>
    <row r="4052" spans="1:5" x14ac:dyDescent="0.15">
      <c r="A4052" s="2"/>
      <c r="B4052" s="31"/>
      <c r="C4052" s="2"/>
      <c r="D4052" s="2"/>
      <c r="E4052" s="26"/>
    </row>
    <row r="4053" spans="1:5" x14ac:dyDescent="0.15">
      <c r="A4053" s="2"/>
      <c r="B4053" s="31"/>
      <c r="C4053" s="2"/>
      <c r="D4053" s="2"/>
      <c r="E4053" s="26"/>
    </row>
    <row r="4054" spans="1:5" x14ac:dyDescent="0.15">
      <c r="A4054" s="2"/>
      <c r="B4054" s="31"/>
      <c r="C4054" s="2"/>
      <c r="D4054" s="2"/>
      <c r="E4054" s="26"/>
    </row>
    <row r="4055" spans="1:5" x14ac:dyDescent="0.15">
      <c r="A4055" s="2"/>
      <c r="B4055" s="31"/>
      <c r="C4055" s="2"/>
      <c r="D4055" s="2"/>
      <c r="E4055" s="26"/>
    </row>
    <row r="4056" spans="1:5" x14ac:dyDescent="0.15">
      <c r="A4056" s="2"/>
      <c r="B4056" s="31"/>
      <c r="C4056" s="2"/>
      <c r="D4056" s="2"/>
      <c r="E4056" s="26"/>
    </row>
    <row r="4057" spans="1:5" x14ac:dyDescent="0.15">
      <c r="A4057" s="2"/>
      <c r="B4057" s="31"/>
      <c r="C4057" s="2"/>
      <c r="D4057" s="2"/>
      <c r="E4057" s="26"/>
    </row>
    <row r="4058" spans="1:5" x14ac:dyDescent="0.15">
      <c r="A4058" s="2"/>
      <c r="B4058" s="31"/>
      <c r="C4058" s="2"/>
      <c r="D4058" s="2"/>
      <c r="E4058" s="26"/>
    </row>
    <row r="4059" spans="1:5" x14ac:dyDescent="0.15">
      <c r="A4059" s="2"/>
      <c r="B4059" s="31"/>
      <c r="C4059" s="2"/>
      <c r="D4059" s="2"/>
      <c r="E4059" s="26"/>
    </row>
    <row r="4060" spans="1:5" x14ac:dyDescent="0.15">
      <c r="A4060" s="2"/>
      <c r="B4060" s="31"/>
      <c r="C4060" s="2"/>
      <c r="D4060" s="2"/>
      <c r="E4060" s="26"/>
    </row>
    <row r="4061" spans="1:5" x14ac:dyDescent="0.15">
      <c r="A4061" s="2"/>
      <c r="B4061" s="31"/>
      <c r="C4061" s="2"/>
      <c r="D4061" s="2"/>
      <c r="E4061" s="26"/>
    </row>
    <row r="4062" spans="1:5" x14ac:dyDescent="0.15">
      <c r="A4062" s="2"/>
      <c r="B4062" s="31"/>
      <c r="C4062" s="2"/>
      <c r="D4062" s="2"/>
      <c r="E4062" s="26"/>
    </row>
    <row r="4063" spans="1:5" x14ac:dyDescent="0.15">
      <c r="A4063" s="2"/>
      <c r="B4063" s="31"/>
      <c r="C4063" s="2"/>
      <c r="D4063" s="2"/>
      <c r="E4063" s="26"/>
    </row>
    <row r="4064" spans="1:5" x14ac:dyDescent="0.15">
      <c r="A4064" s="2"/>
      <c r="B4064" s="31"/>
      <c r="C4064" s="2"/>
      <c r="D4064" s="2"/>
      <c r="E4064" s="26"/>
    </row>
    <row r="4065" spans="1:5" x14ac:dyDescent="0.15">
      <c r="A4065" s="2"/>
      <c r="B4065" s="31"/>
      <c r="C4065" s="2"/>
      <c r="D4065" s="2"/>
      <c r="E4065" s="26"/>
    </row>
    <row r="4066" spans="1:5" x14ac:dyDescent="0.15">
      <c r="A4066" s="2"/>
      <c r="B4066" s="31"/>
      <c r="C4066" s="2"/>
      <c r="D4066" s="2"/>
      <c r="E4066" s="26"/>
    </row>
    <row r="4067" spans="1:5" x14ac:dyDescent="0.15">
      <c r="A4067" s="2"/>
      <c r="B4067" s="31"/>
      <c r="C4067" s="2"/>
      <c r="D4067" s="2"/>
      <c r="E4067" s="26"/>
    </row>
    <row r="4068" spans="1:5" x14ac:dyDescent="0.15">
      <c r="A4068" s="2"/>
      <c r="B4068" s="31"/>
      <c r="C4068" s="2"/>
      <c r="D4068" s="2"/>
      <c r="E4068" s="26"/>
    </row>
    <row r="4069" spans="1:5" x14ac:dyDescent="0.15">
      <c r="A4069" s="2"/>
      <c r="B4069" s="31"/>
      <c r="C4069" s="2"/>
      <c r="D4069" s="2"/>
      <c r="E4069" s="26"/>
    </row>
    <row r="4070" spans="1:5" x14ac:dyDescent="0.15">
      <c r="A4070" s="2"/>
      <c r="B4070" s="31"/>
      <c r="C4070" s="2"/>
      <c r="D4070" s="2"/>
      <c r="E4070" s="26"/>
    </row>
    <row r="4071" spans="1:5" x14ac:dyDescent="0.15">
      <c r="A4071" s="2"/>
      <c r="B4071" s="31"/>
      <c r="C4071" s="2"/>
      <c r="D4071" s="2"/>
      <c r="E4071" s="26"/>
    </row>
    <row r="4072" spans="1:5" x14ac:dyDescent="0.15">
      <c r="A4072" s="2"/>
      <c r="B4072" s="31"/>
      <c r="C4072" s="2"/>
      <c r="D4072" s="2"/>
      <c r="E4072" s="26"/>
    </row>
    <row r="4073" spans="1:5" x14ac:dyDescent="0.15">
      <c r="A4073" s="2"/>
      <c r="B4073" s="31"/>
      <c r="C4073" s="2"/>
      <c r="D4073" s="2"/>
      <c r="E4073" s="26"/>
    </row>
    <row r="4074" spans="1:5" x14ac:dyDescent="0.15">
      <c r="A4074" s="2"/>
      <c r="B4074" s="31"/>
      <c r="C4074" s="2"/>
      <c r="D4074" s="2"/>
      <c r="E4074" s="26"/>
    </row>
    <row r="4075" spans="1:5" x14ac:dyDescent="0.15">
      <c r="A4075" s="2"/>
      <c r="B4075" s="31"/>
      <c r="C4075" s="2"/>
      <c r="D4075" s="2"/>
      <c r="E4075" s="26"/>
    </row>
    <row r="4076" spans="1:5" x14ac:dyDescent="0.15">
      <c r="A4076" s="2"/>
      <c r="B4076" s="31"/>
      <c r="C4076" s="2"/>
      <c r="D4076" s="2"/>
      <c r="E4076" s="26"/>
    </row>
    <row r="4077" spans="1:5" x14ac:dyDescent="0.15">
      <c r="A4077" s="2"/>
      <c r="B4077" s="31"/>
      <c r="C4077" s="2"/>
      <c r="D4077" s="2"/>
      <c r="E4077" s="26"/>
    </row>
    <row r="4078" spans="1:5" x14ac:dyDescent="0.15">
      <c r="A4078" s="2"/>
      <c r="B4078" s="31"/>
      <c r="C4078" s="2"/>
      <c r="D4078" s="2"/>
      <c r="E4078" s="26"/>
    </row>
    <row r="4079" spans="1:5" x14ac:dyDescent="0.15">
      <c r="A4079" s="2"/>
      <c r="B4079" s="31"/>
      <c r="C4079" s="2"/>
      <c r="D4079" s="2"/>
      <c r="E4079" s="26"/>
    </row>
    <row r="4080" spans="1:5" x14ac:dyDescent="0.15">
      <c r="A4080" s="2"/>
      <c r="B4080" s="31"/>
      <c r="C4080" s="2"/>
      <c r="D4080" s="2"/>
      <c r="E4080" s="26"/>
    </row>
    <row r="4081" spans="1:5" x14ac:dyDescent="0.15">
      <c r="A4081" s="2"/>
      <c r="B4081" s="31"/>
      <c r="C4081" s="2"/>
      <c r="D4081" s="2"/>
      <c r="E4081" s="26"/>
    </row>
    <row r="4082" spans="1:5" x14ac:dyDescent="0.15">
      <c r="A4082" s="2"/>
      <c r="B4082" s="31"/>
      <c r="C4082" s="2"/>
      <c r="D4082" s="2"/>
      <c r="E4082" s="26"/>
    </row>
    <row r="4083" spans="1:5" x14ac:dyDescent="0.15">
      <c r="A4083" s="2"/>
      <c r="B4083" s="31"/>
      <c r="C4083" s="2"/>
      <c r="D4083" s="2"/>
      <c r="E4083" s="26"/>
    </row>
    <row r="4084" spans="1:5" x14ac:dyDescent="0.15">
      <c r="A4084" s="2"/>
      <c r="B4084" s="31"/>
      <c r="C4084" s="2"/>
      <c r="D4084" s="2"/>
      <c r="E4084" s="26"/>
    </row>
    <row r="4085" spans="1:5" x14ac:dyDescent="0.15">
      <c r="A4085" s="2"/>
      <c r="B4085" s="31"/>
      <c r="C4085" s="2"/>
      <c r="D4085" s="2"/>
      <c r="E4085" s="26"/>
    </row>
    <row r="4086" spans="1:5" x14ac:dyDescent="0.15">
      <c r="A4086" s="2"/>
      <c r="B4086" s="31"/>
      <c r="C4086" s="2"/>
      <c r="D4086" s="2"/>
      <c r="E4086" s="26"/>
    </row>
    <row r="4087" spans="1:5" x14ac:dyDescent="0.15">
      <c r="A4087" s="2"/>
      <c r="B4087" s="31"/>
      <c r="C4087" s="2"/>
      <c r="D4087" s="2"/>
      <c r="E4087" s="26"/>
    </row>
    <row r="4088" spans="1:5" x14ac:dyDescent="0.15">
      <c r="A4088" s="2"/>
      <c r="B4088" s="31"/>
      <c r="C4088" s="2"/>
      <c r="D4088" s="2"/>
      <c r="E4088" s="26"/>
    </row>
    <row r="4089" spans="1:5" x14ac:dyDescent="0.15">
      <c r="A4089" s="2"/>
      <c r="B4089" s="31"/>
      <c r="C4089" s="2"/>
      <c r="D4089" s="2"/>
      <c r="E4089" s="26"/>
    </row>
    <row r="4090" spans="1:5" x14ac:dyDescent="0.15">
      <c r="A4090" s="2"/>
      <c r="B4090" s="31"/>
      <c r="C4090" s="2"/>
      <c r="D4090" s="2"/>
      <c r="E4090" s="26"/>
    </row>
    <row r="4091" spans="1:5" x14ac:dyDescent="0.15">
      <c r="A4091" s="2"/>
      <c r="B4091" s="31"/>
      <c r="C4091" s="2"/>
      <c r="D4091" s="2"/>
      <c r="E4091" s="26"/>
    </row>
    <row r="4092" spans="1:5" x14ac:dyDescent="0.15">
      <c r="A4092" s="2"/>
      <c r="B4092" s="31"/>
      <c r="C4092" s="2"/>
      <c r="D4092" s="2"/>
      <c r="E4092" s="26"/>
    </row>
    <row r="4093" spans="1:5" x14ac:dyDescent="0.15">
      <c r="A4093" s="2"/>
      <c r="B4093" s="31"/>
      <c r="C4093" s="2"/>
      <c r="D4093" s="2"/>
      <c r="E4093" s="26"/>
    </row>
    <row r="4094" spans="1:5" x14ac:dyDescent="0.15">
      <c r="A4094" s="2"/>
      <c r="B4094" s="31"/>
      <c r="C4094" s="2"/>
      <c r="D4094" s="2"/>
      <c r="E4094" s="26"/>
    </row>
    <row r="4095" spans="1:5" x14ac:dyDescent="0.15">
      <c r="A4095" s="2"/>
      <c r="B4095" s="31"/>
      <c r="C4095" s="2"/>
      <c r="D4095" s="2"/>
      <c r="E4095" s="26"/>
    </row>
    <row r="4096" spans="1:5" x14ac:dyDescent="0.15">
      <c r="A4096" s="2"/>
      <c r="B4096" s="31"/>
      <c r="C4096" s="2"/>
      <c r="D4096" s="2"/>
      <c r="E4096" s="26"/>
    </row>
    <row r="4097" spans="1:5" x14ac:dyDescent="0.15">
      <c r="A4097" s="2"/>
      <c r="B4097" s="31"/>
      <c r="C4097" s="2"/>
      <c r="D4097" s="2"/>
      <c r="E4097" s="26"/>
    </row>
    <row r="4098" spans="1:5" x14ac:dyDescent="0.15">
      <c r="A4098" s="2"/>
      <c r="B4098" s="31"/>
      <c r="C4098" s="2"/>
      <c r="D4098" s="2"/>
      <c r="E4098" s="26"/>
    </row>
    <row r="4099" spans="1:5" x14ac:dyDescent="0.15">
      <c r="A4099" s="2"/>
      <c r="B4099" s="31"/>
      <c r="C4099" s="2"/>
      <c r="D4099" s="2"/>
      <c r="E4099" s="26"/>
    </row>
    <row r="4100" spans="1:5" x14ac:dyDescent="0.15">
      <c r="A4100" s="2"/>
      <c r="B4100" s="31"/>
      <c r="C4100" s="2"/>
      <c r="D4100" s="2"/>
      <c r="E4100" s="26"/>
    </row>
    <row r="4101" spans="1:5" x14ac:dyDescent="0.15">
      <c r="A4101" s="2"/>
      <c r="B4101" s="31"/>
      <c r="C4101" s="2"/>
      <c r="D4101" s="2"/>
      <c r="E4101" s="26"/>
    </row>
    <row r="4102" spans="1:5" x14ac:dyDescent="0.15">
      <c r="A4102" s="2"/>
      <c r="B4102" s="31"/>
      <c r="C4102" s="2"/>
      <c r="D4102" s="2"/>
      <c r="E4102" s="26"/>
    </row>
    <row r="4103" spans="1:5" x14ac:dyDescent="0.15">
      <c r="A4103" s="2"/>
      <c r="B4103" s="31"/>
      <c r="C4103" s="2"/>
      <c r="D4103" s="2"/>
      <c r="E4103" s="26"/>
    </row>
    <row r="4104" spans="1:5" x14ac:dyDescent="0.15">
      <c r="A4104" s="2"/>
      <c r="B4104" s="31"/>
      <c r="C4104" s="2"/>
      <c r="D4104" s="2"/>
      <c r="E4104" s="26"/>
    </row>
    <row r="4105" spans="1:5" x14ac:dyDescent="0.15">
      <c r="A4105" s="2"/>
      <c r="B4105" s="31"/>
      <c r="C4105" s="2"/>
      <c r="D4105" s="2"/>
      <c r="E4105" s="26"/>
    </row>
    <row r="4106" spans="1:5" x14ac:dyDescent="0.15">
      <c r="A4106" s="2"/>
      <c r="B4106" s="31"/>
      <c r="C4106" s="2"/>
      <c r="D4106" s="2"/>
      <c r="E4106" s="26"/>
    </row>
    <row r="4107" spans="1:5" x14ac:dyDescent="0.15">
      <c r="A4107" s="2"/>
      <c r="B4107" s="31"/>
      <c r="C4107" s="2"/>
      <c r="D4107" s="2"/>
      <c r="E4107" s="26"/>
    </row>
    <row r="4108" spans="1:5" x14ac:dyDescent="0.15">
      <c r="A4108" s="2"/>
      <c r="B4108" s="31"/>
      <c r="C4108" s="2"/>
      <c r="D4108" s="2"/>
      <c r="E4108" s="26"/>
    </row>
    <row r="4109" spans="1:5" x14ac:dyDescent="0.15">
      <c r="A4109" s="2"/>
      <c r="B4109" s="31"/>
      <c r="C4109" s="2"/>
      <c r="D4109" s="2"/>
      <c r="E4109" s="26"/>
    </row>
    <row r="4110" spans="1:5" x14ac:dyDescent="0.15">
      <c r="A4110" s="2"/>
      <c r="B4110" s="31"/>
      <c r="C4110" s="2"/>
      <c r="D4110" s="2"/>
      <c r="E4110" s="26"/>
    </row>
    <row r="4111" spans="1:5" x14ac:dyDescent="0.15">
      <c r="A4111" s="2"/>
      <c r="B4111" s="31"/>
      <c r="C4111" s="2"/>
      <c r="D4111" s="2"/>
      <c r="E4111" s="26"/>
    </row>
    <row r="4112" spans="1:5" x14ac:dyDescent="0.15">
      <c r="A4112" s="2"/>
      <c r="B4112" s="31"/>
      <c r="C4112" s="2"/>
      <c r="D4112" s="2"/>
      <c r="E4112" s="26"/>
    </row>
    <row r="4113" spans="1:5" x14ac:dyDescent="0.15">
      <c r="A4113" s="2"/>
      <c r="B4113" s="31"/>
      <c r="C4113" s="2"/>
      <c r="D4113" s="2"/>
      <c r="E4113" s="26"/>
    </row>
    <row r="4114" spans="1:5" x14ac:dyDescent="0.15">
      <c r="A4114" s="2"/>
      <c r="B4114" s="31"/>
      <c r="C4114" s="2"/>
      <c r="D4114" s="2"/>
      <c r="E4114" s="26"/>
    </row>
    <row r="4115" spans="1:5" x14ac:dyDescent="0.15">
      <c r="A4115" s="2"/>
      <c r="B4115" s="31"/>
      <c r="C4115" s="2"/>
      <c r="D4115" s="2"/>
      <c r="E4115" s="26"/>
    </row>
    <row r="4116" spans="1:5" x14ac:dyDescent="0.15">
      <c r="A4116" s="2"/>
      <c r="B4116" s="31"/>
      <c r="C4116" s="2"/>
      <c r="D4116" s="2"/>
      <c r="E4116" s="26"/>
    </row>
    <row r="4117" spans="1:5" x14ac:dyDescent="0.15">
      <c r="A4117" s="2"/>
      <c r="B4117" s="31"/>
      <c r="C4117" s="2"/>
      <c r="D4117" s="2"/>
      <c r="E4117" s="26"/>
    </row>
    <row r="4118" spans="1:5" x14ac:dyDescent="0.15">
      <c r="A4118" s="2"/>
      <c r="B4118" s="31"/>
      <c r="C4118" s="2"/>
      <c r="D4118" s="2"/>
      <c r="E4118" s="26"/>
    </row>
    <row r="4119" spans="1:5" x14ac:dyDescent="0.15">
      <c r="A4119" s="2"/>
      <c r="B4119" s="31"/>
      <c r="C4119" s="2"/>
      <c r="D4119" s="2"/>
      <c r="E4119" s="26"/>
    </row>
    <row r="4120" spans="1:5" x14ac:dyDescent="0.15">
      <c r="A4120" s="2"/>
      <c r="B4120" s="31"/>
      <c r="C4120" s="2"/>
      <c r="D4120" s="2"/>
      <c r="E4120" s="26"/>
    </row>
    <row r="4121" spans="1:5" x14ac:dyDescent="0.15">
      <c r="A4121" s="2"/>
      <c r="B4121" s="31"/>
      <c r="C4121" s="2"/>
      <c r="D4121" s="2"/>
      <c r="E4121" s="26"/>
    </row>
    <row r="4122" spans="1:5" x14ac:dyDescent="0.15">
      <c r="A4122" s="2"/>
      <c r="B4122" s="31"/>
      <c r="C4122" s="2"/>
      <c r="D4122" s="2"/>
      <c r="E4122" s="26"/>
    </row>
    <row r="4123" spans="1:5" x14ac:dyDescent="0.15">
      <c r="A4123" s="2"/>
      <c r="B4123" s="31"/>
      <c r="C4123" s="2"/>
      <c r="D4123" s="2"/>
      <c r="E4123" s="26"/>
    </row>
    <row r="4124" spans="1:5" x14ac:dyDescent="0.15">
      <c r="A4124" s="2"/>
      <c r="B4124" s="31"/>
      <c r="C4124" s="2"/>
      <c r="D4124" s="2"/>
      <c r="E4124" s="26"/>
    </row>
    <row r="4125" spans="1:5" x14ac:dyDescent="0.15">
      <c r="A4125" s="2"/>
      <c r="B4125" s="31"/>
      <c r="C4125" s="2"/>
      <c r="D4125" s="2"/>
      <c r="E4125" s="26"/>
    </row>
    <row r="4126" spans="1:5" x14ac:dyDescent="0.15">
      <c r="A4126" s="2"/>
      <c r="B4126" s="31"/>
      <c r="C4126" s="2"/>
      <c r="D4126" s="2"/>
      <c r="E4126" s="26"/>
    </row>
    <row r="4127" spans="1:5" x14ac:dyDescent="0.15">
      <c r="A4127" s="2"/>
      <c r="B4127" s="31"/>
      <c r="C4127" s="2"/>
      <c r="D4127" s="2"/>
      <c r="E4127" s="26"/>
    </row>
    <row r="4128" spans="1:5" x14ac:dyDescent="0.15">
      <c r="A4128" s="2"/>
      <c r="B4128" s="31"/>
      <c r="C4128" s="2"/>
      <c r="D4128" s="2"/>
      <c r="E4128" s="26"/>
    </row>
    <row r="4129" spans="1:5" x14ac:dyDescent="0.15">
      <c r="A4129" s="2"/>
      <c r="B4129" s="31"/>
      <c r="C4129" s="2"/>
      <c r="D4129" s="2"/>
      <c r="E4129" s="26"/>
    </row>
    <row r="4130" spans="1:5" x14ac:dyDescent="0.15">
      <c r="A4130" s="2"/>
      <c r="B4130" s="31"/>
      <c r="C4130" s="2"/>
      <c r="D4130" s="2"/>
      <c r="E4130" s="26"/>
    </row>
    <row r="4131" spans="1:5" x14ac:dyDescent="0.15">
      <c r="A4131" s="2"/>
      <c r="B4131" s="31"/>
      <c r="C4131" s="2"/>
      <c r="D4131" s="2"/>
      <c r="E4131" s="26"/>
    </row>
    <row r="4132" spans="1:5" x14ac:dyDescent="0.15">
      <c r="A4132" s="2"/>
      <c r="B4132" s="31"/>
      <c r="C4132" s="2"/>
      <c r="D4132" s="2"/>
      <c r="E4132" s="26"/>
    </row>
    <row r="4133" spans="1:5" x14ac:dyDescent="0.15">
      <c r="A4133" s="2"/>
      <c r="B4133" s="31"/>
      <c r="C4133" s="2"/>
      <c r="D4133" s="2"/>
      <c r="E4133" s="26"/>
    </row>
    <row r="4134" spans="1:5" x14ac:dyDescent="0.15">
      <c r="A4134" s="2"/>
      <c r="B4134" s="31"/>
      <c r="C4134" s="2"/>
      <c r="D4134" s="2"/>
      <c r="E4134" s="26"/>
    </row>
    <row r="4135" spans="1:5" x14ac:dyDescent="0.15">
      <c r="A4135" s="2"/>
      <c r="B4135" s="31"/>
      <c r="C4135" s="2"/>
      <c r="D4135" s="2"/>
      <c r="E4135" s="26"/>
    </row>
    <row r="4136" spans="1:5" x14ac:dyDescent="0.15">
      <c r="A4136" s="2"/>
      <c r="B4136" s="31"/>
      <c r="C4136" s="2"/>
      <c r="D4136" s="2"/>
      <c r="E4136" s="26"/>
    </row>
    <row r="4137" spans="1:5" x14ac:dyDescent="0.15">
      <c r="A4137" s="2"/>
      <c r="B4137" s="31"/>
      <c r="C4137" s="2"/>
      <c r="D4137" s="2"/>
      <c r="E4137" s="26"/>
    </row>
    <row r="4138" spans="1:5" x14ac:dyDescent="0.15">
      <c r="A4138" s="2"/>
      <c r="B4138" s="31"/>
      <c r="C4138" s="2"/>
      <c r="D4138" s="2"/>
      <c r="E4138" s="26"/>
    </row>
    <row r="4139" spans="1:5" x14ac:dyDescent="0.15">
      <c r="A4139" s="2"/>
      <c r="B4139" s="31"/>
      <c r="C4139" s="2"/>
      <c r="D4139" s="2"/>
      <c r="E4139" s="26"/>
    </row>
    <row r="4140" spans="1:5" x14ac:dyDescent="0.15">
      <c r="A4140" s="2"/>
      <c r="B4140" s="31"/>
      <c r="C4140" s="2"/>
      <c r="D4140" s="2"/>
      <c r="E4140" s="26"/>
    </row>
    <row r="4141" spans="1:5" x14ac:dyDescent="0.15">
      <c r="A4141" s="2"/>
      <c r="B4141" s="31"/>
      <c r="C4141" s="2"/>
      <c r="D4141" s="2"/>
      <c r="E4141" s="26"/>
    </row>
    <row r="4142" spans="1:5" x14ac:dyDescent="0.15">
      <c r="A4142" s="2"/>
      <c r="B4142" s="31"/>
      <c r="C4142" s="2"/>
      <c r="D4142" s="2"/>
      <c r="E4142" s="26"/>
    </row>
    <row r="4143" spans="1:5" x14ac:dyDescent="0.15">
      <c r="A4143" s="2"/>
      <c r="B4143" s="31"/>
      <c r="C4143" s="2"/>
      <c r="D4143" s="2"/>
      <c r="E4143" s="26"/>
    </row>
    <row r="4144" spans="1:5" x14ac:dyDescent="0.15">
      <c r="A4144" s="2"/>
      <c r="B4144" s="31"/>
      <c r="C4144" s="2"/>
      <c r="D4144" s="2"/>
      <c r="E4144" s="26"/>
    </row>
    <row r="4145" spans="1:5" x14ac:dyDescent="0.15">
      <c r="A4145" s="2"/>
      <c r="B4145" s="31"/>
      <c r="C4145" s="2"/>
      <c r="D4145" s="2"/>
      <c r="E4145" s="26"/>
    </row>
    <row r="4146" spans="1:5" x14ac:dyDescent="0.15">
      <c r="A4146" s="2"/>
      <c r="B4146" s="31"/>
      <c r="C4146" s="2"/>
      <c r="D4146" s="2"/>
      <c r="E4146" s="26"/>
    </row>
    <row r="4147" spans="1:5" x14ac:dyDescent="0.15">
      <c r="A4147" s="2"/>
      <c r="B4147" s="31"/>
      <c r="C4147" s="2"/>
      <c r="D4147" s="2"/>
      <c r="E4147" s="26"/>
    </row>
    <row r="4148" spans="1:5" x14ac:dyDescent="0.15">
      <c r="A4148" s="2"/>
      <c r="B4148" s="31"/>
      <c r="C4148" s="2"/>
      <c r="D4148" s="2"/>
      <c r="E4148" s="26"/>
    </row>
    <row r="4149" spans="1:5" x14ac:dyDescent="0.15">
      <c r="A4149" s="2"/>
      <c r="B4149" s="31"/>
      <c r="C4149" s="2"/>
      <c r="D4149" s="2"/>
      <c r="E4149" s="26"/>
    </row>
    <row r="4150" spans="1:5" x14ac:dyDescent="0.15">
      <c r="A4150" s="2"/>
      <c r="B4150" s="31"/>
      <c r="C4150" s="2"/>
      <c r="D4150" s="2"/>
      <c r="E4150" s="26"/>
    </row>
    <row r="4151" spans="1:5" x14ac:dyDescent="0.15">
      <c r="A4151" s="2"/>
      <c r="B4151" s="31"/>
      <c r="C4151" s="2"/>
      <c r="D4151" s="2"/>
      <c r="E4151" s="26"/>
    </row>
    <row r="4152" spans="1:5" x14ac:dyDescent="0.15">
      <c r="A4152" s="2"/>
      <c r="B4152" s="31"/>
      <c r="C4152" s="2"/>
      <c r="D4152" s="2"/>
      <c r="E4152" s="26"/>
    </row>
    <row r="4153" spans="1:5" x14ac:dyDescent="0.15">
      <c r="A4153" s="2"/>
      <c r="B4153" s="31"/>
      <c r="C4153" s="2"/>
      <c r="D4153" s="2"/>
      <c r="E4153" s="26"/>
    </row>
    <row r="4154" spans="1:5" x14ac:dyDescent="0.15">
      <c r="A4154" s="2"/>
      <c r="B4154" s="31"/>
      <c r="C4154" s="2"/>
      <c r="D4154" s="2"/>
      <c r="E4154" s="26"/>
    </row>
    <row r="4155" spans="1:5" x14ac:dyDescent="0.15">
      <c r="A4155" s="2"/>
      <c r="B4155" s="31"/>
      <c r="C4155" s="2"/>
      <c r="D4155" s="2"/>
      <c r="E4155" s="26"/>
    </row>
    <row r="4156" spans="1:5" x14ac:dyDescent="0.15">
      <c r="A4156" s="2"/>
      <c r="B4156" s="31"/>
      <c r="C4156" s="2"/>
      <c r="D4156" s="2"/>
      <c r="E4156" s="26"/>
    </row>
    <row r="4157" spans="1:5" x14ac:dyDescent="0.15">
      <c r="A4157" s="2"/>
      <c r="B4157" s="31"/>
      <c r="C4157" s="2"/>
      <c r="D4157" s="2"/>
      <c r="E4157" s="26"/>
    </row>
    <row r="4158" spans="1:5" x14ac:dyDescent="0.15">
      <c r="A4158" s="2"/>
      <c r="B4158" s="31"/>
      <c r="C4158" s="2"/>
      <c r="D4158" s="2"/>
      <c r="E4158" s="26"/>
    </row>
    <row r="4159" spans="1:5" x14ac:dyDescent="0.15">
      <c r="A4159" s="2"/>
      <c r="B4159" s="31"/>
      <c r="C4159" s="2"/>
      <c r="D4159" s="2"/>
      <c r="E4159" s="26"/>
    </row>
    <row r="4160" spans="1:5" x14ac:dyDescent="0.15">
      <c r="A4160" s="2"/>
      <c r="B4160" s="31"/>
      <c r="C4160" s="2"/>
      <c r="D4160" s="2"/>
      <c r="E4160" s="26"/>
    </row>
    <row r="4161" spans="1:5" x14ac:dyDescent="0.15">
      <c r="A4161" s="2"/>
      <c r="B4161" s="31"/>
      <c r="C4161" s="2"/>
      <c r="D4161" s="2"/>
      <c r="E4161" s="26"/>
    </row>
    <row r="4162" spans="1:5" x14ac:dyDescent="0.15">
      <c r="A4162" s="2"/>
      <c r="B4162" s="31"/>
      <c r="C4162" s="2"/>
      <c r="D4162" s="2"/>
      <c r="E4162" s="26"/>
    </row>
    <row r="4163" spans="1:5" x14ac:dyDescent="0.15">
      <c r="A4163" s="2"/>
      <c r="B4163" s="31"/>
      <c r="C4163" s="2"/>
      <c r="D4163" s="2"/>
      <c r="E4163" s="26"/>
    </row>
    <row r="4164" spans="1:5" x14ac:dyDescent="0.15">
      <c r="A4164" s="2"/>
      <c r="B4164" s="31"/>
      <c r="C4164" s="2"/>
      <c r="D4164" s="2"/>
      <c r="E4164" s="26"/>
    </row>
    <row r="4165" spans="1:5" x14ac:dyDescent="0.15">
      <c r="A4165" s="2"/>
      <c r="B4165" s="31"/>
      <c r="C4165" s="2"/>
      <c r="D4165" s="2"/>
      <c r="E4165" s="26"/>
    </row>
    <row r="4166" spans="1:5" x14ac:dyDescent="0.15">
      <c r="A4166" s="2"/>
      <c r="B4166" s="31"/>
      <c r="C4166" s="2"/>
      <c r="D4166" s="2"/>
      <c r="E4166" s="26"/>
    </row>
    <row r="4167" spans="1:5" x14ac:dyDescent="0.15">
      <c r="A4167" s="2"/>
      <c r="B4167" s="31"/>
      <c r="C4167" s="2"/>
      <c r="D4167" s="2"/>
      <c r="E4167" s="26"/>
    </row>
    <row r="4168" spans="1:5" x14ac:dyDescent="0.15">
      <c r="A4168" s="2"/>
      <c r="B4168" s="31"/>
      <c r="C4168" s="2"/>
      <c r="D4168" s="2"/>
      <c r="E4168" s="26"/>
    </row>
    <row r="4169" spans="1:5" x14ac:dyDescent="0.15">
      <c r="A4169" s="2"/>
      <c r="B4169" s="31"/>
      <c r="C4169" s="2"/>
      <c r="D4169" s="2"/>
      <c r="E4169" s="26"/>
    </row>
    <row r="4170" spans="1:5" x14ac:dyDescent="0.15">
      <c r="A4170" s="2"/>
      <c r="B4170" s="31"/>
      <c r="C4170" s="2"/>
      <c r="D4170" s="2"/>
      <c r="E4170" s="26"/>
    </row>
    <row r="4171" spans="1:5" x14ac:dyDescent="0.15">
      <c r="A4171" s="2"/>
      <c r="B4171" s="31"/>
      <c r="C4171" s="2"/>
      <c r="D4171" s="2"/>
      <c r="E4171" s="26"/>
    </row>
    <row r="4172" spans="1:5" x14ac:dyDescent="0.15">
      <c r="A4172" s="2"/>
      <c r="B4172" s="31"/>
      <c r="C4172" s="2"/>
      <c r="D4172" s="2"/>
      <c r="E4172" s="26"/>
    </row>
    <row r="4173" spans="1:5" x14ac:dyDescent="0.15">
      <c r="A4173" s="2"/>
      <c r="B4173" s="31"/>
      <c r="C4173" s="2"/>
      <c r="D4173" s="2"/>
      <c r="E4173" s="26"/>
    </row>
    <row r="4174" spans="1:5" x14ac:dyDescent="0.15">
      <c r="A4174" s="2"/>
      <c r="B4174" s="31"/>
      <c r="C4174" s="2"/>
      <c r="D4174" s="2"/>
      <c r="E4174" s="26"/>
    </row>
    <row r="4175" spans="1:5" x14ac:dyDescent="0.15">
      <c r="A4175" s="2"/>
      <c r="B4175" s="31"/>
      <c r="C4175" s="2"/>
      <c r="D4175" s="2"/>
      <c r="E4175" s="26"/>
    </row>
    <row r="4176" spans="1:5" x14ac:dyDescent="0.15">
      <c r="A4176" s="2"/>
      <c r="B4176" s="31"/>
      <c r="C4176" s="2"/>
      <c r="D4176" s="2"/>
      <c r="E4176" s="26"/>
    </row>
    <row r="4177" spans="1:5" x14ac:dyDescent="0.15">
      <c r="A4177" s="2"/>
      <c r="B4177" s="31"/>
      <c r="C4177" s="2"/>
      <c r="D4177" s="2"/>
      <c r="E4177" s="26"/>
    </row>
    <row r="4178" spans="1:5" x14ac:dyDescent="0.15">
      <c r="A4178" s="2"/>
      <c r="B4178" s="31"/>
      <c r="C4178" s="2"/>
      <c r="D4178" s="2"/>
      <c r="E4178" s="26"/>
    </row>
    <row r="4179" spans="1:5" x14ac:dyDescent="0.15">
      <c r="A4179" s="2"/>
      <c r="B4179" s="31"/>
      <c r="C4179" s="2"/>
      <c r="D4179" s="2"/>
      <c r="E4179" s="26"/>
    </row>
    <row r="4180" spans="1:5" x14ac:dyDescent="0.15">
      <c r="A4180" s="2"/>
      <c r="B4180" s="31"/>
      <c r="C4180" s="2"/>
      <c r="D4180" s="2"/>
      <c r="E4180" s="26"/>
    </row>
    <row r="4181" spans="1:5" x14ac:dyDescent="0.15">
      <c r="A4181" s="2"/>
      <c r="B4181" s="31"/>
      <c r="C4181" s="2"/>
      <c r="D4181" s="2"/>
      <c r="E4181" s="26"/>
    </row>
    <row r="4182" spans="1:5" x14ac:dyDescent="0.15">
      <c r="A4182" s="2"/>
      <c r="B4182" s="31"/>
      <c r="C4182" s="2"/>
      <c r="D4182" s="2"/>
      <c r="E4182" s="26"/>
    </row>
    <row r="4183" spans="1:5" x14ac:dyDescent="0.15">
      <c r="A4183" s="2"/>
      <c r="B4183" s="31"/>
      <c r="C4183" s="2"/>
      <c r="D4183" s="2"/>
      <c r="E4183" s="26"/>
    </row>
    <row r="4184" spans="1:5" x14ac:dyDescent="0.15">
      <c r="A4184" s="2"/>
      <c r="B4184" s="31"/>
      <c r="C4184" s="2"/>
      <c r="D4184" s="2"/>
      <c r="E4184" s="26"/>
    </row>
    <row r="4185" spans="1:5" x14ac:dyDescent="0.15">
      <c r="A4185" s="2"/>
      <c r="B4185" s="31"/>
      <c r="C4185" s="2"/>
      <c r="D4185" s="2"/>
      <c r="E4185" s="26"/>
    </row>
    <row r="4186" spans="1:5" x14ac:dyDescent="0.15">
      <c r="A4186" s="2"/>
      <c r="B4186" s="31"/>
      <c r="C4186" s="2"/>
      <c r="D4186" s="2"/>
      <c r="E4186" s="26"/>
    </row>
    <row r="4187" spans="1:5" x14ac:dyDescent="0.15">
      <c r="A4187" s="2"/>
      <c r="B4187" s="31"/>
      <c r="C4187" s="2"/>
      <c r="D4187" s="2"/>
      <c r="E4187" s="26"/>
    </row>
    <row r="4188" spans="1:5" x14ac:dyDescent="0.15">
      <c r="A4188" s="2"/>
      <c r="B4188" s="31"/>
      <c r="C4188" s="2"/>
      <c r="D4188" s="2"/>
      <c r="E4188" s="26"/>
    </row>
    <row r="4189" spans="1:5" x14ac:dyDescent="0.15">
      <c r="A4189" s="2"/>
      <c r="B4189" s="31"/>
      <c r="C4189" s="2"/>
      <c r="D4189" s="2"/>
      <c r="E4189" s="26"/>
    </row>
    <row r="4190" spans="1:5" x14ac:dyDescent="0.15">
      <c r="A4190" s="2"/>
      <c r="B4190" s="31"/>
      <c r="C4190" s="2"/>
      <c r="D4190" s="2"/>
      <c r="E4190" s="26"/>
    </row>
    <row r="4191" spans="1:5" x14ac:dyDescent="0.15">
      <c r="A4191" s="2"/>
      <c r="B4191" s="31"/>
      <c r="C4191" s="2"/>
      <c r="D4191" s="2"/>
      <c r="E4191" s="26"/>
    </row>
    <row r="4192" spans="1:5" x14ac:dyDescent="0.15">
      <c r="A4192" s="2"/>
      <c r="B4192" s="31"/>
      <c r="C4192" s="2"/>
      <c r="D4192" s="2"/>
      <c r="E4192" s="26"/>
    </row>
    <row r="4193" spans="1:5" x14ac:dyDescent="0.15">
      <c r="A4193" s="2"/>
      <c r="B4193" s="31"/>
      <c r="C4193" s="2"/>
      <c r="D4193" s="2"/>
      <c r="E4193" s="26"/>
    </row>
    <row r="4194" spans="1:5" x14ac:dyDescent="0.15">
      <c r="A4194" s="2"/>
      <c r="B4194" s="31"/>
      <c r="C4194" s="2"/>
      <c r="D4194" s="2"/>
      <c r="E4194" s="26"/>
    </row>
    <row r="4195" spans="1:5" x14ac:dyDescent="0.15">
      <c r="A4195" s="2"/>
      <c r="B4195" s="31"/>
      <c r="C4195" s="2"/>
      <c r="D4195" s="2"/>
      <c r="E4195" s="26"/>
    </row>
    <row r="4196" spans="1:5" x14ac:dyDescent="0.15">
      <c r="A4196" s="2"/>
      <c r="B4196" s="31"/>
      <c r="C4196" s="2"/>
      <c r="D4196" s="2"/>
      <c r="E4196" s="26"/>
    </row>
    <row r="4197" spans="1:5" x14ac:dyDescent="0.15">
      <c r="A4197" s="2"/>
      <c r="B4197" s="31"/>
      <c r="C4197" s="2"/>
      <c r="D4197" s="2"/>
      <c r="E4197" s="26"/>
    </row>
    <row r="4198" spans="1:5" x14ac:dyDescent="0.15">
      <c r="A4198" s="2"/>
      <c r="B4198" s="31"/>
      <c r="C4198" s="2"/>
      <c r="D4198" s="2"/>
      <c r="E4198" s="26"/>
    </row>
    <row r="4199" spans="1:5" x14ac:dyDescent="0.15">
      <c r="A4199" s="2"/>
      <c r="B4199" s="31"/>
      <c r="C4199" s="2"/>
      <c r="D4199" s="2"/>
      <c r="E4199" s="26"/>
    </row>
    <row r="4200" spans="1:5" x14ac:dyDescent="0.15">
      <c r="A4200" s="2"/>
      <c r="B4200" s="31"/>
      <c r="C4200" s="2"/>
      <c r="D4200" s="2"/>
      <c r="E4200" s="26"/>
    </row>
    <row r="4201" spans="1:5" x14ac:dyDescent="0.15">
      <c r="A4201" s="2"/>
      <c r="B4201" s="31"/>
      <c r="C4201" s="2"/>
      <c r="D4201" s="2"/>
      <c r="E4201" s="26"/>
    </row>
    <row r="4202" spans="1:5" x14ac:dyDescent="0.15">
      <c r="A4202" s="2"/>
      <c r="B4202" s="31"/>
      <c r="C4202" s="2"/>
      <c r="D4202" s="2"/>
      <c r="E4202" s="26"/>
    </row>
    <row r="4203" spans="1:5" x14ac:dyDescent="0.15">
      <c r="A4203" s="2"/>
      <c r="B4203" s="31"/>
      <c r="C4203" s="2"/>
      <c r="D4203" s="2"/>
      <c r="E4203" s="26"/>
    </row>
    <row r="4204" spans="1:5" x14ac:dyDescent="0.15">
      <c r="A4204" s="2"/>
      <c r="B4204" s="31"/>
      <c r="C4204" s="2"/>
      <c r="D4204" s="2"/>
      <c r="E4204" s="26"/>
    </row>
    <row r="4205" spans="1:5" x14ac:dyDescent="0.15">
      <c r="A4205" s="2"/>
      <c r="B4205" s="31"/>
      <c r="C4205" s="2"/>
      <c r="D4205" s="2"/>
      <c r="E4205" s="26"/>
    </row>
    <row r="4206" spans="1:5" x14ac:dyDescent="0.15">
      <c r="A4206" s="2"/>
      <c r="B4206" s="31"/>
      <c r="C4206" s="2"/>
      <c r="D4206" s="2"/>
      <c r="E4206" s="26"/>
    </row>
    <row r="4207" spans="1:5" x14ac:dyDescent="0.15">
      <c r="A4207" s="2"/>
      <c r="B4207" s="31"/>
      <c r="C4207" s="2"/>
      <c r="D4207" s="2"/>
      <c r="E4207" s="26"/>
    </row>
    <row r="4208" spans="1:5" x14ac:dyDescent="0.15">
      <c r="A4208" s="2"/>
      <c r="B4208" s="31"/>
      <c r="C4208" s="2"/>
      <c r="D4208" s="2"/>
      <c r="E4208" s="26"/>
    </row>
    <row r="4209" spans="1:5" x14ac:dyDescent="0.15">
      <c r="A4209" s="2"/>
      <c r="B4209" s="31"/>
      <c r="C4209" s="2"/>
      <c r="D4209" s="2"/>
      <c r="E4209" s="26"/>
    </row>
    <row r="4210" spans="1:5" x14ac:dyDescent="0.15">
      <c r="A4210" s="2"/>
      <c r="B4210" s="31"/>
      <c r="C4210" s="2"/>
      <c r="D4210" s="2"/>
      <c r="E4210" s="26"/>
    </row>
    <row r="4211" spans="1:5" x14ac:dyDescent="0.15">
      <c r="A4211" s="2"/>
      <c r="B4211" s="31"/>
      <c r="C4211" s="2"/>
      <c r="D4211" s="2"/>
      <c r="E4211" s="26"/>
    </row>
    <row r="4212" spans="1:5" x14ac:dyDescent="0.15">
      <c r="A4212" s="2"/>
      <c r="B4212" s="31"/>
      <c r="C4212" s="2"/>
      <c r="D4212" s="2"/>
      <c r="E4212" s="26"/>
    </row>
    <row r="4213" spans="1:5" x14ac:dyDescent="0.15">
      <c r="A4213" s="2"/>
      <c r="B4213" s="31"/>
      <c r="C4213" s="2"/>
      <c r="D4213" s="2"/>
      <c r="E4213" s="26"/>
    </row>
    <row r="4214" spans="1:5" x14ac:dyDescent="0.15">
      <c r="A4214" s="2"/>
      <c r="B4214" s="31"/>
      <c r="C4214" s="2"/>
      <c r="D4214" s="2"/>
      <c r="E4214" s="26"/>
    </row>
    <row r="4215" spans="1:5" x14ac:dyDescent="0.15">
      <c r="A4215" s="2"/>
      <c r="B4215" s="31"/>
      <c r="C4215" s="2"/>
      <c r="D4215" s="2"/>
      <c r="E4215" s="26"/>
    </row>
    <row r="4216" spans="1:5" x14ac:dyDescent="0.15">
      <c r="A4216" s="2"/>
      <c r="B4216" s="31"/>
      <c r="C4216" s="2"/>
      <c r="D4216" s="2"/>
      <c r="E4216" s="26"/>
    </row>
    <row r="4217" spans="1:5" x14ac:dyDescent="0.15">
      <c r="A4217" s="2"/>
      <c r="B4217" s="31"/>
      <c r="C4217" s="2"/>
      <c r="D4217" s="2"/>
      <c r="E4217" s="26"/>
    </row>
    <row r="4218" spans="1:5" x14ac:dyDescent="0.15">
      <c r="A4218" s="2"/>
      <c r="B4218" s="31"/>
      <c r="C4218" s="2"/>
      <c r="D4218" s="2"/>
      <c r="E4218" s="26"/>
    </row>
    <row r="4219" spans="1:5" x14ac:dyDescent="0.15">
      <c r="A4219" s="2"/>
      <c r="B4219" s="31"/>
      <c r="C4219" s="2"/>
      <c r="D4219" s="2"/>
      <c r="E4219" s="26"/>
    </row>
    <row r="4220" spans="1:5" x14ac:dyDescent="0.15">
      <c r="A4220" s="2"/>
      <c r="B4220" s="31"/>
      <c r="C4220" s="2"/>
      <c r="D4220" s="2"/>
      <c r="E4220" s="26"/>
    </row>
    <row r="4221" spans="1:5" x14ac:dyDescent="0.15">
      <c r="A4221" s="2"/>
      <c r="B4221" s="31"/>
      <c r="C4221" s="2"/>
      <c r="D4221" s="2"/>
      <c r="E4221" s="26"/>
    </row>
    <row r="4222" spans="1:5" x14ac:dyDescent="0.15">
      <c r="A4222" s="2"/>
      <c r="B4222" s="31"/>
      <c r="C4222" s="2"/>
      <c r="D4222" s="2"/>
      <c r="E4222" s="26"/>
    </row>
    <row r="4223" spans="1:5" x14ac:dyDescent="0.15">
      <c r="A4223" s="2"/>
      <c r="B4223" s="31"/>
      <c r="C4223" s="2"/>
      <c r="D4223" s="2"/>
      <c r="E4223" s="26"/>
    </row>
    <row r="4224" spans="1:5" x14ac:dyDescent="0.15">
      <c r="A4224" s="2"/>
      <c r="B4224" s="31"/>
      <c r="C4224" s="2"/>
      <c r="D4224" s="2"/>
      <c r="E4224" s="26"/>
    </row>
    <row r="4225" spans="1:5" x14ac:dyDescent="0.15">
      <c r="A4225" s="2"/>
      <c r="B4225" s="31"/>
      <c r="C4225" s="2"/>
      <c r="D4225" s="2"/>
      <c r="E4225" s="26"/>
    </row>
    <row r="4226" spans="1:5" x14ac:dyDescent="0.15">
      <c r="A4226" s="2"/>
      <c r="B4226" s="31"/>
      <c r="C4226" s="2"/>
      <c r="D4226" s="2"/>
      <c r="E4226" s="26"/>
    </row>
    <row r="4227" spans="1:5" x14ac:dyDescent="0.15">
      <c r="A4227" s="2"/>
      <c r="B4227" s="31"/>
      <c r="C4227" s="2"/>
      <c r="D4227" s="2"/>
      <c r="E4227" s="26"/>
    </row>
    <row r="4228" spans="1:5" x14ac:dyDescent="0.15">
      <c r="A4228" s="2"/>
      <c r="B4228" s="31"/>
      <c r="C4228" s="2"/>
      <c r="D4228" s="2"/>
      <c r="E4228" s="26"/>
    </row>
    <row r="4229" spans="1:5" x14ac:dyDescent="0.15">
      <c r="A4229" s="2"/>
      <c r="B4229" s="31"/>
      <c r="C4229" s="2"/>
      <c r="D4229" s="2"/>
      <c r="E4229" s="26"/>
    </row>
    <row r="4230" spans="1:5" x14ac:dyDescent="0.15">
      <c r="A4230" s="2"/>
      <c r="B4230" s="31"/>
      <c r="C4230" s="2"/>
      <c r="D4230" s="2"/>
      <c r="E4230" s="26"/>
    </row>
    <row r="4231" spans="1:5" x14ac:dyDescent="0.15">
      <c r="A4231" s="2"/>
      <c r="B4231" s="31"/>
      <c r="C4231" s="2"/>
      <c r="D4231" s="2"/>
      <c r="E4231" s="26"/>
    </row>
    <row r="4232" spans="1:5" x14ac:dyDescent="0.15">
      <c r="A4232" s="2"/>
      <c r="B4232" s="31"/>
      <c r="C4232" s="2"/>
      <c r="D4232" s="2"/>
      <c r="E4232" s="26"/>
    </row>
    <row r="4233" spans="1:5" x14ac:dyDescent="0.15">
      <c r="A4233" s="2"/>
      <c r="B4233" s="31"/>
      <c r="C4233" s="2"/>
      <c r="D4233" s="2"/>
      <c r="E4233" s="26"/>
    </row>
    <row r="4234" spans="1:5" x14ac:dyDescent="0.15">
      <c r="A4234" s="2"/>
      <c r="B4234" s="31"/>
      <c r="C4234" s="2"/>
      <c r="D4234" s="2"/>
      <c r="E4234" s="26"/>
    </row>
    <row r="4235" spans="1:5" x14ac:dyDescent="0.15">
      <c r="A4235" s="2"/>
      <c r="B4235" s="31"/>
      <c r="C4235" s="2"/>
      <c r="D4235" s="2"/>
      <c r="E4235" s="26"/>
    </row>
    <row r="4236" spans="1:5" x14ac:dyDescent="0.15">
      <c r="A4236" s="2"/>
      <c r="B4236" s="31"/>
      <c r="C4236" s="2"/>
      <c r="D4236" s="2"/>
      <c r="E4236" s="26"/>
    </row>
    <row r="4237" spans="1:5" x14ac:dyDescent="0.15">
      <c r="A4237" s="2"/>
      <c r="B4237" s="31"/>
      <c r="C4237" s="2"/>
      <c r="D4237" s="2"/>
      <c r="E4237" s="26"/>
    </row>
    <row r="4238" spans="1:5" x14ac:dyDescent="0.15">
      <c r="A4238" s="2"/>
      <c r="B4238" s="31"/>
      <c r="C4238" s="2"/>
      <c r="D4238" s="2"/>
      <c r="E4238" s="26"/>
    </row>
    <row r="4239" spans="1:5" x14ac:dyDescent="0.15">
      <c r="A4239" s="2"/>
      <c r="B4239" s="31"/>
      <c r="C4239" s="2"/>
      <c r="D4239" s="2"/>
      <c r="E4239" s="26"/>
    </row>
    <row r="4240" spans="1:5" x14ac:dyDescent="0.15">
      <c r="A4240" s="2"/>
      <c r="B4240" s="31"/>
      <c r="C4240" s="2"/>
      <c r="D4240" s="2"/>
      <c r="E4240" s="26"/>
    </row>
    <row r="4241" spans="1:5" x14ac:dyDescent="0.15">
      <c r="A4241" s="2"/>
      <c r="B4241" s="31"/>
      <c r="C4241" s="2"/>
      <c r="D4241" s="2"/>
      <c r="E4241" s="26"/>
    </row>
    <row r="4242" spans="1:5" x14ac:dyDescent="0.15">
      <c r="A4242" s="2"/>
      <c r="B4242" s="31"/>
      <c r="C4242" s="2"/>
      <c r="D4242" s="2"/>
      <c r="E4242" s="26"/>
    </row>
    <row r="4243" spans="1:5" x14ac:dyDescent="0.15">
      <c r="A4243" s="2"/>
      <c r="B4243" s="31"/>
      <c r="C4243" s="2"/>
      <c r="D4243" s="2"/>
      <c r="E4243" s="26"/>
    </row>
    <row r="4244" spans="1:5" x14ac:dyDescent="0.15">
      <c r="A4244" s="2"/>
      <c r="B4244" s="31"/>
      <c r="C4244" s="2"/>
      <c r="D4244" s="2"/>
      <c r="E4244" s="26"/>
    </row>
    <row r="4245" spans="1:5" x14ac:dyDescent="0.15">
      <c r="A4245" s="2"/>
      <c r="B4245" s="31"/>
      <c r="C4245" s="2"/>
      <c r="D4245" s="2"/>
      <c r="E4245" s="26"/>
    </row>
    <row r="4246" spans="1:5" x14ac:dyDescent="0.15">
      <c r="A4246" s="2"/>
      <c r="B4246" s="31"/>
      <c r="C4246" s="2"/>
      <c r="D4246" s="2"/>
      <c r="E4246" s="26"/>
    </row>
    <row r="4247" spans="1:5" x14ac:dyDescent="0.15">
      <c r="A4247" s="2"/>
      <c r="B4247" s="31"/>
      <c r="C4247" s="2"/>
      <c r="D4247" s="2"/>
      <c r="E4247" s="26"/>
    </row>
    <row r="4248" spans="1:5" x14ac:dyDescent="0.15">
      <c r="A4248" s="2"/>
      <c r="B4248" s="31"/>
      <c r="C4248" s="2"/>
      <c r="D4248" s="2"/>
      <c r="E4248" s="26"/>
    </row>
    <row r="4249" spans="1:5" x14ac:dyDescent="0.15">
      <c r="A4249" s="2"/>
      <c r="B4249" s="31"/>
      <c r="C4249" s="2"/>
      <c r="D4249" s="2"/>
      <c r="E4249" s="26"/>
    </row>
    <row r="4250" spans="1:5" x14ac:dyDescent="0.15">
      <c r="A4250" s="2"/>
      <c r="B4250" s="31"/>
      <c r="C4250" s="2"/>
      <c r="D4250" s="2"/>
      <c r="E4250" s="26"/>
    </row>
    <row r="4251" spans="1:5" x14ac:dyDescent="0.15">
      <c r="A4251" s="2"/>
      <c r="B4251" s="31"/>
      <c r="C4251" s="2"/>
      <c r="D4251" s="2"/>
      <c r="E4251" s="26"/>
    </row>
    <row r="4252" spans="1:5" x14ac:dyDescent="0.15">
      <c r="A4252" s="2"/>
      <c r="B4252" s="31"/>
      <c r="C4252" s="2"/>
      <c r="D4252" s="2"/>
      <c r="E4252" s="26"/>
    </row>
    <row r="4253" spans="1:5" x14ac:dyDescent="0.15">
      <c r="A4253" s="2"/>
      <c r="B4253" s="31"/>
      <c r="C4253" s="2"/>
      <c r="D4253" s="2"/>
      <c r="E4253" s="26"/>
    </row>
    <row r="4254" spans="1:5" x14ac:dyDescent="0.15">
      <c r="A4254" s="2"/>
      <c r="B4254" s="31"/>
      <c r="C4254" s="2"/>
      <c r="D4254" s="2"/>
      <c r="E4254" s="26"/>
    </row>
    <row r="4255" spans="1:5" x14ac:dyDescent="0.15">
      <c r="A4255" s="2"/>
      <c r="B4255" s="31"/>
      <c r="C4255" s="2"/>
      <c r="D4255" s="2"/>
      <c r="E4255" s="26"/>
    </row>
    <row r="4256" spans="1:5" x14ac:dyDescent="0.15">
      <c r="A4256" s="2"/>
      <c r="B4256" s="31"/>
      <c r="C4256" s="2"/>
      <c r="D4256" s="2"/>
      <c r="E4256" s="26"/>
    </row>
    <row r="4257" spans="1:5" x14ac:dyDescent="0.15">
      <c r="A4257" s="2"/>
      <c r="B4257" s="31"/>
      <c r="C4257" s="2"/>
      <c r="D4257" s="2"/>
      <c r="E4257" s="26"/>
    </row>
    <row r="4258" spans="1:5" x14ac:dyDescent="0.15">
      <c r="A4258" s="2"/>
      <c r="B4258" s="31"/>
      <c r="C4258" s="2"/>
      <c r="D4258" s="2"/>
      <c r="E4258" s="26"/>
    </row>
    <row r="4259" spans="1:5" x14ac:dyDescent="0.15">
      <c r="A4259" s="2"/>
      <c r="B4259" s="31"/>
      <c r="C4259" s="2"/>
      <c r="D4259" s="2"/>
      <c r="E4259" s="26"/>
    </row>
    <row r="4260" spans="1:5" x14ac:dyDescent="0.15">
      <c r="A4260" s="2"/>
      <c r="B4260" s="31"/>
      <c r="C4260" s="2"/>
      <c r="D4260" s="2"/>
      <c r="E4260" s="26"/>
    </row>
    <row r="4261" spans="1:5" x14ac:dyDescent="0.15">
      <c r="A4261" s="2"/>
      <c r="B4261" s="31"/>
      <c r="C4261" s="2"/>
      <c r="D4261" s="2"/>
      <c r="E4261" s="26"/>
    </row>
    <row r="4262" spans="1:5" x14ac:dyDescent="0.15">
      <c r="A4262" s="2"/>
      <c r="B4262" s="31"/>
      <c r="C4262" s="2"/>
      <c r="D4262" s="2"/>
      <c r="E4262" s="26"/>
    </row>
    <row r="4263" spans="1:5" x14ac:dyDescent="0.15">
      <c r="A4263" s="2"/>
      <c r="B4263" s="31"/>
      <c r="C4263" s="2"/>
      <c r="D4263" s="2"/>
      <c r="E4263" s="26"/>
    </row>
    <row r="4264" spans="1:5" x14ac:dyDescent="0.15">
      <c r="A4264" s="2"/>
      <c r="B4264" s="31"/>
      <c r="C4264" s="2"/>
      <c r="D4264" s="2"/>
      <c r="E4264" s="26"/>
    </row>
    <row r="4265" spans="1:5" x14ac:dyDescent="0.15">
      <c r="A4265" s="2"/>
      <c r="B4265" s="31"/>
      <c r="C4265" s="2"/>
      <c r="D4265" s="2"/>
      <c r="E4265" s="26"/>
    </row>
    <row r="4266" spans="1:5" x14ac:dyDescent="0.15">
      <c r="A4266" s="2"/>
      <c r="B4266" s="31"/>
      <c r="C4266" s="2"/>
      <c r="D4266" s="2"/>
      <c r="E4266" s="26"/>
    </row>
    <row r="4267" spans="1:5" x14ac:dyDescent="0.15">
      <c r="A4267" s="2"/>
      <c r="B4267" s="31"/>
      <c r="C4267" s="2"/>
      <c r="D4267" s="2"/>
      <c r="E4267" s="26"/>
    </row>
    <row r="4268" spans="1:5" x14ac:dyDescent="0.15">
      <c r="A4268" s="2"/>
      <c r="B4268" s="31"/>
      <c r="C4268" s="2"/>
      <c r="D4268" s="2"/>
      <c r="E4268" s="26"/>
    </row>
    <row r="4269" spans="1:5" x14ac:dyDescent="0.15">
      <c r="A4269" s="2"/>
      <c r="B4269" s="31"/>
      <c r="C4269" s="2"/>
      <c r="D4269" s="2"/>
      <c r="E4269" s="26"/>
    </row>
    <row r="4270" spans="1:5" x14ac:dyDescent="0.15">
      <c r="A4270" s="2"/>
      <c r="B4270" s="31"/>
      <c r="C4270" s="2"/>
      <c r="D4270" s="2"/>
      <c r="E4270" s="26"/>
    </row>
    <row r="4271" spans="1:5" x14ac:dyDescent="0.15">
      <c r="A4271" s="2"/>
      <c r="B4271" s="31"/>
      <c r="C4271" s="2"/>
      <c r="D4271" s="2"/>
      <c r="E4271" s="26"/>
    </row>
    <row r="4272" spans="1:5" x14ac:dyDescent="0.15">
      <c r="A4272" s="2"/>
      <c r="B4272" s="31"/>
      <c r="C4272" s="2"/>
      <c r="D4272" s="2"/>
      <c r="E4272" s="26"/>
    </row>
    <row r="4273" spans="1:5" x14ac:dyDescent="0.15">
      <c r="A4273" s="2"/>
      <c r="B4273" s="31"/>
      <c r="C4273" s="2"/>
      <c r="D4273" s="2"/>
      <c r="E4273" s="26"/>
    </row>
    <row r="4274" spans="1:5" x14ac:dyDescent="0.15">
      <c r="A4274" s="2"/>
      <c r="B4274" s="31"/>
      <c r="C4274" s="2"/>
      <c r="D4274" s="2"/>
      <c r="E4274" s="26"/>
    </row>
    <row r="4275" spans="1:5" x14ac:dyDescent="0.15">
      <c r="A4275" s="2"/>
      <c r="B4275" s="31"/>
      <c r="C4275" s="2"/>
      <c r="D4275" s="2"/>
      <c r="E4275" s="26"/>
    </row>
    <row r="4276" spans="1:5" x14ac:dyDescent="0.15">
      <c r="A4276" s="2"/>
      <c r="B4276" s="31"/>
      <c r="C4276" s="2"/>
      <c r="D4276" s="2"/>
      <c r="E4276" s="26"/>
    </row>
    <row r="4277" spans="1:5" x14ac:dyDescent="0.15">
      <c r="A4277" s="2"/>
      <c r="B4277" s="31"/>
      <c r="C4277" s="2"/>
      <c r="D4277" s="2"/>
      <c r="E4277" s="26"/>
    </row>
    <row r="4278" spans="1:5" x14ac:dyDescent="0.15">
      <c r="A4278" s="2"/>
      <c r="B4278" s="31"/>
      <c r="C4278" s="2"/>
      <c r="D4278" s="2"/>
      <c r="E4278" s="26"/>
    </row>
    <row r="4279" spans="1:5" x14ac:dyDescent="0.15">
      <c r="A4279" s="2"/>
      <c r="B4279" s="31"/>
      <c r="C4279" s="2"/>
      <c r="D4279" s="2"/>
      <c r="E4279" s="26"/>
    </row>
    <row r="4280" spans="1:5" x14ac:dyDescent="0.15">
      <c r="A4280" s="2"/>
      <c r="B4280" s="31"/>
      <c r="C4280" s="2"/>
      <c r="D4280" s="2"/>
      <c r="E4280" s="26"/>
    </row>
    <row r="4281" spans="1:5" x14ac:dyDescent="0.15">
      <c r="A4281" s="2"/>
      <c r="B4281" s="31"/>
      <c r="C4281" s="2"/>
      <c r="D4281" s="2"/>
      <c r="E4281" s="26"/>
    </row>
    <row r="4282" spans="1:5" x14ac:dyDescent="0.15">
      <c r="A4282" s="2"/>
      <c r="B4282" s="31"/>
      <c r="C4282" s="2"/>
      <c r="D4282" s="2"/>
      <c r="E4282" s="26"/>
    </row>
    <row r="4283" spans="1:5" x14ac:dyDescent="0.15">
      <c r="A4283" s="2"/>
      <c r="B4283" s="31"/>
      <c r="C4283" s="2"/>
      <c r="D4283" s="2"/>
      <c r="E4283" s="26"/>
    </row>
    <row r="4284" spans="1:5" x14ac:dyDescent="0.15">
      <c r="A4284" s="2"/>
      <c r="B4284" s="31"/>
      <c r="C4284" s="2"/>
      <c r="D4284" s="2"/>
      <c r="E4284" s="26"/>
    </row>
    <row r="4285" spans="1:5" x14ac:dyDescent="0.15">
      <c r="A4285" s="2"/>
      <c r="B4285" s="31"/>
      <c r="C4285" s="2"/>
      <c r="D4285" s="2"/>
      <c r="E4285" s="26"/>
    </row>
    <row r="4286" spans="1:5" x14ac:dyDescent="0.15">
      <c r="A4286" s="2"/>
      <c r="B4286" s="31"/>
      <c r="C4286" s="2"/>
      <c r="D4286" s="2"/>
      <c r="E4286" s="26"/>
    </row>
    <row r="4287" spans="1:5" x14ac:dyDescent="0.15">
      <c r="A4287" s="2"/>
      <c r="B4287" s="31"/>
      <c r="C4287" s="2"/>
      <c r="D4287" s="2"/>
      <c r="E4287" s="26"/>
    </row>
    <row r="4288" spans="1:5" x14ac:dyDescent="0.15">
      <c r="A4288" s="2"/>
      <c r="B4288" s="31"/>
      <c r="C4288" s="2"/>
      <c r="D4288" s="2"/>
      <c r="E4288" s="26"/>
    </row>
    <row r="4289" spans="1:5" x14ac:dyDescent="0.15">
      <c r="A4289" s="2"/>
      <c r="B4289" s="31"/>
      <c r="C4289" s="2"/>
      <c r="D4289" s="2"/>
      <c r="E4289" s="26"/>
    </row>
    <row r="4290" spans="1:5" x14ac:dyDescent="0.15">
      <c r="A4290" s="2"/>
      <c r="B4290" s="31"/>
      <c r="C4290" s="2"/>
      <c r="D4290" s="2"/>
      <c r="E4290" s="26"/>
    </row>
    <row r="4291" spans="1:5" x14ac:dyDescent="0.15">
      <c r="A4291" s="2"/>
      <c r="B4291" s="31"/>
      <c r="C4291" s="2"/>
      <c r="D4291" s="2"/>
      <c r="E4291" s="26"/>
    </row>
    <row r="4292" spans="1:5" x14ac:dyDescent="0.15">
      <c r="A4292" s="2"/>
      <c r="B4292" s="31"/>
      <c r="C4292" s="2"/>
      <c r="D4292" s="2"/>
      <c r="E4292" s="26"/>
    </row>
    <row r="4293" spans="1:5" x14ac:dyDescent="0.15">
      <c r="A4293" s="2"/>
      <c r="B4293" s="31"/>
      <c r="C4293" s="2"/>
      <c r="D4293" s="2"/>
      <c r="E4293" s="26"/>
    </row>
    <row r="4294" spans="1:5" x14ac:dyDescent="0.15">
      <c r="A4294" s="2"/>
      <c r="B4294" s="31"/>
      <c r="C4294" s="2"/>
      <c r="D4294" s="2"/>
      <c r="E4294" s="26"/>
    </row>
    <row r="4295" spans="1:5" x14ac:dyDescent="0.15">
      <c r="A4295" s="2"/>
      <c r="B4295" s="31"/>
      <c r="C4295" s="2"/>
      <c r="D4295" s="2"/>
      <c r="E4295" s="26"/>
    </row>
    <row r="4296" spans="1:5" x14ac:dyDescent="0.15">
      <c r="A4296" s="2"/>
      <c r="B4296" s="31"/>
      <c r="C4296" s="2"/>
      <c r="D4296" s="2"/>
      <c r="E4296" s="26"/>
    </row>
    <row r="4297" spans="1:5" x14ac:dyDescent="0.15">
      <c r="A4297" s="2"/>
      <c r="B4297" s="31"/>
      <c r="C4297" s="2"/>
      <c r="D4297" s="2"/>
      <c r="E4297" s="26"/>
    </row>
    <row r="4298" spans="1:5" x14ac:dyDescent="0.15">
      <c r="A4298" s="2"/>
      <c r="B4298" s="31"/>
      <c r="C4298" s="2"/>
      <c r="D4298" s="2"/>
      <c r="E4298" s="26"/>
    </row>
    <row r="4299" spans="1:5" x14ac:dyDescent="0.15">
      <c r="A4299" s="2"/>
      <c r="B4299" s="31"/>
      <c r="C4299" s="2"/>
      <c r="D4299" s="2"/>
      <c r="E4299" s="26"/>
    </row>
    <row r="4300" spans="1:5" x14ac:dyDescent="0.15">
      <c r="A4300" s="2"/>
      <c r="B4300" s="31"/>
      <c r="C4300" s="2"/>
      <c r="D4300" s="2"/>
      <c r="E4300" s="26"/>
    </row>
    <row r="4301" spans="1:5" x14ac:dyDescent="0.15">
      <c r="A4301" s="2"/>
      <c r="B4301" s="31"/>
      <c r="C4301" s="2"/>
      <c r="D4301" s="2"/>
      <c r="E4301" s="26"/>
    </row>
    <row r="4302" spans="1:5" x14ac:dyDescent="0.15">
      <c r="A4302" s="2"/>
      <c r="B4302" s="31"/>
      <c r="C4302" s="2"/>
      <c r="D4302" s="2"/>
      <c r="E4302" s="26"/>
    </row>
    <row r="4303" spans="1:5" x14ac:dyDescent="0.15">
      <c r="A4303" s="2"/>
      <c r="B4303" s="31"/>
      <c r="C4303" s="2"/>
      <c r="D4303" s="2"/>
      <c r="E4303" s="26"/>
    </row>
    <row r="4304" spans="1:5" x14ac:dyDescent="0.15">
      <c r="A4304" s="2"/>
      <c r="B4304" s="31"/>
      <c r="C4304" s="2"/>
      <c r="D4304" s="2"/>
      <c r="E4304" s="26"/>
    </row>
    <row r="4305" spans="1:5" x14ac:dyDescent="0.15">
      <c r="A4305" s="2"/>
      <c r="B4305" s="31"/>
      <c r="C4305" s="2"/>
      <c r="D4305" s="2"/>
      <c r="E4305" s="26"/>
    </row>
    <row r="4306" spans="1:5" x14ac:dyDescent="0.15">
      <c r="A4306" s="2"/>
      <c r="B4306" s="31"/>
      <c r="C4306" s="2"/>
      <c r="D4306" s="2"/>
      <c r="E4306" s="26"/>
    </row>
    <row r="4307" spans="1:5" x14ac:dyDescent="0.15">
      <c r="A4307" s="2"/>
      <c r="B4307" s="31"/>
      <c r="C4307" s="2"/>
      <c r="D4307" s="2"/>
      <c r="E4307" s="26"/>
    </row>
    <row r="4308" spans="1:5" x14ac:dyDescent="0.15">
      <c r="A4308" s="2"/>
      <c r="B4308" s="31"/>
      <c r="C4308" s="2"/>
      <c r="D4308" s="2"/>
      <c r="E4308" s="26"/>
    </row>
    <row r="4309" spans="1:5" x14ac:dyDescent="0.15">
      <c r="A4309" s="2"/>
      <c r="B4309" s="31"/>
      <c r="C4309" s="2"/>
      <c r="D4309" s="2"/>
      <c r="E4309" s="26"/>
    </row>
    <row r="4310" spans="1:5" x14ac:dyDescent="0.15">
      <c r="A4310" s="2"/>
      <c r="B4310" s="31"/>
      <c r="C4310" s="2"/>
      <c r="D4310" s="2"/>
      <c r="E4310" s="26"/>
    </row>
    <row r="4311" spans="1:5" x14ac:dyDescent="0.15">
      <c r="A4311" s="2"/>
      <c r="B4311" s="31"/>
      <c r="C4311" s="2"/>
      <c r="D4311" s="2"/>
      <c r="E4311" s="26"/>
    </row>
    <row r="4312" spans="1:5" x14ac:dyDescent="0.15">
      <c r="A4312" s="2"/>
      <c r="B4312" s="31"/>
      <c r="C4312" s="2"/>
      <c r="D4312" s="2"/>
      <c r="E4312" s="26"/>
    </row>
    <row r="4313" spans="1:5" x14ac:dyDescent="0.15">
      <c r="A4313" s="2"/>
      <c r="B4313" s="31"/>
      <c r="C4313" s="2"/>
      <c r="D4313" s="2"/>
      <c r="E4313" s="26"/>
    </row>
    <row r="4314" spans="1:5" x14ac:dyDescent="0.15">
      <c r="A4314" s="2"/>
      <c r="B4314" s="31"/>
      <c r="C4314" s="2"/>
      <c r="D4314" s="2"/>
      <c r="E4314" s="26"/>
    </row>
    <row r="4315" spans="1:5" x14ac:dyDescent="0.15">
      <c r="A4315" s="2"/>
      <c r="B4315" s="31"/>
      <c r="C4315" s="2"/>
      <c r="D4315" s="2"/>
      <c r="E4315" s="26"/>
    </row>
    <row r="4316" spans="1:5" x14ac:dyDescent="0.15">
      <c r="A4316" s="2"/>
      <c r="B4316" s="31"/>
      <c r="C4316" s="2"/>
      <c r="D4316" s="2"/>
      <c r="E4316" s="26"/>
    </row>
    <row r="4317" spans="1:5" x14ac:dyDescent="0.15">
      <c r="A4317" s="2"/>
      <c r="B4317" s="31"/>
      <c r="C4317" s="2"/>
      <c r="D4317" s="2"/>
      <c r="E4317" s="26"/>
    </row>
    <row r="4318" spans="1:5" x14ac:dyDescent="0.15">
      <c r="A4318" s="2"/>
      <c r="B4318" s="31"/>
      <c r="C4318" s="2"/>
      <c r="D4318" s="2"/>
      <c r="E4318" s="26"/>
    </row>
    <row r="4319" spans="1:5" x14ac:dyDescent="0.15">
      <c r="A4319" s="2"/>
      <c r="B4319" s="31"/>
      <c r="C4319" s="2"/>
      <c r="D4319" s="2"/>
      <c r="E4319" s="26"/>
    </row>
    <row r="4320" spans="1:5" x14ac:dyDescent="0.15">
      <c r="A4320" s="2"/>
      <c r="B4320" s="31"/>
      <c r="C4320" s="2"/>
      <c r="D4320" s="2"/>
      <c r="E4320" s="26"/>
    </row>
    <row r="4321" spans="1:5" x14ac:dyDescent="0.15">
      <c r="A4321" s="2"/>
      <c r="B4321" s="31"/>
      <c r="C4321" s="2"/>
      <c r="D4321" s="2"/>
      <c r="E4321" s="26"/>
    </row>
    <row r="4322" spans="1:5" x14ac:dyDescent="0.15">
      <c r="A4322" s="2"/>
      <c r="B4322" s="31"/>
      <c r="C4322" s="2"/>
      <c r="D4322" s="2"/>
      <c r="E4322" s="26"/>
    </row>
    <row r="4323" spans="1:5" x14ac:dyDescent="0.15">
      <c r="A4323" s="2"/>
      <c r="B4323" s="31"/>
      <c r="C4323" s="2"/>
      <c r="D4323" s="2"/>
      <c r="E4323" s="26"/>
    </row>
    <row r="4324" spans="1:5" x14ac:dyDescent="0.15">
      <c r="A4324" s="2"/>
      <c r="B4324" s="31"/>
      <c r="C4324" s="2"/>
      <c r="D4324" s="2"/>
      <c r="E4324" s="26"/>
    </row>
    <row r="4325" spans="1:5" x14ac:dyDescent="0.15">
      <c r="A4325" s="2"/>
      <c r="B4325" s="31"/>
      <c r="C4325" s="2"/>
      <c r="D4325" s="2"/>
      <c r="E4325" s="26"/>
    </row>
    <row r="4326" spans="1:5" x14ac:dyDescent="0.15">
      <c r="A4326" s="2"/>
      <c r="B4326" s="31"/>
      <c r="C4326" s="2"/>
      <c r="D4326" s="2"/>
      <c r="E4326" s="26"/>
    </row>
    <row r="4327" spans="1:5" x14ac:dyDescent="0.15">
      <c r="A4327" s="2"/>
      <c r="B4327" s="31"/>
      <c r="C4327" s="2"/>
      <c r="D4327" s="2"/>
      <c r="E4327" s="26"/>
    </row>
    <row r="4328" spans="1:5" x14ac:dyDescent="0.15">
      <c r="A4328" s="2"/>
      <c r="B4328" s="31"/>
      <c r="C4328" s="2"/>
      <c r="D4328" s="2"/>
      <c r="E4328" s="26"/>
    </row>
    <row r="4329" spans="1:5" x14ac:dyDescent="0.15">
      <c r="A4329" s="2"/>
      <c r="B4329" s="31"/>
      <c r="C4329" s="2"/>
      <c r="D4329" s="2"/>
      <c r="E4329" s="26"/>
    </row>
    <row r="4330" spans="1:5" x14ac:dyDescent="0.15">
      <c r="A4330" s="2"/>
      <c r="B4330" s="31"/>
      <c r="C4330" s="2"/>
      <c r="D4330" s="2"/>
      <c r="E4330" s="26"/>
    </row>
    <row r="4331" spans="1:5" x14ac:dyDescent="0.15">
      <c r="A4331" s="2"/>
      <c r="B4331" s="31"/>
      <c r="C4331" s="2"/>
      <c r="D4331" s="2"/>
      <c r="E4331" s="26"/>
    </row>
    <row r="4332" spans="1:5" x14ac:dyDescent="0.15">
      <c r="A4332" s="2"/>
      <c r="B4332" s="31"/>
      <c r="C4332" s="2"/>
      <c r="D4332" s="2"/>
      <c r="E4332" s="26"/>
    </row>
    <row r="4333" spans="1:5" x14ac:dyDescent="0.15">
      <c r="A4333" s="2"/>
      <c r="B4333" s="31"/>
      <c r="C4333" s="2"/>
      <c r="D4333" s="2"/>
      <c r="E4333" s="26"/>
    </row>
    <row r="4334" spans="1:5" x14ac:dyDescent="0.15">
      <c r="A4334" s="2"/>
      <c r="B4334" s="31"/>
      <c r="C4334" s="2"/>
      <c r="D4334" s="2"/>
      <c r="E4334" s="26"/>
    </row>
    <row r="4335" spans="1:5" x14ac:dyDescent="0.15">
      <c r="A4335" s="2"/>
      <c r="B4335" s="31"/>
      <c r="C4335" s="2"/>
      <c r="D4335" s="2"/>
      <c r="E4335" s="26"/>
    </row>
    <row r="4336" spans="1:5" x14ac:dyDescent="0.15">
      <c r="A4336" s="2"/>
      <c r="B4336" s="31"/>
      <c r="C4336" s="2"/>
      <c r="D4336" s="2"/>
      <c r="E4336" s="26"/>
    </row>
    <row r="4337" spans="1:5" x14ac:dyDescent="0.15">
      <c r="A4337" s="2"/>
      <c r="B4337" s="31"/>
      <c r="C4337" s="2"/>
      <c r="D4337" s="2"/>
      <c r="E4337" s="26"/>
    </row>
    <row r="4338" spans="1:5" x14ac:dyDescent="0.15">
      <c r="A4338" s="2"/>
      <c r="B4338" s="31"/>
      <c r="C4338" s="2"/>
      <c r="D4338" s="2"/>
      <c r="E4338" s="26"/>
    </row>
    <row r="4339" spans="1:5" x14ac:dyDescent="0.15">
      <c r="A4339" s="2"/>
      <c r="B4339" s="31"/>
      <c r="C4339" s="2"/>
      <c r="D4339" s="2"/>
      <c r="E4339" s="26"/>
    </row>
    <row r="4340" spans="1:5" x14ac:dyDescent="0.15">
      <c r="A4340" s="2"/>
      <c r="B4340" s="31"/>
      <c r="C4340" s="2"/>
      <c r="D4340" s="2"/>
      <c r="E4340" s="26"/>
    </row>
    <row r="4341" spans="1:5" x14ac:dyDescent="0.15">
      <c r="A4341" s="2"/>
      <c r="B4341" s="31"/>
      <c r="C4341" s="2"/>
      <c r="D4341" s="2"/>
      <c r="E4341" s="26"/>
    </row>
    <row r="4342" spans="1:5" x14ac:dyDescent="0.15">
      <c r="A4342" s="2"/>
      <c r="B4342" s="31"/>
      <c r="C4342" s="2"/>
      <c r="D4342" s="2"/>
      <c r="E4342" s="26"/>
    </row>
    <row r="4343" spans="1:5" x14ac:dyDescent="0.15">
      <c r="A4343" s="2"/>
      <c r="B4343" s="31"/>
      <c r="C4343" s="2"/>
      <c r="D4343" s="2"/>
      <c r="E4343" s="26"/>
    </row>
    <row r="4344" spans="1:5" x14ac:dyDescent="0.15">
      <c r="A4344" s="2"/>
      <c r="B4344" s="31"/>
      <c r="C4344" s="2"/>
      <c r="D4344" s="2"/>
      <c r="E4344" s="26"/>
    </row>
    <row r="4345" spans="1:5" x14ac:dyDescent="0.15">
      <c r="A4345" s="2"/>
      <c r="B4345" s="31"/>
      <c r="C4345" s="2"/>
      <c r="D4345" s="2"/>
      <c r="E4345" s="26"/>
    </row>
    <row r="4346" spans="1:5" x14ac:dyDescent="0.15">
      <c r="A4346" s="2"/>
      <c r="B4346" s="31"/>
      <c r="C4346" s="2"/>
      <c r="D4346" s="2"/>
      <c r="E4346" s="26"/>
    </row>
    <row r="4347" spans="1:5" x14ac:dyDescent="0.15">
      <c r="A4347" s="2"/>
      <c r="B4347" s="31"/>
      <c r="C4347" s="2"/>
      <c r="D4347" s="2"/>
      <c r="E4347" s="26"/>
    </row>
    <row r="4348" spans="1:5" x14ac:dyDescent="0.15">
      <c r="A4348" s="2"/>
      <c r="B4348" s="31"/>
      <c r="C4348" s="2"/>
      <c r="D4348" s="2"/>
      <c r="E4348" s="26"/>
    </row>
    <row r="4349" spans="1:5" x14ac:dyDescent="0.15">
      <c r="A4349" s="2"/>
      <c r="B4349" s="31"/>
      <c r="C4349" s="2"/>
      <c r="D4349" s="2"/>
      <c r="E4349" s="26"/>
    </row>
    <row r="4350" spans="1:5" x14ac:dyDescent="0.15">
      <c r="A4350" s="2"/>
      <c r="B4350" s="31"/>
      <c r="C4350" s="2"/>
      <c r="D4350" s="2"/>
      <c r="E4350" s="26"/>
    </row>
    <row r="4351" spans="1:5" x14ac:dyDescent="0.15">
      <c r="A4351" s="2"/>
      <c r="B4351" s="31"/>
      <c r="C4351" s="2"/>
      <c r="D4351" s="2"/>
      <c r="E4351" s="26"/>
    </row>
    <row r="4352" spans="1:5" x14ac:dyDescent="0.15">
      <c r="A4352" s="2"/>
      <c r="B4352" s="31"/>
      <c r="C4352" s="2"/>
      <c r="D4352" s="2"/>
      <c r="E4352" s="26"/>
    </row>
    <row r="4353" spans="1:5" x14ac:dyDescent="0.15">
      <c r="A4353" s="2"/>
      <c r="B4353" s="31"/>
      <c r="C4353" s="2"/>
      <c r="D4353" s="2"/>
      <c r="E4353" s="26"/>
    </row>
    <row r="4354" spans="1:5" x14ac:dyDescent="0.15">
      <c r="A4354" s="2"/>
      <c r="B4354" s="31"/>
      <c r="C4354" s="2"/>
      <c r="D4354" s="2"/>
      <c r="E4354" s="26"/>
    </row>
    <row r="4355" spans="1:5" x14ac:dyDescent="0.15">
      <c r="A4355" s="2"/>
      <c r="B4355" s="31"/>
      <c r="C4355" s="2"/>
      <c r="D4355" s="2"/>
      <c r="E4355" s="26"/>
    </row>
    <row r="4356" spans="1:5" x14ac:dyDescent="0.15">
      <c r="A4356" s="2"/>
      <c r="B4356" s="31"/>
      <c r="C4356" s="2"/>
      <c r="D4356" s="2"/>
      <c r="E4356" s="26"/>
    </row>
    <row r="4357" spans="1:5" x14ac:dyDescent="0.15">
      <c r="A4357" s="2"/>
      <c r="B4357" s="31"/>
      <c r="C4357" s="2"/>
      <c r="D4357" s="2"/>
      <c r="E4357" s="26"/>
    </row>
    <row r="4358" spans="1:5" x14ac:dyDescent="0.15">
      <c r="A4358" s="2"/>
      <c r="B4358" s="31"/>
      <c r="C4358" s="2"/>
      <c r="D4358" s="2"/>
      <c r="E4358" s="26"/>
    </row>
    <row r="4359" spans="1:5" x14ac:dyDescent="0.15">
      <c r="A4359" s="2"/>
      <c r="B4359" s="31"/>
      <c r="C4359" s="2"/>
      <c r="D4359" s="2"/>
      <c r="E4359" s="26"/>
    </row>
    <row r="4360" spans="1:5" x14ac:dyDescent="0.15">
      <c r="A4360" s="2"/>
      <c r="B4360" s="31"/>
      <c r="C4360" s="2"/>
      <c r="D4360" s="2"/>
      <c r="E4360" s="26"/>
    </row>
    <row r="4361" spans="1:5" x14ac:dyDescent="0.15">
      <c r="A4361" s="2"/>
      <c r="B4361" s="31"/>
      <c r="C4361" s="2"/>
      <c r="D4361" s="2"/>
      <c r="E4361" s="26"/>
    </row>
    <row r="4362" spans="1:5" x14ac:dyDescent="0.15">
      <c r="A4362" s="2"/>
      <c r="B4362" s="31"/>
      <c r="C4362" s="2"/>
      <c r="D4362" s="2"/>
      <c r="E4362" s="26"/>
    </row>
    <row r="4363" spans="1:5" x14ac:dyDescent="0.15">
      <c r="A4363" s="2"/>
      <c r="B4363" s="31"/>
      <c r="C4363" s="2"/>
      <c r="D4363" s="2"/>
      <c r="E4363" s="26"/>
    </row>
    <row r="4364" spans="1:5" x14ac:dyDescent="0.15">
      <c r="A4364" s="2"/>
      <c r="B4364" s="31"/>
      <c r="C4364" s="2"/>
      <c r="D4364" s="2"/>
      <c r="E4364" s="26"/>
    </row>
    <row r="4365" spans="1:5" x14ac:dyDescent="0.15">
      <c r="A4365" s="2"/>
      <c r="B4365" s="31"/>
      <c r="C4365" s="2"/>
      <c r="D4365" s="2"/>
      <c r="E4365" s="26"/>
    </row>
    <row r="4366" spans="1:5" x14ac:dyDescent="0.15">
      <c r="A4366" s="2"/>
      <c r="B4366" s="31"/>
      <c r="C4366" s="2"/>
      <c r="D4366" s="2"/>
      <c r="E4366" s="26"/>
    </row>
    <row r="4367" spans="1:5" x14ac:dyDescent="0.15">
      <c r="A4367" s="2"/>
      <c r="B4367" s="31"/>
      <c r="C4367" s="2"/>
      <c r="D4367" s="2"/>
      <c r="E4367" s="26"/>
    </row>
    <row r="4368" spans="1:5" x14ac:dyDescent="0.15">
      <c r="A4368" s="2"/>
      <c r="B4368" s="31"/>
      <c r="C4368" s="2"/>
      <c r="D4368" s="2"/>
      <c r="E4368" s="26"/>
    </row>
    <row r="4369" spans="1:5" x14ac:dyDescent="0.15">
      <c r="A4369" s="2"/>
      <c r="B4369" s="31"/>
      <c r="C4369" s="2"/>
      <c r="D4369" s="2"/>
      <c r="E4369" s="26"/>
    </row>
    <row r="4370" spans="1:5" x14ac:dyDescent="0.15">
      <c r="A4370" s="2"/>
      <c r="B4370" s="31"/>
      <c r="C4370" s="2"/>
      <c r="D4370" s="2"/>
      <c r="E4370" s="26"/>
    </row>
    <row r="4371" spans="1:5" x14ac:dyDescent="0.15">
      <c r="A4371" s="2"/>
      <c r="B4371" s="31"/>
      <c r="C4371" s="2"/>
      <c r="D4371" s="2"/>
      <c r="E4371" s="26"/>
    </row>
    <row r="4372" spans="1:5" x14ac:dyDescent="0.15">
      <c r="A4372" s="2"/>
      <c r="B4372" s="31"/>
      <c r="C4372" s="2"/>
      <c r="D4372" s="2"/>
      <c r="E4372" s="26"/>
    </row>
    <row r="4373" spans="1:5" x14ac:dyDescent="0.15">
      <c r="A4373" s="2"/>
      <c r="B4373" s="31"/>
      <c r="C4373" s="2"/>
      <c r="D4373" s="2"/>
      <c r="E4373" s="26"/>
    </row>
    <row r="4374" spans="1:5" x14ac:dyDescent="0.15">
      <c r="A4374" s="2"/>
      <c r="B4374" s="31"/>
      <c r="C4374" s="2"/>
      <c r="D4374" s="2"/>
      <c r="E4374" s="26"/>
    </row>
    <row r="4375" spans="1:5" x14ac:dyDescent="0.15">
      <c r="A4375" s="2"/>
      <c r="B4375" s="31"/>
      <c r="C4375" s="2"/>
      <c r="D4375" s="2"/>
      <c r="E4375" s="26"/>
    </row>
    <row r="4376" spans="1:5" x14ac:dyDescent="0.15">
      <c r="A4376" s="2"/>
      <c r="B4376" s="31"/>
      <c r="C4376" s="2"/>
      <c r="D4376" s="2"/>
      <c r="E4376" s="26"/>
    </row>
    <row r="4377" spans="1:5" x14ac:dyDescent="0.15">
      <c r="A4377" s="2"/>
      <c r="B4377" s="31"/>
      <c r="C4377" s="2"/>
      <c r="D4377" s="2"/>
      <c r="E4377" s="26"/>
    </row>
    <row r="4378" spans="1:5" x14ac:dyDescent="0.15">
      <c r="A4378" s="2"/>
      <c r="B4378" s="31"/>
      <c r="C4378" s="2"/>
      <c r="D4378" s="2"/>
      <c r="E4378" s="26"/>
    </row>
    <row r="4379" spans="1:5" x14ac:dyDescent="0.15">
      <c r="A4379" s="2"/>
      <c r="B4379" s="31"/>
      <c r="C4379" s="2"/>
      <c r="D4379" s="2"/>
      <c r="E4379" s="26"/>
    </row>
    <row r="4380" spans="1:5" x14ac:dyDescent="0.15">
      <c r="A4380" s="2"/>
      <c r="B4380" s="31"/>
      <c r="C4380" s="2"/>
      <c r="D4380" s="2"/>
      <c r="E4380" s="26"/>
    </row>
    <row r="4381" spans="1:5" x14ac:dyDescent="0.15">
      <c r="A4381" s="2"/>
      <c r="B4381" s="31"/>
      <c r="C4381" s="2"/>
      <c r="D4381" s="2"/>
      <c r="E4381" s="26"/>
    </row>
    <row r="4382" spans="1:5" x14ac:dyDescent="0.15">
      <c r="A4382" s="2"/>
      <c r="B4382" s="31"/>
      <c r="C4382" s="2"/>
      <c r="D4382" s="2"/>
      <c r="E4382" s="26"/>
    </row>
    <row r="4383" spans="1:5" x14ac:dyDescent="0.15">
      <c r="A4383" s="2"/>
      <c r="B4383" s="31"/>
      <c r="C4383" s="2"/>
      <c r="D4383" s="2"/>
      <c r="E4383" s="26"/>
    </row>
    <row r="4384" spans="1:5" x14ac:dyDescent="0.15">
      <c r="A4384" s="2"/>
      <c r="B4384" s="31"/>
      <c r="C4384" s="2"/>
      <c r="D4384" s="2"/>
      <c r="E4384" s="26"/>
    </row>
    <row r="4385" spans="1:5" x14ac:dyDescent="0.15">
      <c r="A4385" s="2"/>
      <c r="B4385" s="31"/>
      <c r="C4385" s="2"/>
      <c r="D4385" s="2"/>
      <c r="E4385" s="26"/>
    </row>
    <row r="4386" spans="1:5" x14ac:dyDescent="0.15">
      <c r="A4386" s="2"/>
      <c r="B4386" s="31"/>
      <c r="C4386" s="2"/>
      <c r="D4386" s="2"/>
      <c r="E4386" s="26"/>
    </row>
    <row r="4387" spans="1:5" x14ac:dyDescent="0.15">
      <c r="A4387" s="2"/>
      <c r="B4387" s="31"/>
      <c r="C4387" s="2"/>
      <c r="D4387" s="2"/>
      <c r="E4387" s="26"/>
    </row>
    <row r="4388" spans="1:5" x14ac:dyDescent="0.15">
      <c r="A4388" s="2"/>
      <c r="B4388" s="31"/>
      <c r="C4388" s="2"/>
      <c r="D4388" s="2"/>
      <c r="E4388" s="26"/>
    </row>
    <row r="4389" spans="1:5" x14ac:dyDescent="0.15">
      <c r="A4389" s="2"/>
      <c r="B4389" s="31"/>
      <c r="C4389" s="2"/>
      <c r="D4389" s="2"/>
      <c r="E4389" s="26"/>
    </row>
    <row r="4390" spans="1:5" x14ac:dyDescent="0.15">
      <c r="A4390" s="2"/>
      <c r="B4390" s="31"/>
      <c r="C4390" s="2"/>
      <c r="D4390" s="2"/>
      <c r="E4390" s="26"/>
    </row>
    <row r="4391" spans="1:5" x14ac:dyDescent="0.15">
      <c r="A4391" s="2"/>
      <c r="B4391" s="31"/>
      <c r="C4391" s="2"/>
      <c r="D4391" s="2"/>
      <c r="E4391" s="26"/>
    </row>
    <row r="4392" spans="1:5" x14ac:dyDescent="0.15">
      <c r="A4392" s="2"/>
      <c r="B4392" s="31"/>
      <c r="C4392" s="2"/>
      <c r="D4392" s="2"/>
      <c r="E4392" s="26"/>
    </row>
    <row r="4393" spans="1:5" x14ac:dyDescent="0.15">
      <c r="A4393" s="2"/>
      <c r="B4393" s="31"/>
      <c r="C4393" s="2"/>
      <c r="D4393" s="2"/>
      <c r="E4393" s="26"/>
    </row>
    <row r="4394" spans="1:5" x14ac:dyDescent="0.15">
      <c r="A4394" s="2"/>
      <c r="B4394" s="31"/>
      <c r="C4394" s="2"/>
      <c r="D4394" s="2"/>
      <c r="E4394" s="26"/>
    </row>
    <row r="4395" spans="1:5" x14ac:dyDescent="0.15">
      <c r="A4395" s="2"/>
      <c r="B4395" s="31"/>
      <c r="C4395" s="2"/>
      <c r="D4395" s="2"/>
      <c r="E4395" s="26"/>
    </row>
    <row r="4396" spans="1:5" x14ac:dyDescent="0.15">
      <c r="A4396" s="2"/>
      <c r="B4396" s="31"/>
      <c r="C4396" s="2"/>
      <c r="D4396" s="2"/>
      <c r="E4396" s="26"/>
    </row>
    <row r="4397" spans="1:5" x14ac:dyDescent="0.15">
      <c r="A4397" s="2"/>
      <c r="B4397" s="31"/>
      <c r="C4397" s="2"/>
      <c r="D4397" s="2"/>
      <c r="E4397" s="26"/>
    </row>
    <row r="4398" spans="1:5" x14ac:dyDescent="0.15">
      <c r="A4398" s="2"/>
      <c r="B4398" s="31"/>
      <c r="C4398" s="2"/>
      <c r="D4398" s="2"/>
      <c r="E4398" s="26"/>
    </row>
    <row r="4399" spans="1:5" x14ac:dyDescent="0.15">
      <c r="A4399" s="2"/>
      <c r="B4399" s="31"/>
      <c r="C4399" s="2"/>
      <c r="D4399" s="2"/>
      <c r="E4399" s="26"/>
    </row>
    <row r="4400" spans="1:5" x14ac:dyDescent="0.15">
      <c r="A4400" s="2"/>
      <c r="B4400" s="31"/>
      <c r="C4400" s="2"/>
      <c r="D4400" s="2"/>
      <c r="E4400" s="26"/>
    </row>
    <row r="4401" spans="1:5" x14ac:dyDescent="0.15">
      <c r="A4401" s="2"/>
      <c r="B4401" s="31"/>
      <c r="C4401" s="2"/>
      <c r="D4401" s="2"/>
      <c r="E4401" s="26"/>
    </row>
    <row r="4402" spans="1:5" x14ac:dyDescent="0.15">
      <c r="A4402" s="2"/>
      <c r="B4402" s="31"/>
      <c r="C4402" s="2"/>
      <c r="D4402" s="2"/>
      <c r="E4402" s="26"/>
    </row>
    <row r="4403" spans="1:5" x14ac:dyDescent="0.15">
      <c r="A4403" s="2"/>
      <c r="B4403" s="31"/>
      <c r="C4403" s="2"/>
      <c r="D4403" s="2"/>
      <c r="E4403" s="26"/>
    </row>
    <row r="4404" spans="1:5" x14ac:dyDescent="0.15">
      <c r="A4404" s="2"/>
      <c r="B4404" s="31"/>
      <c r="C4404" s="2"/>
      <c r="D4404" s="2"/>
      <c r="E4404" s="26"/>
    </row>
    <row r="4405" spans="1:5" x14ac:dyDescent="0.15">
      <c r="A4405" s="2"/>
      <c r="B4405" s="31"/>
      <c r="C4405" s="2"/>
      <c r="D4405" s="2"/>
      <c r="E4405" s="26"/>
    </row>
    <row r="4406" spans="1:5" x14ac:dyDescent="0.15">
      <c r="A4406" s="2"/>
      <c r="B4406" s="31"/>
      <c r="C4406" s="2"/>
      <c r="D4406" s="2"/>
      <c r="E4406" s="26"/>
    </row>
    <row r="4407" spans="1:5" x14ac:dyDescent="0.15">
      <c r="A4407" s="2"/>
      <c r="B4407" s="31"/>
      <c r="C4407" s="2"/>
      <c r="D4407" s="2"/>
      <c r="E4407" s="26"/>
    </row>
    <row r="4408" spans="1:5" x14ac:dyDescent="0.15">
      <c r="A4408" s="2"/>
      <c r="B4408" s="31"/>
      <c r="C4408" s="2"/>
      <c r="D4408" s="2"/>
      <c r="E4408" s="26"/>
    </row>
    <row r="4409" spans="1:5" x14ac:dyDescent="0.15">
      <c r="A4409" s="2"/>
      <c r="B4409" s="31"/>
      <c r="C4409" s="2"/>
      <c r="D4409" s="2"/>
      <c r="E4409" s="26"/>
    </row>
    <row r="4410" spans="1:5" x14ac:dyDescent="0.15">
      <c r="A4410" s="2"/>
      <c r="B4410" s="31"/>
      <c r="C4410" s="2"/>
      <c r="D4410" s="2"/>
      <c r="E4410" s="26"/>
    </row>
    <row r="4411" spans="1:5" x14ac:dyDescent="0.15">
      <c r="A4411" s="2"/>
      <c r="B4411" s="31"/>
      <c r="C4411" s="2"/>
      <c r="D4411" s="2"/>
      <c r="E4411" s="26"/>
    </row>
    <row r="4412" spans="1:5" x14ac:dyDescent="0.15">
      <c r="A4412" s="2"/>
      <c r="B4412" s="31"/>
      <c r="C4412" s="2"/>
      <c r="D4412" s="2"/>
      <c r="E4412" s="26"/>
    </row>
    <row r="4413" spans="1:5" x14ac:dyDescent="0.15">
      <c r="A4413" s="2"/>
      <c r="B4413" s="31"/>
      <c r="C4413" s="2"/>
      <c r="D4413" s="2"/>
      <c r="E4413" s="26"/>
    </row>
    <row r="4414" spans="1:5" x14ac:dyDescent="0.15">
      <c r="A4414" s="2"/>
      <c r="B4414" s="31"/>
      <c r="C4414" s="2"/>
      <c r="D4414" s="2"/>
      <c r="E4414" s="26"/>
    </row>
    <row r="4415" spans="1:5" x14ac:dyDescent="0.15">
      <c r="A4415" s="2"/>
      <c r="B4415" s="31"/>
      <c r="C4415" s="2"/>
      <c r="D4415" s="2"/>
      <c r="E4415" s="26"/>
    </row>
    <row r="4416" spans="1:5" x14ac:dyDescent="0.15">
      <c r="A4416" s="2"/>
      <c r="B4416" s="31"/>
      <c r="C4416" s="2"/>
      <c r="D4416" s="2"/>
      <c r="E4416" s="26"/>
    </row>
    <row r="4417" spans="1:5" x14ac:dyDescent="0.15">
      <c r="A4417" s="2"/>
      <c r="B4417" s="31"/>
      <c r="C4417" s="2"/>
      <c r="D4417" s="2"/>
      <c r="E4417" s="26"/>
    </row>
    <row r="4418" spans="1:5" x14ac:dyDescent="0.15">
      <c r="A4418" s="2"/>
      <c r="B4418" s="31"/>
      <c r="C4418" s="2"/>
      <c r="D4418" s="2"/>
      <c r="E4418" s="26"/>
    </row>
    <row r="4419" spans="1:5" x14ac:dyDescent="0.15">
      <c r="A4419" s="2"/>
      <c r="B4419" s="31"/>
      <c r="C4419" s="2"/>
      <c r="D4419" s="2"/>
      <c r="E4419" s="26"/>
    </row>
    <row r="4420" spans="1:5" x14ac:dyDescent="0.15">
      <c r="A4420" s="2"/>
      <c r="B4420" s="31"/>
      <c r="C4420" s="2"/>
      <c r="D4420" s="2"/>
      <c r="E4420" s="26"/>
    </row>
    <row r="4421" spans="1:5" x14ac:dyDescent="0.15">
      <c r="A4421" s="2"/>
      <c r="B4421" s="31"/>
      <c r="C4421" s="2"/>
      <c r="D4421" s="2"/>
      <c r="E4421" s="26"/>
    </row>
    <row r="4422" spans="1:5" x14ac:dyDescent="0.15">
      <c r="A4422" s="2"/>
      <c r="B4422" s="31"/>
      <c r="C4422" s="2"/>
      <c r="D4422" s="2"/>
      <c r="E4422" s="26"/>
    </row>
    <row r="4423" spans="1:5" x14ac:dyDescent="0.15">
      <c r="A4423" s="2"/>
      <c r="B4423" s="31"/>
      <c r="C4423" s="2"/>
      <c r="D4423" s="2"/>
      <c r="E4423" s="26"/>
    </row>
    <row r="4424" spans="1:5" x14ac:dyDescent="0.15">
      <c r="A4424" s="2"/>
      <c r="B4424" s="31"/>
      <c r="C4424" s="2"/>
      <c r="D4424" s="2"/>
      <c r="E4424" s="26"/>
    </row>
    <row r="4425" spans="1:5" x14ac:dyDescent="0.15">
      <c r="A4425" s="2"/>
      <c r="B4425" s="31"/>
      <c r="C4425" s="2"/>
      <c r="D4425" s="2"/>
      <c r="E4425" s="26"/>
    </row>
    <row r="4426" spans="1:5" x14ac:dyDescent="0.15">
      <c r="A4426" s="2"/>
      <c r="B4426" s="31"/>
      <c r="C4426" s="2"/>
      <c r="D4426" s="2"/>
      <c r="E4426" s="26"/>
    </row>
    <row r="4427" spans="1:5" x14ac:dyDescent="0.15">
      <c r="A4427" s="2"/>
      <c r="B4427" s="31"/>
      <c r="C4427" s="2"/>
      <c r="D4427" s="2"/>
      <c r="E4427" s="26"/>
    </row>
    <row r="4428" spans="1:5" x14ac:dyDescent="0.15">
      <c r="A4428" s="2"/>
      <c r="B4428" s="31"/>
      <c r="C4428" s="2"/>
      <c r="D4428" s="2"/>
      <c r="E4428" s="26"/>
    </row>
    <row r="4429" spans="1:5" x14ac:dyDescent="0.15">
      <c r="A4429" s="2"/>
      <c r="B4429" s="31"/>
      <c r="C4429" s="2"/>
      <c r="D4429" s="2"/>
      <c r="E4429" s="26"/>
    </row>
    <row r="4430" spans="1:5" x14ac:dyDescent="0.15">
      <c r="A4430" s="2"/>
      <c r="B4430" s="31"/>
      <c r="C4430" s="2"/>
      <c r="D4430" s="2"/>
      <c r="E4430" s="26"/>
    </row>
    <row r="4431" spans="1:5" x14ac:dyDescent="0.15">
      <c r="A4431" s="2"/>
      <c r="B4431" s="31"/>
      <c r="C4431" s="2"/>
      <c r="D4431" s="2"/>
      <c r="E4431" s="26"/>
    </row>
    <row r="4432" spans="1:5" x14ac:dyDescent="0.15">
      <c r="A4432" s="2"/>
      <c r="B4432" s="31"/>
      <c r="C4432" s="2"/>
      <c r="D4432" s="2"/>
      <c r="E4432" s="26"/>
    </row>
    <row r="4433" spans="1:5" x14ac:dyDescent="0.15">
      <c r="A4433" s="2"/>
      <c r="B4433" s="31"/>
      <c r="C4433" s="2"/>
      <c r="D4433" s="2"/>
      <c r="E4433" s="26"/>
    </row>
    <row r="4434" spans="1:5" x14ac:dyDescent="0.15">
      <c r="A4434" s="2"/>
      <c r="B4434" s="31"/>
      <c r="C4434" s="2"/>
      <c r="D4434" s="2"/>
      <c r="E4434" s="26"/>
    </row>
    <row r="4435" spans="1:5" x14ac:dyDescent="0.15">
      <c r="A4435" s="2"/>
      <c r="B4435" s="31"/>
      <c r="C4435" s="2"/>
      <c r="D4435" s="2"/>
      <c r="E4435" s="26"/>
    </row>
    <row r="4436" spans="1:5" x14ac:dyDescent="0.15">
      <c r="A4436" s="2"/>
      <c r="B4436" s="31"/>
      <c r="C4436" s="2"/>
      <c r="D4436" s="2"/>
      <c r="E4436" s="26"/>
    </row>
    <row r="4437" spans="1:5" x14ac:dyDescent="0.15">
      <c r="A4437" s="2"/>
      <c r="B4437" s="31"/>
      <c r="C4437" s="2"/>
      <c r="D4437" s="2"/>
      <c r="E4437" s="26"/>
    </row>
    <row r="4438" spans="1:5" x14ac:dyDescent="0.15">
      <c r="A4438" s="2"/>
      <c r="B4438" s="31"/>
      <c r="C4438" s="2"/>
      <c r="D4438" s="2"/>
      <c r="E4438" s="26"/>
    </row>
    <row r="4439" spans="1:5" x14ac:dyDescent="0.15">
      <c r="A4439" s="2"/>
      <c r="B4439" s="31"/>
      <c r="C4439" s="2"/>
      <c r="D4439" s="2"/>
      <c r="E4439" s="26"/>
    </row>
    <row r="4440" spans="1:5" x14ac:dyDescent="0.15">
      <c r="A4440" s="2"/>
      <c r="B4440" s="31"/>
      <c r="C4440" s="2"/>
      <c r="D4440" s="2"/>
      <c r="E4440" s="26"/>
    </row>
    <row r="4441" spans="1:5" x14ac:dyDescent="0.15">
      <c r="A4441" s="2"/>
      <c r="B4441" s="31"/>
      <c r="C4441" s="2"/>
      <c r="D4441" s="2"/>
      <c r="E4441" s="26"/>
    </row>
    <row r="4442" spans="1:5" x14ac:dyDescent="0.15">
      <c r="A4442" s="2"/>
      <c r="B4442" s="31"/>
      <c r="C4442" s="2"/>
      <c r="D4442" s="2"/>
      <c r="E4442" s="26"/>
    </row>
    <row r="4443" spans="1:5" x14ac:dyDescent="0.15">
      <c r="A4443" s="2"/>
      <c r="B4443" s="31"/>
      <c r="C4443" s="2"/>
      <c r="D4443" s="2"/>
      <c r="E4443" s="26"/>
    </row>
    <row r="4444" spans="1:5" x14ac:dyDescent="0.15">
      <c r="A4444" s="2"/>
      <c r="B4444" s="31"/>
      <c r="C4444" s="2"/>
      <c r="D4444" s="2"/>
      <c r="E4444" s="26"/>
    </row>
    <row r="4445" spans="1:5" x14ac:dyDescent="0.15">
      <c r="A4445" s="2"/>
      <c r="B4445" s="31"/>
      <c r="C4445" s="2"/>
      <c r="D4445" s="2"/>
      <c r="E4445" s="26"/>
    </row>
    <row r="4446" spans="1:5" x14ac:dyDescent="0.15">
      <c r="A4446" s="2"/>
      <c r="B4446" s="31"/>
      <c r="C4446" s="2"/>
      <c r="D4446" s="2"/>
      <c r="E4446" s="26"/>
    </row>
    <row r="4447" spans="1:5" x14ac:dyDescent="0.15">
      <c r="A4447" s="2"/>
      <c r="B4447" s="31"/>
      <c r="C4447" s="2"/>
      <c r="D4447" s="2"/>
      <c r="E4447" s="26"/>
    </row>
    <row r="4448" spans="1:5" x14ac:dyDescent="0.15">
      <c r="A4448" s="2"/>
      <c r="B4448" s="31"/>
      <c r="C4448" s="2"/>
      <c r="D4448" s="2"/>
      <c r="E4448" s="26"/>
    </row>
    <row r="4449" spans="1:5" x14ac:dyDescent="0.15">
      <c r="A4449" s="2"/>
      <c r="B4449" s="31"/>
      <c r="C4449" s="2"/>
      <c r="D4449" s="2"/>
      <c r="E4449" s="26"/>
    </row>
    <row r="4450" spans="1:5" x14ac:dyDescent="0.15">
      <c r="A4450" s="2"/>
      <c r="B4450" s="31"/>
      <c r="C4450" s="2"/>
      <c r="D4450" s="2"/>
      <c r="E4450" s="26"/>
    </row>
    <row r="4451" spans="1:5" x14ac:dyDescent="0.15">
      <c r="A4451" s="2"/>
      <c r="B4451" s="31"/>
      <c r="C4451" s="2"/>
      <c r="D4451" s="2"/>
      <c r="E4451" s="26"/>
    </row>
    <row r="4452" spans="1:5" x14ac:dyDescent="0.15">
      <c r="A4452" s="2"/>
      <c r="B4452" s="31"/>
      <c r="C4452" s="2"/>
      <c r="D4452" s="2"/>
      <c r="E4452" s="26"/>
    </row>
    <row r="4453" spans="1:5" x14ac:dyDescent="0.15">
      <c r="A4453" s="2"/>
      <c r="B4453" s="31"/>
      <c r="C4453" s="2"/>
      <c r="D4453" s="2"/>
      <c r="E4453" s="26"/>
    </row>
    <row r="4454" spans="1:5" x14ac:dyDescent="0.15">
      <c r="A4454" s="2"/>
      <c r="B4454" s="31"/>
      <c r="C4454" s="2"/>
      <c r="D4454" s="2"/>
      <c r="E4454" s="26"/>
    </row>
    <row r="4455" spans="1:5" x14ac:dyDescent="0.15">
      <c r="A4455" s="2"/>
      <c r="B4455" s="31"/>
      <c r="C4455" s="2"/>
      <c r="D4455" s="2"/>
      <c r="E4455" s="26"/>
    </row>
    <row r="4456" spans="1:5" x14ac:dyDescent="0.15">
      <c r="A4456" s="2"/>
      <c r="B4456" s="31"/>
      <c r="C4456" s="2"/>
      <c r="D4456" s="2"/>
      <c r="E4456" s="26"/>
    </row>
    <row r="4457" spans="1:5" x14ac:dyDescent="0.15">
      <c r="A4457" s="2"/>
      <c r="B4457" s="31"/>
      <c r="C4457" s="2"/>
      <c r="D4457" s="2"/>
      <c r="E4457" s="26"/>
    </row>
    <row r="4458" spans="1:5" x14ac:dyDescent="0.15">
      <c r="A4458" s="2"/>
      <c r="B4458" s="31"/>
      <c r="C4458" s="2"/>
      <c r="D4458" s="2"/>
      <c r="E4458" s="26"/>
    </row>
    <row r="4459" spans="1:5" x14ac:dyDescent="0.15">
      <c r="A4459" s="2"/>
      <c r="B4459" s="31"/>
      <c r="C4459" s="2"/>
      <c r="D4459" s="2"/>
      <c r="E4459" s="26"/>
    </row>
    <row r="4460" spans="1:5" x14ac:dyDescent="0.15">
      <c r="A4460" s="2"/>
      <c r="B4460" s="31"/>
      <c r="C4460" s="2"/>
      <c r="D4460" s="2"/>
      <c r="E4460" s="26"/>
    </row>
    <row r="4461" spans="1:5" x14ac:dyDescent="0.15">
      <c r="A4461" s="2"/>
      <c r="B4461" s="31"/>
      <c r="C4461" s="2"/>
      <c r="D4461" s="2"/>
      <c r="E4461" s="26"/>
    </row>
    <row r="4462" spans="1:5" x14ac:dyDescent="0.15">
      <c r="A4462" s="2"/>
      <c r="B4462" s="31"/>
      <c r="C4462" s="2"/>
      <c r="D4462" s="2"/>
      <c r="E4462" s="26"/>
    </row>
    <row r="4463" spans="1:5" x14ac:dyDescent="0.15">
      <c r="A4463" s="2"/>
      <c r="B4463" s="31"/>
      <c r="C4463" s="2"/>
      <c r="D4463" s="2"/>
      <c r="E4463" s="26"/>
    </row>
    <row r="4464" spans="1:5" x14ac:dyDescent="0.15">
      <c r="A4464" s="2"/>
      <c r="B4464" s="31"/>
      <c r="C4464" s="2"/>
      <c r="D4464" s="2"/>
      <c r="E4464" s="26"/>
    </row>
    <row r="4465" spans="1:5" x14ac:dyDescent="0.15">
      <c r="A4465" s="2"/>
      <c r="B4465" s="31"/>
      <c r="C4465" s="2"/>
      <c r="D4465" s="2"/>
      <c r="E4465" s="26"/>
    </row>
    <row r="4466" spans="1:5" x14ac:dyDescent="0.15">
      <c r="A4466" s="2"/>
      <c r="B4466" s="31"/>
      <c r="C4466" s="2"/>
      <c r="D4466" s="2"/>
      <c r="E4466" s="26"/>
    </row>
    <row r="4467" spans="1:5" x14ac:dyDescent="0.15">
      <c r="A4467" s="2"/>
      <c r="B4467" s="31"/>
      <c r="C4467" s="2"/>
      <c r="D4467" s="2"/>
      <c r="E4467" s="26"/>
    </row>
    <row r="4468" spans="1:5" x14ac:dyDescent="0.15">
      <c r="A4468" s="2"/>
      <c r="B4468" s="31"/>
      <c r="C4468" s="2"/>
      <c r="D4468" s="2"/>
      <c r="E4468" s="26"/>
    </row>
    <row r="4469" spans="1:5" x14ac:dyDescent="0.15">
      <c r="A4469" s="2"/>
      <c r="B4469" s="31"/>
      <c r="C4469" s="2"/>
      <c r="D4469" s="2"/>
      <c r="E4469" s="26"/>
    </row>
    <row r="4470" spans="1:5" x14ac:dyDescent="0.15">
      <c r="A4470" s="2"/>
      <c r="B4470" s="31"/>
      <c r="C4470" s="2"/>
      <c r="D4470" s="2"/>
      <c r="E4470" s="26"/>
    </row>
    <row r="4471" spans="1:5" x14ac:dyDescent="0.15">
      <c r="A4471" s="2"/>
      <c r="B4471" s="31"/>
      <c r="C4471" s="2"/>
      <c r="D4471" s="2"/>
      <c r="E4471" s="26"/>
    </row>
    <row r="4472" spans="1:5" x14ac:dyDescent="0.15">
      <c r="A4472" s="2"/>
      <c r="B4472" s="31"/>
      <c r="C4472" s="2"/>
      <c r="D4472" s="2"/>
      <c r="E4472" s="26"/>
    </row>
    <row r="4473" spans="1:5" x14ac:dyDescent="0.15">
      <c r="A4473" s="2"/>
      <c r="B4473" s="31"/>
      <c r="C4473" s="2"/>
      <c r="D4473" s="2"/>
      <c r="E4473" s="26"/>
    </row>
    <row r="4474" spans="1:5" x14ac:dyDescent="0.15">
      <c r="A4474" s="2"/>
      <c r="B4474" s="31"/>
      <c r="C4474" s="2"/>
      <c r="D4474" s="2"/>
      <c r="E4474" s="26"/>
    </row>
    <row r="4475" spans="1:5" x14ac:dyDescent="0.15">
      <c r="A4475" s="2"/>
      <c r="B4475" s="31"/>
      <c r="C4475" s="2"/>
      <c r="D4475" s="2"/>
      <c r="E4475" s="26"/>
    </row>
    <row r="4476" spans="1:5" x14ac:dyDescent="0.15">
      <c r="A4476" s="2"/>
      <c r="B4476" s="31"/>
      <c r="C4476" s="2"/>
      <c r="D4476" s="2"/>
      <c r="E4476" s="26"/>
    </row>
    <row r="4477" spans="1:5" x14ac:dyDescent="0.15">
      <c r="A4477" s="2"/>
      <c r="B4477" s="31"/>
      <c r="C4477" s="2"/>
      <c r="D4477" s="2"/>
      <c r="E4477" s="26"/>
    </row>
    <row r="4478" spans="1:5" x14ac:dyDescent="0.15">
      <c r="A4478" s="2"/>
      <c r="B4478" s="31"/>
      <c r="C4478" s="2"/>
      <c r="D4478" s="2"/>
      <c r="E4478" s="26"/>
    </row>
    <row r="4479" spans="1:5" x14ac:dyDescent="0.15">
      <c r="A4479" s="2"/>
      <c r="B4479" s="31"/>
      <c r="C4479" s="2"/>
      <c r="D4479" s="2"/>
      <c r="E4479" s="26"/>
    </row>
    <row r="4480" spans="1:5" x14ac:dyDescent="0.15">
      <c r="A4480" s="2"/>
      <c r="B4480" s="31"/>
      <c r="C4480" s="2"/>
      <c r="D4480" s="2"/>
      <c r="E4480" s="26"/>
    </row>
    <row r="4481" spans="1:5" x14ac:dyDescent="0.15">
      <c r="A4481" s="2"/>
      <c r="B4481" s="31"/>
      <c r="C4481" s="2"/>
      <c r="D4481" s="2"/>
      <c r="E4481" s="26"/>
    </row>
    <row r="4482" spans="1:5" x14ac:dyDescent="0.15">
      <c r="A4482" s="2"/>
      <c r="B4482" s="31"/>
      <c r="C4482" s="2"/>
      <c r="D4482" s="2"/>
      <c r="E4482" s="26"/>
    </row>
    <row r="4483" spans="1:5" x14ac:dyDescent="0.15">
      <c r="A4483" s="2"/>
      <c r="B4483" s="31"/>
      <c r="C4483" s="2"/>
      <c r="D4483" s="2"/>
      <c r="E4483" s="26"/>
    </row>
    <row r="4484" spans="1:5" x14ac:dyDescent="0.15">
      <c r="A4484" s="2"/>
      <c r="B4484" s="31"/>
      <c r="C4484" s="2"/>
      <c r="D4484" s="2"/>
      <c r="E4484" s="26"/>
    </row>
    <row r="4485" spans="1:5" x14ac:dyDescent="0.15">
      <c r="A4485" s="2"/>
      <c r="B4485" s="31"/>
      <c r="C4485" s="2"/>
      <c r="D4485" s="2"/>
      <c r="E4485" s="26"/>
    </row>
    <row r="4486" spans="1:5" x14ac:dyDescent="0.15">
      <c r="A4486" s="2"/>
      <c r="B4486" s="31"/>
      <c r="C4486" s="2"/>
      <c r="D4486" s="2"/>
      <c r="E4486" s="26"/>
    </row>
    <row r="4487" spans="1:5" x14ac:dyDescent="0.15">
      <c r="A4487" s="2"/>
      <c r="B4487" s="31"/>
      <c r="C4487" s="2"/>
      <c r="D4487" s="2"/>
      <c r="E4487" s="26"/>
    </row>
    <row r="4488" spans="1:5" x14ac:dyDescent="0.15">
      <c r="A4488" s="2"/>
      <c r="B4488" s="31"/>
      <c r="C4488" s="2"/>
      <c r="D4488" s="2"/>
      <c r="E4488" s="26"/>
    </row>
    <row r="4489" spans="1:5" x14ac:dyDescent="0.15">
      <c r="A4489" s="2"/>
      <c r="B4489" s="31"/>
      <c r="C4489" s="2"/>
      <c r="D4489" s="2"/>
      <c r="E4489" s="26"/>
    </row>
    <row r="4490" spans="1:5" x14ac:dyDescent="0.15">
      <c r="A4490" s="2"/>
      <c r="B4490" s="31"/>
      <c r="C4490" s="2"/>
      <c r="D4490" s="2"/>
      <c r="E4490" s="26"/>
    </row>
    <row r="4491" spans="1:5" x14ac:dyDescent="0.15">
      <c r="A4491" s="2"/>
      <c r="B4491" s="31"/>
      <c r="C4491" s="2"/>
      <c r="D4491" s="2"/>
      <c r="E4491" s="26"/>
    </row>
    <row r="4492" spans="1:5" x14ac:dyDescent="0.15">
      <c r="A4492" s="2"/>
      <c r="B4492" s="31"/>
      <c r="C4492" s="2"/>
      <c r="D4492" s="2"/>
      <c r="E4492" s="26"/>
    </row>
    <row r="4493" spans="1:5" x14ac:dyDescent="0.15">
      <c r="A4493" s="2"/>
      <c r="B4493" s="31"/>
      <c r="C4493" s="2"/>
      <c r="D4493" s="2"/>
      <c r="E4493" s="26"/>
    </row>
    <row r="4494" spans="1:5" x14ac:dyDescent="0.15">
      <c r="A4494" s="2"/>
      <c r="B4494" s="31"/>
      <c r="C4494" s="2"/>
      <c r="D4494" s="2"/>
      <c r="E4494" s="26"/>
    </row>
    <row r="4495" spans="1:5" x14ac:dyDescent="0.15">
      <c r="A4495" s="2"/>
      <c r="B4495" s="31"/>
      <c r="C4495" s="2"/>
      <c r="D4495" s="2"/>
      <c r="E4495" s="26"/>
    </row>
    <row r="4496" spans="1:5" x14ac:dyDescent="0.15">
      <c r="A4496" s="2"/>
      <c r="B4496" s="31"/>
      <c r="C4496" s="2"/>
      <c r="D4496" s="2"/>
      <c r="E4496" s="26"/>
    </row>
    <row r="4497" spans="1:5" x14ac:dyDescent="0.15">
      <c r="A4497" s="2"/>
      <c r="B4497" s="31"/>
      <c r="C4497" s="2"/>
      <c r="D4497" s="2"/>
      <c r="E4497" s="26"/>
    </row>
    <row r="4498" spans="1:5" x14ac:dyDescent="0.15">
      <c r="A4498" s="2"/>
      <c r="B4498" s="31"/>
      <c r="C4498" s="2"/>
      <c r="D4498" s="2"/>
      <c r="E4498" s="26"/>
    </row>
    <row r="4499" spans="1:5" x14ac:dyDescent="0.15">
      <c r="A4499" s="2"/>
      <c r="B4499" s="31"/>
      <c r="C4499" s="2"/>
      <c r="D4499" s="2"/>
      <c r="E4499" s="26"/>
    </row>
    <row r="4500" spans="1:5" x14ac:dyDescent="0.15">
      <c r="A4500" s="2"/>
      <c r="B4500" s="31"/>
      <c r="C4500" s="2"/>
      <c r="D4500" s="2"/>
      <c r="E4500" s="26"/>
    </row>
    <row r="4501" spans="1:5" x14ac:dyDescent="0.15">
      <c r="A4501" s="2"/>
      <c r="B4501" s="31"/>
      <c r="C4501" s="2"/>
      <c r="D4501" s="2"/>
      <c r="E4501" s="26"/>
    </row>
    <row r="4502" spans="1:5" x14ac:dyDescent="0.15">
      <c r="A4502" s="2"/>
      <c r="B4502" s="31"/>
      <c r="C4502" s="2"/>
      <c r="D4502" s="2"/>
      <c r="E4502" s="26"/>
    </row>
    <row r="4503" spans="1:5" x14ac:dyDescent="0.15">
      <c r="A4503" s="2"/>
      <c r="B4503" s="31"/>
      <c r="C4503" s="2"/>
      <c r="D4503" s="2"/>
      <c r="E4503" s="26"/>
    </row>
    <row r="4504" spans="1:5" x14ac:dyDescent="0.15">
      <c r="A4504" s="2"/>
      <c r="B4504" s="31"/>
      <c r="C4504" s="2"/>
      <c r="D4504" s="2"/>
      <c r="E4504" s="26"/>
    </row>
    <row r="4505" spans="1:5" x14ac:dyDescent="0.15">
      <c r="A4505" s="2"/>
      <c r="B4505" s="31"/>
      <c r="C4505" s="2"/>
      <c r="D4505" s="2"/>
      <c r="E4505" s="26"/>
    </row>
    <row r="4506" spans="1:5" x14ac:dyDescent="0.15">
      <c r="A4506" s="2"/>
      <c r="B4506" s="31"/>
      <c r="C4506" s="2"/>
      <c r="D4506" s="2"/>
      <c r="E4506" s="26"/>
    </row>
    <row r="4507" spans="1:5" x14ac:dyDescent="0.15">
      <c r="A4507" s="2"/>
      <c r="B4507" s="31"/>
      <c r="C4507" s="2"/>
      <c r="D4507" s="2"/>
      <c r="E4507" s="26"/>
    </row>
    <row r="4508" spans="1:5" x14ac:dyDescent="0.15">
      <c r="A4508" s="2"/>
      <c r="B4508" s="31"/>
      <c r="C4508" s="2"/>
      <c r="D4508" s="2"/>
      <c r="E4508" s="26"/>
    </row>
    <row r="4509" spans="1:5" x14ac:dyDescent="0.15">
      <c r="A4509" s="2"/>
      <c r="B4509" s="31"/>
      <c r="C4509" s="2"/>
      <c r="D4509" s="2"/>
      <c r="E4509" s="26"/>
    </row>
    <row r="4510" spans="1:5" x14ac:dyDescent="0.15">
      <c r="A4510" s="2"/>
      <c r="B4510" s="31"/>
      <c r="C4510" s="2"/>
      <c r="D4510" s="2"/>
      <c r="E4510" s="26"/>
    </row>
    <row r="4511" spans="1:5" x14ac:dyDescent="0.15">
      <c r="A4511" s="2"/>
      <c r="B4511" s="31"/>
      <c r="C4511" s="2"/>
      <c r="D4511" s="2"/>
      <c r="E4511" s="26"/>
    </row>
    <row r="4512" spans="1:5" x14ac:dyDescent="0.15">
      <c r="A4512" s="2"/>
      <c r="B4512" s="31"/>
      <c r="C4512" s="2"/>
      <c r="D4512" s="2"/>
      <c r="E4512" s="26"/>
    </row>
    <row r="4513" spans="1:5" x14ac:dyDescent="0.15">
      <c r="A4513" s="2"/>
      <c r="B4513" s="31"/>
      <c r="C4513" s="2"/>
      <c r="D4513" s="2"/>
      <c r="E4513" s="26"/>
    </row>
    <row r="4514" spans="1:5" x14ac:dyDescent="0.15">
      <c r="A4514" s="2"/>
      <c r="B4514" s="31"/>
      <c r="C4514" s="2"/>
      <c r="D4514" s="2"/>
      <c r="E4514" s="26"/>
    </row>
    <row r="4515" spans="1:5" x14ac:dyDescent="0.15">
      <c r="A4515" s="2"/>
      <c r="B4515" s="31"/>
      <c r="C4515" s="2"/>
      <c r="D4515" s="2"/>
      <c r="E4515" s="26"/>
    </row>
    <row r="4516" spans="1:5" x14ac:dyDescent="0.15">
      <c r="A4516" s="2"/>
      <c r="B4516" s="31"/>
      <c r="C4516" s="2"/>
      <c r="D4516" s="2"/>
      <c r="E4516" s="26"/>
    </row>
    <row r="4517" spans="1:5" x14ac:dyDescent="0.15">
      <c r="A4517" s="2"/>
      <c r="B4517" s="31"/>
      <c r="C4517" s="2"/>
      <c r="D4517" s="2"/>
      <c r="E4517" s="26"/>
    </row>
    <row r="4518" spans="1:5" x14ac:dyDescent="0.15">
      <c r="A4518" s="2"/>
      <c r="B4518" s="31"/>
      <c r="C4518" s="2"/>
      <c r="D4518" s="2"/>
      <c r="E4518" s="26"/>
    </row>
    <row r="4519" spans="1:5" x14ac:dyDescent="0.15">
      <c r="A4519" s="2"/>
      <c r="B4519" s="31"/>
      <c r="C4519" s="2"/>
      <c r="D4519" s="2"/>
      <c r="E4519" s="26"/>
    </row>
    <row r="4520" spans="1:5" x14ac:dyDescent="0.15">
      <c r="A4520" s="2"/>
      <c r="B4520" s="31"/>
      <c r="C4520" s="2"/>
      <c r="D4520" s="2"/>
      <c r="E4520" s="26"/>
    </row>
    <row r="4521" spans="1:5" x14ac:dyDescent="0.15">
      <c r="A4521" s="2"/>
      <c r="B4521" s="31"/>
      <c r="C4521" s="2"/>
      <c r="D4521" s="2"/>
      <c r="E4521" s="26"/>
    </row>
    <row r="4522" spans="1:5" x14ac:dyDescent="0.15">
      <c r="A4522" s="2"/>
      <c r="B4522" s="31"/>
      <c r="C4522" s="2"/>
      <c r="D4522" s="2"/>
      <c r="E4522" s="26"/>
    </row>
    <row r="4523" spans="1:5" x14ac:dyDescent="0.15">
      <c r="A4523" s="2"/>
      <c r="B4523" s="31"/>
      <c r="C4523" s="2"/>
      <c r="D4523" s="2"/>
      <c r="E4523" s="26"/>
    </row>
    <row r="4524" spans="1:5" x14ac:dyDescent="0.15">
      <c r="A4524" s="2"/>
      <c r="B4524" s="31"/>
      <c r="C4524" s="2"/>
      <c r="D4524" s="2"/>
      <c r="E4524" s="26"/>
    </row>
    <row r="4525" spans="1:5" x14ac:dyDescent="0.15">
      <c r="A4525" s="2"/>
      <c r="B4525" s="31"/>
      <c r="C4525" s="2"/>
      <c r="D4525" s="2"/>
      <c r="E4525" s="26"/>
    </row>
    <row r="4526" spans="1:5" x14ac:dyDescent="0.15">
      <c r="A4526" s="2"/>
      <c r="B4526" s="31"/>
      <c r="C4526" s="2"/>
      <c r="D4526" s="2"/>
      <c r="E4526" s="26"/>
    </row>
    <row r="4527" spans="1:5" x14ac:dyDescent="0.15">
      <c r="A4527" s="2"/>
      <c r="B4527" s="31"/>
      <c r="C4527" s="2"/>
      <c r="D4527" s="2"/>
      <c r="E4527" s="26"/>
    </row>
    <row r="4528" spans="1:5" x14ac:dyDescent="0.15">
      <c r="A4528" s="2"/>
      <c r="B4528" s="31"/>
      <c r="C4528" s="2"/>
      <c r="D4528" s="2"/>
      <c r="E4528" s="26"/>
    </row>
    <row r="4529" spans="1:5" x14ac:dyDescent="0.15">
      <c r="A4529" s="2"/>
      <c r="B4529" s="31"/>
      <c r="C4529" s="2"/>
      <c r="D4529" s="2"/>
      <c r="E4529" s="26"/>
    </row>
    <row r="4530" spans="1:5" x14ac:dyDescent="0.15">
      <c r="A4530" s="2"/>
      <c r="B4530" s="31"/>
      <c r="C4530" s="2"/>
      <c r="D4530" s="2"/>
      <c r="E4530" s="26"/>
    </row>
    <row r="4531" spans="1:5" x14ac:dyDescent="0.15">
      <c r="A4531" s="2"/>
      <c r="B4531" s="31"/>
      <c r="C4531" s="2"/>
      <c r="D4531" s="2"/>
      <c r="E4531" s="26"/>
    </row>
    <row r="4532" spans="1:5" x14ac:dyDescent="0.15">
      <c r="A4532" s="2"/>
      <c r="B4532" s="31"/>
      <c r="C4532" s="2"/>
      <c r="D4532" s="2"/>
      <c r="E4532" s="26"/>
    </row>
    <row r="4533" spans="1:5" x14ac:dyDescent="0.15">
      <c r="A4533" s="2"/>
      <c r="B4533" s="31"/>
      <c r="C4533" s="2"/>
      <c r="D4533" s="2"/>
      <c r="E4533" s="26"/>
    </row>
    <row r="4534" spans="1:5" x14ac:dyDescent="0.15">
      <c r="A4534" s="2"/>
      <c r="B4534" s="31"/>
      <c r="C4534" s="2"/>
      <c r="D4534" s="2"/>
      <c r="E4534" s="26"/>
    </row>
    <row r="4535" spans="1:5" x14ac:dyDescent="0.15">
      <c r="A4535" s="2"/>
      <c r="B4535" s="31"/>
      <c r="C4535" s="2"/>
      <c r="D4535" s="2"/>
      <c r="E4535" s="26"/>
    </row>
    <row r="4536" spans="1:5" x14ac:dyDescent="0.15">
      <c r="A4536" s="2"/>
      <c r="B4536" s="31"/>
      <c r="C4536" s="2"/>
      <c r="D4536" s="2"/>
      <c r="E4536" s="26"/>
    </row>
    <row r="4537" spans="1:5" x14ac:dyDescent="0.15">
      <c r="A4537" s="2"/>
      <c r="B4537" s="31"/>
      <c r="C4537" s="2"/>
      <c r="D4537" s="2"/>
      <c r="E4537" s="26"/>
    </row>
    <row r="4538" spans="1:5" x14ac:dyDescent="0.15">
      <c r="A4538" s="2"/>
      <c r="B4538" s="31"/>
      <c r="C4538" s="2"/>
      <c r="D4538" s="2"/>
      <c r="E4538" s="26"/>
    </row>
    <row r="4539" spans="1:5" x14ac:dyDescent="0.15">
      <c r="A4539" s="2"/>
      <c r="B4539" s="31"/>
      <c r="C4539" s="2"/>
      <c r="D4539" s="2"/>
      <c r="E4539" s="26"/>
    </row>
    <row r="4540" spans="1:5" x14ac:dyDescent="0.15">
      <c r="A4540" s="2"/>
      <c r="B4540" s="31"/>
      <c r="C4540" s="2"/>
      <c r="D4540" s="2"/>
      <c r="E4540" s="26"/>
    </row>
    <row r="4541" spans="1:5" x14ac:dyDescent="0.15">
      <c r="A4541" s="2"/>
      <c r="B4541" s="31"/>
      <c r="C4541" s="2"/>
      <c r="D4541" s="2"/>
      <c r="E4541" s="26"/>
    </row>
    <row r="4542" spans="1:5" x14ac:dyDescent="0.15">
      <c r="A4542" s="2"/>
      <c r="B4542" s="31"/>
      <c r="C4542" s="2"/>
      <c r="D4542" s="2"/>
      <c r="E4542" s="26"/>
    </row>
    <row r="4543" spans="1:5" x14ac:dyDescent="0.15">
      <c r="A4543" s="2"/>
      <c r="B4543" s="31"/>
      <c r="C4543" s="2"/>
      <c r="D4543" s="2"/>
      <c r="E4543" s="26"/>
    </row>
    <row r="4544" spans="1:5" x14ac:dyDescent="0.15">
      <c r="A4544" s="2"/>
      <c r="B4544" s="31"/>
      <c r="C4544" s="2"/>
      <c r="D4544" s="2"/>
      <c r="E4544" s="26"/>
    </row>
    <row r="4545" spans="1:5" x14ac:dyDescent="0.15">
      <c r="A4545" s="2"/>
      <c r="B4545" s="31"/>
      <c r="C4545" s="2"/>
      <c r="D4545" s="2"/>
      <c r="E4545" s="26"/>
    </row>
    <row r="4546" spans="1:5" x14ac:dyDescent="0.15">
      <c r="A4546" s="2"/>
      <c r="B4546" s="31"/>
      <c r="C4546" s="2"/>
      <c r="D4546" s="2"/>
      <c r="E4546" s="26"/>
    </row>
    <row r="4547" spans="1:5" x14ac:dyDescent="0.15">
      <c r="A4547" s="2"/>
      <c r="B4547" s="31"/>
      <c r="C4547" s="2"/>
      <c r="D4547" s="2"/>
      <c r="E4547" s="26"/>
    </row>
    <row r="4548" spans="1:5" x14ac:dyDescent="0.15">
      <c r="A4548" s="2"/>
      <c r="B4548" s="31"/>
      <c r="C4548" s="2"/>
      <c r="D4548" s="2"/>
      <c r="E4548" s="26"/>
    </row>
    <row r="4549" spans="1:5" x14ac:dyDescent="0.15">
      <c r="A4549" s="2"/>
      <c r="B4549" s="31"/>
      <c r="C4549" s="2"/>
      <c r="D4549" s="2"/>
      <c r="E4549" s="26"/>
    </row>
    <row r="4550" spans="1:5" x14ac:dyDescent="0.15">
      <c r="A4550" s="2"/>
      <c r="B4550" s="31"/>
      <c r="C4550" s="2"/>
      <c r="D4550" s="2"/>
      <c r="E4550" s="26"/>
    </row>
    <row r="4551" spans="1:5" x14ac:dyDescent="0.15">
      <c r="A4551" s="2"/>
      <c r="B4551" s="31"/>
      <c r="C4551" s="2"/>
      <c r="D4551" s="2"/>
      <c r="E4551" s="26"/>
    </row>
    <row r="4552" spans="1:5" x14ac:dyDescent="0.15">
      <c r="A4552" s="2"/>
      <c r="B4552" s="31"/>
      <c r="C4552" s="2"/>
      <c r="D4552" s="2"/>
      <c r="E4552" s="26"/>
    </row>
    <row r="4553" spans="1:5" x14ac:dyDescent="0.15">
      <c r="A4553" s="2"/>
      <c r="B4553" s="31"/>
      <c r="C4553" s="2"/>
      <c r="D4553" s="2"/>
      <c r="E4553" s="26"/>
    </row>
    <row r="4554" spans="1:5" x14ac:dyDescent="0.15">
      <c r="A4554" s="2"/>
      <c r="B4554" s="31"/>
      <c r="C4554" s="2"/>
      <c r="D4554" s="2"/>
      <c r="E4554" s="26"/>
    </row>
    <row r="4555" spans="1:5" x14ac:dyDescent="0.15">
      <c r="A4555" s="2"/>
      <c r="B4555" s="31"/>
      <c r="C4555" s="2"/>
      <c r="D4555" s="2"/>
      <c r="E4555" s="26"/>
    </row>
    <row r="4556" spans="1:5" x14ac:dyDescent="0.15">
      <c r="A4556" s="2"/>
      <c r="B4556" s="31"/>
      <c r="C4556" s="2"/>
      <c r="D4556" s="2"/>
      <c r="E4556" s="26"/>
    </row>
    <row r="4557" spans="1:5" x14ac:dyDescent="0.15">
      <c r="A4557" s="2"/>
      <c r="B4557" s="31"/>
      <c r="C4557" s="2"/>
      <c r="D4557" s="2"/>
      <c r="E4557" s="26"/>
    </row>
    <row r="4558" spans="1:5" x14ac:dyDescent="0.15">
      <c r="A4558" s="2"/>
      <c r="B4558" s="31"/>
      <c r="C4558" s="2"/>
      <c r="D4558" s="2"/>
      <c r="E4558" s="26"/>
    </row>
    <row r="4559" spans="1:5" x14ac:dyDescent="0.15">
      <c r="A4559" s="2"/>
      <c r="B4559" s="31"/>
      <c r="C4559" s="2"/>
      <c r="D4559" s="2"/>
      <c r="E4559" s="26"/>
    </row>
    <row r="4560" spans="1:5" x14ac:dyDescent="0.15">
      <c r="A4560" s="2"/>
      <c r="B4560" s="31"/>
      <c r="C4560" s="2"/>
      <c r="D4560" s="2"/>
      <c r="E4560" s="26"/>
    </row>
    <row r="4561" spans="1:5" x14ac:dyDescent="0.15">
      <c r="A4561" s="2"/>
      <c r="B4561" s="31"/>
      <c r="C4561" s="2"/>
      <c r="D4561" s="2"/>
      <c r="E4561" s="26"/>
    </row>
    <row r="4562" spans="1:5" x14ac:dyDescent="0.15">
      <c r="A4562" s="2"/>
      <c r="B4562" s="31"/>
      <c r="C4562" s="2"/>
      <c r="D4562" s="2"/>
      <c r="E4562" s="26"/>
    </row>
    <row r="4563" spans="1:5" x14ac:dyDescent="0.15">
      <c r="A4563" s="2"/>
      <c r="B4563" s="31"/>
      <c r="C4563" s="2"/>
      <c r="D4563" s="2"/>
      <c r="E4563" s="26"/>
    </row>
    <row r="4564" spans="1:5" x14ac:dyDescent="0.15">
      <c r="A4564" s="2"/>
      <c r="B4564" s="31"/>
      <c r="C4564" s="2"/>
      <c r="D4564" s="2"/>
      <c r="E4564" s="26"/>
    </row>
    <row r="4565" spans="1:5" x14ac:dyDescent="0.15">
      <c r="A4565" s="2"/>
      <c r="B4565" s="31"/>
      <c r="C4565" s="2"/>
      <c r="D4565" s="2"/>
      <c r="E4565" s="26"/>
    </row>
    <row r="4566" spans="1:5" x14ac:dyDescent="0.15">
      <c r="A4566" s="2"/>
      <c r="B4566" s="31"/>
      <c r="C4566" s="2"/>
      <c r="D4566" s="2"/>
      <c r="E4566" s="26"/>
    </row>
    <row r="4567" spans="1:5" x14ac:dyDescent="0.15">
      <c r="A4567" s="2"/>
      <c r="B4567" s="31"/>
      <c r="C4567" s="2"/>
      <c r="D4567" s="2"/>
      <c r="E4567" s="26"/>
    </row>
    <row r="4568" spans="1:5" x14ac:dyDescent="0.15">
      <c r="A4568" s="2"/>
      <c r="B4568" s="31"/>
      <c r="C4568" s="2"/>
      <c r="D4568" s="2"/>
      <c r="E4568" s="26"/>
    </row>
    <row r="4569" spans="1:5" x14ac:dyDescent="0.15">
      <c r="A4569" s="2"/>
      <c r="B4569" s="31"/>
      <c r="C4569" s="2"/>
      <c r="D4569" s="2"/>
      <c r="E4569" s="26"/>
    </row>
    <row r="4570" spans="1:5" x14ac:dyDescent="0.15">
      <c r="A4570" s="2"/>
      <c r="B4570" s="31"/>
      <c r="C4570" s="2"/>
      <c r="D4570" s="2"/>
      <c r="E4570" s="26"/>
    </row>
    <row r="4571" spans="1:5" x14ac:dyDescent="0.15">
      <c r="A4571" s="2"/>
      <c r="B4571" s="31"/>
      <c r="C4571" s="2"/>
      <c r="D4571" s="2"/>
      <c r="E4571" s="26"/>
    </row>
    <row r="4572" spans="1:5" x14ac:dyDescent="0.15">
      <c r="A4572" s="2"/>
      <c r="B4572" s="31"/>
      <c r="C4572" s="2"/>
      <c r="D4572" s="2"/>
      <c r="E4572" s="26"/>
    </row>
    <row r="4573" spans="1:5" x14ac:dyDescent="0.15">
      <c r="A4573" s="2"/>
      <c r="B4573" s="31"/>
      <c r="C4573" s="2"/>
      <c r="D4573" s="2"/>
      <c r="E4573" s="26"/>
    </row>
    <row r="4574" spans="1:5" x14ac:dyDescent="0.15">
      <c r="A4574" s="2"/>
      <c r="B4574" s="31"/>
      <c r="C4574" s="2"/>
      <c r="D4574" s="2"/>
      <c r="E4574" s="26"/>
    </row>
    <row r="4575" spans="1:5" x14ac:dyDescent="0.15">
      <c r="A4575" s="2"/>
      <c r="B4575" s="31"/>
      <c r="C4575" s="2"/>
      <c r="D4575" s="2"/>
      <c r="E4575" s="26"/>
    </row>
    <row r="4576" spans="1:5" x14ac:dyDescent="0.15">
      <c r="A4576" s="2"/>
      <c r="B4576" s="31"/>
      <c r="C4576" s="2"/>
      <c r="D4576" s="2"/>
      <c r="E4576" s="26"/>
    </row>
    <row r="4577" spans="1:5" x14ac:dyDescent="0.15">
      <c r="A4577" s="2"/>
      <c r="B4577" s="31"/>
      <c r="C4577" s="2"/>
      <c r="D4577" s="2"/>
      <c r="E4577" s="26"/>
    </row>
    <row r="4578" spans="1:5" x14ac:dyDescent="0.15">
      <c r="A4578" s="2"/>
      <c r="B4578" s="31"/>
      <c r="C4578" s="2"/>
      <c r="D4578" s="2"/>
      <c r="E4578" s="26"/>
    </row>
    <row r="4579" spans="1:5" x14ac:dyDescent="0.15">
      <c r="A4579" s="2"/>
      <c r="B4579" s="31"/>
      <c r="C4579" s="2"/>
      <c r="D4579" s="2"/>
      <c r="E4579" s="26"/>
    </row>
    <row r="4580" spans="1:5" x14ac:dyDescent="0.15">
      <c r="A4580" s="2"/>
      <c r="B4580" s="31"/>
      <c r="C4580" s="2"/>
      <c r="D4580" s="2"/>
      <c r="E4580" s="26"/>
    </row>
    <row r="4581" spans="1:5" x14ac:dyDescent="0.15">
      <c r="A4581" s="2"/>
      <c r="B4581" s="31"/>
      <c r="C4581" s="2"/>
      <c r="D4581" s="2"/>
      <c r="E4581" s="26"/>
    </row>
    <row r="4582" spans="1:5" x14ac:dyDescent="0.15">
      <c r="A4582" s="2"/>
      <c r="B4582" s="31"/>
      <c r="C4582" s="2"/>
      <c r="D4582" s="2"/>
      <c r="E4582" s="26"/>
    </row>
    <row r="4583" spans="1:5" x14ac:dyDescent="0.15">
      <c r="A4583" s="2"/>
      <c r="B4583" s="31"/>
      <c r="C4583" s="2"/>
      <c r="D4583" s="2"/>
      <c r="E4583" s="26"/>
    </row>
    <row r="4584" spans="1:5" x14ac:dyDescent="0.15">
      <c r="A4584" s="2"/>
      <c r="B4584" s="31"/>
      <c r="C4584" s="2"/>
      <c r="D4584" s="2"/>
      <c r="E4584" s="26"/>
    </row>
    <row r="4585" spans="1:5" x14ac:dyDescent="0.15">
      <c r="A4585" s="2"/>
      <c r="B4585" s="31"/>
      <c r="C4585" s="2"/>
      <c r="D4585" s="2"/>
      <c r="E4585" s="26"/>
    </row>
    <row r="4586" spans="1:5" x14ac:dyDescent="0.15">
      <c r="A4586" s="2"/>
      <c r="B4586" s="31"/>
      <c r="C4586" s="2"/>
      <c r="D4586" s="2"/>
      <c r="E4586" s="26"/>
    </row>
    <row r="4587" spans="1:5" x14ac:dyDescent="0.15">
      <c r="A4587" s="2"/>
      <c r="B4587" s="31"/>
      <c r="C4587" s="2"/>
      <c r="D4587" s="2"/>
      <c r="E4587" s="26"/>
    </row>
    <row r="4588" spans="1:5" x14ac:dyDescent="0.15">
      <c r="A4588" s="2"/>
      <c r="B4588" s="31"/>
      <c r="C4588" s="2"/>
      <c r="D4588" s="2"/>
      <c r="E4588" s="26"/>
    </row>
    <row r="4589" spans="1:5" x14ac:dyDescent="0.15">
      <c r="A4589" s="2"/>
      <c r="B4589" s="31"/>
      <c r="C4589" s="2"/>
      <c r="D4589" s="2"/>
      <c r="E4589" s="26"/>
    </row>
    <row r="4590" spans="1:5" x14ac:dyDescent="0.15">
      <c r="A4590" s="2"/>
      <c r="B4590" s="31"/>
      <c r="C4590" s="2"/>
      <c r="D4590" s="2"/>
      <c r="E4590" s="26"/>
    </row>
    <row r="4591" spans="1:5" x14ac:dyDescent="0.15">
      <c r="A4591" s="2"/>
      <c r="B4591" s="31"/>
      <c r="C4591" s="2"/>
      <c r="D4591" s="2"/>
      <c r="E4591" s="26"/>
    </row>
    <row r="4592" spans="1:5" x14ac:dyDescent="0.15">
      <c r="A4592" s="2"/>
      <c r="B4592" s="31"/>
      <c r="C4592" s="2"/>
      <c r="D4592" s="2"/>
      <c r="E4592" s="26"/>
    </row>
    <row r="4593" spans="1:5" x14ac:dyDescent="0.15">
      <c r="A4593" s="2"/>
      <c r="B4593" s="31"/>
      <c r="C4593" s="2"/>
      <c r="D4593" s="2"/>
      <c r="E4593" s="26"/>
    </row>
    <row r="4594" spans="1:5" x14ac:dyDescent="0.15">
      <c r="A4594" s="2"/>
      <c r="B4594" s="31"/>
      <c r="C4594" s="2"/>
      <c r="D4594" s="2"/>
      <c r="E4594" s="26"/>
    </row>
    <row r="4595" spans="1:5" x14ac:dyDescent="0.15">
      <c r="A4595" s="2"/>
      <c r="B4595" s="31"/>
      <c r="C4595" s="2"/>
      <c r="D4595" s="2"/>
      <c r="E4595" s="26"/>
    </row>
    <row r="4596" spans="1:5" x14ac:dyDescent="0.15">
      <c r="A4596" s="2"/>
      <c r="B4596" s="31"/>
      <c r="C4596" s="2"/>
      <c r="D4596" s="2"/>
      <c r="E4596" s="26"/>
    </row>
    <row r="4597" spans="1:5" x14ac:dyDescent="0.15">
      <c r="A4597" s="2"/>
      <c r="B4597" s="31"/>
      <c r="C4597" s="2"/>
      <c r="D4597" s="2"/>
      <c r="E4597" s="26"/>
    </row>
    <row r="4598" spans="1:5" x14ac:dyDescent="0.15">
      <c r="A4598" s="2"/>
      <c r="B4598" s="31"/>
      <c r="C4598" s="2"/>
      <c r="D4598" s="2"/>
      <c r="E4598" s="26"/>
    </row>
    <row r="4599" spans="1:5" x14ac:dyDescent="0.15">
      <c r="A4599" s="2"/>
      <c r="B4599" s="31"/>
      <c r="C4599" s="2"/>
      <c r="D4599" s="2"/>
      <c r="E4599" s="26"/>
    </row>
    <row r="4600" spans="1:5" x14ac:dyDescent="0.15">
      <c r="A4600" s="2"/>
      <c r="B4600" s="31"/>
      <c r="C4600" s="2"/>
      <c r="D4600" s="2"/>
      <c r="E4600" s="26"/>
    </row>
    <row r="4601" spans="1:5" x14ac:dyDescent="0.15">
      <c r="A4601" s="2"/>
      <c r="B4601" s="31"/>
      <c r="C4601" s="2"/>
      <c r="D4601" s="2"/>
      <c r="E4601" s="26"/>
    </row>
    <row r="4602" spans="1:5" x14ac:dyDescent="0.15">
      <c r="A4602" s="2"/>
      <c r="B4602" s="31"/>
      <c r="C4602" s="2"/>
      <c r="D4602" s="2"/>
      <c r="E4602" s="26"/>
    </row>
    <row r="4603" spans="1:5" x14ac:dyDescent="0.15">
      <c r="A4603" s="2"/>
      <c r="B4603" s="31"/>
      <c r="C4603" s="2"/>
      <c r="D4603" s="2"/>
      <c r="E4603" s="26"/>
    </row>
    <row r="4604" spans="1:5" x14ac:dyDescent="0.15">
      <c r="A4604" s="2"/>
      <c r="B4604" s="31"/>
      <c r="C4604" s="2"/>
      <c r="D4604" s="2"/>
      <c r="E4604" s="26"/>
    </row>
    <row r="4605" spans="1:5" x14ac:dyDescent="0.15">
      <c r="A4605" s="2"/>
      <c r="B4605" s="31"/>
      <c r="C4605" s="2"/>
      <c r="D4605" s="2"/>
      <c r="E4605" s="26"/>
    </row>
    <row r="4606" spans="1:5" x14ac:dyDescent="0.15">
      <c r="A4606" s="2"/>
      <c r="B4606" s="31"/>
      <c r="C4606" s="2"/>
      <c r="D4606" s="2"/>
      <c r="E4606" s="26"/>
    </row>
    <row r="4607" spans="1:5" x14ac:dyDescent="0.15">
      <c r="A4607" s="2"/>
      <c r="B4607" s="31"/>
      <c r="C4607" s="2"/>
      <c r="D4607" s="2"/>
      <c r="E4607" s="26"/>
    </row>
    <row r="4608" spans="1:5" x14ac:dyDescent="0.15">
      <c r="A4608" s="2"/>
      <c r="B4608" s="31"/>
      <c r="C4608" s="2"/>
      <c r="D4608" s="2"/>
      <c r="E4608" s="26"/>
    </row>
    <row r="4609" spans="1:5" x14ac:dyDescent="0.15">
      <c r="A4609" s="2"/>
      <c r="B4609" s="31"/>
      <c r="C4609" s="2"/>
      <c r="D4609" s="2"/>
      <c r="E4609" s="26"/>
    </row>
    <row r="4610" spans="1:5" x14ac:dyDescent="0.15">
      <c r="A4610" s="2"/>
      <c r="B4610" s="31"/>
      <c r="C4610" s="2"/>
      <c r="D4610" s="2"/>
      <c r="E4610" s="26"/>
    </row>
    <row r="4611" spans="1:5" x14ac:dyDescent="0.15">
      <c r="A4611" s="2"/>
      <c r="B4611" s="31"/>
      <c r="C4611" s="2"/>
      <c r="D4611" s="2"/>
      <c r="E4611" s="26"/>
    </row>
    <row r="4612" spans="1:5" x14ac:dyDescent="0.15">
      <c r="A4612" s="2"/>
      <c r="B4612" s="31"/>
      <c r="C4612" s="2"/>
      <c r="D4612" s="2"/>
      <c r="E4612" s="26"/>
    </row>
    <row r="4613" spans="1:5" x14ac:dyDescent="0.15">
      <c r="A4613" s="2"/>
      <c r="B4613" s="31"/>
      <c r="C4613" s="2"/>
      <c r="D4613" s="2"/>
      <c r="E4613" s="26"/>
    </row>
    <row r="4614" spans="1:5" x14ac:dyDescent="0.15">
      <c r="A4614" s="2"/>
      <c r="B4614" s="31"/>
      <c r="C4614" s="2"/>
      <c r="D4614" s="2"/>
      <c r="E4614" s="26"/>
    </row>
    <row r="4615" spans="1:5" x14ac:dyDescent="0.15">
      <c r="A4615" s="2"/>
      <c r="B4615" s="31"/>
      <c r="C4615" s="2"/>
      <c r="D4615" s="2"/>
      <c r="E4615" s="26"/>
    </row>
    <row r="4616" spans="1:5" x14ac:dyDescent="0.15">
      <c r="A4616" s="2"/>
      <c r="B4616" s="31"/>
      <c r="C4616" s="2"/>
      <c r="D4616" s="2"/>
      <c r="E4616" s="26"/>
    </row>
    <row r="4617" spans="1:5" x14ac:dyDescent="0.15">
      <c r="A4617" s="2"/>
      <c r="B4617" s="31"/>
      <c r="C4617" s="2"/>
      <c r="D4617" s="2"/>
      <c r="E4617" s="26"/>
    </row>
    <row r="4618" spans="1:5" x14ac:dyDescent="0.15">
      <c r="A4618" s="2"/>
      <c r="B4618" s="31"/>
      <c r="C4618" s="2"/>
      <c r="D4618" s="2"/>
      <c r="E4618" s="26"/>
    </row>
    <row r="4619" spans="1:5" x14ac:dyDescent="0.15">
      <c r="A4619" s="2"/>
      <c r="B4619" s="31"/>
      <c r="C4619" s="2"/>
      <c r="D4619" s="2"/>
      <c r="E4619" s="26"/>
    </row>
    <row r="4620" spans="1:5" x14ac:dyDescent="0.15">
      <c r="A4620" s="2"/>
      <c r="B4620" s="31"/>
      <c r="C4620" s="2"/>
      <c r="D4620" s="2"/>
      <c r="E4620" s="26"/>
    </row>
    <row r="4621" spans="1:5" x14ac:dyDescent="0.15">
      <c r="A4621" s="2"/>
      <c r="B4621" s="31"/>
      <c r="C4621" s="2"/>
      <c r="D4621" s="2"/>
      <c r="E4621" s="26"/>
    </row>
    <row r="4622" spans="1:5" x14ac:dyDescent="0.15">
      <c r="A4622" s="2"/>
      <c r="B4622" s="31"/>
      <c r="C4622" s="2"/>
      <c r="D4622" s="2"/>
      <c r="E4622" s="26"/>
    </row>
    <row r="4623" spans="1:5" x14ac:dyDescent="0.15">
      <c r="A4623" s="2"/>
      <c r="B4623" s="31"/>
      <c r="C4623" s="2"/>
      <c r="D4623" s="2"/>
      <c r="E4623" s="26"/>
    </row>
    <row r="4624" spans="1:5" x14ac:dyDescent="0.15">
      <c r="A4624" s="2"/>
      <c r="B4624" s="31"/>
      <c r="C4624" s="2"/>
      <c r="D4624" s="2"/>
      <c r="E4624" s="26"/>
    </row>
    <row r="4625" spans="1:5" x14ac:dyDescent="0.15">
      <c r="A4625" s="2"/>
      <c r="B4625" s="31"/>
      <c r="C4625" s="2"/>
      <c r="D4625" s="2"/>
      <c r="E4625" s="26"/>
    </row>
    <row r="4626" spans="1:5" x14ac:dyDescent="0.15">
      <c r="A4626" s="2"/>
      <c r="B4626" s="31"/>
      <c r="C4626" s="2"/>
      <c r="D4626" s="2"/>
      <c r="E4626" s="26"/>
    </row>
    <row r="4627" spans="1:5" x14ac:dyDescent="0.15">
      <c r="A4627" s="2"/>
      <c r="B4627" s="31"/>
      <c r="C4627" s="2"/>
      <c r="D4627" s="2"/>
      <c r="E4627" s="26"/>
    </row>
    <row r="4628" spans="1:5" x14ac:dyDescent="0.15">
      <c r="A4628" s="2"/>
      <c r="B4628" s="31"/>
      <c r="C4628" s="2"/>
      <c r="D4628" s="2"/>
      <c r="E4628" s="26"/>
    </row>
    <row r="4629" spans="1:5" x14ac:dyDescent="0.15">
      <c r="A4629" s="2"/>
      <c r="B4629" s="31"/>
      <c r="C4629" s="2"/>
      <c r="D4629" s="2"/>
      <c r="E4629" s="26"/>
    </row>
    <row r="4630" spans="1:5" x14ac:dyDescent="0.15">
      <c r="A4630" s="2"/>
      <c r="B4630" s="31"/>
      <c r="C4630" s="2"/>
      <c r="D4630" s="2"/>
      <c r="E4630" s="26"/>
    </row>
    <row r="4631" spans="1:5" x14ac:dyDescent="0.15">
      <c r="A4631" s="2"/>
      <c r="B4631" s="31"/>
      <c r="C4631" s="2"/>
      <c r="D4631" s="2"/>
      <c r="E4631" s="26"/>
    </row>
    <row r="4632" spans="1:5" x14ac:dyDescent="0.15">
      <c r="A4632" s="2"/>
      <c r="B4632" s="31"/>
      <c r="C4632" s="2"/>
      <c r="D4632" s="2"/>
      <c r="E4632" s="26"/>
    </row>
    <row r="4633" spans="1:5" x14ac:dyDescent="0.15">
      <c r="A4633" s="2"/>
      <c r="B4633" s="31"/>
      <c r="C4633" s="2"/>
      <c r="D4633" s="2"/>
      <c r="E4633" s="26"/>
    </row>
    <row r="4634" spans="1:5" x14ac:dyDescent="0.15">
      <c r="A4634" s="2"/>
      <c r="B4634" s="31"/>
      <c r="C4634" s="2"/>
      <c r="D4634" s="2"/>
      <c r="E4634" s="26"/>
    </row>
    <row r="4635" spans="1:5" x14ac:dyDescent="0.15">
      <c r="A4635" s="2"/>
      <c r="B4635" s="31"/>
      <c r="C4635" s="2"/>
      <c r="D4635" s="2"/>
      <c r="E4635" s="26"/>
    </row>
    <row r="4636" spans="1:5" x14ac:dyDescent="0.15">
      <c r="A4636" s="2"/>
      <c r="B4636" s="31"/>
      <c r="C4636" s="2"/>
      <c r="D4636" s="2"/>
      <c r="E4636" s="26"/>
    </row>
    <row r="4637" spans="1:5" x14ac:dyDescent="0.15">
      <c r="A4637" s="2"/>
      <c r="B4637" s="31"/>
      <c r="C4637" s="2"/>
      <c r="D4637" s="2"/>
      <c r="E4637" s="26"/>
    </row>
    <row r="4638" spans="1:5" x14ac:dyDescent="0.15">
      <c r="A4638" s="2"/>
      <c r="B4638" s="31"/>
      <c r="C4638" s="2"/>
      <c r="D4638" s="2"/>
      <c r="E4638" s="26"/>
    </row>
    <row r="4639" spans="1:5" x14ac:dyDescent="0.15">
      <c r="A4639" s="2"/>
      <c r="B4639" s="31"/>
      <c r="C4639" s="2"/>
      <c r="D4639" s="2"/>
      <c r="E4639" s="26"/>
    </row>
    <row r="4640" spans="1:5" x14ac:dyDescent="0.15">
      <c r="A4640" s="2"/>
      <c r="B4640" s="31"/>
      <c r="C4640" s="2"/>
      <c r="D4640" s="2"/>
      <c r="E4640" s="26"/>
    </row>
    <row r="4641" spans="1:5" x14ac:dyDescent="0.15">
      <c r="A4641" s="2"/>
      <c r="B4641" s="31"/>
      <c r="C4641" s="2"/>
      <c r="D4641" s="2"/>
      <c r="E4641" s="26"/>
    </row>
    <row r="4642" spans="1:5" x14ac:dyDescent="0.15">
      <c r="A4642" s="2"/>
      <c r="B4642" s="31"/>
      <c r="C4642" s="2"/>
      <c r="D4642" s="2"/>
      <c r="E4642" s="26"/>
    </row>
    <row r="4643" spans="1:5" x14ac:dyDescent="0.15">
      <c r="A4643" s="2"/>
      <c r="B4643" s="31"/>
      <c r="C4643" s="2"/>
      <c r="D4643" s="2"/>
      <c r="E4643" s="26"/>
    </row>
    <row r="4644" spans="1:5" x14ac:dyDescent="0.15">
      <c r="A4644" s="2"/>
      <c r="B4644" s="31"/>
      <c r="C4644" s="2"/>
      <c r="D4644" s="2"/>
      <c r="E4644" s="26"/>
    </row>
    <row r="4645" spans="1:5" x14ac:dyDescent="0.15">
      <c r="A4645" s="2"/>
      <c r="B4645" s="31"/>
      <c r="C4645" s="2"/>
      <c r="D4645" s="2"/>
      <c r="E4645" s="26"/>
    </row>
    <row r="4646" spans="1:5" x14ac:dyDescent="0.15">
      <c r="A4646" s="2"/>
      <c r="B4646" s="31"/>
      <c r="C4646" s="2"/>
      <c r="D4646" s="2"/>
      <c r="E4646" s="26"/>
    </row>
    <row r="4647" spans="1:5" x14ac:dyDescent="0.15">
      <c r="A4647" s="2"/>
      <c r="B4647" s="31"/>
      <c r="C4647" s="2"/>
      <c r="D4647" s="2"/>
      <c r="E4647" s="26"/>
    </row>
    <row r="4648" spans="1:5" x14ac:dyDescent="0.15">
      <c r="A4648" s="2"/>
      <c r="B4648" s="31"/>
      <c r="C4648" s="2"/>
      <c r="D4648" s="2"/>
      <c r="E4648" s="26"/>
    </row>
    <row r="4649" spans="1:5" x14ac:dyDescent="0.15">
      <c r="A4649" s="2"/>
      <c r="B4649" s="31"/>
      <c r="C4649" s="2"/>
      <c r="D4649" s="2"/>
      <c r="E4649" s="26"/>
    </row>
    <row r="4650" spans="1:5" x14ac:dyDescent="0.15">
      <c r="A4650" s="2"/>
      <c r="B4650" s="31"/>
      <c r="C4650" s="2"/>
      <c r="D4650" s="2"/>
      <c r="E4650" s="26"/>
    </row>
    <row r="4651" spans="1:5" x14ac:dyDescent="0.15">
      <c r="A4651" s="2"/>
      <c r="B4651" s="31"/>
      <c r="C4651" s="2"/>
      <c r="D4651" s="2"/>
      <c r="E4651" s="26"/>
    </row>
    <row r="4652" spans="1:5" x14ac:dyDescent="0.15">
      <c r="A4652" s="2"/>
      <c r="B4652" s="31"/>
      <c r="C4652" s="2"/>
      <c r="D4652" s="2"/>
      <c r="E4652" s="26"/>
    </row>
    <row r="4653" spans="1:5" x14ac:dyDescent="0.15">
      <c r="A4653" s="2"/>
      <c r="B4653" s="31"/>
      <c r="C4653" s="2"/>
      <c r="D4653" s="2"/>
      <c r="E4653" s="26"/>
    </row>
    <row r="4654" spans="1:5" x14ac:dyDescent="0.15">
      <c r="A4654" s="2"/>
      <c r="B4654" s="31"/>
      <c r="C4654" s="2"/>
      <c r="D4654" s="2"/>
      <c r="E4654" s="26"/>
    </row>
    <row r="4655" spans="1:5" x14ac:dyDescent="0.15">
      <c r="A4655" s="2"/>
      <c r="B4655" s="31"/>
      <c r="C4655" s="2"/>
      <c r="D4655" s="2"/>
      <c r="E4655" s="26"/>
    </row>
    <row r="4656" spans="1:5" x14ac:dyDescent="0.15">
      <c r="A4656" s="2"/>
      <c r="B4656" s="31"/>
      <c r="C4656" s="2"/>
      <c r="D4656" s="2"/>
      <c r="E4656" s="26"/>
    </row>
    <row r="4657" spans="1:5" x14ac:dyDescent="0.15">
      <c r="A4657" s="2"/>
      <c r="B4657" s="31"/>
      <c r="C4657" s="2"/>
      <c r="D4657" s="2"/>
      <c r="E4657" s="26"/>
    </row>
    <row r="4658" spans="1:5" x14ac:dyDescent="0.15">
      <c r="A4658" s="2"/>
      <c r="B4658" s="31"/>
      <c r="C4658" s="2"/>
      <c r="D4658" s="2"/>
      <c r="E4658" s="26"/>
    </row>
    <row r="4659" spans="1:5" x14ac:dyDescent="0.15">
      <c r="A4659" s="2"/>
      <c r="B4659" s="31"/>
      <c r="C4659" s="2"/>
      <c r="D4659" s="2"/>
      <c r="E4659" s="26"/>
    </row>
    <row r="4660" spans="1:5" x14ac:dyDescent="0.15">
      <c r="A4660" s="2"/>
      <c r="B4660" s="31"/>
      <c r="C4660" s="2"/>
      <c r="D4660" s="2"/>
      <c r="E4660" s="26"/>
    </row>
    <row r="4661" spans="1:5" x14ac:dyDescent="0.15">
      <c r="A4661" s="2"/>
      <c r="B4661" s="31"/>
      <c r="C4661" s="2"/>
      <c r="D4661" s="2"/>
      <c r="E4661" s="26"/>
    </row>
    <row r="4662" spans="1:5" x14ac:dyDescent="0.15">
      <c r="A4662" s="2"/>
      <c r="B4662" s="31"/>
      <c r="C4662" s="2"/>
      <c r="D4662" s="2"/>
      <c r="E4662" s="26"/>
    </row>
    <row r="4663" spans="1:5" x14ac:dyDescent="0.15">
      <c r="A4663" s="2"/>
      <c r="B4663" s="31"/>
      <c r="C4663" s="2"/>
      <c r="D4663" s="2"/>
      <c r="E4663" s="26"/>
    </row>
    <row r="4664" spans="1:5" x14ac:dyDescent="0.15">
      <c r="A4664" s="2"/>
      <c r="B4664" s="31"/>
      <c r="C4664" s="2"/>
      <c r="D4664" s="2"/>
      <c r="E4664" s="26"/>
    </row>
    <row r="4665" spans="1:5" x14ac:dyDescent="0.15">
      <c r="A4665" s="2"/>
      <c r="B4665" s="31"/>
      <c r="C4665" s="2"/>
      <c r="D4665" s="2"/>
      <c r="E4665" s="26"/>
    </row>
    <row r="4666" spans="1:5" x14ac:dyDescent="0.15">
      <c r="A4666" s="2"/>
      <c r="B4666" s="31"/>
      <c r="C4666" s="2"/>
      <c r="D4666" s="2"/>
      <c r="E4666" s="26"/>
    </row>
    <row r="4667" spans="1:5" x14ac:dyDescent="0.15">
      <c r="A4667" s="2"/>
      <c r="B4667" s="31"/>
      <c r="C4667" s="2"/>
      <c r="D4667" s="2"/>
      <c r="E4667" s="26"/>
    </row>
    <row r="4668" spans="1:5" x14ac:dyDescent="0.15">
      <c r="A4668" s="2"/>
      <c r="B4668" s="31"/>
      <c r="C4668" s="2"/>
      <c r="D4668" s="2"/>
      <c r="E4668" s="26"/>
    </row>
    <row r="4669" spans="1:5" x14ac:dyDescent="0.15">
      <c r="A4669" s="2"/>
      <c r="B4669" s="31"/>
      <c r="C4669" s="2"/>
      <c r="D4669" s="2"/>
      <c r="E4669" s="26"/>
    </row>
    <row r="4670" spans="1:5" x14ac:dyDescent="0.15">
      <c r="A4670" s="2"/>
      <c r="B4670" s="31"/>
      <c r="C4670" s="2"/>
      <c r="D4670" s="2"/>
      <c r="E4670" s="26"/>
    </row>
    <row r="4671" spans="1:5" x14ac:dyDescent="0.15">
      <c r="A4671" s="2"/>
      <c r="B4671" s="31"/>
      <c r="C4671" s="2"/>
      <c r="D4671" s="2"/>
      <c r="E4671" s="26"/>
    </row>
    <row r="4672" spans="1:5" x14ac:dyDescent="0.15">
      <c r="A4672" s="2"/>
      <c r="B4672" s="31"/>
      <c r="C4672" s="2"/>
      <c r="D4672" s="2"/>
      <c r="E4672" s="26"/>
    </row>
    <row r="4673" spans="1:5" x14ac:dyDescent="0.15">
      <c r="A4673" s="2"/>
      <c r="B4673" s="31"/>
      <c r="C4673" s="2"/>
      <c r="D4673" s="2"/>
      <c r="E4673" s="26"/>
    </row>
    <row r="4674" spans="1:5" x14ac:dyDescent="0.15">
      <c r="A4674" s="2"/>
      <c r="B4674" s="31"/>
      <c r="C4674" s="2"/>
      <c r="D4674" s="2"/>
      <c r="E4674" s="26"/>
    </row>
    <row r="4675" spans="1:5" x14ac:dyDescent="0.15">
      <c r="A4675" s="2"/>
      <c r="B4675" s="31"/>
      <c r="C4675" s="2"/>
      <c r="D4675" s="2"/>
      <c r="E4675" s="26"/>
    </row>
    <row r="4676" spans="1:5" x14ac:dyDescent="0.15">
      <c r="A4676" s="2"/>
      <c r="B4676" s="31"/>
      <c r="C4676" s="2"/>
      <c r="D4676" s="2"/>
      <c r="E4676" s="26"/>
    </row>
    <row r="4677" spans="1:5" x14ac:dyDescent="0.15">
      <c r="A4677" s="2"/>
      <c r="B4677" s="31"/>
      <c r="C4677" s="2"/>
      <c r="D4677" s="2"/>
      <c r="E4677" s="26"/>
    </row>
    <row r="4678" spans="1:5" x14ac:dyDescent="0.15">
      <c r="A4678" s="2"/>
      <c r="B4678" s="31"/>
      <c r="C4678" s="2"/>
      <c r="D4678" s="2"/>
      <c r="E4678" s="26"/>
    </row>
    <row r="4679" spans="1:5" x14ac:dyDescent="0.15">
      <c r="A4679" s="2"/>
      <c r="B4679" s="31"/>
      <c r="C4679" s="2"/>
      <c r="D4679" s="2"/>
      <c r="E4679" s="26"/>
    </row>
    <row r="4680" spans="1:5" x14ac:dyDescent="0.15">
      <c r="A4680" s="2"/>
      <c r="B4680" s="31"/>
      <c r="C4680" s="2"/>
      <c r="D4680" s="2"/>
      <c r="E4680" s="26"/>
    </row>
    <row r="4681" spans="1:5" x14ac:dyDescent="0.15">
      <c r="A4681" s="2"/>
      <c r="B4681" s="31"/>
      <c r="C4681" s="2"/>
      <c r="D4681" s="2"/>
      <c r="E4681" s="26"/>
    </row>
    <row r="4682" spans="1:5" x14ac:dyDescent="0.15">
      <c r="A4682" s="2"/>
      <c r="B4682" s="31"/>
      <c r="C4682" s="2"/>
      <c r="D4682" s="2"/>
      <c r="E4682" s="26"/>
    </row>
    <row r="4683" spans="1:5" x14ac:dyDescent="0.15">
      <c r="A4683" s="2"/>
      <c r="B4683" s="31"/>
      <c r="C4683" s="2"/>
      <c r="D4683" s="2"/>
      <c r="E4683" s="26"/>
    </row>
    <row r="4684" spans="1:5" x14ac:dyDescent="0.15">
      <c r="A4684" s="2"/>
      <c r="B4684" s="31"/>
      <c r="C4684" s="2"/>
      <c r="D4684" s="2"/>
      <c r="E4684" s="26"/>
    </row>
    <row r="4685" spans="1:5" x14ac:dyDescent="0.15">
      <c r="A4685" s="2"/>
      <c r="B4685" s="31"/>
      <c r="C4685" s="2"/>
      <c r="D4685" s="2"/>
      <c r="E4685" s="26"/>
    </row>
    <row r="4686" spans="1:5" x14ac:dyDescent="0.15">
      <c r="A4686" s="2"/>
      <c r="B4686" s="31"/>
      <c r="C4686" s="2"/>
      <c r="D4686" s="2"/>
      <c r="E4686" s="26"/>
    </row>
    <row r="4687" spans="1:5" x14ac:dyDescent="0.15">
      <c r="A4687" s="2"/>
      <c r="B4687" s="31"/>
      <c r="C4687" s="2"/>
      <c r="D4687" s="2"/>
      <c r="E4687" s="26"/>
    </row>
    <row r="4688" spans="1:5" x14ac:dyDescent="0.15">
      <c r="A4688" s="2"/>
      <c r="B4688" s="31"/>
      <c r="C4688" s="2"/>
      <c r="D4688" s="2"/>
      <c r="E4688" s="26"/>
    </row>
    <row r="4689" spans="1:5" x14ac:dyDescent="0.15">
      <c r="A4689" s="2"/>
      <c r="B4689" s="31"/>
      <c r="C4689" s="2"/>
      <c r="D4689" s="2"/>
      <c r="E4689" s="26"/>
    </row>
    <row r="4690" spans="1:5" x14ac:dyDescent="0.15">
      <c r="A4690" s="2"/>
      <c r="B4690" s="31"/>
      <c r="C4690" s="2"/>
      <c r="D4690" s="2"/>
      <c r="E4690" s="26"/>
    </row>
    <row r="4691" spans="1:5" x14ac:dyDescent="0.15">
      <c r="A4691" s="2"/>
      <c r="B4691" s="31"/>
      <c r="C4691" s="2"/>
      <c r="D4691" s="2"/>
      <c r="E4691" s="26"/>
    </row>
    <row r="4692" spans="1:5" x14ac:dyDescent="0.15">
      <c r="A4692" s="2"/>
      <c r="B4692" s="31"/>
      <c r="C4692" s="2"/>
      <c r="D4692" s="2"/>
      <c r="E4692" s="26"/>
    </row>
    <row r="4693" spans="1:5" x14ac:dyDescent="0.15">
      <c r="A4693" s="2"/>
      <c r="B4693" s="31"/>
      <c r="C4693" s="2"/>
      <c r="D4693" s="2"/>
      <c r="E4693" s="26"/>
    </row>
    <row r="4694" spans="1:5" x14ac:dyDescent="0.15">
      <c r="A4694" s="2"/>
      <c r="B4694" s="31"/>
      <c r="C4694" s="2"/>
      <c r="D4694" s="2"/>
      <c r="E4694" s="26"/>
    </row>
    <row r="4695" spans="1:5" x14ac:dyDescent="0.15">
      <c r="A4695" s="2"/>
      <c r="B4695" s="31"/>
      <c r="C4695" s="2"/>
      <c r="D4695" s="2"/>
      <c r="E4695" s="26"/>
    </row>
    <row r="4696" spans="1:5" x14ac:dyDescent="0.15">
      <c r="A4696" s="2"/>
      <c r="B4696" s="31"/>
      <c r="C4696" s="2"/>
      <c r="D4696" s="2"/>
      <c r="E4696" s="26"/>
    </row>
    <row r="4697" spans="1:5" x14ac:dyDescent="0.15">
      <c r="A4697" s="2"/>
      <c r="B4697" s="31"/>
      <c r="C4697" s="2"/>
      <c r="D4697" s="2"/>
      <c r="E4697" s="26"/>
    </row>
    <row r="4698" spans="1:5" x14ac:dyDescent="0.15">
      <c r="A4698" s="2"/>
      <c r="B4698" s="31"/>
      <c r="C4698" s="2"/>
      <c r="D4698" s="2"/>
      <c r="E4698" s="26"/>
    </row>
    <row r="4699" spans="1:5" x14ac:dyDescent="0.15">
      <c r="A4699" s="2"/>
      <c r="B4699" s="31"/>
      <c r="C4699" s="2"/>
      <c r="D4699" s="2"/>
      <c r="E4699" s="26"/>
    </row>
    <row r="4700" spans="1:5" x14ac:dyDescent="0.15">
      <c r="A4700" s="2"/>
      <c r="B4700" s="31"/>
      <c r="C4700" s="2"/>
      <c r="D4700" s="2"/>
      <c r="E4700" s="26"/>
    </row>
    <row r="4701" spans="1:5" x14ac:dyDescent="0.15">
      <c r="A4701" s="2"/>
      <c r="B4701" s="31"/>
      <c r="C4701" s="2"/>
      <c r="D4701" s="2"/>
      <c r="E4701" s="26"/>
    </row>
    <row r="4702" spans="1:5" x14ac:dyDescent="0.15">
      <c r="A4702" s="2"/>
      <c r="B4702" s="31"/>
      <c r="C4702" s="2"/>
      <c r="D4702" s="2"/>
      <c r="E4702" s="26"/>
    </row>
    <row r="4703" spans="1:5" x14ac:dyDescent="0.15">
      <c r="A4703" s="2"/>
      <c r="B4703" s="31"/>
      <c r="C4703" s="2"/>
      <c r="D4703" s="2"/>
      <c r="E4703" s="26"/>
    </row>
    <row r="4704" spans="1:5" x14ac:dyDescent="0.15">
      <c r="A4704" s="2"/>
      <c r="B4704" s="31"/>
      <c r="C4704" s="2"/>
      <c r="D4704" s="2"/>
      <c r="E4704" s="26"/>
    </row>
    <row r="4705" spans="1:5" x14ac:dyDescent="0.15">
      <c r="A4705" s="2"/>
      <c r="B4705" s="31"/>
      <c r="C4705" s="2"/>
      <c r="D4705" s="2"/>
      <c r="E4705" s="26"/>
    </row>
    <row r="4706" spans="1:5" x14ac:dyDescent="0.15">
      <c r="A4706" s="2"/>
      <c r="B4706" s="31"/>
      <c r="C4706" s="2"/>
      <c r="D4706" s="2"/>
      <c r="E4706" s="26"/>
    </row>
    <row r="4707" spans="1:5" x14ac:dyDescent="0.15">
      <c r="A4707" s="2"/>
      <c r="B4707" s="31"/>
      <c r="C4707" s="2"/>
      <c r="D4707" s="2"/>
      <c r="E4707" s="26"/>
    </row>
    <row r="4708" spans="1:5" x14ac:dyDescent="0.15">
      <c r="A4708" s="2"/>
      <c r="B4708" s="31"/>
      <c r="C4708" s="2"/>
      <c r="D4708" s="2"/>
      <c r="E4708" s="26"/>
    </row>
    <row r="4709" spans="1:5" x14ac:dyDescent="0.15">
      <c r="A4709" s="2"/>
      <c r="B4709" s="31"/>
      <c r="C4709" s="2"/>
      <c r="D4709" s="2"/>
      <c r="E4709" s="26"/>
    </row>
    <row r="4710" spans="1:5" x14ac:dyDescent="0.15">
      <c r="A4710" s="2"/>
      <c r="B4710" s="31"/>
      <c r="C4710" s="2"/>
      <c r="D4710" s="2"/>
      <c r="E4710" s="26"/>
    </row>
    <row r="4711" spans="1:5" x14ac:dyDescent="0.15">
      <c r="A4711" s="2"/>
      <c r="B4711" s="31"/>
      <c r="C4711" s="2"/>
      <c r="D4711" s="2"/>
      <c r="E4711" s="26"/>
    </row>
    <row r="4712" spans="1:5" x14ac:dyDescent="0.15">
      <c r="A4712" s="2"/>
      <c r="B4712" s="31"/>
      <c r="C4712" s="2"/>
      <c r="D4712" s="2"/>
      <c r="E4712" s="26"/>
    </row>
    <row r="4713" spans="1:5" x14ac:dyDescent="0.15">
      <c r="A4713" s="2"/>
      <c r="B4713" s="31"/>
      <c r="C4713" s="2"/>
      <c r="D4713" s="2"/>
      <c r="E4713" s="26"/>
    </row>
    <row r="4714" spans="1:5" x14ac:dyDescent="0.15">
      <c r="A4714" s="2"/>
      <c r="B4714" s="31"/>
      <c r="C4714" s="2"/>
      <c r="D4714" s="2"/>
      <c r="E4714" s="26"/>
    </row>
    <row r="4715" spans="1:5" x14ac:dyDescent="0.15">
      <c r="A4715" s="2"/>
      <c r="B4715" s="31"/>
      <c r="C4715" s="2"/>
      <c r="D4715" s="2"/>
      <c r="E4715" s="26"/>
    </row>
    <row r="4716" spans="1:5" x14ac:dyDescent="0.15">
      <c r="A4716" s="2"/>
      <c r="B4716" s="31"/>
      <c r="C4716" s="2"/>
      <c r="D4716" s="2"/>
      <c r="E4716" s="26"/>
    </row>
    <row r="4717" spans="1:5" x14ac:dyDescent="0.15">
      <c r="A4717" s="2"/>
      <c r="B4717" s="31"/>
      <c r="C4717" s="2"/>
      <c r="D4717" s="2"/>
      <c r="E4717" s="26"/>
    </row>
    <row r="4718" spans="1:5" x14ac:dyDescent="0.15">
      <c r="A4718" s="2"/>
      <c r="B4718" s="31"/>
      <c r="C4718" s="2"/>
      <c r="D4718" s="2"/>
      <c r="E4718" s="26"/>
    </row>
    <row r="4719" spans="1:5" x14ac:dyDescent="0.15">
      <c r="A4719" s="2"/>
      <c r="B4719" s="31"/>
      <c r="C4719" s="2"/>
      <c r="D4719" s="2"/>
      <c r="E4719" s="26"/>
    </row>
    <row r="4720" spans="1:5" x14ac:dyDescent="0.15">
      <c r="A4720" s="2"/>
      <c r="B4720" s="31"/>
      <c r="C4720" s="2"/>
      <c r="D4720" s="2"/>
      <c r="E4720" s="26"/>
    </row>
    <row r="4721" spans="1:5" x14ac:dyDescent="0.15">
      <c r="A4721" s="2"/>
      <c r="B4721" s="31"/>
      <c r="C4721" s="2"/>
      <c r="D4721" s="2"/>
      <c r="E4721" s="26"/>
    </row>
    <row r="4722" spans="1:5" x14ac:dyDescent="0.15">
      <c r="A4722" s="2"/>
      <c r="B4722" s="31"/>
      <c r="C4722" s="2"/>
      <c r="D4722" s="2"/>
      <c r="E4722" s="26"/>
    </row>
    <row r="4723" spans="1:5" x14ac:dyDescent="0.15">
      <c r="A4723" s="2"/>
      <c r="B4723" s="31"/>
      <c r="C4723" s="2"/>
      <c r="D4723" s="2"/>
      <c r="E4723" s="26"/>
    </row>
    <row r="4724" spans="1:5" x14ac:dyDescent="0.15">
      <c r="A4724" s="2"/>
      <c r="B4724" s="31"/>
      <c r="C4724" s="2"/>
      <c r="D4724" s="2"/>
      <c r="E4724" s="26"/>
    </row>
    <row r="4725" spans="1:5" x14ac:dyDescent="0.15">
      <c r="A4725" s="2"/>
      <c r="B4725" s="31"/>
      <c r="C4725" s="2"/>
      <c r="D4725" s="2"/>
      <c r="E4725" s="26"/>
    </row>
    <row r="4726" spans="1:5" x14ac:dyDescent="0.15">
      <c r="A4726" s="2"/>
      <c r="B4726" s="31"/>
      <c r="C4726" s="2"/>
      <c r="D4726" s="2"/>
      <c r="E4726" s="26"/>
    </row>
    <row r="4727" spans="1:5" x14ac:dyDescent="0.15">
      <c r="A4727" s="2"/>
      <c r="B4727" s="31"/>
      <c r="C4727" s="2"/>
      <c r="D4727" s="2"/>
      <c r="E4727" s="26"/>
    </row>
    <row r="4728" spans="1:5" x14ac:dyDescent="0.15">
      <c r="A4728" s="2"/>
      <c r="B4728" s="31"/>
      <c r="C4728" s="2"/>
      <c r="D4728" s="2"/>
      <c r="E4728" s="26"/>
    </row>
    <row r="4729" spans="1:5" x14ac:dyDescent="0.15">
      <c r="A4729" s="2"/>
      <c r="B4729" s="31"/>
      <c r="C4729" s="2"/>
      <c r="D4729" s="2"/>
      <c r="E4729" s="26"/>
    </row>
    <row r="4730" spans="1:5" x14ac:dyDescent="0.15">
      <c r="A4730" s="2"/>
      <c r="B4730" s="31"/>
      <c r="C4730" s="2"/>
      <c r="D4730" s="2"/>
      <c r="E4730" s="26"/>
    </row>
    <row r="4731" spans="1:5" x14ac:dyDescent="0.15">
      <c r="A4731" s="2"/>
      <c r="B4731" s="31"/>
      <c r="C4731" s="2"/>
      <c r="D4731" s="2"/>
      <c r="E4731" s="26"/>
    </row>
    <row r="4732" spans="1:5" x14ac:dyDescent="0.15">
      <c r="A4732" s="2"/>
      <c r="B4732" s="31"/>
      <c r="C4732" s="2"/>
      <c r="D4732" s="2"/>
      <c r="E4732" s="26"/>
    </row>
    <row r="4733" spans="1:5" x14ac:dyDescent="0.15">
      <c r="A4733" s="2"/>
      <c r="B4733" s="31"/>
      <c r="C4733" s="2"/>
      <c r="D4733" s="2"/>
      <c r="E4733" s="26"/>
    </row>
    <row r="4734" spans="1:5" x14ac:dyDescent="0.15">
      <c r="A4734" s="2"/>
      <c r="B4734" s="31"/>
      <c r="C4734" s="2"/>
      <c r="D4734" s="2"/>
      <c r="E4734" s="26"/>
    </row>
    <row r="4735" spans="1:5" x14ac:dyDescent="0.15">
      <c r="A4735" s="2"/>
      <c r="B4735" s="31"/>
      <c r="C4735" s="2"/>
      <c r="D4735" s="2"/>
      <c r="E4735" s="26"/>
    </row>
    <row r="4736" spans="1:5" x14ac:dyDescent="0.15">
      <c r="A4736" s="2"/>
      <c r="B4736" s="31"/>
      <c r="C4736" s="2"/>
      <c r="D4736" s="2"/>
      <c r="E4736" s="26"/>
    </row>
    <row r="4737" spans="1:5" x14ac:dyDescent="0.15">
      <c r="A4737" s="2"/>
      <c r="B4737" s="31"/>
      <c r="C4737" s="2"/>
      <c r="D4737" s="2"/>
      <c r="E4737" s="26"/>
    </row>
    <row r="4738" spans="1:5" x14ac:dyDescent="0.15">
      <c r="A4738" s="2"/>
      <c r="B4738" s="31"/>
      <c r="C4738" s="2"/>
      <c r="D4738" s="2"/>
      <c r="E4738" s="26"/>
    </row>
    <row r="4739" spans="1:5" x14ac:dyDescent="0.15">
      <c r="A4739" s="2"/>
      <c r="B4739" s="31"/>
      <c r="C4739" s="2"/>
      <c r="D4739" s="2"/>
      <c r="E4739" s="26"/>
    </row>
    <row r="4740" spans="1:5" x14ac:dyDescent="0.15">
      <c r="A4740" s="2"/>
      <c r="B4740" s="31"/>
      <c r="C4740" s="2"/>
      <c r="D4740" s="2"/>
      <c r="E4740" s="26"/>
    </row>
    <row r="4741" spans="1:5" x14ac:dyDescent="0.15">
      <c r="A4741" s="2"/>
      <c r="B4741" s="31"/>
      <c r="C4741" s="2"/>
      <c r="D4741" s="2"/>
      <c r="E4741" s="26"/>
    </row>
    <row r="4742" spans="1:5" x14ac:dyDescent="0.15">
      <c r="A4742" s="2"/>
      <c r="B4742" s="31"/>
      <c r="C4742" s="2"/>
      <c r="D4742" s="2"/>
      <c r="E4742" s="26"/>
    </row>
    <row r="4743" spans="1:5" x14ac:dyDescent="0.15">
      <c r="A4743" s="2"/>
      <c r="B4743" s="31"/>
      <c r="C4743" s="2"/>
      <c r="D4743" s="2"/>
      <c r="E4743" s="26"/>
    </row>
    <row r="4744" spans="1:5" x14ac:dyDescent="0.15">
      <c r="A4744" s="2"/>
      <c r="B4744" s="31"/>
      <c r="C4744" s="2"/>
      <c r="D4744" s="2"/>
      <c r="E4744" s="26"/>
    </row>
    <row r="4745" spans="1:5" x14ac:dyDescent="0.15">
      <c r="A4745" s="2"/>
      <c r="B4745" s="31"/>
      <c r="C4745" s="2"/>
      <c r="D4745" s="2"/>
      <c r="E4745" s="26"/>
    </row>
    <row r="4746" spans="1:5" x14ac:dyDescent="0.15">
      <c r="A4746" s="2"/>
      <c r="B4746" s="31"/>
      <c r="C4746" s="2"/>
      <c r="D4746" s="2"/>
      <c r="E4746" s="26"/>
    </row>
    <row r="4747" spans="1:5" x14ac:dyDescent="0.15">
      <c r="A4747" s="2"/>
      <c r="B4747" s="31"/>
      <c r="C4747" s="2"/>
      <c r="D4747" s="2"/>
      <c r="E4747" s="26"/>
    </row>
    <row r="4748" spans="1:5" x14ac:dyDescent="0.15">
      <c r="A4748" s="2"/>
      <c r="B4748" s="31"/>
      <c r="C4748" s="2"/>
      <c r="D4748" s="2"/>
      <c r="E4748" s="26"/>
    </row>
    <row r="4749" spans="1:5" x14ac:dyDescent="0.15">
      <c r="A4749" s="2"/>
      <c r="B4749" s="31"/>
      <c r="C4749" s="2"/>
      <c r="D4749" s="2"/>
      <c r="E4749" s="26"/>
    </row>
    <row r="4750" spans="1:5" x14ac:dyDescent="0.15">
      <c r="A4750" s="2"/>
      <c r="B4750" s="31"/>
      <c r="C4750" s="2"/>
      <c r="D4750" s="2"/>
      <c r="E4750" s="26"/>
    </row>
    <row r="4751" spans="1:5" x14ac:dyDescent="0.15">
      <c r="A4751" s="2"/>
      <c r="B4751" s="31"/>
      <c r="C4751" s="2"/>
      <c r="D4751" s="2"/>
      <c r="E4751" s="26"/>
    </row>
    <row r="4752" spans="1:5" x14ac:dyDescent="0.15">
      <c r="A4752" s="2"/>
      <c r="B4752" s="31"/>
      <c r="C4752" s="2"/>
      <c r="D4752" s="2"/>
      <c r="E4752" s="26"/>
    </row>
    <row r="4753" spans="1:5" x14ac:dyDescent="0.15">
      <c r="A4753" s="2"/>
      <c r="B4753" s="31"/>
      <c r="C4753" s="2"/>
      <c r="D4753" s="2"/>
      <c r="E4753" s="26"/>
    </row>
    <row r="4754" spans="1:5" x14ac:dyDescent="0.15">
      <c r="A4754" s="2"/>
      <c r="B4754" s="31"/>
      <c r="C4754" s="2"/>
      <c r="D4754" s="2"/>
      <c r="E4754" s="26"/>
    </row>
    <row r="4755" spans="1:5" x14ac:dyDescent="0.15">
      <c r="A4755" s="2"/>
      <c r="B4755" s="31"/>
      <c r="C4755" s="2"/>
      <c r="D4755" s="2"/>
      <c r="E4755" s="26"/>
    </row>
    <row r="4756" spans="1:5" x14ac:dyDescent="0.15">
      <c r="A4756" s="2"/>
      <c r="B4756" s="31"/>
      <c r="C4756" s="2"/>
      <c r="D4756" s="2"/>
      <c r="E4756" s="26"/>
    </row>
    <row r="4757" spans="1:5" x14ac:dyDescent="0.15">
      <c r="A4757" s="2"/>
      <c r="B4757" s="31"/>
      <c r="C4757" s="2"/>
      <c r="D4757" s="2"/>
      <c r="E4757" s="26"/>
    </row>
    <row r="4758" spans="1:5" x14ac:dyDescent="0.15">
      <c r="A4758" s="2"/>
      <c r="B4758" s="31"/>
      <c r="C4758" s="2"/>
      <c r="D4758" s="2"/>
      <c r="E4758" s="26"/>
    </row>
    <row r="4759" spans="1:5" x14ac:dyDescent="0.15">
      <c r="A4759" s="2"/>
      <c r="B4759" s="31"/>
      <c r="C4759" s="2"/>
      <c r="D4759" s="2"/>
      <c r="E4759" s="26"/>
    </row>
    <row r="4760" spans="1:5" x14ac:dyDescent="0.15">
      <c r="A4760" s="2"/>
      <c r="B4760" s="31"/>
      <c r="C4760" s="2"/>
      <c r="D4760" s="2"/>
      <c r="E4760" s="26"/>
    </row>
    <row r="4761" spans="1:5" x14ac:dyDescent="0.15">
      <c r="A4761" s="2"/>
      <c r="B4761" s="31"/>
      <c r="C4761" s="2"/>
      <c r="D4761" s="2"/>
      <c r="E4761" s="26"/>
    </row>
    <row r="4762" spans="1:5" x14ac:dyDescent="0.15">
      <c r="A4762" s="2"/>
      <c r="B4762" s="31"/>
      <c r="C4762" s="2"/>
      <c r="D4762" s="2"/>
      <c r="E4762" s="26"/>
    </row>
    <row r="4763" spans="1:5" x14ac:dyDescent="0.15">
      <c r="A4763" s="2"/>
      <c r="B4763" s="31"/>
      <c r="C4763" s="2"/>
      <c r="D4763" s="2"/>
      <c r="E4763" s="26"/>
    </row>
    <row r="4764" spans="1:5" x14ac:dyDescent="0.15">
      <c r="A4764" s="2"/>
      <c r="B4764" s="31"/>
      <c r="C4764" s="2"/>
      <c r="D4764" s="2"/>
      <c r="E4764" s="26"/>
    </row>
    <row r="4765" spans="1:5" x14ac:dyDescent="0.15">
      <c r="A4765" s="2"/>
      <c r="B4765" s="31"/>
      <c r="C4765" s="2"/>
      <c r="D4765" s="2"/>
      <c r="E4765" s="26"/>
    </row>
    <row r="4766" spans="1:5" x14ac:dyDescent="0.15">
      <c r="A4766" s="2"/>
      <c r="B4766" s="31"/>
      <c r="C4766" s="2"/>
      <c r="D4766" s="2"/>
      <c r="E4766" s="26"/>
    </row>
    <row r="4767" spans="1:5" x14ac:dyDescent="0.15">
      <c r="A4767" s="2"/>
      <c r="B4767" s="31"/>
      <c r="C4767" s="2"/>
      <c r="D4767" s="2"/>
      <c r="E4767" s="26"/>
    </row>
    <row r="4768" spans="1:5" x14ac:dyDescent="0.15">
      <c r="A4768" s="2"/>
      <c r="B4768" s="31"/>
      <c r="C4768" s="2"/>
      <c r="D4768" s="2"/>
      <c r="E4768" s="26"/>
    </row>
    <row r="4769" spans="1:5" x14ac:dyDescent="0.15">
      <c r="A4769" s="2"/>
      <c r="B4769" s="31"/>
      <c r="C4769" s="2"/>
      <c r="D4769" s="2"/>
      <c r="E4769" s="26"/>
    </row>
    <row r="4770" spans="1:5" x14ac:dyDescent="0.15">
      <c r="A4770" s="2"/>
      <c r="B4770" s="31"/>
      <c r="C4770" s="2"/>
      <c r="D4770" s="2"/>
      <c r="E4770" s="26"/>
    </row>
    <row r="4771" spans="1:5" x14ac:dyDescent="0.15">
      <c r="A4771" s="2"/>
      <c r="B4771" s="31"/>
      <c r="C4771" s="2"/>
      <c r="D4771" s="2"/>
      <c r="E4771" s="26"/>
    </row>
    <row r="4772" spans="1:5" x14ac:dyDescent="0.15">
      <c r="A4772" s="2"/>
      <c r="B4772" s="31"/>
      <c r="C4772" s="2"/>
      <c r="D4772" s="2"/>
      <c r="E4772" s="26"/>
    </row>
    <row r="4773" spans="1:5" x14ac:dyDescent="0.15">
      <c r="A4773" s="2"/>
      <c r="B4773" s="31"/>
      <c r="C4773" s="2"/>
      <c r="D4773" s="2"/>
      <c r="E4773" s="26"/>
    </row>
    <row r="4774" spans="1:5" x14ac:dyDescent="0.15">
      <c r="A4774" s="2"/>
      <c r="B4774" s="31"/>
      <c r="C4774" s="2"/>
      <c r="D4774" s="2"/>
      <c r="E4774" s="26"/>
    </row>
    <row r="4775" spans="1:5" x14ac:dyDescent="0.15">
      <c r="A4775" s="2"/>
      <c r="B4775" s="31"/>
      <c r="C4775" s="2"/>
      <c r="D4775" s="2"/>
      <c r="E4775" s="26"/>
    </row>
    <row r="4776" spans="1:5" x14ac:dyDescent="0.15">
      <c r="A4776" s="2"/>
      <c r="B4776" s="31"/>
      <c r="C4776" s="2"/>
      <c r="D4776" s="2"/>
      <c r="E4776" s="26"/>
    </row>
    <row r="4777" spans="1:5" x14ac:dyDescent="0.15">
      <c r="A4777" s="2"/>
      <c r="B4777" s="31"/>
      <c r="C4777" s="2"/>
      <c r="D4777" s="2"/>
      <c r="E4777" s="26"/>
    </row>
    <row r="4778" spans="1:5" x14ac:dyDescent="0.15">
      <c r="A4778" s="2"/>
      <c r="B4778" s="31"/>
      <c r="C4778" s="2"/>
      <c r="D4778" s="2"/>
      <c r="E4778" s="26"/>
    </row>
    <row r="4779" spans="1:5" x14ac:dyDescent="0.15">
      <c r="A4779" s="2"/>
      <c r="B4779" s="31"/>
      <c r="C4779" s="2"/>
      <c r="D4779" s="2"/>
      <c r="E4779" s="26"/>
    </row>
    <row r="4780" spans="1:5" x14ac:dyDescent="0.15">
      <c r="A4780" s="2"/>
      <c r="B4780" s="31"/>
      <c r="C4780" s="2"/>
      <c r="D4780" s="2"/>
      <c r="E4780" s="26"/>
    </row>
    <row r="4781" spans="1:5" x14ac:dyDescent="0.15">
      <c r="A4781" s="2"/>
      <c r="B4781" s="31"/>
      <c r="C4781" s="2"/>
      <c r="D4781" s="2"/>
      <c r="E4781" s="26"/>
    </row>
    <row r="4782" spans="1:5" x14ac:dyDescent="0.15">
      <c r="A4782" s="2"/>
      <c r="B4782" s="31"/>
      <c r="C4782" s="2"/>
      <c r="D4782" s="2"/>
      <c r="E4782" s="26"/>
    </row>
    <row r="4783" spans="1:5" x14ac:dyDescent="0.15">
      <c r="A4783" s="2"/>
      <c r="B4783" s="31"/>
      <c r="C4783" s="2"/>
      <c r="D4783" s="2"/>
      <c r="E4783" s="26"/>
    </row>
    <row r="4784" spans="1:5" x14ac:dyDescent="0.15">
      <c r="A4784" s="2"/>
      <c r="B4784" s="31"/>
      <c r="C4784" s="2"/>
      <c r="D4784" s="2"/>
      <c r="E4784" s="26"/>
    </row>
    <row r="4785" spans="1:5" x14ac:dyDescent="0.15">
      <c r="A4785" s="2"/>
      <c r="B4785" s="31"/>
      <c r="C4785" s="2"/>
      <c r="D4785" s="2"/>
      <c r="E4785" s="26"/>
    </row>
    <row r="4786" spans="1:5" x14ac:dyDescent="0.15">
      <c r="A4786" s="2"/>
      <c r="B4786" s="31"/>
      <c r="C4786" s="2"/>
      <c r="D4786" s="2"/>
      <c r="E4786" s="26"/>
    </row>
    <row r="4787" spans="1:5" x14ac:dyDescent="0.15">
      <c r="A4787" s="2"/>
      <c r="B4787" s="31"/>
      <c r="C4787" s="2"/>
      <c r="D4787" s="2"/>
      <c r="E4787" s="26"/>
    </row>
    <row r="4788" spans="1:5" x14ac:dyDescent="0.15">
      <c r="A4788" s="2"/>
      <c r="B4788" s="31"/>
      <c r="C4788" s="2"/>
      <c r="D4788" s="2"/>
      <c r="E4788" s="26"/>
    </row>
    <row r="4789" spans="1:5" x14ac:dyDescent="0.15">
      <c r="A4789" s="2"/>
      <c r="B4789" s="31"/>
      <c r="C4789" s="2"/>
      <c r="D4789" s="2"/>
      <c r="E4789" s="26"/>
    </row>
    <row r="4790" spans="1:5" x14ac:dyDescent="0.15">
      <c r="A4790" s="2"/>
      <c r="B4790" s="31"/>
      <c r="C4790" s="2"/>
      <c r="D4790" s="2"/>
      <c r="E4790" s="26"/>
    </row>
    <row r="4791" spans="1:5" x14ac:dyDescent="0.15">
      <c r="A4791" s="2"/>
      <c r="B4791" s="31"/>
      <c r="C4791" s="2"/>
      <c r="D4791" s="2"/>
      <c r="E4791" s="26"/>
    </row>
    <row r="4792" spans="1:5" x14ac:dyDescent="0.15">
      <c r="A4792" s="2"/>
      <c r="B4792" s="31"/>
      <c r="C4792" s="2"/>
      <c r="D4792" s="2"/>
      <c r="E4792" s="26"/>
    </row>
    <row r="4793" spans="1:5" x14ac:dyDescent="0.15">
      <c r="A4793" s="2"/>
      <c r="B4793" s="31"/>
      <c r="C4793" s="2"/>
      <c r="D4793" s="2"/>
      <c r="E4793" s="26"/>
    </row>
    <row r="4794" spans="1:5" x14ac:dyDescent="0.15">
      <c r="A4794" s="2"/>
      <c r="B4794" s="31"/>
      <c r="C4794" s="2"/>
      <c r="D4794" s="2"/>
      <c r="E4794" s="26"/>
    </row>
    <row r="4795" spans="1:5" x14ac:dyDescent="0.15">
      <c r="A4795" s="2"/>
      <c r="B4795" s="31"/>
      <c r="C4795" s="2"/>
      <c r="D4795" s="2"/>
      <c r="E4795" s="26"/>
    </row>
    <row r="4796" spans="1:5" x14ac:dyDescent="0.15">
      <c r="A4796" s="2"/>
      <c r="B4796" s="31"/>
      <c r="C4796" s="2"/>
      <c r="D4796" s="2"/>
      <c r="E4796" s="26"/>
    </row>
    <row r="4797" spans="1:5" x14ac:dyDescent="0.15">
      <c r="A4797" s="2"/>
      <c r="B4797" s="31"/>
      <c r="C4797" s="2"/>
      <c r="D4797" s="2"/>
      <c r="E4797" s="26"/>
    </row>
    <row r="4798" spans="1:5" x14ac:dyDescent="0.15">
      <c r="A4798" s="2"/>
      <c r="B4798" s="31"/>
      <c r="C4798" s="2"/>
      <c r="D4798" s="2"/>
      <c r="E4798" s="26"/>
    </row>
    <row r="4799" spans="1:5" x14ac:dyDescent="0.15">
      <c r="A4799" s="2"/>
      <c r="B4799" s="31"/>
      <c r="C4799" s="2"/>
      <c r="D4799" s="2"/>
      <c r="E4799" s="26"/>
    </row>
    <row r="4800" spans="1:5" x14ac:dyDescent="0.15">
      <c r="A4800" s="2"/>
      <c r="B4800" s="31"/>
      <c r="C4800" s="2"/>
      <c r="D4800" s="2"/>
      <c r="E4800" s="26"/>
    </row>
    <row r="4801" spans="1:5" x14ac:dyDescent="0.15">
      <c r="A4801" s="2"/>
      <c r="B4801" s="31"/>
      <c r="C4801" s="2"/>
      <c r="D4801" s="2"/>
      <c r="E4801" s="26"/>
    </row>
    <row r="4802" spans="1:5" x14ac:dyDescent="0.15">
      <c r="A4802" s="2"/>
      <c r="B4802" s="31"/>
      <c r="C4802" s="2"/>
      <c r="D4802" s="2"/>
      <c r="E4802" s="26"/>
    </row>
    <row r="4803" spans="1:5" x14ac:dyDescent="0.15">
      <c r="A4803" s="2"/>
      <c r="B4803" s="31"/>
      <c r="C4803" s="2"/>
      <c r="D4803" s="2"/>
      <c r="E4803" s="26"/>
    </row>
    <row r="4804" spans="1:5" x14ac:dyDescent="0.15">
      <c r="A4804" s="2"/>
      <c r="B4804" s="31"/>
      <c r="C4804" s="2"/>
      <c r="D4804" s="2"/>
      <c r="E4804" s="26"/>
    </row>
    <row r="4805" spans="1:5" x14ac:dyDescent="0.15">
      <c r="A4805" s="2"/>
      <c r="B4805" s="31"/>
      <c r="C4805" s="2"/>
      <c r="D4805" s="2"/>
      <c r="E4805" s="26"/>
    </row>
    <row r="4806" spans="1:5" x14ac:dyDescent="0.15">
      <c r="A4806" s="2"/>
      <c r="B4806" s="31"/>
      <c r="C4806" s="2"/>
      <c r="D4806" s="2"/>
      <c r="E4806" s="26"/>
    </row>
    <row r="4807" spans="1:5" x14ac:dyDescent="0.15">
      <c r="A4807" s="2"/>
      <c r="B4807" s="31"/>
      <c r="C4807" s="2"/>
      <c r="D4807" s="2"/>
      <c r="E4807" s="26"/>
    </row>
    <row r="4808" spans="1:5" x14ac:dyDescent="0.15">
      <c r="A4808" s="2"/>
      <c r="B4808" s="31"/>
      <c r="C4808" s="2"/>
      <c r="D4808" s="2"/>
      <c r="E4808" s="26"/>
    </row>
    <row r="4809" spans="1:5" x14ac:dyDescent="0.15">
      <c r="A4809" s="2"/>
      <c r="B4809" s="31"/>
      <c r="C4809" s="2"/>
      <c r="D4809" s="2"/>
      <c r="E4809" s="26"/>
    </row>
    <row r="4810" spans="1:5" x14ac:dyDescent="0.15">
      <c r="A4810" s="2"/>
      <c r="B4810" s="31"/>
      <c r="C4810" s="2"/>
      <c r="D4810" s="2"/>
      <c r="E4810" s="26"/>
    </row>
    <row r="4811" spans="1:5" x14ac:dyDescent="0.15">
      <c r="A4811" s="2"/>
      <c r="B4811" s="31"/>
      <c r="C4811" s="2"/>
      <c r="D4811" s="2"/>
      <c r="E4811" s="26"/>
    </row>
    <row r="4812" spans="1:5" x14ac:dyDescent="0.15">
      <c r="A4812" s="2"/>
      <c r="B4812" s="31"/>
      <c r="C4812" s="2"/>
      <c r="D4812" s="2"/>
      <c r="E4812" s="26"/>
    </row>
    <row r="4813" spans="1:5" x14ac:dyDescent="0.15">
      <c r="A4813" s="2"/>
      <c r="B4813" s="31"/>
      <c r="C4813" s="2"/>
      <c r="D4813" s="2"/>
      <c r="E4813" s="26"/>
    </row>
    <row r="4814" spans="1:5" x14ac:dyDescent="0.15">
      <c r="A4814" s="2"/>
      <c r="B4814" s="31"/>
      <c r="C4814" s="2"/>
      <c r="D4814" s="2"/>
      <c r="E4814" s="26"/>
    </row>
    <row r="4815" spans="1:5" x14ac:dyDescent="0.15">
      <c r="A4815" s="2"/>
      <c r="B4815" s="31"/>
      <c r="C4815" s="2"/>
      <c r="D4815" s="2"/>
      <c r="E4815" s="26"/>
    </row>
    <row r="4816" spans="1:5" x14ac:dyDescent="0.15">
      <c r="A4816" s="2"/>
      <c r="B4816" s="31"/>
      <c r="C4816" s="2"/>
      <c r="D4816" s="2"/>
      <c r="E4816" s="26"/>
    </row>
    <row r="4817" spans="1:5" x14ac:dyDescent="0.15">
      <c r="A4817" s="2"/>
      <c r="B4817" s="31"/>
      <c r="C4817" s="2"/>
      <c r="D4817" s="2"/>
      <c r="E4817" s="26"/>
    </row>
    <row r="4818" spans="1:5" x14ac:dyDescent="0.15">
      <c r="A4818" s="2"/>
      <c r="B4818" s="31"/>
      <c r="C4818" s="2"/>
      <c r="D4818" s="2"/>
      <c r="E4818" s="26"/>
    </row>
    <row r="4819" spans="1:5" x14ac:dyDescent="0.15">
      <c r="A4819" s="2"/>
      <c r="B4819" s="31"/>
      <c r="C4819" s="2"/>
      <c r="D4819" s="2"/>
      <c r="E4819" s="26"/>
    </row>
    <row r="4820" spans="1:5" x14ac:dyDescent="0.15">
      <c r="A4820" s="2"/>
      <c r="B4820" s="31"/>
      <c r="C4820" s="2"/>
      <c r="D4820" s="2"/>
      <c r="E4820" s="26"/>
    </row>
    <row r="4821" spans="1:5" x14ac:dyDescent="0.15">
      <c r="A4821" s="2"/>
      <c r="B4821" s="31"/>
      <c r="C4821" s="2"/>
      <c r="D4821" s="2"/>
      <c r="E4821" s="26"/>
    </row>
    <row r="4822" spans="1:5" x14ac:dyDescent="0.15">
      <c r="A4822" s="2"/>
      <c r="B4822" s="31"/>
      <c r="C4822" s="2"/>
      <c r="D4822" s="2"/>
      <c r="E4822" s="26"/>
    </row>
    <row r="4823" spans="1:5" x14ac:dyDescent="0.15">
      <c r="A4823" s="2"/>
      <c r="B4823" s="31"/>
      <c r="C4823" s="2"/>
      <c r="D4823" s="2"/>
      <c r="E4823" s="26"/>
    </row>
    <row r="4824" spans="1:5" x14ac:dyDescent="0.15">
      <c r="A4824" s="2"/>
      <c r="B4824" s="31"/>
      <c r="C4824" s="2"/>
      <c r="D4824" s="2"/>
      <c r="E4824" s="26"/>
    </row>
    <row r="4825" spans="1:5" x14ac:dyDescent="0.15">
      <c r="A4825" s="2"/>
      <c r="B4825" s="31"/>
      <c r="C4825" s="2"/>
      <c r="D4825" s="2"/>
      <c r="E4825" s="26"/>
    </row>
    <row r="4826" spans="1:5" x14ac:dyDescent="0.15">
      <c r="A4826" s="2"/>
      <c r="B4826" s="31"/>
      <c r="C4826" s="2"/>
      <c r="D4826" s="2"/>
      <c r="E4826" s="26"/>
    </row>
    <row r="4827" spans="1:5" x14ac:dyDescent="0.15">
      <c r="A4827" s="2"/>
      <c r="B4827" s="31"/>
      <c r="C4827" s="2"/>
      <c r="D4827" s="2"/>
      <c r="E4827" s="26"/>
    </row>
    <row r="4828" spans="1:5" x14ac:dyDescent="0.15">
      <c r="A4828" s="2"/>
      <c r="B4828" s="31"/>
      <c r="C4828" s="2"/>
      <c r="D4828" s="2"/>
      <c r="E4828" s="26"/>
    </row>
    <row r="4829" spans="1:5" x14ac:dyDescent="0.15">
      <c r="A4829" s="2"/>
      <c r="B4829" s="31"/>
      <c r="C4829" s="2"/>
      <c r="D4829" s="2"/>
      <c r="E4829" s="26"/>
    </row>
    <row r="4830" spans="1:5" x14ac:dyDescent="0.15">
      <c r="A4830" s="2"/>
      <c r="B4830" s="31"/>
      <c r="C4830" s="2"/>
      <c r="D4830" s="2"/>
      <c r="E4830" s="26"/>
    </row>
    <row r="4831" spans="1:5" x14ac:dyDescent="0.15">
      <c r="A4831" s="2"/>
      <c r="B4831" s="31"/>
      <c r="C4831" s="2"/>
      <c r="D4831" s="2"/>
      <c r="E4831" s="26"/>
    </row>
    <row r="4832" spans="1:5" x14ac:dyDescent="0.15">
      <c r="A4832" s="2"/>
      <c r="B4832" s="31"/>
      <c r="C4832" s="2"/>
      <c r="D4832" s="2"/>
      <c r="E4832" s="26"/>
    </row>
    <row r="4833" spans="1:5" x14ac:dyDescent="0.15">
      <c r="A4833" s="2"/>
      <c r="B4833" s="31"/>
      <c r="C4833" s="2"/>
      <c r="D4833" s="2"/>
      <c r="E4833" s="26"/>
    </row>
    <row r="4834" spans="1:5" x14ac:dyDescent="0.15">
      <c r="A4834" s="2"/>
      <c r="B4834" s="31"/>
      <c r="C4834" s="2"/>
      <c r="D4834" s="2"/>
      <c r="E4834" s="26"/>
    </row>
    <row r="4835" spans="1:5" x14ac:dyDescent="0.15">
      <c r="A4835" s="2"/>
      <c r="B4835" s="31"/>
      <c r="C4835" s="2"/>
      <c r="D4835" s="2"/>
      <c r="E4835" s="26"/>
    </row>
    <row r="4836" spans="1:5" x14ac:dyDescent="0.15">
      <c r="A4836" s="2"/>
      <c r="B4836" s="31"/>
      <c r="C4836" s="2"/>
      <c r="D4836" s="2"/>
      <c r="E4836" s="26"/>
    </row>
    <row r="4837" spans="1:5" x14ac:dyDescent="0.15">
      <c r="A4837" s="2"/>
      <c r="B4837" s="31"/>
      <c r="C4837" s="2"/>
      <c r="D4837" s="2"/>
      <c r="E4837" s="26"/>
    </row>
    <row r="4838" spans="1:5" x14ac:dyDescent="0.15">
      <c r="A4838" s="2"/>
      <c r="B4838" s="31"/>
      <c r="C4838" s="2"/>
      <c r="D4838" s="2"/>
      <c r="E4838" s="26"/>
    </row>
    <row r="4839" spans="1:5" x14ac:dyDescent="0.15">
      <c r="A4839" s="2"/>
      <c r="B4839" s="31"/>
      <c r="C4839" s="2"/>
      <c r="D4839" s="2"/>
      <c r="E4839" s="26"/>
    </row>
    <row r="4840" spans="1:5" x14ac:dyDescent="0.15">
      <c r="A4840" s="2"/>
      <c r="B4840" s="31"/>
      <c r="C4840" s="2"/>
      <c r="D4840" s="2"/>
      <c r="E4840" s="26"/>
    </row>
    <row r="4841" spans="1:5" x14ac:dyDescent="0.15">
      <c r="A4841" s="2"/>
      <c r="B4841" s="31"/>
      <c r="C4841" s="2"/>
      <c r="D4841" s="2"/>
      <c r="E4841" s="26"/>
    </row>
    <row r="4842" spans="1:5" x14ac:dyDescent="0.15">
      <c r="A4842" s="2"/>
      <c r="B4842" s="31"/>
      <c r="C4842" s="2"/>
      <c r="D4842" s="2"/>
      <c r="E4842" s="26"/>
    </row>
    <row r="4843" spans="1:5" x14ac:dyDescent="0.15">
      <c r="A4843" s="2"/>
      <c r="B4843" s="31"/>
      <c r="C4843" s="2"/>
      <c r="D4843" s="2"/>
      <c r="E4843" s="26"/>
    </row>
    <row r="4844" spans="1:5" x14ac:dyDescent="0.15">
      <c r="A4844" s="2"/>
      <c r="B4844" s="31"/>
      <c r="C4844" s="2"/>
      <c r="D4844" s="2"/>
      <c r="E4844" s="26"/>
    </row>
    <row r="4845" spans="1:5" x14ac:dyDescent="0.15">
      <c r="A4845" s="2"/>
      <c r="B4845" s="31"/>
      <c r="C4845" s="2"/>
      <c r="D4845" s="2"/>
      <c r="E4845" s="26"/>
    </row>
    <row r="4846" spans="1:5" x14ac:dyDescent="0.15">
      <c r="A4846" s="2"/>
      <c r="B4846" s="31"/>
      <c r="C4846" s="2"/>
      <c r="D4846" s="2"/>
      <c r="E4846" s="26"/>
    </row>
    <row r="4847" spans="1:5" x14ac:dyDescent="0.15">
      <c r="A4847" s="2"/>
      <c r="B4847" s="31"/>
      <c r="C4847" s="2"/>
      <c r="D4847" s="2"/>
      <c r="E4847" s="26"/>
    </row>
    <row r="4848" spans="1:5" x14ac:dyDescent="0.15">
      <c r="A4848" s="2"/>
      <c r="B4848" s="31"/>
      <c r="C4848" s="2"/>
      <c r="D4848" s="2"/>
      <c r="E4848" s="26"/>
    </row>
    <row r="4849" spans="1:5" x14ac:dyDescent="0.15">
      <c r="A4849" s="2"/>
      <c r="B4849" s="31"/>
      <c r="C4849" s="2"/>
      <c r="D4849" s="2"/>
      <c r="E4849" s="26"/>
    </row>
    <row r="4850" spans="1:5" x14ac:dyDescent="0.15">
      <c r="A4850" s="2"/>
      <c r="B4850" s="31"/>
      <c r="C4850" s="2"/>
      <c r="D4850" s="2"/>
      <c r="E4850" s="26"/>
    </row>
    <row r="4851" spans="1:5" x14ac:dyDescent="0.15">
      <c r="A4851" s="2"/>
      <c r="B4851" s="31"/>
      <c r="C4851" s="2"/>
      <c r="D4851" s="2"/>
      <c r="E4851" s="26"/>
    </row>
    <row r="4852" spans="1:5" x14ac:dyDescent="0.15">
      <c r="A4852" s="2"/>
      <c r="B4852" s="31"/>
      <c r="C4852" s="2"/>
      <c r="D4852" s="2"/>
      <c r="E4852" s="26"/>
    </row>
    <row r="4853" spans="1:5" x14ac:dyDescent="0.15">
      <c r="A4853" s="2"/>
      <c r="B4853" s="31"/>
      <c r="C4853" s="2"/>
      <c r="D4853" s="2"/>
      <c r="E4853" s="26"/>
    </row>
    <row r="4854" spans="1:5" x14ac:dyDescent="0.15">
      <c r="A4854" s="2"/>
      <c r="B4854" s="31"/>
      <c r="C4854" s="2"/>
      <c r="D4854" s="2"/>
      <c r="E4854" s="26"/>
    </row>
    <row r="4855" spans="1:5" x14ac:dyDescent="0.15">
      <c r="A4855" s="2"/>
      <c r="B4855" s="31"/>
      <c r="C4855" s="2"/>
      <c r="D4855" s="2"/>
      <c r="E4855" s="26"/>
    </row>
    <row r="4856" spans="1:5" x14ac:dyDescent="0.15">
      <c r="A4856" s="2"/>
      <c r="B4856" s="31"/>
      <c r="C4856" s="2"/>
      <c r="D4856" s="2"/>
      <c r="E4856" s="26"/>
    </row>
    <row r="4857" spans="1:5" x14ac:dyDescent="0.15">
      <c r="A4857" s="2"/>
      <c r="B4857" s="31"/>
      <c r="C4857" s="2"/>
      <c r="D4857" s="2"/>
      <c r="E4857" s="26"/>
    </row>
    <row r="4858" spans="1:5" x14ac:dyDescent="0.15">
      <c r="A4858" s="2"/>
      <c r="B4858" s="31"/>
      <c r="C4858" s="2"/>
      <c r="D4858" s="2"/>
      <c r="E4858" s="26"/>
    </row>
    <row r="4859" spans="1:5" x14ac:dyDescent="0.15">
      <c r="A4859" s="2"/>
      <c r="B4859" s="31"/>
      <c r="C4859" s="2"/>
      <c r="D4859" s="2"/>
      <c r="E4859" s="26"/>
    </row>
    <row r="4860" spans="1:5" x14ac:dyDescent="0.15">
      <c r="A4860" s="2"/>
      <c r="B4860" s="31"/>
      <c r="C4860" s="2"/>
      <c r="D4860" s="2"/>
      <c r="E4860" s="26"/>
    </row>
    <row r="4861" spans="1:5" x14ac:dyDescent="0.15">
      <c r="A4861" s="2"/>
      <c r="B4861" s="31"/>
      <c r="C4861" s="2"/>
      <c r="D4861" s="2"/>
      <c r="E4861" s="26"/>
    </row>
    <row r="4862" spans="1:5" x14ac:dyDescent="0.15">
      <c r="A4862" s="2"/>
      <c r="B4862" s="31"/>
      <c r="C4862" s="2"/>
      <c r="D4862" s="2"/>
      <c r="E4862" s="26"/>
    </row>
    <row r="4863" spans="1:5" x14ac:dyDescent="0.15">
      <c r="A4863" s="2"/>
      <c r="B4863" s="31"/>
      <c r="C4863" s="2"/>
      <c r="D4863" s="2"/>
      <c r="E4863" s="26"/>
    </row>
    <row r="4864" spans="1:5" x14ac:dyDescent="0.15">
      <c r="A4864" s="2"/>
      <c r="B4864" s="31"/>
      <c r="C4864" s="2"/>
      <c r="D4864" s="2"/>
      <c r="E4864" s="26"/>
    </row>
    <row r="4865" spans="1:5" x14ac:dyDescent="0.15">
      <c r="A4865" s="2"/>
      <c r="B4865" s="31"/>
      <c r="C4865" s="2"/>
      <c r="D4865" s="2"/>
      <c r="E4865" s="26"/>
    </row>
    <row r="4866" spans="1:5" x14ac:dyDescent="0.15">
      <c r="A4866" s="2"/>
      <c r="B4866" s="31"/>
      <c r="C4866" s="2"/>
      <c r="D4866" s="2"/>
      <c r="E4866" s="26"/>
    </row>
    <row r="4867" spans="1:5" x14ac:dyDescent="0.15">
      <c r="A4867" s="2"/>
      <c r="B4867" s="31"/>
      <c r="C4867" s="2"/>
      <c r="D4867" s="2"/>
      <c r="E4867" s="26"/>
    </row>
    <row r="4868" spans="1:5" x14ac:dyDescent="0.15">
      <c r="A4868" s="2"/>
      <c r="B4868" s="31"/>
      <c r="C4868" s="2"/>
      <c r="D4868" s="2"/>
      <c r="E4868" s="26"/>
    </row>
    <row r="4869" spans="1:5" x14ac:dyDescent="0.15">
      <c r="A4869" s="2"/>
      <c r="B4869" s="31"/>
      <c r="C4869" s="2"/>
      <c r="D4869" s="2"/>
      <c r="E4869" s="26"/>
    </row>
    <row r="4870" spans="1:5" x14ac:dyDescent="0.15">
      <c r="A4870" s="2"/>
      <c r="B4870" s="31"/>
      <c r="C4870" s="2"/>
      <c r="D4870" s="2"/>
      <c r="E4870" s="26"/>
    </row>
    <row r="4871" spans="1:5" x14ac:dyDescent="0.15">
      <c r="A4871" s="2"/>
      <c r="B4871" s="31"/>
      <c r="C4871" s="2"/>
      <c r="D4871" s="2"/>
      <c r="E4871" s="26"/>
    </row>
    <row r="4872" spans="1:5" x14ac:dyDescent="0.15">
      <c r="A4872" s="2"/>
      <c r="B4872" s="31"/>
      <c r="C4872" s="2"/>
      <c r="D4872" s="2"/>
      <c r="E4872" s="26"/>
    </row>
    <row r="4873" spans="1:5" x14ac:dyDescent="0.15">
      <c r="A4873" s="2"/>
      <c r="B4873" s="31"/>
      <c r="C4873" s="2"/>
      <c r="D4873" s="2"/>
      <c r="E4873" s="26"/>
    </row>
    <row r="4874" spans="1:5" x14ac:dyDescent="0.15">
      <c r="A4874" s="2"/>
      <c r="B4874" s="31"/>
      <c r="C4874" s="2"/>
      <c r="D4874" s="2"/>
      <c r="E4874" s="26"/>
    </row>
    <row r="4875" spans="1:5" x14ac:dyDescent="0.15">
      <c r="A4875" s="2"/>
      <c r="B4875" s="31"/>
      <c r="C4875" s="2"/>
      <c r="D4875" s="2"/>
      <c r="E4875" s="26"/>
    </row>
    <row r="4876" spans="1:5" x14ac:dyDescent="0.15">
      <c r="A4876" s="2"/>
      <c r="B4876" s="31"/>
      <c r="C4876" s="2"/>
      <c r="D4876" s="2"/>
      <c r="E4876" s="26"/>
    </row>
    <row r="4877" spans="1:5" x14ac:dyDescent="0.15">
      <c r="A4877" s="2"/>
      <c r="B4877" s="31"/>
      <c r="C4877" s="2"/>
      <c r="D4877" s="2"/>
      <c r="E4877" s="26"/>
    </row>
    <row r="4878" spans="1:5" x14ac:dyDescent="0.15">
      <c r="A4878" s="2"/>
      <c r="B4878" s="31"/>
      <c r="C4878" s="2"/>
      <c r="D4878" s="2"/>
      <c r="E4878" s="26"/>
    </row>
    <row r="4879" spans="1:5" x14ac:dyDescent="0.15">
      <c r="A4879" s="2"/>
      <c r="B4879" s="31"/>
      <c r="C4879" s="2"/>
      <c r="D4879" s="2"/>
      <c r="E4879" s="26"/>
    </row>
    <row r="4880" spans="1:5" x14ac:dyDescent="0.15">
      <c r="A4880" s="2"/>
      <c r="B4880" s="31"/>
      <c r="C4880" s="2"/>
      <c r="D4880" s="2"/>
      <c r="E4880" s="26"/>
    </row>
    <row r="4881" spans="1:5" x14ac:dyDescent="0.15">
      <c r="A4881" s="2"/>
      <c r="B4881" s="31"/>
      <c r="C4881" s="2"/>
      <c r="D4881" s="2"/>
      <c r="E4881" s="26"/>
    </row>
    <row r="4882" spans="1:5" x14ac:dyDescent="0.15">
      <c r="A4882" s="2"/>
      <c r="B4882" s="31"/>
      <c r="C4882" s="2"/>
      <c r="D4882" s="2"/>
      <c r="E4882" s="26"/>
    </row>
    <row r="4883" spans="1:5" x14ac:dyDescent="0.15">
      <c r="A4883" s="2"/>
      <c r="B4883" s="31"/>
      <c r="C4883" s="2"/>
      <c r="D4883" s="2"/>
      <c r="E4883" s="26"/>
    </row>
    <row r="4884" spans="1:5" x14ac:dyDescent="0.15">
      <c r="A4884" s="2"/>
      <c r="B4884" s="31"/>
      <c r="C4884" s="2"/>
      <c r="D4884" s="2"/>
      <c r="E4884" s="26"/>
    </row>
    <row r="4885" spans="1:5" x14ac:dyDescent="0.15">
      <c r="A4885" s="2"/>
      <c r="B4885" s="31"/>
      <c r="C4885" s="2"/>
      <c r="D4885" s="2"/>
      <c r="E4885" s="26"/>
    </row>
    <row r="4886" spans="1:5" x14ac:dyDescent="0.15">
      <c r="A4886" s="2"/>
      <c r="B4886" s="31"/>
      <c r="C4886" s="2"/>
      <c r="D4886" s="2"/>
      <c r="E4886" s="26"/>
    </row>
    <row r="4887" spans="1:5" x14ac:dyDescent="0.15">
      <c r="A4887" s="2"/>
      <c r="B4887" s="31"/>
      <c r="C4887" s="2"/>
      <c r="D4887" s="2"/>
      <c r="E4887" s="26"/>
    </row>
    <row r="4888" spans="1:5" x14ac:dyDescent="0.15">
      <c r="A4888" s="2"/>
      <c r="B4888" s="31"/>
      <c r="C4888" s="2"/>
      <c r="D4888" s="2"/>
      <c r="E4888" s="26"/>
    </row>
    <row r="4889" spans="1:5" x14ac:dyDescent="0.15">
      <c r="A4889" s="2"/>
      <c r="B4889" s="31"/>
      <c r="C4889" s="2"/>
      <c r="D4889" s="2"/>
      <c r="E4889" s="26"/>
    </row>
    <row r="4890" spans="1:5" x14ac:dyDescent="0.15">
      <c r="A4890" s="2"/>
      <c r="B4890" s="31"/>
      <c r="C4890" s="2"/>
      <c r="D4890" s="2"/>
      <c r="E4890" s="26"/>
    </row>
    <row r="4891" spans="1:5" x14ac:dyDescent="0.15">
      <c r="A4891" s="2"/>
      <c r="B4891" s="31"/>
      <c r="C4891" s="2"/>
      <c r="D4891" s="2"/>
      <c r="E4891" s="26"/>
    </row>
    <row r="4892" spans="1:5" x14ac:dyDescent="0.15">
      <c r="A4892" s="2"/>
      <c r="B4892" s="31"/>
      <c r="C4892" s="2"/>
      <c r="D4892" s="2"/>
      <c r="E4892" s="26"/>
    </row>
    <row r="4893" spans="1:5" x14ac:dyDescent="0.15">
      <c r="A4893" s="2"/>
      <c r="B4893" s="31"/>
      <c r="C4893" s="2"/>
      <c r="D4893" s="2"/>
      <c r="E4893" s="26"/>
    </row>
    <row r="4894" spans="1:5" x14ac:dyDescent="0.15">
      <c r="A4894" s="2"/>
      <c r="B4894" s="31"/>
      <c r="C4894" s="2"/>
      <c r="D4894" s="2"/>
      <c r="E4894" s="26"/>
    </row>
    <row r="4895" spans="1:5" x14ac:dyDescent="0.15">
      <c r="A4895" s="2"/>
      <c r="B4895" s="31"/>
      <c r="C4895" s="2"/>
      <c r="D4895" s="2"/>
      <c r="E4895" s="26"/>
    </row>
    <row r="4896" spans="1:5" x14ac:dyDescent="0.15">
      <c r="A4896" s="2"/>
      <c r="B4896" s="31"/>
      <c r="C4896" s="2"/>
      <c r="D4896" s="2"/>
      <c r="E4896" s="26"/>
    </row>
    <row r="4897" spans="1:5" x14ac:dyDescent="0.15">
      <c r="A4897" s="2"/>
      <c r="B4897" s="31"/>
      <c r="C4897" s="2"/>
      <c r="D4897" s="2"/>
      <c r="E4897" s="26"/>
    </row>
    <row r="4898" spans="1:5" x14ac:dyDescent="0.15">
      <c r="A4898" s="2"/>
      <c r="B4898" s="31"/>
      <c r="C4898" s="2"/>
      <c r="D4898" s="2"/>
      <c r="E4898" s="26"/>
    </row>
    <row r="4899" spans="1:5" x14ac:dyDescent="0.15">
      <c r="A4899" s="2"/>
      <c r="B4899" s="31"/>
      <c r="C4899" s="2"/>
      <c r="D4899" s="2"/>
      <c r="E4899" s="26"/>
    </row>
    <row r="4900" spans="1:5" x14ac:dyDescent="0.15">
      <c r="A4900" s="2"/>
      <c r="B4900" s="31"/>
      <c r="C4900" s="2"/>
      <c r="D4900" s="2"/>
      <c r="E4900" s="26"/>
    </row>
    <row r="4901" spans="1:5" x14ac:dyDescent="0.15">
      <c r="A4901" s="2"/>
      <c r="B4901" s="31"/>
      <c r="C4901" s="2"/>
      <c r="D4901" s="2"/>
      <c r="E4901" s="26"/>
    </row>
    <row r="4902" spans="1:5" x14ac:dyDescent="0.15">
      <c r="A4902" s="2"/>
      <c r="B4902" s="31"/>
      <c r="C4902" s="2"/>
      <c r="D4902" s="2"/>
      <c r="E4902" s="26"/>
    </row>
    <row r="4903" spans="1:5" x14ac:dyDescent="0.15">
      <c r="A4903" s="2"/>
      <c r="B4903" s="31"/>
      <c r="C4903" s="2"/>
      <c r="D4903" s="2"/>
      <c r="E4903" s="26"/>
    </row>
    <row r="4904" spans="1:5" x14ac:dyDescent="0.15">
      <c r="A4904" s="2"/>
      <c r="B4904" s="31"/>
      <c r="C4904" s="2"/>
      <c r="D4904" s="2"/>
      <c r="E4904" s="26"/>
    </row>
    <row r="4905" spans="1:5" x14ac:dyDescent="0.15">
      <c r="A4905" s="2"/>
      <c r="B4905" s="31"/>
      <c r="C4905" s="2"/>
      <c r="D4905" s="2"/>
      <c r="E4905" s="26"/>
    </row>
    <row r="4906" spans="1:5" x14ac:dyDescent="0.15">
      <c r="A4906" s="2"/>
      <c r="B4906" s="31"/>
      <c r="C4906" s="2"/>
      <c r="D4906" s="2"/>
      <c r="E4906" s="26"/>
    </row>
    <row r="4907" spans="1:5" x14ac:dyDescent="0.15">
      <c r="A4907" s="2"/>
      <c r="B4907" s="31"/>
      <c r="C4907" s="2"/>
      <c r="D4907" s="2"/>
      <c r="E4907" s="26"/>
    </row>
    <row r="4908" spans="1:5" x14ac:dyDescent="0.15">
      <c r="A4908" s="2"/>
      <c r="B4908" s="31"/>
      <c r="C4908" s="2"/>
      <c r="D4908" s="2"/>
      <c r="E4908" s="26"/>
    </row>
    <row r="4909" spans="1:5" x14ac:dyDescent="0.15">
      <c r="A4909" s="2"/>
      <c r="B4909" s="31"/>
      <c r="C4909" s="2"/>
      <c r="D4909" s="2"/>
      <c r="E4909" s="26"/>
    </row>
    <row r="4910" spans="1:5" x14ac:dyDescent="0.15">
      <c r="A4910" s="2"/>
      <c r="B4910" s="31"/>
      <c r="C4910" s="2"/>
      <c r="D4910" s="2"/>
      <c r="E4910" s="26"/>
    </row>
    <row r="4911" spans="1:5" x14ac:dyDescent="0.15">
      <c r="A4911" s="2"/>
      <c r="B4911" s="31"/>
      <c r="C4911" s="2"/>
      <c r="D4911" s="2"/>
      <c r="E4911" s="26"/>
    </row>
    <row r="4912" spans="1:5" x14ac:dyDescent="0.15">
      <c r="A4912" s="2"/>
      <c r="B4912" s="31"/>
      <c r="C4912" s="2"/>
      <c r="D4912" s="2"/>
      <c r="E4912" s="26"/>
    </row>
    <row r="4913" spans="1:5" x14ac:dyDescent="0.15">
      <c r="A4913" s="2"/>
      <c r="B4913" s="31"/>
      <c r="C4913" s="2"/>
      <c r="D4913" s="2"/>
      <c r="E4913" s="26"/>
    </row>
    <row r="4914" spans="1:5" x14ac:dyDescent="0.15">
      <c r="A4914" s="2"/>
      <c r="B4914" s="31"/>
      <c r="C4914" s="2"/>
      <c r="D4914" s="2"/>
      <c r="E4914" s="26"/>
    </row>
    <row r="4915" spans="1:5" x14ac:dyDescent="0.15">
      <c r="A4915" s="2"/>
      <c r="B4915" s="31"/>
      <c r="C4915" s="2"/>
      <c r="D4915" s="2"/>
      <c r="E4915" s="26"/>
    </row>
    <row r="4916" spans="1:5" x14ac:dyDescent="0.15">
      <c r="A4916" s="2"/>
      <c r="B4916" s="31"/>
      <c r="C4916" s="2"/>
      <c r="D4916" s="2"/>
      <c r="E4916" s="26"/>
    </row>
    <row r="4917" spans="1:5" x14ac:dyDescent="0.15">
      <c r="A4917" s="2"/>
      <c r="B4917" s="31"/>
      <c r="C4917" s="2"/>
      <c r="D4917" s="2"/>
      <c r="E4917" s="26"/>
    </row>
    <row r="4918" spans="1:5" x14ac:dyDescent="0.15">
      <c r="A4918" s="2"/>
      <c r="B4918" s="31"/>
      <c r="C4918" s="2"/>
      <c r="D4918" s="2"/>
      <c r="E4918" s="26"/>
    </row>
    <row r="4919" spans="1:5" x14ac:dyDescent="0.15">
      <c r="A4919" s="2"/>
      <c r="B4919" s="31"/>
      <c r="C4919" s="2"/>
      <c r="D4919" s="2"/>
      <c r="E4919" s="26"/>
    </row>
    <row r="4920" spans="1:5" x14ac:dyDescent="0.15">
      <c r="A4920" s="2"/>
      <c r="B4920" s="31"/>
      <c r="C4920" s="2"/>
      <c r="D4920" s="2"/>
      <c r="E4920" s="26"/>
    </row>
    <row r="4921" spans="1:5" x14ac:dyDescent="0.15">
      <c r="A4921" s="2"/>
      <c r="B4921" s="31"/>
      <c r="C4921" s="2"/>
      <c r="D4921" s="2"/>
      <c r="E4921" s="26"/>
    </row>
    <row r="4922" spans="1:5" x14ac:dyDescent="0.15">
      <c r="A4922" s="2"/>
      <c r="B4922" s="31"/>
      <c r="C4922" s="2"/>
      <c r="D4922" s="2"/>
      <c r="E4922" s="26"/>
    </row>
    <row r="4923" spans="1:5" x14ac:dyDescent="0.15">
      <c r="A4923" s="2"/>
      <c r="B4923" s="31"/>
      <c r="C4923" s="2"/>
      <c r="D4923" s="2"/>
      <c r="E4923" s="26"/>
    </row>
    <row r="4924" spans="1:5" x14ac:dyDescent="0.15">
      <c r="A4924" s="2"/>
      <c r="B4924" s="31"/>
      <c r="C4924" s="2"/>
      <c r="D4924" s="2"/>
      <c r="E4924" s="26"/>
    </row>
    <row r="4925" spans="1:5" x14ac:dyDescent="0.15">
      <c r="A4925" s="2"/>
      <c r="B4925" s="31"/>
      <c r="C4925" s="2"/>
      <c r="D4925" s="2"/>
      <c r="E4925" s="26"/>
    </row>
    <row r="4926" spans="1:5" x14ac:dyDescent="0.15">
      <c r="A4926" s="2"/>
      <c r="B4926" s="31"/>
      <c r="C4926" s="2"/>
      <c r="D4926" s="2"/>
      <c r="E4926" s="26"/>
    </row>
    <row r="4927" spans="1:5" x14ac:dyDescent="0.15">
      <c r="A4927" s="2"/>
      <c r="B4927" s="31"/>
      <c r="C4927" s="2"/>
      <c r="D4927" s="2"/>
      <c r="E4927" s="26"/>
    </row>
    <row r="4928" spans="1:5" x14ac:dyDescent="0.15">
      <c r="A4928" s="2"/>
      <c r="B4928" s="31"/>
      <c r="C4928" s="2"/>
      <c r="D4928" s="2"/>
      <c r="E4928" s="26"/>
    </row>
    <row r="4929" spans="1:5" x14ac:dyDescent="0.15">
      <c r="A4929" s="2"/>
      <c r="B4929" s="31"/>
      <c r="C4929" s="2"/>
      <c r="D4929" s="2"/>
      <c r="E4929" s="26"/>
    </row>
    <row r="4930" spans="1:5" x14ac:dyDescent="0.15">
      <c r="A4930" s="2"/>
      <c r="B4930" s="31"/>
      <c r="C4930" s="2"/>
      <c r="D4930" s="2"/>
      <c r="E4930" s="26"/>
    </row>
    <row r="4931" spans="1:5" x14ac:dyDescent="0.15">
      <c r="A4931" s="2"/>
      <c r="B4931" s="31"/>
      <c r="C4931" s="2"/>
      <c r="D4931" s="2"/>
      <c r="E4931" s="26"/>
    </row>
    <row r="4932" spans="1:5" x14ac:dyDescent="0.15">
      <c r="A4932" s="2"/>
      <c r="B4932" s="31"/>
      <c r="C4932" s="2"/>
      <c r="D4932" s="2"/>
      <c r="E4932" s="26"/>
    </row>
    <row r="4933" spans="1:5" x14ac:dyDescent="0.15">
      <c r="A4933" s="2"/>
      <c r="B4933" s="31"/>
      <c r="C4933" s="2"/>
      <c r="D4933" s="2"/>
      <c r="E4933" s="26"/>
    </row>
    <row r="4934" spans="1:5" x14ac:dyDescent="0.15">
      <c r="A4934" s="2"/>
      <c r="B4934" s="31"/>
      <c r="C4934" s="2"/>
      <c r="D4934" s="2"/>
      <c r="E4934" s="26"/>
    </row>
    <row r="4935" spans="1:5" x14ac:dyDescent="0.15">
      <c r="A4935" s="2"/>
      <c r="B4935" s="31"/>
      <c r="C4935" s="2"/>
      <c r="D4935" s="2"/>
      <c r="E4935" s="26"/>
    </row>
    <row r="4936" spans="1:5" x14ac:dyDescent="0.15">
      <c r="A4936" s="2"/>
      <c r="B4936" s="31"/>
      <c r="C4936" s="2"/>
      <c r="D4936" s="2"/>
      <c r="E4936" s="26"/>
    </row>
    <row r="4937" spans="1:5" x14ac:dyDescent="0.15">
      <c r="A4937" s="2"/>
      <c r="B4937" s="31"/>
      <c r="C4937" s="2"/>
      <c r="D4937" s="2"/>
      <c r="E4937" s="26"/>
    </row>
    <row r="4938" spans="1:5" x14ac:dyDescent="0.15">
      <c r="A4938" s="2"/>
      <c r="B4938" s="31"/>
      <c r="C4938" s="2"/>
      <c r="D4938" s="2"/>
      <c r="E4938" s="26"/>
    </row>
    <row r="4939" spans="1:5" x14ac:dyDescent="0.15">
      <c r="A4939" s="2"/>
      <c r="B4939" s="31"/>
      <c r="C4939" s="2"/>
      <c r="D4939" s="2"/>
      <c r="E4939" s="26"/>
    </row>
    <row r="4940" spans="1:5" x14ac:dyDescent="0.15">
      <c r="A4940" s="2"/>
      <c r="B4940" s="31"/>
      <c r="C4940" s="2"/>
      <c r="D4940" s="2"/>
      <c r="E4940" s="26"/>
    </row>
    <row r="4941" spans="1:5" x14ac:dyDescent="0.15">
      <c r="A4941" s="2"/>
      <c r="B4941" s="31"/>
      <c r="C4941" s="2"/>
      <c r="D4941" s="2"/>
      <c r="E4941" s="26"/>
    </row>
    <row r="4942" spans="1:5" x14ac:dyDescent="0.15">
      <c r="A4942" s="2"/>
      <c r="B4942" s="31"/>
      <c r="C4942" s="2"/>
      <c r="D4942" s="2"/>
      <c r="E4942" s="26"/>
    </row>
    <row r="4943" spans="1:5" x14ac:dyDescent="0.15">
      <c r="A4943" s="2"/>
      <c r="B4943" s="31"/>
      <c r="C4943" s="2"/>
      <c r="D4943" s="2"/>
      <c r="E4943" s="26"/>
    </row>
    <row r="4944" spans="1:5" x14ac:dyDescent="0.15">
      <c r="A4944" s="2"/>
      <c r="B4944" s="31"/>
      <c r="C4944" s="2"/>
      <c r="D4944" s="2"/>
      <c r="E4944" s="26"/>
    </row>
    <row r="4945" spans="1:5" x14ac:dyDescent="0.15">
      <c r="A4945" s="2"/>
      <c r="B4945" s="31"/>
      <c r="C4945" s="2"/>
      <c r="D4945" s="2"/>
      <c r="E4945" s="26"/>
    </row>
    <row r="4946" spans="1:5" x14ac:dyDescent="0.15">
      <c r="A4946" s="2"/>
      <c r="B4946" s="31"/>
      <c r="C4946" s="2"/>
      <c r="D4946" s="2"/>
      <c r="E4946" s="26"/>
    </row>
    <row r="4947" spans="1:5" x14ac:dyDescent="0.15">
      <c r="A4947" s="2"/>
      <c r="B4947" s="31"/>
      <c r="C4947" s="2"/>
      <c r="D4947" s="2"/>
      <c r="E4947" s="26"/>
    </row>
    <row r="4948" spans="1:5" x14ac:dyDescent="0.15">
      <c r="A4948" s="2"/>
      <c r="B4948" s="31"/>
      <c r="C4948" s="2"/>
      <c r="D4948" s="2"/>
      <c r="E4948" s="26"/>
    </row>
    <row r="4949" spans="1:5" x14ac:dyDescent="0.15">
      <c r="A4949" s="2"/>
      <c r="B4949" s="31"/>
      <c r="C4949" s="2"/>
      <c r="D4949" s="2"/>
      <c r="E4949" s="26"/>
    </row>
    <row r="4950" spans="1:5" x14ac:dyDescent="0.15">
      <c r="A4950" s="2"/>
      <c r="B4950" s="31"/>
      <c r="C4950" s="2"/>
      <c r="D4950" s="2"/>
      <c r="E4950" s="26"/>
    </row>
    <row r="4951" spans="1:5" x14ac:dyDescent="0.15">
      <c r="A4951" s="2"/>
      <c r="B4951" s="31"/>
      <c r="C4951" s="2"/>
      <c r="D4951" s="2"/>
      <c r="E4951" s="26"/>
    </row>
    <row r="4952" spans="1:5" x14ac:dyDescent="0.15">
      <c r="A4952" s="2"/>
      <c r="B4952" s="31"/>
      <c r="C4952" s="2"/>
      <c r="D4952" s="2"/>
      <c r="E4952" s="26"/>
    </row>
    <row r="4953" spans="1:5" x14ac:dyDescent="0.15">
      <c r="A4953" s="2"/>
      <c r="B4953" s="31"/>
      <c r="C4953" s="2"/>
      <c r="D4953" s="2"/>
      <c r="E4953" s="26"/>
    </row>
    <row r="4954" spans="1:5" x14ac:dyDescent="0.15">
      <c r="A4954" s="2"/>
      <c r="B4954" s="31"/>
      <c r="C4954" s="2"/>
      <c r="D4954" s="2"/>
      <c r="E4954" s="26"/>
    </row>
    <row r="4955" spans="1:5" x14ac:dyDescent="0.15">
      <c r="A4955" s="2"/>
      <c r="B4955" s="31"/>
      <c r="C4955" s="2"/>
      <c r="D4955" s="2"/>
      <c r="E4955" s="26"/>
    </row>
    <row r="4956" spans="1:5" x14ac:dyDescent="0.15">
      <c r="A4956" s="2"/>
      <c r="B4956" s="31"/>
      <c r="C4956" s="2"/>
      <c r="D4956" s="2"/>
      <c r="E4956" s="26"/>
    </row>
    <row r="4957" spans="1:5" x14ac:dyDescent="0.15">
      <c r="A4957" s="2"/>
      <c r="B4957" s="31"/>
      <c r="C4957" s="2"/>
      <c r="D4957" s="2"/>
      <c r="E4957" s="26"/>
    </row>
    <row r="4958" spans="1:5" x14ac:dyDescent="0.15">
      <c r="A4958" s="2"/>
      <c r="B4958" s="31"/>
      <c r="C4958" s="2"/>
      <c r="D4958" s="2"/>
      <c r="E4958" s="26"/>
    </row>
    <row r="4959" spans="1:5" x14ac:dyDescent="0.15">
      <c r="A4959" s="2"/>
      <c r="B4959" s="31"/>
      <c r="C4959" s="2"/>
      <c r="D4959" s="2"/>
      <c r="E4959" s="26"/>
    </row>
    <row r="4960" spans="1:5" x14ac:dyDescent="0.15">
      <c r="A4960" s="2"/>
      <c r="B4960" s="31"/>
      <c r="C4960" s="2"/>
      <c r="D4960" s="2"/>
      <c r="E4960" s="26"/>
    </row>
    <row r="4961" spans="1:5" x14ac:dyDescent="0.15">
      <c r="A4961" s="2"/>
      <c r="B4961" s="31"/>
      <c r="C4961" s="2"/>
      <c r="D4961" s="2"/>
      <c r="E4961" s="26"/>
    </row>
    <row r="4962" spans="1:5" x14ac:dyDescent="0.15">
      <c r="A4962" s="2"/>
      <c r="B4962" s="31"/>
      <c r="C4962" s="2"/>
      <c r="D4962" s="2"/>
      <c r="E4962" s="26"/>
    </row>
    <row r="4963" spans="1:5" x14ac:dyDescent="0.15">
      <c r="A4963" s="2"/>
      <c r="B4963" s="31"/>
      <c r="C4963" s="2"/>
      <c r="D4963" s="2"/>
      <c r="E4963" s="26"/>
    </row>
    <row r="4964" spans="1:5" x14ac:dyDescent="0.15">
      <c r="A4964" s="2"/>
      <c r="B4964" s="31"/>
      <c r="C4964" s="2"/>
      <c r="D4964" s="2"/>
      <c r="E4964" s="26"/>
    </row>
    <row r="4965" spans="1:5" x14ac:dyDescent="0.15">
      <c r="A4965" s="2"/>
      <c r="B4965" s="31"/>
      <c r="C4965" s="2"/>
      <c r="D4965" s="2"/>
      <c r="E4965" s="26"/>
    </row>
    <row r="4966" spans="1:5" x14ac:dyDescent="0.15">
      <c r="A4966" s="2"/>
      <c r="B4966" s="31"/>
      <c r="C4966" s="2"/>
      <c r="D4966" s="2"/>
      <c r="E4966" s="26"/>
    </row>
    <row r="4967" spans="1:5" x14ac:dyDescent="0.15">
      <c r="A4967" s="2"/>
      <c r="B4967" s="31"/>
      <c r="C4967" s="2"/>
      <c r="D4967" s="2"/>
      <c r="E4967" s="26"/>
    </row>
    <row r="4968" spans="1:5" x14ac:dyDescent="0.15">
      <c r="A4968" s="2"/>
      <c r="B4968" s="31"/>
      <c r="C4968" s="2"/>
      <c r="D4968" s="2"/>
      <c r="E4968" s="26"/>
    </row>
    <row r="4969" spans="1:5" x14ac:dyDescent="0.15">
      <c r="A4969" s="2"/>
      <c r="B4969" s="31"/>
      <c r="C4969" s="2"/>
      <c r="D4969" s="2"/>
      <c r="E4969" s="26"/>
    </row>
    <row r="4970" spans="1:5" x14ac:dyDescent="0.15">
      <c r="A4970" s="2"/>
      <c r="B4970" s="31"/>
      <c r="C4970" s="2"/>
      <c r="D4970" s="2"/>
      <c r="E4970" s="26"/>
    </row>
    <row r="4971" spans="1:5" x14ac:dyDescent="0.15">
      <c r="A4971" s="2"/>
      <c r="B4971" s="31"/>
      <c r="C4971" s="2"/>
      <c r="D4971" s="2"/>
      <c r="E4971" s="26"/>
    </row>
    <row r="4972" spans="1:5" x14ac:dyDescent="0.15">
      <c r="A4972" s="2"/>
      <c r="B4972" s="31"/>
      <c r="C4972" s="2"/>
      <c r="D4972" s="2"/>
      <c r="E4972" s="26"/>
    </row>
    <row r="4973" spans="1:5" x14ac:dyDescent="0.15">
      <c r="A4973" s="2"/>
      <c r="B4973" s="31"/>
      <c r="C4973" s="2"/>
      <c r="D4973" s="2"/>
      <c r="E4973" s="26"/>
    </row>
    <row r="4974" spans="1:5" x14ac:dyDescent="0.15">
      <c r="A4974" s="2"/>
      <c r="B4974" s="31"/>
      <c r="C4974" s="2"/>
      <c r="D4974" s="2"/>
      <c r="E4974" s="26"/>
    </row>
    <row r="4975" spans="1:5" x14ac:dyDescent="0.15">
      <c r="A4975" s="2"/>
      <c r="B4975" s="31"/>
      <c r="C4975" s="2"/>
      <c r="D4975" s="2"/>
      <c r="E4975" s="26"/>
    </row>
    <row r="4976" spans="1:5" x14ac:dyDescent="0.15">
      <c r="A4976" s="2"/>
      <c r="B4976" s="31"/>
      <c r="C4976" s="2"/>
      <c r="D4976" s="2"/>
      <c r="E4976" s="26"/>
    </row>
    <row r="4977" spans="1:5" x14ac:dyDescent="0.15">
      <c r="A4977" s="2"/>
      <c r="B4977" s="31"/>
      <c r="C4977" s="2"/>
      <c r="D4977" s="2"/>
      <c r="E4977" s="26"/>
    </row>
    <row r="4978" spans="1:5" x14ac:dyDescent="0.15">
      <c r="A4978" s="2"/>
      <c r="B4978" s="31"/>
      <c r="C4978" s="2"/>
      <c r="D4978" s="2"/>
      <c r="E4978" s="26"/>
    </row>
    <row r="4979" spans="1:5" x14ac:dyDescent="0.15">
      <c r="A4979" s="2"/>
      <c r="B4979" s="31"/>
      <c r="C4979" s="2"/>
      <c r="D4979" s="2"/>
      <c r="E4979" s="26"/>
    </row>
    <row r="4980" spans="1:5" x14ac:dyDescent="0.15">
      <c r="A4980" s="2"/>
      <c r="B4980" s="31"/>
      <c r="C4980" s="2"/>
      <c r="D4980" s="2"/>
      <c r="E4980" s="26"/>
    </row>
    <row r="4981" spans="1:5" x14ac:dyDescent="0.15">
      <c r="A4981" s="2"/>
      <c r="B4981" s="31"/>
      <c r="C4981" s="2"/>
      <c r="D4981" s="2"/>
      <c r="E4981" s="26"/>
    </row>
    <row r="4982" spans="1:5" x14ac:dyDescent="0.15">
      <c r="A4982" s="2"/>
      <c r="B4982" s="31"/>
      <c r="C4982" s="2"/>
      <c r="D4982" s="2"/>
      <c r="E4982" s="26"/>
    </row>
    <row r="4983" spans="1:5" x14ac:dyDescent="0.15">
      <c r="A4983" s="2"/>
      <c r="B4983" s="31"/>
      <c r="C4983" s="2"/>
      <c r="D4983" s="2"/>
      <c r="E4983" s="26"/>
    </row>
    <row r="4984" spans="1:5" x14ac:dyDescent="0.15">
      <c r="A4984" s="2"/>
      <c r="B4984" s="31"/>
      <c r="C4984" s="2"/>
      <c r="D4984" s="2"/>
      <c r="E4984" s="26"/>
    </row>
    <row r="4985" spans="1:5" x14ac:dyDescent="0.15">
      <c r="A4985" s="2"/>
      <c r="B4985" s="31"/>
      <c r="C4985" s="2"/>
      <c r="D4985" s="2"/>
      <c r="E4985" s="26"/>
    </row>
    <row r="4986" spans="1:5" x14ac:dyDescent="0.15">
      <c r="A4986" s="2"/>
      <c r="B4986" s="31"/>
      <c r="C4986" s="2"/>
      <c r="D4986" s="2"/>
      <c r="E4986" s="26"/>
    </row>
    <row r="4987" spans="1:5" x14ac:dyDescent="0.15">
      <c r="A4987" s="2"/>
      <c r="B4987" s="31"/>
      <c r="C4987" s="2"/>
      <c r="D4987" s="2"/>
      <c r="E4987" s="26"/>
    </row>
    <row r="4988" spans="1:5" x14ac:dyDescent="0.15">
      <c r="A4988" s="2"/>
      <c r="B4988" s="31"/>
      <c r="C4988" s="2"/>
      <c r="D4988" s="2"/>
      <c r="E4988" s="26"/>
    </row>
    <row r="4989" spans="1:5" x14ac:dyDescent="0.15">
      <c r="A4989" s="2"/>
      <c r="B4989" s="31"/>
      <c r="C4989" s="2"/>
      <c r="D4989" s="2"/>
      <c r="E4989" s="26"/>
    </row>
    <row r="4990" spans="1:5" x14ac:dyDescent="0.15">
      <c r="A4990" s="2"/>
      <c r="B4990" s="31"/>
      <c r="C4990" s="2"/>
      <c r="D4990" s="2"/>
      <c r="E4990" s="26"/>
    </row>
    <row r="4991" spans="1:5" x14ac:dyDescent="0.15">
      <c r="A4991" s="2"/>
      <c r="B4991" s="31"/>
      <c r="C4991" s="2"/>
      <c r="D4991" s="2"/>
      <c r="E4991" s="26"/>
    </row>
    <row r="4992" spans="1:5" x14ac:dyDescent="0.15">
      <c r="A4992" s="2"/>
      <c r="B4992" s="31"/>
      <c r="C4992" s="2"/>
      <c r="D4992" s="2"/>
      <c r="E4992" s="26"/>
    </row>
    <row r="4993" spans="1:5" x14ac:dyDescent="0.15">
      <c r="A4993" s="2"/>
      <c r="B4993" s="31"/>
      <c r="C4993" s="2"/>
      <c r="D4993" s="2"/>
      <c r="E4993" s="26"/>
    </row>
    <row r="4994" spans="1:5" x14ac:dyDescent="0.15">
      <c r="A4994" s="2"/>
      <c r="B4994" s="31"/>
      <c r="C4994" s="2"/>
      <c r="D4994" s="2"/>
      <c r="E4994" s="26"/>
    </row>
    <row r="4995" spans="1:5" x14ac:dyDescent="0.15">
      <c r="A4995" s="2"/>
      <c r="B4995" s="31"/>
      <c r="C4995" s="2"/>
      <c r="D4995" s="2"/>
      <c r="E4995" s="26"/>
    </row>
    <row r="4996" spans="1:5" x14ac:dyDescent="0.15">
      <c r="A4996" s="2"/>
      <c r="B4996" s="31"/>
      <c r="C4996" s="2"/>
      <c r="D4996" s="2"/>
      <c r="E4996" s="26"/>
    </row>
    <row r="4997" spans="1:5" x14ac:dyDescent="0.15">
      <c r="A4997" s="2"/>
      <c r="B4997" s="31"/>
      <c r="C4997" s="2"/>
      <c r="D4997" s="2"/>
      <c r="E4997" s="26"/>
    </row>
    <row r="4998" spans="1:5" x14ac:dyDescent="0.15">
      <c r="A4998" s="2"/>
      <c r="B4998" s="31"/>
      <c r="C4998" s="2"/>
      <c r="D4998" s="2"/>
      <c r="E4998" s="26"/>
    </row>
    <row r="4999" spans="1:5" x14ac:dyDescent="0.15">
      <c r="A4999" s="2"/>
      <c r="B4999" s="31"/>
      <c r="C4999" s="2"/>
      <c r="D4999" s="2"/>
      <c r="E4999" s="26"/>
    </row>
    <row r="5000" spans="1:5" x14ac:dyDescent="0.15">
      <c r="A5000" s="2"/>
      <c r="B5000" s="31"/>
      <c r="C5000" s="2"/>
      <c r="D5000" s="2"/>
      <c r="E5000" s="26"/>
    </row>
    <row r="5001" spans="1:5" x14ac:dyDescent="0.15">
      <c r="A5001" s="2"/>
      <c r="B5001" s="31"/>
      <c r="C5001" s="2"/>
      <c r="D5001" s="2"/>
      <c r="E5001" s="26"/>
    </row>
    <row r="5002" spans="1:5" x14ac:dyDescent="0.15">
      <c r="A5002" s="2"/>
      <c r="B5002" s="31"/>
      <c r="C5002" s="2"/>
      <c r="D5002" s="2"/>
      <c r="E5002" s="26"/>
    </row>
    <row r="5003" spans="1:5" x14ac:dyDescent="0.15">
      <c r="A5003" s="2"/>
      <c r="B5003" s="31"/>
      <c r="C5003" s="2"/>
      <c r="D5003" s="2"/>
      <c r="E5003" s="26"/>
    </row>
    <row r="5004" spans="1:5" x14ac:dyDescent="0.15">
      <c r="A5004" s="2"/>
      <c r="B5004" s="31"/>
      <c r="C5004" s="2"/>
      <c r="D5004" s="2"/>
      <c r="E5004" s="26"/>
    </row>
    <row r="5005" spans="1:5" x14ac:dyDescent="0.15">
      <c r="A5005" s="2"/>
      <c r="B5005" s="31"/>
      <c r="C5005" s="2"/>
      <c r="D5005" s="2"/>
      <c r="E5005" s="26"/>
    </row>
    <row r="5006" spans="1:5" x14ac:dyDescent="0.15">
      <c r="A5006" s="2"/>
      <c r="B5006" s="31"/>
      <c r="C5006" s="2"/>
      <c r="D5006" s="2"/>
      <c r="E5006" s="26"/>
    </row>
    <row r="5007" spans="1:5" x14ac:dyDescent="0.15">
      <c r="A5007" s="2"/>
      <c r="B5007" s="31"/>
      <c r="C5007" s="2"/>
      <c r="D5007" s="2"/>
      <c r="E5007" s="26"/>
    </row>
    <row r="5008" spans="1:5" x14ac:dyDescent="0.15">
      <c r="A5008" s="2"/>
      <c r="B5008" s="31"/>
      <c r="C5008" s="2"/>
      <c r="D5008" s="2"/>
      <c r="E5008" s="26"/>
    </row>
    <row r="5009" spans="1:5" x14ac:dyDescent="0.15">
      <c r="A5009" s="2"/>
      <c r="B5009" s="31"/>
      <c r="C5009" s="2"/>
      <c r="D5009" s="2"/>
      <c r="E5009" s="26"/>
    </row>
    <row r="5010" spans="1:5" x14ac:dyDescent="0.15">
      <c r="A5010" s="2"/>
      <c r="B5010" s="31"/>
      <c r="C5010" s="2"/>
      <c r="D5010" s="2"/>
      <c r="E5010" s="26"/>
    </row>
    <row r="5011" spans="1:5" x14ac:dyDescent="0.15">
      <c r="A5011" s="2"/>
      <c r="B5011" s="31"/>
      <c r="C5011" s="2"/>
      <c r="D5011" s="2"/>
      <c r="E5011" s="26"/>
    </row>
    <row r="5012" spans="1:5" x14ac:dyDescent="0.15">
      <c r="A5012" s="2"/>
      <c r="B5012" s="31"/>
      <c r="C5012" s="2"/>
      <c r="D5012" s="2"/>
      <c r="E5012" s="26"/>
    </row>
    <row r="5013" spans="1:5" x14ac:dyDescent="0.15">
      <c r="A5013" s="2"/>
      <c r="B5013" s="31"/>
      <c r="C5013" s="2"/>
      <c r="D5013" s="2"/>
      <c r="E5013" s="26"/>
    </row>
    <row r="5014" spans="1:5" x14ac:dyDescent="0.15">
      <c r="A5014" s="2"/>
      <c r="B5014" s="31"/>
      <c r="C5014" s="2"/>
      <c r="D5014" s="2"/>
      <c r="E5014" s="26"/>
    </row>
    <row r="5015" spans="1:5" x14ac:dyDescent="0.15">
      <c r="A5015" s="2"/>
      <c r="B5015" s="31"/>
      <c r="C5015" s="2"/>
      <c r="D5015" s="2"/>
      <c r="E5015" s="26"/>
    </row>
    <row r="5016" spans="1:5" x14ac:dyDescent="0.15">
      <c r="A5016" s="2"/>
      <c r="B5016" s="31"/>
      <c r="C5016" s="2"/>
      <c r="D5016" s="2"/>
      <c r="E5016" s="26"/>
    </row>
    <row r="5017" spans="1:5" x14ac:dyDescent="0.15">
      <c r="A5017" s="2"/>
      <c r="B5017" s="31"/>
      <c r="C5017" s="2"/>
      <c r="D5017" s="2"/>
      <c r="E5017" s="26"/>
    </row>
    <row r="5018" spans="1:5" x14ac:dyDescent="0.15">
      <c r="A5018" s="2"/>
      <c r="B5018" s="31"/>
      <c r="C5018" s="2"/>
      <c r="D5018" s="2"/>
      <c r="E5018" s="26"/>
    </row>
    <row r="5019" spans="1:5" x14ac:dyDescent="0.15">
      <c r="A5019" s="2"/>
      <c r="B5019" s="31"/>
      <c r="C5019" s="2"/>
      <c r="D5019" s="2"/>
      <c r="E5019" s="26"/>
    </row>
    <row r="5020" spans="1:5" x14ac:dyDescent="0.15">
      <c r="A5020" s="2"/>
      <c r="B5020" s="31"/>
      <c r="C5020" s="2"/>
      <c r="D5020" s="2"/>
      <c r="E5020" s="26"/>
    </row>
    <row r="5021" spans="1:5" x14ac:dyDescent="0.15">
      <c r="A5021" s="2"/>
      <c r="B5021" s="31"/>
      <c r="C5021" s="2"/>
      <c r="D5021" s="2"/>
      <c r="E5021" s="26"/>
    </row>
    <row r="5022" spans="1:5" x14ac:dyDescent="0.15">
      <c r="A5022" s="2"/>
      <c r="B5022" s="31"/>
      <c r="C5022" s="2"/>
      <c r="D5022" s="2"/>
      <c r="E5022" s="26"/>
    </row>
    <row r="5023" spans="1:5" x14ac:dyDescent="0.15">
      <c r="A5023" s="2"/>
      <c r="B5023" s="31"/>
      <c r="C5023" s="2"/>
      <c r="D5023" s="2"/>
      <c r="E5023" s="26"/>
    </row>
    <row r="5024" spans="1:5" x14ac:dyDescent="0.15">
      <c r="A5024" s="2"/>
      <c r="B5024" s="31"/>
      <c r="C5024" s="2"/>
      <c r="D5024" s="2"/>
      <c r="E5024" s="26"/>
    </row>
    <row r="5025" spans="1:5" x14ac:dyDescent="0.15">
      <c r="A5025" s="2"/>
      <c r="B5025" s="31"/>
      <c r="C5025" s="2"/>
      <c r="D5025" s="2"/>
      <c r="E5025" s="26"/>
    </row>
    <row r="5026" spans="1:5" x14ac:dyDescent="0.15">
      <c r="A5026" s="2"/>
      <c r="B5026" s="31"/>
      <c r="C5026" s="2"/>
      <c r="D5026" s="2"/>
      <c r="E5026" s="26"/>
    </row>
    <row r="5027" spans="1:5" x14ac:dyDescent="0.15">
      <c r="A5027" s="2"/>
      <c r="B5027" s="31"/>
      <c r="C5027" s="2"/>
      <c r="D5027" s="2"/>
      <c r="E5027" s="26"/>
    </row>
    <row r="5028" spans="1:5" x14ac:dyDescent="0.15">
      <c r="A5028" s="2"/>
      <c r="B5028" s="31"/>
      <c r="C5028" s="2"/>
      <c r="D5028" s="2"/>
      <c r="E5028" s="26"/>
    </row>
    <row r="5029" spans="1:5" x14ac:dyDescent="0.15">
      <c r="A5029" s="2"/>
      <c r="B5029" s="31"/>
      <c r="C5029" s="2"/>
      <c r="D5029" s="2"/>
      <c r="E5029" s="26"/>
    </row>
    <row r="5030" spans="1:5" x14ac:dyDescent="0.15">
      <c r="A5030" s="2"/>
      <c r="B5030" s="31"/>
      <c r="C5030" s="2"/>
      <c r="D5030" s="2"/>
      <c r="E5030" s="26"/>
    </row>
    <row r="5031" spans="1:5" x14ac:dyDescent="0.15">
      <c r="A5031" s="2"/>
      <c r="B5031" s="31"/>
      <c r="C5031" s="2"/>
      <c r="D5031" s="2"/>
      <c r="E5031" s="26"/>
    </row>
    <row r="5032" spans="1:5" x14ac:dyDescent="0.15">
      <c r="A5032" s="2"/>
      <c r="B5032" s="31"/>
      <c r="C5032" s="2"/>
      <c r="D5032" s="2"/>
      <c r="E5032" s="26"/>
    </row>
    <row r="5033" spans="1:5" x14ac:dyDescent="0.15">
      <c r="A5033" s="2"/>
      <c r="B5033" s="31"/>
      <c r="C5033" s="2"/>
      <c r="D5033" s="2"/>
      <c r="E5033" s="26"/>
    </row>
    <row r="5034" spans="1:5" x14ac:dyDescent="0.15">
      <c r="A5034" s="2"/>
      <c r="B5034" s="31"/>
      <c r="C5034" s="2"/>
      <c r="D5034" s="2"/>
      <c r="E5034" s="26"/>
    </row>
    <row r="5035" spans="1:5" x14ac:dyDescent="0.15">
      <c r="A5035" s="2"/>
      <c r="B5035" s="31"/>
      <c r="C5035" s="2"/>
      <c r="D5035" s="2"/>
      <c r="E5035" s="26"/>
    </row>
    <row r="5036" spans="1:5" x14ac:dyDescent="0.15">
      <c r="A5036" s="2"/>
      <c r="B5036" s="31"/>
      <c r="C5036" s="2"/>
      <c r="D5036" s="2"/>
      <c r="E5036" s="26"/>
    </row>
    <row r="5037" spans="1:5" x14ac:dyDescent="0.15">
      <c r="A5037" s="2"/>
      <c r="B5037" s="31"/>
      <c r="C5037" s="2"/>
      <c r="D5037" s="2"/>
      <c r="E5037" s="26"/>
    </row>
    <row r="5038" spans="1:5" x14ac:dyDescent="0.15">
      <c r="A5038" s="2"/>
      <c r="B5038" s="31"/>
      <c r="C5038" s="2"/>
      <c r="D5038" s="2"/>
      <c r="E5038" s="26"/>
    </row>
    <row r="5039" spans="1:5" x14ac:dyDescent="0.15">
      <c r="A5039" s="2"/>
      <c r="B5039" s="31"/>
      <c r="C5039" s="2"/>
      <c r="D5039" s="2"/>
      <c r="E5039" s="26"/>
    </row>
    <row r="5040" spans="1:5" x14ac:dyDescent="0.15">
      <c r="A5040" s="2"/>
      <c r="B5040" s="31"/>
      <c r="C5040" s="2"/>
      <c r="D5040" s="2"/>
      <c r="E5040" s="26"/>
    </row>
    <row r="5041" spans="1:5" x14ac:dyDescent="0.15">
      <c r="A5041" s="2"/>
      <c r="B5041" s="31"/>
      <c r="C5041" s="2"/>
      <c r="D5041" s="2"/>
      <c r="E5041" s="26"/>
    </row>
    <row r="5042" spans="1:5" x14ac:dyDescent="0.15">
      <c r="A5042" s="2"/>
      <c r="B5042" s="31"/>
      <c r="C5042" s="2"/>
      <c r="D5042" s="2"/>
      <c r="E5042" s="26"/>
    </row>
    <row r="5043" spans="1:5" x14ac:dyDescent="0.15">
      <c r="A5043" s="2"/>
      <c r="B5043" s="31"/>
      <c r="C5043" s="2"/>
      <c r="D5043" s="2"/>
      <c r="E5043" s="26"/>
    </row>
    <row r="5044" spans="1:5" x14ac:dyDescent="0.15">
      <c r="A5044" s="2"/>
      <c r="B5044" s="31"/>
      <c r="C5044" s="2"/>
      <c r="D5044" s="2"/>
      <c r="E5044" s="26"/>
    </row>
    <row r="5045" spans="1:5" x14ac:dyDescent="0.15">
      <c r="A5045" s="2"/>
      <c r="B5045" s="31"/>
      <c r="C5045" s="2"/>
      <c r="D5045" s="2"/>
      <c r="E5045" s="26"/>
    </row>
    <row r="5046" spans="1:5" x14ac:dyDescent="0.15">
      <c r="A5046" s="2"/>
      <c r="B5046" s="31"/>
      <c r="C5046" s="2"/>
      <c r="D5046" s="2"/>
      <c r="E5046" s="26"/>
    </row>
    <row r="5047" spans="1:5" x14ac:dyDescent="0.15">
      <c r="A5047" s="2"/>
      <c r="B5047" s="31"/>
      <c r="C5047" s="2"/>
      <c r="D5047" s="2"/>
      <c r="E5047" s="26"/>
    </row>
    <row r="5048" spans="1:5" x14ac:dyDescent="0.15">
      <c r="A5048" s="2"/>
      <c r="B5048" s="31"/>
      <c r="C5048" s="2"/>
      <c r="D5048" s="2"/>
      <c r="E5048" s="26"/>
    </row>
    <row r="5049" spans="1:5" x14ac:dyDescent="0.15">
      <c r="A5049" s="2"/>
      <c r="B5049" s="31"/>
      <c r="C5049" s="2"/>
      <c r="D5049" s="2"/>
      <c r="E5049" s="26"/>
    </row>
    <row r="5050" spans="1:5" x14ac:dyDescent="0.15">
      <c r="A5050" s="2"/>
      <c r="B5050" s="31"/>
      <c r="C5050" s="2"/>
      <c r="D5050" s="2"/>
      <c r="E5050" s="26"/>
    </row>
    <row r="5051" spans="1:5" x14ac:dyDescent="0.15">
      <c r="A5051" s="2"/>
      <c r="B5051" s="31"/>
      <c r="C5051" s="2"/>
      <c r="D5051" s="2"/>
      <c r="E5051" s="26"/>
    </row>
    <row r="5052" spans="1:5" x14ac:dyDescent="0.15">
      <c r="A5052" s="2"/>
      <c r="B5052" s="31"/>
      <c r="C5052" s="2"/>
      <c r="D5052" s="2"/>
      <c r="E5052" s="26"/>
    </row>
    <row r="5053" spans="1:5" x14ac:dyDescent="0.15">
      <c r="A5053" s="2"/>
      <c r="B5053" s="31"/>
      <c r="C5053" s="2"/>
      <c r="D5053" s="2"/>
      <c r="E5053" s="26"/>
    </row>
    <row r="5054" spans="1:5" x14ac:dyDescent="0.15">
      <c r="A5054" s="2"/>
      <c r="B5054" s="31"/>
      <c r="C5054" s="2"/>
      <c r="D5054" s="2"/>
      <c r="E5054" s="26"/>
    </row>
    <row r="5055" spans="1:5" x14ac:dyDescent="0.15">
      <c r="A5055" s="2"/>
      <c r="B5055" s="31"/>
      <c r="C5055" s="2"/>
      <c r="D5055" s="2"/>
      <c r="E5055" s="26"/>
    </row>
    <row r="5056" spans="1:5" x14ac:dyDescent="0.15">
      <c r="A5056" s="2"/>
      <c r="B5056" s="31"/>
      <c r="C5056" s="2"/>
      <c r="D5056" s="2"/>
      <c r="E5056" s="26"/>
    </row>
    <row r="5057" spans="1:5" x14ac:dyDescent="0.15">
      <c r="A5057" s="2"/>
      <c r="B5057" s="31"/>
      <c r="C5057" s="2"/>
      <c r="D5057" s="2"/>
      <c r="E5057" s="26"/>
    </row>
    <row r="5058" spans="1:5" x14ac:dyDescent="0.15">
      <c r="A5058" s="2"/>
      <c r="B5058" s="31"/>
      <c r="C5058" s="2"/>
      <c r="D5058" s="2"/>
      <c r="E5058" s="26"/>
    </row>
    <row r="5059" spans="1:5" x14ac:dyDescent="0.15">
      <c r="A5059" s="2"/>
      <c r="B5059" s="31"/>
      <c r="C5059" s="2"/>
      <c r="D5059" s="2"/>
      <c r="E5059" s="26"/>
    </row>
    <row r="5060" spans="1:5" x14ac:dyDescent="0.15">
      <c r="A5060" s="2"/>
      <c r="B5060" s="31"/>
      <c r="C5060" s="2"/>
      <c r="D5060" s="2"/>
      <c r="E5060" s="26"/>
    </row>
    <row r="5061" spans="1:5" x14ac:dyDescent="0.15">
      <c r="A5061" s="2"/>
      <c r="B5061" s="31"/>
      <c r="C5061" s="2"/>
      <c r="D5061" s="2"/>
      <c r="E5061" s="26"/>
    </row>
    <row r="5062" spans="1:5" x14ac:dyDescent="0.15">
      <c r="A5062" s="2"/>
      <c r="B5062" s="31"/>
      <c r="C5062" s="2"/>
      <c r="D5062" s="2"/>
      <c r="E5062" s="26"/>
    </row>
    <row r="5063" spans="1:5" x14ac:dyDescent="0.15">
      <c r="A5063" s="2"/>
      <c r="B5063" s="31"/>
      <c r="C5063" s="2"/>
      <c r="D5063" s="2"/>
      <c r="E5063" s="26"/>
    </row>
    <row r="5064" spans="1:5" x14ac:dyDescent="0.15">
      <c r="A5064" s="2"/>
      <c r="B5064" s="31"/>
      <c r="C5064" s="2"/>
      <c r="D5064" s="2"/>
      <c r="E5064" s="26"/>
    </row>
    <row r="5065" spans="1:5" x14ac:dyDescent="0.15">
      <c r="A5065" s="2"/>
      <c r="B5065" s="31"/>
      <c r="C5065" s="2"/>
      <c r="D5065" s="2"/>
      <c r="E5065" s="26"/>
    </row>
    <row r="5066" spans="1:5" x14ac:dyDescent="0.15">
      <c r="A5066" s="2"/>
      <c r="B5066" s="31"/>
      <c r="C5066" s="2"/>
      <c r="D5066" s="2"/>
      <c r="E5066" s="26"/>
    </row>
    <row r="5067" spans="1:5" x14ac:dyDescent="0.15">
      <c r="A5067" s="2"/>
      <c r="B5067" s="31"/>
      <c r="C5067" s="2"/>
      <c r="D5067" s="2"/>
      <c r="E5067" s="26"/>
    </row>
    <row r="5068" spans="1:5" x14ac:dyDescent="0.15">
      <c r="A5068" s="2"/>
      <c r="B5068" s="31"/>
      <c r="C5068" s="2"/>
      <c r="D5068" s="2"/>
      <c r="E5068" s="26"/>
    </row>
    <row r="5069" spans="1:5" x14ac:dyDescent="0.15">
      <c r="A5069" s="2"/>
      <c r="B5069" s="31"/>
      <c r="C5069" s="2"/>
      <c r="D5069" s="2"/>
      <c r="E5069" s="26"/>
    </row>
    <row r="5070" spans="1:5" x14ac:dyDescent="0.15">
      <c r="A5070" s="2"/>
      <c r="B5070" s="31"/>
      <c r="C5070" s="2"/>
      <c r="D5070" s="2"/>
      <c r="E5070" s="26"/>
    </row>
    <row r="5071" spans="1:5" x14ac:dyDescent="0.15">
      <c r="A5071" s="2"/>
      <c r="B5071" s="31"/>
      <c r="C5071" s="2"/>
      <c r="D5071" s="2"/>
      <c r="E5071" s="26"/>
    </row>
    <row r="5072" spans="1:5" x14ac:dyDescent="0.15">
      <c r="A5072" s="2"/>
      <c r="B5072" s="31"/>
      <c r="C5072" s="2"/>
      <c r="D5072" s="2"/>
      <c r="E5072" s="26"/>
    </row>
    <row r="5073" spans="1:5" x14ac:dyDescent="0.15">
      <c r="A5073" s="2"/>
      <c r="B5073" s="31"/>
      <c r="C5073" s="2"/>
      <c r="D5073" s="2"/>
      <c r="E5073" s="26"/>
    </row>
    <row r="5074" spans="1:5" x14ac:dyDescent="0.15">
      <c r="A5074" s="2"/>
      <c r="B5074" s="31"/>
      <c r="C5074" s="2"/>
      <c r="D5074" s="2"/>
      <c r="E5074" s="26"/>
    </row>
    <row r="5075" spans="1:5" x14ac:dyDescent="0.15">
      <c r="A5075" s="2"/>
      <c r="B5075" s="31"/>
      <c r="C5075" s="2"/>
      <c r="D5075" s="2"/>
      <c r="E5075" s="26"/>
    </row>
    <row r="5076" spans="1:5" x14ac:dyDescent="0.15">
      <c r="A5076" s="2"/>
      <c r="B5076" s="31"/>
      <c r="C5076" s="2"/>
      <c r="D5076" s="2"/>
      <c r="E5076" s="26"/>
    </row>
    <row r="5077" spans="1:5" x14ac:dyDescent="0.15">
      <c r="A5077" s="2"/>
      <c r="B5077" s="31"/>
      <c r="C5077" s="2"/>
      <c r="D5077" s="2"/>
      <c r="E5077" s="26"/>
    </row>
    <row r="5078" spans="1:5" x14ac:dyDescent="0.15">
      <c r="A5078" s="2"/>
      <c r="B5078" s="31"/>
      <c r="C5078" s="2"/>
      <c r="D5078" s="2"/>
      <c r="E5078" s="26"/>
    </row>
    <row r="5079" spans="1:5" x14ac:dyDescent="0.15">
      <c r="A5079" s="2"/>
      <c r="B5079" s="31"/>
      <c r="C5079" s="2"/>
      <c r="D5079" s="2"/>
      <c r="E5079" s="26"/>
    </row>
    <row r="5080" spans="1:5" x14ac:dyDescent="0.15">
      <c r="A5080" s="2"/>
      <c r="B5080" s="31"/>
      <c r="C5080" s="2"/>
      <c r="D5080" s="2"/>
      <c r="E5080" s="26"/>
    </row>
    <row r="5081" spans="1:5" x14ac:dyDescent="0.15">
      <c r="A5081" s="2"/>
      <c r="B5081" s="31"/>
      <c r="C5081" s="2"/>
      <c r="D5081" s="2"/>
      <c r="E5081" s="26"/>
    </row>
    <row r="5082" spans="1:5" x14ac:dyDescent="0.15">
      <c r="A5082" s="2"/>
      <c r="B5082" s="31"/>
      <c r="C5082" s="2"/>
      <c r="D5082" s="2"/>
      <c r="E5082" s="26"/>
    </row>
    <row r="5083" spans="1:5" x14ac:dyDescent="0.15">
      <c r="A5083" s="2"/>
      <c r="B5083" s="31"/>
      <c r="C5083" s="2"/>
      <c r="D5083" s="2"/>
      <c r="E5083" s="26"/>
    </row>
    <row r="5084" spans="1:5" x14ac:dyDescent="0.15">
      <c r="A5084" s="2"/>
      <c r="B5084" s="31"/>
      <c r="C5084" s="2"/>
      <c r="D5084" s="2"/>
      <c r="E5084" s="26"/>
    </row>
    <row r="5085" spans="1:5" x14ac:dyDescent="0.15">
      <c r="A5085" s="2"/>
      <c r="B5085" s="31"/>
      <c r="C5085" s="2"/>
      <c r="D5085" s="2"/>
      <c r="E5085" s="26"/>
    </row>
    <row r="5086" spans="1:5" x14ac:dyDescent="0.15">
      <c r="A5086" s="2"/>
      <c r="B5086" s="31"/>
      <c r="C5086" s="2"/>
      <c r="D5086" s="2"/>
      <c r="E5086" s="26"/>
    </row>
    <row r="5087" spans="1:5" x14ac:dyDescent="0.15">
      <c r="A5087" s="2"/>
      <c r="B5087" s="31"/>
      <c r="C5087" s="2"/>
      <c r="D5087" s="2"/>
      <c r="E5087" s="26"/>
    </row>
    <row r="5088" spans="1:5" x14ac:dyDescent="0.15">
      <c r="A5088" s="2"/>
      <c r="B5088" s="31"/>
      <c r="C5088" s="2"/>
      <c r="D5088" s="2"/>
      <c r="E5088" s="26"/>
    </row>
    <row r="5089" spans="1:5" x14ac:dyDescent="0.15">
      <c r="A5089" s="2"/>
      <c r="B5089" s="31"/>
      <c r="C5089" s="2"/>
      <c r="D5089" s="2"/>
      <c r="E5089" s="26"/>
    </row>
    <row r="5090" spans="1:5" x14ac:dyDescent="0.15">
      <c r="A5090" s="2"/>
      <c r="B5090" s="31"/>
      <c r="C5090" s="2"/>
      <c r="D5090" s="2"/>
      <c r="E5090" s="26"/>
    </row>
    <row r="5091" spans="1:5" x14ac:dyDescent="0.15">
      <c r="A5091" s="2"/>
      <c r="B5091" s="31"/>
      <c r="C5091" s="2"/>
      <c r="D5091" s="2"/>
      <c r="E5091" s="26"/>
    </row>
    <row r="5092" spans="1:5" x14ac:dyDescent="0.15">
      <c r="A5092" s="2"/>
      <c r="B5092" s="31"/>
      <c r="C5092" s="2"/>
      <c r="D5092" s="2"/>
      <c r="E5092" s="26"/>
    </row>
    <row r="5093" spans="1:5" x14ac:dyDescent="0.15">
      <c r="A5093" s="2"/>
      <c r="B5093" s="31"/>
      <c r="C5093" s="2"/>
      <c r="D5093" s="2"/>
      <c r="E5093" s="26"/>
    </row>
    <row r="5094" spans="1:5" x14ac:dyDescent="0.15">
      <c r="A5094" s="2"/>
      <c r="B5094" s="31"/>
      <c r="C5094" s="2"/>
      <c r="D5094" s="2"/>
      <c r="E5094" s="26"/>
    </row>
    <row r="5095" spans="1:5" x14ac:dyDescent="0.15">
      <c r="A5095" s="2"/>
      <c r="B5095" s="31"/>
      <c r="C5095" s="2"/>
      <c r="D5095" s="2"/>
      <c r="E5095" s="26"/>
    </row>
    <row r="5096" spans="1:5" x14ac:dyDescent="0.15">
      <c r="A5096" s="2"/>
      <c r="B5096" s="31"/>
      <c r="C5096" s="2"/>
      <c r="D5096" s="2"/>
      <c r="E5096" s="26"/>
    </row>
    <row r="5097" spans="1:5" x14ac:dyDescent="0.15">
      <c r="A5097" s="2"/>
      <c r="B5097" s="31"/>
      <c r="C5097" s="2"/>
      <c r="D5097" s="2"/>
      <c r="E5097" s="26"/>
    </row>
    <row r="5098" spans="1:5" x14ac:dyDescent="0.15">
      <c r="A5098" s="2"/>
      <c r="B5098" s="31"/>
      <c r="C5098" s="2"/>
      <c r="D5098" s="2"/>
      <c r="E5098" s="26"/>
    </row>
    <row r="5099" spans="1:5" x14ac:dyDescent="0.15">
      <c r="A5099" s="2"/>
      <c r="B5099" s="31"/>
      <c r="C5099" s="2"/>
      <c r="D5099" s="2"/>
      <c r="E5099" s="26"/>
    </row>
    <row r="5100" spans="1:5" x14ac:dyDescent="0.15">
      <c r="A5100" s="2"/>
      <c r="B5100" s="31"/>
      <c r="C5100" s="2"/>
      <c r="D5100" s="2"/>
      <c r="E5100" s="26"/>
    </row>
    <row r="5101" spans="1:5" x14ac:dyDescent="0.15">
      <c r="A5101" s="2"/>
      <c r="B5101" s="31"/>
      <c r="C5101" s="2"/>
      <c r="D5101" s="2"/>
      <c r="E5101" s="26"/>
    </row>
    <row r="5102" spans="1:5" x14ac:dyDescent="0.15">
      <c r="A5102" s="2"/>
      <c r="B5102" s="31"/>
      <c r="C5102" s="2"/>
      <c r="D5102" s="2"/>
      <c r="E5102" s="26"/>
    </row>
    <row r="5103" spans="1:5" x14ac:dyDescent="0.15">
      <c r="A5103" s="2"/>
      <c r="B5103" s="31"/>
      <c r="C5103" s="2"/>
      <c r="D5103" s="2"/>
      <c r="E5103" s="26"/>
    </row>
    <row r="5104" spans="1:5" x14ac:dyDescent="0.15">
      <c r="A5104" s="2"/>
      <c r="B5104" s="31"/>
      <c r="C5104" s="2"/>
      <c r="D5104" s="2"/>
      <c r="E5104" s="26"/>
    </row>
    <row r="5105" spans="1:5" x14ac:dyDescent="0.15">
      <c r="A5105" s="2"/>
      <c r="B5105" s="31"/>
      <c r="C5105" s="2"/>
      <c r="D5105" s="2"/>
      <c r="E5105" s="26"/>
    </row>
    <row r="5106" spans="1:5" x14ac:dyDescent="0.15">
      <c r="A5106" s="2"/>
      <c r="B5106" s="31"/>
      <c r="C5106" s="2"/>
      <c r="D5106" s="2"/>
      <c r="E5106" s="26"/>
    </row>
    <row r="5107" spans="1:5" x14ac:dyDescent="0.15">
      <c r="A5107" s="2"/>
      <c r="B5107" s="31"/>
      <c r="C5107" s="2"/>
      <c r="D5107" s="2"/>
      <c r="E5107" s="26"/>
    </row>
    <row r="5108" spans="1:5" x14ac:dyDescent="0.15">
      <c r="A5108" s="2"/>
      <c r="B5108" s="31"/>
      <c r="C5108" s="2"/>
      <c r="D5108" s="2"/>
      <c r="E5108" s="26"/>
    </row>
    <row r="5109" spans="1:5" x14ac:dyDescent="0.15">
      <c r="A5109" s="2"/>
      <c r="B5109" s="31"/>
      <c r="C5109" s="2"/>
      <c r="D5109" s="2"/>
      <c r="E5109" s="26"/>
    </row>
    <row r="5110" spans="1:5" x14ac:dyDescent="0.15">
      <c r="A5110" s="2"/>
      <c r="B5110" s="31"/>
      <c r="C5110" s="2"/>
      <c r="D5110" s="2"/>
      <c r="E5110" s="26"/>
    </row>
    <row r="5111" spans="1:5" x14ac:dyDescent="0.15">
      <c r="A5111" s="2"/>
      <c r="B5111" s="31"/>
      <c r="C5111" s="2"/>
      <c r="D5111" s="2"/>
      <c r="E5111" s="26"/>
    </row>
    <row r="5112" spans="1:5" x14ac:dyDescent="0.15">
      <c r="A5112" s="2"/>
      <c r="B5112" s="31"/>
      <c r="C5112" s="2"/>
      <c r="D5112" s="2"/>
      <c r="E5112" s="26"/>
    </row>
    <row r="5113" spans="1:5" x14ac:dyDescent="0.15">
      <c r="A5113" s="2"/>
      <c r="B5113" s="31"/>
      <c r="C5113" s="2"/>
      <c r="D5113" s="2"/>
      <c r="E5113" s="26"/>
    </row>
    <row r="5114" spans="1:5" x14ac:dyDescent="0.15">
      <c r="A5114" s="2"/>
      <c r="B5114" s="31"/>
      <c r="C5114" s="2"/>
      <c r="D5114" s="2"/>
      <c r="E5114" s="26"/>
    </row>
    <row r="5115" spans="1:5" x14ac:dyDescent="0.15">
      <c r="A5115" s="2"/>
      <c r="B5115" s="31"/>
      <c r="C5115" s="2"/>
      <c r="D5115" s="2"/>
      <c r="E5115" s="26"/>
    </row>
    <row r="5116" spans="1:5" x14ac:dyDescent="0.15">
      <c r="A5116" s="2"/>
      <c r="B5116" s="31"/>
      <c r="C5116" s="2"/>
      <c r="D5116" s="2"/>
      <c r="E5116" s="26"/>
    </row>
    <row r="5117" spans="1:5" x14ac:dyDescent="0.15">
      <c r="A5117" s="2"/>
      <c r="B5117" s="31"/>
      <c r="C5117" s="2"/>
      <c r="D5117" s="2"/>
      <c r="E5117" s="26"/>
    </row>
    <row r="5118" spans="1:5" x14ac:dyDescent="0.15">
      <c r="A5118" s="2"/>
      <c r="B5118" s="31"/>
      <c r="C5118" s="2"/>
      <c r="D5118" s="2"/>
      <c r="E5118" s="26"/>
    </row>
    <row r="5119" spans="1:5" x14ac:dyDescent="0.15">
      <c r="A5119" s="2"/>
      <c r="B5119" s="31"/>
      <c r="C5119" s="2"/>
      <c r="D5119" s="2"/>
      <c r="E5119" s="26"/>
    </row>
    <row r="5120" spans="1:5" x14ac:dyDescent="0.15">
      <c r="A5120" s="2"/>
      <c r="B5120" s="31"/>
      <c r="C5120" s="2"/>
      <c r="D5120" s="2"/>
      <c r="E5120" s="26"/>
    </row>
    <row r="5121" spans="1:5" x14ac:dyDescent="0.15">
      <c r="A5121" s="2"/>
      <c r="B5121" s="31"/>
      <c r="C5121" s="2"/>
      <c r="D5121" s="2"/>
      <c r="E5121" s="26"/>
    </row>
    <row r="5122" spans="1:5" x14ac:dyDescent="0.15">
      <c r="A5122" s="2"/>
      <c r="B5122" s="31"/>
      <c r="C5122" s="2"/>
      <c r="D5122" s="2"/>
      <c r="E5122" s="26"/>
    </row>
    <row r="5123" spans="1:5" x14ac:dyDescent="0.15">
      <c r="A5123" s="2"/>
      <c r="B5123" s="31"/>
      <c r="C5123" s="2"/>
      <c r="D5123" s="2"/>
      <c r="E5123" s="26"/>
    </row>
    <row r="5124" spans="1:5" x14ac:dyDescent="0.15">
      <c r="A5124" s="2"/>
      <c r="B5124" s="31"/>
      <c r="C5124" s="2"/>
      <c r="D5124" s="2"/>
      <c r="E5124" s="26"/>
    </row>
    <row r="5125" spans="1:5" x14ac:dyDescent="0.15">
      <c r="A5125" s="2"/>
      <c r="B5125" s="31"/>
      <c r="C5125" s="2"/>
      <c r="D5125" s="2"/>
      <c r="E5125" s="26"/>
    </row>
    <row r="5126" spans="1:5" x14ac:dyDescent="0.15">
      <c r="A5126" s="2"/>
      <c r="B5126" s="31"/>
      <c r="C5126" s="2"/>
      <c r="D5126" s="2"/>
      <c r="E5126" s="26"/>
    </row>
    <row r="5127" spans="1:5" x14ac:dyDescent="0.15">
      <c r="A5127" s="2"/>
      <c r="B5127" s="31"/>
      <c r="C5127" s="2"/>
      <c r="D5127" s="2"/>
      <c r="E5127" s="26"/>
    </row>
    <row r="5128" spans="1:5" x14ac:dyDescent="0.15">
      <c r="A5128" s="2"/>
      <c r="B5128" s="31"/>
      <c r="C5128" s="2"/>
      <c r="D5128" s="2"/>
      <c r="E5128" s="26"/>
    </row>
    <row r="5129" spans="1:5" x14ac:dyDescent="0.15">
      <c r="A5129" s="2"/>
      <c r="B5129" s="31"/>
      <c r="C5129" s="2"/>
      <c r="D5129" s="2"/>
      <c r="E5129" s="26"/>
    </row>
    <row r="5130" spans="1:5" x14ac:dyDescent="0.15">
      <c r="A5130" s="2"/>
      <c r="B5130" s="31"/>
      <c r="C5130" s="2"/>
      <c r="D5130" s="2"/>
      <c r="E5130" s="26"/>
    </row>
    <row r="5131" spans="1:5" x14ac:dyDescent="0.15">
      <c r="A5131" s="2"/>
      <c r="B5131" s="31"/>
      <c r="C5131" s="2"/>
      <c r="D5131" s="2"/>
      <c r="E5131" s="26"/>
    </row>
    <row r="5132" spans="1:5" x14ac:dyDescent="0.15">
      <c r="A5132" s="2"/>
      <c r="B5132" s="31"/>
      <c r="C5132" s="2"/>
      <c r="D5132" s="2"/>
      <c r="E5132" s="26"/>
    </row>
    <row r="5133" spans="1:5" x14ac:dyDescent="0.15">
      <c r="A5133" s="2"/>
      <c r="B5133" s="31"/>
      <c r="C5133" s="2"/>
      <c r="D5133" s="2"/>
      <c r="E5133" s="26"/>
    </row>
    <row r="5134" spans="1:5" x14ac:dyDescent="0.15">
      <c r="A5134" s="2"/>
      <c r="B5134" s="31"/>
      <c r="C5134" s="2"/>
      <c r="D5134" s="2"/>
      <c r="E5134" s="26"/>
    </row>
    <row r="5135" spans="1:5" x14ac:dyDescent="0.15">
      <c r="A5135" s="2"/>
      <c r="B5135" s="31"/>
      <c r="C5135" s="2"/>
      <c r="D5135" s="2"/>
      <c r="E5135" s="26"/>
    </row>
    <row r="5136" spans="1:5" x14ac:dyDescent="0.15">
      <c r="A5136" s="2"/>
      <c r="B5136" s="31"/>
      <c r="C5136" s="2"/>
      <c r="D5136" s="2"/>
      <c r="E5136" s="26"/>
    </row>
    <row r="5137" spans="1:5" x14ac:dyDescent="0.15">
      <c r="A5137" s="2"/>
      <c r="B5137" s="31"/>
      <c r="C5137" s="2"/>
      <c r="D5137" s="2"/>
      <c r="E5137" s="26"/>
    </row>
    <row r="5138" spans="1:5" x14ac:dyDescent="0.15">
      <c r="A5138" s="2"/>
      <c r="B5138" s="31"/>
      <c r="C5138" s="2"/>
      <c r="D5138" s="2"/>
      <c r="E5138" s="26"/>
    </row>
    <row r="5139" spans="1:5" x14ac:dyDescent="0.15">
      <c r="A5139" s="2"/>
      <c r="B5139" s="31"/>
      <c r="C5139" s="2"/>
      <c r="D5139" s="2"/>
      <c r="E5139" s="26"/>
    </row>
    <row r="5140" spans="1:5" x14ac:dyDescent="0.15">
      <c r="A5140" s="2"/>
      <c r="B5140" s="31"/>
      <c r="C5140" s="2"/>
      <c r="D5140" s="2"/>
      <c r="E5140" s="26"/>
    </row>
    <row r="5141" spans="1:5" x14ac:dyDescent="0.15">
      <c r="A5141" s="2"/>
      <c r="B5141" s="31"/>
      <c r="C5141" s="2"/>
      <c r="D5141" s="2"/>
      <c r="E5141" s="26"/>
    </row>
    <row r="5142" spans="1:5" x14ac:dyDescent="0.15">
      <c r="A5142" s="2"/>
      <c r="B5142" s="31"/>
      <c r="C5142" s="2"/>
      <c r="D5142" s="2"/>
      <c r="E5142" s="26"/>
    </row>
    <row r="5143" spans="1:5" x14ac:dyDescent="0.15">
      <c r="A5143" s="2"/>
      <c r="B5143" s="31"/>
      <c r="C5143" s="2"/>
      <c r="D5143" s="2"/>
      <c r="E5143" s="26"/>
    </row>
    <row r="5144" spans="1:5" x14ac:dyDescent="0.15">
      <c r="A5144" s="2"/>
      <c r="B5144" s="31"/>
      <c r="C5144" s="2"/>
      <c r="D5144" s="2"/>
      <c r="E5144" s="26"/>
    </row>
    <row r="5145" spans="1:5" x14ac:dyDescent="0.15">
      <c r="A5145" s="2"/>
      <c r="B5145" s="31"/>
      <c r="C5145" s="2"/>
      <c r="D5145" s="2"/>
      <c r="E5145" s="26"/>
    </row>
    <row r="5146" spans="1:5" x14ac:dyDescent="0.15">
      <c r="A5146" s="2"/>
      <c r="B5146" s="31"/>
      <c r="C5146" s="2"/>
      <c r="D5146" s="2"/>
      <c r="E5146" s="26"/>
    </row>
    <row r="5147" spans="1:5" x14ac:dyDescent="0.15">
      <c r="A5147" s="2"/>
      <c r="B5147" s="31"/>
      <c r="C5147" s="2"/>
      <c r="D5147" s="2"/>
      <c r="E5147" s="26"/>
    </row>
    <row r="5148" spans="1:5" x14ac:dyDescent="0.15">
      <c r="A5148" s="2"/>
      <c r="B5148" s="31"/>
      <c r="C5148" s="2"/>
      <c r="D5148" s="2"/>
      <c r="E5148" s="26"/>
    </row>
    <row r="5149" spans="1:5" x14ac:dyDescent="0.15">
      <c r="A5149" s="2"/>
      <c r="B5149" s="31"/>
      <c r="C5149" s="2"/>
      <c r="D5149" s="2"/>
      <c r="E5149" s="26"/>
    </row>
    <row r="5150" spans="1:5" x14ac:dyDescent="0.15">
      <c r="A5150" s="2"/>
      <c r="B5150" s="31"/>
      <c r="C5150" s="2"/>
      <c r="D5150" s="2"/>
      <c r="E5150" s="26"/>
    </row>
    <row r="5151" spans="1:5" x14ac:dyDescent="0.15">
      <c r="A5151" s="2"/>
      <c r="B5151" s="31"/>
      <c r="C5151" s="2"/>
      <c r="D5151" s="2"/>
      <c r="E5151" s="26"/>
    </row>
    <row r="5152" spans="1:5" x14ac:dyDescent="0.15">
      <c r="A5152" s="2"/>
      <c r="B5152" s="31"/>
      <c r="C5152" s="2"/>
      <c r="D5152" s="2"/>
      <c r="E5152" s="26"/>
    </row>
    <row r="5153" spans="1:5" x14ac:dyDescent="0.15">
      <c r="A5153" s="2"/>
      <c r="B5153" s="31"/>
      <c r="C5153" s="2"/>
      <c r="D5153" s="2"/>
      <c r="E5153" s="26"/>
    </row>
    <row r="5154" spans="1:5" x14ac:dyDescent="0.15">
      <c r="A5154" s="2"/>
      <c r="B5154" s="31"/>
      <c r="C5154" s="2"/>
      <c r="D5154" s="2"/>
      <c r="E5154" s="26"/>
    </row>
    <row r="5155" spans="1:5" x14ac:dyDescent="0.15">
      <c r="A5155" s="2"/>
      <c r="B5155" s="31"/>
      <c r="C5155" s="2"/>
      <c r="D5155" s="2"/>
      <c r="E5155" s="26"/>
    </row>
    <row r="5156" spans="1:5" x14ac:dyDescent="0.15">
      <c r="A5156" s="2"/>
      <c r="B5156" s="31"/>
      <c r="C5156" s="2"/>
      <c r="D5156" s="2"/>
      <c r="E5156" s="26"/>
    </row>
    <row r="5157" spans="1:5" x14ac:dyDescent="0.15">
      <c r="A5157" s="2"/>
      <c r="B5157" s="31"/>
      <c r="C5157" s="2"/>
      <c r="D5157" s="2"/>
      <c r="E5157" s="26"/>
    </row>
    <row r="5158" spans="1:5" x14ac:dyDescent="0.15">
      <c r="A5158" s="2"/>
      <c r="B5158" s="31"/>
      <c r="C5158" s="2"/>
      <c r="D5158" s="2"/>
      <c r="E5158" s="26"/>
    </row>
    <row r="5159" spans="1:5" x14ac:dyDescent="0.15">
      <c r="A5159" s="2"/>
      <c r="B5159" s="31"/>
      <c r="C5159" s="2"/>
      <c r="D5159" s="2"/>
      <c r="E5159" s="26"/>
    </row>
    <row r="5160" spans="1:5" x14ac:dyDescent="0.15">
      <c r="A5160" s="2"/>
      <c r="B5160" s="31"/>
      <c r="C5160" s="2"/>
      <c r="D5160" s="2"/>
      <c r="E5160" s="26"/>
    </row>
    <row r="5161" spans="1:5" x14ac:dyDescent="0.15">
      <c r="A5161" s="2"/>
      <c r="B5161" s="31"/>
      <c r="C5161" s="2"/>
      <c r="D5161" s="2"/>
      <c r="E5161" s="26"/>
    </row>
    <row r="5162" spans="1:5" x14ac:dyDescent="0.15">
      <c r="A5162" s="2"/>
      <c r="B5162" s="31"/>
      <c r="C5162" s="2"/>
      <c r="D5162" s="2"/>
      <c r="E5162" s="26"/>
    </row>
    <row r="5163" spans="1:5" x14ac:dyDescent="0.15">
      <c r="A5163" s="2"/>
      <c r="B5163" s="31"/>
      <c r="C5163" s="2"/>
      <c r="D5163" s="2"/>
      <c r="E5163" s="26"/>
    </row>
    <row r="5164" spans="1:5" x14ac:dyDescent="0.15">
      <c r="A5164" s="2"/>
      <c r="B5164" s="31"/>
      <c r="C5164" s="2"/>
      <c r="D5164" s="2"/>
      <c r="E5164" s="26"/>
    </row>
    <row r="5165" spans="1:5" x14ac:dyDescent="0.15">
      <c r="A5165" s="2"/>
      <c r="B5165" s="31"/>
      <c r="C5165" s="2"/>
      <c r="D5165" s="2"/>
      <c r="E5165" s="26"/>
    </row>
    <row r="5166" spans="1:5" x14ac:dyDescent="0.15">
      <c r="A5166" s="2"/>
      <c r="B5166" s="31"/>
      <c r="C5166" s="2"/>
      <c r="D5166" s="2"/>
      <c r="E5166" s="26"/>
    </row>
    <row r="5167" spans="1:5" x14ac:dyDescent="0.15">
      <c r="A5167" s="2"/>
      <c r="B5167" s="31"/>
      <c r="C5167" s="2"/>
      <c r="D5167" s="2"/>
      <c r="E5167" s="26"/>
    </row>
    <row r="5168" spans="1:5" x14ac:dyDescent="0.15">
      <c r="A5168" s="2"/>
      <c r="B5168" s="31"/>
      <c r="C5168" s="2"/>
      <c r="D5168" s="2"/>
      <c r="E5168" s="26"/>
    </row>
    <row r="5169" spans="1:5" x14ac:dyDescent="0.15">
      <c r="A5169" s="2"/>
      <c r="B5169" s="31"/>
      <c r="C5169" s="2"/>
      <c r="D5169" s="2"/>
      <c r="E5169" s="26"/>
    </row>
    <row r="5170" spans="1:5" x14ac:dyDescent="0.15">
      <c r="A5170" s="2"/>
      <c r="B5170" s="31"/>
      <c r="C5170" s="2"/>
      <c r="D5170" s="2"/>
      <c r="E5170" s="26"/>
    </row>
    <row r="5171" spans="1:5" x14ac:dyDescent="0.15">
      <c r="A5171" s="2"/>
      <c r="B5171" s="31"/>
      <c r="C5171" s="2"/>
      <c r="D5171" s="2"/>
      <c r="E5171" s="26"/>
    </row>
    <row r="5172" spans="1:5" x14ac:dyDescent="0.15">
      <c r="A5172" s="2"/>
      <c r="B5172" s="31"/>
      <c r="C5172" s="2"/>
      <c r="D5172" s="2"/>
      <c r="E5172" s="26"/>
    </row>
    <row r="5173" spans="1:5" x14ac:dyDescent="0.15">
      <c r="A5173" s="2"/>
      <c r="B5173" s="31"/>
      <c r="C5173" s="2"/>
      <c r="D5173" s="2"/>
      <c r="E5173" s="26"/>
    </row>
    <row r="5174" spans="1:5" x14ac:dyDescent="0.15">
      <c r="A5174" s="2"/>
      <c r="B5174" s="31"/>
      <c r="C5174" s="2"/>
      <c r="D5174" s="2"/>
      <c r="E5174" s="26"/>
    </row>
    <row r="5175" spans="1:5" x14ac:dyDescent="0.15">
      <c r="A5175" s="2"/>
      <c r="B5175" s="31"/>
      <c r="C5175" s="2"/>
      <c r="D5175" s="2"/>
      <c r="E5175" s="26"/>
    </row>
    <row r="5176" spans="1:5" x14ac:dyDescent="0.15">
      <c r="A5176" s="2"/>
      <c r="B5176" s="31"/>
      <c r="C5176" s="2"/>
      <c r="D5176" s="2"/>
      <c r="E5176" s="26"/>
    </row>
    <row r="5177" spans="1:5" x14ac:dyDescent="0.15">
      <c r="A5177" s="2"/>
      <c r="B5177" s="31"/>
      <c r="C5177" s="2"/>
      <c r="D5177" s="2"/>
      <c r="E5177" s="26"/>
    </row>
    <row r="5178" spans="1:5" x14ac:dyDescent="0.15">
      <c r="A5178" s="2"/>
      <c r="B5178" s="31"/>
      <c r="C5178" s="2"/>
      <c r="D5178" s="2"/>
      <c r="E5178" s="26"/>
    </row>
    <row r="5179" spans="1:5" x14ac:dyDescent="0.15">
      <c r="A5179" s="2"/>
      <c r="B5179" s="31"/>
      <c r="C5179" s="2"/>
      <c r="D5179" s="2"/>
      <c r="E5179" s="26"/>
    </row>
    <row r="5180" spans="1:5" x14ac:dyDescent="0.15">
      <c r="A5180" s="2"/>
      <c r="B5180" s="31"/>
      <c r="C5180" s="2"/>
      <c r="D5180" s="2"/>
      <c r="E5180" s="26"/>
    </row>
    <row r="5181" spans="1:5" x14ac:dyDescent="0.15">
      <c r="A5181" s="2"/>
      <c r="B5181" s="31"/>
      <c r="C5181" s="2"/>
      <c r="D5181" s="2"/>
      <c r="E5181" s="26"/>
    </row>
    <row r="5182" spans="1:5" x14ac:dyDescent="0.15">
      <c r="A5182" s="2"/>
      <c r="B5182" s="31"/>
      <c r="C5182" s="2"/>
      <c r="D5182" s="2"/>
      <c r="E5182" s="26"/>
    </row>
    <row r="5183" spans="1:5" x14ac:dyDescent="0.15">
      <c r="A5183" s="2"/>
      <c r="B5183" s="31"/>
      <c r="C5183" s="2"/>
      <c r="D5183" s="2"/>
      <c r="E5183" s="26"/>
    </row>
    <row r="5184" spans="1:5" x14ac:dyDescent="0.15">
      <c r="A5184" s="2"/>
      <c r="B5184" s="31"/>
      <c r="C5184" s="2"/>
      <c r="D5184" s="2"/>
      <c r="E5184" s="26"/>
    </row>
    <row r="5185" spans="1:5" x14ac:dyDescent="0.15">
      <c r="A5185" s="2"/>
      <c r="B5185" s="31"/>
      <c r="C5185" s="2"/>
      <c r="D5185" s="2"/>
      <c r="E5185" s="26"/>
    </row>
    <row r="5186" spans="1:5" x14ac:dyDescent="0.15">
      <c r="A5186" s="2"/>
      <c r="B5186" s="31"/>
      <c r="C5186" s="2"/>
      <c r="D5186" s="2"/>
      <c r="E5186" s="26"/>
    </row>
    <row r="5187" spans="1:5" x14ac:dyDescent="0.15">
      <c r="A5187" s="2"/>
      <c r="B5187" s="31"/>
      <c r="C5187" s="2"/>
      <c r="D5187" s="2"/>
      <c r="E5187" s="26"/>
    </row>
    <row r="5188" spans="1:5" x14ac:dyDescent="0.15">
      <c r="A5188" s="2"/>
      <c r="B5188" s="31"/>
      <c r="C5188" s="2"/>
      <c r="D5188" s="2"/>
      <c r="E5188" s="26"/>
    </row>
    <row r="5189" spans="1:5" x14ac:dyDescent="0.15">
      <c r="A5189" s="2"/>
      <c r="B5189" s="31"/>
      <c r="C5189" s="2"/>
      <c r="D5189" s="2"/>
      <c r="E5189" s="26"/>
    </row>
    <row r="5190" spans="1:5" x14ac:dyDescent="0.15">
      <c r="A5190" s="2"/>
      <c r="B5190" s="31"/>
      <c r="C5190" s="2"/>
      <c r="D5190" s="2"/>
      <c r="E5190" s="26"/>
    </row>
    <row r="5191" spans="1:5" x14ac:dyDescent="0.15">
      <c r="A5191" s="2"/>
      <c r="B5191" s="31"/>
      <c r="C5191" s="2"/>
      <c r="D5191" s="2"/>
      <c r="E5191" s="26"/>
    </row>
    <row r="5192" spans="1:5" x14ac:dyDescent="0.15">
      <c r="A5192" s="2"/>
      <c r="B5192" s="31"/>
      <c r="C5192" s="2"/>
      <c r="D5192" s="2"/>
      <c r="E5192" s="26"/>
    </row>
    <row r="5193" spans="1:5" x14ac:dyDescent="0.15">
      <c r="A5193" s="2"/>
      <c r="B5193" s="31"/>
      <c r="C5193" s="2"/>
      <c r="D5193" s="2"/>
      <c r="E5193" s="26"/>
    </row>
    <row r="5194" spans="1:5" x14ac:dyDescent="0.15">
      <c r="A5194" s="2"/>
      <c r="B5194" s="31"/>
      <c r="C5194" s="2"/>
      <c r="D5194" s="2"/>
      <c r="E5194" s="26"/>
    </row>
    <row r="5195" spans="1:5" x14ac:dyDescent="0.15">
      <c r="A5195" s="2"/>
      <c r="B5195" s="31"/>
      <c r="C5195" s="2"/>
      <c r="D5195" s="2"/>
      <c r="E5195" s="26"/>
    </row>
    <row r="5196" spans="1:5" x14ac:dyDescent="0.15">
      <c r="A5196" s="2"/>
      <c r="B5196" s="31"/>
      <c r="C5196" s="2"/>
      <c r="D5196" s="2"/>
      <c r="E5196" s="26"/>
    </row>
    <row r="5197" spans="1:5" x14ac:dyDescent="0.15">
      <c r="A5197" s="2"/>
      <c r="B5197" s="31"/>
      <c r="C5197" s="2"/>
      <c r="D5197" s="2"/>
      <c r="E5197" s="26"/>
    </row>
    <row r="5198" spans="1:5" x14ac:dyDescent="0.15">
      <c r="A5198" s="2"/>
      <c r="B5198" s="31"/>
      <c r="C5198" s="2"/>
      <c r="D5198" s="2"/>
      <c r="E5198" s="26"/>
    </row>
    <row r="5199" spans="1:5" x14ac:dyDescent="0.15">
      <c r="A5199" s="2"/>
      <c r="B5199" s="31"/>
      <c r="C5199" s="2"/>
      <c r="D5199" s="2"/>
      <c r="E5199" s="26"/>
    </row>
    <row r="5200" spans="1:5" x14ac:dyDescent="0.15">
      <c r="A5200" s="2"/>
      <c r="B5200" s="31"/>
      <c r="C5200" s="2"/>
      <c r="D5200" s="2"/>
      <c r="E5200" s="26"/>
    </row>
    <row r="5201" spans="1:5" x14ac:dyDescent="0.15">
      <c r="A5201" s="2"/>
      <c r="B5201" s="31"/>
      <c r="C5201" s="2"/>
      <c r="D5201" s="2"/>
      <c r="E5201" s="26"/>
    </row>
    <row r="5202" spans="1:5" x14ac:dyDescent="0.15">
      <c r="A5202" s="2"/>
      <c r="B5202" s="31"/>
      <c r="C5202" s="2"/>
      <c r="D5202" s="2"/>
      <c r="E5202" s="26"/>
    </row>
    <row r="5203" spans="1:5" x14ac:dyDescent="0.15">
      <c r="A5203" s="2"/>
      <c r="B5203" s="31"/>
      <c r="C5203" s="2"/>
      <c r="D5203" s="2"/>
      <c r="E5203" s="26"/>
    </row>
    <row r="5204" spans="1:5" x14ac:dyDescent="0.15">
      <c r="A5204" s="2"/>
      <c r="B5204" s="31"/>
      <c r="C5204" s="2"/>
      <c r="D5204" s="2"/>
      <c r="E5204" s="26"/>
    </row>
    <row r="5205" spans="1:5" x14ac:dyDescent="0.15">
      <c r="A5205" s="2"/>
      <c r="B5205" s="31"/>
      <c r="C5205" s="2"/>
      <c r="D5205" s="2"/>
      <c r="E5205" s="26"/>
    </row>
    <row r="5206" spans="1:5" x14ac:dyDescent="0.15">
      <c r="A5206" s="2"/>
      <c r="B5206" s="31"/>
      <c r="C5206" s="2"/>
      <c r="D5206" s="2"/>
      <c r="E5206" s="26"/>
    </row>
    <row r="5207" spans="1:5" x14ac:dyDescent="0.15">
      <c r="A5207" s="2"/>
      <c r="B5207" s="31"/>
      <c r="C5207" s="2"/>
      <c r="D5207" s="2"/>
      <c r="E5207" s="26"/>
    </row>
    <row r="5208" spans="1:5" x14ac:dyDescent="0.15">
      <c r="A5208" s="2"/>
      <c r="B5208" s="31"/>
      <c r="C5208" s="2"/>
      <c r="D5208" s="2"/>
      <c r="E5208" s="26"/>
    </row>
    <row r="5209" spans="1:5" x14ac:dyDescent="0.15">
      <c r="A5209" s="2"/>
      <c r="B5209" s="31"/>
      <c r="C5209" s="2"/>
      <c r="D5209" s="2"/>
      <c r="E5209" s="26"/>
    </row>
    <row r="5210" spans="1:5" x14ac:dyDescent="0.15">
      <c r="A5210" s="2"/>
      <c r="B5210" s="31"/>
      <c r="C5210" s="2"/>
      <c r="D5210" s="2"/>
      <c r="E5210" s="26"/>
    </row>
    <row r="5211" spans="1:5" x14ac:dyDescent="0.15">
      <c r="A5211" s="2"/>
      <c r="B5211" s="31"/>
      <c r="C5211" s="2"/>
      <c r="D5211" s="2"/>
      <c r="E5211" s="26"/>
    </row>
    <row r="5212" spans="1:5" x14ac:dyDescent="0.15">
      <c r="A5212" s="2"/>
      <c r="B5212" s="31"/>
      <c r="C5212" s="2"/>
      <c r="D5212" s="2"/>
      <c r="E5212" s="26"/>
    </row>
    <row r="5213" spans="1:5" x14ac:dyDescent="0.15">
      <c r="A5213" s="2"/>
      <c r="B5213" s="31"/>
      <c r="C5213" s="2"/>
      <c r="D5213" s="2"/>
      <c r="E5213" s="26"/>
    </row>
    <row r="5214" spans="1:5" x14ac:dyDescent="0.15">
      <c r="A5214" s="2"/>
      <c r="B5214" s="31"/>
      <c r="C5214" s="2"/>
      <c r="D5214" s="2"/>
      <c r="E5214" s="26"/>
    </row>
    <row r="5215" spans="1:5" x14ac:dyDescent="0.15">
      <c r="A5215" s="2"/>
      <c r="B5215" s="31"/>
      <c r="C5215" s="2"/>
      <c r="D5215" s="2"/>
      <c r="E5215" s="26"/>
    </row>
    <row r="5216" spans="1:5" x14ac:dyDescent="0.15">
      <c r="A5216" s="2"/>
      <c r="B5216" s="31"/>
      <c r="C5216" s="2"/>
      <c r="D5216" s="2"/>
      <c r="E5216" s="26"/>
    </row>
    <row r="5217" spans="1:5" x14ac:dyDescent="0.15">
      <c r="A5217" s="2"/>
      <c r="B5217" s="31"/>
      <c r="C5217" s="2"/>
      <c r="D5217" s="2"/>
      <c r="E5217" s="26"/>
    </row>
    <row r="5218" spans="1:5" x14ac:dyDescent="0.15">
      <c r="A5218" s="2"/>
      <c r="B5218" s="31"/>
      <c r="C5218" s="2"/>
      <c r="D5218" s="2"/>
      <c r="E5218" s="26"/>
    </row>
    <row r="5219" spans="1:5" x14ac:dyDescent="0.15">
      <c r="A5219" s="2"/>
      <c r="B5219" s="31"/>
      <c r="C5219" s="2"/>
      <c r="D5219" s="2"/>
      <c r="E5219" s="26"/>
    </row>
    <row r="5220" spans="1:5" x14ac:dyDescent="0.15">
      <c r="A5220" s="2"/>
      <c r="B5220" s="31"/>
      <c r="C5220" s="2"/>
      <c r="D5220" s="2"/>
      <c r="E5220" s="26"/>
    </row>
    <row r="5221" spans="1:5" x14ac:dyDescent="0.15">
      <c r="A5221" s="2"/>
      <c r="B5221" s="31"/>
      <c r="C5221" s="2"/>
      <c r="D5221" s="2"/>
      <c r="E5221" s="26"/>
    </row>
    <row r="5222" spans="1:5" x14ac:dyDescent="0.15">
      <c r="A5222" s="2"/>
      <c r="B5222" s="31"/>
      <c r="C5222" s="2"/>
      <c r="D5222" s="2"/>
      <c r="E5222" s="26"/>
    </row>
    <row r="5223" spans="1:5" x14ac:dyDescent="0.15">
      <c r="A5223" s="2"/>
      <c r="B5223" s="31"/>
      <c r="C5223" s="2"/>
      <c r="D5223" s="2"/>
      <c r="E5223" s="26"/>
    </row>
    <row r="5224" spans="1:5" x14ac:dyDescent="0.15">
      <c r="A5224" s="2"/>
      <c r="B5224" s="31"/>
      <c r="C5224" s="2"/>
      <c r="D5224" s="2"/>
      <c r="E5224" s="26"/>
    </row>
    <row r="5225" spans="1:5" x14ac:dyDescent="0.15">
      <c r="A5225" s="2"/>
      <c r="B5225" s="31"/>
      <c r="C5225" s="2"/>
      <c r="D5225" s="2"/>
      <c r="E5225" s="26"/>
    </row>
    <row r="5226" spans="1:5" x14ac:dyDescent="0.15">
      <c r="A5226" s="2"/>
      <c r="B5226" s="31"/>
      <c r="C5226" s="2"/>
      <c r="D5226" s="2"/>
      <c r="E5226" s="26"/>
    </row>
    <row r="5227" spans="1:5" x14ac:dyDescent="0.15">
      <c r="A5227" s="2"/>
      <c r="B5227" s="31"/>
      <c r="C5227" s="2"/>
      <c r="D5227" s="2"/>
      <c r="E5227" s="26"/>
    </row>
    <row r="5228" spans="1:5" x14ac:dyDescent="0.15">
      <c r="A5228" s="2"/>
      <c r="B5228" s="31"/>
      <c r="C5228" s="2"/>
      <c r="D5228" s="2"/>
      <c r="E5228" s="26"/>
    </row>
    <row r="5229" spans="1:5" x14ac:dyDescent="0.15">
      <c r="A5229" s="2"/>
      <c r="B5229" s="31"/>
      <c r="C5229" s="2"/>
      <c r="D5229" s="2"/>
      <c r="E5229" s="26"/>
    </row>
    <row r="5230" spans="1:5" x14ac:dyDescent="0.15">
      <c r="A5230" s="2"/>
      <c r="B5230" s="31"/>
      <c r="C5230" s="2"/>
      <c r="D5230" s="2"/>
      <c r="E5230" s="26"/>
    </row>
    <row r="5231" spans="1:5" x14ac:dyDescent="0.15">
      <c r="A5231" s="2"/>
      <c r="B5231" s="31"/>
      <c r="C5231" s="2"/>
      <c r="D5231" s="2"/>
      <c r="E5231" s="26"/>
    </row>
    <row r="5232" spans="1:5" x14ac:dyDescent="0.15">
      <c r="A5232" s="2"/>
      <c r="B5232" s="31"/>
      <c r="C5232" s="2"/>
      <c r="D5232" s="2"/>
      <c r="E5232" s="26"/>
    </row>
    <row r="5233" spans="1:5" x14ac:dyDescent="0.15">
      <c r="A5233" s="2"/>
      <c r="B5233" s="31"/>
      <c r="C5233" s="2"/>
      <c r="D5233" s="2"/>
      <c r="E5233" s="26"/>
    </row>
    <row r="5234" spans="1:5" x14ac:dyDescent="0.15">
      <c r="A5234" s="2"/>
      <c r="B5234" s="31"/>
      <c r="C5234" s="2"/>
      <c r="D5234" s="2"/>
      <c r="E5234" s="26"/>
    </row>
    <row r="5235" spans="1:5" x14ac:dyDescent="0.15">
      <c r="A5235" s="2"/>
      <c r="B5235" s="31"/>
      <c r="C5235" s="2"/>
      <c r="D5235" s="2"/>
      <c r="E5235" s="26"/>
    </row>
    <row r="5236" spans="1:5" x14ac:dyDescent="0.15">
      <c r="A5236" s="2"/>
      <c r="B5236" s="31"/>
      <c r="C5236" s="2"/>
      <c r="D5236" s="2"/>
      <c r="E5236" s="26"/>
    </row>
    <row r="5237" spans="1:5" x14ac:dyDescent="0.15">
      <c r="A5237" s="2"/>
      <c r="B5237" s="31"/>
      <c r="C5237" s="2"/>
      <c r="D5237" s="2"/>
      <c r="E5237" s="26"/>
    </row>
    <row r="5238" spans="1:5" x14ac:dyDescent="0.15">
      <c r="A5238" s="2"/>
      <c r="B5238" s="31"/>
      <c r="C5238" s="2"/>
      <c r="D5238" s="2"/>
      <c r="E5238" s="26"/>
    </row>
    <row r="5239" spans="1:5" x14ac:dyDescent="0.15">
      <c r="A5239" s="2"/>
      <c r="B5239" s="31"/>
      <c r="C5239" s="2"/>
      <c r="D5239" s="2"/>
      <c r="E5239" s="26"/>
    </row>
    <row r="5240" spans="1:5" x14ac:dyDescent="0.15">
      <c r="A5240" s="2"/>
      <c r="B5240" s="31"/>
      <c r="C5240" s="2"/>
      <c r="D5240" s="2"/>
      <c r="E5240" s="26"/>
    </row>
    <row r="5241" spans="1:5" x14ac:dyDescent="0.15">
      <c r="A5241" s="2"/>
      <c r="B5241" s="31"/>
      <c r="C5241" s="2"/>
      <c r="D5241" s="2"/>
      <c r="E5241" s="26"/>
    </row>
    <row r="5242" spans="1:5" x14ac:dyDescent="0.15">
      <c r="A5242" s="2"/>
      <c r="B5242" s="31"/>
      <c r="C5242" s="2"/>
      <c r="D5242" s="2"/>
      <c r="E5242" s="26"/>
    </row>
    <row r="5243" spans="1:5" x14ac:dyDescent="0.15">
      <c r="A5243" s="2"/>
      <c r="B5243" s="31"/>
      <c r="C5243" s="2"/>
      <c r="D5243" s="2"/>
      <c r="E5243" s="26"/>
    </row>
    <row r="5244" spans="1:5" x14ac:dyDescent="0.15">
      <c r="A5244" s="2"/>
      <c r="B5244" s="31"/>
      <c r="C5244" s="2"/>
      <c r="D5244" s="2"/>
      <c r="E5244" s="26"/>
    </row>
    <row r="5245" spans="1:5" x14ac:dyDescent="0.15">
      <c r="A5245" s="2"/>
      <c r="B5245" s="31"/>
      <c r="C5245" s="2"/>
      <c r="D5245" s="2"/>
      <c r="E5245" s="26"/>
    </row>
    <row r="5246" spans="1:5" x14ac:dyDescent="0.15">
      <c r="A5246" s="2"/>
      <c r="B5246" s="31"/>
      <c r="C5246" s="2"/>
      <c r="D5246" s="2"/>
      <c r="E5246" s="26"/>
    </row>
    <row r="5247" spans="1:5" x14ac:dyDescent="0.15">
      <c r="A5247" s="2"/>
      <c r="B5247" s="31"/>
      <c r="C5247" s="2"/>
      <c r="D5247" s="2"/>
      <c r="E5247" s="26"/>
    </row>
    <row r="5248" spans="1:5" x14ac:dyDescent="0.15">
      <c r="A5248" s="2"/>
      <c r="B5248" s="31"/>
      <c r="C5248" s="2"/>
      <c r="D5248" s="2"/>
      <c r="E5248" s="26"/>
    </row>
    <row r="5249" spans="1:5" x14ac:dyDescent="0.15">
      <c r="A5249" s="2"/>
      <c r="B5249" s="31"/>
      <c r="C5249" s="2"/>
      <c r="D5249" s="2"/>
      <c r="E5249" s="26"/>
    </row>
    <row r="5250" spans="1:5" x14ac:dyDescent="0.15">
      <c r="A5250" s="2"/>
      <c r="B5250" s="31"/>
      <c r="C5250" s="2"/>
      <c r="D5250" s="2"/>
      <c r="E5250" s="26"/>
    </row>
    <row r="5251" spans="1:5" x14ac:dyDescent="0.15">
      <c r="A5251" s="2"/>
      <c r="B5251" s="31"/>
      <c r="C5251" s="2"/>
      <c r="D5251" s="2"/>
      <c r="E5251" s="26"/>
    </row>
    <row r="5252" spans="1:5" x14ac:dyDescent="0.15">
      <c r="A5252" s="2"/>
      <c r="B5252" s="31"/>
      <c r="C5252" s="2"/>
      <c r="D5252" s="2"/>
      <c r="E5252" s="26"/>
    </row>
    <row r="5253" spans="1:5" x14ac:dyDescent="0.15">
      <c r="A5253" s="2"/>
      <c r="B5253" s="31"/>
      <c r="C5253" s="2"/>
      <c r="D5253" s="2"/>
      <c r="E5253" s="26"/>
    </row>
    <row r="5254" spans="1:5" x14ac:dyDescent="0.15">
      <c r="A5254" s="2"/>
      <c r="B5254" s="31"/>
      <c r="C5254" s="2"/>
      <c r="D5254" s="2"/>
      <c r="E5254" s="26"/>
    </row>
    <row r="5255" spans="1:5" x14ac:dyDescent="0.15">
      <c r="A5255" s="2"/>
      <c r="B5255" s="31"/>
      <c r="C5255" s="2"/>
      <c r="D5255" s="2"/>
      <c r="E5255" s="26"/>
    </row>
    <row r="5256" spans="1:5" x14ac:dyDescent="0.15">
      <c r="A5256" s="2"/>
      <c r="B5256" s="31"/>
      <c r="C5256" s="2"/>
      <c r="D5256" s="2"/>
      <c r="E5256" s="26"/>
    </row>
    <row r="5257" spans="1:5" x14ac:dyDescent="0.15">
      <c r="A5257" s="2"/>
      <c r="B5257" s="31"/>
      <c r="C5257" s="2"/>
      <c r="D5257" s="2"/>
      <c r="E5257" s="26"/>
    </row>
    <row r="5258" spans="1:5" x14ac:dyDescent="0.15">
      <c r="A5258" s="2"/>
      <c r="B5258" s="31"/>
      <c r="C5258" s="2"/>
      <c r="D5258" s="2"/>
      <c r="E5258" s="26"/>
    </row>
    <row r="5259" spans="1:5" x14ac:dyDescent="0.15">
      <c r="A5259" s="2"/>
      <c r="B5259" s="31"/>
      <c r="C5259" s="2"/>
      <c r="D5259" s="2"/>
      <c r="E5259" s="26"/>
    </row>
    <row r="5260" spans="1:5" x14ac:dyDescent="0.15">
      <c r="A5260" s="2"/>
      <c r="B5260" s="31"/>
      <c r="C5260" s="2"/>
      <c r="D5260" s="2"/>
      <c r="E5260" s="26"/>
    </row>
    <row r="5261" spans="1:5" x14ac:dyDescent="0.15">
      <c r="A5261" s="2"/>
      <c r="B5261" s="31"/>
      <c r="C5261" s="2"/>
      <c r="D5261" s="2"/>
      <c r="E5261" s="26"/>
    </row>
    <row r="5262" spans="1:5" x14ac:dyDescent="0.15">
      <c r="A5262" s="2"/>
      <c r="B5262" s="31"/>
      <c r="C5262" s="2"/>
      <c r="D5262" s="2"/>
      <c r="E5262" s="26"/>
    </row>
    <row r="5263" spans="1:5" x14ac:dyDescent="0.15">
      <c r="A5263" s="2"/>
      <c r="B5263" s="31"/>
      <c r="C5263" s="2"/>
      <c r="D5263" s="2"/>
      <c r="E5263" s="26"/>
    </row>
    <row r="5264" spans="1:5" x14ac:dyDescent="0.15">
      <c r="A5264" s="2"/>
      <c r="B5264" s="31"/>
      <c r="C5264" s="2"/>
      <c r="D5264" s="2"/>
      <c r="E5264" s="26"/>
    </row>
    <row r="5265" spans="1:5" x14ac:dyDescent="0.15">
      <c r="A5265" s="2"/>
      <c r="B5265" s="31"/>
      <c r="C5265" s="2"/>
      <c r="D5265" s="2"/>
      <c r="E5265" s="26"/>
    </row>
    <row r="5266" spans="1:5" x14ac:dyDescent="0.15">
      <c r="A5266" s="2"/>
      <c r="B5266" s="31"/>
      <c r="C5266" s="2"/>
      <c r="D5266" s="2"/>
      <c r="E5266" s="26"/>
    </row>
    <row r="5267" spans="1:5" x14ac:dyDescent="0.15">
      <c r="A5267" s="2"/>
      <c r="B5267" s="31"/>
      <c r="C5267" s="2"/>
      <c r="D5267" s="2"/>
      <c r="E5267" s="26"/>
    </row>
    <row r="5268" spans="1:5" x14ac:dyDescent="0.15">
      <c r="A5268" s="2"/>
      <c r="B5268" s="31"/>
      <c r="C5268" s="2"/>
      <c r="D5268" s="2"/>
      <c r="E5268" s="26"/>
    </row>
    <row r="5269" spans="1:5" x14ac:dyDescent="0.15">
      <c r="A5269" s="2"/>
      <c r="B5269" s="31"/>
      <c r="C5269" s="2"/>
      <c r="D5269" s="2"/>
      <c r="E5269" s="26"/>
    </row>
    <row r="5270" spans="1:5" x14ac:dyDescent="0.15">
      <c r="A5270" s="2"/>
      <c r="B5270" s="31"/>
      <c r="C5270" s="2"/>
      <c r="D5270" s="2"/>
      <c r="E5270" s="26"/>
    </row>
    <row r="5271" spans="1:5" x14ac:dyDescent="0.15">
      <c r="A5271" s="2"/>
      <c r="B5271" s="31"/>
      <c r="C5271" s="2"/>
      <c r="D5271" s="2"/>
      <c r="E5271" s="26"/>
    </row>
    <row r="5272" spans="1:5" x14ac:dyDescent="0.15">
      <c r="A5272" s="2"/>
      <c r="B5272" s="31"/>
      <c r="C5272" s="2"/>
      <c r="D5272" s="2"/>
      <c r="E5272" s="26"/>
    </row>
    <row r="5273" spans="1:5" x14ac:dyDescent="0.15">
      <c r="A5273" s="2"/>
      <c r="B5273" s="31"/>
      <c r="C5273" s="2"/>
      <c r="D5273" s="2"/>
      <c r="E5273" s="26"/>
    </row>
    <row r="5274" spans="1:5" x14ac:dyDescent="0.15">
      <c r="A5274" s="2"/>
      <c r="B5274" s="31"/>
      <c r="C5274" s="2"/>
      <c r="D5274" s="2"/>
      <c r="E5274" s="26"/>
    </row>
    <row r="5275" spans="1:5" x14ac:dyDescent="0.15">
      <c r="A5275" s="2"/>
      <c r="B5275" s="31"/>
      <c r="C5275" s="2"/>
      <c r="D5275" s="2"/>
      <c r="E5275" s="26"/>
    </row>
    <row r="5276" spans="1:5" x14ac:dyDescent="0.15">
      <c r="A5276" s="2"/>
      <c r="B5276" s="31"/>
      <c r="C5276" s="2"/>
      <c r="D5276" s="2"/>
      <c r="E5276" s="26"/>
    </row>
    <row r="5277" spans="1:5" x14ac:dyDescent="0.15">
      <c r="A5277" s="2"/>
      <c r="B5277" s="31"/>
      <c r="C5277" s="2"/>
      <c r="D5277" s="2"/>
      <c r="E5277" s="26"/>
    </row>
    <row r="5278" spans="1:5" x14ac:dyDescent="0.15">
      <c r="A5278" s="2"/>
      <c r="B5278" s="31"/>
      <c r="C5278" s="2"/>
      <c r="D5278" s="2"/>
      <c r="E5278" s="26"/>
    </row>
    <row r="5279" spans="1:5" x14ac:dyDescent="0.15">
      <c r="A5279" s="2"/>
      <c r="B5279" s="31"/>
      <c r="C5279" s="2"/>
      <c r="D5279" s="2"/>
      <c r="E5279" s="26"/>
    </row>
    <row r="5280" spans="1:5" x14ac:dyDescent="0.15">
      <c r="A5280" s="2"/>
      <c r="B5280" s="31"/>
      <c r="C5280" s="2"/>
      <c r="D5280" s="2"/>
      <c r="E5280" s="26"/>
    </row>
    <row r="5281" spans="1:5" x14ac:dyDescent="0.15">
      <c r="A5281" s="2"/>
      <c r="B5281" s="31"/>
      <c r="C5281" s="2"/>
      <c r="D5281" s="2"/>
      <c r="E5281" s="26"/>
    </row>
    <row r="5282" spans="1:5" x14ac:dyDescent="0.15">
      <c r="A5282" s="2"/>
      <c r="B5282" s="31"/>
      <c r="C5282" s="2"/>
      <c r="D5282" s="2"/>
      <c r="E5282" s="26"/>
    </row>
    <row r="5283" spans="1:5" x14ac:dyDescent="0.15">
      <c r="A5283" s="2"/>
      <c r="B5283" s="31"/>
      <c r="C5283" s="2"/>
      <c r="D5283" s="2"/>
      <c r="E5283" s="26"/>
    </row>
    <row r="5284" spans="1:5" x14ac:dyDescent="0.15">
      <c r="A5284" s="2"/>
      <c r="B5284" s="31"/>
      <c r="C5284" s="2"/>
      <c r="D5284" s="2"/>
      <c r="E5284" s="26"/>
    </row>
    <row r="5285" spans="1:5" x14ac:dyDescent="0.15">
      <c r="A5285" s="2"/>
      <c r="B5285" s="31"/>
      <c r="C5285" s="2"/>
      <c r="D5285" s="2"/>
      <c r="E5285" s="26"/>
    </row>
    <row r="5286" spans="1:5" x14ac:dyDescent="0.15">
      <c r="A5286" s="2"/>
      <c r="B5286" s="31"/>
      <c r="C5286" s="2"/>
      <c r="D5286" s="2"/>
      <c r="E5286" s="26"/>
    </row>
    <row r="5287" spans="1:5" x14ac:dyDescent="0.15">
      <c r="A5287" s="2"/>
      <c r="B5287" s="31"/>
      <c r="C5287" s="2"/>
      <c r="D5287" s="2"/>
      <c r="E5287" s="26"/>
    </row>
    <row r="5288" spans="1:5" x14ac:dyDescent="0.15">
      <c r="A5288" s="2"/>
      <c r="B5288" s="31"/>
      <c r="C5288" s="2"/>
      <c r="D5288" s="2"/>
      <c r="E5288" s="26"/>
    </row>
    <row r="5289" spans="1:5" x14ac:dyDescent="0.15">
      <c r="A5289" s="2"/>
      <c r="B5289" s="31"/>
      <c r="C5289" s="2"/>
      <c r="D5289" s="2"/>
      <c r="E5289" s="26"/>
    </row>
    <row r="5290" spans="1:5" x14ac:dyDescent="0.15">
      <c r="A5290" s="2"/>
      <c r="B5290" s="31"/>
      <c r="C5290" s="2"/>
      <c r="D5290" s="2"/>
      <c r="E5290" s="26"/>
    </row>
    <row r="5291" spans="1:5" x14ac:dyDescent="0.15">
      <c r="A5291" s="2"/>
      <c r="B5291" s="31"/>
      <c r="C5291" s="2"/>
      <c r="D5291" s="2"/>
      <c r="E5291" s="26"/>
    </row>
    <row r="5292" spans="1:5" x14ac:dyDescent="0.15">
      <c r="A5292" s="2"/>
      <c r="B5292" s="31"/>
      <c r="C5292" s="2"/>
      <c r="D5292" s="2"/>
      <c r="E5292" s="26"/>
    </row>
    <row r="5293" spans="1:5" x14ac:dyDescent="0.15">
      <c r="A5293" s="2"/>
      <c r="B5293" s="31"/>
      <c r="C5293" s="2"/>
      <c r="D5293" s="2"/>
      <c r="E5293" s="26"/>
    </row>
    <row r="5294" spans="1:5" x14ac:dyDescent="0.15">
      <c r="A5294" s="2"/>
      <c r="B5294" s="31"/>
      <c r="C5294" s="2"/>
      <c r="D5294" s="2"/>
      <c r="E5294" s="26"/>
    </row>
    <row r="5295" spans="1:5" x14ac:dyDescent="0.15">
      <c r="A5295" s="2"/>
      <c r="B5295" s="31"/>
      <c r="C5295" s="2"/>
      <c r="D5295" s="2"/>
      <c r="E5295" s="26"/>
    </row>
    <row r="5296" spans="1:5" x14ac:dyDescent="0.15">
      <c r="A5296" s="2"/>
      <c r="B5296" s="31"/>
      <c r="C5296" s="2"/>
      <c r="D5296" s="2"/>
      <c r="E5296" s="26"/>
    </row>
    <row r="5297" spans="1:5" x14ac:dyDescent="0.15">
      <c r="A5297" s="2"/>
      <c r="B5297" s="31"/>
      <c r="C5297" s="2"/>
      <c r="D5297" s="2"/>
      <c r="E5297" s="26"/>
    </row>
    <row r="5298" spans="1:5" x14ac:dyDescent="0.15">
      <c r="A5298" s="2"/>
      <c r="B5298" s="31"/>
      <c r="C5298" s="2"/>
      <c r="D5298" s="2"/>
      <c r="E5298" s="26"/>
    </row>
    <row r="5299" spans="1:5" x14ac:dyDescent="0.15">
      <c r="A5299" s="2"/>
      <c r="B5299" s="31"/>
      <c r="C5299" s="2"/>
      <c r="D5299" s="2"/>
      <c r="E5299" s="26"/>
    </row>
    <row r="5300" spans="1:5" x14ac:dyDescent="0.15">
      <c r="A5300" s="2"/>
      <c r="B5300" s="31"/>
      <c r="C5300" s="2"/>
      <c r="D5300" s="2"/>
      <c r="E5300" s="26"/>
    </row>
    <row r="5301" spans="1:5" x14ac:dyDescent="0.15">
      <c r="A5301" s="2"/>
      <c r="B5301" s="31"/>
      <c r="C5301" s="2"/>
      <c r="D5301" s="2"/>
      <c r="E5301" s="26"/>
    </row>
    <row r="5302" spans="1:5" x14ac:dyDescent="0.15">
      <c r="A5302" s="2"/>
      <c r="B5302" s="31"/>
      <c r="C5302" s="2"/>
      <c r="D5302" s="2"/>
      <c r="E5302" s="26"/>
    </row>
    <row r="5303" spans="1:5" x14ac:dyDescent="0.15">
      <c r="A5303" s="2"/>
      <c r="B5303" s="31"/>
      <c r="C5303" s="2"/>
      <c r="D5303" s="2"/>
      <c r="E5303" s="26"/>
    </row>
    <row r="5304" spans="1:5" x14ac:dyDescent="0.15">
      <c r="A5304" s="2"/>
      <c r="B5304" s="31"/>
      <c r="C5304" s="2"/>
      <c r="D5304" s="2"/>
      <c r="E5304" s="26"/>
    </row>
    <row r="5305" spans="1:5" x14ac:dyDescent="0.15">
      <c r="A5305" s="2"/>
      <c r="B5305" s="31"/>
      <c r="C5305" s="2"/>
      <c r="D5305" s="2"/>
      <c r="E5305" s="26"/>
    </row>
    <row r="5306" spans="1:5" x14ac:dyDescent="0.15">
      <c r="A5306" s="2"/>
      <c r="B5306" s="31"/>
      <c r="C5306" s="2"/>
      <c r="D5306" s="2"/>
      <c r="E5306" s="26"/>
    </row>
    <row r="5307" spans="1:5" x14ac:dyDescent="0.15">
      <c r="A5307" s="2"/>
      <c r="B5307" s="31"/>
      <c r="C5307" s="2"/>
      <c r="D5307" s="2"/>
      <c r="E5307" s="26"/>
    </row>
    <row r="5308" spans="1:5" x14ac:dyDescent="0.15">
      <c r="A5308" s="2"/>
      <c r="B5308" s="31"/>
      <c r="C5308" s="2"/>
      <c r="D5308" s="2"/>
      <c r="E5308" s="26"/>
    </row>
    <row r="5309" spans="1:5" x14ac:dyDescent="0.15">
      <c r="A5309" s="2"/>
      <c r="B5309" s="31"/>
      <c r="C5309" s="2"/>
      <c r="D5309" s="2"/>
      <c r="E5309" s="26"/>
    </row>
    <row r="5310" spans="1:5" x14ac:dyDescent="0.15">
      <c r="A5310" s="2"/>
      <c r="B5310" s="31"/>
      <c r="C5310" s="2"/>
      <c r="D5310" s="2"/>
      <c r="E5310" s="26"/>
    </row>
    <row r="5311" spans="1:5" x14ac:dyDescent="0.15">
      <c r="A5311" s="2"/>
      <c r="B5311" s="31"/>
      <c r="C5311" s="2"/>
      <c r="D5311" s="2"/>
      <c r="E5311" s="26"/>
    </row>
    <row r="5312" spans="1:5" x14ac:dyDescent="0.15">
      <c r="A5312" s="2"/>
      <c r="B5312" s="31"/>
      <c r="C5312" s="2"/>
      <c r="D5312" s="2"/>
      <c r="E5312" s="26"/>
    </row>
    <row r="5313" spans="1:5" x14ac:dyDescent="0.15">
      <c r="A5313" s="2"/>
      <c r="B5313" s="31"/>
      <c r="C5313" s="2"/>
      <c r="D5313" s="2"/>
      <c r="E5313" s="26"/>
    </row>
    <row r="5314" spans="1:5" x14ac:dyDescent="0.15">
      <c r="A5314" s="2"/>
      <c r="B5314" s="31"/>
      <c r="C5314" s="2"/>
      <c r="D5314" s="2"/>
      <c r="E5314" s="26"/>
    </row>
    <row r="5315" spans="1:5" x14ac:dyDescent="0.15">
      <c r="A5315" s="2"/>
      <c r="B5315" s="31"/>
      <c r="C5315" s="2"/>
      <c r="D5315" s="2"/>
      <c r="E5315" s="26"/>
    </row>
    <row r="5316" spans="1:5" x14ac:dyDescent="0.15">
      <c r="A5316" s="2"/>
      <c r="B5316" s="31"/>
      <c r="C5316" s="2"/>
      <c r="D5316" s="2"/>
      <c r="E5316" s="26"/>
    </row>
    <row r="5317" spans="1:5" x14ac:dyDescent="0.15">
      <c r="A5317" s="2"/>
      <c r="B5317" s="31"/>
      <c r="C5317" s="2"/>
      <c r="D5317" s="2"/>
      <c r="E5317" s="26"/>
    </row>
    <row r="5318" spans="1:5" x14ac:dyDescent="0.15">
      <c r="A5318" s="2"/>
      <c r="B5318" s="31"/>
      <c r="C5318" s="2"/>
      <c r="D5318" s="2"/>
      <c r="E5318" s="26"/>
    </row>
    <row r="5319" spans="1:5" x14ac:dyDescent="0.15">
      <c r="A5319" s="2"/>
      <c r="B5319" s="31"/>
      <c r="C5319" s="2"/>
      <c r="D5319" s="2"/>
      <c r="E5319" s="26"/>
    </row>
    <row r="5320" spans="1:5" x14ac:dyDescent="0.15">
      <c r="A5320" s="2"/>
      <c r="B5320" s="31"/>
      <c r="C5320" s="2"/>
      <c r="D5320" s="2"/>
      <c r="E5320" s="26"/>
    </row>
    <row r="5321" spans="1:5" x14ac:dyDescent="0.15">
      <c r="A5321" s="2"/>
      <c r="B5321" s="31"/>
      <c r="C5321" s="2"/>
      <c r="D5321" s="2"/>
      <c r="E5321" s="26"/>
    </row>
    <row r="5322" spans="1:5" x14ac:dyDescent="0.15">
      <c r="A5322" s="2"/>
      <c r="B5322" s="31"/>
      <c r="C5322" s="2"/>
      <c r="D5322" s="2"/>
      <c r="E5322" s="26"/>
    </row>
    <row r="5323" spans="1:5" x14ac:dyDescent="0.15">
      <c r="A5323" s="2"/>
      <c r="B5323" s="31"/>
      <c r="C5323" s="2"/>
      <c r="D5323" s="2"/>
      <c r="E5323" s="26"/>
    </row>
    <row r="5324" spans="1:5" x14ac:dyDescent="0.15">
      <c r="A5324" s="2"/>
      <c r="B5324" s="31"/>
      <c r="C5324" s="2"/>
      <c r="D5324" s="2"/>
      <c r="E5324" s="26"/>
    </row>
    <row r="5325" spans="1:5" x14ac:dyDescent="0.15">
      <c r="A5325" s="2"/>
      <c r="B5325" s="31"/>
      <c r="C5325" s="2"/>
      <c r="D5325" s="2"/>
      <c r="E5325" s="26"/>
    </row>
    <row r="5326" spans="1:5" x14ac:dyDescent="0.15">
      <c r="A5326" s="2"/>
      <c r="B5326" s="31"/>
      <c r="C5326" s="2"/>
      <c r="D5326" s="2"/>
      <c r="E5326" s="26"/>
    </row>
    <row r="5327" spans="1:5" x14ac:dyDescent="0.15">
      <c r="A5327" s="2"/>
      <c r="B5327" s="31"/>
      <c r="C5327" s="2"/>
      <c r="D5327" s="2"/>
      <c r="E5327" s="26"/>
    </row>
    <row r="5328" spans="1:5" x14ac:dyDescent="0.15">
      <c r="A5328" s="2"/>
      <c r="B5328" s="31"/>
      <c r="C5328" s="2"/>
      <c r="D5328" s="2"/>
      <c r="E5328" s="26"/>
    </row>
    <row r="5329" spans="1:5" x14ac:dyDescent="0.15">
      <c r="A5329" s="2"/>
      <c r="B5329" s="31"/>
      <c r="C5329" s="2"/>
      <c r="D5329" s="2"/>
      <c r="E5329" s="26"/>
    </row>
    <row r="5330" spans="1:5" x14ac:dyDescent="0.15">
      <c r="A5330" s="2"/>
      <c r="B5330" s="31"/>
      <c r="C5330" s="2"/>
      <c r="D5330" s="2"/>
      <c r="E5330" s="26"/>
    </row>
    <row r="5331" spans="1:5" x14ac:dyDescent="0.15">
      <c r="A5331" s="2"/>
      <c r="B5331" s="31"/>
      <c r="C5331" s="2"/>
      <c r="D5331" s="2"/>
      <c r="E5331" s="26"/>
    </row>
    <row r="5332" spans="1:5" x14ac:dyDescent="0.15">
      <c r="A5332" s="2"/>
      <c r="B5332" s="31"/>
      <c r="C5332" s="2"/>
      <c r="D5332" s="2"/>
      <c r="E5332" s="26"/>
    </row>
    <row r="5333" spans="1:5" x14ac:dyDescent="0.15">
      <c r="A5333" s="2"/>
      <c r="B5333" s="31"/>
      <c r="C5333" s="2"/>
      <c r="D5333" s="2"/>
      <c r="E5333" s="26"/>
    </row>
    <row r="5334" spans="1:5" x14ac:dyDescent="0.15">
      <c r="A5334" s="2"/>
      <c r="B5334" s="31"/>
      <c r="C5334" s="2"/>
      <c r="D5334" s="2"/>
      <c r="E5334" s="26"/>
    </row>
    <row r="5335" spans="1:5" x14ac:dyDescent="0.15">
      <c r="A5335" s="2"/>
      <c r="B5335" s="31"/>
      <c r="C5335" s="2"/>
      <c r="D5335" s="2"/>
      <c r="E5335" s="26"/>
    </row>
    <row r="5336" spans="1:5" x14ac:dyDescent="0.15">
      <c r="A5336" s="2"/>
      <c r="B5336" s="31"/>
      <c r="C5336" s="2"/>
      <c r="D5336" s="2"/>
      <c r="E5336" s="26"/>
    </row>
    <row r="5337" spans="1:5" x14ac:dyDescent="0.15">
      <c r="A5337" s="2"/>
      <c r="B5337" s="31"/>
      <c r="C5337" s="2"/>
      <c r="D5337" s="2"/>
      <c r="E5337" s="26"/>
    </row>
    <row r="5338" spans="1:5" x14ac:dyDescent="0.15">
      <c r="A5338" s="2"/>
      <c r="B5338" s="31"/>
      <c r="C5338" s="2"/>
      <c r="D5338" s="2"/>
      <c r="E5338" s="26"/>
    </row>
    <row r="5339" spans="1:5" x14ac:dyDescent="0.15">
      <c r="A5339" s="2"/>
      <c r="B5339" s="31"/>
      <c r="C5339" s="2"/>
      <c r="D5339" s="2"/>
      <c r="E5339" s="26"/>
    </row>
    <row r="5340" spans="1:5" x14ac:dyDescent="0.15">
      <c r="A5340" s="2"/>
      <c r="B5340" s="31"/>
      <c r="C5340" s="2"/>
      <c r="D5340" s="2"/>
      <c r="E5340" s="26"/>
    </row>
    <row r="5341" spans="1:5" x14ac:dyDescent="0.15">
      <c r="A5341" s="2"/>
      <c r="B5341" s="31"/>
      <c r="C5341" s="2"/>
      <c r="D5341" s="2"/>
      <c r="E5341" s="26"/>
    </row>
    <row r="5342" spans="1:5" x14ac:dyDescent="0.15">
      <c r="A5342" s="2"/>
      <c r="B5342" s="31"/>
      <c r="C5342" s="2"/>
      <c r="D5342" s="2"/>
      <c r="E5342" s="26"/>
    </row>
    <row r="5343" spans="1:5" x14ac:dyDescent="0.15">
      <c r="A5343" s="2"/>
      <c r="B5343" s="31"/>
      <c r="C5343" s="2"/>
      <c r="D5343" s="2"/>
      <c r="E5343" s="26"/>
    </row>
    <row r="5344" spans="1:5" x14ac:dyDescent="0.15">
      <c r="A5344" s="2"/>
      <c r="B5344" s="31"/>
      <c r="C5344" s="2"/>
      <c r="D5344" s="2"/>
      <c r="E5344" s="26"/>
    </row>
    <row r="5345" spans="1:5" x14ac:dyDescent="0.15">
      <c r="A5345" s="2"/>
      <c r="B5345" s="31"/>
      <c r="C5345" s="2"/>
      <c r="D5345" s="2"/>
      <c r="E5345" s="26"/>
    </row>
    <row r="5346" spans="1:5" x14ac:dyDescent="0.15">
      <c r="A5346" s="2"/>
      <c r="B5346" s="31"/>
      <c r="C5346" s="2"/>
      <c r="D5346" s="2"/>
      <c r="E5346" s="26"/>
    </row>
    <row r="5347" spans="1:5" x14ac:dyDescent="0.15">
      <c r="A5347" s="2"/>
      <c r="B5347" s="31"/>
      <c r="C5347" s="2"/>
      <c r="D5347" s="2"/>
      <c r="E5347" s="26"/>
    </row>
    <row r="5348" spans="1:5" x14ac:dyDescent="0.15">
      <c r="A5348" s="2"/>
      <c r="B5348" s="31"/>
      <c r="C5348" s="2"/>
      <c r="D5348" s="2"/>
      <c r="E5348" s="26"/>
    </row>
    <row r="5349" spans="1:5" x14ac:dyDescent="0.15">
      <c r="A5349" s="2"/>
      <c r="B5349" s="31"/>
      <c r="C5349" s="2"/>
      <c r="D5349" s="2"/>
      <c r="E5349" s="26"/>
    </row>
    <row r="5350" spans="1:5" x14ac:dyDescent="0.15">
      <c r="A5350" s="2"/>
      <c r="B5350" s="31"/>
      <c r="C5350" s="2"/>
      <c r="D5350" s="2"/>
      <c r="E5350" s="26"/>
    </row>
    <row r="5351" spans="1:5" x14ac:dyDescent="0.15">
      <c r="A5351" s="2"/>
      <c r="B5351" s="31"/>
      <c r="C5351" s="2"/>
      <c r="D5351" s="2"/>
      <c r="E5351" s="26"/>
    </row>
    <row r="5352" spans="1:5" x14ac:dyDescent="0.15">
      <c r="A5352" s="2"/>
      <c r="B5352" s="31"/>
      <c r="C5352" s="2"/>
      <c r="D5352" s="2"/>
      <c r="E5352" s="26"/>
    </row>
    <row r="5353" spans="1:5" x14ac:dyDescent="0.15">
      <c r="A5353" s="2"/>
      <c r="B5353" s="31"/>
      <c r="C5353" s="2"/>
      <c r="D5353" s="2"/>
      <c r="E5353" s="26"/>
    </row>
    <row r="5354" spans="1:5" x14ac:dyDescent="0.15">
      <c r="A5354" s="2"/>
      <c r="B5354" s="31"/>
      <c r="C5354" s="2"/>
      <c r="D5354" s="2"/>
      <c r="E5354" s="26"/>
    </row>
    <row r="5355" spans="1:5" x14ac:dyDescent="0.15">
      <c r="A5355" s="2"/>
      <c r="B5355" s="31"/>
      <c r="C5355" s="2"/>
      <c r="D5355" s="2"/>
      <c r="E5355" s="26"/>
    </row>
    <row r="5356" spans="1:5" x14ac:dyDescent="0.15">
      <c r="A5356" s="2"/>
      <c r="B5356" s="31"/>
      <c r="C5356" s="2"/>
      <c r="D5356" s="2"/>
      <c r="E5356" s="26"/>
    </row>
    <row r="5357" spans="1:5" x14ac:dyDescent="0.15">
      <c r="A5357" s="2"/>
      <c r="B5357" s="31"/>
      <c r="C5357" s="2"/>
      <c r="D5357" s="2"/>
      <c r="E5357" s="26"/>
    </row>
    <row r="5358" spans="1:5" x14ac:dyDescent="0.15">
      <c r="A5358" s="2"/>
      <c r="B5358" s="31"/>
      <c r="C5358" s="2"/>
      <c r="D5358" s="2"/>
      <c r="E5358" s="26"/>
    </row>
    <row r="5359" spans="1:5" x14ac:dyDescent="0.15">
      <c r="A5359" s="2"/>
      <c r="B5359" s="31"/>
      <c r="C5359" s="2"/>
      <c r="D5359" s="2"/>
      <c r="E5359" s="26"/>
    </row>
    <row r="5360" spans="1:5" x14ac:dyDescent="0.15">
      <c r="A5360" s="2"/>
      <c r="B5360" s="31"/>
      <c r="C5360" s="2"/>
      <c r="D5360" s="2"/>
      <c r="E5360" s="26"/>
    </row>
    <row r="5361" spans="1:5" x14ac:dyDescent="0.15">
      <c r="A5361" s="2"/>
      <c r="B5361" s="31"/>
      <c r="C5361" s="2"/>
      <c r="D5361" s="2"/>
      <c r="E5361" s="26"/>
    </row>
    <row r="5362" spans="1:5" x14ac:dyDescent="0.15">
      <c r="A5362" s="2"/>
      <c r="B5362" s="31"/>
      <c r="C5362" s="2"/>
      <c r="D5362" s="2"/>
      <c r="E5362" s="26"/>
    </row>
    <row r="5363" spans="1:5" x14ac:dyDescent="0.15">
      <c r="A5363" s="2"/>
      <c r="B5363" s="31"/>
      <c r="C5363" s="2"/>
      <c r="D5363" s="2"/>
      <c r="E5363" s="26"/>
    </row>
    <row r="5364" spans="1:5" x14ac:dyDescent="0.15">
      <c r="A5364" s="2"/>
      <c r="B5364" s="31"/>
      <c r="C5364" s="2"/>
      <c r="D5364" s="2"/>
      <c r="E5364" s="26"/>
    </row>
    <row r="5365" spans="1:5" x14ac:dyDescent="0.15">
      <c r="A5365" s="2"/>
      <c r="B5365" s="31"/>
      <c r="C5365" s="2"/>
      <c r="D5365" s="2"/>
      <c r="E5365" s="26"/>
    </row>
    <row r="5366" spans="1:5" x14ac:dyDescent="0.15">
      <c r="A5366" s="2"/>
      <c r="B5366" s="31"/>
      <c r="C5366" s="2"/>
      <c r="D5366" s="2"/>
      <c r="E5366" s="26"/>
    </row>
    <row r="5367" spans="1:5" x14ac:dyDescent="0.15">
      <c r="A5367" s="2"/>
      <c r="B5367" s="31"/>
      <c r="C5367" s="2"/>
      <c r="D5367" s="2"/>
      <c r="E5367" s="26"/>
    </row>
    <row r="5368" spans="1:5" x14ac:dyDescent="0.15">
      <c r="A5368" s="2"/>
      <c r="B5368" s="31"/>
      <c r="C5368" s="2"/>
      <c r="D5368" s="2"/>
      <c r="E5368" s="26"/>
    </row>
    <row r="5369" spans="1:5" x14ac:dyDescent="0.15">
      <c r="A5369" s="2"/>
      <c r="B5369" s="31"/>
      <c r="C5369" s="2"/>
      <c r="D5369" s="2"/>
      <c r="E5369" s="26"/>
    </row>
    <row r="5370" spans="1:5" x14ac:dyDescent="0.15">
      <c r="A5370" s="2"/>
      <c r="B5370" s="31"/>
      <c r="C5370" s="2"/>
      <c r="D5370" s="2"/>
      <c r="E5370" s="26"/>
    </row>
    <row r="5371" spans="1:5" x14ac:dyDescent="0.15">
      <c r="A5371" s="2"/>
      <c r="B5371" s="31"/>
      <c r="C5371" s="2"/>
      <c r="D5371" s="2"/>
      <c r="E5371" s="26"/>
    </row>
    <row r="5372" spans="1:5" x14ac:dyDescent="0.15">
      <c r="A5372" s="2"/>
      <c r="B5372" s="31"/>
      <c r="C5372" s="2"/>
      <c r="D5372" s="2"/>
      <c r="E5372" s="26"/>
    </row>
    <row r="5373" spans="1:5" x14ac:dyDescent="0.15">
      <c r="A5373" s="2"/>
      <c r="B5373" s="31"/>
      <c r="C5373" s="2"/>
      <c r="D5373" s="2"/>
      <c r="E5373" s="26"/>
    </row>
    <row r="5374" spans="1:5" x14ac:dyDescent="0.15">
      <c r="A5374" s="2"/>
      <c r="B5374" s="31"/>
      <c r="C5374" s="2"/>
      <c r="D5374" s="2"/>
      <c r="E5374" s="26"/>
    </row>
    <row r="5375" spans="1:5" x14ac:dyDescent="0.15">
      <c r="A5375" s="2"/>
      <c r="B5375" s="31"/>
      <c r="C5375" s="2"/>
      <c r="D5375" s="2"/>
      <c r="E5375" s="26"/>
    </row>
    <row r="5376" spans="1:5" x14ac:dyDescent="0.15">
      <c r="A5376" s="2"/>
      <c r="B5376" s="31"/>
      <c r="C5376" s="2"/>
      <c r="D5376" s="2"/>
      <c r="E5376" s="26"/>
    </row>
    <row r="5377" spans="1:5" x14ac:dyDescent="0.15">
      <c r="A5377" s="2"/>
      <c r="B5377" s="31"/>
      <c r="C5377" s="2"/>
      <c r="D5377" s="2"/>
      <c r="E5377" s="26"/>
    </row>
    <row r="5378" spans="1:5" x14ac:dyDescent="0.15">
      <c r="A5378" s="2"/>
      <c r="B5378" s="31"/>
      <c r="C5378" s="2"/>
      <c r="D5378" s="2"/>
      <c r="E5378" s="26"/>
    </row>
    <row r="5379" spans="1:5" x14ac:dyDescent="0.15">
      <c r="A5379" s="2"/>
      <c r="B5379" s="31"/>
      <c r="C5379" s="2"/>
      <c r="D5379" s="2"/>
      <c r="E5379" s="26"/>
    </row>
    <row r="5380" spans="1:5" x14ac:dyDescent="0.15">
      <c r="A5380" s="2"/>
      <c r="B5380" s="31"/>
      <c r="C5380" s="2"/>
      <c r="D5380" s="2"/>
      <c r="E5380" s="26"/>
    </row>
    <row r="5381" spans="1:5" x14ac:dyDescent="0.15">
      <c r="A5381" s="2"/>
      <c r="B5381" s="31"/>
      <c r="C5381" s="2"/>
      <c r="D5381" s="2"/>
      <c r="E5381" s="26"/>
    </row>
    <row r="5382" spans="1:5" x14ac:dyDescent="0.15">
      <c r="A5382" s="2"/>
      <c r="B5382" s="31"/>
      <c r="C5382" s="2"/>
      <c r="D5382" s="2"/>
      <c r="E5382" s="26"/>
    </row>
    <row r="5383" spans="1:5" x14ac:dyDescent="0.15">
      <c r="A5383" s="2"/>
      <c r="B5383" s="31"/>
      <c r="C5383" s="2"/>
      <c r="D5383" s="2"/>
      <c r="E5383" s="26"/>
    </row>
    <row r="5384" spans="1:5" x14ac:dyDescent="0.15">
      <c r="A5384" s="2"/>
      <c r="B5384" s="31"/>
      <c r="C5384" s="2"/>
      <c r="D5384" s="2"/>
      <c r="E5384" s="26"/>
    </row>
    <row r="5385" spans="1:5" x14ac:dyDescent="0.15">
      <c r="A5385" s="2"/>
      <c r="B5385" s="31"/>
      <c r="C5385" s="2"/>
      <c r="D5385" s="2"/>
      <c r="E5385" s="26"/>
    </row>
    <row r="5386" spans="1:5" x14ac:dyDescent="0.15">
      <c r="A5386" s="2"/>
      <c r="B5386" s="31"/>
      <c r="C5386" s="2"/>
      <c r="D5386" s="2"/>
      <c r="E5386" s="26"/>
    </row>
    <row r="5387" spans="1:5" x14ac:dyDescent="0.15">
      <c r="A5387" s="2"/>
      <c r="B5387" s="31"/>
      <c r="C5387" s="2"/>
      <c r="D5387" s="2"/>
      <c r="E5387" s="26"/>
    </row>
    <row r="5388" spans="1:5" x14ac:dyDescent="0.15">
      <c r="A5388" s="2"/>
      <c r="B5388" s="31"/>
      <c r="C5388" s="2"/>
      <c r="D5388" s="2"/>
      <c r="E5388" s="26"/>
    </row>
    <row r="5389" spans="1:5" x14ac:dyDescent="0.15">
      <c r="A5389" s="2"/>
      <c r="B5389" s="31"/>
      <c r="C5389" s="2"/>
      <c r="D5389" s="2"/>
      <c r="E5389" s="26"/>
    </row>
    <row r="5390" spans="1:5" x14ac:dyDescent="0.15">
      <c r="A5390" s="2"/>
      <c r="B5390" s="31"/>
      <c r="C5390" s="2"/>
      <c r="D5390" s="2"/>
      <c r="E5390" s="26"/>
    </row>
    <row r="5391" spans="1:5" x14ac:dyDescent="0.15">
      <c r="A5391" s="2"/>
      <c r="B5391" s="31"/>
      <c r="C5391" s="2"/>
      <c r="D5391" s="2"/>
      <c r="E5391" s="26"/>
    </row>
    <row r="5392" spans="1:5" x14ac:dyDescent="0.15">
      <c r="A5392" s="2"/>
      <c r="B5392" s="31"/>
      <c r="C5392" s="2"/>
      <c r="D5392" s="2"/>
      <c r="E5392" s="26"/>
    </row>
    <row r="5393" spans="1:5" x14ac:dyDescent="0.15">
      <c r="A5393" s="2"/>
      <c r="B5393" s="31"/>
      <c r="C5393" s="2"/>
      <c r="D5393" s="2"/>
      <c r="E5393" s="26"/>
    </row>
    <row r="5394" spans="1:5" x14ac:dyDescent="0.15">
      <c r="A5394" s="2"/>
      <c r="B5394" s="31"/>
      <c r="C5394" s="2"/>
      <c r="D5394" s="2"/>
      <c r="E5394" s="26"/>
    </row>
    <row r="5395" spans="1:5" x14ac:dyDescent="0.15">
      <c r="A5395" s="2"/>
      <c r="B5395" s="31"/>
      <c r="C5395" s="2"/>
      <c r="D5395" s="2"/>
      <c r="E5395" s="26"/>
    </row>
    <row r="5396" spans="1:5" x14ac:dyDescent="0.15">
      <c r="A5396" s="2"/>
      <c r="B5396" s="31"/>
      <c r="C5396" s="2"/>
      <c r="D5396" s="2"/>
      <c r="E5396" s="26"/>
    </row>
    <row r="5397" spans="1:5" x14ac:dyDescent="0.15">
      <c r="A5397" s="2"/>
      <c r="B5397" s="31"/>
      <c r="C5397" s="2"/>
      <c r="D5397" s="2"/>
      <c r="E5397" s="26"/>
    </row>
    <row r="5398" spans="1:5" x14ac:dyDescent="0.15">
      <c r="A5398" s="2"/>
      <c r="B5398" s="31"/>
      <c r="C5398" s="2"/>
      <c r="D5398" s="2"/>
      <c r="E5398" s="26"/>
    </row>
    <row r="5399" spans="1:5" x14ac:dyDescent="0.15">
      <c r="A5399" s="2"/>
      <c r="B5399" s="31"/>
      <c r="C5399" s="2"/>
      <c r="D5399" s="2"/>
      <c r="E5399" s="26"/>
    </row>
    <row r="5400" spans="1:5" x14ac:dyDescent="0.15">
      <c r="A5400" s="2"/>
      <c r="B5400" s="31"/>
      <c r="C5400" s="2"/>
      <c r="D5400" s="2"/>
      <c r="E5400" s="26"/>
    </row>
    <row r="5401" spans="1:5" x14ac:dyDescent="0.15">
      <c r="A5401" s="2"/>
      <c r="B5401" s="31"/>
      <c r="C5401" s="2"/>
      <c r="D5401" s="2"/>
      <c r="E5401" s="26"/>
    </row>
    <row r="5402" spans="1:5" x14ac:dyDescent="0.15">
      <c r="A5402" s="2"/>
      <c r="B5402" s="31"/>
      <c r="C5402" s="2"/>
      <c r="D5402" s="2"/>
      <c r="E5402" s="26"/>
    </row>
    <row r="5403" spans="1:5" x14ac:dyDescent="0.15">
      <c r="A5403" s="2"/>
      <c r="B5403" s="31"/>
      <c r="C5403" s="2"/>
      <c r="D5403" s="2"/>
      <c r="E5403" s="26"/>
    </row>
    <row r="5404" spans="1:5" x14ac:dyDescent="0.15">
      <c r="A5404" s="2"/>
      <c r="B5404" s="31"/>
      <c r="C5404" s="2"/>
      <c r="D5404" s="2"/>
      <c r="E5404" s="26"/>
    </row>
    <row r="5405" spans="1:5" x14ac:dyDescent="0.15">
      <c r="A5405" s="2"/>
      <c r="B5405" s="31"/>
      <c r="C5405" s="2"/>
      <c r="D5405" s="2"/>
      <c r="E5405" s="26"/>
    </row>
    <row r="5406" spans="1:5" x14ac:dyDescent="0.15">
      <c r="A5406" s="2"/>
      <c r="B5406" s="31"/>
      <c r="C5406" s="2"/>
      <c r="D5406" s="2"/>
      <c r="E5406" s="26"/>
    </row>
    <row r="5407" spans="1:5" x14ac:dyDescent="0.15">
      <c r="A5407" s="2"/>
      <c r="B5407" s="31"/>
      <c r="C5407" s="2"/>
      <c r="D5407" s="2"/>
      <c r="E5407" s="26"/>
    </row>
    <row r="5408" spans="1:5" x14ac:dyDescent="0.15">
      <c r="A5408" s="2"/>
      <c r="B5408" s="31"/>
      <c r="C5408" s="2"/>
      <c r="D5408" s="2"/>
      <c r="E5408" s="26"/>
    </row>
    <row r="5409" spans="1:5" x14ac:dyDescent="0.15">
      <c r="A5409" s="2"/>
      <c r="B5409" s="31"/>
      <c r="C5409" s="2"/>
      <c r="D5409" s="2"/>
      <c r="E5409" s="26"/>
    </row>
    <row r="5410" spans="1:5" x14ac:dyDescent="0.15">
      <c r="A5410" s="2"/>
      <c r="B5410" s="31"/>
      <c r="C5410" s="2"/>
      <c r="D5410" s="2"/>
      <c r="E5410" s="26"/>
    </row>
    <row r="5411" spans="1:5" x14ac:dyDescent="0.15">
      <c r="A5411" s="2"/>
      <c r="B5411" s="31"/>
      <c r="C5411" s="2"/>
      <c r="D5411" s="2"/>
      <c r="E5411" s="26"/>
    </row>
    <row r="5412" spans="1:5" x14ac:dyDescent="0.15">
      <c r="A5412" s="2"/>
      <c r="B5412" s="31"/>
      <c r="C5412" s="2"/>
      <c r="D5412" s="2"/>
      <c r="E5412" s="26"/>
    </row>
    <row r="5413" spans="1:5" x14ac:dyDescent="0.15">
      <c r="A5413" s="2"/>
      <c r="B5413" s="31"/>
      <c r="C5413" s="2"/>
      <c r="D5413" s="2"/>
      <c r="E5413" s="26"/>
    </row>
    <row r="5414" spans="1:5" x14ac:dyDescent="0.15">
      <c r="A5414" s="2"/>
      <c r="B5414" s="31"/>
      <c r="C5414" s="2"/>
      <c r="D5414" s="2"/>
      <c r="E5414" s="26"/>
    </row>
    <row r="5415" spans="1:5" x14ac:dyDescent="0.15">
      <c r="A5415" s="2"/>
      <c r="B5415" s="31"/>
      <c r="C5415" s="2"/>
      <c r="D5415" s="2"/>
      <c r="E5415" s="26"/>
    </row>
    <row r="5416" spans="1:5" x14ac:dyDescent="0.15">
      <c r="A5416" s="2"/>
      <c r="B5416" s="31"/>
      <c r="C5416" s="2"/>
      <c r="D5416" s="2"/>
      <c r="E5416" s="26"/>
    </row>
    <row r="5417" spans="1:5" x14ac:dyDescent="0.15">
      <c r="A5417" s="2"/>
      <c r="B5417" s="31"/>
      <c r="C5417" s="2"/>
      <c r="D5417" s="2"/>
      <c r="E5417" s="26"/>
    </row>
    <row r="5418" spans="1:5" x14ac:dyDescent="0.15">
      <c r="A5418" s="2"/>
      <c r="B5418" s="31"/>
      <c r="C5418" s="2"/>
      <c r="D5418" s="2"/>
      <c r="E5418" s="26"/>
    </row>
    <row r="5419" spans="1:5" x14ac:dyDescent="0.15">
      <c r="A5419" s="2"/>
      <c r="B5419" s="31"/>
      <c r="C5419" s="2"/>
      <c r="D5419" s="2"/>
      <c r="E5419" s="26"/>
    </row>
    <row r="5420" spans="1:5" x14ac:dyDescent="0.15">
      <c r="A5420" s="2"/>
      <c r="B5420" s="31"/>
      <c r="C5420" s="2"/>
      <c r="D5420" s="2"/>
      <c r="E5420" s="26"/>
    </row>
    <row r="5421" spans="1:5" x14ac:dyDescent="0.15">
      <c r="A5421" s="2"/>
      <c r="B5421" s="31"/>
      <c r="C5421" s="2"/>
      <c r="D5421" s="2"/>
      <c r="E5421" s="26"/>
    </row>
    <row r="5422" spans="1:5" x14ac:dyDescent="0.15">
      <c r="A5422" s="2"/>
      <c r="B5422" s="31"/>
      <c r="C5422" s="2"/>
      <c r="D5422" s="2"/>
      <c r="E5422" s="26"/>
    </row>
    <row r="5423" spans="1:5" x14ac:dyDescent="0.15">
      <c r="A5423" s="2"/>
      <c r="B5423" s="31"/>
      <c r="C5423" s="2"/>
      <c r="D5423" s="2"/>
      <c r="E5423" s="26"/>
    </row>
    <row r="5424" spans="1:5" x14ac:dyDescent="0.15">
      <c r="A5424" s="2"/>
      <c r="B5424" s="31"/>
      <c r="C5424" s="2"/>
      <c r="D5424" s="2"/>
      <c r="E5424" s="26"/>
    </row>
    <row r="5425" spans="1:5" x14ac:dyDescent="0.15">
      <c r="A5425" s="2"/>
      <c r="B5425" s="31"/>
      <c r="C5425" s="2"/>
      <c r="D5425" s="2"/>
      <c r="E5425" s="26"/>
    </row>
    <row r="5426" spans="1:5" x14ac:dyDescent="0.15">
      <c r="A5426" s="2"/>
      <c r="B5426" s="31"/>
      <c r="C5426" s="2"/>
      <c r="D5426" s="2"/>
      <c r="E5426" s="26"/>
    </row>
    <row r="5427" spans="1:5" x14ac:dyDescent="0.15">
      <c r="A5427" s="2"/>
      <c r="B5427" s="31"/>
      <c r="C5427" s="2"/>
      <c r="D5427" s="2"/>
      <c r="E5427" s="26"/>
    </row>
    <row r="5428" spans="1:5" x14ac:dyDescent="0.15">
      <c r="A5428" s="2"/>
      <c r="B5428" s="31"/>
      <c r="C5428" s="2"/>
      <c r="D5428" s="2"/>
      <c r="E5428" s="26"/>
    </row>
    <row r="5429" spans="1:5" x14ac:dyDescent="0.15">
      <c r="A5429" s="2"/>
      <c r="B5429" s="31"/>
      <c r="C5429" s="2"/>
      <c r="D5429" s="2"/>
      <c r="E5429" s="26"/>
    </row>
    <row r="5430" spans="1:5" x14ac:dyDescent="0.15">
      <c r="A5430" s="2"/>
      <c r="B5430" s="31"/>
      <c r="C5430" s="2"/>
      <c r="D5430" s="2"/>
      <c r="E5430" s="26"/>
    </row>
    <row r="5431" spans="1:5" x14ac:dyDescent="0.15">
      <c r="A5431" s="2"/>
      <c r="B5431" s="31"/>
      <c r="C5431" s="2"/>
      <c r="D5431" s="2"/>
      <c r="E5431" s="26"/>
    </row>
    <row r="5432" spans="1:5" x14ac:dyDescent="0.15">
      <c r="A5432" s="2"/>
      <c r="B5432" s="31"/>
      <c r="C5432" s="2"/>
      <c r="D5432" s="2"/>
      <c r="E5432" s="26"/>
    </row>
    <row r="5433" spans="1:5" x14ac:dyDescent="0.15">
      <c r="A5433" s="2"/>
      <c r="B5433" s="31"/>
      <c r="C5433" s="2"/>
      <c r="D5433" s="2"/>
      <c r="E5433" s="26"/>
    </row>
    <row r="5434" spans="1:5" x14ac:dyDescent="0.15">
      <c r="A5434" s="2"/>
      <c r="B5434" s="31"/>
      <c r="C5434" s="2"/>
      <c r="D5434" s="2"/>
      <c r="E5434" s="26"/>
    </row>
    <row r="5435" spans="1:5" x14ac:dyDescent="0.15">
      <c r="A5435" s="2"/>
      <c r="B5435" s="31"/>
      <c r="C5435" s="2"/>
      <c r="D5435" s="2"/>
      <c r="E5435" s="26"/>
    </row>
    <row r="5436" spans="1:5" x14ac:dyDescent="0.15">
      <c r="A5436" s="2"/>
      <c r="B5436" s="31"/>
      <c r="C5436" s="2"/>
      <c r="D5436" s="2"/>
      <c r="E5436" s="26"/>
    </row>
    <row r="5437" spans="1:5" x14ac:dyDescent="0.15">
      <c r="A5437" s="2"/>
      <c r="B5437" s="31"/>
      <c r="C5437" s="2"/>
      <c r="D5437" s="2"/>
      <c r="E5437" s="26"/>
    </row>
    <row r="5438" spans="1:5" x14ac:dyDescent="0.15">
      <c r="A5438" s="2"/>
      <c r="B5438" s="31"/>
      <c r="C5438" s="2"/>
      <c r="D5438" s="2"/>
      <c r="E5438" s="26"/>
    </row>
    <row r="5439" spans="1:5" x14ac:dyDescent="0.15">
      <c r="A5439" s="2"/>
      <c r="B5439" s="31"/>
      <c r="C5439" s="2"/>
      <c r="D5439" s="2"/>
      <c r="E5439" s="26"/>
    </row>
    <row r="5440" spans="1:5" x14ac:dyDescent="0.15">
      <c r="A5440" s="2"/>
      <c r="B5440" s="31"/>
      <c r="C5440" s="2"/>
      <c r="D5440" s="2"/>
      <c r="E5440" s="26"/>
    </row>
    <row r="5441" spans="1:5" x14ac:dyDescent="0.15">
      <c r="A5441" s="2"/>
      <c r="B5441" s="31"/>
      <c r="C5441" s="2"/>
      <c r="D5441" s="2"/>
      <c r="E5441" s="26"/>
    </row>
    <row r="5442" spans="1:5" x14ac:dyDescent="0.15">
      <c r="A5442" s="2"/>
      <c r="B5442" s="31"/>
      <c r="C5442" s="2"/>
      <c r="D5442" s="2"/>
      <c r="E5442" s="26"/>
    </row>
    <row r="5443" spans="1:5" x14ac:dyDescent="0.15">
      <c r="A5443" s="2"/>
      <c r="B5443" s="31"/>
      <c r="C5443" s="2"/>
      <c r="D5443" s="2"/>
      <c r="E5443" s="26"/>
    </row>
    <row r="5444" spans="1:5" x14ac:dyDescent="0.15">
      <c r="A5444" s="2"/>
      <c r="B5444" s="31"/>
      <c r="C5444" s="2"/>
      <c r="D5444" s="2"/>
      <c r="E5444" s="26"/>
    </row>
    <row r="5445" spans="1:5" x14ac:dyDescent="0.15">
      <c r="A5445" s="2"/>
      <c r="B5445" s="31"/>
      <c r="C5445" s="2"/>
      <c r="D5445" s="2"/>
      <c r="E5445" s="26"/>
    </row>
    <row r="5446" spans="1:5" x14ac:dyDescent="0.15">
      <c r="A5446" s="2"/>
      <c r="B5446" s="31"/>
      <c r="C5446" s="2"/>
      <c r="D5446" s="2"/>
      <c r="E5446" s="26"/>
    </row>
    <row r="5447" spans="1:5" x14ac:dyDescent="0.15">
      <c r="A5447" s="2"/>
      <c r="B5447" s="31"/>
      <c r="C5447" s="2"/>
      <c r="D5447" s="2"/>
      <c r="E5447" s="26"/>
    </row>
    <row r="5448" spans="1:5" x14ac:dyDescent="0.15">
      <c r="A5448" s="2"/>
      <c r="B5448" s="31"/>
      <c r="C5448" s="2"/>
      <c r="D5448" s="2"/>
      <c r="E5448" s="26"/>
    </row>
    <row r="5449" spans="1:5" x14ac:dyDescent="0.15">
      <c r="A5449" s="2"/>
      <c r="B5449" s="31"/>
      <c r="C5449" s="2"/>
      <c r="D5449" s="2"/>
      <c r="E5449" s="26"/>
    </row>
    <row r="5450" spans="1:5" x14ac:dyDescent="0.15">
      <c r="A5450" s="2"/>
      <c r="B5450" s="31"/>
      <c r="C5450" s="2"/>
      <c r="D5450" s="2"/>
      <c r="E5450" s="26"/>
    </row>
    <row r="5451" spans="1:5" x14ac:dyDescent="0.15">
      <c r="A5451" s="2"/>
      <c r="B5451" s="31"/>
      <c r="C5451" s="2"/>
      <c r="D5451" s="2"/>
      <c r="E5451" s="26"/>
    </row>
    <row r="5452" spans="1:5" x14ac:dyDescent="0.15">
      <c r="A5452" s="2"/>
      <c r="B5452" s="31"/>
      <c r="C5452" s="2"/>
      <c r="D5452" s="2"/>
      <c r="E5452" s="26"/>
    </row>
    <row r="5453" spans="1:5" x14ac:dyDescent="0.15">
      <c r="A5453" s="2"/>
      <c r="B5453" s="31"/>
      <c r="C5453" s="2"/>
      <c r="D5453" s="2"/>
      <c r="E5453" s="26"/>
    </row>
    <row r="5454" spans="1:5" x14ac:dyDescent="0.15">
      <c r="A5454" s="2"/>
      <c r="B5454" s="31"/>
      <c r="C5454" s="2"/>
      <c r="D5454" s="2"/>
      <c r="E5454" s="26"/>
    </row>
    <row r="5455" spans="1:5" x14ac:dyDescent="0.15">
      <c r="A5455" s="2"/>
      <c r="B5455" s="31"/>
      <c r="C5455" s="2"/>
      <c r="D5455" s="2"/>
      <c r="E5455" s="26"/>
    </row>
    <row r="5456" spans="1:5" x14ac:dyDescent="0.15">
      <c r="A5456" s="2"/>
      <c r="B5456" s="31"/>
      <c r="C5456" s="2"/>
      <c r="D5456" s="2"/>
      <c r="E5456" s="26"/>
    </row>
    <row r="5457" spans="1:5" x14ac:dyDescent="0.15">
      <c r="A5457" s="2"/>
      <c r="B5457" s="31"/>
      <c r="C5457" s="2"/>
      <c r="D5457" s="2"/>
      <c r="E5457" s="26"/>
    </row>
    <row r="5458" spans="1:5" x14ac:dyDescent="0.15">
      <c r="A5458" s="2"/>
      <c r="B5458" s="31"/>
      <c r="C5458" s="2"/>
      <c r="D5458" s="2"/>
      <c r="E5458" s="26"/>
    </row>
    <row r="5459" spans="1:5" x14ac:dyDescent="0.15">
      <c r="A5459" s="2"/>
      <c r="B5459" s="31"/>
      <c r="C5459" s="2"/>
      <c r="D5459" s="2"/>
      <c r="E5459" s="26"/>
    </row>
    <row r="5460" spans="1:5" x14ac:dyDescent="0.15">
      <c r="A5460" s="2"/>
      <c r="B5460" s="31"/>
      <c r="C5460" s="2"/>
      <c r="D5460" s="2"/>
      <c r="E5460" s="26"/>
    </row>
    <row r="5461" spans="1:5" x14ac:dyDescent="0.15">
      <c r="A5461" s="2"/>
      <c r="B5461" s="31"/>
      <c r="C5461" s="2"/>
      <c r="D5461" s="2"/>
      <c r="E5461" s="26"/>
    </row>
    <row r="5462" spans="1:5" x14ac:dyDescent="0.15">
      <c r="A5462" s="2"/>
      <c r="B5462" s="31"/>
      <c r="C5462" s="2"/>
      <c r="D5462" s="2"/>
      <c r="E5462" s="26"/>
    </row>
    <row r="5463" spans="1:5" x14ac:dyDescent="0.15">
      <c r="A5463" s="2"/>
      <c r="B5463" s="31"/>
      <c r="C5463" s="2"/>
      <c r="D5463" s="2"/>
      <c r="E5463" s="26"/>
    </row>
    <row r="5464" spans="1:5" x14ac:dyDescent="0.15">
      <c r="A5464" s="2"/>
      <c r="B5464" s="31"/>
      <c r="C5464" s="2"/>
      <c r="D5464" s="2"/>
      <c r="E5464" s="26"/>
    </row>
    <row r="5465" spans="1:5" x14ac:dyDescent="0.15">
      <c r="A5465" s="2"/>
      <c r="B5465" s="31"/>
      <c r="C5465" s="2"/>
      <c r="D5465" s="2"/>
      <c r="E5465" s="26"/>
    </row>
    <row r="5466" spans="1:5" x14ac:dyDescent="0.15">
      <c r="A5466" s="2"/>
      <c r="B5466" s="31"/>
      <c r="C5466" s="2"/>
      <c r="D5466" s="2"/>
      <c r="E5466" s="26"/>
    </row>
    <row r="5467" spans="1:5" x14ac:dyDescent="0.15">
      <c r="A5467" s="2"/>
      <c r="B5467" s="31"/>
      <c r="C5467" s="2"/>
      <c r="D5467" s="2"/>
      <c r="E5467" s="26"/>
    </row>
    <row r="5468" spans="1:5" x14ac:dyDescent="0.15">
      <c r="A5468" s="2"/>
      <c r="B5468" s="31"/>
      <c r="C5468" s="2"/>
      <c r="D5468" s="2"/>
      <c r="E5468" s="26"/>
    </row>
    <row r="5469" spans="1:5" x14ac:dyDescent="0.15">
      <c r="A5469" s="2"/>
      <c r="B5469" s="31"/>
      <c r="C5469" s="2"/>
      <c r="D5469" s="2"/>
      <c r="E5469" s="26"/>
    </row>
    <row r="5470" spans="1:5" x14ac:dyDescent="0.15">
      <c r="A5470" s="2"/>
      <c r="B5470" s="31"/>
      <c r="C5470" s="2"/>
      <c r="D5470" s="2"/>
      <c r="E5470" s="26"/>
    </row>
    <row r="5471" spans="1:5" x14ac:dyDescent="0.15">
      <c r="A5471" s="2"/>
      <c r="B5471" s="31"/>
      <c r="C5471" s="2"/>
      <c r="D5471" s="2"/>
      <c r="E5471" s="26"/>
    </row>
    <row r="5472" spans="1:5" x14ac:dyDescent="0.15">
      <c r="A5472" s="2"/>
      <c r="B5472" s="31"/>
      <c r="C5472" s="2"/>
      <c r="D5472" s="2"/>
      <c r="E5472" s="26"/>
    </row>
    <row r="5473" spans="1:5" x14ac:dyDescent="0.15">
      <c r="A5473" s="2"/>
      <c r="B5473" s="31"/>
      <c r="C5473" s="2"/>
      <c r="D5473" s="2"/>
      <c r="E5473" s="26"/>
    </row>
    <row r="5474" spans="1:5" x14ac:dyDescent="0.15">
      <c r="A5474" s="2"/>
      <c r="B5474" s="31"/>
      <c r="C5474" s="2"/>
      <c r="D5474" s="2"/>
      <c r="E5474" s="26"/>
    </row>
    <row r="5475" spans="1:5" x14ac:dyDescent="0.15">
      <c r="A5475" s="2"/>
      <c r="B5475" s="31"/>
      <c r="C5475" s="2"/>
      <c r="D5475" s="2"/>
      <c r="E5475" s="26"/>
    </row>
    <row r="5476" spans="1:5" x14ac:dyDescent="0.15">
      <c r="A5476" s="2"/>
      <c r="B5476" s="31"/>
      <c r="C5476" s="2"/>
      <c r="D5476" s="2"/>
      <c r="E5476" s="26"/>
    </row>
    <row r="5477" spans="1:5" x14ac:dyDescent="0.15">
      <c r="A5477" s="2"/>
      <c r="B5477" s="31"/>
      <c r="C5477" s="2"/>
      <c r="D5477" s="2"/>
      <c r="E5477" s="26"/>
    </row>
    <row r="5478" spans="1:5" x14ac:dyDescent="0.15">
      <c r="A5478" s="2"/>
      <c r="B5478" s="31"/>
      <c r="C5478" s="2"/>
      <c r="D5478" s="2"/>
      <c r="E5478" s="26"/>
    </row>
    <row r="5479" spans="1:5" x14ac:dyDescent="0.15">
      <c r="A5479" s="2"/>
      <c r="B5479" s="31"/>
      <c r="C5479" s="2"/>
      <c r="D5479" s="2"/>
      <c r="E5479" s="26"/>
    </row>
    <row r="5480" spans="1:5" x14ac:dyDescent="0.15">
      <c r="A5480" s="2"/>
      <c r="B5480" s="31"/>
      <c r="C5480" s="2"/>
      <c r="D5480" s="2"/>
      <c r="E5480" s="26"/>
    </row>
    <row r="5481" spans="1:5" x14ac:dyDescent="0.15">
      <c r="A5481" s="2"/>
      <c r="B5481" s="31"/>
      <c r="C5481" s="2"/>
      <c r="D5481" s="2"/>
      <c r="E5481" s="26"/>
    </row>
    <row r="5482" spans="1:5" x14ac:dyDescent="0.15">
      <c r="A5482" s="2"/>
      <c r="B5482" s="31"/>
      <c r="C5482" s="2"/>
      <c r="D5482" s="2"/>
      <c r="E5482" s="26"/>
    </row>
    <row r="5483" spans="1:5" x14ac:dyDescent="0.15">
      <c r="A5483" s="2"/>
      <c r="B5483" s="31"/>
      <c r="C5483" s="2"/>
      <c r="D5483" s="2"/>
      <c r="E5483" s="26"/>
    </row>
    <row r="5484" spans="1:5" x14ac:dyDescent="0.15">
      <c r="A5484" s="2"/>
      <c r="B5484" s="31"/>
      <c r="C5484" s="2"/>
      <c r="D5484" s="2"/>
      <c r="E5484" s="26"/>
    </row>
    <row r="5485" spans="1:5" x14ac:dyDescent="0.15">
      <c r="A5485" s="2"/>
      <c r="B5485" s="31"/>
      <c r="C5485" s="2"/>
      <c r="D5485" s="2"/>
      <c r="E5485" s="26"/>
    </row>
    <row r="5486" spans="1:5" x14ac:dyDescent="0.15">
      <c r="A5486" s="2"/>
      <c r="B5486" s="31"/>
      <c r="C5486" s="2"/>
      <c r="D5486" s="2"/>
      <c r="E5486" s="26"/>
    </row>
    <row r="5487" spans="1:5" x14ac:dyDescent="0.15">
      <c r="A5487" s="2"/>
      <c r="B5487" s="31"/>
      <c r="C5487" s="2"/>
      <c r="D5487" s="2"/>
      <c r="E5487" s="26"/>
    </row>
    <row r="5488" spans="1:5" x14ac:dyDescent="0.15">
      <c r="A5488" s="2"/>
      <c r="B5488" s="31"/>
      <c r="C5488" s="2"/>
      <c r="D5488" s="2"/>
      <c r="E5488" s="26"/>
    </row>
    <row r="5489" spans="1:5" x14ac:dyDescent="0.15">
      <c r="A5489" s="2"/>
      <c r="B5489" s="31"/>
      <c r="C5489" s="2"/>
      <c r="D5489" s="2"/>
      <c r="E5489" s="26"/>
    </row>
    <row r="5490" spans="1:5" x14ac:dyDescent="0.15">
      <c r="A5490" s="2"/>
      <c r="B5490" s="31"/>
      <c r="C5490" s="2"/>
      <c r="D5490" s="2"/>
      <c r="E5490" s="26"/>
    </row>
    <row r="5491" spans="1:5" x14ac:dyDescent="0.15">
      <c r="A5491" s="2"/>
      <c r="B5491" s="31"/>
      <c r="C5491" s="2"/>
      <c r="D5491" s="2"/>
      <c r="E5491" s="26"/>
    </row>
    <row r="5492" spans="1:5" x14ac:dyDescent="0.15">
      <c r="A5492" s="2"/>
      <c r="B5492" s="31"/>
      <c r="C5492" s="2"/>
      <c r="D5492" s="2"/>
      <c r="E5492" s="26"/>
    </row>
    <row r="5493" spans="1:5" x14ac:dyDescent="0.15">
      <c r="A5493" s="2"/>
      <c r="B5493" s="31"/>
      <c r="C5493" s="2"/>
      <c r="D5493" s="2"/>
      <c r="E5493" s="26"/>
    </row>
    <row r="5494" spans="1:5" x14ac:dyDescent="0.15">
      <c r="A5494" s="2"/>
      <c r="B5494" s="31"/>
      <c r="C5494" s="2"/>
      <c r="D5494" s="2"/>
      <c r="E5494" s="26"/>
    </row>
    <row r="5495" spans="1:5" x14ac:dyDescent="0.15">
      <c r="A5495" s="2"/>
      <c r="B5495" s="31"/>
      <c r="C5495" s="2"/>
      <c r="D5495" s="2"/>
      <c r="E5495" s="26"/>
    </row>
    <row r="5496" spans="1:5" x14ac:dyDescent="0.15">
      <c r="A5496" s="2"/>
      <c r="B5496" s="31"/>
      <c r="C5496" s="2"/>
      <c r="D5496" s="2"/>
      <c r="E5496" s="26"/>
    </row>
    <row r="5497" spans="1:5" x14ac:dyDescent="0.15">
      <c r="A5497" s="2"/>
      <c r="B5497" s="31"/>
      <c r="C5497" s="2"/>
      <c r="D5497" s="2"/>
      <c r="E5497" s="26"/>
    </row>
    <row r="5498" spans="1:5" x14ac:dyDescent="0.15">
      <c r="A5498" s="2"/>
      <c r="B5498" s="31"/>
      <c r="C5498" s="2"/>
      <c r="D5498" s="2"/>
      <c r="E5498" s="26"/>
    </row>
    <row r="5499" spans="1:5" x14ac:dyDescent="0.15">
      <c r="A5499" s="2"/>
      <c r="B5499" s="31"/>
      <c r="C5499" s="2"/>
      <c r="D5499" s="2"/>
      <c r="E5499" s="26"/>
    </row>
    <row r="5500" spans="1:5" x14ac:dyDescent="0.15">
      <c r="A5500" s="2"/>
      <c r="B5500" s="31"/>
      <c r="C5500" s="2"/>
      <c r="D5500" s="2"/>
      <c r="E5500" s="26"/>
    </row>
    <row r="5501" spans="1:5" x14ac:dyDescent="0.15">
      <c r="A5501" s="2"/>
      <c r="B5501" s="31"/>
      <c r="C5501" s="2"/>
      <c r="D5501" s="2"/>
      <c r="E5501" s="26"/>
    </row>
    <row r="5502" spans="1:5" x14ac:dyDescent="0.15">
      <c r="A5502" s="2"/>
      <c r="B5502" s="31"/>
      <c r="C5502" s="2"/>
      <c r="D5502" s="2"/>
      <c r="E5502" s="26"/>
    </row>
    <row r="5503" spans="1:5" x14ac:dyDescent="0.15">
      <c r="A5503" s="2"/>
      <c r="B5503" s="31"/>
      <c r="C5503" s="2"/>
      <c r="D5503" s="2"/>
      <c r="E5503" s="26"/>
    </row>
    <row r="5504" spans="1:5" x14ac:dyDescent="0.15">
      <c r="A5504" s="2"/>
      <c r="B5504" s="31"/>
      <c r="C5504" s="2"/>
      <c r="D5504" s="2"/>
      <c r="E5504" s="26"/>
    </row>
    <row r="5505" spans="1:5" x14ac:dyDescent="0.15">
      <c r="A5505" s="2"/>
      <c r="B5505" s="31"/>
      <c r="C5505" s="2"/>
      <c r="D5505" s="2"/>
      <c r="E5505" s="26"/>
    </row>
    <row r="5506" spans="1:5" x14ac:dyDescent="0.15">
      <c r="A5506" s="2"/>
      <c r="B5506" s="31"/>
      <c r="C5506" s="2"/>
      <c r="D5506" s="2"/>
      <c r="E5506" s="26"/>
    </row>
    <row r="5507" spans="1:5" x14ac:dyDescent="0.15">
      <c r="A5507" s="2"/>
      <c r="B5507" s="31"/>
      <c r="C5507" s="2"/>
      <c r="D5507" s="2"/>
      <c r="E5507" s="26"/>
    </row>
    <row r="5508" spans="1:5" x14ac:dyDescent="0.15">
      <c r="A5508" s="2"/>
      <c r="B5508" s="31"/>
      <c r="C5508" s="2"/>
      <c r="D5508" s="2"/>
      <c r="E5508" s="26"/>
    </row>
    <row r="5509" spans="1:5" x14ac:dyDescent="0.15">
      <c r="A5509" s="2"/>
      <c r="B5509" s="31"/>
      <c r="C5509" s="2"/>
      <c r="D5509" s="2"/>
      <c r="E5509" s="26"/>
    </row>
    <row r="5510" spans="1:5" x14ac:dyDescent="0.15">
      <c r="A5510" s="2"/>
      <c r="B5510" s="31"/>
      <c r="C5510" s="2"/>
      <c r="D5510" s="2"/>
      <c r="E5510" s="26"/>
    </row>
    <row r="5511" spans="1:5" x14ac:dyDescent="0.15">
      <c r="A5511" s="2"/>
      <c r="B5511" s="31"/>
      <c r="C5511" s="2"/>
      <c r="D5511" s="2"/>
      <c r="E5511" s="26"/>
    </row>
    <row r="5512" spans="1:5" x14ac:dyDescent="0.15">
      <c r="A5512" s="2"/>
      <c r="B5512" s="31"/>
      <c r="C5512" s="2"/>
      <c r="D5512" s="2"/>
      <c r="E5512" s="26"/>
    </row>
    <row r="5513" spans="1:5" x14ac:dyDescent="0.15">
      <c r="A5513" s="2"/>
      <c r="B5513" s="31"/>
      <c r="C5513" s="2"/>
      <c r="D5513" s="2"/>
      <c r="E5513" s="26"/>
    </row>
    <row r="5514" spans="1:5" x14ac:dyDescent="0.15">
      <c r="A5514" s="2"/>
      <c r="B5514" s="31"/>
      <c r="C5514" s="2"/>
      <c r="D5514" s="2"/>
      <c r="E5514" s="26"/>
    </row>
    <row r="5515" spans="1:5" x14ac:dyDescent="0.15">
      <c r="A5515" s="2"/>
      <c r="B5515" s="31"/>
      <c r="C5515" s="2"/>
      <c r="D5515" s="2"/>
      <c r="E5515" s="26"/>
    </row>
    <row r="5516" spans="1:5" x14ac:dyDescent="0.15">
      <c r="A5516" s="2"/>
      <c r="B5516" s="31"/>
      <c r="C5516" s="2"/>
      <c r="D5516" s="2"/>
      <c r="E5516" s="26"/>
    </row>
    <row r="5517" spans="1:5" x14ac:dyDescent="0.15">
      <c r="A5517" s="2"/>
      <c r="B5517" s="31"/>
      <c r="C5517" s="2"/>
      <c r="D5517" s="2"/>
      <c r="E5517" s="26"/>
    </row>
    <row r="5518" spans="1:5" x14ac:dyDescent="0.15">
      <c r="A5518" s="2"/>
      <c r="B5518" s="31"/>
      <c r="C5518" s="2"/>
      <c r="D5518" s="2"/>
      <c r="E5518" s="26"/>
    </row>
    <row r="5519" spans="1:5" x14ac:dyDescent="0.15">
      <c r="A5519" s="2"/>
      <c r="B5519" s="31"/>
      <c r="C5519" s="2"/>
      <c r="D5519" s="2"/>
      <c r="E5519" s="26"/>
    </row>
    <row r="5520" spans="1:5" x14ac:dyDescent="0.15">
      <c r="A5520" s="2"/>
      <c r="B5520" s="31"/>
      <c r="C5520" s="2"/>
      <c r="D5520" s="2"/>
      <c r="E5520" s="26"/>
    </row>
    <row r="5521" spans="1:5" x14ac:dyDescent="0.15">
      <c r="A5521" s="2"/>
      <c r="B5521" s="31"/>
      <c r="C5521" s="2"/>
      <c r="D5521" s="2"/>
      <c r="E5521" s="26"/>
    </row>
    <row r="5522" spans="1:5" x14ac:dyDescent="0.15">
      <c r="A5522" s="2"/>
      <c r="B5522" s="31"/>
      <c r="C5522" s="2"/>
      <c r="D5522" s="2"/>
      <c r="E5522" s="26"/>
    </row>
    <row r="5523" spans="1:5" x14ac:dyDescent="0.15">
      <c r="A5523" s="2"/>
      <c r="B5523" s="31"/>
      <c r="C5523" s="2"/>
      <c r="D5523" s="2"/>
      <c r="E5523" s="26"/>
    </row>
    <row r="5524" spans="1:5" x14ac:dyDescent="0.15">
      <c r="A5524" s="2"/>
      <c r="B5524" s="31"/>
      <c r="C5524" s="2"/>
      <c r="D5524" s="2"/>
      <c r="E5524" s="26"/>
    </row>
    <row r="5525" spans="1:5" x14ac:dyDescent="0.15">
      <c r="A5525" s="2"/>
      <c r="B5525" s="31"/>
      <c r="C5525" s="2"/>
      <c r="D5525" s="2"/>
      <c r="E5525" s="26"/>
    </row>
    <row r="5526" spans="1:5" x14ac:dyDescent="0.15">
      <c r="A5526" s="2"/>
      <c r="B5526" s="31"/>
      <c r="C5526" s="2"/>
      <c r="D5526" s="2"/>
      <c r="E5526" s="26"/>
    </row>
    <row r="5527" spans="1:5" x14ac:dyDescent="0.15">
      <c r="A5527" s="2"/>
      <c r="B5527" s="31"/>
      <c r="C5527" s="2"/>
      <c r="D5527" s="2"/>
      <c r="E5527" s="26"/>
    </row>
    <row r="5528" spans="1:5" x14ac:dyDescent="0.15">
      <c r="A5528" s="2"/>
      <c r="B5528" s="31"/>
      <c r="C5528" s="2"/>
      <c r="D5528" s="2"/>
      <c r="E5528" s="26"/>
    </row>
    <row r="5529" spans="1:5" x14ac:dyDescent="0.15">
      <c r="A5529" s="2"/>
      <c r="B5529" s="31"/>
      <c r="C5529" s="2"/>
      <c r="D5529" s="2"/>
      <c r="E5529" s="26"/>
    </row>
    <row r="5530" spans="1:5" x14ac:dyDescent="0.15">
      <c r="A5530" s="2"/>
      <c r="B5530" s="31"/>
      <c r="C5530" s="2"/>
      <c r="D5530" s="2"/>
      <c r="E5530" s="26"/>
    </row>
    <row r="5531" spans="1:5" x14ac:dyDescent="0.15">
      <c r="A5531" s="2"/>
      <c r="B5531" s="31"/>
      <c r="C5531" s="2"/>
      <c r="D5531" s="2"/>
      <c r="E5531" s="26"/>
    </row>
    <row r="5532" spans="1:5" x14ac:dyDescent="0.15">
      <c r="A5532" s="2"/>
      <c r="B5532" s="31"/>
      <c r="C5532" s="2"/>
      <c r="D5532" s="2"/>
      <c r="E5532" s="26"/>
    </row>
    <row r="5533" spans="1:5" x14ac:dyDescent="0.15">
      <c r="A5533" s="2"/>
      <c r="B5533" s="31"/>
      <c r="C5533" s="2"/>
      <c r="D5533" s="2"/>
      <c r="E5533" s="26"/>
    </row>
    <row r="5534" spans="1:5" x14ac:dyDescent="0.15">
      <c r="A5534" s="2"/>
      <c r="B5534" s="31"/>
      <c r="C5534" s="2"/>
      <c r="D5534" s="2"/>
      <c r="E5534" s="26"/>
    </row>
    <row r="5535" spans="1:5" x14ac:dyDescent="0.15">
      <c r="A5535" s="2"/>
      <c r="B5535" s="31"/>
      <c r="C5535" s="2"/>
      <c r="D5535" s="2"/>
      <c r="E5535" s="26"/>
    </row>
    <row r="5536" spans="1:5" x14ac:dyDescent="0.15">
      <c r="A5536" s="2"/>
      <c r="B5536" s="31"/>
      <c r="C5536" s="2"/>
      <c r="D5536" s="2"/>
      <c r="E5536" s="26"/>
    </row>
    <row r="5537" spans="1:5" x14ac:dyDescent="0.15">
      <c r="A5537" s="2"/>
      <c r="B5537" s="31"/>
      <c r="C5537" s="2"/>
      <c r="D5537" s="2"/>
      <c r="E5537" s="26"/>
    </row>
    <row r="5538" spans="1:5" x14ac:dyDescent="0.15">
      <c r="A5538" s="2"/>
      <c r="B5538" s="31"/>
      <c r="C5538" s="2"/>
      <c r="D5538" s="2"/>
      <c r="E5538" s="26"/>
    </row>
    <row r="5539" spans="1:5" x14ac:dyDescent="0.15">
      <c r="A5539" s="2"/>
      <c r="B5539" s="31"/>
      <c r="C5539" s="2"/>
      <c r="D5539" s="2"/>
      <c r="E5539" s="26"/>
    </row>
    <row r="5540" spans="1:5" x14ac:dyDescent="0.15">
      <c r="A5540" s="2"/>
      <c r="B5540" s="31"/>
      <c r="C5540" s="2"/>
      <c r="D5540" s="2"/>
      <c r="E5540" s="26"/>
    </row>
    <row r="5541" spans="1:5" x14ac:dyDescent="0.15">
      <c r="A5541" s="2"/>
      <c r="B5541" s="31"/>
      <c r="C5541" s="2"/>
      <c r="D5541" s="2"/>
      <c r="E5541" s="26"/>
    </row>
    <row r="5542" spans="1:5" x14ac:dyDescent="0.15">
      <c r="A5542" s="2"/>
      <c r="B5542" s="31"/>
      <c r="C5542" s="2"/>
      <c r="D5542" s="2"/>
      <c r="E5542" s="26"/>
    </row>
    <row r="5543" spans="1:5" x14ac:dyDescent="0.15">
      <c r="A5543" s="2"/>
      <c r="B5543" s="31"/>
      <c r="C5543" s="2"/>
      <c r="D5543" s="2"/>
      <c r="E5543" s="26"/>
    </row>
    <row r="5544" spans="1:5" x14ac:dyDescent="0.15">
      <c r="A5544" s="2"/>
      <c r="B5544" s="31"/>
      <c r="C5544" s="2"/>
      <c r="D5544" s="2"/>
      <c r="E5544" s="26"/>
    </row>
    <row r="5545" spans="1:5" x14ac:dyDescent="0.15">
      <c r="A5545" s="2"/>
      <c r="B5545" s="31"/>
      <c r="C5545" s="2"/>
      <c r="D5545" s="2"/>
      <c r="E5545" s="26"/>
    </row>
    <row r="5546" spans="1:5" x14ac:dyDescent="0.15">
      <c r="A5546" s="2"/>
      <c r="B5546" s="31"/>
      <c r="C5546" s="2"/>
      <c r="D5546" s="2"/>
      <c r="E5546" s="26"/>
    </row>
    <row r="5547" spans="1:5" x14ac:dyDescent="0.15">
      <c r="A5547" s="2"/>
      <c r="B5547" s="31"/>
      <c r="C5547" s="2"/>
      <c r="D5547" s="2"/>
      <c r="E5547" s="26"/>
    </row>
    <row r="5548" spans="1:5" x14ac:dyDescent="0.15">
      <c r="A5548" s="2"/>
      <c r="B5548" s="31"/>
      <c r="C5548" s="2"/>
      <c r="D5548" s="2"/>
      <c r="E5548" s="26"/>
    </row>
    <row r="5549" spans="1:5" x14ac:dyDescent="0.15">
      <c r="A5549" s="2"/>
      <c r="B5549" s="31"/>
      <c r="C5549" s="2"/>
      <c r="D5549" s="2"/>
      <c r="E5549" s="26"/>
    </row>
    <row r="5550" spans="1:5" x14ac:dyDescent="0.15">
      <c r="A5550" s="2"/>
      <c r="B5550" s="31"/>
      <c r="C5550" s="2"/>
      <c r="D5550" s="2"/>
      <c r="E5550" s="26"/>
    </row>
    <row r="5551" spans="1:5" x14ac:dyDescent="0.15">
      <c r="A5551" s="2"/>
      <c r="B5551" s="31"/>
      <c r="C5551" s="2"/>
      <c r="D5551" s="2"/>
      <c r="E5551" s="26"/>
    </row>
    <row r="5552" spans="1:5" x14ac:dyDescent="0.15">
      <c r="A5552" s="2"/>
      <c r="B5552" s="31"/>
      <c r="C5552" s="2"/>
      <c r="D5552" s="2"/>
      <c r="E5552" s="26"/>
    </row>
    <row r="5553" spans="1:5" x14ac:dyDescent="0.15">
      <c r="A5553" s="2"/>
      <c r="B5553" s="31"/>
      <c r="C5553" s="2"/>
      <c r="D5553" s="2"/>
      <c r="E5553" s="26"/>
    </row>
    <row r="5554" spans="1:5" x14ac:dyDescent="0.15">
      <c r="A5554" s="2"/>
      <c r="B5554" s="31"/>
      <c r="C5554" s="2"/>
      <c r="D5554" s="2"/>
      <c r="E5554" s="26"/>
    </row>
    <row r="5555" spans="1:5" x14ac:dyDescent="0.15">
      <c r="A5555" s="2"/>
      <c r="B5555" s="31"/>
      <c r="C5555" s="2"/>
      <c r="D5555" s="2"/>
      <c r="E5555" s="26"/>
    </row>
    <row r="5556" spans="1:5" x14ac:dyDescent="0.15">
      <c r="A5556" s="2"/>
      <c r="B5556" s="31"/>
      <c r="C5556" s="2"/>
      <c r="D5556" s="2"/>
      <c r="E5556" s="26"/>
    </row>
    <row r="5557" spans="1:5" x14ac:dyDescent="0.15">
      <c r="A5557" s="2"/>
      <c r="B5557" s="31"/>
      <c r="C5557" s="2"/>
      <c r="D5557" s="2"/>
      <c r="E5557" s="26"/>
    </row>
    <row r="5558" spans="1:5" x14ac:dyDescent="0.15">
      <c r="A5558" s="2"/>
      <c r="B5558" s="31"/>
      <c r="C5558" s="2"/>
      <c r="D5558" s="2"/>
      <c r="E5558" s="26"/>
    </row>
    <row r="5559" spans="1:5" x14ac:dyDescent="0.15">
      <c r="A5559" s="2"/>
      <c r="B5559" s="31"/>
      <c r="C5559" s="2"/>
      <c r="D5559" s="2"/>
      <c r="E5559" s="26"/>
    </row>
    <row r="5560" spans="1:5" x14ac:dyDescent="0.15">
      <c r="A5560" s="2"/>
      <c r="B5560" s="31"/>
      <c r="C5560" s="2"/>
      <c r="D5560" s="2"/>
      <c r="E5560" s="26"/>
    </row>
    <row r="5561" spans="1:5" x14ac:dyDescent="0.15">
      <c r="A5561" s="2"/>
      <c r="B5561" s="31"/>
      <c r="C5561" s="2"/>
      <c r="D5561" s="2"/>
      <c r="E5561" s="26"/>
    </row>
    <row r="5562" spans="1:5" x14ac:dyDescent="0.15">
      <c r="A5562" s="2"/>
      <c r="B5562" s="31"/>
      <c r="C5562" s="2"/>
      <c r="D5562" s="2"/>
      <c r="E5562" s="26"/>
    </row>
    <row r="5563" spans="1:5" x14ac:dyDescent="0.15">
      <c r="A5563" s="2"/>
      <c r="B5563" s="31"/>
      <c r="C5563" s="2"/>
      <c r="D5563" s="2"/>
      <c r="E5563" s="26"/>
    </row>
    <row r="5564" spans="1:5" x14ac:dyDescent="0.15">
      <c r="A5564" s="2"/>
      <c r="B5564" s="31"/>
      <c r="C5564" s="2"/>
      <c r="D5564" s="2"/>
      <c r="E5564" s="26"/>
    </row>
    <row r="5565" spans="1:5" x14ac:dyDescent="0.15">
      <c r="A5565" s="2"/>
      <c r="B5565" s="31"/>
      <c r="C5565" s="2"/>
      <c r="D5565" s="2"/>
      <c r="E5565" s="26"/>
    </row>
    <row r="5566" spans="1:5" x14ac:dyDescent="0.15">
      <c r="A5566" s="2"/>
      <c r="B5566" s="31"/>
      <c r="C5566" s="2"/>
      <c r="D5566" s="2"/>
      <c r="E5566" s="26"/>
    </row>
    <row r="5567" spans="1:5" x14ac:dyDescent="0.15">
      <c r="A5567" s="2"/>
      <c r="B5567" s="31"/>
      <c r="C5567" s="2"/>
      <c r="D5567" s="2"/>
      <c r="E5567" s="26"/>
    </row>
    <row r="5568" spans="1:5" x14ac:dyDescent="0.15">
      <c r="A5568" s="2"/>
      <c r="B5568" s="31"/>
      <c r="C5568" s="2"/>
      <c r="D5568" s="2"/>
      <c r="E5568" s="26"/>
    </row>
    <row r="5569" spans="1:5" x14ac:dyDescent="0.15">
      <c r="A5569" s="2"/>
      <c r="B5569" s="31"/>
      <c r="C5569" s="2"/>
      <c r="D5569" s="2"/>
      <c r="E5569" s="26"/>
    </row>
    <row r="5570" spans="1:5" x14ac:dyDescent="0.15">
      <c r="A5570" s="2"/>
      <c r="B5570" s="31"/>
      <c r="C5570" s="2"/>
      <c r="D5570" s="2"/>
      <c r="E5570" s="26"/>
    </row>
    <row r="5571" spans="1:5" x14ac:dyDescent="0.15">
      <c r="A5571" s="2"/>
      <c r="B5571" s="31"/>
      <c r="C5571" s="2"/>
      <c r="D5571" s="2"/>
      <c r="E5571" s="26"/>
    </row>
    <row r="5572" spans="1:5" x14ac:dyDescent="0.15">
      <c r="A5572" s="2"/>
      <c r="B5572" s="31"/>
      <c r="C5572" s="2"/>
      <c r="D5572" s="2"/>
      <c r="E5572" s="26"/>
    </row>
    <row r="5573" spans="1:5" x14ac:dyDescent="0.15">
      <c r="A5573" s="2"/>
      <c r="B5573" s="31"/>
      <c r="C5573" s="2"/>
      <c r="D5573" s="2"/>
      <c r="E5573" s="26"/>
    </row>
    <row r="5574" spans="1:5" x14ac:dyDescent="0.15">
      <c r="A5574" s="2"/>
      <c r="B5574" s="31"/>
      <c r="C5574" s="2"/>
      <c r="D5574" s="2"/>
      <c r="E5574" s="26"/>
    </row>
    <row r="5575" spans="1:5" x14ac:dyDescent="0.15">
      <c r="A5575" s="2"/>
      <c r="B5575" s="31"/>
      <c r="C5575" s="2"/>
      <c r="D5575" s="2"/>
      <c r="E5575" s="26"/>
    </row>
    <row r="5576" spans="1:5" x14ac:dyDescent="0.15">
      <c r="A5576" s="2"/>
      <c r="B5576" s="31"/>
      <c r="C5576" s="2"/>
      <c r="D5576" s="2"/>
      <c r="E5576" s="26"/>
    </row>
    <row r="5577" spans="1:5" x14ac:dyDescent="0.15">
      <c r="A5577" s="2"/>
      <c r="B5577" s="31"/>
      <c r="C5577" s="2"/>
      <c r="D5577" s="2"/>
      <c r="E5577" s="26"/>
    </row>
    <row r="5578" spans="1:5" x14ac:dyDescent="0.15">
      <c r="A5578" s="2"/>
      <c r="B5578" s="31"/>
      <c r="C5578" s="2"/>
      <c r="D5578" s="2"/>
      <c r="E5578" s="26"/>
    </row>
    <row r="5579" spans="1:5" x14ac:dyDescent="0.15">
      <c r="A5579" s="2"/>
      <c r="B5579" s="31"/>
      <c r="C5579" s="2"/>
      <c r="D5579" s="2"/>
      <c r="E5579" s="26"/>
    </row>
    <row r="5580" spans="1:5" x14ac:dyDescent="0.15">
      <c r="A5580" s="2"/>
      <c r="B5580" s="31"/>
      <c r="C5580" s="2"/>
      <c r="D5580" s="2"/>
      <c r="E5580" s="26"/>
    </row>
    <row r="5581" spans="1:5" x14ac:dyDescent="0.15">
      <c r="A5581" s="2"/>
      <c r="B5581" s="31"/>
      <c r="C5581" s="2"/>
      <c r="D5581" s="2"/>
      <c r="E5581" s="26"/>
    </row>
    <row r="5582" spans="1:5" x14ac:dyDescent="0.15">
      <c r="A5582" s="2"/>
      <c r="B5582" s="31"/>
      <c r="C5582" s="2"/>
      <c r="D5582" s="2"/>
      <c r="E5582" s="26"/>
    </row>
    <row r="5583" spans="1:5" x14ac:dyDescent="0.15">
      <c r="A5583" s="2"/>
      <c r="B5583" s="31"/>
      <c r="C5583" s="2"/>
      <c r="D5583" s="2"/>
      <c r="E5583" s="26"/>
    </row>
    <row r="5584" spans="1:5" x14ac:dyDescent="0.15">
      <c r="A5584" s="2"/>
      <c r="B5584" s="31"/>
      <c r="C5584" s="2"/>
      <c r="D5584" s="2"/>
      <c r="E5584" s="26"/>
    </row>
    <row r="5585" spans="1:5" x14ac:dyDescent="0.15">
      <c r="A5585" s="2"/>
      <c r="B5585" s="31"/>
      <c r="C5585" s="2"/>
      <c r="D5585" s="2"/>
      <c r="E5585" s="26"/>
    </row>
    <row r="5586" spans="1:5" x14ac:dyDescent="0.15">
      <c r="A5586" s="2"/>
      <c r="B5586" s="31"/>
      <c r="C5586" s="2"/>
      <c r="D5586" s="2"/>
      <c r="E5586" s="26"/>
    </row>
    <row r="5587" spans="1:5" x14ac:dyDescent="0.15">
      <c r="A5587" s="2"/>
      <c r="B5587" s="31"/>
      <c r="C5587" s="2"/>
      <c r="D5587" s="2"/>
      <c r="E5587" s="26"/>
    </row>
    <row r="5588" spans="1:5" x14ac:dyDescent="0.15">
      <c r="A5588" s="2"/>
      <c r="B5588" s="31"/>
      <c r="C5588" s="2"/>
      <c r="D5588" s="2"/>
      <c r="E5588" s="26"/>
    </row>
    <row r="5589" spans="1:5" x14ac:dyDescent="0.15">
      <c r="A5589" s="2"/>
      <c r="B5589" s="31"/>
      <c r="C5589" s="2"/>
      <c r="D5589" s="2"/>
      <c r="E5589" s="26"/>
    </row>
    <row r="5590" spans="1:5" x14ac:dyDescent="0.15">
      <c r="A5590" s="2"/>
      <c r="B5590" s="31"/>
      <c r="C5590" s="2"/>
      <c r="D5590" s="2"/>
      <c r="E5590" s="26"/>
    </row>
    <row r="5591" spans="1:5" x14ac:dyDescent="0.15">
      <c r="A5591" s="2"/>
      <c r="B5591" s="31"/>
      <c r="C5591" s="2"/>
      <c r="D5591" s="2"/>
      <c r="E5591" s="26"/>
    </row>
    <row r="5592" spans="1:5" x14ac:dyDescent="0.15">
      <c r="A5592" s="2"/>
      <c r="B5592" s="31"/>
      <c r="C5592" s="2"/>
      <c r="D5592" s="2"/>
      <c r="E5592" s="26"/>
    </row>
    <row r="5593" spans="1:5" x14ac:dyDescent="0.15">
      <c r="A5593" s="2"/>
      <c r="B5593" s="31"/>
      <c r="C5593" s="2"/>
      <c r="D5593" s="2"/>
      <c r="E5593" s="26"/>
    </row>
    <row r="5594" spans="1:5" x14ac:dyDescent="0.15">
      <c r="A5594" s="2"/>
      <c r="B5594" s="31"/>
      <c r="C5594" s="2"/>
      <c r="D5594" s="2"/>
      <c r="E5594" s="26"/>
    </row>
    <row r="5595" spans="1:5" x14ac:dyDescent="0.15">
      <c r="A5595" s="2"/>
      <c r="B5595" s="31"/>
      <c r="C5595" s="2"/>
      <c r="D5595" s="2"/>
      <c r="E5595" s="26"/>
    </row>
    <row r="5596" spans="1:5" x14ac:dyDescent="0.15">
      <c r="A5596" s="2"/>
      <c r="B5596" s="31"/>
      <c r="C5596" s="2"/>
      <c r="D5596" s="2"/>
      <c r="E5596" s="26"/>
    </row>
    <row r="5597" spans="1:5" x14ac:dyDescent="0.15">
      <c r="A5597" s="2"/>
      <c r="B5597" s="31"/>
      <c r="C5597" s="2"/>
      <c r="D5597" s="2"/>
      <c r="E5597" s="26"/>
    </row>
    <row r="5598" spans="1:5" x14ac:dyDescent="0.15">
      <c r="A5598" s="2"/>
      <c r="B5598" s="31"/>
      <c r="C5598" s="2"/>
      <c r="D5598" s="2"/>
      <c r="E5598" s="26"/>
    </row>
    <row r="5599" spans="1:5" x14ac:dyDescent="0.15">
      <c r="A5599" s="2"/>
      <c r="B5599" s="31"/>
      <c r="C5599" s="2"/>
      <c r="D5599" s="2"/>
      <c r="E5599" s="26"/>
    </row>
    <row r="5600" spans="1:5" x14ac:dyDescent="0.15">
      <c r="A5600" s="2"/>
      <c r="B5600" s="31"/>
      <c r="C5600" s="2"/>
      <c r="D5600" s="2"/>
      <c r="E5600" s="26"/>
    </row>
    <row r="5601" spans="1:5" x14ac:dyDescent="0.15">
      <c r="A5601" s="2"/>
      <c r="B5601" s="31"/>
      <c r="C5601" s="2"/>
      <c r="D5601" s="2"/>
      <c r="E5601" s="26"/>
    </row>
    <row r="5602" spans="1:5" x14ac:dyDescent="0.15">
      <c r="A5602" s="2"/>
      <c r="B5602" s="31"/>
      <c r="C5602" s="2"/>
      <c r="D5602" s="2"/>
      <c r="E5602" s="26"/>
    </row>
    <row r="5603" spans="1:5" x14ac:dyDescent="0.15">
      <c r="A5603" s="2"/>
      <c r="B5603" s="31"/>
      <c r="C5603" s="2"/>
      <c r="D5603" s="2"/>
      <c r="E5603" s="26"/>
    </row>
    <row r="5604" spans="1:5" x14ac:dyDescent="0.15">
      <c r="A5604" s="2"/>
      <c r="B5604" s="31"/>
      <c r="C5604" s="2"/>
      <c r="D5604" s="2"/>
      <c r="E5604" s="26"/>
    </row>
    <row r="5605" spans="1:5" x14ac:dyDescent="0.15">
      <c r="A5605" s="2"/>
      <c r="B5605" s="31"/>
      <c r="C5605" s="2"/>
      <c r="D5605" s="2"/>
      <c r="E5605" s="26"/>
    </row>
    <row r="5606" spans="1:5" x14ac:dyDescent="0.15">
      <c r="A5606" s="2"/>
      <c r="B5606" s="31"/>
      <c r="C5606" s="2"/>
      <c r="D5606" s="2"/>
      <c r="E5606" s="26"/>
    </row>
    <row r="5607" spans="1:5" x14ac:dyDescent="0.15">
      <c r="A5607" s="2"/>
      <c r="B5607" s="31"/>
      <c r="C5607" s="2"/>
      <c r="D5607" s="2"/>
      <c r="E5607" s="26"/>
    </row>
    <row r="5608" spans="1:5" x14ac:dyDescent="0.15">
      <c r="A5608" s="2"/>
      <c r="B5608" s="31"/>
      <c r="C5608" s="2"/>
      <c r="D5608" s="2"/>
      <c r="E5608" s="26"/>
    </row>
    <row r="5609" spans="1:5" x14ac:dyDescent="0.15">
      <c r="A5609" s="2"/>
      <c r="B5609" s="31"/>
      <c r="C5609" s="2"/>
      <c r="D5609" s="2"/>
      <c r="E5609" s="26"/>
    </row>
    <row r="5610" spans="1:5" x14ac:dyDescent="0.15">
      <c r="A5610" s="2"/>
      <c r="B5610" s="31"/>
      <c r="C5610" s="2"/>
      <c r="D5610" s="2"/>
      <c r="E5610" s="26"/>
    </row>
    <row r="5611" spans="1:5" x14ac:dyDescent="0.15">
      <c r="A5611" s="2"/>
      <c r="B5611" s="31"/>
      <c r="C5611" s="2"/>
      <c r="D5611" s="2"/>
      <c r="E5611" s="26"/>
    </row>
    <row r="5612" spans="1:5" x14ac:dyDescent="0.15">
      <c r="A5612" s="2"/>
      <c r="B5612" s="31"/>
      <c r="C5612" s="2"/>
      <c r="D5612" s="2"/>
      <c r="E5612" s="26"/>
    </row>
    <row r="5613" spans="1:5" x14ac:dyDescent="0.15">
      <c r="A5613" s="2"/>
      <c r="B5613" s="31"/>
      <c r="C5613" s="2"/>
      <c r="D5613" s="2"/>
      <c r="E5613" s="26"/>
    </row>
    <row r="5614" spans="1:5" x14ac:dyDescent="0.15">
      <c r="A5614" s="2"/>
      <c r="B5614" s="31"/>
      <c r="C5614" s="2"/>
      <c r="D5614" s="2"/>
      <c r="E5614" s="26"/>
    </row>
    <row r="5615" spans="1:5" x14ac:dyDescent="0.15">
      <c r="A5615" s="2"/>
      <c r="B5615" s="31"/>
      <c r="C5615" s="2"/>
      <c r="D5615" s="2"/>
      <c r="E5615" s="26"/>
    </row>
    <row r="5616" spans="1:5" x14ac:dyDescent="0.15">
      <c r="A5616" s="2"/>
      <c r="B5616" s="31"/>
      <c r="C5616" s="2"/>
      <c r="D5616" s="2"/>
      <c r="E5616" s="26"/>
    </row>
    <row r="5617" spans="1:5" x14ac:dyDescent="0.15">
      <c r="A5617" s="2"/>
      <c r="B5617" s="31"/>
      <c r="C5617" s="2"/>
      <c r="D5617" s="2"/>
      <c r="E5617" s="26"/>
    </row>
    <row r="5618" spans="1:5" x14ac:dyDescent="0.15">
      <c r="A5618" s="2"/>
      <c r="B5618" s="31"/>
      <c r="C5618" s="2"/>
      <c r="D5618" s="2"/>
      <c r="E5618" s="26"/>
    </row>
    <row r="5619" spans="1:5" x14ac:dyDescent="0.15">
      <c r="A5619" s="2"/>
      <c r="B5619" s="31"/>
      <c r="C5619" s="2"/>
      <c r="D5619" s="2"/>
      <c r="E5619" s="26"/>
    </row>
    <row r="5620" spans="1:5" x14ac:dyDescent="0.15">
      <c r="A5620" s="2"/>
      <c r="B5620" s="31"/>
      <c r="C5620" s="2"/>
      <c r="D5620" s="2"/>
      <c r="E5620" s="26"/>
    </row>
    <row r="5621" spans="1:5" x14ac:dyDescent="0.15">
      <c r="A5621" s="2"/>
      <c r="B5621" s="31"/>
      <c r="C5621" s="2"/>
      <c r="D5621" s="2"/>
      <c r="E5621" s="26"/>
    </row>
    <row r="5622" spans="1:5" x14ac:dyDescent="0.15">
      <c r="A5622" s="2"/>
      <c r="B5622" s="31"/>
      <c r="C5622" s="2"/>
      <c r="D5622" s="2"/>
      <c r="E5622" s="26"/>
    </row>
    <row r="5623" spans="1:5" x14ac:dyDescent="0.15">
      <c r="A5623" s="2"/>
      <c r="B5623" s="31"/>
      <c r="C5623" s="2"/>
      <c r="D5623" s="2"/>
      <c r="E5623" s="26"/>
    </row>
    <row r="5624" spans="1:5" x14ac:dyDescent="0.15">
      <c r="A5624" s="2"/>
      <c r="B5624" s="31"/>
      <c r="C5624" s="2"/>
      <c r="D5624" s="2"/>
      <c r="E5624" s="26"/>
    </row>
    <row r="5625" spans="1:5" x14ac:dyDescent="0.15">
      <c r="A5625" s="2"/>
      <c r="B5625" s="31"/>
      <c r="C5625" s="2"/>
      <c r="D5625" s="2"/>
      <c r="E5625" s="26"/>
    </row>
    <row r="5626" spans="1:5" x14ac:dyDescent="0.15">
      <c r="A5626" s="2"/>
      <c r="B5626" s="31"/>
      <c r="C5626" s="2"/>
      <c r="D5626" s="2"/>
      <c r="E5626" s="26"/>
    </row>
    <row r="5627" spans="1:5" x14ac:dyDescent="0.15">
      <c r="A5627" s="2"/>
      <c r="B5627" s="31"/>
      <c r="C5627" s="2"/>
      <c r="D5627" s="2"/>
      <c r="E5627" s="26"/>
    </row>
    <row r="5628" spans="1:5" x14ac:dyDescent="0.15">
      <c r="A5628" s="2"/>
      <c r="B5628" s="31"/>
      <c r="C5628" s="2"/>
      <c r="D5628" s="2"/>
      <c r="E5628" s="26"/>
    </row>
    <row r="5629" spans="1:5" x14ac:dyDescent="0.15">
      <c r="A5629" s="2"/>
      <c r="B5629" s="31"/>
      <c r="C5629" s="2"/>
      <c r="D5629" s="2"/>
      <c r="E5629" s="26"/>
    </row>
    <row r="5630" spans="1:5" x14ac:dyDescent="0.15">
      <c r="A5630" s="2"/>
      <c r="B5630" s="31"/>
      <c r="C5630" s="2"/>
      <c r="D5630" s="2"/>
      <c r="E5630" s="26"/>
    </row>
    <row r="5631" spans="1:5" x14ac:dyDescent="0.15">
      <c r="A5631" s="2"/>
      <c r="B5631" s="31"/>
      <c r="C5631" s="2"/>
      <c r="D5631" s="2"/>
      <c r="E5631" s="26"/>
    </row>
    <row r="5632" spans="1:5" x14ac:dyDescent="0.15">
      <c r="A5632" s="2"/>
      <c r="B5632" s="31"/>
      <c r="C5632" s="2"/>
      <c r="D5632" s="2"/>
      <c r="E5632" s="26"/>
    </row>
    <row r="5633" spans="1:5" x14ac:dyDescent="0.15">
      <c r="A5633" s="2"/>
      <c r="B5633" s="31"/>
      <c r="C5633" s="2"/>
      <c r="D5633" s="2"/>
      <c r="E5633" s="26"/>
    </row>
    <row r="5634" spans="1:5" x14ac:dyDescent="0.15">
      <c r="A5634" s="2"/>
      <c r="B5634" s="31"/>
      <c r="C5634" s="2"/>
      <c r="D5634" s="2"/>
      <c r="E5634" s="26"/>
    </row>
    <row r="5635" spans="1:5" x14ac:dyDescent="0.15">
      <c r="A5635" s="2"/>
      <c r="B5635" s="31"/>
      <c r="C5635" s="2"/>
      <c r="D5635" s="2"/>
      <c r="E5635" s="26"/>
    </row>
    <row r="5636" spans="1:5" x14ac:dyDescent="0.15">
      <c r="A5636" s="2"/>
      <c r="B5636" s="31"/>
      <c r="C5636" s="2"/>
      <c r="D5636" s="2"/>
      <c r="E5636" s="26"/>
    </row>
    <row r="5637" spans="1:5" x14ac:dyDescent="0.15">
      <c r="A5637" s="2"/>
      <c r="B5637" s="31"/>
      <c r="C5637" s="2"/>
      <c r="D5637" s="2"/>
      <c r="E5637" s="26"/>
    </row>
    <row r="5638" spans="1:5" x14ac:dyDescent="0.15">
      <c r="A5638" s="2"/>
      <c r="B5638" s="31"/>
      <c r="C5638" s="2"/>
      <c r="D5638" s="2"/>
      <c r="E5638" s="26"/>
    </row>
    <row r="5639" spans="1:5" x14ac:dyDescent="0.15">
      <c r="A5639" s="2"/>
      <c r="B5639" s="31"/>
      <c r="C5639" s="2"/>
      <c r="D5639" s="2"/>
      <c r="E5639" s="26"/>
    </row>
    <row r="5640" spans="1:5" x14ac:dyDescent="0.15">
      <c r="A5640" s="2"/>
      <c r="B5640" s="31"/>
      <c r="C5640" s="2"/>
      <c r="D5640" s="2"/>
      <c r="E5640" s="26"/>
    </row>
    <row r="5641" spans="1:5" x14ac:dyDescent="0.15">
      <c r="A5641" s="2"/>
      <c r="B5641" s="31"/>
      <c r="C5641" s="2"/>
      <c r="D5641" s="2"/>
      <c r="E5641" s="26"/>
    </row>
    <row r="5642" spans="1:5" x14ac:dyDescent="0.15">
      <c r="A5642" s="2"/>
      <c r="B5642" s="31"/>
      <c r="C5642" s="2"/>
      <c r="D5642" s="2"/>
      <c r="E5642" s="26"/>
    </row>
    <row r="5643" spans="1:5" x14ac:dyDescent="0.15">
      <c r="A5643" s="2"/>
      <c r="B5643" s="31"/>
      <c r="C5643" s="2"/>
      <c r="D5643" s="2"/>
      <c r="E5643" s="26"/>
    </row>
    <row r="5644" spans="1:5" x14ac:dyDescent="0.15">
      <c r="A5644" s="2"/>
      <c r="B5644" s="31"/>
      <c r="C5644" s="2"/>
      <c r="D5644" s="2"/>
      <c r="E5644" s="26"/>
    </row>
    <row r="5645" spans="1:5" x14ac:dyDescent="0.15">
      <c r="A5645" s="2"/>
      <c r="B5645" s="31"/>
      <c r="C5645" s="2"/>
      <c r="D5645" s="2"/>
      <c r="E5645" s="26"/>
    </row>
    <row r="5646" spans="1:5" x14ac:dyDescent="0.15">
      <c r="A5646" s="2"/>
      <c r="B5646" s="31"/>
      <c r="C5646" s="2"/>
      <c r="D5646" s="2"/>
      <c r="E5646" s="26"/>
    </row>
    <row r="5647" spans="1:5" x14ac:dyDescent="0.15">
      <c r="A5647" s="2"/>
      <c r="B5647" s="31"/>
      <c r="C5647" s="2"/>
      <c r="D5647" s="2"/>
      <c r="E5647" s="26"/>
    </row>
    <row r="5648" spans="1:5" x14ac:dyDescent="0.15">
      <c r="A5648" s="2"/>
      <c r="B5648" s="31"/>
      <c r="C5648" s="2"/>
      <c r="D5648" s="2"/>
      <c r="E5648" s="26"/>
    </row>
    <row r="5649" spans="1:5" x14ac:dyDescent="0.15">
      <c r="A5649" s="2"/>
      <c r="B5649" s="31"/>
      <c r="C5649" s="2"/>
      <c r="D5649" s="2"/>
      <c r="E5649" s="26"/>
    </row>
    <row r="5650" spans="1:5" x14ac:dyDescent="0.15">
      <c r="A5650" s="2"/>
      <c r="B5650" s="31"/>
      <c r="C5650" s="2"/>
      <c r="D5650" s="2"/>
      <c r="E5650" s="26"/>
    </row>
    <row r="5651" spans="1:5" x14ac:dyDescent="0.15">
      <c r="A5651" s="2"/>
      <c r="B5651" s="31"/>
      <c r="C5651" s="2"/>
      <c r="D5651" s="2"/>
      <c r="E5651" s="26"/>
    </row>
    <row r="5652" spans="1:5" x14ac:dyDescent="0.15">
      <c r="A5652" s="2"/>
      <c r="B5652" s="31"/>
      <c r="C5652" s="2"/>
      <c r="D5652" s="2"/>
      <c r="E5652" s="26"/>
    </row>
    <row r="5653" spans="1:5" x14ac:dyDescent="0.15">
      <c r="A5653" s="2"/>
      <c r="B5653" s="31"/>
      <c r="C5653" s="2"/>
      <c r="D5653" s="2"/>
      <c r="E5653" s="26"/>
    </row>
    <row r="5654" spans="1:5" x14ac:dyDescent="0.15">
      <c r="A5654" s="2"/>
      <c r="B5654" s="31"/>
      <c r="C5654" s="2"/>
      <c r="D5654" s="2"/>
      <c r="E5654" s="26"/>
    </row>
    <row r="5655" spans="1:5" x14ac:dyDescent="0.15">
      <c r="A5655" s="2"/>
      <c r="B5655" s="31"/>
      <c r="C5655" s="2"/>
      <c r="D5655" s="2"/>
      <c r="E5655" s="26"/>
    </row>
    <row r="5656" spans="1:5" x14ac:dyDescent="0.15">
      <c r="A5656" s="2"/>
      <c r="B5656" s="31"/>
      <c r="C5656" s="2"/>
      <c r="D5656" s="2"/>
      <c r="E5656" s="26"/>
    </row>
    <row r="5657" spans="1:5" x14ac:dyDescent="0.15">
      <c r="A5657" s="2"/>
      <c r="B5657" s="31"/>
      <c r="C5657" s="2"/>
      <c r="D5657" s="2"/>
      <c r="E5657" s="26"/>
    </row>
    <row r="5658" spans="1:5" x14ac:dyDescent="0.15">
      <c r="A5658" s="2"/>
      <c r="B5658" s="31"/>
      <c r="C5658" s="2"/>
      <c r="D5658" s="2"/>
      <c r="E5658" s="26"/>
    </row>
    <row r="5659" spans="1:5" x14ac:dyDescent="0.15">
      <c r="A5659" s="2"/>
      <c r="B5659" s="31"/>
      <c r="C5659" s="2"/>
      <c r="D5659" s="2"/>
      <c r="E5659" s="26"/>
    </row>
    <row r="5660" spans="1:5" x14ac:dyDescent="0.15">
      <c r="A5660" s="2"/>
      <c r="B5660" s="31"/>
      <c r="C5660" s="2"/>
      <c r="D5660" s="2"/>
      <c r="E5660" s="26"/>
    </row>
    <row r="5661" spans="1:5" x14ac:dyDescent="0.15">
      <c r="A5661" s="2"/>
      <c r="B5661" s="31"/>
      <c r="C5661" s="2"/>
      <c r="D5661" s="2"/>
      <c r="E5661" s="26"/>
    </row>
    <row r="5662" spans="1:5" x14ac:dyDescent="0.15">
      <c r="A5662" s="2"/>
      <c r="B5662" s="31"/>
      <c r="C5662" s="2"/>
      <c r="D5662" s="2"/>
      <c r="E5662" s="26"/>
    </row>
    <row r="5663" spans="1:5" x14ac:dyDescent="0.15">
      <c r="A5663" s="2"/>
      <c r="B5663" s="31"/>
      <c r="C5663" s="2"/>
      <c r="D5663" s="2"/>
      <c r="E5663" s="26"/>
    </row>
    <row r="5664" spans="1:5" x14ac:dyDescent="0.15">
      <c r="A5664" s="2"/>
      <c r="B5664" s="31"/>
      <c r="C5664" s="2"/>
      <c r="D5664" s="2"/>
      <c r="E5664" s="26"/>
    </row>
    <row r="5665" spans="1:5" x14ac:dyDescent="0.15">
      <c r="A5665" s="2"/>
      <c r="B5665" s="31"/>
      <c r="C5665" s="2"/>
      <c r="D5665" s="2"/>
      <c r="E5665" s="26"/>
    </row>
    <row r="5666" spans="1:5" x14ac:dyDescent="0.15">
      <c r="A5666" s="2"/>
      <c r="B5666" s="31"/>
      <c r="C5666" s="2"/>
      <c r="D5666" s="2"/>
      <c r="E5666" s="26"/>
    </row>
    <row r="5667" spans="1:5" x14ac:dyDescent="0.15">
      <c r="A5667" s="2"/>
      <c r="B5667" s="31"/>
      <c r="C5667" s="2"/>
      <c r="D5667" s="2"/>
      <c r="E5667" s="26"/>
    </row>
    <row r="5668" spans="1:5" x14ac:dyDescent="0.15">
      <c r="A5668" s="2"/>
      <c r="B5668" s="31"/>
      <c r="C5668" s="2"/>
      <c r="D5668" s="2"/>
      <c r="E5668" s="26"/>
    </row>
    <row r="5669" spans="1:5" x14ac:dyDescent="0.15">
      <c r="A5669" s="2"/>
      <c r="B5669" s="31"/>
      <c r="C5669" s="2"/>
      <c r="D5669" s="2"/>
      <c r="E5669" s="26"/>
    </row>
    <row r="5670" spans="1:5" x14ac:dyDescent="0.15">
      <c r="A5670" s="2"/>
      <c r="B5670" s="31"/>
      <c r="C5670" s="2"/>
      <c r="D5670" s="2"/>
      <c r="E5670" s="26"/>
    </row>
    <row r="5671" spans="1:5" x14ac:dyDescent="0.15">
      <c r="A5671" s="2"/>
      <c r="B5671" s="31"/>
      <c r="C5671" s="2"/>
      <c r="D5671" s="2"/>
      <c r="E5671" s="26"/>
    </row>
    <row r="5672" spans="1:5" x14ac:dyDescent="0.15">
      <c r="A5672" s="2"/>
      <c r="B5672" s="31"/>
      <c r="C5672" s="2"/>
      <c r="D5672" s="2"/>
      <c r="E5672" s="26"/>
    </row>
    <row r="5673" spans="1:5" x14ac:dyDescent="0.15">
      <c r="A5673" s="2"/>
      <c r="B5673" s="31"/>
      <c r="C5673" s="2"/>
      <c r="D5673" s="2"/>
      <c r="E5673" s="26"/>
    </row>
    <row r="5674" spans="1:5" x14ac:dyDescent="0.15">
      <c r="A5674" s="2"/>
      <c r="B5674" s="31"/>
      <c r="C5674" s="2"/>
      <c r="D5674" s="2"/>
      <c r="E5674" s="26"/>
    </row>
    <row r="5675" spans="1:5" x14ac:dyDescent="0.15">
      <c r="A5675" s="2"/>
      <c r="B5675" s="31"/>
      <c r="C5675" s="2"/>
      <c r="D5675" s="2"/>
      <c r="E5675" s="26"/>
    </row>
    <row r="5676" spans="1:5" x14ac:dyDescent="0.15">
      <c r="A5676" s="2"/>
      <c r="B5676" s="31"/>
      <c r="C5676" s="2"/>
      <c r="D5676" s="2"/>
      <c r="E5676" s="26"/>
    </row>
    <row r="5677" spans="1:5" x14ac:dyDescent="0.15">
      <c r="A5677" s="2"/>
      <c r="B5677" s="31"/>
      <c r="C5677" s="2"/>
      <c r="D5677" s="2"/>
      <c r="E5677" s="26"/>
    </row>
    <row r="5678" spans="1:5" x14ac:dyDescent="0.15">
      <c r="A5678" s="2"/>
      <c r="B5678" s="31"/>
      <c r="C5678" s="2"/>
      <c r="D5678" s="2"/>
      <c r="E5678" s="26"/>
    </row>
    <row r="5679" spans="1:5" x14ac:dyDescent="0.15">
      <c r="A5679" s="2"/>
      <c r="B5679" s="31"/>
      <c r="C5679" s="2"/>
      <c r="D5679" s="2"/>
      <c r="E5679" s="26"/>
    </row>
    <row r="5680" spans="1:5" x14ac:dyDescent="0.15">
      <c r="A5680" s="2"/>
      <c r="B5680" s="31"/>
      <c r="C5680" s="2"/>
      <c r="D5680" s="2"/>
      <c r="E5680" s="26"/>
    </row>
    <row r="5681" spans="1:5" x14ac:dyDescent="0.15">
      <c r="A5681" s="2"/>
      <c r="B5681" s="31"/>
      <c r="C5681" s="2"/>
      <c r="D5681" s="2"/>
      <c r="E5681" s="26"/>
    </row>
    <row r="5682" spans="1:5" x14ac:dyDescent="0.15">
      <c r="A5682" s="2"/>
      <c r="B5682" s="31"/>
      <c r="C5682" s="2"/>
      <c r="D5682" s="2"/>
      <c r="E5682" s="26"/>
    </row>
    <row r="5683" spans="1:5" x14ac:dyDescent="0.15">
      <c r="A5683" s="2"/>
      <c r="B5683" s="31"/>
      <c r="C5683" s="2"/>
      <c r="D5683" s="2"/>
      <c r="E5683" s="26"/>
    </row>
    <row r="5684" spans="1:5" x14ac:dyDescent="0.15">
      <c r="A5684" s="2"/>
      <c r="B5684" s="31"/>
      <c r="C5684" s="2"/>
      <c r="D5684" s="2"/>
      <c r="E5684" s="26"/>
    </row>
    <row r="5685" spans="1:5" x14ac:dyDescent="0.15">
      <c r="A5685" s="2"/>
      <c r="B5685" s="31"/>
      <c r="C5685" s="2"/>
      <c r="D5685" s="2"/>
      <c r="E5685" s="26"/>
    </row>
    <row r="5686" spans="1:5" x14ac:dyDescent="0.15">
      <c r="A5686" s="2"/>
      <c r="B5686" s="31"/>
      <c r="C5686" s="2"/>
      <c r="D5686" s="2"/>
      <c r="E5686" s="26"/>
    </row>
    <row r="5687" spans="1:5" x14ac:dyDescent="0.15">
      <c r="A5687" s="2"/>
      <c r="B5687" s="31"/>
      <c r="C5687" s="2"/>
      <c r="D5687" s="2"/>
      <c r="E5687" s="26"/>
    </row>
    <row r="5688" spans="1:5" x14ac:dyDescent="0.15">
      <c r="A5688" s="2"/>
      <c r="B5688" s="31"/>
      <c r="C5688" s="2"/>
      <c r="D5688" s="2"/>
      <c r="E5688" s="26"/>
    </row>
    <row r="5689" spans="1:5" x14ac:dyDescent="0.15">
      <c r="A5689" s="2"/>
      <c r="B5689" s="31"/>
      <c r="C5689" s="2"/>
      <c r="D5689" s="2"/>
      <c r="E5689" s="26"/>
    </row>
    <row r="5690" spans="1:5" x14ac:dyDescent="0.15">
      <c r="A5690" s="2"/>
      <c r="B5690" s="31"/>
      <c r="C5690" s="2"/>
      <c r="D5690" s="2"/>
      <c r="E5690" s="26"/>
    </row>
    <row r="5691" spans="1:5" x14ac:dyDescent="0.15">
      <c r="A5691" s="2"/>
      <c r="B5691" s="31"/>
      <c r="C5691" s="2"/>
      <c r="D5691" s="2"/>
      <c r="E5691" s="26"/>
    </row>
    <row r="5692" spans="1:5" x14ac:dyDescent="0.15">
      <c r="A5692" s="2"/>
      <c r="B5692" s="31"/>
      <c r="C5692" s="2"/>
      <c r="D5692" s="2"/>
      <c r="E5692" s="26"/>
    </row>
    <row r="5693" spans="1:5" x14ac:dyDescent="0.15">
      <c r="A5693" s="2"/>
      <c r="B5693" s="31"/>
      <c r="C5693" s="2"/>
      <c r="D5693" s="2"/>
      <c r="E5693" s="26"/>
    </row>
    <row r="5694" spans="1:5" x14ac:dyDescent="0.15">
      <c r="A5694" s="2"/>
      <c r="B5694" s="31"/>
      <c r="C5694" s="2"/>
      <c r="D5694" s="2"/>
      <c r="E5694" s="26"/>
    </row>
    <row r="5695" spans="1:5" x14ac:dyDescent="0.15">
      <c r="A5695" s="2"/>
      <c r="B5695" s="31"/>
      <c r="C5695" s="2"/>
      <c r="D5695" s="2"/>
      <c r="E5695" s="26"/>
    </row>
    <row r="5696" spans="1:5" x14ac:dyDescent="0.15">
      <c r="A5696" s="2"/>
      <c r="B5696" s="31"/>
      <c r="C5696" s="2"/>
      <c r="D5696" s="2"/>
      <c r="E5696" s="26"/>
    </row>
    <row r="5697" spans="1:5" x14ac:dyDescent="0.15">
      <c r="A5697" s="2"/>
      <c r="B5697" s="31"/>
      <c r="C5697" s="2"/>
      <c r="D5697" s="2"/>
      <c r="E5697" s="26"/>
    </row>
    <row r="5698" spans="1:5" x14ac:dyDescent="0.15">
      <c r="A5698" s="2"/>
      <c r="B5698" s="31"/>
      <c r="C5698" s="2"/>
      <c r="D5698" s="2"/>
      <c r="E5698" s="26"/>
    </row>
    <row r="5699" spans="1:5" x14ac:dyDescent="0.15">
      <c r="A5699" s="2"/>
      <c r="B5699" s="31"/>
      <c r="C5699" s="2"/>
      <c r="D5699" s="2"/>
      <c r="E5699" s="26"/>
    </row>
    <row r="5700" spans="1:5" x14ac:dyDescent="0.15">
      <c r="A5700" s="2"/>
      <c r="B5700" s="31"/>
      <c r="C5700" s="2"/>
      <c r="D5700" s="2"/>
      <c r="E5700" s="26"/>
    </row>
    <row r="5701" spans="1:5" x14ac:dyDescent="0.15">
      <c r="A5701" s="2"/>
      <c r="B5701" s="31"/>
      <c r="C5701" s="2"/>
      <c r="D5701" s="2"/>
      <c r="E5701" s="26"/>
    </row>
    <row r="5702" spans="1:5" x14ac:dyDescent="0.15">
      <c r="A5702" s="2"/>
      <c r="B5702" s="31"/>
      <c r="C5702" s="2"/>
      <c r="D5702" s="2"/>
      <c r="E5702" s="26"/>
    </row>
    <row r="5703" spans="1:5" x14ac:dyDescent="0.15">
      <c r="A5703" s="2"/>
      <c r="B5703" s="31"/>
      <c r="C5703" s="2"/>
      <c r="D5703" s="2"/>
      <c r="E5703" s="26"/>
    </row>
    <row r="5704" spans="1:5" x14ac:dyDescent="0.15">
      <c r="A5704" s="2"/>
      <c r="B5704" s="31"/>
      <c r="C5704" s="2"/>
      <c r="D5704" s="2"/>
      <c r="E5704" s="26"/>
    </row>
    <row r="5705" spans="1:5" x14ac:dyDescent="0.15">
      <c r="A5705" s="2"/>
      <c r="B5705" s="31"/>
      <c r="C5705" s="2"/>
      <c r="D5705" s="2"/>
      <c r="E5705" s="26"/>
    </row>
    <row r="5706" spans="1:5" x14ac:dyDescent="0.15">
      <c r="A5706" s="2"/>
      <c r="B5706" s="31"/>
      <c r="C5706" s="2"/>
      <c r="D5706" s="2"/>
      <c r="E5706" s="26"/>
    </row>
    <row r="5707" spans="1:5" x14ac:dyDescent="0.15">
      <c r="A5707" s="2"/>
      <c r="B5707" s="31"/>
      <c r="C5707" s="2"/>
      <c r="D5707" s="2"/>
      <c r="E5707" s="26"/>
    </row>
    <row r="5708" spans="1:5" x14ac:dyDescent="0.15">
      <c r="A5708" s="2"/>
      <c r="B5708" s="31"/>
      <c r="C5708" s="2"/>
      <c r="D5708" s="2"/>
      <c r="E5708" s="26"/>
    </row>
    <row r="5709" spans="1:5" x14ac:dyDescent="0.15">
      <c r="A5709" s="2"/>
      <c r="B5709" s="31"/>
      <c r="C5709" s="2"/>
      <c r="D5709" s="2"/>
      <c r="E5709" s="26"/>
    </row>
    <row r="5710" spans="1:5" x14ac:dyDescent="0.15">
      <c r="A5710" s="2"/>
      <c r="B5710" s="31"/>
      <c r="C5710" s="2"/>
      <c r="D5710" s="2"/>
      <c r="E5710" s="26"/>
    </row>
    <row r="5711" spans="1:5" x14ac:dyDescent="0.15">
      <c r="A5711" s="2"/>
      <c r="B5711" s="31"/>
      <c r="C5711" s="2"/>
      <c r="D5711" s="2"/>
      <c r="E5711" s="26"/>
    </row>
    <row r="5712" spans="1:5" x14ac:dyDescent="0.15">
      <c r="A5712" s="2"/>
      <c r="B5712" s="31"/>
      <c r="C5712" s="2"/>
      <c r="D5712" s="2"/>
      <c r="E5712" s="26"/>
    </row>
    <row r="5713" spans="1:5" x14ac:dyDescent="0.15">
      <c r="A5713" s="2"/>
      <c r="B5713" s="31"/>
      <c r="C5713" s="2"/>
      <c r="D5713" s="2"/>
      <c r="E5713" s="26"/>
    </row>
    <row r="5714" spans="1:5" x14ac:dyDescent="0.15">
      <c r="A5714" s="2"/>
      <c r="B5714" s="31"/>
      <c r="C5714" s="2"/>
      <c r="D5714" s="2"/>
      <c r="E5714" s="26"/>
    </row>
    <row r="5715" spans="1:5" x14ac:dyDescent="0.15">
      <c r="A5715" s="2"/>
      <c r="B5715" s="31"/>
      <c r="C5715" s="2"/>
      <c r="D5715" s="2"/>
      <c r="E5715" s="26"/>
    </row>
    <row r="5716" spans="1:5" x14ac:dyDescent="0.15">
      <c r="A5716" s="2"/>
      <c r="B5716" s="31"/>
      <c r="C5716" s="2"/>
      <c r="D5716" s="2"/>
      <c r="E5716" s="26"/>
    </row>
    <row r="5717" spans="1:5" x14ac:dyDescent="0.15">
      <c r="A5717" s="2"/>
      <c r="B5717" s="31"/>
      <c r="C5717" s="2"/>
      <c r="D5717" s="2"/>
      <c r="E5717" s="26"/>
    </row>
    <row r="5718" spans="1:5" x14ac:dyDescent="0.15">
      <c r="A5718" s="2"/>
      <c r="B5718" s="31"/>
      <c r="C5718" s="2"/>
      <c r="D5718" s="2"/>
      <c r="E5718" s="26"/>
    </row>
    <row r="5719" spans="1:5" x14ac:dyDescent="0.15">
      <c r="A5719" s="2"/>
      <c r="B5719" s="31"/>
      <c r="C5719" s="2"/>
      <c r="D5719" s="2"/>
      <c r="E5719" s="26"/>
    </row>
    <row r="5720" spans="1:5" x14ac:dyDescent="0.15">
      <c r="A5720" s="2"/>
      <c r="B5720" s="31"/>
      <c r="C5720" s="2"/>
      <c r="D5720" s="2"/>
      <c r="E5720" s="26"/>
    </row>
    <row r="5721" spans="1:5" x14ac:dyDescent="0.15">
      <c r="A5721" s="2"/>
      <c r="B5721" s="31"/>
      <c r="C5721" s="2"/>
      <c r="D5721" s="2"/>
      <c r="E5721" s="26"/>
    </row>
    <row r="5722" spans="1:5" x14ac:dyDescent="0.15">
      <c r="A5722" s="2"/>
      <c r="B5722" s="31"/>
      <c r="C5722" s="2"/>
      <c r="D5722" s="2"/>
      <c r="E5722" s="26"/>
    </row>
    <row r="5723" spans="1:5" x14ac:dyDescent="0.15">
      <c r="A5723" s="2"/>
      <c r="B5723" s="31"/>
      <c r="C5723" s="2"/>
      <c r="D5723" s="2"/>
      <c r="E5723" s="26"/>
    </row>
    <row r="5724" spans="1:5" x14ac:dyDescent="0.15">
      <c r="A5724" s="2"/>
      <c r="B5724" s="31"/>
      <c r="C5724" s="2"/>
      <c r="D5724" s="2"/>
      <c r="E5724" s="26"/>
    </row>
    <row r="5725" spans="1:5" x14ac:dyDescent="0.15">
      <c r="A5725" s="2"/>
      <c r="B5725" s="31"/>
      <c r="C5725" s="2"/>
      <c r="D5725" s="2"/>
      <c r="E5725" s="26"/>
    </row>
    <row r="5726" spans="1:5" x14ac:dyDescent="0.15">
      <c r="A5726" s="2"/>
      <c r="B5726" s="31"/>
      <c r="C5726" s="2"/>
      <c r="D5726" s="2"/>
      <c r="E5726" s="26"/>
    </row>
    <row r="5727" spans="1:5" x14ac:dyDescent="0.15">
      <c r="A5727" s="2"/>
      <c r="B5727" s="31"/>
      <c r="C5727" s="2"/>
      <c r="D5727" s="2"/>
      <c r="E5727" s="26"/>
    </row>
    <row r="5728" spans="1:5" x14ac:dyDescent="0.15">
      <c r="A5728" s="2"/>
      <c r="B5728" s="31"/>
      <c r="C5728" s="2"/>
      <c r="D5728" s="2"/>
      <c r="E5728" s="26"/>
    </row>
    <row r="5729" spans="1:5" x14ac:dyDescent="0.15">
      <c r="A5729" s="2"/>
      <c r="B5729" s="31"/>
      <c r="C5729" s="2"/>
      <c r="D5729" s="2"/>
      <c r="E5729" s="26"/>
    </row>
    <row r="5730" spans="1:5" x14ac:dyDescent="0.15">
      <c r="A5730" s="2"/>
      <c r="B5730" s="31"/>
      <c r="C5730" s="2"/>
      <c r="D5730" s="2"/>
      <c r="E5730" s="26"/>
    </row>
    <row r="5731" spans="1:5" x14ac:dyDescent="0.15">
      <c r="A5731" s="2"/>
      <c r="B5731" s="31"/>
      <c r="C5731" s="2"/>
      <c r="D5731" s="2"/>
      <c r="E5731" s="26"/>
    </row>
    <row r="5732" spans="1:5" x14ac:dyDescent="0.15">
      <c r="A5732" s="2"/>
      <c r="B5732" s="31"/>
      <c r="C5732" s="2"/>
      <c r="D5732" s="2"/>
      <c r="E5732" s="26"/>
    </row>
    <row r="5733" spans="1:5" x14ac:dyDescent="0.15">
      <c r="A5733" s="2"/>
      <c r="B5733" s="31"/>
      <c r="C5733" s="2"/>
      <c r="D5733" s="2"/>
      <c r="E5733" s="26"/>
    </row>
    <row r="5734" spans="1:5" x14ac:dyDescent="0.15">
      <c r="A5734" s="2"/>
      <c r="B5734" s="31"/>
      <c r="C5734" s="2"/>
      <c r="D5734" s="2"/>
      <c r="E5734" s="26"/>
    </row>
    <row r="5735" spans="1:5" x14ac:dyDescent="0.15">
      <c r="A5735" s="2"/>
      <c r="B5735" s="31"/>
      <c r="C5735" s="2"/>
      <c r="D5735" s="2"/>
      <c r="E5735" s="26"/>
    </row>
    <row r="5736" spans="1:5" x14ac:dyDescent="0.15">
      <c r="A5736" s="2"/>
      <c r="B5736" s="31"/>
      <c r="C5736" s="2"/>
      <c r="D5736" s="2"/>
      <c r="E5736" s="26"/>
    </row>
    <row r="5737" spans="1:5" x14ac:dyDescent="0.15">
      <c r="A5737" s="2"/>
      <c r="B5737" s="31"/>
      <c r="C5737" s="2"/>
      <c r="D5737" s="2"/>
      <c r="E5737" s="26"/>
    </row>
    <row r="5738" spans="1:5" x14ac:dyDescent="0.15">
      <c r="A5738" s="2"/>
      <c r="B5738" s="31"/>
      <c r="C5738" s="2"/>
      <c r="D5738" s="2"/>
      <c r="E5738" s="26"/>
    </row>
    <row r="5739" spans="1:5" x14ac:dyDescent="0.15">
      <c r="A5739" s="2"/>
      <c r="B5739" s="31"/>
      <c r="C5739" s="2"/>
      <c r="D5739" s="2"/>
      <c r="E5739" s="26"/>
    </row>
    <row r="5740" spans="1:5" x14ac:dyDescent="0.15">
      <c r="A5740" s="2"/>
      <c r="B5740" s="31"/>
      <c r="C5740" s="2"/>
      <c r="D5740" s="2"/>
      <c r="E5740" s="26"/>
    </row>
    <row r="5741" spans="1:5" x14ac:dyDescent="0.15">
      <c r="A5741" s="2"/>
      <c r="B5741" s="31"/>
      <c r="C5741" s="2"/>
      <c r="D5741" s="2"/>
      <c r="E5741" s="26"/>
    </row>
    <row r="5742" spans="1:5" x14ac:dyDescent="0.15">
      <c r="A5742" s="2"/>
      <c r="B5742" s="31"/>
      <c r="C5742" s="2"/>
      <c r="D5742" s="2"/>
      <c r="E5742" s="26"/>
    </row>
    <row r="5743" spans="1:5" x14ac:dyDescent="0.15">
      <c r="A5743" s="2"/>
      <c r="B5743" s="31"/>
      <c r="C5743" s="2"/>
      <c r="D5743" s="2"/>
      <c r="E5743" s="26"/>
    </row>
    <row r="5744" spans="1:5" x14ac:dyDescent="0.15">
      <c r="A5744" s="2"/>
      <c r="B5744" s="31"/>
      <c r="C5744" s="2"/>
      <c r="D5744" s="2"/>
      <c r="E5744" s="26"/>
    </row>
    <row r="5745" spans="1:5" x14ac:dyDescent="0.15">
      <c r="A5745" s="2"/>
      <c r="B5745" s="31"/>
      <c r="C5745" s="2"/>
      <c r="D5745" s="2"/>
      <c r="E5745" s="26"/>
    </row>
    <row r="5746" spans="1:5" x14ac:dyDescent="0.15">
      <c r="A5746" s="2"/>
      <c r="B5746" s="31"/>
      <c r="C5746" s="2"/>
      <c r="D5746" s="2"/>
      <c r="E5746" s="26"/>
    </row>
    <row r="5747" spans="1:5" x14ac:dyDescent="0.15">
      <c r="A5747" s="2"/>
      <c r="B5747" s="31"/>
      <c r="C5747" s="2"/>
      <c r="D5747" s="2"/>
      <c r="E5747" s="26"/>
    </row>
    <row r="5748" spans="1:5" x14ac:dyDescent="0.15">
      <c r="A5748" s="2"/>
      <c r="B5748" s="31"/>
      <c r="C5748" s="2"/>
      <c r="D5748" s="2"/>
      <c r="E5748" s="26"/>
    </row>
    <row r="5749" spans="1:5" x14ac:dyDescent="0.15">
      <c r="A5749" s="2"/>
      <c r="B5749" s="31"/>
      <c r="C5749" s="2"/>
      <c r="D5749" s="2"/>
      <c r="E5749" s="26"/>
    </row>
    <row r="5750" spans="1:5" x14ac:dyDescent="0.15">
      <c r="A5750" s="2"/>
      <c r="B5750" s="31"/>
      <c r="C5750" s="2"/>
      <c r="D5750" s="2"/>
      <c r="E5750" s="26"/>
    </row>
    <row r="5751" spans="1:5" x14ac:dyDescent="0.15">
      <c r="A5751" s="2"/>
      <c r="B5751" s="31"/>
      <c r="C5751" s="2"/>
      <c r="D5751" s="2"/>
      <c r="E5751" s="26"/>
    </row>
    <row r="5752" spans="1:5" x14ac:dyDescent="0.15">
      <c r="A5752" s="2"/>
      <c r="B5752" s="31"/>
      <c r="C5752" s="2"/>
      <c r="D5752" s="2"/>
      <c r="E5752" s="26"/>
    </row>
    <row r="5753" spans="1:5" x14ac:dyDescent="0.15">
      <c r="A5753" s="2"/>
      <c r="B5753" s="31"/>
      <c r="C5753" s="2"/>
      <c r="D5753" s="2"/>
      <c r="E5753" s="26"/>
    </row>
    <row r="5754" spans="1:5" x14ac:dyDescent="0.15">
      <c r="A5754" s="2"/>
      <c r="B5754" s="31"/>
      <c r="C5754" s="2"/>
      <c r="D5754" s="2"/>
      <c r="E5754" s="26"/>
    </row>
    <row r="5755" spans="1:5" x14ac:dyDescent="0.15">
      <c r="A5755" s="2"/>
      <c r="B5755" s="31"/>
      <c r="C5755" s="2"/>
      <c r="D5755" s="2"/>
      <c r="E5755" s="26"/>
    </row>
    <row r="5756" spans="1:5" x14ac:dyDescent="0.15">
      <c r="A5756" s="2"/>
      <c r="B5756" s="31"/>
      <c r="C5756" s="2"/>
      <c r="D5756" s="2"/>
      <c r="E5756" s="26"/>
    </row>
    <row r="5757" spans="1:5" x14ac:dyDescent="0.15">
      <c r="A5757" s="2"/>
      <c r="B5757" s="31"/>
      <c r="C5757" s="2"/>
      <c r="D5757" s="2"/>
      <c r="E5757" s="26"/>
    </row>
    <row r="5758" spans="1:5" x14ac:dyDescent="0.15">
      <c r="A5758" s="2"/>
      <c r="B5758" s="31"/>
      <c r="C5758" s="2"/>
      <c r="D5758" s="2"/>
      <c r="E5758" s="26"/>
    </row>
    <row r="5759" spans="1:5" x14ac:dyDescent="0.15">
      <c r="A5759" s="2"/>
      <c r="B5759" s="31"/>
      <c r="C5759" s="2"/>
      <c r="D5759" s="2"/>
      <c r="E5759" s="26"/>
    </row>
    <row r="5760" spans="1:5" x14ac:dyDescent="0.15">
      <c r="A5760" s="2"/>
      <c r="B5760" s="31"/>
      <c r="C5760" s="2"/>
      <c r="D5760" s="2"/>
      <c r="E5760" s="26"/>
    </row>
    <row r="5761" spans="1:5" x14ac:dyDescent="0.15">
      <c r="A5761" s="2"/>
      <c r="B5761" s="31"/>
      <c r="C5761" s="2"/>
      <c r="D5761" s="2"/>
      <c r="E5761" s="26"/>
    </row>
    <row r="5762" spans="1:5" x14ac:dyDescent="0.15">
      <c r="A5762" s="2"/>
      <c r="B5762" s="31"/>
      <c r="C5762" s="2"/>
      <c r="D5762" s="2"/>
      <c r="E5762" s="26"/>
    </row>
    <row r="5763" spans="1:5" x14ac:dyDescent="0.15">
      <c r="A5763" s="2"/>
      <c r="B5763" s="31"/>
      <c r="C5763" s="2"/>
      <c r="D5763" s="2"/>
      <c r="E5763" s="26"/>
    </row>
    <row r="5764" spans="1:5" x14ac:dyDescent="0.15">
      <c r="A5764" s="2"/>
      <c r="B5764" s="31"/>
      <c r="C5764" s="2"/>
      <c r="D5764" s="2"/>
      <c r="E5764" s="26"/>
    </row>
    <row r="5765" spans="1:5" x14ac:dyDescent="0.15">
      <c r="A5765" s="2"/>
      <c r="B5765" s="31"/>
      <c r="C5765" s="2"/>
      <c r="D5765" s="2"/>
      <c r="E5765" s="26"/>
    </row>
    <row r="5766" spans="1:5" x14ac:dyDescent="0.15">
      <c r="A5766" s="2"/>
      <c r="B5766" s="31"/>
      <c r="C5766" s="2"/>
      <c r="D5766" s="2"/>
      <c r="E5766" s="26"/>
    </row>
    <row r="5767" spans="1:5" x14ac:dyDescent="0.15">
      <c r="A5767" s="2"/>
      <c r="B5767" s="31"/>
      <c r="C5767" s="2"/>
      <c r="D5767" s="2"/>
      <c r="E5767" s="26"/>
    </row>
    <row r="5768" spans="1:5" x14ac:dyDescent="0.15">
      <c r="A5768" s="2"/>
      <c r="B5768" s="31"/>
      <c r="C5768" s="2"/>
      <c r="D5768" s="2"/>
      <c r="E5768" s="26"/>
    </row>
    <row r="5769" spans="1:5" x14ac:dyDescent="0.15">
      <c r="A5769" s="2"/>
      <c r="B5769" s="31"/>
      <c r="C5769" s="2"/>
      <c r="D5769" s="2"/>
      <c r="E5769" s="26"/>
    </row>
    <row r="5770" spans="1:5" x14ac:dyDescent="0.15">
      <c r="A5770" s="2"/>
      <c r="B5770" s="31"/>
      <c r="C5770" s="2"/>
      <c r="D5770" s="2"/>
      <c r="E5770" s="26"/>
    </row>
    <row r="5771" spans="1:5" x14ac:dyDescent="0.15">
      <c r="A5771" s="2"/>
      <c r="B5771" s="31"/>
      <c r="C5771" s="2"/>
      <c r="D5771" s="2"/>
      <c r="E5771" s="26"/>
    </row>
    <row r="5772" spans="1:5" x14ac:dyDescent="0.15">
      <c r="A5772" s="2"/>
      <c r="B5772" s="31"/>
      <c r="C5772" s="2"/>
      <c r="D5772" s="2"/>
      <c r="E5772" s="26"/>
    </row>
    <row r="5773" spans="1:5" x14ac:dyDescent="0.15">
      <c r="A5773" s="2"/>
      <c r="B5773" s="31"/>
      <c r="C5773" s="2"/>
      <c r="D5773" s="2"/>
      <c r="E5773" s="26"/>
    </row>
    <row r="5774" spans="1:5" x14ac:dyDescent="0.15">
      <c r="A5774" s="2"/>
      <c r="B5774" s="31"/>
      <c r="C5774" s="2"/>
      <c r="D5774" s="2"/>
      <c r="E5774" s="26"/>
    </row>
    <row r="5775" spans="1:5" x14ac:dyDescent="0.15">
      <c r="A5775" s="2"/>
      <c r="B5775" s="31"/>
      <c r="C5775" s="2"/>
      <c r="D5775" s="2"/>
      <c r="E5775" s="26"/>
    </row>
    <row r="5776" spans="1:5" x14ac:dyDescent="0.15">
      <c r="A5776" s="2"/>
      <c r="B5776" s="31"/>
      <c r="C5776" s="2"/>
      <c r="D5776" s="2"/>
      <c r="E5776" s="26"/>
    </row>
    <row r="5777" spans="1:5" x14ac:dyDescent="0.15">
      <c r="A5777" s="2"/>
      <c r="B5777" s="31"/>
      <c r="C5777" s="2"/>
      <c r="D5777" s="2"/>
      <c r="E5777" s="26"/>
    </row>
    <row r="5778" spans="1:5" x14ac:dyDescent="0.15">
      <c r="A5778" s="2"/>
      <c r="B5778" s="31"/>
      <c r="C5778" s="2"/>
      <c r="D5778" s="2"/>
      <c r="E5778" s="26"/>
    </row>
    <row r="5779" spans="1:5" x14ac:dyDescent="0.15">
      <c r="A5779" s="2"/>
      <c r="B5779" s="31"/>
      <c r="C5779" s="2"/>
      <c r="D5779" s="2"/>
      <c r="E5779" s="26"/>
    </row>
    <row r="5780" spans="1:5" x14ac:dyDescent="0.15">
      <c r="A5780" s="2"/>
      <c r="B5780" s="31"/>
      <c r="C5780" s="2"/>
      <c r="D5780" s="2"/>
      <c r="E5780" s="26"/>
    </row>
    <row r="5781" spans="1:5" x14ac:dyDescent="0.15">
      <c r="A5781" s="2"/>
      <c r="B5781" s="31"/>
      <c r="C5781" s="2"/>
      <c r="D5781" s="2"/>
      <c r="E5781" s="26"/>
    </row>
    <row r="5782" spans="1:5" x14ac:dyDescent="0.15">
      <c r="A5782" s="2"/>
      <c r="B5782" s="31"/>
      <c r="C5782" s="2"/>
      <c r="D5782" s="2"/>
      <c r="E5782" s="26"/>
    </row>
    <row r="5783" spans="1:5" x14ac:dyDescent="0.15">
      <c r="A5783" s="2"/>
      <c r="B5783" s="31"/>
      <c r="C5783" s="2"/>
      <c r="D5783" s="2"/>
      <c r="E5783" s="26"/>
    </row>
    <row r="5784" spans="1:5" x14ac:dyDescent="0.15">
      <c r="A5784" s="2"/>
      <c r="B5784" s="31"/>
      <c r="C5784" s="2"/>
      <c r="D5784" s="2"/>
      <c r="E5784" s="26"/>
    </row>
    <row r="5785" spans="1:5" x14ac:dyDescent="0.15">
      <c r="A5785" s="2"/>
      <c r="B5785" s="31"/>
      <c r="C5785" s="2"/>
      <c r="D5785" s="2"/>
      <c r="E5785" s="26"/>
    </row>
    <row r="5786" spans="1:5" x14ac:dyDescent="0.15">
      <c r="A5786" s="2"/>
      <c r="B5786" s="31"/>
      <c r="C5786" s="2"/>
      <c r="D5786" s="2"/>
      <c r="E5786" s="26"/>
    </row>
    <row r="5787" spans="1:5" x14ac:dyDescent="0.15">
      <c r="A5787" s="2"/>
      <c r="B5787" s="31"/>
      <c r="C5787" s="2"/>
      <c r="D5787" s="2"/>
      <c r="E5787" s="26"/>
    </row>
    <row r="5788" spans="1:5" x14ac:dyDescent="0.15">
      <c r="A5788" s="2"/>
      <c r="B5788" s="31"/>
      <c r="C5788" s="2"/>
      <c r="D5788" s="2"/>
      <c r="E5788" s="26"/>
    </row>
    <row r="5789" spans="1:5" x14ac:dyDescent="0.15">
      <c r="A5789" s="2"/>
      <c r="B5789" s="31"/>
      <c r="C5789" s="2"/>
      <c r="D5789" s="2"/>
      <c r="E5789" s="26"/>
    </row>
    <row r="5790" spans="1:5" x14ac:dyDescent="0.15">
      <c r="A5790" s="2"/>
      <c r="B5790" s="31"/>
      <c r="C5790" s="2"/>
      <c r="D5790" s="2"/>
      <c r="E5790" s="26"/>
    </row>
    <row r="5791" spans="1:5" x14ac:dyDescent="0.15">
      <c r="A5791" s="2"/>
      <c r="B5791" s="31"/>
      <c r="C5791" s="2"/>
      <c r="D5791" s="2"/>
      <c r="E5791" s="26"/>
    </row>
    <row r="5792" spans="1:5" x14ac:dyDescent="0.15">
      <c r="A5792" s="2"/>
      <c r="B5792" s="31"/>
      <c r="C5792" s="2"/>
      <c r="D5792" s="2"/>
      <c r="E5792" s="26"/>
    </row>
    <row r="5793" spans="1:5" x14ac:dyDescent="0.15">
      <c r="A5793" s="2"/>
      <c r="B5793" s="31"/>
      <c r="C5793" s="2"/>
      <c r="D5793" s="2"/>
      <c r="E5793" s="26"/>
    </row>
    <row r="5794" spans="1:5" x14ac:dyDescent="0.15">
      <c r="A5794" s="2"/>
      <c r="B5794" s="31"/>
      <c r="C5794" s="2"/>
      <c r="D5794" s="2"/>
      <c r="E5794" s="26"/>
    </row>
    <row r="5795" spans="1:5" x14ac:dyDescent="0.15">
      <c r="A5795" s="2"/>
      <c r="B5795" s="31"/>
      <c r="C5795" s="2"/>
      <c r="D5795" s="2"/>
      <c r="E5795" s="26"/>
    </row>
    <row r="5796" spans="1:5" x14ac:dyDescent="0.15">
      <c r="A5796" s="2"/>
      <c r="B5796" s="31"/>
      <c r="C5796" s="2"/>
      <c r="D5796" s="2"/>
      <c r="E5796" s="26"/>
    </row>
    <row r="5797" spans="1:5" x14ac:dyDescent="0.15">
      <c r="A5797" s="2"/>
      <c r="B5797" s="31"/>
      <c r="C5797" s="2"/>
      <c r="D5797" s="2"/>
      <c r="E5797" s="26"/>
    </row>
    <row r="5798" spans="1:5" x14ac:dyDescent="0.15">
      <c r="A5798" s="2"/>
      <c r="B5798" s="31"/>
      <c r="C5798" s="2"/>
      <c r="D5798" s="2"/>
      <c r="E5798" s="26"/>
    </row>
    <row r="5799" spans="1:5" x14ac:dyDescent="0.15">
      <c r="A5799" s="2"/>
      <c r="B5799" s="31"/>
      <c r="C5799" s="2"/>
      <c r="D5799" s="2"/>
      <c r="E5799" s="26"/>
    </row>
    <row r="5800" spans="1:5" x14ac:dyDescent="0.15">
      <c r="A5800" s="2"/>
      <c r="B5800" s="31"/>
      <c r="C5800" s="2"/>
      <c r="D5800" s="2"/>
      <c r="E5800" s="26"/>
    </row>
    <row r="5801" spans="1:5" x14ac:dyDescent="0.15">
      <c r="A5801" s="2"/>
      <c r="B5801" s="31"/>
      <c r="C5801" s="2"/>
      <c r="D5801" s="2"/>
      <c r="E5801" s="26"/>
    </row>
    <row r="5802" spans="1:5" x14ac:dyDescent="0.15">
      <c r="A5802" s="2"/>
      <c r="B5802" s="31"/>
      <c r="C5802" s="2"/>
      <c r="D5802" s="2"/>
      <c r="E5802" s="26"/>
    </row>
    <row r="5803" spans="1:5" x14ac:dyDescent="0.15">
      <c r="A5803" s="2"/>
      <c r="B5803" s="31"/>
      <c r="C5803" s="2"/>
      <c r="D5803" s="2"/>
      <c r="E5803" s="26"/>
    </row>
    <row r="5804" spans="1:5" x14ac:dyDescent="0.15">
      <c r="A5804" s="2"/>
      <c r="B5804" s="31"/>
      <c r="C5804" s="2"/>
      <c r="D5804" s="2"/>
      <c r="E5804" s="26"/>
    </row>
    <row r="5805" spans="1:5" x14ac:dyDescent="0.15">
      <c r="A5805" s="2"/>
      <c r="B5805" s="31"/>
      <c r="C5805" s="2"/>
      <c r="D5805" s="2"/>
      <c r="E5805" s="26"/>
    </row>
    <row r="5806" spans="1:5" x14ac:dyDescent="0.15">
      <c r="A5806" s="2"/>
      <c r="B5806" s="31"/>
      <c r="C5806" s="2"/>
      <c r="D5806" s="2"/>
      <c r="E5806" s="26"/>
    </row>
    <row r="5807" spans="1:5" x14ac:dyDescent="0.15">
      <c r="A5807" s="2"/>
      <c r="B5807" s="31"/>
      <c r="C5807" s="2"/>
      <c r="D5807" s="2"/>
      <c r="E5807" s="26"/>
    </row>
    <row r="5808" spans="1:5" x14ac:dyDescent="0.15">
      <c r="A5808" s="2"/>
      <c r="B5808" s="31"/>
      <c r="C5808" s="2"/>
      <c r="D5808" s="2"/>
      <c r="E5808" s="26"/>
    </row>
    <row r="5809" spans="1:5" x14ac:dyDescent="0.15">
      <c r="A5809" s="2"/>
      <c r="B5809" s="31"/>
      <c r="C5809" s="2"/>
      <c r="D5809" s="2"/>
      <c r="E5809" s="26"/>
    </row>
    <row r="5810" spans="1:5" x14ac:dyDescent="0.15">
      <c r="A5810" s="2"/>
      <c r="B5810" s="31"/>
      <c r="C5810" s="2"/>
      <c r="D5810" s="2"/>
      <c r="E5810" s="26"/>
    </row>
    <row r="5811" spans="1:5" x14ac:dyDescent="0.15">
      <c r="A5811" s="2"/>
      <c r="B5811" s="31"/>
      <c r="C5811" s="2"/>
      <c r="D5811" s="2"/>
      <c r="E5811" s="26"/>
    </row>
    <row r="5812" spans="1:5" x14ac:dyDescent="0.15">
      <c r="A5812" s="2"/>
      <c r="B5812" s="31"/>
      <c r="C5812" s="2"/>
      <c r="D5812" s="2"/>
      <c r="E5812" s="26"/>
    </row>
    <row r="5813" spans="1:5" x14ac:dyDescent="0.15">
      <c r="A5813" s="2"/>
      <c r="B5813" s="31"/>
      <c r="C5813" s="2"/>
      <c r="D5813" s="2"/>
      <c r="E5813" s="26"/>
    </row>
    <row r="5814" spans="1:5" x14ac:dyDescent="0.15">
      <c r="A5814" s="2"/>
      <c r="B5814" s="31"/>
      <c r="C5814" s="2"/>
      <c r="D5814" s="2"/>
      <c r="E5814" s="26"/>
    </row>
    <row r="5815" spans="1:5" x14ac:dyDescent="0.15">
      <c r="A5815" s="2"/>
      <c r="B5815" s="31"/>
      <c r="C5815" s="2"/>
      <c r="D5815" s="2"/>
      <c r="E5815" s="26"/>
    </row>
    <row r="5816" spans="1:5" x14ac:dyDescent="0.15">
      <c r="A5816" s="2"/>
      <c r="B5816" s="31"/>
      <c r="C5816" s="2"/>
      <c r="D5816" s="2"/>
      <c r="E5816" s="26"/>
    </row>
    <row r="5817" spans="1:5" x14ac:dyDescent="0.15">
      <c r="A5817" s="2"/>
      <c r="B5817" s="31"/>
      <c r="C5817" s="2"/>
      <c r="D5817" s="2"/>
      <c r="E5817" s="26"/>
    </row>
    <row r="5818" spans="1:5" x14ac:dyDescent="0.15">
      <c r="A5818" s="2"/>
      <c r="B5818" s="31"/>
      <c r="C5818" s="2"/>
      <c r="D5818" s="2"/>
      <c r="E5818" s="26"/>
    </row>
    <row r="5819" spans="1:5" x14ac:dyDescent="0.15">
      <c r="A5819" s="2"/>
      <c r="B5819" s="31"/>
      <c r="C5819" s="2"/>
      <c r="D5819" s="2"/>
      <c r="E5819" s="26"/>
    </row>
    <row r="5820" spans="1:5" x14ac:dyDescent="0.15">
      <c r="A5820" s="2"/>
      <c r="B5820" s="31"/>
      <c r="C5820" s="2"/>
      <c r="D5820" s="2"/>
      <c r="E5820" s="26"/>
    </row>
    <row r="5821" spans="1:5" x14ac:dyDescent="0.15">
      <c r="A5821" s="2"/>
      <c r="B5821" s="31"/>
      <c r="C5821" s="2"/>
      <c r="D5821" s="2"/>
      <c r="E5821" s="26"/>
    </row>
    <row r="5822" spans="1:5" x14ac:dyDescent="0.15">
      <c r="A5822" s="2"/>
      <c r="B5822" s="31"/>
      <c r="C5822" s="2"/>
      <c r="D5822" s="2"/>
      <c r="E5822" s="26"/>
    </row>
    <row r="5823" spans="1:5" x14ac:dyDescent="0.15">
      <c r="A5823" s="2"/>
      <c r="B5823" s="31"/>
      <c r="C5823" s="2"/>
      <c r="D5823" s="2"/>
      <c r="E5823" s="26"/>
    </row>
    <row r="5824" spans="1:5" x14ac:dyDescent="0.15">
      <c r="A5824" s="2"/>
      <c r="B5824" s="31"/>
      <c r="C5824" s="2"/>
      <c r="D5824" s="2"/>
      <c r="E5824" s="26"/>
    </row>
    <row r="5825" spans="1:5" x14ac:dyDescent="0.15">
      <c r="A5825" s="2"/>
      <c r="B5825" s="31"/>
      <c r="C5825" s="2"/>
      <c r="D5825" s="2"/>
      <c r="E5825" s="26"/>
    </row>
    <row r="5826" spans="1:5" x14ac:dyDescent="0.15">
      <c r="A5826" s="2"/>
      <c r="B5826" s="31"/>
      <c r="C5826" s="2"/>
      <c r="D5826" s="2"/>
      <c r="E5826" s="26"/>
    </row>
    <row r="5827" spans="1:5" x14ac:dyDescent="0.15">
      <c r="A5827" s="2"/>
      <c r="B5827" s="31"/>
      <c r="C5827" s="2"/>
      <c r="D5827" s="2"/>
      <c r="E5827" s="26"/>
    </row>
    <row r="5828" spans="1:5" x14ac:dyDescent="0.15">
      <c r="A5828" s="2"/>
      <c r="B5828" s="31"/>
      <c r="C5828" s="2"/>
      <c r="D5828" s="2"/>
      <c r="E5828" s="26"/>
    </row>
    <row r="5829" spans="1:5" x14ac:dyDescent="0.15">
      <c r="A5829" s="2"/>
      <c r="B5829" s="31"/>
      <c r="C5829" s="2"/>
      <c r="D5829" s="2"/>
      <c r="E5829" s="26"/>
    </row>
    <row r="5830" spans="1:5" x14ac:dyDescent="0.15">
      <c r="A5830" s="2"/>
      <c r="B5830" s="31"/>
      <c r="C5830" s="2"/>
      <c r="D5830" s="2"/>
      <c r="E5830" s="26"/>
    </row>
    <row r="5831" spans="1:5" x14ac:dyDescent="0.15">
      <c r="A5831" s="2"/>
      <c r="B5831" s="31"/>
      <c r="C5831" s="2"/>
      <c r="D5831" s="2"/>
      <c r="E5831" s="26"/>
    </row>
    <row r="5832" spans="1:5" x14ac:dyDescent="0.15">
      <c r="A5832" s="2"/>
      <c r="B5832" s="31"/>
      <c r="C5832" s="2"/>
      <c r="D5832" s="2"/>
      <c r="E5832" s="26"/>
    </row>
    <row r="5833" spans="1:5" x14ac:dyDescent="0.15">
      <c r="A5833" s="2"/>
      <c r="B5833" s="31"/>
      <c r="C5833" s="2"/>
      <c r="D5833" s="2"/>
      <c r="E5833" s="26"/>
    </row>
    <row r="5834" spans="1:5" x14ac:dyDescent="0.15">
      <c r="A5834" s="2"/>
      <c r="B5834" s="31"/>
      <c r="C5834" s="2"/>
      <c r="D5834" s="2"/>
      <c r="E5834" s="26"/>
    </row>
    <row r="5835" spans="1:5" x14ac:dyDescent="0.15">
      <c r="A5835" s="2"/>
      <c r="B5835" s="31"/>
      <c r="C5835" s="2"/>
      <c r="D5835" s="2"/>
      <c r="E5835" s="26"/>
    </row>
    <row r="5836" spans="1:5" x14ac:dyDescent="0.15">
      <c r="A5836" s="2"/>
      <c r="B5836" s="31"/>
      <c r="C5836" s="2"/>
      <c r="D5836" s="2"/>
      <c r="E5836" s="26"/>
    </row>
    <row r="5837" spans="1:5" x14ac:dyDescent="0.15">
      <c r="A5837" s="2"/>
      <c r="B5837" s="31"/>
      <c r="C5837" s="2"/>
      <c r="D5837" s="2"/>
      <c r="E5837" s="26"/>
    </row>
    <row r="5838" spans="1:5" x14ac:dyDescent="0.15">
      <c r="A5838" s="2"/>
      <c r="B5838" s="31"/>
      <c r="C5838" s="2"/>
      <c r="D5838" s="2"/>
      <c r="E5838" s="26"/>
    </row>
    <row r="5839" spans="1:5" x14ac:dyDescent="0.15">
      <c r="A5839" s="2"/>
      <c r="B5839" s="31"/>
      <c r="C5839" s="2"/>
      <c r="D5839" s="2"/>
      <c r="E5839" s="26"/>
    </row>
    <row r="5840" spans="1:5" x14ac:dyDescent="0.15">
      <c r="A5840" s="2"/>
      <c r="B5840" s="31"/>
      <c r="C5840" s="2"/>
      <c r="D5840" s="2"/>
      <c r="E5840" s="26"/>
    </row>
    <row r="5841" spans="1:5" x14ac:dyDescent="0.15">
      <c r="A5841" s="2"/>
      <c r="B5841" s="31"/>
      <c r="C5841" s="2"/>
      <c r="D5841" s="2"/>
      <c r="E5841" s="26"/>
    </row>
    <row r="5842" spans="1:5" x14ac:dyDescent="0.15">
      <c r="A5842" s="2"/>
      <c r="B5842" s="31"/>
      <c r="C5842" s="2"/>
      <c r="D5842" s="2"/>
      <c r="E5842" s="26"/>
    </row>
    <row r="5843" spans="1:5" x14ac:dyDescent="0.15">
      <c r="A5843" s="2"/>
      <c r="B5843" s="31"/>
      <c r="C5843" s="2"/>
      <c r="D5843" s="2"/>
      <c r="E5843" s="26"/>
    </row>
    <row r="5844" spans="1:5" x14ac:dyDescent="0.15">
      <c r="A5844" s="2"/>
      <c r="B5844" s="31"/>
      <c r="C5844" s="2"/>
      <c r="D5844" s="2"/>
      <c r="E5844" s="26"/>
    </row>
    <row r="5845" spans="1:5" x14ac:dyDescent="0.15">
      <c r="A5845" s="2"/>
      <c r="B5845" s="31"/>
      <c r="C5845" s="2"/>
      <c r="D5845" s="2"/>
      <c r="E5845" s="26"/>
    </row>
    <row r="5846" spans="1:5" x14ac:dyDescent="0.15">
      <c r="A5846" s="2"/>
      <c r="B5846" s="31"/>
      <c r="C5846" s="2"/>
      <c r="D5846" s="2"/>
      <c r="E5846" s="26"/>
    </row>
    <row r="5847" spans="1:5" x14ac:dyDescent="0.15">
      <c r="A5847" s="2"/>
      <c r="B5847" s="31"/>
      <c r="C5847" s="2"/>
      <c r="D5847" s="2"/>
      <c r="E5847" s="26"/>
    </row>
    <row r="5848" spans="1:5" x14ac:dyDescent="0.15">
      <c r="A5848" s="2"/>
      <c r="B5848" s="31"/>
      <c r="C5848" s="2"/>
      <c r="D5848" s="2"/>
      <c r="E5848" s="26"/>
    </row>
    <row r="5849" spans="1:5" x14ac:dyDescent="0.15">
      <c r="A5849" s="2"/>
      <c r="B5849" s="31"/>
      <c r="C5849" s="2"/>
      <c r="D5849" s="2"/>
      <c r="E5849" s="26"/>
    </row>
    <row r="5850" spans="1:5" x14ac:dyDescent="0.15">
      <c r="A5850" s="2"/>
      <c r="B5850" s="31"/>
      <c r="C5850" s="2"/>
      <c r="D5850" s="2"/>
      <c r="E5850" s="26"/>
    </row>
    <row r="5851" spans="1:5" x14ac:dyDescent="0.15">
      <c r="A5851" s="2"/>
      <c r="B5851" s="31"/>
      <c r="C5851" s="2"/>
      <c r="D5851" s="2"/>
      <c r="E5851" s="26"/>
    </row>
    <row r="5852" spans="1:5" x14ac:dyDescent="0.15">
      <c r="A5852" s="2"/>
      <c r="B5852" s="31"/>
      <c r="C5852" s="2"/>
      <c r="D5852" s="2"/>
      <c r="E5852" s="26"/>
    </row>
    <row r="5853" spans="1:5" x14ac:dyDescent="0.15">
      <c r="A5853" s="2"/>
      <c r="B5853" s="31"/>
      <c r="C5853" s="2"/>
      <c r="D5853" s="2"/>
      <c r="E5853" s="26"/>
    </row>
    <row r="5854" spans="1:5" x14ac:dyDescent="0.15">
      <c r="A5854" s="2"/>
      <c r="B5854" s="31"/>
      <c r="C5854" s="2"/>
      <c r="D5854" s="2"/>
      <c r="E5854" s="26"/>
    </row>
    <row r="5855" spans="1:5" x14ac:dyDescent="0.15">
      <c r="A5855" s="2"/>
      <c r="B5855" s="31"/>
      <c r="C5855" s="2"/>
      <c r="D5855" s="2"/>
      <c r="E5855" s="26"/>
    </row>
    <row r="5856" spans="1:5" x14ac:dyDescent="0.15">
      <c r="A5856" s="2"/>
      <c r="B5856" s="31"/>
      <c r="C5856" s="2"/>
      <c r="D5856" s="2"/>
      <c r="E5856" s="26"/>
    </row>
    <row r="5857" spans="1:5" x14ac:dyDescent="0.15">
      <c r="A5857" s="2"/>
      <c r="B5857" s="31"/>
      <c r="C5857" s="2"/>
      <c r="D5857" s="2"/>
      <c r="E5857" s="26"/>
    </row>
    <row r="5858" spans="1:5" x14ac:dyDescent="0.15">
      <c r="A5858" s="2"/>
      <c r="B5858" s="31"/>
      <c r="C5858" s="2"/>
      <c r="D5858" s="2"/>
      <c r="E5858" s="26"/>
    </row>
    <row r="5859" spans="1:5" x14ac:dyDescent="0.15">
      <c r="A5859" s="2"/>
      <c r="B5859" s="31"/>
      <c r="C5859" s="2"/>
      <c r="D5859" s="2"/>
      <c r="E5859" s="26"/>
    </row>
    <row r="5860" spans="1:5" x14ac:dyDescent="0.15">
      <c r="A5860" s="2"/>
      <c r="B5860" s="31"/>
      <c r="C5860" s="2"/>
      <c r="D5860" s="2"/>
      <c r="E5860" s="26"/>
    </row>
    <row r="5861" spans="1:5" x14ac:dyDescent="0.15">
      <c r="A5861" s="2"/>
      <c r="B5861" s="31"/>
      <c r="C5861" s="2"/>
      <c r="D5861" s="2"/>
      <c r="E5861" s="26"/>
    </row>
    <row r="5862" spans="1:5" x14ac:dyDescent="0.15">
      <c r="A5862" s="2"/>
      <c r="B5862" s="31"/>
      <c r="C5862" s="2"/>
      <c r="D5862" s="2"/>
      <c r="E5862" s="26"/>
    </row>
    <row r="5863" spans="1:5" x14ac:dyDescent="0.15">
      <c r="A5863" s="2"/>
      <c r="B5863" s="31"/>
      <c r="C5863" s="2"/>
      <c r="D5863" s="2"/>
      <c r="E5863" s="26"/>
    </row>
    <row r="5864" spans="1:5" x14ac:dyDescent="0.15">
      <c r="A5864" s="2"/>
      <c r="B5864" s="31"/>
      <c r="C5864" s="2"/>
      <c r="D5864" s="2"/>
      <c r="E5864" s="26"/>
    </row>
    <row r="5865" spans="1:5" x14ac:dyDescent="0.15">
      <c r="A5865" s="2"/>
      <c r="B5865" s="31"/>
      <c r="C5865" s="2"/>
      <c r="D5865" s="2"/>
      <c r="E5865" s="26"/>
    </row>
    <row r="5866" spans="1:5" x14ac:dyDescent="0.15">
      <c r="A5866" s="2"/>
      <c r="B5866" s="31"/>
      <c r="C5866" s="2"/>
      <c r="D5866" s="2"/>
      <c r="E5866" s="26"/>
    </row>
    <row r="5867" spans="1:5" x14ac:dyDescent="0.15">
      <c r="A5867" s="2"/>
      <c r="B5867" s="31"/>
      <c r="C5867" s="2"/>
      <c r="D5867" s="2"/>
      <c r="E5867" s="26"/>
    </row>
    <row r="5868" spans="1:5" x14ac:dyDescent="0.15">
      <c r="A5868" s="2"/>
      <c r="B5868" s="31"/>
      <c r="C5868" s="2"/>
      <c r="D5868" s="2"/>
      <c r="E5868" s="26"/>
    </row>
    <row r="5869" spans="1:5" x14ac:dyDescent="0.15">
      <c r="A5869" s="2"/>
      <c r="B5869" s="31"/>
      <c r="C5869" s="2"/>
      <c r="D5869" s="2"/>
      <c r="E5869" s="26"/>
    </row>
    <row r="5870" spans="1:5" x14ac:dyDescent="0.15">
      <c r="A5870" s="2"/>
      <c r="B5870" s="31"/>
      <c r="C5870" s="2"/>
      <c r="D5870" s="2"/>
      <c r="E5870" s="26"/>
    </row>
    <row r="5871" spans="1:5" x14ac:dyDescent="0.15">
      <c r="A5871" s="2"/>
      <c r="B5871" s="31"/>
      <c r="C5871" s="2"/>
      <c r="D5871" s="2"/>
      <c r="E5871" s="26"/>
    </row>
    <row r="5872" spans="1:5" x14ac:dyDescent="0.15">
      <c r="A5872" s="2"/>
      <c r="B5872" s="31"/>
      <c r="C5872" s="2"/>
      <c r="D5872" s="2"/>
      <c r="E5872" s="26"/>
    </row>
    <row r="5873" spans="1:5" x14ac:dyDescent="0.15">
      <c r="A5873" s="2"/>
      <c r="B5873" s="31"/>
      <c r="C5873" s="2"/>
      <c r="D5873" s="2"/>
      <c r="E5873" s="26"/>
    </row>
    <row r="5874" spans="1:5" x14ac:dyDescent="0.15">
      <c r="A5874" s="2"/>
      <c r="B5874" s="31"/>
      <c r="C5874" s="2"/>
      <c r="D5874" s="2"/>
      <c r="E5874" s="26"/>
    </row>
    <row r="5875" spans="1:5" x14ac:dyDescent="0.15">
      <c r="A5875" s="2"/>
      <c r="B5875" s="31"/>
      <c r="C5875" s="2"/>
      <c r="D5875" s="2"/>
      <c r="E5875" s="26"/>
    </row>
    <row r="5876" spans="1:5" x14ac:dyDescent="0.15">
      <c r="A5876" s="2"/>
      <c r="B5876" s="31"/>
      <c r="C5876" s="2"/>
      <c r="D5876" s="2"/>
      <c r="E5876" s="26"/>
    </row>
    <row r="5877" spans="1:5" x14ac:dyDescent="0.15">
      <c r="A5877" s="2"/>
      <c r="B5877" s="31"/>
      <c r="C5877" s="2"/>
      <c r="D5877" s="2"/>
      <c r="E5877" s="26"/>
    </row>
    <row r="5878" spans="1:5" x14ac:dyDescent="0.15">
      <c r="A5878" s="2"/>
      <c r="B5878" s="31"/>
      <c r="C5878" s="2"/>
      <c r="D5878" s="2"/>
      <c r="E5878" s="26"/>
    </row>
    <row r="5879" spans="1:5" x14ac:dyDescent="0.15">
      <c r="A5879" s="2"/>
      <c r="B5879" s="31"/>
      <c r="C5879" s="2"/>
      <c r="D5879" s="2"/>
      <c r="E5879" s="26"/>
    </row>
    <row r="5880" spans="1:5" x14ac:dyDescent="0.15">
      <c r="A5880" s="2"/>
      <c r="B5880" s="31"/>
      <c r="C5880" s="2"/>
      <c r="D5880" s="2"/>
      <c r="E5880" s="26"/>
    </row>
    <row r="5881" spans="1:5" x14ac:dyDescent="0.15">
      <c r="A5881" s="2"/>
      <c r="B5881" s="31"/>
      <c r="C5881" s="2"/>
      <c r="D5881" s="2"/>
      <c r="E5881" s="26"/>
    </row>
    <row r="5882" spans="1:5" x14ac:dyDescent="0.15">
      <c r="A5882" s="2"/>
      <c r="B5882" s="31"/>
      <c r="C5882" s="2"/>
      <c r="D5882" s="2"/>
      <c r="E5882" s="26"/>
    </row>
    <row r="5883" spans="1:5" x14ac:dyDescent="0.15">
      <c r="A5883" s="2"/>
      <c r="B5883" s="31"/>
      <c r="C5883" s="2"/>
      <c r="D5883" s="2"/>
      <c r="E5883" s="26"/>
    </row>
    <row r="5884" spans="1:5" x14ac:dyDescent="0.15">
      <c r="A5884" s="2"/>
      <c r="B5884" s="31"/>
      <c r="C5884" s="2"/>
      <c r="D5884" s="2"/>
      <c r="E5884" s="26"/>
    </row>
    <row r="5885" spans="1:5" x14ac:dyDescent="0.15">
      <c r="A5885" s="2"/>
      <c r="B5885" s="31"/>
      <c r="C5885" s="2"/>
      <c r="D5885" s="2"/>
      <c r="E5885" s="26"/>
    </row>
    <row r="5886" spans="1:5" x14ac:dyDescent="0.15">
      <c r="A5886" s="2"/>
      <c r="B5886" s="31"/>
      <c r="C5886" s="2"/>
      <c r="D5886" s="2"/>
      <c r="E5886" s="26"/>
    </row>
    <row r="5887" spans="1:5" x14ac:dyDescent="0.15">
      <c r="A5887" s="2"/>
      <c r="B5887" s="31"/>
      <c r="C5887" s="2"/>
      <c r="D5887" s="2"/>
      <c r="E5887" s="26"/>
    </row>
    <row r="5888" spans="1:5" x14ac:dyDescent="0.15">
      <c r="A5888" s="2"/>
      <c r="B5888" s="31"/>
      <c r="C5888" s="2"/>
      <c r="D5888" s="2"/>
      <c r="E5888" s="26"/>
    </row>
    <row r="5889" spans="1:5" x14ac:dyDescent="0.15">
      <c r="A5889" s="2"/>
      <c r="B5889" s="31"/>
      <c r="C5889" s="2"/>
      <c r="D5889" s="2"/>
      <c r="E5889" s="26"/>
    </row>
    <row r="5890" spans="1:5" x14ac:dyDescent="0.15">
      <c r="A5890" s="2"/>
      <c r="B5890" s="31"/>
      <c r="C5890" s="2"/>
      <c r="D5890" s="2"/>
      <c r="E5890" s="26"/>
    </row>
    <row r="5891" spans="1:5" x14ac:dyDescent="0.15">
      <c r="A5891" s="2"/>
      <c r="B5891" s="31"/>
      <c r="C5891" s="2"/>
      <c r="D5891" s="2"/>
      <c r="E5891" s="26"/>
    </row>
    <row r="5892" spans="1:5" x14ac:dyDescent="0.15">
      <c r="A5892" s="2"/>
      <c r="B5892" s="31"/>
      <c r="C5892" s="2"/>
      <c r="D5892" s="2"/>
      <c r="E5892" s="26"/>
    </row>
    <row r="5893" spans="1:5" x14ac:dyDescent="0.15">
      <c r="A5893" s="2"/>
      <c r="B5893" s="31"/>
      <c r="C5893" s="2"/>
      <c r="D5893" s="2"/>
      <c r="E5893" s="26"/>
    </row>
    <row r="5894" spans="1:5" x14ac:dyDescent="0.15">
      <c r="A5894" s="2"/>
      <c r="B5894" s="31"/>
      <c r="C5894" s="2"/>
      <c r="D5894" s="2"/>
      <c r="E5894" s="26"/>
    </row>
    <row r="5895" spans="1:5" x14ac:dyDescent="0.15">
      <c r="A5895" s="2"/>
      <c r="B5895" s="31"/>
      <c r="C5895" s="2"/>
      <c r="D5895" s="2"/>
      <c r="E5895" s="26"/>
    </row>
    <row r="5896" spans="1:5" x14ac:dyDescent="0.15">
      <c r="A5896" s="2"/>
      <c r="B5896" s="31"/>
      <c r="C5896" s="2"/>
      <c r="D5896" s="2"/>
      <c r="E5896" s="26"/>
    </row>
    <row r="5897" spans="1:5" x14ac:dyDescent="0.15">
      <c r="A5897" s="2"/>
      <c r="B5897" s="31"/>
      <c r="C5897" s="2"/>
      <c r="D5897" s="2"/>
      <c r="E5897" s="26"/>
    </row>
    <row r="5898" spans="1:5" x14ac:dyDescent="0.15">
      <c r="A5898" s="2"/>
      <c r="B5898" s="31"/>
      <c r="C5898" s="2"/>
      <c r="D5898" s="2"/>
      <c r="E5898" s="26"/>
    </row>
    <row r="5899" spans="1:5" x14ac:dyDescent="0.15">
      <c r="A5899" s="2"/>
      <c r="B5899" s="31"/>
      <c r="C5899" s="2"/>
      <c r="D5899" s="2"/>
      <c r="E5899" s="26"/>
    </row>
    <row r="5900" spans="1:5" x14ac:dyDescent="0.15">
      <c r="A5900" s="2"/>
      <c r="B5900" s="31"/>
      <c r="C5900" s="2"/>
      <c r="D5900" s="2"/>
      <c r="E5900" s="26"/>
    </row>
    <row r="5901" spans="1:5" x14ac:dyDescent="0.15">
      <c r="A5901" s="2"/>
      <c r="B5901" s="31"/>
      <c r="C5901" s="2"/>
      <c r="D5901" s="2"/>
      <c r="E5901" s="26"/>
    </row>
    <row r="5902" spans="1:5" x14ac:dyDescent="0.15">
      <c r="A5902" s="2"/>
      <c r="B5902" s="31"/>
      <c r="C5902" s="2"/>
      <c r="D5902" s="2"/>
      <c r="E5902" s="26"/>
    </row>
    <row r="5903" spans="1:5" x14ac:dyDescent="0.15">
      <c r="A5903" s="2"/>
      <c r="B5903" s="31"/>
      <c r="C5903" s="2"/>
      <c r="D5903" s="2"/>
      <c r="E5903" s="26"/>
    </row>
    <row r="5904" spans="1:5" x14ac:dyDescent="0.15">
      <c r="A5904" s="2"/>
      <c r="B5904" s="31"/>
      <c r="C5904" s="2"/>
      <c r="D5904" s="2"/>
      <c r="E5904" s="26"/>
    </row>
    <row r="5905" spans="1:5" x14ac:dyDescent="0.15">
      <c r="A5905" s="2"/>
      <c r="B5905" s="31"/>
      <c r="C5905" s="2"/>
      <c r="D5905" s="2"/>
      <c r="E5905" s="26"/>
    </row>
    <row r="5906" spans="1:5" x14ac:dyDescent="0.15">
      <c r="A5906" s="2"/>
      <c r="B5906" s="31"/>
      <c r="C5906" s="2"/>
      <c r="D5906" s="2"/>
      <c r="E5906" s="26"/>
    </row>
    <row r="5907" spans="1:5" x14ac:dyDescent="0.15">
      <c r="A5907" s="2"/>
      <c r="B5907" s="31"/>
      <c r="C5907" s="2"/>
      <c r="D5907" s="2"/>
      <c r="E5907" s="26"/>
    </row>
    <row r="5908" spans="1:5" x14ac:dyDescent="0.15">
      <c r="A5908" s="2"/>
      <c r="B5908" s="31"/>
      <c r="C5908" s="2"/>
      <c r="D5908" s="2"/>
      <c r="E5908" s="26"/>
    </row>
    <row r="5909" spans="1:5" x14ac:dyDescent="0.15">
      <c r="A5909" s="2"/>
      <c r="B5909" s="31"/>
      <c r="C5909" s="2"/>
      <c r="D5909" s="2"/>
      <c r="E5909" s="26"/>
    </row>
    <row r="5910" spans="1:5" x14ac:dyDescent="0.15">
      <c r="A5910" s="2"/>
      <c r="B5910" s="31"/>
      <c r="C5910" s="2"/>
      <c r="D5910" s="2"/>
      <c r="E5910" s="26"/>
    </row>
    <row r="5911" spans="1:5" x14ac:dyDescent="0.15">
      <c r="A5911" s="2"/>
      <c r="B5911" s="31"/>
      <c r="C5911" s="2"/>
      <c r="D5911" s="2"/>
      <c r="E5911" s="26"/>
    </row>
    <row r="5912" spans="1:5" x14ac:dyDescent="0.15">
      <c r="A5912" s="2"/>
      <c r="B5912" s="31"/>
      <c r="C5912" s="2"/>
      <c r="D5912" s="2"/>
      <c r="E5912" s="26"/>
    </row>
    <row r="5913" spans="1:5" x14ac:dyDescent="0.15">
      <c r="A5913" s="2"/>
      <c r="B5913" s="31"/>
      <c r="C5913" s="2"/>
      <c r="D5913" s="2"/>
      <c r="E5913" s="26"/>
    </row>
    <row r="5914" spans="1:5" x14ac:dyDescent="0.15">
      <c r="A5914" s="2"/>
      <c r="B5914" s="31"/>
      <c r="C5914" s="2"/>
      <c r="D5914" s="2"/>
      <c r="E5914" s="26"/>
    </row>
    <row r="5915" spans="1:5" x14ac:dyDescent="0.15">
      <c r="A5915" s="2"/>
      <c r="B5915" s="31"/>
      <c r="C5915" s="2"/>
      <c r="D5915" s="2"/>
      <c r="E5915" s="26"/>
    </row>
    <row r="5916" spans="1:5" x14ac:dyDescent="0.15">
      <c r="A5916" s="2"/>
      <c r="B5916" s="31"/>
      <c r="C5916" s="2"/>
      <c r="D5916" s="2"/>
      <c r="E5916" s="26"/>
    </row>
    <row r="5917" spans="1:5" x14ac:dyDescent="0.15">
      <c r="A5917" s="2"/>
      <c r="B5917" s="31"/>
      <c r="C5917" s="2"/>
      <c r="D5917" s="2"/>
      <c r="E5917" s="26"/>
    </row>
    <row r="5918" spans="1:5" x14ac:dyDescent="0.15">
      <c r="A5918" s="2"/>
      <c r="B5918" s="31"/>
      <c r="C5918" s="2"/>
      <c r="D5918" s="2"/>
      <c r="E5918" s="26"/>
    </row>
    <row r="5919" spans="1:5" x14ac:dyDescent="0.15">
      <c r="A5919" s="2"/>
      <c r="B5919" s="31"/>
      <c r="C5919" s="2"/>
      <c r="D5919" s="2"/>
      <c r="E5919" s="26"/>
    </row>
    <row r="5920" spans="1:5" x14ac:dyDescent="0.15">
      <c r="A5920" s="2"/>
      <c r="B5920" s="31"/>
      <c r="C5920" s="2"/>
      <c r="D5920" s="2"/>
      <c r="E5920" s="26"/>
    </row>
    <row r="5921" spans="1:5" x14ac:dyDescent="0.15">
      <c r="A5921" s="2"/>
      <c r="B5921" s="31"/>
      <c r="C5921" s="2"/>
      <c r="D5921" s="2"/>
      <c r="E5921" s="26"/>
    </row>
    <row r="5922" spans="1:5" x14ac:dyDescent="0.15">
      <c r="A5922" s="2"/>
      <c r="B5922" s="31"/>
      <c r="C5922" s="2"/>
      <c r="D5922" s="2"/>
      <c r="E5922" s="26"/>
    </row>
    <row r="5923" spans="1:5" x14ac:dyDescent="0.15">
      <c r="A5923" s="2"/>
      <c r="B5923" s="31"/>
      <c r="C5923" s="2"/>
      <c r="D5923" s="2"/>
      <c r="E5923" s="26"/>
    </row>
    <row r="5924" spans="1:5" x14ac:dyDescent="0.15">
      <c r="A5924" s="2"/>
      <c r="B5924" s="31"/>
      <c r="C5924" s="2"/>
      <c r="D5924" s="2"/>
      <c r="E5924" s="26"/>
    </row>
    <row r="5925" spans="1:5" x14ac:dyDescent="0.15">
      <c r="A5925" s="2"/>
      <c r="B5925" s="31"/>
      <c r="C5925" s="2"/>
      <c r="D5925" s="2"/>
      <c r="E5925" s="26"/>
    </row>
    <row r="5926" spans="1:5" x14ac:dyDescent="0.15">
      <c r="A5926" s="2"/>
      <c r="B5926" s="31"/>
      <c r="C5926" s="2"/>
      <c r="D5926" s="2"/>
      <c r="E5926" s="26"/>
    </row>
    <row r="5927" spans="1:5" x14ac:dyDescent="0.15">
      <c r="A5927" s="2"/>
      <c r="B5927" s="31"/>
      <c r="C5927" s="2"/>
      <c r="D5927" s="2"/>
      <c r="E5927" s="26"/>
    </row>
    <row r="5928" spans="1:5" x14ac:dyDescent="0.15">
      <c r="A5928" s="2"/>
      <c r="B5928" s="31"/>
      <c r="C5928" s="2"/>
      <c r="D5928" s="2"/>
      <c r="E5928" s="26"/>
    </row>
    <row r="5929" spans="1:5" x14ac:dyDescent="0.15">
      <c r="A5929" s="2"/>
      <c r="B5929" s="31"/>
      <c r="C5929" s="2"/>
      <c r="D5929" s="2"/>
      <c r="E5929" s="26"/>
    </row>
    <row r="5930" spans="1:5" x14ac:dyDescent="0.15">
      <c r="A5930" s="2"/>
      <c r="B5930" s="31"/>
      <c r="C5930" s="2"/>
      <c r="D5930" s="2"/>
      <c r="E5930" s="26"/>
    </row>
    <row r="5931" spans="1:5" x14ac:dyDescent="0.15">
      <c r="A5931" s="2"/>
      <c r="B5931" s="31"/>
      <c r="C5931" s="2"/>
      <c r="D5931" s="2"/>
      <c r="E5931" s="26"/>
    </row>
    <row r="5932" spans="1:5" x14ac:dyDescent="0.15">
      <c r="A5932" s="2"/>
      <c r="B5932" s="31"/>
      <c r="C5932" s="2"/>
      <c r="D5932" s="2"/>
      <c r="E5932" s="26"/>
    </row>
    <row r="5933" spans="1:5" x14ac:dyDescent="0.15">
      <c r="A5933" s="2"/>
      <c r="B5933" s="31"/>
      <c r="C5933" s="2"/>
      <c r="D5933" s="2"/>
      <c r="E5933" s="26"/>
    </row>
    <row r="5934" spans="1:5" x14ac:dyDescent="0.15">
      <c r="A5934" s="2"/>
      <c r="B5934" s="31"/>
      <c r="C5934" s="2"/>
      <c r="D5934" s="2"/>
      <c r="E5934" s="26"/>
    </row>
    <row r="5935" spans="1:5" x14ac:dyDescent="0.15">
      <c r="A5935" s="2"/>
      <c r="B5935" s="31"/>
      <c r="C5935" s="2"/>
      <c r="D5935" s="2"/>
      <c r="E5935" s="26"/>
    </row>
    <row r="5936" spans="1:5" x14ac:dyDescent="0.15">
      <c r="A5936" s="2"/>
      <c r="B5936" s="31"/>
      <c r="C5936" s="2"/>
      <c r="D5936" s="2"/>
      <c r="E5936" s="26"/>
    </row>
    <row r="5937" spans="1:5" x14ac:dyDescent="0.15">
      <c r="A5937" s="2"/>
      <c r="B5937" s="31"/>
      <c r="C5937" s="2"/>
      <c r="D5937" s="2"/>
      <c r="E5937" s="26"/>
    </row>
    <row r="5938" spans="1:5" x14ac:dyDescent="0.15">
      <c r="A5938" s="2"/>
      <c r="B5938" s="31"/>
      <c r="C5938" s="2"/>
      <c r="D5938" s="2"/>
      <c r="E5938" s="26"/>
    </row>
    <row r="5939" spans="1:5" x14ac:dyDescent="0.15">
      <c r="A5939" s="2"/>
      <c r="B5939" s="31"/>
      <c r="C5939" s="2"/>
      <c r="D5939" s="2"/>
      <c r="E5939" s="26"/>
    </row>
    <row r="5940" spans="1:5" x14ac:dyDescent="0.15">
      <c r="A5940" s="2"/>
      <c r="B5940" s="31"/>
      <c r="C5940" s="2"/>
      <c r="D5940" s="2"/>
      <c r="E5940" s="26"/>
    </row>
    <row r="5941" spans="1:5" x14ac:dyDescent="0.15">
      <c r="A5941" s="2"/>
      <c r="B5941" s="31"/>
      <c r="C5941" s="2"/>
      <c r="D5941" s="2"/>
      <c r="E5941" s="26"/>
    </row>
    <row r="5942" spans="1:5" x14ac:dyDescent="0.15">
      <c r="A5942" s="2"/>
      <c r="B5942" s="31"/>
      <c r="C5942" s="2"/>
      <c r="D5942" s="2"/>
      <c r="E5942" s="26"/>
    </row>
    <row r="5943" spans="1:5" x14ac:dyDescent="0.15">
      <c r="A5943" s="2"/>
      <c r="B5943" s="31"/>
      <c r="C5943" s="2"/>
      <c r="D5943" s="2"/>
      <c r="E5943" s="26"/>
    </row>
    <row r="5944" spans="1:5" x14ac:dyDescent="0.15">
      <c r="A5944" s="2"/>
      <c r="B5944" s="31"/>
      <c r="C5944" s="2"/>
      <c r="D5944" s="2"/>
      <c r="E5944" s="26"/>
    </row>
    <row r="5945" spans="1:5" x14ac:dyDescent="0.15">
      <c r="A5945" s="2"/>
      <c r="B5945" s="31"/>
      <c r="C5945" s="2"/>
      <c r="D5945" s="2"/>
      <c r="E5945" s="26"/>
    </row>
    <row r="5946" spans="1:5" x14ac:dyDescent="0.15">
      <c r="A5946" s="2"/>
      <c r="B5946" s="31"/>
      <c r="C5946" s="2"/>
      <c r="D5946" s="2"/>
      <c r="E5946" s="26"/>
    </row>
    <row r="5947" spans="1:5" x14ac:dyDescent="0.15">
      <c r="A5947" s="2"/>
      <c r="B5947" s="31"/>
      <c r="C5947" s="2"/>
      <c r="D5947" s="2"/>
      <c r="E5947" s="26"/>
    </row>
    <row r="5948" spans="1:5" x14ac:dyDescent="0.15">
      <c r="A5948" s="2"/>
      <c r="B5948" s="31"/>
      <c r="C5948" s="2"/>
      <c r="D5948" s="2"/>
      <c r="E5948" s="26"/>
    </row>
    <row r="5949" spans="1:5" x14ac:dyDescent="0.15">
      <c r="A5949" s="2"/>
      <c r="B5949" s="31"/>
      <c r="C5949" s="2"/>
      <c r="D5949" s="2"/>
      <c r="E5949" s="26"/>
    </row>
    <row r="5950" spans="1:5" x14ac:dyDescent="0.15">
      <c r="A5950" s="2"/>
      <c r="B5950" s="31"/>
      <c r="C5950" s="2"/>
      <c r="D5950" s="2"/>
      <c r="E5950" s="26"/>
    </row>
    <row r="5951" spans="1:5" x14ac:dyDescent="0.15">
      <c r="A5951" s="2"/>
      <c r="B5951" s="31"/>
      <c r="C5951" s="2"/>
      <c r="D5951" s="2"/>
      <c r="E5951" s="26"/>
    </row>
    <row r="5952" spans="1:5" x14ac:dyDescent="0.15">
      <c r="A5952" s="2"/>
      <c r="B5952" s="31"/>
      <c r="C5952" s="2"/>
      <c r="D5952" s="2"/>
      <c r="E5952" s="26"/>
    </row>
    <row r="5953" spans="1:5" x14ac:dyDescent="0.15">
      <c r="A5953" s="2"/>
      <c r="B5953" s="31"/>
      <c r="C5953" s="2"/>
      <c r="D5953" s="2"/>
      <c r="E5953" s="26"/>
    </row>
    <row r="5954" spans="1:5" x14ac:dyDescent="0.15">
      <c r="A5954" s="2"/>
      <c r="B5954" s="31"/>
      <c r="C5954" s="2"/>
      <c r="D5954" s="2"/>
      <c r="E5954" s="26"/>
    </row>
    <row r="5955" spans="1:5" x14ac:dyDescent="0.15">
      <c r="A5955" s="2"/>
      <c r="B5955" s="31"/>
      <c r="C5955" s="2"/>
      <c r="D5955" s="2"/>
      <c r="E5955" s="26"/>
    </row>
    <row r="5956" spans="1:5" x14ac:dyDescent="0.15">
      <c r="A5956" s="2"/>
      <c r="B5956" s="31"/>
      <c r="C5956" s="2"/>
      <c r="D5956" s="2"/>
      <c r="E5956" s="26"/>
    </row>
    <row r="5957" spans="1:5" x14ac:dyDescent="0.15">
      <c r="A5957" s="2"/>
      <c r="B5957" s="31"/>
      <c r="C5957" s="2"/>
      <c r="D5957" s="2"/>
      <c r="E5957" s="26"/>
    </row>
    <row r="5958" spans="1:5" x14ac:dyDescent="0.15">
      <c r="A5958" s="2"/>
      <c r="B5958" s="31"/>
      <c r="C5958" s="2"/>
      <c r="D5958" s="2"/>
      <c r="E5958" s="26"/>
    </row>
    <row r="5959" spans="1:5" x14ac:dyDescent="0.15">
      <c r="A5959" s="2"/>
      <c r="B5959" s="31"/>
      <c r="C5959" s="2"/>
      <c r="D5959" s="2"/>
      <c r="E5959" s="26"/>
    </row>
    <row r="5960" spans="1:5" x14ac:dyDescent="0.15">
      <c r="A5960" s="2"/>
      <c r="B5960" s="31"/>
      <c r="C5960" s="2"/>
      <c r="D5960" s="2"/>
      <c r="E5960" s="26"/>
    </row>
    <row r="5961" spans="1:5" x14ac:dyDescent="0.15">
      <c r="A5961" s="2"/>
      <c r="B5961" s="31"/>
      <c r="C5961" s="2"/>
      <c r="D5961" s="2"/>
      <c r="E5961" s="26"/>
    </row>
    <row r="5962" spans="1:5" x14ac:dyDescent="0.15">
      <c r="A5962" s="2"/>
      <c r="B5962" s="31"/>
      <c r="C5962" s="2"/>
      <c r="D5962" s="2"/>
      <c r="E5962" s="26"/>
    </row>
    <row r="5963" spans="1:5" x14ac:dyDescent="0.15">
      <c r="A5963" s="2"/>
      <c r="B5963" s="31"/>
      <c r="C5963" s="2"/>
      <c r="D5963" s="2"/>
      <c r="E5963" s="26"/>
    </row>
    <row r="5964" spans="1:5" x14ac:dyDescent="0.15">
      <c r="A5964" s="2"/>
      <c r="B5964" s="31"/>
      <c r="C5964" s="2"/>
      <c r="D5964" s="2"/>
      <c r="E5964" s="26"/>
    </row>
    <row r="5965" spans="1:5" x14ac:dyDescent="0.15">
      <c r="A5965" s="2"/>
      <c r="B5965" s="31"/>
      <c r="C5965" s="2"/>
      <c r="D5965" s="2"/>
      <c r="E5965" s="26"/>
    </row>
    <row r="5966" spans="1:5" x14ac:dyDescent="0.15">
      <c r="A5966" s="2"/>
      <c r="B5966" s="31"/>
      <c r="C5966" s="2"/>
      <c r="D5966" s="2"/>
      <c r="E5966" s="26"/>
    </row>
    <row r="5967" spans="1:5" x14ac:dyDescent="0.15">
      <c r="A5967" s="2"/>
      <c r="B5967" s="31"/>
      <c r="C5967" s="2"/>
      <c r="D5967" s="2"/>
      <c r="E5967" s="26"/>
    </row>
    <row r="5968" spans="1:5" x14ac:dyDescent="0.15">
      <c r="A5968" s="2"/>
      <c r="B5968" s="31"/>
      <c r="C5968" s="2"/>
      <c r="D5968" s="2"/>
      <c r="E5968" s="26"/>
    </row>
    <row r="5969" spans="1:5" x14ac:dyDescent="0.15">
      <c r="A5969" s="2"/>
      <c r="B5969" s="31"/>
      <c r="C5969" s="2"/>
      <c r="D5969" s="2"/>
      <c r="E5969" s="26"/>
    </row>
    <row r="5970" spans="1:5" x14ac:dyDescent="0.15">
      <c r="A5970" s="2"/>
      <c r="B5970" s="31"/>
      <c r="C5970" s="2"/>
      <c r="D5970" s="2"/>
      <c r="E5970" s="26"/>
    </row>
    <row r="5971" spans="1:5" x14ac:dyDescent="0.15">
      <c r="A5971" s="2"/>
      <c r="B5971" s="31"/>
      <c r="C5971" s="2"/>
      <c r="D5971" s="2"/>
      <c r="E5971" s="26"/>
    </row>
    <row r="5972" spans="1:5" x14ac:dyDescent="0.15">
      <c r="A5972" s="2"/>
      <c r="B5972" s="31"/>
      <c r="C5972" s="2"/>
      <c r="D5972" s="2"/>
      <c r="E5972" s="26"/>
    </row>
    <row r="5973" spans="1:5" x14ac:dyDescent="0.15">
      <c r="A5973" s="2"/>
      <c r="B5973" s="31"/>
      <c r="C5973" s="2"/>
      <c r="D5973" s="2"/>
      <c r="E5973" s="26"/>
    </row>
    <row r="5974" spans="1:5" x14ac:dyDescent="0.15">
      <c r="A5974" s="2"/>
      <c r="B5974" s="31"/>
      <c r="C5974" s="2"/>
      <c r="D5974" s="2"/>
      <c r="E5974" s="26"/>
    </row>
    <row r="5975" spans="1:5" x14ac:dyDescent="0.15">
      <c r="A5975" s="2"/>
      <c r="B5975" s="31"/>
      <c r="C5975" s="2"/>
      <c r="D5975" s="2"/>
      <c r="E5975" s="26"/>
    </row>
    <row r="5976" spans="1:5" x14ac:dyDescent="0.15">
      <c r="A5976" s="2"/>
      <c r="B5976" s="31"/>
      <c r="C5976" s="2"/>
      <c r="D5976" s="2"/>
      <c r="E5976" s="26"/>
    </row>
    <row r="5977" spans="1:5" x14ac:dyDescent="0.15">
      <c r="A5977" s="2"/>
      <c r="B5977" s="31"/>
      <c r="C5977" s="2"/>
      <c r="D5977" s="2"/>
      <c r="E5977" s="26"/>
    </row>
    <row r="5978" spans="1:5" x14ac:dyDescent="0.15">
      <c r="A5978" s="2"/>
      <c r="B5978" s="31"/>
      <c r="C5978" s="2"/>
      <c r="D5978" s="2"/>
      <c r="E5978" s="26"/>
    </row>
    <row r="5979" spans="1:5" x14ac:dyDescent="0.15">
      <c r="A5979" s="2"/>
      <c r="B5979" s="31"/>
      <c r="C5979" s="2"/>
      <c r="D5979" s="2"/>
      <c r="E5979" s="26"/>
    </row>
    <row r="5980" spans="1:5" x14ac:dyDescent="0.15">
      <c r="A5980" s="2"/>
      <c r="B5980" s="31"/>
      <c r="C5980" s="2"/>
      <c r="D5980" s="2"/>
      <c r="E5980" s="26"/>
    </row>
    <row r="5981" spans="1:5" x14ac:dyDescent="0.15">
      <c r="A5981" s="2"/>
      <c r="B5981" s="31"/>
      <c r="C5981" s="2"/>
      <c r="D5981" s="2"/>
      <c r="E5981" s="26"/>
    </row>
    <row r="5982" spans="1:5" x14ac:dyDescent="0.15">
      <c r="A5982" s="2"/>
      <c r="B5982" s="31"/>
      <c r="C5982" s="2"/>
      <c r="D5982" s="2"/>
      <c r="E5982" s="26"/>
    </row>
    <row r="5983" spans="1:5" x14ac:dyDescent="0.15">
      <c r="A5983" s="2"/>
      <c r="B5983" s="31"/>
      <c r="C5983" s="2"/>
      <c r="D5983" s="2"/>
      <c r="E5983" s="26"/>
    </row>
    <row r="5984" spans="1:5" x14ac:dyDescent="0.15">
      <c r="A5984" s="2"/>
      <c r="B5984" s="31"/>
      <c r="C5984" s="2"/>
      <c r="D5984" s="2"/>
      <c r="E5984" s="26"/>
    </row>
    <row r="5985" spans="1:5" x14ac:dyDescent="0.15">
      <c r="A5985" s="2"/>
      <c r="B5985" s="31"/>
      <c r="C5985" s="2"/>
      <c r="D5985" s="2"/>
      <c r="E5985" s="26"/>
    </row>
    <row r="5986" spans="1:5" x14ac:dyDescent="0.15">
      <c r="A5986" s="2"/>
      <c r="B5986" s="31"/>
      <c r="C5986" s="2"/>
      <c r="D5986" s="2"/>
      <c r="E5986" s="26"/>
    </row>
    <row r="5987" spans="1:5" x14ac:dyDescent="0.15">
      <c r="A5987" s="2"/>
      <c r="B5987" s="31"/>
      <c r="C5987" s="2"/>
      <c r="D5987" s="2"/>
      <c r="E5987" s="26"/>
    </row>
    <row r="5988" spans="1:5" x14ac:dyDescent="0.15">
      <c r="A5988" s="2"/>
      <c r="B5988" s="31"/>
      <c r="C5988" s="2"/>
      <c r="D5988" s="2"/>
      <c r="E5988" s="26"/>
    </row>
    <row r="5989" spans="1:5" x14ac:dyDescent="0.15">
      <c r="A5989" s="2"/>
      <c r="B5989" s="31"/>
      <c r="C5989" s="2"/>
      <c r="D5989" s="2"/>
      <c r="E5989" s="26"/>
    </row>
    <row r="5990" spans="1:5" x14ac:dyDescent="0.15">
      <c r="A5990" s="2"/>
      <c r="B5990" s="31"/>
      <c r="C5990" s="2"/>
      <c r="D5990" s="2"/>
      <c r="E5990" s="26"/>
    </row>
    <row r="5991" spans="1:5" x14ac:dyDescent="0.15">
      <c r="A5991" s="2"/>
      <c r="B5991" s="31"/>
      <c r="C5991" s="2"/>
      <c r="D5991" s="2"/>
      <c r="E5991" s="26"/>
    </row>
    <row r="5992" spans="1:5" x14ac:dyDescent="0.15">
      <c r="A5992" s="2"/>
      <c r="B5992" s="31"/>
      <c r="C5992" s="2"/>
      <c r="D5992" s="2"/>
      <c r="E5992" s="26"/>
    </row>
    <row r="5993" spans="1:5" x14ac:dyDescent="0.15">
      <c r="A5993" s="2"/>
      <c r="B5993" s="31"/>
      <c r="C5993" s="2"/>
      <c r="D5993" s="2"/>
      <c r="E5993" s="26"/>
    </row>
    <row r="5994" spans="1:5" x14ac:dyDescent="0.15">
      <c r="A5994" s="2"/>
      <c r="B5994" s="31"/>
      <c r="C5994" s="2"/>
      <c r="D5994" s="2"/>
      <c r="E5994" s="26"/>
    </row>
    <row r="5995" spans="1:5" x14ac:dyDescent="0.15">
      <c r="A5995" s="2"/>
      <c r="B5995" s="31"/>
      <c r="C5995" s="2"/>
      <c r="D5995" s="2"/>
      <c r="E5995" s="26"/>
    </row>
    <row r="5996" spans="1:5" x14ac:dyDescent="0.15">
      <c r="A5996" s="2"/>
      <c r="B5996" s="31"/>
      <c r="C5996" s="2"/>
      <c r="D5996" s="2"/>
      <c r="E5996" s="26"/>
    </row>
    <row r="5997" spans="1:5" x14ac:dyDescent="0.15">
      <c r="A5997" s="2"/>
      <c r="B5997" s="31"/>
      <c r="C5997" s="2"/>
      <c r="D5997" s="2"/>
      <c r="E5997" s="26"/>
    </row>
    <row r="5998" spans="1:5" x14ac:dyDescent="0.15">
      <c r="A5998" s="2"/>
      <c r="B5998" s="31"/>
      <c r="C5998" s="2"/>
      <c r="D5998" s="2"/>
      <c r="E5998" s="26"/>
    </row>
    <row r="5999" spans="1:5" x14ac:dyDescent="0.15">
      <c r="A5999" s="2"/>
      <c r="B5999" s="31"/>
      <c r="C5999" s="2"/>
      <c r="D5999" s="2"/>
      <c r="E5999" s="26"/>
    </row>
    <row r="6000" spans="1:5" x14ac:dyDescent="0.15">
      <c r="A6000" s="2"/>
      <c r="B6000" s="31"/>
      <c r="C6000" s="2"/>
      <c r="D6000" s="2"/>
      <c r="E6000" s="26"/>
    </row>
    <row r="6001" spans="1:5" x14ac:dyDescent="0.15">
      <c r="A6001" s="2"/>
      <c r="B6001" s="31"/>
      <c r="C6001" s="2"/>
      <c r="D6001" s="2"/>
      <c r="E6001" s="26"/>
    </row>
    <row r="6002" spans="1:5" x14ac:dyDescent="0.15">
      <c r="A6002" s="2"/>
      <c r="B6002" s="31"/>
      <c r="C6002" s="2"/>
      <c r="D6002" s="2"/>
      <c r="E6002" s="26"/>
    </row>
    <row r="6003" spans="1:5" x14ac:dyDescent="0.15">
      <c r="A6003" s="2"/>
      <c r="B6003" s="31"/>
      <c r="C6003" s="2"/>
      <c r="D6003" s="2"/>
      <c r="E6003" s="26"/>
    </row>
    <row r="6004" spans="1:5" x14ac:dyDescent="0.15">
      <c r="A6004" s="2"/>
      <c r="B6004" s="31"/>
      <c r="C6004" s="2"/>
      <c r="D6004" s="2"/>
      <c r="E6004" s="26"/>
    </row>
    <row r="6005" spans="1:5" x14ac:dyDescent="0.15">
      <c r="A6005" s="2"/>
      <c r="B6005" s="31"/>
      <c r="C6005" s="2"/>
      <c r="D6005" s="2"/>
      <c r="E6005" s="26"/>
    </row>
    <row r="6006" spans="1:5" x14ac:dyDescent="0.15">
      <c r="A6006" s="2"/>
      <c r="B6006" s="31"/>
      <c r="C6006" s="2"/>
      <c r="D6006" s="2"/>
      <c r="E6006" s="26"/>
    </row>
    <row r="6007" spans="1:5" x14ac:dyDescent="0.15">
      <c r="A6007" s="2"/>
      <c r="B6007" s="31"/>
      <c r="C6007" s="2"/>
      <c r="D6007" s="2"/>
      <c r="E6007" s="26"/>
    </row>
    <row r="6008" spans="1:5" x14ac:dyDescent="0.15">
      <c r="A6008" s="2"/>
      <c r="B6008" s="31"/>
      <c r="C6008" s="2"/>
      <c r="D6008" s="2"/>
      <c r="E6008" s="26"/>
    </row>
    <row r="6009" spans="1:5" x14ac:dyDescent="0.15">
      <c r="A6009" s="2"/>
      <c r="B6009" s="31"/>
      <c r="C6009" s="2"/>
      <c r="D6009" s="2"/>
      <c r="E6009" s="26"/>
    </row>
    <row r="6010" spans="1:5" x14ac:dyDescent="0.15">
      <c r="A6010" s="2"/>
      <c r="B6010" s="31"/>
      <c r="C6010" s="2"/>
      <c r="D6010" s="2"/>
      <c r="E6010" s="26"/>
    </row>
    <row r="6011" spans="1:5" x14ac:dyDescent="0.15">
      <c r="A6011" s="2"/>
      <c r="B6011" s="31"/>
      <c r="C6011" s="2"/>
      <c r="D6011" s="2"/>
      <c r="E6011" s="26"/>
    </row>
    <row r="6012" spans="1:5" x14ac:dyDescent="0.15">
      <c r="A6012" s="2"/>
      <c r="B6012" s="31"/>
      <c r="C6012" s="2"/>
      <c r="D6012" s="2"/>
      <c r="E6012" s="26"/>
    </row>
    <row r="6013" spans="1:5" x14ac:dyDescent="0.15">
      <c r="A6013" s="2"/>
      <c r="B6013" s="31"/>
      <c r="C6013" s="2"/>
      <c r="D6013" s="2"/>
      <c r="E6013" s="26"/>
    </row>
    <row r="6014" spans="1:5" x14ac:dyDescent="0.15">
      <c r="A6014" s="2"/>
      <c r="B6014" s="31"/>
      <c r="C6014" s="2"/>
      <c r="D6014" s="2"/>
      <c r="E6014" s="26"/>
    </row>
    <row r="6015" spans="1:5" x14ac:dyDescent="0.15">
      <c r="A6015" s="2"/>
      <c r="B6015" s="31"/>
      <c r="C6015" s="2"/>
      <c r="D6015" s="2"/>
      <c r="E6015" s="26"/>
    </row>
    <row r="6016" spans="1:5" x14ac:dyDescent="0.15">
      <c r="A6016" s="2"/>
      <c r="B6016" s="31"/>
      <c r="C6016" s="2"/>
      <c r="D6016" s="2"/>
      <c r="E6016" s="26"/>
    </row>
    <row r="6017" spans="1:5" x14ac:dyDescent="0.15">
      <c r="A6017" s="2"/>
      <c r="B6017" s="31"/>
      <c r="C6017" s="2"/>
      <c r="D6017" s="2"/>
      <c r="E6017" s="26"/>
    </row>
    <row r="6018" spans="1:5" x14ac:dyDescent="0.15">
      <c r="A6018" s="2"/>
      <c r="B6018" s="31"/>
      <c r="C6018" s="2"/>
      <c r="D6018" s="2"/>
      <c r="E6018" s="26"/>
    </row>
    <row r="6019" spans="1:5" x14ac:dyDescent="0.15">
      <c r="A6019" s="2"/>
      <c r="B6019" s="31"/>
      <c r="C6019" s="2"/>
      <c r="D6019" s="2"/>
      <c r="E6019" s="26"/>
    </row>
    <row r="6020" spans="1:5" x14ac:dyDescent="0.15">
      <c r="A6020" s="2"/>
      <c r="B6020" s="31"/>
      <c r="C6020" s="2"/>
      <c r="D6020" s="2"/>
      <c r="E6020" s="26"/>
    </row>
    <row r="6021" spans="1:5" x14ac:dyDescent="0.15">
      <c r="A6021" s="2"/>
      <c r="B6021" s="31"/>
      <c r="C6021" s="2"/>
      <c r="D6021" s="2"/>
      <c r="E6021" s="26"/>
    </row>
    <row r="6022" spans="1:5" x14ac:dyDescent="0.15">
      <c r="A6022" s="2"/>
      <c r="B6022" s="31"/>
      <c r="C6022" s="2"/>
      <c r="D6022" s="2"/>
      <c r="E6022" s="26"/>
    </row>
    <row r="6023" spans="1:5" x14ac:dyDescent="0.15">
      <c r="A6023" s="2"/>
      <c r="B6023" s="31"/>
      <c r="C6023" s="2"/>
      <c r="D6023" s="2"/>
      <c r="E6023" s="26"/>
    </row>
    <row r="6024" spans="1:5" x14ac:dyDescent="0.15">
      <c r="A6024" s="2"/>
      <c r="B6024" s="31"/>
      <c r="C6024" s="2"/>
      <c r="D6024" s="2"/>
      <c r="E6024" s="26"/>
    </row>
    <row r="6025" spans="1:5" x14ac:dyDescent="0.15">
      <c r="A6025" s="2"/>
      <c r="B6025" s="31"/>
      <c r="C6025" s="2"/>
      <c r="D6025" s="2"/>
      <c r="E6025" s="26"/>
    </row>
    <row r="6026" spans="1:5" x14ac:dyDescent="0.15">
      <c r="A6026" s="2"/>
      <c r="B6026" s="31"/>
      <c r="C6026" s="2"/>
      <c r="D6026" s="2"/>
      <c r="E6026" s="26"/>
    </row>
    <row r="6027" spans="1:5" x14ac:dyDescent="0.15">
      <c r="A6027" s="2"/>
      <c r="B6027" s="31"/>
      <c r="C6027" s="2"/>
      <c r="D6027" s="2"/>
      <c r="E6027" s="26"/>
    </row>
    <row r="6028" spans="1:5" x14ac:dyDescent="0.15">
      <c r="A6028" s="2"/>
      <c r="B6028" s="31"/>
      <c r="C6028" s="2"/>
      <c r="D6028" s="2"/>
      <c r="E6028" s="26"/>
    </row>
    <row r="6029" spans="1:5" x14ac:dyDescent="0.15">
      <c r="A6029" s="2"/>
      <c r="B6029" s="31"/>
      <c r="C6029" s="2"/>
      <c r="D6029" s="2"/>
      <c r="E6029" s="26"/>
    </row>
    <row r="6030" spans="1:5" x14ac:dyDescent="0.15">
      <c r="A6030" s="2"/>
      <c r="B6030" s="31"/>
      <c r="C6030" s="2"/>
      <c r="D6030" s="2"/>
      <c r="E6030" s="26"/>
    </row>
    <row r="6031" spans="1:5" x14ac:dyDescent="0.15">
      <c r="A6031" s="2"/>
      <c r="B6031" s="31"/>
      <c r="C6031" s="2"/>
      <c r="D6031" s="2"/>
      <c r="E6031" s="26"/>
    </row>
    <row r="6032" spans="1:5" x14ac:dyDescent="0.15">
      <c r="A6032" s="2"/>
      <c r="B6032" s="31"/>
      <c r="C6032" s="2"/>
      <c r="D6032" s="2"/>
      <c r="E6032" s="26"/>
    </row>
    <row r="6033" spans="1:5" x14ac:dyDescent="0.15">
      <c r="A6033" s="2"/>
      <c r="B6033" s="31"/>
      <c r="C6033" s="2"/>
      <c r="D6033" s="2"/>
      <c r="E6033" s="26"/>
    </row>
    <row r="6034" spans="1:5" x14ac:dyDescent="0.15">
      <c r="A6034" s="2"/>
      <c r="B6034" s="31"/>
      <c r="C6034" s="2"/>
      <c r="D6034" s="2"/>
      <c r="E6034" s="26"/>
    </row>
    <row r="6035" spans="1:5" x14ac:dyDescent="0.15">
      <c r="A6035" s="2"/>
      <c r="B6035" s="31"/>
      <c r="C6035" s="2"/>
      <c r="D6035" s="2"/>
      <c r="E6035" s="26"/>
    </row>
    <row r="6036" spans="1:5" x14ac:dyDescent="0.15">
      <c r="A6036" s="2"/>
      <c r="B6036" s="31"/>
      <c r="C6036" s="2"/>
      <c r="D6036" s="2"/>
      <c r="E6036" s="26"/>
    </row>
    <row r="6037" spans="1:5" x14ac:dyDescent="0.15">
      <c r="A6037" s="2"/>
      <c r="B6037" s="31"/>
      <c r="C6037" s="2"/>
      <c r="D6037" s="2"/>
      <c r="E6037" s="26"/>
    </row>
    <row r="6038" spans="1:5" x14ac:dyDescent="0.15">
      <c r="A6038" s="2"/>
      <c r="B6038" s="31"/>
      <c r="C6038" s="2"/>
      <c r="D6038" s="2"/>
      <c r="E6038" s="26"/>
    </row>
    <row r="6039" spans="1:5" x14ac:dyDescent="0.15">
      <c r="A6039" s="2"/>
      <c r="B6039" s="31"/>
      <c r="C6039" s="2"/>
      <c r="D6039" s="2"/>
      <c r="E6039" s="26"/>
    </row>
    <row r="6040" spans="1:5" x14ac:dyDescent="0.15">
      <c r="A6040" s="2"/>
      <c r="B6040" s="31"/>
      <c r="C6040" s="2"/>
      <c r="D6040" s="2"/>
      <c r="E6040" s="26"/>
    </row>
    <row r="6041" spans="1:5" x14ac:dyDescent="0.15">
      <c r="A6041" s="2"/>
      <c r="B6041" s="31"/>
      <c r="C6041" s="2"/>
      <c r="D6041" s="2"/>
      <c r="E6041" s="26"/>
    </row>
    <row r="6042" spans="1:5" x14ac:dyDescent="0.15">
      <c r="A6042" s="2"/>
      <c r="B6042" s="31"/>
      <c r="C6042" s="2"/>
      <c r="D6042" s="2"/>
      <c r="E6042" s="26"/>
    </row>
    <row r="6043" spans="1:5" x14ac:dyDescent="0.15">
      <c r="A6043" s="2"/>
      <c r="B6043" s="31"/>
      <c r="C6043" s="2"/>
      <c r="D6043" s="2"/>
      <c r="E6043" s="26"/>
    </row>
    <row r="6044" spans="1:5" x14ac:dyDescent="0.15">
      <c r="A6044" s="2"/>
      <c r="B6044" s="31"/>
      <c r="C6044" s="2"/>
      <c r="D6044" s="2"/>
      <c r="E6044" s="26"/>
    </row>
    <row r="6045" spans="1:5" x14ac:dyDescent="0.15">
      <c r="A6045" s="2"/>
      <c r="B6045" s="31"/>
      <c r="C6045" s="2"/>
      <c r="D6045" s="2"/>
      <c r="E6045" s="26"/>
    </row>
    <row r="6046" spans="1:5" x14ac:dyDescent="0.15">
      <c r="A6046" s="2"/>
      <c r="B6046" s="31"/>
      <c r="C6046" s="2"/>
      <c r="D6046" s="2"/>
      <c r="E6046" s="26"/>
    </row>
    <row r="6047" spans="1:5" x14ac:dyDescent="0.15">
      <c r="A6047" s="2"/>
      <c r="B6047" s="31"/>
      <c r="C6047" s="2"/>
      <c r="D6047" s="2"/>
      <c r="E6047" s="26"/>
    </row>
    <row r="6048" spans="1:5" x14ac:dyDescent="0.15">
      <c r="A6048" s="2"/>
      <c r="B6048" s="31"/>
      <c r="C6048" s="2"/>
      <c r="D6048" s="2"/>
      <c r="E6048" s="26"/>
    </row>
    <row r="6049" spans="1:5" x14ac:dyDescent="0.15">
      <c r="A6049" s="2"/>
      <c r="B6049" s="31"/>
      <c r="C6049" s="2"/>
      <c r="D6049" s="2"/>
      <c r="E6049" s="26"/>
    </row>
    <row r="6050" spans="1:5" x14ac:dyDescent="0.15">
      <c r="A6050" s="2"/>
      <c r="B6050" s="31"/>
      <c r="C6050" s="2"/>
      <c r="D6050" s="2"/>
      <c r="E6050" s="26"/>
    </row>
    <row r="6051" spans="1:5" x14ac:dyDescent="0.15">
      <c r="A6051" s="2"/>
      <c r="B6051" s="31"/>
      <c r="C6051" s="2"/>
      <c r="D6051" s="2"/>
      <c r="E6051" s="26"/>
    </row>
    <row r="6052" spans="1:5" x14ac:dyDescent="0.15">
      <c r="A6052" s="2"/>
      <c r="B6052" s="31"/>
      <c r="C6052" s="2"/>
      <c r="D6052" s="2"/>
      <c r="E6052" s="26"/>
    </row>
    <row r="6053" spans="1:5" x14ac:dyDescent="0.15">
      <c r="A6053" s="2"/>
      <c r="B6053" s="31"/>
      <c r="C6053" s="2"/>
      <c r="D6053" s="2"/>
      <c r="E6053" s="26"/>
    </row>
    <row r="6054" spans="1:5" x14ac:dyDescent="0.15">
      <c r="A6054" s="2"/>
      <c r="B6054" s="31"/>
      <c r="C6054" s="2"/>
      <c r="D6054" s="2"/>
      <c r="E6054" s="26"/>
    </row>
    <row r="6055" spans="1:5" x14ac:dyDescent="0.15">
      <c r="A6055" s="2"/>
      <c r="B6055" s="31"/>
      <c r="C6055" s="2"/>
      <c r="D6055" s="2"/>
      <c r="E6055" s="26"/>
    </row>
    <row r="6056" spans="1:5" x14ac:dyDescent="0.15">
      <c r="A6056" s="2"/>
      <c r="B6056" s="31"/>
      <c r="C6056" s="2"/>
      <c r="D6056" s="2"/>
      <c r="E6056" s="26"/>
    </row>
    <row r="6057" spans="1:5" x14ac:dyDescent="0.15">
      <c r="A6057" s="2"/>
      <c r="B6057" s="31"/>
      <c r="C6057" s="2"/>
      <c r="D6057" s="2"/>
      <c r="E6057" s="26"/>
    </row>
    <row r="6058" spans="1:5" x14ac:dyDescent="0.15">
      <c r="A6058" s="2"/>
      <c r="B6058" s="31"/>
      <c r="C6058" s="2"/>
      <c r="D6058" s="2"/>
      <c r="E6058" s="26"/>
    </row>
    <row r="6059" spans="1:5" x14ac:dyDescent="0.15">
      <c r="A6059" s="2"/>
      <c r="B6059" s="31"/>
      <c r="C6059" s="2"/>
      <c r="D6059" s="2"/>
      <c r="E6059" s="26"/>
    </row>
    <row r="6060" spans="1:5" x14ac:dyDescent="0.15">
      <c r="A6060" s="2"/>
      <c r="B6060" s="31"/>
      <c r="C6060" s="2"/>
      <c r="D6060" s="2"/>
      <c r="E6060" s="26"/>
    </row>
    <row r="6061" spans="1:5" x14ac:dyDescent="0.15">
      <c r="A6061" s="2"/>
      <c r="B6061" s="31"/>
      <c r="C6061" s="2"/>
      <c r="D6061" s="2"/>
      <c r="E6061" s="26"/>
    </row>
    <row r="6062" spans="1:5" x14ac:dyDescent="0.15">
      <c r="A6062" s="2"/>
      <c r="B6062" s="31"/>
      <c r="C6062" s="2"/>
      <c r="D6062" s="2"/>
      <c r="E6062" s="26"/>
    </row>
    <row r="6063" spans="1:5" x14ac:dyDescent="0.15">
      <c r="A6063" s="2"/>
      <c r="B6063" s="31"/>
      <c r="C6063" s="2"/>
      <c r="D6063" s="2"/>
      <c r="E6063" s="26"/>
    </row>
    <row r="6064" spans="1:5" x14ac:dyDescent="0.15">
      <c r="A6064" s="2"/>
      <c r="B6064" s="31"/>
      <c r="C6064" s="2"/>
      <c r="D6064" s="2"/>
      <c r="E6064" s="26"/>
    </row>
    <row r="6065" spans="1:5" x14ac:dyDescent="0.15">
      <c r="A6065" s="2"/>
      <c r="B6065" s="31"/>
      <c r="C6065" s="2"/>
      <c r="D6065" s="2"/>
      <c r="E6065" s="26"/>
    </row>
    <row r="6066" spans="1:5" x14ac:dyDescent="0.15">
      <c r="A6066" s="2"/>
      <c r="B6066" s="31"/>
      <c r="C6066" s="2"/>
      <c r="D6066" s="2"/>
      <c r="E6066" s="26"/>
    </row>
    <row r="6067" spans="1:5" x14ac:dyDescent="0.15">
      <c r="A6067" s="2"/>
      <c r="B6067" s="31"/>
      <c r="C6067" s="2"/>
      <c r="D6067" s="2"/>
      <c r="E6067" s="26"/>
    </row>
    <row r="6068" spans="1:5" x14ac:dyDescent="0.15">
      <c r="A6068" s="2"/>
      <c r="B6068" s="31"/>
      <c r="C6068" s="2"/>
      <c r="D6068" s="2"/>
      <c r="E6068" s="26"/>
    </row>
    <row r="6069" spans="1:5" x14ac:dyDescent="0.15">
      <c r="A6069" s="2"/>
      <c r="B6069" s="31"/>
      <c r="C6069" s="2"/>
      <c r="D6069" s="2"/>
      <c r="E6069" s="26"/>
    </row>
    <row r="6070" spans="1:5" x14ac:dyDescent="0.15">
      <c r="A6070" s="2"/>
      <c r="B6070" s="31"/>
      <c r="C6070" s="2"/>
      <c r="D6070" s="2"/>
      <c r="E6070" s="26"/>
    </row>
    <row r="6071" spans="1:5" x14ac:dyDescent="0.15">
      <c r="A6071" s="2"/>
      <c r="B6071" s="31"/>
      <c r="C6071" s="2"/>
      <c r="D6071" s="2"/>
      <c r="E6071" s="26"/>
    </row>
    <row r="6072" spans="1:5" x14ac:dyDescent="0.15">
      <c r="A6072" s="2"/>
      <c r="B6072" s="31"/>
      <c r="C6072" s="2"/>
      <c r="D6072" s="2"/>
      <c r="E6072" s="26"/>
    </row>
    <row r="6073" spans="1:5" x14ac:dyDescent="0.15">
      <c r="A6073" s="2"/>
      <c r="B6073" s="31"/>
      <c r="C6073" s="2"/>
      <c r="D6073" s="2"/>
      <c r="E6073" s="26"/>
    </row>
    <row r="6074" spans="1:5" x14ac:dyDescent="0.15">
      <c r="A6074" s="2"/>
      <c r="B6074" s="31"/>
      <c r="C6074" s="2"/>
      <c r="D6074" s="2"/>
      <c r="E6074" s="26"/>
    </row>
    <row r="6075" spans="1:5" x14ac:dyDescent="0.15">
      <c r="A6075" s="2"/>
      <c r="B6075" s="31"/>
      <c r="C6075" s="2"/>
      <c r="D6075" s="2"/>
      <c r="E6075" s="26"/>
    </row>
    <row r="6076" spans="1:5" x14ac:dyDescent="0.15">
      <c r="A6076" s="2"/>
      <c r="B6076" s="31"/>
      <c r="C6076" s="2"/>
      <c r="D6076" s="2"/>
      <c r="E6076" s="26"/>
    </row>
    <row r="6077" spans="1:5" x14ac:dyDescent="0.15">
      <c r="A6077" s="2"/>
      <c r="B6077" s="31"/>
      <c r="C6077" s="2"/>
      <c r="D6077" s="2"/>
      <c r="E6077" s="26"/>
    </row>
    <row r="6078" spans="1:5" x14ac:dyDescent="0.15">
      <c r="A6078" s="2"/>
      <c r="B6078" s="31"/>
      <c r="C6078" s="2"/>
      <c r="D6078" s="2"/>
      <c r="E6078" s="26"/>
    </row>
    <row r="6079" spans="1:5" x14ac:dyDescent="0.15">
      <c r="A6079" s="2"/>
      <c r="B6079" s="31"/>
      <c r="C6079" s="2"/>
      <c r="D6079" s="2"/>
      <c r="E6079" s="26"/>
    </row>
    <row r="6080" spans="1:5" x14ac:dyDescent="0.15">
      <c r="A6080" s="2"/>
      <c r="B6080" s="31"/>
      <c r="C6080" s="2"/>
      <c r="D6080" s="2"/>
      <c r="E6080" s="26"/>
    </row>
    <row r="6081" spans="1:5" x14ac:dyDescent="0.15">
      <c r="A6081" s="2"/>
      <c r="B6081" s="31"/>
      <c r="C6081" s="2"/>
      <c r="D6081" s="2"/>
      <c r="E6081" s="26"/>
    </row>
    <row r="6082" spans="1:5" x14ac:dyDescent="0.15">
      <c r="A6082" s="2"/>
      <c r="B6082" s="31"/>
      <c r="C6082" s="2"/>
      <c r="D6082" s="2"/>
      <c r="E6082" s="26"/>
    </row>
    <row r="6083" spans="1:5" x14ac:dyDescent="0.15">
      <c r="A6083" s="2"/>
      <c r="B6083" s="31"/>
      <c r="C6083" s="2"/>
      <c r="D6083" s="2"/>
      <c r="E6083" s="26"/>
    </row>
    <row r="6084" spans="1:5" x14ac:dyDescent="0.15">
      <c r="A6084" s="2"/>
      <c r="B6084" s="31"/>
      <c r="C6084" s="2"/>
      <c r="D6084" s="2"/>
      <c r="E6084" s="26"/>
    </row>
    <row r="6085" spans="1:5" x14ac:dyDescent="0.15">
      <c r="A6085" s="2"/>
      <c r="B6085" s="31"/>
      <c r="C6085" s="2"/>
      <c r="D6085" s="2"/>
      <c r="E6085" s="26"/>
    </row>
    <row r="6086" spans="1:5" x14ac:dyDescent="0.15">
      <c r="A6086" s="2"/>
      <c r="B6086" s="31"/>
      <c r="C6086" s="2"/>
      <c r="D6086" s="2"/>
      <c r="E6086" s="26"/>
    </row>
    <row r="6087" spans="1:5" x14ac:dyDescent="0.15">
      <c r="A6087" s="2"/>
      <c r="B6087" s="31"/>
      <c r="C6087" s="2"/>
      <c r="D6087" s="2"/>
      <c r="E6087" s="26"/>
    </row>
    <row r="6088" spans="1:5" x14ac:dyDescent="0.15">
      <c r="A6088" s="2"/>
      <c r="B6088" s="31"/>
      <c r="C6088" s="2"/>
      <c r="D6088" s="2"/>
      <c r="E6088" s="26"/>
    </row>
    <row r="6089" spans="1:5" x14ac:dyDescent="0.15">
      <c r="A6089" s="2"/>
      <c r="B6089" s="31"/>
      <c r="C6089" s="2"/>
      <c r="D6089" s="2"/>
      <c r="E6089" s="26"/>
    </row>
    <row r="6090" spans="1:5" x14ac:dyDescent="0.15">
      <c r="A6090" s="2"/>
      <c r="B6090" s="31"/>
      <c r="C6090" s="2"/>
      <c r="D6090" s="2"/>
      <c r="E6090" s="26"/>
    </row>
    <row r="6091" spans="1:5" x14ac:dyDescent="0.15">
      <c r="A6091" s="2"/>
      <c r="B6091" s="31"/>
      <c r="C6091" s="2"/>
      <c r="D6091" s="2"/>
      <c r="E6091" s="26"/>
    </row>
    <row r="6092" spans="1:5" x14ac:dyDescent="0.15">
      <c r="A6092" s="2"/>
      <c r="B6092" s="31"/>
      <c r="C6092" s="2"/>
      <c r="D6092" s="2"/>
      <c r="E6092" s="26"/>
    </row>
    <row r="6093" spans="1:5" x14ac:dyDescent="0.15">
      <c r="A6093" s="2"/>
      <c r="B6093" s="31"/>
      <c r="C6093" s="2"/>
      <c r="D6093" s="2"/>
      <c r="E6093" s="26"/>
    </row>
    <row r="6094" spans="1:5" x14ac:dyDescent="0.15">
      <c r="A6094" s="2"/>
      <c r="B6094" s="31"/>
      <c r="C6094" s="2"/>
      <c r="D6094" s="2"/>
      <c r="E6094" s="26"/>
    </row>
    <row r="6095" spans="1:5" x14ac:dyDescent="0.15">
      <c r="A6095" s="2"/>
      <c r="B6095" s="31"/>
      <c r="C6095" s="2"/>
      <c r="D6095" s="2"/>
      <c r="E6095" s="26"/>
    </row>
    <row r="6096" spans="1:5" x14ac:dyDescent="0.15">
      <c r="A6096" s="2"/>
      <c r="B6096" s="31"/>
      <c r="C6096" s="2"/>
      <c r="D6096" s="2"/>
      <c r="E6096" s="26"/>
    </row>
    <row r="6097" spans="1:5" x14ac:dyDescent="0.15">
      <c r="A6097" s="2"/>
      <c r="B6097" s="31"/>
      <c r="C6097" s="2"/>
      <c r="D6097" s="2"/>
      <c r="E6097" s="26"/>
    </row>
    <row r="6098" spans="1:5" x14ac:dyDescent="0.15">
      <c r="A6098" s="2"/>
      <c r="B6098" s="31"/>
      <c r="C6098" s="2"/>
      <c r="D6098" s="2"/>
      <c r="E6098" s="26"/>
    </row>
    <row r="6099" spans="1:5" x14ac:dyDescent="0.15">
      <c r="A6099" s="2"/>
      <c r="B6099" s="31"/>
      <c r="C6099" s="2"/>
      <c r="D6099" s="2"/>
      <c r="E6099" s="26"/>
    </row>
    <row r="6100" spans="1:5" x14ac:dyDescent="0.15">
      <c r="A6100" s="2"/>
      <c r="B6100" s="31"/>
      <c r="C6100" s="2"/>
      <c r="D6100" s="2"/>
      <c r="E6100" s="26"/>
    </row>
    <row r="6101" spans="1:5" x14ac:dyDescent="0.15">
      <c r="A6101" s="2"/>
      <c r="B6101" s="31"/>
      <c r="C6101" s="2"/>
      <c r="D6101" s="2"/>
      <c r="E6101" s="26"/>
    </row>
    <row r="6102" spans="1:5" x14ac:dyDescent="0.15">
      <c r="A6102" s="2"/>
      <c r="B6102" s="31"/>
      <c r="C6102" s="2"/>
      <c r="D6102" s="2"/>
      <c r="E6102" s="26"/>
    </row>
    <row r="6103" spans="1:5" x14ac:dyDescent="0.15">
      <c r="A6103" s="2"/>
      <c r="B6103" s="31"/>
      <c r="C6103" s="2"/>
      <c r="D6103" s="2"/>
      <c r="E6103" s="26"/>
    </row>
    <row r="6104" spans="1:5" x14ac:dyDescent="0.15">
      <c r="A6104" s="2"/>
      <c r="B6104" s="31"/>
      <c r="C6104" s="2"/>
      <c r="D6104" s="2"/>
      <c r="E6104" s="26"/>
    </row>
    <row r="6105" spans="1:5" x14ac:dyDescent="0.15">
      <c r="A6105" s="2"/>
      <c r="B6105" s="31"/>
      <c r="C6105" s="2"/>
      <c r="D6105" s="2"/>
      <c r="E6105" s="26"/>
    </row>
    <row r="6106" spans="1:5" x14ac:dyDescent="0.15">
      <c r="A6106" s="2"/>
      <c r="B6106" s="31"/>
      <c r="C6106" s="2"/>
      <c r="D6106" s="2"/>
      <c r="E6106" s="26"/>
    </row>
    <row r="6107" spans="1:5" x14ac:dyDescent="0.15">
      <c r="A6107" s="2"/>
      <c r="B6107" s="31"/>
      <c r="C6107" s="2"/>
      <c r="D6107" s="2"/>
      <c r="E6107" s="26"/>
    </row>
    <row r="6108" spans="1:5" x14ac:dyDescent="0.15">
      <c r="A6108" s="2"/>
      <c r="B6108" s="31"/>
      <c r="C6108" s="2"/>
      <c r="D6108" s="2"/>
      <c r="E6108" s="26"/>
    </row>
    <row r="6109" spans="1:5" x14ac:dyDescent="0.15">
      <c r="A6109" s="2"/>
      <c r="B6109" s="31"/>
      <c r="C6109" s="2"/>
      <c r="D6109" s="2"/>
      <c r="E6109" s="26"/>
    </row>
    <row r="6110" spans="1:5" x14ac:dyDescent="0.15">
      <c r="A6110" s="2"/>
      <c r="B6110" s="31"/>
      <c r="C6110" s="2"/>
      <c r="D6110" s="2"/>
      <c r="E6110" s="26"/>
    </row>
    <row r="6111" spans="1:5" x14ac:dyDescent="0.15">
      <c r="A6111" s="2"/>
      <c r="B6111" s="31"/>
      <c r="C6111" s="2"/>
      <c r="D6111" s="2"/>
      <c r="E6111" s="26"/>
    </row>
    <row r="6112" spans="1:5" x14ac:dyDescent="0.15">
      <c r="A6112" s="2"/>
      <c r="B6112" s="31"/>
      <c r="C6112" s="2"/>
      <c r="D6112" s="2"/>
      <c r="E6112" s="26"/>
    </row>
    <row r="6113" spans="1:5" x14ac:dyDescent="0.15">
      <c r="A6113" s="2"/>
      <c r="B6113" s="31"/>
      <c r="C6113" s="2"/>
      <c r="D6113" s="2"/>
      <c r="E6113" s="26"/>
    </row>
    <row r="6114" spans="1:5" x14ac:dyDescent="0.15">
      <c r="A6114" s="2"/>
      <c r="B6114" s="31"/>
      <c r="C6114" s="2"/>
      <c r="D6114" s="2"/>
      <c r="E6114" s="26"/>
    </row>
    <row r="6115" spans="1:5" x14ac:dyDescent="0.15">
      <c r="A6115" s="2"/>
      <c r="B6115" s="31"/>
      <c r="C6115" s="2"/>
      <c r="D6115" s="2"/>
      <c r="E6115" s="26"/>
    </row>
    <row r="6116" spans="1:5" x14ac:dyDescent="0.15">
      <c r="A6116" s="2"/>
      <c r="B6116" s="31"/>
      <c r="C6116" s="2"/>
      <c r="D6116" s="2"/>
      <c r="E6116" s="26"/>
    </row>
    <row r="6117" spans="1:5" x14ac:dyDescent="0.15">
      <c r="A6117" s="2"/>
      <c r="B6117" s="31"/>
      <c r="C6117" s="2"/>
      <c r="D6117" s="2"/>
      <c r="E6117" s="26"/>
    </row>
    <row r="6118" spans="1:5" x14ac:dyDescent="0.15">
      <c r="A6118" s="2"/>
      <c r="B6118" s="31"/>
      <c r="C6118" s="2"/>
      <c r="D6118" s="2"/>
      <c r="E6118" s="26"/>
    </row>
    <row r="6119" spans="1:5" x14ac:dyDescent="0.15">
      <c r="A6119" s="2"/>
      <c r="B6119" s="31"/>
      <c r="C6119" s="2"/>
      <c r="D6119" s="2"/>
      <c r="E6119" s="26"/>
    </row>
    <row r="6120" spans="1:5" x14ac:dyDescent="0.15">
      <c r="A6120" s="2"/>
      <c r="B6120" s="31"/>
      <c r="C6120" s="2"/>
      <c r="D6120" s="2"/>
      <c r="E6120" s="26"/>
    </row>
    <row r="6121" spans="1:5" x14ac:dyDescent="0.15">
      <c r="A6121" s="2"/>
      <c r="B6121" s="31"/>
      <c r="C6121" s="2"/>
      <c r="D6121" s="2"/>
      <c r="E6121" s="26"/>
    </row>
    <row r="6122" spans="1:5" x14ac:dyDescent="0.15">
      <c r="A6122" s="2"/>
      <c r="B6122" s="31"/>
      <c r="C6122" s="2"/>
      <c r="D6122" s="2"/>
      <c r="E6122" s="26"/>
    </row>
    <row r="6123" spans="1:5" x14ac:dyDescent="0.15">
      <c r="A6123" s="2"/>
      <c r="B6123" s="31"/>
      <c r="C6123" s="2"/>
      <c r="D6123" s="2"/>
      <c r="E6123" s="26"/>
    </row>
    <row r="6124" spans="1:5" x14ac:dyDescent="0.15">
      <c r="A6124" s="2"/>
      <c r="B6124" s="31"/>
      <c r="C6124" s="2"/>
      <c r="D6124" s="2"/>
      <c r="E6124" s="26"/>
    </row>
    <row r="6125" spans="1:5" x14ac:dyDescent="0.15">
      <c r="A6125" s="2"/>
      <c r="B6125" s="31"/>
      <c r="C6125" s="2"/>
      <c r="D6125" s="2"/>
      <c r="E6125" s="26"/>
    </row>
    <row r="6126" spans="1:5" x14ac:dyDescent="0.15">
      <c r="A6126" s="2"/>
      <c r="B6126" s="31"/>
      <c r="C6126" s="2"/>
      <c r="D6126" s="2"/>
      <c r="E6126" s="26"/>
    </row>
    <row r="6127" spans="1:5" x14ac:dyDescent="0.15">
      <c r="A6127" s="2"/>
      <c r="B6127" s="31"/>
      <c r="C6127" s="2"/>
      <c r="D6127" s="2"/>
      <c r="E6127" s="26"/>
    </row>
    <row r="6128" spans="1:5" x14ac:dyDescent="0.15">
      <c r="A6128" s="2"/>
      <c r="B6128" s="31"/>
      <c r="C6128" s="2"/>
      <c r="D6128" s="2"/>
      <c r="E6128" s="26"/>
    </row>
    <row r="6129" spans="1:5" x14ac:dyDescent="0.15">
      <c r="A6129" s="2"/>
      <c r="B6129" s="31"/>
      <c r="C6129" s="2"/>
      <c r="D6129" s="2"/>
      <c r="E6129" s="26"/>
    </row>
    <row r="6130" spans="1:5" x14ac:dyDescent="0.15">
      <c r="A6130" s="2"/>
      <c r="B6130" s="31"/>
      <c r="C6130" s="2"/>
      <c r="D6130" s="2"/>
      <c r="E6130" s="26"/>
    </row>
    <row r="6131" spans="1:5" x14ac:dyDescent="0.15">
      <c r="A6131" s="2"/>
      <c r="B6131" s="31"/>
      <c r="C6131" s="2"/>
      <c r="D6131" s="2"/>
      <c r="E6131" s="26"/>
    </row>
    <row r="6132" spans="1:5" x14ac:dyDescent="0.15">
      <c r="A6132" s="2"/>
      <c r="B6132" s="31"/>
      <c r="C6132" s="2"/>
      <c r="D6132" s="2"/>
      <c r="E6132" s="26"/>
    </row>
    <row r="6133" spans="1:5" x14ac:dyDescent="0.15">
      <c r="A6133" s="2"/>
      <c r="B6133" s="31"/>
      <c r="C6133" s="2"/>
      <c r="D6133" s="2"/>
      <c r="E6133" s="26"/>
    </row>
    <row r="6134" spans="1:5" x14ac:dyDescent="0.15">
      <c r="A6134" s="2"/>
      <c r="B6134" s="31"/>
      <c r="C6134" s="2"/>
      <c r="D6134" s="2"/>
      <c r="E6134" s="26"/>
    </row>
    <row r="6135" spans="1:5" x14ac:dyDescent="0.15">
      <c r="A6135" s="2"/>
      <c r="B6135" s="31"/>
      <c r="C6135" s="2"/>
      <c r="D6135" s="2"/>
      <c r="E6135" s="26"/>
    </row>
    <row r="6136" spans="1:5" x14ac:dyDescent="0.15">
      <c r="A6136" s="2"/>
      <c r="B6136" s="31"/>
      <c r="C6136" s="2"/>
      <c r="D6136" s="2"/>
      <c r="E6136" s="26"/>
    </row>
    <row r="6137" spans="1:5" x14ac:dyDescent="0.15">
      <c r="A6137" s="2"/>
      <c r="B6137" s="31"/>
      <c r="C6137" s="2"/>
      <c r="D6137" s="2"/>
      <c r="E6137" s="26"/>
    </row>
    <row r="6138" spans="1:5" x14ac:dyDescent="0.15">
      <c r="A6138" s="2"/>
      <c r="B6138" s="31"/>
      <c r="C6138" s="2"/>
      <c r="D6138" s="2"/>
      <c r="E6138" s="26"/>
    </row>
    <row r="6139" spans="1:5" x14ac:dyDescent="0.15">
      <c r="A6139" s="2"/>
      <c r="B6139" s="31"/>
      <c r="C6139" s="2"/>
      <c r="D6139" s="2"/>
      <c r="E6139" s="26"/>
    </row>
    <row r="6140" spans="1:5" x14ac:dyDescent="0.15">
      <c r="A6140" s="2"/>
      <c r="B6140" s="31"/>
      <c r="C6140" s="2"/>
      <c r="D6140" s="2"/>
      <c r="E6140" s="26"/>
    </row>
    <row r="6141" spans="1:5" x14ac:dyDescent="0.15">
      <c r="A6141" s="2"/>
      <c r="B6141" s="31"/>
      <c r="C6141" s="2"/>
      <c r="D6141" s="2"/>
      <c r="E6141" s="26"/>
    </row>
    <row r="6142" spans="1:5" x14ac:dyDescent="0.15">
      <c r="A6142" s="2"/>
      <c r="B6142" s="31"/>
      <c r="C6142" s="2"/>
      <c r="D6142" s="2"/>
      <c r="E6142" s="26"/>
    </row>
    <row r="6143" spans="1:5" x14ac:dyDescent="0.15">
      <c r="A6143" s="2"/>
      <c r="B6143" s="31"/>
      <c r="C6143" s="2"/>
      <c r="D6143" s="2"/>
      <c r="E6143" s="26"/>
    </row>
    <row r="6144" spans="1:5" x14ac:dyDescent="0.15">
      <c r="A6144" s="2"/>
      <c r="B6144" s="31"/>
      <c r="C6144" s="2"/>
      <c r="D6144" s="2"/>
      <c r="E6144" s="26"/>
    </row>
    <row r="6145" spans="1:5" x14ac:dyDescent="0.15">
      <c r="A6145" s="2"/>
      <c r="B6145" s="31"/>
      <c r="C6145" s="2"/>
      <c r="D6145" s="2"/>
      <c r="E6145" s="26"/>
    </row>
    <row r="6146" spans="1:5" x14ac:dyDescent="0.15">
      <c r="A6146" s="2"/>
      <c r="B6146" s="31"/>
      <c r="C6146" s="2"/>
      <c r="D6146" s="2"/>
      <c r="E6146" s="26"/>
    </row>
    <row r="6147" spans="1:5" x14ac:dyDescent="0.15">
      <c r="A6147" s="2"/>
      <c r="B6147" s="31"/>
      <c r="C6147" s="2"/>
      <c r="D6147" s="2"/>
      <c r="E6147" s="26"/>
    </row>
    <row r="6148" spans="1:5" x14ac:dyDescent="0.15">
      <c r="A6148" s="2"/>
      <c r="B6148" s="31"/>
      <c r="C6148" s="2"/>
      <c r="D6148" s="2"/>
      <c r="E6148" s="26"/>
    </row>
    <row r="6149" spans="1:5" x14ac:dyDescent="0.15">
      <c r="A6149" s="2"/>
      <c r="B6149" s="31"/>
      <c r="C6149" s="2"/>
      <c r="D6149" s="2"/>
      <c r="E6149" s="26"/>
    </row>
    <row r="6150" spans="1:5" x14ac:dyDescent="0.15">
      <c r="A6150" s="2"/>
      <c r="B6150" s="31"/>
      <c r="C6150" s="2"/>
      <c r="D6150" s="2"/>
      <c r="E6150" s="26"/>
    </row>
    <row r="6151" spans="1:5" x14ac:dyDescent="0.15">
      <c r="A6151" s="2"/>
      <c r="B6151" s="31"/>
      <c r="C6151" s="2"/>
      <c r="D6151" s="2"/>
      <c r="E6151" s="26"/>
    </row>
    <row r="6152" spans="1:5" x14ac:dyDescent="0.15">
      <c r="A6152" s="2"/>
      <c r="B6152" s="31"/>
      <c r="C6152" s="2"/>
      <c r="D6152" s="2"/>
      <c r="E6152" s="26"/>
    </row>
    <row r="6153" spans="1:5" x14ac:dyDescent="0.15">
      <c r="A6153" s="2"/>
      <c r="B6153" s="31"/>
      <c r="C6153" s="2"/>
      <c r="D6153" s="2"/>
      <c r="E6153" s="26"/>
    </row>
    <row r="6154" spans="1:5" x14ac:dyDescent="0.15">
      <c r="A6154" s="2"/>
      <c r="B6154" s="31"/>
      <c r="C6154" s="2"/>
      <c r="D6154" s="2"/>
      <c r="E6154" s="26"/>
    </row>
    <row r="6155" spans="1:5" x14ac:dyDescent="0.15">
      <c r="A6155" s="2"/>
      <c r="B6155" s="31"/>
      <c r="C6155" s="2"/>
      <c r="D6155" s="2"/>
      <c r="E6155" s="26"/>
    </row>
    <row r="6156" spans="1:5" x14ac:dyDescent="0.15">
      <c r="A6156" s="2"/>
      <c r="B6156" s="31"/>
      <c r="C6156" s="2"/>
      <c r="D6156" s="2"/>
      <c r="E6156" s="26"/>
    </row>
    <row r="6157" spans="1:5" x14ac:dyDescent="0.15">
      <c r="A6157" s="2"/>
      <c r="B6157" s="31"/>
      <c r="C6157" s="2"/>
      <c r="D6157" s="2"/>
      <c r="E6157" s="26"/>
    </row>
    <row r="6158" spans="1:5" x14ac:dyDescent="0.15">
      <c r="A6158" s="2"/>
      <c r="B6158" s="31"/>
      <c r="C6158" s="2"/>
      <c r="D6158" s="2"/>
      <c r="E6158" s="26"/>
    </row>
    <row r="6159" spans="1:5" x14ac:dyDescent="0.15">
      <c r="A6159" s="2"/>
      <c r="B6159" s="31"/>
      <c r="C6159" s="2"/>
      <c r="D6159" s="2"/>
      <c r="E6159" s="26"/>
    </row>
    <row r="6160" spans="1:5" x14ac:dyDescent="0.15">
      <c r="A6160" s="2"/>
      <c r="B6160" s="31"/>
      <c r="C6160" s="2"/>
      <c r="D6160" s="2"/>
      <c r="E6160" s="26"/>
    </row>
    <row r="6161" spans="1:5" x14ac:dyDescent="0.15">
      <c r="A6161" s="2"/>
      <c r="B6161" s="31"/>
      <c r="C6161" s="2"/>
      <c r="D6161" s="2"/>
      <c r="E6161" s="26"/>
    </row>
    <row r="6162" spans="1:5" x14ac:dyDescent="0.15">
      <c r="A6162" s="2"/>
      <c r="B6162" s="31"/>
      <c r="C6162" s="2"/>
      <c r="D6162" s="2"/>
      <c r="E6162" s="26"/>
    </row>
    <row r="6163" spans="1:5" x14ac:dyDescent="0.15">
      <c r="A6163" s="2"/>
      <c r="B6163" s="31"/>
      <c r="C6163" s="2"/>
      <c r="D6163" s="2"/>
      <c r="E6163" s="26"/>
    </row>
    <row r="6164" spans="1:5" x14ac:dyDescent="0.15">
      <c r="A6164" s="2"/>
      <c r="B6164" s="31"/>
      <c r="C6164" s="2"/>
      <c r="D6164" s="2"/>
      <c r="E6164" s="26"/>
    </row>
    <row r="6165" spans="1:5" x14ac:dyDescent="0.15">
      <c r="A6165" s="2"/>
      <c r="B6165" s="31"/>
      <c r="C6165" s="2"/>
      <c r="D6165" s="2"/>
      <c r="E6165" s="26"/>
    </row>
    <row r="6166" spans="1:5" x14ac:dyDescent="0.15">
      <c r="A6166" s="2"/>
      <c r="B6166" s="31"/>
      <c r="C6166" s="2"/>
      <c r="D6166" s="2"/>
      <c r="E6166" s="26"/>
    </row>
    <row r="6167" spans="1:5" x14ac:dyDescent="0.15">
      <c r="A6167" s="2"/>
      <c r="B6167" s="31"/>
      <c r="C6167" s="2"/>
      <c r="D6167" s="2"/>
      <c r="E6167" s="26"/>
    </row>
    <row r="6168" spans="1:5" x14ac:dyDescent="0.15">
      <c r="A6168" s="2"/>
      <c r="B6168" s="31"/>
      <c r="C6168" s="2"/>
      <c r="D6168" s="2"/>
      <c r="E6168" s="26"/>
    </row>
    <row r="6169" spans="1:5" x14ac:dyDescent="0.15">
      <c r="A6169" s="2"/>
      <c r="B6169" s="31"/>
      <c r="C6169" s="2"/>
      <c r="D6169" s="2"/>
      <c r="E6169" s="26"/>
    </row>
    <row r="6170" spans="1:5" x14ac:dyDescent="0.15">
      <c r="A6170" s="2"/>
      <c r="B6170" s="31"/>
      <c r="C6170" s="2"/>
      <c r="D6170" s="2"/>
      <c r="E6170" s="26"/>
    </row>
    <row r="6171" spans="1:5" x14ac:dyDescent="0.15">
      <c r="A6171" s="2"/>
      <c r="B6171" s="31"/>
      <c r="C6171" s="2"/>
      <c r="D6171" s="2"/>
      <c r="E6171" s="26"/>
    </row>
    <row r="6172" spans="1:5" x14ac:dyDescent="0.15">
      <c r="A6172" s="2"/>
      <c r="B6172" s="31"/>
      <c r="C6172" s="2"/>
      <c r="D6172" s="2"/>
      <c r="E6172" s="26"/>
    </row>
    <row r="6173" spans="1:5" x14ac:dyDescent="0.15">
      <c r="A6173" s="2"/>
      <c r="B6173" s="31"/>
      <c r="C6173" s="2"/>
      <c r="D6173" s="2"/>
      <c r="E6173" s="26"/>
    </row>
    <row r="6174" spans="1:5" x14ac:dyDescent="0.15">
      <c r="A6174" s="2"/>
      <c r="B6174" s="31"/>
      <c r="C6174" s="2"/>
      <c r="D6174" s="2"/>
      <c r="E6174" s="26"/>
    </row>
    <row r="6175" spans="1:5" x14ac:dyDescent="0.15">
      <c r="A6175" s="2"/>
      <c r="B6175" s="31"/>
      <c r="C6175" s="2"/>
      <c r="D6175" s="2"/>
      <c r="E6175" s="26"/>
    </row>
    <row r="6176" spans="1:5" x14ac:dyDescent="0.15">
      <c r="A6176" s="2"/>
      <c r="B6176" s="31"/>
      <c r="C6176" s="2"/>
      <c r="D6176" s="2"/>
      <c r="E6176" s="26"/>
    </row>
    <row r="6177" spans="1:5" x14ac:dyDescent="0.15">
      <c r="A6177" s="2"/>
      <c r="B6177" s="31"/>
      <c r="C6177" s="2"/>
      <c r="D6177" s="2"/>
      <c r="E6177" s="26"/>
    </row>
    <row r="6178" spans="1:5" x14ac:dyDescent="0.15">
      <c r="A6178" s="2"/>
      <c r="B6178" s="31"/>
      <c r="C6178" s="2"/>
      <c r="D6178" s="2"/>
      <c r="E6178" s="26"/>
    </row>
    <row r="6179" spans="1:5" x14ac:dyDescent="0.15">
      <c r="A6179" s="2"/>
      <c r="B6179" s="31"/>
      <c r="C6179" s="2"/>
      <c r="D6179" s="2"/>
      <c r="E6179" s="26"/>
    </row>
    <row r="6180" spans="1:5" x14ac:dyDescent="0.15">
      <c r="A6180" s="2"/>
      <c r="B6180" s="31"/>
      <c r="C6180" s="2"/>
      <c r="D6180" s="2"/>
      <c r="E6180" s="26"/>
    </row>
    <row r="6181" spans="1:5" x14ac:dyDescent="0.15">
      <c r="A6181" s="2"/>
      <c r="B6181" s="31"/>
      <c r="C6181" s="2"/>
      <c r="D6181" s="2"/>
      <c r="E6181" s="26"/>
    </row>
    <row r="6182" spans="1:5" x14ac:dyDescent="0.15">
      <c r="A6182" s="2"/>
      <c r="B6182" s="31"/>
      <c r="C6182" s="2"/>
      <c r="D6182" s="2"/>
      <c r="E6182" s="26"/>
    </row>
    <row r="6183" spans="1:5" x14ac:dyDescent="0.15">
      <c r="A6183" s="2"/>
      <c r="B6183" s="31"/>
      <c r="C6183" s="2"/>
      <c r="D6183" s="2"/>
      <c r="E6183" s="26"/>
    </row>
    <row r="6184" spans="1:5" x14ac:dyDescent="0.15">
      <c r="A6184" s="2"/>
      <c r="B6184" s="31"/>
      <c r="C6184" s="2"/>
      <c r="D6184" s="2"/>
      <c r="E6184" s="26"/>
    </row>
    <row r="6185" spans="1:5" x14ac:dyDescent="0.15">
      <c r="A6185" s="2"/>
      <c r="B6185" s="31"/>
      <c r="C6185" s="2"/>
      <c r="D6185" s="2"/>
      <c r="E6185" s="26"/>
    </row>
    <row r="6186" spans="1:5" x14ac:dyDescent="0.15">
      <c r="A6186" s="2"/>
      <c r="B6186" s="31"/>
      <c r="C6186" s="2"/>
      <c r="D6186" s="2"/>
      <c r="E6186" s="26"/>
    </row>
    <row r="6187" spans="1:5" x14ac:dyDescent="0.15">
      <c r="A6187" s="2"/>
      <c r="B6187" s="31"/>
      <c r="C6187" s="2"/>
      <c r="D6187" s="2"/>
      <c r="E6187" s="26"/>
    </row>
    <row r="6188" spans="1:5" x14ac:dyDescent="0.15">
      <c r="A6188" s="2"/>
      <c r="B6188" s="31"/>
      <c r="C6188" s="2"/>
      <c r="D6188" s="2"/>
      <c r="E6188" s="26"/>
    </row>
    <row r="6189" spans="1:5" x14ac:dyDescent="0.15">
      <c r="A6189" s="2"/>
      <c r="B6189" s="31"/>
      <c r="C6189" s="2"/>
      <c r="D6189" s="2"/>
      <c r="E6189" s="26"/>
    </row>
    <row r="6190" spans="1:5" x14ac:dyDescent="0.15">
      <c r="A6190" s="2"/>
      <c r="B6190" s="31"/>
      <c r="C6190" s="2"/>
      <c r="D6190" s="2"/>
      <c r="E6190" s="26"/>
    </row>
    <row r="6191" spans="1:5" x14ac:dyDescent="0.15">
      <c r="A6191" s="2"/>
      <c r="B6191" s="31"/>
      <c r="C6191" s="2"/>
      <c r="D6191" s="2"/>
      <c r="E6191" s="26"/>
    </row>
    <row r="6192" spans="1:5" x14ac:dyDescent="0.15">
      <c r="A6192" s="2"/>
      <c r="B6192" s="31"/>
      <c r="C6192" s="2"/>
      <c r="D6192" s="2"/>
      <c r="E6192" s="26"/>
    </row>
    <row r="6193" spans="1:5" x14ac:dyDescent="0.15">
      <c r="A6193" s="2"/>
      <c r="B6193" s="31"/>
      <c r="C6193" s="2"/>
      <c r="D6193" s="2"/>
      <c r="E6193" s="26"/>
    </row>
    <row r="6194" spans="1:5" x14ac:dyDescent="0.15">
      <c r="A6194" s="2"/>
      <c r="B6194" s="31"/>
      <c r="C6194" s="2"/>
      <c r="D6194" s="2"/>
      <c r="E6194" s="26"/>
    </row>
    <row r="6195" spans="1:5" x14ac:dyDescent="0.15">
      <c r="A6195" s="2"/>
      <c r="B6195" s="31"/>
      <c r="C6195" s="2"/>
      <c r="D6195" s="2"/>
      <c r="E6195" s="26"/>
    </row>
    <row r="6196" spans="1:5" x14ac:dyDescent="0.15">
      <c r="A6196" s="2"/>
      <c r="B6196" s="31"/>
      <c r="C6196" s="2"/>
      <c r="D6196" s="2"/>
      <c r="E6196" s="26"/>
    </row>
    <row r="6197" spans="1:5" x14ac:dyDescent="0.15">
      <c r="A6197" s="2"/>
      <c r="B6197" s="31"/>
      <c r="C6197" s="2"/>
      <c r="D6197" s="2"/>
      <c r="E6197" s="26"/>
    </row>
    <row r="6198" spans="1:5" x14ac:dyDescent="0.15">
      <c r="A6198" s="2"/>
      <c r="B6198" s="31"/>
      <c r="C6198" s="2"/>
      <c r="D6198" s="2"/>
      <c r="E6198" s="26"/>
    </row>
    <row r="6199" spans="1:5" x14ac:dyDescent="0.15">
      <c r="A6199" s="2"/>
      <c r="B6199" s="31"/>
      <c r="C6199" s="2"/>
      <c r="D6199" s="2"/>
      <c r="E6199" s="26"/>
    </row>
    <row r="6200" spans="1:5" x14ac:dyDescent="0.15">
      <c r="A6200" s="2"/>
      <c r="B6200" s="31"/>
      <c r="C6200" s="2"/>
      <c r="D6200" s="2"/>
      <c r="E6200" s="26"/>
    </row>
    <row r="6201" spans="1:5" x14ac:dyDescent="0.15">
      <c r="A6201" s="2"/>
      <c r="B6201" s="31"/>
      <c r="C6201" s="2"/>
      <c r="D6201" s="2"/>
      <c r="E6201" s="26"/>
    </row>
    <row r="6202" spans="1:5" x14ac:dyDescent="0.15">
      <c r="A6202" s="2"/>
      <c r="B6202" s="31"/>
      <c r="C6202" s="2"/>
      <c r="D6202" s="2"/>
      <c r="E6202" s="26"/>
    </row>
    <row r="6203" spans="1:5" x14ac:dyDescent="0.15">
      <c r="A6203" s="2"/>
      <c r="B6203" s="31"/>
      <c r="C6203" s="2"/>
      <c r="D6203" s="2"/>
      <c r="E6203" s="26"/>
    </row>
    <row r="6204" spans="1:5" x14ac:dyDescent="0.15">
      <c r="A6204" s="2"/>
      <c r="B6204" s="31"/>
      <c r="C6204" s="2"/>
      <c r="D6204" s="2"/>
      <c r="E6204" s="26"/>
    </row>
    <row r="6205" spans="1:5" x14ac:dyDescent="0.15">
      <c r="A6205" s="2"/>
      <c r="B6205" s="31"/>
      <c r="C6205" s="2"/>
      <c r="D6205" s="2"/>
      <c r="E6205" s="26"/>
    </row>
    <row r="6206" spans="1:5" x14ac:dyDescent="0.15">
      <c r="A6206" s="2"/>
      <c r="B6206" s="31"/>
      <c r="C6206" s="2"/>
      <c r="D6206" s="2"/>
      <c r="E6206" s="26"/>
    </row>
    <row r="6207" spans="1:5" x14ac:dyDescent="0.15">
      <c r="A6207" s="2"/>
      <c r="B6207" s="31"/>
      <c r="C6207" s="2"/>
      <c r="D6207" s="2"/>
      <c r="E6207" s="26"/>
    </row>
    <row r="6208" spans="1:5" x14ac:dyDescent="0.15">
      <c r="A6208" s="2"/>
      <c r="B6208" s="31"/>
      <c r="C6208" s="2"/>
      <c r="D6208" s="2"/>
      <c r="E6208" s="26"/>
    </row>
    <row r="6209" spans="1:5" x14ac:dyDescent="0.15">
      <c r="A6209" s="2"/>
      <c r="B6209" s="31"/>
      <c r="C6209" s="2"/>
      <c r="D6209" s="2"/>
      <c r="E6209" s="26"/>
    </row>
    <row r="6210" spans="1:5" x14ac:dyDescent="0.15">
      <c r="A6210" s="2"/>
      <c r="B6210" s="31"/>
      <c r="C6210" s="2"/>
      <c r="D6210" s="2"/>
      <c r="E6210" s="26"/>
    </row>
    <row r="6211" spans="1:5" x14ac:dyDescent="0.15">
      <c r="A6211" s="2"/>
      <c r="B6211" s="31"/>
      <c r="C6211" s="2"/>
      <c r="D6211" s="2"/>
      <c r="E6211" s="26"/>
    </row>
    <row r="6212" spans="1:5" x14ac:dyDescent="0.15">
      <c r="A6212" s="2"/>
      <c r="B6212" s="31"/>
      <c r="C6212" s="2"/>
      <c r="D6212" s="2"/>
      <c r="E6212" s="26"/>
    </row>
    <row r="6213" spans="1:5" x14ac:dyDescent="0.15">
      <c r="A6213" s="2"/>
      <c r="B6213" s="31"/>
      <c r="C6213" s="2"/>
      <c r="D6213" s="2"/>
      <c r="E6213" s="26"/>
    </row>
    <row r="6214" spans="1:5" x14ac:dyDescent="0.15">
      <c r="A6214" s="2"/>
      <c r="B6214" s="31"/>
      <c r="C6214" s="2"/>
      <c r="D6214" s="2"/>
      <c r="E6214" s="26"/>
    </row>
    <row r="6215" spans="1:5" x14ac:dyDescent="0.15">
      <c r="A6215" s="2"/>
      <c r="B6215" s="31"/>
      <c r="C6215" s="2"/>
      <c r="D6215" s="2"/>
      <c r="E6215" s="26"/>
    </row>
    <row r="6216" spans="1:5" x14ac:dyDescent="0.15">
      <c r="A6216" s="2"/>
      <c r="B6216" s="31"/>
      <c r="C6216" s="2"/>
      <c r="D6216" s="2"/>
      <c r="E6216" s="26"/>
    </row>
    <row r="6217" spans="1:5" x14ac:dyDescent="0.15">
      <c r="A6217" s="2"/>
      <c r="B6217" s="31"/>
      <c r="C6217" s="2"/>
      <c r="D6217" s="2"/>
      <c r="E6217" s="26"/>
    </row>
    <row r="6218" spans="1:5" x14ac:dyDescent="0.15">
      <c r="A6218" s="2"/>
      <c r="B6218" s="31"/>
      <c r="C6218" s="2"/>
      <c r="D6218" s="2"/>
      <c r="E6218" s="26"/>
    </row>
    <row r="6219" spans="1:5" x14ac:dyDescent="0.15">
      <c r="A6219" s="2"/>
      <c r="B6219" s="31"/>
      <c r="C6219" s="2"/>
      <c r="D6219" s="2"/>
      <c r="E6219" s="26"/>
    </row>
    <row r="6220" spans="1:5" x14ac:dyDescent="0.15">
      <c r="A6220" s="2"/>
      <c r="B6220" s="31"/>
      <c r="C6220" s="2"/>
      <c r="D6220" s="2"/>
      <c r="E6220" s="26"/>
    </row>
    <row r="6221" spans="1:5" x14ac:dyDescent="0.15">
      <c r="A6221" s="2"/>
      <c r="B6221" s="31"/>
      <c r="C6221" s="2"/>
      <c r="D6221" s="2"/>
      <c r="E6221" s="26"/>
    </row>
    <row r="6222" spans="1:5" x14ac:dyDescent="0.15">
      <c r="A6222" s="2"/>
      <c r="B6222" s="31"/>
      <c r="C6222" s="2"/>
      <c r="D6222" s="2"/>
      <c r="E6222" s="26"/>
    </row>
    <row r="6223" spans="1:5" x14ac:dyDescent="0.15">
      <c r="A6223" s="2"/>
      <c r="B6223" s="31"/>
      <c r="C6223" s="2"/>
      <c r="D6223" s="2"/>
      <c r="E6223" s="26"/>
    </row>
    <row r="6224" spans="1:5" x14ac:dyDescent="0.15">
      <c r="A6224" s="2"/>
      <c r="B6224" s="31"/>
      <c r="C6224" s="2"/>
      <c r="D6224" s="2"/>
      <c r="E6224" s="26"/>
    </row>
    <row r="6225" spans="1:5" x14ac:dyDescent="0.15">
      <c r="A6225" s="2"/>
      <c r="B6225" s="31"/>
      <c r="C6225" s="2"/>
      <c r="D6225" s="2"/>
      <c r="E6225" s="26"/>
    </row>
    <row r="6226" spans="1:5" x14ac:dyDescent="0.15">
      <c r="A6226" s="2"/>
      <c r="B6226" s="31"/>
      <c r="C6226" s="2"/>
      <c r="D6226" s="2"/>
      <c r="E6226" s="26"/>
    </row>
    <row r="6227" spans="1:5" x14ac:dyDescent="0.15">
      <c r="A6227" s="2"/>
      <c r="B6227" s="31"/>
      <c r="C6227" s="2"/>
      <c r="D6227" s="2"/>
      <c r="E6227" s="26"/>
    </row>
    <row r="6228" spans="1:5" x14ac:dyDescent="0.15">
      <c r="A6228" s="2"/>
      <c r="B6228" s="31"/>
      <c r="C6228" s="2"/>
      <c r="D6228" s="2"/>
      <c r="E6228" s="26"/>
    </row>
    <row r="6229" spans="1:5" x14ac:dyDescent="0.15">
      <c r="A6229" s="2"/>
      <c r="B6229" s="31"/>
      <c r="C6229" s="2"/>
      <c r="D6229" s="2"/>
      <c r="E6229" s="26"/>
    </row>
    <row r="6230" spans="1:5" x14ac:dyDescent="0.15">
      <c r="A6230" s="2"/>
      <c r="B6230" s="31"/>
      <c r="C6230" s="2"/>
      <c r="D6230" s="2"/>
      <c r="E6230" s="26"/>
    </row>
    <row r="6231" spans="1:5" x14ac:dyDescent="0.15">
      <c r="A6231" s="2"/>
      <c r="B6231" s="31"/>
      <c r="C6231" s="2"/>
      <c r="D6231" s="2"/>
      <c r="E6231" s="26"/>
    </row>
    <row r="6232" spans="1:5" x14ac:dyDescent="0.15">
      <c r="A6232" s="2"/>
      <c r="B6232" s="31"/>
      <c r="C6232" s="2"/>
      <c r="D6232" s="2"/>
      <c r="E6232" s="26"/>
    </row>
    <row r="6233" spans="1:5" x14ac:dyDescent="0.15">
      <c r="A6233" s="2"/>
      <c r="B6233" s="31"/>
      <c r="C6233" s="2"/>
      <c r="D6233" s="2"/>
      <c r="E6233" s="26"/>
    </row>
    <row r="6234" spans="1:5" x14ac:dyDescent="0.15">
      <c r="A6234" s="2"/>
      <c r="B6234" s="31"/>
      <c r="C6234" s="2"/>
      <c r="D6234" s="2"/>
      <c r="E6234" s="26"/>
    </row>
    <row r="6235" spans="1:5" x14ac:dyDescent="0.15">
      <c r="A6235" s="2"/>
      <c r="B6235" s="31"/>
      <c r="C6235" s="2"/>
      <c r="D6235" s="2"/>
      <c r="E6235" s="26"/>
    </row>
    <row r="6236" spans="1:5" x14ac:dyDescent="0.15">
      <c r="A6236" s="2"/>
      <c r="B6236" s="31"/>
      <c r="C6236" s="2"/>
      <c r="D6236" s="2"/>
      <c r="E6236" s="26"/>
    </row>
    <row r="6237" spans="1:5" x14ac:dyDescent="0.15">
      <c r="A6237" s="2"/>
      <c r="B6237" s="31"/>
      <c r="C6237" s="2"/>
      <c r="D6237" s="2"/>
      <c r="E6237" s="26"/>
    </row>
    <row r="6238" spans="1:5" x14ac:dyDescent="0.15">
      <c r="A6238" s="2"/>
      <c r="B6238" s="31"/>
      <c r="C6238" s="2"/>
      <c r="D6238" s="2"/>
      <c r="E6238" s="26"/>
    </row>
    <row r="6239" spans="1:5" x14ac:dyDescent="0.15">
      <c r="A6239" s="2"/>
      <c r="B6239" s="31"/>
      <c r="C6239" s="2"/>
      <c r="D6239" s="2"/>
      <c r="E6239" s="26"/>
    </row>
    <row r="6240" spans="1:5" x14ac:dyDescent="0.15">
      <c r="A6240" s="2"/>
      <c r="B6240" s="31"/>
      <c r="C6240" s="2"/>
      <c r="D6240" s="2"/>
      <c r="E6240" s="26"/>
    </row>
    <row r="6241" spans="1:5" x14ac:dyDescent="0.15">
      <c r="A6241" s="2"/>
      <c r="B6241" s="31"/>
      <c r="C6241" s="2"/>
      <c r="D6241" s="2"/>
      <c r="E6241" s="26"/>
    </row>
    <row r="6242" spans="1:5" x14ac:dyDescent="0.15">
      <c r="A6242" s="2"/>
      <c r="B6242" s="31"/>
      <c r="C6242" s="2"/>
      <c r="D6242" s="2"/>
      <c r="E6242" s="26"/>
    </row>
    <row r="6243" spans="1:5" x14ac:dyDescent="0.15">
      <c r="A6243" s="2"/>
      <c r="B6243" s="31"/>
      <c r="C6243" s="2"/>
      <c r="D6243" s="2"/>
      <c r="E6243" s="26"/>
    </row>
    <row r="6244" spans="1:5" x14ac:dyDescent="0.15">
      <c r="A6244" s="2"/>
      <c r="B6244" s="31"/>
      <c r="C6244" s="2"/>
      <c r="D6244" s="2"/>
      <c r="E6244" s="26"/>
    </row>
    <row r="6245" spans="1:5" x14ac:dyDescent="0.15">
      <c r="A6245" s="2"/>
      <c r="B6245" s="31"/>
      <c r="C6245" s="2"/>
      <c r="D6245" s="2"/>
      <c r="E6245" s="26"/>
    </row>
    <row r="6246" spans="1:5" x14ac:dyDescent="0.15">
      <c r="A6246" s="2"/>
      <c r="B6246" s="31"/>
      <c r="C6246" s="2"/>
      <c r="D6246" s="2"/>
      <c r="E6246" s="26"/>
    </row>
    <row r="6247" spans="1:5" x14ac:dyDescent="0.15">
      <c r="A6247" s="2"/>
      <c r="B6247" s="31"/>
      <c r="C6247" s="2"/>
      <c r="D6247" s="2"/>
      <c r="E6247" s="26"/>
    </row>
    <row r="6248" spans="1:5" x14ac:dyDescent="0.15">
      <c r="A6248" s="2"/>
      <c r="B6248" s="31"/>
      <c r="C6248" s="2"/>
      <c r="D6248" s="2"/>
      <c r="E6248" s="26"/>
    </row>
    <row r="6249" spans="1:5" x14ac:dyDescent="0.15">
      <c r="A6249" s="2"/>
      <c r="B6249" s="31"/>
      <c r="C6249" s="2"/>
      <c r="D6249" s="2"/>
      <c r="E6249" s="26"/>
    </row>
    <row r="6250" spans="1:5" x14ac:dyDescent="0.15">
      <c r="A6250" s="2"/>
      <c r="B6250" s="31"/>
      <c r="C6250" s="2"/>
      <c r="D6250" s="2"/>
      <c r="E6250" s="26"/>
    </row>
    <row r="6251" spans="1:5" x14ac:dyDescent="0.15">
      <c r="A6251" s="2"/>
      <c r="B6251" s="31"/>
      <c r="C6251" s="2"/>
      <c r="D6251" s="2"/>
      <c r="E6251" s="26"/>
    </row>
    <row r="6252" spans="1:5" x14ac:dyDescent="0.15">
      <c r="A6252" s="2"/>
      <c r="B6252" s="31"/>
      <c r="C6252" s="2"/>
      <c r="D6252" s="2"/>
      <c r="E6252" s="26"/>
    </row>
    <row r="6253" spans="1:5" x14ac:dyDescent="0.15">
      <c r="A6253" s="2"/>
      <c r="B6253" s="31"/>
      <c r="C6253" s="2"/>
      <c r="D6253" s="2"/>
      <c r="E6253" s="26"/>
    </row>
    <row r="6254" spans="1:5" x14ac:dyDescent="0.15">
      <c r="A6254" s="2"/>
      <c r="B6254" s="31"/>
      <c r="C6254" s="2"/>
      <c r="D6254" s="2"/>
      <c r="E6254" s="26"/>
    </row>
    <row r="6255" spans="1:5" x14ac:dyDescent="0.15">
      <c r="A6255" s="2"/>
      <c r="B6255" s="31"/>
      <c r="C6255" s="2"/>
      <c r="D6255" s="2"/>
      <c r="E6255" s="26"/>
    </row>
    <row r="6256" spans="1:5" x14ac:dyDescent="0.15">
      <c r="A6256" s="2"/>
      <c r="B6256" s="31"/>
      <c r="C6256" s="2"/>
      <c r="D6256" s="2"/>
      <c r="E6256" s="26"/>
    </row>
    <row r="6257" spans="1:5" x14ac:dyDescent="0.15">
      <c r="A6257" s="2"/>
      <c r="B6257" s="31"/>
      <c r="C6257" s="2"/>
      <c r="D6257" s="2"/>
      <c r="E6257" s="26"/>
    </row>
    <row r="6258" spans="1:5" x14ac:dyDescent="0.15">
      <c r="A6258" s="2"/>
      <c r="B6258" s="31"/>
      <c r="C6258" s="2"/>
      <c r="D6258" s="2"/>
      <c r="E6258" s="26"/>
    </row>
    <row r="6259" spans="1:5" x14ac:dyDescent="0.15">
      <c r="A6259" s="2"/>
      <c r="B6259" s="31"/>
      <c r="C6259" s="2"/>
      <c r="D6259" s="2"/>
      <c r="E6259" s="26"/>
    </row>
    <row r="6260" spans="1:5" x14ac:dyDescent="0.15">
      <c r="A6260" s="2"/>
      <c r="B6260" s="31"/>
      <c r="C6260" s="2"/>
      <c r="D6260" s="2"/>
      <c r="E6260" s="26"/>
    </row>
    <row r="6261" spans="1:5" x14ac:dyDescent="0.15">
      <c r="A6261" s="2"/>
      <c r="B6261" s="31"/>
      <c r="C6261" s="2"/>
      <c r="D6261" s="2"/>
      <c r="E6261" s="26"/>
    </row>
    <row r="6262" spans="1:5" x14ac:dyDescent="0.15">
      <c r="A6262" s="2"/>
      <c r="B6262" s="31"/>
      <c r="C6262" s="2"/>
      <c r="D6262" s="2"/>
      <c r="E6262" s="26"/>
    </row>
    <row r="6263" spans="1:5" x14ac:dyDescent="0.15">
      <c r="A6263" s="2"/>
      <c r="B6263" s="31"/>
      <c r="C6263" s="2"/>
      <c r="D6263" s="2"/>
      <c r="E6263" s="26"/>
    </row>
    <row r="6264" spans="1:5" x14ac:dyDescent="0.15">
      <c r="A6264" s="2"/>
      <c r="B6264" s="31"/>
      <c r="C6264" s="2"/>
      <c r="D6264" s="2"/>
      <c r="E6264" s="26"/>
    </row>
    <row r="6265" spans="1:5" x14ac:dyDescent="0.15">
      <c r="A6265" s="2"/>
      <c r="B6265" s="31"/>
      <c r="C6265" s="2"/>
      <c r="D6265" s="2"/>
      <c r="E6265" s="26"/>
    </row>
    <row r="6266" spans="1:5" x14ac:dyDescent="0.15">
      <c r="A6266" s="2"/>
      <c r="B6266" s="31"/>
      <c r="C6266" s="2"/>
      <c r="D6266" s="2"/>
      <c r="E6266" s="26"/>
    </row>
    <row r="6267" spans="1:5" x14ac:dyDescent="0.15">
      <c r="A6267" s="2"/>
      <c r="B6267" s="31"/>
      <c r="C6267" s="2"/>
      <c r="D6267" s="2"/>
      <c r="E6267" s="26"/>
    </row>
    <row r="6268" spans="1:5" x14ac:dyDescent="0.15">
      <c r="A6268" s="2"/>
      <c r="B6268" s="31"/>
      <c r="C6268" s="2"/>
      <c r="D6268" s="2"/>
      <c r="E6268" s="26"/>
    </row>
    <row r="6269" spans="1:5" x14ac:dyDescent="0.15">
      <c r="A6269" s="2"/>
      <c r="B6269" s="31"/>
      <c r="C6269" s="2"/>
      <c r="D6269" s="2"/>
      <c r="E6269" s="26"/>
    </row>
    <row r="6270" spans="1:5" x14ac:dyDescent="0.15">
      <c r="A6270" s="2"/>
      <c r="B6270" s="31"/>
      <c r="C6270" s="2"/>
      <c r="D6270" s="2"/>
      <c r="E6270" s="26"/>
    </row>
    <row r="6271" spans="1:5" x14ac:dyDescent="0.15">
      <c r="A6271" s="2"/>
      <c r="B6271" s="31"/>
      <c r="C6271" s="2"/>
      <c r="D6271" s="2"/>
      <c r="E6271" s="26"/>
    </row>
    <row r="6272" spans="1:5" x14ac:dyDescent="0.15">
      <c r="A6272" s="2"/>
      <c r="B6272" s="31"/>
      <c r="C6272" s="2"/>
      <c r="D6272" s="2"/>
      <c r="E6272" s="26"/>
    </row>
    <row r="6273" spans="1:5" x14ac:dyDescent="0.15">
      <c r="A6273" s="2"/>
      <c r="B6273" s="31"/>
      <c r="C6273" s="2"/>
      <c r="D6273" s="2"/>
      <c r="E6273" s="26"/>
    </row>
    <row r="6274" spans="1:5" x14ac:dyDescent="0.15">
      <c r="A6274" s="2"/>
      <c r="B6274" s="31"/>
      <c r="C6274" s="2"/>
      <c r="D6274" s="2"/>
      <c r="E6274" s="26"/>
    </row>
    <row r="6275" spans="1:5" x14ac:dyDescent="0.15">
      <c r="A6275" s="2"/>
      <c r="B6275" s="31"/>
      <c r="C6275" s="2"/>
      <c r="D6275" s="2"/>
      <c r="E6275" s="26"/>
    </row>
    <row r="6276" spans="1:5" x14ac:dyDescent="0.15">
      <c r="A6276" s="2"/>
      <c r="B6276" s="31"/>
      <c r="C6276" s="2"/>
      <c r="D6276" s="2"/>
      <c r="E6276" s="26"/>
    </row>
    <row r="6277" spans="1:5" x14ac:dyDescent="0.15">
      <c r="A6277" s="2"/>
      <c r="B6277" s="31"/>
      <c r="C6277" s="2"/>
      <c r="D6277" s="2"/>
      <c r="E6277" s="26"/>
    </row>
    <row r="6278" spans="1:5" x14ac:dyDescent="0.15">
      <c r="A6278" s="2"/>
      <c r="B6278" s="31"/>
      <c r="C6278" s="2"/>
      <c r="D6278" s="2"/>
      <c r="E6278" s="26"/>
    </row>
    <row r="6279" spans="1:5" x14ac:dyDescent="0.15">
      <c r="A6279" s="2"/>
      <c r="B6279" s="31"/>
      <c r="C6279" s="2"/>
      <c r="D6279" s="2"/>
      <c r="E6279" s="26"/>
    </row>
    <row r="6280" spans="1:5" x14ac:dyDescent="0.15">
      <c r="A6280" s="2"/>
      <c r="B6280" s="31"/>
      <c r="C6280" s="2"/>
      <c r="D6280" s="2"/>
      <c r="E6280" s="26"/>
    </row>
    <row r="6281" spans="1:5" x14ac:dyDescent="0.15">
      <c r="A6281" s="2"/>
      <c r="B6281" s="31"/>
      <c r="C6281" s="2"/>
      <c r="D6281" s="2"/>
      <c r="E6281" s="26"/>
    </row>
    <row r="6282" spans="1:5" x14ac:dyDescent="0.15">
      <c r="A6282" s="2"/>
      <c r="B6282" s="31"/>
      <c r="C6282" s="2"/>
      <c r="D6282" s="2"/>
      <c r="E6282" s="26"/>
    </row>
    <row r="6283" spans="1:5" x14ac:dyDescent="0.15">
      <c r="A6283" s="2"/>
      <c r="B6283" s="31"/>
      <c r="C6283" s="2"/>
      <c r="D6283" s="2"/>
      <c r="E6283" s="26"/>
    </row>
    <row r="6284" spans="1:5" x14ac:dyDescent="0.15">
      <c r="A6284" s="2"/>
      <c r="B6284" s="31"/>
      <c r="C6284" s="2"/>
      <c r="D6284" s="2"/>
      <c r="E6284" s="26"/>
    </row>
    <row r="6285" spans="1:5" x14ac:dyDescent="0.15">
      <c r="A6285" s="2"/>
      <c r="B6285" s="31"/>
      <c r="C6285" s="2"/>
      <c r="D6285" s="2"/>
      <c r="E6285" s="26"/>
    </row>
    <row r="6286" spans="1:5" x14ac:dyDescent="0.15">
      <c r="A6286" s="2"/>
      <c r="B6286" s="31"/>
      <c r="C6286" s="2"/>
      <c r="D6286" s="2"/>
      <c r="E6286" s="26"/>
    </row>
    <row r="6287" spans="1:5" x14ac:dyDescent="0.15">
      <c r="A6287" s="2"/>
      <c r="B6287" s="31"/>
      <c r="C6287" s="2"/>
      <c r="D6287" s="2"/>
      <c r="E6287" s="26"/>
    </row>
    <row r="6288" spans="1:5" x14ac:dyDescent="0.15">
      <c r="A6288" s="2"/>
      <c r="B6288" s="31"/>
      <c r="C6288" s="2"/>
      <c r="D6288" s="2"/>
      <c r="E6288" s="26"/>
    </row>
    <row r="6289" spans="1:5" x14ac:dyDescent="0.15">
      <c r="A6289" s="2"/>
      <c r="B6289" s="31"/>
      <c r="C6289" s="2"/>
      <c r="D6289" s="2"/>
      <c r="E6289" s="26"/>
    </row>
    <row r="6290" spans="1:5" x14ac:dyDescent="0.15">
      <c r="A6290" s="2"/>
      <c r="B6290" s="31"/>
      <c r="C6290" s="2"/>
      <c r="D6290" s="2"/>
      <c r="E6290" s="26"/>
    </row>
    <row r="6291" spans="1:5" x14ac:dyDescent="0.15">
      <c r="A6291" s="2"/>
      <c r="B6291" s="31"/>
      <c r="C6291" s="2"/>
      <c r="D6291" s="2"/>
      <c r="E6291" s="26"/>
    </row>
    <row r="6292" spans="1:5" x14ac:dyDescent="0.15">
      <c r="A6292" s="2"/>
      <c r="B6292" s="31"/>
      <c r="C6292" s="2"/>
      <c r="D6292" s="2"/>
      <c r="E6292" s="26"/>
    </row>
    <row r="6293" spans="1:5" x14ac:dyDescent="0.15">
      <c r="A6293" s="2"/>
      <c r="B6293" s="31"/>
      <c r="C6293" s="2"/>
      <c r="D6293" s="2"/>
      <c r="E6293" s="26"/>
    </row>
    <row r="6294" spans="1:5" x14ac:dyDescent="0.15">
      <c r="A6294" s="2"/>
      <c r="B6294" s="31"/>
      <c r="C6294" s="2"/>
      <c r="D6294" s="2"/>
      <c r="E6294" s="26"/>
    </row>
    <row r="6295" spans="1:5" x14ac:dyDescent="0.15">
      <c r="A6295" s="2"/>
      <c r="B6295" s="31"/>
      <c r="C6295" s="2"/>
      <c r="D6295" s="2"/>
      <c r="E6295" s="26"/>
    </row>
    <row r="6296" spans="1:5" x14ac:dyDescent="0.15">
      <c r="A6296" s="2"/>
      <c r="B6296" s="31"/>
      <c r="C6296" s="2"/>
      <c r="D6296" s="2"/>
      <c r="E6296" s="26"/>
    </row>
    <row r="6297" spans="1:5" x14ac:dyDescent="0.15">
      <c r="A6297" s="2"/>
      <c r="B6297" s="31"/>
      <c r="C6297" s="2"/>
      <c r="D6297" s="2"/>
      <c r="E6297" s="26"/>
    </row>
    <row r="6298" spans="1:5" x14ac:dyDescent="0.15">
      <c r="A6298" s="2"/>
      <c r="B6298" s="31"/>
      <c r="C6298" s="2"/>
      <c r="D6298" s="2"/>
      <c r="E6298" s="26"/>
    </row>
    <row r="6299" spans="1:5" x14ac:dyDescent="0.15">
      <c r="A6299" s="2"/>
      <c r="B6299" s="31"/>
      <c r="C6299" s="2"/>
      <c r="D6299" s="2"/>
      <c r="E6299" s="26"/>
    </row>
    <row r="6300" spans="1:5" x14ac:dyDescent="0.15">
      <c r="A6300" s="2"/>
      <c r="B6300" s="31"/>
      <c r="C6300" s="2"/>
      <c r="D6300" s="2"/>
      <c r="E6300" s="26"/>
    </row>
    <row r="6301" spans="1:5" x14ac:dyDescent="0.15">
      <c r="A6301" s="2"/>
      <c r="B6301" s="31"/>
      <c r="C6301" s="2"/>
      <c r="D6301" s="2"/>
      <c r="E6301" s="26"/>
    </row>
    <row r="6302" spans="1:5" x14ac:dyDescent="0.15">
      <c r="A6302" s="2"/>
      <c r="B6302" s="31"/>
      <c r="C6302" s="2"/>
      <c r="D6302" s="2"/>
      <c r="E6302" s="26"/>
    </row>
    <row r="6303" spans="1:5" x14ac:dyDescent="0.15">
      <c r="A6303" s="2"/>
      <c r="B6303" s="31"/>
      <c r="C6303" s="2"/>
      <c r="D6303" s="2"/>
      <c r="E6303" s="26"/>
    </row>
    <row r="6304" spans="1:5" x14ac:dyDescent="0.15">
      <c r="A6304" s="2"/>
      <c r="B6304" s="31"/>
      <c r="C6304" s="2"/>
      <c r="D6304" s="2"/>
      <c r="E6304" s="26"/>
    </row>
    <row r="6305" spans="1:5" x14ac:dyDescent="0.15">
      <c r="A6305" s="2"/>
      <c r="B6305" s="31"/>
      <c r="C6305" s="2"/>
      <c r="D6305" s="2"/>
      <c r="E6305" s="26"/>
    </row>
    <row r="6306" spans="1:5" x14ac:dyDescent="0.15">
      <c r="A6306" s="2"/>
      <c r="B6306" s="31"/>
      <c r="C6306" s="2"/>
      <c r="D6306" s="2"/>
      <c r="E6306" s="26"/>
    </row>
    <row r="6307" spans="1:5" x14ac:dyDescent="0.15">
      <c r="A6307" s="2"/>
      <c r="B6307" s="31"/>
      <c r="C6307" s="2"/>
      <c r="D6307" s="2"/>
      <c r="E6307" s="26"/>
    </row>
    <row r="6308" spans="1:5" x14ac:dyDescent="0.15">
      <c r="A6308" s="2"/>
      <c r="B6308" s="31"/>
      <c r="C6308" s="2"/>
      <c r="D6308" s="2"/>
      <c r="E6308" s="26"/>
    </row>
    <row r="6309" spans="1:5" x14ac:dyDescent="0.15">
      <c r="A6309" s="2"/>
      <c r="B6309" s="31"/>
      <c r="C6309" s="2"/>
      <c r="D6309" s="2"/>
      <c r="E6309" s="26"/>
    </row>
    <row r="6310" spans="1:5" x14ac:dyDescent="0.15">
      <c r="A6310" s="2"/>
      <c r="B6310" s="31"/>
      <c r="C6310" s="2"/>
      <c r="D6310" s="2"/>
      <c r="E6310" s="26"/>
    </row>
    <row r="6311" spans="1:5" x14ac:dyDescent="0.15">
      <c r="A6311" s="2"/>
      <c r="B6311" s="31"/>
      <c r="C6311" s="2"/>
      <c r="D6311" s="2"/>
      <c r="E6311" s="26"/>
    </row>
    <row r="6312" spans="1:5" x14ac:dyDescent="0.15">
      <c r="A6312" s="2"/>
      <c r="B6312" s="31"/>
      <c r="C6312" s="2"/>
      <c r="D6312" s="2"/>
      <c r="E6312" s="26"/>
    </row>
    <row r="6313" spans="1:5" x14ac:dyDescent="0.15">
      <c r="A6313" s="2"/>
      <c r="B6313" s="31"/>
      <c r="C6313" s="2"/>
      <c r="D6313" s="2"/>
      <c r="E6313" s="26"/>
    </row>
    <row r="6314" spans="1:5" x14ac:dyDescent="0.15">
      <c r="A6314" s="2"/>
      <c r="B6314" s="31"/>
      <c r="C6314" s="2"/>
      <c r="D6314" s="2"/>
      <c r="E6314" s="26"/>
    </row>
    <row r="6315" spans="1:5" x14ac:dyDescent="0.15">
      <c r="A6315" s="2"/>
      <c r="B6315" s="31"/>
      <c r="C6315" s="2"/>
      <c r="D6315" s="2"/>
      <c r="E6315" s="26"/>
    </row>
    <row r="6316" spans="1:5" x14ac:dyDescent="0.15">
      <c r="A6316" s="2"/>
      <c r="B6316" s="31"/>
      <c r="C6316" s="2"/>
      <c r="D6316" s="2"/>
      <c r="E6316" s="26"/>
    </row>
    <row r="6317" spans="1:5" x14ac:dyDescent="0.15">
      <c r="A6317" s="2"/>
      <c r="B6317" s="31"/>
      <c r="C6317" s="2"/>
      <c r="D6317" s="2"/>
      <c r="E6317" s="26"/>
    </row>
    <row r="6318" spans="1:5" x14ac:dyDescent="0.15">
      <c r="A6318" s="2"/>
      <c r="B6318" s="31"/>
      <c r="C6318" s="2"/>
      <c r="D6318" s="2"/>
      <c r="E6318" s="26"/>
    </row>
    <row r="6319" spans="1:5" x14ac:dyDescent="0.15">
      <c r="A6319" s="2"/>
      <c r="B6319" s="31"/>
      <c r="C6319" s="2"/>
      <c r="D6319" s="2"/>
      <c r="E6319" s="26"/>
    </row>
    <row r="6320" spans="1:5" x14ac:dyDescent="0.15">
      <c r="A6320" s="2"/>
      <c r="B6320" s="31"/>
      <c r="C6320" s="2"/>
      <c r="D6320" s="2"/>
      <c r="E6320" s="26"/>
    </row>
    <row r="6321" spans="1:5" x14ac:dyDescent="0.15">
      <c r="A6321" s="2"/>
      <c r="B6321" s="31"/>
      <c r="C6321" s="2"/>
      <c r="D6321" s="2"/>
      <c r="E6321" s="26"/>
    </row>
    <row r="6322" spans="1:5" x14ac:dyDescent="0.15">
      <c r="A6322" s="2"/>
      <c r="B6322" s="31"/>
      <c r="C6322" s="2"/>
      <c r="D6322" s="2"/>
      <c r="E6322" s="26"/>
    </row>
    <row r="6323" spans="1:5" x14ac:dyDescent="0.15">
      <c r="A6323" s="2"/>
      <c r="B6323" s="31"/>
      <c r="C6323" s="2"/>
      <c r="D6323" s="2"/>
      <c r="E6323" s="26"/>
    </row>
    <row r="6324" spans="1:5" x14ac:dyDescent="0.15">
      <c r="A6324" s="2"/>
      <c r="B6324" s="31"/>
      <c r="C6324" s="2"/>
      <c r="D6324" s="2"/>
      <c r="E6324" s="26"/>
    </row>
    <row r="6325" spans="1:5" x14ac:dyDescent="0.15">
      <c r="A6325" s="2"/>
      <c r="B6325" s="31"/>
      <c r="C6325" s="2"/>
      <c r="D6325" s="2"/>
      <c r="E6325" s="26"/>
    </row>
    <row r="6326" spans="1:5" x14ac:dyDescent="0.15">
      <c r="A6326" s="2"/>
      <c r="B6326" s="31"/>
      <c r="C6326" s="2"/>
      <c r="D6326" s="2"/>
      <c r="E6326" s="26"/>
    </row>
    <row r="6327" spans="1:5" x14ac:dyDescent="0.15">
      <c r="A6327" s="2"/>
      <c r="B6327" s="31"/>
      <c r="C6327" s="2"/>
      <c r="D6327" s="2"/>
      <c r="E6327" s="26"/>
    </row>
    <row r="6328" spans="1:5" x14ac:dyDescent="0.15">
      <c r="A6328" s="2"/>
      <c r="B6328" s="31"/>
      <c r="C6328" s="2"/>
      <c r="D6328" s="2"/>
      <c r="E6328" s="26"/>
    </row>
    <row r="6329" spans="1:5" x14ac:dyDescent="0.15">
      <c r="A6329" s="2"/>
      <c r="B6329" s="31"/>
      <c r="C6329" s="2"/>
      <c r="D6329" s="2"/>
      <c r="E6329" s="26"/>
    </row>
    <row r="6330" spans="1:5" x14ac:dyDescent="0.15">
      <c r="A6330" s="2"/>
      <c r="B6330" s="31"/>
      <c r="C6330" s="2"/>
      <c r="D6330" s="2"/>
      <c r="E6330" s="26"/>
    </row>
    <row r="6331" spans="1:5" x14ac:dyDescent="0.15">
      <c r="A6331" s="2"/>
      <c r="B6331" s="31"/>
      <c r="C6331" s="2"/>
      <c r="D6331" s="2"/>
      <c r="E6331" s="26"/>
    </row>
    <row r="6332" spans="1:5" x14ac:dyDescent="0.15">
      <c r="A6332" s="2"/>
      <c r="B6332" s="31"/>
      <c r="C6332" s="2"/>
      <c r="D6332" s="2"/>
      <c r="E6332" s="26"/>
    </row>
    <row r="6333" spans="1:5" x14ac:dyDescent="0.15">
      <c r="A6333" s="2"/>
      <c r="B6333" s="31"/>
      <c r="C6333" s="2"/>
      <c r="D6333" s="2"/>
      <c r="E6333" s="26"/>
    </row>
    <row r="6334" spans="1:5" x14ac:dyDescent="0.15">
      <c r="A6334" s="2"/>
      <c r="B6334" s="31"/>
      <c r="C6334" s="2"/>
      <c r="D6334" s="2"/>
      <c r="E6334" s="26"/>
    </row>
    <row r="6335" spans="1:5" x14ac:dyDescent="0.15">
      <c r="A6335" s="2"/>
      <c r="B6335" s="31"/>
      <c r="C6335" s="2"/>
      <c r="D6335" s="2"/>
      <c r="E6335" s="26"/>
    </row>
    <row r="6336" spans="1:5" x14ac:dyDescent="0.15">
      <c r="A6336" s="2"/>
      <c r="B6336" s="31"/>
      <c r="C6336" s="2"/>
      <c r="D6336" s="2"/>
      <c r="E6336" s="26"/>
    </row>
    <row r="6337" spans="1:5" x14ac:dyDescent="0.15">
      <c r="A6337" s="2"/>
      <c r="B6337" s="31"/>
      <c r="C6337" s="2"/>
      <c r="D6337" s="2"/>
      <c r="E6337" s="26"/>
    </row>
    <row r="6338" spans="1:5" x14ac:dyDescent="0.15">
      <c r="A6338" s="2"/>
      <c r="B6338" s="31"/>
      <c r="C6338" s="2"/>
      <c r="D6338" s="2"/>
      <c r="E6338" s="26"/>
    </row>
    <row r="6339" spans="1:5" x14ac:dyDescent="0.15">
      <c r="A6339" s="2"/>
      <c r="B6339" s="31"/>
      <c r="C6339" s="2"/>
      <c r="D6339" s="2"/>
      <c r="E6339" s="26"/>
    </row>
    <row r="6340" spans="1:5" x14ac:dyDescent="0.15">
      <c r="A6340" s="2"/>
      <c r="B6340" s="31"/>
      <c r="C6340" s="2"/>
      <c r="D6340" s="2"/>
      <c r="E6340" s="26"/>
    </row>
    <row r="6341" spans="1:5" x14ac:dyDescent="0.15">
      <c r="A6341" s="2"/>
      <c r="B6341" s="31"/>
      <c r="C6341" s="2"/>
      <c r="D6341" s="2"/>
      <c r="E6341" s="26"/>
    </row>
    <row r="6342" spans="1:5" x14ac:dyDescent="0.15">
      <c r="A6342" s="2"/>
      <c r="B6342" s="31"/>
      <c r="C6342" s="2"/>
      <c r="D6342" s="2"/>
      <c r="E6342" s="26"/>
    </row>
    <row r="6343" spans="1:5" x14ac:dyDescent="0.15">
      <c r="A6343" s="2"/>
      <c r="B6343" s="31"/>
      <c r="C6343" s="2"/>
      <c r="D6343" s="2"/>
      <c r="E6343" s="26"/>
    </row>
    <row r="6344" spans="1:5" x14ac:dyDescent="0.15">
      <c r="A6344" s="2"/>
      <c r="B6344" s="31"/>
      <c r="C6344" s="2"/>
      <c r="D6344" s="2"/>
      <c r="E6344" s="26"/>
    </row>
    <row r="6345" spans="1:5" x14ac:dyDescent="0.15">
      <c r="A6345" s="2"/>
      <c r="B6345" s="31"/>
      <c r="C6345" s="2"/>
      <c r="D6345" s="2"/>
      <c r="E6345" s="26"/>
    </row>
    <row r="6346" spans="1:5" x14ac:dyDescent="0.15">
      <c r="A6346" s="2"/>
      <c r="B6346" s="31"/>
      <c r="C6346" s="2"/>
      <c r="D6346" s="2"/>
      <c r="E6346" s="26"/>
    </row>
    <row r="6347" spans="1:5" x14ac:dyDescent="0.15">
      <c r="A6347" s="2"/>
      <c r="B6347" s="31"/>
      <c r="C6347" s="2"/>
      <c r="D6347" s="2"/>
      <c r="E6347" s="26"/>
    </row>
    <row r="6348" spans="1:5" x14ac:dyDescent="0.15">
      <c r="A6348" s="2"/>
      <c r="B6348" s="31"/>
      <c r="C6348" s="2"/>
      <c r="D6348" s="2"/>
      <c r="E6348" s="26"/>
    </row>
    <row r="6349" spans="1:5" x14ac:dyDescent="0.15">
      <c r="A6349" s="2"/>
      <c r="B6349" s="31"/>
      <c r="C6349" s="2"/>
      <c r="D6349" s="2"/>
      <c r="E6349" s="26"/>
    </row>
    <row r="6350" spans="1:5" x14ac:dyDescent="0.15">
      <c r="A6350" s="2"/>
      <c r="B6350" s="31"/>
      <c r="C6350" s="2"/>
      <c r="D6350" s="2"/>
      <c r="E6350" s="26"/>
    </row>
    <row r="6351" spans="1:5" x14ac:dyDescent="0.15">
      <c r="A6351" s="2"/>
      <c r="B6351" s="31"/>
      <c r="C6351" s="2"/>
      <c r="D6351" s="2"/>
      <c r="E6351" s="26"/>
    </row>
    <row r="6352" spans="1:5" x14ac:dyDescent="0.15">
      <c r="A6352" s="2"/>
      <c r="B6352" s="31"/>
      <c r="C6352" s="2"/>
      <c r="D6352" s="2"/>
      <c r="E6352" s="26"/>
    </row>
    <row r="6353" spans="1:5" x14ac:dyDescent="0.15">
      <c r="A6353" s="2"/>
      <c r="B6353" s="31"/>
      <c r="C6353" s="2"/>
      <c r="D6353" s="2"/>
      <c r="E6353" s="26"/>
    </row>
    <row r="6354" spans="1:5" x14ac:dyDescent="0.15">
      <c r="A6354" s="2"/>
      <c r="B6354" s="31"/>
      <c r="C6354" s="2"/>
      <c r="D6354" s="2"/>
      <c r="E6354" s="26"/>
    </row>
    <row r="6355" spans="1:5" x14ac:dyDescent="0.15">
      <c r="A6355" s="2"/>
      <c r="B6355" s="31"/>
      <c r="C6355" s="2"/>
      <c r="D6355" s="2"/>
      <c r="E6355" s="26"/>
    </row>
    <row r="6356" spans="1:5" x14ac:dyDescent="0.15">
      <c r="A6356" s="2"/>
      <c r="B6356" s="31"/>
      <c r="C6356" s="2"/>
      <c r="D6356" s="2"/>
      <c r="E6356" s="26"/>
    </row>
    <row r="6357" spans="1:5" x14ac:dyDescent="0.15">
      <c r="A6357" s="2"/>
      <c r="B6357" s="31"/>
      <c r="C6357" s="2"/>
      <c r="D6357" s="2"/>
      <c r="E6357" s="26"/>
    </row>
    <row r="6358" spans="1:5" x14ac:dyDescent="0.15">
      <c r="A6358" s="2"/>
      <c r="B6358" s="31"/>
      <c r="C6358" s="2"/>
      <c r="D6358" s="2"/>
      <c r="E6358" s="26"/>
    </row>
    <row r="6359" spans="1:5" x14ac:dyDescent="0.15">
      <c r="A6359" s="2"/>
      <c r="B6359" s="31"/>
      <c r="C6359" s="2"/>
      <c r="D6359" s="2"/>
      <c r="E6359" s="26"/>
    </row>
    <row r="6360" spans="1:5" x14ac:dyDescent="0.15">
      <c r="A6360" s="2"/>
      <c r="B6360" s="31"/>
      <c r="C6360" s="2"/>
      <c r="D6360" s="2"/>
      <c r="E6360" s="26"/>
    </row>
    <row r="6361" spans="1:5" x14ac:dyDescent="0.15">
      <c r="A6361" s="2"/>
      <c r="B6361" s="31"/>
      <c r="C6361" s="2"/>
      <c r="D6361" s="2"/>
      <c r="E6361" s="26"/>
    </row>
    <row r="6362" spans="1:5" x14ac:dyDescent="0.15">
      <c r="A6362" s="2"/>
      <c r="B6362" s="31"/>
      <c r="C6362" s="2"/>
      <c r="D6362" s="2"/>
      <c r="E6362" s="26"/>
    </row>
    <row r="6363" spans="1:5" x14ac:dyDescent="0.15">
      <c r="A6363" s="2"/>
      <c r="B6363" s="31"/>
      <c r="C6363" s="2"/>
      <c r="D6363" s="2"/>
      <c r="E6363" s="26"/>
    </row>
    <row r="6364" spans="1:5" x14ac:dyDescent="0.15">
      <c r="A6364" s="2"/>
      <c r="B6364" s="31"/>
      <c r="C6364" s="2"/>
      <c r="D6364" s="2"/>
      <c r="E6364" s="26"/>
    </row>
    <row r="6365" spans="1:5" x14ac:dyDescent="0.15">
      <c r="A6365" s="2"/>
      <c r="B6365" s="31"/>
      <c r="C6365" s="2"/>
      <c r="D6365" s="2"/>
      <c r="E6365" s="26"/>
    </row>
    <row r="6366" spans="1:5" x14ac:dyDescent="0.15">
      <c r="A6366" s="2"/>
      <c r="B6366" s="31"/>
      <c r="C6366" s="2"/>
      <c r="D6366" s="2"/>
      <c r="E6366" s="26"/>
    </row>
    <row r="6367" spans="1:5" x14ac:dyDescent="0.15">
      <c r="A6367" s="2"/>
      <c r="B6367" s="31"/>
      <c r="C6367" s="2"/>
      <c r="D6367" s="2"/>
      <c r="E6367" s="26"/>
    </row>
    <row r="6368" spans="1:5" x14ac:dyDescent="0.15">
      <c r="A6368" s="2"/>
      <c r="B6368" s="31"/>
      <c r="C6368" s="2"/>
      <c r="D6368" s="2"/>
      <c r="E6368" s="26"/>
    </row>
    <row r="6369" spans="1:5" x14ac:dyDescent="0.15">
      <c r="A6369" s="2"/>
      <c r="B6369" s="31"/>
      <c r="C6369" s="2"/>
      <c r="D6369" s="2"/>
      <c r="E6369" s="26"/>
    </row>
    <row r="6370" spans="1:5" x14ac:dyDescent="0.15">
      <c r="A6370" s="2"/>
      <c r="B6370" s="31"/>
      <c r="C6370" s="2"/>
      <c r="D6370" s="2"/>
      <c r="E6370" s="26"/>
    </row>
    <row r="6371" spans="1:5" x14ac:dyDescent="0.15">
      <c r="A6371" s="2"/>
      <c r="B6371" s="31"/>
      <c r="C6371" s="2"/>
      <c r="D6371" s="2"/>
      <c r="E6371" s="26"/>
    </row>
    <row r="6372" spans="1:5" x14ac:dyDescent="0.15">
      <c r="A6372" s="2"/>
      <c r="B6372" s="31"/>
      <c r="C6372" s="2"/>
      <c r="D6372" s="2"/>
      <c r="E6372" s="26"/>
    </row>
    <row r="6373" spans="1:5" x14ac:dyDescent="0.15">
      <c r="A6373" s="2"/>
      <c r="B6373" s="31"/>
      <c r="C6373" s="2"/>
      <c r="D6373" s="2"/>
      <c r="E6373" s="26"/>
    </row>
    <row r="6374" spans="1:5" x14ac:dyDescent="0.15">
      <c r="A6374" s="2"/>
      <c r="B6374" s="31"/>
      <c r="C6374" s="2"/>
      <c r="D6374" s="2"/>
      <c r="E6374" s="26"/>
    </row>
    <row r="6375" spans="1:5" x14ac:dyDescent="0.15">
      <c r="A6375" s="2"/>
      <c r="B6375" s="31"/>
      <c r="C6375" s="2"/>
      <c r="D6375" s="2"/>
      <c r="E6375" s="26"/>
    </row>
    <row r="6376" spans="1:5" x14ac:dyDescent="0.15">
      <c r="A6376" s="2"/>
      <c r="B6376" s="31"/>
      <c r="C6376" s="2"/>
      <c r="D6376" s="2"/>
      <c r="E6376" s="26"/>
    </row>
    <row r="6377" spans="1:5" x14ac:dyDescent="0.15">
      <c r="A6377" s="2"/>
      <c r="B6377" s="31"/>
      <c r="C6377" s="2"/>
      <c r="D6377" s="2"/>
      <c r="E6377" s="26"/>
    </row>
    <row r="6378" spans="1:5" x14ac:dyDescent="0.15">
      <c r="A6378" s="2"/>
      <c r="B6378" s="31"/>
      <c r="C6378" s="2"/>
      <c r="D6378" s="2"/>
      <c r="E6378" s="26"/>
    </row>
    <row r="6379" spans="1:5" x14ac:dyDescent="0.15">
      <c r="A6379" s="2"/>
      <c r="B6379" s="31"/>
      <c r="C6379" s="2"/>
      <c r="D6379" s="2"/>
      <c r="E6379" s="26"/>
    </row>
    <row r="6380" spans="1:5" x14ac:dyDescent="0.15">
      <c r="A6380" s="2"/>
      <c r="B6380" s="31"/>
      <c r="C6380" s="2"/>
      <c r="D6380" s="2"/>
      <c r="E6380" s="26"/>
    </row>
    <row r="6381" spans="1:5" x14ac:dyDescent="0.15">
      <c r="A6381" s="2"/>
      <c r="B6381" s="31"/>
      <c r="C6381" s="2"/>
      <c r="D6381" s="2"/>
      <c r="E6381" s="26"/>
    </row>
    <row r="6382" spans="1:5" x14ac:dyDescent="0.15">
      <c r="A6382" s="2"/>
      <c r="B6382" s="31"/>
      <c r="C6382" s="2"/>
      <c r="D6382" s="2"/>
      <c r="E6382" s="26"/>
    </row>
    <row r="6383" spans="1:5" x14ac:dyDescent="0.15">
      <c r="A6383" s="2"/>
      <c r="B6383" s="31"/>
      <c r="C6383" s="2"/>
      <c r="D6383" s="2"/>
      <c r="E6383" s="26"/>
    </row>
    <row r="6384" spans="1:5" x14ac:dyDescent="0.15">
      <c r="A6384" s="2"/>
      <c r="B6384" s="31"/>
      <c r="C6384" s="2"/>
      <c r="D6384" s="2"/>
      <c r="E6384" s="26"/>
    </row>
    <row r="6385" spans="1:5" x14ac:dyDescent="0.15">
      <c r="A6385" s="2"/>
      <c r="B6385" s="31"/>
      <c r="C6385" s="2"/>
      <c r="D6385" s="2"/>
      <c r="E6385" s="26"/>
    </row>
    <row r="6386" spans="1:5" x14ac:dyDescent="0.15">
      <c r="A6386" s="2"/>
      <c r="B6386" s="31"/>
      <c r="C6386" s="2"/>
      <c r="D6386" s="2"/>
      <c r="E6386" s="26"/>
    </row>
    <row r="6387" spans="1:5" x14ac:dyDescent="0.15">
      <c r="A6387" s="2"/>
      <c r="B6387" s="31"/>
      <c r="C6387" s="2"/>
      <c r="D6387" s="2"/>
      <c r="E6387" s="26"/>
    </row>
    <row r="6388" spans="1:5" x14ac:dyDescent="0.15">
      <c r="A6388" s="2"/>
      <c r="B6388" s="31"/>
      <c r="C6388" s="2"/>
      <c r="D6388" s="2"/>
      <c r="E6388" s="26"/>
    </row>
    <row r="6389" spans="1:5" x14ac:dyDescent="0.15">
      <c r="A6389" s="2"/>
      <c r="B6389" s="31"/>
      <c r="C6389" s="2"/>
      <c r="D6389" s="2"/>
      <c r="E6389" s="26"/>
    </row>
    <row r="6390" spans="1:5" x14ac:dyDescent="0.15">
      <c r="A6390" s="2"/>
      <c r="B6390" s="31"/>
      <c r="C6390" s="2"/>
      <c r="D6390" s="2"/>
      <c r="E6390" s="26"/>
    </row>
    <row r="6391" spans="1:5" x14ac:dyDescent="0.15">
      <c r="A6391" s="2"/>
      <c r="B6391" s="31"/>
      <c r="C6391" s="2"/>
      <c r="D6391" s="2"/>
      <c r="E6391" s="26"/>
    </row>
    <row r="6392" spans="1:5" x14ac:dyDescent="0.15">
      <c r="A6392" s="2"/>
      <c r="B6392" s="31"/>
      <c r="C6392" s="2"/>
      <c r="D6392" s="2"/>
      <c r="E6392" s="26"/>
    </row>
    <row r="6393" spans="1:5" x14ac:dyDescent="0.15">
      <c r="A6393" s="2"/>
      <c r="B6393" s="31"/>
      <c r="C6393" s="2"/>
      <c r="D6393" s="2"/>
      <c r="E6393" s="26"/>
    </row>
    <row r="6394" spans="1:5" x14ac:dyDescent="0.15">
      <c r="A6394" s="2"/>
      <c r="B6394" s="31"/>
      <c r="C6394" s="2"/>
      <c r="D6394" s="2"/>
      <c r="E6394" s="26"/>
    </row>
    <row r="6395" spans="1:5" x14ac:dyDescent="0.15">
      <c r="A6395" s="2"/>
      <c r="B6395" s="31"/>
      <c r="C6395" s="2"/>
      <c r="D6395" s="2"/>
      <c r="E6395" s="26"/>
    </row>
    <row r="6396" spans="1:5" x14ac:dyDescent="0.15">
      <c r="A6396" s="2"/>
      <c r="B6396" s="31"/>
      <c r="C6396" s="2"/>
      <c r="D6396" s="2"/>
      <c r="E6396" s="26"/>
    </row>
    <row r="6397" spans="1:5" x14ac:dyDescent="0.15">
      <c r="A6397" s="2"/>
      <c r="B6397" s="31"/>
      <c r="C6397" s="2"/>
      <c r="D6397" s="2"/>
      <c r="E6397" s="26"/>
    </row>
    <row r="6398" spans="1:5" x14ac:dyDescent="0.15">
      <c r="A6398" s="2"/>
      <c r="B6398" s="31"/>
      <c r="C6398" s="2"/>
      <c r="D6398" s="2"/>
      <c r="E6398" s="26"/>
    </row>
    <row r="6399" spans="1:5" x14ac:dyDescent="0.15">
      <c r="A6399" s="2"/>
      <c r="B6399" s="31"/>
      <c r="C6399" s="2"/>
      <c r="D6399" s="2"/>
      <c r="E6399" s="26"/>
    </row>
    <row r="6400" spans="1:5" x14ac:dyDescent="0.15">
      <c r="A6400" s="2"/>
      <c r="B6400" s="31"/>
      <c r="C6400" s="2"/>
      <c r="D6400" s="2"/>
      <c r="E6400" s="26"/>
    </row>
    <row r="6401" spans="1:5" x14ac:dyDescent="0.15">
      <c r="A6401" s="2"/>
      <c r="B6401" s="31"/>
      <c r="C6401" s="2"/>
      <c r="D6401" s="2"/>
      <c r="E6401" s="26"/>
    </row>
    <row r="6402" spans="1:5" x14ac:dyDescent="0.15">
      <c r="A6402" s="2"/>
      <c r="B6402" s="31"/>
      <c r="C6402" s="2"/>
      <c r="D6402" s="2"/>
      <c r="E6402" s="26"/>
    </row>
    <row r="6403" spans="1:5" x14ac:dyDescent="0.15">
      <c r="A6403" s="2"/>
      <c r="B6403" s="31"/>
      <c r="C6403" s="2"/>
      <c r="D6403" s="2"/>
      <c r="E6403" s="26"/>
    </row>
    <row r="6404" spans="1:5" x14ac:dyDescent="0.15">
      <c r="A6404" s="2"/>
      <c r="B6404" s="31"/>
      <c r="C6404" s="2"/>
      <c r="D6404" s="2"/>
      <c r="E6404" s="26"/>
    </row>
    <row r="6405" spans="1:5" x14ac:dyDescent="0.15">
      <c r="A6405" s="2"/>
      <c r="B6405" s="31"/>
      <c r="C6405" s="2"/>
      <c r="D6405" s="2"/>
      <c r="E6405" s="26"/>
    </row>
    <row r="6406" spans="1:5" x14ac:dyDescent="0.15">
      <c r="A6406" s="2"/>
      <c r="B6406" s="31"/>
      <c r="C6406" s="2"/>
      <c r="D6406" s="2"/>
      <c r="E6406" s="26"/>
    </row>
    <row r="6407" spans="1:5" x14ac:dyDescent="0.15">
      <c r="A6407" s="2"/>
      <c r="B6407" s="31"/>
      <c r="C6407" s="2"/>
      <c r="D6407" s="2"/>
      <c r="E6407" s="26"/>
    </row>
    <row r="6408" spans="1:5" x14ac:dyDescent="0.15">
      <c r="A6408" s="2"/>
      <c r="B6408" s="31"/>
      <c r="C6408" s="2"/>
      <c r="D6408" s="2"/>
      <c r="E6408" s="26"/>
    </row>
    <row r="6409" spans="1:5" x14ac:dyDescent="0.15">
      <c r="A6409" s="2"/>
      <c r="B6409" s="31"/>
      <c r="C6409" s="2"/>
      <c r="D6409" s="2"/>
      <c r="E6409" s="26"/>
    </row>
    <row r="6410" spans="1:5" x14ac:dyDescent="0.15">
      <c r="A6410" s="2"/>
      <c r="B6410" s="31"/>
      <c r="C6410" s="2"/>
      <c r="D6410" s="2"/>
      <c r="E6410" s="26"/>
    </row>
    <row r="6411" spans="1:5" x14ac:dyDescent="0.15">
      <c r="A6411" s="2"/>
      <c r="B6411" s="31"/>
      <c r="C6411" s="2"/>
      <c r="D6411" s="2"/>
      <c r="E6411" s="26"/>
    </row>
    <row r="6412" spans="1:5" x14ac:dyDescent="0.15">
      <c r="A6412" s="2"/>
      <c r="B6412" s="31"/>
      <c r="C6412" s="2"/>
      <c r="D6412" s="2"/>
      <c r="E6412" s="26"/>
    </row>
    <row r="6413" spans="1:5" x14ac:dyDescent="0.15">
      <c r="A6413" s="2"/>
      <c r="B6413" s="31"/>
      <c r="C6413" s="2"/>
      <c r="D6413" s="2"/>
      <c r="E6413" s="26"/>
    </row>
    <row r="6414" spans="1:5" x14ac:dyDescent="0.15">
      <c r="A6414" s="2"/>
      <c r="B6414" s="31"/>
      <c r="C6414" s="2"/>
      <c r="D6414" s="2"/>
      <c r="E6414" s="26"/>
    </row>
    <row r="6415" spans="1:5" x14ac:dyDescent="0.15">
      <c r="A6415" s="2"/>
      <c r="B6415" s="31"/>
      <c r="C6415" s="2"/>
      <c r="D6415" s="2"/>
      <c r="E6415" s="26"/>
    </row>
    <row r="6416" spans="1:5" x14ac:dyDescent="0.15">
      <c r="A6416" s="2"/>
      <c r="B6416" s="31"/>
      <c r="C6416" s="2"/>
      <c r="D6416" s="2"/>
      <c r="E6416" s="26"/>
    </row>
    <row r="6417" spans="1:5" x14ac:dyDescent="0.15">
      <c r="A6417" s="2"/>
      <c r="B6417" s="31"/>
      <c r="C6417" s="2"/>
      <c r="D6417" s="2"/>
      <c r="E6417" s="26"/>
    </row>
    <row r="6418" spans="1:5" x14ac:dyDescent="0.15">
      <c r="A6418" s="2"/>
      <c r="B6418" s="31"/>
      <c r="C6418" s="2"/>
      <c r="D6418" s="2"/>
      <c r="E6418" s="26"/>
    </row>
    <row r="6419" spans="1:5" x14ac:dyDescent="0.15">
      <c r="A6419" s="2"/>
      <c r="B6419" s="31"/>
      <c r="C6419" s="2"/>
      <c r="D6419" s="2"/>
      <c r="E6419" s="26"/>
    </row>
    <row r="6420" spans="1:5" x14ac:dyDescent="0.15">
      <c r="A6420" s="2"/>
      <c r="B6420" s="31"/>
      <c r="C6420" s="2"/>
      <c r="D6420" s="2"/>
      <c r="E6420" s="26"/>
    </row>
    <row r="6421" spans="1:5" x14ac:dyDescent="0.15">
      <c r="A6421" s="2"/>
      <c r="B6421" s="31"/>
      <c r="C6421" s="2"/>
      <c r="D6421" s="2"/>
      <c r="E6421" s="26"/>
    </row>
    <row r="6422" spans="1:5" x14ac:dyDescent="0.15">
      <c r="A6422" s="2"/>
      <c r="B6422" s="31"/>
      <c r="C6422" s="2"/>
      <c r="D6422" s="2"/>
      <c r="E6422" s="26"/>
    </row>
    <row r="6423" spans="1:5" x14ac:dyDescent="0.15">
      <c r="A6423" s="2"/>
      <c r="B6423" s="31"/>
      <c r="C6423" s="2"/>
      <c r="D6423" s="2"/>
      <c r="E6423" s="26"/>
    </row>
    <row r="6424" spans="1:5" x14ac:dyDescent="0.15">
      <c r="A6424" s="2"/>
      <c r="B6424" s="31"/>
      <c r="C6424" s="2"/>
      <c r="D6424" s="2"/>
      <c r="E6424" s="26"/>
    </row>
    <row r="6425" spans="1:5" x14ac:dyDescent="0.15">
      <c r="A6425" s="2"/>
      <c r="B6425" s="31"/>
      <c r="C6425" s="2"/>
      <c r="D6425" s="2"/>
      <c r="E6425" s="26"/>
    </row>
    <row r="6426" spans="1:5" x14ac:dyDescent="0.15">
      <c r="A6426" s="2"/>
      <c r="B6426" s="31"/>
      <c r="C6426" s="2"/>
      <c r="D6426" s="2"/>
      <c r="E6426" s="26"/>
    </row>
    <row r="6427" spans="1:5" x14ac:dyDescent="0.15">
      <c r="A6427" s="2"/>
      <c r="B6427" s="31"/>
      <c r="C6427" s="2"/>
      <c r="D6427" s="2"/>
      <c r="E6427" s="26"/>
    </row>
    <row r="6428" spans="1:5" x14ac:dyDescent="0.15">
      <c r="A6428" s="2"/>
      <c r="B6428" s="31"/>
      <c r="C6428" s="2"/>
      <c r="D6428" s="2"/>
      <c r="E6428" s="26"/>
    </row>
    <row r="6429" spans="1:5" x14ac:dyDescent="0.15">
      <c r="A6429" s="2"/>
      <c r="B6429" s="31"/>
      <c r="C6429" s="2"/>
      <c r="D6429" s="2"/>
      <c r="E6429" s="26"/>
    </row>
    <row r="6430" spans="1:5" x14ac:dyDescent="0.15">
      <c r="A6430" s="2"/>
      <c r="B6430" s="31"/>
      <c r="C6430" s="2"/>
      <c r="D6430" s="2"/>
      <c r="E6430" s="26"/>
    </row>
    <row r="6431" spans="1:5" x14ac:dyDescent="0.15">
      <c r="A6431" s="2"/>
      <c r="B6431" s="31"/>
      <c r="C6431" s="2"/>
      <c r="D6431" s="2"/>
      <c r="E6431" s="26"/>
    </row>
    <row r="6432" spans="1:5" x14ac:dyDescent="0.15">
      <c r="A6432" s="2"/>
      <c r="B6432" s="31"/>
      <c r="C6432" s="2"/>
      <c r="D6432" s="2"/>
      <c r="E6432" s="26"/>
    </row>
    <row r="6433" spans="1:5" x14ac:dyDescent="0.15">
      <c r="A6433" s="2"/>
      <c r="B6433" s="31"/>
      <c r="C6433" s="2"/>
      <c r="D6433" s="2"/>
      <c r="E6433" s="26"/>
    </row>
    <row r="6434" spans="1:5" x14ac:dyDescent="0.15">
      <c r="A6434" s="2"/>
      <c r="B6434" s="31"/>
      <c r="C6434" s="2"/>
      <c r="D6434" s="2"/>
      <c r="E6434" s="26"/>
    </row>
    <row r="6435" spans="1:5" x14ac:dyDescent="0.15">
      <c r="A6435" s="2"/>
      <c r="B6435" s="31"/>
      <c r="C6435" s="2"/>
      <c r="D6435" s="2"/>
      <c r="E6435" s="26"/>
    </row>
    <row r="6436" spans="1:5" x14ac:dyDescent="0.15">
      <c r="A6436" s="2"/>
      <c r="B6436" s="31"/>
      <c r="C6436" s="2"/>
      <c r="D6436" s="2"/>
      <c r="E6436" s="26"/>
    </row>
    <row r="6437" spans="1:5" x14ac:dyDescent="0.15">
      <c r="A6437" s="2"/>
      <c r="B6437" s="31"/>
      <c r="C6437" s="2"/>
      <c r="D6437" s="2"/>
      <c r="E6437" s="26"/>
    </row>
    <row r="6438" spans="1:5" x14ac:dyDescent="0.15">
      <c r="A6438" s="2"/>
      <c r="B6438" s="31"/>
      <c r="C6438" s="2"/>
      <c r="D6438" s="2"/>
      <c r="E6438" s="26"/>
    </row>
    <row r="6439" spans="1:5" x14ac:dyDescent="0.15">
      <c r="A6439" s="2"/>
      <c r="B6439" s="31"/>
      <c r="C6439" s="2"/>
      <c r="D6439" s="2"/>
      <c r="E6439" s="26"/>
    </row>
    <row r="6440" spans="1:5" x14ac:dyDescent="0.15">
      <c r="A6440" s="2"/>
      <c r="B6440" s="31"/>
      <c r="C6440" s="2"/>
      <c r="D6440" s="2"/>
      <c r="E6440" s="26"/>
    </row>
    <row r="6441" spans="1:5" x14ac:dyDescent="0.15">
      <c r="A6441" s="2"/>
      <c r="B6441" s="31"/>
      <c r="C6441" s="2"/>
      <c r="D6441" s="2"/>
      <c r="E6441" s="26"/>
    </row>
    <row r="6442" spans="1:5" x14ac:dyDescent="0.15">
      <c r="A6442" s="2"/>
      <c r="B6442" s="31"/>
      <c r="C6442" s="2"/>
      <c r="D6442" s="2"/>
      <c r="E6442" s="26"/>
    </row>
    <row r="6443" spans="1:5" x14ac:dyDescent="0.15">
      <c r="A6443" s="2"/>
      <c r="B6443" s="31"/>
      <c r="C6443" s="2"/>
      <c r="D6443" s="2"/>
      <c r="E6443" s="26"/>
    </row>
    <row r="6444" spans="1:5" x14ac:dyDescent="0.15">
      <c r="A6444" s="2"/>
      <c r="B6444" s="31"/>
      <c r="C6444" s="2"/>
      <c r="D6444" s="2"/>
      <c r="E6444" s="26"/>
    </row>
    <row r="6445" spans="1:5" x14ac:dyDescent="0.15">
      <c r="A6445" s="2"/>
      <c r="B6445" s="31"/>
      <c r="C6445" s="2"/>
      <c r="D6445" s="2"/>
      <c r="E6445" s="26"/>
    </row>
    <row r="6446" spans="1:5" x14ac:dyDescent="0.15">
      <c r="A6446" s="2"/>
      <c r="B6446" s="31"/>
      <c r="C6446" s="2"/>
      <c r="D6446" s="2"/>
      <c r="E6446" s="26"/>
    </row>
    <row r="6447" spans="1:5" x14ac:dyDescent="0.15">
      <c r="A6447" s="2"/>
      <c r="B6447" s="31"/>
      <c r="C6447" s="2"/>
      <c r="D6447" s="2"/>
      <c r="E6447" s="26"/>
    </row>
    <row r="6448" spans="1:5" x14ac:dyDescent="0.15">
      <c r="A6448" s="2"/>
      <c r="B6448" s="31"/>
      <c r="C6448" s="2"/>
      <c r="D6448" s="2"/>
      <c r="E6448" s="26"/>
    </row>
    <row r="6449" spans="1:5" x14ac:dyDescent="0.15">
      <c r="A6449" s="2"/>
      <c r="B6449" s="31"/>
      <c r="C6449" s="2"/>
      <c r="D6449" s="2"/>
      <c r="E6449" s="26"/>
    </row>
    <row r="6450" spans="1:5" x14ac:dyDescent="0.15">
      <c r="A6450" s="2"/>
      <c r="B6450" s="31"/>
      <c r="C6450" s="2"/>
      <c r="D6450" s="2"/>
      <c r="E6450" s="26"/>
    </row>
    <row r="6451" spans="1:5" x14ac:dyDescent="0.15">
      <c r="A6451" s="2"/>
      <c r="B6451" s="31"/>
      <c r="C6451" s="2"/>
      <c r="D6451" s="2"/>
      <c r="E6451" s="26"/>
    </row>
    <row r="6452" spans="1:5" x14ac:dyDescent="0.15">
      <c r="A6452" s="2"/>
      <c r="B6452" s="31"/>
      <c r="C6452" s="2"/>
      <c r="D6452" s="2"/>
      <c r="E6452" s="26"/>
    </row>
    <row r="6453" spans="1:5" x14ac:dyDescent="0.15">
      <c r="A6453" s="2"/>
      <c r="B6453" s="31"/>
      <c r="C6453" s="2"/>
      <c r="D6453" s="2"/>
      <c r="E6453" s="26"/>
    </row>
    <row r="6454" spans="1:5" x14ac:dyDescent="0.15">
      <c r="A6454" s="2"/>
      <c r="B6454" s="31"/>
      <c r="C6454" s="2"/>
      <c r="D6454" s="2"/>
      <c r="E6454" s="26"/>
    </row>
    <row r="6455" spans="1:5" x14ac:dyDescent="0.15">
      <c r="A6455" s="2"/>
      <c r="B6455" s="31"/>
      <c r="C6455" s="2"/>
      <c r="D6455" s="2"/>
      <c r="E6455" s="26"/>
    </row>
    <row r="6456" spans="1:5" x14ac:dyDescent="0.15">
      <c r="A6456" s="2"/>
      <c r="B6456" s="31"/>
      <c r="C6456" s="2"/>
      <c r="D6456" s="2"/>
      <c r="E6456" s="26"/>
    </row>
    <row r="6457" spans="1:5" x14ac:dyDescent="0.15">
      <c r="A6457" s="2"/>
      <c r="B6457" s="31"/>
      <c r="C6457" s="2"/>
      <c r="D6457" s="2"/>
      <c r="E6457" s="26"/>
    </row>
    <row r="6458" spans="1:5" x14ac:dyDescent="0.15">
      <c r="A6458" s="2"/>
      <c r="B6458" s="31"/>
      <c r="C6458" s="2"/>
      <c r="D6458" s="2"/>
      <c r="E6458" s="26"/>
    </row>
    <row r="6459" spans="1:5" x14ac:dyDescent="0.15">
      <c r="A6459" s="2"/>
      <c r="B6459" s="31"/>
      <c r="C6459" s="2"/>
      <c r="D6459" s="2"/>
      <c r="E6459" s="26"/>
    </row>
    <row r="6460" spans="1:5" x14ac:dyDescent="0.15">
      <c r="A6460" s="2"/>
      <c r="B6460" s="31"/>
      <c r="C6460" s="2"/>
      <c r="D6460" s="2"/>
      <c r="E6460" s="26"/>
    </row>
    <row r="6461" spans="1:5" x14ac:dyDescent="0.15">
      <c r="A6461" s="2"/>
      <c r="B6461" s="31"/>
      <c r="C6461" s="2"/>
      <c r="D6461" s="2"/>
      <c r="E6461" s="26"/>
    </row>
    <row r="6462" spans="1:5" x14ac:dyDescent="0.15">
      <c r="A6462" s="2"/>
      <c r="B6462" s="31"/>
      <c r="C6462" s="2"/>
      <c r="D6462" s="2"/>
      <c r="E6462" s="26"/>
    </row>
    <row r="6463" spans="1:5" x14ac:dyDescent="0.15">
      <c r="A6463" s="2"/>
      <c r="B6463" s="31"/>
      <c r="C6463" s="2"/>
      <c r="D6463" s="2"/>
      <c r="E6463" s="26"/>
    </row>
    <row r="6464" spans="1:5" x14ac:dyDescent="0.15">
      <c r="A6464" s="2"/>
      <c r="B6464" s="31"/>
      <c r="C6464" s="2"/>
      <c r="D6464" s="2"/>
      <c r="E6464" s="26"/>
    </row>
    <row r="6465" spans="1:5" x14ac:dyDescent="0.15">
      <c r="A6465" s="2"/>
      <c r="B6465" s="31"/>
      <c r="C6465" s="2"/>
      <c r="D6465" s="2"/>
      <c r="E6465" s="26"/>
    </row>
    <row r="6466" spans="1:5" x14ac:dyDescent="0.15">
      <c r="A6466" s="2"/>
      <c r="B6466" s="31"/>
      <c r="C6466" s="2"/>
      <c r="D6466" s="2"/>
      <c r="E6466" s="26"/>
    </row>
    <row r="6467" spans="1:5" x14ac:dyDescent="0.15">
      <c r="A6467" s="2"/>
      <c r="B6467" s="31"/>
      <c r="C6467" s="2"/>
      <c r="D6467" s="2"/>
      <c r="E6467" s="26"/>
    </row>
    <row r="6468" spans="1:5" x14ac:dyDescent="0.15">
      <c r="A6468" s="2"/>
      <c r="B6468" s="31"/>
      <c r="C6468" s="2"/>
      <c r="D6468" s="2"/>
      <c r="E6468" s="26"/>
    </row>
    <row r="6469" spans="1:5" x14ac:dyDescent="0.15">
      <c r="A6469" s="2"/>
      <c r="B6469" s="31"/>
      <c r="C6469" s="2"/>
      <c r="D6469" s="2"/>
      <c r="E6469" s="26"/>
    </row>
    <row r="6470" spans="1:5" x14ac:dyDescent="0.15">
      <c r="A6470" s="2"/>
      <c r="B6470" s="31"/>
      <c r="C6470" s="2"/>
      <c r="D6470" s="2"/>
      <c r="E6470" s="26"/>
    </row>
    <row r="6471" spans="1:5" x14ac:dyDescent="0.15">
      <c r="A6471" s="2"/>
      <c r="B6471" s="31"/>
      <c r="C6471" s="2"/>
      <c r="D6471" s="2"/>
      <c r="E6471" s="26"/>
    </row>
    <row r="6472" spans="1:5" x14ac:dyDescent="0.15">
      <c r="A6472" s="2"/>
      <c r="B6472" s="31"/>
      <c r="C6472" s="2"/>
      <c r="D6472" s="2"/>
      <c r="E6472" s="26"/>
    </row>
    <row r="6473" spans="1:5" x14ac:dyDescent="0.15">
      <c r="A6473" s="2"/>
      <c r="B6473" s="31"/>
      <c r="C6473" s="2"/>
      <c r="D6473" s="2"/>
      <c r="E6473" s="26"/>
    </row>
    <row r="6474" spans="1:5" x14ac:dyDescent="0.15">
      <c r="A6474" s="2"/>
      <c r="B6474" s="31"/>
      <c r="C6474" s="2"/>
      <c r="D6474" s="2"/>
      <c r="E6474" s="26"/>
    </row>
    <row r="6475" spans="1:5" x14ac:dyDescent="0.15">
      <c r="A6475" s="2"/>
      <c r="B6475" s="31"/>
      <c r="C6475" s="2"/>
      <c r="D6475" s="2"/>
      <c r="E6475" s="26"/>
    </row>
    <row r="6476" spans="1:5" x14ac:dyDescent="0.15">
      <c r="A6476" s="2"/>
      <c r="B6476" s="31"/>
      <c r="C6476" s="2"/>
      <c r="D6476" s="2"/>
      <c r="E6476" s="26"/>
    </row>
    <row r="6477" spans="1:5" x14ac:dyDescent="0.15">
      <c r="A6477" s="2"/>
      <c r="B6477" s="31"/>
      <c r="C6477" s="2"/>
      <c r="D6477" s="2"/>
      <c r="E6477" s="26"/>
    </row>
    <row r="6478" spans="1:5" x14ac:dyDescent="0.15">
      <c r="A6478" s="2"/>
      <c r="B6478" s="31"/>
      <c r="C6478" s="2"/>
      <c r="D6478" s="2"/>
      <c r="E6478" s="26"/>
    </row>
    <row r="6479" spans="1:5" x14ac:dyDescent="0.15">
      <c r="A6479" s="2"/>
      <c r="B6479" s="31"/>
      <c r="C6479" s="2"/>
      <c r="D6479" s="2"/>
      <c r="E6479" s="26"/>
    </row>
    <row r="6480" spans="1:5" x14ac:dyDescent="0.15">
      <c r="A6480" s="2"/>
      <c r="B6480" s="31"/>
      <c r="C6480" s="2"/>
      <c r="D6480" s="2"/>
      <c r="E6480" s="26"/>
    </row>
    <row r="6481" spans="1:5" x14ac:dyDescent="0.15">
      <c r="A6481" s="2"/>
      <c r="B6481" s="31"/>
      <c r="C6481" s="2"/>
      <c r="D6481" s="2"/>
      <c r="E6481" s="26"/>
    </row>
    <row r="6482" spans="1:5" x14ac:dyDescent="0.15">
      <c r="A6482" s="2"/>
      <c r="B6482" s="31"/>
      <c r="C6482" s="2"/>
      <c r="D6482" s="2"/>
      <c r="E6482" s="26"/>
    </row>
    <row r="6483" spans="1:5" x14ac:dyDescent="0.15">
      <c r="A6483" s="2"/>
      <c r="B6483" s="31"/>
      <c r="C6483" s="2"/>
      <c r="D6483" s="2"/>
      <c r="E6483" s="26"/>
    </row>
    <row r="6484" spans="1:5" x14ac:dyDescent="0.15">
      <c r="A6484" s="2"/>
      <c r="B6484" s="31"/>
      <c r="C6484" s="2"/>
      <c r="D6484" s="2"/>
      <c r="E6484" s="26"/>
    </row>
    <row r="6485" spans="1:5" x14ac:dyDescent="0.15">
      <c r="A6485" s="2"/>
      <c r="B6485" s="31"/>
      <c r="C6485" s="2"/>
      <c r="D6485" s="2"/>
      <c r="E6485" s="26"/>
    </row>
    <row r="6486" spans="1:5" x14ac:dyDescent="0.15">
      <c r="A6486" s="2"/>
      <c r="B6486" s="31"/>
      <c r="C6486" s="2"/>
      <c r="D6486" s="2"/>
      <c r="E6486" s="26"/>
    </row>
    <row r="6487" spans="1:5" x14ac:dyDescent="0.15">
      <c r="A6487" s="2"/>
      <c r="B6487" s="31"/>
      <c r="C6487" s="2"/>
      <c r="D6487" s="2"/>
      <c r="E6487" s="26"/>
    </row>
    <row r="6488" spans="1:5" x14ac:dyDescent="0.15">
      <c r="A6488" s="2"/>
      <c r="B6488" s="31"/>
      <c r="C6488" s="2"/>
      <c r="D6488" s="2"/>
      <c r="E6488" s="26"/>
    </row>
    <row r="6489" spans="1:5" x14ac:dyDescent="0.15">
      <c r="A6489" s="2"/>
      <c r="B6489" s="31"/>
      <c r="C6489" s="2"/>
      <c r="D6489" s="2"/>
      <c r="E6489" s="26"/>
    </row>
    <row r="6490" spans="1:5" x14ac:dyDescent="0.15">
      <c r="A6490" s="2"/>
      <c r="B6490" s="31"/>
      <c r="C6490" s="2"/>
      <c r="D6490" s="2"/>
      <c r="E6490" s="26"/>
    </row>
    <row r="6491" spans="1:5" x14ac:dyDescent="0.15">
      <c r="A6491" s="2"/>
      <c r="B6491" s="31"/>
      <c r="C6491" s="2"/>
      <c r="D6491" s="2"/>
      <c r="E6491" s="26"/>
    </row>
    <row r="6492" spans="1:5" x14ac:dyDescent="0.15">
      <c r="A6492" s="2"/>
      <c r="B6492" s="31"/>
      <c r="C6492" s="2"/>
      <c r="D6492" s="2"/>
      <c r="E6492" s="26"/>
    </row>
    <row r="6493" spans="1:5" x14ac:dyDescent="0.15">
      <c r="A6493" s="2"/>
      <c r="B6493" s="31"/>
      <c r="C6493" s="2"/>
      <c r="D6493" s="2"/>
      <c r="E6493" s="26"/>
    </row>
    <row r="6494" spans="1:5" x14ac:dyDescent="0.15">
      <c r="A6494" s="2"/>
      <c r="B6494" s="31"/>
      <c r="C6494" s="2"/>
      <c r="D6494" s="2"/>
      <c r="E6494" s="26"/>
    </row>
    <row r="6495" spans="1:5" x14ac:dyDescent="0.15">
      <c r="A6495" s="2"/>
      <c r="B6495" s="31"/>
      <c r="C6495" s="2"/>
      <c r="D6495" s="2"/>
      <c r="E6495" s="26"/>
    </row>
    <row r="6496" spans="1:5" x14ac:dyDescent="0.15">
      <c r="A6496" s="2"/>
      <c r="B6496" s="31"/>
      <c r="C6496" s="2"/>
      <c r="D6496" s="2"/>
      <c r="E6496" s="26"/>
    </row>
    <row r="6497" spans="1:5" x14ac:dyDescent="0.15">
      <c r="A6497" s="2"/>
      <c r="B6497" s="31"/>
      <c r="C6497" s="2"/>
      <c r="D6497" s="2"/>
      <c r="E6497" s="26"/>
    </row>
    <row r="6498" spans="1:5" x14ac:dyDescent="0.15">
      <c r="A6498" s="2"/>
      <c r="B6498" s="31"/>
      <c r="C6498" s="2"/>
      <c r="D6498" s="2"/>
      <c r="E6498" s="26"/>
    </row>
    <row r="6499" spans="1:5" x14ac:dyDescent="0.15">
      <c r="A6499" s="2"/>
      <c r="B6499" s="31"/>
      <c r="C6499" s="2"/>
      <c r="D6499" s="2"/>
      <c r="E6499" s="26"/>
    </row>
    <row r="6500" spans="1:5" x14ac:dyDescent="0.15">
      <c r="A6500" s="2"/>
      <c r="B6500" s="31"/>
      <c r="C6500" s="2"/>
      <c r="D6500" s="2"/>
      <c r="E6500" s="26"/>
    </row>
    <row r="6501" spans="1:5" x14ac:dyDescent="0.15">
      <c r="A6501" s="2"/>
      <c r="B6501" s="31"/>
      <c r="C6501" s="2"/>
      <c r="D6501" s="2"/>
      <c r="E6501" s="26"/>
    </row>
    <row r="6502" spans="1:5" x14ac:dyDescent="0.15">
      <c r="A6502" s="2"/>
      <c r="B6502" s="31"/>
      <c r="C6502" s="2"/>
      <c r="D6502" s="2"/>
      <c r="E6502" s="26"/>
    </row>
    <row r="6503" spans="1:5" x14ac:dyDescent="0.15">
      <c r="A6503" s="2"/>
      <c r="B6503" s="31"/>
      <c r="C6503" s="2"/>
      <c r="D6503" s="2"/>
      <c r="E6503" s="26"/>
    </row>
    <row r="6504" spans="1:5" x14ac:dyDescent="0.15">
      <c r="A6504" s="2"/>
      <c r="B6504" s="31"/>
      <c r="C6504" s="2"/>
      <c r="D6504" s="2"/>
      <c r="E6504" s="26"/>
    </row>
    <row r="6505" spans="1:5" x14ac:dyDescent="0.15">
      <c r="A6505" s="2"/>
      <c r="B6505" s="31"/>
      <c r="C6505" s="2"/>
      <c r="D6505" s="2"/>
      <c r="E6505" s="26"/>
    </row>
    <row r="6506" spans="1:5" x14ac:dyDescent="0.15">
      <c r="A6506" s="2"/>
      <c r="B6506" s="31"/>
      <c r="C6506" s="2"/>
      <c r="D6506" s="2"/>
      <c r="E6506" s="26"/>
    </row>
    <row r="6507" spans="1:5" x14ac:dyDescent="0.15">
      <c r="A6507" s="2"/>
      <c r="B6507" s="31"/>
      <c r="C6507" s="2"/>
      <c r="D6507" s="2"/>
      <c r="E6507" s="26"/>
    </row>
    <row r="6508" spans="1:5" x14ac:dyDescent="0.15">
      <c r="A6508" s="2"/>
      <c r="B6508" s="31"/>
      <c r="C6508" s="2"/>
      <c r="D6508" s="2"/>
      <c r="E6508" s="26"/>
    </row>
    <row r="6509" spans="1:5" x14ac:dyDescent="0.15">
      <c r="A6509" s="2"/>
      <c r="B6509" s="31"/>
      <c r="C6509" s="2"/>
      <c r="D6509" s="2"/>
      <c r="E6509" s="26"/>
    </row>
    <row r="6510" spans="1:5" x14ac:dyDescent="0.15">
      <c r="A6510" s="2"/>
      <c r="B6510" s="31"/>
      <c r="C6510" s="2"/>
      <c r="D6510" s="2"/>
      <c r="E6510" s="26"/>
    </row>
    <row r="6511" spans="1:5" x14ac:dyDescent="0.15">
      <c r="A6511" s="2"/>
      <c r="B6511" s="31"/>
      <c r="C6511" s="2"/>
      <c r="D6511" s="2"/>
      <c r="E6511" s="26"/>
    </row>
    <row r="6512" spans="1:5" x14ac:dyDescent="0.15">
      <c r="A6512" s="2"/>
      <c r="B6512" s="31"/>
      <c r="C6512" s="2"/>
      <c r="D6512" s="2"/>
      <c r="E6512" s="26"/>
    </row>
    <row r="6513" spans="1:5" x14ac:dyDescent="0.15">
      <c r="A6513" s="2"/>
      <c r="B6513" s="31"/>
      <c r="C6513" s="2"/>
      <c r="D6513" s="2"/>
      <c r="E6513" s="26"/>
    </row>
    <row r="6514" spans="1:5" x14ac:dyDescent="0.15">
      <c r="A6514" s="2"/>
      <c r="B6514" s="31"/>
      <c r="C6514" s="2"/>
      <c r="D6514" s="2"/>
      <c r="E6514" s="26"/>
    </row>
    <row r="6515" spans="1:5" x14ac:dyDescent="0.15">
      <c r="A6515" s="2"/>
      <c r="B6515" s="31"/>
      <c r="C6515" s="2"/>
      <c r="D6515" s="2"/>
      <c r="E6515" s="26"/>
    </row>
    <row r="6516" spans="1:5" x14ac:dyDescent="0.15">
      <c r="A6516" s="2"/>
      <c r="B6516" s="31"/>
      <c r="C6516" s="2"/>
      <c r="D6516" s="2"/>
      <c r="E6516" s="26"/>
    </row>
    <row r="6517" spans="1:5" x14ac:dyDescent="0.15">
      <c r="A6517" s="2"/>
      <c r="B6517" s="31"/>
      <c r="C6517" s="2"/>
      <c r="D6517" s="2"/>
      <c r="E6517" s="26"/>
    </row>
    <row r="6518" spans="1:5" x14ac:dyDescent="0.15">
      <c r="A6518" s="2"/>
      <c r="B6518" s="31"/>
      <c r="C6518" s="2"/>
      <c r="D6518" s="2"/>
      <c r="E6518" s="26"/>
    </row>
    <row r="6519" spans="1:5" x14ac:dyDescent="0.15">
      <c r="A6519" s="2"/>
      <c r="B6519" s="31"/>
      <c r="C6519" s="2"/>
      <c r="D6519" s="2"/>
      <c r="E6519" s="26"/>
    </row>
    <row r="6520" spans="1:5" x14ac:dyDescent="0.15">
      <c r="A6520" s="2"/>
      <c r="B6520" s="31"/>
      <c r="C6520" s="2"/>
      <c r="D6520" s="2"/>
      <c r="E6520" s="26"/>
    </row>
    <row r="6521" spans="1:5" x14ac:dyDescent="0.15">
      <c r="A6521" s="2"/>
      <c r="B6521" s="31"/>
      <c r="C6521" s="2"/>
      <c r="D6521" s="2"/>
      <c r="E6521" s="26"/>
    </row>
    <row r="6522" spans="1:5" x14ac:dyDescent="0.15">
      <c r="A6522" s="2"/>
      <c r="B6522" s="31"/>
      <c r="C6522" s="2"/>
      <c r="D6522" s="2"/>
      <c r="E6522" s="26"/>
    </row>
    <row r="6523" spans="1:5" x14ac:dyDescent="0.15">
      <c r="A6523" s="2"/>
      <c r="B6523" s="31"/>
      <c r="C6523" s="2"/>
      <c r="D6523" s="2"/>
      <c r="E6523" s="26"/>
    </row>
    <row r="6524" spans="1:5" x14ac:dyDescent="0.15">
      <c r="A6524" s="2"/>
      <c r="B6524" s="31"/>
      <c r="C6524" s="2"/>
      <c r="D6524" s="2"/>
      <c r="E6524" s="26"/>
    </row>
    <row r="6525" spans="1:5" x14ac:dyDescent="0.15">
      <c r="A6525" s="2"/>
      <c r="B6525" s="31"/>
      <c r="C6525" s="2"/>
      <c r="D6525" s="2"/>
      <c r="E6525" s="26"/>
    </row>
    <row r="6526" spans="1:5" x14ac:dyDescent="0.15">
      <c r="A6526" s="2"/>
      <c r="B6526" s="31"/>
      <c r="C6526" s="2"/>
      <c r="D6526" s="2"/>
      <c r="E6526" s="26"/>
    </row>
    <row r="6527" spans="1:5" x14ac:dyDescent="0.15">
      <c r="A6527" s="2"/>
      <c r="B6527" s="31"/>
      <c r="C6527" s="2"/>
      <c r="D6527" s="2"/>
      <c r="E6527" s="26"/>
    </row>
    <row r="6528" spans="1:5" x14ac:dyDescent="0.15">
      <c r="A6528" s="2"/>
      <c r="B6528" s="31"/>
      <c r="C6528" s="2"/>
      <c r="D6528" s="2"/>
      <c r="E6528" s="26"/>
    </row>
    <row r="6529" spans="1:5" x14ac:dyDescent="0.15">
      <c r="A6529" s="2"/>
      <c r="B6529" s="31"/>
      <c r="C6529" s="2"/>
      <c r="D6529" s="2"/>
      <c r="E6529" s="26"/>
    </row>
    <row r="6530" spans="1:5" x14ac:dyDescent="0.15">
      <c r="A6530" s="2"/>
      <c r="B6530" s="31"/>
      <c r="C6530" s="2"/>
      <c r="D6530" s="2"/>
      <c r="E6530" s="26"/>
    </row>
    <row r="6531" spans="1:5" x14ac:dyDescent="0.15">
      <c r="A6531" s="2"/>
      <c r="B6531" s="31"/>
      <c r="C6531" s="2"/>
      <c r="D6531" s="2"/>
      <c r="E6531" s="26"/>
    </row>
    <row r="6532" spans="1:5" x14ac:dyDescent="0.15">
      <c r="A6532" s="2"/>
      <c r="B6532" s="31"/>
      <c r="C6532" s="2"/>
      <c r="D6532" s="2"/>
      <c r="E6532" s="26"/>
    </row>
    <row r="6533" spans="1:5" x14ac:dyDescent="0.15">
      <c r="A6533" s="2"/>
      <c r="B6533" s="31"/>
      <c r="C6533" s="2"/>
      <c r="D6533" s="2"/>
      <c r="E6533" s="26"/>
    </row>
    <row r="6534" spans="1:5" x14ac:dyDescent="0.15">
      <c r="A6534" s="2"/>
      <c r="B6534" s="31"/>
      <c r="C6534" s="2"/>
      <c r="D6534" s="2"/>
      <c r="E6534" s="26"/>
    </row>
    <row r="6535" spans="1:5" x14ac:dyDescent="0.15">
      <c r="A6535" s="2"/>
      <c r="B6535" s="31"/>
      <c r="C6535" s="2"/>
      <c r="D6535" s="2"/>
      <c r="E6535" s="26"/>
    </row>
    <row r="6536" spans="1:5" x14ac:dyDescent="0.15">
      <c r="A6536" s="2"/>
      <c r="B6536" s="31"/>
      <c r="C6536" s="2"/>
      <c r="D6536" s="2"/>
      <c r="E6536" s="26"/>
    </row>
    <row r="6537" spans="1:5" x14ac:dyDescent="0.15">
      <c r="A6537" s="2"/>
      <c r="B6537" s="31"/>
      <c r="C6537" s="2"/>
      <c r="D6537" s="2"/>
      <c r="E6537" s="26"/>
    </row>
    <row r="6538" spans="1:5" x14ac:dyDescent="0.15">
      <c r="A6538" s="2"/>
      <c r="B6538" s="31"/>
      <c r="C6538" s="2"/>
      <c r="D6538" s="2"/>
      <c r="E6538" s="26"/>
    </row>
    <row r="6539" spans="1:5" x14ac:dyDescent="0.15">
      <c r="A6539" s="2"/>
      <c r="B6539" s="31"/>
      <c r="C6539" s="2"/>
      <c r="D6539" s="2"/>
      <c r="E6539" s="26"/>
    </row>
    <row r="6540" spans="1:5" x14ac:dyDescent="0.15">
      <c r="A6540" s="2"/>
      <c r="B6540" s="31"/>
      <c r="C6540" s="2"/>
      <c r="D6540" s="2"/>
      <c r="E6540" s="26"/>
    </row>
    <row r="6541" spans="1:5" x14ac:dyDescent="0.15">
      <c r="A6541" s="2"/>
      <c r="B6541" s="31"/>
      <c r="C6541" s="2"/>
      <c r="D6541" s="2"/>
      <c r="E6541" s="26"/>
    </row>
    <row r="6542" spans="1:5" x14ac:dyDescent="0.15">
      <c r="A6542" s="2"/>
      <c r="B6542" s="31"/>
      <c r="C6542" s="2"/>
      <c r="D6542" s="2"/>
      <c r="E6542" s="26"/>
    </row>
    <row r="6543" spans="1:5" x14ac:dyDescent="0.15">
      <c r="A6543" s="2"/>
      <c r="B6543" s="31"/>
      <c r="C6543" s="2"/>
      <c r="D6543" s="2"/>
      <c r="E6543" s="26"/>
    </row>
    <row r="6544" spans="1:5" x14ac:dyDescent="0.15">
      <c r="A6544" s="2"/>
      <c r="B6544" s="31"/>
      <c r="C6544" s="2"/>
      <c r="D6544" s="2"/>
      <c r="E6544" s="26"/>
    </row>
    <row r="6545" spans="1:5" x14ac:dyDescent="0.15">
      <c r="A6545" s="2"/>
      <c r="B6545" s="31"/>
      <c r="C6545" s="2"/>
      <c r="D6545" s="2"/>
      <c r="E6545" s="26"/>
    </row>
    <row r="6546" spans="1:5" x14ac:dyDescent="0.15">
      <c r="A6546" s="2"/>
      <c r="B6546" s="31"/>
      <c r="C6546" s="2"/>
      <c r="D6546" s="2"/>
      <c r="E6546" s="26"/>
    </row>
    <row r="6547" spans="1:5" x14ac:dyDescent="0.15">
      <c r="A6547" s="2"/>
      <c r="B6547" s="31"/>
      <c r="C6547" s="2"/>
      <c r="D6547" s="2"/>
      <c r="E6547" s="26"/>
    </row>
    <row r="6548" spans="1:5" x14ac:dyDescent="0.15">
      <c r="A6548" s="2"/>
      <c r="B6548" s="31"/>
      <c r="C6548" s="2"/>
      <c r="D6548" s="2"/>
      <c r="E6548" s="26"/>
    </row>
    <row r="6549" spans="1:5" x14ac:dyDescent="0.15">
      <c r="A6549" s="2"/>
      <c r="B6549" s="31"/>
      <c r="C6549" s="2"/>
      <c r="D6549" s="2"/>
      <c r="E6549" s="26"/>
    </row>
    <row r="6550" spans="1:5" x14ac:dyDescent="0.15">
      <c r="A6550" s="2"/>
      <c r="B6550" s="31"/>
      <c r="C6550" s="2"/>
      <c r="D6550" s="2"/>
      <c r="E6550" s="26"/>
    </row>
    <row r="6551" spans="1:5" x14ac:dyDescent="0.15">
      <c r="A6551" s="2"/>
      <c r="B6551" s="31"/>
      <c r="C6551" s="2"/>
      <c r="D6551" s="2"/>
      <c r="E6551" s="26"/>
    </row>
    <row r="6552" spans="1:5" x14ac:dyDescent="0.15">
      <c r="A6552" s="2"/>
      <c r="B6552" s="31"/>
      <c r="C6552" s="2"/>
      <c r="D6552" s="2"/>
      <c r="E6552" s="26"/>
    </row>
    <row r="6553" spans="1:5" x14ac:dyDescent="0.15">
      <c r="A6553" s="2"/>
      <c r="B6553" s="31"/>
      <c r="C6553" s="2"/>
      <c r="D6553" s="2"/>
      <c r="E6553" s="26"/>
    </row>
    <row r="6554" spans="1:5" x14ac:dyDescent="0.15">
      <c r="A6554" s="2"/>
      <c r="B6554" s="31"/>
      <c r="C6554" s="2"/>
      <c r="D6554" s="2"/>
      <c r="E6554" s="26"/>
    </row>
    <row r="6555" spans="1:5" x14ac:dyDescent="0.15">
      <c r="A6555" s="2"/>
      <c r="B6555" s="31"/>
      <c r="C6555" s="2"/>
      <c r="D6555" s="2"/>
      <c r="E6555" s="26"/>
    </row>
    <row r="6556" spans="1:5" x14ac:dyDescent="0.15">
      <c r="A6556" s="2"/>
      <c r="B6556" s="31"/>
      <c r="C6556" s="2"/>
      <c r="D6556" s="2"/>
      <c r="E6556" s="26"/>
    </row>
    <row r="6557" spans="1:5" x14ac:dyDescent="0.15">
      <c r="A6557" s="2"/>
      <c r="B6557" s="31"/>
      <c r="C6557" s="2"/>
      <c r="D6557" s="2"/>
      <c r="E6557" s="26"/>
    </row>
    <row r="6558" spans="1:5" x14ac:dyDescent="0.15">
      <c r="A6558" s="2"/>
      <c r="B6558" s="31"/>
      <c r="C6558" s="2"/>
      <c r="D6558" s="2"/>
      <c r="E6558" s="26"/>
    </row>
    <row r="6559" spans="1:5" x14ac:dyDescent="0.15">
      <c r="A6559" s="2"/>
      <c r="B6559" s="31"/>
      <c r="C6559" s="2"/>
      <c r="D6559" s="2"/>
      <c r="E6559" s="26"/>
    </row>
    <row r="6560" spans="1:5" x14ac:dyDescent="0.15">
      <c r="A6560" s="2"/>
      <c r="B6560" s="31"/>
      <c r="C6560" s="2"/>
      <c r="D6560" s="2"/>
      <c r="E6560" s="26"/>
    </row>
    <row r="6561" spans="1:5" x14ac:dyDescent="0.15">
      <c r="A6561" s="2"/>
      <c r="B6561" s="31"/>
      <c r="C6561" s="2"/>
      <c r="D6561" s="2"/>
      <c r="E6561" s="26"/>
    </row>
    <row r="6562" spans="1:5" x14ac:dyDescent="0.15">
      <c r="A6562" s="2"/>
      <c r="B6562" s="31"/>
      <c r="C6562" s="2"/>
      <c r="D6562" s="2"/>
      <c r="E6562" s="26"/>
    </row>
    <row r="6563" spans="1:5" x14ac:dyDescent="0.15">
      <c r="A6563" s="2"/>
      <c r="B6563" s="31"/>
      <c r="C6563" s="2"/>
      <c r="D6563" s="2"/>
      <c r="E6563" s="26"/>
    </row>
    <row r="6564" spans="1:5" x14ac:dyDescent="0.15">
      <c r="A6564" s="2"/>
      <c r="B6564" s="31"/>
      <c r="C6564" s="2"/>
      <c r="D6564" s="2"/>
      <c r="E6564" s="26"/>
    </row>
    <row r="6565" spans="1:5" x14ac:dyDescent="0.15">
      <c r="A6565" s="2"/>
      <c r="B6565" s="31"/>
      <c r="C6565" s="2"/>
      <c r="D6565" s="2"/>
      <c r="E6565" s="26"/>
    </row>
    <row r="6566" spans="1:5" x14ac:dyDescent="0.15">
      <c r="A6566" s="2"/>
      <c r="B6566" s="31"/>
      <c r="C6566" s="2"/>
      <c r="D6566" s="2"/>
      <c r="E6566" s="26"/>
    </row>
    <row r="6567" spans="1:5" x14ac:dyDescent="0.15">
      <c r="A6567" s="2"/>
      <c r="B6567" s="31"/>
      <c r="C6567" s="2"/>
      <c r="D6567" s="2"/>
      <c r="E6567" s="26"/>
    </row>
    <row r="6568" spans="1:5" x14ac:dyDescent="0.15">
      <c r="A6568" s="2"/>
      <c r="B6568" s="31"/>
      <c r="C6568" s="2"/>
      <c r="D6568" s="2"/>
      <c r="E6568" s="26"/>
    </row>
    <row r="6569" spans="1:5" x14ac:dyDescent="0.15">
      <c r="A6569" s="2"/>
      <c r="B6569" s="31"/>
      <c r="C6569" s="2"/>
      <c r="D6569" s="2"/>
      <c r="E6569" s="26"/>
    </row>
    <row r="6570" spans="1:5" x14ac:dyDescent="0.15">
      <c r="A6570" s="2"/>
      <c r="B6570" s="31"/>
      <c r="C6570" s="2"/>
      <c r="D6570" s="2"/>
      <c r="E6570" s="26"/>
    </row>
    <row r="6571" spans="1:5" x14ac:dyDescent="0.15">
      <c r="A6571" s="2"/>
      <c r="B6571" s="31"/>
      <c r="C6571" s="2"/>
      <c r="D6571" s="2"/>
      <c r="E6571" s="26"/>
    </row>
    <row r="6572" spans="1:5" x14ac:dyDescent="0.15">
      <c r="A6572" s="2"/>
      <c r="B6572" s="31"/>
      <c r="C6572" s="2"/>
      <c r="D6572" s="2"/>
      <c r="E6572" s="26"/>
    </row>
    <row r="6573" spans="1:5" x14ac:dyDescent="0.15">
      <c r="A6573" s="2"/>
      <c r="B6573" s="31"/>
      <c r="C6573" s="2"/>
      <c r="D6573" s="2"/>
      <c r="E6573" s="26"/>
    </row>
    <row r="6574" spans="1:5" x14ac:dyDescent="0.15">
      <c r="A6574" s="2"/>
      <c r="B6574" s="31"/>
      <c r="C6574" s="2"/>
      <c r="D6574" s="2"/>
      <c r="E6574" s="26"/>
    </row>
    <row r="6575" spans="1:5" x14ac:dyDescent="0.15">
      <c r="A6575" s="2"/>
      <c r="B6575" s="31"/>
      <c r="C6575" s="2"/>
      <c r="D6575" s="2"/>
      <c r="E6575" s="26"/>
    </row>
    <row r="6576" spans="1:5" x14ac:dyDescent="0.15">
      <c r="A6576" s="2"/>
      <c r="B6576" s="31"/>
      <c r="C6576" s="2"/>
      <c r="D6576" s="2"/>
      <c r="E6576" s="26"/>
    </row>
    <row r="6577" spans="1:5" x14ac:dyDescent="0.15">
      <c r="A6577" s="2"/>
      <c r="B6577" s="31"/>
      <c r="C6577" s="2"/>
      <c r="D6577" s="2"/>
      <c r="E6577" s="26"/>
    </row>
    <row r="6578" spans="1:5" x14ac:dyDescent="0.15">
      <c r="A6578" s="2"/>
      <c r="B6578" s="31"/>
      <c r="C6578" s="2"/>
      <c r="D6578" s="2"/>
      <c r="E6578" s="26"/>
    </row>
    <row r="6579" spans="1:5" x14ac:dyDescent="0.15">
      <c r="A6579" s="2"/>
      <c r="B6579" s="31"/>
      <c r="C6579" s="2"/>
      <c r="D6579" s="2"/>
      <c r="E6579" s="26"/>
    </row>
    <row r="6580" spans="1:5" x14ac:dyDescent="0.15">
      <c r="A6580" s="2"/>
      <c r="B6580" s="31"/>
      <c r="C6580" s="2"/>
      <c r="D6580" s="2"/>
      <c r="E6580" s="26"/>
    </row>
    <row r="6581" spans="1:5" x14ac:dyDescent="0.15">
      <c r="A6581" s="2"/>
      <c r="B6581" s="31"/>
      <c r="C6581" s="2"/>
      <c r="D6581" s="2"/>
      <c r="E6581" s="26"/>
    </row>
    <row r="6582" spans="1:5" x14ac:dyDescent="0.15">
      <c r="A6582" s="2"/>
      <c r="B6582" s="31"/>
      <c r="C6582" s="2"/>
      <c r="D6582" s="2"/>
      <c r="E6582" s="26"/>
    </row>
    <row r="6583" spans="1:5" x14ac:dyDescent="0.15">
      <c r="A6583" s="2"/>
      <c r="B6583" s="31"/>
      <c r="C6583" s="2"/>
      <c r="D6583" s="2"/>
      <c r="E6583" s="26"/>
    </row>
    <row r="6584" spans="1:5" x14ac:dyDescent="0.15">
      <c r="A6584" s="2"/>
      <c r="B6584" s="31"/>
      <c r="C6584" s="2"/>
      <c r="D6584" s="2"/>
      <c r="E6584" s="26"/>
    </row>
    <row r="6585" spans="1:5" x14ac:dyDescent="0.15">
      <c r="A6585" s="2"/>
      <c r="B6585" s="31"/>
      <c r="C6585" s="2"/>
      <c r="D6585" s="2"/>
      <c r="E6585" s="26"/>
    </row>
    <row r="6586" spans="1:5" x14ac:dyDescent="0.15">
      <c r="A6586" s="2"/>
      <c r="B6586" s="31"/>
      <c r="C6586" s="2"/>
      <c r="D6586" s="2"/>
      <c r="E6586" s="26"/>
    </row>
    <row r="6587" spans="1:5" x14ac:dyDescent="0.15">
      <c r="A6587" s="2"/>
      <c r="B6587" s="31"/>
      <c r="C6587" s="2"/>
      <c r="D6587" s="2"/>
      <c r="E6587" s="26"/>
    </row>
    <row r="6588" spans="1:5" x14ac:dyDescent="0.15">
      <c r="A6588" s="2"/>
      <c r="B6588" s="31"/>
      <c r="C6588" s="2"/>
      <c r="D6588" s="2"/>
      <c r="E6588" s="26"/>
    </row>
    <row r="6589" spans="1:5" x14ac:dyDescent="0.15">
      <c r="A6589" s="2"/>
      <c r="B6589" s="31"/>
      <c r="C6589" s="2"/>
      <c r="D6589" s="2"/>
      <c r="E6589" s="26"/>
    </row>
    <row r="6590" spans="1:5" x14ac:dyDescent="0.15">
      <c r="A6590" s="2"/>
      <c r="B6590" s="31"/>
      <c r="C6590" s="2"/>
      <c r="D6590" s="2"/>
      <c r="E6590" s="26"/>
    </row>
    <row r="6591" spans="1:5" x14ac:dyDescent="0.15">
      <c r="A6591" s="2"/>
      <c r="B6591" s="31"/>
      <c r="C6591" s="2"/>
      <c r="D6591" s="2"/>
      <c r="E6591" s="26"/>
    </row>
    <row r="6592" spans="1:5" x14ac:dyDescent="0.15">
      <c r="A6592" s="2"/>
      <c r="B6592" s="31"/>
      <c r="C6592" s="2"/>
      <c r="D6592" s="2"/>
      <c r="E6592" s="26"/>
    </row>
    <row r="6593" spans="1:5" x14ac:dyDescent="0.15">
      <c r="A6593" s="2"/>
      <c r="B6593" s="31"/>
      <c r="C6593" s="2"/>
      <c r="D6593" s="2"/>
      <c r="E6593" s="26"/>
    </row>
    <row r="6594" spans="1:5" x14ac:dyDescent="0.15">
      <c r="A6594" s="2"/>
      <c r="B6594" s="31"/>
      <c r="C6594" s="2"/>
      <c r="D6594" s="2"/>
      <c r="E6594" s="26"/>
    </row>
    <row r="6595" spans="1:5" x14ac:dyDescent="0.15">
      <c r="A6595" s="2"/>
      <c r="B6595" s="31"/>
      <c r="C6595" s="2"/>
      <c r="D6595" s="2"/>
      <c r="E6595" s="26"/>
    </row>
    <row r="6596" spans="1:5" x14ac:dyDescent="0.15">
      <c r="A6596" s="2"/>
      <c r="B6596" s="31"/>
      <c r="C6596" s="2"/>
      <c r="D6596" s="2"/>
      <c r="E6596" s="26"/>
    </row>
    <row r="6597" spans="1:5" x14ac:dyDescent="0.15">
      <c r="A6597" s="2"/>
      <c r="B6597" s="31"/>
      <c r="C6597" s="2"/>
      <c r="D6597" s="2"/>
      <c r="E6597" s="26"/>
    </row>
    <row r="6598" spans="1:5" x14ac:dyDescent="0.15">
      <c r="A6598" s="2"/>
      <c r="B6598" s="31"/>
      <c r="C6598" s="2"/>
      <c r="D6598" s="2"/>
      <c r="E6598" s="26"/>
    </row>
    <row r="6599" spans="1:5" x14ac:dyDescent="0.15">
      <c r="A6599" s="2"/>
      <c r="B6599" s="31"/>
      <c r="C6599" s="2"/>
      <c r="D6599" s="2"/>
      <c r="E6599" s="26"/>
    </row>
    <row r="6600" spans="1:5" x14ac:dyDescent="0.15">
      <c r="A6600" s="2"/>
      <c r="B6600" s="31"/>
      <c r="C6600" s="2"/>
      <c r="D6600" s="2"/>
      <c r="E6600" s="26"/>
    </row>
    <row r="6601" spans="1:5" x14ac:dyDescent="0.15">
      <c r="A6601" s="2"/>
      <c r="B6601" s="31"/>
      <c r="C6601" s="2"/>
      <c r="D6601" s="2"/>
      <c r="E6601" s="26"/>
    </row>
    <row r="6602" spans="1:5" x14ac:dyDescent="0.15">
      <c r="A6602" s="2"/>
      <c r="B6602" s="31"/>
      <c r="C6602" s="2"/>
      <c r="D6602" s="2"/>
      <c r="E6602" s="26"/>
    </row>
    <row r="6603" spans="1:5" x14ac:dyDescent="0.15">
      <c r="A6603" s="2"/>
      <c r="B6603" s="31"/>
      <c r="C6603" s="2"/>
      <c r="D6603" s="2"/>
      <c r="E6603" s="26"/>
    </row>
    <row r="6604" spans="1:5" x14ac:dyDescent="0.15">
      <c r="A6604" s="2"/>
      <c r="B6604" s="31"/>
      <c r="C6604" s="2"/>
      <c r="D6604" s="2"/>
      <c r="E6604" s="26"/>
    </row>
    <row r="6605" spans="1:5" x14ac:dyDescent="0.15">
      <c r="A6605" s="2"/>
      <c r="B6605" s="31"/>
      <c r="C6605" s="2"/>
      <c r="D6605" s="2"/>
      <c r="E6605" s="26"/>
    </row>
    <row r="6606" spans="1:5" x14ac:dyDescent="0.15">
      <c r="A6606" s="2"/>
      <c r="B6606" s="31"/>
      <c r="C6606" s="2"/>
      <c r="D6606" s="2"/>
      <c r="E6606" s="26"/>
    </row>
    <row r="6607" spans="1:5" x14ac:dyDescent="0.15">
      <c r="A6607" s="2"/>
      <c r="B6607" s="31"/>
      <c r="C6607" s="2"/>
      <c r="D6607" s="2"/>
      <c r="E6607" s="26"/>
    </row>
    <row r="6608" spans="1:5" x14ac:dyDescent="0.15">
      <c r="A6608" s="2"/>
      <c r="B6608" s="31"/>
      <c r="C6608" s="2"/>
      <c r="D6608" s="2"/>
      <c r="E6608" s="26"/>
    </row>
    <row r="6609" spans="1:5" x14ac:dyDescent="0.15">
      <c r="A6609" s="2"/>
      <c r="B6609" s="31"/>
      <c r="C6609" s="2"/>
      <c r="D6609" s="2"/>
      <c r="E6609" s="26"/>
    </row>
    <row r="6610" spans="1:5" x14ac:dyDescent="0.15">
      <c r="A6610" s="2"/>
      <c r="B6610" s="31"/>
      <c r="C6610" s="2"/>
      <c r="D6610" s="2"/>
      <c r="E6610" s="26"/>
    </row>
    <row r="6611" spans="1:5" x14ac:dyDescent="0.15">
      <c r="A6611" s="2"/>
      <c r="B6611" s="31"/>
      <c r="C6611" s="2"/>
      <c r="D6611" s="2"/>
      <c r="E6611" s="26"/>
    </row>
    <row r="6612" spans="1:5" x14ac:dyDescent="0.15">
      <c r="A6612" s="2"/>
      <c r="B6612" s="31"/>
      <c r="C6612" s="2"/>
      <c r="D6612" s="2"/>
      <c r="E6612" s="26"/>
    </row>
    <row r="6613" spans="1:5" x14ac:dyDescent="0.15">
      <c r="A6613" s="2"/>
      <c r="B6613" s="31"/>
      <c r="C6613" s="2"/>
      <c r="D6613" s="2"/>
      <c r="E6613" s="26"/>
    </row>
    <row r="6614" spans="1:5" x14ac:dyDescent="0.15">
      <c r="A6614" s="2"/>
      <c r="B6614" s="31"/>
      <c r="C6614" s="2"/>
      <c r="D6614" s="2"/>
      <c r="E6614" s="26"/>
    </row>
    <row r="6615" spans="1:5" x14ac:dyDescent="0.15">
      <c r="A6615" s="2"/>
      <c r="B6615" s="31"/>
      <c r="C6615" s="2"/>
      <c r="D6615" s="2"/>
      <c r="E6615" s="26"/>
    </row>
    <row r="6616" spans="1:5" x14ac:dyDescent="0.15">
      <c r="A6616" s="2"/>
      <c r="B6616" s="31"/>
      <c r="C6616" s="2"/>
      <c r="D6616" s="2"/>
      <c r="E6616" s="26"/>
    </row>
    <row r="6617" spans="1:5" x14ac:dyDescent="0.15">
      <c r="A6617" s="2"/>
      <c r="B6617" s="31"/>
      <c r="C6617" s="2"/>
      <c r="D6617" s="2"/>
      <c r="E6617" s="26"/>
    </row>
    <row r="6618" spans="1:5" x14ac:dyDescent="0.15">
      <c r="A6618" s="2"/>
      <c r="B6618" s="31"/>
      <c r="C6618" s="2"/>
      <c r="D6618" s="2"/>
      <c r="E6618" s="26"/>
    </row>
    <row r="6619" spans="1:5" x14ac:dyDescent="0.15">
      <c r="A6619" s="2"/>
      <c r="B6619" s="31"/>
      <c r="C6619" s="2"/>
      <c r="D6619" s="2"/>
      <c r="E6619" s="26"/>
    </row>
    <row r="6620" spans="1:5" x14ac:dyDescent="0.15">
      <c r="A6620" s="2"/>
      <c r="B6620" s="31"/>
      <c r="C6620" s="2"/>
      <c r="D6620" s="2"/>
      <c r="E6620" s="26"/>
    </row>
    <row r="6621" spans="1:5" x14ac:dyDescent="0.15">
      <c r="A6621" s="2"/>
      <c r="B6621" s="31"/>
      <c r="C6621" s="2"/>
      <c r="D6621" s="2"/>
      <c r="E6621" s="26"/>
    </row>
    <row r="6622" spans="1:5" x14ac:dyDescent="0.15">
      <c r="A6622" s="2"/>
      <c r="B6622" s="31"/>
      <c r="C6622" s="2"/>
      <c r="D6622" s="2"/>
      <c r="E6622" s="26"/>
    </row>
    <row r="6623" spans="1:5" x14ac:dyDescent="0.15">
      <c r="A6623" s="2"/>
      <c r="B6623" s="31"/>
      <c r="C6623" s="2"/>
      <c r="D6623" s="2"/>
      <c r="E6623" s="26"/>
    </row>
    <row r="6624" spans="1:5" x14ac:dyDescent="0.15">
      <c r="A6624" s="2"/>
      <c r="B6624" s="31"/>
      <c r="C6624" s="2"/>
      <c r="D6624" s="2"/>
      <c r="E6624" s="26"/>
    </row>
    <row r="6625" spans="1:5" x14ac:dyDescent="0.15">
      <c r="A6625" s="2"/>
      <c r="B6625" s="31"/>
      <c r="C6625" s="2"/>
      <c r="D6625" s="2"/>
      <c r="E6625" s="26"/>
    </row>
    <row r="6626" spans="1:5" x14ac:dyDescent="0.15">
      <c r="A6626" s="2"/>
      <c r="B6626" s="31"/>
      <c r="C6626" s="2"/>
      <c r="D6626" s="2"/>
      <c r="E6626" s="26"/>
    </row>
    <row r="6627" spans="1:5" x14ac:dyDescent="0.15">
      <c r="A6627" s="2"/>
      <c r="B6627" s="31"/>
      <c r="C6627" s="2"/>
      <c r="D6627" s="2"/>
      <c r="E6627" s="26"/>
    </row>
    <row r="6628" spans="1:5" x14ac:dyDescent="0.15">
      <c r="A6628" s="2"/>
      <c r="B6628" s="31"/>
      <c r="C6628" s="2"/>
      <c r="D6628" s="2"/>
      <c r="E6628" s="26"/>
    </row>
    <row r="6629" spans="1:5" x14ac:dyDescent="0.15">
      <c r="A6629" s="2"/>
      <c r="B6629" s="31"/>
      <c r="C6629" s="2"/>
      <c r="D6629" s="2"/>
      <c r="E6629" s="26"/>
    </row>
    <row r="6630" spans="1:5" x14ac:dyDescent="0.15">
      <c r="A6630" s="2"/>
      <c r="B6630" s="31"/>
      <c r="C6630" s="2"/>
      <c r="D6630" s="2"/>
      <c r="E6630" s="26"/>
    </row>
    <row r="6631" spans="1:5" x14ac:dyDescent="0.15">
      <c r="A6631" s="2"/>
      <c r="B6631" s="31"/>
      <c r="C6631" s="2"/>
      <c r="D6631" s="2"/>
      <c r="E6631" s="26"/>
    </row>
    <row r="6632" spans="1:5" x14ac:dyDescent="0.15">
      <c r="A6632" s="2"/>
      <c r="B6632" s="31"/>
      <c r="C6632" s="2"/>
      <c r="D6632" s="2"/>
      <c r="E6632" s="26"/>
    </row>
    <row r="6633" spans="1:5" x14ac:dyDescent="0.15">
      <c r="A6633" s="2"/>
      <c r="B6633" s="31"/>
      <c r="C6633" s="2"/>
      <c r="D6633" s="2"/>
      <c r="E6633" s="26"/>
    </row>
    <row r="6634" spans="1:5" x14ac:dyDescent="0.15">
      <c r="A6634" s="2"/>
      <c r="B6634" s="31"/>
      <c r="C6634" s="2"/>
      <c r="D6634" s="2"/>
      <c r="E6634" s="26"/>
    </row>
    <row r="6635" spans="1:5" x14ac:dyDescent="0.15">
      <c r="A6635" s="2"/>
      <c r="B6635" s="31"/>
      <c r="C6635" s="2"/>
      <c r="D6635" s="2"/>
      <c r="E6635" s="26"/>
    </row>
    <row r="6636" spans="1:5" x14ac:dyDescent="0.15">
      <c r="A6636" s="2"/>
      <c r="B6636" s="31"/>
      <c r="C6636" s="2"/>
      <c r="D6636" s="2"/>
      <c r="E6636" s="26"/>
    </row>
    <row r="6637" spans="1:5" x14ac:dyDescent="0.15">
      <c r="A6637" s="2"/>
      <c r="B6637" s="31"/>
      <c r="C6637" s="2"/>
      <c r="D6637" s="2"/>
      <c r="E6637" s="26"/>
    </row>
    <row r="6638" spans="1:5" x14ac:dyDescent="0.15">
      <c r="A6638" s="2"/>
      <c r="B6638" s="31"/>
      <c r="C6638" s="2"/>
      <c r="D6638" s="2"/>
      <c r="E6638" s="26"/>
    </row>
    <row r="6639" spans="1:5" x14ac:dyDescent="0.15">
      <c r="A6639" s="2"/>
      <c r="B6639" s="31"/>
      <c r="C6639" s="2"/>
      <c r="D6639" s="2"/>
      <c r="E6639" s="26"/>
    </row>
    <row r="6640" spans="1:5" x14ac:dyDescent="0.15">
      <c r="A6640" s="2"/>
      <c r="B6640" s="31"/>
      <c r="C6640" s="2"/>
      <c r="D6640" s="2"/>
      <c r="E6640" s="26"/>
    </row>
    <row r="6641" spans="1:5" x14ac:dyDescent="0.15">
      <c r="A6641" s="2"/>
      <c r="B6641" s="31"/>
      <c r="C6641" s="2"/>
      <c r="D6641" s="2"/>
      <c r="E6641" s="26"/>
    </row>
    <row r="6642" spans="1:5" x14ac:dyDescent="0.15">
      <c r="A6642" s="2"/>
      <c r="B6642" s="31"/>
      <c r="C6642" s="2"/>
      <c r="D6642" s="2"/>
      <c r="E6642" s="26"/>
    </row>
    <row r="6643" spans="1:5" x14ac:dyDescent="0.15">
      <c r="A6643" s="2"/>
      <c r="B6643" s="31"/>
      <c r="C6643" s="2"/>
      <c r="D6643" s="2"/>
      <c r="E6643" s="26"/>
    </row>
    <row r="6644" spans="1:5" x14ac:dyDescent="0.15">
      <c r="A6644" s="2"/>
      <c r="B6644" s="31"/>
      <c r="C6644" s="2"/>
      <c r="D6644" s="2"/>
      <c r="E6644" s="26"/>
    </row>
    <row r="6645" spans="1:5" x14ac:dyDescent="0.15">
      <c r="A6645" s="2"/>
      <c r="B6645" s="31"/>
      <c r="C6645" s="2"/>
      <c r="D6645" s="2"/>
      <c r="E6645" s="26"/>
    </row>
    <row r="6646" spans="1:5" x14ac:dyDescent="0.15">
      <c r="A6646" s="2"/>
      <c r="B6646" s="31"/>
      <c r="C6646" s="2"/>
      <c r="D6646" s="2"/>
      <c r="E6646" s="26"/>
    </row>
    <row r="6647" spans="1:5" x14ac:dyDescent="0.15">
      <c r="A6647" s="2"/>
      <c r="B6647" s="31"/>
      <c r="C6647" s="2"/>
      <c r="D6647" s="2"/>
      <c r="E6647" s="26"/>
    </row>
    <row r="6648" spans="1:5" x14ac:dyDescent="0.15">
      <c r="A6648" s="2"/>
      <c r="B6648" s="31"/>
      <c r="C6648" s="2"/>
      <c r="D6648" s="2"/>
      <c r="E6648" s="26"/>
    </row>
    <row r="6649" spans="1:5" x14ac:dyDescent="0.15">
      <c r="A6649" s="2"/>
      <c r="B6649" s="31"/>
      <c r="C6649" s="2"/>
      <c r="D6649" s="2"/>
      <c r="E6649" s="26"/>
    </row>
    <row r="6650" spans="1:5" x14ac:dyDescent="0.15">
      <c r="A6650" s="2"/>
      <c r="B6650" s="31"/>
      <c r="C6650" s="2"/>
      <c r="D6650" s="2"/>
      <c r="E6650" s="26"/>
    </row>
    <row r="6651" spans="1:5" x14ac:dyDescent="0.15">
      <c r="A6651" s="2"/>
      <c r="B6651" s="31"/>
      <c r="C6651" s="2"/>
      <c r="D6651" s="2"/>
      <c r="E6651" s="26"/>
    </row>
    <row r="6652" spans="1:5" x14ac:dyDescent="0.15">
      <c r="A6652" s="2"/>
      <c r="B6652" s="31"/>
      <c r="C6652" s="2"/>
      <c r="D6652" s="2"/>
      <c r="E6652" s="26"/>
    </row>
    <row r="6653" spans="1:5" x14ac:dyDescent="0.15">
      <c r="A6653" s="2"/>
      <c r="B6653" s="31"/>
      <c r="C6653" s="2"/>
      <c r="D6653" s="2"/>
      <c r="E6653" s="26"/>
    </row>
    <row r="6654" spans="1:5" x14ac:dyDescent="0.15">
      <c r="A6654" s="2"/>
      <c r="B6654" s="31"/>
      <c r="C6654" s="2"/>
      <c r="D6654" s="2"/>
      <c r="E6654" s="26"/>
    </row>
    <row r="6655" spans="1:5" x14ac:dyDescent="0.15">
      <c r="A6655" s="2"/>
      <c r="B6655" s="31"/>
      <c r="C6655" s="2"/>
      <c r="D6655" s="2"/>
      <c r="E6655" s="26"/>
    </row>
    <row r="6656" spans="1:5" x14ac:dyDescent="0.15">
      <c r="A6656" s="2"/>
      <c r="B6656" s="31"/>
      <c r="C6656" s="2"/>
      <c r="D6656" s="2"/>
      <c r="E6656" s="26"/>
    </row>
    <row r="6657" spans="1:5" x14ac:dyDescent="0.15">
      <c r="A6657" s="2"/>
      <c r="B6657" s="31"/>
      <c r="C6657" s="2"/>
      <c r="D6657" s="2"/>
      <c r="E6657" s="26"/>
    </row>
    <row r="6658" spans="1:5" x14ac:dyDescent="0.15">
      <c r="A6658" s="2"/>
      <c r="B6658" s="31"/>
      <c r="C6658" s="2"/>
      <c r="D6658" s="2"/>
      <c r="E6658" s="26"/>
    </row>
    <row r="6659" spans="1:5" x14ac:dyDescent="0.15">
      <c r="A6659" s="2"/>
      <c r="B6659" s="31"/>
      <c r="C6659" s="2"/>
      <c r="D6659" s="2"/>
      <c r="E6659" s="26"/>
    </row>
    <row r="6660" spans="1:5" x14ac:dyDescent="0.15">
      <c r="A6660" s="2"/>
      <c r="B6660" s="31"/>
      <c r="C6660" s="2"/>
      <c r="D6660" s="2"/>
      <c r="E6660" s="26"/>
    </row>
    <row r="6661" spans="1:5" x14ac:dyDescent="0.15">
      <c r="A6661" s="2"/>
      <c r="B6661" s="31"/>
      <c r="C6661" s="2"/>
      <c r="D6661" s="2"/>
      <c r="E6661" s="26"/>
    </row>
    <row r="6662" spans="1:5" x14ac:dyDescent="0.15">
      <c r="A6662" s="2"/>
      <c r="B6662" s="31"/>
      <c r="C6662" s="2"/>
      <c r="D6662" s="2"/>
      <c r="E6662" s="26"/>
    </row>
    <row r="6663" spans="1:5" x14ac:dyDescent="0.15">
      <c r="A6663" s="2"/>
      <c r="B6663" s="31"/>
      <c r="C6663" s="2"/>
      <c r="D6663" s="2"/>
      <c r="E6663" s="26"/>
    </row>
    <row r="6664" spans="1:5" x14ac:dyDescent="0.15">
      <c r="A6664" s="2"/>
      <c r="B6664" s="31"/>
      <c r="C6664" s="2"/>
      <c r="D6664" s="2"/>
      <c r="E6664" s="26"/>
    </row>
    <row r="6665" spans="1:5" x14ac:dyDescent="0.15">
      <c r="A6665" s="2"/>
      <c r="B6665" s="31"/>
      <c r="C6665" s="2"/>
      <c r="D6665" s="2"/>
      <c r="E6665" s="26"/>
    </row>
    <row r="6666" spans="1:5" x14ac:dyDescent="0.15">
      <c r="A6666" s="2"/>
      <c r="B6666" s="31"/>
      <c r="C6666" s="2"/>
      <c r="D6666" s="2"/>
      <c r="E6666" s="26"/>
    </row>
    <row r="6667" spans="1:5" x14ac:dyDescent="0.15">
      <c r="A6667" s="2"/>
      <c r="B6667" s="31"/>
      <c r="C6667" s="2"/>
      <c r="D6667" s="2"/>
      <c r="E6667" s="26"/>
    </row>
    <row r="6668" spans="1:5" x14ac:dyDescent="0.15">
      <c r="A6668" s="2"/>
      <c r="B6668" s="31"/>
      <c r="C6668" s="2"/>
      <c r="D6668" s="2"/>
      <c r="E6668" s="26"/>
    </row>
    <row r="6669" spans="1:5" x14ac:dyDescent="0.15">
      <c r="A6669" s="2"/>
      <c r="B6669" s="31"/>
      <c r="C6669" s="2"/>
      <c r="D6669" s="2"/>
      <c r="E6669" s="26"/>
    </row>
    <row r="6670" spans="1:5" x14ac:dyDescent="0.15">
      <c r="A6670" s="2"/>
      <c r="B6670" s="31"/>
      <c r="C6670" s="2"/>
      <c r="D6670" s="2"/>
      <c r="E6670" s="26"/>
    </row>
    <row r="6671" spans="1:5" x14ac:dyDescent="0.15">
      <c r="A6671" s="2"/>
      <c r="B6671" s="31"/>
      <c r="C6671" s="2"/>
      <c r="D6671" s="2"/>
      <c r="E6671" s="26"/>
    </row>
    <row r="6672" spans="1:5" x14ac:dyDescent="0.15">
      <c r="A6672" s="2"/>
      <c r="B6672" s="31"/>
      <c r="C6672" s="2"/>
      <c r="D6672" s="2"/>
      <c r="E6672" s="26"/>
    </row>
    <row r="6673" spans="1:5" x14ac:dyDescent="0.15">
      <c r="A6673" s="2"/>
      <c r="B6673" s="31"/>
      <c r="C6673" s="2"/>
      <c r="D6673" s="2"/>
      <c r="E6673" s="26"/>
    </row>
    <row r="6674" spans="1:5" x14ac:dyDescent="0.15">
      <c r="A6674" s="2"/>
      <c r="B6674" s="31"/>
      <c r="C6674" s="2"/>
      <c r="D6674" s="2"/>
      <c r="E6674" s="26"/>
    </row>
    <row r="6675" spans="1:5" x14ac:dyDescent="0.15">
      <c r="A6675" s="2"/>
      <c r="B6675" s="31"/>
      <c r="C6675" s="2"/>
      <c r="D6675" s="2"/>
      <c r="E6675" s="26"/>
    </row>
    <row r="6676" spans="1:5" x14ac:dyDescent="0.15">
      <c r="A6676" s="2"/>
      <c r="B6676" s="31"/>
      <c r="C6676" s="2"/>
      <c r="D6676" s="2"/>
      <c r="E6676" s="26"/>
    </row>
    <row r="6677" spans="1:5" x14ac:dyDescent="0.15">
      <c r="A6677" s="2"/>
      <c r="B6677" s="31"/>
      <c r="C6677" s="2"/>
      <c r="D6677" s="2"/>
      <c r="E6677" s="26"/>
    </row>
    <row r="6678" spans="1:5" x14ac:dyDescent="0.15">
      <c r="A6678" s="2"/>
      <c r="B6678" s="31"/>
      <c r="C6678" s="2"/>
      <c r="D6678" s="2"/>
      <c r="E6678" s="26"/>
    </row>
    <row r="6679" spans="1:5" x14ac:dyDescent="0.15">
      <c r="A6679" s="2"/>
      <c r="B6679" s="31"/>
      <c r="C6679" s="2"/>
      <c r="D6679" s="2"/>
      <c r="E6679" s="26"/>
    </row>
    <row r="6680" spans="1:5" x14ac:dyDescent="0.15">
      <c r="A6680" s="2"/>
      <c r="B6680" s="31"/>
      <c r="C6680" s="2"/>
      <c r="D6680" s="2"/>
      <c r="E6680" s="26"/>
    </row>
    <row r="6681" spans="1:5" x14ac:dyDescent="0.15">
      <c r="A6681" s="2"/>
      <c r="B6681" s="31"/>
      <c r="C6681" s="2"/>
      <c r="D6681" s="2"/>
      <c r="E6681" s="26"/>
    </row>
    <row r="6682" spans="1:5" x14ac:dyDescent="0.15">
      <c r="A6682" s="2"/>
      <c r="B6682" s="31"/>
      <c r="C6682" s="2"/>
      <c r="D6682" s="2"/>
      <c r="E6682" s="26"/>
    </row>
    <row r="6683" spans="1:5" x14ac:dyDescent="0.15">
      <c r="A6683" s="2"/>
      <c r="B6683" s="31"/>
      <c r="C6683" s="2"/>
      <c r="D6683" s="2"/>
      <c r="E6683" s="26"/>
    </row>
    <row r="6684" spans="1:5" x14ac:dyDescent="0.15">
      <c r="A6684" s="2"/>
      <c r="B6684" s="31"/>
      <c r="C6684" s="2"/>
      <c r="D6684" s="2"/>
      <c r="E6684" s="26"/>
    </row>
    <row r="6685" spans="1:5" x14ac:dyDescent="0.15">
      <c r="A6685" s="2"/>
      <c r="B6685" s="31"/>
      <c r="C6685" s="2"/>
      <c r="D6685" s="2"/>
      <c r="E6685" s="26"/>
    </row>
    <row r="6686" spans="1:5" x14ac:dyDescent="0.15">
      <c r="A6686" s="2"/>
      <c r="B6686" s="31"/>
      <c r="C6686" s="2"/>
      <c r="D6686" s="2"/>
      <c r="E6686" s="26"/>
    </row>
    <row r="6687" spans="1:5" x14ac:dyDescent="0.15">
      <c r="A6687" s="2"/>
      <c r="B6687" s="31"/>
      <c r="C6687" s="2"/>
      <c r="D6687" s="2"/>
      <c r="E6687" s="26"/>
    </row>
    <row r="6688" spans="1:5" x14ac:dyDescent="0.15">
      <c r="A6688" s="2"/>
      <c r="B6688" s="31"/>
      <c r="C6688" s="2"/>
      <c r="D6688" s="2"/>
      <c r="E6688" s="26"/>
    </row>
    <row r="6689" spans="1:5" x14ac:dyDescent="0.15">
      <c r="A6689" s="2"/>
      <c r="B6689" s="31"/>
      <c r="C6689" s="2"/>
      <c r="D6689" s="2"/>
      <c r="E6689" s="26"/>
    </row>
    <row r="6690" spans="1:5" x14ac:dyDescent="0.15">
      <c r="A6690" s="2"/>
      <c r="B6690" s="31"/>
      <c r="C6690" s="2"/>
      <c r="D6690" s="2"/>
      <c r="E6690" s="26"/>
    </row>
    <row r="6691" spans="1:5" x14ac:dyDescent="0.15">
      <c r="A6691" s="2"/>
      <c r="B6691" s="31"/>
      <c r="C6691" s="2"/>
      <c r="D6691" s="2"/>
      <c r="E6691" s="26"/>
    </row>
    <row r="6692" spans="1:5" x14ac:dyDescent="0.15">
      <c r="A6692" s="2"/>
      <c r="B6692" s="31"/>
      <c r="C6692" s="2"/>
      <c r="D6692" s="2"/>
      <c r="E6692" s="26"/>
    </row>
    <row r="6693" spans="1:5" x14ac:dyDescent="0.15">
      <c r="A6693" s="2"/>
      <c r="B6693" s="31"/>
      <c r="C6693" s="2"/>
      <c r="D6693" s="2"/>
      <c r="E6693" s="26"/>
    </row>
    <row r="6694" spans="1:5" x14ac:dyDescent="0.15">
      <c r="A6694" s="2"/>
      <c r="B6694" s="31"/>
      <c r="C6694" s="2"/>
      <c r="D6694" s="2"/>
      <c r="E6694" s="26"/>
    </row>
    <row r="6695" spans="1:5" x14ac:dyDescent="0.15">
      <c r="A6695" s="2"/>
      <c r="B6695" s="31"/>
      <c r="C6695" s="2"/>
      <c r="D6695" s="2"/>
      <c r="E6695" s="26"/>
    </row>
    <row r="6696" spans="1:5" x14ac:dyDescent="0.15">
      <c r="A6696" s="2"/>
      <c r="B6696" s="31"/>
      <c r="C6696" s="2"/>
      <c r="D6696" s="2"/>
      <c r="E6696" s="26"/>
    </row>
    <row r="6697" spans="1:5" x14ac:dyDescent="0.15">
      <c r="A6697" s="2"/>
      <c r="B6697" s="31"/>
      <c r="C6697" s="2"/>
      <c r="D6697" s="2"/>
      <c r="E6697" s="26"/>
    </row>
    <row r="6698" spans="1:5" x14ac:dyDescent="0.15">
      <c r="A6698" s="2"/>
      <c r="B6698" s="31"/>
      <c r="C6698" s="2"/>
      <c r="D6698" s="2"/>
      <c r="E6698" s="26"/>
    </row>
    <row r="6699" spans="1:5" x14ac:dyDescent="0.15">
      <c r="A6699" s="2"/>
      <c r="B6699" s="31"/>
      <c r="C6699" s="2"/>
      <c r="D6699" s="2"/>
      <c r="E6699" s="26"/>
    </row>
    <row r="6700" spans="1:5" x14ac:dyDescent="0.15">
      <c r="A6700" s="2"/>
      <c r="B6700" s="31"/>
      <c r="C6700" s="2"/>
      <c r="D6700" s="2"/>
      <c r="E6700" s="26"/>
    </row>
    <row r="6701" spans="1:5" x14ac:dyDescent="0.15">
      <c r="A6701" s="2"/>
      <c r="B6701" s="31"/>
      <c r="C6701" s="2"/>
      <c r="D6701" s="2"/>
      <c r="E6701" s="26"/>
    </row>
    <row r="6702" spans="1:5" x14ac:dyDescent="0.15">
      <c r="A6702" s="2"/>
      <c r="B6702" s="31"/>
      <c r="C6702" s="2"/>
      <c r="D6702" s="2"/>
      <c r="E6702" s="26"/>
    </row>
    <row r="6703" spans="1:5" x14ac:dyDescent="0.15">
      <c r="A6703" s="2"/>
      <c r="B6703" s="31"/>
      <c r="C6703" s="2"/>
      <c r="D6703" s="2"/>
      <c r="E6703" s="26"/>
    </row>
    <row r="6704" spans="1:5" x14ac:dyDescent="0.15">
      <c r="A6704" s="2"/>
      <c r="B6704" s="31"/>
      <c r="C6704" s="2"/>
      <c r="D6704" s="2"/>
      <c r="E6704" s="26"/>
    </row>
    <row r="6705" spans="1:5" x14ac:dyDescent="0.15">
      <c r="A6705" s="2"/>
      <c r="B6705" s="31"/>
      <c r="C6705" s="2"/>
      <c r="D6705" s="2"/>
      <c r="E6705" s="26"/>
    </row>
    <row r="6706" spans="1:5" x14ac:dyDescent="0.15">
      <c r="A6706" s="2"/>
      <c r="B6706" s="31"/>
      <c r="C6706" s="2"/>
      <c r="D6706" s="2"/>
      <c r="E6706" s="26"/>
    </row>
    <row r="6707" spans="1:5" x14ac:dyDescent="0.15">
      <c r="A6707" s="2"/>
      <c r="B6707" s="31"/>
      <c r="C6707" s="2"/>
      <c r="D6707" s="2"/>
      <c r="E6707" s="26"/>
    </row>
    <row r="6708" spans="1:5" x14ac:dyDescent="0.15">
      <c r="A6708" s="2"/>
      <c r="B6708" s="31"/>
      <c r="C6708" s="2"/>
      <c r="D6708" s="2"/>
      <c r="E6708" s="26"/>
    </row>
    <row r="6709" spans="1:5" x14ac:dyDescent="0.15">
      <c r="A6709" s="2"/>
      <c r="B6709" s="31"/>
      <c r="C6709" s="2"/>
      <c r="D6709" s="2"/>
      <c r="E6709" s="26"/>
    </row>
    <row r="6710" spans="1:5" x14ac:dyDescent="0.15">
      <c r="A6710" s="2"/>
      <c r="B6710" s="31"/>
      <c r="C6710" s="2"/>
      <c r="D6710" s="2"/>
      <c r="E6710" s="26"/>
    </row>
    <row r="6711" spans="1:5" x14ac:dyDescent="0.15">
      <c r="A6711" s="2"/>
      <c r="B6711" s="31"/>
      <c r="C6711" s="2"/>
      <c r="D6711" s="2"/>
      <c r="E6711" s="26"/>
    </row>
    <row r="6712" spans="1:5" x14ac:dyDescent="0.15">
      <c r="A6712" s="2"/>
      <c r="B6712" s="31"/>
      <c r="C6712" s="2"/>
      <c r="D6712" s="2"/>
      <c r="E6712" s="26"/>
    </row>
    <row r="6713" spans="1:5" x14ac:dyDescent="0.15">
      <c r="A6713" s="2"/>
      <c r="B6713" s="31"/>
      <c r="C6713" s="2"/>
      <c r="D6713" s="2"/>
      <c r="E6713" s="26"/>
    </row>
    <row r="6714" spans="1:5" x14ac:dyDescent="0.15">
      <c r="A6714" s="2"/>
      <c r="B6714" s="31"/>
      <c r="C6714" s="2"/>
      <c r="D6714" s="2"/>
      <c r="E6714" s="26"/>
    </row>
    <row r="6715" spans="1:5" x14ac:dyDescent="0.15">
      <c r="A6715" s="2"/>
      <c r="B6715" s="31"/>
      <c r="C6715" s="2"/>
      <c r="D6715" s="2"/>
      <c r="E6715" s="26"/>
    </row>
    <row r="6716" spans="1:5" x14ac:dyDescent="0.15">
      <c r="A6716" s="2"/>
      <c r="B6716" s="31"/>
      <c r="C6716" s="2"/>
      <c r="D6716" s="2"/>
      <c r="E6716" s="26"/>
    </row>
    <row r="6717" spans="1:5" x14ac:dyDescent="0.15">
      <c r="A6717" s="2"/>
      <c r="B6717" s="31"/>
      <c r="C6717" s="2"/>
      <c r="D6717" s="2"/>
      <c r="E6717" s="26"/>
    </row>
    <row r="6718" spans="1:5" x14ac:dyDescent="0.15">
      <c r="A6718" s="2"/>
      <c r="B6718" s="31"/>
      <c r="C6718" s="2"/>
      <c r="D6718" s="2"/>
      <c r="E6718" s="26"/>
    </row>
    <row r="6719" spans="1:5" x14ac:dyDescent="0.15">
      <c r="A6719" s="2"/>
      <c r="B6719" s="31"/>
      <c r="C6719" s="2"/>
      <c r="D6719" s="2"/>
      <c r="E6719" s="26"/>
    </row>
    <row r="6720" spans="1:5" x14ac:dyDescent="0.15">
      <c r="A6720" s="2"/>
      <c r="B6720" s="31"/>
      <c r="C6720" s="2"/>
      <c r="D6720" s="2"/>
      <c r="E6720" s="26"/>
    </row>
    <row r="6721" spans="1:5" x14ac:dyDescent="0.15">
      <c r="A6721" s="2"/>
      <c r="B6721" s="31"/>
      <c r="C6721" s="2"/>
      <c r="D6721" s="2"/>
      <c r="E6721" s="26"/>
    </row>
    <row r="6722" spans="1:5" x14ac:dyDescent="0.15">
      <c r="A6722" s="2"/>
      <c r="B6722" s="31"/>
      <c r="C6722" s="2"/>
      <c r="D6722" s="2"/>
      <c r="E6722" s="26"/>
    </row>
    <row r="6723" spans="1:5" x14ac:dyDescent="0.15">
      <c r="A6723" s="2"/>
      <c r="B6723" s="31"/>
      <c r="C6723" s="2"/>
      <c r="D6723" s="2"/>
      <c r="E6723" s="26"/>
    </row>
    <row r="6724" spans="1:5" x14ac:dyDescent="0.15">
      <c r="A6724" s="2"/>
      <c r="B6724" s="31"/>
      <c r="C6724" s="2"/>
      <c r="D6724" s="2"/>
      <c r="E6724" s="26"/>
    </row>
    <row r="6725" spans="1:5" x14ac:dyDescent="0.15">
      <c r="A6725" s="2"/>
      <c r="B6725" s="31"/>
      <c r="C6725" s="2"/>
      <c r="D6725" s="2"/>
      <c r="E6725" s="26"/>
    </row>
    <row r="6726" spans="1:5" x14ac:dyDescent="0.15">
      <c r="A6726" s="2"/>
      <c r="B6726" s="31"/>
      <c r="C6726" s="2"/>
      <c r="D6726" s="2"/>
      <c r="E6726" s="26"/>
    </row>
    <row r="6727" spans="1:5" x14ac:dyDescent="0.15">
      <c r="A6727" s="2"/>
      <c r="B6727" s="31"/>
      <c r="C6727" s="2"/>
      <c r="D6727" s="2"/>
      <c r="E6727" s="26"/>
    </row>
    <row r="6728" spans="1:5" x14ac:dyDescent="0.15">
      <c r="A6728" s="2"/>
      <c r="B6728" s="31"/>
      <c r="C6728" s="2"/>
      <c r="D6728" s="2"/>
      <c r="E6728" s="26"/>
    </row>
    <row r="6729" spans="1:5" x14ac:dyDescent="0.15">
      <c r="A6729" s="2"/>
      <c r="B6729" s="31"/>
      <c r="C6729" s="2"/>
      <c r="D6729" s="2"/>
      <c r="E6729" s="26"/>
    </row>
    <row r="6730" spans="1:5" x14ac:dyDescent="0.15">
      <c r="A6730" s="2"/>
      <c r="B6730" s="31"/>
      <c r="C6730" s="2"/>
      <c r="D6730" s="2"/>
      <c r="E6730" s="26"/>
    </row>
    <row r="6731" spans="1:5" x14ac:dyDescent="0.15">
      <c r="A6731" s="2"/>
      <c r="B6731" s="31"/>
      <c r="C6731" s="2"/>
      <c r="D6731" s="2"/>
      <c r="E6731" s="26"/>
    </row>
    <row r="6732" spans="1:5" x14ac:dyDescent="0.15">
      <c r="A6732" s="2"/>
      <c r="B6732" s="31"/>
      <c r="C6732" s="2"/>
      <c r="D6732" s="2"/>
      <c r="E6732" s="26"/>
    </row>
    <row r="6733" spans="1:5" x14ac:dyDescent="0.15">
      <c r="A6733" s="2"/>
      <c r="B6733" s="31"/>
      <c r="C6733" s="2"/>
      <c r="D6733" s="2"/>
      <c r="E6733" s="26"/>
    </row>
    <row r="6734" spans="1:5" x14ac:dyDescent="0.15">
      <c r="A6734" s="2"/>
      <c r="B6734" s="31"/>
      <c r="C6734" s="2"/>
      <c r="D6734" s="2"/>
      <c r="E6734" s="26"/>
    </row>
    <row r="6735" spans="1:5" x14ac:dyDescent="0.15">
      <c r="A6735" s="2"/>
      <c r="B6735" s="31"/>
      <c r="C6735" s="2"/>
      <c r="D6735" s="2"/>
      <c r="E6735" s="26"/>
    </row>
    <row r="6736" spans="1:5" x14ac:dyDescent="0.15">
      <c r="A6736" s="2"/>
      <c r="B6736" s="31"/>
      <c r="C6736" s="2"/>
      <c r="D6736" s="2"/>
      <c r="E6736" s="26"/>
    </row>
    <row r="6737" spans="1:5" x14ac:dyDescent="0.15">
      <c r="A6737" s="2"/>
      <c r="B6737" s="31"/>
      <c r="C6737" s="2"/>
      <c r="D6737" s="2"/>
      <c r="E6737" s="26"/>
    </row>
    <row r="6738" spans="1:5" x14ac:dyDescent="0.15">
      <c r="A6738" s="2"/>
      <c r="B6738" s="31"/>
      <c r="C6738" s="2"/>
      <c r="D6738" s="2"/>
      <c r="E6738" s="26"/>
    </row>
    <row r="6739" spans="1:5" x14ac:dyDescent="0.15">
      <c r="A6739" s="2"/>
      <c r="B6739" s="31"/>
      <c r="C6739" s="2"/>
      <c r="D6739" s="2"/>
      <c r="E6739" s="26"/>
    </row>
    <row r="6740" spans="1:5" x14ac:dyDescent="0.15">
      <c r="A6740" s="2"/>
      <c r="B6740" s="31"/>
      <c r="C6740" s="2"/>
      <c r="D6740" s="2"/>
      <c r="E6740" s="26"/>
    </row>
    <row r="6741" spans="1:5" x14ac:dyDescent="0.15">
      <c r="A6741" s="2"/>
      <c r="B6741" s="31"/>
      <c r="C6741" s="2"/>
      <c r="D6741" s="2"/>
      <c r="E6741" s="26"/>
    </row>
    <row r="6742" spans="1:5" x14ac:dyDescent="0.15">
      <c r="A6742" s="2"/>
      <c r="B6742" s="31"/>
      <c r="C6742" s="2"/>
      <c r="D6742" s="2"/>
      <c r="E6742" s="26"/>
    </row>
    <row r="6743" spans="1:5" x14ac:dyDescent="0.15">
      <c r="A6743" s="2"/>
      <c r="B6743" s="31"/>
      <c r="C6743" s="2"/>
      <c r="D6743" s="2"/>
      <c r="E6743" s="26"/>
    </row>
    <row r="6744" spans="1:5" x14ac:dyDescent="0.15">
      <c r="A6744" s="2"/>
      <c r="B6744" s="31"/>
      <c r="C6744" s="2"/>
      <c r="D6744" s="2"/>
      <c r="E6744" s="26"/>
    </row>
    <row r="6745" spans="1:5" x14ac:dyDescent="0.15">
      <c r="A6745" s="2"/>
      <c r="B6745" s="31"/>
      <c r="C6745" s="2"/>
      <c r="D6745" s="2"/>
      <c r="E6745" s="26"/>
    </row>
    <row r="6746" spans="1:5" x14ac:dyDescent="0.15">
      <c r="A6746" s="2"/>
      <c r="B6746" s="31"/>
      <c r="C6746" s="2"/>
      <c r="D6746" s="2"/>
      <c r="E6746" s="26"/>
    </row>
    <row r="6747" spans="1:5" x14ac:dyDescent="0.15">
      <c r="A6747" s="2"/>
      <c r="B6747" s="31"/>
      <c r="C6747" s="2"/>
      <c r="D6747" s="2"/>
      <c r="E6747" s="26"/>
    </row>
    <row r="6748" spans="1:5" x14ac:dyDescent="0.15">
      <c r="A6748" s="2"/>
      <c r="B6748" s="31"/>
      <c r="C6748" s="2"/>
      <c r="D6748" s="2"/>
      <c r="E6748" s="26"/>
    </row>
    <row r="6749" spans="1:5" x14ac:dyDescent="0.15">
      <c r="A6749" s="2"/>
      <c r="B6749" s="31"/>
      <c r="C6749" s="2"/>
      <c r="D6749" s="2"/>
      <c r="E6749" s="26"/>
    </row>
    <row r="6750" spans="1:5" x14ac:dyDescent="0.15">
      <c r="A6750" s="2"/>
      <c r="B6750" s="31"/>
      <c r="C6750" s="2"/>
      <c r="D6750" s="2"/>
      <c r="E6750" s="26"/>
    </row>
    <row r="6751" spans="1:5" x14ac:dyDescent="0.15">
      <c r="A6751" s="2"/>
      <c r="B6751" s="31"/>
      <c r="C6751" s="2"/>
      <c r="D6751" s="2"/>
      <c r="E6751" s="26"/>
    </row>
    <row r="6752" spans="1:5" x14ac:dyDescent="0.15">
      <c r="A6752" s="2"/>
      <c r="B6752" s="31"/>
      <c r="C6752" s="2"/>
      <c r="D6752" s="2"/>
      <c r="E6752" s="26"/>
    </row>
    <row r="6753" spans="1:5" x14ac:dyDescent="0.15">
      <c r="A6753" s="2"/>
      <c r="B6753" s="31"/>
      <c r="C6753" s="2"/>
      <c r="D6753" s="2"/>
      <c r="E6753" s="26"/>
    </row>
    <row r="6754" spans="1:5" x14ac:dyDescent="0.15">
      <c r="A6754" s="2"/>
      <c r="B6754" s="31"/>
      <c r="C6754" s="2"/>
      <c r="D6754" s="2"/>
      <c r="E6754" s="26"/>
    </row>
    <row r="6755" spans="1:5" x14ac:dyDescent="0.15">
      <c r="A6755" s="2"/>
      <c r="B6755" s="31"/>
      <c r="C6755" s="2"/>
      <c r="D6755" s="2"/>
      <c r="E6755" s="26"/>
    </row>
    <row r="6756" spans="1:5" x14ac:dyDescent="0.15">
      <c r="A6756" s="2"/>
      <c r="B6756" s="31"/>
      <c r="C6756" s="2"/>
      <c r="D6756" s="2"/>
      <c r="E6756" s="26"/>
    </row>
    <row r="6757" spans="1:5" x14ac:dyDescent="0.15">
      <c r="A6757" s="2"/>
      <c r="B6757" s="31"/>
      <c r="C6757" s="2"/>
      <c r="D6757" s="2"/>
      <c r="E6757" s="26"/>
    </row>
    <row r="6758" spans="1:5" x14ac:dyDescent="0.15">
      <c r="A6758" s="2"/>
      <c r="B6758" s="31"/>
      <c r="C6758" s="2"/>
      <c r="D6758" s="2"/>
      <c r="E6758" s="26"/>
    </row>
    <row r="6759" spans="1:5" x14ac:dyDescent="0.15">
      <c r="A6759" s="2"/>
      <c r="B6759" s="31"/>
      <c r="C6759" s="2"/>
      <c r="D6759" s="2"/>
      <c r="E6759" s="26"/>
    </row>
    <row r="6760" spans="1:5" x14ac:dyDescent="0.15">
      <c r="A6760" s="2"/>
      <c r="B6760" s="31"/>
      <c r="C6760" s="2"/>
      <c r="D6760" s="2"/>
      <c r="E6760" s="26"/>
    </row>
    <row r="6761" spans="1:5" x14ac:dyDescent="0.15">
      <c r="A6761" s="2"/>
      <c r="B6761" s="31"/>
      <c r="C6761" s="2"/>
      <c r="D6761" s="2"/>
      <c r="E6761" s="26"/>
    </row>
    <row r="6762" spans="1:5" x14ac:dyDescent="0.15">
      <c r="A6762" s="2"/>
      <c r="B6762" s="31"/>
      <c r="C6762" s="2"/>
      <c r="D6762" s="2"/>
      <c r="E6762" s="26"/>
    </row>
    <row r="6763" spans="1:5" x14ac:dyDescent="0.15">
      <c r="A6763" s="2"/>
      <c r="B6763" s="31"/>
      <c r="C6763" s="2"/>
      <c r="D6763" s="2"/>
      <c r="E6763" s="26"/>
    </row>
    <row r="6764" spans="1:5" x14ac:dyDescent="0.15">
      <c r="A6764" s="2"/>
      <c r="B6764" s="31"/>
      <c r="C6764" s="2"/>
      <c r="D6764" s="2"/>
      <c r="E6764" s="26"/>
    </row>
    <row r="6765" spans="1:5" x14ac:dyDescent="0.15">
      <c r="A6765" s="2"/>
      <c r="B6765" s="31"/>
      <c r="C6765" s="2"/>
      <c r="D6765" s="2"/>
      <c r="E6765" s="26"/>
    </row>
    <row r="6766" spans="1:5" x14ac:dyDescent="0.15">
      <c r="A6766" s="2"/>
      <c r="B6766" s="31"/>
      <c r="C6766" s="2"/>
      <c r="D6766" s="2"/>
      <c r="E6766" s="26"/>
    </row>
    <row r="6767" spans="1:5" x14ac:dyDescent="0.15">
      <c r="A6767" s="2"/>
      <c r="B6767" s="31"/>
      <c r="C6767" s="2"/>
      <c r="D6767" s="2"/>
      <c r="E6767" s="26"/>
    </row>
    <row r="6768" spans="1:5" x14ac:dyDescent="0.15">
      <c r="A6768" s="2"/>
      <c r="B6768" s="31"/>
      <c r="C6768" s="2"/>
      <c r="D6768" s="2"/>
      <c r="E6768" s="26"/>
    </row>
    <row r="6769" spans="1:5" x14ac:dyDescent="0.15">
      <c r="A6769" s="2"/>
      <c r="B6769" s="31"/>
      <c r="C6769" s="2"/>
      <c r="D6769" s="2"/>
      <c r="E6769" s="26"/>
    </row>
    <row r="6770" spans="1:5" x14ac:dyDescent="0.15">
      <c r="A6770" s="2"/>
      <c r="B6770" s="31"/>
      <c r="C6770" s="2"/>
      <c r="D6770" s="2"/>
      <c r="E6770" s="26"/>
    </row>
    <row r="6771" spans="1:5" x14ac:dyDescent="0.15">
      <c r="A6771" s="2"/>
      <c r="B6771" s="31"/>
      <c r="C6771" s="2"/>
      <c r="D6771" s="2"/>
      <c r="E6771" s="26"/>
    </row>
    <row r="6772" spans="1:5" x14ac:dyDescent="0.15">
      <c r="A6772" s="2"/>
      <c r="B6772" s="31"/>
      <c r="C6772" s="2"/>
      <c r="D6772" s="2"/>
      <c r="E6772" s="26"/>
    </row>
    <row r="6773" spans="1:5" x14ac:dyDescent="0.15">
      <c r="A6773" s="2"/>
      <c r="B6773" s="31"/>
      <c r="C6773" s="2"/>
      <c r="D6773" s="2"/>
      <c r="E6773" s="26"/>
    </row>
    <row r="6774" spans="1:5" x14ac:dyDescent="0.15">
      <c r="A6774" s="2"/>
      <c r="B6774" s="31"/>
      <c r="C6774" s="2"/>
      <c r="D6774" s="2"/>
      <c r="E6774" s="26"/>
    </row>
    <row r="6775" spans="1:5" x14ac:dyDescent="0.15">
      <c r="A6775" s="2"/>
      <c r="B6775" s="31"/>
      <c r="C6775" s="2"/>
      <c r="D6775" s="2"/>
      <c r="E6775" s="26"/>
    </row>
    <row r="6776" spans="1:5" x14ac:dyDescent="0.15">
      <c r="A6776" s="2"/>
      <c r="B6776" s="31"/>
      <c r="C6776" s="2"/>
      <c r="D6776" s="2"/>
      <c r="E6776" s="26"/>
    </row>
    <row r="6777" spans="1:5" x14ac:dyDescent="0.15">
      <c r="A6777" s="2"/>
      <c r="B6777" s="31"/>
      <c r="C6777" s="2"/>
      <c r="D6777" s="2"/>
      <c r="E6777" s="26"/>
    </row>
    <row r="6778" spans="1:5" x14ac:dyDescent="0.15">
      <c r="A6778" s="2"/>
      <c r="B6778" s="31"/>
      <c r="C6778" s="2"/>
      <c r="D6778" s="2"/>
      <c r="E6778" s="26"/>
    </row>
    <row r="6779" spans="1:5" x14ac:dyDescent="0.15">
      <c r="A6779" s="2"/>
      <c r="B6779" s="31"/>
      <c r="C6779" s="2"/>
      <c r="D6779" s="2"/>
      <c r="E6779" s="26"/>
    </row>
    <row r="6780" spans="1:5" x14ac:dyDescent="0.15">
      <c r="A6780" s="2"/>
      <c r="B6780" s="31"/>
      <c r="C6780" s="2"/>
      <c r="D6780" s="2"/>
      <c r="E6780" s="26"/>
    </row>
    <row r="6781" spans="1:5" x14ac:dyDescent="0.15">
      <c r="A6781" s="2"/>
      <c r="B6781" s="31"/>
      <c r="C6781" s="2"/>
      <c r="D6781" s="2"/>
      <c r="E6781" s="26"/>
    </row>
    <row r="6782" spans="1:5" x14ac:dyDescent="0.15">
      <c r="A6782" s="2"/>
      <c r="B6782" s="31"/>
      <c r="C6782" s="2"/>
      <c r="D6782" s="2"/>
      <c r="E6782" s="26"/>
    </row>
    <row r="6783" spans="1:5" x14ac:dyDescent="0.15">
      <c r="A6783" s="2"/>
      <c r="B6783" s="31"/>
      <c r="C6783" s="2"/>
      <c r="D6783" s="2"/>
      <c r="E6783" s="26"/>
    </row>
    <row r="6784" spans="1:5" x14ac:dyDescent="0.15">
      <c r="A6784" s="2"/>
      <c r="B6784" s="31"/>
      <c r="C6784" s="2"/>
      <c r="D6784" s="2"/>
      <c r="E6784" s="26"/>
    </row>
    <row r="6785" spans="1:5" x14ac:dyDescent="0.15">
      <c r="A6785" s="2"/>
      <c r="B6785" s="31"/>
      <c r="C6785" s="2"/>
      <c r="D6785" s="2"/>
      <c r="E6785" s="26"/>
    </row>
    <row r="6786" spans="1:5" x14ac:dyDescent="0.15">
      <c r="A6786" s="2"/>
      <c r="B6786" s="31"/>
      <c r="C6786" s="2"/>
      <c r="D6786" s="2"/>
      <c r="E6786" s="26"/>
    </row>
    <row r="6787" spans="1:5" x14ac:dyDescent="0.15">
      <c r="A6787" s="2"/>
      <c r="B6787" s="31"/>
      <c r="C6787" s="2"/>
      <c r="D6787" s="2"/>
      <c r="E6787" s="26"/>
    </row>
    <row r="6788" spans="1:5" x14ac:dyDescent="0.15">
      <c r="A6788" s="2"/>
      <c r="B6788" s="31"/>
      <c r="C6788" s="2"/>
      <c r="D6788" s="2"/>
      <c r="E6788" s="26"/>
    </row>
    <row r="6789" spans="1:5" x14ac:dyDescent="0.15">
      <c r="A6789" s="2"/>
      <c r="B6789" s="31"/>
      <c r="C6789" s="2"/>
      <c r="D6789" s="2"/>
      <c r="E6789" s="26"/>
    </row>
    <row r="6790" spans="1:5" x14ac:dyDescent="0.15">
      <c r="A6790" s="2"/>
      <c r="B6790" s="31"/>
      <c r="C6790" s="2"/>
      <c r="D6790" s="2"/>
      <c r="E6790" s="26"/>
    </row>
    <row r="6791" spans="1:5" x14ac:dyDescent="0.15">
      <c r="A6791" s="2"/>
      <c r="B6791" s="31"/>
      <c r="C6791" s="2"/>
      <c r="D6791" s="2"/>
      <c r="E6791" s="26"/>
    </row>
    <row r="6792" spans="1:5" x14ac:dyDescent="0.15">
      <c r="A6792" s="2"/>
      <c r="B6792" s="31"/>
      <c r="C6792" s="2"/>
      <c r="D6792" s="2"/>
      <c r="E6792" s="26"/>
    </row>
    <row r="6793" spans="1:5" x14ac:dyDescent="0.15">
      <c r="A6793" s="2"/>
      <c r="B6793" s="31"/>
      <c r="C6793" s="2"/>
      <c r="D6793" s="2"/>
      <c r="E6793" s="26"/>
    </row>
    <row r="6794" spans="1:5" x14ac:dyDescent="0.15">
      <c r="A6794" s="2"/>
      <c r="B6794" s="31"/>
      <c r="C6794" s="2"/>
      <c r="D6794" s="2"/>
      <c r="E6794" s="26"/>
    </row>
    <row r="6795" spans="1:5" x14ac:dyDescent="0.15">
      <c r="A6795" s="2"/>
      <c r="B6795" s="31"/>
      <c r="C6795" s="2"/>
      <c r="D6795" s="2"/>
      <c r="E6795" s="26"/>
    </row>
    <row r="6796" spans="1:5" x14ac:dyDescent="0.15">
      <c r="A6796" s="2"/>
      <c r="B6796" s="31"/>
      <c r="C6796" s="2"/>
      <c r="D6796" s="2"/>
      <c r="E6796" s="26"/>
    </row>
    <row r="6797" spans="1:5" x14ac:dyDescent="0.15">
      <c r="A6797" s="2"/>
      <c r="B6797" s="31"/>
      <c r="C6797" s="2"/>
      <c r="D6797" s="2"/>
      <c r="E6797" s="26"/>
    </row>
    <row r="6798" spans="1:5" x14ac:dyDescent="0.15">
      <c r="A6798" s="2"/>
      <c r="B6798" s="31"/>
      <c r="C6798" s="2"/>
      <c r="D6798" s="2"/>
      <c r="E6798" s="26"/>
    </row>
    <row r="6799" spans="1:5" x14ac:dyDescent="0.15">
      <c r="A6799" s="2"/>
      <c r="B6799" s="31"/>
      <c r="C6799" s="2"/>
      <c r="D6799" s="2"/>
      <c r="E6799" s="26"/>
    </row>
    <row r="6800" spans="1:5" x14ac:dyDescent="0.15">
      <c r="A6800" s="2"/>
      <c r="B6800" s="31"/>
      <c r="C6800" s="2"/>
      <c r="D6800" s="2"/>
      <c r="E6800" s="26"/>
    </row>
    <row r="6801" spans="1:5" x14ac:dyDescent="0.15">
      <c r="A6801" s="2"/>
      <c r="B6801" s="31"/>
      <c r="C6801" s="2"/>
      <c r="D6801" s="2"/>
      <c r="E6801" s="26"/>
    </row>
    <row r="6802" spans="1:5" x14ac:dyDescent="0.15">
      <c r="A6802" s="2"/>
      <c r="B6802" s="31"/>
      <c r="C6802" s="2"/>
      <c r="D6802" s="2"/>
      <c r="E6802" s="26"/>
    </row>
    <row r="6803" spans="1:5" x14ac:dyDescent="0.15">
      <c r="A6803" s="2"/>
      <c r="B6803" s="31"/>
      <c r="C6803" s="2"/>
      <c r="D6803" s="2"/>
      <c r="E6803" s="26"/>
    </row>
    <row r="6804" spans="1:5" x14ac:dyDescent="0.15">
      <c r="A6804" s="2"/>
      <c r="B6804" s="31"/>
      <c r="C6804" s="2"/>
      <c r="D6804" s="2"/>
      <c r="E6804" s="26"/>
    </row>
    <row r="6805" spans="1:5" x14ac:dyDescent="0.15">
      <c r="A6805" s="2"/>
      <c r="B6805" s="31"/>
      <c r="C6805" s="2"/>
      <c r="D6805" s="2"/>
      <c r="E6805" s="26"/>
    </row>
    <row r="6806" spans="1:5" x14ac:dyDescent="0.15">
      <c r="A6806" s="2"/>
      <c r="B6806" s="31"/>
      <c r="C6806" s="2"/>
      <c r="D6806" s="2"/>
      <c r="E6806" s="26"/>
    </row>
    <row r="6807" spans="1:5" x14ac:dyDescent="0.15">
      <c r="A6807" s="2"/>
      <c r="B6807" s="31"/>
      <c r="C6807" s="2"/>
      <c r="D6807" s="2"/>
      <c r="E6807" s="26"/>
    </row>
    <row r="6808" spans="1:5" x14ac:dyDescent="0.15">
      <c r="A6808" s="2"/>
      <c r="B6808" s="31"/>
      <c r="C6808" s="2"/>
      <c r="D6808" s="2"/>
      <c r="E6808" s="26"/>
    </row>
    <row r="6809" spans="1:5" x14ac:dyDescent="0.15">
      <c r="A6809" s="2"/>
      <c r="B6809" s="31"/>
      <c r="C6809" s="2"/>
      <c r="D6809" s="2"/>
      <c r="E6809" s="26"/>
    </row>
    <row r="6810" spans="1:5" x14ac:dyDescent="0.15">
      <c r="A6810" s="2"/>
      <c r="B6810" s="31"/>
      <c r="C6810" s="2"/>
      <c r="D6810" s="2"/>
      <c r="E6810" s="26"/>
    </row>
    <row r="6811" spans="1:5" x14ac:dyDescent="0.15">
      <c r="A6811" s="2"/>
      <c r="B6811" s="31"/>
      <c r="C6811" s="2"/>
      <c r="D6811" s="2"/>
      <c r="E6811" s="26"/>
    </row>
    <row r="6812" spans="1:5" x14ac:dyDescent="0.15">
      <c r="A6812" s="2"/>
      <c r="B6812" s="31"/>
      <c r="C6812" s="2"/>
      <c r="D6812" s="2"/>
      <c r="E6812" s="26"/>
    </row>
    <row r="6813" spans="1:5" x14ac:dyDescent="0.15">
      <c r="A6813" s="2"/>
      <c r="B6813" s="31"/>
      <c r="C6813" s="2"/>
      <c r="D6813" s="2"/>
      <c r="E6813" s="26"/>
    </row>
    <row r="6814" spans="1:5" x14ac:dyDescent="0.15">
      <c r="A6814" s="2"/>
      <c r="B6814" s="31"/>
      <c r="C6814" s="2"/>
      <c r="D6814" s="2"/>
      <c r="E6814" s="26"/>
    </row>
    <row r="6815" spans="1:5" x14ac:dyDescent="0.15">
      <c r="A6815" s="2"/>
      <c r="B6815" s="31"/>
      <c r="C6815" s="2"/>
      <c r="D6815" s="2"/>
      <c r="E6815" s="26"/>
    </row>
    <row r="6816" spans="1:5" x14ac:dyDescent="0.15">
      <c r="A6816" s="2"/>
      <c r="B6816" s="31"/>
      <c r="C6816" s="2"/>
      <c r="D6816" s="2"/>
      <c r="E6816" s="26"/>
    </row>
    <row r="6817" spans="1:5" x14ac:dyDescent="0.15">
      <c r="A6817" s="2"/>
      <c r="B6817" s="31"/>
      <c r="C6817" s="2"/>
      <c r="D6817" s="2"/>
      <c r="E6817" s="26"/>
    </row>
    <row r="6818" spans="1:5" x14ac:dyDescent="0.15">
      <c r="A6818" s="2"/>
      <c r="B6818" s="31"/>
      <c r="C6818" s="2"/>
      <c r="D6818" s="2"/>
      <c r="E6818" s="26"/>
    </row>
    <row r="6819" spans="1:5" x14ac:dyDescent="0.15">
      <c r="A6819" s="2"/>
      <c r="B6819" s="31"/>
      <c r="C6819" s="2"/>
      <c r="D6819" s="2"/>
      <c r="E6819" s="26"/>
    </row>
    <row r="6820" spans="1:5" x14ac:dyDescent="0.15">
      <c r="A6820" s="2"/>
      <c r="B6820" s="31"/>
      <c r="C6820" s="2"/>
      <c r="D6820" s="2"/>
      <c r="E6820" s="26"/>
    </row>
    <row r="6821" spans="1:5" x14ac:dyDescent="0.15">
      <c r="A6821" s="2"/>
      <c r="B6821" s="31"/>
      <c r="C6821" s="2"/>
      <c r="D6821" s="2"/>
      <c r="E6821" s="26"/>
    </row>
    <row r="6822" spans="1:5" x14ac:dyDescent="0.15">
      <c r="A6822" s="2"/>
      <c r="B6822" s="31"/>
      <c r="C6822" s="2"/>
      <c r="D6822" s="2"/>
      <c r="E6822" s="26"/>
    </row>
    <row r="6823" spans="1:5" x14ac:dyDescent="0.15">
      <c r="A6823" s="2"/>
      <c r="B6823" s="31"/>
      <c r="C6823" s="2"/>
      <c r="D6823" s="2"/>
      <c r="E6823" s="26"/>
    </row>
    <row r="6824" spans="1:5" x14ac:dyDescent="0.15">
      <c r="A6824" s="2"/>
      <c r="B6824" s="31"/>
      <c r="C6824" s="2"/>
      <c r="D6824" s="2"/>
      <c r="E6824" s="26"/>
    </row>
    <row r="6825" spans="1:5" x14ac:dyDescent="0.15">
      <c r="A6825" s="2"/>
      <c r="B6825" s="31"/>
      <c r="C6825" s="2"/>
      <c r="D6825" s="2"/>
      <c r="E6825" s="26"/>
    </row>
    <row r="6826" spans="1:5" x14ac:dyDescent="0.15">
      <c r="A6826" s="2"/>
      <c r="B6826" s="31"/>
      <c r="C6826" s="2"/>
      <c r="D6826" s="2"/>
      <c r="E6826" s="26"/>
    </row>
    <row r="6827" spans="1:5" x14ac:dyDescent="0.15">
      <c r="A6827" s="2"/>
      <c r="B6827" s="31"/>
      <c r="C6827" s="2"/>
      <c r="D6827" s="2"/>
      <c r="E6827" s="26"/>
    </row>
    <row r="6828" spans="1:5" x14ac:dyDescent="0.15">
      <c r="A6828" s="2"/>
      <c r="B6828" s="31"/>
      <c r="C6828" s="2"/>
      <c r="D6828" s="2"/>
      <c r="E6828" s="26"/>
    </row>
    <row r="6829" spans="1:5" x14ac:dyDescent="0.15">
      <c r="A6829" s="2"/>
      <c r="B6829" s="31"/>
      <c r="C6829" s="2"/>
      <c r="D6829" s="2"/>
      <c r="E6829" s="26"/>
    </row>
    <row r="6830" spans="1:5" x14ac:dyDescent="0.15">
      <c r="A6830" s="2"/>
      <c r="B6830" s="31"/>
      <c r="C6830" s="2"/>
      <c r="D6830" s="2"/>
      <c r="E6830" s="26"/>
    </row>
    <row r="6831" spans="1:5" x14ac:dyDescent="0.15">
      <c r="A6831" s="2"/>
      <c r="B6831" s="31"/>
      <c r="C6831" s="2"/>
      <c r="D6831" s="2"/>
      <c r="E6831" s="26"/>
    </row>
    <row r="6832" spans="1:5" x14ac:dyDescent="0.15">
      <c r="A6832" s="2"/>
      <c r="B6832" s="31"/>
      <c r="C6832" s="2"/>
      <c r="D6832" s="2"/>
      <c r="E6832" s="26"/>
    </row>
    <row r="6833" spans="1:5" x14ac:dyDescent="0.15">
      <c r="A6833" s="2"/>
      <c r="B6833" s="31"/>
      <c r="C6833" s="2"/>
      <c r="D6833" s="2"/>
      <c r="E6833" s="26"/>
    </row>
    <row r="6834" spans="1:5" x14ac:dyDescent="0.15">
      <c r="A6834" s="2"/>
      <c r="B6834" s="31"/>
      <c r="C6834" s="2"/>
      <c r="D6834" s="2"/>
      <c r="E6834" s="26"/>
    </row>
    <row r="6835" spans="1:5" x14ac:dyDescent="0.15">
      <c r="A6835" s="2"/>
      <c r="B6835" s="31"/>
      <c r="C6835" s="2"/>
      <c r="D6835" s="2"/>
      <c r="E6835" s="26"/>
    </row>
    <row r="6836" spans="1:5" x14ac:dyDescent="0.15">
      <c r="A6836" s="2"/>
      <c r="B6836" s="31"/>
      <c r="C6836" s="2"/>
      <c r="D6836" s="2"/>
      <c r="E6836" s="26"/>
    </row>
    <row r="6837" spans="1:5" x14ac:dyDescent="0.15">
      <c r="A6837" s="2"/>
      <c r="B6837" s="31"/>
      <c r="C6837" s="2"/>
      <c r="D6837" s="2"/>
      <c r="E6837" s="26"/>
    </row>
    <row r="6838" spans="1:5" x14ac:dyDescent="0.15">
      <c r="A6838" s="2"/>
      <c r="B6838" s="31"/>
      <c r="C6838" s="2"/>
      <c r="D6838" s="2"/>
      <c r="E6838" s="26"/>
    </row>
    <row r="6839" spans="1:5" x14ac:dyDescent="0.15">
      <c r="A6839" s="2"/>
      <c r="B6839" s="31"/>
      <c r="C6839" s="2"/>
      <c r="D6839" s="2"/>
      <c r="E6839" s="26"/>
    </row>
    <row r="6840" spans="1:5" x14ac:dyDescent="0.15">
      <c r="A6840" s="2"/>
      <c r="B6840" s="31"/>
      <c r="C6840" s="2"/>
      <c r="D6840" s="2"/>
      <c r="E6840" s="26"/>
    </row>
    <row r="6841" spans="1:5" x14ac:dyDescent="0.15">
      <c r="A6841" s="2"/>
      <c r="B6841" s="31"/>
      <c r="C6841" s="2"/>
      <c r="D6841" s="2"/>
      <c r="E6841" s="26"/>
    </row>
    <row r="6842" spans="1:5" x14ac:dyDescent="0.15">
      <c r="A6842" s="2"/>
      <c r="B6842" s="31"/>
      <c r="C6842" s="2"/>
      <c r="D6842" s="2"/>
      <c r="E6842" s="26"/>
    </row>
    <row r="6843" spans="1:5" x14ac:dyDescent="0.15">
      <c r="A6843" s="2"/>
      <c r="B6843" s="31"/>
      <c r="C6843" s="2"/>
      <c r="D6843" s="2"/>
      <c r="E6843" s="26"/>
    </row>
    <row r="6844" spans="1:5" x14ac:dyDescent="0.15">
      <c r="A6844" s="2"/>
      <c r="B6844" s="31"/>
      <c r="C6844" s="2"/>
      <c r="D6844" s="2"/>
      <c r="E6844" s="26"/>
    </row>
    <row r="6845" spans="1:5" x14ac:dyDescent="0.15">
      <c r="A6845" s="2"/>
      <c r="B6845" s="31"/>
      <c r="C6845" s="2"/>
      <c r="D6845" s="2"/>
      <c r="E6845" s="26"/>
    </row>
    <row r="6846" spans="1:5" x14ac:dyDescent="0.15">
      <c r="A6846" s="2"/>
      <c r="B6846" s="31"/>
      <c r="C6846" s="2"/>
      <c r="D6846" s="2"/>
      <c r="E6846" s="26"/>
    </row>
    <row r="6847" spans="1:5" x14ac:dyDescent="0.15">
      <c r="A6847" s="2"/>
      <c r="B6847" s="31"/>
      <c r="C6847" s="2"/>
      <c r="D6847" s="2"/>
      <c r="E6847" s="26"/>
    </row>
    <row r="6848" spans="1:5" x14ac:dyDescent="0.15">
      <c r="A6848" s="2"/>
      <c r="B6848" s="31"/>
      <c r="C6848" s="2"/>
      <c r="D6848" s="2"/>
      <c r="E6848" s="26"/>
    </row>
    <row r="6849" spans="1:5" x14ac:dyDescent="0.15">
      <c r="A6849" s="2"/>
      <c r="B6849" s="31"/>
      <c r="C6849" s="2"/>
      <c r="D6849" s="2"/>
      <c r="E6849" s="26"/>
    </row>
    <row r="6850" spans="1:5" x14ac:dyDescent="0.15">
      <c r="A6850" s="2"/>
      <c r="B6850" s="31"/>
      <c r="C6850" s="2"/>
      <c r="D6850" s="2"/>
      <c r="E6850" s="26"/>
    </row>
    <row r="6851" spans="1:5" x14ac:dyDescent="0.15">
      <c r="A6851" s="2"/>
      <c r="B6851" s="31"/>
      <c r="C6851" s="2"/>
      <c r="D6851" s="2"/>
      <c r="E6851" s="26"/>
    </row>
    <row r="6852" spans="1:5" x14ac:dyDescent="0.15">
      <c r="A6852" s="2"/>
      <c r="B6852" s="31"/>
      <c r="C6852" s="2"/>
      <c r="D6852" s="2"/>
      <c r="E6852" s="26"/>
    </row>
    <row r="6853" spans="1:5" x14ac:dyDescent="0.15">
      <c r="A6853" s="2"/>
      <c r="B6853" s="31"/>
      <c r="C6853" s="2"/>
      <c r="D6853" s="2"/>
      <c r="E6853" s="26"/>
    </row>
    <row r="6854" spans="1:5" x14ac:dyDescent="0.15">
      <c r="A6854" s="2"/>
      <c r="B6854" s="31"/>
      <c r="C6854" s="2"/>
      <c r="D6854" s="2"/>
      <c r="E6854" s="26"/>
    </row>
    <row r="6855" spans="1:5" x14ac:dyDescent="0.15">
      <c r="A6855" s="2"/>
      <c r="B6855" s="31"/>
      <c r="C6855" s="2"/>
      <c r="D6855" s="2"/>
      <c r="E6855" s="26"/>
    </row>
    <row r="6856" spans="1:5" x14ac:dyDescent="0.15">
      <c r="A6856" s="2"/>
      <c r="B6856" s="31"/>
      <c r="C6856" s="2"/>
      <c r="D6856" s="2"/>
      <c r="E6856" s="26"/>
    </row>
    <row r="6857" spans="1:5" x14ac:dyDescent="0.15">
      <c r="A6857" s="2"/>
      <c r="B6857" s="31"/>
      <c r="C6857" s="2"/>
      <c r="D6857" s="2"/>
      <c r="E6857" s="26"/>
    </row>
    <row r="6858" spans="1:5" x14ac:dyDescent="0.15">
      <c r="A6858" s="2"/>
      <c r="B6858" s="31"/>
      <c r="C6858" s="2"/>
      <c r="D6858" s="2"/>
      <c r="E6858" s="26"/>
    </row>
    <row r="6859" spans="1:5" x14ac:dyDescent="0.15">
      <c r="A6859" s="2"/>
      <c r="B6859" s="31"/>
      <c r="C6859" s="2"/>
      <c r="D6859" s="2"/>
      <c r="E6859" s="26"/>
    </row>
    <row r="6860" spans="1:5" x14ac:dyDescent="0.15">
      <c r="A6860" s="2"/>
      <c r="B6860" s="31"/>
      <c r="C6860" s="2"/>
      <c r="D6860" s="2"/>
      <c r="E6860" s="26"/>
    </row>
    <row r="6861" spans="1:5" x14ac:dyDescent="0.15">
      <c r="A6861" s="2"/>
      <c r="B6861" s="31"/>
      <c r="C6861" s="2"/>
      <c r="D6861" s="2"/>
      <c r="E6861" s="26"/>
    </row>
    <row r="6862" spans="1:5" x14ac:dyDescent="0.15">
      <c r="A6862" s="2"/>
      <c r="B6862" s="31"/>
      <c r="C6862" s="2"/>
      <c r="D6862" s="2"/>
      <c r="E6862" s="26"/>
    </row>
    <row r="6863" spans="1:5" x14ac:dyDescent="0.15">
      <c r="A6863" s="2"/>
      <c r="B6863" s="31"/>
      <c r="C6863" s="2"/>
      <c r="D6863" s="2"/>
      <c r="E6863" s="26"/>
    </row>
    <row r="6864" spans="1:5" x14ac:dyDescent="0.15">
      <c r="A6864" s="2"/>
      <c r="B6864" s="31"/>
      <c r="C6864" s="2"/>
      <c r="D6864" s="2"/>
      <c r="E6864" s="26"/>
    </row>
    <row r="6865" spans="1:5" x14ac:dyDescent="0.15">
      <c r="A6865" s="2"/>
      <c r="B6865" s="31"/>
      <c r="C6865" s="2"/>
      <c r="D6865" s="2"/>
      <c r="E6865" s="26"/>
    </row>
    <row r="6866" spans="1:5" x14ac:dyDescent="0.15">
      <c r="A6866" s="2"/>
      <c r="B6866" s="31"/>
      <c r="C6866" s="2"/>
      <c r="D6866" s="2"/>
      <c r="E6866" s="26"/>
    </row>
    <row r="6867" spans="1:5" x14ac:dyDescent="0.15">
      <c r="A6867" s="2"/>
      <c r="B6867" s="31"/>
      <c r="C6867" s="2"/>
      <c r="D6867" s="2"/>
      <c r="E6867" s="26"/>
    </row>
    <row r="6868" spans="1:5" x14ac:dyDescent="0.15">
      <c r="A6868" s="2"/>
      <c r="B6868" s="31"/>
      <c r="C6868" s="2"/>
      <c r="D6868" s="2"/>
      <c r="E6868" s="26"/>
    </row>
    <row r="6869" spans="1:5" x14ac:dyDescent="0.15">
      <c r="A6869" s="2"/>
      <c r="B6869" s="31"/>
      <c r="C6869" s="2"/>
      <c r="D6869" s="2"/>
      <c r="E6869" s="26"/>
    </row>
    <row r="6870" spans="1:5" x14ac:dyDescent="0.15">
      <c r="A6870" s="2"/>
      <c r="B6870" s="31"/>
      <c r="C6870" s="2"/>
      <c r="D6870" s="2"/>
      <c r="E6870" s="26"/>
    </row>
    <row r="6871" spans="1:5" x14ac:dyDescent="0.15">
      <c r="A6871" s="2"/>
      <c r="B6871" s="31"/>
      <c r="C6871" s="2"/>
      <c r="D6871" s="2"/>
      <c r="E6871" s="26"/>
    </row>
    <row r="6872" spans="1:5" x14ac:dyDescent="0.15">
      <c r="A6872" s="2"/>
      <c r="B6872" s="31"/>
      <c r="C6872" s="2"/>
      <c r="D6872" s="2"/>
      <c r="E6872" s="26"/>
    </row>
    <row r="6873" spans="1:5" x14ac:dyDescent="0.15">
      <c r="A6873" s="2"/>
      <c r="B6873" s="31"/>
      <c r="C6873" s="2"/>
      <c r="D6873" s="2"/>
      <c r="E6873" s="26"/>
    </row>
    <row r="6874" spans="1:5" x14ac:dyDescent="0.15">
      <c r="A6874" s="2"/>
      <c r="B6874" s="31"/>
      <c r="C6874" s="2"/>
      <c r="D6874" s="2"/>
      <c r="E6874" s="26"/>
    </row>
    <row r="6875" spans="1:5" x14ac:dyDescent="0.15">
      <c r="A6875" s="2"/>
      <c r="B6875" s="31"/>
      <c r="C6875" s="2"/>
      <c r="D6875" s="2"/>
      <c r="E6875" s="26"/>
    </row>
    <row r="6876" spans="1:5" x14ac:dyDescent="0.15">
      <c r="A6876" s="2"/>
      <c r="B6876" s="31"/>
      <c r="C6876" s="2"/>
      <c r="D6876" s="2"/>
      <c r="E6876" s="26"/>
    </row>
    <row r="6877" spans="1:5" x14ac:dyDescent="0.15">
      <c r="A6877" s="2"/>
      <c r="B6877" s="31"/>
      <c r="C6877" s="2"/>
      <c r="D6877" s="2"/>
      <c r="E6877" s="26"/>
    </row>
    <row r="6878" spans="1:5" x14ac:dyDescent="0.15">
      <c r="A6878" s="2"/>
      <c r="B6878" s="31"/>
      <c r="C6878" s="2"/>
      <c r="D6878" s="2"/>
      <c r="E6878" s="26"/>
    </row>
    <row r="6879" spans="1:5" x14ac:dyDescent="0.15">
      <c r="A6879" s="2"/>
      <c r="B6879" s="31"/>
      <c r="C6879" s="2"/>
      <c r="D6879" s="2"/>
      <c r="E6879" s="26"/>
    </row>
    <row r="6880" spans="1:5" x14ac:dyDescent="0.15">
      <c r="A6880" s="2"/>
      <c r="B6880" s="31"/>
      <c r="C6880" s="2"/>
      <c r="D6880" s="2"/>
      <c r="E6880" s="26"/>
    </row>
    <row r="6881" spans="1:5" x14ac:dyDescent="0.15">
      <c r="A6881" s="2"/>
      <c r="B6881" s="31"/>
      <c r="C6881" s="2"/>
      <c r="D6881" s="2"/>
      <c r="E6881" s="26"/>
    </row>
    <row r="6882" spans="1:5" x14ac:dyDescent="0.15">
      <c r="A6882" s="2"/>
      <c r="B6882" s="31"/>
      <c r="C6882" s="2"/>
      <c r="D6882" s="2"/>
      <c r="E6882" s="26"/>
    </row>
    <row r="6883" spans="1:5" x14ac:dyDescent="0.15">
      <c r="A6883" s="2"/>
      <c r="B6883" s="31"/>
      <c r="C6883" s="2"/>
      <c r="D6883" s="2"/>
      <c r="E6883" s="26"/>
    </row>
    <row r="6884" spans="1:5" x14ac:dyDescent="0.15">
      <c r="A6884" s="2"/>
      <c r="B6884" s="31"/>
      <c r="C6884" s="2"/>
      <c r="D6884" s="2"/>
      <c r="E6884" s="26"/>
    </row>
    <row r="6885" spans="1:5" x14ac:dyDescent="0.15">
      <c r="A6885" s="2"/>
      <c r="B6885" s="31"/>
      <c r="C6885" s="2"/>
      <c r="D6885" s="2"/>
      <c r="E6885" s="26"/>
    </row>
    <row r="6886" spans="1:5" x14ac:dyDescent="0.15">
      <c r="A6886" s="2"/>
      <c r="B6886" s="31"/>
      <c r="C6886" s="2"/>
      <c r="D6886" s="2"/>
      <c r="E6886" s="26"/>
    </row>
    <row r="6887" spans="1:5" x14ac:dyDescent="0.15">
      <c r="A6887" s="2"/>
      <c r="B6887" s="31"/>
      <c r="C6887" s="2"/>
      <c r="D6887" s="2"/>
      <c r="E6887" s="26"/>
    </row>
    <row r="6888" spans="1:5" x14ac:dyDescent="0.15">
      <c r="A6888" s="2"/>
      <c r="B6888" s="31"/>
      <c r="C6888" s="2"/>
      <c r="D6888" s="2"/>
      <c r="E6888" s="26"/>
    </row>
    <row r="6889" spans="1:5" x14ac:dyDescent="0.15">
      <c r="A6889" s="2"/>
      <c r="B6889" s="31"/>
      <c r="C6889" s="2"/>
      <c r="D6889" s="2"/>
      <c r="E6889" s="26"/>
    </row>
    <row r="6890" spans="1:5" x14ac:dyDescent="0.15">
      <c r="A6890" s="2"/>
      <c r="B6890" s="31"/>
      <c r="C6890" s="2"/>
      <c r="D6890" s="2"/>
      <c r="E6890" s="26"/>
    </row>
    <row r="6891" spans="1:5" x14ac:dyDescent="0.15">
      <c r="A6891" s="2"/>
      <c r="B6891" s="31"/>
      <c r="C6891" s="2"/>
      <c r="D6891" s="2"/>
      <c r="E6891" s="26"/>
    </row>
    <row r="6892" spans="1:5" x14ac:dyDescent="0.15">
      <c r="A6892" s="2"/>
      <c r="B6892" s="31"/>
      <c r="C6892" s="2"/>
      <c r="D6892" s="2"/>
      <c r="E6892" s="26"/>
    </row>
    <row r="6893" spans="1:5" x14ac:dyDescent="0.15">
      <c r="A6893" s="2"/>
      <c r="B6893" s="31"/>
      <c r="C6893" s="2"/>
      <c r="D6893" s="2"/>
      <c r="E6893" s="26"/>
    </row>
    <row r="6894" spans="1:5" x14ac:dyDescent="0.15">
      <c r="A6894" s="2"/>
      <c r="B6894" s="31"/>
      <c r="C6894" s="2"/>
      <c r="D6894" s="2"/>
      <c r="E6894" s="26"/>
    </row>
    <row r="6895" spans="1:5" x14ac:dyDescent="0.15">
      <c r="A6895" s="2"/>
      <c r="B6895" s="31"/>
      <c r="C6895" s="2"/>
      <c r="D6895" s="2"/>
      <c r="E6895" s="26"/>
    </row>
    <row r="6896" spans="1:5" x14ac:dyDescent="0.15">
      <c r="A6896" s="2"/>
      <c r="B6896" s="31"/>
      <c r="C6896" s="2"/>
      <c r="D6896" s="2"/>
      <c r="E6896" s="26"/>
    </row>
    <row r="6897" spans="1:5" x14ac:dyDescent="0.15">
      <c r="A6897" s="2"/>
      <c r="B6897" s="31"/>
      <c r="C6897" s="2"/>
      <c r="D6897" s="2"/>
      <c r="E6897" s="26"/>
    </row>
    <row r="6898" spans="1:5" x14ac:dyDescent="0.15">
      <c r="A6898" s="2"/>
      <c r="B6898" s="31"/>
      <c r="C6898" s="2"/>
      <c r="D6898" s="2"/>
      <c r="E6898" s="26"/>
    </row>
    <row r="6899" spans="1:5" x14ac:dyDescent="0.15">
      <c r="A6899" s="2"/>
      <c r="B6899" s="31"/>
      <c r="C6899" s="2"/>
      <c r="D6899" s="2"/>
      <c r="E6899" s="26"/>
    </row>
    <row r="6900" spans="1:5" x14ac:dyDescent="0.15">
      <c r="A6900" s="2"/>
      <c r="B6900" s="31"/>
      <c r="C6900" s="2"/>
      <c r="D6900" s="2"/>
      <c r="E6900" s="26"/>
    </row>
    <row r="6901" spans="1:5" x14ac:dyDescent="0.15">
      <c r="A6901" s="2"/>
      <c r="B6901" s="31"/>
      <c r="C6901" s="2"/>
      <c r="D6901" s="2"/>
      <c r="E6901" s="26"/>
    </row>
    <row r="6902" spans="1:5" x14ac:dyDescent="0.15">
      <c r="A6902" s="2"/>
      <c r="B6902" s="31"/>
      <c r="C6902" s="2"/>
      <c r="D6902" s="2"/>
      <c r="E6902" s="26"/>
    </row>
    <row r="6903" spans="1:5" x14ac:dyDescent="0.15">
      <c r="A6903" s="2"/>
      <c r="B6903" s="31"/>
      <c r="C6903" s="2"/>
      <c r="D6903" s="2"/>
      <c r="E6903" s="26"/>
    </row>
    <row r="6904" spans="1:5" x14ac:dyDescent="0.15">
      <c r="A6904" s="2"/>
      <c r="B6904" s="31"/>
      <c r="C6904" s="2"/>
      <c r="D6904" s="2"/>
      <c r="E6904" s="26"/>
    </row>
    <row r="6905" spans="1:5" x14ac:dyDescent="0.15">
      <c r="A6905" s="2"/>
      <c r="B6905" s="31"/>
      <c r="C6905" s="2"/>
      <c r="D6905" s="2"/>
      <c r="E6905" s="26"/>
    </row>
    <row r="6906" spans="1:5" x14ac:dyDescent="0.15">
      <c r="A6906" s="2"/>
      <c r="B6906" s="31"/>
      <c r="C6906" s="2"/>
      <c r="D6906" s="2"/>
      <c r="E6906" s="26"/>
    </row>
    <row r="6907" spans="1:5" x14ac:dyDescent="0.15">
      <c r="A6907" s="2"/>
      <c r="B6907" s="31"/>
      <c r="C6907" s="2"/>
      <c r="D6907" s="2"/>
      <c r="E6907" s="26"/>
    </row>
    <row r="6908" spans="1:5" x14ac:dyDescent="0.15">
      <c r="A6908" s="2"/>
      <c r="B6908" s="31"/>
      <c r="C6908" s="2"/>
      <c r="D6908" s="2"/>
      <c r="E6908" s="26"/>
    </row>
    <row r="6909" spans="1:5" x14ac:dyDescent="0.15">
      <c r="A6909" s="2"/>
      <c r="B6909" s="31"/>
      <c r="C6909" s="2"/>
      <c r="D6909" s="2"/>
      <c r="E6909" s="26"/>
    </row>
    <row r="6910" spans="1:5" x14ac:dyDescent="0.15">
      <c r="A6910" s="2"/>
      <c r="B6910" s="31"/>
      <c r="C6910" s="2"/>
      <c r="D6910" s="2"/>
      <c r="E6910" s="26"/>
    </row>
    <row r="6911" spans="1:5" x14ac:dyDescent="0.15">
      <c r="A6911" s="2"/>
      <c r="B6911" s="31"/>
      <c r="C6911" s="2"/>
      <c r="D6911" s="2"/>
      <c r="E6911" s="26"/>
    </row>
    <row r="6912" spans="1:5" x14ac:dyDescent="0.15">
      <c r="A6912" s="2"/>
      <c r="B6912" s="31"/>
      <c r="C6912" s="2"/>
      <c r="D6912" s="2"/>
      <c r="E6912" s="26"/>
    </row>
    <row r="6913" spans="1:5" x14ac:dyDescent="0.15">
      <c r="A6913" s="2"/>
      <c r="B6913" s="31"/>
      <c r="C6913" s="2"/>
      <c r="D6913" s="2"/>
      <c r="E6913" s="26"/>
    </row>
    <row r="6914" spans="1:5" x14ac:dyDescent="0.15">
      <c r="A6914" s="2"/>
      <c r="B6914" s="31"/>
      <c r="C6914" s="2"/>
      <c r="D6914" s="2"/>
      <c r="E6914" s="26"/>
    </row>
    <row r="6915" spans="1:5" x14ac:dyDescent="0.15">
      <c r="A6915" s="2"/>
      <c r="B6915" s="31"/>
      <c r="C6915" s="2"/>
      <c r="D6915" s="2"/>
      <c r="E6915" s="26"/>
    </row>
    <row r="6916" spans="1:5" x14ac:dyDescent="0.15">
      <c r="A6916" s="2"/>
      <c r="B6916" s="31"/>
      <c r="C6916" s="2"/>
      <c r="D6916" s="2"/>
      <c r="E6916" s="26"/>
    </row>
    <row r="6917" spans="1:5" x14ac:dyDescent="0.15">
      <c r="A6917" s="2"/>
      <c r="B6917" s="31"/>
      <c r="C6917" s="2"/>
      <c r="D6917" s="2"/>
      <c r="E6917" s="26"/>
    </row>
    <row r="6918" spans="1:5" x14ac:dyDescent="0.15">
      <c r="A6918" s="2"/>
      <c r="B6918" s="31"/>
      <c r="C6918" s="2"/>
      <c r="D6918" s="2"/>
      <c r="E6918" s="26"/>
    </row>
    <row r="6919" spans="1:5" x14ac:dyDescent="0.15">
      <c r="A6919" s="2"/>
      <c r="B6919" s="31"/>
      <c r="C6919" s="2"/>
      <c r="D6919" s="2"/>
      <c r="E6919" s="26"/>
    </row>
    <row r="6920" spans="1:5" x14ac:dyDescent="0.15">
      <c r="A6920" s="2"/>
      <c r="B6920" s="31"/>
      <c r="C6920" s="2"/>
      <c r="D6920" s="2"/>
      <c r="E6920" s="26"/>
    </row>
    <row r="6921" spans="1:5" x14ac:dyDescent="0.15">
      <c r="A6921" s="2"/>
      <c r="B6921" s="31"/>
      <c r="C6921" s="2"/>
      <c r="D6921" s="2"/>
      <c r="E6921" s="26"/>
    </row>
    <row r="6922" spans="1:5" x14ac:dyDescent="0.15">
      <c r="A6922" s="2"/>
      <c r="B6922" s="31"/>
      <c r="C6922" s="2"/>
      <c r="D6922" s="2"/>
      <c r="E6922" s="26"/>
    </row>
    <row r="6923" spans="1:5" x14ac:dyDescent="0.15">
      <c r="A6923" s="2"/>
      <c r="B6923" s="31"/>
      <c r="C6923" s="2"/>
      <c r="D6923" s="2"/>
      <c r="E6923" s="26"/>
    </row>
    <row r="6924" spans="1:5" x14ac:dyDescent="0.15">
      <c r="A6924" s="2"/>
      <c r="B6924" s="31"/>
      <c r="C6924" s="2"/>
      <c r="D6924" s="2"/>
      <c r="E6924" s="26"/>
    </row>
    <row r="6925" spans="1:5" x14ac:dyDescent="0.15">
      <c r="A6925" s="2"/>
      <c r="B6925" s="31"/>
      <c r="C6925" s="2"/>
      <c r="D6925" s="2"/>
      <c r="E6925" s="26"/>
    </row>
    <row r="6926" spans="1:5" x14ac:dyDescent="0.15">
      <c r="A6926" s="2"/>
      <c r="B6926" s="31"/>
      <c r="C6926" s="2"/>
      <c r="D6926" s="2"/>
      <c r="E6926" s="26"/>
    </row>
    <row r="6927" spans="1:5" x14ac:dyDescent="0.15">
      <c r="A6927" s="2"/>
      <c r="B6927" s="31"/>
      <c r="C6927" s="2"/>
      <c r="D6927" s="2"/>
      <c r="E6927" s="26"/>
    </row>
    <row r="6928" spans="1:5" x14ac:dyDescent="0.15">
      <c r="A6928" s="2"/>
      <c r="B6928" s="31"/>
      <c r="C6928" s="2"/>
      <c r="D6928" s="2"/>
      <c r="E6928" s="26"/>
    </row>
    <row r="6929" spans="1:5" x14ac:dyDescent="0.15">
      <c r="A6929" s="2"/>
      <c r="B6929" s="31"/>
      <c r="C6929" s="2"/>
      <c r="D6929" s="2"/>
      <c r="E6929" s="26"/>
    </row>
    <row r="6930" spans="1:5" x14ac:dyDescent="0.15">
      <c r="A6930" s="2"/>
      <c r="B6930" s="31"/>
      <c r="C6930" s="2"/>
      <c r="D6930" s="2"/>
      <c r="E6930" s="26"/>
    </row>
    <row r="6931" spans="1:5" x14ac:dyDescent="0.15">
      <c r="A6931" s="2"/>
      <c r="B6931" s="31"/>
      <c r="C6931" s="2"/>
      <c r="D6931" s="2"/>
      <c r="E6931" s="26"/>
    </row>
    <row r="6932" spans="1:5" x14ac:dyDescent="0.15">
      <c r="A6932" s="2"/>
      <c r="B6932" s="31"/>
      <c r="C6932" s="2"/>
      <c r="D6932" s="2"/>
      <c r="E6932" s="26"/>
    </row>
    <row r="6933" spans="1:5" x14ac:dyDescent="0.15">
      <c r="A6933" s="2"/>
      <c r="B6933" s="31"/>
      <c r="C6933" s="2"/>
      <c r="D6933" s="2"/>
      <c r="E6933" s="26"/>
    </row>
    <row r="6934" spans="1:5" x14ac:dyDescent="0.15">
      <c r="A6934" s="2"/>
      <c r="B6934" s="31"/>
      <c r="C6934" s="2"/>
      <c r="D6934" s="2"/>
      <c r="E6934" s="26"/>
    </row>
    <row r="6935" spans="1:5" x14ac:dyDescent="0.15">
      <c r="A6935" s="2"/>
      <c r="B6935" s="31"/>
      <c r="C6935" s="2"/>
      <c r="D6935" s="2"/>
      <c r="E6935" s="26"/>
    </row>
    <row r="6936" spans="1:5" x14ac:dyDescent="0.15">
      <c r="A6936" s="2"/>
      <c r="B6936" s="31"/>
      <c r="C6936" s="2"/>
      <c r="D6936" s="2"/>
      <c r="E6936" s="26"/>
    </row>
    <row r="6937" spans="1:5" x14ac:dyDescent="0.15">
      <c r="A6937" s="2"/>
      <c r="B6937" s="31"/>
      <c r="C6937" s="2"/>
      <c r="D6937" s="2"/>
      <c r="E6937" s="26"/>
    </row>
    <row r="6938" spans="1:5" x14ac:dyDescent="0.15">
      <c r="A6938" s="2"/>
      <c r="B6938" s="31"/>
      <c r="C6938" s="2"/>
      <c r="D6938" s="2"/>
      <c r="E6938" s="26"/>
    </row>
    <row r="6939" spans="1:5" x14ac:dyDescent="0.15">
      <c r="A6939" s="2"/>
      <c r="B6939" s="31"/>
      <c r="C6939" s="2"/>
      <c r="D6939" s="2"/>
      <c r="E6939" s="26"/>
    </row>
    <row r="6940" spans="1:5" x14ac:dyDescent="0.15">
      <c r="A6940" s="2"/>
      <c r="B6940" s="31"/>
      <c r="C6940" s="2"/>
      <c r="D6940" s="2"/>
      <c r="E6940" s="26"/>
    </row>
    <row r="6941" spans="1:5" x14ac:dyDescent="0.15">
      <c r="A6941" s="2"/>
      <c r="B6941" s="31"/>
      <c r="C6941" s="2"/>
      <c r="D6941" s="2"/>
      <c r="E6941" s="26"/>
    </row>
    <row r="6942" spans="1:5" x14ac:dyDescent="0.15">
      <c r="A6942" s="2"/>
      <c r="B6942" s="31"/>
      <c r="C6942" s="2"/>
      <c r="D6942" s="2"/>
      <c r="E6942" s="26"/>
    </row>
    <row r="6943" spans="1:5" x14ac:dyDescent="0.15">
      <c r="A6943" s="2"/>
      <c r="B6943" s="31"/>
      <c r="C6943" s="2"/>
      <c r="D6943" s="2"/>
      <c r="E6943" s="26"/>
    </row>
    <row r="6944" spans="1:5" x14ac:dyDescent="0.15">
      <c r="A6944" s="2"/>
      <c r="B6944" s="31"/>
      <c r="C6944" s="2"/>
      <c r="D6944" s="2"/>
      <c r="E6944" s="26"/>
    </row>
    <row r="6945" spans="1:5" x14ac:dyDescent="0.15">
      <c r="A6945" s="2"/>
      <c r="B6945" s="31"/>
      <c r="C6945" s="2"/>
      <c r="D6945" s="2"/>
      <c r="E6945" s="26"/>
    </row>
    <row r="6946" spans="1:5" x14ac:dyDescent="0.15">
      <c r="A6946" s="2"/>
      <c r="B6946" s="31"/>
      <c r="C6946" s="2"/>
      <c r="D6946" s="2"/>
      <c r="E6946" s="26"/>
    </row>
    <row r="6947" spans="1:5" x14ac:dyDescent="0.15">
      <c r="A6947" s="2"/>
      <c r="B6947" s="31"/>
      <c r="C6947" s="2"/>
      <c r="D6947" s="2"/>
      <c r="E6947" s="26"/>
    </row>
    <row r="6948" spans="1:5" x14ac:dyDescent="0.15">
      <c r="A6948" s="2"/>
      <c r="B6948" s="31"/>
      <c r="C6948" s="2"/>
      <c r="D6948" s="2"/>
      <c r="E6948" s="26"/>
    </row>
    <row r="6949" spans="1:5" x14ac:dyDescent="0.15">
      <c r="A6949" s="2"/>
      <c r="B6949" s="31"/>
      <c r="C6949" s="2"/>
      <c r="D6949" s="2"/>
      <c r="E6949" s="26"/>
    </row>
    <row r="6950" spans="1:5" x14ac:dyDescent="0.15">
      <c r="A6950" s="2"/>
      <c r="B6950" s="31"/>
      <c r="C6950" s="2"/>
      <c r="D6950" s="2"/>
      <c r="E6950" s="26"/>
    </row>
    <row r="6951" spans="1:5" x14ac:dyDescent="0.15">
      <c r="A6951" s="2"/>
      <c r="B6951" s="31"/>
      <c r="C6951" s="2"/>
      <c r="D6951" s="2"/>
      <c r="E6951" s="26"/>
    </row>
    <row r="6952" spans="1:5" x14ac:dyDescent="0.15">
      <c r="A6952" s="2"/>
      <c r="B6952" s="31"/>
      <c r="C6952" s="2"/>
      <c r="D6952" s="2"/>
      <c r="E6952" s="26"/>
    </row>
    <row r="6953" spans="1:5" x14ac:dyDescent="0.15">
      <c r="A6953" s="2"/>
      <c r="B6953" s="31"/>
      <c r="C6953" s="2"/>
      <c r="D6953" s="2"/>
      <c r="E6953" s="26"/>
    </row>
    <row r="6954" spans="1:5" x14ac:dyDescent="0.15">
      <c r="A6954" s="2"/>
      <c r="B6954" s="31"/>
      <c r="C6954" s="2"/>
      <c r="D6954" s="2"/>
      <c r="E6954" s="26"/>
    </row>
    <row r="6955" spans="1:5" x14ac:dyDescent="0.15">
      <c r="A6955" s="2"/>
      <c r="B6955" s="31"/>
      <c r="C6955" s="2"/>
      <c r="D6955" s="2"/>
      <c r="E6955" s="26"/>
    </row>
    <row r="6956" spans="1:5" x14ac:dyDescent="0.15">
      <c r="A6956" s="2"/>
      <c r="B6956" s="31"/>
      <c r="C6956" s="2"/>
      <c r="D6956" s="2"/>
      <c r="E6956" s="26"/>
    </row>
    <row r="6957" spans="1:5" x14ac:dyDescent="0.15">
      <c r="A6957" s="2"/>
      <c r="B6957" s="31"/>
      <c r="C6957" s="2"/>
      <c r="D6957" s="2"/>
      <c r="E6957" s="26"/>
    </row>
    <row r="6958" spans="1:5" x14ac:dyDescent="0.15">
      <c r="A6958" s="2"/>
      <c r="B6958" s="31"/>
      <c r="C6958" s="2"/>
      <c r="D6958" s="2"/>
      <c r="E6958" s="26"/>
    </row>
    <row r="6959" spans="1:5" x14ac:dyDescent="0.15">
      <c r="A6959" s="2"/>
      <c r="B6959" s="31"/>
      <c r="C6959" s="2"/>
      <c r="D6959" s="2"/>
      <c r="E6959" s="26"/>
    </row>
    <row r="6960" spans="1:5" x14ac:dyDescent="0.15">
      <c r="A6960" s="2"/>
      <c r="B6960" s="31"/>
      <c r="C6960" s="2"/>
      <c r="D6960" s="2"/>
      <c r="E6960" s="26"/>
    </row>
    <row r="6961" spans="1:5" x14ac:dyDescent="0.15">
      <c r="A6961" s="2"/>
      <c r="B6961" s="31"/>
      <c r="C6961" s="2"/>
      <c r="D6961" s="2"/>
      <c r="E6961" s="26"/>
    </row>
    <row r="6962" spans="1:5" x14ac:dyDescent="0.15">
      <c r="A6962" s="2"/>
      <c r="B6962" s="31"/>
      <c r="C6962" s="2"/>
      <c r="D6962" s="2"/>
      <c r="E6962" s="26"/>
    </row>
    <row r="6963" spans="1:5" x14ac:dyDescent="0.15">
      <c r="A6963" s="2"/>
      <c r="B6963" s="31"/>
      <c r="C6963" s="2"/>
      <c r="D6963" s="2"/>
      <c r="E6963" s="26"/>
    </row>
    <row r="6964" spans="1:5" x14ac:dyDescent="0.15">
      <c r="A6964" s="2"/>
      <c r="B6964" s="31"/>
      <c r="C6964" s="2"/>
      <c r="D6964" s="2"/>
      <c r="E6964" s="26"/>
    </row>
    <row r="6965" spans="1:5" x14ac:dyDescent="0.15">
      <c r="A6965" s="2"/>
      <c r="B6965" s="31"/>
      <c r="C6965" s="2"/>
      <c r="D6965" s="2"/>
      <c r="E6965" s="26"/>
    </row>
    <row r="6966" spans="1:5" x14ac:dyDescent="0.15">
      <c r="A6966" s="2"/>
      <c r="B6966" s="31"/>
      <c r="C6966" s="2"/>
      <c r="D6966" s="2"/>
      <c r="E6966" s="26"/>
    </row>
    <row r="6967" spans="1:5" x14ac:dyDescent="0.15">
      <c r="A6967" s="2"/>
      <c r="B6967" s="31"/>
      <c r="C6967" s="2"/>
      <c r="D6967" s="2"/>
      <c r="E6967" s="26"/>
    </row>
    <row r="6968" spans="1:5" x14ac:dyDescent="0.15">
      <c r="A6968" s="2"/>
      <c r="B6968" s="31"/>
      <c r="C6968" s="2"/>
      <c r="D6968" s="2"/>
      <c r="E6968" s="26"/>
    </row>
    <row r="6969" spans="1:5" x14ac:dyDescent="0.15">
      <c r="A6969" s="2"/>
      <c r="B6969" s="31"/>
      <c r="C6969" s="2"/>
      <c r="D6969" s="2"/>
      <c r="E6969" s="26"/>
    </row>
    <row r="6970" spans="1:5" x14ac:dyDescent="0.15">
      <c r="A6970" s="2"/>
      <c r="B6970" s="31"/>
      <c r="C6970" s="2"/>
      <c r="D6970" s="2"/>
      <c r="E6970" s="26"/>
    </row>
    <row r="6971" spans="1:5" x14ac:dyDescent="0.15">
      <c r="A6971" s="2"/>
      <c r="B6971" s="31"/>
      <c r="C6971" s="2"/>
      <c r="D6971" s="2"/>
      <c r="E6971" s="26"/>
    </row>
    <row r="6972" spans="1:5" x14ac:dyDescent="0.15">
      <c r="A6972" s="2"/>
      <c r="B6972" s="31"/>
      <c r="C6972" s="2"/>
      <c r="D6972" s="2"/>
      <c r="E6972" s="26"/>
    </row>
    <row r="6973" spans="1:5" x14ac:dyDescent="0.15">
      <c r="A6973" s="2"/>
      <c r="B6973" s="31"/>
      <c r="C6973" s="2"/>
      <c r="D6973" s="2"/>
      <c r="E6973" s="26"/>
    </row>
    <row r="6974" spans="1:5" x14ac:dyDescent="0.15">
      <c r="A6974" s="2"/>
      <c r="B6974" s="31"/>
      <c r="C6974" s="2"/>
      <c r="D6974" s="2"/>
      <c r="E6974" s="26"/>
    </row>
    <row r="6975" spans="1:5" x14ac:dyDescent="0.15">
      <c r="A6975" s="2"/>
      <c r="B6975" s="31"/>
      <c r="C6975" s="2"/>
      <c r="D6975" s="2"/>
      <c r="E6975" s="26"/>
    </row>
    <row r="6976" spans="1:5" x14ac:dyDescent="0.15">
      <c r="A6976" s="2"/>
      <c r="B6976" s="31"/>
      <c r="C6976" s="2"/>
      <c r="D6976" s="2"/>
      <c r="E6976" s="26"/>
    </row>
    <row r="6977" spans="1:5" x14ac:dyDescent="0.15">
      <c r="A6977" s="2"/>
      <c r="B6977" s="31"/>
      <c r="C6977" s="2"/>
      <c r="D6977" s="2"/>
      <c r="E6977" s="26"/>
    </row>
    <row r="6978" spans="1:5" x14ac:dyDescent="0.15">
      <c r="A6978" s="2"/>
      <c r="B6978" s="31"/>
      <c r="C6978" s="2"/>
      <c r="D6978" s="2"/>
      <c r="E6978" s="26"/>
    </row>
    <row r="6979" spans="1:5" x14ac:dyDescent="0.15">
      <c r="A6979" s="2"/>
      <c r="B6979" s="31"/>
      <c r="C6979" s="2"/>
      <c r="D6979" s="2"/>
      <c r="E6979" s="26"/>
    </row>
    <row r="6980" spans="1:5" x14ac:dyDescent="0.15">
      <c r="A6980" s="2"/>
      <c r="B6980" s="31"/>
      <c r="C6980" s="2"/>
      <c r="D6980" s="2"/>
      <c r="E6980" s="26"/>
    </row>
    <row r="6981" spans="1:5" x14ac:dyDescent="0.15">
      <c r="A6981" s="2"/>
      <c r="B6981" s="31"/>
      <c r="C6981" s="2"/>
      <c r="D6981" s="2"/>
      <c r="E6981" s="26"/>
    </row>
    <row r="6982" spans="1:5" x14ac:dyDescent="0.15">
      <c r="A6982" s="2"/>
      <c r="B6982" s="31"/>
      <c r="C6982" s="2"/>
      <c r="D6982" s="2"/>
      <c r="E6982" s="26"/>
    </row>
    <row r="6983" spans="1:5" x14ac:dyDescent="0.15">
      <c r="A6983" s="2"/>
      <c r="B6983" s="31"/>
      <c r="C6983" s="2"/>
      <c r="D6983" s="2"/>
      <c r="E6983" s="26"/>
    </row>
    <row r="6984" spans="1:5" x14ac:dyDescent="0.15">
      <c r="A6984" s="2"/>
      <c r="B6984" s="31"/>
      <c r="C6984" s="2"/>
      <c r="D6984" s="2"/>
      <c r="E6984" s="26"/>
    </row>
    <row r="6985" spans="1:5" x14ac:dyDescent="0.15">
      <c r="A6985" s="2"/>
      <c r="B6985" s="31"/>
      <c r="C6985" s="2"/>
      <c r="D6985" s="2"/>
      <c r="E6985" s="26"/>
    </row>
    <row r="6986" spans="1:5" x14ac:dyDescent="0.15">
      <c r="A6986" s="2"/>
      <c r="B6986" s="31"/>
      <c r="C6986" s="2"/>
      <c r="D6986" s="2"/>
      <c r="E6986" s="26"/>
    </row>
    <row r="6987" spans="1:5" x14ac:dyDescent="0.15">
      <c r="A6987" s="2"/>
      <c r="B6987" s="31"/>
      <c r="C6987" s="2"/>
      <c r="D6987" s="2"/>
      <c r="E6987" s="26"/>
    </row>
    <row r="6988" spans="1:5" x14ac:dyDescent="0.15">
      <c r="A6988" s="2"/>
      <c r="B6988" s="31"/>
      <c r="C6988" s="2"/>
      <c r="D6988" s="2"/>
      <c r="E6988" s="26"/>
    </row>
    <row r="6989" spans="1:5" x14ac:dyDescent="0.15">
      <c r="A6989" s="2"/>
      <c r="B6989" s="31"/>
      <c r="C6989" s="2"/>
      <c r="D6989" s="2"/>
      <c r="E6989" s="26"/>
    </row>
    <row r="6990" spans="1:5" x14ac:dyDescent="0.15">
      <c r="A6990" s="2"/>
      <c r="B6990" s="31"/>
      <c r="C6990" s="2"/>
      <c r="D6990" s="2"/>
      <c r="E6990" s="26"/>
    </row>
    <row r="6991" spans="1:5" x14ac:dyDescent="0.15">
      <c r="A6991" s="2"/>
      <c r="B6991" s="31"/>
      <c r="C6991" s="2"/>
      <c r="D6991" s="2"/>
      <c r="E6991" s="26"/>
    </row>
    <row r="6992" spans="1:5" x14ac:dyDescent="0.15">
      <c r="A6992" s="2"/>
      <c r="B6992" s="31"/>
      <c r="C6992" s="2"/>
      <c r="D6992" s="2"/>
      <c r="E6992" s="26"/>
    </row>
    <row r="6993" spans="1:5" x14ac:dyDescent="0.15">
      <c r="A6993" s="2"/>
      <c r="B6993" s="31"/>
      <c r="C6993" s="2"/>
      <c r="D6993" s="2"/>
      <c r="E6993" s="26"/>
    </row>
    <row r="6994" spans="1:5" x14ac:dyDescent="0.15">
      <c r="A6994" s="2"/>
      <c r="B6994" s="31"/>
      <c r="C6994" s="2"/>
      <c r="D6994" s="2"/>
      <c r="E6994" s="26"/>
    </row>
    <row r="6995" spans="1:5" x14ac:dyDescent="0.15">
      <c r="A6995" s="2"/>
      <c r="B6995" s="31"/>
      <c r="C6995" s="2"/>
      <c r="D6995" s="2"/>
      <c r="E6995" s="26"/>
    </row>
    <row r="6996" spans="1:5" x14ac:dyDescent="0.15">
      <c r="A6996" s="2"/>
      <c r="B6996" s="31"/>
      <c r="C6996" s="2"/>
      <c r="D6996" s="2"/>
      <c r="E6996" s="26"/>
    </row>
    <row r="6997" spans="1:5" x14ac:dyDescent="0.15">
      <c r="A6997" s="2"/>
      <c r="B6997" s="31"/>
      <c r="C6997" s="2"/>
      <c r="D6997" s="2"/>
      <c r="E6997" s="26"/>
    </row>
    <row r="6998" spans="1:5" x14ac:dyDescent="0.15">
      <c r="A6998" s="2"/>
      <c r="B6998" s="31"/>
      <c r="C6998" s="2"/>
      <c r="D6998" s="2"/>
      <c r="E6998" s="26"/>
    </row>
    <row r="6999" spans="1:5" x14ac:dyDescent="0.15">
      <c r="A6999" s="2"/>
      <c r="B6999" s="31"/>
      <c r="C6999" s="2"/>
      <c r="D6999" s="2"/>
      <c r="E6999" s="26"/>
    </row>
    <row r="7000" spans="1:5" x14ac:dyDescent="0.15">
      <c r="A7000" s="2"/>
      <c r="B7000" s="31"/>
      <c r="C7000" s="2"/>
      <c r="D7000" s="2"/>
      <c r="E7000" s="26"/>
    </row>
    <row r="7001" spans="1:5" x14ac:dyDescent="0.15">
      <c r="A7001" s="2"/>
      <c r="B7001" s="31"/>
      <c r="C7001" s="2"/>
      <c r="D7001" s="2"/>
      <c r="E7001" s="26"/>
    </row>
    <row r="7002" spans="1:5" x14ac:dyDescent="0.15">
      <c r="A7002" s="2"/>
      <c r="B7002" s="31"/>
      <c r="C7002" s="2"/>
      <c r="D7002" s="2"/>
      <c r="E7002" s="26"/>
    </row>
    <row r="7003" spans="1:5" x14ac:dyDescent="0.15">
      <c r="A7003" s="2"/>
      <c r="B7003" s="31"/>
      <c r="C7003" s="2"/>
      <c r="D7003" s="2"/>
      <c r="E7003" s="26"/>
    </row>
    <row r="7004" spans="1:5" x14ac:dyDescent="0.15">
      <c r="A7004" s="2"/>
      <c r="B7004" s="31"/>
      <c r="C7004" s="2"/>
      <c r="D7004" s="2"/>
      <c r="E7004" s="26"/>
    </row>
    <row r="7005" spans="1:5" x14ac:dyDescent="0.15">
      <c r="A7005" s="2"/>
      <c r="B7005" s="31"/>
      <c r="C7005" s="2"/>
      <c r="D7005" s="2"/>
      <c r="E7005" s="26"/>
    </row>
    <row r="7006" spans="1:5" x14ac:dyDescent="0.15">
      <c r="A7006" s="2"/>
      <c r="B7006" s="31"/>
      <c r="C7006" s="2"/>
      <c r="D7006" s="2"/>
      <c r="E7006" s="26"/>
    </row>
    <row r="7007" spans="1:5" x14ac:dyDescent="0.15">
      <c r="A7007" s="2"/>
      <c r="B7007" s="31"/>
      <c r="C7007" s="2"/>
      <c r="D7007" s="2"/>
      <c r="E7007" s="26"/>
    </row>
    <row r="7008" spans="1:5" x14ac:dyDescent="0.15">
      <c r="A7008" s="2"/>
      <c r="B7008" s="31"/>
      <c r="C7008" s="2"/>
      <c r="D7008" s="2"/>
      <c r="E7008" s="26"/>
    </row>
    <row r="7009" spans="1:5" x14ac:dyDescent="0.15">
      <c r="A7009" s="2"/>
      <c r="B7009" s="31"/>
      <c r="C7009" s="2"/>
      <c r="D7009" s="2"/>
      <c r="E7009" s="26"/>
    </row>
    <row r="7010" spans="1:5" x14ac:dyDescent="0.15">
      <c r="A7010" s="2"/>
      <c r="B7010" s="31"/>
      <c r="C7010" s="2"/>
      <c r="D7010" s="2"/>
      <c r="E7010" s="26"/>
    </row>
    <row r="7011" spans="1:5" x14ac:dyDescent="0.15">
      <c r="A7011" s="2"/>
      <c r="B7011" s="31"/>
      <c r="C7011" s="2"/>
      <c r="D7011" s="2"/>
      <c r="E7011" s="26"/>
    </row>
    <row r="7012" spans="1:5" x14ac:dyDescent="0.15">
      <c r="A7012" s="2"/>
      <c r="B7012" s="31"/>
      <c r="C7012" s="2"/>
      <c r="D7012" s="2"/>
      <c r="E7012" s="26"/>
    </row>
    <row r="7013" spans="1:5" x14ac:dyDescent="0.15">
      <c r="A7013" s="2"/>
      <c r="B7013" s="31"/>
      <c r="C7013" s="2"/>
      <c r="D7013" s="2"/>
      <c r="E7013" s="26"/>
    </row>
    <row r="7014" spans="1:5" x14ac:dyDescent="0.15">
      <c r="A7014" s="2"/>
      <c r="B7014" s="31"/>
      <c r="C7014" s="2"/>
      <c r="D7014" s="2"/>
      <c r="E7014" s="26"/>
    </row>
    <row r="7015" spans="1:5" x14ac:dyDescent="0.15">
      <c r="A7015" s="2"/>
      <c r="B7015" s="31"/>
      <c r="C7015" s="2"/>
      <c r="D7015" s="2"/>
      <c r="E7015" s="26"/>
    </row>
    <row r="7016" spans="1:5" x14ac:dyDescent="0.15">
      <c r="A7016" s="2"/>
      <c r="B7016" s="31"/>
      <c r="C7016" s="2"/>
      <c r="D7016" s="2"/>
      <c r="E7016" s="26"/>
    </row>
    <row r="7017" spans="1:5" x14ac:dyDescent="0.15">
      <c r="A7017" s="2"/>
      <c r="B7017" s="31"/>
      <c r="C7017" s="2"/>
      <c r="D7017" s="2"/>
      <c r="E7017" s="26"/>
    </row>
    <row r="7018" spans="1:5" x14ac:dyDescent="0.15">
      <c r="A7018" s="2"/>
      <c r="B7018" s="31"/>
      <c r="C7018" s="2"/>
      <c r="D7018" s="2"/>
      <c r="E7018" s="26"/>
    </row>
    <row r="7019" spans="1:5" x14ac:dyDescent="0.15">
      <c r="A7019" s="2"/>
      <c r="B7019" s="31"/>
      <c r="C7019" s="2"/>
      <c r="D7019" s="2"/>
      <c r="E7019" s="26"/>
    </row>
    <row r="7020" spans="1:5" x14ac:dyDescent="0.15">
      <c r="A7020" s="2"/>
      <c r="B7020" s="31"/>
      <c r="C7020" s="2"/>
      <c r="D7020" s="2"/>
      <c r="E7020" s="26"/>
    </row>
    <row r="7021" spans="1:5" x14ac:dyDescent="0.15">
      <c r="A7021" s="2"/>
      <c r="B7021" s="31"/>
      <c r="C7021" s="2"/>
      <c r="D7021" s="2"/>
      <c r="E7021" s="26"/>
    </row>
    <row r="7022" spans="1:5" x14ac:dyDescent="0.15">
      <c r="A7022" s="2"/>
      <c r="B7022" s="31"/>
      <c r="C7022" s="2"/>
      <c r="D7022" s="2"/>
      <c r="E7022" s="26"/>
    </row>
    <row r="7023" spans="1:5" x14ac:dyDescent="0.15">
      <c r="A7023" s="2"/>
      <c r="B7023" s="31"/>
      <c r="C7023" s="2"/>
      <c r="D7023" s="2"/>
      <c r="E7023" s="26"/>
    </row>
    <row r="7024" spans="1:5" x14ac:dyDescent="0.15">
      <c r="A7024" s="2"/>
      <c r="B7024" s="31"/>
      <c r="C7024" s="2"/>
      <c r="D7024" s="2"/>
      <c r="E7024" s="26"/>
    </row>
    <row r="7025" spans="1:5" x14ac:dyDescent="0.15">
      <c r="A7025" s="2"/>
      <c r="B7025" s="31"/>
      <c r="C7025" s="2"/>
      <c r="D7025" s="2"/>
      <c r="E7025" s="26"/>
    </row>
    <row r="7026" spans="1:5" x14ac:dyDescent="0.15">
      <c r="A7026" s="2"/>
      <c r="B7026" s="31"/>
      <c r="C7026" s="2"/>
      <c r="D7026" s="2"/>
      <c r="E7026" s="26"/>
    </row>
    <row r="7027" spans="1:5" x14ac:dyDescent="0.15">
      <c r="A7027" s="2"/>
      <c r="B7027" s="31"/>
      <c r="C7027" s="2"/>
      <c r="D7027" s="2"/>
      <c r="E7027" s="26"/>
    </row>
    <row r="7028" spans="1:5" x14ac:dyDescent="0.15">
      <c r="A7028" s="2"/>
      <c r="B7028" s="31"/>
      <c r="C7028" s="2"/>
      <c r="D7028" s="2"/>
      <c r="E7028" s="26"/>
    </row>
    <row r="7029" spans="1:5" x14ac:dyDescent="0.15">
      <c r="A7029" s="2"/>
      <c r="B7029" s="31"/>
      <c r="C7029" s="2"/>
      <c r="D7029" s="2"/>
      <c r="E7029" s="26"/>
    </row>
    <row r="7030" spans="1:5" x14ac:dyDescent="0.15">
      <c r="A7030" s="2"/>
      <c r="B7030" s="31"/>
      <c r="C7030" s="2"/>
      <c r="D7030" s="2"/>
      <c r="E7030" s="26"/>
    </row>
    <row r="7031" spans="1:5" x14ac:dyDescent="0.15">
      <c r="A7031" s="2"/>
      <c r="B7031" s="31"/>
      <c r="C7031" s="2"/>
      <c r="D7031" s="2"/>
      <c r="E7031" s="26"/>
    </row>
    <row r="7032" spans="1:5" x14ac:dyDescent="0.15">
      <c r="A7032" s="2"/>
      <c r="B7032" s="31"/>
      <c r="C7032" s="2"/>
      <c r="D7032" s="2"/>
      <c r="E7032" s="26"/>
    </row>
    <row r="7033" spans="1:5" x14ac:dyDescent="0.15">
      <c r="A7033" s="2"/>
      <c r="B7033" s="31"/>
      <c r="C7033" s="2"/>
      <c r="D7033" s="2"/>
      <c r="E7033" s="26"/>
    </row>
    <row r="7034" spans="1:5" x14ac:dyDescent="0.15">
      <c r="A7034" s="2"/>
      <c r="B7034" s="31"/>
      <c r="C7034" s="2"/>
      <c r="D7034" s="2"/>
      <c r="E7034" s="26"/>
    </row>
    <row r="7035" spans="1:5" x14ac:dyDescent="0.15">
      <c r="A7035" s="2"/>
      <c r="B7035" s="31"/>
      <c r="C7035" s="2"/>
      <c r="D7035" s="2"/>
      <c r="E7035" s="26"/>
    </row>
    <row r="7036" spans="1:5" x14ac:dyDescent="0.15">
      <c r="A7036" s="2"/>
      <c r="B7036" s="31"/>
      <c r="C7036" s="2"/>
      <c r="D7036" s="2"/>
      <c r="E7036" s="26"/>
    </row>
    <row r="7037" spans="1:5" x14ac:dyDescent="0.15">
      <c r="A7037" s="2"/>
      <c r="B7037" s="31"/>
      <c r="C7037" s="2"/>
      <c r="D7037" s="2"/>
      <c r="E7037" s="26"/>
    </row>
    <row r="7038" spans="1:5" x14ac:dyDescent="0.15">
      <c r="A7038" s="2"/>
      <c r="B7038" s="31"/>
      <c r="C7038" s="2"/>
      <c r="D7038" s="2"/>
      <c r="E7038" s="26"/>
    </row>
    <row r="7039" spans="1:5" x14ac:dyDescent="0.15">
      <c r="A7039" s="2"/>
      <c r="B7039" s="31"/>
      <c r="C7039" s="2"/>
      <c r="D7039" s="2"/>
      <c r="E7039" s="26"/>
    </row>
    <row r="7040" spans="1:5" x14ac:dyDescent="0.15">
      <c r="A7040" s="2"/>
      <c r="B7040" s="31"/>
      <c r="C7040" s="2"/>
      <c r="D7040" s="2"/>
      <c r="E7040" s="26"/>
    </row>
    <row r="7041" spans="1:5" x14ac:dyDescent="0.15">
      <c r="A7041" s="2"/>
      <c r="B7041" s="31"/>
      <c r="C7041" s="2"/>
      <c r="D7041" s="2"/>
      <c r="E7041" s="26"/>
    </row>
    <row r="7042" spans="1:5" x14ac:dyDescent="0.15">
      <c r="A7042" s="2"/>
      <c r="B7042" s="31"/>
      <c r="C7042" s="2"/>
      <c r="D7042" s="2"/>
      <c r="E7042" s="26"/>
    </row>
    <row r="7043" spans="1:5" x14ac:dyDescent="0.15">
      <c r="A7043" s="2"/>
      <c r="B7043" s="31"/>
      <c r="C7043" s="2"/>
      <c r="D7043" s="2"/>
      <c r="E7043" s="26"/>
    </row>
    <row r="7044" spans="1:5" x14ac:dyDescent="0.15">
      <c r="A7044" s="2"/>
      <c r="B7044" s="31"/>
      <c r="C7044" s="2"/>
      <c r="D7044" s="2"/>
      <c r="E7044" s="26"/>
    </row>
    <row r="7045" spans="1:5" x14ac:dyDescent="0.15">
      <c r="A7045" s="2"/>
      <c r="B7045" s="31"/>
      <c r="C7045" s="2"/>
      <c r="D7045" s="2"/>
      <c r="E7045" s="26"/>
    </row>
    <row r="7046" spans="1:5" x14ac:dyDescent="0.15">
      <c r="A7046" s="2"/>
      <c r="B7046" s="31"/>
      <c r="C7046" s="2"/>
      <c r="D7046" s="2"/>
      <c r="E7046" s="26"/>
    </row>
    <row r="7047" spans="1:5" x14ac:dyDescent="0.15">
      <c r="A7047" s="2"/>
      <c r="B7047" s="31"/>
      <c r="C7047" s="2"/>
      <c r="D7047" s="2"/>
      <c r="E7047" s="26"/>
    </row>
    <row r="7048" spans="1:5" x14ac:dyDescent="0.15">
      <c r="A7048" s="2"/>
      <c r="B7048" s="31"/>
      <c r="C7048" s="2"/>
      <c r="D7048" s="2"/>
      <c r="E7048" s="26"/>
    </row>
    <row r="7049" spans="1:5" x14ac:dyDescent="0.15">
      <c r="A7049" s="2"/>
      <c r="B7049" s="31"/>
      <c r="C7049" s="2"/>
      <c r="D7049" s="2"/>
      <c r="E7049" s="26"/>
    </row>
    <row r="7050" spans="1:5" x14ac:dyDescent="0.15">
      <c r="A7050" s="2"/>
      <c r="B7050" s="31"/>
      <c r="C7050" s="2"/>
      <c r="D7050" s="2"/>
      <c r="E7050" s="26"/>
    </row>
    <row r="7051" spans="1:5" x14ac:dyDescent="0.15">
      <c r="A7051" s="2"/>
      <c r="B7051" s="31"/>
      <c r="C7051" s="2"/>
      <c r="D7051" s="2"/>
      <c r="E7051" s="26"/>
    </row>
    <row r="7052" spans="1:5" x14ac:dyDescent="0.15">
      <c r="A7052" s="2"/>
      <c r="B7052" s="31"/>
      <c r="C7052" s="2"/>
      <c r="D7052" s="2"/>
      <c r="E7052" s="26"/>
    </row>
    <row r="7053" spans="1:5" x14ac:dyDescent="0.15">
      <c r="A7053" s="2"/>
      <c r="B7053" s="31"/>
      <c r="C7053" s="2"/>
      <c r="D7053" s="2"/>
      <c r="E7053" s="26"/>
    </row>
    <row r="7054" spans="1:5" x14ac:dyDescent="0.15">
      <c r="A7054" s="2"/>
      <c r="B7054" s="31"/>
      <c r="C7054" s="2"/>
      <c r="D7054" s="2"/>
      <c r="E7054" s="26"/>
    </row>
    <row r="7055" spans="1:5" x14ac:dyDescent="0.15">
      <c r="A7055" s="2"/>
      <c r="B7055" s="31"/>
      <c r="C7055" s="2"/>
      <c r="D7055" s="2"/>
      <c r="E7055" s="26"/>
    </row>
    <row r="7056" spans="1:5" x14ac:dyDescent="0.15">
      <c r="A7056" s="2"/>
      <c r="B7056" s="31"/>
      <c r="C7056" s="2"/>
      <c r="D7056" s="2"/>
      <c r="E7056" s="26"/>
    </row>
    <row r="7057" spans="1:5" x14ac:dyDescent="0.15">
      <c r="A7057" s="2"/>
      <c r="B7057" s="31"/>
      <c r="C7057" s="2"/>
      <c r="D7057" s="2"/>
      <c r="E7057" s="26"/>
    </row>
    <row r="7058" spans="1:5" x14ac:dyDescent="0.15">
      <c r="A7058" s="2"/>
      <c r="B7058" s="31"/>
      <c r="C7058" s="2"/>
      <c r="D7058" s="2"/>
      <c r="E7058" s="26"/>
    </row>
    <row r="7059" spans="1:5" x14ac:dyDescent="0.15">
      <c r="A7059" s="2"/>
      <c r="B7059" s="31"/>
      <c r="C7059" s="2"/>
      <c r="D7059" s="2"/>
      <c r="E7059" s="26"/>
    </row>
    <row r="7060" spans="1:5" x14ac:dyDescent="0.15">
      <c r="A7060" s="2"/>
      <c r="B7060" s="31"/>
      <c r="C7060" s="2"/>
      <c r="D7060" s="2"/>
      <c r="E7060" s="26"/>
    </row>
    <row r="7061" spans="1:5" x14ac:dyDescent="0.15">
      <c r="A7061" s="2"/>
      <c r="B7061" s="31"/>
      <c r="C7061" s="2"/>
      <c r="D7061" s="2"/>
      <c r="E7061" s="26"/>
    </row>
    <row r="7062" spans="1:5" x14ac:dyDescent="0.15">
      <c r="A7062" s="2"/>
      <c r="B7062" s="31"/>
      <c r="C7062" s="2"/>
      <c r="D7062" s="2"/>
      <c r="E7062" s="26"/>
    </row>
    <row r="7063" spans="1:5" x14ac:dyDescent="0.15">
      <c r="A7063" s="2"/>
      <c r="B7063" s="31"/>
      <c r="C7063" s="2"/>
      <c r="D7063" s="2"/>
      <c r="E7063" s="26"/>
    </row>
    <row r="7064" spans="1:5" x14ac:dyDescent="0.15">
      <c r="A7064" s="2"/>
      <c r="B7064" s="31"/>
      <c r="C7064" s="2"/>
      <c r="D7064" s="2"/>
      <c r="E7064" s="26"/>
    </row>
    <row r="7065" spans="1:5" x14ac:dyDescent="0.15">
      <c r="A7065" s="2"/>
      <c r="B7065" s="31"/>
      <c r="C7065" s="2"/>
      <c r="D7065" s="2"/>
      <c r="E7065" s="26"/>
    </row>
    <row r="7066" spans="1:5" x14ac:dyDescent="0.15">
      <c r="A7066" s="2"/>
      <c r="B7066" s="31"/>
      <c r="C7066" s="2"/>
      <c r="D7066" s="2"/>
      <c r="E7066" s="26"/>
    </row>
    <row r="7067" spans="1:5" x14ac:dyDescent="0.15">
      <c r="A7067" s="2"/>
      <c r="B7067" s="31"/>
      <c r="C7067" s="2"/>
      <c r="D7067" s="2"/>
      <c r="E7067" s="26"/>
    </row>
    <row r="7068" spans="1:5" x14ac:dyDescent="0.15">
      <c r="A7068" s="2"/>
      <c r="B7068" s="31"/>
      <c r="C7068" s="2"/>
      <c r="D7068" s="2"/>
      <c r="E7068" s="26"/>
    </row>
    <row r="7069" spans="1:5" x14ac:dyDescent="0.15">
      <c r="A7069" s="2"/>
      <c r="B7069" s="31"/>
      <c r="C7069" s="2"/>
      <c r="D7069" s="2"/>
      <c r="E7069" s="26"/>
    </row>
    <row r="7070" spans="1:5" x14ac:dyDescent="0.15">
      <c r="A7070" s="2"/>
      <c r="B7070" s="31"/>
      <c r="C7070" s="2"/>
      <c r="D7070" s="2"/>
      <c r="E7070" s="26"/>
    </row>
    <row r="7071" spans="1:5" x14ac:dyDescent="0.15">
      <c r="A7071" s="2"/>
      <c r="B7071" s="31"/>
      <c r="C7071" s="2"/>
      <c r="D7071" s="2"/>
      <c r="E7071" s="26"/>
    </row>
    <row r="7072" spans="1:5" x14ac:dyDescent="0.15">
      <c r="A7072" s="2"/>
      <c r="B7072" s="31"/>
      <c r="C7072" s="2"/>
      <c r="D7072" s="2"/>
      <c r="E7072" s="26"/>
    </row>
    <row r="7073" spans="1:5" x14ac:dyDescent="0.15">
      <c r="A7073" s="2"/>
      <c r="B7073" s="31"/>
      <c r="C7073" s="2"/>
      <c r="D7073" s="2"/>
      <c r="E7073" s="26"/>
    </row>
    <row r="7074" spans="1:5" x14ac:dyDescent="0.15">
      <c r="A7074" s="2"/>
      <c r="B7074" s="31"/>
      <c r="C7074" s="2"/>
      <c r="D7074" s="2"/>
      <c r="E7074" s="26"/>
    </row>
    <row r="7075" spans="1:5" x14ac:dyDescent="0.15">
      <c r="A7075" s="2"/>
      <c r="B7075" s="31"/>
      <c r="C7075" s="2"/>
      <c r="D7075" s="2"/>
      <c r="E7075" s="26"/>
    </row>
    <row r="7076" spans="1:5" x14ac:dyDescent="0.15">
      <c r="A7076" s="2"/>
      <c r="B7076" s="31"/>
      <c r="C7076" s="2"/>
      <c r="D7076" s="2"/>
      <c r="E7076" s="26"/>
    </row>
    <row r="7077" spans="1:5" x14ac:dyDescent="0.15">
      <c r="A7077" s="2"/>
      <c r="B7077" s="31"/>
      <c r="C7077" s="2"/>
      <c r="D7077" s="2"/>
      <c r="E7077" s="26"/>
    </row>
    <row r="7078" spans="1:5" x14ac:dyDescent="0.15">
      <c r="A7078" s="2"/>
      <c r="B7078" s="31"/>
      <c r="C7078" s="2"/>
      <c r="D7078" s="2"/>
      <c r="E7078" s="26"/>
    </row>
    <row r="7079" spans="1:5" x14ac:dyDescent="0.15">
      <c r="A7079" s="2"/>
      <c r="B7079" s="31"/>
      <c r="C7079" s="2"/>
      <c r="D7079" s="2"/>
      <c r="E7079" s="26"/>
    </row>
    <row r="7080" spans="1:5" x14ac:dyDescent="0.15">
      <c r="A7080" s="2"/>
      <c r="B7080" s="31"/>
      <c r="C7080" s="2"/>
      <c r="D7080" s="2"/>
      <c r="E7080" s="26"/>
    </row>
    <row r="7081" spans="1:5" x14ac:dyDescent="0.15">
      <c r="A7081" s="2"/>
      <c r="B7081" s="31"/>
      <c r="C7081" s="2"/>
      <c r="D7081" s="2"/>
      <c r="E7081" s="26"/>
    </row>
    <row r="7082" spans="1:5" x14ac:dyDescent="0.15">
      <c r="A7082" s="2"/>
      <c r="B7082" s="31"/>
      <c r="C7082" s="2"/>
      <c r="D7082" s="2"/>
      <c r="E7082" s="26"/>
    </row>
    <row r="7083" spans="1:5" x14ac:dyDescent="0.15">
      <c r="A7083" s="2"/>
      <c r="B7083" s="31"/>
      <c r="C7083" s="2"/>
      <c r="D7083" s="2"/>
      <c r="E7083" s="26"/>
    </row>
    <row r="7084" spans="1:5" x14ac:dyDescent="0.15">
      <c r="A7084" s="2"/>
      <c r="B7084" s="31"/>
      <c r="C7084" s="2"/>
      <c r="D7084" s="2"/>
      <c r="E7084" s="26"/>
    </row>
    <row r="7085" spans="1:5" x14ac:dyDescent="0.15">
      <c r="A7085" s="2"/>
      <c r="B7085" s="31"/>
      <c r="C7085" s="2"/>
      <c r="D7085" s="2"/>
      <c r="E7085" s="26"/>
    </row>
    <row r="7086" spans="1:5" x14ac:dyDescent="0.15">
      <c r="A7086" s="2"/>
      <c r="B7086" s="31"/>
      <c r="C7086" s="2"/>
      <c r="D7086" s="2"/>
      <c r="E7086" s="26"/>
    </row>
    <row r="7087" spans="1:5" x14ac:dyDescent="0.15">
      <c r="A7087" s="2"/>
      <c r="B7087" s="31"/>
      <c r="C7087" s="2"/>
      <c r="D7087" s="2"/>
      <c r="E7087" s="26"/>
    </row>
    <row r="7088" spans="1:5" x14ac:dyDescent="0.15">
      <c r="A7088" s="2"/>
      <c r="B7088" s="31"/>
      <c r="C7088" s="2"/>
      <c r="D7088" s="2"/>
      <c r="E7088" s="26"/>
    </row>
    <row r="7089" spans="1:5" x14ac:dyDescent="0.15">
      <c r="A7089" s="2"/>
      <c r="B7089" s="31"/>
      <c r="C7089" s="2"/>
      <c r="D7089" s="2"/>
      <c r="E7089" s="26"/>
    </row>
    <row r="7090" spans="1:5" x14ac:dyDescent="0.15">
      <c r="A7090" s="2"/>
      <c r="B7090" s="31"/>
      <c r="C7090" s="2"/>
      <c r="D7090" s="2"/>
      <c r="E7090" s="26"/>
    </row>
    <row r="7091" spans="1:5" x14ac:dyDescent="0.15">
      <c r="A7091" s="2"/>
      <c r="B7091" s="31"/>
      <c r="C7091" s="2"/>
      <c r="D7091" s="2"/>
      <c r="E7091" s="26"/>
    </row>
    <row r="7092" spans="1:5" x14ac:dyDescent="0.15">
      <c r="A7092" s="2"/>
      <c r="B7092" s="31"/>
      <c r="C7092" s="2"/>
      <c r="D7092" s="2"/>
      <c r="E7092" s="26"/>
    </row>
    <row r="7093" spans="1:5" x14ac:dyDescent="0.15">
      <c r="A7093" s="2"/>
      <c r="B7093" s="31"/>
      <c r="C7093" s="2"/>
      <c r="D7093" s="2"/>
      <c r="E7093" s="26"/>
    </row>
    <row r="7094" spans="1:5" x14ac:dyDescent="0.15">
      <c r="A7094" s="2"/>
      <c r="B7094" s="31"/>
      <c r="C7094" s="2"/>
      <c r="D7094" s="2"/>
      <c r="E7094" s="26"/>
    </row>
    <row r="7095" spans="1:5" x14ac:dyDescent="0.15">
      <c r="A7095" s="2"/>
      <c r="B7095" s="31"/>
      <c r="C7095" s="2"/>
      <c r="D7095" s="2"/>
      <c r="E7095" s="26"/>
    </row>
    <row r="7096" spans="1:5" x14ac:dyDescent="0.15">
      <c r="A7096" s="2"/>
      <c r="B7096" s="31"/>
      <c r="C7096" s="2"/>
      <c r="D7096" s="2"/>
      <c r="E7096" s="26"/>
    </row>
    <row r="7097" spans="1:5" x14ac:dyDescent="0.15">
      <c r="A7097" s="2"/>
      <c r="B7097" s="31"/>
      <c r="C7097" s="2"/>
      <c r="D7097" s="2"/>
      <c r="E7097" s="26"/>
    </row>
    <row r="7098" spans="1:5" x14ac:dyDescent="0.15">
      <c r="A7098" s="2"/>
      <c r="B7098" s="31"/>
      <c r="C7098" s="2"/>
      <c r="D7098" s="2"/>
      <c r="E7098" s="26"/>
    </row>
    <row r="7099" spans="1:5" x14ac:dyDescent="0.15">
      <c r="A7099" s="2"/>
      <c r="B7099" s="31"/>
      <c r="C7099" s="2"/>
      <c r="D7099" s="2"/>
      <c r="E7099" s="26"/>
    </row>
    <row r="7100" spans="1:5" x14ac:dyDescent="0.15">
      <c r="A7100" s="2"/>
      <c r="B7100" s="31"/>
      <c r="C7100" s="2"/>
      <c r="D7100" s="2"/>
      <c r="E7100" s="26"/>
    </row>
    <row r="7101" spans="1:5" x14ac:dyDescent="0.15">
      <c r="A7101" s="2"/>
      <c r="B7101" s="31"/>
      <c r="C7101" s="2"/>
      <c r="D7101" s="2"/>
      <c r="E7101" s="26"/>
    </row>
    <row r="7102" spans="1:5" x14ac:dyDescent="0.15">
      <c r="A7102" s="2"/>
      <c r="B7102" s="31"/>
      <c r="C7102" s="2"/>
      <c r="D7102" s="2"/>
      <c r="E7102" s="26"/>
    </row>
    <row r="7103" spans="1:5" x14ac:dyDescent="0.15">
      <c r="A7103" s="2"/>
      <c r="B7103" s="31"/>
      <c r="C7103" s="2"/>
      <c r="D7103" s="2"/>
      <c r="E7103" s="26"/>
    </row>
    <row r="7104" spans="1:5" x14ac:dyDescent="0.15">
      <c r="A7104" s="2"/>
      <c r="B7104" s="31"/>
      <c r="C7104" s="2"/>
      <c r="D7104" s="2"/>
      <c r="E7104" s="26"/>
    </row>
    <row r="7105" spans="1:5" x14ac:dyDescent="0.15">
      <c r="A7105" s="2"/>
      <c r="B7105" s="31"/>
      <c r="C7105" s="2"/>
      <c r="D7105" s="2"/>
      <c r="E7105" s="26"/>
    </row>
    <row r="7106" spans="1:5" x14ac:dyDescent="0.15">
      <c r="A7106" s="2"/>
      <c r="B7106" s="31"/>
      <c r="C7106" s="2"/>
      <c r="D7106" s="2"/>
      <c r="E7106" s="26"/>
    </row>
    <row r="7107" spans="1:5" x14ac:dyDescent="0.15">
      <c r="A7107" s="2"/>
      <c r="B7107" s="31"/>
      <c r="C7107" s="2"/>
      <c r="D7107" s="2"/>
      <c r="E7107" s="26"/>
    </row>
    <row r="7108" spans="1:5" x14ac:dyDescent="0.15">
      <c r="A7108" s="2"/>
      <c r="B7108" s="31"/>
      <c r="C7108" s="2"/>
      <c r="D7108" s="2"/>
      <c r="E7108" s="26"/>
    </row>
    <row r="7109" spans="1:5" x14ac:dyDescent="0.15">
      <c r="A7109" s="2"/>
      <c r="B7109" s="31"/>
      <c r="C7109" s="2"/>
      <c r="D7109" s="2"/>
      <c r="E7109" s="26"/>
    </row>
    <row r="7110" spans="1:5" x14ac:dyDescent="0.15">
      <c r="A7110" s="2"/>
      <c r="B7110" s="31"/>
      <c r="C7110" s="2"/>
      <c r="D7110" s="2"/>
      <c r="E7110" s="26"/>
    </row>
    <row r="7111" spans="1:5" x14ac:dyDescent="0.15">
      <c r="A7111" s="2"/>
      <c r="B7111" s="31"/>
      <c r="C7111" s="2"/>
      <c r="D7111" s="2"/>
      <c r="E7111" s="26"/>
    </row>
    <row r="7112" spans="1:5" x14ac:dyDescent="0.15">
      <c r="A7112" s="2"/>
      <c r="B7112" s="31"/>
      <c r="C7112" s="2"/>
      <c r="D7112" s="2"/>
      <c r="E7112" s="26"/>
    </row>
    <row r="7113" spans="1:5" x14ac:dyDescent="0.15">
      <c r="A7113" s="2"/>
      <c r="B7113" s="31"/>
      <c r="C7113" s="2"/>
      <c r="D7113" s="2"/>
      <c r="E7113" s="26"/>
    </row>
    <row r="7114" spans="1:5" x14ac:dyDescent="0.15">
      <c r="A7114" s="2"/>
      <c r="B7114" s="31"/>
      <c r="C7114" s="2"/>
      <c r="D7114" s="2"/>
      <c r="E7114" s="26"/>
    </row>
    <row r="7115" spans="1:5" x14ac:dyDescent="0.15">
      <c r="A7115" s="2"/>
      <c r="B7115" s="31"/>
      <c r="C7115" s="2"/>
      <c r="D7115" s="2"/>
      <c r="E7115" s="26"/>
    </row>
    <row r="7116" spans="1:5" x14ac:dyDescent="0.15">
      <c r="A7116" s="2"/>
      <c r="B7116" s="31"/>
      <c r="C7116" s="2"/>
      <c r="D7116" s="2"/>
      <c r="E7116" s="26"/>
    </row>
    <row r="7117" spans="1:5" x14ac:dyDescent="0.15">
      <c r="A7117" s="2"/>
      <c r="B7117" s="31"/>
      <c r="C7117" s="2"/>
      <c r="D7117" s="2"/>
      <c r="E7117" s="26"/>
    </row>
    <row r="7118" spans="1:5" x14ac:dyDescent="0.15">
      <c r="A7118" s="2"/>
      <c r="B7118" s="31"/>
      <c r="C7118" s="2"/>
      <c r="D7118" s="2"/>
      <c r="E7118" s="26"/>
    </row>
    <row r="7119" spans="1:5" x14ac:dyDescent="0.15">
      <c r="A7119" s="2"/>
      <c r="B7119" s="31"/>
      <c r="C7119" s="2"/>
      <c r="D7119" s="2"/>
      <c r="E7119" s="26"/>
    </row>
    <row r="7120" spans="1:5" x14ac:dyDescent="0.15">
      <c r="A7120" s="2"/>
      <c r="B7120" s="31"/>
      <c r="C7120" s="2"/>
      <c r="D7120" s="2"/>
      <c r="E7120" s="26"/>
    </row>
    <row r="7121" spans="1:5" x14ac:dyDescent="0.15">
      <c r="A7121" s="2"/>
      <c r="B7121" s="31"/>
      <c r="C7121" s="2"/>
      <c r="D7121" s="2"/>
      <c r="E7121" s="26"/>
    </row>
    <row r="7122" spans="1:5" x14ac:dyDescent="0.15">
      <c r="A7122" s="2"/>
      <c r="B7122" s="31"/>
      <c r="C7122" s="2"/>
      <c r="D7122" s="2"/>
      <c r="E7122" s="26"/>
    </row>
    <row r="7123" spans="1:5" x14ac:dyDescent="0.15">
      <c r="A7123" s="2"/>
      <c r="B7123" s="31"/>
      <c r="C7123" s="2"/>
      <c r="D7123" s="2"/>
      <c r="E7123" s="26"/>
    </row>
    <row r="7124" spans="1:5" x14ac:dyDescent="0.15">
      <c r="A7124" s="2"/>
      <c r="B7124" s="31"/>
      <c r="C7124" s="2"/>
      <c r="D7124" s="2"/>
      <c r="E7124" s="26"/>
    </row>
    <row r="7125" spans="1:5" x14ac:dyDescent="0.15">
      <c r="A7125" s="2"/>
      <c r="B7125" s="31"/>
      <c r="C7125" s="2"/>
      <c r="D7125" s="2"/>
      <c r="E7125" s="26"/>
    </row>
    <row r="7126" spans="1:5" x14ac:dyDescent="0.15">
      <c r="A7126" s="2"/>
      <c r="B7126" s="31"/>
      <c r="C7126" s="2"/>
      <c r="D7126" s="2"/>
      <c r="E7126" s="26"/>
    </row>
    <row r="7127" spans="1:5" x14ac:dyDescent="0.15">
      <c r="A7127" s="2"/>
      <c r="B7127" s="31"/>
      <c r="C7127" s="2"/>
      <c r="D7127" s="2"/>
      <c r="E7127" s="26"/>
    </row>
    <row r="7128" spans="1:5" x14ac:dyDescent="0.15">
      <c r="A7128" s="2"/>
      <c r="B7128" s="31"/>
      <c r="C7128" s="2"/>
      <c r="D7128" s="2"/>
      <c r="E7128" s="26"/>
    </row>
    <row r="7129" spans="1:5" x14ac:dyDescent="0.15">
      <c r="A7129" s="2"/>
      <c r="B7129" s="31"/>
      <c r="C7129" s="2"/>
      <c r="D7129" s="2"/>
      <c r="E7129" s="26"/>
    </row>
    <row r="7130" spans="1:5" x14ac:dyDescent="0.15">
      <c r="A7130" s="2"/>
      <c r="B7130" s="31"/>
      <c r="C7130" s="2"/>
      <c r="D7130" s="2"/>
      <c r="E7130" s="26"/>
    </row>
    <row r="7131" spans="1:5" x14ac:dyDescent="0.15">
      <c r="A7131" s="2"/>
      <c r="B7131" s="31"/>
      <c r="C7131" s="2"/>
      <c r="D7131" s="2"/>
      <c r="E7131" s="26"/>
    </row>
    <row r="7132" spans="1:5" x14ac:dyDescent="0.15">
      <c r="A7132" s="2"/>
      <c r="B7132" s="31"/>
      <c r="C7132" s="2"/>
      <c r="D7132" s="2"/>
      <c r="E7132" s="26"/>
    </row>
    <row r="7133" spans="1:5" x14ac:dyDescent="0.15">
      <c r="A7133" s="2"/>
      <c r="B7133" s="31"/>
      <c r="C7133" s="2"/>
      <c r="D7133" s="2"/>
      <c r="E7133" s="26"/>
    </row>
    <row r="7134" spans="1:5" x14ac:dyDescent="0.15">
      <c r="A7134" s="2"/>
      <c r="B7134" s="31"/>
      <c r="C7134" s="2"/>
      <c r="D7134" s="2"/>
      <c r="E7134" s="26"/>
    </row>
    <row r="7135" spans="1:5" x14ac:dyDescent="0.15">
      <c r="A7135" s="2"/>
      <c r="B7135" s="31"/>
      <c r="C7135" s="2"/>
      <c r="D7135" s="2"/>
      <c r="E7135" s="26"/>
    </row>
    <row r="7136" spans="1:5" x14ac:dyDescent="0.15">
      <c r="A7136" s="2"/>
      <c r="B7136" s="31"/>
      <c r="C7136" s="2"/>
      <c r="D7136" s="2"/>
      <c r="E7136" s="26"/>
    </row>
    <row r="7137" spans="1:5" x14ac:dyDescent="0.15">
      <c r="A7137" s="2"/>
      <c r="B7137" s="31"/>
      <c r="C7137" s="2"/>
      <c r="D7137" s="2"/>
      <c r="E7137" s="26"/>
    </row>
    <row r="7138" spans="1:5" x14ac:dyDescent="0.15">
      <c r="A7138" s="2"/>
      <c r="B7138" s="31"/>
      <c r="C7138" s="2"/>
      <c r="D7138" s="2"/>
      <c r="E7138" s="26"/>
    </row>
    <row r="7139" spans="1:5" x14ac:dyDescent="0.15">
      <c r="A7139" s="2"/>
      <c r="B7139" s="31"/>
      <c r="C7139" s="2"/>
      <c r="D7139" s="2"/>
      <c r="E7139" s="26"/>
    </row>
    <row r="7140" spans="1:5" x14ac:dyDescent="0.15">
      <c r="A7140" s="2"/>
      <c r="B7140" s="31"/>
      <c r="C7140" s="2"/>
      <c r="D7140" s="2"/>
      <c r="E7140" s="26"/>
    </row>
    <row r="7141" spans="1:5" x14ac:dyDescent="0.15">
      <c r="A7141" s="2"/>
      <c r="B7141" s="31"/>
      <c r="C7141" s="2"/>
      <c r="D7141" s="2"/>
      <c r="E7141" s="26"/>
    </row>
    <row r="7142" spans="1:5" x14ac:dyDescent="0.15">
      <c r="A7142" s="2"/>
      <c r="B7142" s="31"/>
      <c r="C7142" s="2"/>
      <c r="D7142" s="2"/>
      <c r="E7142" s="26"/>
    </row>
    <row r="7143" spans="1:5" x14ac:dyDescent="0.15">
      <c r="A7143" s="2"/>
      <c r="B7143" s="31"/>
      <c r="C7143" s="2"/>
      <c r="D7143" s="2"/>
      <c r="E7143" s="26"/>
    </row>
    <row r="7144" spans="1:5" x14ac:dyDescent="0.15">
      <c r="A7144" s="2"/>
      <c r="B7144" s="31"/>
      <c r="C7144" s="2"/>
      <c r="D7144" s="2"/>
      <c r="E7144" s="26"/>
    </row>
    <row r="7145" spans="1:5" x14ac:dyDescent="0.15">
      <c r="A7145" s="2"/>
      <c r="B7145" s="31"/>
      <c r="C7145" s="2"/>
      <c r="D7145" s="2"/>
      <c r="E7145" s="26"/>
    </row>
    <row r="7146" spans="1:5" x14ac:dyDescent="0.15">
      <c r="A7146" s="2"/>
      <c r="B7146" s="31"/>
      <c r="C7146" s="2"/>
      <c r="D7146" s="2"/>
      <c r="E7146" s="26"/>
    </row>
    <row r="7147" spans="1:5" x14ac:dyDescent="0.15">
      <c r="A7147" s="2"/>
      <c r="B7147" s="31"/>
      <c r="C7147" s="2"/>
      <c r="D7147" s="2"/>
      <c r="E7147" s="26"/>
    </row>
    <row r="7148" spans="1:5" x14ac:dyDescent="0.15">
      <c r="A7148" s="2"/>
      <c r="B7148" s="31"/>
      <c r="C7148" s="2"/>
      <c r="D7148" s="2"/>
      <c r="E7148" s="26"/>
    </row>
    <row r="7149" spans="1:5" x14ac:dyDescent="0.15">
      <c r="A7149" s="2"/>
      <c r="B7149" s="31"/>
      <c r="C7149" s="2"/>
      <c r="D7149" s="2"/>
      <c r="E7149" s="26"/>
    </row>
    <row r="7150" spans="1:5" x14ac:dyDescent="0.15">
      <c r="A7150" s="2"/>
      <c r="B7150" s="31"/>
      <c r="C7150" s="2"/>
      <c r="D7150" s="2"/>
      <c r="E7150" s="26"/>
    </row>
    <row r="7151" spans="1:5" x14ac:dyDescent="0.15">
      <c r="A7151" s="2"/>
      <c r="B7151" s="31"/>
      <c r="C7151" s="2"/>
      <c r="D7151" s="2"/>
      <c r="E7151" s="26"/>
    </row>
    <row r="7152" spans="1:5" x14ac:dyDescent="0.15">
      <c r="A7152" s="2"/>
      <c r="B7152" s="31"/>
      <c r="C7152" s="2"/>
      <c r="D7152" s="2"/>
      <c r="E7152" s="26"/>
    </row>
    <row r="7153" spans="1:5" x14ac:dyDescent="0.15">
      <c r="A7153" s="2"/>
      <c r="B7153" s="31"/>
      <c r="C7153" s="2"/>
      <c r="D7153" s="2"/>
      <c r="E7153" s="26"/>
    </row>
    <row r="7154" spans="1:5" x14ac:dyDescent="0.15">
      <c r="A7154" s="2"/>
      <c r="B7154" s="31"/>
      <c r="C7154" s="2"/>
      <c r="D7154" s="2"/>
      <c r="E7154" s="26"/>
    </row>
    <row r="7155" spans="1:5" x14ac:dyDescent="0.15">
      <c r="A7155" s="2"/>
      <c r="B7155" s="31"/>
      <c r="C7155" s="2"/>
      <c r="D7155" s="2"/>
      <c r="E7155" s="26"/>
    </row>
    <row r="7156" spans="1:5" x14ac:dyDescent="0.15">
      <c r="A7156" s="2"/>
      <c r="B7156" s="31"/>
      <c r="C7156" s="2"/>
      <c r="D7156" s="2"/>
      <c r="E7156" s="26"/>
    </row>
    <row r="7157" spans="1:5" x14ac:dyDescent="0.15">
      <c r="A7157" s="2"/>
      <c r="B7157" s="31"/>
      <c r="C7157" s="2"/>
      <c r="D7157" s="2"/>
      <c r="E7157" s="26"/>
    </row>
    <row r="7158" spans="1:5" x14ac:dyDescent="0.15">
      <c r="A7158" s="2"/>
      <c r="B7158" s="31"/>
      <c r="C7158" s="2"/>
      <c r="D7158" s="2"/>
      <c r="E7158" s="26"/>
    </row>
    <row r="7159" spans="1:5" x14ac:dyDescent="0.15">
      <c r="A7159" s="2"/>
      <c r="B7159" s="31"/>
      <c r="C7159" s="2"/>
      <c r="D7159" s="2"/>
      <c r="E7159" s="26"/>
    </row>
    <row r="7160" spans="1:5" x14ac:dyDescent="0.15">
      <c r="A7160" s="2"/>
      <c r="B7160" s="31"/>
      <c r="C7160" s="2"/>
      <c r="D7160" s="2"/>
      <c r="E7160" s="26"/>
    </row>
    <row r="7161" spans="1:5" x14ac:dyDescent="0.15">
      <c r="A7161" s="2"/>
      <c r="B7161" s="31"/>
      <c r="C7161" s="2"/>
      <c r="D7161" s="2"/>
      <c r="E7161" s="26"/>
    </row>
    <row r="7162" spans="1:5" x14ac:dyDescent="0.15">
      <c r="A7162" s="2"/>
      <c r="B7162" s="31"/>
      <c r="C7162" s="2"/>
      <c r="D7162" s="2"/>
      <c r="E7162" s="26"/>
    </row>
    <row r="7163" spans="1:5" x14ac:dyDescent="0.15">
      <c r="A7163" s="2"/>
      <c r="B7163" s="31"/>
      <c r="C7163" s="2"/>
      <c r="D7163" s="2"/>
      <c r="E7163" s="26"/>
    </row>
    <row r="7164" spans="1:5" x14ac:dyDescent="0.15">
      <c r="A7164" s="2"/>
      <c r="B7164" s="31"/>
      <c r="C7164" s="2"/>
      <c r="D7164" s="2"/>
      <c r="E7164" s="26"/>
    </row>
    <row r="7165" spans="1:5" x14ac:dyDescent="0.15">
      <c r="A7165" s="2"/>
      <c r="B7165" s="31"/>
      <c r="C7165" s="2"/>
      <c r="D7165" s="2"/>
      <c r="E7165" s="26"/>
    </row>
    <row r="7166" spans="1:5" x14ac:dyDescent="0.15">
      <c r="A7166" s="2"/>
      <c r="B7166" s="31"/>
      <c r="C7166" s="2"/>
      <c r="D7166" s="2"/>
      <c r="E7166" s="26"/>
    </row>
    <row r="7167" spans="1:5" x14ac:dyDescent="0.15">
      <c r="A7167" s="2"/>
      <c r="B7167" s="31"/>
      <c r="C7167" s="2"/>
      <c r="D7167" s="2"/>
      <c r="E7167" s="26"/>
    </row>
    <row r="7168" spans="1:5" x14ac:dyDescent="0.15">
      <c r="A7168" s="2"/>
      <c r="B7168" s="31"/>
      <c r="C7168" s="2"/>
      <c r="D7168" s="2"/>
      <c r="E7168" s="26"/>
    </row>
    <row r="7169" spans="1:5" x14ac:dyDescent="0.15">
      <c r="A7169" s="2"/>
      <c r="B7169" s="31"/>
      <c r="C7169" s="2"/>
      <c r="D7169" s="2"/>
      <c r="E7169" s="26"/>
    </row>
    <row r="7170" spans="1:5" x14ac:dyDescent="0.15">
      <c r="A7170" s="2"/>
      <c r="B7170" s="31"/>
      <c r="C7170" s="2"/>
      <c r="D7170" s="2"/>
      <c r="E7170" s="26"/>
    </row>
    <row r="7171" spans="1:5" x14ac:dyDescent="0.15">
      <c r="A7171" s="2"/>
      <c r="B7171" s="31"/>
      <c r="C7171" s="2"/>
      <c r="D7171" s="2"/>
      <c r="E7171" s="26"/>
    </row>
    <row r="7172" spans="1:5" x14ac:dyDescent="0.15">
      <c r="A7172" s="2"/>
      <c r="B7172" s="31"/>
      <c r="C7172" s="2"/>
      <c r="D7172" s="2"/>
      <c r="E7172" s="26"/>
    </row>
    <row r="7173" spans="1:5" x14ac:dyDescent="0.15">
      <c r="A7173" s="2"/>
      <c r="B7173" s="31"/>
      <c r="C7173" s="2"/>
      <c r="D7173" s="2"/>
      <c r="E7173" s="26"/>
    </row>
    <row r="7174" spans="1:5" x14ac:dyDescent="0.15">
      <c r="A7174" s="2"/>
      <c r="B7174" s="31"/>
      <c r="C7174" s="2"/>
      <c r="D7174" s="2"/>
      <c r="E7174" s="26"/>
    </row>
    <row r="7175" spans="1:5" x14ac:dyDescent="0.15">
      <c r="A7175" s="2"/>
      <c r="B7175" s="31"/>
      <c r="C7175" s="2"/>
      <c r="D7175" s="2"/>
      <c r="E7175" s="26"/>
    </row>
    <row r="7176" spans="1:5" x14ac:dyDescent="0.15">
      <c r="A7176" s="2"/>
      <c r="B7176" s="31"/>
      <c r="C7176" s="2"/>
      <c r="D7176" s="2"/>
      <c r="E7176" s="26"/>
    </row>
    <row r="7177" spans="1:5" x14ac:dyDescent="0.15">
      <c r="A7177" s="2"/>
      <c r="B7177" s="31"/>
      <c r="C7177" s="2"/>
      <c r="D7177" s="2"/>
      <c r="E7177" s="26"/>
    </row>
    <row r="7178" spans="1:5" x14ac:dyDescent="0.15">
      <c r="A7178" s="2"/>
      <c r="B7178" s="31"/>
      <c r="C7178" s="2"/>
      <c r="D7178" s="2"/>
      <c r="E7178" s="26"/>
    </row>
    <row r="7179" spans="1:5" x14ac:dyDescent="0.15">
      <c r="A7179" s="2"/>
      <c r="B7179" s="31"/>
      <c r="C7179" s="2"/>
      <c r="D7179" s="2"/>
      <c r="E7179" s="26"/>
    </row>
    <row r="7180" spans="1:5" x14ac:dyDescent="0.15">
      <c r="A7180" s="2"/>
      <c r="B7180" s="31"/>
      <c r="C7180" s="2"/>
      <c r="D7180" s="2"/>
      <c r="E7180" s="26"/>
    </row>
    <row r="7181" spans="1:5" x14ac:dyDescent="0.15">
      <c r="A7181" s="2"/>
      <c r="B7181" s="31"/>
      <c r="C7181" s="2"/>
      <c r="D7181" s="2"/>
      <c r="E7181" s="26"/>
    </row>
    <row r="7182" spans="1:5" x14ac:dyDescent="0.15">
      <c r="A7182" s="2"/>
      <c r="B7182" s="31"/>
      <c r="C7182" s="2"/>
      <c r="D7182" s="2"/>
      <c r="E7182" s="26"/>
    </row>
    <row r="7183" spans="1:5" x14ac:dyDescent="0.15">
      <c r="A7183" s="2"/>
      <c r="B7183" s="31"/>
      <c r="C7183" s="2"/>
      <c r="D7183" s="2"/>
      <c r="E7183" s="26"/>
    </row>
    <row r="7184" spans="1:5" x14ac:dyDescent="0.15">
      <c r="A7184" s="2"/>
      <c r="B7184" s="31"/>
      <c r="C7184" s="2"/>
      <c r="D7184" s="2"/>
      <c r="E7184" s="26"/>
    </row>
    <row r="7185" spans="1:5" x14ac:dyDescent="0.15">
      <c r="A7185" s="2"/>
      <c r="B7185" s="31"/>
      <c r="C7185" s="2"/>
      <c r="D7185" s="2"/>
      <c r="E7185" s="26"/>
    </row>
    <row r="7186" spans="1:5" x14ac:dyDescent="0.15">
      <c r="A7186" s="2"/>
      <c r="B7186" s="31"/>
      <c r="C7186" s="2"/>
      <c r="D7186" s="2"/>
      <c r="E7186" s="26"/>
    </row>
    <row r="7187" spans="1:5" x14ac:dyDescent="0.15">
      <c r="A7187" s="2"/>
      <c r="B7187" s="31"/>
      <c r="C7187" s="2"/>
      <c r="D7187" s="2"/>
      <c r="E7187" s="26"/>
    </row>
    <row r="7188" spans="1:5" x14ac:dyDescent="0.15">
      <c r="A7188" s="2"/>
      <c r="B7188" s="31"/>
      <c r="C7188" s="2"/>
      <c r="D7188" s="2"/>
      <c r="E7188" s="26"/>
    </row>
    <row r="7189" spans="1:5" x14ac:dyDescent="0.15">
      <c r="A7189" s="2"/>
      <c r="B7189" s="31"/>
      <c r="C7189" s="2"/>
      <c r="D7189" s="2"/>
      <c r="E7189" s="26"/>
    </row>
    <row r="7190" spans="1:5" x14ac:dyDescent="0.15">
      <c r="A7190" s="2"/>
      <c r="B7190" s="31"/>
      <c r="C7190" s="2"/>
      <c r="D7190" s="2"/>
      <c r="E7190" s="26"/>
    </row>
    <row r="7191" spans="1:5" x14ac:dyDescent="0.15">
      <c r="A7191" s="2"/>
      <c r="B7191" s="31"/>
      <c r="C7191" s="2"/>
      <c r="D7191" s="2"/>
      <c r="E7191" s="26"/>
    </row>
    <row r="7192" spans="1:5" x14ac:dyDescent="0.15">
      <c r="A7192" s="2"/>
      <c r="B7192" s="31"/>
      <c r="C7192" s="2"/>
      <c r="D7192" s="2"/>
      <c r="E7192" s="26"/>
    </row>
    <row r="7193" spans="1:5" x14ac:dyDescent="0.15">
      <c r="A7193" s="2"/>
      <c r="B7193" s="31"/>
      <c r="C7193" s="2"/>
      <c r="D7193" s="2"/>
      <c r="E7193" s="26"/>
    </row>
    <row r="7194" spans="1:5" x14ac:dyDescent="0.15">
      <c r="A7194" s="2"/>
      <c r="B7194" s="31"/>
      <c r="C7194" s="2"/>
      <c r="D7194" s="2"/>
      <c r="E7194" s="26"/>
    </row>
    <row r="7195" spans="1:5" x14ac:dyDescent="0.15">
      <c r="A7195" s="2"/>
      <c r="B7195" s="31"/>
      <c r="C7195" s="2"/>
      <c r="D7195" s="2"/>
      <c r="E7195" s="26"/>
    </row>
    <row r="7196" spans="1:5" x14ac:dyDescent="0.15">
      <c r="A7196" s="2"/>
      <c r="B7196" s="31"/>
      <c r="C7196" s="2"/>
      <c r="D7196" s="2"/>
      <c r="E7196" s="26"/>
    </row>
    <row r="7197" spans="1:5" x14ac:dyDescent="0.15">
      <c r="A7197" s="2"/>
      <c r="B7197" s="31"/>
      <c r="C7197" s="2"/>
      <c r="D7197" s="2"/>
      <c r="E7197" s="26"/>
    </row>
    <row r="7198" spans="1:5" x14ac:dyDescent="0.15">
      <c r="A7198" s="2"/>
      <c r="B7198" s="31"/>
      <c r="C7198" s="2"/>
      <c r="D7198" s="2"/>
      <c r="E7198" s="26"/>
    </row>
    <row r="7199" spans="1:5" x14ac:dyDescent="0.15">
      <c r="A7199" s="2"/>
      <c r="B7199" s="31"/>
      <c r="C7199" s="2"/>
      <c r="D7199" s="2"/>
      <c r="E7199" s="26"/>
    </row>
    <row r="7200" spans="1:5" x14ac:dyDescent="0.15">
      <c r="A7200" s="2"/>
      <c r="B7200" s="31"/>
      <c r="C7200" s="2"/>
      <c r="D7200" s="2"/>
      <c r="E7200" s="26"/>
    </row>
    <row r="7201" spans="1:5" x14ac:dyDescent="0.15">
      <c r="A7201" s="2"/>
      <c r="B7201" s="31"/>
      <c r="C7201" s="2"/>
      <c r="D7201" s="2"/>
      <c r="E7201" s="26"/>
    </row>
    <row r="7202" spans="1:5" x14ac:dyDescent="0.15">
      <c r="A7202" s="2"/>
      <c r="B7202" s="31"/>
      <c r="C7202" s="2"/>
      <c r="D7202" s="2"/>
      <c r="E7202" s="26"/>
    </row>
    <row r="7203" spans="1:5" x14ac:dyDescent="0.15">
      <c r="A7203" s="2"/>
      <c r="B7203" s="31"/>
      <c r="C7203" s="2"/>
      <c r="D7203" s="2"/>
      <c r="E7203" s="26"/>
    </row>
    <row r="7204" spans="1:5" x14ac:dyDescent="0.15">
      <c r="A7204" s="2"/>
      <c r="B7204" s="31"/>
      <c r="C7204" s="2"/>
      <c r="D7204" s="2"/>
      <c r="E7204" s="26"/>
    </row>
    <row r="7205" spans="1:5" x14ac:dyDescent="0.15">
      <c r="A7205" s="2"/>
      <c r="B7205" s="31"/>
      <c r="C7205" s="2"/>
      <c r="D7205" s="2"/>
      <c r="E7205" s="26"/>
    </row>
    <row r="7206" spans="1:5" x14ac:dyDescent="0.15">
      <c r="A7206" s="2"/>
      <c r="B7206" s="31"/>
      <c r="C7206" s="2"/>
      <c r="D7206" s="2"/>
      <c r="E7206" s="26"/>
    </row>
    <row r="7207" spans="1:5" x14ac:dyDescent="0.15">
      <c r="A7207" s="2"/>
      <c r="B7207" s="31"/>
      <c r="C7207" s="2"/>
      <c r="D7207" s="2"/>
      <c r="E7207" s="26"/>
    </row>
    <row r="7208" spans="1:5" x14ac:dyDescent="0.15">
      <c r="A7208" s="2"/>
      <c r="B7208" s="31"/>
      <c r="C7208" s="2"/>
      <c r="D7208" s="2"/>
      <c r="E7208" s="26"/>
    </row>
    <row r="7209" spans="1:5" x14ac:dyDescent="0.15">
      <c r="A7209" s="2"/>
      <c r="B7209" s="31"/>
      <c r="C7209" s="2"/>
      <c r="D7209" s="2"/>
      <c r="E7209" s="26"/>
    </row>
    <row r="7210" spans="1:5" x14ac:dyDescent="0.15">
      <c r="A7210" s="2"/>
      <c r="B7210" s="31"/>
      <c r="C7210" s="2"/>
      <c r="D7210" s="2"/>
      <c r="E7210" s="26"/>
    </row>
    <row r="7211" spans="1:5" x14ac:dyDescent="0.15">
      <c r="A7211" s="2"/>
      <c r="B7211" s="31"/>
      <c r="C7211" s="2"/>
      <c r="D7211" s="2"/>
      <c r="E7211" s="26"/>
    </row>
    <row r="7212" spans="1:5" x14ac:dyDescent="0.15">
      <c r="A7212" s="2"/>
      <c r="B7212" s="31"/>
      <c r="C7212" s="2"/>
      <c r="D7212" s="2"/>
      <c r="E7212" s="26"/>
    </row>
    <row r="7213" spans="1:5" x14ac:dyDescent="0.15">
      <c r="A7213" s="2"/>
      <c r="B7213" s="31"/>
      <c r="C7213" s="2"/>
      <c r="D7213" s="2"/>
      <c r="E7213" s="26"/>
    </row>
    <row r="7214" spans="1:5" x14ac:dyDescent="0.15">
      <c r="A7214" s="2"/>
      <c r="B7214" s="31"/>
      <c r="C7214" s="2"/>
      <c r="D7214" s="2"/>
      <c r="E7214" s="26"/>
    </row>
    <row r="7215" spans="1:5" x14ac:dyDescent="0.15">
      <c r="A7215" s="2"/>
      <c r="B7215" s="31"/>
      <c r="C7215" s="2"/>
      <c r="D7215" s="2"/>
      <c r="E7215" s="26"/>
    </row>
    <row r="7216" spans="1:5" x14ac:dyDescent="0.15">
      <c r="A7216" s="2"/>
      <c r="B7216" s="31"/>
      <c r="C7216" s="2"/>
      <c r="D7216" s="2"/>
      <c r="E7216" s="26"/>
    </row>
    <row r="7217" spans="1:5" x14ac:dyDescent="0.15">
      <c r="A7217" s="2"/>
      <c r="B7217" s="31"/>
      <c r="C7217" s="2"/>
      <c r="D7217" s="2"/>
      <c r="E7217" s="26"/>
    </row>
    <row r="7218" spans="1:5" x14ac:dyDescent="0.15">
      <c r="A7218" s="2"/>
      <c r="B7218" s="31"/>
      <c r="C7218" s="2"/>
      <c r="D7218" s="2"/>
      <c r="E7218" s="26"/>
    </row>
    <row r="7219" spans="1:5" x14ac:dyDescent="0.15">
      <c r="A7219" s="2"/>
      <c r="B7219" s="31"/>
      <c r="C7219" s="2"/>
      <c r="D7219" s="2"/>
      <c r="E7219" s="26"/>
    </row>
    <row r="7220" spans="1:5" x14ac:dyDescent="0.15">
      <c r="A7220" s="2"/>
      <c r="B7220" s="31"/>
      <c r="C7220" s="2"/>
      <c r="D7220" s="2"/>
      <c r="E7220" s="26"/>
    </row>
    <row r="7221" spans="1:5" x14ac:dyDescent="0.15">
      <c r="A7221" s="2"/>
      <c r="B7221" s="31"/>
      <c r="C7221" s="2"/>
      <c r="D7221" s="2"/>
      <c r="E7221" s="26"/>
    </row>
    <row r="7222" spans="1:5" x14ac:dyDescent="0.15">
      <c r="A7222" s="2"/>
      <c r="B7222" s="31"/>
      <c r="C7222" s="2"/>
      <c r="D7222" s="2"/>
      <c r="E7222" s="26"/>
    </row>
    <row r="7223" spans="1:5" x14ac:dyDescent="0.15">
      <c r="A7223" s="2"/>
      <c r="B7223" s="31"/>
      <c r="C7223" s="2"/>
      <c r="D7223" s="2"/>
      <c r="E7223" s="26"/>
    </row>
    <row r="7224" spans="1:5" x14ac:dyDescent="0.15">
      <c r="A7224" s="2"/>
      <c r="B7224" s="31"/>
      <c r="C7224" s="2"/>
      <c r="D7224" s="2"/>
      <c r="E7224" s="26"/>
    </row>
    <row r="7225" spans="1:5" x14ac:dyDescent="0.15">
      <c r="A7225" s="2"/>
      <c r="B7225" s="31"/>
      <c r="C7225" s="2"/>
      <c r="D7225" s="2"/>
      <c r="E7225" s="26"/>
    </row>
    <row r="7226" spans="1:5" x14ac:dyDescent="0.15">
      <c r="A7226" s="2"/>
      <c r="B7226" s="31"/>
      <c r="C7226" s="2"/>
      <c r="D7226" s="2"/>
      <c r="E7226" s="26"/>
    </row>
    <row r="7227" spans="1:5" x14ac:dyDescent="0.15">
      <c r="A7227" s="2"/>
      <c r="B7227" s="31"/>
      <c r="C7227" s="2"/>
      <c r="D7227" s="2"/>
      <c r="E7227" s="26"/>
    </row>
    <row r="7228" spans="1:5" x14ac:dyDescent="0.15">
      <c r="A7228" s="2"/>
      <c r="B7228" s="31"/>
      <c r="C7228" s="2"/>
      <c r="D7228" s="2"/>
      <c r="E7228" s="26"/>
    </row>
    <row r="7229" spans="1:5" x14ac:dyDescent="0.15">
      <c r="A7229" s="2"/>
      <c r="B7229" s="31"/>
      <c r="C7229" s="2"/>
      <c r="D7229" s="2"/>
      <c r="E7229" s="26"/>
    </row>
    <row r="7230" spans="1:5" x14ac:dyDescent="0.15">
      <c r="A7230" s="2"/>
      <c r="B7230" s="31"/>
      <c r="C7230" s="2"/>
      <c r="D7230" s="2"/>
      <c r="E7230" s="26"/>
    </row>
    <row r="7231" spans="1:5" x14ac:dyDescent="0.15">
      <c r="A7231" s="2"/>
      <c r="B7231" s="31"/>
      <c r="C7231" s="2"/>
      <c r="D7231" s="2"/>
      <c r="E7231" s="26"/>
    </row>
    <row r="7232" spans="1:5" x14ac:dyDescent="0.15">
      <c r="A7232" s="2"/>
      <c r="B7232" s="31"/>
      <c r="C7232" s="2"/>
      <c r="D7232" s="2"/>
      <c r="E7232" s="26"/>
    </row>
    <row r="7233" spans="1:5" x14ac:dyDescent="0.15">
      <c r="A7233" s="2"/>
      <c r="B7233" s="31"/>
      <c r="C7233" s="2"/>
      <c r="D7233" s="2"/>
      <c r="E7233" s="26"/>
    </row>
    <row r="7234" spans="1:5" x14ac:dyDescent="0.15">
      <c r="A7234" s="2"/>
      <c r="B7234" s="31"/>
      <c r="C7234" s="2"/>
      <c r="D7234" s="2"/>
      <c r="E7234" s="26"/>
    </row>
    <row r="7235" spans="1:5" x14ac:dyDescent="0.15">
      <c r="A7235" s="2"/>
      <c r="B7235" s="31"/>
      <c r="C7235" s="2"/>
      <c r="D7235" s="2"/>
      <c r="E7235" s="26"/>
    </row>
    <row r="7236" spans="1:5" x14ac:dyDescent="0.15">
      <c r="A7236" s="2"/>
      <c r="B7236" s="31"/>
      <c r="C7236" s="2"/>
      <c r="D7236" s="2"/>
      <c r="E7236" s="26"/>
    </row>
    <row r="7237" spans="1:5" x14ac:dyDescent="0.15">
      <c r="A7237" s="2"/>
      <c r="B7237" s="31"/>
      <c r="C7237" s="2"/>
      <c r="D7237" s="2"/>
      <c r="E7237" s="26"/>
    </row>
    <row r="7238" spans="1:5" x14ac:dyDescent="0.15">
      <c r="A7238" s="2"/>
      <c r="B7238" s="31"/>
      <c r="C7238" s="2"/>
      <c r="D7238" s="2"/>
      <c r="E7238" s="26"/>
    </row>
    <row r="7239" spans="1:5" x14ac:dyDescent="0.15">
      <c r="A7239" s="2"/>
      <c r="B7239" s="31"/>
      <c r="C7239" s="2"/>
      <c r="D7239" s="2"/>
      <c r="E7239" s="26"/>
    </row>
    <row r="7240" spans="1:5" x14ac:dyDescent="0.15">
      <c r="A7240" s="2"/>
      <c r="B7240" s="31"/>
      <c r="C7240" s="2"/>
      <c r="D7240" s="2"/>
      <c r="E7240" s="26"/>
    </row>
    <row r="7241" spans="1:5" x14ac:dyDescent="0.15">
      <c r="A7241" s="2"/>
      <c r="B7241" s="31"/>
      <c r="C7241" s="2"/>
      <c r="D7241" s="2"/>
      <c r="E7241" s="26"/>
    </row>
    <row r="7242" spans="1:5" x14ac:dyDescent="0.15">
      <c r="A7242" s="2"/>
      <c r="B7242" s="31"/>
      <c r="C7242" s="2"/>
      <c r="D7242" s="2"/>
      <c r="E7242" s="26"/>
    </row>
    <row r="7243" spans="1:5" x14ac:dyDescent="0.15">
      <c r="A7243" s="2"/>
      <c r="B7243" s="31"/>
      <c r="C7243" s="2"/>
      <c r="D7243" s="2"/>
      <c r="E7243" s="26"/>
    </row>
    <row r="7244" spans="1:5" x14ac:dyDescent="0.15">
      <c r="A7244" s="2"/>
      <c r="B7244" s="31"/>
      <c r="C7244" s="2"/>
      <c r="D7244" s="2"/>
      <c r="E7244" s="26"/>
    </row>
    <row r="7245" spans="1:5" x14ac:dyDescent="0.15">
      <c r="A7245" s="2"/>
      <c r="B7245" s="31"/>
      <c r="C7245" s="2"/>
      <c r="D7245" s="2"/>
      <c r="E7245" s="26"/>
    </row>
    <row r="7246" spans="1:5" x14ac:dyDescent="0.15">
      <c r="A7246" s="2"/>
      <c r="B7246" s="31"/>
      <c r="C7246" s="2"/>
      <c r="D7246" s="2"/>
      <c r="E7246" s="26"/>
    </row>
    <row r="7247" spans="1:5" x14ac:dyDescent="0.15">
      <c r="A7247" s="2"/>
      <c r="B7247" s="31"/>
      <c r="C7247" s="2"/>
      <c r="D7247" s="2"/>
      <c r="E7247" s="26"/>
    </row>
    <row r="7248" spans="1:5" x14ac:dyDescent="0.15">
      <c r="A7248" s="2"/>
      <c r="B7248" s="31"/>
      <c r="C7248" s="2"/>
      <c r="D7248" s="2"/>
      <c r="E7248" s="26"/>
    </row>
    <row r="7249" spans="1:5" x14ac:dyDescent="0.15">
      <c r="A7249" s="2"/>
      <c r="B7249" s="31"/>
      <c r="C7249" s="2"/>
      <c r="D7249" s="2"/>
      <c r="E7249" s="26"/>
    </row>
    <row r="7250" spans="1:5" x14ac:dyDescent="0.15">
      <c r="A7250" s="2"/>
      <c r="B7250" s="31"/>
      <c r="C7250" s="2"/>
      <c r="D7250" s="2"/>
      <c r="E7250" s="26"/>
    </row>
    <row r="7251" spans="1:5" x14ac:dyDescent="0.15">
      <c r="A7251" s="2"/>
      <c r="B7251" s="31"/>
      <c r="C7251" s="2"/>
      <c r="D7251" s="2"/>
      <c r="E7251" s="26"/>
    </row>
    <row r="7252" spans="1:5" x14ac:dyDescent="0.15">
      <c r="A7252" s="2"/>
      <c r="B7252" s="31"/>
      <c r="C7252" s="2"/>
      <c r="D7252" s="2"/>
      <c r="E7252" s="26"/>
    </row>
    <row r="7253" spans="1:5" x14ac:dyDescent="0.15">
      <c r="A7253" s="2"/>
      <c r="B7253" s="31"/>
      <c r="C7253" s="2"/>
      <c r="D7253" s="2"/>
      <c r="E7253" s="26"/>
    </row>
    <row r="7254" spans="1:5" x14ac:dyDescent="0.15">
      <c r="A7254" s="2"/>
      <c r="B7254" s="31"/>
      <c r="C7254" s="2"/>
      <c r="D7254" s="2"/>
      <c r="E7254" s="26"/>
    </row>
    <row r="7255" spans="1:5" x14ac:dyDescent="0.15">
      <c r="A7255" s="2"/>
      <c r="B7255" s="31"/>
      <c r="C7255" s="2"/>
      <c r="D7255" s="2"/>
      <c r="E7255" s="26"/>
    </row>
    <row r="7256" spans="1:5" x14ac:dyDescent="0.15">
      <c r="A7256" s="2"/>
      <c r="B7256" s="31"/>
      <c r="C7256" s="2"/>
      <c r="D7256" s="2"/>
      <c r="E7256" s="26"/>
    </row>
    <row r="7257" spans="1:5" x14ac:dyDescent="0.15">
      <c r="A7257" s="2"/>
      <c r="B7257" s="31"/>
      <c r="C7257" s="2"/>
      <c r="D7257" s="2"/>
      <c r="E7257" s="26"/>
    </row>
    <row r="7258" spans="1:5" x14ac:dyDescent="0.15">
      <c r="A7258" s="2"/>
      <c r="B7258" s="31"/>
      <c r="C7258" s="2"/>
      <c r="D7258" s="2"/>
      <c r="E7258" s="26"/>
    </row>
    <row r="7259" spans="1:5" x14ac:dyDescent="0.15">
      <c r="A7259" s="2"/>
      <c r="B7259" s="31"/>
      <c r="C7259" s="2"/>
      <c r="D7259" s="2"/>
      <c r="E7259" s="26"/>
    </row>
    <row r="7260" spans="1:5" x14ac:dyDescent="0.15">
      <c r="A7260" s="2"/>
      <c r="B7260" s="31"/>
      <c r="C7260" s="2"/>
      <c r="D7260" s="2"/>
      <c r="E7260" s="26"/>
    </row>
    <row r="7261" spans="1:5" x14ac:dyDescent="0.15">
      <c r="A7261" s="2"/>
      <c r="B7261" s="31"/>
      <c r="C7261" s="2"/>
      <c r="D7261" s="2"/>
      <c r="E7261" s="26"/>
    </row>
    <row r="7262" spans="1:5" x14ac:dyDescent="0.15">
      <c r="A7262" s="2"/>
      <c r="B7262" s="31"/>
      <c r="C7262" s="2"/>
      <c r="D7262" s="2"/>
      <c r="E7262" s="26"/>
    </row>
    <row r="7263" spans="1:5" x14ac:dyDescent="0.15">
      <c r="A7263" s="2"/>
      <c r="B7263" s="31"/>
      <c r="C7263" s="2"/>
      <c r="D7263" s="2"/>
      <c r="E7263" s="26"/>
    </row>
    <row r="7264" spans="1:5" x14ac:dyDescent="0.15">
      <c r="A7264" s="2"/>
      <c r="B7264" s="31"/>
      <c r="C7264" s="2"/>
      <c r="D7264" s="2"/>
      <c r="E7264" s="26"/>
    </row>
    <row r="7265" spans="1:5" x14ac:dyDescent="0.15">
      <c r="A7265" s="2"/>
      <c r="B7265" s="31"/>
      <c r="C7265" s="2"/>
      <c r="D7265" s="2"/>
      <c r="E7265" s="26"/>
    </row>
    <row r="7266" spans="1:5" x14ac:dyDescent="0.15">
      <c r="A7266" s="2"/>
      <c r="B7266" s="31"/>
      <c r="C7266" s="2"/>
      <c r="D7266" s="2"/>
      <c r="E7266" s="26"/>
    </row>
    <row r="7267" spans="1:5" x14ac:dyDescent="0.15">
      <c r="A7267" s="2"/>
      <c r="B7267" s="31"/>
      <c r="C7267" s="2"/>
      <c r="D7267" s="2"/>
      <c r="E7267" s="26"/>
    </row>
    <row r="7268" spans="1:5" x14ac:dyDescent="0.15">
      <c r="A7268" s="2"/>
      <c r="B7268" s="31"/>
      <c r="C7268" s="2"/>
      <c r="D7268" s="2"/>
      <c r="E7268" s="26"/>
    </row>
    <row r="7269" spans="1:5" x14ac:dyDescent="0.15">
      <c r="A7269" s="2"/>
      <c r="B7269" s="31"/>
      <c r="C7269" s="2"/>
      <c r="D7269" s="2"/>
      <c r="E7269" s="26"/>
    </row>
    <row r="7270" spans="1:5" x14ac:dyDescent="0.15">
      <c r="A7270" s="2"/>
      <c r="B7270" s="31"/>
      <c r="C7270" s="2"/>
      <c r="D7270" s="2"/>
      <c r="E7270" s="26"/>
    </row>
    <row r="7271" spans="1:5" x14ac:dyDescent="0.15">
      <c r="A7271" s="2"/>
      <c r="B7271" s="31"/>
      <c r="C7271" s="2"/>
      <c r="D7271" s="2"/>
      <c r="E7271" s="26"/>
    </row>
    <row r="7272" spans="1:5" x14ac:dyDescent="0.15">
      <c r="A7272" s="2"/>
      <c r="B7272" s="31"/>
      <c r="C7272" s="2"/>
      <c r="D7272" s="2"/>
      <c r="E7272" s="26"/>
    </row>
    <row r="7273" spans="1:5" x14ac:dyDescent="0.15">
      <c r="A7273" s="2"/>
      <c r="B7273" s="31"/>
      <c r="C7273" s="2"/>
      <c r="D7273" s="2"/>
      <c r="E7273" s="26"/>
    </row>
    <row r="7274" spans="1:5" x14ac:dyDescent="0.15">
      <c r="A7274" s="2"/>
      <c r="B7274" s="31"/>
      <c r="C7274" s="2"/>
      <c r="D7274" s="2"/>
      <c r="E7274" s="26"/>
    </row>
    <row r="7275" spans="1:5" x14ac:dyDescent="0.15">
      <c r="A7275" s="2"/>
      <c r="B7275" s="31"/>
      <c r="C7275" s="2"/>
      <c r="D7275" s="2"/>
      <c r="E7275" s="26"/>
    </row>
    <row r="7276" spans="1:5" x14ac:dyDescent="0.15">
      <c r="A7276" s="2"/>
      <c r="B7276" s="31"/>
      <c r="C7276" s="2"/>
      <c r="D7276" s="2"/>
      <c r="E7276" s="26"/>
    </row>
    <row r="7277" spans="1:5" x14ac:dyDescent="0.15">
      <c r="A7277" s="2"/>
      <c r="B7277" s="31"/>
      <c r="C7277" s="2"/>
      <c r="D7277" s="2"/>
      <c r="E7277" s="26"/>
    </row>
    <row r="7278" spans="1:5" x14ac:dyDescent="0.15">
      <c r="A7278" s="2"/>
      <c r="B7278" s="31"/>
      <c r="C7278" s="2"/>
      <c r="D7278" s="2"/>
      <c r="E7278" s="26"/>
    </row>
    <row r="7279" spans="1:5" x14ac:dyDescent="0.15">
      <c r="A7279" s="2"/>
      <c r="B7279" s="31"/>
      <c r="C7279" s="2"/>
      <c r="D7279" s="2"/>
      <c r="E7279" s="26"/>
    </row>
    <row r="7280" spans="1:5" x14ac:dyDescent="0.15">
      <c r="A7280" s="2"/>
      <c r="B7280" s="31"/>
      <c r="C7280" s="2"/>
      <c r="D7280" s="2"/>
      <c r="E7280" s="26"/>
    </row>
    <row r="7281" spans="1:5" x14ac:dyDescent="0.15">
      <c r="A7281" s="2"/>
      <c r="B7281" s="31"/>
      <c r="C7281" s="2"/>
      <c r="D7281" s="2"/>
      <c r="E7281" s="26"/>
    </row>
    <row r="7282" spans="1:5" x14ac:dyDescent="0.15">
      <c r="A7282" s="2"/>
      <c r="B7282" s="31"/>
      <c r="C7282" s="2"/>
      <c r="D7282" s="2"/>
      <c r="E7282" s="26"/>
    </row>
    <row r="7283" spans="1:5" x14ac:dyDescent="0.15">
      <c r="A7283" s="2"/>
      <c r="B7283" s="31"/>
      <c r="C7283" s="2"/>
      <c r="D7283" s="2"/>
      <c r="E7283" s="26"/>
    </row>
    <row r="7284" spans="1:5" x14ac:dyDescent="0.15">
      <c r="A7284" s="2"/>
      <c r="B7284" s="31"/>
      <c r="C7284" s="2"/>
      <c r="D7284" s="2"/>
      <c r="E7284" s="26"/>
    </row>
    <row r="7285" spans="1:5" x14ac:dyDescent="0.15">
      <c r="A7285" s="2"/>
      <c r="B7285" s="31"/>
      <c r="C7285" s="2"/>
      <c r="D7285" s="2"/>
      <c r="E7285" s="26"/>
    </row>
    <row r="7286" spans="1:5" x14ac:dyDescent="0.15">
      <c r="A7286" s="2"/>
      <c r="B7286" s="31"/>
      <c r="C7286" s="2"/>
      <c r="D7286" s="2"/>
      <c r="E7286" s="26"/>
    </row>
    <row r="7287" spans="1:5" x14ac:dyDescent="0.15">
      <c r="A7287" s="2"/>
      <c r="B7287" s="31"/>
      <c r="C7287" s="2"/>
      <c r="D7287" s="2"/>
      <c r="E7287" s="26"/>
    </row>
    <row r="7288" spans="1:5" x14ac:dyDescent="0.15">
      <c r="A7288" s="2"/>
      <c r="B7288" s="31"/>
      <c r="C7288" s="2"/>
      <c r="D7288" s="2"/>
      <c r="E7288" s="26"/>
    </row>
    <row r="7289" spans="1:5" x14ac:dyDescent="0.15">
      <c r="A7289" s="2"/>
      <c r="B7289" s="31"/>
      <c r="C7289" s="2"/>
      <c r="D7289" s="2"/>
      <c r="E7289" s="26"/>
    </row>
    <row r="7290" spans="1:5" x14ac:dyDescent="0.15">
      <c r="A7290" s="2"/>
      <c r="B7290" s="31"/>
      <c r="C7290" s="2"/>
      <c r="D7290" s="2"/>
      <c r="E7290" s="26"/>
    </row>
    <row r="7291" spans="1:5" x14ac:dyDescent="0.15">
      <c r="A7291" s="2"/>
      <c r="B7291" s="31"/>
      <c r="C7291" s="2"/>
      <c r="D7291" s="2"/>
      <c r="E7291" s="26"/>
    </row>
    <row r="7292" spans="1:5" x14ac:dyDescent="0.15">
      <c r="A7292" s="2"/>
      <c r="B7292" s="31"/>
      <c r="C7292" s="2"/>
      <c r="D7292" s="2"/>
      <c r="E7292" s="26"/>
    </row>
    <row r="7293" spans="1:5" x14ac:dyDescent="0.15">
      <c r="A7293" s="2"/>
      <c r="B7293" s="31"/>
      <c r="C7293" s="2"/>
      <c r="D7293" s="2"/>
      <c r="E7293" s="26"/>
    </row>
    <row r="7294" spans="1:5" x14ac:dyDescent="0.15">
      <c r="A7294" s="2"/>
      <c r="B7294" s="31"/>
      <c r="C7294" s="2"/>
      <c r="D7294" s="2"/>
      <c r="E7294" s="26"/>
    </row>
    <row r="7295" spans="1:5" x14ac:dyDescent="0.15">
      <c r="A7295" s="2"/>
      <c r="B7295" s="31"/>
      <c r="C7295" s="2"/>
      <c r="D7295" s="2"/>
      <c r="E7295" s="26"/>
    </row>
    <row r="7296" spans="1:5" x14ac:dyDescent="0.15">
      <c r="A7296" s="2"/>
      <c r="B7296" s="31"/>
      <c r="C7296" s="2"/>
      <c r="D7296" s="2"/>
      <c r="E7296" s="26"/>
    </row>
    <row r="7297" spans="1:5" x14ac:dyDescent="0.15">
      <c r="A7297" s="2"/>
      <c r="B7297" s="31"/>
      <c r="C7297" s="2"/>
      <c r="D7297" s="2"/>
      <c r="E7297" s="26"/>
    </row>
    <row r="7298" spans="1:5" x14ac:dyDescent="0.15">
      <c r="A7298" s="2"/>
      <c r="B7298" s="31"/>
      <c r="C7298" s="2"/>
      <c r="D7298" s="2"/>
      <c r="E7298" s="26"/>
    </row>
    <row r="7299" spans="1:5" x14ac:dyDescent="0.15">
      <c r="A7299" s="2"/>
      <c r="B7299" s="31"/>
      <c r="C7299" s="2"/>
      <c r="D7299" s="2"/>
      <c r="E7299" s="26"/>
    </row>
    <row r="7300" spans="1:5" x14ac:dyDescent="0.15">
      <c r="A7300" s="2"/>
      <c r="B7300" s="31"/>
      <c r="C7300" s="2"/>
      <c r="D7300" s="2"/>
      <c r="E7300" s="26"/>
    </row>
    <row r="7301" spans="1:5" x14ac:dyDescent="0.15">
      <c r="A7301" s="2"/>
      <c r="B7301" s="31"/>
      <c r="C7301" s="2"/>
      <c r="D7301" s="2"/>
      <c r="E7301" s="26"/>
    </row>
    <row r="7302" spans="1:5" x14ac:dyDescent="0.15">
      <c r="A7302" s="2"/>
      <c r="B7302" s="31"/>
      <c r="C7302" s="2"/>
      <c r="D7302" s="2"/>
      <c r="E7302" s="26"/>
    </row>
    <row r="7303" spans="1:5" x14ac:dyDescent="0.15">
      <c r="A7303" s="2"/>
      <c r="B7303" s="31"/>
      <c r="C7303" s="2"/>
      <c r="D7303" s="2"/>
      <c r="E7303" s="26"/>
    </row>
    <row r="7304" spans="1:5" x14ac:dyDescent="0.15">
      <c r="A7304" s="2"/>
      <c r="B7304" s="31"/>
      <c r="C7304" s="2"/>
      <c r="D7304" s="2"/>
      <c r="E7304" s="26"/>
    </row>
    <row r="7305" spans="1:5" x14ac:dyDescent="0.15">
      <c r="A7305" s="2"/>
      <c r="B7305" s="31"/>
      <c r="C7305" s="2"/>
      <c r="D7305" s="2"/>
      <c r="E7305" s="26"/>
    </row>
    <row r="7306" spans="1:5" x14ac:dyDescent="0.15">
      <c r="A7306" s="2"/>
      <c r="B7306" s="31"/>
      <c r="C7306" s="2"/>
      <c r="D7306" s="2"/>
      <c r="E7306" s="26"/>
    </row>
    <row r="7307" spans="1:5" x14ac:dyDescent="0.15">
      <c r="A7307" s="2"/>
      <c r="B7307" s="31"/>
      <c r="C7307" s="2"/>
      <c r="D7307" s="2"/>
      <c r="E7307" s="26"/>
    </row>
    <row r="7308" spans="1:5" x14ac:dyDescent="0.15">
      <c r="A7308" s="2"/>
      <c r="B7308" s="31"/>
      <c r="C7308" s="2"/>
      <c r="D7308" s="2"/>
      <c r="E7308" s="26"/>
    </row>
    <row r="7309" spans="1:5" x14ac:dyDescent="0.15">
      <c r="A7309" s="2"/>
      <c r="B7309" s="31"/>
      <c r="C7309" s="2"/>
      <c r="D7309" s="2"/>
      <c r="E7309" s="26"/>
    </row>
    <row r="7310" spans="1:5" x14ac:dyDescent="0.15">
      <c r="A7310" s="2"/>
      <c r="B7310" s="31"/>
      <c r="C7310" s="2"/>
      <c r="D7310" s="2"/>
      <c r="E7310" s="26"/>
    </row>
    <row r="7311" spans="1:5" x14ac:dyDescent="0.15">
      <c r="A7311" s="2"/>
      <c r="B7311" s="31"/>
      <c r="C7311" s="2"/>
      <c r="D7311" s="2"/>
      <c r="E7311" s="26"/>
    </row>
    <row r="7312" spans="1:5" x14ac:dyDescent="0.15">
      <c r="A7312" s="2"/>
      <c r="B7312" s="31"/>
      <c r="C7312" s="2"/>
      <c r="D7312" s="2"/>
      <c r="E7312" s="26"/>
    </row>
    <row r="7313" spans="1:5" x14ac:dyDescent="0.15">
      <c r="A7313" s="2"/>
      <c r="B7313" s="31"/>
      <c r="C7313" s="2"/>
      <c r="D7313" s="2"/>
      <c r="E7313" s="26"/>
    </row>
    <row r="7314" spans="1:5" x14ac:dyDescent="0.15">
      <c r="A7314" s="2"/>
      <c r="B7314" s="31"/>
      <c r="C7314" s="2"/>
      <c r="D7314" s="2"/>
      <c r="E7314" s="26"/>
    </row>
    <row r="7315" spans="1:5" x14ac:dyDescent="0.15">
      <c r="A7315" s="2"/>
      <c r="B7315" s="31"/>
      <c r="C7315" s="2"/>
      <c r="D7315" s="2"/>
      <c r="E7315" s="26"/>
    </row>
    <row r="7316" spans="1:5" x14ac:dyDescent="0.15">
      <c r="A7316" s="2"/>
      <c r="B7316" s="31"/>
      <c r="C7316" s="2"/>
      <c r="D7316" s="2"/>
      <c r="E7316" s="26"/>
    </row>
    <row r="7317" spans="1:5" x14ac:dyDescent="0.15">
      <c r="A7317" s="2"/>
      <c r="B7317" s="31"/>
      <c r="C7317" s="2"/>
      <c r="D7317" s="2"/>
      <c r="E7317" s="26"/>
    </row>
    <row r="7318" spans="1:5" x14ac:dyDescent="0.15">
      <c r="A7318" s="2"/>
      <c r="B7318" s="31"/>
      <c r="C7318" s="2"/>
      <c r="D7318" s="2"/>
      <c r="E7318" s="26"/>
    </row>
    <row r="7319" spans="1:5" x14ac:dyDescent="0.15">
      <c r="A7319" s="2"/>
      <c r="B7319" s="31"/>
      <c r="C7319" s="2"/>
      <c r="D7319" s="2"/>
      <c r="E7319" s="26"/>
    </row>
    <row r="7320" spans="1:5" x14ac:dyDescent="0.15">
      <c r="A7320" s="2"/>
      <c r="B7320" s="31"/>
      <c r="C7320" s="2"/>
      <c r="D7320" s="2"/>
      <c r="E7320" s="26"/>
    </row>
    <row r="7321" spans="1:5" x14ac:dyDescent="0.15">
      <c r="A7321" s="2"/>
      <c r="B7321" s="31"/>
      <c r="C7321" s="2"/>
      <c r="D7321" s="2"/>
      <c r="E7321" s="26"/>
    </row>
    <row r="7322" spans="1:5" x14ac:dyDescent="0.15">
      <c r="A7322" s="2"/>
      <c r="B7322" s="31"/>
      <c r="C7322" s="2"/>
      <c r="D7322" s="2"/>
      <c r="E7322" s="26"/>
    </row>
    <row r="7323" spans="1:5" x14ac:dyDescent="0.15">
      <c r="A7323" s="2"/>
      <c r="B7323" s="31"/>
      <c r="C7323" s="2"/>
      <c r="D7323" s="2"/>
      <c r="E7323" s="26"/>
    </row>
    <row r="7324" spans="1:5" x14ac:dyDescent="0.15">
      <c r="A7324" s="2"/>
      <c r="B7324" s="31"/>
      <c r="C7324" s="2"/>
      <c r="D7324" s="2"/>
      <c r="E7324" s="26"/>
    </row>
    <row r="7325" spans="1:5" x14ac:dyDescent="0.15">
      <c r="A7325" s="2"/>
      <c r="B7325" s="31"/>
      <c r="C7325" s="2"/>
      <c r="D7325" s="2"/>
      <c r="E7325" s="26"/>
    </row>
    <row r="7326" spans="1:5" x14ac:dyDescent="0.15">
      <c r="A7326" s="2"/>
      <c r="B7326" s="31"/>
      <c r="C7326" s="2"/>
      <c r="D7326" s="2"/>
      <c r="E7326" s="26"/>
    </row>
    <row r="7327" spans="1:5" x14ac:dyDescent="0.15">
      <c r="A7327" s="2"/>
      <c r="B7327" s="31"/>
      <c r="C7327" s="2"/>
      <c r="D7327" s="2"/>
      <c r="E7327" s="26"/>
    </row>
    <row r="7328" spans="1:5" x14ac:dyDescent="0.15">
      <c r="A7328" s="2"/>
      <c r="B7328" s="31"/>
      <c r="C7328" s="2"/>
      <c r="D7328" s="2"/>
      <c r="E7328" s="26"/>
    </row>
    <row r="7329" spans="1:5" x14ac:dyDescent="0.15">
      <c r="A7329" s="2"/>
      <c r="B7329" s="31"/>
      <c r="C7329" s="2"/>
      <c r="D7329" s="2"/>
      <c r="E7329" s="26"/>
    </row>
    <row r="7330" spans="1:5" x14ac:dyDescent="0.15">
      <c r="A7330" s="2"/>
      <c r="B7330" s="31"/>
      <c r="C7330" s="2"/>
      <c r="D7330" s="2"/>
      <c r="E7330" s="26"/>
    </row>
    <row r="7331" spans="1:5" x14ac:dyDescent="0.15">
      <c r="A7331" s="2"/>
      <c r="B7331" s="31"/>
      <c r="C7331" s="2"/>
      <c r="D7331" s="2"/>
      <c r="E7331" s="26"/>
    </row>
    <row r="7332" spans="1:5" x14ac:dyDescent="0.15">
      <c r="A7332" s="2"/>
      <c r="B7332" s="31"/>
      <c r="C7332" s="2"/>
      <c r="D7332" s="2"/>
      <c r="E7332" s="26"/>
    </row>
    <row r="7333" spans="1:5" x14ac:dyDescent="0.15">
      <c r="A7333" s="2"/>
      <c r="B7333" s="31"/>
      <c r="C7333" s="2"/>
      <c r="D7333" s="2"/>
      <c r="E7333" s="26"/>
    </row>
    <row r="7334" spans="1:5" x14ac:dyDescent="0.15">
      <c r="A7334" s="2"/>
      <c r="B7334" s="31"/>
      <c r="C7334" s="2"/>
      <c r="D7334" s="2"/>
      <c r="E7334" s="26"/>
    </row>
    <row r="7335" spans="1:5" x14ac:dyDescent="0.15">
      <c r="A7335" s="2"/>
      <c r="B7335" s="31"/>
      <c r="C7335" s="2"/>
      <c r="D7335" s="2"/>
      <c r="E7335" s="26"/>
    </row>
    <row r="7336" spans="1:5" x14ac:dyDescent="0.15">
      <c r="A7336" s="2"/>
      <c r="B7336" s="31"/>
      <c r="C7336" s="2"/>
      <c r="D7336" s="2"/>
      <c r="E7336" s="26"/>
    </row>
    <row r="7337" spans="1:5" x14ac:dyDescent="0.15">
      <c r="A7337" s="2"/>
      <c r="B7337" s="31"/>
      <c r="C7337" s="2"/>
      <c r="D7337" s="2"/>
      <c r="E7337" s="26"/>
    </row>
    <row r="7338" spans="1:5" x14ac:dyDescent="0.15">
      <c r="A7338" s="2"/>
      <c r="B7338" s="31"/>
      <c r="C7338" s="2"/>
      <c r="D7338" s="2"/>
      <c r="E7338" s="26"/>
    </row>
    <row r="7339" spans="1:5" x14ac:dyDescent="0.15">
      <c r="A7339" s="2"/>
      <c r="B7339" s="31"/>
      <c r="C7339" s="2"/>
      <c r="D7339" s="2"/>
      <c r="E7339" s="26"/>
    </row>
    <row r="7340" spans="1:5" x14ac:dyDescent="0.15">
      <c r="A7340" s="2"/>
      <c r="B7340" s="31"/>
      <c r="C7340" s="2"/>
      <c r="D7340" s="2"/>
      <c r="E7340" s="26"/>
    </row>
    <row r="7341" spans="1:5" x14ac:dyDescent="0.15">
      <c r="A7341" s="2"/>
      <c r="B7341" s="31"/>
      <c r="C7341" s="2"/>
      <c r="D7341" s="2"/>
      <c r="E7341" s="26"/>
    </row>
    <row r="7342" spans="1:5" x14ac:dyDescent="0.15">
      <c r="A7342" s="2"/>
      <c r="B7342" s="31"/>
      <c r="C7342" s="2"/>
      <c r="D7342" s="2"/>
      <c r="E7342" s="26"/>
    </row>
    <row r="7343" spans="1:5" x14ac:dyDescent="0.15">
      <c r="A7343" s="2"/>
      <c r="B7343" s="31"/>
      <c r="C7343" s="2"/>
      <c r="D7343" s="2"/>
      <c r="E7343" s="26"/>
    </row>
    <row r="7344" spans="1:5" x14ac:dyDescent="0.15">
      <c r="A7344" s="2"/>
      <c r="B7344" s="31"/>
      <c r="C7344" s="2"/>
      <c r="D7344" s="2"/>
      <c r="E7344" s="26"/>
    </row>
    <row r="7345" spans="1:5" x14ac:dyDescent="0.15">
      <c r="A7345" s="2"/>
      <c r="B7345" s="31"/>
      <c r="C7345" s="2"/>
      <c r="D7345" s="2"/>
      <c r="E7345" s="26"/>
    </row>
    <row r="7346" spans="1:5" x14ac:dyDescent="0.15">
      <c r="A7346" s="2"/>
      <c r="B7346" s="31"/>
      <c r="C7346" s="2"/>
      <c r="D7346" s="2"/>
      <c r="E7346" s="26"/>
    </row>
    <row r="7347" spans="1:5" x14ac:dyDescent="0.15">
      <c r="A7347" s="2"/>
      <c r="B7347" s="31"/>
      <c r="C7347" s="2"/>
      <c r="D7347" s="2"/>
      <c r="E7347" s="26"/>
    </row>
    <row r="7348" spans="1:5" x14ac:dyDescent="0.15">
      <c r="A7348" s="2"/>
      <c r="B7348" s="31"/>
      <c r="C7348" s="2"/>
      <c r="D7348" s="2"/>
      <c r="E7348" s="26"/>
    </row>
    <row r="7349" spans="1:5" x14ac:dyDescent="0.15">
      <c r="A7349" s="2"/>
      <c r="B7349" s="31"/>
      <c r="C7349" s="2"/>
      <c r="D7349" s="2"/>
      <c r="E7349" s="26"/>
    </row>
    <row r="7350" spans="1:5" x14ac:dyDescent="0.15">
      <c r="A7350" s="2"/>
      <c r="B7350" s="31"/>
      <c r="C7350" s="2"/>
      <c r="D7350" s="2"/>
      <c r="E7350" s="26"/>
    </row>
    <row r="7351" spans="1:5" x14ac:dyDescent="0.15">
      <c r="A7351" s="2"/>
      <c r="B7351" s="31"/>
      <c r="C7351" s="2"/>
      <c r="D7351" s="2"/>
      <c r="E7351" s="26"/>
    </row>
    <row r="7352" spans="1:5" x14ac:dyDescent="0.15">
      <c r="A7352" s="2"/>
      <c r="B7352" s="31"/>
      <c r="C7352" s="2"/>
      <c r="D7352" s="2"/>
      <c r="E7352" s="26"/>
    </row>
    <row r="7353" spans="1:5" x14ac:dyDescent="0.15">
      <c r="A7353" s="2"/>
      <c r="B7353" s="31"/>
      <c r="C7353" s="2"/>
      <c r="D7353" s="2"/>
      <c r="E7353" s="26"/>
    </row>
    <row r="7354" spans="1:5" x14ac:dyDescent="0.15">
      <c r="A7354" s="2"/>
      <c r="B7354" s="31"/>
      <c r="C7354" s="2"/>
      <c r="D7354" s="2"/>
      <c r="E7354" s="26"/>
    </row>
    <row r="7355" spans="1:5" x14ac:dyDescent="0.15">
      <c r="A7355" s="2"/>
      <c r="B7355" s="31"/>
      <c r="C7355" s="2"/>
      <c r="D7355" s="2"/>
      <c r="E7355" s="26"/>
    </row>
    <row r="7356" spans="1:5" x14ac:dyDescent="0.15">
      <c r="A7356" s="2"/>
      <c r="B7356" s="31"/>
      <c r="C7356" s="2"/>
      <c r="D7356" s="2"/>
      <c r="E7356" s="26"/>
    </row>
    <row r="7357" spans="1:5" x14ac:dyDescent="0.15">
      <c r="A7357" s="2"/>
      <c r="B7357" s="31"/>
      <c r="C7357" s="2"/>
      <c r="D7357" s="2"/>
      <c r="E7357" s="26"/>
    </row>
    <row r="7358" spans="1:5" x14ac:dyDescent="0.15">
      <c r="A7358" s="2"/>
      <c r="B7358" s="31"/>
      <c r="C7358" s="2"/>
      <c r="D7358" s="2"/>
      <c r="E7358" s="26"/>
    </row>
    <row r="7359" spans="1:5" x14ac:dyDescent="0.15">
      <c r="A7359" s="2"/>
      <c r="B7359" s="31"/>
      <c r="C7359" s="2"/>
      <c r="D7359" s="2"/>
      <c r="E7359" s="26"/>
    </row>
    <row r="7360" spans="1:5" x14ac:dyDescent="0.15">
      <c r="A7360" s="2"/>
      <c r="B7360" s="31"/>
      <c r="C7360" s="2"/>
      <c r="D7360" s="2"/>
      <c r="E7360" s="26"/>
    </row>
    <row r="7361" spans="1:5" x14ac:dyDescent="0.15">
      <c r="A7361" s="2"/>
      <c r="B7361" s="31"/>
      <c r="C7361" s="2"/>
      <c r="D7361" s="2"/>
      <c r="E7361" s="26"/>
    </row>
    <row r="7362" spans="1:5" x14ac:dyDescent="0.15">
      <c r="A7362" s="2"/>
      <c r="B7362" s="31"/>
      <c r="C7362" s="2"/>
      <c r="D7362" s="2"/>
      <c r="E7362" s="26"/>
    </row>
    <row r="7363" spans="1:5" x14ac:dyDescent="0.15">
      <c r="A7363" s="2"/>
      <c r="B7363" s="31"/>
      <c r="C7363" s="2"/>
      <c r="D7363" s="2"/>
      <c r="E7363" s="26"/>
    </row>
    <row r="7364" spans="1:5" x14ac:dyDescent="0.15">
      <c r="A7364" s="2"/>
      <c r="B7364" s="31"/>
      <c r="C7364" s="2"/>
      <c r="D7364" s="2"/>
      <c r="E7364" s="26"/>
    </row>
    <row r="7365" spans="1:5" x14ac:dyDescent="0.15">
      <c r="A7365" s="2"/>
      <c r="B7365" s="31"/>
      <c r="C7365" s="2"/>
      <c r="D7365" s="2"/>
      <c r="E7365" s="26"/>
    </row>
    <row r="7366" spans="1:5" x14ac:dyDescent="0.15">
      <c r="A7366" s="2"/>
      <c r="B7366" s="31"/>
      <c r="C7366" s="2"/>
      <c r="D7366" s="2"/>
      <c r="E7366" s="26"/>
    </row>
    <row r="7367" spans="1:5" x14ac:dyDescent="0.15">
      <c r="A7367" s="2"/>
      <c r="B7367" s="31"/>
      <c r="C7367" s="2"/>
      <c r="D7367" s="2"/>
      <c r="E7367" s="26"/>
    </row>
    <row r="7368" spans="1:5" x14ac:dyDescent="0.15">
      <c r="A7368" s="2"/>
      <c r="B7368" s="31"/>
      <c r="C7368" s="2"/>
      <c r="D7368" s="2"/>
      <c r="E7368" s="26"/>
    </row>
    <row r="7369" spans="1:5" x14ac:dyDescent="0.15">
      <c r="A7369" s="2"/>
      <c r="B7369" s="31"/>
      <c r="C7369" s="2"/>
      <c r="D7369" s="2"/>
      <c r="E7369" s="26"/>
    </row>
    <row r="7370" spans="1:5" x14ac:dyDescent="0.15">
      <c r="A7370" s="2"/>
      <c r="B7370" s="31"/>
      <c r="C7370" s="2"/>
      <c r="D7370" s="2"/>
      <c r="E7370" s="26"/>
    </row>
    <row r="7371" spans="1:5" x14ac:dyDescent="0.15">
      <c r="A7371" s="2"/>
      <c r="B7371" s="31"/>
      <c r="C7371" s="2"/>
      <c r="D7371" s="2"/>
      <c r="E7371" s="26"/>
    </row>
    <row r="7372" spans="1:5" x14ac:dyDescent="0.15">
      <c r="A7372" s="2"/>
      <c r="B7372" s="31"/>
      <c r="C7372" s="2"/>
      <c r="D7372" s="2"/>
      <c r="E7372" s="26"/>
    </row>
    <row r="7373" spans="1:5" x14ac:dyDescent="0.15">
      <c r="A7373" s="2"/>
      <c r="B7373" s="31"/>
      <c r="C7373" s="2"/>
      <c r="D7373" s="2"/>
      <c r="E7373" s="26"/>
    </row>
    <row r="7374" spans="1:5" x14ac:dyDescent="0.15">
      <c r="A7374" s="2"/>
      <c r="B7374" s="31"/>
      <c r="C7374" s="2"/>
      <c r="D7374" s="2"/>
      <c r="E7374" s="26"/>
    </row>
    <row r="7375" spans="1:5" x14ac:dyDescent="0.15">
      <c r="A7375" s="2"/>
      <c r="B7375" s="31"/>
      <c r="C7375" s="2"/>
      <c r="D7375" s="2"/>
      <c r="E7375" s="26"/>
    </row>
    <row r="7376" spans="1:5" x14ac:dyDescent="0.15">
      <c r="A7376" s="2"/>
      <c r="B7376" s="31"/>
      <c r="C7376" s="2"/>
      <c r="D7376" s="2"/>
      <c r="E7376" s="26"/>
    </row>
    <row r="7377" spans="1:5" x14ac:dyDescent="0.15">
      <c r="A7377" s="2"/>
      <c r="B7377" s="31"/>
      <c r="C7377" s="2"/>
      <c r="D7377" s="2"/>
      <c r="E7377" s="26"/>
    </row>
    <row r="7378" spans="1:5" x14ac:dyDescent="0.15">
      <c r="A7378" s="2"/>
      <c r="B7378" s="31"/>
      <c r="C7378" s="2"/>
      <c r="D7378" s="2"/>
      <c r="E7378" s="26"/>
    </row>
    <row r="7379" spans="1:5" x14ac:dyDescent="0.15">
      <c r="A7379" s="2"/>
      <c r="B7379" s="31"/>
      <c r="C7379" s="2"/>
      <c r="D7379" s="2"/>
      <c r="E7379" s="26"/>
    </row>
    <row r="7380" spans="1:5" x14ac:dyDescent="0.15">
      <c r="A7380" s="2"/>
      <c r="B7380" s="31"/>
      <c r="C7380" s="2"/>
      <c r="D7380" s="2"/>
      <c r="E7380" s="26"/>
    </row>
    <row r="7381" spans="1:5" x14ac:dyDescent="0.15">
      <c r="A7381" s="2"/>
      <c r="B7381" s="31"/>
      <c r="C7381" s="2"/>
      <c r="D7381" s="2"/>
      <c r="E7381" s="26"/>
    </row>
    <row r="7382" spans="1:5" x14ac:dyDescent="0.15">
      <c r="A7382" s="2"/>
      <c r="B7382" s="31"/>
      <c r="C7382" s="2"/>
      <c r="D7382" s="2"/>
      <c r="E7382" s="26"/>
    </row>
    <row r="7383" spans="1:5" x14ac:dyDescent="0.15">
      <c r="A7383" s="2"/>
      <c r="B7383" s="31"/>
      <c r="C7383" s="2"/>
      <c r="D7383" s="2"/>
      <c r="E7383" s="26"/>
    </row>
    <row r="7384" spans="1:5" x14ac:dyDescent="0.15">
      <c r="A7384" s="2"/>
      <c r="B7384" s="31"/>
      <c r="C7384" s="2"/>
      <c r="D7384" s="2"/>
      <c r="E7384" s="26"/>
    </row>
    <row r="7385" spans="1:5" x14ac:dyDescent="0.15">
      <c r="A7385" s="2"/>
      <c r="B7385" s="31"/>
      <c r="C7385" s="2"/>
      <c r="D7385" s="2"/>
      <c r="E7385" s="26"/>
    </row>
    <row r="7386" spans="1:5" x14ac:dyDescent="0.15">
      <c r="A7386" s="2"/>
      <c r="B7386" s="31"/>
      <c r="C7386" s="2"/>
      <c r="D7386" s="2"/>
      <c r="E7386" s="26"/>
    </row>
    <row r="7387" spans="1:5" x14ac:dyDescent="0.15">
      <c r="A7387" s="2"/>
      <c r="B7387" s="31"/>
      <c r="C7387" s="2"/>
      <c r="D7387" s="2"/>
      <c r="E7387" s="26"/>
    </row>
    <row r="7388" spans="1:5" x14ac:dyDescent="0.15">
      <c r="A7388" s="2"/>
      <c r="B7388" s="31"/>
      <c r="C7388" s="2"/>
      <c r="D7388" s="2"/>
      <c r="E7388" s="26"/>
    </row>
    <row r="7389" spans="1:5" x14ac:dyDescent="0.15">
      <c r="A7389" s="2"/>
      <c r="B7389" s="31"/>
      <c r="C7389" s="2"/>
      <c r="D7389" s="2"/>
      <c r="E7389" s="26"/>
    </row>
    <row r="7390" spans="1:5" x14ac:dyDescent="0.15">
      <c r="A7390" s="2"/>
      <c r="B7390" s="31"/>
      <c r="C7390" s="2"/>
      <c r="D7390" s="2"/>
      <c r="E7390" s="26"/>
    </row>
    <row r="7391" spans="1:5" x14ac:dyDescent="0.15">
      <c r="A7391" s="2"/>
      <c r="B7391" s="31"/>
      <c r="C7391" s="2"/>
      <c r="D7391" s="2"/>
      <c r="E7391" s="26"/>
    </row>
    <row r="7392" spans="1:5" x14ac:dyDescent="0.15">
      <c r="A7392" s="2"/>
      <c r="B7392" s="31"/>
      <c r="C7392" s="2"/>
      <c r="D7392" s="2"/>
      <c r="E7392" s="26"/>
    </row>
    <row r="7393" spans="1:5" x14ac:dyDescent="0.15">
      <c r="A7393" s="2"/>
      <c r="B7393" s="31"/>
      <c r="C7393" s="2"/>
      <c r="D7393" s="2"/>
      <c r="E7393" s="26"/>
    </row>
    <row r="7394" spans="1:5" x14ac:dyDescent="0.15">
      <c r="A7394" s="2"/>
      <c r="B7394" s="31"/>
      <c r="C7394" s="2"/>
      <c r="D7394" s="2"/>
      <c r="E7394" s="26"/>
    </row>
    <row r="7395" spans="1:5" x14ac:dyDescent="0.15">
      <c r="A7395" s="2"/>
      <c r="B7395" s="31"/>
      <c r="C7395" s="2"/>
      <c r="D7395" s="2"/>
      <c r="E7395" s="26"/>
    </row>
    <row r="7396" spans="1:5" x14ac:dyDescent="0.15">
      <c r="A7396" s="2"/>
      <c r="B7396" s="31"/>
      <c r="C7396" s="2"/>
      <c r="D7396" s="2"/>
      <c r="E7396" s="26"/>
    </row>
    <row r="7397" spans="1:5" x14ac:dyDescent="0.15">
      <c r="A7397" s="2"/>
      <c r="B7397" s="31"/>
      <c r="C7397" s="2"/>
      <c r="D7397" s="2"/>
      <c r="E7397" s="26"/>
    </row>
    <row r="7398" spans="1:5" x14ac:dyDescent="0.15">
      <c r="A7398" s="2"/>
      <c r="B7398" s="31"/>
      <c r="C7398" s="2"/>
      <c r="D7398" s="2"/>
      <c r="E7398" s="26"/>
    </row>
    <row r="7399" spans="1:5" x14ac:dyDescent="0.15">
      <c r="A7399" s="2"/>
      <c r="B7399" s="31"/>
      <c r="C7399" s="2"/>
      <c r="D7399" s="2"/>
      <c r="E7399" s="26"/>
    </row>
    <row r="7400" spans="1:5" x14ac:dyDescent="0.15">
      <c r="A7400" s="2"/>
      <c r="B7400" s="31"/>
      <c r="C7400" s="2"/>
      <c r="D7400" s="2"/>
      <c r="E7400" s="26"/>
    </row>
    <row r="7401" spans="1:5" x14ac:dyDescent="0.15">
      <c r="A7401" s="2"/>
      <c r="B7401" s="31"/>
      <c r="C7401" s="2"/>
      <c r="D7401" s="2"/>
      <c r="E7401" s="26"/>
    </row>
    <row r="7402" spans="1:5" x14ac:dyDescent="0.15">
      <c r="A7402" s="2"/>
      <c r="B7402" s="31"/>
      <c r="C7402" s="2"/>
      <c r="D7402" s="2"/>
      <c r="E7402" s="26"/>
    </row>
    <row r="7403" spans="1:5" x14ac:dyDescent="0.15">
      <c r="A7403" s="2"/>
      <c r="B7403" s="31"/>
      <c r="C7403" s="2"/>
      <c r="D7403" s="2"/>
      <c r="E7403" s="26"/>
    </row>
    <row r="7404" spans="1:5" x14ac:dyDescent="0.15">
      <c r="A7404" s="2"/>
      <c r="B7404" s="31"/>
      <c r="C7404" s="2"/>
      <c r="D7404" s="2"/>
      <c r="E7404" s="26"/>
    </row>
    <row r="7405" spans="1:5" x14ac:dyDescent="0.15">
      <c r="A7405" s="2"/>
      <c r="B7405" s="31"/>
      <c r="C7405" s="2"/>
      <c r="D7405" s="2"/>
      <c r="E7405" s="26"/>
    </row>
    <row r="7406" spans="1:5" x14ac:dyDescent="0.15">
      <c r="A7406" s="2"/>
      <c r="B7406" s="31"/>
      <c r="C7406" s="2"/>
      <c r="D7406" s="2"/>
      <c r="E7406" s="26"/>
    </row>
    <row r="7407" spans="1:5" x14ac:dyDescent="0.15">
      <c r="A7407" s="2"/>
      <c r="B7407" s="31"/>
      <c r="C7407" s="2"/>
      <c r="D7407" s="2"/>
      <c r="E7407" s="26"/>
    </row>
    <row r="7408" spans="1:5" x14ac:dyDescent="0.15">
      <c r="A7408" s="2"/>
      <c r="B7408" s="31"/>
      <c r="C7408" s="2"/>
      <c r="D7408" s="2"/>
      <c r="E7408" s="26"/>
    </row>
    <row r="7409" spans="1:5" x14ac:dyDescent="0.15">
      <c r="A7409" s="2"/>
      <c r="B7409" s="31"/>
      <c r="C7409" s="2"/>
      <c r="D7409" s="2"/>
      <c r="E7409" s="26"/>
    </row>
    <row r="7410" spans="1:5" x14ac:dyDescent="0.15">
      <c r="A7410" s="2"/>
      <c r="B7410" s="31"/>
      <c r="C7410" s="2"/>
      <c r="D7410" s="2"/>
      <c r="E7410" s="26"/>
    </row>
    <row r="7411" spans="1:5" x14ac:dyDescent="0.15">
      <c r="A7411" s="2"/>
      <c r="B7411" s="31"/>
      <c r="C7411" s="2"/>
      <c r="D7411" s="2"/>
      <c r="E7411" s="26"/>
    </row>
    <row r="7412" spans="1:5" x14ac:dyDescent="0.15">
      <c r="A7412" s="2"/>
      <c r="B7412" s="31"/>
      <c r="C7412" s="2"/>
      <c r="D7412" s="2"/>
      <c r="E7412" s="26"/>
    </row>
    <row r="7413" spans="1:5" x14ac:dyDescent="0.15">
      <c r="A7413" s="2"/>
      <c r="B7413" s="31"/>
      <c r="C7413" s="2"/>
      <c r="D7413" s="2"/>
      <c r="E7413" s="26"/>
    </row>
    <row r="7414" spans="1:5" x14ac:dyDescent="0.15">
      <c r="A7414" s="2"/>
      <c r="B7414" s="31"/>
      <c r="C7414" s="2"/>
      <c r="D7414" s="2"/>
      <c r="E7414" s="26"/>
    </row>
    <row r="7415" spans="1:5" x14ac:dyDescent="0.15">
      <c r="A7415" s="2"/>
      <c r="B7415" s="31"/>
      <c r="C7415" s="2"/>
      <c r="D7415" s="2"/>
      <c r="E7415" s="26"/>
    </row>
    <row r="7416" spans="1:5" x14ac:dyDescent="0.15">
      <c r="A7416" s="2"/>
      <c r="B7416" s="31"/>
      <c r="C7416" s="2"/>
      <c r="D7416" s="2"/>
      <c r="E7416" s="26"/>
    </row>
    <row r="7417" spans="1:5" x14ac:dyDescent="0.15">
      <c r="A7417" s="2"/>
      <c r="B7417" s="31"/>
      <c r="C7417" s="2"/>
      <c r="D7417" s="2"/>
      <c r="E7417" s="26"/>
    </row>
    <row r="7418" spans="1:5" x14ac:dyDescent="0.15">
      <c r="A7418" s="2"/>
      <c r="B7418" s="31"/>
      <c r="C7418" s="2"/>
      <c r="D7418" s="2"/>
      <c r="E7418" s="26"/>
    </row>
    <row r="7419" spans="1:5" x14ac:dyDescent="0.15">
      <c r="A7419" s="2"/>
      <c r="B7419" s="31"/>
      <c r="C7419" s="2"/>
      <c r="D7419" s="2"/>
      <c r="E7419" s="26"/>
    </row>
    <row r="7420" spans="1:5" x14ac:dyDescent="0.15">
      <c r="A7420" s="2"/>
      <c r="B7420" s="31"/>
      <c r="C7420" s="2"/>
      <c r="D7420" s="2"/>
      <c r="E7420" s="26"/>
    </row>
    <row r="7421" spans="1:5" x14ac:dyDescent="0.15">
      <c r="A7421" s="2"/>
      <c r="B7421" s="31"/>
      <c r="C7421" s="2"/>
      <c r="D7421" s="2"/>
      <c r="E7421" s="26"/>
    </row>
    <row r="7422" spans="1:5" x14ac:dyDescent="0.15">
      <c r="A7422" s="2"/>
      <c r="B7422" s="31"/>
      <c r="C7422" s="2"/>
      <c r="D7422" s="2"/>
      <c r="E7422" s="26"/>
    </row>
    <row r="7423" spans="1:5" x14ac:dyDescent="0.15">
      <c r="A7423" s="2"/>
      <c r="B7423" s="31"/>
      <c r="C7423" s="2"/>
      <c r="D7423" s="2"/>
      <c r="E7423" s="26"/>
    </row>
    <row r="7424" spans="1:5" x14ac:dyDescent="0.15">
      <c r="A7424" s="2"/>
      <c r="B7424" s="31"/>
      <c r="C7424" s="2"/>
      <c r="D7424" s="2"/>
      <c r="E7424" s="26"/>
    </row>
    <row r="7425" spans="1:5" x14ac:dyDescent="0.15">
      <c r="A7425" s="2"/>
      <c r="B7425" s="31"/>
      <c r="C7425" s="2"/>
      <c r="D7425" s="2"/>
      <c r="E7425" s="26"/>
    </row>
    <row r="7426" spans="1:5" x14ac:dyDescent="0.15">
      <c r="A7426" s="2"/>
      <c r="B7426" s="31"/>
      <c r="C7426" s="2"/>
      <c r="D7426" s="2"/>
      <c r="E7426" s="26"/>
    </row>
    <row r="7427" spans="1:5" x14ac:dyDescent="0.15">
      <c r="A7427" s="2"/>
      <c r="B7427" s="31"/>
      <c r="C7427" s="2"/>
      <c r="D7427" s="2"/>
      <c r="E7427" s="26"/>
    </row>
    <row r="7428" spans="1:5" x14ac:dyDescent="0.15">
      <c r="A7428" s="2"/>
      <c r="B7428" s="31"/>
      <c r="C7428" s="2"/>
      <c r="D7428" s="2"/>
      <c r="E7428" s="26"/>
    </row>
    <row r="7429" spans="1:5" x14ac:dyDescent="0.15">
      <c r="A7429" s="2"/>
      <c r="B7429" s="31"/>
      <c r="C7429" s="2"/>
      <c r="D7429" s="2"/>
      <c r="E7429" s="26"/>
    </row>
    <row r="7430" spans="1:5" x14ac:dyDescent="0.15">
      <c r="A7430" s="2"/>
      <c r="B7430" s="31"/>
      <c r="C7430" s="2"/>
      <c r="D7430" s="2"/>
      <c r="E7430" s="26"/>
    </row>
    <row r="7431" spans="1:5" x14ac:dyDescent="0.15">
      <c r="A7431" s="2"/>
      <c r="B7431" s="31"/>
      <c r="C7431" s="2"/>
      <c r="D7431" s="2"/>
      <c r="E7431" s="26"/>
    </row>
    <row r="7432" spans="1:5" x14ac:dyDescent="0.15">
      <c r="A7432" s="2"/>
      <c r="B7432" s="31"/>
      <c r="C7432" s="2"/>
      <c r="D7432" s="2"/>
      <c r="E7432" s="26"/>
    </row>
    <row r="7433" spans="1:5" x14ac:dyDescent="0.15">
      <c r="A7433" s="2"/>
      <c r="B7433" s="31"/>
      <c r="C7433" s="2"/>
      <c r="D7433" s="2"/>
      <c r="E7433" s="26"/>
    </row>
    <row r="7434" spans="1:5" x14ac:dyDescent="0.15">
      <c r="A7434" s="2"/>
      <c r="B7434" s="31"/>
      <c r="C7434" s="2"/>
      <c r="D7434" s="2"/>
      <c r="E7434" s="26"/>
    </row>
    <row r="7435" spans="1:5" x14ac:dyDescent="0.15">
      <c r="A7435" s="2"/>
      <c r="B7435" s="31"/>
      <c r="C7435" s="2"/>
      <c r="D7435" s="2"/>
      <c r="E7435" s="26"/>
    </row>
    <row r="7436" spans="1:5" x14ac:dyDescent="0.15">
      <c r="A7436" s="2"/>
      <c r="B7436" s="31"/>
      <c r="C7436" s="2"/>
      <c r="D7436" s="2"/>
      <c r="E7436" s="26"/>
    </row>
    <row r="7437" spans="1:5" x14ac:dyDescent="0.15">
      <c r="A7437" s="2"/>
      <c r="B7437" s="31"/>
      <c r="C7437" s="2"/>
      <c r="D7437" s="2"/>
      <c r="E7437" s="26"/>
    </row>
    <row r="7438" spans="1:5" x14ac:dyDescent="0.15">
      <c r="A7438" s="2"/>
      <c r="B7438" s="31"/>
      <c r="C7438" s="2"/>
      <c r="D7438" s="2"/>
      <c r="E7438" s="26"/>
    </row>
    <row r="7439" spans="1:5" x14ac:dyDescent="0.15">
      <c r="A7439" s="2"/>
      <c r="B7439" s="31"/>
      <c r="C7439" s="2"/>
      <c r="D7439" s="2"/>
      <c r="E7439" s="26"/>
    </row>
    <row r="7440" spans="1:5" x14ac:dyDescent="0.15">
      <c r="A7440" s="2"/>
      <c r="B7440" s="31"/>
      <c r="C7440" s="2"/>
      <c r="D7440" s="2"/>
      <c r="E7440" s="26"/>
    </row>
    <row r="7441" spans="1:5" x14ac:dyDescent="0.15">
      <c r="A7441" s="2"/>
      <c r="B7441" s="31"/>
      <c r="C7441" s="2"/>
      <c r="D7441" s="2"/>
      <c r="E7441" s="26"/>
    </row>
    <row r="7442" spans="1:5" x14ac:dyDescent="0.15">
      <c r="A7442" s="2"/>
      <c r="B7442" s="31"/>
      <c r="C7442" s="2"/>
      <c r="D7442" s="2"/>
      <c r="E7442" s="26"/>
    </row>
    <row r="7443" spans="1:5" x14ac:dyDescent="0.15">
      <c r="A7443" s="2"/>
      <c r="B7443" s="31"/>
      <c r="C7443" s="2"/>
      <c r="D7443" s="2"/>
      <c r="E7443" s="26"/>
    </row>
    <row r="7444" spans="1:5" x14ac:dyDescent="0.15">
      <c r="A7444" s="2"/>
      <c r="B7444" s="31"/>
      <c r="C7444" s="2"/>
      <c r="D7444" s="2"/>
      <c r="E7444" s="26"/>
    </row>
    <row r="7445" spans="1:5" x14ac:dyDescent="0.15">
      <c r="A7445" s="2"/>
      <c r="B7445" s="31"/>
      <c r="C7445" s="2"/>
      <c r="D7445" s="2"/>
      <c r="E7445" s="26"/>
    </row>
    <row r="7446" spans="1:5" x14ac:dyDescent="0.15">
      <c r="A7446" s="2"/>
      <c r="B7446" s="31"/>
      <c r="C7446" s="2"/>
      <c r="D7446" s="2"/>
      <c r="E7446" s="26"/>
    </row>
    <row r="7447" spans="1:5" x14ac:dyDescent="0.15">
      <c r="A7447" s="2"/>
      <c r="B7447" s="31"/>
      <c r="C7447" s="2"/>
      <c r="D7447" s="2"/>
      <c r="E7447" s="26"/>
    </row>
    <row r="7448" spans="1:5" x14ac:dyDescent="0.15">
      <c r="A7448" s="2"/>
      <c r="B7448" s="31"/>
      <c r="C7448" s="2"/>
      <c r="D7448" s="2"/>
      <c r="E7448" s="26"/>
    </row>
    <row r="7449" spans="1:5" x14ac:dyDescent="0.15">
      <c r="A7449" s="2"/>
      <c r="B7449" s="31"/>
      <c r="C7449" s="2"/>
      <c r="D7449" s="2"/>
      <c r="E7449" s="26"/>
    </row>
    <row r="7450" spans="1:5" x14ac:dyDescent="0.15">
      <c r="A7450" s="2"/>
      <c r="B7450" s="31"/>
      <c r="C7450" s="2"/>
      <c r="D7450" s="2"/>
      <c r="E7450" s="26"/>
    </row>
    <row r="7451" spans="1:5" x14ac:dyDescent="0.15">
      <c r="A7451" s="2"/>
      <c r="B7451" s="31"/>
      <c r="C7451" s="2"/>
      <c r="D7451" s="2"/>
      <c r="E7451" s="26"/>
    </row>
    <row r="7452" spans="1:5" x14ac:dyDescent="0.15">
      <c r="A7452" s="2"/>
      <c r="B7452" s="31"/>
      <c r="C7452" s="2"/>
      <c r="D7452" s="2"/>
      <c r="E7452" s="26"/>
    </row>
    <row r="7453" spans="1:5" x14ac:dyDescent="0.15">
      <c r="A7453" s="2"/>
      <c r="B7453" s="31"/>
      <c r="C7453" s="2"/>
      <c r="D7453" s="2"/>
      <c r="E7453" s="26"/>
    </row>
    <row r="7454" spans="1:5" x14ac:dyDescent="0.15">
      <c r="A7454" s="2"/>
      <c r="B7454" s="31"/>
      <c r="C7454" s="2"/>
      <c r="D7454" s="2"/>
      <c r="E7454" s="26"/>
    </row>
    <row r="7455" spans="1:5" x14ac:dyDescent="0.15">
      <c r="A7455" s="2"/>
      <c r="B7455" s="31"/>
      <c r="C7455" s="2"/>
      <c r="D7455" s="2"/>
      <c r="E7455" s="26"/>
    </row>
    <row r="7456" spans="1:5" x14ac:dyDescent="0.15">
      <c r="A7456" s="2"/>
      <c r="B7456" s="31"/>
      <c r="C7456" s="2"/>
      <c r="D7456" s="2"/>
      <c r="E7456" s="26"/>
    </row>
    <row r="7457" spans="1:5" x14ac:dyDescent="0.15">
      <c r="A7457" s="2"/>
      <c r="B7457" s="31"/>
      <c r="C7457" s="2"/>
      <c r="D7457" s="2"/>
      <c r="E7457" s="26"/>
    </row>
    <row r="7458" spans="1:5" x14ac:dyDescent="0.15">
      <c r="A7458" s="2"/>
      <c r="B7458" s="31"/>
      <c r="C7458" s="2"/>
      <c r="D7458" s="2"/>
      <c r="E7458" s="26"/>
    </row>
    <row r="7459" spans="1:5" x14ac:dyDescent="0.15">
      <c r="A7459" s="2"/>
      <c r="B7459" s="31"/>
      <c r="C7459" s="2"/>
      <c r="D7459" s="2"/>
      <c r="E7459" s="26"/>
    </row>
    <row r="7460" spans="1:5" x14ac:dyDescent="0.15">
      <c r="A7460" s="2"/>
      <c r="B7460" s="31"/>
      <c r="C7460" s="2"/>
      <c r="D7460" s="2"/>
      <c r="E7460" s="26"/>
    </row>
    <row r="7461" spans="1:5" x14ac:dyDescent="0.15">
      <c r="A7461" s="2"/>
      <c r="B7461" s="31"/>
      <c r="C7461" s="2"/>
      <c r="D7461" s="2"/>
      <c r="E7461" s="26"/>
    </row>
    <row r="7462" spans="1:5" x14ac:dyDescent="0.15">
      <c r="A7462" s="2"/>
      <c r="B7462" s="31"/>
      <c r="C7462" s="2"/>
      <c r="D7462" s="2"/>
      <c r="E7462" s="26"/>
    </row>
    <row r="7463" spans="1:5" x14ac:dyDescent="0.15">
      <c r="A7463" s="2"/>
      <c r="B7463" s="31"/>
      <c r="C7463" s="2"/>
      <c r="D7463" s="2"/>
      <c r="E7463" s="26"/>
    </row>
    <row r="7464" spans="1:5" x14ac:dyDescent="0.15">
      <c r="A7464" s="2"/>
      <c r="B7464" s="31"/>
      <c r="C7464" s="2"/>
      <c r="D7464" s="2"/>
      <c r="E7464" s="26"/>
    </row>
    <row r="7465" spans="1:5" x14ac:dyDescent="0.15">
      <c r="A7465" s="2"/>
      <c r="B7465" s="31"/>
      <c r="C7465" s="2"/>
      <c r="D7465" s="2"/>
      <c r="E7465" s="26"/>
    </row>
    <row r="7466" spans="1:5" x14ac:dyDescent="0.15">
      <c r="A7466" s="2"/>
      <c r="B7466" s="31"/>
      <c r="C7466" s="2"/>
      <c r="D7466" s="2"/>
      <c r="E7466" s="26"/>
    </row>
    <row r="7467" spans="1:5" x14ac:dyDescent="0.15">
      <c r="A7467" s="2"/>
      <c r="B7467" s="31"/>
      <c r="C7467" s="2"/>
      <c r="D7467" s="2"/>
      <c r="E7467" s="26"/>
    </row>
    <row r="7468" spans="1:5" x14ac:dyDescent="0.15">
      <c r="A7468" s="2"/>
      <c r="B7468" s="31"/>
      <c r="C7468" s="2"/>
      <c r="D7468" s="2"/>
      <c r="E7468" s="26"/>
    </row>
    <row r="7469" spans="1:5" x14ac:dyDescent="0.15">
      <c r="A7469" s="2"/>
      <c r="B7469" s="31"/>
      <c r="C7469" s="2"/>
      <c r="D7469" s="2"/>
      <c r="E7469" s="26"/>
    </row>
    <row r="7470" spans="1:5" x14ac:dyDescent="0.15">
      <c r="A7470" s="2"/>
      <c r="B7470" s="31"/>
      <c r="C7470" s="2"/>
      <c r="D7470" s="2"/>
      <c r="E7470" s="26"/>
    </row>
    <row r="7471" spans="1:5" x14ac:dyDescent="0.15">
      <c r="A7471" s="2"/>
      <c r="B7471" s="31"/>
      <c r="C7471" s="2"/>
      <c r="D7471" s="2"/>
      <c r="E7471" s="26"/>
    </row>
    <row r="7472" spans="1:5" x14ac:dyDescent="0.15">
      <c r="A7472" s="2"/>
      <c r="B7472" s="31"/>
      <c r="C7472" s="2"/>
      <c r="D7472" s="2"/>
      <c r="E7472" s="26"/>
    </row>
    <row r="7473" spans="1:5" x14ac:dyDescent="0.15">
      <c r="A7473" s="2"/>
      <c r="B7473" s="31"/>
      <c r="C7473" s="2"/>
      <c r="D7473" s="2"/>
      <c r="E7473" s="26"/>
    </row>
    <row r="7474" spans="1:5" x14ac:dyDescent="0.15">
      <c r="A7474" s="2"/>
      <c r="B7474" s="31"/>
      <c r="C7474" s="2"/>
      <c r="D7474" s="2"/>
      <c r="E7474" s="26"/>
    </row>
    <row r="7475" spans="1:5" x14ac:dyDescent="0.15">
      <c r="A7475" s="2"/>
      <c r="B7475" s="31"/>
      <c r="C7475" s="2"/>
      <c r="D7475" s="2"/>
      <c r="E7475" s="26"/>
    </row>
    <row r="7476" spans="1:5" x14ac:dyDescent="0.15">
      <c r="A7476" s="2"/>
      <c r="B7476" s="31"/>
      <c r="C7476" s="2"/>
      <c r="D7476" s="2"/>
      <c r="E7476" s="26"/>
    </row>
    <row r="7477" spans="1:5" x14ac:dyDescent="0.15">
      <c r="A7477" s="2"/>
      <c r="B7477" s="31"/>
      <c r="C7477" s="2"/>
      <c r="D7477" s="2"/>
      <c r="E7477" s="26"/>
    </row>
    <row r="7478" spans="1:5" x14ac:dyDescent="0.15">
      <c r="A7478" s="2"/>
      <c r="B7478" s="31"/>
      <c r="C7478" s="2"/>
      <c r="D7478" s="2"/>
      <c r="E7478" s="26"/>
    </row>
    <row r="7479" spans="1:5" x14ac:dyDescent="0.15">
      <c r="A7479" s="2"/>
      <c r="B7479" s="31"/>
      <c r="C7479" s="2"/>
      <c r="D7479" s="2"/>
      <c r="E7479" s="26"/>
    </row>
    <row r="7480" spans="1:5" x14ac:dyDescent="0.15">
      <c r="A7480" s="2"/>
      <c r="B7480" s="31"/>
      <c r="C7480" s="2"/>
      <c r="D7480" s="2"/>
      <c r="E7480" s="26"/>
    </row>
    <row r="7481" spans="1:5" x14ac:dyDescent="0.15">
      <c r="A7481" s="2"/>
      <c r="B7481" s="31"/>
      <c r="C7481" s="2"/>
      <c r="D7481" s="2"/>
      <c r="E7481" s="26"/>
    </row>
    <row r="7482" spans="1:5" x14ac:dyDescent="0.15">
      <c r="A7482" s="2"/>
      <c r="B7482" s="31"/>
      <c r="C7482" s="2"/>
      <c r="D7482" s="2"/>
      <c r="E7482" s="26"/>
    </row>
    <row r="7483" spans="1:5" x14ac:dyDescent="0.15">
      <c r="A7483" s="2"/>
      <c r="B7483" s="31"/>
      <c r="C7483" s="2"/>
      <c r="D7483" s="2"/>
      <c r="E7483" s="26"/>
    </row>
    <row r="7484" spans="1:5" x14ac:dyDescent="0.15">
      <c r="A7484" s="2"/>
      <c r="B7484" s="31"/>
      <c r="C7484" s="2"/>
      <c r="D7484" s="2"/>
      <c r="E7484" s="26"/>
    </row>
    <row r="7485" spans="1:5" x14ac:dyDescent="0.15">
      <c r="A7485" s="2"/>
      <c r="B7485" s="31"/>
      <c r="C7485" s="2"/>
      <c r="D7485" s="2"/>
      <c r="E7485" s="26"/>
    </row>
    <row r="7486" spans="1:5" x14ac:dyDescent="0.15">
      <c r="A7486" s="2"/>
      <c r="B7486" s="31"/>
      <c r="C7486" s="2"/>
      <c r="D7486" s="2"/>
      <c r="E7486" s="26"/>
    </row>
    <row r="7487" spans="1:5" x14ac:dyDescent="0.15">
      <c r="A7487" s="2"/>
      <c r="B7487" s="31"/>
      <c r="C7487" s="2"/>
      <c r="D7487" s="2"/>
      <c r="E7487" s="26"/>
    </row>
    <row r="7488" spans="1:5" x14ac:dyDescent="0.15">
      <c r="A7488" s="2"/>
      <c r="B7488" s="31"/>
      <c r="C7488" s="2"/>
      <c r="D7488" s="2"/>
      <c r="E7488" s="26"/>
    </row>
    <row r="7489" spans="1:5" x14ac:dyDescent="0.15">
      <c r="A7489" s="2"/>
      <c r="B7489" s="31"/>
      <c r="C7489" s="2"/>
      <c r="D7489" s="2"/>
      <c r="E7489" s="26"/>
    </row>
    <row r="7490" spans="1:5" x14ac:dyDescent="0.15">
      <c r="A7490" s="2"/>
      <c r="B7490" s="31"/>
      <c r="C7490" s="2"/>
      <c r="D7490" s="2"/>
      <c r="E7490" s="26"/>
    </row>
    <row r="7491" spans="1:5" x14ac:dyDescent="0.15">
      <c r="A7491" s="2"/>
      <c r="B7491" s="31"/>
      <c r="C7491" s="2"/>
      <c r="D7491" s="2"/>
      <c r="E7491" s="26"/>
    </row>
    <row r="7492" spans="1:5" x14ac:dyDescent="0.15">
      <c r="A7492" s="2"/>
      <c r="B7492" s="31"/>
      <c r="C7492" s="2"/>
      <c r="D7492" s="2"/>
      <c r="E7492" s="26"/>
    </row>
    <row r="7493" spans="1:5" x14ac:dyDescent="0.15">
      <c r="A7493" s="2"/>
      <c r="B7493" s="31"/>
      <c r="C7493" s="2"/>
      <c r="D7493" s="2"/>
      <c r="E7493" s="26"/>
    </row>
    <row r="7494" spans="1:5" x14ac:dyDescent="0.15">
      <c r="A7494" s="2"/>
      <c r="B7494" s="31"/>
      <c r="C7494" s="2"/>
      <c r="D7494" s="2"/>
      <c r="E7494" s="26"/>
    </row>
    <row r="7495" spans="1:5" x14ac:dyDescent="0.15">
      <c r="A7495" s="2"/>
      <c r="B7495" s="31"/>
      <c r="C7495" s="2"/>
      <c r="D7495" s="2"/>
      <c r="E7495" s="26"/>
    </row>
    <row r="7496" spans="1:5" x14ac:dyDescent="0.15">
      <c r="A7496" s="2"/>
      <c r="B7496" s="31"/>
      <c r="C7496" s="2"/>
      <c r="D7496" s="2"/>
      <c r="E7496" s="26"/>
    </row>
    <row r="7497" spans="1:5" x14ac:dyDescent="0.15">
      <c r="A7497" s="2"/>
      <c r="B7497" s="31"/>
      <c r="C7497" s="2"/>
      <c r="D7497" s="2"/>
      <c r="E7497" s="26"/>
    </row>
    <row r="7498" spans="1:5" x14ac:dyDescent="0.15">
      <c r="A7498" s="2"/>
      <c r="B7498" s="31"/>
      <c r="C7498" s="2"/>
      <c r="D7498" s="2"/>
      <c r="E7498" s="26"/>
    </row>
    <row r="7499" spans="1:5" x14ac:dyDescent="0.15">
      <c r="A7499" s="2"/>
      <c r="B7499" s="31"/>
      <c r="C7499" s="2"/>
      <c r="D7499" s="2"/>
      <c r="E7499" s="26"/>
    </row>
    <row r="7500" spans="1:5" x14ac:dyDescent="0.15">
      <c r="A7500" s="2"/>
      <c r="B7500" s="31"/>
      <c r="C7500" s="2"/>
      <c r="D7500" s="2"/>
      <c r="E7500" s="26"/>
    </row>
    <row r="7501" spans="1:5" x14ac:dyDescent="0.15">
      <c r="A7501" s="2"/>
      <c r="B7501" s="31"/>
      <c r="C7501" s="2"/>
      <c r="D7501" s="2"/>
      <c r="E7501" s="26"/>
    </row>
    <row r="7502" spans="1:5" x14ac:dyDescent="0.15">
      <c r="A7502" s="2"/>
      <c r="B7502" s="31"/>
      <c r="C7502" s="2"/>
      <c r="D7502" s="2"/>
      <c r="E7502" s="26"/>
    </row>
    <row r="7503" spans="1:5" x14ac:dyDescent="0.15">
      <c r="A7503" s="2"/>
      <c r="B7503" s="31"/>
      <c r="C7503" s="2"/>
      <c r="D7503" s="2"/>
      <c r="E7503" s="26"/>
    </row>
    <row r="7504" spans="1:5" x14ac:dyDescent="0.15">
      <c r="A7504" s="2"/>
      <c r="B7504" s="31"/>
      <c r="C7504" s="2"/>
      <c r="D7504" s="2"/>
      <c r="E7504" s="26"/>
    </row>
    <row r="7505" spans="1:5" x14ac:dyDescent="0.15">
      <c r="A7505" s="2"/>
      <c r="B7505" s="31"/>
      <c r="C7505" s="2"/>
      <c r="D7505" s="2"/>
      <c r="E7505" s="26"/>
    </row>
    <row r="7506" spans="1:5" x14ac:dyDescent="0.15">
      <c r="A7506" s="2"/>
      <c r="B7506" s="31"/>
      <c r="C7506" s="2"/>
      <c r="D7506" s="2"/>
      <c r="E7506" s="26"/>
    </row>
    <row r="7507" spans="1:5" x14ac:dyDescent="0.15">
      <c r="A7507" s="2"/>
      <c r="B7507" s="31"/>
      <c r="C7507" s="2"/>
      <c r="D7507" s="2"/>
      <c r="E7507" s="26"/>
    </row>
    <row r="7508" spans="1:5" x14ac:dyDescent="0.15">
      <c r="A7508" s="2"/>
      <c r="B7508" s="31"/>
      <c r="C7508" s="2"/>
      <c r="D7508" s="2"/>
      <c r="E7508" s="26"/>
    </row>
    <row r="7509" spans="1:5" x14ac:dyDescent="0.15">
      <c r="A7509" s="2"/>
      <c r="B7509" s="31"/>
      <c r="C7509" s="2"/>
      <c r="D7509" s="2"/>
      <c r="E7509" s="26"/>
    </row>
    <row r="7510" spans="1:5" x14ac:dyDescent="0.15">
      <c r="A7510" s="2"/>
      <c r="B7510" s="31"/>
      <c r="C7510" s="2"/>
      <c r="D7510" s="2"/>
      <c r="E7510" s="26"/>
    </row>
    <row r="7511" spans="1:5" x14ac:dyDescent="0.15">
      <c r="A7511" s="2"/>
      <c r="B7511" s="31"/>
      <c r="C7511" s="2"/>
      <c r="D7511" s="2"/>
      <c r="E7511" s="26"/>
    </row>
    <row r="7512" spans="1:5" x14ac:dyDescent="0.15">
      <c r="A7512" s="2"/>
      <c r="B7512" s="31"/>
      <c r="C7512" s="2"/>
      <c r="D7512" s="2"/>
      <c r="E7512" s="26"/>
    </row>
    <row r="7513" spans="1:5" x14ac:dyDescent="0.15">
      <c r="A7513" s="2"/>
      <c r="B7513" s="31"/>
      <c r="C7513" s="2"/>
      <c r="D7513" s="2"/>
      <c r="E7513" s="26"/>
    </row>
    <row r="7514" spans="1:5" x14ac:dyDescent="0.15">
      <c r="A7514" s="2"/>
      <c r="B7514" s="31"/>
      <c r="C7514" s="2"/>
      <c r="D7514" s="2"/>
      <c r="E7514" s="26"/>
    </row>
    <row r="7515" spans="1:5" x14ac:dyDescent="0.15">
      <c r="A7515" s="2"/>
      <c r="B7515" s="31"/>
      <c r="C7515" s="2"/>
      <c r="D7515" s="2"/>
      <c r="E7515" s="26"/>
    </row>
    <row r="7516" spans="1:5" x14ac:dyDescent="0.15">
      <c r="A7516" s="2"/>
      <c r="B7516" s="31"/>
      <c r="C7516" s="2"/>
      <c r="D7516" s="2"/>
      <c r="E7516" s="26"/>
    </row>
    <row r="7517" spans="1:5" x14ac:dyDescent="0.15">
      <c r="A7517" s="2"/>
      <c r="B7517" s="31"/>
      <c r="C7517" s="2"/>
      <c r="D7517" s="2"/>
      <c r="E7517" s="26"/>
    </row>
    <row r="7518" spans="1:5" x14ac:dyDescent="0.15">
      <c r="A7518" s="2"/>
      <c r="B7518" s="31"/>
      <c r="C7518" s="2"/>
      <c r="D7518" s="2"/>
      <c r="E7518" s="26"/>
    </row>
    <row r="7519" spans="1:5" x14ac:dyDescent="0.15">
      <c r="A7519" s="2"/>
      <c r="B7519" s="31"/>
      <c r="C7519" s="2"/>
      <c r="D7519" s="2"/>
      <c r="E7519" s="26"/>
    </row>
    <row r="7520" spans="1:5" x14ac:dyDescent="0.15">
      <c r="A7520" s="2"/>
      <c r="B7520" s="31"/>
      <c r="C7520" s="2"/>
      <c r="D7520" s="2"/>
      <c r="E7520" s="26"/>
    </row>
    <row r="7521" spans="1:5" x14ac:dyDescent="0.15">
      <c r="A7521" s="2"/>
      <c r="B7521" s="31"/>
      <c r="C7521" s="2"/>
      <c r="D7521" s="2"/>
      <c r="E7521" s="26"/>
    </row>
    <row r="7522" spans="1:5" x14ac:dyDescent="0.15">
      <c r="A7522" s="2"/>
      <c r="B7522" s="31"/>
      <c r="C7522" s="2"/>
      <c r="D7522" s="2"/>
      <c r="E7522" s="26"/>
    </row>
    <row r="7523" spans="1:5" x14ac:dyDescent="0.15">
      <c r="A7523" s="2"/>
      <c r="B7523" s="31"/>
      <c r="C7523" s="2"/>
      <c r="D7523" s="2"/>
      <c r="E7523" s="26"/>
    </row>
    <row r="7524" spans="1:5" x14ac:dyDescent="0.15">
      <c r="A7524" s="2"/>
      <c r="B7524" s="31"/>
      <c r="C7524" s="2"/>
      <c r="D7524" s="2"/>
      <c r="E7524" s="26"/>
    </row>
    <row r="7525" spans="1:5" x14ac:dyDescent="0.15">
      <c r="A7525" s="2"/>
      <c r="B7525" s="31"/>
      <c r="C7525" s="2"/>
      <c r="D7525" s="2"/>
      <c r="E7525" s="26"/>
    </row>
    <row r="7526" spans="1:5" x14ac:dyDescent="0.15">
      <c r="A7526" s="2"/>
      <c r="B7526" s="31"/>
      <c r="C7526" s="2"/>
      <c r="D7526" s="2"/>
      <c r="E7526" s="26"/>
    </row>
    <row r="7527" spans="1:5" x14ac:dyDescent="0.15">
      <c r="A7527" s="2"/>
      <c r="B7527" s="31"/>
      <c r="C7527" s="2"/>
      <c r="D7527" s="2"/>
      <c r="E7527" s="26"/>
    </row>
    <row r="7528" spans="1:5" x14ac:dyDescent="0.15">
      <c r="A7528" s="2"/>
      <c r="B7528" s="31"/>
      <c r="C7528" s="2"/>
      <c r="D7528" s="2"/>
      <c r="E7528" s="26"/>
    </row>
    <row r="7529" spans="1:5" x14ac:dyDescent="0.15">
      <c r="A7529" s="2"/>
      <c r="B7529" s="31"/>
      <c r="C7529" s="2"/>
      <c r="D7529" s="2"/>
      <c r="E7529" s="26"/>
    </row>
    <row r="7530" spans="1:5" x14ac:dyDescent="0.15">
      <c r="A7530" s="2"/>
      <c r="B7530" s="31"/>
      <c r="C7530" s="2"/>
      <c r="D7530" s="2"/>
      <c r="E7530" s="26"/>
    </row>
    <row r="7531" spans="1:5" x14ac:dyDescent="0.15">
      <c r="A7531" s="2"/>
      <c r="B7531" s="31"/>
      <c r="C7531" s="2"/>
      <c r="D7531" s="2"/>
      <c r="E7531" s="26"/>
    </row>
    <row r="7532" spans="1:5" x14ac:dyDescent="0.15">
      <c r="A7532" s="2"/>
      <c r="B7532" s="31"/>
      <c r="C7532" s="2"/>
      <c r="D7532" s="2"/>
      <c r="E7532" s="26"/>
    </row>
    <row r="7533" spans="1:5" x14ac:dyDescent="0.15">
      <c r="A7533" s="2"/>
      <c r="B7533" s="31"/>
      <c r="C7533" s="2"/>
      <c r="D7533" s="2"/>
      <c r="E7533" s="26"/>
    </row>
    <row r="7534" spans="1:5" x14ac:dyDescent="0.15">
      <c r="A7534" s="2"/>
      <c r="B7534" s="31"/>
      <c r="C7534" s="2"/>
      <c r="D7534" s="2"/>
      <c r="E7534" s="26"/>
    </row>
    <row r="7535" spans="1:5" x14ac:dyDescent="0.15">
      <c r="A7535" s="2"/>
      <c r="B7535" s="31"/>
      <c r="C7535" s="2"/>
      <c r="D7535" s="2"/>
      <c r="E7535" s="26"/>
    </row>
    <row r="7536" spans="1:5" x14ac:dyDescent="0.15">
      <c r="A7536" s="2"/>
      <c r="B7536" s="31"/>
      <c r="C7536" s="2"/>
      <c r="D7536" s="2"/>
      <c r="E7536" s="26"/>
    </row>
    <row r="7537" spans="1:5" x14ac:dyDescent="0.15">
      <c r="A7537" s="2"/>
      <c r="B7537" s="31"/>
      <c r="C7537" s="2"/>
      <c r="D7537" s="2"/>
      <c r="E7537" s="26"/>
    </row>
    <row r="7538" spans="1:5" x14ac:dyDescent="0.15">
      <c r="A7538" s="2"/>
      <c r="B7538" s="31"/>
      <c r="C7538" s="2"/>
      <c r="D7538" s="2"/>
      <c r="E7538" s="26"/>
    </row>
    <row r="7539" spans="1:5" x14ac:dyDescent="0.15">
      <c r="A7539" s="2"/>
      <c r="B7539" s="31"/>
      <c r="C7539" s="2"/>
      <c r="D7539" s="2"/>
      <c r="E7539" s="26"/>
    </row>
    <row r="7540" spans="1:5" x14ac:dyDescent="0.15">
      <c r="A7540" s="2"/>
      <c r="B7540" s="31"/>
      <c r="C7540" s="2"/>
      <c r="D7540" s="2"/>
      <c r="E7540" s="26"/>
    </row>
    <row r="7541" spans="1:5" x14ac:dyDescent="0.15">
      <c r="A7541" s="2"/>
      <c r="B7541" s="31"/>
      <c r="C7541" s="2"/>
      <c r="D7541" s="2"/>
      <c r="E7541" s="26"/>
    </row>
    <row r="7542" spans="1:5" x14ac:dyDescent="0.15">
      <c r="A7542" s="2"/>
      <c r="B7542" s="31"/>
      <c r="C7542" s="2"/>
      <c r="D7542" s="2"/>
      <c r="E7542" s="26"/>
    </row>
    <row r="7543" spans="1:5" x14ac:dyDescent="0.15">
      <c r="A7543" s="2"/>
      <c r="B7543" s="31"/>
      <c r="C7543" s="2"/>
      <c r="D7543" s="2"/>
      <c r="E7543" s="26"/>
    </row>
    <row r="7544" spans="1:5" x14ac:dyDescent="0.15">
      <c r="A7544" s="2"/>
      <c r="B7544" s="31"/>
      <c r="C7544" s="2"/>
      <c r="D7544" s="2"/>
      <c r="E7544" s="26"/>
    </row>
    <row r="7545" spans="1:5" x14ac:dyDescent="0.15">
      <c r="A7545" s="2"/>
      <c r="B7545" s="31"/>
      <c r="C7545" s="2"/>
      <c r="D7545" s="2"/>
      <c r="E7545" s="26"/>
    </row>
    <row r="7546" spans="1:5" x14ac:dyDescent="0.15">
      <c r="A7546" s="2"/>
      <c r="B7546" s="31"/>
      <c r="C7546" s="2"/>
      <c r="D7546" s="2"/>
      <c r="E7546" s="26"/>
    </row>
    <row r="7547" spans="1:5" x14ac:dyDescent="0.15">
      <c r="A7547" s="2"/>
      <c r="B7547" s="31"/>
      <c r="C7547" s="2"/>
      <c r="D7547" s="2"/>
      <c r="E7547" s="26"/>
    </row>
    <row r="7548" spans="1:5" x14ac:dyDescent="0.15">
      <c r="A7548" s="2"/>
      <c r="B7548" s="31"/>
      <c r="C7548" s="2"/>
      <c r="D7548" s="2"/>
      <c r="E7548" s="26"/>
    </row>
    <row r="7549" spans="1:5" x14ac:dyDescent="0.15">
      <c r="A7549" s="2"/>
      <c r="B7549" s="31"/>
      <c r="C7549" s="2"/>
      <c r="D7549" s="2"/>
      <c r="E7549" s="26"/>
    </row>
    <row r="7550" spans="1:5" x14ac:dyDescent="0.15">
      <c r="A7550" s="2"/>
      <c r="B7550" s="31"/>
      <c r="C7550" s="2"/>
      <c r="D7550" s="2"/>
      <c r="E7550" s="26"/>
    </row>
    <row r="7551" spans="1:5" x14ac:dyDescent="0.15">
      <c r="A7551" s="2"/>
      <c r="B7551" s="31"/>
      <c r="C7551" s="2"/>
      <c r="D7551" s="2"/>
      <c r="E7551" s="26"/>
    </row>
    <row r="7552" spans="1:5" x14ac:dyDescent="0.15">
      <c r="A7552" s="2"/>
      <c r="B7552" s="31"/>
      <c r="C7552" s="2"/>
      <c r="D7552" s="2"/>
      <c r="E7552" s="26"/>
    </row>
    <row r="7553" spans="1:5" x14ac:dyDescent="0.15">
      <c r="A7553" s="2"/>
      <c r="B7553" s="31"/>
      <c r="C7553" s="2"/>
      <c r="D7553" s="2"/>
      <c r="E7553" s="26"/>
    </row>
    <row r="7554" spans="1:5" x14ac:dyDescent="0.15">
      <c r="A7554" s="2"/>
      <c r="B7554" s="31"/>
      <c r="C7554" s="2"/>
      <c r="D7554" s="2"/>
      <c r="E7554" s="26"/>
    </row>
    <row r="7555" spans="1:5" x14ac:dyDescent="0.15">
      <c r="A7555" s="2"/>
      <c r="B7555" s="31"/>
      <c r="C7555" s="2"/>
      <c r="D7555" s="2"/>
      <c r="E7555" s="26"/>
    </row>
    <row r="7556" spans="1:5" x14ac:dyDescent="0.15">
      <c r="A7556" s="2"/>
      <c r="B7556" s="31"/>
      <c r="C7556" s="2"/>
      <c r="D7556" s="2"/>
      <c r="E7556" s="26"/>
    </row>
    <row r="7557" spans="1:5" x14ac:dyDescent="0.15">
      <c r="A7557" s="2"/>
      <c r="B7557" s="31"/>
      <c r="C7557" s="2"/>
      <c r="D7557" s="2"/>
      <c r="E7557" s="26"/>
    </row>
    <row r="7558" spans="1:5" x14ac:dyDescent="0.15">
      <c r="A7558" s="2"/>
      <c r="B7558" s="31"/>
      <c r="C7558" s="2"/>
      <c r="D7558" s="2"/>
      <c r="E7558" s="26"/>
    </row>
    <row r="7559" spans="1:5" x14ac:dyDescent="0.15">
      <c r="A7559" s="2"/>
      <c r="B7559" s="31"/>
      <c r="C7559" s="2"/>
      <c r="D7559" s="2"/>
      <c r="E7559" s="26"/>
    </row>
    <row r="7560" spans="1:5" x14ac:dyDescent="0.15">
      <c r="A7560" s="2"/>
      <c r="B7560" s="31"/>
      <c r="C7560" s="2"/>
      <c r="D7560" s="2"/>
      <c r="E7560" s="26"/>
    </row>
    <row r="7561" spans="1:5" x14ac:dyDescent="0.15">
      <c r="A7561" s="2"/>
      <c r="B7561" s="31"/>
      <c r="C7561" s="2"/>
      <c r="D7561" s="2"/>
      <c r="E7561" s="26"/>
    </row>
    <row r="7562" spans="1:5" x14ac:dyDescent="0.15">
      <c r="A7562" s="2"/>
      <c r="B7562" s="31"/>
      <c r="C7562" s="2"/>
      <c r="D7562" s="2"/>
      <c r="E7562" s="26"/>
    </row>
    <row r="7563" spans="1:5" x14ac:dyDescent="0.15">
      <c r="A7563" s="2"/>
      <c r="B7563" s="31"/>
      <c r="C7563" s="2"/>
      <c r="D7563" s="2"/>
      <c r="E7563" s="26"/>
    </row>
    <row r="7564" spans="1:5" x14ac:dyDescent="0.15">
      <c r="A7564" s="2"/>
      <c r="B7564" s="31"/>
      <c r="C7564" s="2"/>
      <c r="D7564" s="2"/>
      <c r="E7564" s="26"/>
    </row>
    <row r="7565" spans="1:5" x14ac:dyDescent="0.15">
      <c r="A7565" s="2"/>
      <c r="B7565" s="31"/>
      <c r="C7565" s="2"/>
      <c r="D7565" s="2"/>
      <c r="E7565" s="26"/>
    </row>
    <row r="7566" spans="1:5" x14ac:dyDescent="0.15">
      <c r="A7566" s="2"/>
      <c r="B7566" s="31"/>
      <c r="C7566" s="2"/>
      <c r="D7566" s="2"/>
      <c r="E7566" s="26"/>
    </row>
    <row r="7567" spans="1:5" x14ac:dyDescent="0.15">
      <c r="A7567" s="2"/>
      <c r="B7567" s="31"/>
      <c r="C7567" s="2"/>
      <c r="D7567" s="2"/>
      <c r="E7567" s="26"/>
    </row>
    <row r="7568" spans="1:5" x14ac:dyDescent="0.15">
      <c r="A7568" s="2"/>
      <c r="B7568" s="31"/>
      <c r="C7568" s="2"/>
      <c r="D7568" s="2"/>
      <c r="E7568" s="26"/>
    </row>
    <row r="7569" spans="1:5" x14ac:dyDescent="0.15">
      <c r="A7569" s="2"/>
      <c r="B7569" s="31"/>
      <c r="C7569" s="2"/>
      <c r="D7569" s="2"/>
      <c r="E7569" s="26"/>
    </row>
    <row r="7570" spans="1:5" x14ac:dyDescent="0.15">
      <c r="A7570" s="2"/>
      <c r="B7570" s="31"/>
      <c r="C7570" s="2"/>
      <c r="D7570" s="2"/>
      <c r="E7570" s="26"/>
    </row>
    <row r="7571" spans="1:5" x14ac:dyDescent="0.15">
      <c r="A7571" s="2"/>
      <c r="B7571" s="31"/>
      <c r="C7571" s="2"/>
      <c r="D7571" s="2"/>
      <c r="E7571" s="26"/>
    </row>
    <row r="7572" spans="1:5" x14ac:dyDescent="0.15">
      <c r="A7572" s="2"/>
      <c r="B7572" s="31"/>
      <c r="C7572" s="2"/>
      <c r="D7572" s="2"/>
      <c r="E7572" s="26"/>
    </row>
    <row r="7573" spans="1:5" x14ac:dyDescent="0.15">
      <c r="A7573" s="2"/>
      <c r="B7573" s="31"/>
      <c r="C7573" s="2"/>
      <c r="D7573" s="2"/>
      <c r="E7573" s="26"/>
    </row>
    <row r="7574" spans="1:5" x14ac:dyDescent="0.15">
      <c r="A7574" s="2"/>
      <c r="B7574" s="31"/>
      <c r="C7574" s="2"/>
      <c r="D7574" s="2"/>
      <c r="E7574" s="26"/>
    </row>
    <row r="7575" spans="1:5" x14ac:dyDescent="0.15">
      <c r="A7575" s="2"/>
      <c r="B7575" s="31"/>
      <c r="C7575" s="2"/>
      <c r="D7575" s="2"/>
      <c r="E7575" s="26"/>
    </row>
    <row r="7576" spans="1:5" x14ac:dyDescent="0.15">
      <c r="A7576" s="2"/>
      <c r="B7576" s="31"/>
      <c r="C7576" s="2"/>
      <c r="D7576" s="2"/>
      <c r="E7576" s="26"/>
    </row>
    <row r="7577" spans="1:5" x14ac:dyDescent="0.15">
      <c r="A7577" s="2"/>
      <c r="B7577" s="31"/>
      <c r="C7577" s="2"/>
      <c r="D7577" s="2"/>
      <c r="E7577" s="26"/>
    </row>
    <row r="7578" spans="1:5" x14ac:dyDescent="0.15">
      <c r="A7578" s="2"/>
      <c r="B7578" s="31"/>
      <c r="C7578" s="2"/>
      <c r="D7578" s="2"/>
      <c r="E7578" s="26"/>
    </row>
    <row r="7579" spans="1:5" x14ac:dyDescent="0.15">
      <c r="A7579" s="2"/>
      <c r="B7579" s="31"/>
      <c r="C7579" s="2"/>
      <c r="D7579" s="2"/>
      <c r="E7579" s="26"/>
    </row>
    <row r="7580" spans="1:5" x14ac:dyDescent="0.15">
      <c r="A7580" s="2"/>
      <c r="B7580" s="31"/>
      <c r="C7580" s="2"/>
      <c r="D7580" s="2"/>
      <c r="E7580" s="26"/>
    </row>
    <row r="7581" spans="1:5" x14ac:dyDescent="0.15">
      <c r="A7581" s="2"/>
      <c r="B7581" s="31"/>
      <c r="C7581" s="2"/>
      <c r="D7581" s="2"/>
      <c r="E7581" s="26"/>
    </row>
    <row r="7582" spans="1:5" x14ac:dyDescent="0.15">
      <c r="A7582" s="2"/>
      <c r="B7582" s="31"/>
      <c r="C7582" s="2"/>
      <c r="D7582" s="2"/>
      <c r="E7582" s="26"/>
    </row>
    <row r="7583" spans="1:5" x14ac:dyDescent="0.15">
      <c r="A7583" s="2"/>
      <c r="B7583" s="31"/>
      <c r="C7583" s="2"/>
      <c r="D7583" s="2"/>
      <c r="E7583" s="26"/>
    </row>
    <row r="7584" spans="1:5" x14ac:dyDescent="0.15">
      <c r="A7584" s="2"/>
      <c r="B7584" s="31"/>
      <c r="C7584" s="2"/>
      <c r="D7584" s="2"/>
      <c r="E7584" s="26"/>
    </row>
    <row r="7585" spans="1:5" x14ac:dyDescent="0.15">
      <c r="A7585" s="2"/>
      <c r="B7585" s="31"/>
      <c r="C7585" s="2"/>
      <c r="D7585" s="2"/>
      <c r="E7585" s="26"/>
    </row>
    <row r="7586" spans="1:5" x14ac:dyDescent="0.15">
      <c r="A7586" s="2"/>
      <c r="B7586" s="31"/>
      <c r="C7586" s="2"/>
      <c r="D7586" s="2"/>
      <c r="E7586" s="26"/>
    </row>
    <row r="7587" spans="1:5" x14ac:dyDescent="0.15">
      <c r="A7587" s="2"/>
      <c r="B7587" s="31"/>
      <c r="C7587" s="2"/>
      <c r="D7587" s="2"/>
      <c r="E7587" s="26"/>
    </row>
    <row r="7588" spans="1:5" x14ac:dyDescent="0.15">
      <c r="A7588" s="2"/>
      <c r="B7588" s="31"/>
      <c r="C7588" s="2"/>
      <c r="D7588" s="2"/>
      <c r="E7588" s="26"/>
    </row>
    <row r="7589" spans="1:5" x14ac:dyDescent="0.15">
      <c r="A7589" s="2"/>
      <c r="B7589" s="31"/>
      <c r="C7589" s="2"/>
      <c r="D7589" s="2"/>
      <c r="E7589" s="26"/>
    </row>
    <row r="7590" spans="1:5" x14ac:dyDescent="0.15">
      <c r="A7590" s="2"/>
      <c r="B7590" s="31"/>
      <c r="C7590" s="2"/>
      <c r="D7590" s="2"/>
      <c r="E7590" s="26"/>
    </row>
    <row r="7591" spans="1:5" x14ac:dyDescent="0.15">
      <c r="A7591" s="2"/>
      <c r="B7591" s="31"/>
      <c r="C7591" s="2"/>
      <c r="D7591" s="2"/>
      <c r="E7591" s="26"/>
    </row>
    <row r="7592" spans="1:5" x14ac:dyDescent="0.15">
      <c r="A7592" s="2"/>
      <c r="B7592" s="31"/>
      <c r="C7592" s="2"/>
      <c r="D7592" s="2"/>
      <c r="E7592" s="26"/>
    </row>
    <row r="7593" spans="1:5" x14ac:dyDescent="0.15">
      <c r="A7593" s="2"/>
      <c r="B7593" s="31"/>
      <c r="C7593" s="2"/>
      <c r="D7593" s="2"/>
      <c r="E7593" s="26"/>
    </row>
    <row r="7594" spans="1:5" x14ac:dyDescent="0.15">
      <c r="A7594" s="2"/>
      <c r="B7594" s="31"/>
      <c r="C7594" s="2"/>
      <c r="D7594" s="2"/>
      <c r="E7594" s="26"/>
    </row>
    <row r="7595" spans="1:5" x14ac:dyDescent="0.15">
      <c r="A7595" s="2"/>
      <c r="B7595" s="31"/>
      <c r="C7595" s="2"/>
      <c r="D7595" s="2"/>
      <c r="E7595" s="26"/>
    </row>
    <row r="7596" spans="1:5" x14ac:dyDescent="0.15">
      <c r="A7596" s="2"/>
      <c r="B7596" s="31"/>
      <c r="C7596" s="2"/>
      <c r="D7596" s="2"/>
      <c r="E7596" s="26"/>
    </row>
    <row r="7597" spans="1:5" x14ac:dyDescent="0.15">
      <c r="A7597" s="2"/>
      <c r="B7597" s="31"/>
      <c r="C7597" s="2"/>
      <c r="D7597" s="2"/>
      <c r="E7597" s="26"/>
    </row>
    <row r="7598" spans="1:5" x14ac:dyDescent="0.15">
      <c r="A7598" s="2"/>
      <c r="B7598" s="31"/>
      <c r="C7598" s="2"/>
      <c r="D7598" s="2"/>
      <c r="E7598" s="26"/>
    </row>
    <row r="7599" spans="1:5" x14ac:dyDescent="0.15">
      <c r="A7599" s="2"/>
      <c r="B7599" s="31"/>
      <c r="C7599" s="2"/>
      <c r="D7599" s="2"/>
      <c r="E7599" s="26"/>
    </row>
    <row r="7600" spans="1:5" x14ac:dyDescent="0.15">
      <c r="A7600" s="2"/>
      <c r="B7600" s="31"/>
      <c r="C7600" s="2"/>
      <c r="D7600" s="2"/>
      <c r="E7600" s="26"/>
    </row>
    <row r="7601" spans="1:5" x14ac:dyDescent="0.15">
      <c r="A7601" s="2"/>
      <c r="B7601" s="31"/>
      <c r="C7601" s="2"/>
      <c r="D7601" s="2"/>
      <c r="E7601" s="26"/>
    </row>
    <row r="7602" spans="1:5" x14ac:dyDescent="0.15">
      <c r="A7602" s="2"/>
      <c r="B7602" s="31"/>
      <c r="C7602" s="2"/>
      <c r="D7602" s="2"/>
      <c r="E7602" s="26"/>
    </row>
    <row r="7603" spans="1:5" x14ac:dyDescent="0.15">
      <c r="A7603" s="2"/>
      <c r="B7603" s="31"/>
      <c r="C7603" s="2"/>
      <c r="D7603" s="2"/>
      <c r="E7603" s="26"/>
    </row>
    <row r="7604" spans="1:5" x14ac:dyDescent="0.15">
      <c r="A7604" s="2"/>
      <c r="B7604" s="31"/>
      <c r="C7604" s="2"/>
      <c r="D7604" s="2"/>
      <c r="E7604" s="26"/>
    </row>
    <row r="7605" spans="1:5" x14ac:dyDescent="0.15">
      <c r="A7605" s="2"/>
      <c r="B7605" s="31"/>
      <c r="C7605" s="2"/>
      <c r="D7605" s="2"/>
      <c r="E7605" s="26"/>
    </row>
    <row r="7606" spans="1:5" x14ac:dyDescent="0.15">
      <c r="A7606" s="2"/>
      <c r="B7606" s="31"/>
      <c r="C7606" s="2"/>
      <c r="D7606" s="2"/>
      <c r="E7606" s="26"/>
    </row>
    <row r="7607" spans="1:5" x14ac:dyDescent="0.15">
      <c r="A7607" s="2"/>
      <c r="B7607" s="31"/>
      <c r="C7607" s="2"/>
      <c r="D7607" s="2"/>
      <c r="E7607" s="26"/>
    </row>
    <row r="7608" spans="1:5" x14ac:dyDescent="0.15">
      <c r="A7608" s="2"/>
      <c r="B7608" s="31"/>
      <c r="C7608" s="2"/>
      <c r="D7608" s="2"/>
      <c r="E7608" s="26"/>
    </row>
    <row r="7609" spans="1:5" x14ac:dyDescent="0.15">
      <c r="A7609" s="2"/>
      <c r="B7609" s="31"/>
      <c r="C7609" s="2"/>
      <c r="D7609" s="2"/>
      <c r="E7609" s="26"/>
    </row>
    <row r="7610" spans="1:5" x14ac:dyDescent="0.15">
      <c r="A7610" s="2"/>
      <c r="B7610" s="31"/>
      <c r="C7610" s="2"/>
      <c r="D7610" s="2"/>
      <c r="E7610" s="26"/>
    </row>
    <row r="7611" spans="1:5" x14ac:dyDescent="0.15">
      <c r="A7611" s="2"/>
      <c r="B7611" s="31"/>
      <c r="C7611" s="2"/>
      <c r="D7611" s="2"/>
      <c r="E7611" s="26"/>
    </row>
    <row r="7612" spans="1:5" x14ac:dyDescent="0.15">
      <c r="A7612" s="2"/>
      <c r="B7612" s="31"/>
      <c r="C7612" s="2"/>
      <c r="D7612" s="2"/>
      <c r="E7612" s="26"/>
    </row>
    <row r="7613" spans="1:5" x14ac:dyDescent="0.15">
      <c r="A7613" s="2"/>
      <c r="B7613" s="31"/>
      <c r="C7613" s="2"/>
      <c r="D7613" s="2"/>
      <c r="E7613" s="26"/>
    </row>
    <row r="7614" spans="1:5" x14ac:dyDescent="0.15">
      <c r="A7614" s="2"/>
      <c r="B7614" s="31"/>
      <c r="C7614" s="2"/>
      <c r="D7614" s="2"/>
      <c r="E7614" s="26"/>
    </row>
    <row r="7615" spans="1:5" x14ac:dyDescent="0.15">
      <c r="A7615" s="2"/>
      <c r="B7615" s="31"/>
      <c r="C7615" s="2"/>
      <c r="D7615" s="2"/>
      <c r="E7615" s="26"/>
    </row>
    <row r="7616" spans="1:5" x14ac:dyDescent="0.15">
      <c r="A7616" s="2"/>
      <c r="B7616" s="31"/>
      <c r="C7616" s="2"/>
      <c r="D7616" s="2"/>
      <c r="E7616" s="26"/>
    </row>
    <row r="7617" spans="1:5" x14ac:dyDescent="0.15">
      <c r="A7617" s="2"/>
      <c r="B7617" s="31"/>
      <c r="C7617" s="2"/>
      <c r="D7617" s="2"/>
      <c r="E7617" s="26"/>
    </row>
    <row r="7618" spans="1:5" x14ac:dyDescent="0.15">
      <c r="A7618" s="2"/>
      <c r="B7618" s="31"/>
      <c r="C7618" s="2"/>
      <c r="D7618" s="2"/>
      <c r="E7618" s="26"/>
    </row>
    <row r="7619" spans="1:5" x14ac:dyDescent="0.15">
      <c r="A7619" s="2"/>
      <c r="B7619" s="31"/>
      <c r="C7619" s="2"/>
      <c r="D7619" s="2"/>
      <c r="E7619" s="26"/>
    </row>
    <row r="7620" spans="1:5" x14ac:dyDescent="0.15">
      <c r="A7620" s="2"/>
      <c r="B7620" s="31"/>
      <c r="C7620" s="2"/>
      <c r="D7620" s="2"/>
      <c r="E7620" s="26"/>
    </row>
    <row r="7621" spans="1:5" x14ac:dyDescent="0.15">
      <c r="A7621" s="2"/>
      <c r="B7621" s="31"/>
      <c r="C7621" s="2"/>
      <c r="D7621" s="2"/>
      <c r="E7621" s="26"/>
    </row>
    <row r="7622" spans="1:5" x14ac:dyDescent="0.15">
      <c r="A7622" s="2"/>
      <c r="B7622" s="31"/>
      <c r="C7622" s="2"/>
      <c r="D7622" s="2"/>
      <c r="E7622" s="26"/>
    </row>
    <row r="7623" spans="1:5" x14ac:dyDescent="0.15">
      <c r="A7623" s="2"/>
      <c r="B7623" s="31"/>
      <c r="C7623" s="2"/>
      <c r="D7623" s="2"/>
      <c r="E7623" s="26"/>
    </row>
    <row r="7624" spans="1:5" x14ac:dyDescent="0.15">
      <c r="A7624" s="2"/>
      <c r="B7624" s="31"/>
      <c r="C7624" s="2"/>
      <c r="D7624" s="2"/>
      <c r="E7624" s="26"/>
    </row>
    <row r="7625" spans="1:5" x14ac:dyDescent="0.15">
      <c r="A7625" s="2"/>
      <c r="B7625" s="31"/>
      <c r="C7625" s="2"/>
      <c r="D7625" s="2"/>
      <c r="E7625" s="26"/>
    </row>
    <row r="7626" spans="1:5" x14ac:dyDescent="0.15">
      <c r="A7626" s="2"/>
      <c r="B7626" s="31"/>
      <c r="C7626" s="2"/>
      <c r="D7626" s="2"/>
      <c r="E7626" s="26"/>
    </row>
    <row r="7627" spans="1:5" x14ac:dyDescent="0.15">
      <c r="A7627" s="2"/>
      <c r="B7627" s="31"/>
      <c r="C7627" s="2"/>
      <c r="D7627" s="2"/>
      <c r="E7627" s="26"/>
    </row>
    <row r="7628" spans="1:5" x14ac:dyDescent="0.15">
      <c r="A7628" s="2"/>
      <c r="B7628" s="31"/>
      <c r="C7628" s="2"/>
      <c r="D7628" s="2"/>
      <c r="E7628" s="26"/>
    </row>
    <row r="7629" spans="1:5" x14ac:dyDescent="0.15">
      <c r="A7629" s="2"/>
      <c r="B7629" s="31"/>
      <c r="C7629" s="2"/>
      <c r="D7629" s="2"/>
      <c r="E7629" s="26"/>
    </row>
    <row r="7630" spans="1:5" x14ac:dyDescent="0.15">
      <c r="A7630" s="2"/>
      <c r="B7630" s="31"/>
      <c r="C7630" s="2"/>
      <c r="D7630" s="2"/>
      <c r="E7630" s="26"/>
    </row>
    <row r="7631" spans="1:5" x14ac:dyDescent="0.15">
      <c r="A7631" s="2"/>
      <c r="B7631" s="31"/>
      <c r="C7631" s="2"/>
      <c r="D7631" s="2"/>
      <c r="E7631" s="26"/>
    </row>
    <row r="7632" spans="1:5" x14ac:dyDescent="0.15">
      <c r="A7632" s="2"/>
      <c r="B7632" s="31"/>
      <c r="C7632" s="2"/>
      <c r="D7632" s="2"/>
      <c r="E7632" s="26"/>
    </row>
    <row r="7633" spans="1:5" x14ac:dyDescent="0.15">
      <c r="A7633" s="2"/>
      <c r="B7633" s="31"/>
      <c r="C7633" s="2"/>
      <c r="D7633" s="2"/>
      <c r="E7633" s="26"/>
    </row>
    <row r="7634" spans="1:5" x14ac:dyDescent="0.15">
      <c r="A7634" s="2"/>
      <c r="B7634" s="31"/>
      <c r="C7634" s="2"/>
      <c r="D7634" s="2"/>
      <c r="E7634" s="26"/>
    </row>
    <row r="7635" spans="1:5" x14ac:dyDescent="0.15">
      <c r="A7635" s="2"/>
      <c r="B7635" s="31"/>
      <c r="C7635" s="2"/>
      <c r="D7635" s="2"/>
      <c r="E7635" s="26"/>
    </row>
    <row r="7636" spans="1:5" x14ac:dyDescent="0.15">
      <c r="A7636" s="2"/>
      <c r="B7636" s="31"/>
      <c r="C7636" s="2"/>
      <c r="D7636" s="2"/>
      <c r="E7636" s="26"/>
    </row>
    <row r="7637" spans="1:5" x14ac:dyDescent="0.15">
      <c r="A7637" s="2"/>
      <c r="B7637" s="31"/>
      <c r="C7637" s="2"/>
      <c r="D7637" s="2"/>
      <c r="E7637" s="26"/>
    </row>
    <row r="7638" spans="1:5" x14ac:dyDescent="0.15">
      <c r="A7638" s="2"/>
      <c r="B7638" s="31"/>
      <c r="C7638" s="2"/>
      <c r="D7638" s="2"/>
      <c r="E7638" s="26"/>
    </row>
    <row r="7639" spans="1:5" x14ac:dyDescent="0.15">
      <c r="A7639" s="2"/>
      <c r="B7639" s="31"/>
      <c r="C7639" s="2"/>
      <c r="D7639" s="2"/>
      <c r="E7639" s="26"/>
    </row>
    <row r="7640" spans="1:5" x14ac:dyDescent="0.15">
      <c r="A7640" s="2"/>
      <c r="B7640" s="31"/>
      <c r="C7640" s="2"/>
      <c r="D7640" s="2"/>
      <c r="E7640" s="26"/>
    </row>
    <row r="7641" spans="1:5" x14ac:dyDescent="0.15">
      <c r="A7641" s="2"/>
      <c r="B7641" s="31"/>
      <c r="C7641" s="2"/>
      <c r="D7641" s="2"/>
      <c r="E7641" s="26"/>
    </row>
    <row r="7642" spans="1:5" x14ac:dyDescent="0.15">
      <c r="A7642" s="2"/>
      <c r="B7642" s="31"/>
      <c r="C7642" s="2"/>
      <c r="D7642" s="2"/>
      <c r="E7642" s="26"/>
    </row>
    <row r="7643" spans="1:5" x14ac:dyDescent="0.15">
      <c r="A7643" s="2"/>
      <c r="B7643" s="31"/>
      <c r="C7643" s="2"/>
      <c r="D7643" s="2"/>
      <c r="E7643" s="26"/>
    </row>
    <row r="7644" spans="1:5" x14ac:dyDescent="0.15">
      <c r="A7644" s="2"/>
      <c r="B7644" s="31"/>
      <c r="C7644" s="2"/>
      <c r="D7644" s="2"/>
      <c r="E7644" s="26"/>
    </row>
    <row r="7645" spans="1:5" x14ac:dyDescent="0.15">
      <c r="A7645" s="2"/>
      <c r="B7645" s="31"/>
      <c r="C7645" s="2"/>
      <c r="D7645" s="2"/>
      <c r="E7645" s="26"/>
    </row>
    <row r="7646" spans="1:5" x14ac:dyDescent="0.15">
      <c r="A7646" s="2"/>
      <c r="B7646" s="31"/>
      <c r="C7646" s="2"/>
      <c r="D7646" s="2"/>
      <c r="E7646" s="26"/>
    </row>
    <row r="7647" spans="1:5" x14ac:dyDescent="0.15">
      <c r="A7647" s="2"/>
      <c r="B7647" s="31"/>
      <c r="C7647" s="2"/>
      <c r="D7647" s="2"/>
      <c r="E7647" s="26"/>
    </row>
    <row r="7648" spans="1:5" x14ac:dyDescent="0.15">
      <c r="A7648" s="2"/>
      <c r="B7648" s="31"/>
      <c r="C7648" s="2"/>
      <c r="D7648" s="2"/>
      <c r="E7648" s="26"/>
    </row>
    <row r="7649" spans="1:5" x14ac:dyDescent="0.15">
      <c r="A7649" s="2"/>
      <c r="B7649" s="31"/>
      <c r="C7649" s="2"/>
      <c r="D7649" s="2"/>
      <c r="E7649" s="26"/>
    </row>
    <row r="7650" spans="1:5" x14ac:dyDescent="0.15">
      <c r="A7650" s="2"/>
      <c r="B7650" s="31"/>
      <c r="C7650" s="2"/>
      <c r="D7650" s="2"/>
      <c r="E7650" s="26"/>
    </row>
    <row r="7651" spans="1:5" x14ac:dyDescent="0.15">
      <c r="A7651" s="2"/>
      <c r="B7651" s="31"/>
      <c r="C7651" s="2"/>
      <c r="D7651" s="2"/>
      <c r="E7651" s="26"/>
    </row>
    <row r="7652" spans="1:5" x14ac:dyDescent="0.15">
      <c r="A7652" s="2"/>
      <c r="B7652" s="31"/>
      <c r="C7652" s="2"/>
      <c r="D7652" s="2"/>
      <c r="E7652" s="26"/>
    </row>
    <row r="7653" spans="1:5" x14ac:dyDescent="0.15">
      <c r="A7653" s="2"/>
      <c r="B7653" s="31"/>
      <c r="C7653" s="2"/>
      <c r="D7653" s="2"/>
      <c r="E7653" s="26"/>
    </row>
    <row r="7654" spans="1:5" x14ac:dyDescent="0.15">
      <c r="A7654" s="2"/>
      <c r="B7654" s="31"/>
      <c r="C7654" s="2"/>
      <c r="D7654" s="2"/>
      <c r="E7654" s="26"/>
    </row>
    <row r="7655" spans="1:5" x14ac:dyDescent="0.15">
      <c r="A7655" s="2"/>
      <c r="B7655" s="31"/>
      <c r="C7655" s="2"/>
      <c r="D7655" s="2"/>
      <c r="E7655" s="26"/>
    </row>
    <row r="7656" spans="1:5" x14ac:dyDescent="0.15">
      <c r="A7656" s="2"/>
      <c r="B7656" s="31"/>
      <c r="C7656" s="2"/>
      <c r="D7656" s="2"/>
      <c r="E7656" s="26"/>
    </row>
    <row r="7657" spans="1:5" x14ac:dyDescent="0.15">
      <c r="A7657" s="2"/>
      <c r="B7657" s="31"/>
      <c r="C7657" s="2"/>
      <c r="D7657" s="2"/>
      <c r="E7657" s="26"/>
    </row>
    <row r="7658" spans="1:5" x14ac:dyDescent="0.15">
      <c r="A7658" s="2"/>
      <c r="B7658" s="31"/>
      <c r="C7658" s="2"/>
      <c r="D7658" s="2"/>
      <c r="E7658" s="26"/>
    </row>
    <row r="7659" spans="1:5" x14ac:dyDescent="0.15">
      <c r="A7659" s="2"/>
      <c r="B7659" s="31"/>
      <c r="C7659" s="2"/>
      <c r="D7659" s="2"/>
      <c r="E7659" s="26"/>
    </row>
    <row r="7660" spans="1:5" x14ac:dyDescent="0.15">
      <c r="A7660" s="2"/>
      <c r="B7660" s="31"/>
      <c r="C7660" s="2"/>
      <c r="D7660" s="2"/>
      <c r="E7660" s="26"/>
    </row>
    <row r="7661" spans="1:5" x14ac:dyDescent="0.15">
      <c r="A7661" s="2"/>
      <c r="B7661" s="31"/>
      <c r="C7661" s="2"/>
      <c r="D7661" s="2"/>
      <c r="E7661" s="26"/>
    </row>
    <row r="7662" spans="1:5" x14ac:dyDescent="0.15">
      <c r="A7662" s="2"/>
      <c r="B7662" s="31"/>
      <c r="C7662" s="2"/>
      <c r="D7662" s="2"/>
      <c r="E7662" s="26"/>
    </row>
    <row r="7663" spans="1:5" x14ac:dyDescent="0.15">
      <c r="A7663" s="2"/>
      <c r="B7663" s="31"/>
      <c r="C7663" s="2"/>
      <c r="D7663" s="2"/>
      <c r="E7663" s="26"/>
    </row>
    <row r="7664" spans="1:5" x14ac:dyDescent="0.15">
      <c r="A7664" s="2"/>
      <c r="B7664" s="31"/>
      <c r="C7664" s="2"/>
      <c r="D7664" s="2"/>
      <c r="E7664" s="26"/>
    </row>
    <row r="7665" spans="1:5" x14ac:dyDescent="0.15">
      <c r="A7665" s="2"/>
      <c r="B7665" s="31"/>
      <c r="C7665" s="2"/>
      <c r="D7665" s="2"/>
      <c r="E7665" s="26"/>
    </row>
    <row r="7666" spans="1:5" x14ac:dyDescent="0.15">
      <c r="A7666" s="2"/>
      <c r="B7666" s="31"/>
      <c r="C7666" s="2"/>
      <c r="D7666" s="2"/>
      <c r="E7666" s="26"/>
    </row>
    <row r="7667" spans="1:5" x14ac:dyDescent="0.15">
      <c r="A7667" s="2"/>
      <c r="B7667" s="31"/>
      <c r="C7667" s="2"/>
      <c r="D7667" s="2"/>
      <c r="E7667" s="26"/>
    </row>
    <row r="7668" spans="1:5" x14ac:dyDescent="0.15">
      <c r="A7668" s="2"/>
      <c r="B7668" s="31"/>
      <c r="C7668" s="2"/>
      <c r="D7668" s="2"/>
      <c r="E7668" s="26"/>
    </row>
    <row r="7669" spans="1:5" x14ac:dyDescent="0.15">
      <c r="A7669" s="2"/>
      <c r="B7669" s="31"/>
      <c r="C7669" s="2"/>
      <c r="D7669" s="2"/>
      <c r="E7669" s="26"/>
    </row>
    <row r="7670" spans="1:5" x14ac:dyDescent="0.15">
      <c r="A7670" s="2"/>
      <c r="B7670" s="31"/>
      <c r="C7670" s="2"/>
      <c r="D7670" s="2"/>
      <c r="E7670" s="26"/>
    </row>
    <row r="7671" spans="1:5" x14ac:dyDescent="0.15">
      <c r="A7671" s="2"/>
      <c r="B7671" s="31"/>
      <c r="C7671" s="2"/>
      <c r="D7671" s="2"/>
      <c r="E7671" s="26"/>
    </row>
    <row r="7672" spans="1:5" x14ac:dyDescent="0.15">
      <c r="A7672" s="2"/>
      <c r="B7672" s="31"/>
      <c r="C7672" s="2"/>
      <c r="D7672" s="2"/>
      <c r="E7672" s="26"/>
    </row>
    <row r="7673" spans="1:5" x14ac:dyDescent="0.15">
      <c r="A7673" s="2"/>
      <c r="B7673" s="31"/>
      <c r="C7673" s="2"/>
      <c r="D7673" s="2"/>
      <c r="E7673" s="26"/>
    </row>
    <row r="7674" spans="1:5" x14ac:dyDescent="0.15">
      <c r="A7674" s="2"/>
      <c r="B7674" s="31"/>
      <c r="C7674" s="2"/>
      <c r="D7674" s="2"/>
      <c r="E7674" s="26"/>
    </row>
    <row r="7675" spans="1:5" x14ac:dyDescent="0.15">
      <c r="A7675" s="2"/>
      <c r="B7675" s="31"/>
      <c r="C7675" s="2"/>
      <c r="D7675" s="2"/>
      <c r="E7675" s="26"/>
    </row>
    <row r="7676" spans="1:5" x14ac:dyDescent="0.15">
      <c r="A7676" s="2"/>
      <c r="B7676" s="31"/>
      <c r="C7676" s="2"/>
      <c r="D7676" s="2"/>
      <c r="E7676" s="26"/>
    </row>
    <row r="7677" spans="1:5" x14ac:dyDescent="0.15">
      <c r="A7677" s="2"/>
      <c r="B7677" s="31"/>
      <c r="C7677" s="2"/>
      <c r="D7677" s="2"/>
      <c r="E7677" s="26"/>
    </row>
    <row r="7678" spans="1:5" x14ac:dyDescent="0.15">
      <c r="A7678" s="2"/>
      <c r="B7678" s="31"/>
      <c r="C7678" s="2"/>
      <c r="D7678" s="2"/>
      <c r="E7678" s="26"/>
    </row>
    <row r="7679" spans="1:5" x14ac:dyDescent="0.15">
      <c r="A7679" s="2"/>
      <c r="B7679" s="31"/>
      <c r="C7679" s="2"/>
      <c r="D7679" s="2"/>
      <c r="E7679" s="26"/>
    </row>
    <row r="7680" spans="1:5" x14ac:dyDescent="0.15">
      <c r="A7680" s="2"/>
      <c r="B7680" s="31"/>
      <c r="C7680" s="2"/>
      <c r="D7680" s="2"/>
      <c r="E7680" s="26"/>
    </row>
    <row r="7681" spans="1:5" x14ac:dyDescent="0.15">
      <c r="A7681" s="2"/>
      <c r="B7681" s="31"/>
      <c r="C7681" s="2"/>
      <c r="D7681" s="2"/>
      <c r="E7681" s="26"/>
    </row>
    <row r="7682" spans="1:5" x14ac:dyDescent="0.15">
      <c r="A7682" s="2"/>
      <c r="B7682" s="31"/>
      <c r="C7682" s="2"/>
      <c r="D7682" s="2"/>
      <c r="E7682" s="26"/>
    </row>
    <row r="7683" spans="1:5" x14ac:dyDescent="0.15">
      <c r="A7683" s="2"/>
      <c r="B7683" s="31"/>
      <c r="C7683" s="2"/>
      <c r="D7683" s="2"/>
      <c r="E7683" s="26"/>
    </row>
    <row r="7684" spans="1:5" x14ac:dyDescent="0.15">
      <c r="A7684" s="2"/>
      <c r="B7684" s="31"/>
      <c r="C7684" s="2"/>
      <c r="D7684" s="2"/>
      <c r="E7684" s="26"/>
    </row>
    <row r="7685" spans="1:5" x14ac:dyDescent="0.15">
      <c r="A7685" s="2"/>
      <c r="B7685" s="31"/>
      <c r="C7685" s="2"/>
      <c r="D7685" s="2"/>
      <c r="E7685" s="26"/>
    </row>
    <row r="7686" spans="1:5" x14ac:dyDescent="0.15">
      <c r="A7686" s="2"/>
      <c r="B7686" s="31"/>
      <c r="C7686" s="2"/>
      <c r="D7686" s="2"/>
      <c r="E7686" s="26"/>
    </row>
    <row r="7687" spans="1:5" x14ac:dyDescent="0.15">
      <c r="A7687" s="2"/>
      <c r="B7687" s="31"/>
      <c r="C7687" s="2"/>
      <c r="D7687" s="2"/>
      <c r="E7687" s="26"/>
    </row>
    <row r="7688" spans="1:5" x14ac:dyDescent="0.15">
      <c r="A7688" s="2"/>
      <c r="B7688" s="31"/>
      <c r="C7688" s="2"/>
      <c r="D7688" s="2"/>
      <c r="E7688" s="26"/>
    </row>
    <row r="7689" spans="1:5" x14ac:dyDescent="0.15">
      <c r="A7689" s="2"/>
      <c r="B7689" s="31"/>
      <c r="C7689" s="2"/>
      <c r="D7689" s="2"/>
      <c r="E7689" s="26"/>
    </row>
    <row r="7690" spans="1:5" x14ac:dyDescent="0.15">
      <c r="A7690" s="2"/>
      <c r="B7690" s="31"/>
      <c r="C7690" s="2"/>
      <c r="D7690" s="2"/>
      <c r="E7690" s="26"/>
    </row>
    <row r="7691" spans="1:5" x14ac:dyDescent="0.15">
      <c r="A7691" s="2"/>
      <c r="B7691" s="31"/>
      <c r="C7691" s="2"/>
      <c r="D7691" s="2"/>
      <c r="E7691" s="26"/>
    </row>
    <row r="7692" spans="1:5" x14ac:dyDescent="0.15">
      <c r="A7692" s="2"/>
      <c r="B7692" s="31"/>
      <c r="C7692" s="2"/>
      <c r="D7692" s="2"/>
      <c r="E7692" s="26"/>
    </row>
    <row r="7693" spans="1:5" x14ac:dyDescent="0.15">
      <c r="A7693" s="2"/>
      <c r="B7693" s="31"/>
      <c r="C7693" s="2"/>
      <c r="D7693" s="2"/>
      <c r="E7693" s="26"/>
    </row>
    <row r="7694" spans="1:5" x14ac:dyDescent="0.15">
      <c r="A7694" s="2"/>
      <c r="B7694" s="31"/>
      <c r="C7694" s="2"/>
      <c r="D7694" s="2"/>
      <c r="E7694" s="26"/>
    </row>
    <row r="7695" spans="1:5" x14ac:dyDescent="0.15">
      <c r="A7695" s="2"/>
      <c r="B7695" s="31"/>
      <c r="C7695" s="2"/>
      <c r="D7695" s="2"/>
      <c r="E7695" s="26"/>
    </row>
    <row r="7696" spans="1:5" x14ac:dyDescent="0.15">
      <c r="A7696" s="2"/>
      <c r="B7696" s="31"/>
      <c r="C7696" s="2"/>
      <c r="D7696" s="2"/>
      <c r="E7696" s="26"/>
    </row>
    <row r="7697" spans="1:5" x14ac:dyDescent="0.15">
      <c r="A7697" s="2"/>
      <c r="B7697" s="31"/>
      <c r="C7697" s="2"/>
      <c r="D7697" s="2"/>
      <c r="E7697" s="26"/>
    </row>
    <row r="7698" spans="1:5" x14ac:dyDescent="0.15">
      <c r="A7698" s="2"/>
      <c r="B7698" s="31"/>
      <c r="C7698" s="2"/>
      <c r="D7698" s="2"/>
      <c r="E7698" s="26"/>
    </row>
    <row r="7699" spans="1:5" x14ac:dyDescent="0.15">
      <c r="A7699" s="2"/>
      <c r="B7699" s="31"/>
      <c r="C7699" s="2"/>
      <c r="D7699" s="2"/>
      <c r="E7699" s="26"/>
    </row>
    <row r="7700" spans="1:5" x14ac:dyDescent="0.15">
      <c r="A7700" s="2"/>
      <c r="B7700" s="31"/>
      <c r="C7700" s="2"/>
      <c r="D7700" s="2"/>
      <c r="E7700" s="26"/>
    </row>
    <row r="7701" spans="1:5" x14ac:dyDescent="0.15">
      <c r="A7701" s="2"/>
      <c r="B7701" s="31"/>
      <c r="C7701" s="2"/>
      <c r="D7701" s="2"/>
      <c r="E7701" s="26"/>
    </row>
    <row r="7702" spans="1:5" x14ac:dyDescent="0.15">
      <c r="A7702" s="2"/>
      <c r="B7702" s="31"/>
      <c r="C7702" s="2"/>
      <c r="D7702" s="2"/>
      <c r="E7702" s="26"/>
    </row>
    <row r="7703" spans="1:5" x14ac:dyDescent="0.15">
      <c r="A7703" s="2"/>
      <c r="B7703" s="31"/>
      <c r="C7703" s="2"/>
      <c r="D7703" s="2"/>
      <c r="E7703" s="26"/>
    </row>
    <row r="7704" spans="1:5" x14ac:dyDescent="0.15">
      <c r="A7704" s="2"/>
      <c r="B7704" s="31"/>
      <c r="C7704" s="2"/>
      <c r="D7704" s="2"/>
      <c r="E7704" s="26"/>
    </row>
    <row r="7705" spans="1:5" x14ac:dyDescent="0.15">
      <c r="A7705" s="2"/>
      <c r="B7705" s="31"/>
      <c r="C7705" s="2"/>
      <c r="D7705" s="2"/>
      <c r="E7705" s="26"/>
    </row>
    <row r="7706" spans="1:5" x14ac:dyDescent="0.15">
      <c r="A7706" s="2"/>
      <c r="B7706" s="31"/>
      <c r="C7706" s="2"/>
      <c r="D7706" s="2"/>
      <c r="E7706" s="26"/>
    </row>
    <row r="7707" spans="1:5" x14ac:dyDescent="0.15">
      <c r="A7707" s="2"/>
      <c r="B7707" s="31"/>
      <c r="C7707" s="2"/>
      <c r="D7707" s="2"/>
      <c r="E7707" s="26"/>
    </row>
    <row r="7708" spans="1:5" x14ac:dyDescent="0.15">
      <c r="A7708" s="2"/>
      <c r="B7708" s="31"/>
      <c r="C7708" s="2"/>
      <c r="D7708" s="2"/>
      <c r="E7708" s="26"/>
    </row>
    <row r="7709" spans="1:5" x14ac:dyDescent="0.15">
      <c r="A7709" s="2"/>
      <c r="B7709" s="31"/>
      <c r="C7709" s="2"/>
      <c r="D7709" s="2"/>
      <c r="E7709" s="26"/>
    </row>
    <row r="7710" spans="1:5" x14ac:dyDescent="0.15">
      <c r="A7710" s="2"/>
      <c r="B7710" s="31"/>
      <c r="C7710" s="2"/>
      <c r="D7710" s="2"/>
      <c r="E7710" s="26"/>
    </row>
    <row r="7711" spans="1:5" x14ac:dyDescent="0.15">
      <c r="A7711" s="2"/>
      <c r="B7711" s="31"/>
      <c r="C7711" s="2"/>
      <c r="D7711" s="2"/>
      <c r="E7711" s="26"/>
    </row>
    <row r="7712" spans="1:5" x14ac:dyDescent="0.15">
      <c r="A7712" s="2"/>
      <c r="B7712" s="31"/>
      <c r="C7712" s="2"/>
      <c r="D7712" s="2"/>
      <c r="E7712" s="26"/>
    </row>
    <row r="7713" spans="1:5" x14ac:dyDescent="0.15">
      <c r="A7713" s="2"/>
      <c r="B7713" s="31"/>
      <c r="C7713" s="2"/>
      <c r="D7713" s="2"/>
      <c r="E7713" s="26"/>
    </row>
    <row r="7714" spans="1:5" x14ac:dyDescent="0.15">
      <c r="A7714" s="2"/>
      <c r="B7714" s="31"/>
      <c r="C7714" s="2"/>
      <c r="D7714" s="2"/>
      <c r="E7714" s="26"/>
    </row>
    <row r="7715" spans="1:5" x14ac:dyDescent="0.15">
      <c r="A7715" s="2"/>
      <c r="B7715" s="31"/>
      <c r="C7715" s="2"/>
      <c r="D7715" s="2"/>
      <c r="E7715" s="26"/>
    </row>
    <row r="7716" spans="1:5" x14ac:dyDescent="0.15">
      <c r="A7716" s="2"/>
      <c r="B7716" s="31"/>
      <c r="C7716" s="2"/>
      <c r="D7716" s="2"/>
      <c r="E7716" s="26"/>
    </row>
    <row r="7717" spans="1:5" x14ac:dyDescent="0.15">
      <c r="A7717" s="2"/>
      <c r="B7717" s="31"/>
      <c r="C7717" s="2"/>
      <c r="D7717" s="2"/>
      <c r="E7717" s="26"/>
    </row>
    <row r="7718" spans="1:5" x14ac:dyDescent="0.15">
      <c r="A7718" s="2"/>
      <c r="B7718" s="31"/>
      <c r="C7718" s="2"/>
      <c r="D7718" s="2"/>
      <c r="E7718" s="26"/>
    </row>
    <row r="7719" spans="1:5" x14ac:dyDescent="0.15">
      <c r="A7719" s="2"/>
      <c r="B7719" s="31"/>
      <c r="C7719" s="2"/>
      <c r="D7719" s="2"/>
      <c r="E7719" s="26"/>
    </row>
    <row r="7720" spans="1:5" x14ac:dyDescent="0.15">
      <c r="A7720" s="2"/>
      <c r="B7720" s="31"/>
      <c r="C7720" s="2"/>
      <c r="D7720" s="2"/>
      <c r="E7720" s="26"/>
    </row>
    <row r="7721" spans="1:5" x14ac:dyDescent="0.15">
      <c r="A7721" s="2"/>
      <c r="B7721" s="31"/>
      <c r="C7721" s="2"/>
      <c r="D7721" s="2"/>
      <c r="E7721" s="26"/>
    </row>
    <row r="7722" spans="1:5" x14ac:dyDescent="0.15">
      <c r="A7722" s="2"/>
      <c r="B7722" s="31"/>
      <c r="C7722" s="2"/>
      <c r="D7722" s="2"/>
      <c r="E7722" s="26"/>
    </row>
    <row r="7723" spans="1:5" x14ac:dyDescent="0.15">
      <c r="A7723" s="2"/>
      <c r="B7723" s="31"/>
      <c r="C7723" s="2"/>
      <c r="D7723" s="2"/>
      <c r="E7723" s="26"/>
    </row>
    <row r="7724" spans="1:5" x14ac:dyDescent="0.15">
      <c r="A7724" s="2"/>
      <c r="B7724" s="31"/>
      <c r="C7724" s="2"/>
      <c r="D7724" s="2"/>
      <c r="E7724" s="26"/>
    </row>
    <row r="7725" spans="1:5" x14ac:dyDescent="0.15">
      <c r="A7725" s="2"/>
      <c r="B7725" s="31"/>
      <c r="C7725" s="2"/>
      <c r="D7725" s="2"/>
      <c r="E7725" s="26"/>
    </row>
    <row r="7726" spans="1:5" x14ac:dyDescent="0.15">
      <c r="A7726" s="2"/>
      <c r="B7726" s="31"/>
      <c r="C7726" s="2"/>
      <c r="D7726" s="2"/>
      <c r="E7726" s="26"/>
    </row>
    <row r="7727" spans="1:5" x14ac:dyDescent="0.15">
      <c r="A7727" s="2"/>
      <c r="B7727" s="31"/>
      <c r="C7727" s="2"/>
      <c r="D7727" s="2"/>
      <c r="E7727" s="26"/>
    </row>
    <row r="7728" spans="1:5" x14ac:dyDescent="0.15">
      <c r="A7728" s="2"/>
      <c r="B7728" s="31"/>
      <c r="C7728" s="2"/>
      <c r="D7728" s="2"/>
      <c r="E7728" s="26"/>
    </row>
    <row r="7729" spans="1:5" x14ac:dyDescent="0.15">
      <c r="A7729" s="2"/>
      <c r="B7729" s="31"/>
      <c r="C7729" s="2"/>
      <c r="D7729" s="2"/>
      <c r="E7729" s="26"/>
    </row>
    <row r="7730" spans="1:5" x14ac:dyDescent="0.15">
      <c r="A7730" s="2"/>
      <c r="B7730" s="31"/>
      <c r="C7730" s="2"/>
      <c r="D7730" s="2"/>
      <c r="E7730" s="26"/>
    </row>
    <row r="7731" spans="1:5" x14ac:dyDescent="0.15">
      <c r="A7731" s="2"/>
      <c r="B7731" s="31"/>
      <c r="C7731" s="2"/>
      <c r="D7731" s="2"/>
      <c r="E7731" s="26"/>
    </row>
    <row r="7732" spans="1:5" x14ac:dyDescent="0.15">
      <c r="A7732" s="2"/>
      <c r="B7732" s="31"/>
      <c r="C7732" s="2"/>
      <c r="D7732" s="2"/>
      <c r="E7732" s="26"/>
    </row>
    <row r="7733" spans="1:5" x14ac:dyDescent="0.15">
      <c r="A7733" s="2"/>
      <c r="B7733" s="31"/>
      <c r="C7733" s="2"/>
      <c r="D7733" s="2"/>
      <c r="E7733" s="26"/>
    </row>
    <row r="7734" spans="1:5" x14ac:dyDescent="0.15">
      <c r="A7734" s="2"/>
      <c r="B7734" s="31"/>
      <c r="C7734" s="2"/>
      <c r="D7734" s="2"/>
      <c r="E7734" s="26"/>
    </row>
    <row r="7735" spans="1:5" x14ac:dyDescent="0.15">
      <c r="A7735" s="2"/>
      <c r="B7735" s="31"/>
      <c r="C7735" s="2"/>
      <c r="D7735" s="2"/>
      <c r="E7735" s="26"/>
    </row>
    <row r="7736" spans="1:5" x14ac:dyDescent="0.15">
      <c r="A7736" s="2"/>
      <c r="B7736" s="31"/>
      <c r="C7736" s="2"/>
      <c r="D7736" s="2"/>
      <c r="E7736" s="26"/>
    </row>
    <row r="7737" spans="1:5" x14ac:dyDescent="0.15">
      <c r="A7737" s="2"/>
      <c r="B7737" s="31"/>
      <c r="C7737" s="2"/>
      <c r="D7737" s="2"/>
      <c r="E7737" s="26"/>
    </row>
    <row r="7738" spans="1:5" x14ac:dyDescent="0.15">
      <c r="A7738" s="2"/>
      <c r="B7738" s="31"/>
      <c r="C7738" s="2"/>
      <c r="D7738" s="2"/>
      <c r="E7738" s="26"/>
    </row>
    <row r="7739" spans="1:5" x14ac:dyDescent="0.15">
      <c r="A7739" s="2"/>
      <c r="B7739" s="31"/>
      <c r="C7739" s="2"/>
      <c r="D7739" s="2"/>
      <c r="E7739" s="26"/>
    </row>
    <row r="7740" spans="1:5" x14ac:dyDescent="0.15">
      <c r="A7740" s="2"/>
      <c r="B7740" s="31"/>
      <c r="C7740" s="2"/>
      <c r="D7740" s="2"/>
      <c r="E7740" s="26"/>
    </row>
    <row r="7741" spans="1:5" x14ac:dyDescent="0.15">
      <c r="A7741" s="2"/>
      <c r="B7741" s="31"/>
      <c r="C7741" s="2"/>
      <c r="D7741" s="2"/>
      <c r="E7741" s="26"/>
    </row>
    <row r="7742" spans="1:5" x14ac:dyDescent="0.15">
      <c r="A7742" s="2"/>
      <c r="B7742" s="31"/>
      <c r="C7742" s="2"/>
      <c r="D7742" s="2"/>
      <c r="E7742" s="26"/>
    </row>
    <row r="7743" spans="1:5" x14ac:dyDescent="0.15">
      <c r="A7743" s="2"/>
      <c r="B7743" s="31"/>
      <c r="C7743" s="2"/>
      <c r="D7743" s="2"/>
      <c r="E7743" s="26"/>
    </row>
    <row r="7744" spans="1:5" x14ac:dyDescent="0.15">
      <c r="A7744" s="2"/>
      <c r="B7744" s="31"/>
      <c r="C7744" s="2"/>
      <c r="D7744" s="2"/>
      <c r="E7744" s="26"/>
    </row>
    <row r="7745" spans="1:5" x14ac:dyDescent="0.15">
      <c r="A7745" s="2"/>
      <c r="B7745" s="31"/>
      <c r="C7745" s="2"/>
      <c r="D7745" s="2"/>
      <c r="E7745" s="26"/>
    </row>
    <row r="7746" spans="1:5" x14ac:dyDescent="0.15">
      <c r="A7746" s="2"/>
      <c r="B7746" s="31"/>
      <c r="C7746" s="2"/>
      <c r="D7746" s="2"/>
      <c r="E7746" s="26"/>
    </row>
    <row r="7747" spans="1:5" x14ac:dyDescent="0.15">
      <c r="A7747" s="2"/>
      <c r="B7747" s="31"/>
      <c r="C7747" s="2"/>
      <c r="D7747" s="2"/>
      <c r="E7747" s="26"/>
    </row>
    <row r="7748" spans="1:5" x14ac:dyDescent="0.15">
      <c r="A7748" s="2"/>
      <c r="B7748" s="31"/>
      <c r="C7748" s="2"/>
      <c r="D7748" s="2"/>
      <c r="E7748" s="26"/>
    </row>
    <row r="7749" spans="1:5" x14ac:dyDescent="0.15">
      <c r="A7749" s="2"/>
      <c r="B7749" s="31"/>
      <c r="C7749" s="2"/>
      <c r="D7749" s="2"/>
      <c r="E7749" s="26"/>
    </row>
    <row r="7750" spans="1:5" x14ac:dyDescent="0.15">
      <c r="A7750" s="2"/>
      <c r="B7750" s="31"/>
      <c r="C7750" s="2"/>
      <c r="D7750" s="2"/>
      <c r="E7750" s="26"/>
    </row>
    <row r="7751" spans="1:5" x14ac:dyDescent="0.15">
      <c r="A7751" s="2"/>
      <c r="B7751" s="31"/>
      <c r="C7751" s="2"/>
      <c r="D7751" s="2"/>
      <c r="E7751" s="26"/>
    </row>
    <row r="7752" spans="1:5" x14ac:dyDescent="0.15">
      <c r="A7752" s="2"/>
      <c r="B7752" s="31"/>
      <c r="C7752" s="2"/>
      <c r="D7752" s="2"/>
      <c r="E7752" s="26"/>
    </row>
    <row r="7753" spans="1:5" x14ac:dyDescent="0.15">
      <c r="A7753" s="2"/>
      <c r="B7753" s="31"/>
      <c r="C7753" s="2"/>
      <c r="D7753" s="2"/>
      <c r="E7753" s="26"/>
    </row>
    <row r="7754" spans="1:5" x14ac:dyDescent="0.15">
      <c r="A7754" s="2"/>
      <c r="B7754" s="31"/>
      <c r="C7754" s="2"/>
      <c r="D7754" s="2"/>
      <c r="E7754" s="26"/>
    </row>
    <row r="7755" spans="1:5" x14ac:dyDescent="0.15">
      <c r="A7755" s="2"/>
      <c r="B7755" s="31"/>
      <c r="C7755" s="2"/>
      <c r="D7755" s="2"/>
      <c r="E7755" s="26"/>
    </row>
    <row r="7756" spans="1:5" x14ac:dyDescent="0.15">
      <c r="A7756" s="2"/>
      <c r="B7756" s="31"/>
      <c r="C7756" s="2"/>
      <c r="D7756" s="2"/>
      <c r="E7756" s="26"/>
    </row>
    <row r="7757" spans="1:5" x14ac:dyDescent="0.15">
      <c r="A7757" s="2"/>
      <c r="B7757" s="31"/>
      <c r="C7757" s="2"/>
      <c r="D7757" s="2"/>
      <c r="E7757" s="26"/>
    </row>
    <row r="7758" spans="1:5" x14ac:dyDescent="0.15">
      <c r="A7758" s="2"/>
      <c r="B7758" s="31"/>
      <c r="C7758" s="2"/>
      <c r="D7758" s="2"/>
      <c r="E7758" s="26"/>
    </row>
    <row r="7759" spans="1:5" x14ac:dyDescent="0.15">
      <c r="A7759" s="2"/>
      <c r="B7759" s="31"/>
      <c r="C7759" s="2"/>
      <c r="D7759" s="2"/>
      <c r="E7759" s="26"/>
    </row>
    <row r="7760" spans="1:5" x14ac:dyDescent="0.15">
      <c r="A7760" s="2"/>
      <c r="B7760" s="31"/>
      <c r="C7760" s="2"/>
      <c r="D7760" s="2"/>
      <c r="E7760" s="26"/>
    </row>
    <row r="7761" spans="1:5" x14ac:dyDescent="0.15">
      <c r="A7761" s="2"/>
      <c r="B7761" s="31"/>
      <c r="C7761" s="2"/>
      <c r="D7761" s="2"/>
      <c r="E7761" s="26"/>
    </row>
    <row r="7762" spans="1:5" x14ac:dyDescent="0.15">
      <c r="A7762" s="2"/>
      <c r="B7762" s="31"/>
      <c r="C7762" s="2"/>
      <c r="D7762" s="2"/>
      <c r="E7762" s="26"/>
    </row>
    <row r="7763" spans="1:5" x14ac:dyDescent="0.15">
      <c r="A7763" s="2"/>
      <c r="B7763" s="31"/>
      <c r="C7763" s="2"/>
      <c r="D7763" s="2"/>
      <c r="E7763" s="26"/>
    </row>
    <row r="7764" spans="1:5" x14ac:dyDescent="0.15">
      <c r="A7764" s="2"/>
      <c r="B7764" s="31"/>
      <c r="C7764" s="2"/>
      <c r="D7764" s="2"/>
      <c r="E7764" s="26"/>
    </row>
    <row r="7765" spans="1:5" x14ac:dyDescent="0.15">
      <c r="A7765" s="2"/>
      <c r="B7765" s="31"/>
      <c r="C7765" s="2"/>
      <c r="D7765" s="2"/>
      <c r="E7765" s="26"/>
    </row>
    <row r="7766" spans="1:5" x14ac:dyDescent="0.15">
      <c r="A7766" s="2"/>
      <c r="B7766" s="31"/>
      <c r="C7766" s="2"/>
      <c r="D7766" s="2"/>
      <c r="E7766" s="26"/>
    </row>
    <row r="7767" spans="1:5" x14ac:dyDescent="0.15">
      <c r="A7767" s="2"/>
      <c r="B7767" s="31"/>
      <c r="C7767" s="2"/>
      <c r="D7767" s="2"/>
      <c r="E7767" s="26"/>
    </row>
    <row r="7768" spans="1:5" x14ac:dyDescent="0.15">
      <c r="A7768" s="2"/>
      <c r="B7768" s="31"/>
      <c r="C7768" s="2"/>
      <c r="D7768" s="2"/>
      <c r="E7768" s="26"/>
    </row>
    <row r="7769" spans="1:5" x14ac:dyDescent="0.15">
      <c r="A7769" s="2"/>
      <c r="B7769" s="31"/>
      <c r="C7769" s="2"/>
      <c r="D7769" s="2"/>
      <c r="E7769" s="26"/>
    </row>
    <row r="7770" spans="1:5" x14ac:dyDescent="0.15">
      <c r="A7770" s="2"/>
      <c r="B7770" s="31"/>
      <c r="C7770" s="2"/>
      <c r="D7770" s="2"/>
      <c r="E7770" s="26"/>
    </row>
    <row r="7771" spans="1:5" x14ac:dyDescent="0.15">
      <c r="A7771" s="2"/>
      <c r="B7771" s="31"/>
      <c r="C7771" s="2"/>
      <c r="D7771" s="2"/>
      <c r="E7771" s="26"/>
    </row>
    <row r="7772" spans="1:5" x14ac:dyDescent="0.15">
      <c r="A7772" s="2"/>
      <c r="B7772" s="31"/>
      <c r="C7772" s="2"/>
      <c r="D7772" s="2"/>
      <c r="E7772" s="26"/>
    </row>
    <row r="7773" spans="1:5" x14ac:dyDescent="0.15">
      <c r="A7773" s="2"/>
      <c r="B7773" s="31"/>
      <c r="C7773" s="2"/>
      <c r="D7773" s="2"/>
      <c r="E7773" s="26"/>
    </row>
    <row r="7774" spans="1:5" x14ac:dyDescent="0.15">
      <c r="A7774" s="2"/>
      <c r="B7774" s="31"/>
      <c r="C7774" s="2"/>
      <c r="D7774" s="2"/>
      <c r="E7774" s="26"/>
    </row>
    <row r="7775" spans="1:5" x14ac:dyDescent="0.15">
      <c r="A7775" s="2"/>
      <c r="B7775" s="31"/>
      <c r="C7775" s="2"/>
      <c r="D7775" s="2"/>
      <c r="E7775" s="26"/>
    </row>
    <row r="7776" spans="1:5" x14ac:dyDescent="0.15">
      <c r="A7776" s="2"/>
      <c r="B7776" s="31"/>
      <c r="C7776" s="2"/>
      <c r="D7776" s="2"/>
      <c r="E7776" s="26"/>
    </row>
    <row r="7777" spans="1:5" x14ac:dyDescent="0.15">
      <c r="A7777" s="2"/>
      <c r="B7777" s="31"/>
      <c r="C7777" s="2"/>
      <c r="D7777" s="2"/>
      <c r="E7777" s="26"/>
    </row>
    <row r="7778" spans="1:5" x14ac:dyDescent="0.15">
      <c r="A7778" s="2"/>
      <c r="B7778" s="31"/>
      <c r="C7778" s="2"/>
      <c r="D7778" s="2"/>
      <c r="E7778" s="26"/>
    </row>
    <row r="7779" spans="1:5" x14ac:dyDescent="0.15">
      <c r="A7779" s="2"/>
      <c r="B7779" s="31"/>
      <c r="C7779" s="2"/>
      <c r="D7779" s="2"/>
      <c r="E7779" s="26"/>
    </row>
    <row r="7780" spans="1:5" x14ac:dyDescent="0.15">
      <c r="A7780" s="2"/>
      <c r="B7780" s="31"/>
      <c r="C7780" s="2"/>
      <c r="D7780" s="2"/>
      <c r="E7780" s="26"/>
    </row>
    <row r="7781" spans="1:5" x14ac:dyDescent="0.15">
      <c r="A7781" s="2"/>
      <c r="B7781" s="31"/>
      <c r="C7781" s="2"/>
      <c r="D7781" s="2"/>
      <c r="E7781" s="26"/>
    </row>
    <row r="7782" spans="1:5" x14ac:dyDescent="0.15">
      <c r="A7782" s="2"/>
      <c r="B7782" s="31"/>
      <c r="C7782" s="2"/>
      <c r="D7782" s="2"/>
      <c r="E7782" s="26"/>
    </row>
    <row r="7783" spans="1:5" x14ac:dyDescent="0.15">
      <c r="A7783" s="2"/>
      <c r="B7783" s="31"/>
      <c r="C7783" s="2"/>
      <c r="D7783" s="2"/>
      <c r="E7783" s="26"/>
    </row>
    <row r="7784" spans="1:5" x14ac:dyDescent="0.15">
      <c r="A7784" s="2"/>
      <c r="B7784" s="31"/>
      <c r="C7784" s="2"/>
      <c r="D7784" s="2"/>
      <c r="E7784" s="26"/>
    </row>
    <row r="7785" spans="1:5" x14ac:dyDescent="0.15">
      <c r="A7785" s="2"/>
      <c r="B7785" s="31"/>
      <c r="C7785" s="2"/>
      <c r="D7785" s="2"/>
      <c r="E7785" s="26"/>
    </row>
    <row r="7786" spans="1:5" x14ac:dyDescent="0.15">
      <c r="A7786" s="2"/>
      <c r="B7786" s="31"/>
      <c r="C7786" s="2"/>
      <c r="D7786" s="2"/>
      <c r="E7786" s="26"/>
    </row>
    <row r="7787" spans="1:5" x14ac:dyDescent="0.15">
      <c r="A7787" s="2"/>
      <c r="B7787" s="31"/>
      <c r="C7787" s="2"/>
      <c r="D7787" s="2"/>
      <c r="E7787" s="26"/>
    </row>
    <row r="7788" spans="1:5" x14ac:dyDescent="0.15">
      <c r="A7788" s="2"/>
      <c r="B7788" s="31"/>
      <c r="C7788" s="2"/>
      <c r="D7788" s="2"/>
      <c r="E7788" s="26"/>
    </row>
    <row r="7789" spans="1:5" x14ac:dyDescent="0.15">
      <c r="A7789" s="2"/>
      <c r="B7789" s="31"/>
      <c r="C7789" s="2"/>
      <c r="D7789" s="2"/>
      <c r="E7789" s="26"/>
    </row>
    <row r="7790" spans="1:5" x14ac:dyDescent="0.15">
      <c r="A7790" s="2"/>
      <c r="B7790" s="31"/>
      <c r="C7790" s="2"/>
      <c r="D7790" s="2"/>
      <c r="E7790" s="26"/>
    </row>
    <row r="7791" spans="1:5" x14ac:dyDescent="0.15">
      <c r="A7791" s="2"/>
      <c r="B7791" s="31"/>
      <c r="C7791" s="2"/>
      <c r="D7791" s="2"/>
      <c r="E7791" s="26"/>
    </row>
    <row r="7792" spans="1:5" x14ac:dyDescent="0.15">
      <c r="A7792" s="2"/>
      <c r="B7792" s="31"/>
      <c r="C7792" s="2"/>
      <c r="D7792" s="2"/>
      <c r="E7792" s="26"/>
    </row>
    <row r="7793" spans="1:5" x14ac:dyDescent="0.15">
      <c r="A7793" s="2"/>
      <c r="B7793" s="31"/>
      <c r="C7793" s="2"/>
      <c r="D7793" s="2"/>
      <c r="E7793" s="26"/>
    </row>
    <row r="7794" spans="1:5" x14ac:dyDescent="0.15">
      <c r="A7794" s="2"/>
      <c r="B7794" s="31"/>
      <c r="C7794" s="2"/>
      <c r="D7794" s="2"/>
      <c r="E7794" s="26"/>
    </row>
    <row r="7795" spans="1:5" x14ac:dyDescent="0.15">
      <c r="A7795" s="2"/>
      <c r="B7795" s="31"/>
      <c r="C7795" s="2"/>
      <c r="D7795" s="2"/>
      <c r="E7795" s="26"/>
    </row>
    <row r="7796" spans="1:5" x14ac:dyDescent="0.15">
      <c r="A7796" s="2"/>
      <c r="B7796" s="31"/>
      <c r="C7796" s="2"/>
      <c r="D7796" s="2"/>
      <c r="E7796" s="26"/>
    </row>
    <row r="7797" spans="1:5" x14ac:dyDescent="0.15">
      <c r="A7797" s="2"/>
      <c r="B7797" s="31"/>
      <c r="C7797" s="2"/>
      <c r="D7797" s="2"/>
      <c r="E7797" s="26"/>
    </row>
    <row r="7798" spans="1:5" x14ac:dyDescent="0.15">
      <c r="A7798" s="2"/>
      <c r="B7798" s="31"/>
      <c r="C7798" s="2"/>
      <c r="D7798" s="2"/>
      <c r="E7798" s="26"/>
    </row>
    <row r="7799" spans="1:5" x14ac:dyDescent="0.15">
      <c r="A7799" s="2"/>
      <c r="B7799" s="31"/>
      <c r="C7799" s="2"/>
      <c r="D7799" s="2"/>
      <c r="E7799" s="26"/>
    </row>
    <row r="7800" spans="1:5" x14ac:dyDescent="0.15">
      <c r="A7800" s="2"/>
      <c r="B7800" s="31"/>
      <c r="C7800" s="2"/>
      <c r="D7800" s="2"/>
      <c r="E7800" s="26"/>
    </row>
    <row r="7801" spans="1:5" x14ac:dyDescent="0.15">
      <c r="A7801" s="2"/>
      <c r="B7801" s="31"/>
      <c r="C7801" s="2"/>
      <c r="D7801" s="2"/>
      <c r="E7801" s="26"/>
    </row>
    <row r="7802" spans="1:5" x14ac:dyDescent="0.15">
      <c r="A7802" s="2"/>
      <c r="B7802" s="31"/>
      <c r="C7802" s="2"/>
      <c r="D7802" s="2"/>
      <c r="E7802" s="26"/>
    </row>
    <row r="7803" spans="1:5" x14ac:dyDescent="0.15">
      <c r="A7803" s="2"/>
      <c r="B7803" s="31"/>
      <c r="C7803" s="2"/>
      <c r="D7803" s="2"/>
      <c r="E7803" s="26"/>
    </row>
    <row r="7804" spans="1:5" x14ac:dyDescent="0.15">
      <c r="A7804" s="2"/>
      <c r="B7804" s="31"/>
      <c r="C7804" s="2"/>
      <c r="D7804" s="2"/>
      <c r="E7804" s="26"/>
    </row>
    <row r="7805" spans="1:5" x14ac:dyDescent="0.15">
      <c r="A7805" s="2"/>
      <c r="B7805" s="31"/>
      <c r="C7805" s="2"/>
      <c r="D7805" s="2"/>
      <c r="E7805" s="26"/>
    </row>
    <row r="7806" spans="1:5" x14ac:dyDescent="0.15">
      <c r="A7806" s="2"/>
      <c r="B7806" s="31"/>
      <c r="C7806" s="2"/>
      <c r="D7806" s="2"/>
      <c r="E7806" s="26"/>
    </row>
    <row r="7807" spans="1:5" x14ac:dyDescent="0.15">
      <c r="A7807" s="2"/>
      <c r="B7807" s="31"/>
      <c r="C7807" s="2"/>
      <c r="D7807" s="2"/>
      <c r="E7807" s="26"/>
    </row>
    <row r="7808" spans="1:5" x14ac:dyDescent="0.15">
      <c r="A7808" s="2"/>
      <c r="B7808" s="31"/>
      <c r="C7808" s="2"/>
      <c r="D7808" s="2"/>
      <c r="E7808" s="26"/>
    </row>
    <row r="7809" spans="1:5" x14ac:dyDescent="0.15">
      <c r="A7809" s="2"/>
      <c r="B7809" s="31"/>
      <c r="C7809" s="2"/>
      <c r="D7809" s="2"/>
      <c r="E7809" s="26"/>
    </row>
    <row r="7810" spans="1:5" x14ac:dyDescent="0.15">
      <c r="A7810" s="2"/>
      <c r="B7810" s="31"/>
      <c r="C7810" s="2"/>
      <c r="D7810" s="2"/>
      <c r="E7810" s="26"/>
    </row>
    <row r="7811" spans="1:5" x14ac:dyDescent="0.15">
      <c r="A7811" s="2"/>
      <c r="B7811" s="31"/>
      <c r="C7811" s="2"/>
      <c r="D7811" s="2"/>
      <c r="E7811" s="26"/>
    </row>
    <row r="7812" spans="1:5" x14ac:dyDescent="0.15">
      <c r="A7812" s="2"/>
      <c r="B7812" s="31"/>
      <c r="C7812" s="2"/>
      <c r="D7812" s="2"/>
      <c r="E7812" s="26"/>
    </row>
    <row r="7813" spans="1:5" x14ac:dyDescent="0.15">
      <c r="A7813" s="2"/>
      <c r="B7813" s="31"/>
      <c r="C7813" s="2"/>
      <c r="D7813" s="2"/>
      <c r="E7813" s="26"/>
    </row>
    <row r="7814" spans="1:5" x14ac:dyDescent="0.15">
      <c r="A7814" s="2"/>
      <c r="B7814" s="31"/>
      <c r="C7814" s="2"/>
      <c r="D7814" s="2"/>
      <c r="E7814" s="26"/>
    </row>
    <row r="7815" spans="1:5" x14ac:dyDescent="0.15">
      <c r="A7815" s="2"/>
      <c r="B7815" s="31"/>
      <c r="C7815" s="2"/>
      <c r="D7815" s="2"/>
      <c r="E7815" s="26"/>
    </row>
    <row r="7816" spans="1:5" x14ac:dyDescent="0.15">
      <c r="A7816" s="2"/>
      <c r="B7816" s="31"/>
      <c r="C7816" s="2"/>
      <c r="D7816" s="2"/>
      <c r="E7816" s="26"/>
    </row>
    <row r="7817" spans="1:5" x14ac:dyDescent="0.15">
      <c r="A7817" s="2"/>
      <c r="B7817" s="31"/>
      <c r="C7817" s="2"/>
      <c r="D7817" s="2"/>
      <c r="E7817" s="26"/>
    </row>
    <row r="7818" spans="1:5" x14ac:dyDescent="0.15">
      <c r="A7818" s="2"/>
      <c r="B7818" s="31"/>
      <c r="C7818" s="2"/>
      <c r="D7818" s="2"/>
      <c r="E7818" s="26"/>
    </row>
    <row r="7819" spans="1:5" x14ac:dyDescent="0.15">
      <c r="A7819" s="2"/>
      <c r="B7819" s="31"/>
      <c r="C7819" s="2"/>
      <c r="D7819" s="2"/>
      <c r="E7819" s="26"/>
    </row>
    <row r="7820" spans="1:5" x14ac:dyDescent="0.15">
      <c r="A7820" s="2"/>
      <c r="B7820" s="31"/>
      <c r="C7820" s="2"/>
      <c r="D7820" s="2"/>
      <c r="E7820" s="26"/>
    </row>
    <row r="7821" spans="1:5" x14ac:dyDescent="0.15">
      <c r="A7821" s="2"/>
      <c r="B7821" s="31"/>
      <c r="C7821" s="2"/>
      <c r="D7821" s="2"/>
      <c r="E7821" s="26"/>
    </row>
    <row r="7822" spans="1:5" x14ac:dyDescent="0.15">
      <c r="A7822" s="2"/>
      <c r="B7822" s="31"/>
      <c r="C7822" s="2"/>
      <c r="D7822" s="2"/>
      <c r="E7822" s="26"/>
    </row>
    <row r="7823" spans="1:5" x14ac:dyDescent="0.15">
      <c r="A7823" s="2"/>
      <c r="B7823" s="31"/>
      <c r="C7823" s="2"/>
      <c r="D7823" s="2"/>
      <c r="E7823" s="26"/>
    </row>
    <row r="7824" spans="1:5" x14ac:dyDescent="0.15">
      <c r="A7824" s="2"/>
      <c r="B7824" s="31"/>
      <c r="C7824" s="2"/>
      <c r="D7824" s="2"/>
      <c r="E7824" s="26"/>
    </row>
    <row r="7825" spans="1:5" x14ac:dyDescent="0.15">
      <c r="A7825" s="2"/>
      <c r="B7825" s="31"/>
      <c r="C7825" s="2"/>
      <c r="D7825" s="2"/>
      <c r="E7825" s="26"/>
    </row>
    <row r="7826" spans="1:5" x14ac:dyDescent="0.15">
      <c r="A7826" s="2"/>
      <c r="B7826" s="31"/>
      <c r="C7826" s="2"/>
      <c r="D7826" s="2"/>
      <c r="E7826" s="26"/>
    </row>
    <row r="7827" spans="1:5" x14ac:dyDescent="0.15">
      <c r="A7827" s="2"/>
      <c r="B7827" s="31"/>
      <c r="C7827" s="2"/>
      <c r="D7827" s="2"/>
      <c r="E7827" s="26"/>
    </row>
    <row r="7828" spans="1:5" x14ac:dyDescent="0.15">
      <c r="A7828" s="2"/>
      <c r="B7828" s="31"/>
      <c r="C7828" s="2"/>
      <c r="D7828" s="2"/>
      <c r="E7828" s="26"/>
    </row>
    <row r="7829" spans="1:5" x14ac:dyDescent="0.15">
      <c r="A7829" s="2"/>
      <c r="B7829" s="31"/>
      <c r="C7829" s="2"/>
      <c r="D7829" s="2"/>
      <c r="E7829" s="26"/>
    </row>
    <row r="7830" spans="1:5" x14ac:dyDescent="0.15">
      <c r="A7830" s="2"/>
      <c r="B7830" s="31"/>
      <c r="C7830" s="2"/>
      <c r="D7830" s="2"/>
      <c r="E7830" s="26"/>
    </row>
    <row r="7831" spans="1:5" x14ac:dyDescent="0.15">
      <c r="A7831" s="2"/>
      <c r="B7831" s="31"/>
      <c r="C7831" s="2"/>
      <c r="D7831" s="2"/>
      <c r="E7831" s="26"/>
    </row>
    <row r="7832" spans="1:5" x14ac:dyDescent="0.15">
      <c r="A7832" s="2"/>
      <c r="B7832" s="31"/>
      <c r="C7832" s="2"/>
      <c r="D7832" s="2"/>
      <c r="E7832" s="26"/>
    </row>
    <row r="7833" spans="1:5" x14ac:dyDescent="0.15">
      <c r="A7833" s="2"/>
      <c r="B7833" s="31"/>
      <c r="C7833" s="2"/>
      <c r="D7833" s="2"/>
      <c r="E7833" s="26"/>
    </row>
    <row r="7834" spans="1:5" x14ac:dyDescent="0.15">
      <c r="A7834" s="2"/>
      <c r="B7834" s="31"/>
      <c r="C7834" s="2"/>
      <c r="D7834" s="2"/>
      <c r="E7834" s="26"/>
    </row>
    <row r="7835" spans="1:5" x14ac:dyDescent="0.15">
      <c r="A7835" s="2"/>
      <c r="B7835" s="31"/>
      <c r="C7835" s="2"/>
      <c r="D7835" s="2"/>
      <c r="E7835" s="26"/>
    </row>
    <row r="7836" spans="1:5" x14ac:dyDescent="0.15">
      <c r="A7836" s="2"/>
      <c r="B7836" s="31"/>
      <c r="C7836" s="2"/>
      <c r="D7836" s="2"/>
      <c r="E7836" s="26"/>
    </row>
    <row r="7837" spans="1:5" x14ac:dyDescent="0.15">
      <c r="A7837" s="2"/>
      <c r="B7837" s="31"/>
      <c r="C7837" s="2"/>
      <c r="D7837" s="2"/>
      <c r="E7837" s="26"/>
    </row>
    <row r="7838" spans="1:5" x14ac:dyDescent="0.15">
      <c r="A7838" s="2"/>
      <c r="B7838" s="31"/>
      <c r="C7838" s="2"/>
      <c r="D7838" s="2"/>
      <c r="E7838" s="26"/>
    </row>
    <row r="7839" spans="1:5" x14ac:dyDescent="0.15">
      <c r="A7839" s="2"/>
      <c r="B7839" s="31"/>
      <c r="C7839" s="2"/>
      <c r="D7839" s="2"/>
      <c r="E7839" s="26"/>
    </row>
    <row r="7840" spans="1:5" x14ac:dyDescent="0.15">
      <c r="A7840" s="2"/>
      <c r="B7840" s="31"/>
      <c r="C7840" s="2"/>
      <c r="D7840" s="2"/>
      <c r="E7840" s="26"/>
    </row>
    <row r="7841" spans="1:5" x14ac:dyDescent="0.15">
      <c r="A7841" s="2"/>
      <c r="B7841" s="31"/>
      <c r="C7841" s="2"/>
      <c r="D7841" s="2"/>
      <c r="E7841" s="26"/>
    </row>
    <row r="7842" spans="1:5" x14ac:dyDescent="0.15">
      <c r="A7842" s="2"/>
      <c r="B7842" s="31"/>
      <c r="C7842" s="2"/>
      <c r="D7842" s="2"/>
      <c r="E7842" s="26"/>
    </row>
    <row r="7843" spans="1:5" x14ac:dyDescent="0.15">
      <c r="A7843" s="2"/>
      <c r="B7843" s="31"/>
      <c r="C7843" s="2"/>
      <c r="D7843" s="2"/>
      <c r="E7843" s="26"/>
    </row>
    <row r="7844" spans="1:5" x14ac:dyDescent="0.15">
      <c r="A7844" s="2"/>
      <c r="B7844" s="31"/>
      <c r="C7844" s="2"/>
      <c r="D7844" s="2"/>
      <c r="E7844" s="26"/>
    </row>
    <row r="7845" spans="1:5" x14ac:dyDescent="0.15">
      <c r="A7845" s="2"/>
      <c r="B7845" s="31"/>
      <c r="C7845" s="2"/>
      <c r="D7845" s="2"/>
      <c r="E7845" s="26"/>
    </row>
    <row r="7846" spans="1:5" x14ac:dyDescent="0.15">
      <c r="A7846" s="2"/>
      <c r="B7846" s="31"/>
      <c r="C7846" s="2"/>
      <c r="D7846" s="2"/>
      <c r="E7846" s="26"/>
    </row>
    <row r="7847" spans="1:5" x14ac:dyDescent="0.15">
      <c r="A7847" s="2"/>
      <c r="B7847" s="31"/>
      <c r="C7847" s="2"/>
      <c r="D7847" s="2"/>
      <c r="E7847" s="26"/>
    </row>
    <row r="7848" spans="1:5" x14ac:dyDescent="0.15">
      <c r="A7848" s="2"/>
      <c r="B7848" s="31"/>
      <c r="C7848" s="2"/>
      <c r="D7848" s="2"/>
      <c r="E7848" s="26"/>
    </row>
    <row r="7849" spans="1:5" x14ac:dyDescent="0.15">
      <c r="A7849" s="2"/>
      <c r="B7849" s="31"/>
      <c r="C7849" s="2"/>
      <c r="D7849" s="2"/>
      <c r="E7849" s="26"/>
    </row>
    <row r="7850" spans="1:5" x14ac:dyDescent="0.15">
      <c r="A7850" s="2"/>
      <c r="B7850" s="31"/>
      <c r="C7850" s="2"/>
      <c r="D7850" s="2"/>
      <c r="E7850" s="26"/>
    </row>
    <row r="7851" spans="1:5" x14ac:dyDescent="0.15">
      <c r="A7851" s="2"/>
      <c r="B7851" s="31"/>
      <c r="C7851" s="2"/>
      <c r="D7851" s="2"/>
      <c r="E7851" s="26"/>
    </row>
    <row r="7852" spans="1:5" x14ac:dyDescent="0.15">
      <c r="A7852" s="2"/>
      <c r="B7852" s="31"/>
      <c r="C7852" s="2"/>
      <c r="D7852" s="2"/>
      <c r="E7852" s="26"/>
    </row>
    <row r="7853" spans="1:5" x14ac:dyDescent="0.15">
      <c r="A7853" s="2"/>
      <c r="B7853" s="31"/>
      <c r="C7853" s="2"/>
      <c r="D7853" s="2"/>
      <c r="E7853" s="26"/>
    </row>
    <row r="7854" spans="1:5" x14ac:dyDescent="0.15">
      <c r="A7854" s="2"/>
      <c r="B7854" s="31"/>
      <c r="C7854" s="2"/>
      <c r="D7854" s="2"/>
      <c r="E7854" s="26"/>
    </row>
    <row r="7855" spans="1:5" x14ac:dyDescent="0.15">
      <c r="A7855" s="2"/>
      <c r="B7855" s="31"/>
      <c r="C7855" s="2"/>
      <c r="D7855" s="2"/>
      <c r="E7855" s="26"/>
    </row>
    <row r="7856" spans="1:5" x14ac:dyDescent="0.15">
      <c r="A7856" s="2"/>
      <c r="B7856" s="31"/>
      <c r="C7856" s="2"/>
      <c r="D7856" s="2"/>
      <c r="E7856" s="26"/>
    </row>
    <row r="7857" spans="1:5" x14ac:dyDescent="0.15">
      <c r="A7857" s="2"/>
      <c r="B7857" s="31"/>
      <c r="C7857" s="2"/>
      <c r="D7857" s="2"/>
      <c r="E7857" s="26"/>
    </row>
    <row r="7858" spans="1:5" x14ac:dyDescent="0.15">
      <c r="A7858" s="2"/>
      <c r="B7858" s="31"/>
      <c r="C7858" s="2"/>
      <c r="D7858" s="2"/>
      <c r="E7858" s="26"/>
    </row>
    <row r="7859" spans="1:5" x14ac:dyDescent="0.15">
      <c r="A7859" s="2"/>
      <c r="B7859" s="31"/>
      <c r="C7859" s="2"/>
      <c r="D7859" s="2"/>
      <c r="E7859" s="26"/>
    </row>
    <row r="7860" spans="1:5" x14ac:dyDescent="0.15">
      <c r="A7860" s="2"/>
      <c r="B7860" s="31"/>
      <c r="C7860" s="2"/>
      <c r="D7860" s="2"/>
      <c r="E7860" s="26"/>
    </row>
    <row r="7861" spans="1:5" x14ac:dyDescent="0.15">
      <c r="A7861" s="2"/>
      <c r="B7861" s="31"/>
      <c r="C7861" s="2"/>
      <c r="D7861" s="2"/>
      <c r="E7861" s="26"/>
    </row>
    <row r="7862" spans="1:5" x14ac:dyDescent="0.15">
      <c r="A7862" s="2"/>
      <c r="B7862" s="31"/>
      <c r="C7862" s="2"/>
      <c r="D7862" s="2"/>
      <c r="E7862" s="26"/>
    </row>
    <row r="7863" spans="1:5" x14ac:dyDescent="0.15">
      <c r="A7863" s="2"/>
      <c r="B7863" s="31"/>
      <c r="C7863" s="2"/>
      <c r="D7863" s="2"/>
      <c r="E7863" s="26"/>
    </row>
    <row r="7864" spans="1:5" x14ac:dyDescent="0.15">
      <c r="A7864" s="2"/>
      <c r="B7864" s="31"/>
      <c r="C7864" s="2"/>
      <c r="D7864" s="2"/>
      <c r="E7864" s="26"/>
    </row>
    <row r="7865" spans="1:5" x14ac:dyDescent="0.15">
      <c r="A7865" s="2"/>
      <c r="B7865" s="31"/>
      <c r="C7865" s="2"/>
      <c r="D7865" s="2"/>
      <c r="E7865" s="26"/>
    </row>
    <row r="7866" spans="1:5" x14ac:dyDescent="0.15">
      <c r="A7866" s="2"/>
      <c r="B7866" s="31"/>
      <c r="C7866" s="2"/>
      <c r="D7866" s="2"/>
      <c r="E7866" s="26"/>
    </row>
    <row r="7867" spans="1:5" x14ac:dyDescent="0.15">
      <c r="A7867" s="2"/>
      <c r="B7867" s="31"/>
      <c r="C7867" s="2"/>
      <c r="D7867" s="2"/>
      <c r="E7867" s="26"/>
    </row>
    <row r="7868" spans="1:5" x14ac:dyDescent="0.15">
      <c r="A7868" s="2"/>
      <c r="B7868" s="31"/>
      <c r="C7868" s="2"/>
      <c r="D7868" s="2"/>
      <c r="E7868" s="26"/>
    </row>
    <row r="7869" spans="1:5" x14ac:dyDescent="0.15">
      <c r="A7869" s="2"/>
      <c r="B7869" s="31"/>
      <c r="C7869" s="2"/>
      <c r="D7869" s="2"/>
      <c r="E7869" s="26"/>
    </row>
    <row r="7870" spans="1:5" x14ac:dyDescent="0.15">
      <c r="A7870" s="2"/>
      <c r="B7870" s="31"/>
      <c r="C7870" s="2"/>
      <c r="D7870" s="2"/>
      <c r="E7870" s="26"/>
    </row>
    <row r="7871" spans="1:5" x14ac:dyDescent="0.15">
      <c r="A7871" s="2"/>
      <c r="B7871" s="31"/>
      <c r="C7871" s="2"/>
      <c r="D7871" s="2"/>
      <c r="E7871" s="26"/>
    </row>
    <row r="7872" spans="1:5" x14ac:dyDescent="0.15">
      <c r="A7872" s="2"/>
      <c r="B7872" s="31"/>
      <c r="C7872" s="2"/>
      <c r="D7872" s="2"/>
      <c r="E7872" s="26"/>
    </row>
    <row r="7873" spans="1:5" x14ac:dyDescent="0.15">
      <c r="A7873" s="2"/>
      <c r="B7873" s="31"/>
      <c r="C7873" s="2"/>
      <c r="D7873" s="2"/>
      <c r="E7873" s="26"/>
    </row>
    <row r="7874" spans="1:5" x14ac:dyDescent="0.15">
      <c r="A7874" s="2"/>
      <c r="B7874" s="31"/>
      <c r="C7874" s="2"/>
      <c r="D7874" s="2"/>
      <c r="E7874" s="26"/>
    </row>
    <row r="7875" spans="1:5" x14ac:dyDescent="0.15">
      <c r="A7875" s="2"/>
      <c r="B7875" s="31"/>
      <c r="C7875" s="2"/>
      <c r="D7875" s="2"/>
      <c r="E7875" s="26"/>
    </row>
    <row r="7876" spans="1:5" x14ac:dyDescent="0.15">
      <c r="A7876" s="2"/>
      <c r="B7876" s="31"/>
      <c r="C7876" s="2"/>
      <c r="D7876" s="2"/>
      <c r="E7876" s="26"/>
    </row>
    <row r="7877" spans="1:5" x14ac:dyDescent="0.15">
      <c r="A7877" s="2"/>
      <c r="B7877" s="31"/>
      <c r="C7877" s="2"/>
      <c r="D7877" s="2"/>
      <c r="E7877" s="26"/>
    </row>
    <row r="7878" spans="1:5" x14ac:dyDescent="0.15">
      <c r="A7878" s="2"/>
      <c r="B7878" s="31"/>
      <c r="C7878" s="2"/>
      <c r="D7878" s="2"/>
      <c r="E7878" s="26"/>
    </row>
    <row r="7879" spans="1:5" x14ac:dyDescent="0.15">
      <c r="A7879" s="2"/>
      <c r="B7879" s="31"/>
      <c r="C7879" s="2"/>
      <c r="D7879" s="2"/>
      <c r="E7879" s="26"/>
    </row>
    <row r="7880" spans="1:5" x14ac:dyDescent="0.15">
      <c r="A7880" s="2"/>
      <c r="B7880" s="31"/>
      <c r="C7880" s="2"/>
      <c r="D7880" s="2"/>
      <c r="E7880" s="26"/>
    </row>
    <row r="7881" spans="1:5" x14ac:dyDescent="0.15">
      <c r="A7881" s="2"/>
      <c r="B7881" s="31"/>
      <c r="C7881" s="2"/>
      <c r="D7881" s="2"/>
      <c r="E7881" s="26"/>
    </row>
    <row r="7882" spans="1:5" x14ac:dyDescent="0.15">
      <c r="A7882" s="2"/>
      <c r="B7882" s="31"/>
      <c r="C7882" s="2"/>
      <c r="D7882" s="2"/>
      <c r="E7882" s="26"/>
    </row>
    <row r="7883" spans="1:5" x14ac:dyDescent="0.15">
      <c r="A7883" s="2"/>
      <c r="B7883" s="31"/>
      <c r="C7883" s="2"/>
      <c r="D7883" s="2"/>
      <c r="E7883" s="26"/>
    </row>
    <row r="7884" spans="1:5" x14ac:dyDescent="0.15">
      <c r="A7884" s="2"/>
      <c r="B7884" s="31"/>
      <c r="C7884" s="2"/>
      <c r="D7884" s="2"/>
      <c r="E7884" s="26"/>
    </row>
    <row r="7885" spans="1:5" x14ac:dyDescent="0.15">
      <c r="A7885" s="2"/>
      <c r="B7885" s="31"/>
      <c r="C7885" s="2"/>
      <c r="D7885" s="2"/>
      <c r="E7885" s="26"/>
    </row>
    <row r="7886" spans="1:5" x14ac:dyDescent="0.15">
      <c r="A7886" s="2"/>
      <c r="B7886" s="31"/>
      <c r="C7886" s="2"/>
      <c r="D7886" s="2"/>
      <c r="E7886" s="26"/>
    </row>
    <row r="7887" spans="1:5" x14ac:dyDescent="0.15">
      <c r="A7887" s="2"/>
      <c r="B7887" s="31"/>
      <c r="C7887" s="2"/>
      <c r="D7887" s="2"/>
      <c r="E7887" s="26"/>
    </row>
    <row r="7888" spans="1:5" x14ac:dyDescent="0.15">
      <c r="A7888" s="2"/>
      <c r="B7888" s="31"/>
      <c r="C7888" s="2"/>
      <c r="D7888" s="2"/>
      <c r="E7888" s="26"/>
    </row>
    <row r="7889" spans="1:5" x14ac:dyDescent="0.15">
      <c r="A7889" s="2"/>
      <c r="B7889" s="31"/>
      <c r="C7889" s="2"/>
      <c r="D7889" s="2"/>
      <c r="E7889" s="26"/>
    </row>
    <row r="7890" spans="1:5" x14ac:dyDescent="0.15">
      <c r="A7890" s="2"/>
      <c r="B7890" s="31"/>
      <c r="C7890" s="2"/>
      <c r="D7890" s="2"/>
      <c r="E7890" s="26"/>
    </row>
    <row r="7891" spans="1:5" x14ac:dyDescent="0.15">
      <c r="A7891" s="2"/>
      <c r="B7891" s="31"/>
      <c r="C7891" s="2"/>
      <c r="D7891" s="2"/>
      <c r="E7891" s="26"/>
    </row>
    <row r="7892" spans="1:5" x14ac:dyDescent="0.15">
      <c r="A7892" s="2"/>
      <c r="B7892" s="31"/>
      <c r="C7892" s="2"/>
      <c r="D7892" s="2"/>
      <c r="E7892" s="26"/>
    </row>
    <row r="7893" spans="1:5" x14ac:dyDescent="0.15">
      <c r="A7893" s="2"/>
      <c r="B7893" s="31"/>
      <c r="C7893" s="2"/>
      <c r="D7893" s="2"/>
      <c r="E7893" s="26"/>
    </row>
    <row r="7894" spans="1:5" x14ac:dyDescent="0.15">
      <c r="A7894" s="2"/>
      <c r="B7894" s="31"/>
      <c r="C7894" s="2"/>
      <c r="D7894" s="2"/>
      <c r="E7894" s="26"/>
    </row>
    <row r="7895" spans="1:5" x14ac:dyDescent="0.15">
      <c r="A7895" s="2"/>
      <c r="B7895" s="31"/>
      <c r="C7895" s="2"/>
      <c r="D7895" s="2"/>
      <c r="E7895" s="26"/>
    </row>
    <row r="7896" spans="1:5" x14ac:dyDescent="0.15">
      <c r="A7896" s="2"/>
      <c r="B7896" s="31"/>
      <c r="C7896" s="2"/>
      <c r="D7896" s="2"/>
      <c r="E7896" s="26"/>
    </row>
    <row r="7897" spans="1:5" x14ac:dyDescent="0.15">
      <c r="A7897" s="2"/>
      <c r="B7897" s="31"/>
      <c r="C7897" s="2"/>
      <c r="D7897" s="2"/>
      <c r="E7897" s="26"/>
    </row>
    <row r="7898" spans="1:5" x14ac:dyDescent="0.15">
      <c r="A7898" s="2"/>
      <c r="B7898" s="31"/>
      <c r="C7898" s="2"/>
      <c r="D7898" s="2"/>
      <c r="E7898" s="26"/>
    </row>
    <row r="7899" spans="1:5" x14ac:dyDescent="0.15">
      <c r="A7899" s="2"/>
      <c r="B7899" s="31"/>
      <c r="C7899" s="2"/>
      <c r="D7899" s="2"/>
      <c r="E7899" s="26"/>
    </row>
    <row r="7900" spans="1:5" x14ac:dyDescent="0.15">
      <c r="A7900" s="2"/>
      <c r="B7900" s="31"/>
      <c r="C7900" s="2"/>
      <c r="D7900" s="2"/>
      <c r="E7900" s="26"/>
    </row>
    <row r="7901" spans="1:5" x14ac:dyDescent="0.15">
      <c r="A7901" s="2"/>
      <c r="B7901" s="31"/>
      <c r="C7901" s="2"/>
      <c r="D7901" s="2"/>
      <c r="E7901" s="26"/>
    </row>
    <row r="7902" spans="1:5" x14ac:dyDescent="0.15">
      <c r="A7902" s="2"/>
      <c r="B7902" s="31"/>
      <c r="C7902" s="2"/>
      <c r="D7902" s="2"/>
      <c r="E7902" s="26"/>
    </row>
    <row r="7903" spans="1:5" x14ac:dyDescent="0.15">
      <c r="A7903" s="2"/>
      <c r="B7903" s="31"/>
      <c r="C7903" s="2"/>
      <c r="D7903" s="2"/>
      <c r="E7903" s="26"/>
    </row>
    <row r="7904" spans="1:5" x14ac:dyDescent="0.15">
      <c r="A7904" s="2"/>
      <c r="B7904" s="31"/>
      <c r="C7904" s="2"/>
      <c r="D7904" s="2"/>
      <c r="E7904" s="26"/>
    </row>
    <row r="7905" spans="1:5" x14ac:dyDescent="0.15">
      <c r="A7905" s="2"/>
      <c r="B7905" s="31"/>
      <c r="C7905" s="2"/>
      <c r="D7905" s="2"/>
      <c r="E7905" s="26"/>
    </row>
    <row r="7906" spans="1:5" x14ac:dyDescent="0.15">
      <c r="A7906" s="2"/>
      <c r="B7906" s="31"/>
      <c r="C7906" s="2"/>
      <c r="D7906" s="2"/>
      <c r="E7906" s="26"/>
    </row>
    <row r="7907" spans="1:5" x14ac:dyDescent="0.15">
      <c r="A7907" s="2"/>
      <c r="B7907" s="31"/>
      <c r="C7907" s="2"/>
      <c r="D7907" s="2"/>
      <c r="E7907" s="26"/>
    </row>
    <row r="7908" spans="1:5" x14ac:dyDescent="0.15">
      <c r="A7908" s="2"/>
      <c r="B7908" s="31"/>
      <c r="C7908" s="2"/>
      <c r="D7908" s="2"/>
      <c r="E7908" s="26"/>
    </row>
    <row r="7909" spans="1:5" x14ac:dyDescent="0.15">
      <c r="A7909" s="2"/>
      <c r="B7909" s="31"/>
      <c r="C7909" s="2"/>
      <c r="D7909" s="2"/>
      <c r="E7909" s="26"/>
    </row>
    <row r="7910" spans="1:5" x14ac:dyDescent="0.15">
      <c r="A7910" s="2"/>
      <c r="B7910" s="31"/>
      <c r="C7910" s="2"/>
      <c r="D7910" s="2"/>
      <c r="E7910" s="26"/>
    </row>
    <row r="7911" spans="1:5" x14ac:dyDescent="0.15">
      <c r="A7911" s="2"/>
      <c r="B7911" s="31"/>
      <c r="C7911" s="2"/>
      <c r="D7911" s="2"/>
      <c r="E7911" s="26"/>
    </row>
    <row r="7912" spans="1:5" x14ac:dyDescent="0.15">
      <c r="A7912" s="2"/>
      <c r="B7912" s="31"/>
      <c r="C7912" s="2"/>
      <c r="D7912" s="2"/>
      <c r="E7912" s="26"/>
    </row>
    <row r="7913" spans="1:5" x14ac:dyDescent="0.15">
      <c r="A7913" s="2"/>
      <c r="B7913" s="31"/>
      <c r="C7913" s="2"/>
      <c r="D7913" s="2"/>
      <c r="E7913" s="26"/>
    </row>
    <row r="7914" spans="1:5" x14ac:dyDescent="0.15">
      <c r="A7914" s="2"/>
      <c r="B7914" s="31"/>
      <c r="C7914" s="2"/>
      <c r="D7914" s="2"/>
      <c r="E7914" s="26"/>
    </row>
    <row r="7915" spans="1:5" x14ac:dyDescent="0.15">
      <c r="A7915" s="2"/>
      <c r="B7915" s="31"/>
      <c r="C7915" s="2"/>
      <c r="D7915" s="2"/>
      <c r="E7915" s="26"/>
    </row>
    <row r="7916" spans="1:5" x14ac:dyDescent="0.15">
      <c r="A7916" s="2"/>
      <c r="B7916" s="31"/>
      <c r="C7916" s="2"/>
      <c r="D7916" s="2"/>
      <c r="E7916" s="26"/>
    </row>
    <row r="7917" spans="1:5" x14ac:dyDescent="0.15">
      <c r="A7917" s="2"/>
      <c r="B7917" s="31"/>
      <c r="C7917" s="2"/>
      <c r="D7917" s="2"/>
      <c r="E7917" s="26"/>
    </row>
    <row r="7918" spans="1:5" x14ac:dyDescent="0.15">
      <c r="A7918" s="2"/>
      <c r="B7918" s="31"/>
      <c r="C7918" s="2"/>
      <c r="D7918" s="2"/>
      <c r="E7918" s="26"/>
    </row>
    <row r="7919" spans="1:5" x14ac:dyDescent="0.15">
      <c r="A7919" s="2"/>
      <c r="B7919" s="31"/>
      <c r="C7919" s="2"/>
      <c r="D7919" s="2"/>
      <c r="E7919" s="26"/>
    </row>
    <row r="7920" spans="1:5" x14ac:dyDescent="0.15">
      <c r="A7920" s="2"/>
      <c r="B7920" s="31"/>
      <c r="C7920" s="2"/>
      <c r="D7920" s="2"/>
      <c r="E7920" s="26"/>
    </row>
    <row r="7921" spans="1:5" x14ac:dyDescent="0.15">
      <c r="A7921" s="2"/>
      <c r="B7921" s="31"/>
      <c r="C7921" s="2"/>
      <c r="D7921" s="2"/>
      <c r="E7921" s="26"/>
    </row>
    <row r="7922" spans="1:5" x14ac:dyDescent="0.15">
      <c r="A7922" s="2"/>
      <c r="B7922" s="31"/>
      <c r="C7922" s="2"/>
      <c r="D7922" s="2"/>
      <c r="E7922" s="26"/>
    </row>
    <row r="7923" spans="1:5" x14ac:dyDescent="0.15">
      <c r="A7923" s="2"/>
      <c r="B7923" s="31"/>
      <c r="C7923" s="2"/>
      <c r="D7923" s="2"/>
      <c r="E7923" s="26"/>
    </row>
    <row r="7924" spans="1:5" x14ac:dyDescent="0.15">
      <c r="A7924" s="2"/>
      <c r="B7924" s="31"/>
      <c r="C7924" s="2"/>
      <c r="D7924" s="2"/>
      <c r="E7924" s="26"/>
    </row>
    <row r="7925" spans="1:5" x14ac:dyDescent="0.15">
      <c r="A7925" s="2"/>
      <c r="B7925" s="31"/>
      <c r="C7925" s="2"/>
      <c r="D7925" s="2"/>
      <c r="E7925" s="26"/>
    </row>
    <row r="7926" spans="1:5" x14ac:dyDescent="0.15">
      <c r="A7926" s="2"/>
      <c r="B7926" s="31"/>
      <c r="C7926" s="2"/>
      <c r="D7926" s="2"/>
      <c r="E7926" s="26"/>
    </row>
    <row r="7927" spans="1:5" x14ac:dyDescent="0.15">
      <c r="A7927" s="2"/>
      <c r="B7927" s="31"/>
      <c r="C7927" s="2"/>
      <c r="D7927" s="2"/>
      <c r="E7927" s="26"/>
    </row>
    <row r="7928" spans="1:5" x14ac:dyDescent="0.15">
      <c r="A7928" s="2"/>
      <c r="B7928" s="31"/>
      <c r="C7928" s="2"/>
      <c r="D7928" s="2"/>
      <c r="E7928" s="26"/>
    </row>
    <row r="7929" spans="1:5" x14ac:dyDescent="0.15">
      <c r="A7929" s="2"/>
      <c r="B7929" s="31"/>
      <c r="C7929" s="2"/>
      <c r="D7929" s="2"/>
      <c r="E7929" s="26"/>
    </row>
    <row r="7930" spans="1:5" x14ac:dyDescent="0.15">
      <c r="A7930" s="2"/>
      <c r="B7930" s="31"/>
      <c r="C7930" s="2"/>
      <c r="D7930" s="2"/>
      <c r="E7930" s="26"/>
    </row>
    <row r="7931" spans="1:5" x14ac:dyDescent="0.15">
      <c r="A7931" s="2"/>
      <c r="B7931" s="31"/>
      <c r="C7931" s="2"/>
      <c r="D7931" s="2"/>
      <c r="E7931" s="26"/>
    </row>
    <row r="7932" spans="1:5" x14ac:dyDescent="0.15">
      <c r="A7932" s="2"/>
      <c r="B7932" s="31"/>
      <c r="C7932" s="2"/>
      <c r="D7932" s="2"/>
      <c r="E7932" s="26"/>
    </row>
    <row r="7933" spans="1:5" x14ac:dyDescent="0.15">
      <c r="A7933" s="2"/>
      <c r="B7933" s="31"/>
      <c r="C7933" s="2"/>
      <c r="D7933" s="2"/>
      <c r="E7933" s="26"/>
    </row>
    <row r="7934" spans="1:5" x14ac:dyDescent="0.15">
      <c r="A7934" s="2"/>
      <c r="B7934" s="31"/>
      <c r="C7934" s="2"/>
      <c r="D7934" s="2"/>
      <c r="E7934" s="26"/>
    </row>
    <row r="7935" spans="1:5" x14ac:dyDescent="0.15">
      <c r="A7935" s="2"/>
      <c r="B7935" s="31"/>
      <c r="C7935" s="2"/>
      <c r="D7935" s="2"/>
      <c r="E7935" s="26"/>
    </row>
    <row r="7936" spans="1:5" x14ac:dyDescent="0.15">
      <c r="A7936" s="2"/>
      <c r="B7936" s="31"/>
      <c r="C7936" s="2"/>
      <c r="D7936" s="2"/>
      <c r="E7936" s="26"/>
    </row>
    <row r="7937" spans="1:5" x14ac:dyDescent="0.15">
      <c r="A7937" s="2"/>
      <c r="B7937" s="31"/>
      <c r="C7937" s="2"/>
      <c r="D7937" s="2"/>
      <c r="E7937" s="26"/>
    </row>
    <row r="7938" spans="1:5" x14ac:dyDescent="0.15">
      <c r="A7938" s="2"/>
      <c r="B7938" s="31"/>
      <c r="C7938" s="2"/>
      <c r="D7938" s="2"/>
      <c r="E7938" s="26"/>
    </row>
    <row r="7939" spans="1:5" x14ac:dyDescent="0.15">
      <c r="A7939" s="2"/>
      <c r="B7939" s="31"/>
      <c r="C7939" s="2"/>
      <c r="D7939" s="2"/>
      <c r="E7939" s="26"/>
    </row>
    <row r="7940" spans="1:5" x14ac:dyDescent="0.15">
      <c r="A7940" s="2"/>
      <c r="B7940" s="31"/>
      <c r="C7940" s="2"/>
      <c r="D7940" s="2"/>
      <c r="E7940" s="26"/>
    </row>
    <row r="7941" spans="1:5" x14ac:dyDescent="0.15">
      <c r="A7941" s="2"/>
      <c r="B7941" s="31"/>
      <c r="C7941" s="2"/>
      <c r="D7941" s="2"/>
      <c r="E7941" s="26"/>
    </row>
    <row r="7942" spans="1:5" x14ac:dyDescent="0.15">
      <c r="A7942" s="2"/>
      <c r="B7942" s="31"/>
      <c r="C7942" s="2"/>
      <c r="D7942" s="2"/>
      <c r="E7942" s="26"/>
    </row>
    <row r="7943" spans="1:5" x14ac:dyDescent="0.15">
      <c r="A7943" s="2"/>
      <c r="B7943" s="31"/>
      <c r="C7943" s="2"/>
      <c r="D7943" s="2"/>
      <c r="E7943" s="26"/>
    </row>
    <row r="7944" spans="1:5" x14ac:dyDescent="0.15">
      <c r="A7944" s="2"/>
      <c r="B7944" s="31"/>
      <c r="C7944" s="2"/>
      <c r="D7944" s="2"/>
      <c r="E7944" s="26"/>
    </row>
    <row r="7945" spans="1:5" x14ac:dyDescent="0.15">
      <c r="A7945" s="2"/>
      <c r="B7945" s="31"/>
      <c r="C7945" s="2"/>
      <c r="D7945" s="2"/>
      <c r="E7945" s="26"/>
    </row>
    <row r="7946" spans="1:5" x14ac:dyDescent="0.15">
      <c r="A7946" s="2"/>
      <c r="B7946" s="31"/>
      <c r="C7946" s="2"/>
      <c r="D7946" s="2"/>
      <c r="E7946" s="26"/>
    </row>
    <row r="7947" spans="1:5" x14ac:dyDescent="0.15">
      <c r="A7947" s="2"/>
      <c r="B7947" s="31"/>
      <c r="C7947" s="2"/>
      <c r="D7947" s="2"/>
      <c r="E7947" s="26"/>
    </row>
    <row r="7948" spans="1:5" x14ac:dyDescent="0.15">
      <c r="A7948" s="2"/>
      <c r="B7948" s="31"/>
      <c r="C7948" s="2"/>
      <c r="D7948" s="2"/>
      <c r="E7948" s="26"/>
    </row>
    <row r="7949" spans="1:5" x14ac:dyDescent="0.15">
      <c r="A7949" s="2"/>
      <c r="B7949" s="31"/>
      <c r="C7949" s="2"/>
      <c r="D7949" s="2"/>
      <c r="E7949" s="26"/>
    </row>
    <row r="7950" spans="1:5" x14ac:dyDescent="0.15">
      <c r="A7950" s="2"/>
      <c r="B7950" s="31"/>
      <c r="C7950" s="2"/>
      <c r="D7950" s="2"/>
      <c r="E7950" s="26"/>
    </row>
    <row r="7951" spans="1:5" x14ac:dyDescent="0.15">
      <c r="A7951" s="2"/>
      <c r="B7951" s="31"/>
      <c r="C7951" s="2"/>
      <c r="D7951" s="2"/>
      <c r="E7951" s="26"/>
    </row>
    <row r="7952" spans="1:5" x14ac:dyDescent="0.15">
      <c r="A7952" s="2"/>
      <c r="B7952" s="31"/>
      <c r="C7952" s="2"/>
      <c r="D7952" s="2"/>
      <c r="E7952" s="26"/>
    </row>
    <row r="7953" spans="1:5" x14ac:dyDescent="0.15">
      <c r="A7953" s="2"/>
      <c r="B7953" s="31"/>
      <c r="C7953" s="2"/>
      <c r="D7953" s="2"/>
      <c r="E7953" s="26"/>
    </row>
    <row r="7954" spans="1:5" x14ac:dyDescent="0.15">
      <c r="A7954" s="2"/>
      <c r="B7954" s="31"/>
      <c r="C7954" s="2"/>
      <c r="D7954" s="2"/>
      <c r="E7954" s="26"/>
    </row>
    <row r="7955" spans="1:5" x14ac:dyDescent="0.15">
      <c r="A7955" s="2"/>
      <c r="B7955" s="31"/>
      <c r="C7955" s="2"/>
      <c r="D7955" s="2"/>
      <c r="E7955" s="26"/>
    </row>
    <row r="7956" spans="1:5" x14ac:dyDescent="0.15">
      <c r="A7956" s="2"/>
      <c r="B7956" s="31"/>
      <c r="C7956" s="2"/>
      <c r="D7956" s="2"/>
      <c r="E7956" s="26"/>
    </row>
    <row r="7957" spans="1:5" x14ac:dyDescent="0.15">
      <c r="A7957" s="2"/>
      <c r="B7957" s="31"/>
      <c r="C7957" s="2"/>
      <c r="D7957" s="2"/>
      <c r="E7957" s="26"/>
    </row>
    <row r="7958" spans="1:5" x14ac:dyDescent="0.15">
      <c r="A7958" s="2"/>
      <c r="B7958" s="31"/>
      <c r="C7958" s="2"/>
      <c r="D7958" s="2"/>
      <c r="E7958" s="26"/>
    </row>
    <row r="7959" spans="1:5" x14ac:dyDescent="0.15">
      <c r="A7959" s="2"/>
      <c r="B7959" s="31"/>
      <c r="C7959" s="2"/>
      <c r="D7959" s="2"/>
      <c r="E7959" s="26"/>
    </row>
    <row r="7960" spans="1:5" x14ac:dyDescent="0.15">
      <c r="A7960" s="2"/>
      <c r="B7960" s="31"/>
      <c r="C7960" s="2"/>
      <c r="D7960" s="2"/>
      <c r="E7960" s="26"/>
    </row>
    <row r="7961" spans="1:5" x14ac:dyDescent="0.15">
      <c r="A7961" s="2"/>
      <c r="B7961" s="31"/>
      <c r="C7961" s="2"/>
      <c r="D7961" s="2"/>
      <c r="E7961" s="26"/>
    </row>
    <row r="7962" spans="1:5" x14ac:dyDescent="0.15">
      <c r="A7962" s="2"/>
      <c r="B7962" s="31"/>
      <c r="C7962" s="2"/>
      <c r="D7962" s="2"/>
      <c r="E7962" s="26"/>
    </row>
    <row r="7963" spans="1:5" x14ac:dyDescent="0.15">
      <c r="A7963" s="2"/>
      <c r="B7963" s="31"/>
      <c r="C7963" s="2"/>
      <c r="D7963" s="2"/>
      <c r="E7963" s="26"/>
    </row>
    <row r="7964" spans="1:5" x14ac:dyDescent="0.15">
      <c r="A7964" s="2"/>
      <c r="B7964" s="31"/>
      <c r="C7964" s="2"/>
      <c r="D7964" s="2"/>
      <c r="E7964" s="26"/>
    </row>
    <row r="7965" spans="1:5" x14ac:dyDescent="0.15">
      <c r="A7965" s="2"/>
      <c r="B7965" s="31"/>
      <c r="C7965" s="2"/>
      <c r="D7965" s="2"/>
      <c r="E7965" s="26"/>
    </row>
    <row r="7966" spans="1:5" x14ac:dyDescent="0.15">
      <c r="A7966" s="2"/>
      <c r="B7966" s="31"/>
      <c r="C7966" s="2"/>
      <c r="D7966" s="2"/>
      <c r="E7966" s="26"/>
    </row>
    <row r="7967" spans="1:5" x14ac:dyDescent="0.15">
      <c r="A7967" s="2"/>
      <c r="B7967" s="31"/>
      <c r="C7967" s="2"/>
      <c r="D7967" s="2"/>
      <c r="E7967" s="26"/>
    </row>
    <row r="7968" spans="1:5" x14ac:dyDescent="0.15">
      <c r="A7968" s="2"/>
      <c r="B7968" s="31"/>
      <c r="C7968" s="2"/>
      <c r="D7968" s="2"/>
      <c r="E7968" s="26"/>
    </row>
    <row r="7969" spans="1:5" x14ac:dyDescent="0.15">
      <c r="A7969" s="2"/>
      <c r="B7969" s="31"/>
      <c r="C7969" s="2"/>
      <c r="D7969" s="2"/>
      <c r="E7969" s="26"/>
    </row>
    <row r="7970" spans="1:5" x14ac:dyDescent="0.15">
      <c r="A7970" s="2"/>
      <c r="B7970" s="31"/>
      <c r="C7970" s="2"/>
      <c r="D7970" s="2"/>
      <c r="E7970" s="26"/>
    </row>
    <row r="7971" spans="1:5" x14ac:dyDescent="0.15">
      <c r="A7971" s="2"/>
      <c r="B7971" s="31"/>
      <c r="C7971" s="2"/>
      <c r="D7971" s="2"/>
      <c r="E7971" s="26"/>
    </row>
    <row r="7972" spans="1:5" x14ac:dyDescent="0.15">
      <c r="A7972" s="2"/>
      <c r="B7972" s="31"/>
      <c r="C7972" s="2"/>
      <c r="D7972" s="2"/>
      <c r="E7972" s="26"/>
    </row>
    <row r="7973" spans="1:5" x14ac:dyDescent="0.15">
      <c r="A7973" s="2"/>
      <c r="B7973" s="31"/>
      <c r="C7973" s="2"/>
      <c r="D7973" s="2"/>
      <c r="E7973" s="26"/>
    </row>
    <row r="7974" spans="1:5" x14ac:dyDescent="0.15">
      <c r="A7974" s="2"/>
      <c r="B7974" s="31"/>
      <c r="C7974" s="2"/>
      <c r="D7974" s="2"/>
      <c r="E7974" s="26"/>
    </row>
    <row r="7975" spans="1:5" x14ac:dyDescent="0.15">
      <c r="A7975" s="2"/>
      <c r="B7975" s="31"/>
      <c r="C7975" s="2"/>
      <c r="D7975" s="2"/>
      <c r="E7975" s="26"/>
    </row>
    <row r="7976" spans="1:5" x14ac:dyDescent="0.15">
      <c r="A7976" s="2"/>
      <c r="B7976" s="31"/>
      <c r="C7976" s="2"/>
      <c r="D7976" s="2"/>
      <c r="E7976" s="26"/>
    </row>
    <row r="7977" spans="1:5" x14ac:dyDescent="0.15">
      <c r="A7977" s="2"/>
      <c r="B7977" s="31"/>
      <c r="C7977" s="2"/>
      <c r="D7977" s="2"/>
      <c r="E7977" s="26"/>
    </row>
    <row r="7978" spans="1:5" x14ac:dyDescent="0.15">
      <c r="A7978" s="2"/>
      <c r="B7978" s="31"/>
      <c r="C7978" s="2"/>
      <c r="D7978" s="2"/>
      <c r="E7978" s="26"/>
    </row>
    <row r="7979" spans="1:5" x14ac:dyDescent="0.15">
      <c r="A7979" s="2"/>
      <c r="B7979" s="31"/>
      <c r="C7979" s="2"/>
      <c r="D7979" s="2"/>
      <c r="E7979" s="26"/>
    </row>
    <row r="7980" spans="1:5" x14ac:dyDescent="0.15">
      <c r="A7980" s="2"/>
      <c r="B7980" s="31"/>
      <c r="C7980" s="2"/>
      <c r="D7980" s="2"/>
      <c r="E7980" s="26"/>
    </row>
    <row r="7981" spans="1:5" x14ac:dyDescent="0.15">
      <c r="A7981" s="2"/>
      <c r="B7981" s="31"/>
      <c r="C7981" s="2"/>
      <c r="D7981" s="2"/>
      <c r="E7981" s="26"/>
    </row>
    <row r="7982" spans="1:5" x14ac:dyDescent="0.15">
      <c r="A7982" s="2"/>
      <c r="B7982" s="31"/>
      <c r="C7982" s="2"/>
      <c r="D7982" s="2"/>
      <c r="E7982" s="26"/>
    </row>
    <row r="7983" spans="1:5" x14ac:dyDescent="0.15">
      <c r="A7983" s="2"/>
      <c r="B7983" s="31"/>
      <c r="C7983" s="2"/>
      <c r="D7983" s="2"/>
      <c r="E7983" s="26"/>
    </row>
    <row r="7984" spans="1:5" x14ac:dyDescent="0.15">
      <c r="A7984" s="2"/>
      <c r="B7984" s="31"/>
      <c r="C7984" s="2"/>
      <c r="D7984" s="2"/>
      <c r="E7984" s="26"/>
    </row>
    <row r="7985" spans="1:5" x14ac:dyDescent="0.15">
      <c r="A7985" s="2"/>
      <c r="B7985" s="31"/>
      <c r="C7985" s="2"/>
      <c r="D7985" s="2"/>
      <c r="E7985" s="26"/>
    </row>
    <row r="7986" spans="1:5" x14ac:dyDescent="0.15">
      <c r="A7986" s="2"/>
      <c r="B7986" s="31"/>
      <c r="C7986" s="2"/>
      <c r="D7986" s="2"/>
      <c r="E7986" s="26"/>
    </row>
    <row r="7987" spans="1:5" x14ac:dyDescent="0.15">
      <c r="A7987" s="2"/>
      <c r="B7987" s="31"/>
      <c r="C7987" s="2"/>
      <c r="D7987" s="2"/>
      <c r="E7987" s="26"/>
    </row>
    <row r="7988" spans="1:5" x14ac:dyDescent="0.15">
      <c r="A7988" s="2"/>
      <c r="B7988" s="31"/>
      <c r="C7988" s="2"/>
      <c r="D7988" s="2"/>
      <c r="E7988" s="26"/>
    </row>
    <row r="7989" spans="1:5" x14ac:dyDescent="0.15">
      <c r="A7989" s="2"/>
      <c r="B7989" s="31"/>
      <c r="C7989" s="2"/>
      <c r="D7989" s="2"/>
      <c r="E7989" s="26"/>
    </row>
    <row r="7990" spans="1:5" x14ac:dyDescent="0.15">
      <c r="A7990" s="2"/>
      <c r="B7990" s="31"/>
      <c r="C7990" s="2"/>
      <c r="D7990" s="2"/>
      <c r="E7990" s="26"/>
    </row>
    <row r="7991" spans="1:5" x14ac:dyDescent="0.15">
      <c r="A7991" s="2"/>
      <c r="B7991" s="31"/>
      <c r="C7991" s="2"/>
      <c r="D7991" s="2"/>
      <c r="E7991" s="26"/>
    </row>
    <row r="7992" spans="1:5" x14ac:dyDescent="0.15">
      <c r="A7992" s="2"/>
      <c r="B7992" s="31"/>
      <c r="C7992" s="2"/>
      <c r="D7992" s="2"/>
      <c r="E7992" s="26"/>
    </row>
    <row r="7993" spans="1:5" x14ac:dyDescent="0.15">
      <c r="A7993" s="2"/>
      <c r="B7993" s="31"/>
      <c r="C7993" s="2"/>
      <c r="D7993" s="2"/>
      <c r="E7993" s="26"/>
    </row>
    <row r="7994" spans="1:5" x14ac:dyDescent="0.15">
      <c r="A7994" s="2"/>
      <c r="B7994" s="31"/>
      <c r="C7994" s="2"/>
      <c r="D7994" s="2"/>
      <c r="E7994" s="26"/>
    </row>
    <row r="7995" spans="1:5" x14ac:dyDescent="0.15">
      <c r="A7995" s="2"/>
      <c r="B7995" s="31"/>
      <c r="C7995" s="2"/>
      <c r="D7995" s="2"/>
      <c r="E7995" s="26"/>
    </row>
    <row r="7996" spans="1:5" x14ac:dyDescent="0.15">
      <c r="A7996" s="2"/>
      <c r="B7996" s="31"/>
      <c r="C7996" s="2"/>
      <c r="D7996" s="2"/>
      <c r="E7996" s="26"/>
    </row>
    <row r="7997" spans="1:5" x14ac:dyDescent="0.15">
      <c r="A7997" s="2"/>
      <c r="B7997" s="31"/>
      <c r="C7997" s="2"/>
      <c r="D7997" s="2"/>
      <c r="E7997" s="26"/>
    </row>
    <row r="7998" spans="1:5" x14ac:dyDescent="0.15">
      <c r="A7998" s="2"/>
      <c r="B7998" s="31"/>
      <c r="C7998" s="2"/>
      <c r="D7998" s="2"/>
      <c r="E7998" s="26"/>
    </row>
    <row r="7999" spans="1:5" x14ac:dyDescent="0.15">
      <c r="A7999" s="2"/>
      <c r="B7999" s="31"/>
      <c r="C7999" s="2"/>
      <c r="D7999" s="2"/>
      <c r="E7999" s="26"/>
    </row>
    <row r="8000" spans="1:5" x14ac:dyDescent="0.15">
      <c r="A8000" s="2"/>
      <c r="B8000" s="31"/>
      <c r="C8000" s="2"/>
      <c r="D8000" s="2"/>
      <c r="E8000" s="26"/>
    </row>
    <row r="8001" spans="1:5" x14ac:dyDescent="0.15">
      <c r="A8001" s="2"/>
      <c r="B8001" s="31"/>
      <c r="C8001" s="2"/>
      <c r="D8001" s="2"/>
      <c r="E8001" s="26"/>
    </row>
    <row r="8002" spans="1:5" x14ac:dyDescent="0.15">
      <c r="A8002" s="2"/>
      <c r="B8002" s="31"/>
      <c r="C8002" s="2"/>
      <c r="D8002" s="2"/>
      <c r="E8002" s="26"/>
    </row>
    <row r="8003" spans="1:5" x14ac:dyDescent="0.15">
      <c r="A8003" s="2"/>
      <c r="B8003" s="31"/>
      <c r="C8003" s="2"/>
      <c r="D8003" s="2"/>
      <c r="E8003" s="26"/>
    </row>
    <row r="8004" spans="1:5" x14ac:dyDescent="0.15">
      <c r="A8004" s="2"/>
      <c r="B8004" s="31"/>
      <c r="C8004" s="2"/>
      <c r="D8004" s="2"/>
      <c r="E8004" s="26"/>
    </row>
    <row r="8005" spans="1:5" x14ac:dyDescent="0.15">
      <c r="A8005" s="2"/>
      <c r="B8005" s="31"/>
      <c r="C8005" s="2"/>
      <c r="D8005" s="2"/>
      <c r="E8005" s="26"/>
    </row>
    <row r="8006" spans="1:5" x14ac:dyDescent="0.15">
      <c r="A8006" s="2"/>
      <c r="B8006" s="31"/>
      <c r="C8006" s="2"/>
      <c r="D8006" s="2"/>
      <c r="E8006" s="26"/>
    </row>
    <row r="8007" spans="1:5" x14ac:dyDescent="0.15">
      <c r="A8007" s="2"/>
      <c r="B8007" s="31"/>
      <c r="C8007" s="2"/>
      <c r="D8007" s="2"/>
      <c r="E8007" s="26"/>
    </row>
    <row r="8008" spans="1:5" x14ac:dyDescent="0.15">
      <c r="A8008" s="2"/>
      <c r="B8008" s="31"/>
      <c r="C8008" s="2"/>
      <c r="D8008" s="2"/>
      <c r="E8008" s="26"/>
    </row>
    <row r="8009" spans="1:5" x14ac:dyDescent="0.15">
      <c r="A8009" s="2"/>
      <c r="B8009" s="31"/>
      <c r="C8009" s="2"/>
      <c r="D8009" s="2"/>
      <c r="E8009" s="26"/>
    </row>
    <row r="8010" spans="1:5" x14ac:dyDescent="0.15">
      <c r="A8010" s="2"/>
      <c r="B8010" s="31"/>
      <c r="C8010" s="2"/>
      <c r="D8010" s="2"/>
      <c r="E8010" s="26"/>
    </row>
    <row r="8011" spans="1:5" x14ac:dyDescent="0.15">
      <c r="A8011" s="2"/>
      <c r="B8011" s="31"/>
      <c r="C8011" s="2"/>
      <c r="D8011" s="2"/>
      <c r="E8011" s="26"/>
    </row>
    <row r="8012" spans="1:5" x14ac:dyDescent="0.15">
      <c r="A8012" s="2"/>
      <c r="B8012" s="31"/>
      <c r="C8012" s="2"/>
      <c r="D8012" s="2"/>
      <c r="E8012" s="26"/>
    </row>
    <row r="8013" spans="1:5" x14ac:dyDescent="0.15">
      <c r="A8013" s="2"/>
      <c r="B8013" s="31"/>
      <c r="C8013" s="2"/>
      <c r="D8013" s="2"/>
      <c r="E8013" s="26"/>
    </row>
    <row r="8014" spans="1:5" x14ac:dyDescent="0.15">
      <c r="A8014" s="2"/>
      <c r="B8014" s="31"/>
      <c r="C8014" s="2"/>
      <c r="D8014" s="2"/>
      <c r="E8014" s="26"/>
    </row>
    <row r="8015" spans="1:5" x14ac:dyDescent="0.15">
      <c r="A8015" s="2"/>
      <c r="B8015" s="31"/>
      <c r="C8015" s="2"/>
      <c r="D8015" s="2"/>
      <c r="E8015" s="26"/>
    </row>
    <row r="8016" spans="1:5" x14ac:dyDescent="0.15">
      <c r="A8016" s="2"/>
      <c r="B8016" s="31"/>
      <c r="C8016" s="2"/>
      <c r="D8016" s="2"/>
      <c r="E8016" s="26"/>
    </row>
    <row r="8017" spans="1:5" x14ac:dyDescent="0.15">
      <c r="A8017" s="2"/>
      <c r="B8017" s="31"/>
      <c r="C8017" s="2"/>
      <c r="D8017" s="2"/>
      <c r="E8017" s="26"/>
    </row>
    <row r="8018" spans="1:5" x14ac:dyDescent="0.15">
      <c r="A8018" s="2"/>
      <c r="B8018" s="31"/>
      <c r="C8018" s="2"/>
      <c r="D8018" s="2"/>
      <c r="E8018" s="26"/>
    </row>
    <row r="8019" spans="1:5" x14ac:dyDescent="0.15">
      <c r="A8019" s="2"/>
      <c r="B8019" s="31"/>
      <c r="C8019" s="2"/>
      <c r="D8019" s="2"/>
      <c r="E8019" s="26"/>
    </row>
    <row r="8020" spans="1:5" x14ac:dyDescent="0.15">
      <c r="A8020" s="2"/>
      <c r="B8020" s="31"/>
      <c r="C8020" s="2"/>
      <c r="D8020" s="2"/>
      <c r="E8020" s="26"/>
    </row>
    <row r="8021" spans="1:5" x14ac:dyDescent="0.15">
      <c r="A8021" s="2"/>
      <c r="B8021" s="31"/>
      <c r="C8021" s="2"/>
      <c r="D8021" s="2"/>
      <c r="E8021" s="26"/>
    </row>
    <row r="8022" spans="1:5" x14ac:dyDescent="0.15">
      <c r="A8022" s="2"/>
      <c r="B8022" s="31"/>
      <c r="C8022" s="2"/>
      <c r="D8022" s="2"/>
      <c r="E8022" s="26"/>
    </row>
    <row r="8023" spans="1:5" x14ac:dyDescent="0.15">
      <c r="A8023" s="2"/>
      <c r="B8023" s="31"/>
      <c r="C8023" s="2"/>
      <c r="D8023" s="2"/>
      <c r="E8023" s="26"/>
    </row>
    <row r="8024" spans="1:5" x14ac:dyDescent="0.15">
      <c r="A8024" s="2"/>
      <c r="B8024" s="31"/>
      <c r="C8024" s="2"/>
      <c r="D8024" s="2"/>
      <c r="E8024" s="26"/>
    </row>
    <row r="8025" spans="1:5" x14ac:dyDescent="0.15">
      <c r="A8025" s="2"/>
      <c r="B8025" s="31"/>
      <c r="C8025" s="2"/>
      <c r="D8025" s="2"/>
      <c r="E8025" s="26"/>
    </row>
    <row r="8026" spans="1:5" x14ac:dyDescent="0.15">
      <c r="A8026" s="2"/>
      <c r="B8026" s="31"/>
      <c r="C8026" s="2"/>
      <c r="D8026" s="2"/>
      <c r="E8026" s="26"/>
    </row>
    <row r="8027" spans="1:5" x14ac:dyDescent="0.15">
      <c r="A8027" s="2"/>
      <c r="B8027" s="31"/>
      <c r="C8027" s="2"/>
      <c r="D8027" s="2"/>
      <c r="E8027" s="26"/>
    </row>
    <row r="8028" spans="1:5" x14ac:dyDescent="0.15">
      <c r="A8028" s="2"/>
      <c r="B8028" s="31"/>
      <c r="C8028" s="2"/>
      <c r="D8028" s="2"/>
      <c r="E8028" s="26"/>
    </row>
    <row r="8029" spans="1:5" x14ac:dyDescent="0.15">
      <c r="A8029" s="2"/>
      <c r="B8029" s="31"/>
      <c r="C8029" s="2"/>
      <c r="D8029" s="2"/>
      <c r="E8029" s="26"/>
    </row>
    <row r="8030" spans="1:5" x14ac:dyDescent="0.15">
      <c r="A8030" s="2"/>
      <c r="B8030" s="31"/>
      <c r="C8030" s="2"/>
      <c r="D8030" s="2"/>
      <c r="E8030" s="26"/>
    </row>
    <row r="8031" spans="1:5" x14ac:dyDescent="0.15">
      <c r="A8031" s="2"/>
      <c r="B8031" s="31"/>
      <c r="C8031" s="2"/>
      <c r="D8031" s="2"/>
      <c r="E8031" s="26"/>
    </row>
    <row r="8032" spans="1:5" x14ac:dyDescent="0.15">
      <c r="A8032" s="2"/>
      <c r="B8032" s="31"/>
      <c r="C8032" s="2"/>
      <c r="D8032" s="2"/>
      <c r="E8032" s="26"/>
    </row>
    <row r="8033" spans="1:5" x14ac:dyDescent="0.15">
      <c r="A8033" s="2"/>
      <c r="B8033" s="31"/>
      <c r="C8033" s="2"/>
      <c r="D8033" s="2"/>
      <c r="E8033" s="26"/>
    </row>
    <row r="8034" spans="1:5" x14ac:dyDescent="0.15">
      <c r="A8034" s="2"/>
      <c r="B8034" s="31"/>
      <c r="C8034" s="2"/>
      <c r="D8034" s="2"/>
      <c r="E8034" s="26"/>
    </row>
    <row r="8035" spans="1:5" x14ac:dyDescent="0.15">
      <c r="A8035" s="2"/>
      <c r="B8035" s="31"/>
      <c r="C8035" s="2"/>
      <c r="D8035" s="2"/>
      <c r="E8035" s="26"/>
    </row>
    <row r="8036" spans="1:5" x14ac:dyDescent="0.15">
      <c r="A8036" s="2"/>
      <c r="B8036" s="31"/>
      <c r="C8036" s="2"/>
      <c r="D8036" s="2"/>
      <c r="E8036" s="26"/>
    </row>
    <row r="8037" spans="1:5" x14ac:dyDescent="0.15">
      <c r="A8037" s="2"/>
      <c r="B8037" s="31"/>
      <c r="C8037" s="2"/>
      <c r="D8037" s="2"/>
      <c r="E8037" s="26"/>
    </row>
    <row r="8038" spans="1:5" x14ac:dyDescent="0.15">
      <c r="A8038" s="2"/>
      <c r="B8038" s="31"/>
      <c r="C8038" s="2"/>
      <c r="D8038" s="2"/>
      <c r="E8038" s="26"/>
    </row>
    <row r="8039" spans="1:5" x14ac:dyDescent="0.15">
      <c r="A8039" s="2"/>
      <c r="B8039" s="31"/>
      <c r="C8039" s="2"/>
      <c r="D8039" s="2"/>
      <c r="E8039" s="26"/>
    </row>
    <row r="8040" spans="1:5" x14ac:dyDescent="0.15">
      <c r="A8040" s="2"/>
      <c r="B8040" s="31"/>
      <c r="C8040" s="2"/>
      <c r="D8040" s="2"/>
      <c r="E8040" s="26"/>
    </row>
    <row r="8041" spans="1:5" x14ac:dyDescent="0.15">
      <c r="A8041" s="2"/>
      <c r="B8041" s="31"/>
      <c r="C8041" s="2"/>
      <c r="D8041" s="2"/>
      <c r="E8041" s="26"/>
    </row>
    <row r="8042" spans="1:5" x14ac:dyDescent="0.15">
      <c r="A8042" s="2"/>
      <c r="B8042" s="31"/>
      <c r="C8042" s="2"/>
      <c r="D8042" s="2"/>
      <c r="E8042" s="26"/>
    </row>
    <row r="8043" spans="1:5" x14ac:dyDescent="0.15">
      <c r="A8043" s="2"/>
      <c r="B8043" s="31"/>
      <c r="C8043" s="2"/>
      <c r="D8043" s="2"/>
      <c r="E8043" s="26"/>
    </row>
    <row r="8044" spans="1:5" x14ac:dyDescent="0.15">
      <c r="A8044" s="2"/>
      <c r="B8044" s="31"/>
      <c r="C8044" s="2"/>
      <c r="D8044" s="2"/>
      <c r="E8044" s="26"/>
    </row>
    <row r="8045" spans="1:5" x14ac:dyDescent="0.15">
      <c r="A8045" s="2"/>
      <c r="B8045" s="31"/>
      <c r="C8045" s="2"/>
      <c r="D8045" s="2"/>
      <c r="E8045" s="26"/>
    </row>
    <row r="8046" spans="1:5" x14ac:dyDescent="0.15">
      <c r="A8046" s="2"/>
      <c r="B8046" s="31"/>
      <c r="C8046" s="2"/>
      <c r="D8046" s="2"/>
      <c r="E8046" s="26"/>
    </row>
    <row r="8047" spans="1:5" x14ac:dyDescent="0.15">
      <c r="A8047" s="2"/>
      <c r="B8047" s="31"/>
      <c r="C8047" s="2"/>
      <c r="D8047" s="2"/>
      <c r="E8047" s="26"/>
    </row>
    <row r="8048" spans="1:5" x14ac:dyDescent="0.15">
      <c r="A8048" s="2"/>
      <c r="B8048" s="31"/>
      <c r="C8048" s="2"/>
      <c r="D8048" s="2"/>
      <c r="E8048" s="26"/>
    </row>
    <row r="8049" spans="1:5" x14ac:dyDescent="0.15">
      <c r="A8049" s="2"/>
      <c r="B8049" s="31"/>
      <c r="C8049" s="2"/>
      <c r="D8049" s="2"/>
      <c r="E8049" s="26"/>
    </row>
    <row r="8050" spans="1:5" x14ac:dyDescent="0.15">
      <c r="A8050" s="2"/>
      <c r="B8050" s="31"/>
      <c r="C8050" s="2"/>
      <c r="D8050" s="2"/>
      <c r="E8050" s="26"/>
    </row>
    <row r="8051" spans="1:5" x14ac:dyDescent="0.15">
      <c r="A8051" s="2"/>
      <c r="B8051" s="31"/>
      <c r="C8051" s="2"/>
      <c r="D8051" s="2"/>
      <c r="E8051" s="26"/>
    </row>
    <row r="8052" spans="1:5" x14ac:dyDescent="0.15">
      <c r="A8052" s="2"/>
      <c r="B8052" s="31"/>
      <c r="C8052" s="2"/>
      <c r="D8052" s="2"/>
      <c r="E8052" s="26"/>
    </row>
    <row r="8053" spans="1:5" x14ac:dyDescent="0.15">
      <c r="A8053" s="2"/>
      <c r="B8053" s="31"/>
      <c r="C8053" s="2"/>
      <c r="D8053" s="2"/>
      <c r="E8053" s="26"/>
    </row>
    <row r="8054" spans="1:5" x14ac:dyDescent="0.15">
      <c r="A8054" s="2"/>
      <c r="B8054" s="31"/>
      <c r="C8054" s="2"/>
      <c r="D8054" s="2"/>
      <c r="E8054" s="26"/>
    </row>
    <row r="8055" spans="1:5" x14ac:dyDescent="0.15">
      <c r="A8055" s="2"/>
      <c r="B8055" s="31"/>
      <c r="C8055" s="2"/>
      <c r="D8055" s="2"/>
      <c r="E8055" s="26"/>
    </row>
    <row r="8056" spans="1:5" x14ac:dyDescent="0.15">
      <c r="A8056" s="2"/>
      <c r="B8056" s="31"/>
      <c r="C8056" s="2"/>
      <c r="D8056" s="2"/>
      <c r="E8056" s="26"/>
    </row>
    <row r="8057" spans="1:5" x14ac:dyDescent="0.15">
      <c r="A8057" s="2"/>
      <c r="B8057" s="31"/>
      <c r="C8057" s="2"/>
      <c r="D8057" s="2"/>
      <c r="E8057" s="26"/>
    </row>
    <row r="8058" spans="1:5" x14ac:dyDescent="0.15">
      <c r="A8058" s="2"/>
      <c r="B8058" s="31"/>
      <c r="C8058" s="2"/>
      <c r="D8058" s="2"/>
      <c r="E8058" s="26"/>
    </row>
    <row r="8059" spans="1:5" x14ac:dyDescent="0.15">
      <c r="A8059" s="2"/>
      <c r="B8059" s="31"/>
      <c r="C8059" s="2"/>
      <c r="D8059" s="2"/>
      <c r="E8059" s="26"/>
    </row>
    <row r="8060" spans="1:5" x14ac:dyDescent="0.15">
      <c r="A8060" s="2"/>
      <c r="B8060" s="31"/>
      <c r="C8060" s="2"/>
      <c r="D8060" s="2"/>
      <c r="E8060" s="26"/>
    </row>
    <row r="8061" spans="1:5" x14ac:dyDescent="0.15">
      <c r="A8061" s="2"/>
      <c r="B8061" s="31"/>
      <c r="C8061" s="2"/>
      <c r="D8061" s="2"/>
      <c r="E8061" s="26"/>
    </row>
    <row r="8062" spans="1:5" x14ac:dyDescent="0.15">
      <c r="A8062" s="2"/>
      <c r="B8062" s="31"/>
      <c r="C8062" s="2"/>
      <c r="D8062" s="2"/>
      <c r="E8062" s="26"/>
    </row>
    <row r="8063" spans="1:5" x14ac:dyDescent="0.15">
      <c r="A8063" s="2"/>
      <c r="B8063" s="31"/>
      <c r="C8063" s="2"/>
      <c r="D8063" s="2"/>
      <c r="E8063" s="26"/>
    </row>
    <row r="8064" spans="1:5" x14ac:dyDescent="0.15">
      <c r="A8064" s="2"/>
      <c r="B8064" s="31"/>
      <c r="C8064" s="2"/>
      <c r="D8064" s="2"/>
      <c r="E8064" s="26"/>
    </row>
    <row r="8065" spans="1:5" x14ac:dyDescent="0.15">
      <c r="A8065" s="2"/>
      <c r="B8065" s="31"/>
      <c r="C8065" s="2"/>
      <c r="D8065" s="2"/>
      <c r="E8065" s="26"/>
    </row>
    <row r="8066" spans="1:5" x14ac:dyDescent="0.15">
      <c r="A8066" s="2"/>
      <c r="B8066" s="31"/>
      <c r="C8066" s="2"/>
      <c r="D8066" s="2"/>
      <c r="E8066" s="26"/>
    </row>
    <row r="8067" spans="1:5" x14ac:dyDescent="0.15">
      <c r="A8067" s="2"/>
      <c r="B8067" s="31"/>
      <c r="C8067" s="2"/>
      <c r="D8067" s="2"/>
      <c r="E8067" s="26"/>
    </row>
    <row r="8068" spans="1:5" x14ac:dyDescent="0.15">
      <c r="A8068" s="2"/>
      <c r="B8068" s="31"/>
      <c r="C8068" s="2"/>
      <c r="D8068" s="2"/>
      <c r="E8068" s="26"/>
    </row>
    <row r="8069" spans="1:5" x14ac:dyDescent="0.15">
      <c r="A8069" s="2"/>
      <c r="B8069" s="31"/>
      <c r="C8069" s="2"/>
      <c r="D8069" s="2"/>
      <c r="E8069" s="26"/>
    </row>
    <row r="8070" spans="1:5" x14ac:dyDescent="0.15">
      <c r="A8070" s="2"/>
      <c r="B8070" s="31"/>
      <c r="C8070" s="2"/>
      <c r="D8070" s="2"/>
      <c r="E8070" s="26"/>
    </row>
    <row r="8071" spans="1:5" x14ac:dyDescent="0.15">
      <c r="A8071" s="2"/>
      <c r="B8071" s="31"/>
      <c r="C8071" s="2"/>
      <c r="D8071" s="2"/>
      <c r="E8071" s="26"/>
    </row>
    <row r="8072" spans="1:5" x14ac:dyDescent="0.15">
      <c r="A8072" s="2"/>
      <c r="B8072" s="31"/>
      <c r="C8072" s="2"/>
      <c r="D8072" s="2"/>
      <c r="E8072" s="26"/>
    </row>
    <row r="8073" spans="1:5" x14ac:dyDescent="0.15">
      <c r="A8073" s="2"/>
      <c r="B8073" s="31"/>
      <c r="C8073" s="2"/>
      <c r="D8073" s="2"/>
      <c r="E8073" s="26"/>
    </row>
    <row r="8074" spans="1:5" x14ac:dyDescent="0.15">
      <c r="A8074" s="2"/>
      <c r="B8074" s="31"/>
      <c r="C8074" s="2"/>
      <c r="D8074" s="2"/>
      <c r="E8074" s="26"/>
    </row>
    <row r="8075" spans="1:5" x14ac:dyDescent="0.15">
      <c r="A8075" s="2"/>
      <c r="B8075" s="31"/>
      <c r="C8075" s="2"/>
      <c r="D8075" s="2"/>
      <c r="E8075" s="26"/>
    </row>
    <row r="8076" spans="1:5" x14ac:dyDescent="0.15">
      <c r="A8076" s="2"/>
      <c r="B8076" s="31"/>
      <c r="C8076" s="2"/>
      <c r="D8076" s="2"/>
      <c r="E8076" s="26"/>
    </row>
    <row r="8077" spans="1:5" x14ac:dyDescent="0.15">
      <c r="A8077" s="2"/>
      <c r="B8077" s="31"/>
      <c r="C8077" s="2"/>
      <c r="D8077" s="2"/>
      <c r="E8077" s="26"/>
    </row>
    <row r="8078" spans="1:5" x14ac:dyDescent="0.15">
      <c r="A8078" s="2"/>
      <c r="B8078" s="31"/>
      <c r="C8078" s="2"/>
      <c r="D8078" s="2"/>
      <c r="E8078" s="26"/>
    </row>
    <row r="8079" spans="1:5" x14ac:dyDescent="0.15">
      <c r="A8079" s="2"/>
      <c r="B8079" s="31"/>
      <c r="C8079" s="2"/>
      <c r="D8079" s="2"/>
      <c r="E8079" s="26"/>
    </row>
    <row r="8080" spans="1:5" x14ac:dyDescent="0.15">
      <c r="A8080" s="2"/>
      <c r="B8080" s="31"/>
      <c r="C8080" s="2"/>
      <c r="D8080" s="2"/>
      <c r="E8080" s="26"/>
    </row>
    <row r="8081" spans="1:5" x14ac:dyDescent="0.15">
      <c r="A8081" s="2"/>
      <c r="B8081" s="31"/>
      <c r="C8081" s="2"/>
      <c r="D8081" s="2"/>
      <c r="E8081" s="26"/>
    </row>
    <row r="8082" spans="1:5" x14ac:dyDescent="0.15">
      <c r="A8082" s="2"/>
      <c r="B8082" s="31"/>
      <c r="C8082" s="2"/>
      <c r="D8082" s="2"/>
      <c r="E8082" s="26"/>
    </row>
    <row r="8083" spans="1:5" x14ac:dyDescent="0.15">
      <c r="A8083" s="2"/>
      <c r="B8083" s="31"/>
      <c r="C8083" s="2"/>
      <c r="D8083" s="2"/>
      <c r="E8083" s="26"/>
    </row>
    <row r="8084" spans="1:5" x14ac:dyDescent="0.15">
      <c r="A8084" s="2"/>
      <c r="B8084" s="31"/>
      <c r="C8084" s="2"/>
      <c r="D8084" s="2"/>
      <c r="E8084" s="26"/>
    </row>
    <row r="8085" spans="1:5" x14ac:dyDescent="0.15">
      <c r="A8085" s="2"/>
      <c r="B8085" s="31"/>
      <c r="C8085" s="2"/>
      <c r="D8085" s="2"/>
      <c r="E8085" s="26"/>
    </row>
    <row r="8086" spans="1:5" x14ac:dyDescent="0.15">
      <c r="A8086" s="2"/>
      <c r="B8086" s="31"/>
      <c r="C8086" s="2"/>
      <c r="D8086" s="2"/>
      <c r="E8086" s="26"/>
    </row>
    <row r="8087" spans="1:5" x14ac:dyDescent="0.15">
      <c r="A8087" s="2"/>
      <c r="B8087" s="31"/>
      <c r="C8087" s="2"/>
      <c r="D8087" s="2"/>
      <c r="E8087" s="26"/>
    </row>
    <row r="8088" spans="1:5" x14ac:dyDescent="0.15">
      <c r="A8088" s="2"/>
      <c r="B8088" s="31"/>
      <c r="C8088" s="2"/>
      <c r="D8088" s="2"/>
      <c r="E8088" s="26"/>
    </row>
    <row r="8089" spans="1:5" x14ac:dyDescent="0.15">
      <c r="A8089" s="2"/>
      <c r="B8089" s="31"/>
      <c r="C8089" s="2"/>
      <c r="D8089" s="2"/>
      <c r="E8089" s="26"/>
    </row>
    <row r="8090" spans="1:5" x14ac:dyDescent="0.15">
      <c r="A8090" s="2"/>
      <c r="B8090" s="31"/>
      <c r="C8090" s="2"/>
      <c r="D8090" s="2"/>
      <c r="E8090" s="26"/>
    </row>
    <row r="8091" spans="1:5" x14ac:dyDescent="0.15">
      <c r="A8091" s="2"/>
      <c r="B8091" s="31"/>
      <c r="C8091" s="2"/>
      <c r="D8091" s="2"/>
      <c r="E8091" s="26"/>
    </row>
    <row r="8092" spans="1:5" x14ac:dyDescent="0.15">
      <c r="A8092" s="2"/>
      <c r="B8092" s="31"/>
      <c r="C8092" s="2"/>
      <c r="D8092" s="2"/>
      <c r="E8092" s="26"/>
    </row>
    <row r="8093" spans="1:5" x14ac:dyDescent="0.15">
      <c r="A8093" s="2"/>
      <c r="B8093" s="31"/>
      <c r="C8093" s="2"/>
      <c r="D8093" s="2"/>
      <c r="E8093" s="26"/>
    </row>
    <row r="8094" spans="1:5" x14ac:dyDescent="0.15">
      <c r="A8094" s="2"/>
      <c r="B8094" s="31"/>
      <c r="C8094" s="2"/>
      <c r="D8094" s="2"/>
      <c r="E8094" s="26"/>
    </row>
    <row r="8095" spans="1:5" x14ac:dyDescent="0.15">
      <c r="A8095" s="2"/>
      <c r="B8095" s="31"/>
      <c r="C8095" s="2"/>
      <c r="D8095" s="2"/>
      <c r="E8095" s="26"/>
    </row>
    <row r="8096" spans="1:5" x14ac:dyDescent="0.15">
      <c r="A8096" s="2"/>
      <c r="B8096" s="31"/>
      <c r="C8096" s="2"/>
      <c r="D8096" s="2"/>
      <c r="E8096" s="26"/>
    </row>
    <row r="8097" spans="1:5" x14ac:dyDescent="0.15">
      <c r="A8097" s="2"/>
      <c r="B8097" s="31"/>
      <c r="C8097" s="2"/>
      <c r="D8097" s="2"/>
      <c r="E8097" s="26"/>
    </row>
    <row r="8098" spans="1:5" x14ac:dyDescent="0.15">
      <c r="A8098" s="2"/>
      <c r="B8098" s="31"/>
      <c r="C8098" s="2"/>
      <c r="D8098" s="2"/>
      <c r="E8098" s="26"/>
    </row>
    <row r="8099" spans="1:5" x14ac:dyDescent="0.15">
      <c r="A8099" s="2"/>
      <c r="B8099" s="31"/>
      <c r="C8099" s="2"/>
      <c r="D8099" s="2"/>
      <c r="E8099" s="26"/>
    </row>
    <row r="8100" spans="1:5" x14ac:dyDescent="0.15">
      <c r="A8100" s="2"/>
      <c r="B8100" s="31"/>
      <c r="C8100" s="2"/>
      <c r="D8100" s="2"/>
      <c r="E8100" s="26"/>
    </row>
    <row r="8101" spans="1:5" x14ac:dyDescent="0.15">
      <c r="A8101" s="2"/>
      <c r="B8101" s="31"/>
      <c r="C8101" s="2"/>
      <c r="D8101" s="2"/>
      <c r="E8101" s="26"/>
    </row>
    <row r="8102" spans="1:5" x14ac:dyDescent="0.15">
      <c r="A8102" s="2"/>
      <c r="B8102" s="31"/>
      <c r="C8102" s="2"/>
      <c r="D8102" s="2"/>
      <c r="E8102" s="26"/>
    </row>
    <row r="8103" spans="1:5" x14ac:dyDescent="0.15">
      <c r="A8103" s="2"/>
      <c r="B8103" s="31"/>
      <c r="C8103" s="2"/>
      <c r="D8103" s="2"/>
      <c r="E8103" s="26"/>
    </row>
    <row r="8104" spans="1:5" x14ac:dyDescent="0.15">
      <c r="A8104" s="2"/>
      <c r="B8104" s="31"/>
      <c r="C8104" s="2"/>
      <c r="D8104" s="2"/>
      <c r="E8104" s="26"/>
    </row>
    <row r="8105" spans="1:5" x14ac:dyDescent="0.15">
      <c r="A8105" s="2"/>
      <c r="B8105" s="31"/>
      <c r="C8105" s="2"/>
      <c r="D8105" s="2"/>
      <c r="E8105" s="26"/>
    </row>
    <row r="8106" spans="1:5" x14ac:dyDescent="0.15">
      <c r="A8106" s="2"/>
      <c r="B8106" s="31"/>
      <c r="C8106" s="2"/>
      <c r="D8106" s="2"/>
      <c r="E8106" s="26"/>
    </row>
    <row r="8107" spans="1:5" x14ac:dyDescent="0.15">
      <c r="A8107" s="2"/>
      <c r="B8107" s="31"/>
      <c r="C8107" s="2"/>
      <c r="D8107" s="2"/>
      <c r="E8107" s="26"/>
    </row>
    <row r="8108" spans="1:5" x14ac:dyDescent="0.15">
      <c r="A8108" s="2"/>
      <c r="B8108" s="31"/>
      <c r="C8108" s="2"/>
      <c r="D8108" s="2"/>
      <c r="E8108" s="26"/>
    </row>
    <row r="8109" spans="1:5" x14ac:dyDescent="0.15">
      <c r="A8109" s="2"/>
      <c r="B8109" s="31"/>
      <c r="C8109" s="2"/>
      <c r="D8109" s="2"/>
      <c r="E8109" s="26"/>
    </row>
    <row r="8110" spans="1:5" x14ac:dyDescent="0.15">
      <c r="A8110" s="2"/>
      <c r="B8110" s="31"/>
      <c r="C8110" s="2"/>
      <c r="D8110" s="2"/>
      <c r="E8110" s="26"/>
    </row>
    <row r="8111" spans="1:5" x14ac:dyDescent="0.15">
      <c r="A8111" s="2"/>
      <c r="B8111" s="31"/>
      <c r="C8111" s="2"/>
      <c r="D8111" s="2"/>
      <c r="E8111" s="26"/>
    </row>
    <row r="8112" spans="1:5" x14ac:dyDescent="0.15">
      <c r="A8112" s="2"/>
      <c r="B8112" s="31"/>
      <c r="C8112" s="2"/>
      <c r="D8112" s="2"/>
      <c r="E8112" s="26"/>
    </row>
    <row r="8113" spans="1:5" x14ac:dyDescent="0.15">
      <c r="A8113" s="2"/>
      <c r="B8113" s="31"/>
      <c r="C8113" s="2"/>
      <c r="D8113" s="2"/>
      <c r="E8113" s="26"/>
    </row>
    <row r="8114" spans="1:5" x14ac:dyDescent="0.15">
      <c r="A8114" s="2"/>
      <c r="B8114" s="31"/>
      <c r="C8114" s="2"/>
      <c r="D8114" s="2"/>
      <c r="E8114" s="26"/>
    </row>
    <row r="8115" spans="1:5" x14ac:dyDescent="0.15">
      <c r="A8115" s="2"/>
      <c r="B8115" s="31"/>
      <c r="C8115" s="2"/>
      <c r="D8115" s="2"/>
      <c r="E8115" s="26"/>
    </row>
    <row r="8116" spans="1:5" x14ac:dyDescent="0.15">
      <c r="A8116" s="2"/>
      <c r="B8116" s="31"/>
      <c r="C8116" s="2"/>
      <c r="D8116" s="2"/>
      <c r="E8116" s="26"/>
    </row>
    <row r="8117" spans="1:5" x14ac:dyDescent="0.15">
      <c r="A8117" s="2"/>
      <c r="B8117" s="31"/>
      <c r="C8117" s="2"/>
      <c r="D8117" s="2"/>
      <c r="E8117" s="26"/>
    </row>
    <row r="8118" spans="1:5" x14ac:dyDescent="0.15">
      <c r="A8118" s="2"/>
      <c r="B8118" s="31"/>
      <c r="C8118" s="2"/>
      <c r="D8118" s="2"/>
      <c r="E8118" s="26"/>
    </row>
    <row r="8119" spans="1:5" x14ac:dyDescent="0.15">
      <c r="A8119" s="2"/>
      <c r="B8119" s="31"/>
      <c r="C8119" s="2"/>
      <c r="D8119" s="2"/>
      <c r="E8119" s="26"/>
    </row>
    <row r="8120" spans="1:5" x14ac:dyDescent="0.15">
      <c r="A8120" s="2"/>
      <c r="B8120" s="31"/>
      <c r="C8120" s="2"/>
      <c r="D8120" s="2"/>
      <c r="E8120" s="26"/>
    </row>
    <row r="8121" spans="1:5" x14ac:dyDescent="0.15">
      <c r="A8121" s="2"/>
      <c r="B8121" s="31"/>
      <c r="C8121" s="2"/>
      <c r="D8121" s="2"/>
      <c r="E8121" s="26"/>
    </row>
    <row r="8122" spans="1:5" x14ac:dyDescent="0.15">
      <c r="A8122" s="2"/>
      <c r="B8122" s="31"/>
      <c r="C8122" s="2"/>
      <c r="D8122" s="2"/>
      <c r="E8122" s="26"/>
    </row>
    <row r="8123" spans="1:5" x14ac:dyDescent="0.15">
      <c r="A8123" s="2"/>
      <c r="B8123" s="31"/>
      <c r="C8123" s="2"/>
      <c r="D8123" s="2"/>
      <c r="E8123" s="26"/>
    </row>
    <row r="8124" spans="1:5" x14ac:dyDescent="0.15">
      <c r="A8124" s="2"/>
      <c r="B8124" s="31"/>
      <c r="C8124" s="2"/>
      <c r="D8124" s="2"/>
      <c r="E8124" s="26"/>
    </row>
    <row r="8125" spans="1:5" x14ac:dyDescent="0.15">
      <c r="A8125" s="2"/>
      <c r="B8125" s="31"/>
      <c r="C8125" s="2"/>
      <c r="D8125" s="2"/>
      <c r="E8125" s="26"/>
    </row>
    <row r="8126" spans="1:5" x14ac:dyDescent="0.15">
      <c r="A8126" s="2"/>
      <c r="B8126" s="31"/>
      <c r="C8126" s="2"/>
      <c r="D8126" s="2"/>
      <c r="E8126" s="26"/>
    </row>
    <row r="8127" spans="1:5" x14ac:dyDescent="0.15">
      <c r="A8127" s="2"/>
      <c r="B8127" s="31"/>
      <c r="C8127" s="2"/>
      <c r="D8127" s="2"/>
      <c r="E8127" s="26"/>
    </row>
    <row r="8128" spans="1:5" x14ac:dyDescent="0.15">
      <c r="A8128" s="2"/>
      <c r="B8128" s="31"/>
      <c r="C8128" s="2"/>
      <c r="D8128" s="2"/>
      <c r="E8128" s="26"/>
    </row>
    <row r="8129" spans="1:5" x14ac:dyDescent="0.15">
      <c r="A8129" s="2"/>
      <c r="B8129" s="31"/>
      <c r="C8129" s="2"/>
      <c r="D8129" s="2"/>
      <c r="E8129" s="26"/>
    </row>
    <row r="8130" spans="1:5" x14ac:dyDescent="0.15">
      <c r="A8130" s="2"/>
      <c r="B8130" s="31"/>
      <c r="C8130" s="2"/>
      <c r="D8130" s="2"/>
      <c r="E8130" s="26"/>
    </row>
    <row r="8131" spans="1:5" x14ac:dyDescent="0.15">
      <c r="A8131" s="2"/>
      <c r="B8131" s="31"/>
      <c r="C8131" s="2"/>
      <c r="D8131" s="2"/>
      <c r="E8131" s="26"/>
    </row>
    <row r="8132" spans="1:5" x14ac:dyDescent="0.15">
      <c r="A8132" s="2"/>
      <c r="B8132" s="31"/>
      <c r="C8132" s="2"/>
      <c r="D8132" s="2"/>
      <c r="E8132" s="26"/>
    </row>
    <row r="8133" spans="1:5" x14ac:dyDescent="0.15">
      <c r="A8133" s="2"/>
      <c r="B8133" s="31"/>
      <c r="C8133" s="2"/>
      <c r="D8133" s="2"/>
      <c r="E8133" s="26"/>
    </row>
    <row r="8134" spans="1:5" x14ac:dyDescent="0.15">
      <c r="A8134" s="2"/>
      <c r="B8134" s="31"/>
      <c r="C8134" s="2"/>
      <c r="D8134" s="2"/>
      <c r="E8134" s="26"/>
    </row>
    <row r="8135" spans="1:5" x14ac:dyDescent="0.15">
      <c r="A8135" s="2"/>
      <c r="B8135" s="31"/>
      <c r="C8135" s="2"/>
      <c r="D8135" s="2"/>
      <c r="E8135" s="26"/>
    </row>
    <row r="8136" spans="1:5" x14ac:dyDescent="0.15">
      <c r="A8136" s="2"/>
      <c r="B8136" s="31"/>
      <c r="C8136" s="2"/>
      <c r="D8136" s="2"/>
      <c r="E8136" s="26"/>
    </row>
    <row r="8137" spans="1:5" x14ac:dyDescent="0.15">
      <c r="A8137" s="2"/>
      <c r="B8137" s="31"/>
      <c r="C8137" s="2"/>
      <c r="D8137" s="2"/>
      <c r="E8137" s="26"/>
    </row>
    <row r="8138" spans="1:5" x14ac:dyDescent="0.15">
      <c r="A8138" s="2"/>
      <c r="B8138" s="31"/>
      <c r="C8138" s="2"/>
      <c r="D8138" s="2"/>
      <c r="E8138" s="26"/>
    </row>
    <row r="8139" spans="1:5" x14ac:dyDescent="0.15">
      <c r="A8139" s="2"/>
      <c r="B8139" s="31"/>
      <c r="C8139" s="2"/>
      <c r="D8139" s="2"/>
      <c r="E8139" s="26"/>
    </row>
    <row r="8140" spans="1:5" x14ac:dyDescent="0.15">
      <c r="A8140" s="2"/>
      <c r="B8140" s="31"/>
      <c r="C8140" s="2"/>
      <c r="D8140" s="2"/>
      <c r="E8140" s="26"/>
    </row>
    <row r="8141" spans="1:5" x14ac:dyDescent="0.15">
      <c r="A8141" s="2"/>
      <c r="B8141" s="31"/>
      <c r="C8141" s="2"/>
      <c r="D8141" s="2"/>
      <c r="E8141" s="26"/>
    </row>
    <row r="8142" spans="1:5" x14ac:dyDescent="0.15">
      <c r="A8142" s="2"/>
      <c r="B8142" s="31"/>
      <c r="C8142" s="2"/>
      <c r="D8142" s="2"/>
      <c r="E8142" s="26"/>
    </row>
    <row r="8143" spans="1:5" x14ac:dyDescent="0.15">
      <c r="A8143" s="2"/>
      <c r="B8143" s="31"/>
      <c r="C8143" s="2"/>
      <c r="D8143" s="2"/>
      <c r="E8143" s="26"/>
    </row>
    <row r="8144" spans="1:5" x14ac:dyDescent="0.15">
      <c r="A8144" s="2"/>
      <c r="B8144" s="31"/>
      <c r="C8144" s="2"/>
      <c r="D8144" s="2"/>
      <c r="E8144" s="26"/>
    </row>
    <row r="8145" spans="1:5" x14ac:dyDescent="0.15">
      <c r="A8145" s="2"/>
      <c r="B8145" s="31"/>
      <c r="C8145" s="2"/>
      <c r="D8145" s="2"/>
      <c r="E8145" s="26"/>
    </row>
    <row r="8146" spans="1:5" x14ac:dyDescent="0.15">
      <c r="A8146" s="2"/>
      <c r="B8146" s="31"/>
      <c r="C8146" s="2"/>
      <c r="D8146" s="2"/>
      <c r="E8146" s="26"/>
    </row>
    <row r="8147" spans="1:5" x14ac:dyDescent="0.15">
      <c r="A8147" s="2"/>
      <c r="B8147" s="31"/>
      <c r="C8147" s="2"/>
      <c r="D8147" s="2"/>
      <c r="E8147" s="26"/>
    </row>
    <row r="8148" spans="1:5" x14ac:dyDescent="0.15">
      <c r="A8148" s="2"/>
      <c r="B8148" s="31"/>
      <c r="C8148" s="2"/>
      <c r="D8148" s="2"/>
      <c r="E8148" s="26"/>
    </row>
    <row r="8149" spans="1:5" x14ac:dyDescent="0.15">
      <c r="A8149" s="2"/>
      <c r="B8149" s="31"/>
      <c r="C8149" s="2"/>
      <c r="D8149" s="2"/>
      <c r="E8149" s="26"/>
    </row>
    <row r="8150" spans="1:5" x14ac:dyDescent="0.15">
      <c r="A8150" s="2"/>
      <c r="B8150" s="31"/>
      <c r="C8150" s="2"/>
      <c r="D8150" s="2"/>
      <c r="E8150" s="26"/>
    </row>
    <row r="8151" spans="1:5" x14ac:dyDescent="0.15">
      <c r="A8151" s="2"/>
      <c r="B8151" s="31"/>
      <c r="C8151" s="2"/>
      <c r="D8151" s="2"/>
      <c r="E8151" s="26"/>
    </row>
    <row r="8152" spans="1:5" x14ac:dyDescent="0.15">
      <c r="A8152" s="2"/>
      <c r="B8152" s="31"/>
      <c r="C8152" s="2"/>
      <c r="D8152" s="2"/>
      <c r="E8152" s="26"/>
    </row>
    <row r="8153" spans="1:5" x14ac:dyDescent="0.15">
      <c r="A8153" s="2"/>
      <c r="B8153" s="31"/>
      <c r="C8153" s="2"/>
      <c r="D8153" s="2"/>
      <c r="E8153" s="26"/>
    </row>
    <row r="8154" spans="1:5" x14ac:dyDescent="0.15">
      <c r="A8154" s="2"/>
      <c r="B8154" s="31"/>
      <c r="C8154" s="2"/>
      <c r="D8154" s="2"/>
      <c r="E8154" s="26"/>
    </row>
    <row r="8155" spans="1:5" x14ac:dyDescent="0.15">
      <c r="A8155" s="2"/>
      <c r="B8155" s="31"/>
      <c r="C8155" s="2"/>
      <c r="D8155" s="2"/>
      <c r="E8155" s="26"/>
    </row>
    <row r="8156" spans="1:5" x14ac:dyDescent="0.15">
      <c r="A8156" s="2"/>
      <c r="B8156" s="31"/>
      <c r="C8156" s="2"/>
      <c r="D8156" s="2"/>
      <c r="E8156" s="26"/>
    </row>
    <row r="8157" spans="1:5" x14ac:dyDescent="0.15">
      <c r="A8157" s="2"/>
      <c r="B8157" s="31"/>
      <c r="C8157" s="2"/>
      <c r="D8157" s="2"/>
      <c r="E8157" s="26"/>
    </row>
    <row r="8158" spans="1:5" x14ac:dyDescent="0.15">
      <c r="A8158" s="2"/>
      <c r="B8158" s="31"/>
      <c r="C8158" s="2"/>
      <c r="D8158" s="2"/>
      <c r="E8158" s="26"/>
    </row>
    <row r="8159" spans="1:5" x14ac:dyDescent="0.15">
      <c r="A8159" s="2"/>
      <c r="B8159" s="31"/>
      <c r="C8159" s="2"/>
      <c r="D8159" s="2"/>
      <c r="E8159" s="26"/>
    </row>
    <row r="8160" spans="1:5" x14ac:dyDescent="0.15">
      <c r="A8160" s="2"/>
      <c r="B8160" s="31"/>
      <c r="C8160" s="2"/>
      <c r="D8160" s="2"/>
      <c r="E8160" s="26"/>
    </row>
    <row r="8161" spans="1:5" x14ac:dyDescent="0.15">
      <c r="A8161" s="2"/>
      <c r="B8161" s="31"/>
      <c r="C8161" s="2"/>
      <c r="D8161" s="2"/>
      <c r="E8161" s="26"/>
    </row>
    <row r="8162" spans="1:5" x14ac:dyDescent="0.15">
      <c r="A8162" s="2"/>
      <c r="B8162" s="31"/>
      <c r="C8162" s="2"/>
      <c r="D8162" s="2"/>
      <c r="E8162" s="26"/>
    </row>
    <row r="8163" spans="1:5" x14ac:dyDescent="0.15">
      <c r="A8163" s="2"/>
      <c r="B8163" s="31"/>
      <c r="C8163" s="2"/>
      <c r="D8163" s="2"/>
      <c r="E8163" s="26"/>
    </row>
    <row r="8164" spans="1:5" x14ac:dyDescent="0.15">
      <c r="A8164" s="2"/>
      <c r="B8164" s="31"/>
      <c r="C8164" s="2"/>
      <c r="D8164" s="2"/>
      <c r="E8164" s="26"/>
    </row>
    <row r="8165" spans="1:5" x14ac:dyDescent="0.15">
      <c r="A8165" s="2"/>
      <c r="B8165" s="31"/>
      <c r="C8165" s="2"/>
      <c r="D8165" s="2"/>
      <c r="E8165" s="26"/>
    </row>
    <row r="8166" spans="1:5" x14ac:dyDescent="0.15">
      <c r="A8166" s="2"/>
      <c r="B8166" s="31"/>
      <c r="C8166" s="2"/>
      <c r="D8166" s="2"/>
      <c r="E8166" s="26"/>
    </row>
    <row r="8167" spans="1:5" x14ac:dyDescent="0.15">
      <c r="A8167" s="2"/>
      <c r="B8167" s="31"/>
      <c r="C8167" s="2"/>
      <c r="D8167" s="2"/>
      <c r="E8167" s="26"/>
    </row>
    <row r="8168" spans="1:5" x14ac:dyDescent="0.15">
      <c r="A8168" s="2"/>
      <c r="B8168" s="31"/>
      <c r="C8168" s="2"/>
      <c r="D8168" s="2"/>
      <c r="E8168" s="26"/>
    </row>
    <row r="8169" spans="1:5" x14ac:dyDescent="0.15">
      <c r="A8169" s="2"/>
      <c r="B8169" s="31"/>
      <c r="C8169" s="2"/>
      <c r="D8169" s="2"/>
      <c r="E8169" s="26"/>
    </row>
    <row r="8170" spans="1:5" x14ac:dyDescent="0.15">
      <c r="A8170" s="2"/>
      <c r="B8170" s="31"/>
      <c r="C8170" s="2"/>
      <c r="D8170" s="2"/>
      <c r="E8170" s="26"/>
    </row>
    <row r="8171" spans="1:5" x14ac:dyDescent="0.15">
      <c r="A8171" s="2"/>
      <c r="B8171" s="31"/>
      <c r="C8171" s="2"/>
      <c r="D8171" s="2"/>
      <c r="E8171" s="26"/>
    </row>
    <row r="8172" spans="1:5" x14ac:dyDescent="0.15">
      <c r="A8172" s="2"/>
      <c r="B8172" s="31"/>
      <c r="C8172" s="2"/>
      <c r="D8172" s="2"/>
      <c r="E8172" s="26"/>
    </row>
    <row r="8173" spans="1:5" x14ac:dyDescent="0.15">
      <c r="A8173" s="2"/>
      <c r="B8173" s="31"/>
      <c r="C8173" s="2"/>
      <c r="D8173" s="2"/>
      <c r="E8173" s="26"/>
    </row>
    <row r="8174" spans="1:5" x14ac:dyDescent="0.15">
      <c r="A8174" s="2"/>
      <c r="B8174" s="31"/>
      <c r="C8174" s="2"/>
      <c r="D8174" s="2"/>
      <c r="E8174" s="26"/>
    </row>
    <row r="8175" spans="1:5" x14ac:dyDescent="0.15">
      <c r="A8175" s="2"/>
      <c r="B8175" s="31"/>
      <c r="C8175" s="2"/>
      <c r="D8175" s="2"/>
      <c r="E8175" s="26"/>
    </row>
    <row r="8176" spans="1:5" x14ac:dyDescent="0.15">
      <c r="A8176" s="2"/>
      <c r="B8176" s="31"/>
      <c r="C8176" s="2"/>
      <c r="D8176" s="2"/>
      <c r="E8176" s="26"/>
    </row>
    <row r="8177" spans="1:5" x14ac:dyDescent="0.15">
      <c r="A8177" s="2"/>
      <c r="B8177" s="31"/>
      <c r="C8177" s="2"/>
      <c r="D8177" s="2"/>
      <c r="E8177" s="26"/>
    </row>
    <row r="8178" spans="1:5" x14ac:dyDescent="0.15">
      <c r="A8178" s="2"/>
      <c r="B8178" s="31"/>
      <c r="C8178" s="2"/>
      <c r="D8178" s="2"/>
      <c r="E8178" s="26"/>
    </row>
    <row r="8179" spans="1:5" x14ac:dyDescent="0.15">
      <c r="A8179" s="2"/>
      <c r="B8179" s="31"/>
      <c r="C8179" s="2"/>
      <c r="D8179" s="2"/>
      <c r="E8179" s="26"/>
    </row>
    <row r="8180" spans="1:5" x14ac:dyDescent="0.15">
      <c r="A8180" s="2"/>
      <c r="B8180" s="31"/>
      <c r="C8180" s="2"/>
      <c r="D8180" s="2"/>
      <c r="E8180" s="26"/>
    </row>
    <row r="8181" spans="1:5" x14ac:dyDescent="0.15">
      <c r="A8181" s="2"/>
      <c r="B8181" s="31"/>
      <c r="C8181" s="2"/>
      <c r="D8181" s="2"/>
      <c r="E8181" s="26"/>
    </row>
    <row r="8182" spans="1:5" x14ac:dyDescent="0.15">
      <c r="A8182" s="2"/>
      <c r="B8182" s="31"/>
      <c r="C8182" s="2"/>
      <c r="D8182" s="2"/>
      <c r="E8182" s="26"/>
    </row>
    <row r="8183" spans="1:5" x14ac:dyDescent="0.15">
      <c r="A8183" s="2"/>
      <c r="B8183" s="31"/>
      <c r="C8183" s="2"/>
      <c r="D8183" s="2"/>
      <c r="E8183" s="26"/>
    </row>
    <row r="8184" spans="1:5" x14ac:dyDescent="0.15">
      <c r="A8184" s="2"/>
      <c r="B8184" s="31"/>
      <c r="C8184" s="2"/>
      <c r="D8184" s="2"/>
      <c r="E8184" s="26"/>
    </row>
    <row r="8185" spans="1:5" x14ac:dyDescent="0.15">
      <c r="A8185" s="2"/>
      <c r="B8185" s="31"/>
      <c r="C8185" s="2"/>
      <c r="D8185" s="2"/>
      <c r="E8185" s="26"/>
    </row>
    <row r="8186" spans="1:5" x14ac:dyDescent="0.15">
      <c r="A8186" s="2"/>
      <c r="B8186" s="31"/>
      <c r="C8186" s="2"/>
      <c r="D8186" s="2"/>
      <c r="E8186" s="26"/>
    </row>
    <row r="8187" spans="1:5" x14ac:dyDescent="0.15">
      <c r="A8187" s="2"/>
      <c r="B8187" s="31"/>
      <c r="C8187" s="2"/>
      <c r="D8187" s="2"/>
      <c r="E8187" s="26"/>
    </row>
    <row r="8188" spans="1:5" x14ac:dyDescent="0.15">
      <c r="A8188" s="2"/>
      <c r="B8188" s="31"/>
      <c r="C8188" s="2"/>
      <c r="D8188" s="2"/>
      <c r="E8188" s="26"/>
    </row>
    <row r="8189" spans="1:5" x14ac:dyDescent="0.15">
      <c r="A8189" s="2"/>
      <c r="B8189" s="31"/>
      <c r="C8189" s="2"/>
      <c r="D8189" s="2"/>
      <c r="E8189" s="26"/>
    </row>
    <row r="8190" spans="1:5" x14ac:dyDescent="0.15">
      <c r="A8190" s="2"/>
      <c r="B8190" s="31"/>
      <c r="C8190" s="2"/>
      <c r="D8190" s="2"/>
      <c r="E8190" s="26"/>
    </row>
    <row r="8191" spans="1:5" x14ac:dyDescent="0.15">
      <c r="A8191" s="2"/>
      <c r="B8191" s="31"/>
      <c r="C8191" s="2"/>
      <c r="D8191" s="2"/>
      <c r="E8191" s="26"/>
    </row>
    <row r="8192" spans="1:5" x14ac:dyDescent="0.15">
      <c r="A8192" s="2"/>
      <c r="B8192" s="31"/>
      <c r="C8192" s="2"/>
      <c r="D8192" s="2"/>
      <c r="E8192" s="26"/>
    </row>
    <row r="8193" spans="1:5" x14ac:dyDescent="0.15">
      <c r="A8193" s="2"/>
      <c r="B8193" s="31"/>
      <c r="C8193" s="2"/>
      <c r="D8193" s="2"/>
      <c r="E8193" s="26"/>
    </row>
    <row r="8194" spans="1:5" x14ac:dyDescent="0.15">
      <c r="A8194" s="2"/>
      <c r="B8194" s="31"/>
      <c r="C8194" s="2"/>
      <c r="D8194" s="2"/>
      <c r="E8194" s="26"/>
    </row>
    <row r="8195" spans="1:5" x14ac:dyDescent="0.15">
      <c r="A8195" s="2"/>
      <c r="B8195" s="31"/>
      <c r="C8195" s="2"/>
      <c r="D8195" s="2"/>
      <c r="E8195" s="26"/>
    </row>
    <row r="8196" spans="1:5" x14ac:dyDescent="0.15">
      <c r="A8196" s="2"/>
      <c r="B8196" s="31"/>
      <c r="C8196" s="2"/>
      <c r="D8196" s="2"/>
      <c r="E8196" s="26"/>
    </row>
    <row r="8197" spans="1:5" x14ac:dyDescent="0.15">
      <c r="A8197" s="2"/>
      <c r="B8197" s="31"/>
      <c r="C8197" s="2"/>
      <c r="D8197" s="2"/>
      <c r="E8197" s="26"/>
    </row>
    <row r="8198" spans="1:5" x14ac:dyDescent="0.15">
      <c r="A8198" s="2"/>
      <c r="B8198" s="31"/>
      <c r="C8198" s="2"/>
      <c r="D8198" s="2"/>
      <c r="E8198" s="26"/>
    </row>
    <row r="8199" spans="1:5" x14ac:dyDescent="0.15">
      <c r="A8199" s="2"/>
      <c r="B8199" s="31"/>
      <c r="C8199" s="2"/>
      <c r="D8199" s="2"/>
      <c r="E8199" s="26"/>
    </row>
    <row r="8200" spans="1:5" x14ac:dyDescent="0.15">
      <c r="A8200" s="2"/>
      <c r="B8200" s="31"/>
      <c r="C8200" s="2"/>
      <c r="D8200" s="2"/>
      <c r="E8200" s="26"/>
    </row>
    <row r="8201" spans="1:5" x14ac:dyDescent="0.15">
      <c r="A8201" s="2"/>
      <c r="B8201" s="31"/>
      <c r="C8201" s="2"/>
      <c r="D8201" s="2"/>
      <c r="E8201" s="26"/>
    </row>
    <row r="8202" spans="1:5" x14ac:dyDescent="0.15">
      <c r="A8202" s="2"/>
      <c r="B8202" s="31"/>
      <c r="C8202" s="2"/>
      <c r="D8202" s="2"/>
      <c r="E8202" s="26"/>
    </row>
    <row r="8203" spans="1:5" x14ac:dyDescent="0.15">
      <c r="A8203" s="2"/>
      <c r="B8203" s="31"/>
      <c r="C8203" s="2"/>
      <c r="D8203" s="2"/>
      <c r="E8203" s="26"/>
    </row>
    <row r="8204" spans="1:5" x14ac:dyDescent="0.15">
      <c r="A8204" s="2"/>
      <c r="B8204" s="31"/>
      <c r="C8204" s="2"/>
      <c r="D8204" s="2"/>
      <c r="E8204" s="26"/>
    </row>
    <row r="8205" spans="1:5" x14ac:dyDescent="0.15">
      <c r="A8205" s="2"/>
      <c r="B8205" s="31"/>
      <c r="C8205" s="2"/>
      <c r="D8205" s="2"/>
      <c r="E8205" s="26"/>
    </row>
    <row r="8206" spans="1:5" x14ac:dyDescent="0.15">
      <c r="A8206" s="2"/>
      <c r="B8206" s="31"/>
      <c r="C8206" s="2"/>
      <c r="D8206" s="2"/>
      <c r="E8206" s="26"/>
    </row>
    <row r="8207" spans="1:5" x14ac:dyDescent="0.15">
      <c r="A8207" s="2"/>
      <c r="B8207" s="31"/>
      <c r="C8207" s="2"/>
      <c r="D8207" s="2"/>
      <c r="E8207" s="26"/>
    </row>
    <row r="8208" spans="1:5" x14ac:dyDescent="0.15">
      <c r="A8208" s="2"/>
      <c r="B8208" s="31"/>
      <c r="C8208" s="2"/>
      <c r="D8208" s="2"/>
      <c r="E8208" s="26"/>
    </row>
    <row r="8209" spans="1:5" x14ac:dyDescent="0.15">
      <c r="A8209" s="2"/>
      <c r="B8209" s="31"/>
      <c r="C8209" s="2"/>
      <c r="D8209" s="2"/>
      <c r="E8209" s="26"/>
    </row>
    <row r="8210" spans="1:5" x14ac:dyDescent="0.15">
      <c r="A8210" s="2"/>
      <c r="B8210" s="31"/>
      <c r="C8210" s="2"/>
      <c r="D8210" s="2"/>
      <c r="E8210" s="26"/>
    </row>
    <row r="8211" spans="1:5" x14ac:dyDescent="0.15">
      <c r="A8211" s="2"/>
      <c r="B8211" s="31"/>
      <c r="C8211" s="2"/>
      <c r="D8211" s="2"/>
      <c r="E8211" s="26"/>
    </row>
    <row r="8212" spans="1:5" x14ac:dyDescent="0.15">
      <c r="A8212" s="2"/>
      <c r="B8212" s="31"/>
      <c r="C8212" s="2"/>
      <c r="D8212" s="2"/>
      <c r="E8212" s="26"/>
    </row>
    <row r="8213" spans="1:5" x14ac:dyDescent="0.15">
      <c r="A8213" s="2"/>
      <c r="B8213" s="31"/>
      <c r="C8213" s="2"/>
      <c r="D8213" s="2"/>
      <c r="E8213" s="26"/>
    </row>
    <row r="8214" spans="1:5" x14ac:dyDescent="0.15">
      <c r="A8214" s="2"/>
      <c r="B8214" s="31"/>
      <c r="C8214" s="2"/>
      <c r="D8214" s="2"/>
      <c r="E8214" s="26"/>
    </row>
    <row r="8215" spans="1:5" x14ac:dyDescent="0.15">
      <c r="A8215" s="2"/>
      <c r="B8215" s="31"/>
      <c r="C8215" s="2"/>
      <c r="D8215" s="2"/>
      <c r="E8215" s="26"/>
    </row>
    <row r="8216" spans="1:5" x14ac:dyDescent="0.15">
      <c r="A8216" s="2"/>
      <c r="B8216" s="31"/>
      <c r="C8216" s="2"/>
      <c r="D8216" s="2"/>
      <c r="E8216" s="26"/>
    </row>
    <row r="8217" spans="1:5" x14ac:dyDescent="0.15">
      <c r="A8217" s="2"/>
      <c r="B8217" s="31"/>
      <c r="C8217" s="2"/>
      <c r="D8217" s="2"/>
      <c r="E8217" s="26"/>
    </row>
    <row r="8218" spans="1:5" x14ac:dyDescent="0.15">
      <c r="A8218" s="2"/>
      <c r="B8218" s="31"/>
      <c r="C8218" s="2"/>
      <c r="D8218" s="2"/>
      <c r="E8218" s="26"/>
    </row>
    <row r="8219" spans="1:5" x14ac:dyDescent="0.15">
      <c r="A8219" s="2"/>
      <c r="B8219" s="31"/>
      <c r="C8219" s="2"/>
      <c r="D8219" s="2"/>
      <c r="E8219" s="26"/>
    </row>
    <row r="8220" spans="1:5" x14ac:dyDescent="0.15">
      <c r="A8220" s="2"/>
      <c r="B8220" s="31"/>
      <c r="C8220" s="2"/>
      <c r="D8220" s="2"/>
      <c r="E8220" s="26"/>
    </row>
    <row r="8221" spans="1:5" x14ac:dyDescent="0.15">
      <c r="A8221" s="2"/>
      <c r="B8221" s="31"/>
      <c r="C8221" s="2"/>
      <c r="D8221" s="2"/>
      <c r="E8221" s="26"/>
    </row>
    <row r="8222" spans="1:5" x14ac:dyDescent="0.15">
      <c r="A8222" s="2"/>
      <c r="B8222" s="31"/>
      <c r="C8222" s="2"/>
      <c r="D8222" s="2"/>
      <c r="E8222" s="26"/>
    </row>
    <row r="8223" spans="1:5" x14ac:dyDescent="0.15">
      <c r="A8223" s="2"/>
      <c r="B8223" s="31"/>
      <c r="C8223" s="2"/>
      <c r="D8223" s="2"/>
      <c r="E8223" s="26"/>
    </row>
    <row r="8224" spans="1:5" x14ac:dyDescent="0.15">
      <c r="A8224" s="2"/>
      <c r="B8224" s="31"/>
      <c r="C8224" s="2"/>
      <c r="D8224" s="2"/>
      <c r="E8224" s="26"/>
    </row>
    <row r="8225" spans="1:5" x14ac:dyDescent="0.15">
      <c r="A8225" s="2"/>
      <c r="B8225" s="31"/>
      <c r="C8225" s="2"/>
      <c r="D8225" s="2"/>
      <c r="E8225" s="26"/>
    </row>
    <row r="8226" spans="1:5" x14ac:dyDescent="0.15">
      <c r="A8226" s="2"/>
      <c r="B8226" s="31"/>
      <c r="C8226" s="2"/>
      <c r="D8226" s="2"/>
      <c r="E8226" s="26"/>
    </row>
    <row r="8227" spans="1:5" x14ac:dyDescent="0.15">
      <c r="A8227" s="2"/>
      <c r="B8227" s="31"/>
      <c r="C8227" s="2"/>
      <c r="D8227" s="2"/>
      <c r="E8227" s="26"/>
    </row>
    <row r="8228" spans="1:5" x14ac:dyDescent="0.15">
      <c r="A8228" s="2"/>
      <c r="B8228" s="31"/>
      <c r="C8228" s="2"/>
      <c r="D8228" s="2"/>
      <c r="E8228" s="26"/>
    </row>
    <row r="8229" spans="1:5" x14ac:dyDescent="0.15">
      <c r="A8229" s="2"/>
      <c r="B8229" s="31"/>
      <c r="C8229" s="2"/>
      <c r="D8229" s="2"/>
      <c r="E8229" s="26"/>
    </row>
    <row r="8230" spans="1:5" x14ac:dyDescent="0.15">
      <c r="A8230" s="2"/>
      <c r="B8230" s="31"/>
      <c r="C8230" s="2"/>
      <c r="D8230" s="2"/>
      <c r="E8230" s="26"/>
    </row>
    <row r="8231" spans="1:5" x14ac:dyDescent="0.15">
      <c r="A8231" s="2"/>
      <c r="B8231" s="31"/>
      <c r="C8231" s="2"/>
      <c r="D8231" s="2"/>
      <c r="E8231" s="26"/>
    </row>
    <row r="8232" spans="1:5" x14ac:dyDescent="0.15">
      <c r="A8232" s="2"/>
      <c r="B8232" s="31"/>
      <c r="C8232" s="2"/>
      <c r="D8232" s="2"/>
      <c r="E8232" s="26"/>
    </row>
    <row r="8233" spans="1:5" x14ac:dyDescent="0.15">
      <c r="A8233" s="2"/>
      <c r="B8233" s="31"/>
      <c r="C8233" s="2"/>
      <c r="D8233" s="2"/>
      <c r="E8233" s="26"/>
    </row>
    <row r="8234" spans="1:5" x14ac:dyDescent="0.15">
      <c r="A8234" s="2"/>
      <c r="B8234" s="31"/>
      <c r="C8234" s="2"/>
      <c r="D8234" s="2"/>
      <c r="E8234" s="26"/>
    </row>
    <row r="8235" spans="1:5" x14ac:dyDescent="0.15">
      <c r="A8235" s="2"/>
      <c r="B8235" s="31"/>
      <c r="C8235" s="2"/>
      <c r="D8235" s="2"/>
      <c r="E8235" s="26"/>
    </row>
    <row r="8236" spans="1:5" x14ac:dyDescent="0.15">
      <c r="A8236" s="2"/>
      <c r="B8236" s="31"/>
      <c r="C8236" s="2"/>
      <c r="D8236" s="2"/>
      <c r="E8236" s="26"/>
    </row>
    <row r="8237" spans="1:5" x14ac:dyDescent="0.15">
      <c r="A8237" s="2"/>
      <c r="B8237" s="31"/>
      <c r="C8237" s="2"/>
      <c r="D8237" s="2"/>
      <c r="E8237" s="26"/>
    </row>
    <row r="8238" spans="1:5" x14ac:dyDescent="0.15">
      <c r="A8238" s="2"/>
      <c r="B8238" s="31"/>
      <c r="C8238" s="2"/>
      <c r="D8238" s="2"/>
      <c r="E8238" s="26"/>
    </row>
    <row r="8239" spans="1:5" x14ac:dyDescent="0.15">
      <c r="A8239" s="2"/>
      <c r="B8239" s="31"/>
      <c r="C8239" s="2"/>
      <c r="D8239" s="2"/>
      <c r="E8239" s="26"/>
    </row>
    <row r="8240" spans="1:5" x14ac:dyDescent="0.15">
      <c r="A8240" s="2"/>
      <c r="B8240" s="31"/>
      <c r="C8240" s="2"/>
      <c r="D8240" s="2"/>
      <c r="E8240" s="26"/>
    </row>
    <row r="8241" spans="1:5" x14ac:dyDescent="0.15">
      <c r="A8241" s="2"/>
      <c r="B8241" s="31"/>
      <c r="C8241" s="2"/>
      <c r="D8241" s="2"/>
      <c r="E8241" s="26"/>
    </row>
    <row r="8242" spans="1:5" x14ac:dyDescent="0.15">
      <c r="A8242" s="2"/>
      <c r="B8242" s="31"/>
      <c r="C8242" s="2"/>
      <c r="D8242" s="2"/>
      <c r="E8242" s="26"/>
    </row>
    <row r="8243" spans="1:5" x14ac:dyDescent="0.15">
      <c r="A8243" s="2"/>
      <c r="B8243" s="31"/>
      <c r="C8243" s="2"/>
      <c r="D8243" s="2"/>
      <c r="E8243" s="26"/>
    </row>
    <row r="8244" spans="1:5" x14ac:dyDescent="0.15">
      <c r="A8244" s="2"/>
      <c r="B8244" s="31"/>
      <c r="C8244" s="2"/>
      <c r="D8244" s="2"/>
      <c r="E8244" s="26"/>
    </row>
    <row r="8245" spans="1:5" x14ac:dyDescent="0.15">
      <c r="A8245" s="2"/>
      <c r="B8245" s="31"/>
      <c r="C8245" s="2"/>
      <c r="D8245" s="2"/>
      <c r="E8245" s="26"/>
    </row>
    <row r="8246" spans="1:5" x14ac:dyDescent="0.15">
      <c r="A8246" s="2"/>
      <c r="B8246" s="31"/>
      <c r="C8246" s="2"/>
      <c r="D8246" s="2"/>
      <c r="E8246" s="26"/>
    </row>
    <row r="8247" spans="1:5" x14ac:dyDescent="0.15">
      <c r="A8247" s="2"/>
      <c r="B8247" s="31"/>
      <c r="C8247" s="2"/>
      <c r="D8247" s="2"/>
      <c r="E8247" s="26"/>
    </row>
    <row r="8248" spans="1:5" x14ac:dyDescent="0.15">
      <c r="A8248" s="2"/>
      <c r="B8248" s="31"/>
      <c r="C8248" s="2"/>
      <c r="D8248" s="2"/>
      <c r="E8248" s="26"/>
    </row>
    <row r="8249" spans="1:5" x14ac:dyDescent="0.15">
      <c r="A8249" s="2"/>
      <c r="B8249" s="31"/>
      <c r="C8249" s="2"/>
      <c r="D8249" s="2"/>
      <c r="E8249" s="26"/>
    </row>
    <row r="8250" spans="1:5" x14ac:dyDescent="0.15">
      <c r="A8250" s="2"/>
      <c r="B8250" s="31"/>
      <c r="C8250" s="2"/>
      <c r="D8250" s="2"/>
      <c r="E8250" s="26"/>
    </row>
    <row r="8251" spans="1:5" x14ac:dyDescent="0.15">
      <c r="A8251" s="2"/>
      <c r="B8251" s="31"/>
      <c r="C8251" s="2"/>
      <c r="D8251" s="2"/>
      <c r="E8251" s="26"/>
    </row>
    <row r="8252" spans="1:5" x14ac:dyDescent="0.15">
      <c r="A8252" s="2"/>
      <c r="B8252" s="31"/>
      <c r="C8252" s="2"/>
      <c r="D8252" s="2"/>
      <c r="E8252" s="26"/>
    </row>
    <row r="8253" spans="1:5" x14ac:dyDescent="0.15">
      <c r="A8253" s="2"/>
      <c r="B8253" s="31"/>
      <c r="C8253" s="2"/>
      <c r="D8253" s="2"/>
      <c r="E8253" s="26"/>
    </row>
    <row r="8254" spans="1:5" x14ac:dyDescent="0.15">
      <c r="A8254" s="2"/>
      <c r="B8254" s="31"/>
      <c r="C8254" s="2"/>
      <c r="D8254" s="2"/>
      <c r="E8254" s="26"/>
    </row>
    <row r="8255" spans="1:5" x14ac:dyDescent="0.15">
      <c r="A8255" s="2"/>
      <c r="B8255" s="31"/>
      <c r="C8255" s="2"/>
      <c r="D8255" s="2"/>
      <c r="E8255" s="26"/>
    </row>
    <row r="8256" spans="1:5" x14ac:dyDescent="0.15">
      <c r="A8256" s="2"/>
      <c r="B8256" s="31"/>
      <c r="C8256" s="2"/>
      <c r="D8256" s="2"/>
      <c r="E8256" s="26"/>
    </row>
    <row r="8257" spans="1:5" x14ac:dyDescent="0.15">
      <c r="A8257" s="2"/>
      <c r="B8257" s="31"/>
      <c r="C8257" s="2"/>
      <c r="D8257" s="2"/>
      <c r="E8257" s="26"/>
    </row>
    <row r="8258" spans="1:5" x14ac:dyDescent="0.15">
      <c r="A8258" s="2"/>
      <c r="B8258" s="31"/>
      <c r="C8258" s="2"/>
      <c r="D8258" s="2"/>
      <c r="E8258" s="26"/>
    </row>
    <row r="8259" spans="1:5" x14ac:dyDescent="0.15">
      <c r="A8259" s="2"/>
      <c r="B8259" s="31"/>
      <c r="C8259" s="2"/>
      <c r="D8259" s="2"/>
      <c r="E8259" s="26"/>
    </row>
    <row r="8260" spans="1:5" x14ac:dyDescent="0.15">
      <c r="A8260" s="2"/>
      <c r="B8260" s="31"/>
      <c r="C8260" s="2"/>
      <c r="D8260" s="2"/>
      <c r="E8260" s="26"/>
    </row>
    <row r="8261" spans="1:5" x14ac:dyDescent="0.15">
      <c r="A8261" s="2"/>
      <c r="B8261" s="31"/>
      <c r="C8261" s="2"/>
      <c r="D8261" s="2"/>
      <c r="E8261" s="26"/>
    </row>
    <row r="8262" spans="1:5" x14ac:dyDescent="0.15">
      <c r="A8262" s="2"/>
      <c r="B8262" s="31"/>
      <c r="C8262" s="2"/>
      <c r="D8262" s="2"/>
      <c r="E8262" s="26"/>
    </row>
    <row r="8263" spans="1:5" x14ac:dyDescent="0.15">
      <c r="A8263" s="2"/>
      <c r="B8263" s="31"/>
      <c r="C8263" s="2"/>
      <c r="D8263" s="2"/>
      <c r="E8263" s="26"/>
    </row>
    <row r="8264" spans="1:5" x14ac:dyDescent="0.15">
      <c r="A8264" s="2"/>
      <c r="B8264" s="31"/>
      <c r="C8264" s="2"/>
      <c r="D8264" s="2"/>
      <c r="E8264" s="26"/>
    </row>
    <row r="8265" spans="1:5" x14ac:dyDescent="0.15">
      <c r="A8265" s="2"/>
      <c r="B8265" s="31"/>
      <c r="C8265" s="2"/>
      <c r="D8265" s="2"/>
      <c r="E8265" s="26"/>
    </row>
    <row r="8266" spans="1:5" x14ac:dyDescent="0.15">
      <c r="A8266" s="2"/>
      <c r="B8266" s="31"/>
      <c r="C8266" s="2"/>
      <c r="D8266" s="2"/>
      <c r="E8266" s="26"/>
    </row>
    <row r="8267" spans="1:5" x14ac:dyDescent="0.15">
      <c r="A8267" s="2"/>
      <c r="B8267" s="31"/>
      <c r="C8267" s="2"/>
      <c r="D8267" s="2"/>
      <c r="E8267" s="26"/>
    </row>
    <row r="8268" spans="1:5" x14ac:dyDescent="0.15">
      <c r="A8268" s="2"/>
      <c r="B8268" s="31"/>
      <c r="C8268" s="2"/>
      <c r="D8268" s="2"/>
      <c r="E8268" s="26"/>
    </row>
    <row r="8269" spans="1:5" x14ac:dyDescent="0.15">
      <c r="A8269" s="2"/>
      <c r="B8269" s="31"/>
      <c r="C8269" s="2"/>
      <c r="D8269" s="2"/>
      <c r="E8269" s="26"/>
    </row>
    <row r="8270" spans="1:5" x14ac:dyDescent="0.15">
      <c r="A8270" s="2"/>
      <c r="B8270" s="31"/>
      <c r="C8270" s="2"/>
      <c r="D8270" s="2"/>
      <c r="E8270" s="26"/>
    </row>
    <row r="8271" spans="1:5" x14ac:dyDescent="0.15">
      <c r="A8271" s="2"/>
      <c r="B8271" s="31"/>
      <c r="C8271" s="2"/>
      <c r="D8271" s="2"/>
      <c r="E8271" s="26"/>
    </row>
    <row r="8272" spans="1:5" x14ac:dyDescent="0.15">
      <c r="A8272" s="2"/>
      <c r="B8272" s="31"/>
      <c r="C8272" s="2"/>
      <c r="D8272" s="2"/>
      <c r="E8272" s="26"/>
    </row>
    <row r="8273" spans="1:5" x14ac:dyDescent="0.15">
      <c r="A8273" s="2"/>
      <c r="B8273" s="31"/>
      <c r="C8273" s="2"/>
      <c r="D8273" s="2"/>
      <c r="E8273" s="26"/>
    </row>
    <row r="8274" spans="1:5" x14ac:dyDescent="0.15">
      <c r="A8274" s="2"/>
      <c r="B8274" s="31"/>
      <c r="C8274" s="2"/>
      <c r="D8274" s="2"/>
      <c r="E8274" s="26"/>
    </row>
    <row r="8275" spans="1:5" x14ac:dyDescent="0.15">
      <c r="A8275" s="2"/>
      <c r="B8275" s="31"/>
      <c r="C8275" s="2"/>
      <c r="D8275" s="2"/>
      <c r="E8275" s="26"/>
    </row>
    <row r="8276" spans="1:5" x14ac:dyDescent="0.15">
      <c r="A8276" s="2"/>
      <c r="B8276" s="31"/>
      <c r="C8276" s="2"/>
      <c r="D8276" s="2"/>
      <c r="E8276" s="26"/>
    </row>
    <row r="8277" spans="1:5" x14ac:dyDescent="0.15">
      <c r="A8277" s="2"/>
      <c r="B8277" s="31"/>
      <c r="C8277" s="2"/>
      <c r="D8277" s="2"/>
      <c r="E8277" s="26"/>
    </row>
    <row r="8278" spans="1:5" x14ac:dyDescent="0.15">
      <c r="A8278" s="2"/>
      <c r="B8278" s="31"/>
      <c r="C8278" s="2"/>
      <c r="D8278" s="2"/>
      <c r="E8278" s="26"/>
    </row>
    <row r="8279" spans="1:5" x14ac:dyDescent="0.15">
      <c r="A8279" s="2"/>
      <c r="B8279" s="31"/>
      <c r="C8279" s="2"/>
      <c r="D8279" s="2"/>
      <c r="E8279" s="26"/>
    </row>
    <row r="8280" spans="1:5" x14ac:dyDescent="0.15">
      <c r="A8280" s="2"/>
      <c r="B8280" s="31"/>
      <c r="C8280" s="2"/>
      <c r="D8280" s="2"/>
      <c r="E8280" s="26"/>
    </row>
    <row r="8281" spans="1:5" x14ac:dyDescent="0.15">
      <c r="A8281" s="2"/>
      <c r="B8281" s="31"/>
      <c r="C8281" s="2"/>
      <c r="D8281" s="2"/>
      <c r="E8281" s="26"/>
    </row>
    <row r="8282" spans="1:5" x14ac:dyDescent="0.15">
      <c r="A8282" s="2"/>
      <c r="B8282" s="31"/>
      <c r="C8282" s="2"/>
      <c r="D8282" s="2"/>
      <c r="E8282" s="26"/>
    </row>
    <row r="8283" spans="1:5" x14ac:dyDescent="0.15">
      <c r="A8283" s="2"/>
      <c r="B8283" s="31"/>
      <c r="C8283" s="2"/>
      <c r="D8283" s="2"/>
      <c r="E8283" s="26"/>
    </row>
    <row r="8284" spans="1:5" x14ac:dyDescent="0.15">
      <c r="A8284" s="2"/>
      <c r="B8284" s="31"/>
      <c r="C8284" s="2"/>
      <c r="D8284" s="2"/>
      <c r="E8284" s="26"/>
    </row>
    <row r="8285" spans="1:5" x14ac:dyDescent="0.15">
      <c r="A8285" s="2"/>
      <c r="B8285" s="31"/>
      <c r="C8285" s="2"/>
      <c r="D8285" s="2"/>
      <c r="E8285" s="26"/>
    </row>
    <row r="8286" spans="1:5" x14ac:dyDescent="0.15">
      <c r="A8286" s="2"/>
      <c r="B8286" s="31"/>
      <c r="C8286" s="2"/>
      <c r="D8286" s="2"/>
      <c r="E8286" s="26"/>
    </row>
    <row r="8287" spans="1:5" x14ac:dyDescent="0.15">
      <c r="A8287" s="2"/>
      <c r="B8287" s="31"/>
      <c r="C8287" s="2"/>
      <c r="D8287" s="2"/>
      <c r="E8287" s="26"/>
    </row>
    <row r="8288" spans="1:5" x14ac:dyDescent="0.15">
      <c r="A8288" s="2"/>
      <c r="B8288" s="31"/>
      <c r="C8288" s="2"/>
      <c r="D8288" s="2"/>
      <c r="E8288" s="26"/>
    </row>
    <row r="8289" spans="1:5" x14ac:dyDescent="0.15">
      <c r="A8289" s="2"/>
      <c r="B8289" s="31"/>
      <c r="C8289" s="2"/>
      <c r="D8289" s="2"/>
      <c r="E8289" s="26"/>
    </row>
    <row r="8290" spans="1:5" x14ac:dyDescent="0.15">
      <c r="A8290" s="2"/>
      <c r="B8290" s="31"/>
      <c r="C8290" s="2"/>
      <c r="D8290" s="2"/>
      <c r="E8290" s="26"/>
    </row>
    <row r="8291" spans="1:5" x14ac:dyDescent="0.15">
      <c r="A8291" s="2"/>
      <c r="B8291" s="31"/>
      <c r="C8291" s="2"/>
      <c r="D8291" s="2"/>
      <c r="E8291" s="26"/>
    </row>
    <row r="8292" spans="1:5" x14ac:dyDescent="0.15">
      <c r="A8292" s="2"/>
      <c r="B8292" s="31"/>
      <c r="C8292" s="2"/>
      <c r="D8292" s="2"/>
      <c r="E8292" s="26"/>
    </row>
    <row r="8293" spans="1:5" x14ac:dyDescent="0.15">
      <c r="A8293" s="2"/>
      <c r="B8293" s="31"/>
      <c r="C8293" s="2"/>
      <c r="D8293" s="2"/>
      <c r="E8293" s="26"/>
    </row>
    <row r="8294" spans="1:5" x14ac:dyDescent="0.15">
      <c r="A8294" s="2"/>
      <c r="B8294" s="31"/>
      <c r="C8294" s="2"/>
      <c r="D8294" s="2"/>
      <c r="E8294" s="26"/>
    </row>
    <row r="8295" spans="1:5" x14ac:dyDescent="0.15">
      <c r="A8295" s="2"/>
      <c r="B8295" s="31"/>
      <c r="C8295" s="2"/>
      <c r="D8295" s="2"/>
      <c r="E8295" s="26"/>
    </row>
    <row r="8296" spans="1:5" x14ac:dyDescent="0.15">
      <c r="A8296" s="2"/>
      <c r="B8296" s="31"/>
      <c r="C8296" s="2"/>
      <c r="D8296" s="2"/>
      <c r="E8296" s="26"/>
    </row>
    <row r="8297" spans="1:5" x14ac:dyDescent="0.15">
      <c r="A8297" s="2"/>
      <c r="B8297" s="31"/>
      <c r="C8297" s="2"/>
      <c r="D8297" s="2"/>
      <c r="E8297" s="26"/>
    </row>
    <row r="8298" spans="1:5" x14ac:dyDescent="0.15">
      <c r="A8298" s="2"/>
      <c r="B8298" s="31"/>
      <c r="C8298" s="2"/>
      <c r="D8298" s="2"/>
      <c r="E8298" s="26"/>
    </row>
    <row r="8299" spans="1:5" x14ac:dyDescent="0.15">
      <c r="A8299" s="2"/>
      <c r="B8299" s="31"/>
      <c r="C8299" s="2"/>
      <c r="D8299" s="2"/>
      <c r="E8299" s="26"/>
    </row>
    <row r="8300" spans="1:5" x14ac:dyDescent="0.15">
      <c r="A8300" s="2"/>
      <c r="B8300" s="31"/>
      <c r="C8300" s="2"/>
      <c r="D8300" s="2"/>
      <c r="E8300" s="26"/>
    </row>
    <row r="8301" spans="1:5" x14ac:dyDescent="0.15">
      <c r="A8301" s="2"/>
      <c r="B8301" s="31"/>
      <c r="C8301" s="2"/>
      <c r="D8301" s="2"/>
      <c r="E8301" s="26"/>
    </row>
    <row r="8302" spans="1:5" x14ac:dyDescent="0.15">
      <c r="A8302" s="2"/>
      <c r="B8302" s="31"/>
      <c r="C8302" s="2"/>
      <c r="D8302" s="2"/>
      <c r="E8302" s="26"/>
    </row>
    <row r="8303" spans="1:5" x14ac:dyDescent="0.15">
      <c r="A8303" s="2"/>
      <c r="B8303" s="31"/>
      <c r="C8303" s="2"/>
      <c r="D8303" s="2"/>
      <c r="E8303" s="26"/>
    </row>
    <row r="8304" spans="1:5" x14ac:dyDescent="0.15">
      <c r="A8304" s="2"/>
      <c r="B8304" s="31"/>
      <c r="C8304" s="2"/>
      <c r="D8304" s="2"/>
      <c r="E8304" s="26"/>
    </row>
    <row r="8305" spans="1:5" x14ac:dyDescent="0.15">
      <c r="A8305" s="2"/>
      <c r="B8305" s="31"/>
      <c r="C8305" s="2"/>
      <c r="D8305" s="2"/>
      <c r="E8305" s="26"/>
    </row>
    <row r="8306" spans="1:5" x14ac:dyDescent="0.15">
      <c r="A8306" s="2"/>
      <c r="B8306" s="31"/>
      <c r="C8306" s="2"/>
      <c r="D8306" s="2"/>
      <c r="E8306" s="26"/>
    </row>
    <row r="8307" spans="1:5" x14ac:dyDescent="0.15">
      <c r="A8307" s="2"/>
      <c r="B8307" s="31"/>
      <c r="C8307" s="2"/>
      <c r="D8307" s="2"/>
      <c r="E8307" s="26"/>
    </row>
    <row r="8308" spans="1:5" x14ac:dyDescent="0.15">
      <c r="A8308" s="2"/>
      <c r="B8308" s="31"/>
      <c r="C8308" s="2"/>
      <c r="D8308" s="2"/>
      <c r="E8308" s="26"/>
    </row>
    <row r="8309" spans="1:5" x14ac:dyDescent="0.15">
      <c r="A8309" s="2"/>
      <c r="B8309" s="31"/>
      <c r="C8309" s="2"/>
      <c r="D8309" s="2"/>
      <c r="E8309" s="26"/>
    </row>
    <row r="8310" spans="1:5" x14ac:dyDescent="0.15">
      <c r="A8310" s="2"/>
      <c r="B8310" s="31"/>
      <c r="C8310" s="2"/>
      <c r="D8310" s="2"/>
      <c r="E8310" s="26"/>
    </row>
    <row r="8311" spans="1:5" x14ac:dyDescent="0.15">
      <c r="A8311" s="2"/>
      <c r="B8311" s="31"/>
      <c r="C8311" s="2"/>
      <c r="D8311" s="2"/>
      <c r="E8311" s="26"/>
    </row>
    <row r="8312" spans="1:5" x14ac:dyDescent="0.15">
      <c r="A8312" s="2"/>
      <c r="B8312" s="31"/>
      <c r="C8312" s="2"/>
      <c r="D8312" s="2"/>
      <c r="E8312" s="26"/>
    </row>
    <row r="8313" spans="1:5" x14ac:dyDescent="0.15">
      <c r="A8313" s="2"/>
      <c r="B8313" s="31"/>
      <c r="C8313" s="2"/>
      <c r="D8313" s="2"/>
      <c r="E8313" s="26"/>
    </row>
    <row r="8314" spans="1:5" x14ac:dyDescent="0.15">
      <c r="A8314" s="2"/>
      <c r="B8314" s="31"/>
      <c r="C8314" s="2"/>
      <c r="D8314" s="2"/>
      <c r="E8314" s="26"/>
    </row>
    <row r="8315" spans="1:5" x14ac:dyDescent="0.15">
      <c r="A8315" s="2"/>
      <c r="B8315" s="31"/>
      <c r="C8315" s="2"/>
      <c r="D8315" s="2"/>
      <c r="E8315" s="26"/>
    </row>
    <row r="8316" spans="1:5" x14ac:dyDescent="0.15">
      <c r="A8316" s="2"/>
      <c r="B8316" s="31"/>
      <c r="C8316" s="2"/>
      <c r="D8316" s="2"/>
      <c r="E8316" s="26"/>
    </row>
    <row r="8317" spans="1:5" x14ac:dyDescent="0.15">
      <c r="A8317" s="2"/>
      <c r="B8317" s="31"/>
      <c r="C8317" s="2"/>
      <c r="D8317" s="2"/>
      <c r="E8317" s="26"/>
    </row>
    <row r="8318" spans="1:5" x14ac:dyDescent="0.15">
      <c r="A8318" s="2"/>
      <c r="B8318" s="31"/>
      <c r="C8318" s="2"/>
      <c r="D8318" s="2"/>
      <c r="E8318" s="26"/>
    </row>
    <row r="8319" spans="1:5" x14ac:dyDescent="0.15">
      <c r="A8319" s="2"/>
      <c r="B8319" s="31"/>
      <c r="C8319" s="2"/>
      <c r="D8319" s="2"/>
      <c r="E8319" s="26"/>
    </row>
    <row r="8320" spans="1:5" x14ac:dyDescent="0.15">
      <c r="A8320" s="2"/>
      <c r="B8320" s="31"/>
      <c r="C8320" s="2"/>
      <c r="D8320" s="2"/>
      <c r="E8320" s="26"/>
    </row>
    <row r="8321" spans="1:5" x14ac:dyDescent="0.15">
      <c r="A8321" s="2"/>
      <c r="B8321" s="31"/>
      <c r="C8321" s="2"/>
      <c r="D8321" s="2"/>
      <c r="E8321" s="26"/>
    </row>
    <row r="8322" spans="1:5" x14ac:dyDescent="0.15">
      <c r="A8322" s="2"/>
      <c r="B8322" s="31"/>
      <c r="C8322" s="2"/>
      <c r="D8322" s="2"/>
      <c r="E8322" s="26"/>
    </row>
    <row r="8323" spans="1:5" x14ac:dyDescent="0.15">
      <c r="A8323" s="2"/>
      <c r="B8323" s="31"/>
      <c r="C8323" s="2"/>
      <c r="D8323" s="2"/>
      <c r="E8323" s="26"/>
    </row>
    <row r="8324" spans="1:5" x14ac:dyDescent="0.15">
      <c r="A8324" s="2"/>
      <c r="B8324" s="31"/>
      <c r="C8324" s="2"/>
      <c r="D8324" s="2"/>
      <c r="E8324" s="26"/>
    </row>
    <row r="8325" spans="1:5" x14ac:dyDescent="0.15">
      <c r="A8325" s="2"/>
      <c r="B8325" s="31"/>
      <c r="C8325" s="2"/>
      <c r="D8325" s="2"/>
      <c r="E8325" s="26"/>
    </row>
    <row r="8326" spans="1:5" x14ac:dyDescent="0.15">
      <c r="A8326" s="2"/>
      <c r="B8326" s="31"/>
      <c r="C8326" s="2"/>
      <c r="D8326" s="2"/>
      <c r="E8326" s="26"/>
    </row>
    <row r="8327" spans="1:5" x14ac:dyDescent="0.15">
      <c r="A8327" s="2"/>
      <c r="B8327" s="31"/>
      <c r="C8327" s="2"/>
      <c r="D8327" s="2"/>
      <c r="E8327" s="26"/>
    </row>
    <row r="8328" spans="1:5" x14ac:dyDescent="0.15">
      <c r="A8328" s="2"/>
      <c r="B8328" s="31"/>
      <c r="C8328" s="2"/>
      <c r="D8328" s="2"/>
      <c r="E8328" s="26"/>
    </row>
    <row r="8329" spans="1:5" x14ac:dyDescent="0.15">
      <c r="A8329" s="2"/>
      <c r="B8329" s="31"/>
      <c r="C8329" s="2"/>
      <c r="D8329" s="2"/>
      <c r="E8329" s="26"/>
    </row>
    <row r="8330" spans="1:5" x14ac:dyDescent="0.15">
      <c r="A8330" s="2"/>
      <c r="B8330" s="31"/>
      <c r="C8330" s="2"/>
      <c r="D8330" s="2"/>
      <c r="E8330" s="26"/>
    </row>
    <row r="8331" spans="1:5" x14ac:dyDescent="0.15">
      <c r="A8331" s="2"/>
      <c r="B8331" s="31"/>
      <c r="C8331" s="2"/>
      <c r="D8331" s="2"/>
      <c r="E8331" s="26"/>
    </row>
    <row r="8332" spans="1:5" x14ac:dyDescent="0.15">
      <c r="A8332" s="2"/>
      <c r="B8332" s="31"/>
      <c r="C8332" s="2"/>
      <c r="D8332" s="2"/>
      <c r="E8332" s="26"/>
    </row>
    <row r="8333" spans="1:5" x14ac:dyDescent="0.15">
      <c r="A8333" s="2"/>
      <c r="B8333" s="31"/>
      <c r="C8333" s="2"/>
      <c r="D8333" s="2"/>
      <c r="E8333" s="26"/>
    </row>
    <row r="8334" spans="1:5" x14ac:dyDescent="0.15">
      <c r="A8334" s="2"/>
      <c r="B8334" s="31"/>
      <c r="C8334" s="2"/>
      <c r="D8334" s="2"/>
      <c r="E8334" s="26"/>
    </row>
    <row r="8335" spans="1:5" x14ac:dyDescent="0.15">
      <c r="A8335" s="2"/>
      <c r="B8335" s="31"/>
      <c r="C8335" s="2"/>
      <c r="D8335" s="2"/>
      <c r="E8335" s="26"/>
    </row>
    <row r="8336" spans="1:5" x14ac:dyDescent="0.15">
      <c r="A8336" s="2"/>
      <c r="B8336" s="31"/>
      <c r="C8336" s="2"/>
      <c r="D8336" s="2"/>
      <c r="E8336" s="26"/>
    </row>
    <row r="8337" spans="1:5" x14ac:dyDescent="0.15">
      <c r="A8337" s="2"/>
      <c r="B8337" s="31"/>
      <c r="C8337" s="2"/>
      <c r="D8337" s="2"/>
      <c r="E8337" s="26"/>
    </row>
    <row r="8338" spans="1:5" x14ac:dyDescent="0.15">
      <c r="A8338" s="2"/>
      <c r="B8338" s="31"/>
      <c r="C8338" s="2"/>
      <c r="D8338" s="2"/>
      <c r="E8338" s="26"/>
    </row>
    <row r="8339" spans="1:5" x14ac:dyDescent="0.15">
      <c r="A8339" s="2"/>
      <c r="B8339" s="31"/>
      <c r="C8339" s="2"/>
      <c r="D8339" s="2"/>
      <c r="E8339" s="26"/>
    </row>
    <row r="8340" spans="1:5" x14ac:dyDescent="0.15">
      <c r="A8340" s="2"/>
      <c r="B8340" s="31"/>
      <c r="C8340" s="2"/>
      <c r="D8340" s="2"/>
      <c r="E8340" s="26"/>
    </row>
    <row r="8341" spans="1:5" x14ac:dyDescent="0.15">
      <c r="A8341" s="2"/>
      <c r="B8341" s="31"/>
      <c r="C8341" s="2"/>
      <c r="D8341" s="2"/>
      <c r="E8341" s="26"/>
    </row>
    <row r="8342" spans="1:5" x14ac:dyDescent="0.15">
      <c r="A8342" s="2"/>
      <c r="B8342" s="31"/>
      <c r="C8342" s="2"/>
      <c r="D8342" s="2"/>
      <c r="E8342" s="26"/>
    </row>
    <row r="8343" spans="1:5" x14ac:dyDescent="0.15">
      <c r="A8343" s="2"/>
      <c r="B8343" s="31"/>
      <c r="C8343" s="2"/>
      <c r="D8343" s="2"/>
      <c r="E8343" s="26"/>
    </row>
    <row r="8344" spans="1:5" x14ac:dyDescent="0.15">
      <c r="A8344" s="2"/>
      <c r="B8344" s="31"/>
      <c r="C8344" s="2"/>
      <c r="D8344" s="2"/>
      <c r="E8344" s="26"/>
    </row>
    <row r="8345" spans="1:5" x14ac:dyDescent="0.15">
      <c r="A8345" s="2"/>
      <c r="B8345" s="31"/>
      <c r="C8345" s="2"/>
      <c r="D8345" s="2"/>
      <c r="E8345" s="26"/>
    </row>
    <row r="8346" spans="1:5" x14ac:dyDescent="0.15">
      <c r="A8346" s="2"/>
      <c r="B8346" s="31"/>
      <c r="C8346" s="2"/>
      <c r="D8346" s="2"/>
      <c r="E8346" s="26"/>
    </row>
    <row r="8347" spans="1:5" x14ac:dyDescent="0.15">
      <c r="A8347" s="2"/>
      <c r="B8347" s="31"/>
      <c r="C8347" s="2"/>
      <c r="D8347" s="2"/>
      <c r="E8347" s="26"/>
    </row>
    <row r="8348" spans="1:5" x14ac:dyDescent="0.15">
      <c r="A8348" s="2"/>
      <c r="B8348" s="31"/>
      <c r="C8348" s="2"/>
      <c r="D8348" s="2"/>
      <c r="E8348" s="26"/>
    </row>
    <row r="8349" spans="1:5" x14ac:dyDescent="0.15">
      <c r="A8349" s="2"/>
      <c r="B8349" s="31"/>
      <c r="C8349" s="2"/>
      <c r="D8349" s="2"/>
      <c r="E8349" s="26"/>
    </row>
    <row r="8350" spans="1:5" x14ac:dyDescent="0.15">
      <c r="A8350" s="2"/>
      <c r="B8350" s="31"/>
      <c r="C8350" s="2"/>
      <c r="D8350" s="2"/>
      <c r="E8350" s="26"/>
    </row>
    <row r="8351" spans="1:5" x14ac:dyDescent="0.15">
      <c r="A8351" s="2"/>
      <c r="B8351" s="31"/>
      <c r="C8351" s="2"/>
      <c r="D8351" s="2"/>
      <c r="E8351" s="26"/>
    </row>
    <row r="8352" spans="1:5" x14ac:dyDescent="0.15">
      <c r="A8352" s="2"/>
      <c r="B8352" s="31"/>
      <c r="C8352" s="2"/>
      <c r="D8352" s="2"/>
      <c r="E8352" s="26"/>
    </row>
    <row r="8353" spans="1:5" x14ac:dyDescent="0.15">
      <c r="A8353" s="2"/>
      <c r="B8353" s="31"/>
      <c r="C8353" s="2"/>
      <c r="D8353" s="2"/>
      <c r="E8353" s="26"/>
    </row>
    <row r="8354" spans="1:5" x14ac:dyDescent="0.15">
      <c r="A8354" s="2"/>
      <c r="B8354" s="31"/>
      <c r="C8354" s="2"/>
      <c r="D8354" s="2"/>
      <c r="E8354" s="26"/>
    </row>
    <row r="8355" spans="1:5" x14ac:dyDescent="0.15">
      <c r="A8355" s="2"/>
      <c r="B8355" s="31"/>
      <c r="C8355" s="2"/>
      <c r="D8355" s="2"/>
      <c r="E8355" s="26"/>
    </row>
    <row r="8356" spans="1:5" x14ac:dyDescent="0.15">
      <c r="A8356" s="2"/>
      <c r="B8356" s="31"/>
      <c r="C8356" s="2"/>
      <c r="D8356" s="2"/>
      <c r="E8356" s="26"/>
    </row>
    <row r="8357" spans="1:5" x14ac:dyDescent="0.15">
      <c r="A8357" s="2"/>
      <c r="B8357" s="31"/>
      <c r="C8357" s="2"/>
      <c r="D8357" s="2"/>
      <c r="E8357" s="26"/>
    </row>
    <row r="8358" spans="1:5" x14ac:dyDescent="0.15">
      <c r="A8358" s="2"/>
      <c r="B8358" s="31"/>
      <c r="C8358" s="2"/>
      <c r="D8358" s="2"/>
      <c r="E8358" s="26"/>
    </row>
    <row r="8359" spans="1:5" x14ac:dyDescent="0.15">
      <c r="A8359" s="2"/>
      <c r="B8359" s="31"/>
      <c r="C8359" s="2"/>
      <c r="D8359" s="2"/>
      <c r="E8359" s="26"/>
    </row>
    <row r="8360" spans="1:5" x14ac:dyDescent="0.15">
      <c r="A8360" s="2"/>
      <c r="B8360" s="31"/>
      <c r="C8360" s="2"/>
      <c r="D8360" s="2"/>
      <c r="E8360" s="26"/>
    </row>
    <row r="8361" spans="1:5" x14ac:dyDescent="0.15">
      <c r="A8361" s="2"/>
      <c r="B8361" s="31"/>
      <c r="C8361" s="2"/>
      <c r="D8361" s="2"/>
      <c r="E8361" s="26"/>
    </row>
    <row r="8362" spans="1:5" x14ac:dyDescent="0.15">
      <c r="A8362" s="2"/>
      <c r="B8362" s="31"/>
      <c r="C8362" s="2"/>
      <c r="D8362" s="2"/>
      <c r="E8362" s="26"/>
    </row>
    <row r="8363" spans="1:5" x14ac:dyDescent="0.15">
      <c r="A8363" s="2"/>
      <c r="B8363" s="31"/>
      <c r="C8363" s="2"/>
      <c r="D8363" s="2"/>
      <c r="E8363" s="26"/>
    </row>
    <row r="8364" spans="1:5" x14ac:dyDescent="0.15">
      <c r="A8364" s="2"/>
      <c r="B8364" s="31"/>
      <c r="C8364" s="2"/>
      <c r="D8364" s="2"/>
      <c r="E8364" s="26"/>
    </row>
    <row r="8365" spans="1:5" x14ac:dyDescent="0.15">
      <c r="A8365" s="2"/>
      <c r="B8365" s="31"/>
      <c r="C8365" s="2"/>
      <c r="D8365" s="2"/>
      <c r="E8365" s="26"/>
    </row>
    <row r="8366" spans="1:5" x14ac:dyDescent="0.15">
      <c r="A8366" s="2"/>
      <c r="B8366" s="31"/>
      <c r="C8366" s="2"/>
      <c r="D8366" s="2"/>
      <c r="E8366" s="26"/>
    </row>
    <row r="8367" spans="1:5" x14ac:dyDescent="0.15">
      <c r="A8367" s="2"/>
      <c r="B8367" s="31"/>
      <c r="C8367" s="2"/>
      <c r="D8367" s="2"/>
      <c r="E8367" s="26"/>
    </row>
    <row r="8368" spans="1:5" x14ac:dyDescent="0.15">
      <c r="A8368" s="2"/>
      <c r="B8368" s="31"/>
      <c r="C8368" s="2"/>
      <c r="D8368" s="2"/>
      <c r="E8368" s="26"/>
    </row>
    <row r="8369" spans="1:5" x14ac:dyDescent="0.15">
      <c r="A8369" s="2"/>
      <c r="B8369" s="31"/>
      <c r="C8369" s="2"/>
      <c r="D8369" s="2"/>
      <c r="E8369" s="26"/>
    </row>
    <row r="8370" spans="1:5" x14ac:dyDescent="0.15">
      <c r="A8370" s="2"/>
      <c r="B8370" s="31"/>
      <c r="C8370" s="2"/>
      <c r="D8370" s="2"/>
      <c r="E8370" s="26"/>
    </row>
    <row r="8371" spans="1:5" x14ac:dyDescent="0.15">
      <c r="A8371" s="2"/>
      <c r="B8371" s="31"/>
      <c r="C8371" s="2"/>
      <c r="D8371" s="2"/>
      <c r="E8371" s="26"/>
    </row>
    <row r="8372" spans="1:5" x14ac:dyDescent="0.15">
      <c r="A8372" s="2"/>
      <c r="B8372" s="31"/>
      <c r="C8372" s="2"/>
      <c r="D8372" s="2"/>
      <c r="E8372" s="26"/>
    </row>
    <row r="8373" spans="1:5" x14ac:dyDescent="0.15">
      <c r="A8373" s="2"/>
      <c r="B8373" s="31"/>
      <c r="C8373" s="2"/>
      <c r="D8373" s="2"/>
      <c r="E8373" s="26"/>
    </row>
    <row r="8374" spans="1:5" x14ac:dyDescent="0.15">
      <c r="A8374" s="2"/>
      <c r="B8374" s="31"/>
      <c r="C8374" s="2"/>
      <c r="D8374" s="2"/>
      <c r="E8374" s="26"/>
    </row>
    <row r="8375" spans="1:5" x14ac:dyDescent="0.15">
      <c r="A8375" s="2"/>
      <c r="B8375" s="31"/>
      <c r="C8375" s="2"/>
      <c r="D8375" s="2"/>
      <c r="E8375" s="26"/>
    </row>
    <row r="8376" spans="1:5" x14ac:dyDescent="0.15">
      <c r="A8376" s="2"/>
      <c r="B8376" s="31"/>
      <c r="C8376" s="2"/>
      <c r="D8376" s="2"/>
      <c r="E8376" s="26"/>
    </row>
    <row r="8377" spans="1:5" x14ac:dyDescent="0.15">
      <c r="A8377" s="2"/>
      <c r="B8377" s="31"/>
      <c r="C8377" s="2"/>
      <c r="D8377" s="2"/>
      <c r="E8377" s="26"/>
    </row>
    <row r="8378" spans="1:5" x14ac:dyDescent="0.15">
      <c r="A8378" s="2"/>
      <c r="B8378" s="31"/>
      <c r="C8378" s="2"/>
      <c r="D8378" s="2"/>
      <c r="E8378" s="26"/>
    </row>
    <row r="8379" spans="1:5" x14ac:dyDescent="0.15">
      <c r="A8379" s="2"/>
      <c r="B8379" s="31"/>
      <c r="C8379" s="2"/>
      <c r="D8379" s="2"/>
      <c r="E8379" s="26"/>
    </row>
    <row r="8380" spans="1:5" x14ac:dyDescent="0.15">
      <c r="A8380" s="2"/>
      <c r="B8380" s="31"/>
      <c r="C8380" s="2"/>
      <c r="D8380" s="2"/>
      <c r="E8380" s="26"/>
    </row>
    <row r="8381" spans="1:5" x14ac:dyDescent="0.15">
      <c r="A8381" s="2"/>
      <c r="B8381" s="31"/>
      <c r="C8381" s="2"/>
      <c r="D8381" s="2"/>
      <c r="E8381" s="26"/>
    </row>
    <row r="8382" spans="1:5" x14ac:dyDescent="0.15">
      <c r="A8382" s="2"/>
      <c r="B8382" s="31"/>
      <c r="C8382" s="2"/>
      <c r="D8382" s="2"/>
      <c r="E8382" s="26"/>
    </row>
    <row r="8383" spans="1:5" x14ac:dyDescent="0.15">
      <c r="A8383" s="2"/>
      <c r="B8383" s="31"/>
      <c r="C8383" s="2"/>
      <c r="D8383" s="2"/>
      <c r="E8383" s="26"/>
    </row>
    <row r="8384" spans="1:5" x14ac:dyDescent="0.15">
      <c r="A8384" s="2"/>
      <c r="B8384" s="31"/>
      <c r="C8384" s="2"/>
      <c r="D8384" s="2"/>
      <c r="E8384" s="26"/>
    </row>
    <row r="8385" spans="1:5" x14ac:dyDescent="0.15">
      <c r="A8385" s="2"/>
      <c r="B8385" s="31"/>
      <c r="C8385" s="2"/>
      <c r="D8385" s="2"/>
      <c r="E8385" s="26"/>
    </row>
    <row r="8386" spans="1:5" x14ac:dyDescent="0.15">
      <c r="A8386" s="2"/>
      <c r="B8386" s="31"/>
      <c r="C8386" s="2"/>
      <c r="D8386" s="2"/>
      <c r="E8386" s="26"/>
    </row>
    <row r="8387" spans="1:5" x14ac:dyDescent="0.15">
      <c r="A8387" s="2"/>
      <c r="B8387" s="31"/>
      <c r="C8387" s="2"/>
      <c r="D8387" s="2"/>
      <c r="E8387" s="26"/>
    </row>
    <row r="8388" spans="1:5" x14ac:dyDescent="0.15">
      <c r="A8388" s="2"/>
      <c r="B8388" s="31"/>
      <c r="C8388" s="2"/>
      <c r="D8388" s="2"/>
      <c r="E8388" s="26"/>
    </row>
    <row r="8389" spans="1:5" x14ac:dyDescent="0.15">
      <c r="A8389" s="2"/>
      <c r="B8389" s="31"/>
      <c r="C8389" s="2"/>
      <c r="D8389" s="2"/>
      <c r="E8389" s="26"/>
    </row>
    <row r="8390" spans="1:5" x14ac:dyDescent="0.15">
      <c r="A8390" s="2"/>
      <c r="B8390" s="31"/>
      <c r="C8390" s="2"/>
      <c r="D8390" s="2"/>
      <c r="E8390" s="26"/>
    </row>
    <row r="8391" spans="1:5" x14ac:dyDescent="0.15">
      <c r="A8391" s="2"/>
      <c r="B8391" s="31"/>
      <c r="C8391" s="2"/>
      <c r="D8391" s="2"/>
      <c r="E8391" s="26"/>
    </row>
    <row r="8392" spans="1:5" x14ac:dyDescent="0.15">
      <c r="A8392" s="2"/>
      <c r="B8392" s="31"/>
      <c r="C8392" s="2"/>
      <c r="D8392" s="2"/>
      <c r="E8392" s="26"/>
    </row>
    <row r="8393" spans="1:5" x14ac:dyDescent="0.15">
      <c r="A8393" s="2"/>
      <c r="B8393" s="31"/>
      <c r="C8393" s="2"/>
      <c r="D8393" s="2"/>
      <c r="E8393" s="26"/>
    </row>
    <row r="8394" spans="1:5" x14ac:dyDescent="0.15">
      <c r="A8394" s="2"/>
      <c r="B8394" s="31"/>
      <c r="C8394" s="2"/>
      <c r="D8394" s="2"/>
      <c r="E8394" s="26"/>
    </row>
    <row r="8395" spans="1:5" x14ac:dyDescent="0.15">
      <c r="A8395" s="2"/>
      <c r="B8395" s="31"/>
      <c r="C8395" s="2"/>
      <c r="D8395" s="2"/>
      <c r="E8395" s="26"/>
    </row>
    <row r="8396" spans="1:5" x14ac:dyDescent="0.15">
      <c r="A8396" s="2"/>
      <c r="B8396" s="31"/>
      <c r="C8396" s="2"/>
      <c r="D8396" s="2"/>
      <c r="E8396" s="26"/>
    </row>
    <row r="8397" spans="1:5" x14ac:dyDescent="0.15">
      <c r="A8397" s="2"/>
      <c r="B8397" s="31"/>
      <c r="C8397" s="2"/>
      <c r="D8397" s="2"/>
      <c r="E8397" s="26"/>
    </row>
    <row r="8398" spans="1:5" x14ac:dyDescent="0.15">
      <c r="A8398" s="2"/>
      <c r="B8398" s="31"/>
      <c r="C8398" s="2"/>
      <c r="D8398" s="2"/>
      <c r="E8398" s="26"/>
    </row>
    <row r="8399" spans="1:5" x14ac:dyDescent="0.15">
      <c r="A8399" s="2"/>
      <c r="B8399" s="31"/>
      <c r="C8399" s="2"/>
      <c r="D8399" s="2"/>
      <c r="E8399" s="26"/>
    </row>
    <row r="8400" spans="1:5" x14ac:dyDescent="0.15">
      <c r="A8400" s="2"/>
      <c r="B8400" s="31"/>
      <c r="C8400" s="2"/>
      <c r="D8400" s="2"/>
      <c r="E8400" s="26"/>
    </row>
    <row r="8401" spans="1:5" x14ac:dyDescent="0.15">
      <c r="A8401" s="2"/>
      <c r="B8401" s="31"/>
      <c r="C8401" s="2"/>
      <c r="D8401" s="2"/>
      <c r="E8401" s="26"/>
    </row>
    <row r="8402" spans="1:5" x14ac:dyDescent="0.15">
      <c r="A8402" s="2"/>
      <c r="B8402" s="31"/>
      <c r="C8402" s="2"/>
      <c r="D8402" s="2"/>
      <c r="E8402" s="26"/>
    </row>
    <row r="8403" spans="1:5" x14ac:dyDescent="0.15">
      <c r="A8403" s="2"/>
      <c r="B8403" s="31"/>
      <c r="C8403" s="2"/>
      <c r="D8403" s="2"/>
      <c r="E8403" s="26"/>
    </row>
    <row r="8404" spans="1:5" x14ac:dyDescent="0.15">
      <c r="A8404" s="2"/>
      <c r="B8404" s="31"/>
      <c r="C8404" s="2"/>
      <c r="D8404" s="2"/>
      <c r="E8404" s="26"/>
    </row>
    <row r="8405" spans="1:5" x14ac:dyDescent="0.15">
      <c r="A8405" s="2"/>
      <c r="B8405" s="31"/>
      <c r="C8405" s="2"/>
      <c r="D8405" s="2"/>
      <c r="E8405" s="26"/>
    </row>
    <row r="8406" spans="1:5" x14ac:dyDescent="0.15">
      <c r="A8406" s="2"/>
      <c r="B8406" s="31"/>
      <c r="C8406" s="2"/>
      <c r="D8406" s="2"/>
      <c r="E8406" s="26"/>
    </row>
    <row r="8407" spans="1:5" x14ac:dyDescent="0.15">
      <c r="A8407" s="2"/>
      <c r="B8407" s="31"/>
      <c r="C8407" s="2"/>
      <c r="D8407" s="2"/>
      <c r="E8407" s="26"/>
    </row>
    <row r="8408" spans="1:5" x14ac:dyDescent="0.15">
      <c r="A8408" s="2"/>
      <c r="B8408" s="31"/>
      <c r="C8408" s="2"/>
      <c r="D8408" s="2"/>
      <c r="E8408" s="26"/>
    </row>
    <row r="8409" spans="1:5" x14ac:dyDescent="0.15">
      <c r="A8409" s="2"/>
      <c r="B8409" s="31"/>
      <c r="C8409" s="2"/>
      <c r="D8409" s="2"/>
      <c r="E8409" s="26"/>
    </row>
    <row r="8410" spans="1:5" x14ac:dyDescent="0.15">
      <c r="A8410" s="2"/>
      <c r="B8410" s="31"/>
      <c r="C8410" s="2"/>
      <c r="D8410" s="2"/>
      <c r="E8410" s="26"/>
    </row>
    <row r="8411" spans="1:5" x14ac:dyDescent="0.15">
      <c r="A8411" s="2"/>
      <c r="B8411" s="31"/>
      <c r="C8411" s="2"/>
      <c r="D8411" s="2"/>
      <c r="E8411" s="26"/>
    </row>
    <row r="8412" spans="1:5" x14ac:dyDescent="0.15">
      <c r="A8412" s="2"/>
      <c r="B8412" s="31"/>
      <c r="C8412" s="2"/>
      <c r="D8412" s="2"/>
      <c r="E8412" s="26"/>
    </row>
    <row r="8413" spans="1:5" x14ac:dyDescent="0.15">
      <c r="A8413" s="2"/>
      <c r="B8413" s="31"/>
      <c r="C8413" s="2"/>
      <c r="D8413" s="2"/>
      <c r="E8413" s="26"/>
    </row>
    <row r="8414" spans="1:5" x14ac:dyDescent="0.15">
      <c r="A8414" s="2"/>
      <c r="B8414" s="31"/>
      <c r="C8414" s="2"/>
      <c r="D8414" s="2"/>
      <c r="E8414" s="26"/>
    </row>
    <row r="8415" spans="1:5" x14ac:dyDescent="0.15">
      <c r="A8415" s="2"/>
      <c r="B8415" s="31"/>
      <c r="C8415" s="2"/>
      <c r="D8415" s="2"/>
      <c r="E8415" s="26"/>
    </row>
    <row r="8416" spans="1:5" x14ac:dyDescent="0.15">
      <c r="A8416" s="2"/>
      <c r="B8416" s="31"/>
      <c r="C8416" s="2"/>
      <c r="D8416" s="2"/>
      <c r="E8416" s="26"/>
    </row>
    <row r="8417" spans="1:5" x14ac:dyDescent="0.15">
      <c r="A8417" s="2"/>
      <c r="B8417" s="31"/>
      <c r="C8417" s="2"/>
      <c r="D8417" s="2"/>
      <c r="E8417" s="26"/>
    </row>
    <row r="8418" spans="1:5" x14ac:dyDescent="0.15">
      <c r="A8418" s="2"/>
      <c r="B8418" s="31"/>
      <c r="C8418" s="2"/>
      <c r="D8418" s="2"/>
      <c r="E8418" s="26"/>
    </row>
    <row r="8419" spans="1:5" x14ac:dyDescent="0.15">
      <c r="A8419" s="2"/>
      <c r="B8419" s="31"/>
      <c r="C8419" s="2"/>
      <c r="D8419" s="2"/>
      <c r="E8419" s="26"/>
    </row>
    <row r="8420" spans="1:5" x14ac:dyDescent="0.15">
      <c r="A8420" s="2"/>
      <c r="B8420" s="31"/>
      <c r="C8420" s="2"/>
      <c r="D8420" s="2"/>
      <c r="E8420" s="26"/>
    </row>
    <row r="8421" spans="1:5" x14ac:dyDescent="0.15">
      <c r="A8421" s="2"/>
      <c r="B8421" s="31"/>
      <c r="C8421" s="2"/>
      <c r="D8421" s="2"/>
      <c r="E8421" s="26"/>
    </row>
    <row r="8422" spans="1:5" x14ac:dyDescent="0.15">
      <c r="A8422" s="2"/>
      <c r="B8422" s="31"/>
      <c r="C8422" s="2"/>
      <c r="D8422" s="2"/>
      <c r="E8422" s="26"/>
    </row>
    <row r="8423" spans="1:5" x14ac:dyDescent="0.15">
      <c r="A8423" s="2"/>
      <c r="B8423" s="31"/>
      <c r="C8423" s="2"/>
      <c r="D8423" s="2"/>
      <c r="E8423" s="26"/>
    </row>
    <row r="8424" spans="1:5" x14ac:dyDescent="0.15">
      <c r="A8424" s="2"/>
      <c r="B8424" s="31"/>
      <c r="C8424" s="2"/>
      <c r="D8424" s="2"/>
      <c r="E8424" s="26"/>
    </row>
    <row r="8425" spans="1:5" x14ac:dyDescent="0.15">
      <c r="A8425" s="2"/>
      <c r="B8425" s="31"/>
      <c r="C8425" s="2"/>
      <c r="D8425" s="2"/>
      <c r="E8425" s="26"/>
    </row>
    <row r="8426" spans="1:5" x14ac:dyDescent="0.15">
      <c r="A8426" s="2"/>
      <c r="B8426" s="31"/>
      <c r="C8426" s="2"/>
      <c r="D8426" s="2"/>
      <c r="E8426" s="26"/>
    </row>
    <row r="8427" spans="1:5" x14ac:dyDescent="0.15">
      <c r="A8427" s="2"/>
      <c r="B8427" s="31"/>
      <c r="C8427" s="2"/>
      <c r="D8427" s="2"/>
      <c r="E8427" s="26"/>
    </row>
    <row r="8428" spans="1:5" x14ac:dyDescent="0.15">
      <c r="A8428" s="2"/>
      <c r="B8428" s="31"/>
      <c r="C8428" s="2"/>
      <c r="D8428" s="2"/>
      <c r="E8428" s="26"/>
    </row>
    <row r="8429" spans="1:5" x14ac:dyDescent="0.15">
      <c r="A8429" s="2"/>
      <c r="B8429" s="31"/>
      <c r="C8429" s="2"/>
      <c r="D8429" s="2"/>
      <c r="E8429" s="26"/>
    </row>
    <row r="8430" spans="1:5" x14ac:dyDescent="0.15">
      <c r="A8430" s="2"/>
      <c r="B8430" s="31"/>
      <c r="C8430" s="2"/>
      <c r="D8430" s="2"/>
      <c r="E8430" s="26"/>
    </row>
    <row r="8431" spans="1:5" x14ac:dyDescent="0.15">
      <c r="A8431" s="2"/>
      <c r="B8431" s="31"/>
      <c r="C8431" s="2"/>
      <c r="D8431" s="2"/>
      <c r="E8431" s="26"/>
    </row>
    <row r="8432" spans="1:5" x14ac:dyDescent="0.15">
      <c r="A8432" s="2"/>
      <c r="B8432" s="31"/>
      <c r="C8432" s="2"/>
      <c r="D8432" s="2"/>
      <c r="E8432" s="26"/>
    </row>
    <row r="8433" spans="1:5" x14ac:dyDescent="0.15">
      <c r="A8433" s="2"/>
      <c r="B8433" s="31"/>
      <c r="C8433" s="2"/>
      <c r="D8433" s="2"/>
      <c r="E8433" s="26"/>
    </row>
    <row r="8434" spans="1:5" x14ac:dyDescent="0.15">
      <c r="A8434" s="2"/>
      <c r="B8434" s="31"/>
      <c r="C8434" s="2"/>
      <c r="D8434" s="2"/>
      <c r="E8434" s="26"/>
    </row>
    <row r="8435" spans="1:5" x14ac:dyDescent="0.15">
      <c r="A8435" s="2"/>
      <c r="B8435" s="31"/>
      <c r="C8435" s="2"/>
      <c r="D8435" s="2"/>
      <c r="E8435" s="26"/>
    </row>
    <row r="8436" spans="1:5" x14ac:dyDescent="0.15">
      <c r="A8436" s="2"/>
      <c r="B8436" s="31"/>
      <c r="C8436" s="2"/>
      <c r="D8436" s="2"/>
      <c r="E8436" s="26"/>
    </row>
    <row r="8437" spans="1:5" x14ac:dyDescent="0.15">
      <c r="A8437" s="2"/>
      <c r="B8437" s="31"/>
      <c r="C8437" s="2"/>
      <c r="D8437" s="2"/>
      <c r="E8437" s="26"/>
    </row>
    <row r="8438" spans="1:5" x14ac:dyDescent="0.15">
      <c r="A8438" s="2"/>
      <c r="B8438" s="31"/>
      <c r="C8438" s="2"/>
      <c r="D8438" s="2"/>
      <c r="E8438" s="26"/>
    </row>
    <row r="8439" spans="1:5" x14ac:dyDescent="0.15">
      <c r="A8439" s="2"/>
      <c r="B8439" s="31"/>
      <c r="C8439" s="2"/>
      <c r="D8439" s="2"/>
      <c r="E8439" s="26"/>
    </row>
    <row r="8440" spans="1:5" x14ac:dyDescent="0.15">
      <c r="A8440" s="2"/>
      <c r="B8440" s="31"/>
      <c r="C8440" s="2"/>
      <c r="D8440" s="2"/>
      <c r="E8440" s="26"/>
    </row>
    <row r="8441" spans="1:5" x14ac:dyDescent="0.15">
      <c r="A8441" s="2"/>
      <c r="B8441" s="31"/>
      <c r="C8441" s="2"/>
      <c r="D8441" s="2"/>
      <c r="E8441" s="26"/>
    </row>
    <row r="8442" spans="1:5" x14ac:dyDescent="0.15">
      <c r="A8442" s="2"/>
      <c r="B8442" s="31"/>
      <c r="C8442" s="2"/>
      <c r="D8442" s="2"/>
      <c r="E8442" s="26"/>
    </row>
    <row r="8443" spans="1:5" x14ac:dyDescent="0.15">
      <c r="A8443" s="2"/>
      <c r="B8443" s="31"/>
      <c r="C8443" s="2"/>
      <c r="D8443" s="2"/>
      <c r="E8443" s="26"/>
    </row>
    <row r="8444" spans="1:5" x14ac:dyDescent="0.15">
      <c r="A8444" s="2"/>
      <c r="B8444" s="31"/>
      <c r="C8444" s="2"/>
      <c r="D8444" s="2"/>
      <c r="E8444" s="26"/>
    </row>
    <row r="8445" spans="1:5" x14ac:dyDescent="0.15">
      <c r="A8445" s="2"/>
      <c r="B8445" s="31"/>
      <c r="C8445" s="2"/>
      <c r="D8445" s="2"/>
      <c r="E8445" s="26"/>
    </row>
    <row r="8446" spans="1:5" x14ac:dyDescent="0.15">
      <c r="A8446" s="2"/>
      <c r="B8446" s="31"/>
      <c r="C8446" s="2"/>
      <c r="D8446" s="2"/>
      <c r="E8446" s="26"/>
    </row>
    <row r="8447" spans="1:5" x14ac:dyDescent="0.15">
      <c r="A8447" s="2"/>
      <c r="B8447" s="31"/>
      <c r="C8447" s="2"/>
      <c r="D8447" s="2"/>
      <c r="E8447" s="26"/>
    </row>
    <row r="8448" spans="1:5" x14ac:dyDescent="0.15">
      <c r="A8448" s="2"/>
      <c r="B8448" s="31"/>
      <c r="C8448" s="2"/>
      <c r="D8448" s="2"/>
      <c r="E8448" s="26"/>
    </row>
    <row r="8449" spans="1:5" x14ac:dyDescent="0.15">
      <c r="A8449" s="2"/>
      <c r="B8449" s="31"/>
      <c r="C8449" s="2"/>
      <c r="D8449" s="2"/>
      <c r="E8449" s="26"/>
    </row>
    <row r="8450" spans="1:5" x14ac:dyDescent="0.15">
      <c r="A8450" s="2"/>
      <c r="B8450" s="31"/>
      <c r="C8450" s="2"/>
      <c r="D8450" s="2"/>
      <c r="E8450" s="26"/>
    </row>
    <row r="8451" spans="1:5" x14ac:dyDescent="0.15">
      <c r="A8451" s="2"/>
      <c r="B8451" s="31"/>
      <c r="C8451" s="2"/>
      <c r="D8451" s="2"/>
      <c r="E8451" s="26"/>
    </row>
    <row r="8452" spans="1:5" x14ac:dyDescent="0.15">
      <c r="A8452" s="2"/>
      <c r="B8452" s="31"/>
      <c r="C8452" s="2"/>
      <c r="D8452" s="2"/>
      <c r="E8452" s="26"/>
    </row>
    <row r="8453" spans="1:5" x14ac:dyDescent="0.15">
      <c r="A8453" s="2"/>
      <c r="B8453" s="31"/>
      <c r="C8453" s="2"/>
      <c r="D8453" s="2"/>
      <c r="E8453" s="26"/>
    </row>
    <row r="8454" spans="1:5" x14ac:dyDescent="0.15">
      <c r="A8454" s="2"/>
      <c r="B8454" s="31"/>
      <c r="C8454" s="2"/>
      <c r="D8454" s="2"/>
      <c r="E8454" s="26"/>
    </row>
    <row r="8455" spans="1:5" x14ac:dyDescent="0.15">
      <c r="A8455" s="2"/>
      <c r="B8455" s="31"/>
      <c r="C8455" s="2"/>
      <c r="D8455" s="2"/>
      <c r="E8455" s="26"/>
    </row>
    <row r="8456" spans="1:5" x14ac:dyDescent="0.15">
      <c r="A8456" s="2"/>
      <c r="B8456" s="31"/>
      <c r="C8456" s="2"/>
      <c r="D8456" s="2"/>
      <c r="E8456" s="26"/>
    </row>
    <row r="8457" spans="1:5" x14ac:dyDescent="0.15">
      <c r="A8457" s="2"/>
      <c r="B8457" s="31"/>
      <c r="C8457" s="2"/>
      <c r="D8457" s="2"/>
      <c r="E8457" s="26"/>
    </row>
    <row r="8458" spans="1:5" x14ac:dyDescent="0.15">
      <c r="A8458" s="2"/>
      <c r="B8458" s="31"/>
      <c r="C8458" s="2"/>
      <c r="D8458" s="2"/>
      <c r="E8458" s="26"/>
    </row>
    <row r="8459" spans="1:5" x14ac:dyDescent="0.15">
      <c r="A8459" s="2"/>
      <c r="B8459" s="31"/>
      <c r="C8459" s="2"/>
      <c r="D8459" s="2"/>
      <c r="E8459" s="26"/>
    </row>
    <row r="8460" spans="1:5" x14ac:dyDescent="0.15">
      <c r="A8460" s="2"/>
      <c r="B8460" s="31"/>
      <c r="C8460" s="2"/>
      <c r="D8460" s="2"/>
      <c r="E8460" s="26"/>
    </row>
    <row r="8461" spans="1:5" x14ac:dyDescent="0.15">
      <c r="A8461" s="2"/>
      <c r="B8461" s="31"/>
      <c r="C8461" s="2"/>
      <c r="D8461" s="2"/>
      <c r="E8461" s="26"/>
    </row>
    <row r="8462" spans="1:5" x14ac:dyDescent="0.15">
      <c r="A8462" s="2"/>
      <c r="B8462" s="31"/>
      <c r="C8462" s="2"/>
      <c r="D8462" s="2"/>
      <c r="E8462" s="26"/>
    </row>
    <row r="8463" spans="1:5" x14ac:dyDescent="0.15">
      <c r="A8463" s="2"/>
      <c r="B8463" s="31"/>
      <c r="C8463" s="2"/>
      <c r="D8463" s="2"/>
      <c r="E8463" s="26"/>
    </row>
    <row r="8464" spans="1:5" x14ac:dyDescent="0.15">
      <c r="A8464" s="2"/>
      <c r="B8464" s="31"/>
      <c r="C8464" s="2"/>
      <c r="D8464" s="2"/>
      <c r="E8464" s="26"/>
    </row>
    <row r="8465" spans="1:5" x14ac:dyDescent="0.15">
      <c r="A8465" s="2"/>
      <c r="B8465" s="31"/>
      <c r="C8465" s="2"/>
      <c r="D8465" s="2"/>
      <c r="E8465" s="26"/>
    </row>
    <row r="8466" spans="1:5" x14ac:dyDescent="0.15">
      <c r="A8466" s="2"/>
      <c r="B8466" s="31"/>
      <c r="C8466" s="2"/>
      <c r="D8466" s="2"/>
      <c r="E8466" s="26"/>
    </row>
    <row r="8467" spans="1:5" x14ac:dyDescent="0.15">
      <c r="A8467" s="2"/>
      <c r="B8467" s="31"/>
      <c r="C8467" s="2"/>
      <c r="D8467" s="2"/>
      <c r="E8467" s="26"/>
    </row>
    <row r="8468" spans="1:5" x14ac:dyDescent="0.15">
      <c r="A8468" s="2"/>
      <c r="B8468" s="31"/>
      <c r="C8468" s="2"/>
      <c r="D8468" s="2"/>
      <c r="E8468" s="26"/>
    </row>
    <row r="8469" spans="1:5" x14ac:dyDescent="0.15">
      <c r="A8469" s="2"/>
      <c r="B8469" s="31"/>
      <c r="C8469" s="2"/>
      <c r="D8469" s="2"/>
      <c r="E8469" s="26"/>
    </row>
    <row r="8470" spans="1:5" x14ac:dyDescent="0.15">
      <c r="A8470" s="2"/>
      <c r="B8470" s="31"/>
      <c r="C8470" s="2"/>
      <c r="D8470" s="2"/>
      <c r="E8470" s="26"/>
    </row>
    <row r="8471" spans="1:5" x14ac:dyDescent="0.15">
      <c r="A8471" s="2"/>
      <c r="B8471" s="31"/>
      <c r="C8471" s="2"/>
      <c r="D8471" s="2"/>
      <c r="E8471" s="26"/>
    </row>
    <row r="8472" spans="1:5" x14ac:dyDescent="0.15">
      <c r="A8472" s="2"/>
      <c r="B8472" s="31"/>
      <c r="C8472" s="2"/>
      <c r="D8472" s="2"/>
      <c r="E8472" s="26"/>
    </row>
    <row r="8473" spans="1:5" x14ac:dyDescent="0.15">
      <c r="A8473" s="2"/>
      <c r="B8473" s="31"/>
      <c r="C8473" s="2"/>
      <c r="D8473" s="2"/>
      <c r="E8473" s="26"/>
    </row>
    <row r="8474" spans="1:5" x14ac:dyDescent="0.15">
      <c r="A8474" s="2"/>
      <c r="B8474" s="31"/>
      <c r="C8474" s="2"/>
      <c r="D8474" s="2"/>
      <c r="E8474" s="26"/>
    </row>
    <row r="8475" spans="1:5" x14ac:dyDescent="0.15">
      <c r="A8475" s="2"/>
      <c r="B8475" s="31"/>
      <c r="C8475" s="2"/>
      <c r="D8475" s="2"/>
      <c r="E8475" s="26"/>
    </row>
    <row r="8476" spans="1:5" x14ac:dyDescent="0.15">
      <c r="A8476" s="2"/>
      <c r="B8476" s="31"/>
      <c r="C8476" s="2"/>
      <c r="D8476" s="2"/>
      <c r="E8476" s="26"/>
    </row>
    <row r="8477" spans="1:5" x14ac:dyDescent="0.15">
      <c r="A8477" s="2"/>
      <c r="B8477" s="31"/>
      <c r="C8477" s="2"/>
      <c r="D8477" s="2"/>
      <c r="E8477" s="26"/>
    </row>
    <row r="8478" spans="1:5" x14ac:dyDescent="0.15">
      <c r="A8478" s="2"/>
      <c r="B8478" s="31"/>
      <c r="C8478" s="2"/>
      <c r="D8478" s="2"/>
      <c r="E8478" s="26"/>
    </row>
    <row r="8479" spans="1:5" x14ac:dyDescent="0.15">
      <c r="A8479" s="2"/>
      <c r="B8479" s="31"/>
      <c r="C8479" s="2"/>
      <c r="D8479" s="2"/>
      <c r="E8479" s="26"/>
    </row>
    <row r="8480" spans="1:5" x14ac:dyDescent="0.15">
      <c r="A8480" s="2"/>
      <c r="B8480" s="31"/>
      <c r="C8480" s="2"/>
      <c r="D8480" s="2"/>
      <c r="E8480" s="26"/>
    </row>
    <row r="8481" spans="1:5" x14ac:dyDescent="0.15">
      <c r="A8481" s="2"/>
      <c r="B8481" s="31"/>
      <c r="C8481" s="2"/>
      <c r="D8481" s="2"/>
      <c r="E8481" s="26"/>
    </row>
    <row r="8482" spans="1:5" x14ac:dyDescent="0.15">
      <c r="A8482" s="2"/>
      <c r="B8482" s="31"/>
      <c r="C8482" s="2"/>
      <c r="D8482" s="2"/>
      <c r="E8482" s="26"/>
    </row>
    <row r="8483" spans="1:5" x14ac:dyDescent="0.15">
      <c r="A8483" s="2"/>
      <c r="B8483" s="31"/>
      <c r="C8483" s="2"/>
      <c r="D8483" s="2"/>
      <c r="E8483" s="26"/>
    </row>
    <row r="8484" spans="1:5" x14ac:dyDescent="0.15">
      <c r="A8484" s="2"/>
      <c r="B8484" s="31"/>
      <c r="C8484" s="2"/>
      <c r="D8484" s="2"/>
      <c r="E8484" s="26"/>
    </row>
    <row r="8485" spans="1:5" x14ac:dyDescent="0.15">
      <c r="A8485" s="2"/>
      <c r="B8485" s="31"/>
      <c r="C8485" s="2"/>
      <c r="D8485" s="2"/>
      <c r="E8485" s="26"/>
    </row>
    <row r="8486" spans="1:5" x14ac:dyDescent="0.15">
      <c r="A8486" s="2"/>
      <c r="B8486" s="31"/>
      <c r="C8486" s="2"/>
      <c r="D8486" s="2"/>
      <c r="E8486" s="26"/>
    </row>
    <row r="8487" spans="1:5" x14ac:dyDescent="0.15">
      <c r="A8487" s="2"/>
      <c r="B8487" s="31"/>
      <c r="C8487" s="2"/>
      <c r="D8487" s="2"/>
      <c r="E8487" s="26"/>
    </row>
    <row r="8488" spans="1:5" x14ac:dyDescent="0.15">
      <c r="A8488" s="2"/>
      <c r="B8488" s="31"/>
      <c r="C8488" s="2"/>
      <c r="D8488" s="2"/>
      <c r="E8488" s="26"/>
    </row>
    <row r="8489" spans="1:5" x14ac:dyDescent="0.15">
      <c r="A8489" s="2"/>
      <c r="B8489" s="31"/>
      <c r="C8489" s="2"/>
      <c r="D8489" s="2"/>
      <c r="E8489" s="26"/>
    </row>
    <row r="8490" spans="1:5" x14ac:dyDescent="0.15">
      <c r="A8490" s="2"/>
      <c r="B8490" s="31"/>
      <c r="C8490" s="2"/>
      <c r="D8490" s="2"/>
      <c r="E8490" s="26"/>
    </row>
    <row r="8491" spans="1:5" x14ac:dyDescent="0.15">
      <c r="A8491" s="2"/>
      <c r="B8491" s="31"/>
      <c r="C8491" s="2"/>
      <c r="D8491" s="2"/>
      <c r="E8491" s="26"/>
    </row>
    <row r="8492" spans="1:5" x14ac:dyDescent="0.15">
      <c r="A8492" s="2"/>
      <c r="B8492" s="31"/>
      <c r="C8492" s="2"/>
      <c r="D8492" s="2"/>
      <c r="E8492" s="26"/>
    </row>
    <row r="8493" spans="1:5" x14ac:dyDescent="0.15">
      <c r="A8493" s="2"/>
      <c r="B8493" s="31"/>
      <c r="C8493" s="2"/>
      <c r="D8493" s="2"/>
      <c r="E8493" s="26"/>
    </row>
    <row r="8494" spans="1:5" x14ac:dyDescent="0.15">
      <c r="A8494" s="2"/>
      <c r="B8494" s="31"/>
      <c r="C8494" s="2"/>
      <c r="D8494" s="2"/>
      <c r="E8494" s="26"/>
    </row>
    <row r="8495" spans="1:5" x14ac:dyDescent="0.15">
      <c r="A8495" s="2"/>
      <c r="B8495" s="31"/>
      <c r="C8495" s="2"/>
      <c r="D8495" s="2"/>
      <c r="E8495" s="26"/>
    </row>
    <row r="8496" spans="1:5" x14ac:dyDescent="0.15">
      <c r="A8496" s="2"/>
      <c r="B8496" s="31"/>
      <c r="C8496" s="2"/>
      <c r="D8496" s="2"/>
      <c r="E8496" s="26"/>
    </row>
    <row r="8497" spans="1:5" x14ac:dyDescent="0.15">
      <c r="A8497" s="2"/>
      <c r="B8497" s="31"/>
      <c r="C8497" s="2"/>
      <c r="D8497" s="2"/>
      <c r="E8497" s="26"/>
    </row>
    <row r="8498" spans="1:5" x14ac:dyDescent="0.15">
      <c r="A8498" s="2"/>
      <c r="B8498" s="31"/>
      <c r="C8498" s="2"/>
      <c r="D8498" s="2"/>
      <c r="E8498" s="26"/>
    </row>
    <row r="8499" spans="1:5" x14ac:dyDescent="0.15">
      <c r="A8499" s="2"/>
      <c r="B8499" s="31"/>
      <c r="C8499" s="2"/>
      <c r="D8499" s="2"/>
      <c r="E8499" s="26"/>
    </row>
    <row r="8500" spans="1:5" x14ac:dyDescent="0.15">
      <c r="A8500" s="2"/>
      <c r="B8500" s="31"/>
      <c r="C8500" s="2"/>
      <c r="D8500" s="2"/>
      <c r="E8500" s="26"/>
    </row>
    <row r="8501" spans="1:5" x14ac:dyDescent="0.15">
      <c r="A8501" s="2"/>
      <c r="B8501" s="31"/>
      <c r="C8501" s="2"/>
      <c r="D8501" s="2"/>
      <c r="E8501" s="26"/>
    </row>
    <row r="8502" spans="1:5" x14ac:dyDescent="0.15">
      <c r="A8502" s="2"/>
      <c r="B8502" s="31"/>
      <c r="C8502" s="2"/>
      <c r="D8502" s="2"/>
      <c r="E8502" s="26"/>
    </row>
    <row r="8503" spans="1:5" x14ac:dyDescent="0.15">
      <c r="A8503" s="2"/>
      <c r="B8503" s="31"/>
      <c r="C8503" s="2"/>
      <c r="D8503" s="2"/>
      <c r="E8503" s="26"/>
    </row>
    <row r="8504" spans="1:5" x14ac:dyDescent="0.15">
      <c r="A8504" s="2"/>
      <c r="B8504" s="31"/>
      <c r="C8504" s="2"/>
      <c r="D8504" s="2"/>
      <c r="E8504" s="26"/>
    </row>
    <row r="8505" spans="1:5" x14ac:dyDescent="0.15">
      <c r="A8505" s="2"/>
      <c r="B8505" s="31"/>
      <c r="C8505" s="2"/>
      <c r="D8505" s="2"/>
      <c r="E8505" s="26"/>
    </row>
    <row r="8506" spans="1:5" x14ac:dyDescent="0.15">
      <c r="A8506" s="2"/>
      <c r="B8506" s="31"/>
      <c r="C8506" s="2"/>
      <c r="D8506" s="2"/>
      <c r="E8506" s="26"/>
    </row>
    <row r="8507" spans="1:5" x14ac:dyDescent="0.15">
      <c r="A8507" s="2"/>
      <c r="B8507" s="31"/>
      <c r="C8507" s="2"/>
      <c r="D8507" s="2"/>
      <c r="E8507" s="26"/>
    </row>
    <row r="8508" spans="1:5" x14ac:dyDescent="0.15">
      <c r="A8508" s="2"/>
      <c r="B8508" s="31"/>
      <c r="C8508" s="2"/>
      <c r="D8508" s="2"/>
      <c r="E8508" s="26"/>
    </row>
    <row r="8509" spans="1:5" x14ac:dyDescent="0.15">
      <c r="A8509" s="2"/>
      <c r="B8509" s="31"/>
      <c r="C8509" s="2"/>
      <c r="D8509" s="2"/>
      <c r="E8509" s="26"/>
    </row>
    <row r="8510" spans="1:5" x14ac:dyDescent="0.15">
      <c r="A8510" s="2"/>
      <c r="B8510" s="31"/>
      <c r="C8510" s="2"/>
      <c r="D8510" s="2"/>
      <c r="E8510" s="26"/>
    </row>
    <row r="8511" spans="1:5" x14ac:dyDescent="0.15">
      <c r="A8511" s="2"/>
      <c r="B8511" s="31"/>
      <c r="C8511" s="2"/>
      <c r="D8511" s="2"/>
      <c r="E8511" s="26"/>
    </row>
    <row r="8512" spans="1:5" x14ac:dyDescent="0.15">
      <c r="A8512" s="2"/>
      <c r="B8512" s="31"/>
      <c r="C8512" s="2"/>
      <c r="D8512" s="2"/>
      <c r="E8512" s="26"/>
    </row>
    <row r="8513" spans="1:5" x14ac:dyDescent="0.15">
      <c r="A8513" s="2"/>
      <c r="B8513" s="31"/>
      <c r="C8513" s="2"/>
      <c r="D8513" s="2"/>
      <c r="E8513" s="26"/>
    </row>
    <row r="8514" spans="1:5" x14ac:dyDescent="0.15">
      <c r="A8514" s="2"/>
      <c r="B8514" s="31"/>
      <c r="C8514" s="2"/>
      <c r="D8514" s="2"/>
      <c r="E8514" s="26"/>
    </row>
    <row r="8515" spans="1:5" x14ac:dyDescent="0.15">
      <c r="A8515" s="2"/>
      <c r="B8515" s="31"/>
      <c r="C8515" s="2"/>
      <c r="D8515" s="2"/>
      <c r="E8515" s="26"/>
    </row>
    <row r="8516" spans="1:5" x14ac:dyDescent="0.15">
      <c r="A8516" s="2"/>
      <c r="B8516" s="31"/>
      <c r="C8516" s="2"/>
      <c r="D8516" s="2"/>
      <c r="E8516" s="26"/>
    </row>
    <row r="8517" spans="1:5" x14ac:dyDescent="0.15">
      <c r="A8517" s="2"/>
      <c r="B8517" s="31"/>
      <c r="C8517" s="2"/>
      <c r="D8517" s="2"/>
      <c r="E8517" s="26"/>
    </row>
    <row r="8518" spans="1:5" x14ac:dyDescent="0.15">
      <c r="A8518" s="2"/>
      <c r="B8518" s="31"/>
      <c r="C8518" s="2"/>
      <c r="D8518" s="2"/>
      <c r="E8518" s="26"/>
    </row>
    <row r="8519" spans="1:5" x14ac:dyDescent="0.15">
      <c r="A8519" s="2"/>
      <c r="B8519" s="31"/>
      <c r="C8519" s="2"/>
      <c r="D8519" s="2"/>
      <c r="E8519" s="26"/>
    </row>
    <row r="8520" spans="1:5" x14ac:dyDescent="0.15">
      <c r="A8520" s="2"/>
      <c r="B8520" s="31"/>
      <c r="C8520" s="2"/>
      <c r="D8520" s="2"/>
      <c r="E8520" s="26"/>
    </row>
    <row r="8521" spans="1:5" x14ac:dyDescent="0.15">
      <c r="A8521" s="2"/>
      <c r="B8521" s="31"/>
      <c r="C8521" s="2"/>
      <c r="D8521" s="2"/>
      <c r="E8521" s="26"/>
    </row>
    <row r="8522" spans="1:5" x14ac:dyDescent="0.15">
      <c r="A8522" s="2"/>
      <c r="B8522" s="31"/>
      <c r="C8522" s="2"/>
      <c r="D8522" s="2"/>
      <c r="E8522" s="26"/>
    </row>
    <row r="8523" spans="1:5" x14ac:dyDescent="0.15">
      <c r="A8523" s="2"/>
      <c r="B8523" s="31"/>
      <c r="C8523" s="2"/>
      <c r="D8523" s="2"/>
      <c r="E8523" s="26"/>
    </row>
    <row r="8524" spans="1:5" x14ac:dyDescent="0.15">
      <c r="A8524" s="2"/>
      <c r="B8524" s="31"/>
      <c r="C8524" s="2"/>
      <c r="D8524" s="2"/>
      <c r="E8524" s="26"/>
    </row>
    <row r="8525" spans="1:5" x14ac:dyDescent="0.15">
      <c r="A8525" s="2"/>
      <c r="B8525" s="31"/>
      <c r="C8525" s="2"/>
      <c r="D8525" s="2"/>
      <c r="E8525" s="26"/>
    </row>
    <row r="8526" spans="1:5" x14ac:dyDescent="0.15">
      <c r="A8526" s="2"/>
      <c r="B8526" s="31"/>
      <c r="C8526" s="2"/>
      <c r="D8526" s="2"/>
      <c r="E8526" s="26"/>
    </row>
    <row r="8527" spans="1:5" x14ac:dyDescent="0.15">
      <c r="A8527" s="2"/>
      <c r="B8527" s="31"/>
      <c r="C8527" s="2"/>
      <c r="D8527" s="2"/>
      <c r="E8527" s="26"/>
    </row>
    <row r="8528" spans="1:5" x14ac:dyDescent="0.15">
      <c r="A8528" s="2"/>
      <c r="B8528" s="31"/>
      <c r="C8528" s="2"/>
      <c r="D8528" s="2"/>
      <c r="E8528" s="26"/>
    </row>
    <row r="8529" spans="1:5" x14ac:dyDescent="0.15">
      <c r="A8529" s="2"/>
      <c r="B8529" s="31"/>
      <c r="C8529" s="2"/>
      <c r="D8529" s="2"/>
      <c r="E8529" s="26"/>
    </row>
    <row r="8530" spans="1:5" x14ac:dyDescent="0.15">
      <c r="A8530" s="2"/>
      <c r="B8530" s="31"/>
      <c r="C8530" s="2"/>
      <c r="D8530" s="2"/>
      <c r="E8530" s="26"/>
    </row>
    <row r="8531" spans="1:5" x14ac:dyDescent="0.15">
      <c r="A8531" s="2"/>
      <c r="B8531" s="31"/>
      <c r="C8531" s="2"/>
      <c r="D8531" s="2"/>
      <c r="E8531" s="26"/>
    </row>
    <row r="8532" spans="1:5" x14ac:dyDescent="0.15">
      <c r="A8532" s="2"/>
      <c r="B8532" s="31"/>
      <c r="C8532" s="2"/>
      <c r="D8532" s="2"/>
      <c r="E8532" s="26"/>
    </row>
    <row r="8533" spans="1:5" x14ac:dyDescent="0.15">
      <c r="A8533" s="2"/>
      <c r="B8533" s="31"/>
      <c r="C8533" s="2"/>
      <c r="D8533" s="2"/>
      <c r="E8533" s="26"/>
    </row>
    <row r="8534" spans="1:5" x14ac:dyDescent="0.15">
      <c r="A8534" s="2"/>
      <c r="B8534" s="31"/>
      <c r="C8534" s="2"/>
      <c r="D8534" s="2"/>
      <c r="E8534" s="26"/>
    </row>
    <row r="8535" spans="1:5" x14ac:dyDescent="0.15">
      <c r="A8535" s="2"/>
      <c r="B8535" s="31"/>
      <c r="C8535" s="2"/>
      <c r="D8535" s="2"/>
      <c r="E8535" s="26"/>
    </row>
    <row r="8536" spans="1:5" x14ac:dyDescent="0.15">
      <c r="A8536" s="2"/>
      <c r="B8536" s="31"/>
      <c r="C8536" s="2"/>
      <c r="D8536" s="2"/>
      <c r="E8536" s="26"/>
    </row>
    <row r="8537" spans="1:5" x14ac:dyDescent="0.15">
      <c r="A8537" s="2"/>
      <c r="B8537" s="31"/>
      <c r="C8537" s="2"/>
      <c r="D8537" s="2"/>
      <c r="E8537" s="26"/>
    </row>
    <row r="8538" spans="1:5" x14ac:dyDescent="0.15">
      <c r="A8538" s="2"/>
      <c r="B8538" s="31"/>
      <c r="C8538" s="2"/>
      <c r="D8538" s="2"/>
      <c r="E8538" s="26"/>
    </row>
    <row r="8539" spans="1:5" x14ac:dyDescent="0.15">
      <c r="A8539" s="2"/>
      <c r="B8539" s="31"/>
      <c r="C8539" s="2"/>
      <c r="D8539" s="2"/>
      <c r="E8539" s="26"/>
    </row>
    <row r="8540" spans="1:5" x14ac:dyDescent="0.15">
      <c r="A8540" s="2"/>
      <c r="B8540" s="31"/>
      <c r="C8540" s="2"/>
      <c r="D8540" s="2"/>
      <c r="E8540" s="26"/>
    </row>
    <row r="8541" spans="1:5" x14ac:dyDescent="0.15">
      <c r="A8541" s="2"/>
      <c r="B8541" s="31"/>
      <c r="C8541" s="2"/>
      <c r="D8541" s="2"/>
      <c r="E8541" s="26"/>
    </row>
    <row r="8542" spans="1:5" x14ac:dyDescent="0.15">
      <c r="A8542" s="2"/>
      <c r="B8542" s="31"/>
      <c r="C8542" s="2"/>
      <c r="D8542" s="2"/>
      <c r="E8542" s="26"/>
    </row>
    <row r="8543" spans="1:5" x14ac:dyDescent="0.15">
      <c r="A8543" s="2"/>
      <c r="B8543" s="31"/>
      <c r="C8543" s="2"/>
      <c r="D8543" s="2"/>
      <c r="E8543" s="26"/>
    </row>
    <row r="8544" spans="1:5" x14ac:dyDescent="0.15">
      <c r="A8544" s="2"/>
      <c r="B8544" s="31"/>
      <c r="C8544" s="2"/>
      <c r="D8544" s="2"/>
      <c r="E8544" s="26"/>
    </row>
    <row r="8545" spans="1:5" x14ac:dyDescent="0.15">
      <c r="A8545" s="2"/>
      <c r="B8545" s="31"/>
      <c r="C8545" s="2"/>
      <c r="D8545" s="2"/>
      <c r="E8545" s="26"/>
    </row>
    <row r="8546" spans="1:5" x14ac:dyDescent="0.15">
      <c r="A8546" s="2"/>
      <c r="B8546" s="31"/>
      <c r="C8546" s="2"/>
      <c r="D8546" s="2"/>
      <c r="E8546" s="26"/>
    </row>
    <row r="8547" spans="1:5" x14ac:dyDescent="0.15">
      <c r="A8547" s="2"/>
      <c r="B8547" s="31"/>
      <c r="C8547" s="2"/>
      <c r="D8547" s="2"/>
      <c r="E8547" s="26"/>
    </row>
    <row r="8548" spans="1:5" x14ac:dyDescent="0.15">
      <c r="A8548" s="2"/>
      <c r="B8548" s="31"/>
      <c r="C8548" s="2"/>
      <c r="D8548" s="2"/>
      <c r="E8548" s="26"/>
    </row>
    <row r="8549" spans="1:5" x14ac:dyDescent="0.15">
      <c r="A8549" s="2"/>
      <c r="B8549" s="31"/>
      <c r="C8549" s="2"/>
      <c r="D8549" s="2"/>
      <c r="E8549" s="26"/>
    </row>
    <row r="8550" spans="1:5" x14ac:dyDescent="0.15">
      <c r="A8550" s="2"/>
      <c r="B8550" s="31"/>
      <c r="C8550" s="2"/>
      <c r="D8550" s="2"/>
      <c r="E8550" s="26"/>
    </row>
    <row r="8551" spans="1:5" x14ac:dyDescent="0.15">
      <c r="A8551" s="2"/>
      <c r="B8551" s="31"/>
      <c r="C8551" s="2"/>
      <c r="D8551" s="2"/>
      <c r="E8551" s="26"/>
    </row>
    <row r="8552" spans="1:5" x14ac:dyDescent="0.15">
      <c r="A8552" s="2"/>
      <c r="B8552" s="31"/>
      <c r="C8552" s="2"/>
      <c r="D8552" s="2"/>
      <c r="E8552" s="26"/>
    </row>
    <row r="8553" spans="1:5" x14ac:dyDescent="0.15">
      <c r="A8553" s="2"/>
      <c r="B8553" s="31"/>
      <c r="C8553" s="2"/>
      <c r="D8553" s="2"/>
      <c r="E8553" s="26"/>
    </row>
    <row r="8554" spans="1:5" x14ac:dyDescent="0.15">
      <c r="A8554" s="2"/>
      <c r="B8554" s="31"/>
      <c r="C8554" s="2"/>
      <c r="D8554" s="2"/>
      <c r="E8554" s="26"/>
    </row>
    <row r="8555" spans="1:5" x14ac:dyDescent="0.15">
      <c r="A8555" s="2"/>
      <c r="B8555" s="31"/>
      <c r="C8555" s="2"/>
      <c r="D8555" s="2"/>
      <c r="E8555" s="26"/>
    </row>
    <row r="8556" spans="1:5" x14ac:dyDescent="0.15">
      <c r="A8556" s="2"/>
      <c r="B8556" s="31"/>
      <c r="C8556" s="2"/>
      <c r="D8556" s="2"/>
      <c r="E8556" s="26"/>
    </row>
    <row r="8557" spans="1:5" x14ac:dyDescent="0.15">
      <c r="A8557" s="2"/>
      <c r="B8557" s="31"/>
      <c r="C8557" s="2"/>
      <c r="D8557" s="2"/>
      <c r="E8557" s="26"/>
    </row>
    <row r="8558" spans="1:5" x14ac:dyDescent="0.15">
      <c r="A8558" s="2"/>
      <c r="B8558" s="31"/>
      <c r="C8558" s="2"/>
      <c r="D8558" s="2"/>
      <c r="E8558" s="26"/>
    </row>
    <row r="8559" spans="1:5" x14ac:dyDescent="0.15">
      <c r="A8559" s="2"/>
      <c r="B8559" s="31"/>
      <c r="C8559" s="2"/>
      <c r="D8559" s="2"/>
      <c r="E8559" s="26"/>
    </row>
    <row r="8560" spans="1:5" x14ac:dyDescent="0.15">
      <c r="A8560" s="2"/>
      <c r="B8560" s="31"/>
      <c r="C8560" s="2"/>
      <c r="D8560" s="2"/>
      <c r="E8560" s="26"/>
    </row>
    <row r="8561" spans="1:5" x14ac:dyDescent="0.15">
      <c r="A8561" s="2"/>
      <c r="B8561" s="31"/>
      <c r="C8561" s="2"/>
      <c r="D8561" s="2"/>
      <c r="E8561" s="26"/>
    </row>
    <row r="8562" spans="1:5" x14ac:dyDescent="0.15">
      <c r="A8562" s="2"/>
      <c r="B8562" s="31"/>
      <c r="C8562" s="2"/>
      <c r="D8562" s="2"/>
      <c r="E8562" s="26"/>
    </row>
    <row r="8563" spans="1:5" x14ac:dyDescent="0.15">
      <c r="A8563" s="2"/>
      <c r="B8563" s="31"/>
      <c r="C8563" s="2"/>
      <c r="D8563" s="2"/>
      <c r="E8563" s="26"/>
    </row>
    <row r="8564" spans="1:5" x14ac:dyDescent="0.15">
      <c r="A8564" s="2"/>
      <c r="B8564" s="31"/>
      <c r="C8564" s="2"/>
      <c r="D8564" s="2"/>
      <c r="E8564" s="26"/>
    </row>
    <row r="8565" spans="1:5" x14ac:dyDescent="0.15">
      <c r="A8565" s="2"/>
      <c r="B8565" s="31"/>
      <c r="C8565" s="2"/>
      <c r="D8565" s="2"/>
      <c r="E8565" s="26"/>
    </row>
    <row r="8566" spans="1:5" x14ac:dyDescent="0.15">
      <c r="A8566" s="2"/>
      <c r="B8566" s="31"/>
      <c r="C8566" s="2"/>
      <c r="D8566" s="2"/>
      <c r="E8566" s="26"/>
    </row>
    <row r="8567" spans="1:5" x14ac:dyDescent="0.15">
      <c r="A8567" s="2"/>
      <c r="B8567" s="31"/>
      <c r="C8567" s="2"/>
      <c r="D8567" s="2"/>
      <c r="E8567" s="26"/>
    </row>
    <row r="8568" spans="1:5" x14ac:dyDescent="0.15">
      <c r="A8568" s="2"/>
      <c r="B8568" s="31"/>
      <c r="C8568" s="2"/>
      <c r="D8568" s="2"/>
      <c r="E8568" s="26"/>
    </row>
    <row r="8569" spans="1:5" x14ac:dyDescent="0.15">
      <c r="A8569" s="2"/>
      <c r="B8569" s="31"/>
      <c r="C8569" s="2"/>
      <c r="D8569" s="2"/>
      <c r="E8569" s="26"/>
    </row>
    <row r="8570" spans="1:5" x14ac:dyDescent="0.15">
      <c r="A8570" s="2"/>
      <c r="B8570" s="31"/>
      <c r="C8570" s="2"/>
      <c r="D8570" s="2"/>
      <c r="E8570" s="26"/>
    </row>
    <row r="8571" spans="1:5" x14ac:dyDescent="0.15">
      <c r="A8571" s="2"/>
      <c r="B8571" s="31"/>
      <c r="C8571" s="2"/>
      <c r="D8571" s="2"/>
      <c r="E8571" s="26"/>
    </row>
    <row r="8572" spans="1:5" x14ac:dyDescent="0.15">
      <c r="A8572" s="2"/>
      <c r="B8572" s="31"/>
      <c r="C8572" s="2"/>
      <c r="D8572" s="2"/>
      <c r="E8572" s="26"/>
    </row>
    <row r="8573" spans="1:5" x14ac:dyDescent="0.15">
      <c r="A8573" s="2"/>
      <c r="B8573" s="31"/>
      <c r="C8573" s="2"/>
      <c r="D8573" s="2"/>
      <c r="E8573" s="26"/>
    </row>
    <row r="8574" spans="1:5" x14ac:dyDescent="0.15">
      <c r="A8574" s="2"/>
      <c r="B8574" s="31"/>
      <c r="C8574" s="2"/>
      <c r="D8574" s="2"/>
      <c r="E8574" s="26"/>
    </row>
    <row r="8575" spans="1:5" x14ac:dyDescent="0.15">
      <c r="A8575" s="2"/>
      <c r="B8575" s="31"/>
      <c r="C8575" s="2"/>
      <c r="D8575" s="2"/>
      <c r="E8575" s="26"/>
    </row>
    <row r="8576" spans="1:5" x14ac:dyDescent="0.15">
      <c r="A8576" s="2"/>
      <c r="B8576" s="31"/>
      <c r="C8576" s="2"/>
      <c r="D8576" s="2"/>
      <c r="E8576" s="26"/>
    </row>
    <row r="8577" spans="1:5" x14ac:dyDescent="0.15">
      <c r="A8577" s="2"/>
      <c r="B8577" s="31"/>
      <c r="C8577" s="2"/>
      <c r="D8577" s="2"/>
      <c r="E8577" s="26"/>
    </row>
    <row r="8578" spans="1:5" x14ac:dyDescent="0.15">
      <c r="A8578" s="2"/>
      <c r="B8578" s="31"/>
      <c r="C8578" s="2"/>
      <c r="D8578" s="2"/>
      <c r="E8578" s="26"/>
    </row>
    <row r="8579" spans="1:5" x14ac:dyDescent="0.15">
      <c r="A8579" s="2"/>
      <c r="B8579" s="31"/>
      <c r="C8579" s="2"/>
      <c r="D8579" s="2"/>
      <c r="E8579" s="26"/>
    </row>
    <row r="8580" spans="1:5" x14ac:dyDescent="0.15">
      <c r="A8580" s="2"/>
      <c r="B8580" s="31"/>
      <c r="C8580" s="2"/>
      <c r="D8580" s="2"/>
      <c r="E8580" s="26"/>
    </row>
    <row r="8581" spans="1:5" x14ac:dyDescent="0.15">
      <c r="A8581" s="2"/>
      <c r="B8581" s="31"/>
      <c r="C8581" s="2"/>
      <c r="D8581" s="2"/>
      <c r="E8581" s="26"/>
    </row>
    <row r="8582" spans="1:5" x14ac:dyDescent="0.15">
      <c r="A8582" s="2"/>
      <c r="B8582" s="31"/>
      <c r="C8582" s="2"/>
      <c r="D8582" s="2"/>
      <c r="E8582" s="26"/>
    </row>
    <row r="8583" spans="1:5" x14ac:dyDescent="0.15">
      <c r="A8583" s="2"/>
      <c r="B8583" s="31"/>
      <c r="C8583" s="2"/>
      <c r="D8583" s="2"/>
      <c r="E8583" s="26"/>
    </row>
    <row r="8584" spans="1:5" x14ac:dyDescent="0.15">
      <c r="A8584" s="2"/>
      <c r="B8584" s="31"/>
      <c r="C8584" s="2"/>
      <c r="D8584" s="2"/>
      <c r="E8584" s="26"/>
    </row>
    <row r="8585" spans="1:5" x14ac:dyDescent="0.15">
      <c r="A8585" s="2"/>
      <c r="B8585" s="31"/>
      <c r="C8585" s="2"/>
      <c r="D8585" s="2"/>
      <c r="E8585" s="26"/>
    </row>
    <row r="8586" spans="1:5" x14ac:dyDescent="0.15">
      <c r="A8586" s="2"/>
      <c r="B8586" s="31"/>
      <c r="C8586" s="2"/>
      <c r="D8586" s="2"/>
      <c r="E8586" s="26"/>
    </row>
    <row r="8587" spans="1:5" x14ac:dyDescent="0.15">
      <c r="A8587" s="2"/>
      <c r="B8587" s="31"/>
      <c r="C8587" s="2"/>
      <c r="D8587" s="2"/>
      <c r="E8587" s="26"/>
    </row>
    <row r="8588" spans="1:5" x14ac:dyDescent="0.15">
      <c r="A8588" s="2"/>
      <c r="B8588" s="31"/>
      <c r="C8588" s="2"/>
      <c r="D8588" s="2"/>
      <c r="E8588" s="26"/>
    </row>
    <row r="8589" spans="1:5" x14ac:dyDescent="0.15">
      <c r="A8589" s="2"/>
      <c r="B8589" s="31"/>
      <c r="C8589" s="2"/>
      <c r="D8589" s="2"/>
      <c r="E8589" s="26"/>
    </row>
    <row r="8590" spans="1:5" x14ac:dyDescent="0.15">
      <c r="A8590" s="2"/>
      <c r="B8590" s="31"/>
      <c r="C8590" s="2"/>
      <c r="D8590" s="2"/>
      <c r="E8590" s="26"/>
    </row>
    <row r="8591" spans="1:5" x14ac:dyDescent="0.15">
      <c r="A8591" s="2"/>
      <c r="B8591" s="31"/>
      <c r="C8591" s="2"/>
      <c r="D8591" s="2"/>
      <c r="E8591" s="26"/>
    </row>
    <row r="8592" spans="1:5" x14ac:dyDescent="0.15">
      <c r="A8592" s="2"/>
      <c r="B8592" s="31"/>
      <c r="C8592" s="2"/>
      <c r="D8592" s="2"/>
      <c r="E8592" s="26"/>
    </row>
    <row r="8593" spans="1:5" x14ac:dyDescent="0.15">
      <c r="A8593" s="2"/>
      <c r="B8593" s="31"/>
      <c r="C8593" s="2"/>
      <c r="D8593" s="2"/>
      <c r="E8593" s="26"/>
    </row>
    <row r="8594" spans="1:5" x14ac:dyDescent="0.15">
      <c r="A8594" s="2"/>
      <c r="B8594" s="31"/>
      <c r="C8594" s="2"/>
      <c r="D8594" s="2"/>
      <c r="E8594" s="26"/>
    </row>
    <row r="8595" spans="1:5" x14ac:dyDescent="0.15">
      <c r="A8595" s="2"/>
      <c r="B8595" s="31"/>
      <c r="C8595" s="2"/>
      <c r="D8595" s="2"/>
      <c r="E8595" s="26"/>
    </row>
    <row r="8596" spans="1:5" x14ac:dyDescent="0.15">
      <c r="A8596" s="2"/>
      <c r="B8596" s="31"/>
      <c r="C8596" s="2"/>
      <c r="D8596" s="2"/>
      <c r="E8596" s="26"/>
    </row>
    <row r="8597" spans="1:5" x14ac:dyDescent="0.15">
      <c r="A8597" s="2"/>
      <c r="B8597" s="31"/>
      <c r="C8597" s="2"/>
      <c r="D8597" s="2"/>
      <c r="E8597" s="26"/>
    </row>
    <row r="8598" spans="1:5" x14ac:dyDescent="0.15">
      <c r="A8598" s="2"/>
      <c r="B8598" s="31"/>
      <c r="C8598" s="2"/>
      <c r="D8598" s="2"/>
      <c r="E8598" s="26"/>
    </row>
    <row r="8599" spans="1:5" x14ac:dyDescent="0.15">
      <c r="A8599" s="2"/>
      <c r="B8599" s="31"/>
      <c r="C8599" s="2"/>
      <c r="D8599" s="2"/>
      <c r="E8599" s="26"/>
    </row>
    <row r="8600" spans="1:5" x14ac:dyDescent="0.15">
      <c r="A8600" s="2"/>
      <c r="B8600" s="31"/>
      <c r="C8600" s="2"/>
      <c r="D8600" s="2"/>
      <c r="E8600" s="26"/>
    </row>
    <row r="8601" spans="1:5" x14ac:dyDescent="0.15">
      <c r="A8601" s="2"/>
      <c r="B8601" s="31"/>
      <c r="C8601" s="2"/>
      <c r="D8601" s="2"/>
      <c r="E8601" s="26"/>
    </row>
    <row r="8602" spans="1:5" x14ac:dyDescent="0.15">
      <c r="A8602" s="2"/>
      <c r="B8602" s="31"/>
      <c r="C8602" s="2"/>
      <c r="D8602" s="2"/>
      <c r="E8602" s="26"/>
    </row>
    <row r="8603" spans="1:5" x14ac:dyDescent="0.15">
      <c r="A8603" s="2"/>
      <c r="B8603" s="31"/>
      <c r="C8603" s="2"/>
      <c r="D8603" s="2"/>
      <c r="E8603" s="26"/>
    </row>
    <row r="8604" spans="1:5" x14ac:dyDescent="0.15">
      <c r="A8604" s="2"/>
      <c r="B8604" s="31"/>
      <c r="C8604" s="2"/>
      <c r="D8604" s="2"/>
      <c r="E8604" s="26"/>
    </row>
    <row r="8605" spans="1:5" x14ac:dyDescent="0.15">
      <c r="A8605" s="2"/>
      <c r="B8605" s="31"/>
      <c r="C8605" s="2"/>
      <c r="D8605" s="2"/>
      <c r="E8605" s="26"/>
    </row>
    <row r="8606" spans="1:5" x14ac:dyDescent="0.15">
      <c r="A8606" s="2"/>
      <c r="B8606" s="31"/>
      <c r="C8606" s="2"/>
      <c r="D8606" s="2"/>
      <c r="E8606" s="26"/>
    </row>
    <row r="8607" spans="1:5" x14ac:dyDescent="0.15">
      <c r="A8607" s="2"/>
      <c r="B8607" s="31"/>
      <c r="C8607" s="2"/>
      <c r="D8607" s="2"/>
      <c r="E8607" s="26"/>
    </row>
    <row r="8608" spans="1:5" x14ac:dyDescent="0.15">
      <c r="A8608" s="2"/>
      <c r="B8608" s="31"/>
      <c r="C8608" s="2"/>
      <c r="D8608" s="2"/>
      <c r="E8608" s="26"/>
    </row>
    <row r="8609" spans="1:5" x14ac:dyDescent="0.15">
      <c r="A8609" s="2"/>
      <c r="B8609" s="31"/>
      <c r="C8609" s="2"/>
      <c r="D8609" s="2"/>
      <c r="E8609" s="26"/>
    </row>
    <row r="8610" spans="1:5" x14ac:dyDescent="0.15">
      <c r="A8610" s="2"/>
      <c r="B8610" s="31"/>
      <c r="C8610" s="2"/>
      <c r="D8610" s="2"/>
      <c r="E8610" s="26"/>
    </row>
    <row r="8611" spans="1:5" x14ac:dyDescent="0.15">
      <c r="A8611" s="2"/>
      <c r="B8611" s="31"/>
      <c r="C8611" s="2"/>
      <c r="D8611" s="2"/>
      <c r="E8611" s="26"/>
    </row>
    <row r="8612" spans="1:5" x14ac:dyDescent="0.15">
      <c r="A8612" s="2"/>
      <c r="B8612" s="31"/>
      <c r="C8612" s="2"/>
      <c r="D8612" s="2"/>
      <c r="E8612" s="26"/>
    </row>
    <row r="8613" spans="1:5" x14ac:dyDescent="0.15">
      <c r="A8613" s="2"/>
      <c r="B8613" s="31"/>
      <c r="C8613" s="2"/>
      <c r="D8613" s="2"/>
      <c r="E8613" s="26"/>
    </row>
    <row r="8614" spans="1:5" x14ac:dyDescent="0.15">
      <c r="A8614" s="2"/>
      <c r="B8614" s="31"/>
      <c r="C8614" s="2"/>
      <c r="D8614" s="2"/>
      <c r="E8614" s="26"/>
    </row>
    <row r="8615" spans="1:5" x14ac:dyDescent="0.15">
      <c r="A8615" s="2"/>
      <c r="B8615" s="31"/>
      <c r="C8615" s="2"/>
      <c r="D8615" s="2"/>
      <c r="E8615" s="26"/>
    </row>
    <row r="8616" spans="1:5" x14ac:dyDescent="0.15">
      <c r="A8616" s="2"/>
      <c r="B8616" s="31"/>
      <c r="C8616" s="2"/>
      <c r="D8616" s="2"/>
      <c r="E8616" s="26"/>
    </row>
    <row r="8617" spans="1:5" x14ac:dyDescent="0.15">
      <c r="A8617" s="2"/>
      <c r="B8617" s="31"/>
      <c r="C8617" s="2"/>
      <c r="D8617" s="2"/>
      <c r="E8617" s="26"/>
    </row>
    <row r="8618" spans="1:5" x14ac:dyDescent="0.15">
      <c r="A8618" s="2"/>
      <c r="B8618" s="31"/>
      <c r="C8618" s="2"/>
      <c r="D8618" s="2"/>
      <c r="E8618" s="26"/>
    </row>
    <row r="8619" spans="1:5" x14ac:dyDescent="0.15">
      <c r="A8619" s="2"/>
      <c r="B8619" s="31"/>
      <c r="C8619" s="2"/>
      <c r="D8619" s="2"/>
      <c r="E8619" s="26"/>
    </row>
    <row r="8620" spans="1:5" x14ac:dyDescent="0.15">
      <c r="A8620" s="2"/>
      <c r="B8620" s="31"/>
      <c r="C8620" s="2"/>
      <c r="D8620" s="2"/>
      <c r="E8620" s="26"/>
    </row>
    <row r="8621" spans="1:5" x14ac:dyDescent="0.15">
      <c r="A8621" s="2"/>
      <c r="B8621" s="31"/>
      <c r="C8621" s="2"/>
      <c r="D8621" s="2"/>
      <c r="E8621" s="26"/>
    </row>
    <row r="8622" spans="1:5" x14ac:dyDescent="0.15">
      <c r="A8622" s="2"/>
      <c r="B8622" s="31"/>
      <c r="C8622" s="2"/>
      <c r="D8622" s="2"/>
      <c r="E8622" s="26"/>
    </row>
    <row r="8623" spans="1:5" x14ac:dyDescent="0.15">
      <c r="A8623" s="2"/>
      <c r="B8623" s="31"/>
      <c r="C8623" s="2"/>
      <c r="D8623" s="2"/>
      <c r="E8623" s="26"/>
    </row>
    <row r="8624" spans="1:5" x14ac:dyDescent="0.15">
      <c r="A8624" s="2"/>
      <c r="B8624" s="31"/>
      <c r="C8624" s="2"/>
      <c r="D8624" s="2"/>
      <c r="E8624" s="26"/>
    </row>
    <row r="8625" spans="1:5" x14ac:dyDescent="0.15">
      <c r="A8625" s="2"/>
      <c r="B8625" s="31"/>
      <c r="C8625" s="2"/>
      <c r="D8625" s="2"/>
      <c r="E8625" s="26"/>
    </row>
    <row r="8626" spans="1:5" x14ac:dyDescent="0.15">
      <c r="A8626" s="2"/>
      <c r="B8626" s="31"/>
      <c r="C8626" s="2"/>
      <c r="D8626" s="2"/>
      <c r="E8626" s="26"/>
    </row>
    <row r="8627" spans="1:5" x14ac:dyDescent="0.15">
      <c r="A8627" s="2"/>
      <c r="B8627" s="31"/>
      <c r="C8627" s="2"/>
      <c r="D8627" s="2"/>
      <c r="E8627" s="26"/>
    </row>
    <row r="8628" spans="1:5" x14ac:dyDescent="0.15">
      <c r="A8628" s="2"/>
      <c r="B8628" s="31"/>
      <c r="C8628" s="2"/>
      <c r="D8628" s="2"/>
      <c r="E8628" s="26"/>
    </row>
    <row r="8629" spans="1:5" x14ac:dyDescent="0.15">
      <c r="A8629" s="2"/>
      <c r="B8629" s="31"/>
      <c r="C8629" s="2"/>
      <c r="D8629" s="2"/>
      <c r="E8629" s="26"/>
    </row>
    <row r="8630" spans="1:5" x14ac:dyDescent="0.15">
      <c r="A8630" s="2"/>
      <c r="B8630" s="31"/>
      <c r="C8630" s="2"/>
      <c r="D8630" s="2"/>
      <c r="E8630" s="26"/>
    </row>
    <row r="8631" spans="1:5" x14ac:dyDescent="0.15">
      <c r="A8631" s="2"/>
      <c r="B8631" s="31"/>
      <c r="C8631" s="2"/>
      <c r="D8631" s="2"/>
      <c r="E8631" s="26"/>
    </row>
    <row r="8632" spans="1:5" x14ac:dyDescent="0.15">
      <c r="A8632" s="2"/>
      <c r="B8632" s="31"/>
      <c r="C8632" s="2"/>
      <c r="D8632" s="2"/>
      <c r="E8632" s="26"/>
    </row>
    <row r="8633" spans="1:5" x14ac:dyDescent="0.15">
      <c r="A8633" s="2"/>
      <c r="B8633" s="31"/>
      <c r="C8633" s="2"/>
      <c r="D8633" s="2"/>
      <c r="E8633" s="26"/>
    </row>
    <row r="8634" spans="1:5" x14ac:dyDescent="0.15">
      <c r="A8634" s="2"/>
      <c r="B8634" s="31"/>
      <c r="C8634" s="2"/>
      <c r="D8634" s="2"/>
      <c r="E8634" s="26"/>
    </row>
    <row r="8635" spans="1:5" x14ac:dyDescent="0.15">
      <c r="A8635" s="2"/>
      <c r="B8635" s="31"/>
      <c r="C8635" s="2"/>
      <c r="D8635" s="2"/>
      <c r="E8635" s="26"/>
    </row>
    <row r="8636" spans="1:5" x14ac:dyDescent="0.15">
      <c r="A8636" s="2"/>
      <c r="B8636" s="31"/>
      <c r="C8636" s="2"/>
      <c r="D8636" s="2"/>
      <c r="E8636" s="26"/>
    </row>
    <row r="8637" spans="1:5" x14ac:dyDescent="0.15">
      <c r="A8637" s="2"/>
      <c r="B8637" s="31"/>
      <c r="C8637" s="2"/>
      <c r="D8637" s="2"/>
      <c r="E8637" s="26"/>
    </row>
    <row r="8638" spans="1:5" x14ac:dyDescent="0.15">
      <c r="A8638" s="2"/>
      <c r="B8638" s="31"/>
      <c r="C8638" s="2"/>
      <c r="D8638" s="2"/>
      <c r="E8638" s="26"/>
    </row>
    <row r="8639" spans="1:5" x14ac:dyDescent="0.15">
      <c r="A8639" s="2"/>
      <c r="B8639" s="31"/>
      <c r="C8639" s="2"/>
      <c r="D8639" s="2"/>
      <c r="E8639" s="26"/>
    </row>
    <row r="8640" spans="1:5" x14ac:dyDescent="0.15">
      <c r="A8640" s="2"/>
      <c r="B8640" s="31"/>
      <c r="C8640" s="2"/>
      <c r="D8640" s="2"/>
      <c r="E8640" s="26"/>
    </row>
    <row r="8641" spans="1:5" x14ac:dyDescent="0.15">
      <c r="A8641" s="2"/>
      <c r="B8641" s="31"/>
      <c r="C8641" s="2"/>
      <c r="D8641" s="2"/>
      <c r="E8641" s="26"/>
    </row>
    <row r="8642" spans="1:5" x14ac:dyDescent="0.15">
      <c r="A8642" s="2"/>
      <c r="B8642" s="31"/>
      <c r="C8642" s="2"/>
      <c r="D8642" s="2"/>
      <c r="E8642" s="26"/>
    </row>
    <row r="8643" spans="1:5" x14ac:dyDescent="0.15">
      <c r="A8643" s="2"/>
      <c r="B8643" s="31"/>
      <c r="C8643" s="2"/>
      <c r="D8643" s="2"/>
      <c r="E8643" s="26"/>
    </row>
    <row r="8644" spans="1:5" x14ac:dyDescent="0.15">
      <c r="A8644" s="2"/>
      <c r="B8644" s="31"/>
      <c r="C8644" s="2"/>
      <c r="D8644" s="2"/>
      <c r="E8644" s="26"/>
    </row>
    <row r="8645" spans="1:5" x14ac:dyDescent="0.15">
      <c r="A8645" s="2"/>
      <c r="B8645" s="31"/>
      <c r="C8645" s="2"/>
      <c r="D8645" s="2"/>
      <c r="E8645" s="26"/>
    </row>
    <row r="8646" spans="1:5" x14ac:dyDescent="0.15">
      <c r="A8646" s="2"/>
      <c r="B8646" s="31"/>
      <c r="C8646" s="2"/>
      <c r="D8646" s="2"/>
      <c r="E8646" s="26"/>
    </row>
    <row r="8647" spans="1:5" x14ac:dyDescent="0.15">
      <c r="A8647" s="2"/>
      <c r="B8647" s="31"/>
      <c r="C8647" s="2"/>
      <c r="D8647" s="2"/>
      <c r="E8647" s="26"/>
    </row>
    <row r="8648" spans="1:5" x14ac:dyDescent="0.15">
      <c r="A8648" s="2"/>
      <c r="B8648" s="31"/>
      <c r="C8648" s="2"/>
      <c r="D8648" s="2"/>
      <c r="E8648" s="26"/>
    </row>
    <row r="8649" spans="1:5" x14ac:dyDescent="0.15">
      <c r="A8649" s="2"/>
      <c r="B8649" s="31"/>
      <c r="C8649" s="2"/>
      <c r="D8649" s="2"/>
      <c r="E8649" s="26"/>
    </row>
    <row r="8650" spans="1:5" x14ac:dyDescent="0.15">
      <c r="A8650" s="2"/>
      <c r="B8650" s="31"/>
      <c r="C8650" s="2"/>
      <c r="D8650" s="2"/>
      <c r="E8650" s="26"/>
    </row>
    <row r="8651" spans="1:5" x14ac:dyDescent="0.15">
      <c r="A8651" s="2"/>
      <c r="B8651" s="31"/>
      <c r="C8651" s="2"/>
      <c r="D8651" s="2"/>
      <c r="E8651" s="26"/>
    </row>
    <row r="8652" spans="1:5" x14ac:dyDescent="0.15">
      <c r="A8652" s="2"/>
      <c r="B8652" s="31"/>
      <c r="C8652" s="2"/>
      <c r="D8652" s="2"/>
      <c r="E8652" s="26"/>
    </row>
    <row r="8653" spans="1:5" x14ac:dyDescent="0.15">
      <c r="A8653" s="2"/>
      <c r="B8653" s="31"/>
      <c r="C8653" s="2"/>
      <c r="D8653" s="2"/>
      <c r="E8653" s="26"/>
    </row>
    <row r="8654" spans="1:5" x14ac:dyDescent="0.15">
      <c r="A8654" s="2"/>
      <c r="B8654" s="31"/>
      <c r="C8654" s="2"/>
      <c r="D8654" s="2"/>
      <c r="E8654" s="26"/>
    </row>
    <row r="8655" spans="1:5" x14ac:dyDescent="0.15">
      <c r="A8655" s="2"/>
      <c r="B8655" s="31"/>
      <c r="C8655" s="2"/>
      <c r="D8655" s="2"/>
      <c r="E8655" s="26"/>
    </row>
    <row r="8656" spans="1:5" x14ac:dyDescent="0.15">
      <c r="A8656" s="2"/>
      <c r="B8656" s="31"/>
      <c r="C8656" s="2"/>
      <c r="D8656" s="2"/>
      <c r="E8656" s="26"/>
    </row>
    <row r="8657" spans="1:5" x14ac:dyDescent="0.15">
      <c r="A8657" s="2"/>
      <c r="B8657" s="31"/>
      <c r="C8657" s="2"/>
      <c r="D8657" s="2"/>
      <c r="E8657" s="26"/>
    </row>
    <row r="8658" spans="1:5" x14ac:dyDescent="0.15">
      <c r="A8658" s="2"/>
      <c r="B8658" s="31"/>
      <c r="C8658" s="2"/>
      <c r="D8658" s="2"/>
      <c r="E8658" s="26"/>
    </row>
    <row r="8659" spans="1:5" x14ac:dyDescent="0.15">
      <c r="A8659" s="2"/>
      <c r="B8659" s="31"/>
      <c r="C8659" s="2"/>
      <c r="D8659" s="2"/>
      <c r="E8659" s="26"/>
    </row>
    <row r="8660" spans="1:5" x14ac:dyDescent="0.15">
      <c r="A8660" s="2"/>
      <c r="B8660" s="31"/>
      <c r="C8660" s="2"/>
      <c r="D8660" s="2"/>
      <c r="E8660" s="26"/>
    </row>
    <row r="8661" spans="1:5" x14ac:dyDescent="0.15">
      <c r="A8661" s="2"/>
      <c r="B8661" s="31"/>
      <c r="C8661" s="2"/>
      <c r="D8661" s="2"/>
      <c r="E8661" s="26"/>
    </row>
    <row r="8662" spans="1:5" x14ac:dyDescent="0.15">
      <c r="A8662" s="2"/>
      <c r="B8662" s="31"/>
      <c r="C8662" s="2"/>
      <c r="D8662" s="2"/>
      <c r="E8662" s="26"/>
    </row>
    <row r="8663" spans="1:5" x14ac:dyDescent="0.15">
      <c r="A8663" s="2"/>
      <c r="B8663" s="31"/>
      <c r="C8663" s="2"/>
      <c r="D8663" s="2"/>
      <c r="E8663" s="26"/>
    </row>
    <row r="8664" spans="1:5" x14ac:dyDescent="0.15">
      <c r="A8664" s="2"/>
      <c r="B8664" s="31"/>
      <c r="C8664" s="2"/>
      <c r="D8664" s="2"/>
      <c r="E8664" s="26"/>
    </row>
    <row r="8665" spans="1:5" x14ac:dyDescent="0.15">
      <c r="A8665" s="2"/>
      <c r="B8665" s="31"/>
      <c r="C8665" s="2"/>
      <c r="D8665" s="2"/>
      <c r="E8665" s="26"/>
    </row>
    <row r="8666" spans="1:5" x14ac:dyDescent="0.15">
      <c r="A8666" s="2"/>
      <c r="B8666" s="31"/>
      <c r="C8666" s="2"/>
      <c r="D8666" s="2"/>
      <c r="E8666" s="26"/>
    </row>
    <row r="8667" spans="1:5" x14ac:dyDescent="0.15">
      <c r="A8667" s="2"/>
      <c r="B8667" s="31"/>
      <c r="C8667" s="2"/>
      <c r="D8667" s="2"/>
      <c r="E8667" s="26"/>
    </row>
    <row r="8668" spans="1:5" x14ac:dyDescent="0.15">
      <c r="A8668" s="2"/>
      <c r="B8668" s="31"/>
      <c r="C8668" s="2"/>
      <c r="D8668" s="2"/>
      <c r="E8668" s="26"/>
    </row>
    <row r="8669" spans="1:5" x14ac:dyDescent="0.15">
      <c r="A8669" s="2"/>
      <c r="B8669" s="31"/>
      <c r="C8669" s="2"/>
      <c r="D8669" s="2"/>
      <c r="E8669" s="26"/>
    </row>
    <row r="8670" spans="1:5" x14ac:dyDescent="0.15">
      <c r="A8670" s="2"/>
      <c r="B8670" s="31"/>
      <c r="C8670" s="2"/>
      <c r="D8670" s="2"/>
      <c r="E8670" s="26"/>
    </row>
    <row r="8671" spans="1:5" x14ac:dyDescent="0.15">
      <c r="A8671" s="2"/>
      <c r="B8671" s="31"/>
      <c r="C8671" s="2"/>
      <c r="D8671" s="2"/>
      <c r="E8671" s="26"/>
    </row>
    <row r="8672" spans="1:5" x14ac:dyDescent="0.15">
      <c r="A8672" s="2"/>
      <c r="B8672" s="31"/>
      <c r="C8672" s="2"/>
      <c r="D8672" s="2"/>
      <c r="E8672" s="26"/>
    </row>
    <row r="8673" spans="1:5" x14ac:dyDescent="0.15">
      <c r="A8673" s="2"/>
      <c r="B8673" s="31"/>
      <c r="C8673" s="2"/>
      <c r="D8673" s="2"/>
      <c r="E8673" s="26"/>
    </row>
    <row r="8674" spans="1:5" x14ac:dyDescent="0.15">
      <c r="A8674" s="2"/>
      <c r="B8674" s="31"/>
      <c r="C8674" s="2"/>
      <c r="D8674" s="2"/>
      <c r="E8674" s="26"/>
    </row>
    <row r="8675" spans="1:5" x14ac:dyDescent="0.15">
      <c r="A8675" s="2"/>
      <c r="B8675" s="31"/>
      <c r="C8675" s="2"/>
      <c r="D8675" s="2"/>
      <c r="E8675" s="26"/>
    </row>
    <row r="8676" spans="1:5" x14ac:dyDescent="0.15">
      <c r="A8676" s="2"/>
      <c r="B8676" s="31"/>
      <c r="C8676" s="2"/>
      <c r="D8676" s="2"/>
      <c r="E8676" s="26"/>
    </row>
    <row r="8677" spans="1:5" x14ac:dyDescent="0.15">
      <c r="A8677" s="2"/>
      <c r="B8677" s="31"/>
      <c r="C8677" s="2"/>
      <c r="D8677" s="2"/>
      <c r="E8677" s="26"/>
    </row>
    <row r="8678" spans="1:5" x14ac:dyDescent="0.15">
      <c r="A8678" s="2"/>
      <c r="B8678" s="31"/>
      <c r="C8678" s="2"/>
      <c r="D8678" s="2"/>
      <c r="E8678" s="26"/>
    </row>
    <row r="8679" spans="1:5" x14ac:dyDescent="0.15">
      <c r="A8679" s="2"/>
      <c r="B8679" s="31"/>
      <c r="C8679" s="2"/>
      <c r="D8679" s="2"/>
      <c r="E8679" s="26"/>
    </row>
    <row r="8680" spans="1:5" x14ac:dyDescent="0.15">
      <c r="A8680" s="2"/>
      <c r="B8680" s="31"/>
      <c r="C8680" s="2"/>
      <c r="D8680" s="2"/>
      <c r="E8680" s="26"/>
    </row>
    <row r="8681" spans="1:5" x14ac:dyDescent="0.15">
      <c r="A8681" s="2"/>
      <c r="B8681" s="31"/>
      <c r="C8681" s="2"/>
      <c r="D8681" s="2"/>
      <c r="E8681" s="26"/>
    </row>
    <row r="8682" spans="1:5" x14ac:dyDescent="0.15">
      <c r="A8682" s="2"/>
      <c r="B8682" s="31"/>
      <c r="C8682" s="2"/>
      <c r="D8682" s="2"/>
      <c r="E8682" s="26"/>
    </row>
    <row r="8683" spans="1:5" x14ac:dyDescent="0.15">
      <c r="A8683" s="2"/>
      <c r="B8683" s="31"/>
      <c r="C8683" s="2"/>
      <c r="D8683" s="2"/>
      <c r="E8683" s="26"/>
    </row>
    <row r="8684" spans="1:5" x14ac:dyDescent="0.15">
      <c r="A8684" s="2"/>
      <c r="B8684" s="31"/>
      <c r="C8684" s="2"/>
      <c r="D8684" s="2"/>
      <c r="E8684" s="26"/>
    </row>
    <row r="8685" spans="1:5" x14ac:dyDescent="0.15">
      <c r="A8685" s="2"/>
      <c r="B8685" s="31"/>
      <c r="C8685" s="2"/>
      <c r="D8685" s="2"/>
      <c r="E8685" s="26"/>
    </row>
    <row r="8686" spans="1:5" x14ac:dyDescent="0.15">
      <c r="A8686" s="2"/>
      <c r="B8686" s="31"/>
      <c r="C8686" s="2"/>
      <c r="D8686" s="2"/>
      <c r="E8686" s="26"/>
    </row>
    <row r="8687" spans="1:5" x14ac:dyDescent="0.15">
      <c r="A8687" s="2"/>
      <c r="B8687" s="31"/>
      <c r="C8687" s="2"/>
      <c r="D8687" s="2"/>
      <c r="E8687" s="26"/>
    </row>
    <row r="8688" spans="1:5" x14ac:dyDescent="0.15">
      <c r="A8688" s="2"/>
      <c r="B8688" s="31"/>
      <c r="C8688" s="2"/>
      <c r="D8688" s="2"/>
      <c r="E8688" s="26"/>
    </row>
    <row r="8689" spans="1:5" x14ac:dyDescent="0.15">
      <c r="A8689" s="2"/>
      <c r="B8689" s="31"/>
      <c r="C8689" s="2"/>
      <c r="D8689" s="2"/>
      <c r="E8689" s="26"/>
    </row>
    <row r="8690" spans="1:5" x14ac:dyDescent="0.15">
      <c r="A8690" s="2"/>
      <c r="B8690" s="31"/>
      <c r="C8690" s="2"/>
      <c r="D8690" s="2"/>
      <c r="E8690" s="26"/>
    </row>
    <row r="8691" spans="1:5" x14ac:dyDescent="0.15">
      <c r="A8691" s="2"/>
      <c r="B8691" s="31"/>
      <c r="C8691" s="2"/>
      <c r="D8691" s="2"/>
      <c r="E8691" s="26"/>
    </row>
    <row r="8692" spans="1:5" x14ac:dyDescent="0.15">
      <c r="A8692" s="2"/>
      <c r="B8692" s="31"/>
      <c r="C8692" s="2"/>
      <c r="D8692" s="2"/>
      <c r="E8692" s="26"/>
    </row>
    <row r="8693" spans="1:5" x14ac:dyDescent="0.15">
      <c r="A8693" s="2"/>
      <c r="B8693" s="31"/>
      <c r="C8693" s="2"/>
      <c r="D8693" s="2"/>
      <c r="E8693" s="26"/>
    </row>
    <row r="8694" spans="1:5" x14ac:dyDescent="0.15">
      <c r="A8694" s="2"/>
      <c r="B8694" s="31"/>
      <c r="C8694" s="2"/>
      <c r="D8694" s="2"/>
      <c r="E8694" s="26"/>
    </row>
    <row r="8695" spans="1:5" x14ac:dyDescent="0.15">
      <c r="A8695" s="2"/>
      <c r="B8695" s="31"/>
      <c r="C8695" s="2"/>
      <c r="D8695" s="2"/>
      <c r="E8695" s="26"/>
    </row>
    <row r="8696" spans="1:5" x14ac:dyDescent="0.15">
      <c r="A8696" s="2"/>
      <c r="B8696" s="31"/>
      <c r="C8696" s="2"/>
      <c r="D8696" s="2"/>
      <c r="E8696" s="26"/>
    </row>
    <row r="8697" spans="1:5" x14ac:dyDescent="0.15">
      <c r="A8697" s="2"/>
      <c r="B8697" s="31"/>
      <c r="C8697" s="2"/>
      <c r="D8697" s="2"/>
      <c r="E8697" s="26"/>
    </row>
    <row r="8698" spans="1:5" x14ac:dyDescent="0.15">
      <c r="A8698" s="2"/>
      <c r="B8698" s="31"/>
      <c r="C8698" s="2"/>
      <c r="D8698" s="2"/>
      <c r="E8698" s="26"/>
    </row>
    <row r="8699" spans="1:5" x14ac:dyDescent="0.15">
      <c r="A8699" s="2"/>
      <c r="B8699" s="31"/>
      <c r="C8699" s="2"/>
      <c r="D8699" s="2"/>
      <c r="E8699" s="26"/>
    </row>
    <row r="8700" spans="1:5" x14ac:dyDescent="0.15">
      <c r="A8700" s="2"/>
      <c r="B8700" s="31"/>
      <c r="C8700" s="2"/>
      <c r="D8700" s="2"/>
      <c r="E8700" s="26"/>
    </row>
    <row r="8701" spans="1:5" x14ac:dyDescent="0.15">
      <c r="A8701" s="2"/>
      <c r="B8701" s="31"/>
      <c r="C8701" s="2"/>
      <c r="D8701" s="2"/>
      <c r="E8701" s="26"/>
    </row>
    <row r="8702" spans="1:5" x14ac:dyDescent="0.15">
      <c r="A8702" s="2"/>
      <c r="B8702" s="31"/>
      <c r="C8702" s="2"/>
      <c r="D8702" s="2"/>
      <c r="E8702" s="26"/>
    </row>
    <row r="8703" spans="1:5" x14ac:dyDescent="0.15">
      <c r="A8703" s="2"/>
      <c r="B8703" s="31"/>
      <c r="C8703" s="2"/>
      <c r="D8703" s="2"/>
      <c r="E8703" s="26"/>
    </row>
    <row r="8704" spans="1:5" x14ac:dyDescent="0.15">
      <c r="A8704" s="2"/>
      <c r="B8704" s="31"/>
      <c r="C8704" s="2"/>
      <c r="D8704" s="2"/>
      <c r="E8704" s="26"/>
    </row>
    <row r="8705" spans="1:5" x14ac:dyDescent="0.15">
      <c r="A8705" s="2"/>
      <c r="B8705" s="31"/>
      <c r="C8705" s="2"/>
      <c r="D8705" s="2"/>
      <c r="E8705" s="26"/>
    </row>
    <row r="8706" spans="1:5" x14ac:dyDescent="0.15">
      <c r="A8706" s="2"/>
      <c r="B8706" s="31"/>
      <c r="C8706" s="2"/>
      <c r="D8706" s="2"/>
      <c r="E8706" s="26"/>
    </row>
    <row r="8707" spans="1:5" x14ac:dyDescent="0.15">
      <c r="A8707" s="2"/>
      <c r="B8707" s="31"/>
      <c r="C8707" s="2"/>
      <c r="D8707" s="2"/>
      <c r="E8707" s="26"/>
    </row>
    <row r="8708" spans="1:5" x14ac:dyDescent="0.15">
      <c r="A8708" s="2"/>
      <c r="B8708" s="31"/>
      <c r="C8708" s="2"/>
      <c r="D8708" s="2"/>
      <c r="E8708" s="26"/>
    </row>
    <row r="8709" spans="1:5" x14ac:dyDescent="0.15">
      <c r="A8709" s="2"/>
      <c r="B8709" s="31"/>
      <c r="C8709" s="2"/>
      <c r="D8709" s="2"/>
      <c r="E8709" s="26"/>
    </row>
    <row r="8710" spans="1:5" x14ac:dyDescent="0.15">
      <c r="A8710" s="2"/>
      <c r="B8710" s="31"/>
      <c r="C8710" s="2"/>
      <c r="D8710" s="2"/>
      <c r="E8710" s="26"/>
    </row>
    <row r="8711" spans="1:5" x14ac:dyDescent="0.15">
      <c r="A8711" s="2"/>
      <c r="B8711" s="31"/>
      <c r="C8711" s="2"/>
      <c r="D8711" s="2"/>
      <c r="E8711" s="26"/>
    </row>
    <row r="8712" spans="1:5" x14ac:dyDescent="0.15">
      <c r="A8712" s="2"/>
      <c r="B8712" s="31"/>
      <c r="C8712" s="2"/>
      <c r="D8712" s="2"/>
      <c r="E8712" s="26"/>
    </row>
    <row r="8713" spans="1:5" x14ac:dyDescent="0.15">
      <c r="A8713" s="2"/>
      <c r="B8713" s="31"/>
      <c r="C8713" s="2"/>
      <c r="D8713" s="2"/>
      <c r="E8713" s="26"/>
    </row>
    <row r="8714" spans="1:5" x14ac:dyDescent="0.15">
      <c r="A8714" s="2"/>
      <c r="B8714" s="31"/>
      <c r="C8714" s="2"/>
      <c r="D8714" s="2"/>
      <c r="E8714" s="26"/>
    </row>
    <row r="8715" spans="1:5" x14ac:dyDescent="0.15">
      <c r="A8715" s="2"/>
      <c r="B8715" s="31"/>
      <c r="C8715" s="2"/>
      <c r="D8715" s="2"/>
      <c r="E8715" s="26"/>
    </row>
    <row r="8716" spans="1:5" x14ac:dyDescent="0.15">
      <c r="A8716" s="2"/>
      <c r="B8716" s="31"/>
      <c r="C8716" s="2"/>
      <c r="D8716" s="2"/>
      <c r="E8716" s="26"/>
    </row>
    <row r="8717" spans="1:5" x14ac:dyDescent="0.15">
      <c r="A8717" s="2"/>
      <c r="B8717" s="31"/>
      <c r="C8717" s="2"/>
      <c r="D8717" s="2"/>
      <c r="E8717" s="26"/>
    </row>
    <row r="8718" spans="1:5" x14ac:dyDescent="0.15">
      <c r="A8718" s="2"/>
      <c r="B8718" s="31"/>
      <c r="C8718" s="2"/>
      <c r="D8718" s="2"/>
      <c r="E8718" s="26"/>
    </row>
    <row r="8719" spans="1:5" x14ac:dyDescent="0.15">
      <c r="A8719" s="2"/>
      <c r="B8719" s="31"/>
      <c r="C8719" s="2"/>
      <c r="D8719" s="2"/>
      <c r="E8719" s="26"/>
    </row>
    <row r="8720" spans="1:5" x14ac:dyDescent="0.15">
      <c r="A8720" s="2"/>
      <c r="B8720" s="31"/>
      <c r="C8720" s="2"/>
      <c r="D8720" s="2"/>
      <c r="E8720" s="26"/>
    </row>
    <row r="8721" spans="1:5" x14ac:dyDescent="0.15">
      <c r="A8721" s="2"/>
      <c r="B8721" s="31"/>
      <c r="C8721" s="2"/>
      <c r="D8721" s="2"/>
      <c r="E8721" s="26"/>
    </row>
    <row r="8722" spans="1:5" x14ac:dyDescent="0.15">
      <c r="A8722" s="2"/>
      <c r="B8722" s="31"/>
      <c r="C8722" s="2"/>
      <c r="D8722" s="2"/>
      <c r="E8722" s="26"/>
    </row>
    <row r="8723" spans="1:5" x14ac:dyDescent="0.15">
      <c r="A8723" s="2"/>
      <c r="B8723" s="31"/>
      <c r="C8723" s="2"/>
      <c r="D8723" s="2"/>
      <c r="E8723" s="26"/>
    </row>
    <row r="8724" spans="1:5" x14ac:dyDescent="0.15">
      <c r="A8724" s="2"/>
      <c r="B8724" s="31"/>
      <c r="C8724" s="2"/>
      <c r="D8724" s="2"/>
      <c r="E8724" s="26"/>
    </row>
    <row r="8725" spans="1:5" x14ac:dyDescent="0.15">
      <c r="A8725" s="2"/>
      <c r="B8725" s="31"/>
      <c r="C8725" s="2"/>
      <c r="D8725" s="2"/>
      <c r="E8725" s="26"/>
    </row>
    <row r="8726" spans="1:5" x14ac:dyDescent="0.15">
      <c r="A8726" s="2"/>
      <c r="B8726" s="31"/>
      <c r="C8726" s="2"/>
      <c r="D8726" s="2"/>
      <c r="E8726" s="26"/>
    </row>
    <row r="8727" spans="1:5" x14ac:dyDescent="0.15">
      <c r="A8727" s="2"/>
      <c r="B8727" s="31"/>
      <c r="C8727" s="2"/>
      <c r="D8727" s="2"/>
      <c r="E8727" s="26"/>
    </row>
    <row r="8728" spans="1:5" x14ac:dyDescent="0.15">
      <c r="A8728" s="2"/>
      <c r="B8728" s="31"/>
      <c r="C8728" s="2"/>
      <c r="D8728" s="2"/>
      <c r="E8728" s="26"/>
    </row>
    <row r="8729" spans="1:5" x14ac:dyDescent="0.15">
      <c r="A8729" s="2"/>
      <c r="B8729" s="31"/>
      <c r="C8729" s="2"/>
      <c r="D8729" s="2"/>
      <c r="E8729" s="26"/>
    </row>
    <row r="8730" spans="1:5" x14ac:dyDescent="0.15">
      <c r="A8730" s="2"/>
      <c r="B8730" s="31"/>
      <c r="C8730" s="2"/>
      <c r="D8730" s="2"/>
      <c r="E8730" s="26"/>
    </row>
    <row r="8731" spans="1:5" x14ac:dyDescent="0.15">
      <c r="A8731" s="2"/>
      <c r="B8731" s="31"/>
      <c r="C8731" s="2"/>
      <c r="D8731" s="2"/>
      <c r="E8731" s="26"/>
    </row>
    <row r="8732" spans="1:5" x14ac:dyDescent="0.15">
      <c r="A8732" s="2"/>
      <c r="B8732" s="31"/>
      <c r="C8732" s="2"/>
      <c r="D8732" s="2"/>
      <c r="E8732" s="26"/>
    </row>
    <row r="8733" spans="1:5" x14ac:dyDescent="0.15">
      <c r="A8733" s="2"/>
      <c r="B8733" s="31"/>
      <c r="C8733" s="2"/>
      <c r="D8733" s="2"/>
      <c r="E8733" s="26"/>
    </row>
    <row r="8734" spans="1:5" x14ac:dyDescent="0.15">
      <c r="A8734" s="2"/>
      <c r="B8734" s="31"/>
      <c r="C8734" s="2"/>
      <c r="D8734" s="2"/>
      <c r="E8734" s="26"/>
    </row>
    <row r="8735" spans="1:5" x14ac:dyDescent="0.15">
      <c r="A8735" s="2"/>
      <c r="B8735" s="31"/>
      <c r="C8735" s="2"/>
      <c r="D8735" s="2"/>
      <c r="E8735" s="26"/>
    </row>
    <row r="8736" spans="1:5" x14ac:dyDescent="0.15">
      <c r="A8736" s="2"/>
      <c r="B8736" s="31"/>
      <c r="C8736" s="2"/>
      <c r="D8736" s="2"/>
      <c r="E8736" s="26"/>
    </row>
    <row r="8737" spans="1:5" x14ac:dyDescent="0.15">
      <c r="A8737" s="2"/>
      <c r="B8737" s="31"/>
      <c r="C8737" s="2"/>
      <c r="D8737" s="2"/>
      <c r="E8737" s="26"/>
    </row>
    <row r="8738" spans="1:5" x14ac:dyDescent="0.15">
      <c r="A8738" s="2"/>
      <c r="B8738" s="31"/>
      <c r="C8738" s="2"/>
      <c r="D8738" s="2"/>
      <c r="E8738" s="26"/>
    </row>
    <row r="8739" spans="1:5" x14ac:dyDescent="0.15">
      <c r="A8739" s="2"/>
      <c r="B8739" s="31"/>
      <c r="C8739" s="2"/>
      <c r="D8739" s="2"/>
      <c r="E8739" s="26"/>
    </row>
    <row r="8740" spans="1:5" x14ac:dyDescent="0.15">
      <c r="A8740" s="2"/>
      <c r="B8740" s="31"/>
      <c r="C8740" s="2"/>
      <c r="D8740" s="2"/>
      <c r="E8740" s="26"/>
    </row>
    <row r="8741" spans="1:5" x14ac:dyDescent="0.15">
      <c r="A8741" s="2"/>
      <c r="B8741" s="31"/>
      <c r="C8741" s="2"/>
      <c r="D8741" s="2"/>
      <c r="E8741" s="26"/>
    </row>
    <row r="8742" spans="1:5" x14ac:dyDescent="0.15">
      <c r="A8742" s="2"/>
      <c r="B8742" s="31"/>
      <c r="C8742" s="2"/>
      <c r="D8742" s="2"/>
      <c r="E8742" s="26"/>
    </row>
    <row r="8743" spans="1:5" x14ac:dyDescent="0.15">
      <c r="A8743" s="2"/>
      <c r="B8743" s="31"/>
      <c r="C8743" s="2"/>
      <c r="D8743" s="2"/>
      <c r="E8743" s="26"/>
    </row>
    <row r="8744" spans="1:5" x14ac:dyDescent="0.15">
      <c r="A8744" s="2"/>
      <c r="B8744" s="31"/>
      <c r="C8744" s="2"/>
      <c r="D8744" s="2"/>
      <c r="E8744" s="26"/>
    </row>
    <row r="8745" spans="1:5" x14ac:dyDescent="0.15">
      <c r="A8745" s="2"/>
      <c r="B8745" s="31"/>
      <c r="C8745" s="2"/>
      <c r="D8745" s="2"/>
      <c r="E8745" s="26"/>
    </row>
    <row r="8746" spans="1:5" x14ac:dyDescent="0.15">
      <c r="A8746" s="2"/>
      <c r="B8746" s="31"/>
      <c r="C8746" s="2"/>
      <c r="D8746" s="2"/>
      <c r="E8746" s="26"/>
    </row>
    <row r="8747" spans="1:5" x14ac:dyDescent="0.15">
      <c r="A8747" s="2"/>
      <c r="B8747" s="31"/>
      <c r="C8747" s="2"/>
      <c r="D8747" s="2"/>
      <c r="E8747" s="26"/>
    </row>
    <row r="8748" spans="1:5" x14ac:dyDescent="0.15">
      <c r="A8748" s="2"/>
      <c r="B8748" s="31"/>
      <c r="C8748" s="2"/>
      <c r="D8748" s="2"/>
      <c r="E8748" s="26"/>
    </row>
    <row r="8749" spans="1:5" x14ac:dyDescent="0.15">
      <c r="A8749" s="2"/>
      <c r="B8749" s="31"/>
      <c r="C8749" s="2"/>
      <c r="D8749" s="2"/>
      <c r="E8749" s="26"/>
    </row>
    <row r="8750" spans="1:5" x14ac:dyDescent="0.15">
      <c r="A8750" s="2"/>
      <c r="B8750" s="31"/>
      <c r="C8750" s="2"/>
      <c r="D8750" s="2"/>
      <c r="E8750" s="26"/>
    </row>
    <row r="8751" spans="1:5" x14ac:dyDescent="0.15">
      <c r="A8751" s="2"/>
      <c r="B8751" s="31"/>
      <c r="C8751" s="2"/>
      <c r="D8751" s="2"/>
      <c r="E8751" s="26"/>
    </row>
    <row r="8752" spans="1:5" x14ac:dyDescent="0.15">
      <c r="A8752" s="2"/>
      <c r="B8752" s="31"/>
      <c r="C8752" s="2"/>
      <c r="D8752" s="2"/>
      <c r="E8752" s="26"/>
    </row>
    <row r="8753" spans="1:5" x14ac:dyDescent="0.15">
      <c r="A8753" s="2"/>
      <c r="B8753" s="31"/>
      <c r="C8753" s="2"/>
      <c r="D8753" s="2"/>
      <c r="E8753" s="26"/>
    </row>
    <row r="8754" spans="1:5" x14ac:dyDescent="0.15">
      <c r="A8754" s="2"/>
      <c r="B8754" s="31"/>
      <c r="C8754" s="2"/>
      <c r="D8754" s="2"/>
      <c r="E8754" s="26"/>
    </row>
    <row r="8755" spans="1:5" x14ac:dyDescent="0.15">
      <c r="A8755" s="2"/>
      <c r="B8755" s="31"/>
      <c r="C8755" s="2"/>
      <c r="D8755" s="2"/>
      <c r="E8755" s="26"/>
    </row>
    <row r="8756" spans="1:5" x14ac:dyDescent="0.15">
      <c r="A8756" s="2"/>
      <c r="B8756" s="31"/>
      <c r="C8756" s="2"/>
      <c r="D8756" s="2"/>
      <c r="E8756" s="26"/>
    </row>
    <row r="8757" spans="1:5" x14ac:dyDescent="0.15">
      <c r="A8757" s="2"/>
      <c r="B8757" s="31"/>
      <c r="C8757" s="2"/>
      <c r="D8757" s="2"/>
      <c r="E8757" s="26"/>
    </row>
    <row r="8758" spans="1:5" x14ac:dyDescent="0.15">
      <c r="A8758" s="2"/>
      <c r="B8758" s="31"/>
      <c r="C8758" s="2"/>
      <c r="D8758" s="2"/>
      <c r="E8758" s="26"/>
    </row>
    <row r="8759" spans="1:5" x14ac:dyDescent="0.15">
      <c r="A8759" s="2"/>
      <c r="B8759" s="31"/>
      <c r="C8759" s="2"/>
      <c r="D8759" s="2"/>
      <c r="E8759" s="26"/>
    </row>
    <row r="8760" spans="1:5" x14ac:dyDescent="0.15">
      <c r="A8760" s="2"/>
      <c r="B8760" s="31"/>
      <c r="C8760" s="2"/>
      <c r="D8760" s="2"/>
      <c r="E8760" s="26"/>
    </row>
    <row r="8761" spans="1:5" x14ac:dyDescent="0.15">
      <c r="A8761" s="2"/>
      <c r="B8761" s="31"/>
      <c r="C8761" s="2"/>
      <c r="D8761" s="2"/>
      <c r="E8761" s="26"/>
    </row>
    <row r="8762" spans="1:5" x14ac:dyDescent="0.15">
      <c r="A8762" s="2"/>
      <c r="B8762" s="31"/>
      <c r="C8762" s="2"/>
      <c r="D8762" s="2"/>
      <c r="E8762" s="26"/>
    </row>
    <row r="8763" spans="1:5" x14ac:dyDescent="0.15">
      <c r="A8763" s="2"/>
      <c r="B8763" s="31"/>
      <c r="C8763" s="2"/>
      <c r="D8763" s="2"/>
      <c r="E8763" s="26"/>
    </row>
    <row r="8764" spans="1:5" x14ac:dyDescent="0.15">
      <c r="A8764" s="2"/>
      <c r="B8764" s="31"/>
      <c r="C8764" s="2"/>
      <c r="D8764" s="2"/>
      <c r="E8764" s="26"/>
    </row>
    <row r="8765" spans="1:5" x14ac:dyDescent="0.15">
      <c r="A8765" s="2"/>
      <c r="B8765" s="31"/>
      <c r="C8765" s="2"/>
      <c r="D8765" s="2"/>
      <c r="E8765" s="26"/>
    </row>
    <row r="8766" spans="1:5" x14ac:dyDescent="0.15">
      <c r="A8766" s="2"/>
      <c r="B8766" s="31"/>
      <c r="C8766" s="2"/>
      <c r="D8766" s="2"/>
      <c r="E8766" s="26"/>
    </row>
    <row r="8767" spans="1:5" x14ac:dyDescent="0.15">
      <c r="A8767" s="2"/>
      <c r="B8767" s="31"/>
      <c r="C8767" s="2"/>
      <c r="D8767" s="2"/>
      <c r="E8767" s="26"/>
    </row>
    <row r="8768" spans="1:5" x14ac:dyDescent="0.15">
      <c r="A8768" s="2"/>
      <c r="B8768" s="31"/>
      <c r="C8768" s="2"/>
      <c r="D8768" s="2"/>
      <c r="E8768" s="26"/>
    </row>
    <row r="8769" spans="1:5" x14ac:dyDescent="0.15">
      <c r="A8769" s="2"/>
      <c r="B8769" s="31"/>
      <c r="C8769" s="2"/>
      <c r="D8769" s="2"/>
      <c r="E8769" s="26"/>
    </row>
    <row r="8770" spans="1:5" x14ac:dyDescent="0.15">
      <c r="A8770" s="2"/>
      <c r="B8770" s="31"/>
      <c r="C8770" s="2"/>
      <c r="D8770" s="2"/>
      <c r="E8770" s="26"/>
    </row>
    <row r="8771" spans="1:5" x14ac:dyDescent="0.15">
      <c r="A8771" s="2"/>
      <c r="B8771" s="31"/>
      <c r="C8771" s="2"/>
      <c r="D8771" s="2"/>
      <c r="E8771" s="26"/>
    </row>
    <row r="8772" spans="1:5" x14ac:dyDescent="0.15">
      <c r="A8772" s="2"/>
      <c r="B8772" s="31"/>
      <c r="C8772" s="2"/>
      <c r="D8772" s="2"/>
      <c r="E8772" s="26"/>
    </row>
    <row r="8773" spans="1:5" x14ac:dyDescent="0.15">
      <c r="A8773" s="2"/>
      <c r="B8773" s="31"/>
      <c r="C8773" s="2"/>
      <c r="D8773" s="2"/>
      <c r="E8773" s="26"/>
    </row>
    <row r="8774" spans="1:5" x14ac:dyDescent="0.15">
      <c r="A8774" s="2"/>
      <c r="B8774" s="31"/>
      <c r="C8774" s="2"/>
      <c r="D8774" s="2"/>
      <c r="E8774" s="26"/>
    </row>
    <row r="8775" spans="1:5" x14ac:dyDescent="0.15">
      <c r="A8775" s="2"/>
      <c r="B8775" s="31"/>
      <c r="C8775" s="2"/>
      <c r="D8775" s="2"/>
      <c r="E8775" s="26"/>
    </row>
    <row r="8776" spans="1:5" x14ac:dyDescent="0.15">
      <c r="A8776" s="2"/>
      <c r="B8776" s="31"/>
      <c r="C8776" s="2"/>
      <c r="D8776" s="2"/>
      <c r="E8776" s="26"/>
    </row>
    <row r="8777" spans="1:5" x14ac:dyDescent="0.15">
      <c r="A8777" s="2"/>
      <c r="B8777" s="31"/>
      <c r="C8777" s="2"/>
      <c r="D8777" s="2"/>
      <c r="E8777" s="26"/>
    </row>
    <row r="8778" spans="1:5" x14ac:dyDescent="0.15">
      <c r="A8778" s="2"/>
      <c r="B8778" s="31"/>
      <c r="C8778" s="2"/>
      <c r="D8778" s="2"/>
      <c r="E8778" s="26"/>
    </row>
    <row r="8779" spans="1:5" x14ac:dyDescent="0.15">
      <c r="A8779" s="2"/>
      <c r="B8779" s="31"/>
      <c r="C8779" s="2"/>
      <c r="D8779" s="2"/>
      <c r="E8779" s="26"/>
    </row>
    <row r="8780" spans="1:5" x14ac:dyDescent="0.15">
      <c r="A8780" s="2"/>
      <c r="B8780" s="31"/>
      <c r="C8780" s="2"/>
      <c r="D8780" s="2"/>
      <c r="E8780" s="26"/>
    </row>
    <row r="8781" spans="1:5" x14ac:dyDescent="0.15">
      <c r="A8781" s="2"/>
      <c r="B8781" s="31"/>
      <c r="C8781" s="2"/>
      <c r="D8781" s="2"/>
      <c r="E8781" s="26"/>
    </row>
    <row r="8782" spans="1:5" x14ac:dyDescent="0.15">
      <c r="A8782" s="2"/>
      <c r="B8782" s="31"/>
      <c r="C8782" s="2"/>
      <c r="D8782" s="2"/>
      <c r="E8782" s="26"/>
    </row>
    <row r="8783" spans="1:5" x14ac:dyDescent="0.15">
      <c r="A8783" s="2"/>
      <c r="B8783" s="31"/>
      <c r="C8783" s="2"/>
      <c r="D8783" s="2"/>
      <c r="E8783" s="26"/>
    </row>
    <row r="8784" spans="1:5" x14ac:dyDescent="0.15">
      <c r="A8784" s="2"/>
      <c r="B8784" s="31"/>
      <c r="C8784" s="2"/>
      <c r="D8784" s="2"/>
      <c r="E8784" s="26"/>
    </row>
    <row r="8785" spans="1:5" x14ac:dyDescent="0.15">
      <c r="A8785" s="2"/>
      <c r="B8785" s="31"/>
      <c r="C8785" s="2"/>
      <c r="D8785" s="2"/>
      <c r="E8785" s="26"/>
    </row>
    <row r="8786" spans="1:5" x14ac:dyDescent="0.15">
      <c r="A8786" s="2"/>
      <c r="B8786" s="31"/>
      <c r="C8786" s="2"/>
      <c r="D8786" s="2"/>
      <c r="E8786" s="26"/>
    </row>
    <row r="8787" spans="1:5" x14ac:dyDescent="0.15">
      <c r="A8787" s="2"/>
      <c r="B8787" s="31"/>
      <c r="C8787" s="2"/>
      <c r="D8787" s="2"/>
      <c r="E8787" s="26"/>
    </row>
    <row r="8788" spans="1:5" x14ac:dyDescent="0.15">
      <c r="A8788" s="2"/>
      <c r="B8788" s="31"/>
      <c r="C8788" s="2"/>
      <c r="D8788" s="2"/>
      <c r="E8788" s="26"/>
    </row>
    <row r="8789" spans="1:5" x14ac:dyDescent="0.15">
      <c r="A8789" s="2"/>
      <c r="B8789" s="31"/>
      <c r="C8789" s="2"/>
      <c r="D8789" s="2"/>
      <c r="E8789" s="26"/>
    </row>
    <row r="8790" spans="1:5" x14ac:dyDescent="0.15">
      <c r="A8790" s="2"/>
      <c r="B8790" s="31"/>
      <c r="C8790" s="2"/>
      <c r="D8790" s="2"/>
      <c r="E8790" s="26"/>
    </row>
    <row r="8791" spans="1:5" x14ac:dyDescent="0.15">
      <c r="A8791" s="2"/>
      <c r="B8791" s="31"/>
      <c r="C8791" s="2"/>
      <c r="D8791" s="2"/>
      <c r="E8791" s="26"/>
    </row>
    <row r="8792" spans="1:5" x14ac:dyDescent="0.15">
      <c r="A8792" s="2"/>
      <c r="B8792" s="31"/>
      <c r="C8792" s="2"/>
      <c r="D8792" s="2"/>
      <c r="E8792" s="26"/>
    </row>
    <row r="8793" spans="1:5" x14ac:dyDescent="0.15">
      <c r="A8793" s="2"/>
      <c r="B8793" s="31"/>
      <c r="C8793" s="2"/>
      <c r="D8793" s="2"/>
      <c r="E8793" s="26"/>
    </row>
    <row r="8794" spans="1:5" x14ac:dyDescent="0.15">
      <c r="A8794" s="2"/>
      <c r="B8794" s="31"/>
      <c r="C8794" s="2"/>
      <c r="D8794" s="2"/>
      <c r="E8794" s="26"/>
    </row>
    <row r="8795" spans="1:5" x14ac:dyDescent="0.15">
      <c r="A8795" s="2"/>
      <c r="B8795" s="31"/>
      <c r="C8795" s="2"/>
      <c r="D8795" s="2"/>
      <c r="E8795" s="26"/>
    </row>
    <row r="8796" spans="1:5" x14ac:dyDescent="0.15">
      <c r="A8796" s="2"/>
      <c r="B8796" s="31"/>
      <c r="C8796" s="2"/>
      <c r="D8796" s="2"/>
      <c r="E8796" s="26"/>
    </row>
    <row r="8797" spans="1:5" x14ac:dyDescent="0.15">
      <c r="A8797" s="2"/>
      <c r="B8797" s="31"/>
      <c r="C8797" s="2"/>
      <c r="D8797" s="2"/>
      <c r="E8797" s="26"/>
    </row>
    <row r="8798" spans="1:5" x14ac:dyDescent="0.15">
      <c r="A8798" s="2"/>
      <c r="B8798" s="31"/>
      <c r="C8798" s="2"/>
      <c r="D8798" s="2"/>
      <c r="E8798" s="26"/>
    </row>
    <row r="8799" spans="1:5" x14ac:dyDescent="0.15">
      <c r="A8799" s="2"/>
      <c r="B8799" s="31"/>
      <c r="C8799" s="2"/>
      <c r="D8799" s="2"/>
      <c r="E8799" s="26"/>
    </row>
    <row r="8800" spans="1:5" x14ac:dyDescent="0.15">
      <c r="A8800" s="2"/>
      <c r="B8800" s="31"/>
      <c r="C8800" s="2"/>
      <c r="D8800" s="2"/>
      <c r="E8800" s="26"/>
    </row>
    <row r="8801" spans="1:5" x14ac:dyDescent="0.15">
      <c r="A8801" s="2"/>
      <c r="B8801" s="31"/>
      <c r="C8801" s="2"/>
      <c r="D8801" s="2"/>
      <c r="E8801" s="26"/>
    </row>
    <row r="8802" spans="1:5" x14ac:dyDescent="0.15">
      <c r="A8802" s="2"/>
      <c r="B8802" s="31"/>
      <c r="C8802" s="2"/>
      <c r="D8802" s="2"/>
      <c r="E8802" s="26"/>
    </row>
    <row r="8803" spans="1:5" x14ac:dyDescent="0.15">
      <c r="A8803" s="2"/>
      <c r="B8803" s="31"/>
      <c r="C8803" s="2"/>
      <c r="D8803" s="2"/>
      <c r="E8803" s="26"/>
    </row>
    <row r="8804" spans="1:5" x14ac:dyDescent="0.15">
      <c r="A8804" s="2"/>
      <c r="B8804" s="31"/>
      <c r="C8804" s="2"/>
      <c r="D8804" s="2"/>
      <c r="E8804" s="26"/>
    </row>
    <row r="8805" spans="1:5" x14ac:dyDescent="0.15">
      <c r="A8805" s="2"/>
      <c r="B8805" s="31"/>
      <c r="C8805" s="2"/>
      <c r="D8805" s="2"/>
      <c r="E8805" s="26"/>
    </row>
    <row r="8806" spans="1:5" x14ac:dyDescent="0.15">
      <c r="A8806" s="2"/>
      <c r="B8806" s="31"/>
      <c r="C8806" s="2"/>
      <c r="D8806" s="2"/>
      <c r="E8806" s="26"/>
    </row>
    <row r="8807" spans="1:5" x14ac:dyDescent="0.15">
      <c r="A8807" s="2"/>
      <c r="B8807" s="31"/>
      <c r="C8807" s="2"/>
      <c r="D8807" s="2"/>
      <c r="E8807" s="26"/>
    </row>
    <row r="8808" spans="1:5" x14ac:dyDescent="0.15">
      <c r="A8808" s="2"/>
      <c r="B8808" s="31"/>
      <c r="C8808" s="2"/>
      <c r="D8808" s="2"/>
      <c r="E8808" s="26"/>
    </row>
    <row r="8809" spans="1:5" x14ac:dyDescent="0.15">
      <c r="A8809" s="2"/>
      <c r="B8809" s="31"/>
      <c r="C8809" s="2"/>
      <c r="D8809" s="2"/>
      <c r="E8809" s="26"/>
    </row>
    <row r="8810" spans="1:5" x14ac:dyDescent="0.15">
      <c r="A8810" s="2"/>
      <c r="B8810" s="31"/>
      <c r="C8810" s="2"/>
      <c r="D8810" s="2"/>
      <c r="E8810" s="26"/>
    </row>
    <row r="8811" spans="1:5" x14ac:dyDescent="0.15">
      <c r="A8811" s="2"/>
      <c r="B8811" s="31"/>
      <c r="C8811" s="2"/>
      <c r="D8811" s="2"/>
      <c r="E8811" s="26"/>
    </row>
    <row r="8812" spans="1:5" x14ac:dyDescent="0.15">
      <c r="A8812" s="2"/>
      <c r="B8812" s="31"/>
      <c r="C8812" s="2"/>
      <c r="D8812" s="2"/>
      <c r="E8812" s="26"/>
    </row>
    <row r="8813" spans="1:5" x14ac:dyDescent="0.15">
      <c r="A8813" s="2"/>
      <c r="B8813" s="31"/>
      <c r="C8813" s="2"/>
      <c r="D8813" s="2"/>
      <c r="E8813" s="26"/>
    </row>
    <row r="8814" spans="1:5" x14ac:dyDescent="0.15">
      <c r="A8814" s="2"/>
      <c r="B8814" s="31"/>
      <c r="C8814" s="2"/>
      <c r="D8814" s="2"/>
      <c r="E8814" s="26"/>
    </row>
    <row r="8815" spans="1:5" x14ac:dyDescent="0.15">
      <c r="A8815" s="2"/>
      <c r="B8815" s="31"/>
      <c r="C8815" s="2"/>
      <c r="D8815" s="2"/>
      <c r="E8815" s="26"/>
    </row>
    <row r="8816" spans="1:5" x14ac:dyDescent="0.15">
      <c r="A8816" s="2"/>
      <c r="B8816" s="31"/>
      <c r="C8816" s="2"/>
      <c r="D8816" s="2"/>
      <c r="E8816" s="26"/>
    </row>
    <row r="8817" spans="1:5" x14ac:dyDescent="0.15">
      <c r="A8817" s="2"/>
      <c r="B8817" s="31"/>
      <c r="C8817" s="2"/>
      <c r="D8817" s="2"/>
      <c r="E8817" s="26"/>
    </row>
    <row r="8818" spans="1:5" x14ac:dyDescent="0.15">
      <c r="A8818" s="2"/>
      <c r="B8818" s="31"/>
      <c r="C8818" s="2"/>
      <c r="D8818" s="2"/>
      <c r="E8818" s="26"/>
    </row>
    <row r="8819" spans="1:5" x14ac:dyDescent="0.15">
      <c r="A8819" s="2"/>
      <c r="B8819" s="31"/>
      <c r="C8819" s="2"/>
      <c r="D8819" s="2"/>
      <c r="E8819" s="26"/>
    </row>
    <row r="8820" spans="1:5" x14ac:dyDescent="0.15">
      <c r="A8820" s="2"/>
      <c r="B8820" s="31"/>
      <c r="C8820" s="2"/>
      <c r="D8820" s="2"/>
      <c r="E8820" s="26"/>
    </row>
    <row r="8821" spans="1:5" x14ac:dyDescent="0.15">
      <c r="A8821" s="2"/>
      <c r="B8821" s="31"/>
      <c r="C8821" s="2"/>
      <c r="D8821" s="2"/>
      <c r="E8821" s="26"/>
    </row>
    <row r="8822" spans="1:5" x14ac:dyDescent="0.15">
      <c r="A8822" s="2"/>
      <c r="B8822" s="31"/>
      <c r="C8822" s="2"/>
      <c r="D8822" s="2"/>
      <c r="E8822" s="26"/>
    </row>
    <row r="8823" spans="1:5" x14ac:dyDescent="0.15">
      <c r="A8823" s="2"/>
      <c r="B8823" s="31"/>
      <c r="C8823" s="2"/>
      <c r="D8823" s="2"/>
      <c r="E8823" s="26"/>
    </row>
    <row r="8824" spans="1:5" x14ac:dyDescent="0.15">
      <c r="A8824" s="2"/>
      <c r="B8824" s="31"/>
      <c r="C8824" s="2"/>
      <c r="D8824" s="2"/>
      <c r="E8824" s="26"/>
    </row>
    <row r="8825" spans="1:5" x14ac:dyDescent="0.15">
      <c r="A8825" s="2"/>
      <c r="B8825" s="31"/>
      <c r="C8825" s="2"/>
      <c r="D8825" s="2"/>
      <c r="E8825" s="26"/>
    </row>
    <row r="8826" spans="1:5" x14ac:dyDescent="0.15">
      <c r="A8826" s="2"/>
      <c r="B8826" s="31"/>
      <c r="C8826" s="2"/>
      <c r="D8826" s="2"/>
      <c r="E8826" s="26"/>
    </row>
    <row r="8827" spans="1:5" x14ac:dyDescent="0.15">
      <c r="A8827" s="2"/>
      <c r="B8827" s="31"/>
      <c r="C8827" s="2"/>
      <c r="D8827" s="2"/>
      <c r="E8827" s="26"/>
    </row>
    <row r="8828" spans="1:5" x14ac:dyDescent="0.15">
      <c r="A8828" s="2"/>
      <c r="B8828" s="31"/>
      <c r="C8828" s="2"/>
      <c r="D8828" s="2"/>
      <c r="E8828" s="26"/>
    </row>
    <row r="8829" spans="1:5" x14ac:dyDescent="0.15">
      <c r="A8829" s="2"/>
      <c r="B8829" s="31"/>
      <c r="C8829" s="2"/>
      <c r="D8829" s="2"/>
      <c r="E8829" s="26"/>
    </row>
    <row r="8830" spans="1:5" x14ac:dyDescent="0.15">
      <c r="A8830" s="2"/>
      <c r="B8830" s="31"/>
      <c r="C8830" s="2"/>
      <c r="D8830" s="2"/>
      <c r="E8830" s="26"/>
    </row>
    <row r="8831" spans="1:5" x14ac:dyDescent="0.15">
      <c r="A8831" s="2"/>
      <c r="B8831" s="31"/>
      <c r="C8831" s="2"/>
      <c r="D8831" s="2"/>
      <c r="E8831" s="26"/>
    </row>
    <row r="8832" spans="1:5" x14ac:dyDescent="0.15">
      <c r="A8832" s="2"/>
      <c r="B8832" s="31"/>
      <c r="C8832" s="2"/>
      <c r="D8832" s="2"/>
      <c r="E8832" s="26"/>
    </row>
    <row r="8833" spans="1:5" x14ac:dyDescent="0.15">
      <c r="A8833" s="2"/>
      <c r="B8833" s="31"/>
      <c r="C8833" s="2"/>
      <c r="D8833" s="2"/>
      <c r="E8833" s="26"/>
    </row>
    <row r="8834" spans="1:5" x14ac:dyDescent="0.15">
      <c r="A8834" s="2"/>
      <c r="B8834" s="31"/>
      <c r="C8834" s="2"/>
      <c r="D8834" s="2"/>
      <c r="E8834" s="26"/>
    </row>
    <row r="8835" spans="1:5" x14ac:dyDescent="0.15">
      <c r="A8835" s="2"/>
      <c r="B8835" s="31"/>
      <c r="C8835" s="2"/>
      <c r="D8835" s="2"/>
      <c r="E8835" s="26"/>
    </row>
    <row r="8836" spans="1:5" x14ac:dyDescent="0.15">
      <c r="A8836" s="2"/>
      <c r="B8836" s="31"/>
      <c r="C8836" s="2"/>
      <c r="D8836" s="2"/>
      <c r="E8836" s="26"/>
    </row>
    <row r="8837" spans="1:5" x14ac:dyDescent="0.15">
      <c r="A8837" s="2"/>
      <c r="B8837" s="31"/>
      <c r="C8837" s="2"/>
      <c r="D8837" s="2"/>
      <c r="E8837" s="26"/>
    </row>
    <row r="8838" spans="1:5" x14ac:dyDescent="0.15">
      <c r="A8838" s="2"/>
      <c r="B8838" s="31"/>
      <c r="C8838" s="2"/>
      <c r="D8838" s="2"/>
      <c r="E8838" s="26"/>
    </row>
    <row r="8839" spans="1:5" x14ac:dyDescent="0.15">
      <c r="A8839" s="2"/>
      <c r="B8839" s="31"/>
      <c r="C8839" s="2"/>
      <c r="D8839" s="2"/>
      <c r="E8839" s="26"/>
    </row>
    <row r="8840" spans="1:5" x14ac:dyDescent="0.15">
      <c r="A8840" s="2"/>
      <c r="B8840" s="31"/>
      <c r="C8840" s="2"/>
      <c r="D8840" s="2"/>
      <c r="E8840" s="26"/>
    </row>
    <row r="8841" spans="1:5" x14ac:dyDescent="0.15">
      <c r="A8841" s="2"/>
      <c r="B8841" s="31"/>
      <c r="C8841" s="2"/>
      <c r="D8841" s="2"/>
      <c r="E8841" s="26"/>
    </row>
    <row r="8842" spans="1:5" x14ac:dyDescent="0.15">
      <c r="A8842" s="2"/>
      <c r="B8842" s="31"/>
      <c r="C8842" s="2"/>
      <c r="D8842" s="2"/>
      <c r="E8842" s="26"/>
    </row>
    <row r="8843" spans="1:5" x14ac:dyDescent="0.15">
      <c r="A8843" s="2"/>
      <c r="B8843" s="31"/>
      <c r="C8843" s="2"/>
      <c r="D8843" s="2"/>
      <c r="E8843" s="26"/>
    </row>
    <row r="8844" spans="1:5" x14ac:dyDescent="0.15">
      <c r="A8844" s="2"/>
      <c r="B8844" s="31"/>
      <c r="C8844" s="2"/>
      <c r="D8844" s="2"/>
      <c r="E8844" s="26"/>
    </row>
    <row r="8845" spans="1:5" x14ac:dyDescent="0.15">
      <c r="A8845" s="2"/>
      <c r="B8845" s="31"/>
      <c r="C8845" s="2"/>
      <c r="D8845" s="2"/>
      <c r="E8845" s="26"/>
    </row>
    <row r="8846" spans="1:5" x14ac:dyDescent="0.15">
      <c r="A8846" s="2"/>
      <c r="B8846" s="31"/>
      <c r="C8846" s="2"/>
      <c r="D8846" s="2"/>
      <c r="E8846" s="26"/>
    </row>
    <row r="8847" spans="1:5" x14ac:dyDescent="0.15">
      <c r="A8847" s="2"/>
      <c r="B8847" s="31"/>
      <c r="C8847" s="2"/>
      <c r="D8847" s="2"/>
      <c r="E8847" s="26"/>
    </row>
    <row r="8848" spans="1:5" x14ac:dyDescent="0.15">
      <c r="A8848" s="2"/>
      <c r="B8848" s="31"/>
      <c r="C8848" s="2"/>
      <c r="D8848" s="2"/>
      <c r="E8848" s="26"/>
    </row>
    <row r="8849" spans="1:5" x14ac:dyDescent="0.15">
      <c r="A8849" s="2"/>
      <c r="B8849" s="31"/>
      <c r="C8849" s="2"/>
      <c r="D8849" s="2"/>
      <c r="E8849" s="26"/>
    </row>
    <row r="8850" spans="1:5" x14ac:dyDescent="0.15">
      <c r="A8850" s="2"/>
      <c r="B8850" s="31"/>
      <c r="C8850" s="2"/>
      <c r="D8850" s="2"/>
      <c r="E8850" s="26"/>
    </row>
    <row r="8851" spans="1:5" x14ac:dyDescent="0.15">
      <c r="A8851" s="2"/>
      <c r="B8851" s="31"/>
      <c r="C8851" s="2"/>
      <c r="D8851" s="2"/>
      <c r="E8851" s="26"/>
    </row>
    <row r="8852" spans="1:5" x14ac:dyDescent="0.15">
      <c r="A8852" s="2"/>
      <c r="B8852" s="31"/>
      <c r="C8852" s="2"/>
      <c r="D8852" s="2"/>
      <c r="E8852" s="26"/>
    </row>
    <row r="8853" spans="1:5" x14ac:dyDescent="0.15">
      <c r="A8853" s="2"/>
      <c r="B8853" s="31"/>
      <c r="C8853" s="2"/>
      <c r="D8853" s="2"/>
      <c r="E8853" s="26"/>
    </row>
    <row r="8854" spans="1:5" x14ac:dyDescent="0.15">
      <c r="A8854" s="2"/>
      <c r="B8854" s="31"/>
      <c r="C8854" s="2"/>
      <c r="D8854" s="2"/>
      <c r="E8854" s="26"/>
    </row>
    <row r="8855" spans="1:5" x14ac:dyDescent="0.15">
      <c r="A8855" s="2"/>
      <c r="B8855" s="31"/>
      <c r="C8855" s="2"/>
      <c r="D8855" s="2"/>
      <c r="E8855" s="26"/>
    </row>
    <row r="8856" spans="1:5" x14ac:dyDescent="0.15">
      <c r="A8856" s="2"/>
      <c r="B8856" s="31"/>
      <c r="C8856" s="2"/>
      <c r="D8856" s="2"/>
      <c r="E8856" s="26"/>
    </row>
    <row r="8857" spans="1:5" x14ac:dyDescent="0.15">
      <c r="A8857" s="2"/>
      <c r="B8857" s="31"/>
      <c r="C8857" s="2"/>
      <c r="D8857" s="2"/>
      <c r="E8857" s="26"/>
    </row>
    <row r="8858" spans="1:5" x14ac:dyDescent="0.15">
      <c r="A8858" s="2"/>
      <c r="B8858" s="31"/>
      <c r="C8858" s="2"/>
      <c r="D8858" s="2"/>
      <c r="E8858" s="26"/>
    </row>
    <row r="8859" spans="1:5" x14ac:dyDescent="0.15">
      <c r="A8859" s="2"/>
      <c r="B8859" s="31"/>
      <c r="C8859" s="2"/>
      <c r="D8859" s="2"/>
      <c r="E8859" s="26"/>
    </row>
    <row r="8860" spans="1:5" x14ac:dyDescent="0.15">
      <c r="A8860" s="2"/>
      <c r="B8860" s="31"/>
      <c r="C8860" s="2"/>
      <c r="D8860" s="2"/>
      <c r="E8860" s="26"/>
    </row>
    <row r="8861" spans="1:5" x14ac:dyDescent="0.15">
      <c r="A8861" s="2"/>
      <c r="B8861" s="31"/>
      <c r="C8861" s="2"/>
      <c r="D8861" s="2"/>
      <c r="E8861" s="26"/>
    </row>
    <row r="8862" spans="1:5" x14ac:dyDescent="0.15">
      <c r="A8862" s="2"/>
      <c r="B8862" s="31"/>
      <c r="C8862" s="2"/>
      <c r="D8862" s="2"/>
      <c r="E8862" s="26"/>
    </row>
    <row r="8863" spans="1:5" x14ac:dyDescent="0.15">
      <c r="A8863" s="2"/>
      <c r="B8863" s="31"/>
      <c r="C8863" s="2"/>
      <c r="D8863" s="2"/>
      <c r="E8863" s="26"/>
    </row>
    <row r="8864" spans="1:5" x14ac:dyDescent="0.15">
      <c r="A8864" s="2"/>
      <c r="B8864" s="31"/>
      <c r="C8864" s="2"/>
      <c r="D8864" s="2"/>
      <c r="E8864" s="26"/>
    </row>
    <row r="8865" spans="1:5" x14ac:dyDescent="0.15">
      <c r="A8865" s="2"/>
      <c r="B8865" s="31"/>
      <c r="C8865" s="2"/>
      <c r="D8865" s="2"/>
      <c r="E8865" s="26"/>
    </row>
    <row r="8866" spans="1:5" x14ac:dyDescent="0.15">
      <c r="A8866" s="2"/>
      <c r="B8866" s="31"/>
      <c r="C8866" s="2"/>
      <c r="D8866" s="2"/>
      <c r="E8866" s="26"/>
    </row>
    <row r="8867" spans="1:5" x14ac:dyDescent="0.15">
      <c r="A8867" s="2"/>
      <c r="B8867" s="31"/>
      <c r="C8867" s="2"/>
      <c r="D8867" s="2"/>
      <c r="E8867" s="26"/>
    </row>
    <row r="8868" spans="1:5" x14ac:dyDescent="0.15">
      <c r="A8868" s="2"/>
      <c r="B8868" s="31"/>
      <c r="C8868" s="2"/>
      <c r="D8868" s="2"/>
      <c r="E8868" s="26"/>
    </row>
    <row r="8869" spans="1:5" x14ac:dyDescent="0.15">
      <c r="A8869" s="2"/>
      <c r="B8869" s="31"/>
      <c r="C8869" s="2"/>
      <c r="D8869" s="2"/>
      <c r="E8869" s="26"/>
    </row>
    <row r="8870" spans="1:5" x14ac:dyDescent="0.15">
      <c r="A8870" s="2"/>
      <c r="B8870" s="31"/>
      <c r="C8870" s="2"/>
      <c r="D8870" s="2"/>
      <c r="E8870" s="26"/>
    </row>
    <row r="8871" spans="1:5" x14ac:dyDescent="0.15">
      <c r="A8871" s="2"/>
      <c r="B8871" s="31"/>
      <c r="C8871" s="2"/>
      <c r="D8871" s="2"/>
      <c r="E8871" s="26"/>
    </row>
    <row r="8872" spans="1:5" x14ac:dyDescent="0.15">
      <c r="A8872" s="2"/>
      <c r="B8872" s="31"/>
      <c r="C8872" s="2"/>
      <c r="D8872" s="2"/>
      <c r="E8872" s="26"/>
    </row>
    <row r="8873" spans="1:5" x14ac:dyDescent="0.15">
      <c r="A8873" s="2"/>
      <c r="B8873" s="31"/>
      <c r="C8873" s="2"/>
      <c r="D8873" s="2"/>
      <c r="E8873" s="26"/>
    </row>
    <row r="8874" spans="1:5" x14ac:dyDescent="0.15">
      <c r="A8874" s="2"/>
      <c r="B8874" s="31"/>
      <c r="C8874" s="2"/>
      <c r="D8874" s="2"/>
      <c r="E8874" s="26"/>
    </row>
    <row r="8875" spans="1:5" x14ac:dyDescent="0.15">
      <c r="A8875" s="2"/>
      <c r="B8875" s="31"/>
      <c r="C8875" s="2"/>
      <c r="D8875" s="2"/>
      <c r="E8875" s="26"/>
    </row>
    <row r="8876" spans="1:5" x14ac:dyDescent="0.15">
      <c r="A8876" s="2"/>
      <c r="B8876" s="31"/>
      <c r="C8876" s="2"/>
      <c r="D8876" s="2"/>
      <c r="E8876" s="26"/>
    </row>
    <row r="8877" spans="1:5" x14ac:dyDescent="0.15">
      <c r="A8877" s="2"/>
      <c r="B8877" s="31"/>
      <c r="C8877" s="2"/>
      <c r="D8877" s="2"/>
      <c r="E8877" s="26"/>
    </row>
    <row r="8878" spans="1:5" x14ac:dyDescent="0.15">
      <c r="A8878" s="2"/>
      <c r="B8878" s="31"/>
      <c r="C8878" s="2"/>
      <c r="D8878" s="2"/>
      <c r="E8878" s="26"/>
    </row>
    <row r="8879" spans="1:5" x14ac:dyDescent="0.15">
      <c r="A8879" s="2"/>
      <c r="B8879" s="31"/>
      <c r="C8879" s="2"/>
      <c r="D8879" s="2"/>
      <c r="E8879" s="26"/>
    </row>
    <row r="8880" spans="1:5" x14ac:dyDescent="0.15">
      <c r="A8880" s="2"/>
      <c r="B8880" s="31"/>
      <c r="C8880" s="2"/>
      <c r="D8880" s="2"/>
      <c r="E8880" s="26"/>
    </row>
    <row r="8881" spans="1:5" x14ac:dyDescent="0.15">
      <c r="A8881" s="2"/>
      <c r="B8881" s="31"/>
      <c r="C8881" s="2"/>
      <c r="D8881" s="2"/>
      <c r="E8881" s="26"/>
    </row>
    <row r="8882" spans="1:5" x14ac:dyDescent="0.15">
      <c r="A8882" s="2"/>
      <c r="B8882" s="31"/>
      <c r="C8882" s="2"/>
      <c r="D8882" s="2"/>
      <c r="E8882" s="26"/>
    </row>
    <row r="8883" spans="1:5" x14ac:dyDescent="0.15">
      <c r="A8883" s="2"/>
      <c r="B8883" s="31"/>
      <c r="C8883" s="2"/>
      <c r="D8883" s="2"/>
      <c r="E8883" s="26"/>
    </row>
    <row r="8884" spans="1:5" x14ac:dyDescent="0.15">
      <c r="A8884" s="2"/>
      <c r="B8884" s="31"/>
      <c r="C8884" s="2"/>
      <c r="D8884" s="2"/>
      <c r="E8884" s="26"/>
    </row>
    <row r="8885" spans="1:5" x14ac:dyDescent="0.15">
      <c r="A8885" s="2"/>
      <c r="B8885" s="31"/>
      <c r="C8885" s="2"/>
      <c r="D8885" s="2"/>
      <c r="E8885" s="26"/>
    </row>
    <row r="8886" spans="1:5" x14ac:dyDescent="0.15">
      <c r="A8886" s="2"/>
      <c r="B8886" s="31"/>
      <c r="C8886" s="2"/>
      <c r="D8886" s="2"/>
      <c r="E8886" s="26"/>
    </row>
    <row r="8887" spans="1:5" x14ac:dyDescent="0.15">
      <c r="A8887" s="2"/>
      <c r="B8887" s="31"/>
      <c r="C8887" s="2"/>
      <c r="D8887" s="2"/>
      <c r="E8887" s="26"/>
    </row>
    <row r="8888" spans="1:5" x14ac:dyDescent="0.15">
      <c r="A8888" s="2"/>
      <c r="B8888" s="31"/>
      <c r="C8888" s="2"/>
      <c r="D8888" s="2"/>
      <c r="E8888" s="26"/>
    </row>
    <row r="8889" spans="1:5" x14ac:dyDescent="0.15">
      <c r="A8889" s="2"/>
      <c r="B8889" s="31"/>
      <c r="C8889" s="2"/>
      <c r="D8889" s="2"/>
      <c r="E8889" s="26"/>
    </row>
    <row r="8890" spans="1:5" x14ac:dyDescent="0.15">
      <c r="A8890" s="2"/>
      <c r="B8890" s="31"/>
      <c r="C8890" s="2"/>
      <c r="D8890" s="2"/>
      <c r="E8890" s="26"/>
    </row>
    <row r="8891" spans="1:5" x14ac:dyDescent="0.15">
      <c r="A8891" s="2"/>
      <c r="B8891" s="31"/>
      <c r="C8891" s="2"/>
      <c r="D8891" s="2"/>
      <c r="E8891" s="26"/>
    </row>
    <row r="8892" spans="1:5" x14ac:dyDescent="0.15">
      <c r="A8892" s="2"/>
      <c r="B8892" s="31"/>
      <c r="C8892" s="2"/>
      <c r="D8892" s="2"/>
      <c r="E8892" s="26"/>
    </row>
    <row r="8893" spans="1:5" x14ac:dyDescent="0.15">
      <c r="A8893" s="2"/>
      <c r="B8893" s="31"/>
      <c r="C8893" s="2"/>
      <c r="D8893" s="2"/>
      <c r="E8893" s="26"/>
    </row>
    <row r="8894" spans="1:5" x14ac:dyDescent="0.15">
      <c r="A8894" s="2"/>
      <c r="B8894" s="31"/>
      <c r="C8894" s="2"/>
      <c r="D8894" s="2"/>
      <c r="E8894" s="26"/>
    </row>
    <row r="8895" spans="1:5" x14ac:dyDescent="0.15">
      <c r="A8895" s="2"/>
      <c r="B8895" s="31"/>
      <c r="C8895" s="2"/>
      <c r="D8895" s="2"/>
      <c r="E8895" s="26"/>
    </row>
    <row r="8896" spans="1:5" x14ac:dyDescent="0.15">
      <c r="A8896" s="2"/>
      <c r="B8896" s="31"/>
      <c r="C8896" s="2"/>
      <c r="D8896" s="2"/>
      <c r="E8896" s="26"/>
    </row>
    <row r="8897" spans="1:5" x14ac:dyDescent="0.15">
      <c r="A8897" s="2"/>
      <c r="B8897" s="31"/>
      <c r="C8897" s="2"/>
      <c r="D8897" s="2"/>
      <c r="E8897" s="26"/>
    </row>
    <row r="8898" spans="1:5" x14ac:dyDescent="0.15">
      <c r="A8898" s="2"/>
      <c r="B8898" s="31"/>
      <c r="C8898" s="2"/>
      <c r="D8898" s="2"/>
      <c r="E8898" s="26"/>
    </row>
    <row r="8899" spans="1:5" x14ac:dyDescent="0.15">
      <c r="A8899" s="2"/>
      <c r="B8899" s="31"/>
      <c r="C8899" s="2"/>
      <c r="D8899" s="2"/>
      <c r="E8899" s="26"/>
    </row>
    <row r="8900" spans="1:5" x14ac:dyDescent="0.15">
      <c r="A8900" s="2"/>
      <c r="B8900" s="31"/>
      <c r="C8900" s="2"/>
      <c r="D8900" s="2"/>
      <c r="E8900" s="26"/>
    </row>
    <row r="8901" spans="1:5" x14ac:dyDescent="0.15">
      <c r="A8901" s="2"/>
      <c r="B8901" s="31"/>
      <c r="C8901" s="2"/>
      <c r="D8901" s="2"/>
      <c r="E8901" s="26"/>
    </row>
    <row r="8902" spans="1:5" x14ac:dyDescent="0.15">
      <c r="A8902" s="2"/>
      <c r="B8902" s="31"/>
      <c r="C8902" s="2"/>
      <c r="D8902" s="2"/>
      <c r="E8902" s="26"/>
    </row>
    <row r="8903" spans="1:5" x14ac:dyDescent="0.15">
      <c r="A8903" s="2"/>
      <c r="B8903" s="31"/>
      <c r="C8903" s="2"/>
      <c r="D8903" s="2"/>
      <c r="E8903" s="26"/>
    </row>
    <row r="8904" spans="1:5" x14ac:dyDescent="0.15">
      <c r="A8904" s="2"/>
      <c r="B8904" s="31"/>
      <c r="C8904" s="2"/>
      <c r="D8904" s="2"/>
      <c r="E8904" s="26"/>
    </row>
    <row r="8905" spans="1:5" x14ac:dyDescent="0.15">
      <c r="A8905" s="2"/>
      <c r="B8905" s="31"/>
      <c r="C8905" s="2"/>
      <c r="D8905" s="2"/>
      <c r="E8905" s="26"/>
    </row>
    <row r="8906" spans="1:5" x14ac:dyDescent="0.15">
      <c r="A8906" s="2"/>
      <c r="B8906" s="31"/>
      <c r="C8906" s="2"/>
      <c r="D8906" s="2"/>
      <c r="E8906" s="26"/>
    </row>
    <row r="8907" spans="1:5" x14ac:dyDescent="0.15">
      <c r="A8907" s="2"/>
      <c r="B8907" s="31"/>
      <c r="C8907" s="2"/>
      <c r="D8907" s="2"/>
      <c r="E8907" s="26"/>
    </row>
    <row r="8908" spans="1:5" x14ac:dyDescent="0.15">
      <c r="A8908" s="2"/>
      <c r="B8908" s="31"/>
      <c r="C8908" s="2"/>
      <c r="D8908" s="2"/>
      <c r="E8908" s="26"/>
    </row>
    <row r="8909" spans="1:5" x14ac:dyDescent="0.15">
      <c r="A8909" s="2"/>
      <c r="B8909" s="31"/>
      <c r="C8909" s="2"/>
      <c r="D8909" s="2"/>
      <c r="E8909" s="26"/>
    </row>
    <row r="8910" spans="1:5" x14ac:dyDescent="0.15">
      <c r="A8910" s="2"/>
      <c r="B8910" s="31"/>
      <c r="C8910" s="2"/>
      <c r="D8910" s="2"/>
      <c r="E8910" s="26"/>
    </row>
    <row r="8911" spans="1:5" x14ac:dyDescent="0.15">
      <c r="A8911" s="2"/>
      <c r="B8911" s="31"/>
      <c r="C8911" s="2"/>
      <c r="D8911" s="2"/>
      <c r="E8911" s="26"/>
    </row>
    <row r="8912" spans="1:5" x14ac:dyDescent="0.15">
      <c r="A8912" s="2"/>
      <c r="B8912" s="31"/>
      <c r="C8912" s="2"/>
      <c r="D8912" s="2"/>
      <c r="E8912" s="26"/>
    </row>
    <row r="8913" spans="1:5" x14ac:dyDescent="0.15">
      <c r="A8913" s="2"/>
      <c r="B8913" s="31"/>
      <c r="C8913" s="2"/>
      <c r="D8913" s="2"/>
      <c r="E8913" s="26"/>
    </row>
    <row r="8914" spans="1:5" x14ac:dyDescent="0.15">
      <c r="A8914" s="2"/>
      <c r="B8914" s="31"/>
      <c r="C8914" s="2"/>
      <c r="D8914" s="2"/>
      <c r="E8914" s="26"/>
    </row>
    <row r="8915" spans="1:5" x14ac:dyDescent="0.15">
      <c r="A8915" s="2"/>
      <c r="B8915" s="31"/>
      <c r="C8915" s="2"/>
      <c r="D8915" s="2"/>
      <c r="E8915" s="26"/>
    </row>
    <row r="8916" spans="1:5" x14ac:dyDescent="0.15">
      <c r="A8916" s="2"/>
      <c r="B8916" s="31"/>
      <c r="C8916" s="2"/>
      <c r="D8916" s="2"/>
      <c r="E8916" s="26"/>
    </row>
    <row r="8917" spans="1:5" x14ac:dyDescent="0.15">
      <c r="A8917" s="2"/>
      <c r="B8917" s="31"/>
      <c r="C8917" s="2"/>
      <c r="D8917" s="2"/>
      <c r="E8917" s="26"/>
    </row>
    <row r="8918" spans="1:5" x14ac:dyDescent="0.15">
      <c r="A8918" s="2"/>
      <c r="B8918" s="31"/>
      <c r="C8918" s="2"/>
      <c r="D8918" s="2"/>
      <c r="E8918" s="26"/>
    </row>
    <row r="8919" spans="1:5" x14ac:dyDescent="0.15">
      <c r="A8919" s="2"/>
      <c r="B8919" s="31"/>
      <c r="C8919" s="2"/>
      <c r="D8919" s="2"/>
      <c r="E8919" s="26"/>
    </row>
    <row r="8920" spans="1:5" x14ac:dyDescent="0.15">
      <c r="A8920" s="2"/>
      <c r="B8920" s="31"/>
      <c r="C8920" s="2"/>
      <c r="D8920" s="2"/>
      <c r="E8920" s="26"/>
    </row>
    <row r="8921" spans="1:5" x14ac:dyDescent="0.15">
      <c r="A8921" s="2"/>
      <c r="B8921" s="31"/>
      <c r="C8921" s="2"/>
      <c r="D8921" s="2"/>
      <c r="E8921" s="26"/>
    </row>
    <row r="8922" spans="1:5" x14ac:dyDescent="0.15">
      <c r="A8922" s="2"/>
      <c r="B8922" s="31"/>
      <c r="C8922" s="2"/>
      <c r="D8922" s="2"/>
      <c r="E8922" s="26"/>
    </row>
    <row r="8923" spans="1:5" x14ac:dyDescent="0.15">
      <c r="A8923" s="2"/>
      <c r="B8923" s="31"/>
      <c r="C8923" s="2"/>
      <c r="D8923" s="2"/>
      <c r="E8923" s="26"/>
    </row>
    <row r="8924" spans="1:5" x14ac:dyDescent="0.15">
      <c r="A8924" s="2"/>
      <c r="B8924" s="31"/>
      <c r="C8924" s="2"/>
      <c r="D8924" s="2"/>
      <c r="E8924" s="26"/>
    </row>
    <row r="8925" spans="1:5" x14ac:dyDescent="0.15">
      <c r="A8925" s="2"/>
      <c r="B8925" s="31"/>
      <c r="C8925" s="2"/>
      <c r="D8925" s="2"/>
      <c r="E8925" s="26"/>
    </row>
    <row r="8926" spans="1:5" x14ac:dyDescent="0.15">
      <c r="A8926" s="2"/>
      <c r="B8926" s="31"/>
      <c r="C8926" s="2"/>
      <c r="D8926" s="2"/>
      <c r="E8926" s="26"/>
    </row>
    <row r="8927" spans="1:5" x14ac:dyDescent="0.15">
      <c r="A8927" s="2"/>
      <c r="B8927" s="31"/>
      <c r="C8927" s="2"/>
      <c r="D8927" s="2"/>
      <c r="E8927" s="26"/>
    </row>
    <row r="8928" spans="1:5" x14ac:dyDescent="0.15">
      <c r="A8928" s="2"/>
      <c r="B8928" s="31"/>
      <c r="C8928" s="2"/>
      <c r="D8928" s="2"/>
      <c r="E8928" s="26"/>
    </row>
    <row r="8929" spans="1:5" x14ac:dyDescent="0.15">
      <c r="A8929" s="2"/>
      <c r="B8929" s="31"/>
      <c r="C8929" s="2"/>
      <c r="D8929" s="2"/>
      <c r="E8929" s="26"/>
    </row>
    <row r="8930" spans="1:5" x14ac:dyDescent="0.15">
      <c r="A8930" s="2"/>
      <c r="B8930" s="31"/>
      <c r="C8930" s="2"/>
      <c r="D8930" s="2"/>
      <c r="E8930" s="26"/>
    </row>
    <row r="8931" spans="1:5" x14ac:dyDescent="0.15">
      <c r="A8931" s="2"/>
      <c r="B8931" s="31"/>
      <c r="C8931" s="2"/>
      <c r="D8931" s="2"/>
      <c r="E8931" s="26"/>
    </row>
    <row r="8932" spans="1:5" x14ac:dyDescent="0.15">
      <c r="A8932" s="2"/>
      <c r="B8932" s="31"/>
      <c r="C8932" s="2"/>
      <c r="D8932" s="2"/>
      <c r="E8932" s="26"/>
    </row>
    <row r="8933" spans="1:5" x14ac:dyDescent="0.15">
      <c r="A8933" s="2"/>
      <c r="B8933" s="31"/>
      <c r="C8933" s="2"/>
      <c r="D8933" s="2"/>
      <c r="E8933" s="26"/>
    </row>
    <row r="8934" spans="1:5" x14ac:dyDescent="0.15">
      <c r="A8934" s="2"/>
      <c r="B8934" s="31"/>
      <c r="C8934" s="2"/>
      <c r="D8934" s="2"/>
      <c r="E8934" s="26"/>
    </row>
    <row r="8935" spans="1:5" x14ac:dyDescent="0.15">
      <c r="A8935" s="2"/>
      <c r="B8935" s="31"/>
      <c r="C8935" s="2"/>
      <c r="D8935" s="2"/>
      <c r="E8935" s="26"/>
    </row>
    <row r="8936" spans="1:5" x14ac:dyDescent="0.15">
      <c r="A8936" s="2"/>
      <c r="B8936" s="31"/>
      <c r="C8936" s="2"/>
      <c r="D8936" s="2"/>
      <c r="E8936" s="26"/>
    </row>
    <row r="8937" spans="1:5" x14ac:dyDescent="0.15">
      <c r="A8937" s="2"/>
      <c r="B8937" s="31"/>
      <c r="C8937" s="2"/>
      <c r="D8937" s="2"/>
      <c r="E8937" s="26"/>
    </row>
    <row r="8938" spans="1:5" x14ac:dyDescent="0.15">
      <c r="A8938" s="2"/>
      <c r="B8938" s="31"/>
      <c r="C8938" s="2"/>
      <c r="D8938" s="2"/>
      <c r="E8938" s="26"/>
    </row>
    <row r="8939" spans="1:5" x14ac:dyDescent="0.15">
      <c r="A8939" s="2"/>
      <c r="B8939" s="31"/>
      <c r="C8939" s="2"/>
      <c r="D8939" s="2"/>
      <c r="E8939" s="26"/>
    </row>
    <row r="8940" spans="1:5" x14ac:dyDescent="0.15">
      <c r="A8940" s="2"/>
      <c r="B8940" s="31"/>
      <c r="C8940" s="2"/>
      <c r="D8940" s="2"/>
      <c r="E8940" s="26"/>
    </row>
    <row r="8941" spans="1:5" x14ac:dyDescent="0.15">
      <c r="A8941" s="2"/>
      <c r="B8941" s="31"/>
      <c r="C8941" s="2"/>
      <c r="D8941" s="2"/>
      <c r="E8941" s="26"/>
    </row>
    <row r="8942" spans="1:5" x14ac:dyDescent="0.15">
      <c r="A8942" s="2"/>
      <c r="B8942" s="31"/>
      <c r="C8942" s="2"/>
      <c r="D8942" s="2"/>
      <c r="E8942" s="26"/>
    </row>
    <row r="8943" spans="1:5" x14ac:dyDescent="0.15">
      <c r="A8943" s="2"/>
      <c r="B8943" s="31"/>
      <c r="C8943" s="2"/>
      <c r="D8943" s="2"/>
      <c r="E8943" s="26"/>
    </row>
    <row r="8944" spans="1:5" x14ac:dyDescent="0.15">
      <c r="A8944" s="2"/>
      <c r="B8944" s="31"/>
      <c r="C8944" s="2"/>
      <c r="D8944" s="2"/>
      <c r="E8944" s="26"/>
    </row>
    <row r="8945" spans="1:5" x14ac:dyDescent="0.15">
      <c r="A8945" s="2"/>
      <c r="B8945" s="31"/>
      <c r="C8945" s="2"/>
      <c r="D8945" s="2"/>
      <c r="E8945" s="26"/>
    </row>
    <row r="8946" spans="1:5" x14ac:dyDescent="0.15">
      <c r="A8946" s="2"/>
      <c r="B8946" s="31"/>
      <c r="C8946" s="2"/>
      <c r="D8946" s="2"/>
      <c r="E8946" s="26"/>
    </row>
    <row r="8947" spans="1:5" x14ac:dyDescent="0.15">
      <c r="A8947" s="2"/>
      <c r="B8947" s="31"/>
      <c r="C8947" s="2"/>
      <c r="D8947" s="2"/>
      <c r="E8947" s="26"/>
    </row>
    <row r="8948" spans="1:5" x14ac:dyDescent="0.15">
      <c r="A8948" s="2"/>
      <c r="B8948" s="31"/>
      <c r="C8948" s="2"/>
      <c r="D8948" s="2"/>
      <c r="E8948" s="26"/>
    </row>
    <row r="8949" spans="1:5" x14ac:dyDescent="0.15">
      <c r="A8949" s="2"/>
      <c r="B8949" s="31"/>
      <c r="C8949" s="2"/>
      <c r="D8949" s="2"/>
      <c r="E8949" s="26"/>
    </row>
    <row r="8950" spans="1:5" x14ac:dyDescent="0.15">
      <c r="A8950" s="2"/>
      <c r="B8950" s="31"/>
      <c r="C8950" s="2"/>
      <c r="D8950" s="2"/>
      <c r="E8950" s="26"/>
    </row>
    <row r="8951" spans="1:5" x14ac:dyDescent="0.15">
      <c r="A8951" s="2"/>
      <c r="B8951" s="31"/>
      <c r="C8951" s="2"/>
      <c r="D8951" s="2"/>
      <c r="E8951" s="26"/>
    </row>
    <row r="8952" spans="1:5" x14ac:dyDescent="0.15">
      <c r="A8952" s="2"/>
      <c r="B8952" s="31"/>
      <c r="C8952" s="2"/>
      <c r="D8952" s="2"/>
      <c r="E8952" s="26"/>
    </row>
    <row r="8953" spans="1:5" x14ac:dyDescent="0.15">
      <c r="A8953" s="2"/>
      <c r="B8953" s="31"/>
      <c r="C8953" s="2"/>
      <c r="D8953" s="2"/>
      <c r="E8953" s="26"/>
    </row>
    <row r="8954" spans="1:5" x14ac:dyDescent="0.15">
      <c r="A8954" s="2"/>
      <c r="B8954" s="31"/>
      <c r="C8954" s="2"/>
      <c r="D8954" s="2"/>
      <c r="E8954" s="26"/>
    </row>
    <row r="8955" spans="1:5" x14ac:dyDescent="0.15">
      <c r="A8955" s="2"/>
      <c r="B8955" s="31"/>
      <c r="C8955" s="2"/>
      <c r="D8955" s="2"/>
      <c r="E8955" s="26"/>
    </row>
    <row r="8956" spans="1:5" x14ac:dyDescent="0.15">
      <c r="A8956" s="2"/>
      <c r="B8956" s="31"/>
      <c r="C8956" s="2"/>
      <c r="D8956" s="2"/>
      <c r="E8956" s="26"/>
    </row>
    <row r="8957" spans="1:5" x14ac:dyDescent="0.15">
      <c r="A8957" s="2"/>
      <c r="B8957" s="31"/>
      <c r="C8957" s="2"/>
      <c r="D8957" s="2"/>
      <c r="E8957" s="26"/>
    </row>
    <row r="8958" spans="1:5" x14ac:dyDescent="0.15">
      <c r="A8958" s="2"/>
      <c r="B8958" s="31"/>
      <c r="C8958" s="2"/>
      <c r="D8958" s="2"/>
      <c r="E8958" s="26"/>
    </row>
    <row r="8959" spans="1:5" x14ac:dyDescent="0.15">
      <c r="A8959" s="2"/>
      <c r="B8959" s="31"/>
      <c r="C8959" s="2"/>
      <c r="D8959" s="2"/>
      <c r="E8959" s="26"/>
    </row>
    <row r="8960" spans="1:5" x14ac:dyDescent="0.15">
      <c r="A8960" s="2"/>
      <c r="B8960" s="31"/>
      <c r="C8960" s="2"/>
      <c r="D8960" s="2"/>
      <c r="E8960" s="26"/>
    </row>
    <row r="8961" spans="1:5" x14ac:dyDescent="0.15">
      <c r="A8961" s="2"/>
      <c r="B8961" s="31"/>
      <c r="C8961" s="2"/>
      <c r="D8961" s="2"/>
      <c r="E8961" s="26"/>
    </row>
    <row r="8962" spans="1:5" x14ac:dyDescent="0.15">
      <c r="A8962" s="2"/>
      <c r="B8962" s="31"/>
      <c r="C8962" s="2"/>
      <c r="D8962" s="2"/>
      <c r="E8962" s="26"/>
    </row>
    <row r="8963" spans="1:5" x14ac:dyDescent="0.15">
      <c r="A8963" s="2"/>
      <c r="B8963" s="31"/>
      <c r="C8963" s="2"/>
      <c r="D8963" s="2"/>
      <c r="E8963" s="26"/>
    </row>
    <row r="8964" spans="1:5" x14ac:dyDescent="0.15">
      <c r="A8964" s="2"/>
      <c r="B8964" s="31"/>
      <c r="C8964" s="2"/>
      <c r="D8964" s="2"/>
      <c r="E8964" s="26"/>
    </row>
    <row r="8965" spans="1:5" x14ac:dyDescent="0.15">
      <c r="A8965" s="2"/>
      <c r="B8965" s="31"/>
      <c r="C8965" s="2"/>
      <c r="D8965" s="2"/>
      <c r="E8965" s="26"/>
    </row>
    <row r="8966" spans="1:5" x14ac:dyDescent="0.15">
      <c r="A8966" s="2"/>
      <c r="B8966" s="31"/>
      <c r="C8966" s="2"/>
      <c r="D8966" s="2"/>
      <c r="E8966" s="26"/>
    </row>
    <row r="8967" spans="1:5" x14ac:dyDescent="0.15">
      <c r="A8967" s="2"/>
      <c r="B8967" s="31"/>
      <c r="C8967" s="2"/>
      <c r="D8967" s="2"/>
      <c r="E8967" s="26"/>
    </row>
    <row r="8968" spans="1:5" x14ac:dyDescent="0.15">
      <c r="A8968" s="2"/>
      <c r="B8968" s="31"/>
      <c r="C8968" s="2"/>
      <c r="D8968" s="2"/>
      <c r="E8968" s="26"/>
    </row>
    <row r="8969" spans="1:5" x14ac:dyDescent="0.15">
      <c r="A8969" s="2"/>
      <c r="B8969" s="31"/>
      <c r="C8969" s="2"/>
      <c r="D8969" s="2"/>
      <c r="E8969" s="26"/>
    </row>
    <row r="8970" spans="1:5" x14ac:dyDescent="0.15">
      <c r="A8970" s="2"/>
      <c r="B8970" s="31"/>
      <c r="C8970" s="2"/>
      <c r="D8970" s="2"/>
      <c r="E8970" s="26"/>
    </row>
    <row r="8971" spans="1:5" x14ac:dyDescent="0.15">
      <c r="A8971" s="2"/>
      <c r="B8971" s="31"/>
      <c r="C8971" s="2"/>
      <c r="D8971" s="2"/>
      <c r="E8971" s="26"/>
    </row>
    <row r="8972" spans="1:5" x14ac:dyDescent="0.15">
      <c r="A8972" s="2"/>
      <c r="B8972" s="31"/>
      <c r="C8972" s="2"/>
      <c r="D8972" s="2"/>
      <c r="E8972" s="26"/>
    </row>
    <row r="8973" spans="1:5" x14ac:dyDescent="0.15">
      <c r="A8973" s="2"/>
      <c r="B8973" s="31"/>
      <c r="C8973" s="2"/>
      <c r="D8973" s="2"/>
      <c r="E8973" s="26"/>
    </row>
    <row r="8974" spans="1:5" x14ac:dyDescent="0.15">
      <c r="A8974" s="2"/>
      <c r="B8974" s="31"/>
      <c r="C8974" s="2"/>
      <c r="D8974" s="2"/>
      <c r="E8974" s="26"/>
    </row>
    <row r="8975" spans="1:5" x14ac:dyDescent="0.15">
      <c r="A8975" s="2"/>
      <c r="B8975" s="31"/>
      <c r="C8975" s="2"/>
      <c r="D8975" s="2"/>
      <c r="E8975" s="26"/>
    </row>
    <row r="8976" spans="1:5" x14ac:dyDescent="0.15">
      <c r="A8976" s="2"/>
      <c r="B8976" s="31"/>
      <c r="C8976" s="2"/>
      <c r="D8976" s="2"/>
      <c r="E8976" s="26"/>
    </row>
    <row r="8977" spans="1:5" x14ac:dyDescent="0.15">
      <c r="A8977" s="2"/>
      <c r="B8977" s="31"/>
      <c r="C8977" s="2"/>
      <c r="D8977" s="2"/>
      <c r="E8977" s="26"/>
    </row>
    <row r="8978" spans="1:5" x14ac:dyDescent="0.15">
      <c r="A8978" s="2"/>
      <c r="B8978" s="31"/>
      <c r="C8978" s="2"/>
      <c r="D8978" s="2"/>
      <c r="E8978" s="26"/>
    </row>
    <row r="8979" spans="1:5" x14ac:dyDescent="0.15">
      <c r="A8979" s="2"/>
      <c r="B8979" s="31"/>
      <c r="C8979" s="2"/>
      <c r="D8979" s="2"/>
      <c r="E8979" s="26"/>
    </row>
    <row r="8980" spans="1:5" x14ac:dyDescent="0.15">
      <c r="A8980" s="2"/>
      <c r="B8980" s="31"/>
      <c r="C8980" s="2"/>
      <c r="D8980" s="2"/>
      <c r="E8980" s="26"/>
    </row>
    <row r="8981" spans="1:5" x14ac:dyDescent="0.15">
      <c r="A8981" s="2"/>
      <c r="B8981" s="31"/>
      <c r="C8981" s="2"/>
      <c r="D8981" s="2"/>
      <c r="E8981" s="26"/>
    </row>
    <row r="8982" spans="1:5" x14ac:dyDescent="0.15">
      <c r="A8982" s="2"/>
      <c r="B8982" s="31"/>
      <c r="C8982" s="2"/>
      <c r="D8982" s="2"/>
      <c r="E8982" s="26"/>
    </row>
    <row r="8983" spans="1:5" x14ac:dyDescent="0.15">
      <c r="A8983" s="2"/>
      <c r="B8983" s="31"/>
      <c r="C8983" s="2"/>
      <c r="D8983" s="2"/>
      <c r="E8983" s="26"/>
    </row>
    <row r="8984" spans="1:5" x14ac:dyDescent="0.15">
      <c r="A8984" s="2"/>
      <c r="B8984" s="31"/>
      <c r="C8984" s="2"/>
      <c r="D8984" s="2"/>
      <c r="E8984" s="26"/>
    </row>
    <row r="8985" spans="1:5" x14ac:dyDescent="0.15">
      <c r="A8985" s="2"/>
      <c r="B8985" s="31"/>
      <c r="C8985" s="2"/>
      <c r="D8985" s="2"/>
      <c r="E8985" s="26"/>
    </row>
    <row r="8986" spans="1:5" x14ac:dyDescent="0.15">
      <c r="A8986" s="2"/>
      <c r="B8986" s="31"/>
      <c r="C8986" s="2"/>
      <c r="D8986" s="2"/>
      <c r="E8986" s="26"/>
    </row>
    <row r="8987" spans="1:5" x14ac:dyDescent="0.15">
      <c r="A8987" s="2"/>
      <c r="B8987" s="31"/>
      <c r="C8987" s="2"/>
      <c r="D8987" s="2"/>
      <c r="E8987" s="26"/>
    </row>
    <row r="8988" spans="1:5" x14ac:dyDescent="0.15">
      <c r="A8988" s="2"/>
      <c r="B8988" s="31"/>
      <c r="C8988" s="2"/>
      <c r="D8988" s="2"/>
      <c r="E8988" s="26"/>
    </row>
    <row r="8989" spans="1:5" x14ac:dyDescent="0.15">
      <c r="A8989" s="2"/>
      <c r="B8989" s="31"/>
      <c r="C8989" s="2"/>
      <c r="D8989" s="2"/>
      <c r="E8989" s="26"/>
    </row>
    <row r="8990" spans="1:5" x14ac:dyDescent="0.15">
      <c r="A8990" s="2"/>
      <c r="B8990" s="31"/>
      <c r="C8990" s="2"/>
      <c r="D8990" s="2"/>
      <c r="E8990" s="26"/>
    </row>
    <row r="8991" spans="1:5" x14ac:dyDescent="0.15">
      <c r="A8991" s="2"/>
      <c r="B8991" s="31"/>
      <c r="C8991" s="2"/>
      <c r="D8991" s="2"/>
      <c r="E8991" s="26"/>
    </row>
    <row r="8992" spans="1:5" x14ac:dyDescent="0.15">
      <c r="A8992" s="2"/>
      <c r="B8992" s="31"/>
      <c r="C8992" s="2"/>
      <c r="D8992" s="2"/>
      <c r="E8992" s="26"/>
    </row>
    <row r="8993" spans="1:5" x14ac:dyDescent="0.15">
      <c r="A8993" s="2"/>
      <c r="B8993" s="31"/>
      <c r="C8993" s="2"/>
      <c r="D8993" s="2"/>
      <c r="E8993" s="26"/>
    </row>
    <row r="8994" spans="1:5" x14ac:dyDescent="0.15">
      <c r="A8994" s="2"/>
      <c r="B8994" s="31"/>
      <c r="C8994" s="2"/>
      <c r="D8994" s="2"/>
      <c r="E8994" s="26"/>
    </row>
    <row r="8995" spans="1:5" x14ac:dyDescent="0.15">
      <c r="A8995" s="2"/>
      <c r="B8995" s="31"/>
      <c r="C8995" s="2"/>
      <c r="D8995" s="2"/>
      <c r="E8995" s="26"/>
    </row>
    <row r="8996" spans="1:5" x14ac:dyDescent="0.15">
      <c r="A8996" s="2"/>
      <c r="B8996" s="31"/>
      <c r="C8996" s="2"/>
      <c r="D8996" s="2"/>
      <c r="E8996" s="26"/>
    </row>
    <row r="8997" spans="1:5" x14ac:dyDescent="0.15">
      <c r="A8997" s="2"/>
      <c r="B8997" s="31"/>
      <c r="C8997" s="2"/>
      <c r="D8997" s="2"/>
      <c r="E8997" s="26"/>
    </row>
    <row r="8998" spans="1:5" x14ac:dyDescent="0.15">
      <c r="A8998" s="2"/>
      <c r="B8998" s="31"/>
      <c r="C8998" s="2"/>
      <c r="D8998" s="2"/>
      <c r="E8998" s="26"/>
    </row>
    <row r="8999" spans="1:5" x14ac:dyDescent="0.15">
      <c r="A8999" s="2"/>
      <c r="B8999" s="31"/>
      <c r="C8999" s="2"/>
      <c r="D8999" s="2"/>
      <c r="E8999" s="26"/>
    </row>
    <row r="9000" spans="1:5" x14ac:dyDescent="0.15">
      <c r="A9000" s="2"/>
      <c r="B9000" s="31"/>
      <c r="C9000" s="2"/>
      <c r="D9000" s="2"/>
      <c r="E9000" s="26"/>
    </row>
    <row r="9001" spans="1:5" x14ac:dyDescent="0.15">
      <c r="A9001" s="2"/>
      <c r="B9001" s="31"/>
      <c r="C9001" s="2"/>
      <c r="D9001" s="2"/>
      <c r="E9001" s="26"/>
    </row>
    <row r="9002" spans="1:5" x14ac:dyDescent="0.15">
      <c r="A9002" s="2"/>
      <c r="B9002" s="31"/>
      <c r="C9002" s="2"/>
      <c r="D9002" s="2"/>
      <c r="E9002" s="26"/>
    </row>
    <row r="9003" spans="1:5" x14ac:dyDescent="0.15">
      <c r="A9003" s="2"/>
      <c r="B9003" s="31"/>
      <c r="C9003" s="2"/>
      <c r="D9003" s="2"/>
      <c r="E9003" s="26"/>
    </row>
    <row r="9004" spans="1:5" x14ac:dyDescent="0.15">
      <c r="A9004" s="2"/>
      <c r="B9004" s="31"/>
      <c r="C9004" s="2"/>
      <c r="D9004" s="2"/>
      <c r="E9004" s="26"/>
    </row>
    <row r="9005" spans="1:5" x14ac:dyDescent="0.15">
      <c r="A9005" s="2"/>
      <c r="B9005" s="31"/>
      <c r="C9005" s="2"/>
      <c r="D9005" s="2"/>
      <c r="E9005" s="26"/>
    </row>
    <row r="9006" spans="1:5" x14ac:dyDescent="0.15">
      <c r="A9006" s="2"/>
      <c r="B9006" s="31"/>
      <c r="C9006" s="2"/>
      <c r="D9006" s="2"/>
      <c r="E9006" s="26"/>
    </row>
    <row r="9007" spans="1:5" x14ac:dyDescent="0.15">
      <c r="A9007" s="2"/>
      <c r="B9007" s="31"/>
      <c r="C9007" s="2"/>
      <c r="D9007" s="2"/>
      <c r="E9007" s="26"/>
    </row>
    <row r="9008" spans="1:5" x14ac:dyDescent="0.15">
      <c r="A9008" s="2"/>
      <c r="B9008" s="31"/>
      <c r="C9008" s="2"/>
      <c r="D9008" s="2"/>
      <c r="E9008" s="26"/>
    </row>
    <row r="9009" spans="1:5" x14ac:dyDescent="0.15">
      <c r="A9009" s="2"/>
      <c r="B9009" s="31"/>
      <c r="C9009" s="2"/>
      <c r="D9009" s="2"/>
      <c r="E9009" s="26"/>
    </row>
    <row r="9010" spans="1:5" x14ac:dyDescent="0.15">
      <c r="A9010" s="2"/>
      <c r="B9010" s="31"/>
      <c r="C9010" s="2"/>
      <c r="D9010" s="2"/>
      <c r="E9010" s="26"/>
    </row>
    <row r="9011" spans="1:5" x14ac:dyDescent="0.15">
      <c r="A9011" s="2"/>
      <c r="B9011" s="31"/>
      <c r="C9011" s="2"/>
      <c r="D9011" s="2"/>
      <c r="E9011" s="26"/>
    </row>
    <row r="9012" spans="1:5" x14ac:dyDescent="0.15">
      <c r="A9012" s="2"/>
      <c r="B9012" s="31"/>
      <c r="C9012" s="2"/>
      <c r="D9012" s="2"/>
      <c r="E9012" s="26"/>
    </row>
    <row r="9013" spans="1:5" x14ac:dyDescent="0.15">
      <c r="A9013" s="2"/>
      <c r="B9013" s="31"/>
      <c r="C9013" s="2"/>
      <c r="D9013" s="2"/>
      <c r="E9013" s="26"/>
    </row>
    <row r="9014" spans="1:5" x14ac:dyDescent="0.15">
      <c r="A9014" s="2"/>
      <c r="B9014" s="31"/>
      <c r="C9014" s="2"/>
      <c r="D9014" s="2"/>
      <c r="E9014" s="26"/>
    </row>
    <row r="9015" spans="1:5" x14ac:dyDescent="0.15">
      <c r="A9015" s="2"/>
      <c r="B9015" s="31"/>
      <c r="C9015" s="2"/>
      <c r="D9015" s="2"/>
      <c r="E9015" s="26"/>
    </row>
    <row r="9016" spans="1:5" x14ac:dyDescent="0.15">
      <c r="A9016" s="2"/>
      <c r="B9016" s="31"/>
      <c r="C9016" s="2"/>
      <c r="D9016" s="2"/>
      <c r="E9016" s="26"/>
    </row>
    <row r="9017" spans="1:5" x14ac:dyDescent="0.15">
      <c r="A9017" s="2"/>
      <c r="B9017" s="31"/>
      <c r="C9017" s="2"/>
      <c r="D9017" s="2"/>
      <c r="E9017" s="26"/>
    </row>
    <row r="9018" spans="1:5" x14ac:dyDescent="0.15">
      <c r="A9018" s="2"/>
      <c r="B9018" s="31"/>
      <c r="C9018" s="2"/>
      <c r="D9018" s="2"/>
      <c r="E9018" s="26"/>
    </row>
    <row r="9019" spans="1:5" x14ac:dyDescent="0.15">
      <c r="A9019" s="2"/>
      <c r="B9019" s="31"/>
      <c r="C9019" s="2"/>
      <c r="D9019" s="2"/>
      <c r="E9019" s="26"/>
    </row>
    <row r="9020" spans="1:5" x14ac:dyDescent="0.15">
      <c r="A9020" s="2"/>
      <c r="B9020" s="31"/>
      <c r="C9020" s="2"/>
      <c r="D9020" s="2"/>
      <c r="E9020" s="26"/>
    </row>
    <row r="9021" spans="1:5" x14ac:dyDescent="0.15">
      <c r="A9021" s="2"/>
      <c r="B9021" s="31"/>
      <c r="C9021" s="2"/>
      <c r="D9021" s="2"/>
      <c r="E9021" s="26"/>
    </row>
    <row r="9022" spans="1:5" x14ac:dyDescent="0.15">
      <c r="A9022" s="2"/>
      <c r="B9022" s="31"/>
      <c r="C9022" s="2"/>
      <c r="D9022" s="2"/>
      <c r="E9022" s="26"/>
    </row>
    <row r="9023" spans="1:5" x14ac:dyDescent="0.15">
      <c r="A9023" s="2"/>
      <c r="B9023" s="31"/>
      <c r="C9023" s="2"/>
      <c r="D9023" s="2"/>
      <c r="E9023" s="26"/>
    </row>
    <row r="9024" spans="1:5" x14ac:dyDescent="0.15">
      <c r="A9024" s="2"/>
      <c r="B9024" s="31"/>
      <c r="C9024" s="2"/>
      <c r="D9024" s="2"/>
      <c r="E9024" s="26"/>
    </row>
    <row r="9025" spans="1:5" x14ac:dyDescent="0.15">
      <c r="A9025" s="2"/>
      <c r="B9025" s="31"/>
      <c r="C9025" s="2"/>
      <c r="D9025" s="2"/>
      <c r="E9025" s="26"/>
    </row>
    <row r="9026" spans="1:5" x14ac:dyDescent="0.15">
      <c r="A9026" s="2"/>
      <c r="B9026" s="31"/>
      <c r="C9026" s="2"/>
      <c r="D9026" s="2"/>
      <c r="E9026" s="26"/>
    </row>
    <row r="9027" spans="1:5" x14ac:dyDescent="0.15">
      <c r="A9027" s="2"/>
      <c r="B9027" s="31"/>
      <c r="C9027" s="2"/>
      <c r="D9027" s="2"/>
      <c r="E9027" s="26"/>
    </row>
    <row r="9028" spans="1:5" x14ac:dyDescent="0.15">
      <c r="A9028" s="2"/>
      <c r="B9028" s="31"/>
      <c r="C9028" s="2"/>
      <c r="D9028" s="2"/>
      <c r="E9028" s="26"/>
    </row>
    <row r="9029" spans="1:5" x14ac:dyDescent="0.15">
      <c r="A9029" s="2"/>
      <c r="B9029" s="31"/>
      <c r="C9029" s="2"/>
      <c r="D9029" s="2"/>
      <c r="E9029" s="26"/>
    </row>
    <row r="9030" spans="1:5" x14ac:dyDescent="0.15">
      <c r="A9030" s="2"/>
      <c r="B9030" s="31"/>
      <c r="C9030" s="2"/>
      <c r="D9030" s="2"/>
      <c r="E9030" s="26"/>
    </row>
    <row r="9031" spans="1:5" x14ac:dyDescent="0.15">
      <c r="A9031" s="2"/>
      <c r="B9031" s="31"/>
      <c r="C9031" s="2"/>
      <c r="D9031" s="2"/>
      <c r="E9031" s="26"/>
    </row>
    <row r="9032" spans="1:5" x14ac:dyDescent="0.15">
      <c r="A9032" s="2"/>
      <c r="B9032" s="31"/>
      <c r="C9032" s="2"/>
      <c r="D9032" s="2"/>
      <c r="E9032" s="26"/>
    </row>
    <row r="9033" spans="1:5" x14ac:dyDescent="0.15">
      <c r="A9033" s="2"/>
      <c r="B9033" s="31"/>
      <c r="C9033" s="2"/>
      <c r="D9033" s="2"/>
      <c r="E9033" s="26"/>
    </row>
    <row r="9034" spans="1:5" x14ac:dyDescent="0.15">
      <c r="A9034" s="2"/>
      <c r="B9034" s="31"/>
      <c r="C9034" s="2"/>
      <c r="D9034" s="2"/>
      <c r="E9034" s="26"/>
    </row>
    <row r="9035" spans="1:5" x14ac:dyDescent="0.15">
      <c r="A9035" s="2"/>
      <c r="B9035" s="31"/>
      <c r="C9035" s="2"/>
      <c r="D9035" s="2"/>
      <c r="E9035" s="26"/>
    </row>
    <row r="9036" spans="1:5" x14ac:dyDescent="0.15">
      <c r="A9036" s="2"/>
      <c r="B9036" s="31"/>
      <c r="C9036" s="2"/>
      <c r="D9036" s="2"/>
      <c r="E9036" s="26"/>
    </row>
    <row r="9037" spans="1:5" x14ac:dyDescent="0.15">
      <c r="A9037" s="2"/>
      <c r="B9037" s="31"/>
      <c r="C9037" s="2"/>
      <c r="D9037" s="2"/>
      <c r="E9037" s="26"/>
    </row>
    <row r="9038" spans="1:5" x14ac:dyDescent="0.15">
      <c r="A9038" s="2"/>
      <c r="B9038" s="31"/>
      <c r="C9038" s="2"/>
      <c r="D9038" s="2"/>
      <c r="E9038" s="26"/>
    </row>
    <row r="9039" spans="1:5" x14ac:dyDescent="0.15">
      <c r="A9039" s="2"/>
      <c r="B9039" s="31"/>
      <c r="C9039" s="2"/>
      <c r="D9039" s="2"/>
      <c r="E9039" s="26"/>
    </row>
    <row r="9040" spans="1:5" x14ac:dyDescent="0.15">
      <c r="A9040" s="2"/>
      <c r="B9040" s="31"/>
      <c r="C9040" s="2"/>
      <c r="D9040" s="2"/>
      <c r="E9040" s="26"/>
    </row>
    <row r="9041" spans="1:5" x14ac:dyDescent="0.15">
      <c r="A9041" s="2"/>
      <c r="B9041" s="31"/>
      <c r="C9041" s="2"/>
      <c r="D9041" s="2"/>
      <c r="E9041" s="26"/>
    </row>
    <row r="9042" spans="1:5" x14ac:dyDescent="0.15">
      <c r="A9042" s="2"/>
      <c r="B9042" s="31"/>
      <c r="C9042" s="2"/>
      <c r="D9042" s="2"/>
      <c r="E9042" s="26"/>
    </row>
    <row r="9043" spans="1:5" x14ac:dyDescent="0.15">
      <c r="A9043" s="2"/>
      <c r="B9043" s="31"/>
      <c r="C9043" s="2"/>
      <c r="D9043" s="2"/>
      <c r="E9043" s="26"/>
    </row>
    <row r="9044" spans="1:5" x14ac:dyDescent="0.15">
      <c r="A9044" s="2"/>
      <c r="B9044" s="31"/>
      <c r="C9044" s="2"/>
      <c r="D9044" s="2"/>
      <c r="E9044" s="26"/>
    </row>
    <row r="9045" spans="1:5" x14ac:dyDescent="0.15">
      <c r="A9045" s="2"/>
      <c r="B9045" s="31"/>
      <c r="C9045" s="2"/>
      <c r="D9045" s="2"/>
      <c r="E9045" s="26"/>
    </row>
    <row r="9046" spans="1:5" x14ac:dyDescent="0.15">
      <c r="A9046" s="2"/>
      <c r="B9046" s="31"/>
      <c r="C9046" s="2"/>
      <c r="D9046" s="2"/>
      <c r="E9046" s="26"/>
    </row>
    <row r="9047" spans="1:5" x14ac:dyDescent="0.15">
      <c r="A9047" s="2"/>
      <c r="B9047" s="31"/>
      <c r="C9047" s="2"/>
      <c r="D9047" s="2"/>
      <c r="E9047" s="26"/>
    </row>
    <row r="9048" spans="1:5" x14ac:dyDescent="0.15">
      <c r="A9048" s="2"/>
      <c r="B9048" s="31"/>
      <c r="C9048" s="2"/>
      <c r="D9048" s="2"/>
      <c r="E9048" s="26"/>
    </row>
    <row r="9049" spans="1:5" x14ac:dyDescent="0.15">
      <c r="A9049" s="2"/>
      <c r="B9049" s="31"/>
      <c r="C9049" s="2"/>
      <c r="D9049" s="2"/>
      <c r="E9049" s="26"/>
    </row>
    <row r="9050" spans="1:5" x14ac:dyDescent="0.15">
      <c r="A9050" s="2"/>
      <c r="B9050" s="31"/>
      <c r="C9050" s="2"/>
      <c r="D9050" s="2"/>
      <c r="E9050" s="26"/>
    </row>
    <row r="9051" spans="1:5" x14ac:dyDescent="0.15">
      <c r="A9051" s="2"/>
      <c r="B9051" s="31"/>
      <c r="C9051" s="2"/>
      <c r="D9051" s="2"/>
      <c r="E9051" s="26"/>
    </row>
    <row r="9052" spans="1:5" x14ac:dyDescent="0.15">
      <c r="A9052" s="2"/>
      <c r="B9052" s="31"/>
      <c r="C9052" s="2"/>
      <c r="D9052" s="2"/>
      <c r="E9052" s="26"/>
    </row>
    <row r="9053" spans="1:5" x14ac:dyDescent="0.15">
      <c r="A9053" s="2"/>
      <c r="B9053" s="31"/>
      <c r="C9053" s="2"/>
      <c r="D9053" s="2"/>
      <c r="E9053" s="26"/>
    </row>
    <row r="9054" spans="1:5" x14ac:dyDescent="0.15">
      <c r="A9054" s="2"/>
      <c r="B9054" s="31"/>
      <c r="C9054" s="2"/>
      <c r="D9054" s="2"/>
      <c r="E9054" s="26"/>
    </row>
    <row r="9055" spans="1:5" x14ac:dyDescent="0.15">
      <c r="A9055" s="2"/>
      <c r="B9055" s="31"/>
      <c r="C9055" s="2"/>
      <c r="D9055" s="2"/>
      <c r="E9055" s="26"/>
    </row>
    <row r="9056" spans="1:5" x14ac:dyDescent="0.15">
      <c r="A9056" s="2"/>
      <c r="B9056" s="31"/>
      <c r="C9056" s="2"/>
      <c r="D9056" s="2"/>
      <c r="E9056" s="26"/>
    </row>
    <row r="9057" spans="1:5" x14ac:dyDescent="0.15">
      <c r="A9057" s="2"/>
      <c r="B9057" s="31"/>
      <c r="C9057" s="2"/>
      <c r="D9057" s="2"/>
      <c r="E9057" s="26"/>
    </row>
    <row r="9058" spans="1:5" x14ac:dyDescent="0.15">
      <c r="A9058" s="2"/>
      <c r="B9058" s="31"/>
      <c r="C9058" s="2"/>
      <c r="D9058" s="2"/>
      <c r="E9058" s="26"/>
    </row>
    <row r="9059" spans="1:5" x14ac:dyDescent="0.15">
      <c r="A9059" s="2"/>
      <c r="B9059" s="31"/>
      <c r="C9059" s="2"/>
      <c r="D9059" s="2"/>
      <c r="E9059" s="26"/>
    </row>
    <row r="9060" spans="1:5" x14ac:dyDescent="0.15">
      <c r="A9060" s="2"/>
      <c r="B9060" s="31"/>
      <c r="C9060" s="2"/>
      <c r="D9060" s="2"/>
      <c r="E9060" s="26"/>
    </row>
    <row r="9061" spans="1:5" x14ac:dyDescent="0.15">
      <c r="A9061" s="2"/>
      <c r="B9061" s="31"/>
      <c r="C9061" s="2"/>
      <c r="D9061" s="2"/>
      <c r="E9061" s="26"/>
    </row>
    <row r="9062" spans="1:5" x14ac:dyDescent="0.15">
      <c r="A9062" s="2"/>
      <c r="B9062" s="31"/>
      <c r="C9062" s="2"/>
      <c r="D9062" s="2"/>
      <c r="E9062" s="26"/>
    </row>
    <row r="9063" spans="1:5" x14ac:dyDescent="0.15">
      <c r="A9063" s="2"/>
      <c r="B9063" s="31"/>
      <c r="C9063" s="2"/>
      <c r="D9063" s="2"/>
      <c r="E9063" s="26"/>
    </row>
    <row r="9064" spans="1:5" x14ac:dyDescent="0.15">
      <c r="A9064" s="2"/>
      <c r="B9064" s="31"/>
      <c r="C9064" s="2"/>
      <c r="D9064" s="2"/>
      <c r="E9064" s="26"/>
    </row>
    <row r="9065" spans="1:5" x14ac:dyDescent="0.15">
      <c r="A9065" s="2"/>
      <c r="B9065" s="31"/>
      <c r="C9065" s="2"/>
      <c r="D9065" s="2"/>
      <c r="E9065" s="26"/>
    </row>
    <row r="9066" spans="1:5" x14ac:dyDescent="0.15">
      <c r="A9066" s="2"/>
      <c r="B9066" s="31"/>
      <c r="C9066" s="2"/>
      <c r="D9066" s="2"/>
      <c r="E9066" s="26"/>
    </row>
    <row r="9067" spans="1:5" x14ac:dyDescent="0.15">
      <c r="A9067" s="2"/>
      <c r="B9067" s="31"/>
      <c r="C9067" s="2"/>
      <c r="D9067" s="2"/>
      <c r="E9067" s="26"/>
    </row>
    <row r="9068" spans="1:5" x14ac:dyDescent="0.15">
      <c r="A9068" s="2"/>
      <c r="B9068" s="31"/>
      <c r="C9068" s="2"/>
      <c r="D9068" s="2"/>
      <c r="E9068" s="26"/>
    </row>
    <row r="9069" spans="1:5" x14ac:dyDescent="0.15">
      <c r="A9069" s="2"/>
      <c r="B9069" s="31"/>
      <c r="C9069" s="2"/>
      <c r="D9069" s="2"/>
      <c r="E9069" s="26"/>
    </row>
    <row r="9070" spans="1:5" x14ac:dyDescent="0.15">
      <c r="A9070" s="2"/>
      <c r="B9070" s="31"/>
      <c r="C9070" s="2"/>
      <c r="D9070" s="2"/>
      <c r="E9070" s="26"/>
    </row>
    <row r="9071" spans="1:5" x14ac:dyDescent="0.15">
      <c r="A9071" s="2"/>
      <c r="B9071" s="31"/>
      <c r="C9071" s="2"/>
      <c r="D9071" s="2"/>
      <c r="E9071" s="26"/>
    </row>
    <row r="9072" spans="1:5" x14ac:dyDescent="0.15">
      <c r="A9072" s="2"/>
      <c r="B9072" s="31"/>
      <c r="C9072" s="2"/>
      <c r="D9072" s="2"/>
      <c r="E9072" s="26"/>
    </row>
    <row r="9073" spans="1:5" x14ac:dyDescent="0.15">
      <c r="A9073" s="2"/>
      <c r="B9073" s="31"/>
      <c r="C9073" s="2"/>
      <c r="D9073" s="2"/>
      <c r="E9073" s="26"/>
    </row>
    <row r="9074" spans="1:5" x14ac:dyDescent="0.15">
      <c r="A9074" s="2"/>
      <c r="B9074" s="31"/>
      <c r="C9074" s="2"/>
      <c r="D9074" s="2"/>
      <c r="E9074" s="26"/>
    </row>
    <row r="9075" spans="1:5" x14ac:dyDescent="0.15">
      <c r="A9075" s="2"/>
      <c r="B9075" s="31"/>
      <c r="C9075" s="2"/>
      <c r="D9075" s="2"/>
      <c r="E9075" s="26"/>
    </row>
    <row r="9076" spans="1:5" x14ac:dyDescent="0.15">
      <c r="A9076" s="2"/>
      <c r="B9076" s="31"/>
      <c r="C9076" s="2"/>
      <c r="D9076" s="2"/>
      <c r="E9076" s="26"/>
    </row>
    <row r="9077" spans="1:5" x14ac:dyDescent="0.15">
      <c r="A9077" s="2"/>
      <c r="B9077" s="31"/>
      <c r="C9077" s="2"/>
      <c r="D9077" s="2"/>
      <c r="E9077" s="26"/>
    </row>
    <row r="9078" spans="1:5" x14ac:dyDescent="0.15">
      <c r="A9078" s="2"/>
      <c r="B9078" s="31"/>
      <c r="C9078" s="2"/>
      <c r="D9078" s="2"/>
      <c r="E9078" s="26"/>
    </row>
    <row r="9079" spans="1:5" x14ac:dyDescent="0.15">
      <c r="A9079" s="2"/>
      <c r="B9079" s="31"/>
      <c r="C9079" s="2"/>
      <c r="D9079" s="2"/>
      <c r="E9079" s="26"/>
    </row>
    <row r="9080" spans="1:5" x14ac:dyDescent="0.15">
      <c r="A9080" s="2"/>
      <c r="B9080" s="31"/>
      <c r="C9080" s="2"/>
      <c r="D9080" s="2"/>
      <c r="E9080" s="26"/>
    </row>
    <row r="9081" spans="1:5" x14ac:dyDescent="0.15">
      <c r="A9081" s="2"/>
      <c r="B9081" s="31"/>
      <c r="C9081" s="2"/>
      <c r="D9081" s="2"/>
      <c r="E9081" s="26"/>
    </row>
    <row r="9082" spans="1:5" x14ac:dyDescent="0.15">
      <c r="A9082" s="2"/>
      <c r="B9082" s="31"/>
      <c r="C9082" s="2"/>
      <c r="D9082" s="2"/>
      <c r="E9082" s="26"/>
    </row>
    <row r="9083" spans="1:5" x14ac:dyDescent="0.15">
      <c r="A9083" s="2"/>
      <c r="B9083" s="31"/>
      <c r="C9083" s="2"/>
      <c r="D9083" s="2"/>
      <c r="E9083" s="26"/>
    </row>
    <row r="9084" spans="1:5" x14ac:dyDescent="0.15">
      <c r="A9084" s="2"/>
      <c r="B9084" s="31"/>
      <c r="C9084" s="2"/>
      <c r="D9084" s="2"/>
      <c r="E9084" s="26"/>
    </row>
    <row r="9085" spans="1:5" x14ac:dyDescent="0.15">
      <c r="A9085" s="2"/>
      <c r="B9085" s="31"/>
      <c r="C9085" s="2"/>
      <c r="D9085" s="2"/>
      <c r="E9085" s="26"/>
    </row>
    <row r="9086" spans="1:5" x14ac:dyDescent="0.15">
      <c r="A9086" s="2"/>
      <c r="B9086" s="31"/>
      <c r="C9086" s="2"/>
      <c r="D9086" s="2"/>
      <c r="E9086" s="26"/>
    </row>
    <row r="9087" spans="1:5" x14ac:dyDescent="0.15">
      <c r="A9087" s="2"/>
      <c r="B9087" s="31"/>
      <c r="C9087" s="2"/>
      <c r="D9087" s="2"/>
      <c r="E9087" s="26"/>
    </row>
    <row r="9088" spans="1:5" x14ac:dyDescent="0.15">
      <c r="A9088" s="2"/>
      <c r="B9088" s="31"/>
      <c r="C9088" s="2"/>
      <c r="D9088" s="2"/>
      <c r="E9088" s="26"/>
    </row>
    <row r="9089" spans="1:5" x14ac:dyDescent="0.15">
      <c r="A9089" s="2"/>
      <c r="B9089" s="31"/>
      <c r="C9089" s="2"/>
      <c r="D9089" s="2"/>
      <c r="E9089" s="26"/>
    </row>
    <row r="9090" spans="1:5" x14ac:dyDescent="0.15">
      <c r="A9090" s="2"/>
      <c r="B9090" s="31"/>
      <c r="C9090" s="2"/>
      <c r="D9090" s="2"/>
      <c r="E9090" s="26"/>
    </row>
    <row r="9091" spans="1:5" x14ac:dyDescent="0.15">
      <c r="A9091" s="2"/>
      <c r="B9091" s="31"/>
      <c r="C9091" s="2"/>
      <c r="D9091" s="2"/>
      <c r="E9091" s="26"/>
    </row>
    <row r="9092" spans="1:5" x14ac:dyDescent="0.15">
      <c r="A9092" s="2"/>
      <c r="B9092" s="31"/>
      <c r="C9092" s="2"/>
      <c r="D9092" s="2"/>
      <c r="E9092" s="26"/>
    </row>
    <row r="9093" spans="1:5" x14ac:dyDescent="0.15">
      <c r="A9093" s="2"/>
      <c r="B9093" s="31"/>
      <c r="C9093" s="2"/>
      <c r="D9093" s="2"/>
      <c r="E9093" s="26"/>
    </row>
    <row r="9094" spans="1:5" x14ac:dyDescent="0.15">
      <c r="A9094" s="2"/>
      <c r="B9094" s="31"/>
      <c r="C9094" s="2"/>
      <c r="D9094" s="2"/>
      <c r="E9094" s="26"/>
    </row>
    <row r="9095" spans="1:5" x14ac:dyDescent="0.15">
      <c r="A9095" s="2"/>
      <c r="B9095" s="31"/>
      <c r="C9095" s="2"/>
      <c r="D9095" s="2"/>
      <c r="E9095" s="26"/>
    </row>
    <row r="9096" spans="1:5" x14ac:dyDescent="0.15">
      <c r="A9096" s="2"/>
      <c r="B9096" s="31"/>
      <c r="C9096" s="2"/>
      <c r="D9096" s="2"/>
      <c r="E9096" s="26"/>
    </row>
    <row r="9097" spans="1:5" x14ac:dyDescent="0.15">
      <c r="A9097" s="2"/>
      <c r="B9097" s="31"/>
      <c r="C9097" s="2"/>
      <c r="D9097" s="2"/>
      <c r="E9097" s="26"/>
    </row>
    <row r="9098" spans="1:5" x14ac:dyDescent="0.15">
      <c r="A9098" s="2"/>
      <c r="B9098" s="31"/>
      <c r="C9098" s="2"/>
      <c r="D9098" s="2"/>
      <c r="E9098" s="26"/>
    </row>
    <row r="9099" spans="1:5" x14ac:dyDescent="0.15">
      <c r="A9099" s="2"/>
      <c r="B9099" s="31"/>
      <c r="C9099" s="2"/>
      <c r="D9099" s="2"/>
      <c r="E9099" s="26"/>
    </row>
    <row r="9100" spans="1:5" x14ac:dyDescent="0.15">
      <c r="A9100" s="2"/>
      <c r="B9100" s="31"/>
      <c r="C9100" s="2"/>
      <c r="D9100" s="2"/>
      <c r="E9100" s="26"/>
    </row>
    <row r="9101" spans="1:5" x14ac:dyDescent="0.15">
      <c r="A9101" s="2"/>
      <c r="B9101" s="31"/>
      <c r="C9101" s="2"/>
      <c r="D9101" s="2"/>
      <c r="E9101" s="26"/>
    </row>
    <row r="9102" spans="1:5" x14ac:dyDescent="0.15">
      <c r="A9102" s="2"/>
      <c r="B9102" s="31"/>
      <c r="C9102" s="2"/>
      <c r="D9102" s="2"/>
      <c r="E9102" s="26"/>
    </row>
    <row r="9103" spans="1:5" x14ac:dyDescent="0.15">
      <c r="A9103" s="2"/>
      <c r="B9103" s="31"/>
      <c r="C9103" s="2"/>
      <c r="D9103" s="2"/>
      <c r="E9103" s="26"/>
    </row>
    <row r="9104" spans="1:5" x14ac:dyDescent="0.15">
      <c r="A9104" s="2"/>
      <c r="B9104" s="31"/>
      <c r="C9104" s="2"/>
      <c r="D9104" s="2"/>
      <c r="E9104" s="26"/>
    </row>
    <row r="9105" spans="1:5" x14ac:dyDescent="0.15">
      <c r="A9105" s="2"/>
      <c r="B9105" s="31"/>
      <c r="C9105" s="2"/>
      <c r="D9105" s="2"/>
      <c r="E9105" s="26"/>
    </row>
    <row r="9106" spans="1:5" x14ac:dyDescent="0.15">
      <c r="A9106" s="2"/>
      <c r="B9106" s="31"/>
      <c r="C9106" s="2"/>
      <c r="D9106" s="2"/>
      <c r="E9106" s="26"/>
    </row>
    <row r="9107" spans="1:5" x14ac:dyDescent="0.15">
      <c r="A9107" s="2"/>
      <c r="B9107" s="31"/>
      <c r="C9107" s="2"/>
      <c r="D9107" s="2"/>
      <c r="E9107" s="26"/>
    </row>
    <row r="9108" spans="1:5" x14ac:dyDescent="0.15">
      <c r="A9108" s="2"/>
      <c r="B9108" s="31"/>
      <c r="C9108" s="2"/>
      <c r="D9108" s="2"/>
      <c r="E9108" s="26"/>
    </row>
    <row r="9109" spans="1:5" x14ac:dyDescent="0.15">
      <c r="A9109" s="2"/>
      <c r="B9109" s="31"/>
      <c r="C9109" s="2"/>
      <c r="D9109" s="2"/>
      <c r="E9109" s="26"/>
    </row>
    <row r="9110" spans="1:5" x14ac:dyDescent="0.15">
      <c r="A9110" s="2"/>
      <c r="B9110" s="31"/>
      <c r="C9110" s="2"/>
      <c r="D9110" s="2"/>
      <c r="E9110" s="26"/>
    </row>
    <row r="9111" spans="1:5" x14ac:dyDescent="0.15">
      <c r="A9111" s="2"/>
      <c r="B9111" s="31"/>
      <c r="C9111" s="2"/>
      <c r="D9111" s="2"/>
      <c r="E9111" s="26"/>
    </row>
    <row r="9112" spans="1:5" x14ac:dyDescent="0.15">
      <c r="A9112" s="2"/>
      <c r="B9112" s="31"/>
      <c r="C9112" s="2"/>
      <c r="D9112" s="2"/>
      <c r="E9112" s="26"/>
    </row>
    <row r="9113" spans="1:5" x14ac:dyDescent="0.15">
      <c r="A9113" s="2"/>
      <c r="B9113" s="31"/>
      <c r="C9113" s="2"/>
      <c r="D9113" s="2"/>
      <c r="E9113" s="26"/>
    </row>
    <row r="9114" spans="1:5" x14ac:dyDescent="0.15">
      <c r="A9114" s="2"/>
      <c r="B9114" s="31"/>
      <c r="C9114" s="2"/>
      <c r="D9114" s="2"/>
      <c r="E9114" s="26"/>
    </row>
    <row r="9115" spans="1:5" x14ac:dyDescent="0.15">
      <c r="A9115" s="2"/>
      <c r="B9115" s="31"/>
      <c r="C9115" s="2"/>
      <c r="D9115" s="2"/>
      <c r="E9115" s="26"/>
    </row>
    <row r="9116" spans="1:5" x14ac:dyDescent="0.15">
      <c r="A9116" s="2"/>
      <c r="B9116" s="31"/>
      <c r="C9116" s="2"/>
      <c r="D9116" s="2"/>
      <c r="E9116" s="26"/>
    </row>
    <row r="9117" spans="1:5" x14ac:dyDescent="0.15">
      <c r="A9117" s="2"/>
      <c r="B9117" s="31"/>
      <c r="C9117" s="2"/>
      <c r="D9117" s="2"/>
      <c r="E9117" s="26"/>
    </row>
    <row r="9118" spans="1:5" x14ac:dyDescent="0.15">
      <c r="A9118" s="2"/>
      <c r="B9118" s="31"/>
      <c r="C9118" s="2"/>
      <c r="D9118" s="2"/>
      <c r="E9118" s="26"/>
    </row>
    <row r="9119" spans="1:5" x14ac:dyDescent="0.15">
      <c r="A9119" s="2"/>
      <c r="B9119" s="31"/>
      <c r="C9119" s="2"/>
      <c r="D9119" s="2"/>
      <c r="E9119" s="26"/>
    </row>
    <row r="9120" spans="1:5" x14ac:dyDescent="0.15">
      <c r="A9120" s="2"/>
      <c r="B9120" s="31"/>
      <c r="C9120" s="2"/>
      <c r="D9120" s="2"/>
      <c r="E9120" s="26"/>
    </row>
    <row r="9121" spans="1:5" x14ac:dyDescent="0.15">
      <c r="A9121" s="2"/>
      <c r="B9121" s="31"/>
      <c r="C9121" s="2"/>
      <c r="D9121" s="2"/>
      <c r="E9121" s="26"/>
    </row>
    <row r="9122" spans="1:5" x14ac:dyDescent="0.15">
      <c r="A9122" s="2"/>
      <c r="B9122" s="31"/>
      <c r="C9122" s="2"/>
      <c r="D9122" s="2"/>
      <c r="E9122" s="26"/>
    </row>
    <row r="9123" spans="1:5" x14ac:dyDescent="0.15">
      <c r="A9123" s="2"/>
      <c r="B9123" s="31"/>
      <c r="C9123" s="2"/>
      <c r="D9123" s="2"/>
      <c r="E9123" s="26"/>
    </row>
    <row r="9124" spans="1:5" x14ac:dyDescent="0.15">
      <c r="A9124" s="2"/>
      <c r="B9124" s="31"/>
      <c r="C9124" s="2"/>
      <c r="D9124" s="2"/>
      <c r="E9124" s="26"/>
    </row>
    <row r="9125" spans="1:5" x14ac:dyDescent="0.15">
      <c r="A9125" s="2"/>
      <c r="B9125" s="31"/>
      <c r="C9125" s="2"/>
      <c r="D9125" s="2"/>
      <c r="E9125" s="26"/>
    </row>
    <row r="9126" spans="1:5" x14ac:dyDescent="0.15">
      <c r="A9126" s="2"/>
      <c r="B9126" s="31"/>
      <c r="C9126" s="2"/>
      <c r="D9126" s="2"/>
      <c r="E9126" s="26"/>
    </row>
    <row r="9127" spans="1:5" x14ac:dyDescent="0.15">
      <c r="A9127" s="2"/>
      <c r="B9127" s="31"/>
      <c r="C9127" s="2"/>
      <c r="D9127" s="2"/>
      <c r="E9127" s="26"/>
    </row>
    <row r="9128" spans="1:5" x14ac:dyDescent="0.15">
      <c r="A9128" s="2"/>
      <c r="B9128" s="31"/>
      <c r="C9128" s="2"/>
      <c r="D9128" s="2"/>
      <c r="E9128" s="26"/>
    </row>
    <row r="9129" spans="1:5" x14ac:dyDescent="0.15">
      <c r="A9129" s="2"/>
      <c r="B9129" s="31"/>
      <c r="C9129" s="2"/>
      <c r="D9129" s="2"/>
      <c r="E9129" s="26"/>
    </row>
    <row r="9130" spans="1:5" x14ac:dyDescent="0.15">
      <c r="A9130" s="2"/>
      <c r="B9130" s="31"/>
      <c r="C9130" s="2"/>
      <c r="D9130" s="2"/>
      <c r="E9130" s="26"/>
    </row>
    <row r="9131" spans="1:5" x14ac:dyDescent="0.15">
      <c r="A9131" s="2"/>
      <c r="B9131" s="31"/>
      <c r="C9131" s="2"/>
      <c r="D9131" s="2"/>
      <c r="E9131" s="26"/>
    </row>
    <row r="9132" spans="1:5" x14ac:dyDescent="0.15">
      <c r="A9132" s="2"/>
      <c r="B9132" s="31"/>
      <c r="C9132" s="2"/>
      <c r="D9132" s="2"/>
      <c r="E9132" s="26"/>
    </row>
    <row r="9133" spans="1:5" x14ac:dyDescent="0.15">
      <c r="A9133" s="2"/>
      <c r="B9133" s="31"/>
      <c r="C9133" s="2"/>
      <c r="D9133" s="2"/>
      <c r="E9133" s="26"/>
    </row>
    <row r="9134" spans="1:5" x14ac:dyDescent="0.15">
      <c r="A9134" s="2"/>
      <c r="B9134" s="31"/>
      <c r="C9134" s="2"/>
      <c r="D9134" s="2"/>
      <c r="E9134" s="26"/>
    </row>
    <row r="9135" spans="1:5" x14ac:dyDescent="0.15">
      <c r="A9135" s="2"/>
      <c r="B9135" s="31"/>
      <c r="C9135" s="2"/>
      <c r="D9135" s="2"/>
      <c r="E9135" s="26"/>
    </row>
    <row r="9136" spans="1:5" x14ac:dyDescent="0.15">
      <c r="A9136" s="2"/>
      <c r="B9136" s="31"/>
      <c r="C9136" s="2"/>
      <c r="D9136" s="2"/>
      <c r="E9136" s="26"/>
    </row>
    <row r="9137" spans="1:5" x14ac:dyDescent="0.15">
      <c r="A9137" s="2"/>
      <c r="B9137" s="31"/>
      <c r="C9137" s="2"/>
      <c r="D9137" s="2"/>
      <c r="E9137" s="26"/>
    </row>
    <row r="9138" spans="1:5" x14ac:dyDescent="0.15">
      <c r="A9138" s="2"/>
      <c r="B9138" s="31"/>
      <c r="C9138" s="2"/>
      <c r="D9138" s="2"/>
      <c r="E9138" s="26"/>
    </row>
    <row r="9139" spans="1:5" x14ac:dyDescent="0.15">
      <c r="A9139" s="2"/>
      <c r="B9139" s="31"/>
      <c r="C9139" s="2"/>
      <c r="D9139" s="2"/>
      <c r="E9139" s="26"/>
    </row>
    <row r="9140" spans="1:5" x14ac:dyDescent="0.15">
      <c r="A9140" s="2"/>
      <c r="B9140" s="31"/>
      <c r="C9140" s="2"/>
      <c r="D9140" s="2"/>
      <c r="E9140" s="26"/>
    </row>
    <row r="9141" spans="1:5" x14ac:dyDescent="0.15">
      <c r="A9141" s="2"/>
      <c r="B9141" s="31"/>
      <c r="C9141" s="2"/>
      <c r="D9141" s="2"/>
      <c r="E9141" s="26"/>
    </row>
    <row r="9142" spans="1:5" x14ac:dyDescent="0.15">
      <c r="A9142" s="2"/>
      <c r="B9142" s="31"/>
      <c r="C9142" s="2"/>
      <c r="D9142" s="2"/>
      <c r="E9142" s="26"/>
    </row>
    <row r="9143" spans="1:5" x14ac:dyDescent="0.15">
      <c r="A9143" s="2"/>
      <c r="B9143" s="31"/>
      <c r="C9143" s="2"/>
      <c r="D9143" s="2"/>
      <c r="E9143" s="26"/>
    </row>
    <row r="9144" spans="1:5" x14ac:dyDescent="0.15">
      <c r="A9144" s="2"/>
      <c r="B9144" s="31"/>
      <c r="C9144" s="2"/>
      <c r="D9144" s="2"/>
      <c r="E9144" s="26"/>
    </row>
    <row r="9145" spans="1:5" x14ac:dyDescent="0.15">
      <c r="A9145" s="2"/>
      <c r="B9145" s="31"/>
      <c r="C9145" s="2"/>
      <c r="D9145" s="2"/>
      <c r="E9145" s="26"/>
    </row>
    <row r="9146" spans="1:5" x14ac:dyDescent="0.15">
      <c r="A9146" s="2"/>
      <c r="B9146" s="31"/>
      <c r="C9146" s="2"/>
      <c r="D9146" s="2"/>
      <c r="E9146" s="26"/>
    </row>
    <row r="9147" spans="1:5" x14ac:dyDescent="0.15">
      <c r="A9147" s="2"/>
      <c r="B9147" s="31"/>
      <c r="C9147" s="2"/>
      <c r="D9147" s="2"/>
      <c r="E9147" s="26"/>
    </row>
    <row r="9148" spans="1:5" x14ac:dyDescent="0.15">
      <c r="A9148" s="2"/>
      <c r="B9148" s="31"/>
      <c r="C9148" s="2"/>
      <c r="D9148" s="2"/>
      <c r="E9148" s="26"/>
    </row>
    <row r="9149" spans="1:5" x14ac:dyDescent="0.15">
      <c r="A9149" s="2"/>
      <c r="B9149" s="31"/>
      <c r="C9149" s="2"/>
      <c r="D9149" s="2"/>
      <c r="E9149" s="26"/>
    </row>
    <row r="9150" spans="1:5" x14ac:dyDescent="0.15">
      <c r="A9150" s="2"/>
      <c r="B9150" s="31"/>
      <c r="C9150" s="2"/>
      <c r="D9150" s="2"/>
      <c r="E9150" s="26"/>
    </row>
    <row r="9151" spans="1:5" x14ac:dyDescent="0.15">
      <c r="A9151" s="2"/>
      <c r="B9151" s="31"/>
      <c r="C9151" s="2"/>
      <c r="D9151" s="2"/>
      <c r="E9151" s="26"/>
    </row>
    <row r="9152" spans="1:5" x14ac:dyDescent="0.15">
      <c r="A9152" s="2"/>
      <c r="B9152" s="31"/>
      <c r="C9152" s="2"/>
      <c r="D9152" s="2"/>
      <c r="E9152" s="26"/>
    </row>
    <row r="9153" spans="1:5" x14ac:dyDescent="0.15">
      <c r="A9153" s="2"/>
      <c r="B9153" s="31"/>
      <c r="C9153" s="2"/>
      <c r="D9153" s="2"/>
      <c r="E9153" s="26"/>
    </row>
    <row r="9154" spans="1:5" x14ac:dyDescent="0.15">
      <c r="A9154" s="2"/>
      <c r="B9154" s="31"/>
      <c r="C9154" s="2"/>
      <c r="D9154" s="2"/>
      <c r="E9154" s="26"/>
    </row>
    <row r="9155" spans="1:5" x14ac:dyDescent="0.15">
      <c r="A9155" s="2"/>
      <c r="B9155" s="31"/>
      <c r="C9155" s="2"/>
      <c r="D9155" s="2"/>
      <c r="E9155" s="26"/>
    </row>
    <row r="9156" spans="1:5" x14ac:dyDescent="0.15">
      <c r="A9156" s="2"/>
      <c r="B9156" s="31"/>
      <c r="C9156" s="2"/>
      <c r="D9156" s="2"/>
      <c r="E9156" s="26"/>
    </row>
    <row r="9157" spans="1:5" x14ac:dyDescent="0.15">
      <c r="A9157" s="2"/>
      <c r="B9157" s="31"/>
      <c r="C9157" s="2"/>
      <c r="D9157" s="2"/>
      <c r="E9157" s="26"/>
    </row>
    <row r="9158" spans="1:5" x14ac:dyDescent="0.15">
      <c r="A9158" s="2"/>
      <c r="B9158" s="31"/>
      <c r="C9158" s="2"/>
      <c r="D9158" s="2"/>
      <c r="E9158" s="26"/>
    </row>
    <row r="9159" spans="1:5" x14ac:dyDescent="0.15">
      <c r="A9159" s="2"/>
      <c r="B9159" s="31"/>
      <c r="C9159" s="2"/>
      <c r="D9159" s="2"/>
      <c r="E9159" s="26"/>
    </row>
    <row r="9160" spans="1:5" x14ac:dyDescent="0.15">
      <c r="A9160" s="2"/>
      <c r="B9160" s="31"/>
      <c r="C9160" s="2"/>
      <c r="D9160" s="2"/>
      <c r="E9160" s="26"/>
    </row>
    <row r="9161" spans="1:5" x14ac:dyDescent="0.15">
      <c r="A9161" s="2"/>
      <c r="B9161" s="31"/>
      <c r="C9161" s="2"/>
      <c r="D9161" s="2"/>
      <c r="E9161" s="26"/>
    </row>
    <row r="9162" spans="1:5" x14ac:dyDescent="0.15">
      <c r="A9162" s="2"/>
      <c r="B9162" s="31"/>
      <c r="C9162" s="2"/>
      <c r="D9162" s="2"/>
      <c r="E9162" s="26"/>
    </row>
    <row r="9163" spans="1:5" x14ac:dyDescent="0.15">
      <c r="A9163" s="2"/>
      <c r="B9163" s="31"/>
      <c r="C9163" s="2"/>
      <c r="D9163" s="2"/>
      <c r="E9163" s="26"/>
    </row>
    <row r="9164" spans="1:5" x14ac:dyDescent="0.15">
      <c r="A9164" s="2"/>
      <c r="B9164" s="31"/>
      <c r="C9164" s="2"/>
      <c r="D9164" s="2"/>
      <c r="E9164" s="26"/>
    </row>
    <row r="9165" spans="1:5" x14ac:dyDescent="0.15">
      <c r="A9165" s="2"/>
      <c r="B9165" s="31"/>
      <c r="C9165" s="2"/>
      <c r="D9165" s="2"/>
      <c r="E9165" s="26"/>
    </row>
    <row r="9166" spans="1:5" x14ac:dyDescent="0.15">
      <c r="A9166" s="2"/>
      <c r="B9166" s="31"/>
      <c r="C9166" s="2"/>
      <c r="D9166" s="2"/>
      <c r="E9166" s="26"/>
    </row>
    <row r="9167" spans="1:5" x14ac:dyDescent="0.15">
      <c r="A9167" s="2"/>
      <c r="B9167" s="31"/>
      <c r="C9167" s="2"/>
      <c r="D9167" s="2"/>
      <c r="E9167" s="26"/>
    </row>
    <row r="9168" spans="1:5" x14ac:dyDescent="0.15">
      <c r="A9168" s="2"/>
      <c r="B9168" s="31"/>
      <c r="C9168" s="2"/>
      <c r="D9168" s="2"/>
      <c r="E9168" s="26"/>
    </row>
    <row r="9169" spans="1:5" x14ac:dyDescent="0.15">
      <c r="A9169" s="2"/>
      <c r="B9169" s="31"/>
      <c r="C9169" s="2"/>
      <c r="D9169" s="2"/>
      <c r="E9169" s="26"/>
    </row>
    <row r="9170" spans="1:5" x14ac:dyDescent="0.15">
      <c r="A9170" s="2"/>
      <c r="B9170" s="31"/>
      <c r="C9170" s="2"/>
      <c r="D9170" s="2"/>
      <c r="E9170" s="26"/>
    </row>
    <row r="9171" spans="1:5" x14ac:dyDescent="0.15">
      <c r="A9171" s="2"/>
      <c r="B9171" s="31"/>
      <c r="C9171" s="2"/>
      <c r="D9171" s="2"/>
      <c r="E9171" s="26"/>
    </row>
    <row r="9172" spans="1:5" x14ac:dyDescent="0.15">
      <c r="A9172" s="2"/>
      <c r="B9172" s="31"/>
      <c r="C9172" s="2"/>
      <c r="D9172" s="2"/>
      <c r="E9172" s="26"/>
    </row>
    <row r="9173" spans="1:5" x14ac:dyDescent="0.15">
      <c r="A9173" s="2"/>
      <c r="B9173" s="31"/>
      <c r="C9173" s="2"/>
      <c r="D9173" s="2"/>
      <c r="E9173" s="26"/>
    </row>
    <row r="9174" spans="1:5" x14ac:dyDescent="0.15">
      <c r="A9174" s="2"/>
      <c r="B9174" s="31"/>
      <c r="C9174" s="2"/>
      <c r="D9174" s="2"/>
      <c r="E9174" s="26"/>
    </row>
    <row r="9175" spans="1:5" x14ac:dyDescent="0.15">
      <c r="A9175" s="2"/>
      <c r="B9175" s="31"/>
      <c r="C9175" s="2"/>
      <c r="D9175" s="2"/>
      <c r="E9175" s="26"/>
    </row>
    <row r="9176" spans="1:5" x14ac:dyDescent="0.15">
      <c r="A9176" s="2"/>
      <c r="B9176" s="31"/>
      <c r="C9176" s="2"/>
      <c r="D9176" s="2"/>
      <c r="E9176" s="26"/>
    </row>
    <row r="9177" spans="1:5" x14ac:dyDescent="0.15">
      <c r="A9177" s="2"/>
      <c r="B9177" s="31"/>
      <c r="C9177" s="2"/>
      <c r="D9177" s="2"/>
      <c r="E9177" s="26"/>
    </row>
    <row r="9178" spans="1:5" x14ac:dyDescent="0.15">
      <c r="A9178" s="2"/>
      <c r="B9178" s="31"/>
      <c r="C9178" s="2"/>
      <c r="D9178" s="2"/>
      <c r="E9178" s="26"/>
    </row>
    <row r="9179" spans="1:5" x14ac:dyDescent="0.15">
      <c r="A9179" s="2"/>
      <c r="B9179" s="31"/>
      <c r="C9179" s="2"/>
      <c r="D9179" s="2"/>
      <c r="E9179" s="26"/>
    </row>
    <row r="9180" spans="1:5" x14ac:dyDescent="0.15">
      <c r="A9180" s="2"/>
      <c r="B9180" s="31"/>
      <c r="C9180" s="2"/>
      <c r="D9180" s="2"/>
      <c r="E9180" s="26"/>
    </row>
    <row r="9181" spans="1:5" x14ac:dyDescent="0.15">
      <c r="A9181" s="2"/>
      <c r="B9181" s="31"/>
      <c r="C9181" s="2"/>
      <c r="D9181" s="2"/>
      <c r="E9181" s="26"/>
    </row>
    <row r="9182" spans="1:5" x14ac:dyDescent="0.15">
      <c r="A9182" s="2"/>
      <c r="B9182" s="31"/>
      <c r="C9182" s="2"/>
      <c r="D9182" s="2"/>
      <c r="E9182" s="26"/>
    </row>
    <row r="9183" spans="1:5" x14ac:dyDescent="0.15">
      <c r="A9183" s="2"/>
      <c r="B9183" s="31"/>
      <c r="C9183" s="2"/>
      <c r="D9183" s="2"/>
      <c r="E9183" s="26"/>
    </row>
    <row r="9184" spans="1:5" x14ac:dyDescent="0.15">
      <c r="A9184" s="2"/>
      <c r="B9184" s="31"/>
      <c r="C9184" s="2"/>
      <c r="D9184" s="2"/>
      <c r="E9184" s="26"/>
    </row>
    <row r="9185" spans="1:5" x14ac:dyDescent="0.15">
      <c r="A9185" s="2"/>
      <c r="B9185" s="31"/>
      <c r="C9185" s="2"/>
      <c r="D9185" s="2"/>
      <c r="E9185" s="26"/>
    </row>
    <row r="9186" spans="1:5" x14ac:dyDescent="0.15">
      <c r="A9186" s="2"/>
      <c r="B9186" s="31"/>
      <c r="C9186" s="2"/>
      <c r="D9186" s="2"/>
      <c r="E9186" s="26"/>
    </row>
    <row r="9187" spans="1:5" x14ac:dyDescent="0.15">
      <c r="A9187" s="2"/>
      <c r="B9187" s="31"/>
      <c r="C9187" s="2"/>
      <c r="D9187" s="2"/>
      <c r="E9187" s="26"/>
    </row>
    <row r="9188" spans="1:5" x14ac:dyDescent="0.15">
      <c r="A9188" s="2"/>
      <c r="B9188" s="31"/>
      <c r="C9188" s="2"/>
      <c r="D9188" s="2"/>
      <c r="E9188" s="26"/>
    </row>
    <row r="9189" spans="1:5" x14ac:dyDescent="0.15">
      <c r="A9189" s="2"/>
      <c r="B9189" s="31"/>
      <c r="C9189" s="2"/>
      <c r="D9189" s="2"/>
      <c r="E9189" s="26"/>
    </row>
    <row r="9190" spans="1:5" x14ac:dyDescent="0.15">
      <c r="A9190" s="2"/>
      <c r="B9190" s="31"/>
      <c r="C9190" s="2"/>
      <c r="D9190" s="2"/>
      <c r="E9190" s="26"/>
    </row>
    <row r="9191" spans="1:5" x14ac:dyDescent="0.15">
      <c r="A9191" s="2"/>
      <c r="B9191" s="31"/>
      <c r="C9191" s="2"/>
      <c r="D9191" s="2"/>
      <c r="E9191" s="26"/>
    </row>
    <row r="9192" spans="1:5" x14ac:dyDescent="0.15">
      <c r="A9192" s="2"/>
      <c r="B9192" s="31"/>
      <c r="C9192" s="2"/>
      <c r="D9192" s="2"/>
      <c r="E9192" s="26"/>
    </row>
    <row r="9193" spans="1:5" x14ac:dyDescent="0.15">
      <c r="A9193" s="2"/>
      <c r="B9193" s="31"/>
      <c r="C9193" s="2"/>
      <c r="D9193" s="2"/>
      <c r="E9193" s="26"/>
    </row>
    <row r="9194" spans="1:5" x14ac:dyDescent="0.15">
      <c r="A9194" s="2"/>
      <c r="B9194" s="31"/>
      <c r="C9194" s="2"/>
      <c r="D9194" s="2"/>
      <c r="E9194" s="26"/>
    </row>
    <row r="9195" spans="1:5" x14ac:dyDescent="0.15">
      <c r="A9195" s="2"/>
      <c r="B9195" s="31"/>
      <c r="C9195" s="2"/>
      <c r="D9195" s="2"/>
      <c r="E9195" s="26"/>
    </row>
    <row r="9196" spans="1:5" x14ac:dyDescent="0.15">
      <c r="A9196" s="2"/>
      <c r="B9196" s="31"/>
      <c r="C9196" s="2"/>
      <c r="D9196" s="2"/>
      <c r="E9196" s="26"/>
    </row>
    <row r="9197" spans="1:5" x14ac:dyDescent="0.15">
      <c r="A9197" s="2"/>
      <c r="B9197" s="31"/>
      <c r="C9197" s="2"/>
      <c r="D9197" s="2"/>
      <c r="E9197" s="26"/>
    </row>
    <row r="9198" spans="1:5" x14ac:dyDescent="0.15">
      <c r="A9198" s="2"/>
      <c r="B9198" s="31"/>
      <c r="C9198" s="2"/>
      <c r="D9198" s="2"/>
      <c r="E9198" s="26"/>
    </row>
    <row r="9199" spans="1:5" x14ac:dyDescent="0.15">
      <c r="A9199" s="2"/>
      <c r="B9199" s="31"/>
      <c r="C9199" s="2"/>
      <c r="D9199" s="2"/>
      <c r="E9199" s="26"/>
    </row>
    <row r="9200" spans="1:5" x14ac:dyDescent="0.15">
      <c r="A9200" s="2"/>
      <c r="B9200" s="31"/>
      <c r="C9200" s="2"/>
      <c r="D9200" s="2"/>
      <c r="E9200" s="26"/>
    </row>
    <row r="9201" spans="1:5" x14ac:dyDescent="0.15">
      <c r="A9201" s="2"/>
      <c r="B9201" s="31"/>
      <c r="C9201" s="2"/>
      <c r="D9201" s="2"/>
      <c r="E9201" s="26"/>
    </row>
    <row r="9202" spans="1:5" x14ac:dyDescent="0.15">
      <c r="A9202" s="2"/>
      <c r="B9202" s="31"/>
      <c r="C9202" s="2"/>
      <c r="D9202" s="2"/>
      <c r="E9202" s="26"/>
    </row>
    <row r="9203" spans="1:5" x14ac:dyDescent="0.15">
      <c r="A9203" s="2"/>
      <c r="B9203" s="31"/>
      <c r="C9203" s="2"/>
      <c r="D9203" s="2"/>
      <c r="E9203" s="26"/>
    </row>
    <row r="9204" spans="1:5" x14ac:dyDescent="0.15">
      <c r="A9204" s="2"/>
      <c r="B9204" s="31"/>
      <c r="C9204" s="2"/>
      <c r="D9204" s="2"/>
      <c r="E9204" s="26"/>
    </row>
    <row r="9205" spans="1:5" x14ac:dyDescent="0.15">
      <c r="A9205" s="2"/>
      <c r="B9205" s="31"/>
      <c r="C9205" s="2"/>
      <c r="D9205" s="2"/>
      <c r="E9205" s="26"/>
    </row>
    <row r="9206" spans="1:5" x14ac:dyDescent="0.15">
      <c r="A9206" s="2"/>
      <c r="B9206" s="31"/>
      <c r="C9206" s="2"/>
      <c r="D9206" s="2"/>
      <c r="E9206" s="26"/>
    </row>
    <row r="9207" spans="1:5" x14ac:dyDescent="0.15">
      <c r="A9207" s="2"/>
      <c r="B9207" s="31"/>
      <c r="C9207" s="2"/>
      <c r="D9207" s="2"/>
      <c r="E9207" s="26"/>
    </row>
    <row r="9208" spans="1:5" x14ac:dyDescent="0.15">
      <c r="A9208" s="2"/>
      <c r="B9208" s="31"/>
      <c r="C9208" s="2"/>
      <c r="D9208" s="2"/>
      <c r="E9208" s="26"/>
    </row>
    <row r="9209" spans="1:5" x14ac:dyDescent="0.15">
      <c r="A9209" s="2"/>
      <c r="B9209" s="31"/>
      <c r="C9209" s="2"/>
      <c r="D9209" s="2"/>
      <c r="E9209" s="26"/>
    </row>
    <row r="9210" spans="1:5" x14ac:dyDescent="0.15">
      <c r="A9210" s="2"/>
      <c r="B9210" s="31"/>
      <c r="C9210" s="2"/>
      <c r="D9210" s="2"/>
      <c r="E9210" s="26"/>
    </row>
    <row r="9211" spans="1:5" x14ac:dyDescent="0.15">
      <c r="A9211" s="2"/>
      <c r="B9211" s="31"/>
      <c r="C9211" s="2"/>
      <c r="D9211" s="2"/>
      <c r="E9211" s="26"/>
    </row>
    <row r="9212" spans="1:5" x14ac:dyDescent="0.15">
      <c r="A9212" s="2"/>
      <c r="B9212" s="31"/>
      <c r="C9212" s="2"/>
      <c r="D9212" s="2"/>
      <c r="E9212" s="26"/>
    </row>
    <row r="9213" spans="1:5" x14ac:dyDescent="0.15">
      <c r="A9213" s="2"/>
      <c r="B9213" s="31"/>
      <c r="C9213" s="2"/>
      <c r="D9213" s="2"/>
      <c r="E9213" s="26"/>
    </row>
    <row r="9214" spans="1:5" x14ac:dyDescent="0.15">
      <c r="A9214" s="2"/>
      <c r="B9214" s="31"/>
      <c r="C9214" s="2"/>
      <c r="D9214" s="2"/>
      <c r="E9214" s="26"/>
    </row>
    <row r="9215" spans="1:5" x14ac:dyDescent="0.15">
      <c r="A9215" s="2"/>
      <c r="B9215" s="31"/>
      <c r="C9215" s="2"/>
      <c r="D9215" s="2"/>
      <c r="E9215" s="26"/>
    </row>
    <row r="9216" spans="1:5" x14ac:dyDescent="0.15">
      <c r="A9216" s="2"/>
      <c r="B9216" s="31"/>
      <c r="C9216" s="2"/>
      <c r="D9216" s="2"/>
      <c r="E9216" s="26"/>
    </row>
    <row r="9217" spans="1:5" x14ac:dyDescent="0.15">
      <c r="A9217" s="2"/>
      <c r="B9217" s="31"/>
      <c r="C9217" s="2"/>
      <c r="D9217" s="2"/>
      <c r="E9217" s="26"/>
    </row>
    <row r="9218" spans="1:5" x14ac:dyDescent="0.15">
      <c r="A9218" s="2"/>
      <c r="B9218" s="31"/>
      <c r="C9218" s="2"/>
      <c r="D9218" s="2"/>
      <c r="E9218" s="26"/>
    </row>
    <row r="9219" spans="1:5" x14ac:dyDescent="0.15">
      <c r="A9219" s="2"/>
      <c r="B9219" s="31"/>
      <c r="C9219" s="2"/>
      <c r="D9219" s="2"/>
      <c r="E9219" s="26"/>
    </row>
    <row r="9220" spans="1:5" x14ac:dyDescent="0.15">
      <c r="A9220" s="2"/>
      <c r="B9220" s="31"/>
      <c r="C9220" s="2"/>
      <c r="D9220" s="2"/>
      <c r="E9220" s="26"/>
    </row>
    <row r="9221" spans="1:5" x14ac:dyDescent="0.15">
      <c r="A9221" s="2"/>
      <c r="B9221" s="31"/>
      <c r="C9221" s="2"/>
      <c r="D9221" s="2"/>
      <c r="E9221" s="26"/>
    </row>
    <row r="9222" spans="1:5" x14ac:dyDescent="0.15">
      <c r="A9222" s="2"/>
      <c r="B9222" s="31"/>
      <c r="C9222" s="2"/>
      <c r="D9222" s="2"/>
      <c r="E9222" s="26"/>
    </row>
    <row r="9223" spans="1:5" x14ac:dyDescent="0.15">
      <c r="A9223" s="2"/>
      <c r="B9223" s="31"/>
      <c r="C9223" s="2"/>
      <c r="D9223" s="2"/>
      <c r="E9223" s="26"/>
    </row>
    <row r="9224" spans="1:5" x14ac:dyDescent="0.15">
      <c r="A9224" s="2"/>
      <c r="B9224" s="31"/>
      <c r="C9224" s="2"/>
      <c r="D9224" s="2"/>
      <c r="E9224" s="26"/>
    </row>
    <row r="9225" spans="1:5" x14ac:dyDescent="0.15">
      <c r="A9225" s="2"/>
      <c r="B9225" s="31"/>
      <c r="C9225" s="2"/>
      <c r="D9225" s="2"/>
      <c r="E9225" s="26"/>
    </row>
    <row r="9226" spans="1:5" x14ac:dyDescent="0.15">
      <c r="A9226" s="2"/>
      <c r="B9226" s="31"/>
      <c r="C9226" s="2"/>
      <c r="D9226" s="2"/>
      <c r="E9226" s="26"/>
    </row>
    <row r="9227" spans="1:5" x14ac:dyDescent="0.15">
      <c r="A9227" s="2"/>
      <c r="B9227" s="31"/>
      <c r="C9227" s="2"/>
      <c r="D9227" s="2"/>
      <c r="E9227" s="26"/>
    </row>
    <row r="9228" spans="1:5" x14ac:dyDescent="0.15">
      <c r="A9228" s="2"/>
      <c r="B9228" s="31"/>
      <c r="C9228" s="2"/>
      <c r="D9228" s="2"/>
      <c r="E9228" s="26"/>
    </row>
    <row r="9229" spans="1:5" x14ac:dyDescent="0.15">
      <c r="A9229" s="2"/>
      <c r="B9229" s="31"/>
      <c r="C9229" s="2"/>
      <c r="D9229" s="2"/>
      <c r="E9229" s="26"/>
    </row>
    <row r="9230" spans="1:5" x14ac:dyDescent="0.15">
      <c r="A9230" s="2"/>
      <c r="B9230" s="31"/>
      <c r="C9230" s="2"/>
      <c r="D9230" s="2"/>
      <c r="E9230" s="26"/>
    </row>
    <row r="9231" spans="1:5" x14ac:dyDescent="0.15">
      <c r="A9231" s="2"/>
      <c r="B9231" s="31"/>
      <c r="C9231" s="2"/>
      <c r="D9231" s="2"/>
      <c r="E9231" s="26"/>
    </row>
    <row r="9232" spans="1:5" x14ac:dyDescent="0.15">
      <c r="A9232" s="2"/>
      <c r="B9232" s="31"/>
      <c r="C9232" s="2"/>
      <c r="D9232" s="2"/>
      <c r="E9232" s="26"/>
    </row>
    <row r="9233" spans="1:5" x14ac:dyDescent="0.15">
      <c r="A9233" s="2"/>
      <c r="B9233" s="31"/>
      <c r="C9233" s="2"/>
      <c r="D9233" s="2"/>
      <c r="E9233" s="26"/>
    </row>
    <row r="9234" spans="1:5" x14ac:dyDescent="0.15">
      <c r="A9234" s="2"/>
      <c r="B9234" s="31"/>
      <c r="C9234" s="2"/>
      <c r="D9234" s="2"/>
      <c r="E9234" s="26"/>
    </row>
    <row r="9235" spans="1:5" x14ac:dyDescent="0.15">
      <c r="A9235" s="2"/>
      <c r="B9235" s="31"/>
      <c r="C9235" s="2"/>
      <c r="D9235" s="2"/>
      <c r="E9235" s="26"/>
    </row>
    <row r="9236" spans="1:5" x14ac:dyDescent="0.15">
      <c r="A9236" s="2"/>
      <c r="B9236" s="31"/>
      <c r="C9236" s="2"/>
      <c r="D9236" s="2"/>
      <c r="E9236" s="26"/>
    </row>
    <row r="9237" spans="1:5" x14ac:dyDescent="0.15">
      <c r="A9237" s="2"/>
      <c r="B9237" s="31"/>
      <c r="C9237" s="2"/>
      <c r="D9237" s="2"/>
      <c r="E9237" s="26"/>
    </row>
    <row r="9238" spans="1:5" x14ac:dyDescent="0.15">
      <c r="A9238" s="2"/>
      <c r="B9238" s="31"/>
      <c r="C9238" s="2"/>
      <c r="D9238" s="2"/>
      <c r="E9238" s="26"/>
    </row>
    <row r="9239" spans="1:5" x14ac:dyDescent="0.15">
      <c r="A9239" s="2"/>
      <c r="B9239" s="31"/>
      <c r="C9239" s="2"/>
      <c r="D9239" s="2"/>
      <c r="E9239" s="26"/>
    </row>
    <row r="9240" spans="1:5" x14ac:dyDescent="0.15">
      <c r="A9240" s="2"/>
      <c r="B9240" s="31"/>
      <c r="C9240" s="2"/>
      <c r="D9240" s="2"/>
      <c r="E9240" s="26"/>
    </row>
    <row r="9241" spans="1:5" x14ac:dyDescent="0.15">
      <c r="A9241" s="2"/>
      <c r="B9241" s="31"/>
      <c r="C9241" s="2"/>
      <c r="D9241" s="2"/>
      <c r="E9241" s="26"/>
    </row>
    <row r="9242" spans="1:5" x14ac:dyDescent="0.15">
      <c r="A9242" s="2"/>
      <c r="B9242" s="31"/>
      <c r="C9242" s="2"/>
      <c r="D9242" s="2"/>
      <c r="E9242" s="26"/>
    </row>
    <row r="9243" spans="1:5" x14ac:dyDescent="0.15">
      <c r="A9243" s="2"/>
      <c r="B9243" s="31"/>
      <c r="C9243" s="2"/>
      <c r="D9243" s="2"/>
      <c r="E9243" s="26"/>
    </row>
    <row r="9244" spans="1:5" x14ac:dyDescent="0.15">
      <c r="A9244" s="2"/>
      <c r="B9244" s="31"/>
      <c r="C9244" s="2"/>
      <c r="D9244" s="2"/>
      <c r="E9244" s="26"/>
    </row>
    <row r="9245" spans="1:5" x14ac:dyDescent="0.15">
      <c r="A9245" s="2"/>
      <c r="B9245" s="31"/>
      <c r="C9245" s="2"/>
      <c r="D9245" s="2"/>
      <c r="E9245" s="26"/>
    </row>
    <row r="9246" spans="1:5" x14ac:dyDescent="0.15">
      <c r="A9246" s="2"/>
      <c r="B9246" s="31"/>
      <c r="C9246" s="2"/>
      <c r="D9246" s="2"/>
      <c r="E9246" s="26"/>
    </row>
    <row r="9247" spans="1:5" x14ac:dyDescent="0.15">
      <c r="A9247" s="2"/>
      <c r="B9247" s="31"/>
      <c r="C9247" s="2"/>
      <c r="D9247" s="2"/>
      <c r="E9247" s="26"/>
    </row>
    <row r="9248" spans="1:5" x14ac:dyDescent="0.15">
      <c r="A9248" s="2"/>
      <c r="B9248" s="31"/>
      <c r="C9248" s="2"/>
      <c r="D9248" s="2"/>
      <c r="E9248" s="26"/>
    </row>
    <row r="9249" spans="1:5" x14ac:dyDescent="0.15">
      <c r="A9249" s="2"/>
      <c r="B9249" s="31"/>
      <c r="C9249" s="2"/>
      <c r="D9249" s="2"/>
      <c r="E9249" s="26"/>
    </row>
    <row r="9250" spans="1:5" x14ac:dyDescent="0.15">
      <c r="A9250" s="2"/>
      <c r="B9250" s="31"/>
      <c r="C9250" s="2"/>
      <c r="D9250" s="2"/>
      <c r="E9250" s="26"/>
    </row>
    <row r="9251" spans="1:5" x14ac:dyDescent="0.15">
      <c r="A9251" s="2"/>
      <c r="B9251" s="31"/>
      <c r="C9251" s="2"/>
      <c r="D9251" s="2"/>
      <c r="E9251" s="26"/>
    </row>
    <row r="9252" spans="1:5" x14ac:dyDescent="0.15">
      <c r="A9252" s="2"/>
      <c r="B9252" s="31"/>
      <c r="C9252" s="2"/>
      <c r="D9252" s="2"/>
      <c r="E9252" s="26"/>
    </row>
    <row r="9253" spans="1:5" x14ac:dyDescent="0.15">
      <c r="A9253" s="2"/>
      <c r="B9253" s="31"/>
      <c r="C9253" s="2"/>
      <c r="D9253" s="2"/>
      <c r="E9253" s="26"/>
    </row>
    <row r="9254" spans="1:5" x14ac:dyDescent="0.15">
      <c r="A9254" s="2"/>
      <c r="B9254" s="31"/>
      <c r="C9254" s="2"/>
      <c r="D9254" s="2"/>
      <c r="E9254" s="26"/>
    </row>
    <row r="9255" spans="1:5" x14ac:dyDescent="0.15">
      <c r="A9255" s="2"/>
      <c r="B9255" s="31"/>
      <c r="C9255" s="2"/>
      <c r="D9255" s="2"/>
      <c r="E9255" s="26"/>
    </row>
    <row r="9256" spans="1:5" x14ac:dyDescent="0.15">
      <c r="A9256" s="2"/>
      <c r="B9256" s="31"/>
      <c r="C9256" s="2"/>
      <c r="D9256" s="2"/>
      <c r="E9256" s="26"/>
    </row>
    <row r="9257" spans="1:5" x14ac:dyDescent="0.15">
      <c r="A9257" s="2"/>
      <c r="B9257" s="31"/>
      <c r="C9257" s="2"/>
      <c r="D9257" s="2"/>
      <c r="E9257" s="26"/>
    </row>
    <row r="9258" spans="1:5" x14ac:dyDescent="0.15">
      <c r="A9258" s="2"/>
      <c r="B9258" s="31"/>
      <c r="C9258" s="2"/>
      <c r="D9258" s="2"/>
      <c r="E9258" s="26"/>
    </row>
    <row r="9259" spans="1:5" x14ac:dyDescent="0.15">
      <c r="A9259" s="2"/>
      <c r="B9259" s="31"/>
      <c r="C9259" s="2"/>
      <c r="D9259" s="2"/>
      <c r="E9259" s="26"/>
    </row>
    <row r="9260" spans="1:5" x14ac:dyDescent="0.15">
      <c r="A9260" s="2"/>
      <c r="B9260" s="31"/>
      <c r="C9260" s="2"/>
      <c r="D9260" s="2"/>
      <c r="E9260" s="26"/>
    </row>
    <row r="9261" spans="1:5" x14ac:dyDescent="0.15">
      <c r="A9261" s="2"/>
      <c r="B9261" s="31"/>
      <c r="C9261" s="2"/>
      <c r="D9261" s="2"/>
      <c r="E9261" s="26"/>
    </row>
    <row r="9262" spans="1:5" x14ac:dyDescent="0.15">
      <c r="A9262" s="2"/>
      <c r="B9262" s="31"/>
      <c r="C9262" s="2"/>
      <c r="D9262" s="2"/>
      <c r="E9262" s="26"/>
    </row>
    <row r="9263" spans="1:5" x14ac:dyDescent="0.15">
      <c r="A9263" s="2"/>
      <c r="B9263" s="31"/>
      <c r="C9263" s="2"/>
      <c r="D9263" s="2"/>
      <c r="E9263" s="26"/>
    </row>
    <row r="9264" spans="1:5" x14ac:dyDescent="0.15">
      <c r="A9264" s="2"/>
      <c r="B9264" s="31"/>
      <c r="C9264" s="2"/>
      <c r="D9264" s="2"/>
      <c r="E9264" s="26"/>
    </row>
    <row r="9265" spans="1:5" x14ac:dyDescent="0.15">
      <c r="A9265" s="2"/>
      <c r="B9265" s="31"/>
      <c r="C9265" s="2"/>
      <c r="D9265" s="2"/>
      <c r="E9265" s="26"/>
    </row>
    <row r="9266" spans="1:5" x14ac:dyDescent="0.15">
      <c r="A9266" s="2"/>
      <c r="B9266" s="31"/>
      <c r="C9266" s="2"/>
      <c r="D9266" s="2"/>
      <c r="E9266" s="26"/>
    </row>
    <row r="9267" spans="1:5" x14ac:dyDescent="0.15">
      <c r="A9267" s="2"/>
      <c r="B9267" s="31"/>
      <c r="C9267" s="2"/>
      <c r="D9267" s="2"/>
      <c r="E9267" s="26"/>
    </row>
    <row r="9268" spans="1:5" x14ac:dyDescent="0.15">
      <c r="A9268" s="2"/>
      <c r="B9268" s="31"/>
      <c r="C9268" s="2"/>
      <c r="D9268" s="2"/>
      <c r="E9268" s="26"/>
    </row>
    <row r="9269" spans="1:5" x14ac:dyDescent="0.15">
      <c r="A9269" s="2"/>
      <c r="B9269" s="31"/>
      <c r="C9269" s="2"/>
      <c r="D9269" s="2"/>
      <c r="E9269" s="26"/>
    </row>
    <row r="9270" spans="1:5" x14ac:dyDescent="0.15">
      <c r="A9270" s="2"/>
      <c r="B9270" s="31"/>
      <c r="C9270" s="2"/>
      <c r="D9270" s="2"/>
      <c r="E9270" s="26"/>
    </row>
    <row r="9271" spans="1:5" x14ac:dyDescent="0.15">
      <c r="A9271" s="2"/>
      <c r="B9271" s="31"/>
      <c r="C9271" s="2"/>
      <c r="D9271" s="2"/>
      <c r="E9271" s="26"/>
    </row>
    <row r="9272" spans="1:5" x14ac:dyDescent="0.15">
      <c r="A9272" s="2"/>
      <c r="B9272" s="31"/>
      <c r="C9272" s="2"/>
      <c r="D9272" s="2"/>
      <c r="E9272" s="26"/>
    </row>
    <row r="9273" spans="1:5" x14ac:dyDescent="0.15">
      <c r="A9273" s="2"/>
      <c r="B9273" s="31"/>
      <c r="C9273" s="2"/>
      <c r="D9273" s="2"/>
      <c r="E9273" s="26"/>
    </row>
    <row r="9274" spans="1:5" x14ac:dyDescent="0.15">
      <c r="A9274" s="2"/>
      <c r="B9274" s="31"/>
      <c r="C9274" s="2"/>
      <c r="D9274" s="2"/>
      <c r="E9274" s="26"/>
    </row>
    <row r="9275" spans="1:5" x14ac:dyDescent="0.15">
      <c r="A9275" s="2"/>
      <c r="B9275" s="31"/>
      <c r="C9275" s="2"/>
      <c r="D9275" s="2"/>
      <c r="E9275" s="26"/>
    </row>
    <row r="9276" spans="1:5" x14ac:dyDescent="0.15">
      <c r="A9276" s="2"/>
      <c r="B9276" s="31"/>
      <c r="C9276" s="2"/>
      <c r="D9276" s="2"/>
      <c r="E9276" s="26"/>
    </row>
    <row r="9277" spans="1:5" x14ac:dyDescent="0.15">
      <c r="A9277" s="2"/>
      <c r="B9277" s="31"/>
      <c r="C9277" s="2"/>
      <c r="D9277" s="2"/>
      <c r="E9277" s="26"/>
    </row>
    <row r="9278" spans="1:5" x14ac:dyDescent="0.15">
      <c r="A9278" s="2"/>
      <c r="B9278" s="31"/>
      <c r="C9278" s="2"/>
      <c r="D9278" s="2"/>
      <c r="E9278" s="26"/>
    </row>
    <row r="9279" spans="1:5" x14ac:dyDescent="0.15">
      <c r="A9279" s="2"/>
      <c r="B9279" s="31"/>
      <c r="C9279" s="2"/>
      <c r="D9279" s="2"/>
      <c r="E9279" s="26"/>
    </row>
    <row r="9280" spans="1:5" x14ac:dyDescent="0.15">
      <c r="A9280" s="2"/>
      <c r="B9280" s="31"/>
      <c r="C9280" s="2"/>
      <c r="D9280" s="2"/>
      <c r="E9280" s="26"/>
    </row>
    <row r="9281" spans="1:5" x14ac:dyDescent="0.15">
      <c r="A9281" s="2"/>
      <c r="B9281" s="31"/>
      <c r="C9281" s="2"/>
      <c r="D9281" s="2"/>
      <c r="E9281" s="26"/>
    </row>
    <row r="9282" spans="1:5" x14ac:dyDescent="0.15">
      <c r="A9282" s="2"/>
      <c r="B9282" s="31"/>
      <c r="C9282" s="2"/>
      <c r="D9282" s="2"/>
      <c r="E9282" s="26"/>
    </row>
    <row r="9283" spans="1:5" x14ac:dyDescent="0.15">
      <c r="A9283" s="2"/>
      <c r="B9283" s="31"/>
      <c r="C9283" s="2"/>
      <c r="D9283" s="2"/>
      <c r="E9283" s="26"/>
    </row>
    <row r="9284" spans="1:5" x14ac:dyDescent="0.15">
      <c r="A9284" s="2"/>
      <c r="B9284" s="31"/>
      <c r="C9284" s="2"/>
      <c r="D9284" s="2"/>
      <c r="E9284" s="26"/>
    </row>
    <row r="9285" spans="1:5" x14ac:dyDescent="0.15">
      <c r="A9285" s="2"/>
      <c r="B9285" s="31"/>
      <c r="C9285" s="2"/>
      <c r="D9285" s="2"/>
      <c r="E9285" s="26"/>
    </row>
    <row r="9286" spans="1:5" x14ac:dyDescent="0.15">
      <c r="A9286" s="2"/>
      <c r="B9286" s="31"/>
      <c r="C9286" s="2"/>
      <c r="D9286" s="2"/>
      <c r="E9286" s="26"/>
    </row>
    <row r="9287" spans="1:5" x14ac:dyDescent="0.15">
      <c r="A9287" s="2"/>
      <c r="B9287" s="31"/>
      <c r="C9287" s="2"/>
      <c r="D9287" s="2"/>
      <c r="E9287" s="26"/>
    </row>
    <row r="9288" spans="1:5" x14ac:dyDescent="0.15">
      <c r="A9288" s="2"/>
      <c r="B9288" s="31"/>
      <c r="C9288" s="2"/>
      <c r="D9288" s="2"/>
      <c r="E9288" s="26"/>
    </row>
    <row r="9289" spans="1:5" x14ac:dyDescent="0.15">
      <c r="A9289" s="2"/>
      <c r="B9289" s="31"/>
      <c r="C9289" s="2"/>
      <c r="D9289" s="2"/>
      <c r="E9289" s="26"/>
    </row>
    <row r="9290" spans="1:5" x14ac:dyDescent="0.15">
      <c r="A9290" s="2"/>
      <c r="B9290" s="31"/>
      <c r="C9290" s="2"/>
      <c r="D9290" s="2"/>
      <c r="E9290" s="26"/>
    </row>
    <row r="9291" spans="1:5" x14ac:dyDescent="0.15">
      <c r="A9291" s="2"/>
      <c r="B9291" s="31"/>
      <c r="C9291" s="2"/>
      <c r="D9291" s="2"/>
      <c r="E9291" s="26"/>
    </row>
    <row r="9292" spans="1:5" x14ac:dyDescent="0.15">
      <c r="A9292" s="2"/>
      <c r="B9292" s="31"/>
      <c r="C9292" s="2"/>
      <c r="D9292" s="2"/>
      <c r="E9292" s="26"/>
    </row>
    <row r="9293" spans="1:5" x14ac:dyDescent="0.15">
      <c r="A9293" s="2"/>
      <c r="B9293" s="31"/>
      <c r="C9293" s="2"/>
      <c r="D9293" s="2"/>
      <c r="E9293" s="26"/>
    </row>
    <row r="9294" spans="1:5" x14ac:dyDescent="0.15">
      <c r="A9294" s="2"/>
      <c r="B9294" s="31"/>
      <c r="C9294" s="2"/>
      <c r="D9294" s="2"/>
      <c r="E9294" s="26"/>
    </row>
    <row r="9295" spans="1:5" x14ac:dyDescent="0.15">
      <c r="A9295" s="2"/>
      <c r="B9295" s="31"/>
      <c r="C9295" s="2"/>
      <c r="D9295" s="2"/>
      <c r="E9295" s="26"/>
    </row>
    <row r="9296" spans="1:5" x14ac:dyDescent="0.15">
      <c r="A9296" s="2"/>
      <c r="B9296" s="31"/>
      <c r="C9296" s="2"/>
      <c r="D9296" s="2"/>
      <c r="E9296" s="26"/>
    </row>
    <row r="9297" spans="1:5" x14ac:dyDescent="0.15">
      <c r="A9297" s="2"/>
      <c r="B9297" s="31"/>
      <c r="C9297" s="2"/>
      <c r="D9297" s="2"/>
      <c r="E9297" s="26"/>
    </row>
    <row r="9298" spans="1:5" x14ac:dyDescent="0.15">
      <c r="A9298" s="2"/>
      <c r="B9298" s="31"/>
      <c r="C9298" s="2"/>
      <c r="D9298" s="2"/>
      <c r="E9298" s="26"/>
    </row>
    <row r="9299" spans="1:5" x14ac:dyDescent="0.15">
      <c r="A9299" s="2"/>
      <c r="B9299" s="31"/>
      <c r="C9299" s="2"/>
      <c r="D9299" s="2"/>
      <c r="E9299" s="26"/>
    </row>
    <row r="9300" spans="1:5" x14ac:dyDescent="0.15">
      <c r="A9300" s="2"/>
      <c r="B9300" s="31"/>
      <c r="C9300" s="2"/>
      <c r="D9300" s="2"/>
      <c r="E9300" s="26"/>
    </row>
    <row r="9301" spans="1:5" x14ac:dyDescent="0.15">
      <c r="A9301" s="2"/>
      <c r="B9301" s="31"/>
      <c r="C9301" s="2"/>
      <c r="D9301" s="2"/>
      <c r="E9301" s="26"/>
    </row>
    <row r="9302" spans="1:5" x14ac:dyDescent="0.15">
      <c r="A9302" s="2"/>
      <c r="B9302" s="31"/>
      <c r="C9302" s="2"/>
      <c r="D9302" s="2"/>
      <c r="E9302" s="26"/>
    </row>
    <row r="9303" spans="1:5" x14ac:dyDescent="0.15">
      <c r="A9303" s="2"/>
      <c r="B9303" s="31"/>
      <c r="C9303" s="2"/>
      <c r="D9303" s="2"/>
      <c r="E9303" s="26"/>
    </row>
    <row r="9304" spans="1:5" x14ac:dyDescent="0.15">
      <c r="A9304" s="2"/>
      <c r="B9304" s="31"/>
      <c r="C9304" s="2"/>
      <c r="D9304" s="2"/>
      <c r="E9304" s="26"/>
    </row>
    <row r="9305" spans="1:5" x14ac:dyDescent="0.15">
      <c r="A9305" s="2"/>
      <c r="B9305" s="31"/>
      <c r="C9305" s="2"/>
      <c r="D9305" s="2"/>
      <c r="E9305" s="26"/>
    </row>
    <row r="9306" spans="1:5" x14ac:dyDescent="0.15">
      <c r="A9306" s="2"/>
      <c r="B9306" s="31"/>
      <c r="C9306" s="2"/>
      <c r="D9306" s="2"/>
      <c r="E9306" s="26"/>
    </row>
    <row r="9307" spans="1:5" x14ac:dyDescent="0.15">
      <c r="A9307" s="2"/>
      <c r="B9307" s="31"/>
      <c r="C9307" s="2"/>
      <c r="D9307" s="2"/>
      <c r="E9307" s="26"/>
    </row>
    <row r="9308" spans="1:5" x14ac:dyDescent="0.15">
      <c r="A9308" s="2"/>
      <c r="B9308" s="31"/>
      <c r="C9308" s="2"/>
      <c r="D9308" s="2"/>
      <c r="E9308" s="26"/>
    </row>
    <row r="9309" spans="1:5" x14ac:dyDescent="0.15">
      <c r="A9309" s="2"/>
      <c r="B9309" s="31"/>
      <c r="C9309" s="2"/>
      <c r="D9309" s="2"/>
      <c r="E9309" s="26"/>
    </row>
    <row r="9310" spans="1:5" x14ac:dyDescent="0.15">
      <c r="A9310" s="2"/>
      <c r="B9310" s="31"/>
      <c r="C9310" s="2"/>
      <c r="D9310" s="2"/>
      <c r="E9310" s="26"/>
    </row>
    <row r="9311" spans="1:5" x14ac:dyDescent="0.15">
      <c r="A9311" s="2"/>
      <c r="B9311" s="31"/>
      <c r="C9311" s="2"/>
      <c r="D9311" s="2"/>
      <c r="E9311" s="26"/>
    </row>
    <row r="9312" spans="1:5" x14ac:dyDescent="0.15">
      <c r="A9312" s="2"/>
      <c r="B9312" s="31"/>
      <c r="C9312" s="2"/>
      <c r="D9312" s="2"/>
      <c r="E9312" s="26"/>
    </row>
    <row r="9313" spans="1:5" x14ac:dyDescent="0.15">
      <c r="A9313" s="2"/>
      <c r="B9313" s="31"/>
      <c r="C9313" s="2"/>
      <c r="D9313" s="2"/>
      <c r="E9313" s="26"/>
    </row>
    <row r="9314" spans="1:5" x14ac:dyDescent="0.15">
      <c r="A9314" s="2"/>
      <c r="B9314" s="31"/>
      <c r="C9314" s="2"/>
      <c r="D9314" s="2"/>
      <c r="E9314" s="26"/>
    </row>
    <row r="9315" spans="1:5" x14ac:dyDescent="0.15">
      <c r="A9315" s="2"/>
      <c r="B9315" s="31"/>
      <c r="C9315" s="2"/>
      <c r="D9315" s="2"/>
      <c r="E9315" s="26"/>
    </row>
    <row r="9316" spans="1:5" x14ac:dyDescent="0.15">
      <c r="A9316" s="2"/>
      <c r="B9316" s="31"/>
      <c r="C9316" s="2"/>
      <c r="D9316" s="2"/>
      <c r="E9316" s="26"/>
    </row>
    <row r="9317" spans="1:5" x14ac:dyDescent="0.15">
      <c r="A9317" s="2"/>
      <c r="B9317" s="31"/>
      <c r="C9317" s="2"/>
      <c r="D9317" s="2"/>
      <c r="E9317" s="26"/>
    </row>
    <row r="9318" spans="1:5" x14ac:dyDescent="0.15">
      <c r="A9318" s="2"/>
      <c r="B9318" s="31"/>
      <c r="C9318" s="2"/>
      <c r="D9318" s="2"/>
      <c r="E9318" s="26"/>
    </row>
    <row r="9319" spans="1:5" x14ac:dyDescent="0.15">
      <c r="A9319" s="2"/>
      <c r="B9319" s="31"/>
      <c r="C9319" s="2"/>
      <c r="D9319" s="2"/>
      <c r="E9319" s="26"/>
    </row>
    <row r="9320" spans="1:5" x14ac:dyDescent="0.15">
      <c r="A9320" s="2"/>
      <c r="B9320" s="31"/>
      <c r="C9320" s="2"/>
      <c r="D9320" s="2"/>
      <c r="E9320" s="26"/>
    </row>
    <row r="9321" spans="1:5" x14ac:dyDescent="0.15">
      <c r="A9321" s="2"/>
      <c r="B9321" s="31"/>
      <c r="C9321" s="2"/>
      <c r="D9321" s="2"/>
      <c r="E9321" s="26"/>
    </row>
    <row r="9322" spans="1:5" x14ac:dyDescent="0.15">
      <c r="A9322" s="2"/>
      <c r="B9322" s="31"/>
      <c r="C9322" s="2"/>
      <c r="D9322" s="2"/>
      <c r="E9322" s="26"/>
    </row>
    <row r="9323" spans="1:5" x14ac:dyDescent="0.15">
      <c r="A9323" s="2"/>
      <c r="B9323" s="31"/>
      <c r="C9323" s="2"/>
      <c r="D9323" s="2"/>
      <c r="E9323" s="26"/>
    </row>
    <row r="9324" spans="1:5" x14ac:dyDescent="0.15">
      <c r="A9324" s="2"/>
      <c r="B9324" s="31"/>
      <c r="C9324" s="2"/>
      <c r="D9324" s="2"/>
      <c r="E9324" s="26"/>
    </row>
    <row r="9325" spans="1:5" x14ac:dyDescent="0.15">
      <c r="A9325" s="2"/>
      <c r="B9325" s="31"/>
      <c r="C9325" s="2"/>
      <c r="D9325" s="2"/>
      <c r="E9325" s="26"/>
    </row>
    <row r="9326" spans="1:5" x14ac:dyDescent="0.15">
      <c r="A9326" s="2"/>
      <c r="B9326" s="31"/>
      <c r="C9326" s="2"/>
      <c r="D9326" s="2"/>
      <c r="E9326" s="26"/>
    </row>
    <row r="9327" spans="1:5" x14ac:dyDescent="0.15">
      <c r="A9327" s="2"/>
      <c r="B9327" s="31"/>
      <c r="C9327" s="2"/>
      <c r="D9327" s="2"/>
      <c r="E9327" s="26"/>
    </row>
    <row r="9328" spans="1:5" x14ac:dyDescent="0.15">
      <c r="A9328" s="2"/>
      <c r="B9328" s="31"/>
      <c r="C9328" s="2"/>
      <c r="D9328" s="2"/>
      <c r="E9328" s="26"/>
    </row>
    <row r="9329" spans="1:5" x14ac:dyDescent="0.15">
      <c r="A9329" s="2"/>
      <c r="B9329" s="31"/>
      <c r="C9329" s="2"/>
      <c r="D9329" s="2"/>
      <c r="E9329" s="26"/>
    </row>
    <row r="9330" spans="1:5" x14ac:dyDescent="0.15">
      <c r="A9330" s="2"/>
      <c r="B9330" s="31"/>
      <c r="C9330" s="2"/>
      <c r="D9330" s="2"/>
      <c r="E9330" s="26"/>
    </row>
    <row r="9331" spans="1:5" x14ac:dyDescent="0.15">
      <c r="A9331" s="2"/>
      <c r="B9331" s="31"/>
      <c r="C9331" s="2"/>
      <c r="D9331" s="2"/>
      <c r="E9331" s="26"/>
    </row>
    <row r="9332" spans="1:5" x14ac:dyDescent="0.15">
      <c r="A9332" s="2"/>
      <c r="B9332" s="31"/>
      <c r="C9332" s="2"/>
      <c r="D9332" s="2"/>
      <c r="E9332" s="26"/>
    </row>
    <row r="9333" spans="1:5" x14ac:dyDescent="0.15">
      <c r="A9333" s="2"/>
      <c r="B9333" s="31"/>
      <c r="C9333" s="2"/>
      <c r="D9333" s="2"/>
      <c r="E9333" s="26"/>
    </row>
    <row r="9334" spans="1:5" x14ac:dyDescent="0.15">
      <c r="A9334" s="2"/>
      <c r="B9334" s="31"/>
      <c r="C9334" s="2"/>
      <c r="D9334" s="2"/>
      <c r="E9334" s="26"/>
    </row>
    <row r="9335" spans="1:5" x14ac:dyDescent="0.15">
      <c r="A9335" s="2"/>
      <c r="B9335" s="31"/>
      <c r="C9335" s="2"/>
      <c r="D9335" s="2"/>
      <c r="E9335" s="26"/>
    </row>
    <row r="9336" spans="1:5" x14ac:dyDescent="0.15">
      <c r="A9336" s="2"/>
      <c r="B9336" s="31"/>
      <c r="C9336" s="2"/>
      <c r="D9336" s="2"/>
      <c r="E9336" s="26"/>
    </row>
    <row r="9337" spans="1:5" x14ac:dyDescent="0.15">
      <c r="A9337" s="2"/>
      <c r="B9337" s="31"/>
      <c r="C9337" s="2"/>
      <c r="D9337" s="2"/>
      <c r="E9337" s="26"/>
    </row>
    <row r="9338" spans="1:5" x14ac:dyDescent="0.15">
      <c r="A9338" s="2"/>
      <c r="B9338" s="31"/>
      <c r="C9338" s="2"/>
      <c r="D9338" s="2"/>
      <c r="E9338" s="26"/>
    </row>
    <row r="9339" spans="1:5" x14ac:dyDescent="0.15">
      <c r="A9339" s="2"/>
      <c r="B9339" s="31"/>
      <c r="C9339" s="2"/>
      <c r="D9339" s="2"/>
      <c r="E9339" s="26"/>
    </row>
    <row r="9340" spans="1:5" x14ac:dyDescent="0.15">
      <c r="A9340" s="2"/>
      <c r="B9340" s="31"/>
      <c r="C9340" s="2"/>
      <c r="D9340" s="2"/>
      <c r="E9340" s="26"/>
    </row>
    <row r="9341" spans="1:5" x14ac:dyDescent="0.15">
      <c r="A9341" s="2"/>
      <c r="B9341" s="31"/>
      <c r="C9341" s="2"/>
      <c r="D9341" s="2"/>
      <c r="E9341" s="26"/>
    </row>
    <row r="9342" spans="1:5" x14ac:dyDescent="0.15">
      <c r="A9342" s="2"/>
      <c r="B9342" s="31"/>
      <c r="C9342" s="2"/>
      <c r="D9342" s="2"/>
      <c r="E9342" s="26"/>
    </row>
    <row r="9343" spans="1:5" x14ac:dyDescent="0.15">
      <c r="A9343" s="2"/>
      <c r="B9343" s="31"/>
      <c r="C9343" s="2"/>
      <c r="D9343" s="2"/>
      <c r="E9343" s="26"/>
    </row>
    <row r="9344" spans="1:5" x14ac:dyDescent="0.15">
      <c r="A9344" s="2"/>
      <c r="B9344" s="31"/>
      <c r="C9344" s="2"/>
      <c r="D9344" s="2"/>
      <c r="E9344" s="26"/>
    </row>
    <row r="9345" spans="1:5" x14ac:dyDescent="0.15">
      <c r="A9345" s="2"/>
      <c r="B9345" s="31"/>
      <c r="C9345" s="2"/>
      <c r="D9345" s="2"/>
      <c r="E9345" s="26"/>
    </row>
    <row r="9346" spans="1:5" x14ac:dyDescent="0.15">
      <c r="A9346" s="2"/>
      <c r="B9346" s="31"/>
      <c r="C9346" s="2"/>
      <c r="D9346" s="2"/>
      <c r="E9346" s="26"/>
    </row>
    <row r="9347" spans="1:5" x14ac:dyDescent="0.15">
      <c r="A9347" s="2"/>
      <c r="B9347" s="31"/>
      <c r="C9347" s="2"/>
      <c r="D9347" s="2"/>
      <c r="E9347" s="26"/>
    </row>
    <row r="9348" spans="1:5" x14ac:dyDescent="0.15">
      <c r="A9348" s="2"/>
      <c r="B9348" s="31"/>
      <c r="C9348" s="2"/>
      <c r="D9348" s="2"/>
      <c r="E9348" s="26"/>
    </row>
    <row r="9349" spans="1:5" x14ac:dyDescent="0.15">
      <c r="A9349" s="2"/>
      <c r="B9349" s="31"/>
      <c r="C9349" s="2"/>
      <c r="D9349" s="2"/>
      <c r="E9349" s="26"/>
    </row>
    <row r="9350" spans="1:5" x14ac:dyDescent="0.15">
      <c r="A9350" s="2"/>
      <c r="B9350" s="31"/>
      <c r="C9350" s="2"/>
      <c r="D9350" s="2"/>
      <c r="E9350" s="26"/>
    </row>
    <row r="9351" spans="1:5" x14ac:dyDescent="0.15">
      <c r="A9351" s="2"/>
      <c r="B9351" s="31"/>
      <c r="C9351" s="2"/>
      <c r="D9351" s="2"/>
      <c r="E9351" s="26"/>
    </row>
    <row r="9352" spans="1:5" x14ac:dyDescent="0.15">
      <c r="A9352" s="2"/>
      <c r="B9352" s="31"/>
      <c r="C9352" s="2"/>
      <c r="D9352" s="2"/>
      <c r="E9352" s="26"/>
    </row>
    <row r="9353" spans="1:5" x14ac:dyDescent="0.15">
      <c r="A9353" s="2"/>
      <c r="B9353" s="31"/>
      <c r="C9353" s="2"/>
      <c r="D9353" s="2"/>
      <c r="E9353" s="26"/>
    </row>
    <row r="9354" spans="1:5" x14ac:dyDescent="0.15">
      <c r="A9354" s="2"/>
      <c r="B9354" s="31"/>
      <c r="C9354" s="2"/>
      <c r="D9354" s="2"/>
      <c r="E9354" s="26"/>
    </row>
    <row r="9355" spans="1:5" x14ac:dyDescent="0.15">
      <c r="A9355" s="2"/>
      <c r="B9355" s="31"/>
      <c r="C9355" s="2"/>
      <c r="D9355" s="2"/>
      <c r="E9355" s="26"/>
    </row>
    <row r="9356" spans="1:5" x14ac:dyDescent="0.15">
      <c r="A9356" s="2"/>
      <c r="B9356" s="31"/>
      <c r="C9356" s="2"/>
      <c r="D9356" s="2"/>
      <c r="E9356" s="26"/>
    </row>
    <row r="9357" spans="1:5" x14ac:dyDescent="0.15">
      <c r="A9357" s="2"/>
      <c r="B9357" s="31"/>
      <c r="C9357" s="2"/>
      <c r="D9357" s="2"/>
      <c r="E9357" s="26"/>
    </row>
    <row r="9358" spans="1:5" x14ac:dyDescent="0.15">
      <c r="A9358" s="2"/>
      <c r="B9358" s="31"/>
      <c r="C9358" s="2"/>
      <c r="D9358" s="2"/>
      <c r="E9358" s="26"/>
    </row>
    <row r="9359" spans="1:5" x14ac:dyDescent="0.15">
      <c r="A9359" s="2"/>
      <c r="B9359" s="31"/>
      <c r="C9359" s="2"/>
      <c r="D9359" s="2"/>
      <c r="E9359" s="26"/>
    </row>
    <row r="9360" spans="1:5" x14ac:dyDescent="0.15">
      <c r="A9360" s="2"/>
      <c r="B9360" s="31"/>
      <c r="C9360" s="2"/>
      <c r="D9360" s="2"/>
      <c r="E9360" s="26"/>
    </row>
    <row r="9361" spans="1:5" x14ac:dyDescent="0.15">
      <c r="A9361" s="2"/>
      <c r="B9361" s="31"/>
      <c r="C9361" s="2"/>
      <c r="D9361" s="2"/>
      <c r="E9361" s="26"/>
    </row>
    <row r="9362" spans="1:5" x14ac:dyDescent="0.15">
      <c r="A9362" s="2"/>
      <c r="B9362" s="31"/>
      <c r="C9362" s="2"/>
      <c r="D9362" s="2"/>
      <c r="E9362" s="26"/>
    </row>
    <row r="9363" spans="1:5" x14ac:dyDescent="0.15">
      <c r="A9363" s="2"/>
      <c r="B9363" s="31"/>
      <c r="C9363" s="2"/>
      <c r="D9363" s="2"/>
      <c r="E9363" s="26"/>
    </row>
    <row r="9364" spans="1:5" x14ac:dyDescent="0.15">
      <c r="A9364" s="2"/>
      <c r="B9364" s="31"/>
      <c r="C9364" s="2"/>
      <c r="D9364" s="2"/>
      <c r="E9364" s="26"/>
    </row>
    <row r="9365" spans="1:5" x14ac:dyDescent="0.15">
      <c r="A9365" s="2"/>
      <c r="B9365" s="31"/>
      <c r="C9365" s="2"/>
      <c r="D9365" s="2"/>
      <c r="E9365" s="26"/>
    </row>
    <row r="9366" spans="1:5" x14ac:dyDescent="0.15">
      <c r="A9366" s="2"/>
      <c r="B9366" s="31"/>
      <c r="C9366" s="2"/>
      <c r="D9366" s="2"/>
      <c r="E9366" s="26"/>
    </row>
    <row r="9367" spans="1:5" x14ac:dyDescent="0.15">
      <c r="A9367" s="2"/>
      <c r="B9367" s="31"/>
      <c r="C9367" s="2"/>
      <c r="D9367" s="2"/>
      <c r="E9367" s="26"/>
    </row>
    <row r="9368" spans="1:5" x14ac:dyDescent="0.15">
      <c r="A9368" s="2"/>
      <c r="B9368" s="31"/>
      <c r="C9368" s="2"/>
      <c r="D9368" s="2"/>
      <c r="E9368" s="26"/>
    </row>
    <row r="9369" spans="1:5" x14ac:dyDescent="0.15">
      <c r="A9369" s="2"/>
      <c r="B9369" s="31"/>
      <c r="C9369" s="2"/>
      <c r="D9369" s="2"/>
      <c r="E9369" s="26"/>
    </row>
    <row r="9370" spans="1:5" x14ac:dyDescent="0.15">
      <c r="A9370" s="2"/>
      <c r="B9370" s="31"/>
      <c r="C9370" s="2"/>
      <c r="D9370" s="2"/>
      <c r="E9370" s="26"/>
    </row>
    <row r="9371" spans="1:5" x14ac:dyDescent="0.15">
      <c r="A9371" s="2"/>
      <c r="B9371" s="31"/>
      <c r="C9371" s="2"/>
      <c r="D9371" s="2"/>
      <c r="E9371" s="26"/>
    </row>
    <row r="9372" spans="1:5" x14ac:dyDescent="0.15">
      <c r="A9372" s="2"/>
      <c r="B9372" s="31"/>
      <c r="C9372" s="2"/>
      <c r="D9372" s="2"/>
      <c r="E9372" s="26"/>
    </row>
    <row r="9373" spans="1:5" x14ac:dyDescent="0.15">
      <c r="A9373" s="2"/>
      <c r="B9373" s="31"/>
      <c r="C9373" s="2"/>
      <c r="D9373" s="2"/>
      <c r="E9373" s="26"/>
    </row>
    <row r="9374" spans="1:5" x14ac:dyDescent="0.15">
      <c r="A9374" s="2"/>
      <c r="B9374" s="31"/>
      <c r="C9374" s="2"/>
      <c r="D9374" s="2"/>
      <c r="E9374" s="26"/>
    </row>
    <row r="9375" spans="1:5" x14ac:dyDescent="0.15">
      <c r="A9375" s="2"/>
      <c r="B9375" s="31"/>
      <c r="C9375" s="2"/>
      <c r="D9375" s="2"/>
      <c r="E9375" s="26"/>
    </row>
    <row r="9376" spans="1:5" x14ac:dyDescent="0.15">
      <c r="A9376" s="2"/>
      <c r="B9376" s="31"/>
      <c r="C9376" s="2"/>
      <c r="D9376" s="2"/>
      <c r="E9376" s="26"/>
    </row>
    <row r="9377" spans="1:5" x14ac:dyDescent="0.15">
      <c r="A9377" s="2"/>
      <c r="B9377" s="31"/>
      <c r="C9377" s="2"/>
      <c r="D9377" s="2"/>
      <c r="E9377" s="26"/>
    </row>
    <row r="9378" spans="1:5" x14ac:dyDescent="0.15">
      <c r="A9378" s="2"/>
      <c r="B9378" s="31"/>
      <c r="C9378" s="2"/>
      <c r="D9378" s="2"/>
      <c r="E9378" s="26"/>
    </row>
    <row r="9379" spans="1:5" x14ac:dyDescent="0.15">
      <c r="A9379" s="2"/>
      <c r="B9379" s="31"/>
      <c r="C9379" s="2"/>
      <c r="D9379" s="2"/>
      <c r="E9379" s="26"/>
    </row>
    <row r="9380" spans="1:5" x14ac:dyDescent="0.15">
      <c r="A9380" s="2"/>
      <c r="B9380" s="31"/>
      <c r="C9380" s="2"/>
      <c r="D9380" s="2"/>
      <c r="E9380" s="26"/>
    </row>
    <row r="9381" spans="1:5" x14ac:dyDescent="0.15">
      <c r="A9381" s="2"/>
      <c r="B9381" s="31"/>
      <c r="C9381" s="2"/>
      <c r="D9381" s="2"/>
      <c r="E9381" s="26"/>
    </row>
    <row r="9382" spans="1:5" x14ac:dyDescent="0.15">
      <c r="A9382" s="2"/>
      <c r="B9382" s="31"/>
      <c r="C9382" s="2"/>
      <c r="D9382" s="2"/>
      <c r="E9382" s="26"/>
    </row>
    <row r="9383" spans="1:5" x14ac:dyDescent="0.15">
      <c r="A9383" s="2"/>
      <c r="B9383" s="31"/>
      <c r="C9383" s="2"/>
      <c r="D9383" s="2"/>
      <c r="E9383" s="26"/>
    </row>
    <row r="9384" spans="1:5" x14ac:dyDescent="0.15">
      <c r="A9384" s="2"/>
      <c r="B9384" s="31"/>
      <c r="C9384" s="2"/>
      <c r="D9384" s="2"/>
      <c r="E9384" s="26"/>
    </row>
    <row r="9385" spans="1:5" x14ac:dyDescent="0.15">
      <c r="A9385" s="2"/>
      <c r="B9385" s="31"/>
      <c r="C9385" s="2"/>
      <c r="D9385" s="2"/>
      <c r="E9385" s="26"/>
    </row>
    <row r="9386" spans="1:5" x14ac:dyDescent="0.15">
      <c r="A9386" s="2"/>
      <c r="B9386" s="31"/>
      <c r="C9386" s="2"/>
      <c r="D9386" s="2"/>
      <c r="E9386" s="26"/>
    </row>
    <row r="9387" spans="1:5" x14ac:dyDescent="0.15">
      <c r="A9387" s="2"/>
      <c r="B9387" s="31"/>
      <c r="C9387" s="2"/>
      <c r="D9387" s="2"/>
      <c r="E9387" s="26"/>
    </row>
    <row r="9388" spans="1:5" x14ac:dyDescent="0.15">
      <c r="A9388" s="2"/>
      <c r="B9388" s="31"/>
      <c r="C9388" s="2"/>
      <c r="D9388" s="2"/>
      <c r="E9388" s="26"/>
    </row>
    <row r="9389" spans="1:5" x14ac:dyDescent="0.15">
      <c r="A9389" s="2"/>
      <c r="B9389" s="31"/>
      <c r="C9389" s="2"/>
      <c r="D9389" s="2"/>
      <c r="E9389" s="26"/>
    </row>
    <row r="9390" spans="1:5" x14ac:dyDescent="0.15">
      <c r="A9390" s="2"/>
      <c r="B9390" s="31"/>
      <c r="C9390" s="2"/>
      <c r="D9390" s="2"/>
      <c r="E9390" s="26"/>
    </row>
    <row r="9391" spans="1:5" x14ac:dyDescent="0.15">
      <c r="A9391" s="2"/>
      <c r="B9391" s="31"/>
      <c r="C9391" s="2"/>
      <c r="D9391" s="2"/>
      <c r="E9391" s="26"/>
    </row>
    <row r="9392" spans="1:5" x14ac:dyDescent="0.15">
      <c r="A9392" s="2"/>
      <c r="B9392" s="31"/>
      <c r="C9392" s="2"/>
      <c r="D9392" s="2"/>
      <c r="E9392" s="26"/>
    </row>
    <row r="9393" spans="1:5" x14ac:dyDescent="0.15">
      <c r="A9393" s="2"/>
      <c r="B9393" s="31"/>
      <c r="C9393" s="2"/>
      <c r="D9393" s="2"/>
      <c r="E9393" s="26"/>
    </row>
    <row r="9394" spans="1:5" x14ac:dyDescent="0.15">
      <c r="A9394" s="2"/>
      <c r="B9394" s="31"/>
      <c r="C9394" s="2"/>
      <c r="D9394" s="2"/>
      <c r="E9394" s="26"/>
    </row>
    <row r="9395" spans="1:5" x14ac:dyDescent="0.15">
      <c r="A9395" s="2"/>
      <c r="B9395" s="31"/>
      <c r="C9395" s="2"/>
      <c r="D9395" s="2"/>
      <c r="E9395" s="26"/>
    </row>
    <row r="9396" spans="1:5" x14ac:dyDescent="0.15">
      <c r="A9396" s="2"/>
      <c r="B9396" s="31"/>
      <c r="C9396" s="2"/>
      <c r="D9396" s="2"/>
      <c r="E9396" s="26"/>
    </row>
    <row r="9397" spans="1:5" x14ac:dyDescent="0.15">
      <c r="A9397" s="2"/>
      <c r="B9397" s="31"/>
      <c r="C9397" s="2"/>
      <c r="D9397" s="2"/>
      <c r="E9397" s="26"/>
    </row>
    <row r="9398" spans="1:5" x14ac:dyDescent="0.15">
      <c r="A9398" s="2"/>
      <c r="B9398" s="31"/>
      <c r="C9398" s="2"/>
      <c r="D9398" s="2"/>
      <c r="E9398" s="26"/>
    </row>
    <row r="9399" spans="1:5" x14ac:dyDescent="0.15">
      <c r="A9399" s="2"/>
      <c r="B9399" s="31"/>
      <c r="C9399" s="2"/>
      <c r="D9399" s="2"/>
      <c r="E9399" s="26"/>
    </row>
    <row r="9400" spans="1:5" x14ac:dyDescent="0.15">
      <c r="A9400" s="2"/>
      <c r="B9400" s="31"/>
      <c r="C9400" s="2"/>
      <c r="D9400" s="2"/>
      <c r="E9400" s="26"/>
    </row>
    <row r="9401" spans="1:5" x14ac:dyDescent="0.15">
      <c r="A9401" s="2"/>
      <c r="B9401" s="31"/>
      <c r="C9401" s="2"/>
      <c r="D9401" s="2"/>
      <c r="E9401" s="26"/>
    </row>
    <row r="9402" spans="1:5" x14ac:dyDescent="0.15">
      <c r="A9402" s="2"/>
      <c r="B9402" s="31"/>
      <c r="C9402" s="2"/>
      <c r="D9402" s="2"/>
      <c r="E9402" s="26"/>
    </row>
    <row r="9403" spans="1:5" x14ac:dyDescent="0.15">
      <c r="A9403" s="2"/>
      <c r="B9403" s="31"/>
      <c r="C9403" s="2"/>
      <c r="D9403" s="2"/>
      <c r="E9403" s="26"/>
    </row>
    <row r="9404" spans="1:5" x14ac:dyDescent="0.15">
      <c r="A9404" s="2"/>
      <c r="B9404" s="31"/>
      <c r="C9404" s="2"/>
      <c r="D9404" s="2"/>
      <c r="E9404" s="26"/>
    </row>
    <row r="9405" spans="1:5" x14ac:dyDescent="0.15">
      <c r="A9405" s="2"/>
      <c r="B9405" s="31"/>
      <c r="C9405" s="2"/>
      <c r="D9405" s="2"/>
      <c r="E9405" s="26"/>
    </row>
    <row r="9406" spans="1:5" x14ac:dyDescent="0.15">
      <c r="A9406" s="2"/>
      <c r="B9406" s="31"/>
      <c r="C9406" s="2"/>
      <c r="D9406" s="2"/>
      <c r="E9406" s="26"/>
    </row>
    <row r="9407" spans="1:5" x14ac:dyDescent="0.15">
      <c r="A9407" s="2"/>
      <c r="B9407" s="31"/>
      <c r="C9407" s="2"/>
      <c r="D9407" s="2"/>
      <c r="E9407" s="26"/>
    </row>
    <row r="9408" spans="1:5" x14ac:dyDescent="0.15">
      <c r="A9408" s="2"/>
      <c r="B9408" s="31"/>
      <c r="C9408" s="2"/>
      <c r="D9408" s="2"/>
      <c r="E9408" s="26"/>
    </row>
    <row r="9409" spans="1:5" x14ac:dyDescent="0.15">
      <c r="A9409" s="2"/>
      <c r="B9409" s="31"/>
      <c r="C9409" s="2"/>
      <c r="D9409" s="2"/>
      <c r="E9409" s="26"/>
    </row>
    <row r="9410" spans="1:5" x14ac:dyDescent="0.15">
      <c r="A9410" s="2"/>
      <c r="B9410" s="31"/>
      <c r="C9410" s="2"/>
      <c r="D9410" s="2"/>
      <c r="E9410" s="26"/>
    </row>
    <row r="9411" spans="1:5" x14ac:dyDescent="0.15">
      <c r="A9411" s="2"/>
      <c r="B9411" s="31"/>
      <c r="C9411" s="2"/>
      <c r="D9411" s="2"/>
      <c r="E9411" s="26"/>
    </row>
    <row r="9412" spans="1:5" x14ac:dyDescent="0.15">
      <c r="A9412" s="2"/>
      <c r="B9412" s="31"/>
      <c r="C9412" s="2"/>
      <c r="D9412" s="2"/>
      <c r="E9412" s="26"/>
    </row>
    <row r="9413" spans="1:5" x14ac:dyDescent="0.15">
      <c r="A9413" s="2"/>
      <c r="B9413" s="31"/>
      <c r="C9413" s="2"/>
      <c r="D9413" s="2"/>
      <c r="E9413" s="26"/>
    </row>
    <row r="9414" spans="1:5" x14ac:dyDescent="0.15">
      <c r="A9414" s="2"/>
      <c r="B9414" s="31"/>
      <c r="C9414" s="2"/>
      <c r="D9414" s="2"/>
      <c r="E9414" s="26"/>
    </row>
    <row r="9415" spans="1:5" x14ac:dyDescent="0.15">
      <c r="A9415" s="2"/>
      <c r="B9415" s="31"/>
      <c r="C9415" s="2"/>
      <c r="D9415" s="2"/>
      <c r="E9415" s="26"/>
    </row>
    <row r="9416" spans="1:5" x14ac:dyDescent="0.15">
      <c r="A9416" s="2"/>
      <c r="B9416" s="31"/>
      <c r="C9416" s="2"/>
      <c r="D9416" s="2"/>
      <c r="E9416" s="26"/>
    </row>
    <row r="9417" spans="1:5" x14ac:dyDescent="0.15">
      <c r="A9417" s="2"/>
      <c r="B9417" s="31"/>
      <c r="C9417" s="2"/>
      <c r="D9417" s="2"/>
      <c r="E9417" s="26"/>
    </row>
    <row r="9418" spans="1:5" x14ac:dyDescent="0.15">
      <c r="A9418" s="2"/>
      <c r="B9418" s="31"/>
      <c r="C9418" s="2"/>
      <c r="D9418" s="2"/>
      <c r="E9418" s="26"/>
    </row>
    <row r="9419" spans="1:5" x14ac:dyDescent="0.15">
      <c r="A9419" s="2"/>
      <c r="B9419" s="31"/>
      <c r="C9419" s="2"/>
      <c r="D9419" s="2"/>
      <c r="E9419" s="26"/>
    </row>
    <row r="9420" spans="1:5" x14ac:dyDescent="0.15">
      <c r="A9420" s="2"/>
      <c r="B9420" s="31"/>
      <c r="C9420" s="2"/>
      <c r="D9420" s="2"/>
      <c r="E9420" s="26"/>
    </row>
    <row r="9421" spans="1:5" x14ac:dyDescent="0.15">
      <c r="A9421" s="2"/>
      <c r="B9421" s="31"/>
      <c r="C9421" s="2"/>
      <c r="D9421" s="2"/>
      <c r="E9421" s="26"/>
    </row>
    <row r="9422" spans="1:5" x14ac:dyDescent="0.15">
      <c r="A9422" s="2"/>
      <c r="B9422" s="31"/>
      <c r="C9422" s="2"/>
      <c r="D9422" s="2"/>
      <c r="E9422" s="26"/>
    </row>
    <row r="9423" spans="1:5" x14ac:dyDescent="0.15">
      <c r="A9423" s="2"/>
      <c r="B9423" s="31"/>
      <c r="C9423" s="2"/>
      <c r="D9423" s="2"/>
      <c r="E9423" s="26"/>
    </row>
    <row r="9424" spans="1:5" x14ac:dyDescent="0.15">
      <c r="A9424" s="2"/>
      <c r="B9424" s="31"/>
      <c r="C9424" s="2"/>
      <c r="D9424" s="2"/>
      <c r="E9424" s="26"/>
    </row>
    <row r="9425" spans="1:5" x14ac:dyDescent="0.15">
      <c r="A9425" s="2"/>
      <c r="B9425" s="31"/>
      <c r="C9425" s="2"/>
      <c r="D9425" s="2"/>
      <c r="E9425" s="26"/>
    </row>
    <row r="9426" spans="1:5" x14ac:dyDescent="0.15">
      <c r="A9426" s="2"/>
      <c r="B9426" s="31"/>
      <c r="C9426" s="2"/>
      <c r="D9426" s="2"/>
      <c r="E9426" s="26"/>
    </row>
    <row r="9427" spans="1:5" x14ac:dyDescent="0.15">
      <c r="A9427" s="2"/>
      <c r="B9427" s="31"/>
      <c r="C9427" s="2"/>
      <c r="D9427" s="2"/>
      <c r="E9427" s="26"/>
    </row>
    <row r="9428" spans="1:5" x14ac:dyDescent="0.15">
      <c r="A9428" s="2"/>
      <c r="B9428" s="31"/>
      <c r="C9428" s="2"/>
      <c r="D9428" s="2"/>
      <c r="E9428" s="26"/>
    </row>
    <row r="9429" spans="1:5" x14ac:dyDescent="0.15">
      <c r="A9429" s="2"/>
      <c r="B9429" s="31"/>
      <c r="C9429" s="2"/>
      <c r="D9429" s="2"/>
      <c r="E9429" s="26"/>
    </row>
    <row r="9430" spans="1:5" x14ac:dyDescent="0.15">
      <c r="A9430" s="2"/>
      <c r="B9430" s="31"/>
      <c r="C9430" s="2"/>
      <c r="D9430" s="2"/>
      <c r="E9430" s="26"/>
    </row>
    <row r="9431" spans="1:5" x14ac:dyDescent="0.15">
      <c r="A9431" s="2"/>
      <c r="B9431" s="31"/>
      <c r="C9431" s="2"/>
      <c r="D9431" s="2"/>
      <c r="E9431" s="26"/>
    </row>
    <row r="9432" spans="1:5" x14ac:dyDescent="0.15">
      <c r="A9432" s="2"/>
      <c r="B9432" s="31"/>
      <c r="C9432" s="2"/>
      <c r="D9432" s="2"/>
      <c r="E9432" s="26"/>
    </row>
    <row r="9433" spans="1:5" x14ac:dyDescent="0.15">
      <c r="A9433" s="2"/>
      <c r="B9433" s="31"/>
      <c r="C9433" s="2"/>
      <c r="D9433" s="2"/>
      <c r="E9433" s="26"/>
    </row>
    <row r="9434" spans="1:5" x14ac:dyDescent="0.15">
      <c r="A9434" s="2"/>
      <c r="B9434" s="31"/>
      <c r="C9434" s="2"/>
      <c r="D9434" s="2"/>
      <c r="E9434" s="26"/>
    </row>
    <row r="9435" spans="1:5" x14ac:dyDescent="0.15">
      <c r="A9435" s="2"/>
      <c r="B9435" s="31"/>
      <c r="C9435" s="2"/>
      <c r="D9435" s="2"/>
      <c r="E9435" s="26"/>
    </row>
    <row r="9436" spans="1:5" x14ac:dyDescent="0.15">
      <c r="A9436" s="2"/>
      <c r="B9436" s="31"/>
      <c r="C9436" s="2"/>
      <c r="D9436" s="2"/>
      <c r="E9436" s="26"/>
    </row>
    <row r="9437" spans="1:5" x14ac:dyDescent="0.15">
      <c r="A9437" s="2"/>
      <c r="B9437" s="31"/>
      <c r="C9437" s="2"/>
      <c r="D9437" s="2"/>
      <c r="E9437" s="26"/>
    </row>
    <row r="9438" spans="1:5" x14ac:dyDescent="0.15">
      <c r="A9438" s="2"/>
      <c r="B9438" s="31"/>
      <c r="C9438" s="2"/>
      <c r="D9438" s="2"/>
      <c r="E9438" s="26"/>
    </row>
    <row r="9439" spans="1:5" x14ac:dyDescent="0.15">
      <c r="A9439" s="2"/>
      <c r="B9439" s="31"/>
      <c r="C9439" s="2"/>
      <c r="D9439" s="2"/>
      <c r="E9439" s="26"/>
    </row>
    <row r="9440" spans="1:5" x14ac:dyDescent="0.15">
      <c r="A9440" s="2"/>
      <c r="B9440" s="31"/>
      <c r="C9440" s="2"/>
      <c r="D9440" s="2"/>
      <c r="E9440" s="26"/>
    </row>
    <row r="9441" spans="1:5" x14ac:dyDescent="0.15">
      <c r="A9441" s="2"/>
      <c r="B9441" s="31"/>
      <c r="C9441" s="2"/>
      <c r="D9441" s="2"/>
      <c r="E9441" s="26"/>
    </row>
    <row r="9442" spans="1:5" x14ac:dyDescent="0.15">
      <c r="A9442" s="2"/>
      <c r="B9442" s="31"/>
      <c r="C9442" s="2"/>
      <c r="D9442" s="2"/>
      <c r="E9442" s="26"/>
    </row>
    <row r="9443" spans="1:5" x14ac:dyDescent="0.15">
      <c r="A9443" s="2"/>
      <c r="B9443" s="31"/>
      <c r="C9443" s="2"/>
      <c r="D9443" s="2"/>
      <c r="E9443" s="26"/>
    </row>
    <row r="9444" spans="1:5" x14ac:dyDescent="0.15">
      <c r="A9444" s="2"/>
      <c r="B9444" s="31"/>
      <c r="C9444" s="2"/>
      <c r="D9444" s="2"/>
      <c r="E9444" s="26"/>
    </row>
    <row r="9445" spans="1:5" x14ac:dyDescent="0.15">
      <c r="A9445" s="2"/>
      <c r="B9445" s="31"/>
      <c r="C9445" s="2"/>
      <c r="D9445" s="2"/>
      <c r="E9445" s="26"/>
    </row>
    <row r="9446" spans="1:5" x14ac:dyDescent="0.15">
      <c r="A9446" s="2"/>
      <c r="B9446" s="31"/>
      <c r="C9446" s="2"/>
      <c r="D9446" s="2"/>
      <c r="E9446" s="26"/>
    </row>
    <row r="9447" spans="1:5" x14ac:dyDescent="0.15">
      <c r="A9447" s="2"/>
      <c r="B9447" s="31"/>
      <c r="C9447" s="2"/>
      <c r="D9447" s="2"/>
      <c r="E9447" s="26"/>
    </row>
    <row r="9448" spans="1:5" x14ac:dyDescent="0.15">
      <c r="A9448" s="2"/>
      <c r="B9448" s="31"/>
      <c r="C9448" s="2"/>
      <c r="D9448" s="2"/>
      <c r="E9448" s="26"/>
    </row>
    <row r="9449" spans="1:5" x14ac:dyDescent="0.15">
      <c r="A9449" s="2"/>
      <c r="B9449" s="31"/>
      <c r="C9449" s="2"/>
      <c r="D9449" s="2"/>
      <c r="E9449" s="26"/>
    </row>
    <row r="9450" spans="1:5" x14ac:dyDescent="0.15">
      <c r="A9450" s="2"/>
      <c r="B9450" s="31"/>
      <c r="C9450" s="2"/>
      <c r="D9450" s="2"/>
      <c r="E9450" s="26"/>
    </row>
    <row r="9451" spans="1:5" x14ac:dyDescent="0.15">
      <c r="A9451" s="2"/>
      <c r="B9451" s="31"/>
      <c r="C9451" s="2"/>
      <c r="D9451" s="2"/>
      <c r="E9451" s="26"/>
    </row>
    <row r="9452" spans="1:5" x14ac:dyDescent="0.15">
      <c r="A9452" s="2"/>
      <c r="B9452" s="31"/>
      <c r="C9452" s="2"/>
      <c r="D9452" s="2"/>
      <c r="E9452" s="26"/>
    </row>
    <row r="9453" spans="1:5" x14ac:dyDescent="0.15">
      <c r="A9453" s="2"/>
      <c r="B9453" s="31"/>
      <c r="C9453" s="2"/>
      <c r="D9453" s="2"/>
      <c r="E9453" s="26"/>
    </row>
    <row r="9454" spans="1:5" x14ac:dyDescent="0.15">
      <c r="A9454" s="2"/>
      <c r="B9454" s="31"/>
      <c r="C9454" s="2"/>
      <c r="D9454" s="2"/>
      <c r="E9454" s="26"/>
    </row>
    <row r="9455" spans="1:5" x14ac:dyDescent="0.15">
      <c r="A9455" s="2"/>
      <c r="B9455" s="31"/>
      <c r="C9455" s="2"/>
      <c r="D9455" s="2"/>
      <c r="E9455" s="26"/>
    </row>
    <row r="9456" spans="1:5" x14ac:dyDescent="0.15">
      <c r="A9456" s="2"/>
      <c r="B9456" s="31"/>
      <c r="C9456" s="2"/>
      <c r="D9456" s="2"/>
      <c r="E9456" s="26"/>
    </row>
    <row r="9457" spans="1:5" x14ac:dyDescent="0.15">
      <c r="A9457" s="2"/>
      <c r="B9457" s="31"/>
      <c r="C9457" s="2"/>
      <c r="D9457" s="2"/>
      <c r="E9457" s="26"/>
    </row>
    <row r="9458" spans="1:5" x14ac:dyDescent="0.15">
      <c r="A9458" s="2"/>
      <c r="B9458" s="31"/>
      <c r="C9458" s="2"/>
      <c r="D9458" s="2"/>
      <c r="E9458" s="26"/>
    </row>
    <row r="9459" spans="1:5" x14ac:dyDescent="0.15">
      <c r="A9459" s="2"/>
      <c r="B9459" s="31"/>
      <c r="C9459" s="2"/>
      <c r="D9459" s="2"/>
      <c r="E9459" s="26"/>
    </row>
    <row r="9460" spans="1:5" x14ac:dyDescent="0.15">
      <c r="A9460" s="2"/>
      <c r="B9460" s="31"/>
      <c r="C9460" s="2"/>
      <c r="D9460" s="2"/>
      <c r="E9460" s="26"/>
    </row>
    <row r="9461" spans="1:5" x14ac:dyDescent="0.15">
      <c r="A9461" s="2"/>
      <c r="B9461" s="31"/>
      <c r="C9461" s="2"/>
      <c r="D9461" s="2"/>
      <c r="E9461" s="26"/>
    </row>
    <row r="9462" spans="1:5" x14ac:dyDescent="0.15">
      <c r="A9462" s="2"/>
      <c r="B9462" s="31"/>
      <c r="C9462" s="2"/>
      <c r="D9462" s="2"/>
      <c r="E9462" s="26"/>
    </row>
    <row r="9463" spans="1:5" x14ac:dyDescent="0.15">
      <c r="A9463" s="2"/>
      <c r="B9463" s="31"/>
      <c r="C9463" s="2"/>
      <c r="D9463" s="2"/>
      <c r="E9463" s="26"/>
    </row>
    <row r="9464" spans="1:5" x14ac:dyDescent="0.15">
      <c r="A9464" s="2"/>
      <c r="B9464" s="31"/>
      <c r="C9464" s="2"/>
      <c r="D9464" s="2"/>
      <c r="E9464" s="26"/>
    </row>
    <row r="9465" spans="1:5" x14ac:dyDescent="0.15">
      <c r="A9465" s="2"/>
      <c r="B9465" s="31"/>
      <c r="C9465" s="2"/>
      <c r="D9465" s="2"/>
      <c r="E9465" s="26"/>
    </row>
    <row r="9466" spans="1:5" x14ac:dyDescent="0.15">
      <c r="A9466" s="2"/>
      <c r="B9466" s="31"/>
      <c r="C9466" s="2"/>
      <c r="D9466" s="2"/>
      <c r="E9466" s="26"/>
    </row>
    <row r="9467" spans="1:5" x14ac:dyDescent="0.15">
      <c r="A9467" s="2"/>
      <c r="B9467" s="31"/>
      <c r="C9467" s="2"/>
      <c r="D9467" s="2"/>
      <c r="E9467" s="26"/>
    </row>
    <row r="9468" spans="1:5" x14ac:dyDescent="0.15">
      <c r="A9468" s="2"/>
      <c r="B9468" s="31"/>
      <c r="C9468" s="2"/>
      <c r="D9468" s="2"/>
      <c r="E9468" s="26"/>
    </row>
    <row r="9469" spans="1:5" x14ac:dyDescent="0.15">
      <c r="A9469" s="2"/>
      <c r="B9469" s="31"/>
      <c r="C9469" s="2"/>
      <c r="D9469" s="2"/>
      <c r="E9469" s="26"/>
    </row>
    <row r="9470" spans="1:5" x14ac:dyDescent="0.15">
      <c r="A9470" s="2"/>
      <c r="B9470" s="31"/>
      <c r="C9470" s="2"/>
      <c r="D9470" s="2"/>
      <c r="E9470" s="26"/>
    </row>
    <row r="9471" spans="1:5" x14ac:dyDescent="0.15">
      <c r="A9471" s="2"/>
      <c r="B9471" s="31"/>
      <c r="C9471" s="2"/>
      <c r="D9471" s="2"/>
      <c r="E9471" s="26"/>
    </row>
    <row r="9472" spans="1:5" x14ac:dyDescent="0.15">
      <c r="A9472" s="2"/>
      <c r="B9472" s="31"/>
      <c r="C9472" s="2"/>
      <c r="D9472" s="2"/>
      <c r="E9472" s="26"/>
    </row>
    <row r="9473" spans="1:5" x14ac:dyDescent="0.15">
      <c r="A9473" s="2"/>
      <c r="B9473" s="31"/>
      <c r="C9473" s="2"/>
      <c r="D9473" s="2"/>
      <c r="E9473" s="26"/>
    </row>
    <row r="9474" spans="1:5" x14ac:dyDescent="0.15">
      <c r="A9474" s="2"/>
      <c r="B9474" s="31"/>
      <c r="C9474" s="2"/>
      <c r="D9474" s="2"/>
      <c r="E9474" s="26"/>
    </row>
    <row r="9475" spans="1:5" x14ac:dyDescent="0.15">
      <c r="A9475" s="2"/>
      <c r="B9475" s="31"/>
      <c r="C9475" s="2"/>
      <c r="D9475" s="2"/>
      <c r="E9475" s="26"/>
    </row>
    <row r="9476" spans="1:5" x14ac:dyDescent="0.15">
      <c r="A9476" s="2"/>
      <c r="B9476" s="31"/>
      <c r="C9476" s="2"/>
      <c r="D9476" s="2"/>
      <c r="E9476" s="26"/>
    </row>
    <row r="9477" spans="1:5" x14ac:dyDescent="0.15">
      <c r="A9477" s="2"/>
      <c r="B9477" s="31"/>
      <c r="C9477" s="2"/>
      <c r="D9477" s="2"/>
      <c r="E9477" s="26"/>
    </row>
    <row r="9478" spans="1:5" x14ac:dyDescent="0.15">
      <c r="A9478" s="2"/>
      <c r="B9478" s="31"/>
      <c r="C9478" s="2"/>
      <c r="D9478" s="2"/>
      <c r="E9478" s="26"/>
    </row>
    <row r="9479" spans="1:5" x14ac:dyDescent="0.15">
      <c r="A9479" s="2"/>
      <c r="B9479" s="31"/>
      <c r="C9479" s="2"/>
      <c r="D9479" s="2"/>
      <c r="E9479" s="26"/>
    </row>
    <row r="9480" spans="1:5" x14ac:dyDescent="0.15">
      <c r="A9480" s="2"/>
      <c r="B9480" s="31"/>
      <c r="C9480" s="2"/>
      <c r="D9480" s="2"/>
      <c r="E9480" s="26"/>
    </row>
    <row r="9481" spans="1:5" x14ac:dyDescent="0.15">
      <c r="A9481" s="2"/>
      <c r="B9481" s="31"/>
      <c r="C9481" s="2"/>
      <c r="D9481" s="2"/>
      <c r="E9481" s="26"/>
    </row>
    <row r="9482" spans="1:5" x14ac:dyDescent="0.15">
      <c r="A9482" s="2"/>
      <c r="B9482" s="31"/>
      <c r="C9482" s="2"/>
      <c r="D9482" s="2"/>
      <c r="E9482" s="26"/>
    </row>
    <row r="9483" spans="1:5" x14ac:dyDescent="0.15">
      <c r="A9483" s="2"/>
      <c r="B9483" s="31"/>
      <c r="C9483" s="2"/>
      <c r="D9483" s="2"/>
      <c r="E9483" s="26"/>
    </row>
    <row r="9484" spans="1:5" x14ac:dyDescent="0.15">
      <c r="A9484" s="2"/>
      <c r="B9484" s="31"/>
      <c r="C9484" s="2"/>
      <c r="D9484" s="2"/>
      <c r="E9484" s="26"/>
    </row>
    <row r="9485" spans="1:5" x14ac:dyDescent="0.15">
      <c r="A9485" s="2"/>
      <c r="B9485" s="31"/>
      <c r="C9485" s="2"/>
      <c r="D9485" s="2"/>
      <c r="E9485" s="26"/>
    </row>
    <row r="9486" spans="1:5" x14ac:dyDescent="0.15">
      <c r="A9486" s="2"/>
      <c r="B9486" s="31"/>
      <c r="C9486" s="2"/>
      <c r="D9486" s="2"/>
      <c r="E9486" s="26"/>
    </row>
    <row r="9487" spans="1:5" x14ac:dyDescent="0.15">
      <c r="A9487" s="2"/>
      <c r="B9487" s="31"/>
      <c r="C9487" s="2"/>
      <c r="D9487" s="2"/>
      <c r="E9487" s="26"/>
    </row>
    <row r="9488" spans="1:5" x14ac:dyDescent="0.15">
      <c r="A9488" s="2"/>
      <c r="B9488" s="31"/>
      <c r="C9488" s="2"/>
      <c r="D9488" s="2"/>
      <c r="E9488" s="26"/>
    </row>
    <row r="9489" spans="1:5" x14ac:dyDescent="0.15">
      <c r="A9489" s="2"/>
      <c r="B9489" s="31"/>
      <c r="C9489" s="2"/>
      <c r="D9489" s="2"/>
      <c r="E9489" s="26"/>
    </row>
    <row r="9490" spans="1:5" x14ac:dyDescent="0.15">
      <c r="A9490" s="2"/>
      <c r="B9490" s="31"/>
      <c r="C9490" s="2"/>
      <c r="D9490" s="2"/>
      <c r="E9490" s="26"/>
    </row>
    <row r="9491" spans="1:5" x14ac:dyDescent="0.15">
      <c r="A9491" s="2"/>
      <c r="B9491" s="31"/>
      <c r="C9491" s="2"/>
      <c r="D9491" s="2"/>
      <c r="E9491" s="26"/>
    </row>
    <row r="9492" spans="1:5" x14ac:dyDescent="0.15">
      <c r="A9492" s="2"/>
      <c r="B9492" s="31"/>
      <c r="C9492" s="2"/>
      <c r="D9492" s="2"/>
      <c r="E9492" s="26"/>
    </row>
    <row r="9493" spans="1:5" x14ac:dyDescent="0.15">
      <c r="A9493" s="2"/>
      <c r="B9493" s="31"/>
      <c r="C9493" s="2"/>
      <c r="D9493" s="2"/>
      <c r="E9493" s="26"/>
    </row>
    <row r="9494" spans="1:5" x14ac:dyDescent="0.15">
      <c r="A9494" s="2"/>
      <c r="B9494" s="31"/>
      <c r="C9494" s="2"/>
      <c r="D9494" s="2"/>
      <c r="E9494" s="26"/>
    </row>
    <row r="9495" spans="1:5" x14ac:dyDescent="0.15">
      <c r="A9495" s="2"/>
      <c r="B9495" s="31"/>
      <c r="C9495" s="2"/>
      <c r="D9495" s="2"/>
      <c r="E9495" s="26"/>
    </row>
    <row r="9496" spans="1:5" x14ac:dyDescent="0.15">
      <c r="A9496" s="2"/>
      <c r="B9496" s="31"/>
      <c r="C9496" s="2"/>
      <c r="D9496" s="2"/>
      <c r="E9496" s="26"/>
    </row>
    <row r="9497" spans="1:5" x14ac:dyDescent="0.15">
      <c r="A9497" s="2"/>
      <c r="B9497" s="31"/>
      <c r="C9497" s="2"/>
      <c r="D9497" s="2"/>
      <c r="E9497" s="26"/>
    </row>
    <row r="9498" spans="1:5" x14ac:dyDescent="0.15">
      <c r="A9498" s="2"/>
      <c r="B9498" s="31"/>
      <c r="C9498" s="2"/>
      <c r="D9498" s="2"/>
      <c r="E9498" s="26"/>
    </row>
    <row r="9499" spans="1:5" x14ac:dyDescent="0.15">
      <c r="A9499" s="2"/>
      <c r="B9499" s="31"/>
      <c r="C9499" s="2"/>
      <c r="D9499" s="2"/>
      <c r="E9499" s="26"/>
    </row>
    <row r="9500" spans="1:5" x14ac:dyDescent="0.15">
      <c r="A9500" s="2"/>
      <c r="B9500" s="31"/>
      <c r="C9500" s="2"/>
      <c r="D9500" s="2"/>
      <c r="E9500" s="26"/>
    </row>
    <row r="9501" spans="1:5" x14ac:dyDescent="0.15">
      <c r="A9501" s="2"/>
      <c r="B9501" s="31"/>
      <c r="C9501" s="2"/>
      <c r="D9501" s="2"/>
      <c r="E9501" s="26"/>
    </row>
    <row r="9502" spans="1:5" x14ac:dyDescent="0.15">
      <c r="A9502" s="2"/>
      <c r="B9502" s="31"/>
      <c r="C9502" s="2"/>
      <c r="D9502" s="2"/>
      <c r="E9502" s="26"/>
    </row>
    <row r="9503" spans="1:5" x14ac:dyDescent="0.15">
      <c r="A9503" s="2"/>
      <c r="B9503" s="31"/>
      <c r="C9503" s="2"/>
      <c r="D9503" s="2"/>
      <c r="E9503" s="26"/>
    </row>
    <row r="9504" spans="1:5" x14ac:dyDescent="0.15">
      <c r="A9504" s="2"/>
      <c r="B9504" s="31"/>
      <c r="C9504" s="2"/>
      <c r="D9504" s="2"/>
      <c r="E9504" s="26"/>
    </row>
    <row r="9505" spans="1:5" x14ac:dyDescent="0.15">
      <c r="A9505" s="2"/>
      <c r="B9505" s="31"/>
      <c r="C9505" s="2"/>
      <c r="D9505" s="2"/>
      <c r="E9505" s="26"/>
    </row>
    <row r="9506" spans="1:5" x14ac:dyDescent="0.15">
      <c r="A9506" s="2"/>
      <c r="B9506" s="31"/>
      <c r="C9506" s="2"/>
      <c r="D9506" s="2"/>
      <c r="E9506" s="26"/>
    </row>
    <row r="9507" spans="1:5" x14ac:dyDescent="0.15">
      <c r="A9507" s="2"/>
      <c r="B9507" s="31"/>
      <c r="C9507" s="2"/>
      <c r="D9507" s="2"/>
      <c r="E9507" s="26"/>
    </row>
    <row r="9508" spans="1:5" x14ac:dyDescent="0.15">
      <c r="A9508" s="2"/>
      <c r="B9508" s="31"/>
      <c r="C9508" s="2"/>
      <c r="D9508" s="2"/>
      <c r="E9508" s="26"/>
    </row>
    <row r="9509" spans="1:5" x14ac:dyDescent="0.15">
      <c r="A9509" s="2"/>
      <c r="B9509" s="31"/>
      <c r="C9509" s="2"/>
      <c r="D9509" s="2"/>
      <c r="E9509" s="26"/>
    </row>
    <row r="9510" spans="1:5" x14ac:dyDescent="0.15">
      <c r="A9510" s="2"/>
      <c r="B9510" s="31"/>
      <c r="C9510" s="2"/>
      <c r="D9510" s="2"/>
      <c r="E9510" s="26"/>
    </row>
    <row r="9511" spans="1:5" x14ac:dyDescent="0.15">
      <c r="A9511" s="2"/>
      <c r="B9511" s="31"/>
      <c r="C9511" s="2"/>
      <c r="D9511" s="2"/>
      <c r="E9511" s="26"/>
    </row>
    <row r="9512" spans="1:5" x14ac:dyDescent="0.15">
      <c r="A9512" s="2"/>
      <c r="B9512" s="31"/>
      <c r="C9512" s="2"/>
      <c r="D9512" s="2"/>
      <c r="E9512" s="26"/>
    </row>
    <row r="9513" spans="1:5" x14ac:dyDescent="0.15">
      <c r="A9513" s="2"/>
      <c r="B9513" s="31"/>
      <c r="C9513" s="2"/>
      <c r="D9513" s="2"/>
      <c r="E9513" s="26"/>
    </row>
    <row r="9514" spans="1:5" x14ac:dyDescent="0.15">
      <c r="A9514" s="2"/>
      <c r="B9514" s="31"/>
      <c r="C9514" s="2"/>
      <c r="D9514" s="2"/>
      <c r="E9514" s="26"/>
    </row>
    <row r="9515" spans="1:5" x14ac:dyDescent="0.15">
      <c r="A9515" s="2"/>
      <c r="B9515" s="31"/>
      <c r="C9515" s="2"/>
      <c r="D9515" s="2"/>
      <c r="E9515" s="26"/>
    </row>
    <row r="9516" spans="1:5" x14ac:dyDescent="0.15">
      <c r="A9516" s="2"/>
      <c r="B9516" s="31"/>
      <c r="C9516" s="2"/>
      <c r="D9516" s="2"/>
      <c r="E9516" s="26"/>
    </row>
    <row r="9517" spans="1:5" x14ac:dyDescent="0.15">
      <c r="A9517" s="2"/>
      <c r="B9517" s="31"/>
      <c r="C9517" s="2"/>
      <c r="D9517" s="2"/>
      <c r="E9517" s="26"/>
    </row>
    <row r="9518" spans="1:5" x14ac:dyDescent="0.15">
      <c r="A9518" s="2"/>
      <c r="B9518" s="31"/>
      <c r="C9518" s="2"/>
      <c r="D9518" s="2"/>
      <c r="E9518" s="26"/>
    </row>
    <row r="9519" spans="1:5" x14ac:dyDescent="0.15">
      <c r="A9519" s="2"/>
      <c r="B9519" s="31"/>
      <c r="C9519" s="2"/>
      <c r="D9519" s="2"/>
      <c r="E9519" s="26"/>
    </row>
    <row r="9520" spans="1:5" x14ac:dyDescent="0.15">
      <c r="A9520" s="2"/>
      <c r="B9520" s="31"/>
      <c r="C9520" s="2"/>
      <c r="D9520" s="2"/>
      <c r="E9520" s="26"/>
    </row>
    <row r="9521" spans="1:5" x14ac:dyDescent="0.15">
      <c r="A9521" s="2"/>
      <c r="B9521" s="31"/>
      <c r="C9521" s="2"/>
      <c r="D9521" s="2"/>
      <c r="E9521" s="26"/>
    </row>
    <row r="9522" spans="1:5" x14ac:dyDescent="0.15">
      <c r="A9522" s="2"/>
      <c r="B9522" s="31"/>
      <c r="C9522" s="2"/>
      <c r="D9522" s="2"/>
      <c r="E9522" s="26"/>
    </row>
    <row r="9523" spans="1:5" x14ac:dyDescent="0.15">
      <c r="A9523" s="2"/>
      <c r="B9523" s="31"/>
      <c r="C9523" s="2"/>
      <c r="D9523" s="2"/>
      <c r="E9523" s="26"/>
    </row>
    <row r="9524" spans="1:5" x14ac:dyDescent="0.15">
      <c r="A9524" s="2"/>
      <c r="B9524" s="31"/>
      <c r="C9524" s="2"/>
      <c r="D9524" s="2"/>
      <c r="E9524" s="26"/>
    </row>
    <row r="9525" spans="1:5" x14ac:dyDescent="0.15">
      <c r="A9525" s="2"/>
      <c r="B9525" s="31"/>
      <c r="C9525" s="2"/>
      <c r="D9525" s="2"/>
      <c r="E9525" s="26"/>
    </row>
    <row r="9526" spans="1:5" x14ac:dyDescent="0.15">
      <c r="A9526" s="2"/>
      <c r="B9526" s="31"/>
      <c r="C9526" s="2"/>
      <c r="D9526" s="2"/>
      <c r="E9526" s="26"/>
    </row>
    <row r="9527" spans="1:5" x14ac:dyDescent="0.15">
      <c r="A9527" s="2"/>
      <c r="B9527" s="31"/>
      <c r="C9527" s="2"/>
      <c r="D9527" s="2"/>
      <c r="E9527" s="26"/>
    </row>
    <row r="9528" spans="1:5" x14ac:dyDescent="0.15">
      <c r="A9528" s="2"/>
      <c r="B9528" s="31"/>
      <c r="C9528" s="2"/>
      <c r="D9528" s="2"/>
      <c r="E9528" s="26"/>
    </row>
    <row r="9529" spans="1:5" x14ac:dyDescent="0.15">
      <c r="A9529" s="2"/>
      <c r="B9529" s="31"/>
      <c r="C9529" s="2"/>
      <c r="D9529" s="2"/>
      <c r="E9529" s="26"/>
    </row>
    <row r="9530" spans="1:5" x14ac:dyDescent="0.15">
      <c r="A9530" s="2"/>
      <c r="B9530" s="31"/>
      <c r="C9530" s="2"/>
      <c r="D9530" s="2"/>
      <c r="E9530" s="26"/>
    </row>
    <row r="9531" spans="1:5" x14ac:dyDescent="0.15">
      <c r="A9531" s="2"/>
      <c r="B9531" s="31"/>
      <c r="C9531" s="2"/>
      <c r="D9531" s="2"/>
      <c r="E9531" s="26"/>
    </row>
    <row r="9532" spans="1:5" x14ac:dyDescent="0.15">
      <c r="A9532" s="2"/>
      <c r="B9532" s="31"/>
      <c r="C9532" s="2"/>
      <c r="D9532" s="2"/>
      <c r="E9532" s="26"/>
    </row>
    <row r="9533" spans="1:5" x14ac:dyDescent="0.15">
      <c r="A9533" s="2"/>
      <c r="B9533" s="31"/>
      <c r="C9533" s="2"/>
      <c r="D9533" s="2"/>
      <c r="E9533" s="26"/>
    </row>
    <row r="9534" spans="1:5" x14ac:dyDescent="0.15">
      <c r="A9534" s="2"/>
      <c r="B9534" s="31"/>
      <c r="C9534" s="2"/>
      <c r="D9534" s="2"/>
      <c r="E9534" s="26"/>
    </row>
    <row r="9535" spans="1:5" x14ac:dyDescent="0.15">
      <c r="A9535" s="2"/>
      <c r="B9535" s="31"/>
      <c r="C9535" s="2"/>
      <c r="D9535" s="2"/>
      <c r="E9535" s="26"/>
    </row>
    <row r="9536" spans="1:5" x14ac:dyDescent="0.15">
      <c r="A9536" s="2"/>
      <c r="B9536" s="31"/>
      <c r="C9536" s="2"/>
      <c r="D9536" s="2"/>
      <c r="E9536" s="26"/>
    </row>
    <row r="9537" spans="1:5" x14ac:dyDescent="0.15">
      <c r="A9537" s="2"/>
      <c r="B9537" s="31"/>
      <c r="C9537" s="2"/>
      <c r="D9537" s="2"/>
      <c r="E9537" s="26"/>
    </row>
    <row r="9538" spans="1:5" x14ac:dyDescent="0.15">
      <c r="A9538" s="2"/>
      <c r="B9538" s="31"/>
      <c r="C9538" s="2"/>
      <c r="D9538" s="2"/>
      <c r="E9538" s="26"/>
    </row>
    <row r="9539" spans="1:5" x14ac:dyDescent="0.15">
      <c r="A9539" s="2"/>
      <c r="B9539" s="31"/>
      <c r="C9539" s="2"/>
      <c r="D9539" s="2"/>
      <c r="E9539" s="26"/>
    </row>
    <row r="9540" spans="1:5" x14ac:dyDescent="0.15">
      <c r="A9540" s="2"/>
      <c r="B9540" s="31"/>
      <c r="C9540" s="2"/>
      <c r="D9540" s="2"/>
      <c r="E9540" s="26"/>
    </row>
    <row r="9541" spans="1:5" x14ac:dyDescent="0.15">
      <c r="A9541" s="2"/>
      <c r="B9541" s="31"/>
      <c r="C9541" s="2"/>
      <c r="D9541" s="2"/>
      <c r="E9541" s="26"/>
    </row>
    <row r="9542" spans="1:5" x14ac:dyDescent="0.15">
      <c r="A9542" s="2"/>
      <c r="B9542" s="31"/>
      <c r="C9542" s="2"/>
      <c r="D9542" s="2"/>
      <c r="E9542" s="26"/>
    </row>
    <row r="9543" spans="1:5" x14ac:dyDescent="0.15">
      <c r="A9543" s="2"/>
      <c r="B9543" s="31"/>
      <c r="C9543" s="2"/>
      <c r="D9543" s="2"/>
      <c r="E9543" s="26"/>
    </row>
    <row r="9544" spans="1:5" x14ac:dyDescent="0.15">
      <c r="A9544" s="2"/>
      <c r="B9544" s="31"/>
      <c r="C9544" s="2"/>
      <c r="D9544" s="2"/>
      <c r="E9544" s="26"/>
    </row>
    <row r="9545" spans="1:5" x14ac:dyDescent="0.15">
      <c r="A9545" s="2"/>
      <c r="B9545" s="31"/>
      <c r="C9545" s="2"/>
      <c r="D9545" s="2"/>
      <c r="E9545" s="26"/>
    </row>
    <row r="9546" spans="1:5" x14ac:dyDescent="0.15">
      <c r="A9546" s="2"/>
      <c r="B9546" s="31"/>
      <c r="C9546" s="2"/>
      <c r="D9546" s="2"/>
      <c r="E9546" s="26"/>
    </row>
    <row r="9547" spans="1:5" x14ac:dyDescent="0.15">
      <c r="A9547" s="2"/>
      <c r="B9547" s="31"/>
      <c r="C9547" s="2"/>
      <c r="D9547" s="2"/>
      <c r="E9547" s="26"/>
    </row>
    <row r="9548" spans="1:5" x14ac:dyDescent="0.15">
      <c r="A9548" s="2"/>
      <c r="B9548" s="31"/>
      <c r="C9548" s="2"/>
      <c r="D9548" s="2"/>
      <c r="E9548" s="26"/>
    </row>
    <row r="9549" spans="1:5" x14ac:dyDescent="0.15">
      <c r="A9549" s="2"/>
      <c r="B9549" s="31"/>
      <c r="C9549" s="2"/>
      <c r="D9549" s="2"/>
      <c r="E9549" s="26"/>
    </row>
    <row r="9550" spans="1:5" x14ac:dyDescent="0.15">
      <c r="A9550" s="2"/>
      <c r="B9550" s="31"/>
      <c r="C9550" s="2"/>
      <c r="D9550" s="2"/>
      <c r="E9550" s="26"/>
    </row>
    <row r="9551" spans="1:5" x14ac:dyDescent="0.15">
      <c r="A9551" s="2"/>
      <c r="B9551" s="31"/>
      <c r="C9551" s="2"/>
      <c r="D9551" s="2"/>
      <c r="E9551" s="26"/>
    </row>
    <row r="9552" spans="1:5" x14ac:dyDescent="0.15">
      <c r="A9552" s="2"/>
      <c r="B9552" s="31"/>
      <c r="C9552" s="2"/>
      <c r="D9552" s="2"/>
      <c r="E9552" s="26"/>
    </row>
    <row r="9553" spans="1:5" x14ac:dyDescent="0.15">
      <c r="A9553" s="2"/>
      <c r="B9553" s="31"/>
      <c r="C9553" s="2"/>
      <c r="D9553" s="2"/>
      <c r="E9553" s="26"/>
    </row>
    <row r="9554" spans="1:5" x14ac:dyDescent="0.15">
      <c r="A9554" s="2"/>
      <c r="B9554" s="31"/>
      <c r="C9554" s="2"/>
      <c r="D9554" s="2"/>
      <c r="E9554" s="26"/>
    </row>
    <row r="9555" spans="1:5" x14ac:dyDescent="0.15">
      <c r="A9555" s="2"/>
      <c r="B9555" s="31"/>
      <c r="C9555" s="2"/>
      <c r="D9555" s="2"/>
      <c r="E9555" s="26"/>
    </row>
    <row r="9556" spans="1:5" x14ac:dyDescent="0.15">
      <c r="A9556" s="2"/>
      <c r="B9556" s="31"/>
      <c r="C9556" s="2"/>
      <c r="D9556" s="2"/>
      <c r="E9556" s="26"/>
    </row>
    <row r="9557" spans="1:5" x14ac:dyDescent="0.15">
      <c r="A9557" s="2"/>
      <c r="B9557" s="31"/>
      <c r="C9557" s="2"/>
      <c r="D9557" s="2"/>
      <c r="E9557" s="26"/>
    </row>
    <row r="9558" spans="1:5" x14ac:dyDescent="0.15">
      <c r="A9558" s="2"/>
      <c r="B9558" s="31"/>
      <c r="C9558" s="2"/>
      <c r="D9558" s="2"/>
      <c r="E9558" s="26"/>
    </row>
    <row r="9559" spans="1:5" x14ac:dyDescent="0.15">
      <c r="A9559" s="2"/>
      <c r="B9559" s="31"/>
      <c r="C9559" s="2"/>
      <c r="D9559" s="2"/>
      <c r="E9559" s="26"/>
    </row>
    <row r="9560" spans="1:5" x14ac:dyDescent="0.15">
      <c r="A9560" s="2"/>
      <c r="B9560" s="31"/>
      <c r="C9560" s="2"/>
      <c r="D9560" s="2"/>
      <c r="E9560" s="26"/>
    </row>
    <row r="9561" spans="1:5" x14ac:dyDescent="0.15">
      <c r="A9561" s="2"/>
      <c r="B9561" s="31"/>
      <c r="C9561" s="2"/>
      <c r="D9561" s="2"/>
      <c r="E9561" s="26"/>
    </row>
    <row r="9562" spans="1:5" x14ac:dyDescent="0.15">
      <c r="A9562" s="2"/>
      <c r="B9562" s="31"/>
      <c r="C9562" s="2"/>
      <c r="D9562" s="2"/>
      <c r="E9562" s="26"/>
    </row>
    <row r="9563" spans="1:5" x14ac:dyDescent="0.15">
      <c r="A9563" s="2"/>
      <c r="B9563" s="31"/>
      <c r="C9563" s="2"/>
      <c r="D9563" s="2"/>
      <c r="E9563" s="26"/>
    </row>
    <row r="9564" spans="1:5" x14ac:dyDescent="0.15">
      <c r="A9564" s="2"/>
      <c r="B9564" s="31"/>
      <c r="C9564" s="2"/>
      <c r="D9564" s="2"/>
      <c r="E9564" s="26"/>
    </row>
    <row r="9565" spans="1:5" x14ac:dyDescent="0.15">
      <c r="A9565" s="2"/>
      <c r="B9565" s="31"/>
      <c r="C9565" s="2"/>
      <c r="D9565" s="2"/>
      <c r="E9565" s="26"/>
    </row>
    <row r="9566" spans="1:5" x14ac:dyDescent="0.15">
      <c r="A9566" s="2"/>
      <c r="B9566" s="31"/>
      <c r="C9566" s="2"/>
      <c r="D9566" s="2"/>
      <c r="E9566" s="26"/>
    </row>
    <row r="9567" spans="1:5" x14ac:dyDescent="0.15">
      <c r="A9567" s="2"/>
      <c r="B9567" s="31"/>
      <c r="C9567" s="2"/>
      <c r="D9567" s="2"/>
      <c r="E9567" s="26"/>
    </row>
    <row r="9568" spans="1:5" x14ac:dyDescent="0.15">
      <c r="A9568" s="2"/>
      <c r="B9568" s="31"/>
      <c r="C9568" s="2"/>
      <c r="D9568" s="2"/>
      <c r="E9568" s="26"/>
    </row>
    <row r="9569" spans="1:5" x14ac:dyDescent="0.15">
      <c r="A9569" s="2"/>
      <c r="B9569" s="31"/>
      <c r="C9569" s="2"/>
      <c r="D9569" s="2"/>
      <c r="E9569" s="26"/>
    </row>
    <row r="9570" spans="1:5" x14ac:dyDescent="0.15">
      <c r="A9570" s="2"/>
      <c r="B9570" s="31"/>
      <c r="C9570" s="2"/>
      <c r="D9570" s="2"/>
      <c r="E9570" s="26"/>
    </row>
    <row r="9571" spans="1:5" x14ac:dyDescent="0.15">
      <c r="A9571" s="2"/>
      <c r="B9571" s="31"/>
      <c r="C9571" s="2"/>
      <c r="D9571" s="2"/>
      <c r="E9571" s="26"/>
    </row>
    <row r="9572" spans="1:5" x14ac:dyDescent="0.15">
      <c r="A9572" s="2"/>
      <c r="B9572" s="31"/>
      <c r="C9572" s="2"/>
      <c r="D9572" s="2"/>
      <c r="E9572" s="26"/>
    </row>
    <row r="9573" spans="1:5" x14ac:dyDescent="0.15">
      <c r="A9573" s="2"/>
      <c r="B9573" s="31"/>
      <c r="C9573" s="2"/>
      <c r="D9573" s="2"/>
      <c r="E9573" s="26"/>
    </row>
    <row r="9574" spans="1:5" x14ac:dyDescent="0.15">
      <c r="A9574" s="2"/>
      <c r="B9574" s="31"/>
      <c r="C9574" s="2"/>
      <c r="D9574" s="2"/>
      <c r="E9574" s="26"/>
    </row>
    <row r="9575" spans="1:5" x14ac:dyDescent="0.15">
      <c r="A9575" s="2"/>
      <c r="B9575" s="31"/>
      <c r="C9575" s="2"/>
      <c r="D9575" s="2"/>
      <c r="E9575" s="26"/>
    </row>
    <row r="9576" spans="1:5" x14ac:dyDescent="0.15">
      <c r="A9576" s="2"/>
      <c r="B9576" s="31"/>
      <c r="C9576" s="2"/>
      <c r="D9576" s="2"/>
      <c r="E9576" s="26"/>
    </row>
    <row r="9577" spans="1:5" x14ac:dyDescent="0.15">
      <c r="A9577" s="2"/>
      <c r="B9577" s="31"/>
      <c r="C9577" s="2"/>
      <c r="D9577" s="2"/>
      <c r="E9577" s="26"/>
    </row>
    <row r="9578" spans="1:5" x14ac:dyDescent="0.15">
      <c r="A9578" s="2"/>
      <c r="B9578" s="31"/>
      <c r="C9578" s="2"/>
      <c r="D9578" s="2"/>
      <c r="E9578" s="26"/>
    </row>
    <row r="9579" spans="1:5" x14ac:dyDescent="0.15">
      <c r="A9579" s="2"/>
      <c r="B9579" s="31"/>
      <c r="C9579" s="2"/>
      <c r="D9579" s="2"/>
      <c r="E9579" s="26"/>
    </row>
    <row r="9580" spans="1:5" x14ac:dyDescent="0.15">
      <c r="A9580" s="2"/>
      <c r="B9580" s="31"/>
      <c r="C9580" s="2"/>
      <c r="D9580" s="2"/>
      <c r="E9580" s="26"/>
    </row>
    <row r="9581" spans="1:5" x14ac:dyDescent="0.15">
      <c r="A9581" s="2"/>
      <c r="B9581" s="31"/>
      <c r="C9581" s="2"/>
      <c r="D9581" s="2"/>
      <c r="E9581" s="26"/>
    </row>
    <row r="9582" spans="1:5" x14ac:dyDescent="0.15">
      <c r="A9582" s="2"/>
      <c r="B9582" s="31"/>
      <c r="C9582" s="2"/>
      <c r="D9582" s="2"/>
      <c r="E9582" s="26"/>
    </row>
    <row r="9583" spans="1:5" x14ac:dyDescent="0.15">
      <c r="A9583" s="2"/>
      <c r="B9583" s="31"/>
      <c r="C9583" s="2"/>
      <c r="D9583" s="2"/>
      <c r="E9583" s="26"/>
    </row>
    <row r="9584" spans="1:5" x14ac:dyDescent="0.15">
      <c r="A9584" s="2"/>
      <c r="B9584" s="31"/>
      <c r="C9584" s="2"/>
      <c r="D9584" s="2"/>
      <c r="E9584" s="26"/>
    </row>
    <row r="9585" spans="1:5" x14ac:dyDescent="0.15">
      <c r="A9585" s="2"/>
      <c r="B9585" s="31"/>
      <c r="C9585" s="2"/>
      <c r="D9585" s="2"/>
      <c r="E9585" s="26"/>
    </row>
    <row r="9586" spans="1:5" x14ac:dyDescent="0.15">
      <c r="A9586" s="2"/>
      <c r="B9586" s="31"/>
      <c r="C9586" s="2"/>
      <c r="D9586" s="2"/>
      <c r="E9586" s="26"/>
    </row>
    <row r="9587" spans="1:5" x14ac:dyDescent="0.15">
      <c r="A9587" s="2"/>
      <c r="B9587" s="31"/>
      <c r="C9587" s="2"/>
      <c r="D9587" s="2"/>
      <c r="E9587" s="26"/>
    </row>
    <row r="9588" spans="1:5" x14ac:dyDescent="0.15">
      <c r="A9588" s="2"/>
      <c r="B9588" s="31"/>
      <c r="C9588" s="2"/>
      <c r="D9588" s="2"/>
      <c r="E9588" s="26"/>
    </row>
    <row r="9589" spans="1:5" x14ac:dyDescent="0.15">
      <c r="A9589" s="2"/>
      <c r="B9589" s="31"/>
      <c r="C9589" s="2"/>
      <c r="D9589" s="2"/>
      <c r="E9589" s="26"/>
    </row>
    <row r="9590" spans="1:5" x14ac:dyDescent="0.15">
      <c r="A9590" s="2"/>
      <c r="B9590" s="31"/>
      <c r="C9590" s="2"/>
      <c r="D9590" s="2"/>
      <c r="E9590" s="26"/>
    </row>
    <row r="9591" spans="1:5" x14ac:dyDescent="0.15">
      <c r="A9591" s="2"/>
      <c r="B9591" s="31"/>
      <c r="C9591" s="2"/>
      <c r="D9591" s="2"/>
      <c r="E9591" s="26"/>
    </row>
    <row r="9592" spans="1:5" x14ac:dyDescent="0.15">
      <c r="A9592" s="2"/>
      <c r="B9592" s="31"/>
      <c r="C9592" s="2"/>
      <c r="D9592" s="2"/>
      <c r="E9592" s="26"/>
    </row>
    <row r="9593" spans="1:5" x14ac:dyDescent="0.15">
      <c r="A9593" s="2"/>
      <c r="B9593" s="31"/>
      <c r="C9593" s="2"/>
      <c r="D9593" s="2"/>
      <c r="E9593" s="26"/>
    </row>
    <row r="9594" spans="1:5" x14ac:dyDescent="0.15">
      <c r="A9594" s="2"/>
      <c r="B9594" s="31"/>
      <c r="C9594" s="2"/>
      <c r="D9594" s="2"/>
      <c r="E9594" s="26"/>
    </row>
    <row r="9595" spans="1:5" x14ac:dyDescent="0.15">
      <c r="A9595" s="2"/>
      <c r="B9595" s="31"/>
      <c r="C9595" s="2"/>
      <c r="D9595" s="2"/>
      <c r="E9595" s="26"/>
    </row>
    <row r="9596" spans="1:5" x14ac:dyDescent="0.15">
      <c r="A9596" s="2"/>
      <c r="B9596" s="31"/>
      <c r="C9596" s="2"/>
      <c r="D9596" s="2"/>
      <c r="E9596" s="26"/>
    </row>
    <row r="9597" spans="1:5" x14ac:dyDescent="0.15">
      <c r="A9597" s="2"/>
      <c r="B9597" s="31"/>
      <c r="C9597" s="2"/>
      <c r="D9597" s="2"/>
      <c r="E9597" s="26"/>
    </row>
    <row r="9598" spans="1:5" x14ac:dyDescent="0.15">
      <c r="A9598" s="2"/>
      <c r="B9598" s="31"/>
      <c r="C9598" s="2"/>
      <c r="D9598" s="2"/>
      <c r="E9598" s="26"/>
    </row>
    <row r="9599" spans="1:5" x14ac:dyDescent="0.15">
      <c r="A9599" s="2"/>
      <c r="B9599" s="31"/>
      <c r="C9599" s="2"/>
      <c r="D9599" s="2"/>
      <c r="E9599" s="26"/>
    </row>
    <row r="9600" spans="1:5" x14ac:dyDescent="0.15">
      <c r="A9600" s="2"/>
      <c r="B9600" s="31"/>
      <c r="C9600" s="2"/>
      <c r="D9600" s="2"/>
      <c r="E9600" s="26"/>
    </row>
    <row r="9601" spans="1:5" x14ac:dyDescent="0.15">
      <c r="A9601" s="2"/>
      <c r="B9601" s="31"/>
      <c r="C9601" s="2"/>
      <c r="D9601" s="2"/>
      <c r="E9601" s="26"/>
    </row>
    <row r="9602" spans="1:5" x14ac:dyDescent="0.15">
      <c r="A9602" s="2"/>
      <c r="B9602" s="31"/>
      <c r="C9602" s="2"/>
      <c r="D9602" s="2"/>
      <c r="E9602" s="26"/>
    </row>
    <row r="9603" spans="1:5" x14ac:dyDescent="0.15">
      <c r="A9603" s="2"/>
      <c r="B9603" s="31"/>
      <c r="C9603" s="2"/>
      <c r="D9603" s="2"/>
      <c r="E9603" s="26"/>
    </row>
    <row r="9604" spans="1:5" x14ac:dyDescent="0.15">
      <c r="A9604" s="2"/>
      <c r="B9604" s="31"/>
      <c r="C9604" s="2"/>
      <c r="D9604" s="2"/>
      <c r="E9604" s="26"/>
    </row>
    <row r="9605" spans="1:5" x14ac:dyDescent="0.15">
      <c r="A9605" s="2"/>
      <c r="B9605" s="31"/>
      <c r="C9605" s="2"/>
      <c r="D9605" s="2"/>
      <c r="E9605" s="26"/>
    </row>
    <row r="9606" spans="1:5" x14ac:dyDescent="0.15">
      <c r="A9606" s="2"/>
      <c r="B9606" s="31"/>
      <c r="C9606" s="2"/>
      <c r="D9606" s="2"/>
      <c r="E9606" s="26"/>
    </row>
    <row r="9607" spans="1:5" x14ac:dyDescent="0.15">
      <c r="A9607" s="2"/>
      <c r="B9607" s="31"/>
      <c r="C9607" s="2"/>
      <c r="D9607" s="2"/>
      <c r="E9607" s="26"/>
    </row>
    <row r="9608" spans="1:5" x14ac:dyDescent="0.15">
      <c r="A9608" s="2"/>
      <c r="B9608" s="31"/>
      <c r="C9608" s="2"/>
      <c r="D9608" s="2"/>
      <c r="E9608" s="26"/>
    </row>
    <row r="9609" spans="1:5" x14ac:dyDescent="0.15">
      <c r="A9609" s="2"/>
      <c r="B9609" s="31"/>
      <c r="C9609" s="2"/>
      <c r="D9609" s="2"/>
      <c r="E9609" s="26"/>
    </row>
    <row r="9610" spans="1:5" x14ac:dyDescent="0.15">
      <c r="A9610" s="2"/>
      <c r="B9610" s="31"/>
      <c r="C9610" s="2"/>
      <c r="D9610" s="2"/>
      <c r="E9610" s="26"/>
    </row>
    <row r="9611" spans="1:5" x14ac:dyDescent="0.15">
      <c r="A9611" s="2"/>
      <c r="B9611" s="31"/>
      <c r="C9611" s="2"/>
      <c r="D9611" s="2"/>
      <c r="E9611" s="26"/>
    </row>
    <row r="9612" spans="1:5" x14ac:dyDescent="0.15">
      <c r="A9612" s="2"/>
      <c r="B9612" s="31"/>
      <c r="C9612" s="2"/>
      <c r="D9612" s="2"/>
      <c r="E9612" s="26"/>
    </row>
    <row r="9613" spans="1:5" x14ac:dyDescent="0.15">
      <c r="A9613" s="2"/>
      <c r="B9613" s="31"/>
      <c r="C9613" s="2"/>
      <c r="D9613" s="2"/>
      <c r="E9613" s="26"/>
    </row>
    <row r="9614" spans="1:5" x14ac:dyDescent="0.15">
      <c r="A9614" s="2"/>
      <c r="B9614" s="31"/>
      <c r="C9614" s="2"/>
      <c r="D9614" s="2"/>
      <c r="E9614" s="26"/>
    </row>
    <row r="9615" spans="1:5" x14ac:dyDescent="0.15">
      <c r="A9615" s="2"/>
      <c r="B9615" s="31"/>
      <c r="C9615" s="2"/>
      <c r="D9615" s="2"/>
      <c r="E9615" s="26"/>
    </row>
    <row r="9616" spans="1:5" x14ac:dyDescent="0.15">
      <c r="A9616" s="2"/>
      <c r="B9616" s="31"/>
      <c r="C9616" s="2"/>
      <c r="D9616" s="2"/>
      <c r="E9616" s="26"/>
    </row>
    <row r="9617" spans="1:5" x14ac:dyDescent="0.15">
      <c r="A9617" s="2"/>
      <c r="B9617" s="31"/>
      <c r="C9617" s="2"/>
      <c r="D9617" s="2"/>
      <c r="E9617" s="26"/>
    </row>
    <row r="9618" spans="1:5" x14ac:dyDescent="0.15">
      <c r="A9618" s="2"/>
      <c r="B9618" s="31"/>
      <c r="C9618" s="2"/>
      <c r="D9618" s="2"/>
      <c r="E9618" s="26"/>
    </row>
    <row r="9619" spans="1:5" x14ac:dyDescent="0.15">
      <c r="A9619" s="2"/>
      <c r="B9619" s="31"/>
      <c r="C9619" s="2"/>
      <c r="D9619" s="2"/>
      <c r="E9619" s="26"/>
    </row>
    <row r="9620" spans="1:5" x14ac:dyDescent="0.15">
      <c r="A9620" s="2"/>
      <c r="B9620" s="31"/>
      <c r="C9620" s="2"/>
      <c r="D9620" s="2"/>
      <c r="E9620" s="26"/>
    </row>
    <row r="9621" spans="1:5" x14ac:dyDescent="0.15">
      <c r="A9621" s="2"/>
      <c r="B9621" s="31"/>
      <c r="C9621" s="2"/>
      <c r="D9621" s="2"/>
      <c r="E9621" s="26"/>
    </row>
    <row r="9622" spans="1:5" x14ac:dyDescent="0.15">
      <c r="A9622" s="2"/>
      <c r="B9622" s="31"/>
      <c r="C9622" s="2"/>
      <c r="D9622" s="2"/>
      <c r="E9622" s="26"/>
    </row>
    <row r="9623" spans="1:5" x14ac:dyDescent="0.15">
      <c r="A9623" s="2"/>
      <c r="B9623" s="31"/>
      <c r="C9623" s="2"/>
      <c r="D9623" s="2"/>
      <c r="E9623" s="26"/>
    </row>
    <row r="9624" spans="1:5" x14ac:dyDescent="0.15">
      <c r="A9624" s="2"/>
      <c r="B9624" s="31"/>
      <c r="C9624" s="2"/>
      <c r="D9624" s="2"/>
      <c r="E9624" s="26"/>
    </row>
    <row r="9625" spans="1:5" x14ac:dyDescent="0.15">
      <c r="A9625" s="2"/>
      <c r="B9625" s="31"/>
      <c r="C9625" s="2"/>
      <c r="D9625" s="2"/>
      <c r="E9625" s="26"/>
    </row>
    <row r="9626" spans="1:5" x14ac:dyDescent="0.15">
      <c r="A9626" s="2"/>
      <c r="B9626" s="31"/>
      <c r="C9626" s="2"/>
      <c r="D9626" s="2"/>
      <c r="E9626" s="26"/>
    </row>
    <row r="9627" spans="1:5" x14ac:dyDescent="0.15">
      <c r="A9627" s="2"/>
      <c r="B9627" s="31"/>
      <c r="C9627" s="2"/>
      <c r="D9627" s="2"/>
      <c r="E9627" s="26"/>
    </row>
    <row r="9628" spans="1:5" x14ac:dyDescent="0.15">
      <c r="A9628" s="2"/>
      <c r="B9628" s="31"/>
      <c r="C9628" s="2"/>
      <c r="D9628" s="2"/>
      <c r="E9628" s="26"/>
    </row>
    <row r="9629" spans="1:5" x14ac:dyDescent="0.15">
      <c r="A9629" s="2"/>
      <c r="B9629" s="31"/>
      <c r="C9629" s="2"/>
      <c r="D9629" s="2"/>
      <c r="E9629" s="26"/>
    </row>
    <row r="9630" spans="1:5" x14ac:dyDescent="0.15">
      <c r="A9630" s="2"/>
      <c r="B9630" s="31"/>
      <c r="C9630" s="2"/>
      <c r="D9630" s="2"/>
      <c r="E9630" s="26"/>
    </row>
    <row r="9631" spans="1:5" x14ac:dyDescent="0.15">
      <c r="A9631" s="2"/>
      <c r="B9631" s="31"/>
      <c r="C9631" s="2"/>
      <c r="D9631" s="2"/>
      <c r="E9631" s="26"/>
    </row>
    <row r="9632" spans="1:5" x14ac:dyDescent="0.15">
      <c r="A9632" s="2"/>
      <c r="B9632" s="31"/>
      <c r="C9632" s="2"/>
      <c r="D9632" s="2"/>
      <c r="E9632" s="26"/>
    </row>
    <row r="9633" spans="1:5" x14ac:dyDescent="0.15">
      <c r="A9633" s="2"/>
      <c r="B9633" s="31"/>
      <c r="C9633" s="2"/>
      <c r="D9633" s="2"/>
      <c r="E9633" s="26"/>
    </row>
    <row r="9634" spans="1:5" x14ac:dyDescent="0.15">
      <c r="A9634" s="2"/>
      <c r="B9634" s="31"/>
      <c r="C9634" s="2"/>
      <c r="D9634" s="2"/>
      <c r="E9634" s="26"/>
    </row>
    <row r="9635" spans="1:5" x14ac:dyDescent="0.15">
      <c r="A9635" s="2"/>
      <c r="B9635" s="31"/>
      <c r="C9635" s="2"/>
      <c r="D9635" s="2"/>
      <c r="E9635" s="26"/>
    </row>
    <row r="9636" spans="1:5" x14ac:dyDescent="0.15">
      <c r="A9636" s="2"/>
      <c r="B9636" s="31"/>
      <c r="C9636" s="2"/>
      <c r="D9636" s="2"/>
      <c r="E9636" s="26"/>
    </row>
    <row r="9637" spans="1:5" x14ac:dyDescent="0.15">
      <c r="A9637" s="2"/>
      <c r="B9637" s="31"/>
      <c r="C9637" s="2"/>
      <c r="D9637" s="2"/>
      <c r="E9637" s="26"/>
    </row>
    <row r="9638" spans="1:5" x14ac:dyDescent="0.15">
      <c r="A9638" s="2"/>
      <c r="B9638" s="31"/>
      <c r="C9638" s="2"/>
      <c r="D9638" s="2"/>
      <c r="E9638" s="26"/>
    </row>
    <row r="9639" spans="1:5" x14ac:dyDescent="0.15">
      <c r="A9639" s="2"/>
      <c r="B9639" s="31"/>
      <c r="C9639" s="2"/>
      <c r="D9639" s="2"/>
      <c r="E9639" s="26"/>
    </row>
    <row r="9640" spans="1:5" x14ac:dyDescent="0.15">
      <c r="A9640" s="2"/>
      <c r="B9640" s="31"/>
      <c r="C9640" s="2"/>
      <c r="D9640" s="2"/>
      <c r="E9640" s="26"/>
    </row>
    <row r="9641" spans="1:5" x14ac:dyDescent="0.15">
      <c r="A9641" s="2"/>
      <c r="B9641" s="31"/>
      <c r="C9641" s="2"/>
      <c r="D9641" s="2"/>
      <c r="E9641" s="26"/>
    </row>
    <row r="9642" spans="1:5" x14ac:dyDescent="0.15">
      <c r="A9642" s="2"/>
      <c r="B9642" s="31"/>
      <c r="C9642" s="2"/>
      <c r="D9642" s="2"/>
      <c r="E9642" s="26"/>
    </row>
    <row r="9643" spans="1:5" x14ac:dyDescent="0.15">
      <c r="A9643" s="2"/>
      <c r="B9643" s="31"/>
      <c r="C9643" s="2"/>
      <c r="D9643" s="2"/>
      <c r="E9643" s="26"/>
    </row>
    <row r="9644" spans="1:5" x14ac:dyDescent="0.15">
      <c r="A9644" s="2"/>
      <c r="B9644" s="31"/>
      <c r="C9644" s="2"/>
      <c r="D9644" s="2"/>
      <c r="E9644" s="26"/>
    </row>
    <row r="9645" spans="1:5" x14ac:dyDescent="0.15">
      <c r="A9645" s="2"/>
      <c r="B9645" s="31"/>
      <c r="C9645" s="2"/>
      <c r="D9645" s="2"/>
      <c r="E9645" s="26"/>
    </row>
    <row r="9646" spans="1:5" x14ac:dyDescent="0.15">
      <c r="A9646" s="2"/>
      <c r="B9646" s="31"/>
      <c r="C9646" s="2"/>
      <c r="D9646" s="2"/>
      <c r="E9646" s="26"/>
    </row>
    <row r="9647" spans="1:5" x14ac:dyDescent="0.15">
      <c r="A9647" s="2"/>
      <c r="B9647" s="31"/>
      <c r="C9647" s="2"/>
      <c r="D9647" s="2"/>
      <c r="E9647" s="26"/>
    </row>
    <row r="9648" spans="1:5" x14ac:dyDescent="0.15">
      <c r="A9648" s="2"/>
      <c r="B9648" s="31"/>
      <c r="C9648" s="2"/>
      <c r="D9648" s="2"/>
      <c r="E9648" s="26"/>
    </row>
    <row r="9649" spans="1:5" x14ac:dyDescent="0.15">
      <c r="A9649" s="2"/>
      <c r="B9649" s="31"/>
      <c r="C9649" s="2"/>
      <c r="D9649" s="2"/>
      <c r="E9649" s="26"/>
    </row>
    <row r="9650" spans="1:5" x14ac:dyDescent="0.15">
      <c r="A9650" s="2"/>
      <c r="B9650" s="31"/>
      <c r="C9650" s="2"/>
      <c r="D9650" s="2"/>
      <c r="E9650" s="26"/>
    </row>
    <row r="9651" spans="1:5" x14ac:dyDescent="0.15">
      <c r="A9651" s="2"/>
      <c r="B9651" s="31"/>
      <c r="C9651" s="2"/>
      <c r="D9651" s="2"/>
      <c r="E9651" s="26"/>
    </row>
    <row r="9652" spans="1:5" x14ac:dyDescent="0.15">
      <c r="A9652" s="2"/>
      <c r="B9652" s="31"/>
      <c r="C9652" s="2"/>
      <c r="D9652" s="2"/>
      <c r="E9652" s="26"/>
    </row>
    <row r="9653" spans="1:5" x14ac:dyDescent="0.15">
      <c r="A9653" s="2"/>
      <c r="B9653" s="31"/>
      <c r="C9653" s="2"/>
      <c r="D9653" s="2"/>
      <c r="E9653" s="26"/>
    </row>
    <row r="9654" spans="1:5" x14ac:dyDescent="0.15">
      <c r="A9654" s="2"/>
      <c r="B9654" s="31"/>
      <c r="C9654" s="2"/>
      <c r="D9654" s="2"/>
      <c r="E9654" s="26"/>
    </row>
    <row r="9655" spans="1:5" x14ac:dyDescent="0.15">
      <c r="A9655" s="2"/>
      <c r="B9655" s="31"/>
      <c r="C9655" s="2"/>
      <c r="D9655" s="2"/>
      <c r="E9655" s="26"/>
    </row>
    <row r="9656" spans="1:5" x14ac:dyDescent="0.15">
      <c r="A9656" s="2"/>
      <c r="B9656" s="31"/>
      <c r="C9656" s="2"/>
      <c r="D9656" s="2"/>
      <c r="E9656" s="26"/>
    </row>
    <row r="9657" spans="1:5" x14ac:dyDescent="0.15">
      <c r="A9657" s="2"/>
      <c r="B9657" s="31"/>
      <c r="C9657" s="2"/>
      <c r="D9657" s="2"/>
      <c r="E9657" s="26"/>
    </row>
    <row r="9658" spans="1:5" x14ac:dyDescent="0.15">
      <c r="A9658" s="2"/>
      <c r="B9658" s="31"/>
      <c r="C9658" s="2"/>
      <c r="D9658" s="2"/>
      <c r="E9658" s="26"/>
    </row>
    <row r="9659" spans="1:5" x14ac:dyDescent="0.15">
      <c r="A9659" s="2"/>
      <c r="B9659" s="31"/>
      <c r="C9659" s="2"/>
      <c r="D9659" s="2"/>
      <c r="E9659" s="26"/>
    </row>
    <row r="9660" spans="1:5" x14ac:dyDescent="0.15">
      <c r="A9660" s="2"/>
      <c r="B9660" s="31"/>
      <c r="C9660" s="2"/>
      <c r="D9660" s="2"/>
      <c r="E9660" s="26"/>
    </row>
    <row r="9661" spans="1:5" x14ac:dyDescent="0.15">
      <c r="A9661" s="2"/>
      <c r="B9661" s="31"/>
      <c r="C9661" s="2"/>
      <c r="D9661" s="2"/>
      <c r="E9661" s="26"/>
    </row>
    <row r="9662" spans="1:5" x14ac:dyDescent="0.15">
      <c r="A9662" s="2"/>
      <c r="B9662" s="31"/>
      <c r="C9662" s="2"/>
      <c r="D9662" s="2"/>
      <c r="E9662" s="26"/>
    </row>
    <row r="9663" spans="1:5" x14ac:dyDescent="0.15">
      <c r="A9663" s="2"/>
      <c r="B9663" s="31"/>
      <c r="C9663" s="2"/>
      <c r="D9663" s="2"/>
      <c r="E9663" s="26"/>
    </row>
    <row r="9664" spans="1:5" x14ac:dyDescent="0.15">
      <c r="A9664" s="2"/>
      <c r="B9664" s="31"/>
      <c r="C9664" s="2"/>
      <c r="D9664" s="2"/>
      <c r="E9664" s="26"/>
    </row>
    <row r="9665" spans="1:5" x14ac:dyDescent="0.15">
      <c r="A9665" s="2"/>
      <c r="B9665" s="31"/>
      <c r="C9665" s="2"/>
      <c r="D9665" s="2"/>
      <c r="E9665" s="26"/>
    </row>
    <row r="9666" spans="1:5" x14ac:dyDescent="0.15">
      <c r="A9666" s="2"/>
      <c r="B9666" s="31"/>
      <c r="C9666" s="2"/>
      <c r="D9666" s="2"/>
      <c r="E9666" s="26"/>
    </row>
    <row r="9667" spans="1:5" x14ac:dyDescent="0.15">
      <c r="A9667" s="2"/>
      <c r="B9667" s="31"/>
      <c r="C9667" s="2"/>
      <c r="D9667" s="2"/>
      <c r="E9667" s="26"/>
    </row>
    <row r="9668" spans="1:5" x14ac:dyDescent="0.15">
      <c r="A9668" s="2"/>
      <c r="B9668" s="31"/>
      <c r="C9668" s="2"/>
      <c r="D9668" s="2"/>
      <c r="E9668" s="26"/>
    </row>
    <row r="9669" spans="1:5" x14ac:dyDescent="0.15">
      <c r="A9669" s="2"/>
      <c r="B9669" s="31"/>
      <c r="C9669" s="2"/>
      <c r="D9669" s="2"/>
      <c r="E9669" s="26"/>
    </row>
    <row r="9670" spans="1:5" x14ac:dyDescent="0.15">
      <c r="A9670" s="2"/>
      <c r="B9670" s="31"/>
      <c r="C9670" s="2"/>
      <c r="D9670" s="2"/>
      <c r="E9670" s="26"/>
    </row>
    <row r="9671" spans="1:5" x14ac:dyDescent="0.15">
      <c r="A9671" s="2"/>
      <c r="B9671" s="31"/>
      <c r="C9671" s="2"/>
      <c r="D9671" s="2"/>
      <c r="E9671" s="26"/>
    </row>
    <row r="9672" spans="1:5" x14ac:dyDescent="0.15">
      <c r="A9672" s="2"/>
      <c r="B9672" s="31"/>
      <c r="C9672" s="2"/>
      <c r="D9672" s="2"/>
      <c r="E9672" s="26"/>
    </row>
    <row r="9673" spans="1:5" x14ac:dyDescent="0.15">
      <c r="A9673" s="2"/>
      <c r="B9673" s="31"/>
      <c r="C9673" s="2"/>
      <c r="D9673" s="2"/>
      <c r="E9673" s="26"/>
    </row>
    <row r="9674" spans="1:5" x14ac:dyDescent="0.15">
      <c r="A9674" s="2"/>
      <c r="B9674" s="31"/>
      <c r="C9674" s="2"/>
      <c r="D9674" s="2"/>
      <c r="E9674" s="26"/>
    </row>
    <row r="9675" spans="1:5" x14ac:dyDescent="0.15">
      <c r="A9675" s="2"/>
      <c r="B9675" s="31"/>
      <c r="C9675" s="2"/>
      <c r="D9675" s="2"/>
      <c r="E9675" s="26"/>
    </row>
    <row r="9676" spans="1:5" x14ac:dyDescent="0.15">
      <c r="A9676" s="2"/>
      <c r="B9676" s="31"/>
      <c r="C9676" s="2"/>
      <c r="D9676" s="2"/>
      <c r="E9676" s="26"/>
    </row>
    <row r="9677" spans="1:5" x14ac:dyDescent="0.15">
      <c r="A9677" s="2"/>
      <c r="B9677" s="31"/>
      <c r="C9677" s="2"/>
      <c r="D9677" s="2"/>
      <c r="E9677" s="26"/>
    </row>
    <row r="9678" spans="1:5" x14ac:dyDescent="0.15">
      <c r="A9678" s="2"/>
      <c r="B9678" s="31"/>
      <c r="C9678" s="2"/>
      <c r="D9678" s="2"/>
      <c r="E9678" s="26"/>
    </row>
    <row r="9679" spans="1:5" x14ac:dyDescent="0.15">
      <c r="A9679" s="2"/>
      <c r="B9679" s="31"/>
      <c r="C9679" s="2"/>
      <c r="D9679" s="2"/>
      <c r="E9679" s="26"/>
    </row>
    <row r="9680" spans="1:5" x14ac:dyDescent="0.15">
      <c r="A9680" s="2"/>
      <c r="B9680" s="31"/>
      <c r="C9680" s="2"/>
      <c r="D9680" s="2"/>
      <c r="E9680" s="26"/>
    </row>
    <row r="9681" spans="1:5" x14ac:dyDescent="0.15">
      <c r="A9681" s="2"/>
      <c r="B9681" s="31"/>
      <c r="C9681" s="2"/>
      <c r="D9681" s="2"/>
      <c r="E9681" s="26"/>
    </row>
    <row r="9682" spans="1:5" x14ac:dyDescent="0.15">
      <c r="A9682" s="2"/>
      <c r="B9682" s="31"/>
      <c r="C9682" s="2"/>
      <c r="D9682" s="2"/>
      <c r="E9682" s="26"/>
    </row>
    <row r="9683" spans="1:5" x14ac:dyDescent="0.15">
      <c r="A9683" s="2"/>
      <c r="B9683" s="31"/>
      <c r="C9683" s="2"/>
      <c r="D9683" s="2"/>
      <c r="E9683" s="26"/>
    </row>
    <row r="9684" spans="1:5" x14ac:dyDescent="0.15">
      <c r="A9684" s="2"/>
      <c r="B9684" s="31"/>
      <c r="C9684" s="2"/>
      <c r="D9684" s="2"/>
      <c r="E9684" s="26"/>
    </row>
    <row r="9685" spans="1:5" x14ac:dyDescent="0.15">
      <c r="A9685" s="2"/>
      <c r="B9685" s="31"/>
      <c r="C9685" s="2"/>
      <c r="D9685" s="2"/>
      <c r="E9685" s="26"/>
    </row>
    <row r="9686" spans="1:5" x14ac:dyDescent="0.15">
      <c r="A9686" s="2"/>
      <c r="B9686" s="31"/>
      <c r="C9686" s="2"/>
      <c r="D9686" s="2"/>
      <c r="E9686" s="26"/>
    </row>
    <row r="9687" spans="1:5" x14ac:dyDescent="0.15">
      <c r="A9687" s="2"/>
      <c r="B9687" s="31"/>
      <c r="C9687" s="2"/>
      <c r="D9687" s="2"/>
      <c r="E9687" s="26"/>
    </row>
    <row r="9688" spans="1:5" x14ac:dyDescent="0.15">
      <c r="A9688" s="2"/>
      <c r="B9688" s="31"/>
      <c r="C9688" s="2"/>
      <c r="D9688" s="2"/>
      <c r="E9688" s="26"/>
    </row>
    <row r="9689" spans="1:5" x14ac:dyDescent="0.15">
      <c r="A9689" s="2"/>
      <c r="B9689" s="31"/>
      <c r="C9689" s="2"/>
      <c r="D9689" s="2"/>
      <c r="E9689" s="26"/>
    </row>
    <row r="9690" spans="1:5" x14ac:dyDescent="0.15">
      <c r="A9690" s="2"/>
      <c r="B9690" s="31"/>
      <c r="C9690" s="2"/>
      <c r="D9690" s="2"/>
      <c r="E9690" s="26"/>
    </row>
    <row r="9691" spans="1:5" x14ac:dyDescent="0.15">
      <c r="A9691" s="2"/>
      <c r="B9691" s="31"/>
      <c r="C9691" s="2"/>
      <c r="D9691" s="2"/>
      <c r="E9691" s="26"/>
    </row>
    <row r="9692" spans="1:5" x14ac:dyDescent="0.15">
      <c r="A9692" s="2"/>
      <c r="B9692" s="31"/>
      <c r="C9692" s="2"/>
      <c r="D9692" s="2"/>
      <c r="E9692" s="26"/>
    </row>
    <row r="9693" spans="1:5" x14ac:dyDescent="0.15">
      <c r="A9693" s="2"/>
      <c r="B9693" s="31"/>
      <c r="C9693" s="2"/>
      <c r="D9693" s="2"/>
      <c r="E9693" s="26"/>
    </row>
    <row r="9694" spans="1:5" x14ac:dyDescent="0.15">
      <c r="A9694" s="2"/>
      <c r="B9694" s="31"/>
      <c r="C9694" s="2"/>
      <c r="D9694" s="2"/>
      <c r="E9694" s="26"/>
    </row>
    <row r="9695" spans="1:5" x14ac:dyDescent="0.15">
      <c r="A9695" s="2"/>
      <c r="B9695" s="31"/>
      <c r="C9695" s="2"/>
      <c r="D9695" s="2"/>
      <c r="E9695" s="26"/>
    </row>
    <row r="9696" spans="1:5" x14ac:dyDescent="0.15">
      <c r="A9696" s="2"/>
      <c r="B9696" s="31"/>
      <c r="C9696" s="2"/>
      <c r="D9696" s="2"/>
      <c r="E9696" s="26"/>
    </row>
    <row r="9697" spans="1:5" x14ac:dyDescent="0.15">
      <c r="A9697" s="2"/>
      <c r="B9697" s="31"/>
      <c r="C9697" s="2"/>
      <c r="D9697" s="2"/>
      <c r="E9697" s="26"/>
    </row>
    <row r="9698" spans="1:5" x14ac:dyDescent="0.15">
      <c r="A9698" s="2"/>
      <c r="B9698" s="31"/>
      <c r="C9698" s="2"/>
      <c r="D9698" s="2"/>
      <c r="E9698" s="26"/>
    </row>
    <row r="9699" spans="1:5" x14ac:dyDescent="0.15">
      <c r="A9699" s="2"/>
      <c r="B9699" s="31"/>
      <c r="C9699" s="2"/>
      <c r="D9699" s="2"/>
      <c r="E9699" s="26"/>
    </row>
    <row r="9700" spans="1:5" x14ac:dyDescent="0.15">
      <c r="A9700" s="2"/>
      <c r="B9700" s="31"/>
      <c r="C9700" s="2"/>
      <c r="D9700" s="2"/>
      <c r="E9700" s="26"/>
    </row>
    <row r="9701" spans="1:5" x14ac:dyDescent="0.15">
      <c r="A9701" s="2"/>
      <c r="B9701" s="31"/>
      <c r="C9701" s="2"/>
      <c r="D9701" s="2"/>
      <c r="E9701" s="26"/>
    </row>
    <row r="9702" spans="1:5" x14ac:dyDescent="0.15">
      <c r="A9702" s="2"/>
      <c r="B9702" s="31"/>
      <c r="C9702" s="2"/>
      <c r="D9702" s="2"/>
      <c r="E9702" s="26"/>
    </row>
    <row r="9703" spans="1:5" x14ac:dyDescent="0.15">
      <c r="A9703" s="2"/>
      <c r="B9703" s="31"/>
      <c r="C9703" s="2"/>
      <c r="D9703" s="2"/>
      <c r="E9703" s="26"/>
    </row>
    <row r="9704" spans="1:5" x14ac:dyDescent="0.15">
      <c r="A9704" s="2"/>
      <c r="B9704" s="31"/>
      <c r="C9704" s="2"/>
      <c r="D9704" s="2"/>
      <c r="E9704" s="26"/>
    </row>
    <row r="9705" spans="1:5" x14ac:dyDescent="0.15">
      <c r="A9705" s="2"/>
      <c r="B9705" s="31"/>
      <c r="C9705" s="2"/>
      <c r="D9705" s="2"/>
      <c r="E9705" s="26"/>
    </row>
    <row r="9706" spans="1:5" x14ac:dyDescent="0.15">
      <c r="A9706" s="2"/>
      <c r="B9706" s="31"/>
      <c r="C9706" s="2"/>
      <c r="D9706" s="2"/>
      <c r="E9706" s="26"/>
    </row>
    <row r="9707" spans="1:5" x14ac:dyDescent="0.15">
      <c r="A9707" s="2"/>
      <c r="B9707" s="31"/>
      <c r="C9707" s="2"/>
      <c r="D9707" s="2"/>
      <c r="E9707" s="26"/>
    </row>
    <row r="9708" spans="1:5" x14ac:dyDescent="0.15">
      <c r="A9708" s="2"/>
      <c r="B9708" s="31"/>
      <c r="C9708" s="2"/>
      <c r="D9708" s="2"/>
      <c r="E9708" s="26"/>
    </row>
    <row r="9709" spans="1:5" x14ac:dyDescent="0.15">
      <c r="A9709" s="2"/>
      <c r="B9709" s="31"/>
      <c r="C9709" s="2"/>
      <c r="D9709" s="2"/>
      <c r="E9709" s="26"/>
    </row>
    <row r="9710" spans="1:5" x14ac:dyDescent="0.15">
      <c r="A9710" s="2"/>
      <c r="B9710" s="31"/>
      <c r="C9710" s="2"/>
      <c r="D9710" s="2"/>
      <c r="E9710" s="26"/>
    </row>
    <row r="9711" spans="1:5" x14ac:dyDescent="0.15">
      <c r="A9711" s="2"/>
      <c r="B9711" s="31"/>
      <c r="C9711" s="2"/>
      <c r="D9711" s="2"/>
      <c r="E9711" s="26"/>
    </row>
    <row r="9712" spans="1:5" x14ac:dyDescent="0.15">
      <c r="A9712" s="2"/>
      <c r="B9712" s="31"/>
      <c r="C9712" s="2"/>
      <c r="D9712" s="2"/>
      <c r="E9712" s="26"/>
    </row>
    <row r="9713" spans="1:5" x14ac:dyDescent="0.15">
      <c r="A9713" s="2"/>
      <c r="B9713" s="31"/>
      <c r="C9713" s="2"/>
      <c r="D9713" s="2"/>
      <c r="E9713" s="26"/>
    </row>
    <row r="9714" spans="1:5" x14ac:dyDescent="0.15">
      <c r="A9714" s="2"/>
      <c r="B9714" s="31"/>
      <c r="C9714" s="2"/>
      <c r="D9714" s="2"/>
      <c r="E9714" s="26"/>
    </row>
    <row r="9715" spans="1:5" x14ac:dyDescent="0.15">
      <c r="A9715" s="2"/>
      <c r="B9715" s="31"/>
      <c r="C9715" s="2"/>
      <c r="D9715" s="2"/>
      <c r="E9715" s="26"/>
    </row>
    <row r="9716" spans="1:5" x14ac:dyDescent="0.15">
      <c r="A9716" s="2"/>
      <c r="B9716" s="31"/>
      <c r="C9716" s="2"/>
      <c r="D9716" s="2"/>
      <c r="E9716" s="26"/>
    </row>
    <row r="9717" spans="1:5" x14ac:dyDescent="0.15">
      <c r="A9717" s="2"/>
      <c r="B9717" s="31"/>
      <c r="C9717" s="2"/>
      <c r="D9717" s="2"/>
      <c r="E9717" s="26"/>
    </row>
    <row r="9718" spans="1:5" x14ac:dyDescent="0.15">
      <c r="A9718" s="2"/>
      <c r="B9718" s="31"/>
      <c r="C9718" s="2"/>
      <c r="D9718" s="2"/>
      <c r="E9718" s="26"/>
    </row>
    <row r="9719" spans="1:5" x14ac:dyDescent="0.15">
      <c r="A9719" s="2"/>
      <c r="B9719" s="31"/>
      <c r="C9719" s="2"/>
      <c r="D9719" s="2"/>
      <c r="E9719" s="26"/>
    </row>
    <row r="9720" spans="1:5" x14ac:dyDescent="0.15">
      <c r="A9720" s="2"/>
      <c r="B9720" s="31"/>
      <c r="C9720" s="2"/>
      <c r="D9720" s="2"/>
      <c r="E9720" s="26"/>
    </row>
    <row r="9721" spans="1:5" x14ac:dyDescent="0.15">
      <c r="A9721" s="2"/>
      <c r="B9721" s="31"/>
      <c r="C9721" s="2"/>
      <c r="D9721" s="2"/>
      <c r="E9721" s="26"/>
    </row>
    <row r="9722" spans="1:5" x14ac:dyDescent="0.15">
      <c r="A9722" s="2"/>
      <c r="B9722" s="31"/>
      <c r="C9722" s="2"/>
      <c r="D9722" s="2"/>
      <c r="E9722" s="26"/>
    </row>
    <row r="9723" spans="1:5" x14ac:dyDescent="0.15">
      <c r="A9723" s="2"/>
      <c r="B9723" s="31"/>
      <c r="C9723" s="2"/>
      <c r="D9723" s="2"/>
      <c r="E9723" s="26"/>
    </row>
    <row r="9724" spans="1:5" x14ac:dyDescent="0.15">
      <c r="A9724" s="2"/>
      <c r="B9724" s="31"/>
      <c r="C9724" s="2"/>
      <c r="D9724" s="2"/>
      <c r="E9724" s="26"/>
    </row>
    <row r="9725" spans="1:5" x14ac:dyDescent="0.15">
      <c r="A9725" s="2"/>
      <c r="B9725" s="31"/>
      <c r="C9725" s="2"/>
      <c r="D9725" s="2"/>
      <c r="E9725" s="26"/>
    </row>
    <row r="9726" spans="1:5" x14ac:dyDescent="0.15">
      <c r="A9726" s="2"/>
      <c r="B9726" s="31"/>
      <c r="C9726" s="2"/>
      <c r="D9726" s="2"/>
      <c r="E9726" s="26"/>
    </row>
    <row r="9727" spans="1:5" x14ac:dyDescent="0.15">
      <c r="A9727" s="2"/>
      <c r="B9727" s="31"/>
      <c r="C9727" s="2"/>
      <c r="D9727" s="2"/>
      <c r="E9727" s="26"/>
    </row>
    <row r="9728" spans="1:5" x14ac:dyDescent="0.15">
      <c r="A9728" s="2"/>
      <c r="B9728" s="31"/>
      <c r="C9728" s="2"/>
      <c r="D9728" s="2"/>
      <c r="E9728" s="26"/>
    </row>
    <row r="9729" spans="1:5" x14ac:dyDescent="0.15">
      <c r="A9729" s="2"/>
      <c r="B9729" s="31"/>
      <c r="C9729" s="2"/>
      <c r="D9729" s="2"/>
      <c r="E9729" s="26"/>
    </row>
    <row r="9730" spans="1:5" x14ac:dyDescent="0.15">
      <c r="A9730" s="2"/>
      <c r="B9730" s="31"/>
      <c r="C9730" s="2"/>
      <c r="D9730" s="2"/>
      <c r="E9730" s="26"/>
    </row>
    <row r="9731" spans="1:5" x14ac:dyDescent="0.15">
      <c r="A9731" s="2"/>
      <c r="B9731" s="31"/>
      <c r="C9731" s="2"/>
      <c r="D9731" s="2"/>
      <c r="E9731" s="26"/>
    </row>
    <row r="9732" spans="1:5" x14ac:dyDescent="0.15">
      <c r="A9732" s="2"/>
      <c r="B9732" s="31"/>
      <c r="C9732" s="2"/>
      <c r="D9732" s="2"/>
      <c r="E9732" s="26"/>
    </row>
    <row r="9733" spans="1:5" x14ac:dyDescent="0.15">
      <c r="A9733" s="2"/>
      <c r="B9733" s="31"/>
      <c r="C9733" s="2"/>
      <c r="D9733" s="2"/>
      <c r="E9733" s="26"/>
    </row>
    <row r="9734" spans="1:5" x14ac:dyDescent="0.15">
      <c r="A9734" s="2"/>
      <c r="B9734" s="31"/>
      <c r="C9734" s="2"/>
      <c r="D9734" s="2"/>
      <c r="E9734" s="26"/>
    </row>
    <row r="9735" spans="1:5" x14ac:dyDescent="0.15">
      <c r="A9735" s="2"/>
      <c r="B9735" s="31"/>
      <c r="C9735" s="2"/>
      <c r="D9735" s="2"/>
      <c r="E9735" s="26"/>
    </row>
    <row r="9736" spans="1:5" x14ac:dyDescent="0.15">
      <c r="A9736" s="2"/>
      <c r="B9736" s="31"/>
      <c r="C9736" s="2"/>
      <c r="D9736" s="2"/>
      <c r="E9736" s="26"/>
    </row>
    <row r="9737" spans="1:5" x14ac:dyDescent="0.15">
      <c r="A9737" s="2"/>
      <c r="B9737" s="31"/>
      <c r="C9737" s="2"/>
      <c r="D9737" s="2"/>
      <c r="E9737" s="26"/>
    </row>
    <row r="9738" spans="1:5" x14ac:dyDescent="0.15">
      <c r="A9738" s="2"/>
      <c r="B9738" s="31"/>
      <c r="C9738" s="2"/>
      <c r="D9738" s="2"/>
      <c r="E9738" s="26"/>
    </row>
    <row r="9739" spans="1:5" x14ac:dyDescent="0.15">
      <c r="A9739" s="2"/>
      <c r="B9739" s="31"/>
      <c r="C9739" s="2"/>
      <c r="D9739" s="2"/>
      <c r="E9739" s="26"/>
    </row>
    <row r="9740" spans="1:5" x14ac:dyDescent="0.15">
      <c r="A9740" s="2"/>
      <c r="B9740" s="31"/>
      <c r="C9740" s="2"/>
      <c r="D9740" s="2"/>
      <c r="E9740" s="26"/>
    </row>
    <row r="9741" spans="1:5" x14ac:dyDescent="0.15">
      <c r="A9741" s="2"/>
      <c r="B9741" s="31"/>
      <c r="C9741" s="2"/>
      <c r="D9741" s="2"/>
      <c r="E9741" s="26"/>
    </row>
    <row r="9742" spans="1:5" x14ac:dyDescent="0.15">
      <c r="A9742" s="2"/>
      <c r="B9742" s="31"/>
      <c r="C9742" s="2"/>
      <c r="D9742" s="2"/>
      <c r="E9742" s="26"/>
    </row>
    <row r="9743" spans="1:5" x14ac:dyDescent="0.15">
      <c r="A9743" s="2"/>
      <c r="B9743" s="31"/>
      <c r="C9743" s="2"/>
      <c r="D9743" s="2"/>
      <c r="E9743" s="26"/>
    </row>
    <row r="9744" spans="1:5" x14ac:dyDescent="0.15">
      <c r="A9744" s="2"/>
      <c r="B9744" s="31"/>
      <c r="C9744" s="2"/>
      <c r="D9744" s="2"/>
      <c r="E9744" s="26"/>
    </row>
    <row r="9745" spans="1:5" x14ac:dyDescent="0.15">
      <c r="A9745" s="2"/>
      <c r="B9745" s="31"/>
      <c r="C9745" s="2"/>
      <c r="D9745" s="2"/>
      <c r="E9745" s="26"/>
    </row>
    <row r="9746" spans="1:5" x14ac:dyDescent="0.15">
      <c r="A9746" s="2"/>
      <c r="B9746" s="31"/>
      <c r="C9746" s="2"/>
      <c r="D9746" s="2"/>
      <c r="E9746" s="26"/>
    </row>
    <row r="9747" spans="1:5" x14ac:dyDescent="0.15">
      <c r="A9747" s="2"/>
      <c r="B9747" s="31"/>
      <c r="C9747" s="2"/>
      <c r="D9747" s="2"/>
      <c r="E9747" s="26"/>
    </row>
    <row r="9748" spans="1:5" x14ac:dyDescent="0.15">
      <c r="A9748" s="2"/>
      <c r="B9748" s="31"/>
      <c r="C9748" s="2"/>
      <c r="D9748" s="2"/>
      <c r="E9748" s="26"/>
    </row>
    <row r="9749" spans="1:5" x14ac:dyDescent="0.15">
      <c r="A9749" s="2"/>
      <c r="B9749" s="31"/>
      <c r="C9749" s="2"/>
      <c r="D9749" s="2"/>
      <c r="E9749" s="26"/>
    </row>
    <row r="9750" spans="1:5" x14ac:dyDescent="0.15">
      <c r="A9750" s="2"/>
      <c r="B9750" s="31"/>
      <c r="C9750" s="2"/>
      <c r="D9750" s="2"/>
      <c r="E9750" s="26"/>
    </row>
    <row r="9751" spans="1:5" x14ac:dyDescent="0.15">
      <c r="A9751" s="2"/>
      <c r="B9751" s="31"/>
      <c r="C9751" s="2"/>
      <c r="D9751" s="2"/>
      <c r="E9751" s="26"/>
    </row>
    <row r="9752" spans="1:5" x14ac:dyDescent="0.15">
      <c r="A9752" s="2"/>
      <c r="B9752" s="31"/>
      <c r="C9752" s="2"/>
      <c r="D9752" s="2"/>
      <c r="E9752" s="26"/>
    </row>
    <row r="9753" spans="1:5" x14ac:dyDescent="0.15">
      <c r="A9753" s="2"/>
      <c r="B9753" s="31"/>
      <c r="C9753" s="2"/>
      <c r="D9753" s="2"/>
      <c r="E9753" s="26"/>
    </row>
    <row r="9754" spans="1:5" x14ac:dyDescent="0.15">
      <c r="A9754" s="2"/>
      <c r="B9754" s="31"/>
      <c r="C9754" s="2"/>
      <c r="D9754" s="2"/>
      <c r="E9754" s="26"/>
    </row>
    <row r="9755" spans="1:5" x14ac:dyDescent="0.15">
      <c r="A9755" s="2"/>
      <c r="B9755" s="31"/>
      <c r="C9755" s="2"/>
      <c r="D9755" s="2"/>
      <c r="E9755" s="26"/>
    </row>
    <row r="9756" spans="1:5" x14ac:dyDescent="0.15">
      <c r="A9756" s="2"/>
      <c r="B9756" s="31"/>
      <c r="C9756" s="2"/>
      <c r="D9756" s="2"/>
      <c r="E9756" s="26"/>
    </row>
    <row r="9757" spans="1:5" x14ac:dyDescent="0.15">
      <c r="A9757" s="2"/>
      <c r="B9757" s="31"/>
      <c r="C9757" s="2"/>
      <c r="D9757" s="2"/>
      <c r="E9757" s="26"/>
    </row>
    <row r="9758" spans="1:5" x14ac:dyDescent="0.15">
      <c r="A9758" s="2"/>
      <c r="B9758" s="31"/>
      <c r="C9758" s="2"/>
      <c r="D9758" s="2"/>
      <c r="E9758" s="26"/>
    </row>
    <row r="9759" spans="1:5" x14ac:dyDescent="0.15">
      <c r="A9759" s="2"/>
      <c r="B9759" s="31"/>
      <c r="C9759" s="2"/>
      <c r="D9759" s="2"/>
      <c r="E9759" s="26"/>
    </row>
    <row r="9760" spans="1:5" x14ac:dyDescent="0.15">
      <c r="A9760" s="2"/>
      <c r="B9760" s="31"/>
      <c r="C9760" s="2"/>
      <c r="D9760" s="2"/>
      <c r="E9760" s="26"/>
    </row>
    <row r="9761" spans="1:5" x14ac:dyDescent="0.15">
      <c r="A9761" s="2"/>
      <c r="B9761" s="31"/>
      <c r="C9761" s="2"/>
      <c r="D9761" s="2"/>
      <c r="E9761" s="26"/>
    </row>
    <row r="9762" spans="1:5" x14ac:dyDescent="0.15">
      <c r="A9762" s="2"/>
      <c r="B9762" s="31"/>
      <c r="C9762" s="2"/>
      <c r="D9762" s="2"/>
      <c r="E9762" s="26"/>
    </row>
    <row r="9763" spans="1:5" x14ac:dyDescent="0.15">
      <c r="A9763" s="2"/>
      <c r="B9763" s="31"/>
      <c r="C9763" s="2"/>
      <c r="D9763" s="2"/>
      <c r="E9763" s="26"/>
    </row>
    <row r="9764" spans="1:5" x14ac:dyDescent="0.15">
      <c r="A9764" s="2"/>
      <c r="B9764" s="31"/>
      <c r="C9764" s="2"/>
      <c r="D9764" s="2"/>
      <c r="E9764" s="26"/>
    </row>
    <row r="9765" spans="1:5" x14ac:dyDescent="0.15">
      <c r="A9765" s="2"/>
      <c r="B9765" s="31"/>
      <c r="C9765" s="2"/>
      <c r="D9765" s="2"/>
      <c r="E9765" s="26"/>
    </row>
    <row r="9766" spans="1:5" x14ac:dyDescent="0.15">
      <c r="A9766" s="2"/>
      <c r="B9766" s="31"/>
      <c r="C9766" s="2"/>
      <c r="D9766" s="2"/>
      <c r="E9766" s="26"/>
    </row>
    <row r="9767" spans="1:5" x14ac:dyDescent="0.15">
      <c r="A9767" s="2"/>
      <c r="B9767" s="31"/>
      <c r="C9767" s="2"/>
      <c r="D9767" s="2"/>
      <c r="E9767" s="26"/>
    </row>
    <row r="9768" spans="1:5" x14ac:dyDescent="0.15">
      <c r="A9768" s="2"/>
      <c r="B9768" s="31"/>
      <c r="C9768" s="2"/>
      <c r="D9768" s="2"/>
      <c r="E9768" s="26"/>
    </row>
    <row r="9769" spans="1:5" x14ac:dyDescent="0.15">
      <c r="A9769" s="2"/>
      <c r="B9769" s="31"/>
      <c r="C9769" s="2"/>
      <c r="D9769" s="2"/>
      <c r="E9769" s="26"/>
    </row>
    <row r="9770" spans="1:5" x14ac:dyDescent="0.15">
      <c r="A9770" s="2"/>
      <c r="B9770" s="31"/>
      <c r="C9770" s="2"/>
      <c r="D9770" s="2"/>
      <c r="E9770" s="26"/>
    </row>
    <row r="9771" spans="1:5" x14ac:dyDescent="0.15">
      <c r="A9771" s="2"/>
      <c r="B9771" s="31"/>
      <c r="C9771" s="2"/>
      <c r="D9771" s="2"/>
      <c r="E9771" s="26"/>
    </row>
    <row r="9772" spans="1:5" x14ac:dyDescent="0.15">
      <c r="A9772" s="2"/>
      <c r="B9772" s="31"/>
      <c r="C9772" s="2"/>
      <c r="D9772" s="2"/>
      <c r="E9772" s="26"/>
    </row>
    <row r="9773" spans="1:5" x14ac:dyDescent="0.15">
      <c r="A9773" s="2"/>
      <c r="B9773" s="31"/>
      <c r="C9773" s="2"/>
      <c r="D9773" s="2"/>
      <c r="E9773" s="26"/>
    </row>
    <row r="9774" spans="1:5" x14ac:dyDescent="0.15">
      <c r="A9774" s="2"/>
      <c r="B9774" s="31"/>
      <c r="C9774" s="2"/>
      <c r="D9774" s="2"/>
      <c r="E9774" s="26"/>
    </row>
    <row r="9775" spans="1:5" x14ac:dyDescent="0.15">
      <c r="A9775" s="2"/>
      <c r="B9775" s="31"/>
      <c r="C9775" s="2"/>
      <c r="D9775" s="2"/>
      <c r="E9775" s="26"/>
    </row>
    <row r="9776" spans="1:5" x14ac:dyDescent="0.15">
      <c r="A9776" s="2"/>
      <c r="B9776" s="31"/>
      <c r="C9776" s="2"/>
      <c r="D9776" s="2"/>
      <c r="E9776" s="26"/>
    </row>
    <row r="9777" spans="1:5" x14ac:dyDescent="0.15">
      <c r="A9777" s="2"/>
      <c r="B9777" s="31"/>
      <c r="C9777" s="2"/>
      <c r="D9777" s="2"/>
      <c r="E9777" s="26"/>
    </row>
    <row r="9778" spans="1:5" x14ac:dyDescent="0.15">
      <c r="A9778" s="2"/>
      <c r="B9778" s="31"/>
      <c r="C9778" s="2"/>
      <c r="D9778" s="2"/>
      <c r="E9778" s="26"/>
    </row>
    <row r="9779" spans="1:5" x14ac:dyDescent="0.15">
      <c r="A9779" s="2"/>
      <c r="B9779" s="31"/>
      <c r="C9779" s="2"/>
      <c r="D9779" s="2"/>
      <c r="E9779" s="26"/>
    </row>
    <row r="9780" spans="1:5" x14ac:dyDescent="0.15">
      <c r="A9780" s="2"/>
      <c r="B9780" s="31"/>
      <c r="C9780" s="2"/>
      <c r="D9780" s="2"/>
      <c r="E9780" s="26"/>
    </row>
    <row r="9781" spans="1:5" x14ac:dyDescent="0.15">
      <c r="A9781" s="2"/>
      <c r="B9781" s="31"/>
      <c r="C9781" s="2"/>
      <c r="D9781" s="2"/>
      <c r="E9781" s="26"/>
    </row>
    <row r="9782" spans="1:5" x14ac:dyDescent="0.15">
      <c r="A9782" s="2"/>
      <c r="B9782" s="31"/>
      <c r="C9782" s="2"/>
      <c r="D9782" s="2"/>
      <c r="E9782" s="26"/>
    </row>
    <row r="9783" spans="1:5" x14ac:dyDescent="0.15">
      <c r="A9783" s="2"/>
      <c r="B9783" s="31"/>
      <c r="C9783" s="2"/>
      <c r="D9783" s="2"/>
      <c r="E9783" s="26"/>
    </row>
    <row r="9784" spans="1:5" x14ac:dyDescent="0.15">
      <c r="A9784" s="2"/>
      <c r="B9784" s="31"/>
      <c r="C9784" s="2"/>
      <c r="D9784" s="2"/>
      <c r="E9784" s="26"/>
    </row>
    <row r="9785" spans="1:5" x14ac:dyDescent="0.15">
      <c r="A9785" s="2"/>
      <c r="B9785" s="31"/>
      <c r="C9785" s="2"/>
      <c r="D9785" s="2"/>
      <c r="E9785" s="26"/>
    </row>
    <row r="9786" spans="1:5" x14ac:dyDescent="0.15">
      <c r="A9786" s="2"/>
      <c r="B9786" s="31"/>
      <c r="C9786" s="2"/>
      <c r="D9786" s="2"/>
      <c r="E9786" s="26"/>
    </row>
    <row r="9787" spans="1:5" x14ac:dyDescent="0.15">
      <c r="A9787" s="2"/>
      <c r="B9787" s="31"/>
      <c r="C9787" s="2"/>
      <c r="D9787" s="2"/>
      <c r="E9787" s="26"/>
    </row>
    <row r="9788" spans="1:5" x14ac:dyDescent="0.15">
      <c r="A9788" s="2"/>
      <c r="B9788" s="31"/>
      <c r="C9788" s="2"/>
      <c r="D9788" s="2"/>
      <c r="E9788" s="26"/>
    </row>
    <row r="9789" spans="1:5" x14ac:dyDescent="0.15">
      <c r="A9789" s="2"/>
      <c r="B9789" s="31"/>
      <c r="C9789" s="2"/>
      <c r="D9789" s="2"/>
      <c r="E9789" s="26"/>
    </row>
    <row r="9790" spans="1:5" x14ac:dyDescent="0.15">
      <c r="A9790" s="2"/>
      <c r="B9790" s="31"/>
      <c r="C9790" s="2"/>
      <c r="D9790" s="2"/>
      <c r="E9790" s="26"/>
    </row>
    <row r="9791" spans="1:5" x14ac:dyDescent="0.15">
      <c r="A9791" s="2"/>
      <c r="B9791" s="31"/>
      <c r="C9791" s="2"/>
      <c r="D9791" s="2"/>
      <c r="E9791" s="26"/>
    </row>
    <row r="9792" spans="1:5" x14ac:dyDescent="0.15">
      <c r="A9792" s="2"/>
      <c r="B9792" s="31"/>
      <c r="C9792" s="2"/>
      <c r="D9792" s="2"/>
      <c r="E9792" s="26"/>
    </row>
    <row r="9793" spans="1:5" x14ac:dyDescent="0.15">
      <c r="A9793" s="2"/>
      <c r="B9793" s="31"/>
      <c r="C9793" s="2"/>
      <c r="D9793" s="2"/>
      <c r="E9793" s="26"/>
    </row>
    <row r="9794" spans="1:5" x14ac:dyDescent="0.15">
      <c r="A9794" s="2"/>
      <c r="B9794" s="31"/>
      <c r="C9794" s="2"/>
      <c r="D9794" s="2"/>
      <c r="E9794" s="26"/>
    </row>
    <row r="9795" spans="1:5" x14ac:dyDescent="0.15">
      <c r="A9795" s="2"/>
      <c r="B9795" s="31"/>
      <c r="C9795" s="2"/>
      <c r="D9795" s="2"/>
      <c r="E9795" s="26"/>
    </row>
    <row r="9796" spans="1:5" x14ac:dyDescent="0.15">
      <c r="A9796" s="2"/>
      <c r="B9796" s="31"/>
      <c r="C9796" s="2"/>
      <c r="D9796" s="2"/>
      <c r="E9796" s="26"/>
    </row>
    <row r="9797" spans="1:5" x14ac:dyDescent="0.15">
      <c r="A9797" s="2"/>
      <c r="B9797" s="31"/>
      <c r="C9797" s="2"/>
      <c r="D9797" s="2"/>
      <c r="E9797" s="26"/>
    </row>
    <row r="9798" spans="1:5" x14ac:dyDescent="0.15">
      <c r="A9798" s="2"/>
      <c r="B9798" s="31"/>
      <c r="C9798" s="2"/>
      <c r="D9798" s="2"/>
      <c r="E9798" s="26"/>
    </row>
    <row r="9799" spans="1:5" x14ac:dyDescent="0.15">
      <c r="A9799" s="2"/>
      <c r="B9799" s="31"/>
      <c r="C9799" s="2"/>
      <c r="D9799" s="2"/>
      <c r="E9799" s="26"/>
    </row>
    <row r="9800" spans="1:5" x14ac:dyDescent="0.15">
      <c r="A9800" s="2"/>
      <c r="B9800" s="31"/>
      <c r="C9800" s="2"/>
      <c r="D9800" s="2"/>
      <c r="E9800" s="26"/>
    </row>
    <row r="9801" spans="1:5" x14ac:dyDescent="0.15">
      <c r="A9801" s="2"/>
      <c r="B9801" s="31"/>
      <c r="C9801" s="2"/>
      <c r="D9801" s="2"/>
      <c r="E9801" s="26"/>
    </row>
    <row r="9802" spans="1:5" x14ac:dyDescent="0.15">
      <c r="A9802" s="2"/>
      <c r="B9802" s="31"/>
      <c r="C9802" s="2"/>
      <c r="D9802" s="2"/>
      <c r="E9802" s="26"/>
    </row>
    <row r="9803" spans="1:5" x14ac:dyDescent="0.15">
      <c r="A9803" s="2"/>
      <c r="B9803" s="31"/>
      <c r="C9803" s="2"/>
      <c r="D9803" s="2"/>
      <c r="E9803" s="26"/>
    </row>
    <row r="9804" spans="1:5" x14ac:dyDescent="0.15">
      <c r="A9804" s="2"/>
      <c r="B9804" s="31"/>
      <c r="C9804" s="2"/>
      <c r="D9804" s="2"/>
      <c r="E9804" s="26"/>
    </row>
    <row r="9805" spans="1:5" x14ac:dyDescent="0.15">
      <c r="A9805" s="2"/>
      <c r="B9805" s="31"/>
      <c r="C9805" s="2"/>
      <c r="D9805" s="2"/>
      <c r="E9805" s="26"/>
    </row>
    <row r="9806" spans="1:5" x14ac:dyDescent="0.15">
      <c r="A9806" s="2"/>
      <c r="B9806" s="31"/>
      <c r="C9806" s="2"/>
      <c r="D9806" s="2"/>
      <c r="E9806" s="26"/>
    </row>
    <row r="9807" spans="1:5" x14ac:dyDescent="0.15">
      <c r="A9807" s="2"/>
      <c r="B9807" s="31"/>
      <c r="C9807" s="2"/>
      <c r="D9807" s="2"/>
      <c r="E9807" s="26"/>
    </row>
    <row r="9808" spans="1:5" x14ac:dyDescent="0.15">
      <c r="A9808" s="2"/>
      <c r="B9808" s="31"/>
      <c r="C9808" s="2"/>
      <c r="D9808" s="2"/>
      <c r="E9808" s="26"/>
    </row>
    <row r="9809" spans="1:5" x14ac:dyDescent="0.15">
      <c r="A9809" s="2"/>
      <c r="B9809" s="31"/>
      <c r="C9809" s="2"/>
      <c r="D9809" s="2"/>
      <c r="E9809" s="26"/>
    </row>
    <row r="9810" spans="1:5" x14ac:dyDescent="0.15">
      <c r="A9810" s="2"/>
      <c r="B9810" s="31"/>
      <c r="C9810" s="2"/>
      <c r="D9810" s="2"/>
      <c r="E9810" s="26"/>
    </row>
    <row r="9811" spans="1:5" x14ac:dyDescent="0.15">
      <c r="A9811" s="2"/>
      <c r="B9811" s="31"/>
      <c r="C9811" s="2"/>
      <c r="D9811" s="2"/>
      <c r="E9811" s="26"/>
    </row>
    <row r="9812" spans="1:5" x14ac:dyDescent="0.15">
      <c r="A9812" s="2"/>
      <c r="B9812" s="31"/>
      <c r="C9812" s="2"/>
      <c r="D9812" s="2"/>
      <c r="E9812" s="26"/>
    </row>
    <row r="9813" spans="1:5" x14ac:dyDescent="0.15">
      <c r="A9813" s="2"/>
      <c r="B9813" s="31"/>
      <c r="C9813" s="2"/>
      <c r="D9813" s="2"/>
      <c r="E9813" s="26"/>
    </row>
    <row r="9814" spans="1:5" x14ac:dyDescent="0.15">
      <c r="A9814" s="2"/>
      <c r="B9814" s="31"/>
      <c r="C9814" s="2"/>
      <c r="D9814" s="2"/>
      <c r="E9814" s="26"/>
    </row>
    <row r="9815" spans="1:5" x14ac:dyDescent="0.15">
      <c r="A9815" s="2"/>
      <c r="B9815" s="31"/>
      <c r="C9815" s="2"/>
      <c r="D9815" s="2"/>
      <c r="E9815" s="26"/>
    </row>
    <row r="9816" spans="1:5" x14ac:dyDescent="0.15">
      <c r="A9816" s="2"/>
      <c r="B9816" s="31"/>
      <c r="C9816" s="2"/>
      <c r="D9816" s="2"/>
      <c r="E9816" s="26"/>
    </row>
    <row r="9817" spans="1:5" x14ac:dyDescent="0.15">
      <c r="A9817" s="2"/>
      <c r="B9817" s="31"/>
      <c r="C9817" s="2"/>
      <c r="D9817" s="2"/>
      <c r="E9817" s="26"/>
    </row>
    <row r="9818" spans="1:5" x14ac:dyDescent="0.15">
      <c r="A9818" s="2"/>
      <c r="B9818" s="31"/>
      <c r="C9818" s="2"/>
      <c r="D9818" s="2"/>
      <c r="E9818" s="26"/>
    </row>
    <row r="9819" spans="1:5" x14ac:dyDescent="0.15">
      <c r="A9819" s="2"/>
      <c r="B9819" s="31"/>
      <c r="C9819" s="2"/>
      <c r="D9819" s="2"/>
      <c r="E9819" s="26"/>
    </row>
    <row r="9820" spans="1:5" x14ac:dyDescent="0.15">
      <c r="A9820" s="2"/>
      <c r="B9820" s="31"/>
      <c r="C9820" s="2"/>
      <c r="D9820" s="2"/>
      <c r="E9820" s="26"/>
    </row>
    <row r="9821" spans="1:5" x14ac:dyDescent="0.15">
      <c r="A9821" s="2"/>
      <c r="B9821" s="31"/>
      <c r="C9821" s="2"/>
      <c r="D9821" s="2"/>
      <c r="E9821" s="26"/>
    </row>
    <row r="9822" spans="1:5" x14ac:dyDescent="0.15">
      <c r="A9822" s="2"/>
      <c r="B9822" s="31"/>
      <c r="C9822" s="2"/>
      <c r="D9822" s="2"/>
      <c r="E9822" s="26"/>
    </row>
    <row r="9823" spans="1:5" x14ac:dyDescent="0.15">
      <c r="A9823" s="2"/>
      <c r="B9823" s="31"/>
      <c r="C9823" s="2"/>
      <c r="D9823" s="2"/>
      <c r="E9823" s="26"/>
    </row>
    <row r="9824" spans="1:5" x14ac:dyDescent="0.15">
      <c r="A9824" s="2"/>
      <c r="B9824" s="31"/>
      <c r="C9824" s="2"/>
      <c r="D9824" s="2"/>
      <c r="E9824" s="26"/>
    </row>
    <row r="9825" spans="1:5" x14ac:dyDescent="0.15">
      <c r="A9825" s="2"/>
      <c r="B9825" s="31"/>
      <c r="C9825" s="2"/>
      <c r="D9825" s="2"/>
      <c r="E9825" s="26"/>
    </row>
    <row r="9826" spans="1:5" x14ac:dyDescent="0.15">
      <c r="A9826" s="2"/>
      <c r="B9826" s="31"/>
      <c r="C9826" s="2"/>
      <c r="D9826" s="2"/>
      <c r="E9826" s="26"/>
    </row>
    <row r="9827" spans="1:5" x14ac:dyDescent="0.15">
      <c r="A9827" s="2"/>
      <c r="B9827" s="31"/>
      <c r="C9827" s="2"/>
      <c r="D9827" s="2"/>
      <c r="E9827" s="26"/>
    </row>
    <row r="9828" spans="1:5" x14ac:dyDescent="0.15">
      <c r="A9828" s="2"/>
      <c r="B9828" s="31"/>
      <c r="C9828" s="2"/>
      <c r="D9828" s="2"/>
      <c r="E9828" s="26"/>
    </row>
    <row r="9829" spans="1:5" x14ac:dyDescent="0.15">
      <c r="A9829" s="2"/>
      <c r="B9829" s="31"/>
      <c r="C9829" s="2"/>
      <c r="D9829" s="2"/>
      <c r="E9829" s="26"/>
    </row>
    <row r="9830" spans="1:5" x14ac:dyDescent="0.15">
      <c r="A9830" s="2"/>
      <c r="B9830" s="31"/>
      <c r="C9830" s="2"/>
      <c r="D9830" s="2"/>
      <c r="E9830" s="26"/>
    </row>
    <row r="9831" spans="1:5" x14ac:dyDescent="0.15">
      <c r="A9831" s="2"/>
      <c r="B9831" s="31"/>
      <c r="C9831" s="2"/>
      <c r="D9831" s="2"/>
      <c r="E9831" s="26"/>
    </row>
    <row r="9832" spans="1:5" x14ac:dyDescent="0.15">
      <c r="A9832" s="2"/>
      <c r="B9832" s="31"/>
      <c r="C9832" s="2"/>
      <c r="D9832" s="2"/>
      <c r="E9832" s="26"/>
    </row>
    <row r="9833" spans="1:5" x14ac:dyDescent="0.15">
      <c r="A9833" s="2"/>
      <c r="B9833" s="31"/>
      <c r="C9833" s="2"/>
      <c r="D9833" s="2"/>
      <c r="E9833" s="26"/>
    </row>
    <row r="9834" spans="1:5" x14ac:dyDescent="0.15">
      <c r="A9834" s="2"/>
      <c r="B9834" s="31"/>
      <c r="C9834" s="2"/>
      <c r="D9834" s="2"/>
      <c r="E9834" s="26"/>
    </row>
    <row r="9835" spans="1:5" x14ac:dyDescent="0.15">
      <c r="A9835" s="2"/>
      <c r="B9835" s="31"/>
      <c r="C9835" s="2"/>
      <c r="D9835" s="2"/>
      <c r="E9835" s="26"/>
    </row>
    <row r="9836" spans="1:5" x14ac:dyDescent="0.15">
      <c r="A9836" s="2"/>
      <c r="B9836" s="31"/>
      <c r="C9836" s="2"/>
      <c r="D9836" s="2"/>
      <c r="E9836" s="26"/>
    </row>
    <row r="9837" spans="1:5" x14ac:dyDescent="0.15">
      <c r="A9837" s="2"/>
      <c r="B9837" s="31"/>
      <c r="C9837" s="2"/>
      <c r="D9837" s="2"/>
      <c r="E9837" s="26"/>
    </row>
    <row r="9838" spans="1:5" x14ac:dyDescent="0.15">
      <c r="A9838" s="2"/>
      <c r="B9838" s="31"/>
      <c r="C9838" s="2"/>
      <c r="D9838" s="2"/>
      <c r="E9838" s="26"/>
    </row>
    <row r="9839" spans="1:5" x14ac:dyDescent="0.15">
      <c r="A9839" s="2"/>
      <c r="B9839" s="31"/>
      <c r="C9839" s="2"/>
      <c r="D9839" s="2"/>
      <c r="E9839" s="26"/>
    </row>
    <row r="9840" spans="1:5" x14ac:dyDescent="0.15">
      <c r="A9840" s="2"/>
      <c r="B9840" s="31"/>
      <c r="C9840" s="2"/>
      <c r="D9840" s="2"/>
      <c r="E9840" s="26"/>
    </row>
    <row r="9841" spans="1:5" x14ac:dyDescent="0.15">
      <c r="A9841" s="2"/>
      <c r="B9841" s="31"/>
      <c r="C9841" s="2"/>
      <c r="D9841" s="2"/>
      <c r="E9841" s="26"/>
    </row>
    <row r="9842" spans="1:5" x14ac:dyDescent="0.15">
      <c r="A9842" s="2"/>
      <c r="B9842" s="31"/>
      <c r="C9842" s="2"/>
      <c r="D9842" s="2"/>
      <c r="E9842" s="26"/>
    </row>
    <row r="9843" spans="1:5" x14ac:dyDescent="0.15">
      <c r="A9843" s="2"/>
      <c r="B9843" s="31"/>
      <c r="C9843" s="2"/>
      <c r="D9843" s="2"/>
      <c r="E9843" s="26"/>
    </row>
    <row r="9844" spans="1:5" x14ac:dyDescent="0.15">
      <c r="A9844" s="2"/>
      <c r="B9844" s="31"/>
      <c r="C9844" s="2"/>
      <c r="D9844" s="2"/>
      <c r="E9844" s="26"/>
    </row>
    <row r="9845" spans="1:5" x14ac:dyDescent="0.15">
      <c r="A9845" s="2"/>
      <c r="B9845" s="31"/>
      <c r="C9845" s="2"/>
      <c r="D9845" s="2"/>
      <c r="E9845" s="26"/>
    </row>
    <row r="9846" spans="1:5" x14ac:dyDescent="0.15">
      <c r="A9846" s="2"/>
      <c r="B9846" s="31"/>
      <c r="C9846" s="2"/>
      <c r="D9846" s="2"/>
      <c r="E9846" s="26"/>
    </row>
    <row r="9847" spans="1:5" x14ac:dyDescent="0.15">
      <c r="A9847" s="2"/>
      <c r="B9847" s="31"/>
      <c r="C9847" s="2"/>
      <c r="D9847" s="2"/>
      <c r="E9847" s="26"/>
    </row>
    <row r="9848" spans="1:5" x14ac:dyDescent="0.15">
      <c r="A9848" s="2"/>
      <c r="B9848" s="31"/>
      <c r="C9848" s="2"/>
      <c r="D9848" s="2"/>
      <c r="E9848" s="26"/>
    </row>
    <row r="9849" spans="1:5" x14ac:dyDescent="0.15">
      <c r="A9849" s="2"/>
      <c r="B9849" s="31"/>
      <c r="C9849" s="2"/>
      <c r="D9849" s="2"/>
      <c r="E9849" s="26"/>
    </row>
    <row r="9850" spans="1:5" x14ac:dyDescent="0.15">
      <c r="A9850" s="2"/>
      <c r="B9850" s="31"/>
      <c r="C9850" s="2"/>
      <c r="D9850" s="2"/>
      <c r="E9850" s="26"/>
    </row>
    <row r="9851" spans="1:5" x14ac:dyDescent="0.15">
      <c r="A9851" s="2"/>
      <c r="B9851" s="31"/>
      <c r="C9851" s="2"/>
      <c r="D9851" s="2"/>
      <c r="E9851" s="26"/>
    </row>
    <row r="9852" spans="1:5" x14ac:dyDescent="0.15">
      <c r="A9852" s="2"/>
      <c r="B9852" s="31"/>
      <c r="C9852" s="2"/>
      <c r="D9852" s="2"/>
      <c r="E9852" s="26"/>
    </row>
    <row r="9853" spans="1:5" x14ac:dyDescent="0.15">
      <c r="A9853" s="2"/>
      <c r="B9853" s="31"/>
      <c r="C9853" s="2"/>
      <c r="D9853" s="2"/>
      <c r="E9853" s="26"/>
    </row>
    <row r="9854" spans="1:5" x14ac:dyDescent="0.15">
      <c r="A9854" s="2"/>
      <c r="B9854" s="31"/>
      <c r="C9854" s="2"/>
      <c r="D9854" s="2"/>
      <c r="E9854" s="26"/>
    </row>
    <row r="9855" spans="1:5" x14ac:dyDescent="0.15">
      <c r="A9855" s="2"/>
      <c r="B9855" s="31"/>
      <c r="C9855" s="2"/>
      <c r="D9855" s="2"/>
      <c r="E9855" s="26"/>
    </row>
    <row r="9856" spans="1:5" x14ac:dyDescent="0.15">
      <c r="A9856" s="2"/>
      <c r="B9856" s="31"/>
      <c r="C9856" s="2"/>
      <c r="D9856" s="2"/>
      <c r="E9856" s="26"/>
    </row>
    <row r="9857" spans="1:5" x14ac:dyDescent="0.15">
      <c r="A9857" s="2"/>
      <c r="B9857" s="31"/>
      <c r="C9857" s="2"/>
      <c r="D9857" s="2"/>
      <c r="E9857" s="26"/>
    </row>
    <row r="9858" spans="1:5" x14ac:dyDescent="0.15">
      <c r="A9858" s="2"/>
      <c r="B9858" s="31"/>
      <c r="C9858" s="2"/>
      <c r="D9858" s="2"/>
      <c r="E9858" s="26"/>
    </row>
    <row r="9859" spans="1:5" x14ac:dyDescent="0.15">
      <c r="A9859" s="2"/>
      <c r="B9859" s="31"/>
      <c r="C9859" s="2"/>
      <c r="D9859" s="2"/>
      <c r="E9859" s="26"/>
    </row>
    <row r="9860" spans="1:5" x14ac:dyDescent="0.15">
      <c r="A9860" s="2"/>
      <c r="B9860" s="31"/>
      <c r="C9860" s="2"/>
      <c r="D9860" s="2"/>
      <c r="E9860" s="26"/>
    </row>
    <row r="9861" spans="1:5" x14ac:dyDescent="0.15">
      <c r="A9861" s="2"/>
      <c r="B9861" s="31"/>
      <c r="C9861" s="2"/>
      <c r="D9861" s="2"/>
      <c r="E9861" s="26"/>
    </row>
    <row r="9862" spans="1:5" x14ac:dyDescent="0.15">
      <c r="A9862" s="2"/>
      <c r="B9862" s="31"/>
      <c r="C9862" s="2"/>
      <c r="D9862" s="2"/>
      <c r="E9862" s="26"/>
    </row>
    <row r="9863" spans="1:5" x14ac:dyDescent="0.15">
      <c r="A9863" s="2"/>
      <c r="B9863" s="31"/>
      <c r="C9863" s="2"/>
      <c r="D9863" s="2"/>
      <c r="E9863" s="26"/>
    </row>
    <row r="9864" spans="1:5" x14ac:dyDescent="0.15">
      <c r="A9864" s="2"/>
      <c r="B9864" s="31"/>
      <c r="C9864" s="2"/>
      <c r="D9864" s="2"/>
      <c r="E9864" s="26"/>
    </row>
    <row r="9865" spans="1:5" x14ac:dyDescent="0.15">
      <c r="A9865" s="2"/>
      <c r="B9865" s="31"/>
      <c r="C9865" s="2"/>
      <c r="D9865" s="2"/>
      <c r="E9865" s="26"/>
    </row>
    <row r="9866" spans="1:5" x14ac:dyDescent="0.15">
      <c r="A9866" s="2"/>
      <c r="B9866" s="31"/>
      <c r="C9866" s="2"/>
      <c r="D9866" s="2"/>
      <c r="E9866" s="26"/>
    </row>
    <row r="9867" spans="1:5" x14ac:dyDescent="0.15">
      <c r="A9867" s="2"/>
      <c r="B9867" s="31"/>
      <c r="C9867" s="2"/>
      <c r="D9867" s="2"/>
      <c r="E9867" s="26"/>
    </row>
    <row r="9868" spans="1:5" x14ac:dyDescent="0.15">
      <c r="A9868" s="2"/>
      <c r="B9868" s="31"/>
      <c r="C9868" s="2"/>
      <c r="D9868" s="2"/>
      <c r="E9868" s="26"/>
    </row>
    <row r="9869" spans="1:5" x14ac:dyDescent="0.15">
      <c r="A9869" s="2"/>
      <c r="B9869" s="31"/>
      <c r="C9869" s="2"/>
      <c r="D9869" s="2"/>
      <c r="E9869" s="26"/>
    </row>
    <row r="9870" spans="1:5" x14ac:dyDescent="0.15">
      <c r="A9870" s="2"/>
      <c r="B9870" s="31"/>
      <c r="C9870" s="2"/>
      <c r="D9870" s="2"/>
      <c r="E9870" s="26"/>
    </row>
    <row r="9871" spans="1:5" x14ac:dyDescent="0.15">
      <c r="A9871" s="2"/>
      <c r="B9871" s="31"/>
      <c r="C9871" s="2"/>
      <c r="D9871" s="2"/>
      <c r="E9871" s="26"/>
    </row>
    <row r="9872" spans="1:5" x14ac:dyDescent="0.15">
      <c r="A9872" s="2"/>
      <c r="B9872" s="31"/>
      <c r="C9872" s="2"/>
      <c r="D9872" s="2"/>
      <c r="E9872" s="26"/>
    </row>
    <row r="9873" spans="1:5" x14ac:dyDescent="0.15">
      <c r="A9873" s="2"/>
      <c r="B9873" s="31"/>
      <c r="C9873" s="2"/>
      <c r="D9873" s="2"/>
      <c r="E9873" s="26"/>
    </row>
    <row r="9874" spans="1:5" x14ac:dyDescent="0.15">
      <c r="A9874" s="2"/>
      <c r="B9874" s="31"/>
      <c r="C9874" s="2"/>
      <c r="D9874" s="2"/>
      <c r="E9874" s="26"/>
    </row>
    <row r="9875" spans="1:5" x14ac:dyDescent="0.15">
      <c r="A9875" s="2"/>
      <c r="B9875" s="31"/>
      <c r="C9875" s="2"/>
      <c r="D9875" s="2"/>
      <c r="E9875" s="26"/>
    </row>
    <row r="9876" spans="1:5" x14ac:dyDescent="0.15">
      <c r="A9876" s="2"/>
      <c r="B9876" s="31"/>
      <c r="C9876" s="2"/>
      <c r="D9876" s="2"/>
      <c r="E9876" s="26"/>
    </row>
    <row r="9877" spans="1:5" x14ac:dyDescent="0.15">
      <c r="A9877" s="2"/>
      <c r="B9877" s="31"/>
      <c r="C9877" s="2"/>
      <c r="D9877" s="2"/>
      <c r="E9877" s="26"/>
    </row>
    <row r="9878" spans="1:5" x14ac:dyDescent="0.15">
      <c r="A9878" s="2"/>
      <c r="B9878" s="31"/>
      <c r="C9878" s="2"/>
      <c r="D9878" s="2"/>
      <c r="E9878" s="26"/>
    </row>
    <row r="9879" spans="1:5" x14ac:dyDescent="0.15">
      <c r="A9879" s="2"/>
      <c r="B9879" s="31"/>
      <c r="C9879" s="2"/>
      <c r="D9879" s="2"/>
      <c r="E9879" s="26"/>
    </row>
    <row r="9880" spans="1:5" x14ac:dyDescent="0.15">
      <c r="A9880" s="2"/>
      <c r="B9880" s="31"/>
      <c r="C9880" s="2"/>
      <c r="D9880" s="2"/>
      <c r="E9880" s="26"/>
    </row>
    <row r="9881" spans="1:5" x14ac:dyDescent="0.15">
      <c r="A9881" s="2"/>
      <c r="B9881" s="31"/>
      <c r="C9881" s="2"/>
      <c r="D9881" s="2"/>
      <c r="E9881" s="26"/>
    </row>
    <row r="9882" spans="1:5" x14ac:dyDescent="0.15">
      <c r="A9882" s="2"/>
      <c r="B9882" s="31"/>
      <c r="C9882" s="2"/>
      <c r="D9882" s="2"/>
      <c r="E9882" s="26"/>
    </row>
    <row r="9883" spans="1:5" x14ac:dyDescent="0.15">
      <c r="A9883" s="2"/>
      <c r="B9883" s="31"/>
      <c r="C9883" s="2"/>
      <c r="D9883" s="2"/>
      <c r="E9883" s="26"/>
    </row>
    <row r="9884" spans="1:5" x14ac:dyDescent="0.15">
      <c r="A9884" s="2"/>
      <c r="B9884" s="31"/>
      <c r="C9884" s="2"/>
      <c r="D9884" s="2"/>
      <c r="E9884" s="26"/>
    </row>
    <row r="9885" spans="1:5" x14ac:dyDescent="0.15">
      <c r="A9885" s="2"/>
      <c r="B9885" s="31"/>
      <c r="C9885" s="2"/>
      <c r="D9885" s="2"/>
      <c r="E9885" s="26"/>
    </row>
    <row r="9886" spans="1:5" x14ac:dyDescent="0.15">
      <c r="A9886" s="2"/>
      <c r="B9886" s="31"/>
      <c r="C9886" s="2"/>
      <c r="D9886" s="2"/>
      <c r="E9886" s="26"/>
    </row>
    <row r="9887" spans="1:5" x14ac:dyDescent="0.15">
      <c r="A9887" s="2"/>
      <c r="B9887" s="31"/>
      <c r="C9887" s="2"/>
      <c r="D9887" s="2"/>
      <c r="E9887" s="26"/>
    </row>
    <row r="9888" spans="1:5" x14ac:dyDescent="0.15">
      <c r="A9888" s="2"/>
      <c r="B9888" s="31"/>
      <c r="C9888" s="2"/>
      <c r="D9888" s="2"/>
      <c r="E9888" s="26"/>
    </row>
    <row r="9889" spans="1:5" x14ac:dyDescent="0.15">
      <c r="A9889" s="2"/>
      <c r="B9889" s="31"/>
      <c r="C9889" s="2"/>
      <c r="D9889" s="2"/>
      <c r="E9889" s="26"/>
    </row>
    <row r="9890" spans="1:5" x14ac:dyDescent="0.15">
      <c r="A9890" s="2"/>
      <c r="B9890" s="31"/>
      <c r="C9890" s="2"/>
      <c r="D9890" s="2"/>
      <c r="E9890" s="26"/>
    </row>
    <row r="9891" spans="1:5" x14ac:dyDescent="0.15">
      <c r="A9891" s="2"/>
      <c r="B9891" s="31"/>
      <c r="C9891" s="2"/>
      <c r="D9891" s="2"/>
      <c r="E9891" s="26"/>
    </row>
    <row r="9892" spans="1:5" x14ac:dyDescent="0.15">
      <c r="A9892" s="2"/>
      <c r="B9892" s="31"/>
      <c r="C9892" s="2"/>
      <c r="D9892" s="2"/>
      <c r="E9892" s="26"/>
    </row>
    <row r="9893" spans="1:5" x14ac:dyDescent="0.15">
      <c r="A9893" s="2"/>
      <c r="B9893" s="31"/>
      <c r="C9893" s="2"/>
      <c r="D9893" s="2"/>
      <c r="E9893" s="26"/>
    </row>
    <row r="9894" spans="1:5" x14ac:dyDescent="0.15">
      <c r="A9894" s="2"/>
      <c r="B9894" s="31"/>
      <c r="C9894" s="2"/>
      <c r="D9894" s="2"/>
      <c r="E9894" s="26"/>
    </row>
    <row r="9895" spans="1:5" x14ac:dyDescent="0.15">
      <c r="A9895" s="2"/>
      <c r="B9895" s="31"/>
      <c r="C9895" s="2"/>
      <c r="D9895" s="2"/>
      <c r="E9895" s="26"/>
    </row>
    <row r="9896" spans="1:5" x14ac:dyDescent="0.15">
      <c r="A9896" s="2"/>
      <c r="B9896" s="31"/>
      <c r="C9896" s="2"/>
      <c r="D9896" s="2"/>
      <c r="E9896" s="26"/>
    </row>
    <row r="9897" spans="1:5" x14ac:dyDescent="0.15">
      <c r="A9897" s="2"/>
      <c r="B9897" s="31"/>
      <c r="C9897" s="2"/>
      <c r="D9897" s="2"/>
      <c r="E9897" s="26"/>
    </row>
    <row r="9898" spans="1:5" x14ac:dyDescent="0.15">
      <c r="A9898" s="2"/>
      <c r="B9898" s="31"/>
      <c r="C9898" s="2"/>
      <c r="D9898" s="2"/>
      <c r="E9898" s="26"/>
    </row>
    <row r="9899" spans="1:5" x14ac:dyDescent="0.15">
      <c r="A9899" s="2"/>
      <c r="B9899" s="31"/>
      <c r="C9899" s="2"/>
      <c r="D9899" s="2"/>
      <c r="E9899" s="26"/>
    </row>
    <row r="9900" spans="1:5" x14ac:dyDescent="0.15">
      <c r="A9900" s="2"/>
      <c r="B9900" s="31"/>
      <c r="C9900" s="2"/>
      <c r="D9900" s="2"/>
      <c r="E9900" s="26"/>
    </row>
    <row r="9901" spans="1:5" x14ac:dyDescent="0.15">
      <c r="A9901" s="2"/>
      <c r="B9901" s="31"/>
      <c r="C9901" s="2"/>
      <c r="D9901" s="2"/>
      <c r="E9901" s="26"/>
    </row>
    <row r="9902" spans="1:5" x14ac:dyDescent="0.15">
      <c r="A9902" s="2"/>
      <c r="B9902" s="31"/>
      <c r="C9902" s="2"/>
      <c r="D9902" s="2"/>
      <c r="E9902" s="26"/>
    </row>
    <row r="9903" spans="1:5" x14ac:dyDescent="0.15">
      <c r="A9903" s="2"/>
      <c r="B9903" s="31"/>
      <c r="C9903" s="2"/>
      <c r="D9903" s="2"/>
      <c r="E9903" s="26"/>
    </row>
    <row r="9904" spans="1:5" x14ac:dyDescent="0.15">
      <c r="A9904" s="2"/>
      <c r="B9904" s="31"/>
      <c r="C9904" s="2"/>
      <c r="D9904" s="2"/>
      <c r="E9904" s="26"/>
    </row>
    <row r="9905" spans="1:5" x14ac:dyDescent="0.15">
      <c r="A9905" s="2"/>
      <c r="B9905" s="31"/>
      <c r="C9905" s="2"/>
      <c r="D9905" s="2"/>
      <c r="E9905" s="26"/>
    </row>
    <row r="9906" spans="1:5" x14ac:dyDescent="0.15">
      <c r="A9906" s="2"/>
      <c r="B9906" s="31"/>
      <c r="C9906" s="2"/>
      <c r="D9906" s="2"/>
      <c r="E9906" s="26"/>
    </row>
    <row r="9907" spans="1:5" x14ac:dyDescent="0.15">
      <c r="A9907" s="2"/>
      <c r="B9907" s="31"/>
      <c r="C9907" s="2"/>
      <c r="D9907" s="2"/>
      <c r="E9907" s="26"/>
    </row>
    <row r="9908" spans="1:5" x14ac:dyDescent="0.15">
      <c r="A9908" s="2"/>
      <c r="B9908" s="31"/>
      <c r="C9908" s="2"/>
      <c r="D9908" s="2"/>
      <c r="E9908" s="26"/>
    </row>
    <row r="9909" spans="1:5" x14ac:dyDescent="0.15">
      <c r="A9909" s="2"/>
      <c r="B9909" s="31"/>
      <c r="C9909" s="2"/>
      <c r="D9909" s="2"/>
      <c r="E9909" s="26"/>
    </row>
    <row r="9910" spans="1:5" x14ac:dyDescent="0.15">
      <c r="A9910" s="2"/>
      <c r="B9910" s="31"/>
      <c r="C9910" s="2"/>
      <c r="D9910" s="2"/>
      <c r="E9910" s="26"/>
    </row>
    <row r="9911" spans="1:5" x14ac:dyDescent="0.15">
      <c r="A9911" s="2"/>
      <c r="B9911" s="31"/>
      <c r="C9911" s="2"/>
      <c r="D9911" s="2"/>
      <c r="E9911" s="26"/>
    </row>
    <row r="9912" spans="1:5" x14ac:dyDescent="0.15">
      <c r="A9912" s="2"/>
      <c r="B9912" s="31"/>
      <c r="C9912" s="2"/>
      <c r="D9912" s="2"/>
      <c r="E9912" s="26"/>
    </row>
    <row r="9913" spans="1:5" x14ac:dyDescent="0.15">
      <c r="A9913" s="2"/>
      <c r="B9913" s="31"/>
      <c r="C9913" s="2"/>
      <c r="D9913" s="2"/>
      <c r="E9913" s="26"/>
    </row>
    <row r="9914" spans="1:5" x14ac:dyDescent="0.15">
      <c r="A9914" s="2"/>
      <c r="B9914" s="31"/>
      <c r="C9914" s="2"/>
      <c r="D9914" s="2"/>
      <c r="E9914" s="26"/>
    </row>
    <row r="9915" spans="1:5" x14ac:dyDescent="0.15">
      <c r="A9915" s="2"/>
      <c r="B9915" s="31"/>
      <c r="C9915" s="2"/>
      <c r="D9915" s="2"/>
      <c r="E9915" s="26"/>
    </row>
    <row r="9916" spans="1:5" x14ac:dyDescent="0.15">
      <c r="A9916" s="2"/>
      <c r="B9916" s="31"/>
      <c r="C9916" s="2"/>
      <c r="D9916" s="2"/>
      <c r="E9916" s="26"/>
    </row>
    <row r="9917" spans="1:5" x14ac:dyDescent="0.15">
      <c r="A9917" s="2"/>
      <c r="B9917" s="31"/>
      <c r="C9917" s="2"/>
      <c r="D9917" s="2"/>
      <c r="E9917" s="26"/>
    </row>
    <row r="9918" spans="1:5" x14ac:dyDescent="0.15">
      <c r="A9918" s="2"/>
      <c r="B9918" s="31"/>
      <c r="C9918" s="2"/>
      <c r="D9918" s="2"/>
      <c r="E9918" s="26"/>
    </row>
    <row r="9919" spans="1:5" x14ac:dyDescent="0.15">
      <c r="A9919" s="2"/>
      <c r="B9919" s="31"/>
      <c r="C9919" s="2"/>
      <c r="D9919" s="2"/>
      <c r="E9919" s="26"/>
    </row>
    <row r="9920" spans="1:5" x14ac:dyDescent="0.15">
      <c r="A9920" s="2"/>
      <c r="B9920" s="31"/>
      <c r="C9920" s="2"/>
      <c r="D9920" s="2"/>
      <c r="E9920" s="26"/>
    </row>
    <row r="9921" spans="1:5" x14ac:dyDescent="0.15">
      <c r="A9921" s="2"/>
      <c r="B9921" s="31"/>
      <c r="C9921" s="2"/>
      <c r="D9921" s="2"/>
      <c r="E9921" s="26"/>
    </row>
    <row r="9922" spans="1:5" x14ac:dyDescent="0.15">
      <c r="A9922" s="2"/>
      <c r="B9922" s="31"/>
      <c r="C9922" s="2"/>
      <c r="D9922" s="2"/>
      <c r="E9922" s="26"/>
    </row>
    <row r="9923" spans="1:5" x14ac:dyDescent="0.15">
      <c r="A9923" s="2"/>
      <c r="B9923" s="31"/>
      <c r="C9923" s="2"/>
      <c r="D9923" s="2"/>
      <c r="E9923" s="26"/>
    </row>
    <row r="9924" spans="1:5" x14ac:dyDescent="0.15">
      <c r="A9924" s="2"/>
      <c r="B9924" s="31"/>
      <c r="C9924" s="2"/>
      <c r="D9924" s="2"/>
      <c r="E9924" s="26"/>
    </row>
    <row r="9925" spans="1:5" x14ac:dyDescent="0.15">
      <c r="A9925" s="2"/>
      <c r="B9925" s="31"/>
      <c r="C9925" s="2"/>
      <c r="D9925" s="2"/>
      <c r="E9925" s="26"/>
    </row>
    <row r="9926" spans="1:5" x14ac:dyDescent="0.15">
      <c r="A9926" s="2"/>
      <c r="B9926" s="31"/>
      <c r="C9926" s="2"/>
      <c r="D9926" s="2"/>
      <c r="E9926" s="26"/>
    </row>
    <row r="9927" spans="1:5" x14ac:dyDescent="0.15">
      <c r="A9927" s="2"/>
      <c r="B9927" s="31"/>
      <c r="C9927" s="2"/>
      <c r="D9927" s="2"/>
      <c r="E9927" s="26"/>
    </row>
    <row r="9928" spans="1:5" x14ac:dyDescent="0.15">
      <c r="A9928" s="2"/>
      <c r="B9928" s="31"/>
      <c r="C9928" s="2"/>
      <c r="D9928" s="2"/>
      <c r="E9928" s="26"/>
    </row>
    <row r="9929" spans="1:5" x14ac:dyDescent="0.15">
      <c r="A9929" s="2"/>
      <c r="B9929" s="31"/>
      <c r="C9929" s="2"/>
      <c r="D9929" s="2"/>
      <c r="E9929" s="26"/>
    </row>
    <row r="9930" spans="1:5" x14ac:dyDescent="0.15">
      <c r="A9930" s="2"/>
      <c r="B9930" s="31"/>
      <c r="C9930" s="2"/>
      <c r="D9930" s="2"/>
      <c r="E9930" s="26"/>
    </row>
    <row r="9931" spans="1:5" x14ac:dyDescent="0.15">
      <c r="A9931" s="2"/>
      <c r="B9931" s="31"/>
      <c r="C9931" s="2"/>
      <c r="D9931" s="2"/>
      <c r="E9931" s="26"/>
    </row>
    <row r="9932" spans="1:5" x14ac:dyDescent="0.15">
      <c r="A9932" s="2"/>
      <c r="B9932" s="31"/>
      <c r="C9932" s="2"/>
      <c r="D9932" s="2"/>
      <c r="E9932" s="26"/>
    </row>
    <row r="9933" spans="1:5" x14ac:dyDescent="0.15">
      <c r="A9933" s="2"/>
      <c r="B9933" s="31"/>
      <c r="C9933" s="2"/>
      <c r="D9933" s="2"/>
      <c r="E9933" s="26"/>
    </row>
    <row r="9934" spans="1:5" x14ac:dyDescent="0.15">
      <c r="A9934" s="2"/>
      <c r="B9934" s="31"/>
      <c r="C9934" s="2"/>
      <c r="D9934" s="2"/>
      <c r="E9934" s="26"/>
    </row>
    <row r="9935" spans="1:5" x14ac:dyDescent="0.15">
      <c r="A9935" s="2"/>
      <c r="B9935" s="31"/>
      <c r="C9935" s="2"/>
      <c r="D9935" s="2"/>
      <c r="E9935" s="26"/>
    </row>
    <row r="9936" spans="1:5" x14ac:dyDescent="0.15">
      <c r="A9936" s="2"/>
      <c r="B9936" s="31"/>
      <c r="C9936" s="2"/>
      <c r="D9936" s="2"/>
      <c r="E9936" s="26"/>
    </row>
    <row r="9937" spans="1:5" x14ac:dyDescent="0.15">
      <c r="A9937" s="2"/>
      <c r="B9937" s="31"/>
      <c r="C9937" s="2"/>
      <c r="D9937" s="2"/>
      <c r="E9937" s="26"/>
    </row>
    <row r="9938" spans="1:5" x14ac:dyDescent="0.15">
      <c r="A9938" s="2"/>
      <c r="B9938" s="31"/>
      <c r="C9938" s="2"/>
      <c r="D9938" s="2"/>
      <c r="E9938" s="26"/>
    </row>
    <row r="9939" spans="1:5" x14ac:dyDescent="0.15">
      <c r="A9939" s="2"/>
      <c r="B9939" s="31"/>
      <c r="C9939" s="2"/>
      <c r="D9939" s="2"/>
      <c r="E9939" s="26"/>
    </row>
    <row r="9940" spans="1:5" x14ac:dyDescent="0.15">
      <c r="A9940" s="2"/>
      <c r="B9940" s="31"/>
      <c r="C9940" s="2"/>
      <c r="D9940" s="2"/>
      <c r="E9940" s="26"/>
    </row>
    <row r="9941" spans="1:5" x14ac:dyDescent="0.15">
      <c r="A9941" s="2"/>
      <c r="B9941" s="31"/>
      <c r="C9941" s="2"/>
      <c r="D9941" s="2"/>
      <c r="E9941" s="26"/>
    </row>
    <row r="9942" spans="1:5" x14ac:dyDescent="0.15">
      <c r="A9942" s="2"/>
      <c r="B9942" s="31"/>
      <c r="C9942" s="2"/>
      <c r="D9942" s="2"/>
      <c r="E9942" s="26"/>
    </row>
    <row r="9943" spans="1:5" x14ac:dyDescent="0.15">
      <c r="A9943" s="2"/>
      <c r="B9943" s="31"/>
      <c r="C9943" s="2"/>
      <c r="D9943" s="2"/>
      <c r="E9943" s="26"/>
    </row>
    <row r="9944" spans="1:5" x14ac:dyDescent="0.15">
      <c r="A9944" s="2"/>
      <c r="B9944" s="31"/>
      <c r="C9944" s="2"/>
      <c r="D9944" s="2"/>
      <c r="E9944" s="26"/>
    </row>
    <row r="9945" spans="1:5" x14ac:dyDescent="0.15">
      <c r="A9945" s="2"/>
      <c r="B9945" s="31"/>
      <c r="C9945" s="2"/>
      <c r="D9945" s="2"/>
      <c r="E9945" s="26"/>
    </row>
    <row r="9946" spans="1:5" x14ac:dyDescent="0.15">
      <c r="A9946" s="2"/>
      <c r="B9946" s="31"/>
      <c r="C9946" s="2"/>
      <c r="D9946" s="2"/>
      <c r="E9946" s="26"/>
    </row>
    <row r="9947" spans="1:5" x14ac:dyDescent="0.15">
      <c r="A9947" s="2"/>
      <c r="B9947" s="31"/>
      <c r="C9947" s="2"/>
      <c r="D9947" s="2"/>
      <c r="E9947" s="26"/>
    </row>
    <row r="9948" spans="1:5" x14ac:dyDescent="0.15">
      <c r="A9948" s="2"/>
      <c r="B9948" s="31"/>
      <c r="C9948" s="2"/>
      <c r="D9948" s="2"/>
      <c r="E9948" s="26"/>
    </row>
    <row r="9949" spans="1:5" x14ac:dyDescent="0.15">
      <c r="A9949" s="2"/>
      <c r="B9949" s="31"/>
      <c r="C9949" s="2"/>
      <c r="D9949" s="2"/>
      <c r="E9949" s="26"/>
    </row>
    <row r="9950" spans="1:5" x14ac:dyDescent="0.15">
      <c r="A9950" s="2"/>
      <c r="B9950" s="31"/>
      <c r="C9950" s="2"/>
      <c r="D9950" s="2"/>
      <c r="E9950" s="26"/>
    </row>
    <row r="9951" spans="1:5" x14ac:dyDescent="0.15">
      <c r="A9951" s="2"/>
      <c r="B9951" s="31"/>
      <c r="C9951" s="2"/>
      <c r="D9951" s="2"/>
      <c r="E9951" s="26"/>
    </row>
    <row r="9952" spans="1:5" x14ac:dyDescent="0.15">
      <c r="A9952" s="2"/>
      <c r="B9952" s="31"/>
      <c r="C9952" s="2"/>
      <c r="D9952" s="2"/>
      <c r="E9952" s="26"/>
    </row>
    <row r="9953" spans="1:5" x14ac:dyDescent="0.15">
      <c r="A9953" s="2"/>
      <c r="B9953" s="31"/>
      <c r="C9953" s="2"/>
      <c r="D9953" s="2"/>
      <c r="E9953" s="26"/>
    </row>
    <row r="9954" spans="1:5" x14ac:dyDescent="0.15">
      <c r="A9954" s="2"/>
      <c r="B9954" s="31"/>
      <c r="C9954" s="2"/>
      <c r="D9954" s="2"/>
      <c r="E9954" s="26"/>
    </row>
    <row r="9955" spans="1:5" x14ac:dyDescent="0.15">
      <c r="A9955" s="2"/>
      <c r="B9955" s="31"/>
      <c r="C9955" s="2"/>
      <c r="D9955" s="2"/>
      <c r="E9955" s="26"/>
    </row>
    <row r="9956" spans="1:5" x14ac:dyDescent="0.15">
      <c r="A9956" s="2"/>
      <c r="B9956" s="31"/>
      <c r="C9956" s="2"/>
      <c r="D9956" s="2"/>
      <c r="E9956" s="26"/>
    </row>
    <row r="9957" spans="1:5" x14ac:dyDescent="0.15">
      <c r="A9957" s="2"/>
      <c r="B9957" s="31"/>
      <c r="C9957" s="2"/>
      <c r="D9957" s="2"/>
      <c r="E9957" s="26"/>
    </row>
    <row r="9958" spans="1:5" x14ac:dyDescent="0.15">
      <c r="A9958" s="2"/>
      <c r="B9958" s="31"/>
      <c r="C9958" s="2"/>
      <c r="D9958" s="2"/>
      <c r="E9958" s="26"/>
    </row>
    <row r="9959" spans="1:5" x14ac:dyDescent="0.15">
      <c r="A9959" s="2"/>
      <c r="B9959" s="31"/>
      <c r="C9959" s="2"/>
      <c r="D9959" s="2"/>
      <c r="E9959" s="26"/>
    </row>
    <row r="9960" spans="1:5" x14ac:dyDescent="0.15">
      <c r="A9960" s="2"/>
      <c r="B9960" s="31"/>
      <c r="C9960" s="2"/>
      <c r="D9960" s="2"/>
      <c r="E9960" s="26"/>
    </row>
    <row r="9961" spans="1:5" x14ac:dyDescent="0.15">
      <c r="A9961" s="2"/>
      <c r="B9961" s="31"/>
      <c r="C9961" s="2"/>
      <c r="D9961" s="2"/>
      <c r="E9961" s="26"/>
    </row>
    <row r="9962" spans="1:5" x14ac:dyDescent="0.15">
      <c r="A9962" s="2"/>
      <c r="B9962" s="31"/>
      <c r="C9962" s="2"/>
      <c r="D9962" s="2"/>
      <c r="E9962" s="26"/>
    </row>
    <row r="9963" spans="1:5" x14ac:dyDescent="0.15">
      <c r="A9963" s="2"/>
      <c r="B9963" s="31"/>
      <c r="C9963" s="2"/>
      <c r="D9963" s="2"/>
      <c r="E9963" s="26"/>
    </row>
    <row r="9964" spans="1:5" x14ac:dyDescent="0.15">
      <c r="A9964" s="2"/>
      <c r="B9964" s="31"/>
      <c r="C9964" s="2"/>
      <c r="D9964" s="2"/>
      <c r="E9964" s="26"/>
    </row>
    <row r="9965" spans="1:5" x14ac:dyDescent="0.15">
      <c r="A9965" s="2"/>
      <c r="B9965" s="31"/>
      <c r="C9965" s="2"/>
      <c r="D9965" s="2"/>
      <c r="E9965" s="26"/>
    </row>
    <row r="9966" spans="1:5" x14ac:dyDescent="0.15">
      <c r="A9966" s="2"/>
      <c r="B9966" s="31"/>
      <c r="C9966" s="2"/>
      <c r="D9966" s="2"/>
      <c r="E9966" s="26"/>
    </row>
    <row r="9967" spans="1:5" x14ac:dyDescent="0.15">
      <c r="A9967" s="2"/>
      <c r="B9967" s="31"/>
      <c r="C9967" s="2"/>
      <c r="D9967" s="2"/>
      <c r="E9967" s="26"/>
    </row>
    <row r="9968" spans="1:5" x14ac:dyDescent="0.15">
      <c r="A9968" s="2"/>
      <c r="B9968" s="31"/>
      <c r="C9968" s="2"/>
      <c r="D9968" s="2"/>
      <c r="E9968" s="26"/>
    </row>
    <row r="9969" spans="1:5" x14ac:dyDescent="0.15">
      <c r="A9969" s="2"/>
      <c r="B9969" s="31"/>
      <c r="C9969" s="2"/>
      <c r="D9969" s="2"/>
      <c r="E9969" s="26"/>
    </row>
    <row r="9970" spans="1:5" x14ac:dyDescent="0.15">
      <c r="A9970" s="2"/>
      <c r="B9970" s="31"/>
      <c r="C9970" s="2"/>
      <c r="D9970" s="2"/>
      <c r="E9970" s="26"/>
    </row>
    <row r="9971" spans="1:5" x14ac:dyDescent="0.15">
      <c r="A9971" s="2"/>
      <c r="B9971" s="31"/>
      <c r="C9971" s="2"/>
      <c r="D9971" s="2"/>
      <c r="E9971" s="26"/>
    </row>
    <row r="9972" spans="1:5" x14ac:dyDescent="0.15">
      <c r="A9972" s="2"/>
      <c r="B9972" s="31"/>
      <c r="C9972" s="2"/>
      <c r="D9972" s="2"/>
      <c r="E9972" s="26"/>
    </row>
    <row r="9973" spans="1:5" x14ac:dyDescent="0.15">
      <c r="A9973" s="2"/>
      <c r="B9973" s="31"/>
      <c r="C9973" s="2"/>
      <c r="D9973" s="2"/>
      <c r="E9973" s="26"/>
    </row>
    <row r="9974" spans="1:5" x14ac:dyDescent="0.15">
      <c r="A9974" s="2"/>
      <c r="B9974" s="31"/>
      <c r="C9974" s="2"/>
      <c r="D9974" s="2"/>
      <c r="E9974" s="26"/>
    </row>
    <row r="9975" spans="1:5" x14ac:dyDescent="0.15">
      <c r="A9975" s="2"/>
      <c r="B9975" s="31"/>
      <c r="C9975" s="2"/>
      <c r="D9975" s="2"/>
      <c r="E9975" s="26"/>
    </row>
    <row r="9976" spans="1:5" x14ac:dyDescent="0.15">
      <c r="A9976" s="2"/>
      <c r="B9976" s="31"/>
      <c r="C9976" s="2"/>
      <c r="D9976" s="2"/>
      <c r="E9976" s="26"/>
    </row>
    <row r="9977" spans="1:5" x14ac:dyDescent="0.15">
      <c r="A9977" s="2"/>
      <c r="B9977" s="31"/>
      <c r="C9977" s="2"/>
      <c r="D9977" s="2"/>
      <c r="E9977" s="26"/>
    </row>
    <row r="9978" spans="1:5" x14ac:dyDescent="0.15">
      <c r="A9978" s="2"/>
      <c r="B9978" s="31"/>
      <c r="C9978" s="2"/>
      <c r="D9978" s="2"/>
      <c r="E9978" s="26"/>
    </row>
    <row r="9979" spans="1:5" x14ac:dyDescent="0.15">
      <c r="A9979" s="2"/>
      <c r="B9979" s="31"/>
      <c r="C9979" s="2"/>
      <c r="D9979" s="2"/>
      <c r="E9979" s="26"/>
    </row>
    <row r="9980" spans="1:5" x14ac:dyDescent="0.15">
      <c r="A9980" s="2"/>
      <c r="B9980" s="31"/>
      <c r="C9980" s="2"/>
      <c r="D9980" s="2"/>
      <c r="E9980" s="26"/>
    </row>
    <row r="9981" spans="1:5" x14ac:dyDescent="0.15">
      <c r="A9981" s="2"/>
      <c r="B9981" s="31"/>
      <c r="C9981" s="2"/>
      <c r="D9981" s="2"/>
      <c r="E9981" s="26"/>
    </row>
    <row r="9982" spans="1:5" x14ac:dyDescent="0.15">
      <c r="A9982" s="2"/>
      <c r="B9982" s="31"/>
      <c r="C9982" s="2"/>
      <c r="D9982" s="2"/>
      <c r="E9982" s="26"/>
    </row>
    <row r="9983" spans="1:5" x14ac:dyDescent="0.15">
      <c r="A9983" s="2"/>
      <c r="B9983" s="31"/>
      <c r="C9983" s="2"/>
      <c r="D9983" s="2"/>
      <c r="E9983" s="26"/>
    </row>
    <row r="9984" spans="1:5" x14ac:dyDescent="0.15">
      <c r="A9984" s="2"/>
      <c r="B9984" s="31"/>
      <c r="C9984" s="2"/>
      <c r="D9984" s="2"/>
      <c r="E9984" s="26"/>
    </row>
    <row r="9985" spans="1:5" x14ac:dyDescent="0.15">
      <c r="A9985" s="2"/>
      <c r="B9985" s="31"/>
      <c r="C9985" s="2"/>
      <c r="D9985" s="2"/>
      <c r="E9985" s="26"/>
    </row>
    <row r="9986" spans="1:5" x14ac:dyDescent="0.15">
      <c r="A9986" s="2"/>
      <c r="B9986" s="31"/>
      <c r="C9986" s="2"/>
      <c r="D9986" s="2"/>
      <c r="E9986" s="26"/>
    </row>
    <row r="9987" spans="1:5" x14ac:dyDescent="0.15">
      <c r="A9987" s="2"/>
      <c r="B9987" s="31"/>
      <c r="C9987" s="2"/>
      <c r="D9987" s="2"/>
      <c r="E9987" s="26"/>
    </row>
    <row r="9988" spans="1:5" x14ac:dyDescent="0.15">
      <c r="A9988" s="2"/>
      <c r="B9988" s="31"/>
      <c r="C9988" s="2"/>
      <c r="D9988" s="2"/>
      <c r="E9988" s="26"/>
    </row>
    <row r="9989" spans="1:5" x14ac:dyDescent="0.15">
      <c r="A9989" s="2"/>
      <c r="B9989" s="31"/>
      <c r="C9989" s="2"/>
      <c r="D9989" s="2"/>
      <c r="E9989" s="26"/>
    </row>
    <row r="9990" spans="1:5" x14ac:dyDescent="0.15">
      <c r="A9990" s="2"/>
      <c r="B9990" s="31"/>
      <c r="C9990" s="2"/>
      <c r="D9990" s="2"/>
      <c r="E9990" s="26"/>
    </row>
    <row r="9991" spans="1:5" x14ac:dyDescent="0.15">
      <c r="A9991" s="2"/>
      <c r="B9991" s="31"/>
      <c r="C9991" s="2"/>
      <c r="D9991" s="2"/>
      <c r="E9991" s="26"/>
    </row>
    <row r="9992" spans="1:5" x14ac:dyDescent="0.15">
      <c r="A9992" s="2"/>
      <c r="B9992" s="31"/>
      <c r="C9992" s="2"/>
      <c r="D9992" s="2"/>
      <c r="E9992" s="26"/>
    </row>
    <row r="9993" spans="1:5" x14ac:dyDescent="0.15">
      <c r="A9993" s="2"/>
      <c r="B9993" s="31"/>
      <c r="C9993" s="2"/>
      <c r="D9993" s="2"/>
      <c r="E9993" s="26"/>
    </row>
    <row r="9994" spans="1:5" x14ac:dyDescent="0.15">
      <c r="A9994" s="2"/>
      <c r="B9994" s="31"/>
      <c r="C9994" s="2"/>
      <c r="D9994" s="2"/>
      <c r="E9994" s="26"/>
    </row>
    <row r="9995" spans="1:5" x14ac:dyDescent="0.15">
      <c r="A9995" s="2"/>
      <c r="B9995" s="31"/>
      <c r="C9995" s="2"/>
      <c r="D9995" s="2"/>
      <c r="E9995" s="26"/>
    </row>
    <row r="9996" spans="1:5" x14ac:dyDescent="0.15">
      <c r="A9996" s="2"/>
      <c r="B9996" s="31"/>
      <c r="C9996" s="2"/>
      <c r="D9996" s="2"/>
      <c r="E9996" s="26"/>
    </row>
    <row r="9997" spans="1:5" x14ac:dyDescent="0.15">
      <c r="A9997" s="2"/>
      <c r="B9997" s="31"/>
      <c r="C9997" s="2"/>
      <c r="D9997" s="2"/>
      <c r="E9997" s="26"/>
    </row>
    <row r="9998" spans="1:5" x14ac:dyDescent="0.15">
      <c r="A9998" s="2"/>
      <c r="B9998" s="31"/>
      <c r="C9998" s="2"/>
      <c r="D9998" s="2"/>
      <c r="E9998" s="26"/>
    </row>
    <row r="9999" spans="1:5" x14ac:dyDescent="0.15">
      <c r="A9999" s="2"/>
      <c r="B9999" s="31"/>
      <c r="C9999" s="2"/>
      <c r="D9999" s="2"/>
      <c r="E9999" s="26"/>
    </row>
    <row r="10000" spans="1:5" x14ac:dyDescent="0.15">
      <c r="A10000" s="2"/>
      <c r="B10000" s="31"/>
      <c r="C10000" s="2"/>
      <c r="D10000" s="2"/>
      <c r="E10000" s="26"/>
    </row>
    <row r="10001" spans="1:5" x14ac:dyDescent="0.15">
      <c r="A10001" s="2"/>
      <c r="B10001" s="31"/>
      <c r="C10001" s="2"/>
      <c r="D10001" s="2"/>
      <c r="E10001" s="26"/>
    </row>
    <row r="10002" spans="1:5" x14ac:dyDescent="0.15">
      <c r="A10002" s="2"/>
      <c r="B10002" s="31"/>
      <c r="C10002" s="2"/>
      <c r="D10002" s="2"/>
      <c r="E10002" s="26"/>
    </row>
    <row r="10003" spans="1:5" x14ac:dyDescent="0.15">
      <c r="A10003" s="2"/>
      <c r="B10003" s="31"/>
      <c r="C10003" s="2"/>
      <c r="D10003" s="2"/>
      <c r="E10003" s="26"/>
    </row>
    <row r="10004" spans="1:5" x14ac:dyDescent="0.15">
      <c r="A10004" s="2"/>
      <c r="B10004" s="31"/>
      <c r="C10004" s="2"/>
      <c r="D10004" s="2"/>
      <c r="E10004" s="26"/>
    </row>
    <row r="10005" spans="1:5" x14ac:dyDescent="0.15">
      <c r="A10005" s="2"/>
      <c r="B10005" s="31"/>
      <c r="C10005" s="2"/>
      <c r="D10005" s="2"/>
      <c r="E10005" s="26"/>
    </row>
    <row r="10006" spans="1:5" x14ac:dyDescent="0.15">
      <c r="A10006" s="2"/>
      <c r="B10006" s="31"/>
      <c r="C10006" s="2"/>
      <c r="D10006" s="2"/>
      <c r="E10006" s="26"/>
    </row>
    <row r="10007" spans="1:5" x14ac:dyDescent="0.15">
      <c r="A10007" s="2"/>
      <c r="B10007" s="31"/>
      <c r="C10007" s="2"/>
      <c r="D10007" s="2"/>
      <c r="E10007" s="26"/>
    </row>
    <row r="10008" spans="1:5" x14ac:dyDescent="0.15">
      <c r="A10008" s="2"/>
      <c r="B10008" s="31"/>
      <c r="C10008" s="2"/>
      <c r="D10008" s="2"/>
      <c r="E10008" s="26"/>
    </row>
    <row r="10009" spans="1:5" x14ac:dyDescent="0.15">
      <c r="A10009" s="2"/>
      <c r="B10009" s="31"/>
      <c r="C10009" s="2"/>
      <c r="D10009" s="2"/>
      <c r="E10009" s="26"/>
    </row>
    <row r="10010" spans="1:5" x14ac:dyDescent="0.15">
      <c r="A10010" s="2"/>
      <c r="B10010" s="31"/>
      <c r="C10010" s="2"/>
      <c r="D10010" s="2"/>
      <c r="E10010" s="26"/>
    </row>
    <row r="10011" spans="1:5" x14ac:dyDescent="0.15">
      <c r="A10011" s="2"/>
      <c r="B10011" s="31"/>
      <c r="C10011" s="2"/>
      <c r="D10011" s="2"/>
      <c r="E10011" s="26"/>
    </row>
    <row r="10012" spans="1:5" x14ac:dyDescent="0.15">
      <c r="A10012" s="2"/>
      <c r="B10012" s="31"/>
      <c r="C10012" s="2"/>
      <c r="D10012" s="2"/>
      <c r="E10012" s="26"/>
    </row>
    <row r="10013" spans="1:5" x14ac:dyDescent="0.15">
      <c r="A10013" s="2"/>
      <c r="B10013" s="31"/>
      <c r="C10013" s="2"/>
      <c r="D10013" s="2"/>
      <c r="E10013" s="26"/>
    </row>
    <row r="10014" spans="1:5" x14ac:dyDescent="0.15">
      <c r="A10014" s="2"/>
      <c r="B10014" s="31"/>
      <c r="C10014" s="2"/>
      <c r="D10014" s="2"/>
      <c r="E10014" s="26"/>
    </row>
    <row r="10015" spans="1:5" x14ac:dyDescent="0.15">
      <c r="A10015" s="2"/>
      <c r="B10015" s="31"/>
      <c r="C10015" s="2"/>
      <c r="D10015" s="2"/>
      <c r="E10015" s="26"/>
    </row>
    <row r="10016" spans="1:5" x14ac:dyDescent="0.15">
      <c r="A10016" s="2"/>
      <c r="B10016" s="31"/>
      <c r="C10016" s="2"/>
      <c r="D10016" s="2"/>
      <c r="E10016" s="26"/>
    </row>
    <row r="10017" spans="1:5" x14ac:dyDescent="0.15">
      <c r="A10017" s="2"/>
      <c r="B10017" s="31"/>
      <c r="C10017" s="2"/>
      <c r="D10017" s="2"/>
      <c r="E10017" s="26"/>
    </row>
    <row r="10018" spans="1:5" x14ac:dyDescent="0.15">
      <c r="A10018" s="2"/>
      <c r="B10018" s="31"/>
      <c r="C10018" s="2"/>
      <c r="D10018" s="2"/>
      <c r="E10018" s="26"/>
    </row>
    <row r="10019" spans="1:5" x14ac:dyDescent="0.15">
      <c r="A10019" s="2"/>
      <c r="B10019" s="31"/>
      <c r="C10019" s="2"/>
      <c r="D10019" s="2"/>
      <c r="E10019" s="26"/>
    </row>
    <row r="10020" spans="1:5" x14ac:dyDescent="0.15">
      <c r="A10020" s="2"/>
      <c r="B10020" s="31"/>
      <c r="C10020" s="2"/>
      <c r="D10020" s="2"/>
      <c r="E10020" s="26"/>
    </row>
    <row r="10021" spans="1:5" x14ac:dyDescent="0.15">
      <c r="A10021" s="2"/>
      <c r="B10021" s="31"/>
      <c r="C10021" s="2"/>
      <c r="D10021" s="2"/>
      <c r="E10021" s="26"/>
    </row>
    <row r="10022" spans="1:5" x14ac:dyDescent="0.15">
      <c r="A10022" s="2"/>
      <c r="B10022" s="31"/>
      <c r="C10022" s="2"/>
      <c r="D10022" s="2"/>
      <c r="E10022" s="26"/>
    </row>
    <row r="10023" spans="1:5" x14ac:dyDescent="0.15">
      <c r="A10023" s="2"/>
      <c r="B10023" s="31"/>
      <c r="C10023" s="2"/>
      <c r="D10023" s="2"/>
      <c r="E10023" s="26"/>
    </row>
    <row r="10024" spans="1:5" x14ac:dyDescent="0.15">
      <c r="A10024" s="2"/>
      <c r="B10024" s="31"/>
      <c r="C10024" s="2"/>
      <c r="D10024" s="2"/>
      <c r="E10024" s="26"/>
    </row>
    <row r="10025" spans="1:5" x14ac:dyDescent="0.15">
      <c r="A10025" s="2"/>
      <c r="B10025" s="31"/>
      <c r="C10025" s="2"/>
      <c r="D10025" s="2"/>
      <c r="E10025" s="26"/>
    </row>
    <row r="10026" spans="1:5" x14ac:dyDescent="0.15">
      <c r="A10026" s="2"/>
      <c r="B10026" s="31"/>
      <c r="C10026" s="2"/>
      <c r="D10026" s="2"/>
      <c r="E10026" s="26"/>
    </row>
    <row r="10027" spans="1:5" x14ac:dyDescent="0.15">
      <c r="A10027" s="2"/>
      <c r="B10027" s="31"/>
      <c r="C10027" s="2"/>
      <c r="D10027" s="2"/>
      <c r="E10027" s="26"/>
    </row>
    <row r="10028" spans="1:5" x14ac:dyDescent="0.15">
      <c r="A10028" s="2"/>
      <c r="B10028" s="31"/>
      <c r="C10028" s="2"/>
      <c r="D10028" s="2"/>
      <c r="E10028" s="26"/>
    </row>
    <row r="10029" spans="1:5" x14ac:dyDescent="0.15">
      <c r="A10029" s="2"/>
      <c r="B10029" s="31"/>
      <c r="C10029" s="2"/>
      <c r="D10029" s="2"/>
      <c r="E10029" s="26"/>
    </row>
    <row r="10030" spans="1:5" x14ac:dyDescent="0.15">
      <c r="A10030" s="2"/>
      <c r="B10030" s="31"/>
      <c r="C10030" s="2"/>
      <c r="D10030" s="2"/>
      <c r="E10030" s="26"/>
    </row>
    <row r="10031" spans="1:5" x14ac:dyDescent="0.15">
      <c r="A10031" s="2"/>
      <c r="B10031" s="31"/>
      <c r="C10031" s="2"/>
      <c r="D10031" s="2"/>
      <c r="E10031" s="26"/>
    </row>
    <row r="10032" spans="1:5" x14ac:dyDescent="0.15">
      <c r="A10032" s="2"/>
      <c r="B10032" s="31"/>
      <c r="C10032" s="2"/>
      <c r="D10032" s="2"/>
      <c r="E10032" s="26"/>
    </row>
    <row r="10033" spans="1:5" x14ac:dyDescent="0.15">
      <c r="A10033" s="2"/>
      <c r="B10033" s="31"/>
      <c r="C10033" s="2"/>
      <c r="D10033" s="2"/>
      <c r="E10033" s="26"/>
    </row>
    <row r="10034" spans="1:5" x14ac:dyDescent="0.15">
      <c r="A10034" s="2"/>
      <c r="B10034" s="31"/>
      <c r="C10034" s="2"/>
      <c r="D10034" s="2"/>
      <c r="E10034" s="26"/>
    </row>
    <row r="10035" spans="1:5" x14ac:dyDescent="0.15">
      <c r="A10035" s="2"/>
      <c r="B10035" s="31"/>
      <c r="C10035" s="2"/>
      <c r="D10035" s="2"/>
      <c r="E10035" s="26"/>
    </row>
    <row r="10036" spans="1:5" x14ac:dyDescent="0.15">
      <c r="A10036" s="2"/>
      <c r="B10036" s="31"/>
      <c r="C10036" s="2"/>
      <c r="D10036" s="2"/>
      <c r="E10036" s="26"/>
    </row>
    <row r="10037" spans="1:5" x14ac:dyDescent="0.15">
      <c r="A10037" s="2"/>
      <c r="B10037" s="31"/>
      <c r="C10037" s="2"/>
      <c r="D10037" s="2"/>
      <c r="E10037" s="26"/>
    </row>
    <row r="10038" spans="1:5" x14ac:dyDescent="0.15">
      <c r="A10038" s="2"/>
      <c r="B10038" s="31"/>
      <c r="C10038" s="2"/>
      <c r="D10038" s="2"/>
      <c r="E10038" s="26"/>
    </row>
    <row r="10039" spans="1:5" x14ac:dyDescent="0.15">
      <c r="A10039" s="2"/>
      <c r="B10039" s="31"/>
      <c r="C10039" s="2"/>
      <c r="D10039" s="2"/>
      <c r="E10039" s="26"/>
    </row>
    <row r="10040" spans="1:5" x14ac:dyDescent="0.15">
      <c r="A10040" s="2"/>
      <c r="B10040" s="31"/>
      <c r="C10040" s="2"/>
      <c r="D10040" s="2"/>
      <c r="E10040" s="26"/>
    </row>
    <row r="10041" spans="1:5" x14ac:dyDescent="0.15">
      <c r="A10041" s="2"/>
      <c r="B10041" s="31"/>
      <c r="C10041" s="2"/>
      <c r="D10041" s="2"/>
      <c r="E10041" s="26"/>
    </row>
    <row r="10042" spans="1:5" x14ac:dyDescent="0.15">
      <c r="A10042" s="2"/>
      <c r="B10042" s="31"/>
      <c r="C10042" s="2"/>
      <c r="D10042" s="2"/>
      <c r="E10042" s="26"/>
    </row>
    <row r="10043" spans="1:5" x14ac:dyDescent="0.15">
      <c r="A10043" s="2"/>
      <c r="B10043" s="31"/>
      <c r="C10043" s="2"/>
      <c r="D10043" s="2"/>
      <c r="E10043" s="26"/>
    </row>
    <row r="10044" spans="1:5" x14ac:dyDescent="0.15">
      <c r="A10044" s="2"/>
      <c r="B10044" s="31"/>
      <c r="C10044" s="2"/>
      <c r="D10044" s="2"/>
      <c r="E10044" s="26"/>
    </row>
    <row r="10045" spans="1:5" x14ac:dyDescent="0.15">
      <c r="A10045" s="2"/>
      <c r="B10045" s="31"/>
      <c r="C10045" s="2"/>
      <c r="D10045" s="2"/>
      <c r="E10045" s="26"/>
    </row>
    <row r="10046" spans="1:5" x14ac:dyDescent="0.15">
      <c r="A10046" s="2"/>
      <c r="B10046" s="31"/>
      <c r="C10046" s="2"/>
      <c r="D10046" s="2"/>
      <c r="E10046" s="26"/>
    </row>
    <row r="10047" spans="1:5" x14ac:dyDescent="0.15">
      <c r="A10047" s="2"/>
      <c r="B10047" s="31"/>
      <c r="C10047" s="2"/>
      <c r="D10047" s="2"/>
      <c r="E10047" s="26"/>
    </row>
    <row r="10048" spans="1:5" x14ac:dyDescent="0.15">
      <c r="A10048" s="2"/>
      <c r="B10048" s="31"/>
      <c r="C10048" s="2"/>
      <c r="D10048" s="2"/>
      <c r="E10048" s="26"/>
    </row>
    <row r="10049" spans="1:5" x14ac:dyDescent="0.15">
      <c r="A10049" s="2"/>
      <c r="B10049" s="31"/>
      <c r="C10049" s="2"/>
      <c r="D10049" s="2"/>
      <c r="E10049" s="26"/>
    </row>
    <row r="10050" spans="1:5" x14ac:dyDescent="0.15">
      <c r="A10050" s="2"/>
      <c r="B10050" s="31"/>
      <c r="C10050" s="2"/>
      <c r="D10050" s="2"/>
      <c r="E10050" s="26"/>
    </row>
    <row r="10051" spans="1:5" x14ac:dyDescent="0.15">
      <c r="A10051" s="2"/>
      <c r="B10051" s="31"/>
      <c r="C10051" s="2"/>
      <c r="D10051" s="2"/>
      <c r="E10051" s="26"/>
    </row>
    <row r="10052" spans="1:5" x14ac:dyDescent="0.15">
      <c r="A10052" s="2"/>
      <c r="B10052" s="31"/>
      <c r="C10052" s="2"/>
      <c r="D10052" s="2"/>
      <c r="E10052" s="26"/>
    </row>
    <row r="10053" spans="1:5" x14ac:dyDescent="0.15">
      <c r="A10053" s="2"/>
      <c r="B10053" s="31"/>
      <c r="C10053" s="2"/>
      <c r="D10053" s="2"/>
      <c r="E10053" s="26"/>
    </row>
    <row r="10054" spans="1:5" x14ac:dyDescent="0.15">
      <c r="A10054" s="2"/>
      <c r="B10054" s="31"/>
      <c r="C10054" s="2"/>
      <c r="D10054" s="2"/>
      <c r="E10054" s="26"/>
    </row>
    <row r="10055" spans="1:5" x14ac:dyDescent="0.15">
      <c r="A10055" s="2"/>
      <c r="B10055" s="31"/>
      <c r="C10055" s="2"/>
      <c r="D10055" s="2"/>
      <c r="E10055" s="26"/>
    </row>
    <row r="10056" spans="1:5" x14ac:dyDescent="0.15">
      <c r="A10056" s="2"/>
      <c r="B10056" s="31"/>
      <c r="C10056" s="2"/>
      <c r="D10056" s="2"/>
      <c r="E10056" s="26"/>
    </row>
    <row r="10057" spans="1:5" x14ac:dyDescent="0.15">
      <c r="A10057" s="2"/>
      <c r="B10057" s="31"/>
      <c r="C10057" s="2"/>
      <c r="D10057" s="2"/>
      <c r="E10057" s="26"/>
    </row>
    <row r="10058" spans="1:5" x14ac:dyDescent="0.15">
      <c r="A10058" s="2"/>
      <c r="B10058" s="31"/>
      <c r="C10058" s="2"/>
      <c r="D10058" s="2"/>
      <c r="E10058" s="26"/>
    </row>
    <row r="10059" spans="1:5" x14ac:dyDescent="0.15">
      <c r="A10059" s="2"/>
      <c r="B10059" s="31"/>
      <c r="C10059" s="2"/>
      <c r="D10059" s="2"/>
      <c r="E10059" s="26"/>
    </row>
    <row r="10060" spans="1:5" x14ac:dyDescent="0.15">
      <c r="A10060" s="2"/>
      <c r="B10060" s="31"/>
      <c r="C10060" s="2"/>
      <c r="D10060" s="2"/>
      <c r="E10060" s="26"/>
    </row>
    <row r="10061" spans="1:5" x14ac:dyDescent="0.15">
      <c r="A10061" s="2"/>
      <c r="B10061" s="31"/>
      <c r="C10061" s="2"/>
      <c r="D10061" s="2"/>
      <c r="E10061" s="26"/>
    </row>
    <row r="10062" spans="1:5" x14ac:dyDescent="0.15">
      <c r="A10062" s="2"/>
      <c r="B10062" s="31"/>
      <c r="C10062" s="2"/>
      <c r="D10062" s="2"/>
      <c r="E10062" s="26"/>
    </row>
    <row r="10063" spans="1:5" x14ac:dyDescent="0.15">
      <c r="A10063" s="2"/>
      <c r="B10063" s="31"/>
      <c r="C10063" s="2"/>
      <c r="D10063" s="2"/>
      <c r="E10063" s="26"/>
    </row>
    <row r="10064" spans="1:5" x14ac:dyDescent="0.15">
      <c r="A10064" s="2"/>
      <c r="B10064" s="31"/>
      <c r="C10064" s="2"/>
      <c r="D10064" s="2"/>
      <c r="E10064" s="26"/>
    </row>
    <row r="10065" spans="1:5" x14ac:dyDescent="0.15">
      <c r="A10065" s="2"/>
      <c r="B10065" s="31"/>
      <c r="C10065" s="2"/>
      <c r="D10065" s="2"/>
      <c r="E10065" s="26"/>
    </row>
    <row r="10066" spans="1:5" x14ac:dyDescent="0.15">
      <c r="A10066" s="2"/>
      <c r="B10066" s="31"/>
      <c r="C10066" s="2"/>
      <c r="D10066" s="2"/>
      <c r="E10066" s="26"/>
    </row>
    <row r="10067" spans="1:5" x14ac:dyDescent="0.15">
      <c r="A10067" s="2"/>
      <c r="B10067" s="31"/>
      <c r="C10067" s="2"/>
      <c r="D10067" s="2"/>
      <c r="E10067" s="26"/>
    </row>
    <row r="10068" spans="1:5" x14ac:dyDescent="0.15">
      <c r="A10068" s="2"/>
      <c r="B10068" s="31"/>
      <c r="C10068" s="2"/>
      <c r="D10068" s="2"/>
      <c r="E10068" s="26"/>
    </row>
    <row r="10069" spans="1:5" x14ac:dyDescent="0.15">
      <c r="A10069" s="2"/>
      <c r="B10069" s="31"/>
      <c r="C10069" s="2"/>
      <c r="D10069" s="2"/>
      <c r="E10069" s="26"/>
    </row>
    <row r="10070" spans="1:5" x14ac:dyDescent="0.15">
      <c r="A10070" s="2"/>
      <c r="B10070" s="31"/>
      <c r="C10070" s="2"/>
      <c r="D10070" s="2"/>
      <c r="E10070" s="26"/>
    </row>
    <row r="10071" spans="1:5" x14ac:dyDescent="0.15">
      <c r="A10071" s="2"/>
      <c r="B10071" s="31"/>
      <c r="C10071" s="2"/>
      <c r="D10071" s="2"/>
      <c r="E10071" s="26"/>
    </row>
    <row r="10072" spans="1:5" x14ac:dyDescent="0.15">
      <c r="A10072" s="2"/>
      <c r="B10072" s="31"/>
      <c r="C10072" s="2"/>
      <c r="D10072" s="2"/>
      <c r="E10072" s="26"/>
    </row>
    <row r="10073" spans="1:5" x14ac:dyDescent="0.15">
      <c r="A10073" s="2"/>
      <c r="B10073" s="31"/>
      <c r="C10073" s="2"/>
      <c r="D10073" s="2"/>
      <c r="E10073" s="26"/>
    </row>
    <row r="10074" spans="1:5" x14ac:dyDescent="0.15">
      <c r="A10074" s="2"/>
      <c r="B10074" s="31"/>
      <c r="C10074" s="2"/>
      <c r="D10074" s="2"/>
      <c r="E10074" s="26"/>
    </row>
    <row r="10075" spans="1:5" x14ac:dyDescent="0.15">
      <c r="A10075" s="2"/>
      <c r="B10075" s="31"/>
      <c r="C10075" s="2"/>
      <c r="D10075" s="2"/>
      <c r="E10075" s="26"/>
    </row>
    <row r="10076" spans="1:5" x14ac:dyDescent="0.15">
      <c r="A10076" s="2"/>
      <c r="B10076" s="31"/>
      <c r="C10076" s="2"/>
      <c r="D10076" s="2"/>
      <c r="E10076" s="26"/>
    </row>
    <row r="10077" spans="1:5" x14ac:dyDescent="0.15">
      <c r="A10077" s="2"/>
      <c r="B10077" s="31"/>
      <c r="C10077" s="2"/>
      <c r="D10077" s="2"/>
      <c r="E10077" s="26"/>
    </row>
    <row r="10078" spans="1:5" x14ac:dyDescent="0.15">
      <c r="A10078" s="2"/>
      <c r="B10078" s="31"/>
      <c r="C10078" s="2"/>
      <c r="D10078" s="2"/>
      <c r="E10078" s="26"/>
    </row>
    <row r="10079" spans="1:5" x14ac:dyDescent="0.15">
      <c r="A10079" s="2"/>
      <c r="B10079" s="31"/>
      <c r="C10079" s="2"/>
      <c r="D10079" s="2"/>
      <c r="E10079" s="26"/>
    </row>
    <row r="10080" spans="1:5" x14ac:dyDescent="0.15">
      <c r="A10080" s="2"/>
      <c r="B10080" s="31"/>
      <c r="C10080" s="2"/>
      <c r="D10080" s="2"/>
      <c r="E10080" s="26"/>
    </row>
    <row r="10081" spans="1:5" x14ac:dyDescent="0.15">
      <c r="A10081" s="2"/>
      <c r="B10081" s="31"/>
      <c r="C10081" s="2"/>
      <c r="D10081" s="2"/>
      <c r="E10081" s="26"/>
    </row>
    <row r="10082" spans="1:5" x14ac:dyDescent="0.15">
      <c r="A10082" s="2"/>
      <c r="B10082" s="31"/>
      <c r="C10082" s="2"/>
      <c r="D10082" s="2"/>
      <c r="E10082" s="26"/>
    </row>
    <row r="10083" spans="1:5" x14ac:dyDescent="0.15">
      <c r="A10083" s="2"/>
      <c r="B10083" s="31"/>
      <c r="C10083" s="2"/>
      <c r="D10083" s="2"/>
      <c r="E10083" s="26"/>
    </row>
    <row r="10084" spans="1:5" x14ac:dyDescent="0.15">
      <c r="A10084" s="2"/>
      <c r="B10084" s="31"/>
      <c r="C10084" s="2"/>
      <c r="D10084" s="2"/>
      <c r="E10084" s="26"/>
    </row>
    <row r="10085" spans="1:5" x14ac:dyDescent="0.15">
      <c r="A10085" s="2"/>
      <c r="B10085" s="31"/>
      <c r="C10085" s="2"/>
      <c r="D10085" s="2"/>
      <c r="E10085" s="26"/>
    </row>
    <row r="10086" spans="1:5" x14ac:dyDescent="0.15">
      <c r="A10086" s="2"/>
      <c r="B10086" s="31"/>
      <c r="C10086" s="2"/>
      <c r="D10086" s="2"/>
      <c r="E10086" s="26"/>
    </row>
    <row r="10087" spans="1:5" x14ac:dyDescent="0.15">
      <c r="A10087" s="2"/>
      <c r="B10087" s="31"/>
      <c r="C10087" s="2"/>
      <c r="D10087" s="2"/>
      <c r="E10087" s="26"/>
    </row>
    <row r="10088" spans="1:5" x14ac:dyDescent="0.15">
      <c r="A10088" s="2"/>
      <c r="B10088" s="31"/>
      <c r="C10088" s="2"/>
      <c r="D10088" s="2"/>
      <c r="E10088" s="26"/>
    </row>
    <row r="10089" spans="1:5" x14ac:dyDescent="0.15">
      <c r="A10089" s="2"/>
      <c r="B10089" s="31"/>
      <c r="C10089" s="2"/>
      <c r="D10089" s="2"/>
      <c r="E10089" s="26"/>
    </row>
    <row r="10090" spans="1:5" x14ac:dyDescent="0.15">
      <c r="A10090" s="2"/>
      <c r="B10090" s="31"/>
      <c r="C10090" s="2"/>
      <c r="D10090" s="2"/>
      <c r="E10090" s="26"/>
    </row>
    <row r="10091" spans="1:5" x14ac:dyDescent="0.15">
      <c r="A10091" s="2"/>
      <c r="B10091" s="31"/>
      <c r="C10091" s="2"/>
      <c r="D10091" s="2"/>
      <c r="E10091" s="26"/>
    </row>
    <row r="10092" spans="1:5" x14ac:dyDescent="0.15">
      <c r="A10092" s="2"/>
      <c r="B10092" s="31"/>
      <c r="C10092" s="2"/>
      <c r="D10092" s="2"/>
      <c r="E10092" s="26"/>
    </row>
    <row r="10093" spans="1:5" x14ac:dyDescent="0.15">
      <c r="A10093" s="2"/>
      <c r="B10093" s="31"/>
      <c r="C10093" s="2"/>
      <c r="D10093" s="2"/>
      <c r="E10093" s="26"/>
    </row>
    <row r="10094" spans="1:5" x14ac:dyDescent="0.15">
      <c r="A10094" s="2"/>
      <c r="B10094" s="31"/>
      <c r="C10094" s="2"/>
      <c r="D10094" s="2"/>
      <c r="E10094" s="26"/>
    </row>
    <row r="10095" spans="1:5" x14ac:dyDescent="0.15">
      <c r="A10095" s="2"/>
      <c r="B10095" s="31"/>
      <c r="C10095" s="2"/>
      <c r="D10095" s="2"/>
      <c r="E10095" s="26"/>
    </row>
    <row r="10096" spans="1:5" x14ac:dyDescent="0.15">
      <c r="A10096" s="2"/>
      <c r="B10096" s="31"/>
      <c r="C10096" s="2"/>
      <c r="D10096" s="2"/>
      <c r="E10096" s="26"/>
    </row>
    <row r="10097" spans="1:5" x14ac:dyDescent="0.15">
      <c r="A10097" s="2"/>
      <c r="B10097" s="31"/>
      <c r="C10097" s="2"/>
      <c r="D10097" s="2"/>
      <c r="E10097" s="26"/>
    </row>
    <row r="10098" spans="1:5" x14ac:dyDescent="0.15">
      <c r="A10098" s="2"/>
      <c r="B10098" s="31"/>
      <c r="C10098" s="2"/>
      <c r="D10098" s="2"/>
      <c r="E10098" s="26"/>
    </row>
    <row r="10099" spans="1:5" x14ac:dyDescent="0.15">
      <c r="A10099" s="2"/>
      <c r="B10099" s="31"/>
      <c r="C10099" s="2"/>
      <c r="D10099" s="2"/>
      <c r="E10099" s="26"/>
    </row>
    <row r="10100" spans="1:5" x14ac:dyDescent="0.15">
      <c r="A10100" s="2"/>
      <c r="B10100" s="31"/>
      <c r="C10100" s="2"/>
      <c r="D10100" s="2"/>
      <c r="E10100" s="26"/>
    </row>
    <row r="10101" spans="1:5" x14ac:dyDescent="0.15">
      <c r="A10101" s="2"/>
      <c r="B10101" s="31"/>
      <c r="C10101" s="2"/>
      <c r="D10101" s="2"/>
      <c r="E10101" s="26"/>
    </row>
    <row r="10102" spans="1:5" x14ac:dyDescent="0.15">
      <c r="A10102" s="2"/>
      <c r="B10102" s="31"/>
      <c r="C10102" s="2"/>
      <c r="D10102" s="2"/>
      <c r="E10102" s="26"/>
    </row>
    <row r="10103" spans="1:5" x14ac:dyDescent="0.15">
      <c r="A10103" s="2"/>
      <c r="B10103" s="31"/>
      <c r="C10103" s="2"/>
      <c r="D10103" s="2"/>
      <c r="E10103" s="26"/>
    </row>
    <row r="10104" spans="1:5" x14ac:dyDescent="0.15">
      <c r="A10104" s="2"/>
      <c r="B10104" s="31"/>
      <c r="C10104" s="2"/>
      <c r="D10104" s="2"/>
      <c r="E10104" s="26"/>
    </row>
    <row r="10105" spans="1:5" x14ac:dyDescent="0.15">
      <c r="A10105" s="2"/>
      <c r="B10105" s="31"/>
      <c r="C10105" s="2"/>
      <c r="D10105" s="2"/>
      <c r="E10105" s="26"/>
    </row>
    <row r="10106" spans="1:5" x14ac:dyDescent="0.15">
      <c r="A10106" s="2"/>
      <c r="B10106" s="31"/>
      <c r="C10106" s="2"/>
      <c r="D10106" s="2"/>
      <c r="E10106" s="26"/>
    </row>
    <row r="10107" spans="1:5" x14ac:dyDescent="0.15">
      <c r="A10107" s="2"/>
      <c r="B10107" s="31"/>
      <c r="C10107" s="2"/>
      <c r="D10107" s="2"/>
      <c r="E10107" s="26"/>
    </row>
    <row r="10108" spans="1:5" x14ac:dyDescent="0.15">
      <c r="A10108" s="2"/>
      <c r="B10108" s="31"/>
      <c r="C10108" s="2"/>
      <c r="D10108" s="2"/>
      <c r="E10108" s="26"/>
    </row>
    <row r="10109" spans="1:5" x14ac:dyDescent="0.15">
      <c r="A10109" s="2"/>
      <c r="B10109" s="31"/>
      <c r="C10109" s="2"/>
      <c r="D10109" s="2"/>
      <c r="E10109" s="26"/>
    </row>
    <row r="10110" spans="1:5" x14ac:dyDescent="0.15">
      <c r="A10110" s="2"/>
      <c r="B10110" s="31"/>
      <c r="C10110" s="2"/>
      <c r="D10110" s="2"/>
      <c r="E10110" s="26"/>
    </row>
    <row r="10111" spans="1:5" x14ac:dyDescent="0.15">
      <c r="A10111" s="2"/>
      <c r="B10111" s="31"/>
      <c r="C10111" s="2"/>
      <c r="D10111" s="2"/>
      <c r="E10111" s="26"/>
    </row>
    <row r="10112" spans="1:5" x14ac:dyDescent="0.15">
      <c r="A10112" s="2"/>
      <c r="B10112" s="31"/>
      <c r="C10112" s="2"/>
      <c r="D10112" s="2"/>
      <c r="E10112" s="26"/>
    </row>
    <row r="10113" spans="1:5" x14ac:dyDescent="0.15">
      <c r="A10113" s="2"/>
      <c r="B10113" s="31"/>
      <c r="C10113" s="2"/>
      <c r="D10113" s="2"/>
      <c r="E10113" s="26"/>
    </row>
    <row r="10114" spans="1:5" x14ac:dyDescent="0.15">
      <c r="A10114" s="2"/>
      <c r="B10114" s="31"/>
      <c r="C10114" s="2"/>
      <c r="D10114" s="2"/>
      <c r="E10114" s="26"/>
    </row>
    <row r="10115" spans="1:5" x14ac:dyDescent="0.15">
      <c r="A10115" s="2"/>
      <c r="B10115" s="31"/>
      <c r="C10115" s="2"/>
      <c r="D10115" s="2"/>
      <c r="E10115" s="26"/>
    </row>
    <row r="10116" spans="1:5" x14ac:dyDescent="0.15">
      <c r="A10116" s="2"/>
      <c r="B10116" s="31"/>
      <c r="C10116" s="2"/>
      <c r="D10116" s="2"/>
      <c r="E10116" s="26"/>
    </row>
    <row r="10117" spans="1:5" x14ac:dyDescent="0.15">
      <c r="A10117" s="2"/>
      <c r="B10117" s="31"/>
      <c r="C10117" s="2"/>
      <c r="D10117" s="2"/>
      <c r="E10117" s="26"/>
    </row>
    <row r="10118" spans="1:5" x14ac:dyDescent="0.15">
      <c r="A10118" s="2"/>
      <c r="B10118" s="31"/>
      <c r="C10118" s="2"/>
      <c r="D10118" s="2"/>
      <c r="E10118" s="26"/>
    </row>
    <row r="10119" spans="1:5" x14ac:dyDescent="0.15">
      <c r="A10119" s="2"/>
      <c r="B10119" s="31"/>
      <c r="C10119" s="2"/>
      <c r="D10119" s="2"/>
      <c r="E10119" s="26"/>
    </row>
    <row r="10120" spans="1:5" x14ac:dyDescent="0.15">
      <c r="A10120" s="2"/>
      <c r="B10120" s="31"/>
      <c r="C10120" s="2"/>
      <c r="D10120" s="2"/>
      <c r="E10120" s="26"/>
    </row>
    <row r="10121" spans="1:5" x14ac:dyDescent="0.15">
      <c r="A10121" s="2"/>
      <c r="B10121" s="31"/>
      <c r="C10121" s="2"/>
      <c r="D10121" s="2"/>
      <c r="E10121" s="26"/>
    </row>
    <row r="10122" spans="1:5" x14ac:dyDescent="0.15">
      <c r="A10122" s="2"/>
      <c r="B10122" s="31"/>
      <c r="C10122" s="2"/>
      <c r="D10122" s="2"/>
      <c r="E10122" s="26"/>
    </row>
    <row r="10123" spans="1:5" x14ac:dyDescent="0.15">
      <c r="A10123" s="2"/>
      <c r="B10123" s="31"/>
      <c r="C10123" s="2"/>
      <c r="D10123" s="2"/>
      <c r="E10123" s="26"/>
    </row>
    <row r="10124" spans="1:5" x14ac:dyDescent="0.15">
      <c r="A10124" s="2"/>
      <c r="B10124" s="31"/>
      <c r="C10124" s="2"/>
      <c r="D10124" s="2"/>
      <c r="E10124" s="26"/>
    </row>
    <row r="10125" spans="1:5" x14ac:dyDescent="0.15">
      <c r="A10125" s="2"/>
      <c r="B10125" s="31"/>
      <c r="C10125" s="2"/>
      <c r="D10125" s="2"/>
      <c r="E10125" s="26"/>
    </row>
    <row r="10126" spans="1:5" x14ac:dyDescent="0.15">
      <c r="A10126" s="2"/>
      <c r="B10126" s="31"/>
      <c r="C10126" s="2"/>
      <c r="D10126" s="2"/>
      <c r="E10126" s="26"/>
    </row>
    <row r="10127" spans="1:5" x14ac:dyDescent="0.15">
      <c r="A10127" s="2"/>
      <c r="B10127" s="31"/>
      <c r="C10127" s="2"/>
      <c r="D10127" s="2"/>
      <c r="E10127" s="26"/>
    </row>
    <row r="10128" spans="1:5" x14ac:dyDescent="0.15">
      <c r="A10128" s="2"/>
      <c r="B10128" s="31"/>
      <c r="C10128" s="2"/>
      <c r="D10128" s="2"/>
      <c r="E10128" s="26"/>
    </row>
    <row r="10129" spans="1:5" x14ac:dyDescent="0.15">
      <c r="A10129" s="2"/>
      <c r="B10129" s="31"/>
      <c r="C10129" s="2"/>
      <c r="D10129" s="2"/>
      <c r="E10129" s="26"/>
    </row>
    <row r="10130" spans="1:5" x14ac:dyDescent="0.15">
      <c r="A10130" s="2"/>
      <c r="B10130" s="31"/>
      <c r="C10130" s="2"/>
      <c r="D10130" s="2"/>
      <c r="E10130" s="26"/>
    </row>
    <row r="10131" spans="1:5" x14ac:dyDescent="0.15">
      <c r="A10131" s="2"/>
      <c r="B10131" s="31"/>
      <c r="C10131" s="2"/>
      <c r="D10131" s="2"/>
      <c r="E10131" s="26"/>
    </row>
    <row r="10132" spans="1:5" x14ac:dyDescent="0.15">
      <c r="A10132" s="2"/>
      <c r="B10132" s="31"/>
      <c r="C10132" s="2"/>
      <c r="D10132" s="2"/>
      <c r="E10132" s="26"/>
    </row>
    <row r="10133" spans="1:5" x14ac:dyDescent="0.15">
      <c r="A10133" s="2"/>
      <c r="B10133" s="31"/>
      <c r="C10133" s="2"/>
      <c r="D10133" s="2"/>
      <c r="E10133" s="26"/>
    </row>
    <row r="10134" spans="1:5" x14ac:dyDescent="0.15">
      <c r="A10134" s="2"/>
      <c r="B10134" s="31"/>
      <c r="C10134" s="2"/>
      <c r="D10134" s="2"/>
      <c r="E10134" s="26"/>
    </row>
    <row r="10135" spans="1:5" x14ac:dyDescent="0.15">
      <c r="A10135" s="2"/>
      <c r="B10135" s="31"/>
      <c r="C10135" s="2"/>
      <c r="D10135" s="2"/>
      <c r="E10135" s="26"/>
    </row>
    <row r="10136" spans="1:5" x14ac:dyDescent="0.15">
      <c r="A10136" s="2"/>
      <c r="B10136" s="31"/>
      <c r="C10136" s="2"/>
      <c r="D10136" s="2"/>
      <c r="E10136" s="26"/>
    </row>
    <row r="10137" spans="1:5" x14ac:dyDescent="0.15">
      <c r="A10137" s="2"/>
      <c r="B10137" s="31"/>
      <c r="C10137" s="2"/>
      <c r="D10137" s="2"/>
      <c r="E10137" s="26"/>
    </row>
    <row r="10138" spans="1:5" x14ac:dyDescent="0.15">
      <c r="A10138" s="2"/>
      <c r="B10138" s="31"/>
      <c r="C10138" s="2"/>
      <c r="D10138" s="2"/>
      <c r="E10138" s="26"/>
    </row>
    <row r="10139" spans="1:5" x14ac:dyDescent="0.15">
      <c r="A10139" s="2"/>
      <c r="B10139" s="31"/>
      <c r="C10139" s="2"/>
      <c r="D10139" s="2"/>
      <c r="E10139" s="26"/>
    </row>
    <row r="10140" spans="1:5" x14ac:dyDescent="0.15">
      <c r="A10140" s="2"/>
      <c r="B10140" s="31"/>
      <c r="C10140" s="2"/>
      <c r="D10140" s="2"/>
      <c r="E10140" s="26"/>
    </row>
    <row r="10141" spans="1:5" x14ac:dyDescent="0.15">
      <c r="A10141" s="2"/>
      <c r="B10141" s="31"/>
      <c r="C10141" s="2"/>
      <c r="D10141" s="2"/>
      <c r="E10141" s="26"/>
    </row>
    <row r="10142" spans="1:5" x14ac:dyDescent="0.15">
      <c r="A10142" s="2"/>
      <c r="B10142" s="31"/>
      <c r="C10142" s="2"/>
      <c r="D10142" s="2"/>
      <c r="E10142" s="26"/>
    </row>
    <row r="10143" spans="1:5" x14ac:dyDescent="0.15">
      <c r="A10143" s="2"/>
      <c r="B10143" s="31"/>
      <c r="C10143" s="2"/>
      <c r="D10143" s="2"/>
      <c r="E10143" s="26"/>
    </row>
    <row r="10144" spans="1:5" x14ac:dyDescent="0.15">
      <c r="A10144" s="2"/>
      <c r="B10144" s="31"/>
      <c r="C10144" s="2"/>
      <c r="D10144" s="2"/>
      <c r="E10144" s="26"/>
    </row>
    <row r="10145" spans="1:5" x14ac:dyDescent="0.15">
      <c r="A10145" s="2"/>
      <c r="B10145" s="31"/>
      <c r="C10145" s="2"/>
      <c r="D10145" s="2"/>
      <c r="E10145" s="26"/>
    </row>
    <row r="10146" spans="1:5" x14ac:dyDescent="0.15">
      <c r="A10146" s="2"/>
      <c r="B10146" s="31"/>
      <c r="C10146" s="2"/>
      <c r="D10146" s="2"/>
      <c r="E10146" s="26"/>
    </row>
    <row r="10147" spans="1:5" x14ac:dyDescent="0.15">
      <c r="A10147" s="2"/>
      <c r="B10147" s="31"/>
      <c r="C10147" s="2"/>
      <c r="D10147" s="2"/>
      <c r="E10147" s="26"/>
    </row>
    <row r="10148" spans="1:5" x14ac:dyDescent="0.15">
      <c r="A10148" s="2"/>
      <c r="B10148" s="31"/>
      <c r="C10148" s="2"/>
      <c r="D10148" s="2"/>
      <c r="E10148" s="26"/>
    </row>
    <row r="10149" spans="1:5" x14ac:dyDescent="0.15">
      <c r="A10149" s="2"/>
      <c r="B10149" s="31"/>
      <c r="C10149" s="2"/>
      <c r="D10149" s="2"/>
      <c r="E10149" s="26"/>
    </row>
    <row r="10150" spans="1:5" x14ac:dyDescent="0.15">
      <c r="A10150" s="2"/>
      <c r="B10150" s="31"/>
      <c r="C10150" s="2"/>
      <c r="D10150" s="2"/>
      <c r="E10150" s="26"/>
    </row>
    <row r="10151" spans="1:5" x14ac:dyDescent="0.15">
      <c r="A10151" s="2"/>
      <c r="B10151" s="31"/>
      <c r="C10151" s="2"/>
      <c r="D10151" s="2"/>
      <c r="E10151" s="26"/>
    </row>
    <row r="10152" spans="1:5" x14ac:dyDescent="0.15">
      <c r="A10152" s="2"/>
      <c r="B10152" s="31"/>
      <c r="C10152" s="2"/>
      <c r="D10152" s="2"/>
      <c r="E10152" s="26"/>
    </row>
    <row r="10153" spans="1:5" x14ac:dyDescent="0.15">
      <c r="A10153" s="2"/>
      <c r="B10153" s="31"/>
      <c r="C10153" s="2"/>
      <c r="D10153" s="2"/>
      <c r="E10153" s="26"/>
    </row>
    <row r="10154" spans="1:5" x14ac:dyDescent="0.15">
      <c r="A10154" s="2"/>
      <c r="B10154" s="31"/>
      <c r="C10154" s="2"/>
      <c r="D10154" s="2"/>
      <c r="E10154" s="26"/>
    </row>
    <row r="10155" spans="1:5" x14ac:dyDescent="0.15">
      <c r="A10155" s="2"/>
      <c r="B10155" s="31"/>
      <c r="C10155" s="2"/>
      <c r="D10155" s="2"/>
      <c r="E10155" s="26"/>
    </row>
    <row r="10156" spans="1:5" x14ac:dyDescent="0.15">
      <c r="A10156" s="2"/>
      <c r="B10156" s="31"/>
      <c r="C10156" s="2"/>
      <c r="D10156" s="2"/>
      <c r="E10156" s="26"/>
    </row>
    <row r="10157" spans="1:5" x14ac:dyDescent="0.15">
      <c r="A10157" s="2"/>
      <c r="B10157" s="31"/>
      <c r="C10157" s="2"/>
      <c r="D10157" s="2"/>
      <c r="E10157" s="26"/>
    </row>
    <row r="10158" spans="1:5" x14ac:dyDescent="0.15">
      <c r="A10158" s="2"/>
      <c r="B10158" s="31"/>
      <c r="C10158" s="2"/>
      <c r="D10158" s="2"/>
      <c r="E10158" s="26"/>
    </row>
    <row r="10159" spans="1:5" x14ac:dyDescent="0.15">
      <c r="A10159" s="2"/>
      <c r="B10159" s="31"/>
      <c r="C10159" s="2"/>
      <c r="D10159" s="2"/>
      <c r="E10159" s="26"/>
    </row>
    <row r="10160" spans="1:5" x14ac:dyDescent="0.15">
      <c r="A10160" s="2"/>
      <c r="B10160" s="31"/>
      <c r="C10160" s="2"/>
      <c r="D10160" s="2"/>
      <c r="E10160" s="26"/>
    </row>
    <row r="10161" spans="1:5" x14ac:dyDescent="0.15">
      <c r="A10161" s="2"/>
      <c r="B10161" s="31"/>
      <c r="C10161" s="2"/>
      <c r="D10161" s="2"/>
      <c r="E10161" s="26"/>
    </row>
    <row r="10162" spans="1:5" x14ac:dyDescent="0.15">
      <c r="A10162" s="2"/>
      <c r="B10162" s="31"/>
      <c r="C10162" s="2"/>
      <c r="D10162" s="2"/>
      <c r="E10162" s="26"/>
    </row>
    <row r="10163" spans="1:5" x14ac:dyDescent="0.15">
      <c r="A10163" s="2"/>
      <c r="B10163" s="31"/>
      <c r="C10163" s="2"/>
      <c r="D10163" s="2"/>
      <c r="E10163" s="26"/>
    </row>
    <row r="10164" spans="1:5" x14ac:dyDescent="0.15">
      <c r="A10164" s="2"/>
      <c r="B10164" s="31"/>
      <c r="C10164" s="2"/>
      <c r="D10164" s="2"/>
      <c r="E10164" s="26"/>
    </row>
    <row r="10165" spans="1:5" x14ac:dyDescent="0.15">
      <c r="A10165" s="2"/>
      <c r="B10165" s="31"/>
      <c r="C10165" s="2"/>
      <c r="D10165" s="2"/>
      <c r="E10165" s="26"/>
    </row>
    <row r="10166" spans="1:5" x14ac:dyDescent="0.15">
      <c r="A10166" s="2"/>
      <c r="B10166" s="31"/>
      <c r="C10166" s="2"/>
      <c r="D10166" s="2"/>
      <c r="E10166" s="26"/>
    </row>
    <row r="10167" spans="1:5" x14ac:dyDescent="0.15">
      <c r="A10167" s="2"/>
      <c r="B10167" s="31"/>
      <c r="C10167" s="2"/>
      <c r="D10167" s="2"/>
      <c r="E10167" s="26"/>
    </row>
    <row r="10168" spans="1:5" x14ac:dyDescent="0.15">
      <c r="A10168" s="2"/>
      <c r="B10168" s="31"/>
      <c r="C10168" s="2"/>
      <c r="D10168" s="2"/>
      <c r="E10168" s="26"/>
    </row>
    <row r="10169" spans="1:5" x14ac:dyDescent="0.15">
      <c r="A10169" s="2"/>
      <c r="B10169" s="31"/>
      <c r="C10169" s="2"/>
      <c r="D10169" s="2"/>
      <c r="E10169" s="26"/>
    </row>
    <row r="10170" spans="1:5" x14ac:dyDescent="0.15">
      <c r="A10170" s="2"/>
      <c r="B10170" s="31"/>
      <c r="C10170" s="2"/>
      <c r="D10170" s="2"/>
      <c r="E10170" s="26"/>
    </row>
    <row r="10171" spans="1:5" x14ac:dyDescent="0.15">
      <c r="A10171" s="2"/>
      <c r="B10171" s="31"/>
      <c r="C10171" s="2"/>
      <c r="D10171" s="2"/>
      <c r="E10171" s="26"/>
    </row>
    <row r="10172" spans="1:5" x14ac:dyDescent="0.15">
      <c r="A10172" s="2"/>
      <c r="B10172" s="31"/>
      <c r="C10172" s="2"/>
      <c r="D10172" s="2"/>
      <c r="E10172" s="26"/>
    </row>
    <row r="10173" spans="1:5" x14ac:dyDescent="0.15">
      <c r="A10173" s="2"/>
      <c r="B10173" s="31"/>
      <c r="C10173" s="2"/>
      <c r="D10173" s="2"/>
      <c r="E10173" s="26"/>
    </row>
    <row r="10174" spans="1:5" x14ac:dyDescent="0.15">
      <c r="A10174" s="2"/>
      <c r="B10174" s="31"/>
      <c r="C10174" s="2"/>
      <c r="D10174" s="2"/>
      <c r="E10174" s="26"/>
    </row>
    <row r="10175" spans="1:5" x14ac:dyDescent="0.15">
      <c r="A10175" s="2"/>
      <c r="B10175" s="31"/>
      <c r="C10175" s="2"/>
      <c r="D10175" s="2"/>
      <c r="E10175" s="26"/>
    </row>
    <row r="10176" spans="1:5" x14ac:dyDescent="0.15">
      <c r="A10176" s="2"/>
      <c r="B10176" s="31"/>
      <c r="C10176" s="2"/>
      <c r="D10176" s="2"/>
      <c r="E10176" s="26"/>
    </row>
    <row r="10177" spans="1:5" x14ac:dyDescent="0.15">
      <c r="A10177" s="2"/>
      <c r="B10177" s="31"/>
      <c r="C10177" s="2"/>
      <c r="D10177" s="2"/>
      <c r="E10177" s="26"/>
    </row>
    <row r="10178" spans="1:5" x14ac:dyDescent="0.15">
      <c r="A10178" s="2"/>
      <c r="B10178" s="31"/>
      <c r="C10178" s="2"/>
      <c r="D10178" s="2"/>
      <c r="E10178" s="26"/>
    </row>
    <row r="10179" spans="1:5" x14ac:dyDescent="0.15">
      <c r="A10179" s="2"/>
      <c r="B10179" s="31"/>
      <c r="C10179" s="2"/>
      <c r="D10179" s="2"/>
      <c r="E10179" s="26"/>
    </row>
    <row r="10180" spans="1:5" x14ac:dyDescent="0.15">
      <c r="A10180" s="2"/>
      <c r="B10180" s="31"/>
      <c r="C10180" s="2"/>
      <c r="D10180" s="2"/>
      <c r="E10180" s="26"/>
    </row>
    <row r="10181" spans="1:5" x14ac:dyDescent="0.15">
      <c r="A10181" s="2"/>
      <c r="B10181" s="31"/>
      <c r="C10181" s="2"/>
      <c r="D10181" s="2"/>
      <c r="E10181" s="26"/>
    </row>
    <row r="10182" spans="1:5" x14ac:dyDescent="0.15">
      <c r="A10182" s="2"/>
      <c r="B10182" s="31"/>
      <c r="C10182" s="2"/>
      <c r="D10182" s="2"/>
      <c r="E10182" s="26"/>
    </row>
    <row r="10183" spans="1:5" x14ac:dyDescent="0.15">
      <c r="A10183" s="2"/>
      <c r="B10183" s="31"/>
      <c r="C10183" s="2"/>
      <c r="D10183" s="2"/>
      <c r="E10183" s="26"/>
    </row>
    <row r="10184" spans="1:5" x14ac:dyDescent="0.15">
      <c r="A10184" s="2"/>
      <c r="B10184" s="31"/>
      <c r="C10184" s="2"/>
      <c r="D10184" s="2"/>
      <c r="E10184" s="26"/>
    </row>
    <row r="10185" spans="1:5" x14ac:dyDescent="0.15">
      <c r="A10185" s="2"/>
      <c r="B10185" s="31"/>
      <c r="C10185" s="2"/>
      <c r="D10185" s="2"/>
      <c r="E10185" s="26"/>
    </row>
    <row r="10186" spans="1:5" x14ac:dyDescent="0.15">
      <c r="A10186" s="2"/>
      <c r="B10186" s="31"/>
      <c r="C10186" s="2"/>
      <c r="D10186" s="2"/>
      <c r="E10186" s="26"/>
    </row>
    <row r="10187" spans="1:5" x14ac:dyDescent="0.15">
      <c r="A10187" s="2"/>
      <c r="B10187" s="31"/>
      <c r="C10187" s="2"/>
      <c r="D10187" s="2"/>
      <c r="E10187" s="26"/>
    </row>
    <row r="10188" spans="1:5" x14ac:dyDescent="0.15">
      <c r="A10188" s="2"/>
      <c r="B10188" s="31"/>
      <c r="C10188" s="2"/>
      <c r="D10188" s="2"/>
      <c r="E10188" s="26"/>
    </row>
    <row r="10189" spans="1:5" x14ac:dyDescent="0.15">
      <c r="A10189" s="2"/>
      <c r="B10189" s="31"/>
      <c r="C10189" s="2"/>
      <c r="D10189" s="2"/>
      <c r="E10189" s="26"/>
    </row>
    <row r="10190" spans="1:5" x14ac:dyDescent="0.15">
      <c r="A10190" s="2"/>
      <c r="B10190" s="31"/>
      <c r="C10190" s="2"/>
      <c r="D10190" s="2"/>
      <c r="E10190" s="26"/>
    </row>
    <row r="10191" spans="1:5" x14ac:dyDescent="0.15">
      <c r="A10191" s="2"/>
      <c r="B10191" s="31"/>
      <c r="C10191" s="2"/>
      <c r="D10191" s="2"/>
      <c r="E10191" s="26"/>
    </row>
    <row r="10192" spans="1:5" x14ac:dyDescent="0.15">
      <c r="A10192" s="2"/>
      <c r="B10192" s="31"/>
      <c r="C10192" s="2"/>
      <c r="D10192" s="2"/>
      <c r="E10192" s="26"/>
    </row>
    <row r="10193" spans="1:5" x14ac:dyDescent="0.15">
      <c r="A10193" s="2"/>
      <c r="B10193" s="31"/>
      <c r="C10193" s="2"/>
      <c r="D10193" s="2"/>
      <c r="E10193" s="26"/>
    </row>
    <row r="10194" spans="1:5" x14ac:dyDescent="0.15">
      <c r="A10194" s="2"/>
      <c r="B10194" s="31"/>
      <c r="C10194" s="2"/>
      <c r="D10194" s="2"/>
      <c r="E10194" s="26"/>
    </row>
    <row r="10195" spans="1:5" x14ac:dyDescent="0.15">
      <c r="A10195" s="2"/>
      <c r="B10195" s="31"/>
      <c r="C10195" s="2"/>
      <c r="D10195" s="2"/>
      <c r="E10195" s="26"/>
    </row>
    <row r="10196" spans="1:5" x14ac:dyDescent="0.15">
      <c r="A10196" s="2"/>
      <c r="B10196" s="31"/>
      <c r="C10196" s="2"/>
      <c r="D10196" s="2"/>
      <c r="E10196" s="26"/>
    </row>
    <row r="10197" spans="1:5" x14ac:dyDescent="0.15">
      <c r="A10197" s="2"/>
      <c r="B10197" s="31"/>
      <c r="C10197" s="2"/>
      <c r="D10197" s="2"/>
      <c r="E10197" s="26"/>
    </row>
    <row r="10198" spans="1:5" x14ac:dyDescent="0.15">
      <c r="A10198" s="2"/>
      <c r="B10198" s="31"/>
      <c r="C10198" s="2"/>
      <c r="D10198" s="2"/>
      <c r="E10198" s="26"/>
    </row>
    <row r="10199" spans="1:5" x14ac:dyDescent="0.15">
      <c r="A10199" s="2"/>
      <c r="B10199" s="31"/>
      <c r="C10199" s="2"/>
      <c r="D10199" s="2"/>
      <c r="E10199" s="26"/>
    </row>
    <row r="10200" spans="1:5" x14ac:dyDescent="0.15">
      <c r="A10200" s="2"/>
      <c r="B10200" s="31"/>
      <c r="C10200" s="2"/>
      <c r="D10200" s="2"/>
      <c r="E10200" s="26"/>
    </row>
    <row r="10201" spans="1:5" x14ac:dyDescent="0.15">
      <c r="A10201" s="2"/>
      <c r="B10201" s="31"/>
      <c r="C10201" s="2"/>
      <c r="D10201" s="2"/>
      <c r="E10201" s="26"/>
    </row>
    <row r="10202" spans="1:5" x14ac:dyDescent="0.15">
      <c r="A10202" s="2"/>
      <c r="B10202" s="31"/>
      <c r="C10202" s="2"/>
      <c r="D10202" s="2"/>
      <c r="E10202" s="26"/>
    </row>
    <row r="10203" spans="1:5" x14ac:dyDescent="0.15">
      <c r="A10203" s="2"/>
      <c r="B10203" s="31"/>
      <c r="C10203" s="2"/>
      <c r="D10203" s="2"/>
      <c r="E10203" s="26"/>
    </row>
    <row r="10204" spans="1:5" x14ac:dyDescent="0.15">
      <c r="A10204" s="2"/>
      <c r="B10204" s="31"/>
      <c r="C10204" s="2"/>
      <c r="D10204" s="2"/>
      <c r="E10204" s="26"/>
    </row>
    <row r="10205" spans="1:5" x14ac:dyDescent="0.15">
      <c r="A10205" s="2"/>
      <c r="B10205" s="31"/>
      <c r="C10205" s="2"/>
      <c r="D10205" s="2"/>
      <c r="E10205" s="26"/>
    </row>
    <row r="10206" spans="1:5" x14ac:dyDescent="0.15">
      <c r="A10206" s="2"/>
      <c r="B10206" s="31"/>
      <c r="C10206" s="2"/>
      <c r="D10206" s="2"/>
      <c r="E10206" s="26"/>
    </row>
    <row r="10207" spans="1:5" x14ac:dyDescent="0.15">
      <c r="A10207" s="2"/>
      <c r="B10207" s="31"/>
      <c r="C10207" s="2"/>
      <c r="D10207" s="2"/>
      <c r="E10207" s="26"/>
    </row>
    <row r="10208" spans="1:5" x14ac:dyDescent="0.15">
      <c r="A10208" s="2"/>
      <c r="B10208" s="31"/>
      <c r="C10208" s="2"/>
      <c r="D10208" s="2"/>
      <c r="E10208" s="26"/>
    </row>
    <row r="10209" spans="1:5" x14ac:dyDescent="0.15">
      <c r="A10209" s="2"/>
      <c r="B10209" s="31"/>
      <c r="C10209" s="2"/>
      <c r="D10209" s="2"/>
      <c r="E10209" s="26"/>
    </row>
    <row r="10210" spans="1:5" x14ac:dyDescent="0.15">
      <c r="A10210" s="2"/>
      <c r="B10210" s="31"/>
      <c r="C10210" s="2"/>
      <c r="D10210" s="2"/>
      <c r="E10210" s="26"/>
    </row>
    <row r="10211" spans="1:5" x14ac:dyDescent="0.15">
      <c r="A10211" s="2"/>
      <c r="B10211" s="31"/>
      <c r="C10211" s="2"/>
      <c r="D10211" s="2"/>
      <c r="E10211" s="26"/>
    </row>
    <row r="10212" spans="1:5" x14ac:dyDescent="0.15">
      <c r="A10212" s="2"/>
      <c r="B10212" s="31"/>
      <c r="C10212" s="2"/>
      <c r="D10212" s="2"/>
      <c r="E10212" s="26"/>
    </row>
    <row r="10213" spans="1:5" x14ac:dyDescent="0.15">
      <c r="A10213" s="2"/>
      <c r="B10213" s="31"/>
      <c r="C10213" s="2"/>
      <c r="D10213" s="2"/>
      <c r="E10213" s="26"/>
    </row>
    <row r="10214" spans="1:5" x14ac:dyDescent="0.15">
      <c r="A10214" s="2"/>
      <c r="B10214" s="31"/>
      <c r="C10214" s="2"/>
      <c r="D10214" s="2"/>
      <c r="E10214" s="26"/>
    </row>
    <row r="10215" spans="1:5" x14ac:dyDescent="0.15">
      <c r="A10215" s="2"/>
      <c r="B10215" s="31"/>
      <c r="C10215" s="2"/>
      <c r="D10215" s="2"/>
      <c r="E10215" s="26"/>
    </row>
    <row r="10216" spans="1:5" x14ac:dyDescent="0.15">
      <c r="A10216" s="2"/>
      <c r="B10216" s="31"/>
      <c r="C10216" s="2"/>
      <c r="D10216" s="2"/>
      <c r="E10216" s="26"/>
    </row>
    <row r="10217" spans="1:5" x14ac:dyDescent="0.15">
      <c r="A10217" s="2"/>
      <c r="B10217" s="31"/>
      <c r="C10217" s="2"/>
      <c r="D10217" s="2"/>
      <c r="E10217" s="26"/>
    </row>
    <row r="10218" spans="1:5" x14ac:dyDescent="0.15">
      <c r="A10218" s="2"/>
      <c r="B10218" s="31"/>
      <c r="C10218" s="2"/>
      <c r="D10218" s="2"/>
      <c r="E10218" s="26"/>
    </row>
    <row r="10219" spans="1:5" x14ac:dyDescent="0.15">
      <c r="A10219" s="2"/>
      <c r="B10219" s="31"/>
      <c r="C10219" s="2"/>
      <c r="D10219" s="2"/>
      <c r="E10219" s="26"/>
    </row>
    <row r="10220" spans="1:5" x14ac:dyDescent="0.15">
      <c r="A10220" s="2"/>
      <c r="B10220" s="31"/>
      <c r="C10220" s="2"/>
      <c r="D10220" s="2"/>
      <c r="E10220" s="26"/>
    </row>
    <row r="10221" spans="1:5" x14ac:dyDescent="0.15">
      <c r="A10221" s="2"/>
      <c r="B10221" s="31"/>
      <c r="C10221" s="2"/>
      <c r="D10221" s="2"/>
      <c r="E10221" s="26"/>
    </row>
    <row r="10222" spans="1:5" x14ac:dyDescent="0.15">
      <c r="A10222" s="2"/>
      <c r="B10222" s="31"/>
      <c r="C10222" s="2"/>
      <c r="D10222" s="2"/>
      <c r="E10222" s="26"/>
    </row>
    <row r="10223" spans="1:5" x14ac:dyDescent="0.15">
      <c r="A10223" s="2"/>
      <c r="B10223" s="31"/>
      <c r="C10223" s="2"/>
      <c r="D10223" s="2"/>
      <c r="E10223" s="26"/>
    </row>
    <row r="10224" spans="1:5" x14ac:dyDescent="0.15">
      <c r="A10224" s="2"/>
      <c r="B10224" s="31"/>
      <c r="C10224" s="2"/>
      <c r="D10224" s="2"/>
      <c r="E10224" s="26"/>
    </row>
    <row r="10225" spans="1:5" x14ac:dyDescent="0.15">
      <c r="A10225" s="2"/>
      <c r="B10225" s="31"/>
      <c r="C10225" s="2"/>
      <c r="D10225" s="2"/>
      <c r="E10225" s="26"/>
    </row>
    <row r="10226" spans="1:5" x14ac:dyDescent="0.15">
      <c r="A10226" s="2"/>
      <c r="B10226" s="31"/>
      <c r="C10226" s="2"/>
      <c r="D10226" s="2"/>
      <c r="E10226" s="26"/>
    </row>
    <row r="10227" spans="1:5" x14ac:dyDescent="0.15">
      <c r="A10227" s="2"/>
      <c r="B10227" s="31"/>
      <c r="C10227" s="2"/>
      <c r="D10227" s="2"/>
      <c r="E10227" s="26"/>
    </row>
    <row r="10228" spans="1:5" x14ac:dyDescent="0.15">
      <c r="A10228" s="2"/>
      <c r="B10228" s="31"/>
      <c r="C10228" s="2"/>
      <c r="D10228" s="2"/>
      <c r="E10228" s="26"/>
    </row>
    <row r="10229" spans="1:5" x14ac:dyDescent="0.15">
      <c r="A10229" s="2"/>
      <c r="B10229" s="31"/>
      <c r="C10229" s="2"/>
      <c r="D10229" s="2"/>
      <c r="E10229" s="26"/>
    </row>
    <row r="10230" spans="1:5" x14ac:dyDescent="0.15">
      <c r="A10230" s="2"/>
      <c r="B10230" s="31"/>
      <c r="C10230" s="2"/>
      <c r="D10230" s="2"/>
      <c r="E10230" s="26"/>
    </row>
    <row r="10231" spans="1:5" x14ac:dyDescent="0.15">
      <c r="A10231" s="2"/>
      <c r="B10231" s="31"/>
      <c r="C10231" s="2"/>
      <c r="D10231" s="2"/>
      <c r="E10231" s="26"/>
    </row>
    <row r="10232" spans="1:5" x14ac:dyDescent="0.15">
      <c r="A10232" s="2"/>
      <c r="B10232" s="31"/>
      <c r="C10232" s="2"/>
      <c r="D10232" s="2"/>
      <c r="E10232" s="26"/>
    </row>
    <row r="10233" spans="1:5" x14ac:dyDescent="0.15">
      <c r="A10233" s="2"/>
      <c r="B10233" s="31"/>
      <c r="C10233" s="2"/>
      <c r="D10233" s="2"/>
      <c r="E10233" s="26"/>
    </row>
    <row r="10234" spans="1:5" x14ac:dyDescent="0.15">
      <c r="A10234" s="2"/>
      <c r="B10234" s="31"/>
      <c r="C10234" s="2"/>
      <c r="D10234" s="2"/>
      <c r="E10234" s="26"/>
    </row>
    <row r="10235" spans="1:5" x14ac:dyDescent="0.15">
      <c r="A10235" s="2"/>
      <c r="B10235" s="31"/>
      <c r="C10235" s="2"/>
      <c r="D10235" s="2"/>
      <c r="E10235" s="26"/>
    </row>
    <row r="10236" spans="1:5" x14ac:dyDescent="0.15">
      <c r="A10236" s="2"/>
      <c r="B10236" s="31"/>
      <c r="C10236" s="2"/>
      <c r="D10236" s="2"/>
      <c r="E10236" s="26"/>
    </row>
    <row r="10237" spans="1:5" x14ac:dyDescent="0.15">
      <c r="A10237" s="2"/>
      <c r="B10237" s="31"/>
      <c r="C10237" s="2"/>
      <c r="D10237" s="2"/>
      <c r="E10237" s="26"/>
    </row>
    <row r="10238" spans="1:5" x14ac:dyDescent="0.15">
      <c r="A10238" s="2"/>
      <c r="B10238" s="31"/>
      <c r="C10238" s="2"/>
      <c r="D10238" s="2"/>
      <c r="E10238" s="26"/>
    </row>
    <row r="10239" spans="1:5" x14ac:dyDescent="0.15">
      <c r="A10239" s="2"/>
      <c r="B10239" s="31"/>
      <c r="C10239" s="2"/>
      <c r="D10239" s="2"/>
      <c r="E10239" s="26"/>
    </row>
    <row r="10240" spans="1:5" x14ac:dyDescent="0.15">
      <c r="A10240" s="2"/>
      <c r="B10240" s="31"/>
      <c r="C10240" s="2"/>
      <c r="D10240" s="2"/>
      <c r="E10240" s="26"/>
    </row>
    <row r="10241" spans="1:5" x14ac:dyDescent="0.15">
      <c r="A10241" s="2"/>
      <c r="B10241" s="31"/>
      <c r="C10241" s="2"/>
      <c r="D10241" s="2"/>
      <c r="E10241" s="26"/>
    </row>
    <row r="10242" spans="1:5" x14ac:dyDescent="0.15">
      <c r="A10242" s="2"/>
      <c r="B10242" s="31"/>
      <c r="C10242" s="2"/>
      <c r="D10242" s="2"/>
      <c r="E10242" s="26"/>
    </row>
    <row r="10243" spans="1:5" x14ac:dyDescent="0.15">
      <c r="A10243" s="2"/>
      <c r="B10243" s="31"/>
      <c r="C10243" s="2"/>
      <c r="D10243" s="2"/>
      <c r="E10243" s="26"/>
    </row>
    <row r="10244" spans="1:5" x14ac:dyDescent="0.15">
      <c r="A10244" s="2"/>
      <c r="B10244" s="31"/>
      <c r="C10244" s="2"/>
      <c r="D10244" s="2"/>
      <c r="E10244" s="26"/>
    </row>
    <row r="10245" spans="1:5" x14ac:dyDescent="0.15">
      <c r="A10245" s="2"/>
      <c r="B10245" s="31"/>
      <c r="C10245" s="2"/>
      <c r="D10245" s="2"/>
      <c r="E10245" s="26"/>
    </row>
    <row r="10246" spans="1:5" x14ac:dyDescent="0.15">
      <c r="A10246" s="2"/>
      <c r="B10246" s="31"/>
      <c r="C10246" s="2"/>
      <c r="D10246" s="2"/>
      <c r="E10246" s="26"/>
    </row>
    <row r="10247" spans="1:5" x14ac:dyDescent="0.15">
      <c r="A10247" s="2"/>
      <c r="B10247" s="31"/>
      <c r="C10247" s="2"/>
      <c r="D10247" s="2"/>
      <c r="E10247" s="26"/>
    </row>
    <row r="10248" spans="1:5" x14ac:dyDescent="0.15">
      <c r="A10248" s="2"/>
      <c r="B10248" s="31"/>
      <c r="C10248" s="2"/>
      <c r="D10248" s="2"/>
      <c r="E10248" s="26"/>
    </row>
    <row r="10249" spans="1:5" x14ac:dyDescent="0.15">
      <c r="A10249" s="2"/>
      <c r="B10249" s="31"/>
      <c r="C10249" s="2"/>
      <c r="D10249" s="2"/>
      <c r="E10249" s="26"/>
    </row>
    <row r="10250" spans="1:5" x14ac:dyDescent="0.15">
      <c r="A10250" s="2"/>
      <c r="B10250" s="31"/>
      <c r="C10250" s="2"/>
      <c r="D10250" s="2"/>
      <c r="E10250" s="26"/>
    </row>
    <row r="10251" spans="1:5" x14ac:dyDescent="0.15">
      <c r="A10251" s="2"/>
      <c r="B10251" s="31"/>
      <c r="C10251" s="2"/>
      <c r="D10251" s="2"/>
      <c r="E10251" s="26"/>
    </row>
    <row r="10252" spans="1:5" x14ac:dyDescent="0.15">
      <c r="A10252" s="2"/>
      <c r="B10252" s="31"/>
      <c r="C10252" s="2"/>
      <c r="D10252" s="2"/>
      <c r="E10252" s="26"/>
    </row>
    <row r="10253" spans="1:5" x14ac:dyDescent="0.15">
      <c r="A10253" s="2"/>
      <c r="B10253" s="31"/>
      <c r="C10253" s="2"/>
      <c r="D10253" s="2"/>
      <c r="E10253" s="26"/>
    </row>
    <row r="10254" spans="1:5" x14ac:dyDescent="0.15">
      <c r="A10254" s="2"/>
      <c r="B10254" s="31"/>
      <c r="C10254" s="2"/>
      <c r="D10254" s="2"/>
      <c r="E10254" s="26"/>
    </row>
    <row r="10255" spans="1:5" x14ac:dyDescent="0.15">
      <c r="A10255" s="2"/>
      <c r="B10255" s="31"/>
      <c r="C10255" s="2"/>
      <c r="D10255" s="2"/>
      <c r="E10255" s="26"/>
    </row>
    <row r="10256" spans="1:5" x14ac:dyDescent="0.15">
      <c r="A10256" s="2"/>
      <c r="B10256" s="31"/>
      <c r="C10256" s="2"/>
      <c r="D10256" s="2"/>
      <c r="E10256" s="26"/>
    </row>
    <row r="10257" spans="1:5" x14ac:dyDescent="0.15">
      <c r="A10257" s="2"/>
      <c r="B10257" s="31"/>
      <c r="C10257" s="2"/>
      <c r="D10257" s="2"/>
      <c r="E10257" s="26"/>
    </row>
    <row r="10258" spans="1:5" x14ac:dyDescent="0.15">
      <c r="A10258" s="2"/>
      <c r="B10258" s="31"/>
      <c r="C10258" s="2"/>
      <c r="D10258" s="2"/>
      <c r="E10258" s="26"/>
    </row>
    <row r="10259" spans="1:5" x14ac:dyDescent="0.15">
      <c r="A10259" s="2"/>
      <c r="B10259" s="31"/>
      <c r="C10259" s="2"/>
      <c r="D10259" s="2"/>
      <c r="E10259" s="26"/>
    </row>
    <row r="10260" spans="1:5" x14ac:dyDescent="0.15">
      <c r="A10260" s="2"/>
      <c r="B10260" s="31"/>
      <c r="C10260" s="2"/>
      <c r="D10260" s="2"/>
      <c r="E10260" s="26"/>
    </row>
    <row r="10261" spans="1:5" x14ac:dyDescent="0.15">
      <c r="A10261" s="2"/>
      <c r="B10261" s="31"/>
      <c r="C10261" s="2"/>
      <c r="D10261" s="2"/>
      <c r="E10261" s="26"/>
    </row>
    <row r="10262" spans="1:5" x14ac:dyDescent="0.15">
      <c r="A10262" s="2"/>
      <c r="B10262" s="31"/>
      <c r="C10262" s="2"/>
      <c r="D10262" s="2"/>
      <c r="E10262" s="26"/>
    </row>
    <row r="10263" spans="1:5" x14ac:dyDescent="0.15">
      <c r="A10263" s="2"/>
      <c r="B10263" s="31"/>
      <c r="C10263" s="2"/>
      <c r="D10263" s="2"/>
      <c r="E10263" s="26"/>
    </row>
    <row r="10264" spans="1:5" x14ac:dyDescent="0.15">
      <c r="A10264" s="2"/>
      <c r="B10264" s="31"/>
      <c r="C10264" s="2"/>
      <c r="D10264" s="2"/>
      <c r="E10264" s="26"/>
    </row>
    <row r="10265" spans="1:5" x14ac:dyDescent="0.15">
      <c r="A10265" s="2"/>
      <c r="B10265" s="31"/>
      <c r="C10265" s="2"/>
      <c r="D10265" s="2"/>
      <c r="E10265" s="26"/>
    </row>
    <row r="10266" spans="1:5" x14ac:dyDescent="0.15">
      <c r="A10266" s="2"/>
      <c r="B10266" s="31"/>
      <c r="C10266" s="2"/>
      <c r="D10266" s="2"/>
      <c r="E10266" s="26"/>
    </row>
    <row r="10267" spans="1:5" x14ac:dyDescent="0.15">
      <c r="A10267" s="2"/>
      <c r="B10267" s="31"/>
      <c r="C10267" s="2"/>
      <c r="D10267" s="2"/>
      <c r="E10267" s="26"/>
    </row>
    <row r="10268" spans="1:5" x14ac:dyDescent="0.15">
      <c r="A10268" s="2"/>
      <c r="B10268" s="31"/>
      <c r="C10268" s="2"/>
      <c r="D10268" s="2"/>
      <c r="E10268" s="26"/>
    </row>
    <row r="10269" spans="1:5" x14ac:dyDescent="0.15">
      <c r="A10269" s="2"/>
      <c r="B10269" s="31"/>
      <c r="C10269" s="2"/>
      <c r="D10269" s="2"/>
      <c r="E10269" s="26"/>
    </row>
    <row r="10270" spans="1:5" x14ac:dyDescent="0.15">
      <c r="A10270" s="2"/>
      <c r="B10270" s="31"/>
      <c r="C10270" s="2"/>
      <c r="D10270" s="2"/>
      <c r="E10270" s="26"/>
    </row>
    <row r="10271" spans="1:5" x14ac:dyDescent="0.15">
      <c r="A10271" s="2"/>
      <c r="B10271" s="31"/>
      <c r="C10271" s="2"/>
      <c r="D10271" s="2"/>
      <c r="E10271" s="26"/>
    </row>
    <row r="10272" spans="1:5" x14ac:dyDescent="0.15">
      <c r="A10272" s="2"/>
      <c r="B10272" s="31"/>
      <c r="C10272" s="2"/>
      <c r="D10272" s="2"/>
      <c r="E10272" s="26"/>
    </row>
    <row r="10273" spans="1:5" x14ac:dyDescent="0.15">
      <c r="A10273" s="2"/>
      <c r="B10273" s="31"/>
      <c r="C10273" s="2"/>
      <c r="D10273" s="2"/>
      <c r="E10273" s="26"/>
    </row>
    <row r="10274" spans="1:5" x14ac:dyDescent="0.15">
      <c r="A10274" s="2"/>
      <c r="B10274" s="31"/>
      <c r="C10274" s="2"/>
      <c r="D10274" s="2"/>
      <c r="E10274" s="26"/>
    </row>
    <row r="10275" spans="1:5" x14ac:dyDescent="0.15">
      <c r="A10275" s="2"/>
      <c r="B10275" s="31"/>
      <c r="C10275" s="2"/>
      <c r="D10275" s="2"/>
      <c r="E10275" s="26"/>
    </row>
    <row r="10276" spans="1:5" x14ac:dyDescent="0.15">
      <c r="A10276" s="2"/>
      <c r="B10276" s="31"/>
      <c r="C10276" s="2"/>
      <c r="D10276" s="2"/>
      <c r="E10276" s="26"/>
    </row>
    <row r="10277" spans="1:5" x14ac:dyDescent="0.15">
      <c r="A10277" s="2"/>
      <c r="B10277" s="31"/>
      <c r="C10277" s="2"/>
      <c r="D10277" s="2"/>
      <c r="E10277" s="26"/>
    </row>
    <row r="10278" spans="1:5" x14ac:dyDescent="0.15">
      <c r="A10278" s="2"/>
      <c r="B10278" s="31"/>
      <c r="C10278" s="2"/>
      <c r="D10278" s="2"/>
      <c r="E10278" s="26"/>
    </row>
    <row r="10279" spans="1:5" x14ac:dyDescent="0.15">
      <c r="A10279" s="2"/>
      <c r="B10279" s="31"/>
      <c r="C10279" s="2"/>
      <c r="D10279" s="2"/>
      <c r="E10279" s="26"/>
    </row>
    <row r="10280" spans="1:5" x14ac:dyDescent="0.15">
      <c r="A10280" s="2"/>
      <c r="B10280" s="31"/>
      <c r="C10280" s="2"/>
      <c r="D10280" s="2"/>
      <c r="E10280" s="26"/>
    </row>
    <row r="10281" spans="1:5" x14ac:dyDescent="0.15">
      <c r="A10281" s="2"/>
      <c r="B10281" s="31"/>
      <c r="C10281" s="2"/>
      <c r="D10281" s="2"/>
      <c r="E10281" s="26"/>
    </row>
    <row r="10282" spans="1:5" x14ac:dyDescent="0.15">
      <c r="A10282" s="2"/>
      <c r="B10282" s="31"/>
      <c r="C10282" s="2"/>
      <c r="D10282" s="2"/>
      <c r="E10282" s="26"/>
    </row>
    <row r="10283" spans="1:5" x14ac:dyDescent="0.15">
      <c r="A10283" s="2"/>
      <c r="B10283" s="31"/>
      <c r="C10283" s="2"/>
      <c r="D10283" s="2"/>
      <c r="E10283" s="26"/>
    </row>
    <row r="10284" spans="1:5" x14ac:dyDescent="0.15">
      <c r="A10284" s="2"/>
      <c r="B10284" s="31"/>
      <c r="C10284" s="2"/>
      <c r="D10284" s="2"/>
      <c r="E10284" s="26"/>
    </row>
    <row r="10285" spans="1:5" x14ac:dyDescent="0.15">
      <c r="A10285" s="2"/>
      <c r="B10285" s="31"/>
      <c r="C10285" s="2"/>
      <c r="D10285" s="2"/>
      <c r="E10285" s="26"/>
    </row>
    <row r="10286" spans="1:5" x14ac:dyDescent="0.15">
      <c r="A10286" s="2"/>
      <c r="B10286" s="31"/>
      <c r="C10286" s="2"/>
      <c r="D10286" s="2"/>
      <c r="E10286" s="26"/>
    </row>
    <row r="10287" spans="1:5" x14ac:dyDescent="0.15">
      <c r="A10287" s="2"/>
      <c r="B10287" s="31"/>
      <c r="C10287" s="2"/>
      <c r="D10287" s="2"/>
      <c r="E10287" s="26"/>
    </row>
    <row r="10288" spans="1:5" x14ac:dyDescent="0.15">
      <c r="A10288" s="2"/>
      <c r="B10288" s="31"/>
      <c r="C10288" s="2"/>
      <c r="D10288" s="2"/>
      <c r="E10288" s="26"/>
    </row>
    <row r="10289" spans="1:5" x14ac:dyDescent="0.15">
      <c r="A10289" s="2"/>
      <c r="B10289" s="31"/>
      <c r="C10289" s="2"/>
      <c r="D10289" s="2"/>
      <c r="E10289" s="26"/>
    </row>
    <row r="10290" spans="1:5" x14ac:dyDescent="0.15">
      <c r="A10290" s="2"/>
      <c r="B10290" s="31"/>
      <c r="C10290" s="2"/>
      <c r="D10290" s="2"/>
      <c r="E10290" s="26"/>
    </row>
    <row r="10291" spans="1:5" x14ac:dyDescent="0.15">
      <c r="A10291" s="2"/>
      <c r="B10291" s="31"/>
      <c r="C10291" s="2"/>
      <c r="D10291" s="2"/>
      <c r="E10291" s="26"/>
    </row>
    <row r="10292" spans="1:5" x14ac:dyDescent="0.15">
      <c r="A10292" s="2"/>
      <c r="B10292" s="31"/>
      <c r="C10292" s="2"/>
      <c r="D10292" s="2"/>
      <c r="E10292" s="26"/>
    </row>
    <row r="10293" spans="1:5" x14ac:dyDescent="0.15">
      <c r="A10293" s="2"/>
      <c r="B10293" s="31"/>
      <c r="C10293" s="2"/>
      <c r="D10293" s="2"/>
      <c r="E10293" s="26"/>
    </row>
    <row r="10294" spans="1:5" x14ac:dyDescent="0.15">
      <c r="A10294" s="2"/>
      <c r="B10294" s="31"/>
      <c r="C10294" s="2"/>
      <c r="D10294" s="2"/>
      <c r="E10294" s="26"/>
    </row>
    <row r="10295" spans="1:5" x14ac:dyDescent="0.15">
      <c r="A10295" s="2"/>
      <c r="B10295" s="31"/>
      <c r="C10295" s="2"/>
      <c r="D10295" s="2"/>
      <c r="E10295" s="26"/>
    </row>
    <row r="10296" spans="1:5" x14ac:dyDescent="0.15">
      <c r="A10296" s="2"/>
      <c r="B10296" s="31"/>
      <c r="C10296" s="2"/>
      <c r="D10296" s="2"/>
      <c r="E10296" s="26"/>
    </row>
    <row r="10297" spans="1:5" x14ac:dyDescent="0.15">
      <c r="A10297" s="2"/>
      <c r="B10297" s="31"/>
      <c r="C10297" s="2"/>
      <c r="D10297" s="2"/>
      <c r="E10297" s="26"/>
    </row>
    <row r="10298" spans="1:5" x14ac:dyDescent="0.15">
      <c r="A10298" s="2"/>
      <c r="B10298" s="31"/>
      <c r="C10298" s="2"/>
      <c r="D10298" s="2"/>
      <c r="E10298" s="26"/>
    </row>
    <row r="10299" spans="1:5" x14ac:dyDescent="0.15">
      <c r="A10299" s="2"/>
      <c r="B10299" s="31"/>
      <c r="C10299" s="2"/>
      <c r="D10299" s="2"/>
      <c r="E10299" s="26"/>
    </row>
    <row r="10300" spans="1:5" x14ac:dyDescent="0.15">
      <c r="A10300" s="2"/>
      <c r="B10300" s="31"/>
      <c r="C10300" s="2"/>
      <c r="D10300" s="2"/>
      <c r="E10300" s="26"/>
    </row>
    <row r="10301" spans="1:5" x14ac:dyDescent="0.15">
      <c r="A10301" s="2"/>
      <c r="B10301" s="31"/>
      <c r="C10301" s="2"/>
      <c r="D10301" s="2"/>
      <c r="E10301" s="26"/>
    </row>
    <row r="10302" spans="1:5" x14ac:dyDescent="0.15">
      <c r="A10302" s="2"/>
      <c r="B10302" s="31"/>
      <c r="C10302" s="2"/>
      <c r="D10302" s="2"/>
      <c r="E10302" s="26"/>
    </row>
    <row r="10303" spans="1:5" x14ac:dyDescent="0.15">
      <c r="A10303" s="2"/>
      <c r="B10303" s="31"/>
      <c r="C10303" s="2"/>
      <c r="D10303" s="2"/>
      <c r="E10303" s="26"/>
    </row>
    <row r="10304" spans="1:5" x14ac:dyDescent="0.15">
      <c r="A10304" s="2"/>
      <c r="B10304" s="31"/>
      <c r="C10304" s="2"/>
      <c r="D10304" s="2"/>
      <c r="E10304" s="26"/>
    </row>
    <row r="10305" spans="1:5" x14ac:dyDescent="0.15">
      <c r="A10305" s="2"/>
      <c r="B10305" s="31"/>
      <c r="C10305" s="2"/>
      <c r="D10305" s="2"/>
      <c r="E10305" s="26"/>
    </row>
    <row r="10306" spans="1:5" x14ac:dyDescent="0.15">
      <c r="A10306" s="2"/>
      <c r="B10306" s="31"/>
      <c r="C10306" s="2"/>
      <c r="D10306" s="2"/>
      <c r="E10306" s="26"/>
    </row>
    <row r="10307" spans="1:5" x14ac:dyDescent="0.15">
      <c r="A10307" s="2"/>
      <c r="B10307" s="31"/>
      <c r="C10307" s="2"/>
      <c r="D10307" s="2"/>
      <c r="E10307" s="26"/>
    </row>
    <row r="10308" spans="1:5" x14ac:dyDescent="0.15">
      <c r="A10308" s="2"/>
      <c r="B10308" s="31"/>
      <c r="C10308" s="2"/>
      <c r="D10308" s="2"/>
      <c r="E10308" s="26"/>
    </row>
    <row r="10309" spans="1:5" x14ac:dyDescent="0.15">
      <c r="A10309" s="2"/>
      <c r="B10309" s="31"/>
      <c r="C10309" s="2"/>
      <c r="D10309" s="2"/>
      <c r="E10309" s="26"/>
    </row>
    <row r="10310" spans="1:5" x14ac:dyDescent="0.15">
      <c r="A10310" s="2"/>
      <c r="B10310" s="31"/>
      <c r="C10310" s="2"/>
      <c r="D10310" s="2"/>
      <c r="E10310" s="26"/>
    </row>
    <row r="10311" spans="1:5" x14ac:dyDescent="0.15">
      <c r="A10311" s="2"/>
      <c r="B10311" s="31"/>
      <c r="C10311" s="2"/>
      <c r="D10311" s="2"/>
      <c r="E10311" s="26"/>
    </row>
    <row r="10312" spans="1:5" x14ac:dyDescent="0.15">
      <c r="A10312" s="2"/>
      <c r="B10312" s="31"/>
      <c r="C10312" s="2"/>
      <c r="D10312" s="2"/>
      <c r="E10312" s="26"/>
    </row>
    <row r="10313" spans="1:5" x14ac:dyDescent="0.15">
      <c r="A10313" s="2"/>
      <c r="B10313" s="31"/>
      <c r="C10313" s="2"/>
      <c r="D10313" s="2"/>
      <c r="E10313" s="26"/>
    </row>
    <row r="10314" spans="1:5" x14ac:dyDescent="0.15">
      <c r="A10314" s="2"/>
      <c r="B10314" s="31"/>
      <c r="C10314" s="2"/>
      <c r="D10314" s="2"/>
      <c r="E10314" s="26"/>
    </row>
    <row r="10315" spans="1:5" x14ac:dyDescent="0.15">
      <c r="A10315" s="2"/>
      <c r="B10315" s="31"/>
      <c r="C10315" s="2"/>
      <c r="D10315" s="2"/>
      <c r="E10315" s="26"/>
    </row>
    <row r="10316" spans="1:5" x14ac:dyDescent="0.15">
      <c r="A10316" s="2"/>
      <c r="B10316" s="31"/>
      <c r="C10316" s="2"/>
      <c r="D10316" s="2"/>
      <c r="E10316" s="26"/>
    </row>
    <row r="10317" spans="1:5" x14ac:dyDescent="0.15">
      <c r="A10317" s="2"/>
      <c r="B10317" s="31"/>
      <c r="C10317" s="2"/>
      <c r="D10317" s="2"/>
      <c r="E10317" s="26"/>
    </row>
    <row r="10318" spans="1:5" x14ac:dyDescent="0.15">
      <c r="A10318" s="2"/>
      <c r="B10318" s="31"/>
      <c r="C10318" s="2"/>
      <c r="D10318" s="2"/>
      <c r="E10318" s="26"/>
    </row>
    <row r="10319" spans="1:5" x14ac:dyDescent="0.15">
      <c r="A10319" s="2"/>
      <c r="B10319" s="31"/>
      <c r="C10319" s="2"/>
      <c r="D10319" s="2"/>
      <c r="E10319" s="26"/>
    </row>
    <row r="10320" spans="1:5" x14ac:dyDescent="0.15">
      <c r="A10320" s="2"/>
      <c r="B10320" s="31"/>
      <c r="C10320" s="2"/>
      <c r="D10320" s="2"/>
      <c r="E10320" s="26"/>
    </row>
    <row r="10321" spans="1:5" x14ac:dyDescent="0.15">
      <c r="A10321" s="2"/>
      <c r="B10321" s="31"/>
      <c r="C10321" s="2"/>
      <c r="D10321" s="2"/>
      <c r="E10321" s="26"/>
    </row>
    <row r="10322" spans="1:5" x14ac:dyDescent="0.15">
      <c r="A10322" s="2"/>
      <c r="B10322" s="31"/>
      <c r="C10322" s="2"/>
      <c r="D10322" s="2"/>
      <c r="E10322" s="26"/>
    </row>
    <row r="10323" spans="1:5" x14ac:dyDescent="0.15">
      <c r="A10323" s="2"/>
      <c r="B10323" s="31"/>
      <c r="C10323" s="2"/>
      <c r="D10323" s="2"/>
      <c r="E10323" s="26"/>
    </row>
    <row r="10324" spans="1:5" x14ac:dyDescent="0.15">
      <c r="A10324" s="2"/>
      <c r="B10324" s="31"/>
      <c r="C10324" s="2"/>
      <c r="D10324" s="2"/>
      <c r="E10324" s="26"/>
    </row>
    <row r="10325" spans="1:5" x14ac:dyDescent="0.15">
      <c r="A10325" s="2"/>
      <c r="B10325" s="31"/>
      <c r="C10325" s="2"/>
      <c r="D10325" s="2"/>
      <c r="E10325" s="26"/>
    </row>
    <row r="10326" spans="1:5" x14ac:dyDescent="0.15">
      <c r="A10326" s="2"/>
      <c r="B10326" s="31"/>
      <c r="C10326" s="2"/>
      <c r="D10326" s="2"/>
      <c r="E10326" s="26"/>
    </row>
    <row r="10327" spans="1:5" x14ac:dyDescent="0.15">
      <c r="A10327" s="2"/>
      <c r="B10327" s="31"/>
      <c r="C10327" s="2"/>
      <c r="D10327" s="2"/>
      <c r="E10327" s="26"/>
    </row>
    <row r="10328" spans="1:5" x14ac:dyDescent="0.15">
      <c r="A10328" s="2"/>
      <c r="B10328" s="31"/>
      <c r="C10328" s="2"/>
      <c r="D10328" s="2"/>
      <c r="E10328" s="26"/>
    </row>
    <row r="10329" spans="1:5" x14ac:dyDescent="0.15">
      <c r="A10329" s="2"/>
      <c r="B10329" s="31"/>
      <c r="C10329" s="2"/>
      <c r="D10329" s="2"/>
      <c r="E10329" s="26"/>
    </row>
    <row r="10330" spans="1:5" x14ac:dyDescent="0.15">
      <c r="A10330" s="2"/>
      <c r="B10330" s="31"/>
      <c r="C10330" s="2"/>
      <c r="D10330" s="2"/>
      <c r="E10330" s="26"/>
    </row>
    <row r="10331" spans="1:5" x14ac:dyDescent="0.15">
      <c r="A10331" s="2"/>
      <c r="B10331" s="31"/>
      <c r="C10331" s="2"/>
      <c r="D10331" s="2"/>
      <c r="E10331" s="26"/>
    </row>
    <row r="10332" spans="1:5" x14ac:dyDescent="0.15">
      <c r="A10332" s="2"/>
      <c r="B10332" s="31"/>
      <c r="C10332" s="2"/>
      <c r="D10332" s="2"/>
      <c r="E10332" s="26"/>
    </row>
    <row r="10333" spans="1:5" x14ac:dyDescent="0.15">
      <c r="A10333" s="2"/>
      <c r="B10333" s="31"/>
      <c r="C10333" s="2"/>
      <c r="D10333" s="2"/>
      <c r="E10333" s="26"/>
    </row>
    <row r="10334" spans="1:5" x14ac:dyDescent="0.15">
      <c r="A10334" s="2"/>
      <c r="B10334" s="31"/>
      <c r="C10334" s="2"/>
      <c r="D10334" s="2"/>
      <c r="E10334" s="26"/>
    </row>
    <row r="10335" spans="1:5" x14ac:dyDescent="0.15">
      <c r="A10335" s="2"/>
      <c r="B10335" s="31"/>
      <c r="C10335" s="2"/>
      <c r="D10335" s="2"/>
      <c r="E10335" s="26"/>
    </row>
    <row r="10336" spans="1:5" x14ac:dyDescent="0.15">
      <c r="A10336" s="2"/>
      <c r="B10336" s="31"/>
      <c r="C10336" s="2"/>
      <c r="D10336" s="2"/>
      <c r="E10336" s="26"/>
    </row>
    <row r="10337" spans="1:5" x14ac:dyDescent="0.15">
      <c r="A10337" s="2"/>
      <c r="B10337" s="31"/>
      <c r="C10337" s="2"/>
      <c r="D10337" s="2"/>
      <c r="E10337" s="26"/>
    </row>
    <row r="10338" spans="1:5" x14ac:dyDescent="0.15">
      <c r="A10338" s="2"/>
      <c r="B10338" s="31"/>
      <c r="C10338" s="2"/>
      <c r="D10338" s="2"/>
      <c r="E10338" s="26"/>
    </row>
    <row r="10339" spans="1:5" x14ac:dyDescent="0.15">
      <c r="A10339" s="2"/>
      <c r="B10339" s="31"/>
      <c r="C10339" s="2"/>
      <c r="D10339" s="2"/>
      <c r="E10339" s="26"/>
    </row>
    <row r="10340" spans="1:5" x14ac:dyDescent="0.15">
      <c r="A10340" s="2"/>
      <c r="B10340" s="31"/>
      <c r="C10340" s="2"/>
      <c r="D10340" s="2"/>
      <c r="E10340" s="26"/>
    </row>
    <row r="10341" spans="1:5" x14ac:dyDescent="0.15">
      <c r="A10341" s="2"/>
      <c r="B10341" s="31"/>
      <c r="C10341" s="2"/>
      <c r="D10341" s="2"/>
      <c r="E10341" s="26"/>
    </row>
    <row r="10342" spans="1:5" x14ac:dyDescent="0.15">
      <c r="A10342" s="2"/>
      <c r="B10342" s="31"/>
      <c r="C10342" s="2"/>
      <c r="D10342" s="2"/>
      <c r="E10342" s="26"/>
    </row>
    <row r="10343" spans="1:5" x14ac:dyDescent="0.15">
      <c r="A10343" s="2"/>
      <c r="B10343" s="31"/>
      <c r="C10343" s="2"/>
      <c r="D10343" s="2"/>
      <c r="E10343" s="26"/>
    </row>
    <row r="10344" spans="1:5" x14ac:dyDescent="0.15">
      <c r="A10344" s="2"/>
      <c r="B10344" s="31"/>
      <c r="C10344" s="2"/>
      <c r="D10344" s="2"/>
      <c r="E10344" s="26"/>
    </row>
    <row r="10345" spans="1:5" x14ac:dyDescent="0.15">
      <c r="A10345" s="2"/>
      <c r="B10345" s="31"/>
      <c r="C10345" s="2"/>
      <c r="D10345" s="2"/>
      <c r="E10345" s="26"/>
    </row>
    <row r="10346" spans="1:5" x14ac:dyDescent="0.15">
      <c r="A10346" s="2"/>
      <c r="B10346" s="31"/>
      <c r="C10346" s="2"/>
      <c r="D10346" s="2"/>
      <c r="E10346" s="26"/>
    </row>
    <row r="10347" spans="1:5" x14ac:dyDescent="0.15">
      <c r="A10347" s="2"/>
      <c r="B10347" s="31"/>
      <c r="C10347" s="2"/>
      <c r="D10347" s="2"/>
      <c r="E10347" s="26"/>
    </row>
    <row r="10348" spans="1:5" x14ac:dyDescent="0.15">
      <c r="A10348" s="2"/>
      <c r="B10348" s="31"/>
      <c r="C10348" s="2"/>
      <c r="D10348" s="2"/>
      <c r="E10348" s="26"/>
    </row>
    <row r="10349" spans="1:5" x14ac:dyDescent="0.15">
      <c r="A10349" s="2"/>
      <c r="B10349" s="31"/>
      <c r="C10349" s="2"/>
      <c r="D10349" s="2"/>
      <c r="E10349" s="26"/>
    </row>
    <row r="10350" spans="1:5" x14ac:dyDescent="0.15">
      <c r="A10350" s="2"/>
      <c r="B10350" s="31"/>
      <c r="C10350" s="2"/>
      <c r="D10350" s="2"/>
      <c r="E10350" s="26"/>
    </row>
    <row r="10351" spans="1:5" x14ac:dyDescent="0.15">
      <c r="A10351" s="2"/>
      <c r="B10351" s="31"/>
      <c r="C10351" s="2"/>
      <c r="D10351" s="2"/>
      <c r="E10351" s="26"/>
    </row>
    <row r="10352" spans="1:5" x14ac:dyDescent="0.15">
      <c r="A10352" s="2"/>
      <c r="B10352" s="31"/>
      <c r="C10352" s="2"/>
      <c r="D10352" s="2"/>
      <c r="E10352" s="26"/>
    </row>
    <row r="10353" spans="1:5" x14ac:dyDescent="0.15">
      <c r="A10353" s="2"/>
      <c r="B10353" s="31"/>
      <c r="C10353" s="2"/>
      <c r="D10353" s="2"/>
      <c r="E10353" s="26"/>
    </row>
    <row r="10354" spans="1:5" x14ac:dyDescent="0.15">
      <c r="A10354" s="2"/>
      <c r="B10354" s="31"/>
      <c r="C10354" s="2"/>
      <c r="D10354" s="2"/>
      <c r="E10354" s="26"/>
    </row>
    <row r="10355" spans="1:5" x14ac:dyDescent="0.15">
      <c r="A10355" s="2"/>
      <c r="B10355" s="31"/>
      <c r="C10355" s="2"/>
      <c r="D10355" s="2"/>
      <c r="E10355" s="26"/>
    </row>
    <row r="10356" spans="1:5" x14ac:dyDescent="0.15">
      <c r="A10356" s="2"/>
      <c r="B10356" s="31"/>
      <c r="C10356" s="2"/>
      <c r="D10356" s="2"/>
      <c r="E10356" s="26"/>
    </row>
    <row r="10357" spans="1:5" x14ac:dyDescent="0.15">
      <c r="A10357" s="2"/>
      <c r="B10357" s="31"/>
      <c r="C10357" s="2"/>
      <c r="D10357" s="2"/>
      <c r="E10357" s="26"/>
    </row>
    <row r="10358" spans="1:5" x14ac:dyDescent="0.15">
      <c r="A10358" s="2"/>
      <c r="B10358" s="31"/>
      <c r="C10358" s="2"/>
      <c r="D10358" s="2"/>
      <c r="E10358" s="26"/>
    </row>
    <row r="10359" spans="1:5" x14ac:dyDescent="0.15">
      <c r="A10359" s="2"/>
      <c r="B10359" s="31"/>
      <c r="C10359" s="2"/>
      <c r="D10359" s="2"/>
      <c r="E10359" s="26"/>
    </row>
    <row r="10360" spans="1:5" x14ac:dyDescent="0.15">
      <c r="A10360" s="2"/>
      <c r="B10360" s="31"/>
      <c r="C10360" s="2"/>
      <c r="D10360" s="2"/>
      <c r="E10360" s="26"/>
    </row>
    <row r="10361" spans="1:5" x14ac:dyDescent="0.15">
      <c r="A10361" s="2"/>
      <c r="B10361" s="31"/>
      <c r="C10361" s="2"/>
      <c r="D10361" s="2"/>
      <c r="E10361" s="26"/>
    </row>
    <row r="10362" spans="1:5" x14ac:dyDescent="0.15">
      <c r="A10362" s="2"/>
      <c r="B10362" s="31"/>
      <c r="C10362" s="2"/>
      <c r="D10362" s="2"/>
      <c r="E10362" s="26"/>
    </row>
    <row r="10363" spans="1:5" x14ac:dyDescent="0.15">
      <c r="A10363" s="2"/>
      <c r="B10363" s="31"/>
      <c r="C10363" s="2"/>
      <c r="D10363" s="2"/>
      <c r="E10363" s="26"/>
    </row>
    <row r="10364" spans="1:5" x14ac:dyDescent="0.15">
      <c r="A10364" s="2"/>
      <c r="B10364" s="31"/>
      <c r="C10364" s="2"/>
      <c r="D10364" s="2"/>
      <c r="E10364" s="26"/>
    </row>
    <row r="10365" spans="1:5" x14ac:dyDescent="0.15">
      <c r="A10365" s="2"/>
      <c r="B10365" s="31"/>
      <c r="C10365" s="2"/>
      <c r="D10365" s="2"/>
      <c r="E10365" s="26"/>
    </row>
    <row r="10366" spans="1:5" x14ac:dyDescent="0.15">
      <c r="A10366" s="2"/>
      <c r="B10366" s="31"/>
      <c r="C10366" s="2"/>
      <c r="D10366" s="2"/>
      <c r="E10366" s="26"/>
    </row>
    <row r="10367" spans="1:5" x14ac:dyDescent="0.15">
      <c r="A10367" s="2"/>
      <c r="B10367" s="31"/>
      <c r="C10367" s="2"/>
      <c r="D10367" s="2"/>
      <c r="E10367" s="26"/>
    </row>
    <row r="10368" spans="1:5" x14ac:dyDescent="0.15">
      <c r="A10368" s="2"/>
      <c r="B10368" s="31"/>
      <c r="C10368" s="2"/>
      <c r="D10368" s="2"/>
      <c r="E10368" s="26"/>
    </row>
    <row r="10369" spans="1:5" x14ac:dyDescent="0.15">
      <c r="A10369" s="2"/>
      <c r="B10369" s="31"/>
      <c r="C10369" s="2"/>
      <c r="D10369" s="2"/>
      <c r="E10369" s="26"/>
    </row>
    <row r="10370" spans="1:5" x14ac:dyDescent="0.15">
      <c r="A10370" s="2"/>
      <c r="B10370" s="31"/>
      <c r="C10370" s="2"/>
      <c r="D10370" s="2"/>
      <c r="E10370" s="26"/>
    </row>
    <row r="10371" spans="1:5" x14ac:dyDescent="0.15">
      <c r="A10371" s="2"/>
      <c r="B10371" s="31"/>
      <c r="C10371" s="2"/>
      <c r="D10371" s="2"/>
      <c r="E10371" s="26"/>
    </row>
    <row r="10372" spans="1:5" x14ac:dyDescent="0.15">
      <c r="A10372" s="2"/>
      <c r="B10372" s="31"/>
      <c r="C10372" s="2"/>
      <c r="D10372" s="2"/>
      <c r="E10372" s="26"/>
    </row>
    <row r="10373" spans="1:5" x14ac:dyDescent="0.15">
      <c r="A10373" s="2"/>
      <c r="B10373" s="31"/>
      <c r="C10373" s="2"/>
      <c r="D10373" s="2"/>
      <c r="E10373" s="26"/>
    </row>
    <row r="10374" spans="1:5" x14ac:dyDescent="0.15">
      <c r="A10374" s="2"/>
      <c r="B10374" s="31"/>
      <c r="C10374" s="2"/>
      <c r="D10374" s="2"/>
      <c r="E10374" s="26"/>
    </row>
    <row r="10375" spans="1:5" x14ac:dyDescent="0.15">
      <c r="A10375" s="2"/>
      <c r="B10375" s="31"/>
      <c r="C10375" s="2"/>
      <c r="D10375" s="2"/>
      <c r="E10375" s="26"/>
    </row>
    <row r="10376" spans="1:5" x14ac:dyDescent="0.15">
      <c r="A10376" s="2"/>
      <c r="B10376" s="31"/>
      <c r="C10376" s="2"/>
      <c r="D10376" s="2"/>
      <c r="E10376" s="26"/>
    </row>
    <row r="10377" spans="1:5" x14ac:dyDescent="0.15">
      <c r="A10377" s="2"/>
      <c r="B10377" s="31"/>
      <c r="C10377" s="2"/>
      <c r="D10377" s="2"/>
      <c r="E10377" s="26"/>
    </row>
    <row r="10378" spans="1:5" x14ac:dyDescent="0.15">
      <c r="A10378" s="2"/>
      <c r="B10378" s="31"/>
      <c r="C10378" s="2"/>
      <c r="D10378" s="2"/>
      <c r="E10378" s="26"/>
    </row>
    <row r="10379" spans="1:5" x14ac:dyDescent="0.15">
      <c r="A10379" s="2"/>
      <c r="B10379" s="31"/>
      <c r="C10379" s="2"/>
      <c r="D10379" s="2"/>
      <c r="E10379" s="26"/>
    </row>
    <row r="10380" spans="1:5" x14ac:dyDescent="0.15">
      <c r="A10380" s="2"/>
      <c r="B10380" s="31"/>
      <c r="C10380" s="2"/>
      <c r="D10380" s="2"/>
      <c r="E10380" s="26"/>
    </row>
    <row r="10381" spans="1:5" x14ac:dyDescent="0.15">
      <c r="A10381" s="2"/>
      <c r="B10381" s="31"/>
      <c r="C10381" s="2"/>
      <c r="D10381" s="2"/>
      <c r="E10381" s="26"/>
    </row>
    <row r="10382" spans="1:5" x14ac:dyDescent="0.15">
      <c r="A10382" s="2"/>
      <c r="B10382" s="31"/>
      <c r="C10382" s="2"/>
      <c r="D10382" s="2"/>
      <c r="E10382" s="26"/>
    </row>
    <row r="10383" spans="1:5" x14ac:dyDescent="0.15">
      <c r="A10383" s="2"/>
      <c r="B10383" s="31"/>
      <c r="C10383" s="2"/>
      <c r="D10383" s="2"/>
      <c r="E10383" s="26"/>
    </row>
    <row r="10384" spans="1:5" x14ac:dyDescent="0.15">
      <c r="A10384" s="2"/>
      <c r="B10384" s="31"/>
      <c r="C10384" s="2"/>
      <c r="D10384" s="2"/>
      <c r="E10384" s="26"/>
    </row>
    <row r="10385" spans="1:5" x14ac:dyDescent="0.15">
      <c r="A10385" s="2"/>
      <c r="B10385" s="31"/>
      <c r="C10385" s="2"/>
      <c r="D10385" s="2"/>
      <c r="E10385" s="26"/>
    </row>
    <row r="10386" spans="1:5" x14ac:dyDescent="0.15">
      <c r="A10386" s="2"/>
      <c r="B10386" s="31"/>
      <c r="C10386" s="2"/>
      <c r="D10386" s="2"/>
      <c r="E10386" s="26"/>
    </row>
    <row r="10387" spans="1:5" x14ac:dyDescent="0.15">
      <c r="A10387" s="2"/>
      <c r="B10387" s="31"/>
      <c r="C10387" s="2"/>
      <c r="D10387" s="2"/>
      <c r="E10387" s="26"/>
    </row>
    <row r="10388" spans="1:5" x14ac:dyDescent="0.15">
      <c r="A10388" s="2"/>
      <c r="B10388" s="31"/>
      <c r="C10388" s="2"/>
      <c r="D10388" s="2"/>
      <c r="E10388" s="26"/>
    </row>
    <row r="10389" spans="1:5" x14ac:dyDescent="0.15">
      <c r="A10389" s="2"/>
      <c r="B10389" s="31"/>
      <c r="C10389" s="2"/>
      <c r="D10389" s="2"/>
      <c r="E10389" s="26"/>
    </row>
    <row r="10390" spans="1:5" x14ac:dyDescent="0.15">
      <c r="A10390" s="2"/>
      <c r="B10390" s="31"/>
      <c r="C10390" s="2"/>
      <c r="D10390" s="2"/>
      <c r="E10390" s="26"/>
    </row>
    <row r="10391" spans="1:5" x14ac:dyDescent="0.15">
      <c r="A10391" s="2"/>
      <c r="B10391" s="31"/>
      <c r="C10391" s="2"/>
      <c r="D10391" s="2"/>
      <c r="E10391" s="26"/>
    </row>
    <row r="10392" spans="1:5" x14ac:dyDescent="0.15">
      <c r="A10392" s="2"/>
      <c r="B10392" s="31"/>
      <c r="C10392" s="2"/>
      <c r="D10392" s="2"/>
      <c r="E10392" s="26"/>
    </row>
    <row r="10393" spans="1:5" x14ac:dyDescent="0.15">
      <c r="A10393" s="2"/>
      <c r="B10393" s="31"/>
      <c r="C10393" s="2"/>
      <c r="D10393" s="2"/>
      <c r="E10393" s="26"/>
    </row>
    <row r="10394" spans="1:5" x14ac:dyDescent="0.15">
      <c r="A10394" s="2"/>
      <c r="B10394" s="31"/>
      <c r="C10394" s="2"/>
      <c r="D10394" s="2"/>
      <c r="E10394" s="26"/>
    </row>
    <row r="10395" spans="1:5" x14ac:dyDescent="0.15">
      <c r="A10395" s="2"/>
      <c r="B10395" s="31"/>
      <c r="C10395" s="2"/>
      <c r="D10395" s="2"/>
      <c r="E10395" s="26"/>
    </row>
    <row r="10396" spans="1:5" x14ac:dyDescent="0.15">
      <c r="A10396" s="2"/>
      <c r="B10396" s="31"/>
      <c r="C10396" s="2"/>
      <c r="D10396" s="2"/>
      <c r="E10396" s="26"/>
    </row>
    <row r="10397" spans="1:5" x14ac:dyDescent="0.15">
      <c r="A10397" s="2"/>
      <c r="B10397" s="31"/>
      <c r="C10397" s="2"/>
      <c r="D10397" s="2"/>
      <c r="E10397" s="26"/>
    </row>
    <row r="10398" spans="1:5" x14ac:dyDescent="0.15">
      <c r="A10398" s="2"/>
      <c r="B10398" s="31"/>
      <c r="C10398" s="2"/>
      <c r="D10398" s="2"/>
      <c r="E10398" s="26"/>
    </row>
    <row r="10399" spans="1:5" x14ac:dyDescent="0.15">
      <c r="A10399" s="2"/>
      <c r="B10399" s="31"/>
      <c r="C10399" s="2"/>
      <c r="D10399" s="2"/>
      <c r="E10399" s="26"/>
    </row>
    <row r="10400" spans="1:5" x14ac:dyDescent="0.15">
      <c r="A10400" s="2"/>
      <c r="B10400" s="31"/>
      <c r="C10400" s="2"/>
      <c r="D10400" s="2"/>
      <c r="E10400" s="26"/>
    </row>
    <row r="10401" spans="1:5" x14ac:dyDescent="0.15">
      <c r="A10401" s="2"/>
      <c r="B10401" s="31"/>
      <c r="C10401" s="2"/>
      <c r="D10401" s="2"/>
      <c r="E10401" s="26"/>
    </row>
    <row r="10402" spans="1:5" x14ac:dyDescent="0.15">
      <c r="A10402" s="2"/>
      <c r="B10402" s="31"/>
      <c r="C10402" s="2"/>
      <c r="D10402" s="2"/>
      <c r="E10402" s="26"/>
    </row>
    <row r="10403" spans="1:5" x14ac:dyDescent="0.15">
      <c r="A10403" s="2"/>
      <c r="B10403" s="31"/>
      <c r="C10403" s="2"/>
      <c r="D10403" s="2"/>
      <c r="E10403" s="26"/>
    </row>
    <row r="10404" spans="1:5" x14ac:dyDescent="0.15">
      <c r="A10404" s="2"/>
      <c r="B10404" s="31"/>
      <c r="C10404" s="2"/>
      <c r="D10404" s="2"/>
      <c r="E10404" s="26"/>
    </row>
    <row r="10405" spans="1:5" x14ac:dyDescent="0.15">
      <c r="A10405" s="2"/>
      <c r="B10405" s="31"/>
      <c r="C10405" s="2"/>
      <c r="D10405" s="2"/>
      <c r="E10405" s="26"/>
    </row>
    <row r="10406" spans="1:5" x14ac:dyDescent="0.15">
      <c r="A10406" s="2"/>
      <c r="B10406" s="31"/>
      <c r="C10406" s="2"/>
      <c r="D10406" s="2"/>
      <c r="E10406" s="26"/>
    </row>
    <row r="10407" spans="1:5" x14ac:dyDescent="0.15">
      <c r="A10407" s="2"/>
      <c r="B10407" s="31"/>
      <c r="C10407" s="2"/>
      <c r="D10407" s="2"/>
      <c r="E10407" s="26"/>
    </row>
    <row r="10408" spans="1:5" x14ac:dyDescent="0.15">
      <c r="A10408" s="2"/>
      <c r="B10408" s="31"/>
      <c r="C10408" s="2"/>
      <c r="D10408" s="2"/>
      <c r="E10408" s="26"/>
    </row>
    <row r="10409" spans="1:5" x14ac:dyDescent="0.15">
      <c r="A10409" s="2"/>
      <c r="B10409" s="31"/>
      <c r="C10409" s="2"/>
      <c r="D10409" s="2"/>
      <c r="E10409" s="26"/>
    </row>
    <row r="10410" spans="1:5" x14ac:dyDescent="0.15">
      <c r="A10410" s="2"/>
      <c r="B10410" s="31"/>
      <c r="C10410" s="2"/>
      <c r="D10410" s="2"/>
      <c r="E10410" s="26"/>
    </row>
    <row r="10411" spans="1:5" x14ac:dyDescent="0.15">
      <c r="A10411" s="2"/>
      <c r="B10411" s="31"/>
      <c r="C10411" s="2"/>
      <c r="D10411" s="2"/>
      <c r="E10411" s="26"/>
    </row>
    <row r="10412" spans="1:5" x14ac:dyDescent="0.15">
      <c r="A10412" s="2"/>
      <c r="B10412" s="31"/>
      <c r="C10412" s="2"/>
      <c r="D10412" s="2"/>
      <c r="E10412" s="26"/>
    </row>
    <row r="10413" spans="1:5" x14ac:dyDescent="0.15">
      <c r="A10413" s="2"/>
      <c r="B10413" s="31"/>
      <c r="C10413" s="2"/>
      <c r="D10413" s="2"/>
      <c r="E10413" s="26"/>
    </row>
    <row r="10414" spans="1:5" x14ac:dyDescent="0.15">
      <c r="A10414" s="2"/>
      <c r="B10414" s="31"/>
      <c r="C10414" s="2"/>
      <c r="D10414" s="2"/>
      <c r="E10414" s="26"/>
    </row>
    <row r="10415" spans="1:5" x14ac:dyDescent="0.15">
      <c r="A10415" s="2"/>
      <c r="B10415" s="31"/>
      <c r="C10415" s="2"/>
      <c r="D10415" s="2"/>
      <c r="E10415" s="26"/>
    </row>
    <row r="10416" spans="1:5" x14ac:dyDescent="0.15">
      <c r="A10416" s="2"/>
      <c r="B10416" s="31"/>
      <c r="C10416" s="2"/>
      <c r="D10416" s="2"/>
      <c r="E10416" s="26"/>
    </row>
    <row r="10417" spans="1:5" x14ac:dyDescent="0.15">
      <c r="A10417" s="2"/>
      <c r="B10417" s="31"/>
      <c r="C10417" s="2"/>
      <c r="D10417" s="2"/>
      <c r="E10417" s="26"/>
    </row>
    <row r="10418" spans="1:5" x14ac:dyDescent="0.15">
      <c r="A10418" s="2"/>
      <c r="B10418" s="31"/>
      <c r="C10418" s="2"/>
      <c r="D10418" s="2"/>
      <c r="E10418" s="26"/>
    </row>
    <row r="10419" spans="1:5" x14ac:dyDescent="0.15">
      <c r="A10419" s="2"/>
      <c r="B10419" s="31"/>
      <c r="C10419" s="2"/>
      <c r="D10419" s="2"/>
      <c r="E10419" s="26"/>
    </row>
    <row r="10420" spans="1:5" x14ac:dyDescent="0.15">
      <c r="A10420" s="2"/>
      <c r="B10420" s="31"/>
      <c r="C10420" s="2"/>
      <c r="D10420" s="2"/>
      <c r="E10420" s="26"/>
    </row>
    <row r="10421" spans="1:5" x14ac:dyDescent="0.15">
      <c r="A10421" s="2"/>
      <c r="B10421" s="31"/>
      <c r="C10421" s="2"/>
      <c r="D10421" s="2"/>
      <c r="E10421" s="26"/>
    </row>
    <row r="10422" spans="1:5" x14ac:dyDescent="0.15">
      <c r="A10422" s="2"/>
      <c r="B10422" s="31"/>
      <c r="C10422" s="2"/>
      <c r="D10422" s="2"/>
      <c r="E10422" s="26"/>
    </row>
    <row r="10423" spans="1:5" x14ac:dyDescent="0.15">
      <c r="A10423" s="2"/>
      <c r="B10423" s="31"/>
      <c r="C10423" s="2"/>
      <c r="D10423" s="2"/>
      <c r="E10423" s="26"/>
    </row>
    <row r="10424" spans="1:5" x14ac:dyDescent="0.15">
      <c r="A10424" s="2"/>
      <c r="B10424" s="31"/>
      <c r="C10424" s="2"/>
      <c r="D10424" s="2"/>
      <c r="E10424" s="26"/>
    </row>
    <row r="10425" spans="1:5" x14ac:dyDescent="0.15">
      <c r="A10425" s="2"/>
      <c r="B10425" s="31"/>
      <c r="C10425" s="2"/>
      <c r="D10425" s="2"/>
      <c r="E10425" s="26"/>
    </row>
    <row r="10426" spans="1:5" x14ac:dyDescent="0.15">
      <c r="A10426" s="2"/>
      <c r="B10426" s="31"/>
      <c r="C10426" s="2"/>
      <c r="D10426" s="2"/>
      <c r="E10426" s="26"/>
    </row>
    <row r="10427" spans="1:5" x14ac:dyDescent="0.15">
      <c r="A10427" s="2"/>
      <c r="B10427" s="31"/>
      <c r="C10427" s="2"/>
      <c r="D10427" s="2"/>
      <c r="E10427" s="26"/>
    </row>
    <row r="10428" spans="1:5" x14ac:dyDescent="0.15">
      <c r="A10428" s="2"/>
      <c r="B10428" s="31"/>
      <c r="C10428" s="2"/>
      <c r="D10428" s="2"/>
      <c r="E10428" s="26"/>
    </row>
    <row r="10429" spans="1:5" x14ac:dyDescent="0.15">
      <c r="A10429" s="2"/>
      <c r="B10429" s="31"/>
      <c r="C10429" s="2"/>
      <c r="D10429" s="2"/>
      <c r="E10429" s="26"/>
    </row>
    <row r="10430" spans="1:5" x14ac:dyDescent="0.15">
      <c r="A10430" s="2"/>
      <c r="B10430" s="31"/>
      <c r="C10430" s="2"/>
      <c r="D10430" s="2"/>
      <c r="E10430" s="26"/>
    </row>
    <row r="10431" spans="1:5" x14ac:dyDescent="0.15">
      <c r="A10431" s="2"/>
      <c r="B10431" s="31"/>
      <c r="C10431" s="2"/>
      <c r="D10431" s="2"/>
      <c r="E10431" s="26"/>
    </row>
    <row r="10432" spans="1:5" x14ac:dyDescent="0.15">
      <c r="A10432" s="2"/>
      <c r="B10432" s="31"/>
      <c r="C10432" s="2"/>
      <c r="D10432" s="2"/>
      <c r="E10432" s="26"/>
    </row>
    <row r="10433" spans="1:5" x14ac:dyDescent="0.15">
      <c r="A10433" s="2"/>
      <c r="B10433" s="31"/>
      <c r="C10433" s="2"/>
      <c r="D10433" s="2"/>
      <c r="E10433" s="26"/>
    </row>
    <row r="10434" spans="1:5" x14ac:dyDescent="0.15">
      <c r="A10434" s="2"/>
      <c r="B10434" s="31"/>
      <c r="C10434" s="2"/>
      <c r="D10434" s="2"/>
      <c r="E10434" s="26"/>
    </row>
    <row r="10435" spans="1:5" x14ac:dyDescent="0.15">
      <c r="A10435" s="2"/>
      <c r="B10435" s="31"/>
      <c r="C10435" s="2"/>
      <c r="D10435" s="2"/>
      <c r="E10435" s="26"/>
    </row>
    <row r="10436" spans="1:5" x14ac:dyDescent="0.15">
      <c r="A10436" s="2"/>
      <c r="B10436" s="31"/>
      <c r="C10436" s="2"/>
      <c r="D10436" s="2"/>
      <c r="E10436" s="26"/>
    </row>
    <row r="10437" spans="1:5" x14ac:dyDescent="0.15">
      <c r="A10437" s="2"/>
      <c r="B10437" s="31"/>
      <c r="C10437" s="2"/>
      <c r="D10437" s="2"/>
      <c r="E10437" s="26"/>
    </row>
    <row r="10438" spans="1:5" x14ac:dyDescent="0.15">
      <c r="A10438" s="2"/>
      <c r="B10438" s="31"/>
      <c r="C10438" s="2"/>
      <c r="D10438" s="2"/>
      <c r="E10438" s="26"/>
    </row>
    <row r="10439" spans="1:5" x14ac:dyDescent="0.15">
      <c r="A10439" s="2"/>
      <c r="B10439" s="31"/>
      <c r="C10439" s="2"/>
      <c r="D10439" s="2"/>
      <c r="E10439" s="26"/>
    </row>
    <row r="10440" spans="1:5" x14ac:dyDescent="0.15">
      <c r="A10440" s="2"/>
      <c r="B10440" s="31"/>
      <c r="C10440" s="2"/>
      <c r="D10440" s="2"/>
      <c r="E10440" s="26"/>
    </row>
    <row r="10441" spans="1:5" x14ac:dyDescent="0.15">
      <c r="A10441" s="2"/>
      <c r="B10441" s="31"/>
      <c r="C10441" s="2"/>
      <c r="D10441" s="2"/>
      <c r="E10441" s="26"/>
    </row>
    <row r="10442" spans="1:5" x14ac:dyDescent="0.15">
      <c r="A10442" s="2"/>
      <c r="B10442" s="31"/>
      <c r="C10442" s="2"/>
      <c r="D10442" s="2"/>
      <c r="E10442" s="26"/>
    </row>
    <row r="10443" spans="1:5" x14ac:dyDescent="0.15">
      <c r="A10443" s="2"/>
      <c r="B10443" s="31"/>
      <c r="C10443" s="2"/>
      <c r="D10443" s="2"/>
      <c r="E10443" s="26"/>
    </row>
    <row r="10444" spans="1:5" x14ac:dyDescent="0.15">
      <c r="A10444" s="2"/>
      <c r="B10444" s="31"/>
      <c r="C10444" s="2"/>
      <c r="D10444" s="2"/>
      <c r="E10444" s="26"/>
    </row>
    <row r="10445" spans="1:5" x14ac:dyDescent="0.15">
      <c r="A10445" s="2"/>
      <c r="B10445" s="31"/>
      <c r="C10445" s="2"/>
      <c r="D10445" s="2"/>
      <c r="E10445" s="26"/>
    </row>
    <row r="10446" spans="1:5" x14ac:dyDescent="0.15">
      <c r="A10446" s="2"/>
      <c r="B10446" s="31"/>
      <c r="C10446" s="2"/>
      <c r="D10446" s="2"/>
      <c r="E10446" s="26"/>
    </row>
    <row r="10447" spans="1:5" x14ac:dyDescent="0.15">
      <c r="A10447" s="2"/>
      <c r="B10447" s="31"/>
      <c r="C10447" s="2"/>
      <c r="D10447" s="2"/>
      <c r="E10447" s="26"/>
    </row>
    <row r="10448" spans="1:5" x14ac:dyDescent="0.15">
      <c r="A10448" s="2"/>
      <c r="B10448" s="31"/>
      <c r="C10448" s="2"/>
      <c r="D10448" s="2"/>
      <c r="E10448" s="26"/>
    </row>
    <row r="10449" spans="1:5" x14ac:dyDescent="0.15">
      <c r="A10449" s="2"/>
      <c r="B10449" s="31"/>
      <c r="C10449" s="2"/>
      <c r="D10449" s="2"/>
      <c r="E10449" s="26"/>
    </row>
    <row r="10450" spans="1:5" x14ac:dyDescent="0.15">
      <c r="A10450" s="2"/>
      <c r="B10450" s="31"/>
      <c r="C10450" s="2"/>
      <c r="D10450" s="2"/>
      <c r="E10450" s="26"/>
    </row>
    <row r="10451" spans="1:5" x14ac:dyDescent="0.15">
      <c r="A10451" s="2"/>
      <c r="B10451" s="31"/>
      <c r="C10451" s="2"/>
      <c r="D10451" s="2"/>
      <c r="E10451" s="26"/>
    </row>
    <row r="10452" spans="1:5" x14ac:dyDescent="0.15">
      <c r="A10452" s="2"/>
      <c r="B10452" s="31"/>
      <c r="C10452" s="2"/>
      <c r="D10452" s="2"/>
      <c r="E10452" s="26"/>
    </row>
    <row r="10453" spans="1:5" x14ac:dyDescent="0.15">
      <c r="A10453" s="2"/>
      <c r="B10453" s="31"/>
      <c r="C10453" s="2"/>
      <c r="D10453" s="2"/>
      <c r="E10453" s="26"/>
    </row>
    <row r="10454" spans="1:5" x14ac:dyDescent="0.15">
      <c r="A10454" s="2"/>
      <c r="B10454" s="31"/>
      <c r="C10454" s="2"/>
      <c r="D10454" s="2"/>
      <c r="E10454" s="26"/>
    </row>
    <row r="10455" spans="1:5" x14ac:dyDescent="0.15">
      <c r="A10455" s="2"/>
      <c r="B10455" s="31"/>
      <c r="C10455" s="2"/>
      <c r="D10455" s="2"/>
      <c r="E10455" s="26"/>
    </row>
    <row r="10456" spans="1:5" x14ac:dyDescent="0.15">
      <c r="A10456" s="2"/>
      <c r="B10456" s="31"/>
      <c r="C10456" s="2"/>
      <c r="D10456" s="2"/>
      <c r="E10456" s="26"/>
    </row>
    <row r="10457" spans="1:5" x14ac:dyDescent="0.15">
      <c r="A10457" s="2"/>
      <c r="B10457" s="31"/>
      <c r="C10457" s="2"/>
      <c r="D10457" s="2"/>
      <c r="E10457" s="26"/>
    </row>
    <row r="10458" spans="1:5" x14ac:dyDescent="0.15">
      <c r="A10458" s="2"/>
      <c r="B10458" s="31"/>
      <c r="C10458" s="2"/>
      <c r="D10458" s="2"/>
      <c r="E10458" s="26"/>
    </row>
    <row r="10459" spans="1:5" x14ac:dyDescent="0.15">
      <c r="A10459" s="2"/>
      <c r="B10459" s="31"/>
      <c r="C10459" s="2"/>
      <c r="D10459" s="2"/>
      <c r="E10459" s="26"/>
    </row>
    <row r="10460" spans="1:5" x14ac:dyDescent="0.15">
      <c r="A10460" s="2"/>
      <c r="B10460" s="31"/>
      <c r="C10460" s="2"/>
      <c r="D10460" s="2"/>
      <c r="E10460" s="26"/>
    </row>
    <row r="10461" spans="1:5" x14ac:dyDescent="0.15">
      <c r="A10461" s="2"/>
      <c r="B10461" s="31"/>
      <c r="C10461" s="2"/>
      <c r="D10461" s="2"/>
      <c r="E10461" s="26"/>
    </row>
    <row r="10462" spans="1:5" x14ac:dyDescent="0.15">
      <c r="A10462" s="2"/>
      <c r="B10462" s="31"/>
      <c r="C10462" s="2"/>
      <c r="D10462" s="2"/>
      <c r="E10462" s="26"/>
    </row>
    <row r="10463" spans="1:5" x14ac:dyDescent="0.15">
      <c r="A10463" s="2"/>
      <c r="B10463" s="31"/>
      <c r="C10463" s="2"/>
      <c r="D10463" s="2"/>
      <c r="E10463" s="26"/>
    </row>
    <row r="10464" spans="1:5" x14ac:dyDescent="0.15">
      <c r="A10464" s="2"/>
      <c r="B10464" s="31"/>
      <c r="C10464" s="2"/>
      <c r="D10464" s="2"/>
      <c r="E10464" s="26"/>
    </row>
    <row r="10465" spans="1:5" x14ac:dyDescent="0.15">
      <c r="A10465" s="2"/>
      <c r="B10465" s="31"/>
      <c r="C10465" s="2"/>
      <c r="D10465" s="2"/>
      <c r="E10465" s="26"/>
    </row>
    <row r="10466" spans="1:5" x14ac:dyDescent="0.15">
      <c r="A10466" s="2"/>
      <c r="B10466" s="31"/>
      <c r="C10466" s="2"/>
      <c r="D10466" s="2"/>
      <c r="E10466" s="26"/>
    </row>
    <row r="10467" spans="1:5" x14ac:dyDescent="0.15">
      <c r="A10467" s="2"/>
      <c r="B10467" s="31"/>
      <c r="C10467" s="2"/>
      <c r="D10467" s="2"/>
      <c r="E10467" s="26"/>
    </row>
    <row r="10468" spans="1:5" x14ac:dyDescent="0.15">
      <c r="A10468" s="2"/>
      <c r="B10468" s="31"/>
      <c r="C10468" s="2"/>
      <c r="D10468" s="2"/>
      <c r="E10468" s="26"/>
    </row>
    <row r="10469" spans="1:5" x14ac:dyDescent="0.15">
      <c r="A10469" s="2"/>
      <c r="B10469" s="31"/>
      <c r="C10469" s="2"/>
      <c r="D10469" s="2"/>
      <c r="E10469" s="26"/>
    </row>
    <row r="10470" spans="1:5" x14ac:dyDescent="0.15">
      <c r="A10470" s="2"/>
      <c r="B10470" s="31"/>
      <c r="C10470" s="2"/>
      <c r="D10470" s="2"/>
      <c r="E10470" s="26"/>
    </row>
    <row r="10471" spans="1:5" x14ac:dyDescent="0.15">
      <c r="A10471" s="2"/>
      <c r="B10471" s="31"/>
      <c r="C10471" s="2"/>
      <c r="D10471" s="2"/>
      <c r="E10471" s="26"/>
    </row>
    <row r="10472" spans="1:5" x14ac:dyDescent="0.15">
      <c r="A10472" s="2"/>
      <c r="B10472" s="31"/>
      <c r="C10472" s="2"/>
      <c r="D10472" s="2"/>
      <c r="E10472" s="26"/>
    </row>
    <row r="10473" spans="1:5" x14ac:dyDescent="0.15">
      <c r="A10473" s="2"/>
      <c r="B10473" s="31"/>
      <c r="C10473" s="2"/>
      <c r="D10473" s="2"/>
      <c r="E10473" s="26"/>
    </row>
    <row r="10474" spans="1:5" x14ac:dyDescent="0.15">
      <c r="A10474" s="2"/>
      <c r="B10474" s="31"/>
      <c r="C10474" s="2"/>
      <c r="D10474" s="2"/>
      <c r="E10474" s="26"/>
    </row>
    <row r="10475" spans="1:5" x14ac:dyDescent="0.15">
      <c r="A10475" s="2"/>
      <c r="B10475" s="31"/>
      <c r="C10475" s="2"/>
      <c r="D10475" s="2"/>
      <c r="E10475" s="26"/>
    </row>
    <row r="10476" spans="1:5" x14ac:dyDescent="0.15">
      <c r="A10476" s="2"/>
      <c r="B10476" s="31"/>
      <c r="C10476" s="2"/>
      <c r="D10476" s="2"/>
      <c r="E10476" s="26"/>
    </row>
    <row r="10477" spans="1:5" x14ac:dyDescent="0.15">
      <c r="A10477" s="2"/>
      <c r="B10477" s="31"/>
      <c r="C10477" s="2"/>
      <c r="D10477" s="2"/>
      <c r="E10477" s="26"/>
    </row>
    <row r="10478" spans="1:5" x14ac:dyDescent="0.15">
      <c r="A10478" s="2"/>
      <c r="B10478" s="31"/>
      <c r="C10478" s="2"/>
      <c r="D10478" s="2"/>
      <c r="E10478" s="26"/>
    </row>
    <row r="10479" spans="1:5" x14ac:dyDescent="0.15">
      <c r="A10479" s="2"/>
      <c r="B10479" s="31"/>
      <c r="C10479" s="2"/>
      <c r="D10479" s="2"/>
      <c r="E10479" s="26"/>
    </row>
    <row r="10480" spans="1:5" x14ac:dyDescent="0.15">
      <c r="A10480" s="2"/>
      <c r="B10480" s="31"/>
      <c r="C10480" s="2"/>
      <c r="D10480" s="2"/>
      <c r="E10480" s="26"/>
    </row>
    <row r="10481" spans="1:5" x14ac:dyDescent="0.15">
      <c r="A10481" s="2"/>
      <c r="B10481" s="31"/>
      <c r="C10481" s="2"/>
      <c r="D10481" s="2"/>
      <c r="E10481" s="26"/>
    </row>
    <row r="10482" spans="1:5" x14ac:dyDescent="0.15">
      <c r="A10482" s="2"/>
      <c r="B10482" s="31"/>
      <c r="C10482" s="2"/>
      <c r="D10482" s="2"/>
      <c r="E10482" s="26"/>
    </row>
    <row r="10483" spans="1:5" x14ac:dyDescent="0.15">
      <c r="A10483" s="2"/>
      <c r="B10483" s="31"/>
      <c r="C10483" s="2"/>
      <c r="D10483" s="2"/>
      <c r="E10483" s="26"/>
    </row>
    <row r="10484" spans="1:5" x14ac:dyDescent="0.15">
      <c r="A10484" s="2"/>
      <c r="B10484" s="31"/>
      <c r="C10484" s="2"/>
      <c r="D10484" s="2"/>
      <c r="E10484" s="26"/>
    </row>
    <row r="10485" spans="1:5" x14ac:dyDescent="0.15">
      <c r="A10485" s="2"/>
      <c r="B10485" s="31"/>
      <c r="C10485" s="2"/>
      <c r="D10485" s="2"/>
      <c r="E10485" s="26"/>
    </row>
    <row r="10486" spans="1:5" x14ac:dyDescent="0.15">
      <c r="A10486" s="2"/>
      <c r="B10486" s="31"/>
      <c r="C10486" s="2"/>
      <c r="D10486" s="2"/>
      <c r="E10486" s="26"/>
    </row>
    <row r="10487" spans="1:5" x14ac:dyDescent="0.15">
      <c r="A10487" s="2"/>
      <c r="B10487" s="31"/>
      <c r="C10487" s="2"/>
      <c r="D10487" s="2"/>
      <c r="E10487" s="26"/>
    </row>
    <row r="10488" spans="1:5" x14ac:dyDescent="0.15">
      <c r="A10488" s="2"/>
      <c r="B10488" s="31"/>
      <c r="C10488" s="2"/>
      <c r="D10488" s="2"/>
      <c r="E10488" s="26"/>
    </row>
    <row r="10489" spans="1:5" x14ac:dyDescent="0.15">
      <c r="A10489" s="2"/>
      <c r="B10489" s="31"/>
      <c r="C10489" s="2"/>
      <c r="D10489" s="2"/>
      <c r="E10489" s="26"/>
    </row>
    <row r="10490" spans="1:5" x14ac:dyDescent="0.15">
      <c r="A10490" s="2"/>
      <c r="B10490" s="31"/>
      <c r="C10490" s="2"/>
      <c r="D10490" s="2"/>
      <c r="E10490" s="26"/>
    </row>
    <row r="10491" spans="1:5" x14ac:dyDescent="0.15">
      <c r="A10491" s="2"/>
      <c r="B10491" s="31"/>
      <c r="C10491" s="2"/>
      <c r="D10491" s="2"/>
      <c r="E10491" s="26"/>
    </row>
    <row r="10492" spans="1:5" x14ac:dyDescent="0.15">
      <c r="A10492" s="2"/>
      <c r="B10492" s="31"/>
      <c r="C10492" s="2"/>
      <c r="D10492" s="2"/>
      <c r="E10492" s="26"/>
    </row>
    <row r="10493" spans="1:5" x14ac:dyDescent="0.15">
      <c r="A10493" s="2"/>
      <c r="B10493" s="31"/>
      <c r="C10493" s="2"/>
      <c r="D10493" s="2"/>
      <c r="E10493" s="26"/>
    </row>
    <row r="10494" spans="1:5" x14ac:dyDescent="0.15">
      <c r="A10494" s="2"/>
      <c r="B10494" s="31"/>
      <c r="C10494" s="2"/>
      <c r="D10494" s="2"/>
      <c r="E10494" s="26"/>
    </row>
    <row r="10495" spans="1:5" x14ac:dyDescent="0.15">
      <c r="A10495" s="2"/>
      <c r="B10495" s="31"/>
      <c r="C10495" s="2"/>
      <c r="D10495" s="2"/>
      <c r="E10495" s="26"/>
    </row>
    <row r="10496" spans="1:5" x14ac:dyDescent="0.15">
      <c r="A10496" s="2"/>
      <c r="B10496" s="31"/>
      <c r="C10496" s="2"/>
      <c r="D10496" s="2"/>
      <c r="E10496" s="26"/>
    </row>
    <row r="10497" spans="1:5" x14ac:dyDescent="0.15">
      <c r="A10497" s="2"/>
      <c r="B10497" s="31"/>
      <c r="C10497" s="2"/>
      <c r="D10497" s="2"/>
      <c r="E10497" s="26"/>
    </row>
    <row r="10498" spans="1:5" x14ac:dyDescent="0.15">
      <c r="A10498" s="2"/>
      <c r="B10498" s="31"/>
      <c r="C10498" s="2"/>
      <c r="D10498" s="2"/>
      <c r="E10498" s="26"/>
    </row>
    <row r="10499" spans="1:5" x14ac:dyDescent="0.15">
      <c r="A10499" s="2"/>
      <c r="B10499" s="31"/>
      <c r="C10499" s="2"/>
      <c r="D10499" s="2"/>
      <c r="E10499" s="26"/>
    </row>
    <row r="10500" spans="1:5" x14ac:dyDescent="0.15">
      <c r="A10500" s="2"/>
      <c r="B10500" s="31"/>
      <c r="C10500" s="2"/>
      <c r="D10500" s="2"/>
      <c r="E10500" s="26"/>
    </row>
    <row r="10501" spans="1:5" x14ac:dyDescent="0.15">
      <c r="A10501" s="2"/>
      <c r="B10501" s="31"/>
      <c r="C10501" s="2"/>
      <c r="D10501" s="2"/>
      <c r="E10501" s="26"/>
    </row>
    <row r="10502" spans="1:5" x14ac:dyDescent="0.15">
      <c r="A10502" s="2"/>
      <c r="B10502" s="31"/>
      <c r="C10502" s="2"/>
      <c r="D10502" s="2"/>
      <c r="E10502" s="26"/>
    </row>
    <row r="10503" spans="1:5" x14ac:dyDescent="0.15">
      <c r="A10503" s="2"/>
      <c r="B10503" s="31"/>
      <c r="C10503" s="2"/>
      <c r="D10503" s="2"/>
      <c r="E10503" s="26"/>
    </row>
    <row r="10504" spans="1:5" x14ac:dyDescent="0.15">
      <c r="A10504" s="2"/>
      <c r="B10504" s="31"/>
      <c r="C10504" s="2"/>
      <c r="D10504" s="2"/>
      <c r="E10504" s="26"/>
    </row>
    <row r="10505" spans="1:5" x14ac:dyDescent="0.15">
      <c r="A10505" s="2"/>
      <c r="B10505" s="31"/>
      <c r="C10505" s="2"/>
      <c r="D10505" s="2"/>
      <c r="E10505" s="26"/>
    </row>
    <row r="10506" spans="1:5" x14ac:dyDescent="0.15">
      <c r="A10506" s="2"/>
      <c r="B10506" s="31"/>
      <c r="C10506" s="2"/>
      <c r="D10506" s="2"/>
      <c r="E10506" s="26"/>
    </row>
    <row r="10507" spans="1:5" x14ac:dyDescent="0.15">
      <c r="A10507" s="2"/>
      <c r="B10507" s="31"/>
      <c r="C10507" s="2"/>
      <c r="D10507" s="2"/>
      <c r="E10507" s="26"/>
    </row>
    <row r="10508" spans="1:5" x14ac:dyDescent="0.15">
      <c r="A10508" s="2"/>
      <c r="B10508" s="31"/>
      <c r="C10508" s="2"/>
      <c r="D10508" s="2"/>
      <c r="E10508" s="26"/>
    </row>
    <row r="10509" spans="1:5" x14ac:dyDescent="0.15">
      <c r="A10509" s="2"/>
      <c r="B10509" s="31"/>
      <c r="C10509" s="2"/>
      <c r="D10509" s="2"/>
      <c r="E10509" s="26"/>
    </row>
    <row r="10510" spans="1:5" x14ac:dyDescent="0.15">
      <c r="A10510" s="2"/>
      <c r="B10510" s="31"/>
      <c r="C10510" s="2"/>
      <c r="D10510" s="2"/>
      <c r="E10510" s="26"/>
    </row>
    <row r="10511" spans="1:5" x14ac:dyDescent="0.15">
      <c r="A10511" s="2"/>
      <c r="B10511" s="31"/>
      <c r="C10511" s="2"/>
      <c r="D10511" s="2"/>
      <c r="E10511" s="26"/>
    </row>
    <row r="10512" spans="1:5" x14ac:dyDescent="0.15">
      <c r="A10512" s="2"/>
      <c r="B10512" s="31"/>
      <c r="C10512" s="2"/>
      <c r="D10512" s="2"/>
      <c r="E10512" s="26"/>
    </row>
    <row r="10513" spans="1:5" x14ac:dyDescent="0.15">
      <c r="A10513" s="2"/>
      <c r="B10513" s="31"/>
      <c r="C10513" s="2"/>
      <c r="D10513" s="2"/>
      <c r="E10513" s="26"/>
    </row>
    <row r="10514" spans="1:5" x14ac:dyDescent="0.15">
      <c r="A10514" s="2"/>
      <c r="B10514" s="31"/>
      <c r="C10514" s="2"/>
      <c r="D10514" s="2"/>
      <c r="E10514" s="26"/>
    </row>
    <row r="10515" spans="1:5" x14ac:dyDescent="0.15">
      <c r="A10515" s="2"/>
      <c r="B10515" s="31"/>
      <c r="C10515" s="2"/>
      <c r="D10515" s="2"/>
      <c r="E10515" s="26"/>
    </row>
    <row r="10516" spans="1:5" x14ac:dyDescent="0.15">
      <c r="A10516" s="2"/>
      <c r="B10516" s="31"/>
      <c r="C10516" s="2"/>
      <c r="D10516" s="2"/>
      <c r="E10516" s="26"/>
    </row>
    <row r="10517" spans="1:5" x14ac:dyDescent="0.15">
      <c r="A10517" s="2"/>
      <c r="B10517" s="31"/>
      <c r="C10517" s="2"/>
      <c r="D10517" s="2"/>
      <c r="E10517" s="26"/>
    </row>
    <row r="10518" spans="1:5" x14ac:dyDescent="0.15">
      <c r="A10518" s="2"/>
      <c r="B10518" s="31"/>
      <c r="C10518" s="2"/>
      <c r="D10518" s="2"/>
      <c r="E10518" s="26"/>
    </row>
    <row r="10519" spans="1:5" x14ac:dyDescent="0.15">
      <c r="A10519" s="2"/>
      <c r="B10519" s="31"/>
      <c r="C10519" s="2"/>
      <c r="D10519" s="2"/>
      <c r="E10519" s="26"/>
    </row>
    <row r="10520" spans="1:5" x14ac:dyDescent="0.15">
      <c r="A10520" s="2"/>
      <c r="B10520" s="31"/>
      <c r="C10520" s="2"/>
      <c r="D10520" s="2"/>
      <c r="E10520" s="26"/>
    </row>
    <row r="10521" spans="1:5" x14ac:dyDescent="0.15">
      <c r="A10521" s="2"/>
      <c r="B10521" s="31"/>
      <c r="C10521" s="2"/>
      <c r="D10521" s="2"/>
      <c r="E10521" s="26"/>
    </row>
    <row r="10522" spans="1:5" x14ac:dyDescent="0.15">
      <c r="A10522" s="2"/>
      <c r="B10522" s="31"/>
      <c r="C10522" s="2"/>
      <c r="D10522" s="2"/>
      <c r="E10522" s="26"/>
    </row>
    <row r="10523" spans="1:5" x14ac:dyDescent="0.15">
      <c r="A10523" s="2"/>
      <c r="B10523" s="31"/>
      <c r="C10523" s="2"/>
      <c r="D10523" s="2"/>
      <c r="E10523" s="26"/>
    </row>
    <row r="10524" spans="1:5" x14ac:dyDescent="0.15">
      <c r="A10524" s="2"/>
      <c r="B10524" s="31"/>
      <c r="C10524" s="2"/>
      <c r="D10524" s="2"/>
      <c r="E10524" s="26"/>
    </row>
    <row r="10525" spans="1:5" x14ac:dyDescent="0.15">
      <c r="A10525" s="2"/>
      <c r="B10525" s="31"/>
      <c r="C10525" s="2"/>
      <c r="D10525" s="2"/>
      <c r="E10525" s="26"/>
    </row>
    <row r="10526" spans="1:5" x14ac:dyDescent="0.15">
      <c r="A10526" s="2"/>
      <c r="B10526" s="31"/>
      <c r="C10526" s="2"/>
      <c r="D10526" s="2"/>
      <c r="E10526" s="26"/>
    </row>
    <row r="10527" spans="1:5" x14ac:dyDescent="0.15">
      <c r="A10527" s="2"/>
      <c r="B10527" s="31"/>
      <c r="C10527" s="2"/>
      <c r="D10527" s="2"/>
      <c r="E10527" s="26"/>
    </row>
    <row r="10528" spans="1:5" x14ac:dyDescent="0.15">
      <c r="A10528" s="2"/>
      <c r="B10528" s="31"/>
      <c r="C10528" s="2"/>
      <c r="D10528" s="2"/>
      <c r="E10528" s="26"/>
    </row>
    <row r="10529" spans="1:5" x14ac:dyDescent="0.15">
      <c r="A10529" s="2"/>
      <c r="B10529" s="31"/>
      <c r="C10529" s="2"/>
      <c r="D10529" s="2"/>
      <c r="E10529" s="26"/>
    </row>
    <row r="10530" spans="1:5" x14ac:dyDescent="0.15">
      <c r="A10530" s="2"/>
      <c r="B10530" s="31"/>
      <c r="C10530" s="2"/>
      <c r="D10530" s="2"/>
      <c r="E10530" s="26"/>
    </row>
    <row r="10531" spans="1:5" x14ac:dyDescent="0.15">
      <c r="A10531" s="2"/>
      <c r="B10531" s="31"/>
      <c r="C10531" s="2"/>
      <c r="D10531" s="2"/>
      <c r="E10531" s="26"/>
    </row>
    <row r="10532" spans="1:5" x14ac:dyDescent="0.15">
      <c r="A10532" s="2"/>
      <c r="B10532" s="31"/>
      <c r="C10532" s="2"/>
      <c r="D10532" s="2"/>
      <c r="E10532" s="26"/>
    </row>
    <row r="10533" spans="1:5" x14ac:dyDescent="0.15">
      <c r="A10533" s="2"/>
      <c r="B10533" s="31"/>
      <c r="C10533" s="2"/>
      <c r="D10533" s="2"/>
      <c r="E10533" s="26"/>
    </row>
    <row r="10534" spans="1:5" x14ac:dyDescent="0.15">
      <c r="A10534" s="2"/>
      <c r="B10534" s="31"/>
      <c r="C10534" s="2"/>
      <c r="D10534" s="2"/>
      <c r="E10534" s="26"/>
    </row>
    <row r="10535" spans="1:5" x14ac:dyDescent="0.15">
      <c r="A10535" s="2"/>
      <c r="B10535" s="31"/>
      <c r="C10535" s="2"/>
      <c r="D10535" s="2"/>
      <c r="E10535" s="26"/>
    </row>
    <row r="10536" spans="1:5" x14ac:dyDescent="0.15">
      <c r="A10536" s="2"/>
      <c r="B10536" s="31"/>
      <c r="C10536" s="2"/>
      <c r="D10536" s="2"/>
      <c r="E10536" s="26"/>
    </row>
    <row r="10537" spans="1:5" x14ac:dyDescent="0.15">
      <c r="A10537" s="2"/>
      <c r="B10537" s="31"/>
      <c r="C10537" s="2"/>
      <c r="D10537" s="2"/>
      <c r="E10537" s="26"/>
    </row>
    <row r="10538" spans="1:5" x14ac:dyDescent="0.15">
      <c r="A10538" s="2"/>
      <c r="B10538" s="31"/>
      <c r="C10538" s="2"/>
      <c r="D10538" s="2"/>
      <c r="E10538" s="26"/>
    </row>
    <row r="10539" spans="1:5" x14ac:dyDescent="0.15">
      <c r="A10539" s="2"/>
      <c r="B10539" s="31"/>
      <c r="C10539" s="2"/>
      <c r="D10539" s="2"/>
      <c r="E10539" s="26"/>
    </row>
    <row r="10540" spans="1:5" x14ac:dyDescent="0.15">
      <c r="A10540" s="2"/>
      <c r="B10540" s="31"/>
      <c r="C10540" s="2"/>
      <c r="D10540" s="2"/>
      <c r="E10540" s="26"/>
    </row>
    <row r="10541" spans="1:5" x14ac:dyDescent="0.15">
      <c r="A10541" s="2"/>
      <c r="B10541" s="31"/>
      <c r="C10541" s="2"/>
      <c r="D10541" s="2"/>
      <c r="E10541" s="26"/>
    </row>
    <row r="10542" spans="1:5" x14ac:dyDescent="0.15">
      <c r="A10542" s="2"/>
      <c r="B10542" s="31"/>
      <c r="C10542" s="2"/>
      <c r="D10542" s="2"/>
      <c r="E10542" s="26"/>
    </row>
    <row r="10543" spans="1:5" x14ac:dyDescent="0.15">
      <c r="A10543" s="2"/>
      <c r="B10543" s="31"/>
      <c r="C10543" s="2"/>
      <c r="D10543" s="2"/>
      <c r="E10543" s="26"/>
    </row>
    <row r="10544" spans="1:5" x14ac:dyDescent="0.15">
      <c r="A10544" s="2"/>
      <c r="B10544" s="31"/>
      <c r="C10544" s="2"/>
      <c r="D10544" s="2"/>
      <c r="E10544" s="26"/>
    </row>
    <row r="10545" spans="1:5" x14ac:dyDescent="0.15">
      <c r="A10545" s="2"/>
      <c r="B10545" s="31"/>
      <c r="C10545" s="2"/>
      <c r="D10545" s="2"/>
      <c r="E10545" s="26"/>
    </row>
    <row r="10546" spans="1:5" x14ac:dyDescent="0.15">
      <c r="A10546" s="2"/>
      <c r="B10546" s="31"/>
      <c r="C10546" s="2"/>
      <c r="D10546" s="2"/>
      <c r="E10546" s="26"/>
    </row>
    <row r="10547" spans="1:5" x14ac:dyDescent="0.15">
      <c r="A10547" s="2"/>
      <c r="B10547" s="31"/>
      <c r="C10547" s="2"/>
      <c r="D10547" s="2"/>
      <c r="E10547" s="26"/>
    </row>
    <row r="10548" spans="1:5" x14ac:dyDescent="0.15">
      <c r="A10548" s="2"/>
      <c r="B10548" s="31"/>
      <c r="C10548" s="2"/>
      <c r="D10548" s="2"/>
      <c r="E10548" s="26"/>
    </row>
    <row r="10549" spans="1:5" x14ac:dyDescent="0.15">
      <c r="A10549" s="2"/>
      <c r="B10549" s="31"/>
      <c r="C10549" s="2"/>
      <c r="D10549" s="2"/>
      <c r="E10549" s="26"/>
    </row>
    <row r="10550" spans="1:5" x14ac:dyDescent="0.15">
      <c r="A10550" s="2"/>
      <c r="B10550" s="31"/>
      <c r="C10550" s="2"/>
      <c r="D10550" s="2"/>
      <c r="E10550" s="26"/>
    </row>
    <row r="10551" spans="1:5" x14ac:dyDescent="0.15">
      <c r="A10551" s="2"/>
      <c r="B10551" s="31"/>
      <c r="C10551" s="2"/>
      <c r="D10551" s="2"/>
      <c r="E10551" s="26"/>
    </row>
    <row r="10552" spans="1:5" x14ac:dyDescent="0.15">
      <c r="A10552" s="2"/>
      <c r="B10552" s="31"/>
      <c r="C10552" s="2"/>
      <c r="D10552" s="2"/>
      <c r="E10552" s="26"/>
    </row>
    <row r="10553" spans="1:5" x14ac:dyDescent="0.15">
      <c r="A10553" s="2"/>
      <c r="B10553" s="31"/>
      <c r="C10553" s="2"/>
      <c r="D10553" s="2"/>
      <c r="E10553" s="26"/>
    </row>
    <row r="10554" spans="1:5" x14ac:dyDescent="0.15">
      <c r="A10554" s="2"/>
      <c r="B10554" s="31"/>
      <c r="C10554" s="2"/>
      <c r="D10554" s="2"/>
      <c r="E10554" s="26"/>
    </row>
    <row r="10555" spans="1:5" x14ac:dyDescent="0.15">
      <c r="A10555" s="2"/>
      <c r="B10555" s="31"/>
      <c r="C10555" s="2"/>
      <c r="D10555" s="2"/>
      <c r="E10555" s="26"/>
    </row>
    <row r="10556" spans="1:5" x14ac:dyDescent="0.15">
      <c r="A10556" s="2"/>
      <c r="B10556" s="31"/>
      <c r="C10556" s="2"/>
      <c r="D10556" s="2"/>
      <c r="E10556" s="26"/>
    </row>
    <row r="10557" spans="1:5" x14ac:dyDescent="0.15">
      <c r="A10557" s="2"/>
      <c r="B10557" s="31"/>
      <c r="C10557" s="2"/>
      <c r="D10557" s="2"/>
      <c r="E10557" s="26"/>
    </row>
    <row r="10558" spans="1:5" x14ac:dyDescent="0.15">
      <c r="A10558" s="2"/>
      <c r="B10558" s="31"/>
      <c r="C10558" s="2"/>
      <c r="D10558" s="2"/>
      <c r="E10558" s="26"/>
    </row>
    <row r="10559" spans="1:5" x14ac:dyDescent="0.15">
      <c r="A10559" s="2"/>
      <c r="B10559" s="31"/>
      <c r="C10559" s="2"/>
      <c r="D10559" s="2"/>
      <c r="E10559" s="26"/>
    </row>
    <row r="10560" spans="1:5" x14ac:dyDescent="0.15">
      <c r="A10560" s="2"/>
      <c r="B10560" s="31"/>
      <c r="C10560" s="2"/>
      <c r="D10560" s="2"/>
      <c r="E10560" s="26"/>
    </row>
    <row r="10561" spans="1:5" x14ac:dyDescent="0.15">
      <c r="A10561" s="2"/>
      <c r="B10561" s="31"/>
      <c r="C10561" s="2"/>
      <c r="D10561" s="2"/>
      <c r="E10561" s="26"/>
    </row>
    <row r="10562" spans="1:5" x14ac:dyDescent="0.15">
      <c r="A10562" s="2"/>
      <c r="B10562" s="31"/>
      <c r="C10562" s="2"/>
      <c r="D10562" s="2"/>
      <c r="E10562" s="26"/>
    </row>
    <row r="10563" spans="1:5" x14ac:dyDescent="0.15">
      <c r="A10563" s="2"/>
      <c r="B10563" s="31"/>
      <c r="C10563" s="2"/>
      <c r="D10563" s="2"/>
      <c r="E10563" s="26"/>
    </row>
    <row r="10564" spans="1:5" x14ac:dyDescent="0.15">
      <c r="A10564" s="2"/>
      <c r="B10564" s="31"/>
      <c r="C10564" s="2"/>
      <c r="D10564" s="2"/>
      <c r="E10564" s="26"/>
    </row>
    <row r="10565" spans="1:5" x14ac:dyDescent="0.15">
      <c r="A10565" s="2"/>
      <c r="B10565" s="31"/>
      <c r="C10565" s="2"/>
      <c r="D10565" s="2"/>
      <c r="E10565" s="26"/>
    </row>
    <row r="10566" spans="1:5" x14ac:dyDescent="0.15">
      <c r="A10566" s="2"/>
      <c r="B10566" s="31"/>
      <c r="C10566" s="2"/>
      <c r="D10566" s="2"/>
      <c r="E10566" s="26"/>
    </row>
    <row r="10567" spans="1:5" x14ac:dyDescent="0.15">
      <c r="A10567" s="2"/>
      <c r="B10567" s="31"/>
      <c r="C10567" s="2"/>
      <c r="D10567" s="2"/>
      <c r="E10567" s="26"/>
    </row>
    <row r="10568" spans="1:5" x14ac:dyDescent="0.15">
      <c r="A10568" s="2"/>
      <c r="B10568" s="31"/>
      <c r="C10568" s="2"/>
      <c r="D10568" s="2"/>
      <c r="E10568" s="26"/>
    </row>
    <row r="10569" spans="1:5" x14ac:dyDescent="0.15">
      <c r="A10569" s="2"/>
      <c r="B10569" s="31"/>
      <c r="C10569" s="2"/>
      <c r="D10569" s="2"/>
      <c r="E10569" s="26"/>
    </row>
    <row r="10570" spans="1:5" x14ac:dyDescent="0.15">
      <c r="A10570" s="2"/>
      <c r="B10570" s="31"/>
      <c r="C10570" s="2"/>
      <c r="D10570" s="2"/>
      <c r="E10570" s="26"/>
    </row>
    <row r="10571" spans="1:5" x14ac:dyDescent="0.15">
      <c r="A10571" s="2"/>
      <c r="B10571" s="31"/>
      <c r="C10571" s="2"/>
      <c r="D10571" s="2"/>
      <c r="E10571" s="26"/>
    </row>
    <row r="10572" spans="1:5" x14ac:dyDescent="0.15">
      <c r="A10572" s="2"/>
      <c r="B10572" s="31"/>
      <c r="C10572" s="2"/>
      <c r="D10572" s="2"/>
      <c r="E10572" s="26"/>
    </row>
    <row r="10573" spans="1:5" x14ac:dyDescent="0.15">
      <c r="A10573" s="2"/>
      <c r="B10573" s="31"/>
      <c r="C10573" s="2"/>
      <c r="D10573" s="2"/>
      <c r="E10573" s="26"/>
    </row>
    <row r="10574" spans="1:5" x14ac:dyDescent="0.15">
      <c r="A10574" s="2"/>
      <c r="B10574" s="31"/>
      <c r="C10574" s="2"/>
      <c r="D10574" s="2"/>
      <c r="E10574" s="26"/>
    </row>
    <row r="10575" spans="1:5" x14ac:dyDescent="0.15">
      <c r="A10575" s="2"/>
      <c r="B10575" s="31"/>
      <c r="C10575" s="2"/>
      <c r="D10575" s="2"/>
      <c r="E10575" s="26"/>
    </row>
    <row r="10576" spans="1:5" x14ac:dyDescent="0.15">
      <c r="A10576" s="2"/>
      <c r="B10576" s="31"/>
      <c r="C10576" s="2"/>
      <c r="D10576" s="2"/>
      <c r="E10576" s="26"/>
    </row>
    <row r="10577" spans="1:5" x14ac:dyDescent="0.15">
      <c r="A10577" s="2"/>
      <c r="B10577" s="31"/>
      <c r="C10577" s="2"/>
      <c r="D10577" s="2"/>
      <c r="E10577" s="26"/>
    </row>
    <row r="10578" spans="1:5" x14ac:dyDescent="0.15">
      <c r="A10578" s="2"/>
      <c r="B10578" s="31"/>
      <c r="C10578" s="2"/>
      <c r="D10578" s="2"/>
      <c r="E10578" s="26"/>
    </row>
    <row r="10579" spans="1:5" x14ac:dyDescent="0.15">
      <c r="A10579" s="2"/>
      <c r="B10579" s="31"/>
      <c r="C10579" s="2"/>
      <c r="D10579" s="2"/>
      <c r="E10579" s="26"/>
    </row>
    <row r="10580" spans="1:5" x14ac:dyDescent="0.15">
      <c r="A10580" s="2"/>
      <c r="B10580" s="31"/>
      <c r="C10580" s="2"/>
      <c r="D10580" s="2"/>
      <c r="E10580" s="26"/>
    </row>
    <row r="10581" spans="1:5" x14ac:dyDescent="0.15">
      <c r="A10581" s="2"/>
      <c r="B10581" s="31"/>
      <c r="C10581" s="2"/>
      <c r="D10581" s="2"/>
      <c r="E10581" s="26"/>
    </row>
    <row r="10582" spans="1:5" x14ac:dyDescent="0.15">
      <c r="A10582" s="2"/>
      <c r="B10582" s="31"/>
      <c r="C10582" s="2"/>
      <c r="D10582" s="2"/>
      <c r="E10582" s="26"/>
    </row>
    <row r="10583" spans="1:5" x14ac:dyDescent="0.15">
      <c r="A10583" s="2"/>
      <c r="B10583" s="31"/>
      <c r="C10583" s="2"/>
      <c r="D10583" s="2"/>
      <c r="E10583" s="26"/>
    </row>
    <row r="10584" spans="1:5" x14ac:dyDescent="0.15">
      <c r="A10584" s="2"/>
      <c r="B10584" s="31"/>
      <c r="C10584" s="2"/>
      <c r="D10584" s="2"/>
      <c r="E10584" s="26"/>
    </row>
    <row r="10585" spans="1:5" x14ac:dyDescent="0.15">
      <c r="A10585" s="2"/>
      <c r="B10585" s="31"/>
      <c r="C10585" s="2"/>
      <c r="D10585" s="2"/>
      <c r="E10585" s="26"/>
    </row>
    <row r="10586" spans="1:5" x14ac:dyDescent="0.15">
      <c r="A10586" s="2"/>
      <c r="B10586" s="31"/>
      <c r="C10586" s="2"/>
      <c r="D10586" s="2"/>
      <c r="E10586" s="26"/>
    </row>
    <row r="10587" spans="1:5" x14ac:dyDescent="0.15">
      <c r="A10587" s="2"/>
      <c r="B10587" s="31"/>
      <c r="C10587" s="2"/>
      <c r="D10587" s="2"/>
      <c r="E10587" s="26"/>
    </row>
    <row r="10588" spans="1:5" x14ac:dyDescent="0.15">
      <c r="A10588" s="2"/>
      <c r="B10588" s="31"/>
      <c r="C10588" s="2"/>
      <c r="D10588" s="2"/>
      <c r="E10588" s="26"/>
    </row>
    <row r="10589" spans="1:5" x14ac:dyDescent="0.15">
      <c r="A10589" s="2"/>
      <c r="B10589" s="31"/>
      <c r="C10589" s="2"/>
      <c r="D10589" s="2"/>
      <c r="E10589" s="26"/>
    </row>
    <row r="10590" spans="1:5" x14ac:dyDescent="0.15">
      <c r="A10590" s="2"/>
      <c r="B10590" s="31"/>
      <c r="C10590" s="2"/>
      <c r="D10590" s="2"/>
      <c r="E10590" s="26"/>
    </row>
    <row r="10591" spans="1:5" x14ac:dyDescent="0.15">
      <c r="A10591" s="2"/>
      <c r="B10591" s="31"/>
      <c r="C10591" s="2"/>
      <c r="D10591" s="2"/>
      <c r="E10591" s="26"/>
    </row>
    <row r="10592" spans="1:5" x14ac:dyDescent="0.15">
      <c r="A10592" s="2"/>
      <c r="B10592" s="31"/>
      <c r="C10592" s="2"/>
      <c r="D10592" s="2"/>
      <c r="E10592" s="26"/>
    </row>
    <row r="10593" spans="1:5" x14ac:dyDescent="0.15">
      <c r="A10593" s="2"/>
      <c r="B10593" s="31"/>
      <c r="C10593" s="2"/>
      <c r="D10593" s="2"/>
      <c r="E10593" s="26"/>
    </row>
    <row r="10594" spans="1:5" x14ac:dyDescent="0.15">
      <c r="A10594" s="2"/>
      <c r="B10594" s="31"/>
      <c r="C10594" s="2"/>
      <c r="D10594" s="2"/>
      <c r="E10594" s="26"/>
    </row>
    <row r="10595" spans="1:5" x14ac:dyDescent="0.15">
      <c r="A10595" s="2"/>
      <c r="B10595" s="31"/>
      <c r="C10595" s="2"/>
      <c r="D10595" s="2"/>
      <c r="E10595" s="26"/>
    </row>
    <row r="10596" spans="1:5" x14ac:dyDescent="0.15">
      <c r="A10596" s="2"/>
      <c r="B10596" s="31"/>
      <c r="C10596" s="2"/>
      <c r="D10596" s="2"/>
      <c r="E10596" s="26"/>
    </row>
    <row r="10597" spans="1:5" x14ac:dyDescent="0.15">
      <c r="A10597" s="2"/>
      <c r="B10597" s="31"/>
      <c r="C10597" s="2"/>
      <c r="D10597" s="2"/>
      <c r="E10597" s="26"/>
    </row>
    <row r="10598" spans="1:5" x14ac:dyDescent="0.15">
      <c r="A10598" s="2"/>
      <c r="B10598" s="31"/>
      <c r="C10598" s="2"/>
      <c r="D10598" s="2"/>
      <c r="E10598" s="26"/>
    </row>
    <row r="10599" spans="1:5" x14ac:dyDescent="0.15">
      <c r="A10599" s="2"/>
      <c r="B10599" s="31"/>
      <c r="C10599" s="2"/>
      <c r="D10599" s="2"/>
      <c r="E10599" s="26"/>
    </row>
    <row r="10600" spans="1:5" x14ac:dyDescent="0.15">
      <c r="A10600" s="2"/>
      <c r="B10600" s="31"/>
      <c r="C10600" s="2"/>
      <c r="D10600" s="2"/>
      <c r="E10600" s="26"/>
    </row>
    <row r="10601" spans="1:5" x14ac:dyDescent="0.15">
      <c r="A10601" s="2"/>
      <c r="B10601" s="31"/>
      <c r="C10601" s="2"/>
      <c r="D10601" s="2"/>
      <c r="E10601" s="26"/>
    </row>
    <row r="10602" spans="1:5" x14ac:dyDescent="0.15">
      <c r="A10602" s="2"/>
      <c r="B10602" s="31"/>
      <c r="C10602" s="2"/>
      <c r="D10602" s="2"/>
      <c r="E10602" s="26"/>
    </row>
    <row r="10603" spans="1:5" x14ac:dyDescent="0.15">
      <c r="A10603" s="2"/>
      <c r="B10603" s="31"/>
      <c r="C10603" s="2"/>
      <c r="D10603" s="2"/>
      <c r="E10603" s="26"/>
    </row>
    <row r="10604" spans="1:5" x14ac:dyDescent="0.15">
      <c r="A10604" s="2"/>
      <c r="B10604" s="31"/>
      <c r="C10604" s="2"/>
      <c r="D10604" s="2"/>
      <c r="E10604" s="26"/>
    </row>
    <row r="10605" spans="1:5" x14ac:dyDescent="0.15">
      <c r="A10605" s="2"/>
      <c r="B10605" s="31"/>
      <c r="C10605" s="2"/>
      <c r="D10605" s="2"/>
      <c r="E10605" s="26"/>
    </row>
    <row r="10606" spans="1:5" x14ac:dyDescent="0.15">
      <c r="A10606" s="2"/>
      <c r="B10606" s="31"/>
      <c r="C10606" s="2"/>
      <c r="D10606" s="2"/>
      <c r="E10606" s="26"/>
    </row>
    <row r="10607" spans="1:5" x14ac:dyDescent="0.15">
      <c r="A10607" s="2"/>
      <c r="B10607" s="31"/>
      <c r="C10607" s="2"/>
      <c r="D10607" s="2"/>
      <c r="E10607" s="26"/>
    </row>
    <row r="10608" spans="1:5" x14ac:dyDescent="0.15">
      <c r="A10608" s="2"/>
      <c r="B10608" s="31"/>
      <c r="C10608" s="2"/>
      <c r="D10608" s="2"/>
      <c r="E10608" s="26"/>
    </row>
    <row r="10609" spans="1:5" x14ac:dyDescent="0.15">
      <c r="A10609" s="2"/>
      <c r="B10609" s="31"/>
      <c r="C10609" s="2"/>
      <c r="D10609" s="2"/>
      <c r="E10609" s="26"/>
    </row>
    <row r="10610" spans="1:5" x14ac:dyDescent="0.15">
      <c r="A10610" s="2"/>
      <c r="B10610" s="31"/>
      <c r="C10610" s="2"/>
      <c r="D10610" s="2"/>
      <c r="E10610" s="26"/>
    </row>
    <row r="10611" spans="1:5" x14ac:dyDescent="0.15">
      <c r="A10611" s="2"/>
      <c r="B10611" s="31"/>
      <c r="C10611" s="2"/>
      <c r="D10611" s="2"/>
      <c r="E10611" s="26"/>
    </row>
    <row r="10612" spans="1:5" x14ac:dyDescent="0.15">
      <c r="A10612" s="2"/>
      <c r="B10612" s="31"/>
      <c r="C10612" s="2"/>
      <c r="D10612" s="2"/>
      <c r="E10612" s="26"/>
    </row>
    <row r="10613" spans="1:5" x14ac:dyDescent="0.15">
      <c r="A10613" s="2"/>
      <c r="B10613" s="31"/>
      <c r="C10613" s="2"/>
      <c r="D10613" s="2"/>
      <c r="E10613" s="26"/>
    </row>
    <row r="10614" spans="1:5" x14ac:dyDescent="0.15">
      <c r="A10614" s="2"/>
      <c r="B10614" s="31"/>
      <c r="C10614" s="2"/>
      <c r="D10614" s="2"/>
      <c r="E10614" s="26"/>
    </row>
    <row r="10615" spans="1:5" x14ac:dyDescent="0.15">
      <c r="A10615" s="2"/>
      <c r="B10615" s="31"/>
      <c r="C10615" s="2"/>
      <c r="D10615" s="2"/>
      <c r="E10615" s="26"/>
    </row>
    <row r="10616" spans="1:5" x14ac:dyDescent="0.15">
      <c r="A10616" s="2"/>
      <c r="B10616" s="31"/>
      <c r="C10616" s="2"/>
      <c r="D10616" s="2"/>
      <c r="E10616" s="26"/>
    </row>
    <row r="10617" spans="1:5" x14ac:dyDescent="0.15">
      <c r="A10617" s="2"/>
      <c r="B10617" s="31"/>
      <c r="C10617" s="2"/>
      <c r="D10617" s="2"/>
      <c r="E10617" s="26"/>
    </row>
    <row r="10618" spans="1:5" x14ac:dyDescent="0.15">
      <c r="A10618" s="2"/>
      <c r="B10618" s="31"/>
      <c r="C10618" s="2"/>
      <c r="D10618" s="2"/>
      <c r="E10618" s="26"/>
    </row>
    <row r="10619" spans="1:5" x14ac:dyDescent="0.15">
      <c r="A10619" s="2"/>
      <c r="B10619" s="31"/>
      <c r="C10619" s="2"/>
      <c r="D10619" s="2"/>
      <c r="E10619" s="26"/>
    </row>
    <row r="10620" spans="1:5" x14ac:dyDescent="0.15">
      <c r="A10620" s="2"/>
      <c r="B10620" s="31"/>
      <c r="C10620" s="2"/>
      <c r="D10620" s="2"/>
      <c r="E10620" s="26"/>
    </row>
    <row r="10621" spans="1:5" x14ac:dyDescent="0.15">
      <c r="A10621" s="2"/>
      <c r="B10621" s="31"/>
      <c r="C10621" s="2"/>
      <c r="D10621" s="2"/>
      <c r="E10621" s="26"/>
    </row>
    <row r="10622" spans="1:5" x14ac:dyDescent="0.15">
      <c r="A10622" s="2"/>
      <c r="B10622" s="31"/>
      <c r="C10622" s="2"/>
      <c r="D10622" s="2"/>
      <c r="E10622" s="26"/>
    </row>
    <row r="10623" spans="1:5" x14ac:dyDescent="0.15">
      <c r="A10623" s="2"/>
      <c r="B10623" s="31"/>
      <c r="C10623" s="2"/>
      <c r="D10623" s="2"/>
      <c r="E10623" s="26"/>
    </row>
    <row r="10624" spans="1:5" x14ac:dyDescent="0.15">
      <c r="A10624" s="2"/>
      <c r="B10624" s="31"/>
      <c r="C10624" s="2"/>
      <c r="D10624" s="2"/>
      <c r="E10624" s="26"/>
    </row>
    <row r="10625" spans="1:5" x14ac:dyDescent="0.15">
      <c r="A10625" s="2"/>
      <c r="B10625" s="31"/>
      <c r="C10625" s="2"/>
      <c r="D10625" s="2"/>
      <c r="E10625" s="26"/>
    </row>
    <row r="10626" spans="1:5" x14ac:dyDescent="0.15">
      <c r="A10626" s="2"/>
      <c r="B10626" s="31"/>
      <c r="C10626" s="2"/>
      <c r="D10626" s="2"/>
      <c r="E10626" s="26"/>
    </row>
    <row r="10627" spans="1:5" x14ac:dyDescent="0.15">
      <c r="A10627" s="2"/>
      <c r="B10627" s="31"/>
      <c r="C10627" s="2"/>
      <c r="D10627" s="2"/>
      <c r="E10627" s="26"/>
    </row>
    <row r="10628" spans="1:5" x14ac:dyDescent="0.15">
      <c r="A10628" s="2"/>
      <c r="B10628" s="31"/>
      <c r="C10628" s="2"/>
      <c r="D10628" s="2"/>
      <c r="E10628" s="26"/>
    </row>
    <row r="10629" spans="1:5" x14ac:dyDescent="0.15">
      <c r="A10629" s="2"/>
      <c r="B10629" s="31"/>
      <c r="C10629" s="2"/>
      <c r="D10629" s="2"/>
      <c r="E10629" s="26"/>
    </row>
    <row r="10630" spans="1:5" x14ac:dyDescent="0.15">
      <c r="A10630" s="2"/>
      <c r="B10630" s="31"/>
      <c r="C10630" s="2"/>
      <c r="D10630" s="2"/>
      <c r="E10630" s="26"/>
    </row>
    <row r="10631" spans="1:5" x14ac:dyDescent="0.15">
      <c r="A10631" s="2"/>
      <c r="B10631" s="31"/>
      <c r="C10631" s="2"/>
      <c r="D10631" s="2"/>
      <c r="E10631" s="26"/>
    </row>
    <row r="10632" spans="1:5" x14ac:dyDescent="0.15">
      <c r="A10632" s="2"/>
      <c r="B10632" s="31"/>
      <c r="C10632" s="2"/>
      <c r="D10632" s="2"/>
      <c r="E10632" s="26"/>
    </row>
    <row r="10633" spans="1:5" x14ac:dyDescent="0.15">
      <c r="A10633" s="2"/>
      <c r="B10633" s="31"/>
      <c r="C10633" s="2"/>
      <c r="D10633" s="2"/>
      <c r="E10633" s="26"/>
    </row>
    <row r="10634" spans="1:5" x14ac:dyDescent="0.15">
      <c r="A10634" s="2"/>
      <c r="B10634" s="31"/>
      <c r="C10634" s="2"/>
      <c r="D10634" s="2"/>
      <c r="E10634" s="26"/>
    </row>
    <row r="10635" spans="1:5" x14ac:dyDescent="0.15">
      <c r="A10635" s="2"/>
      <c r="B10635" s="31"/>
      <c r="C10635" s="2"/>
      <c r="D10635" s="2"/>
      <c r="E10635" s="26"/>
    </row>
    <row r="10636" spans="1:5" x14ac:dyDescent="0.15">
      <c r="A10636" s="2"/>
      <c r="B10636" s="31"/>
      <c r="C10636" s="2"/>
      <c r="D10636" s="2"/>
      <c r="E10636" s="26"/>
    </row>
    <row r="10637" spans="1:5" x14ac:dyDescent="0.15">
      <c r="A10637" s="2"/>
      <c r="B10637" s="31"/>
      <c r="C10637" s="2"/>
      <c r="D10637" s="2"/>
      <c r="E10637" s="26"/>
    </row>
    <row r="10638" spans="1:5" x14ac:dyDescent="0.15">
      <c r="A10638" s="2"/>
      <c r="B10638" s="31"/>
      <c r="C10638" s="2"/>
      <c r="D10638" s="2"/>
      <c r="E10638" s="26"/>
    </row>
    <row r="10639" spans="1:5" x14ac:dyDescent="0.15">
      <c r="A10639" s="2"/>
      <c r="B10639" s="31"/>
      <c r="C10639" s="2"/>
      <c r="D10639" s="2"/>
      <c r="E10639" s="26"/>
    </row>
    <row r="10640" spans="1:5" x14ac:dyDescent="0.15">
      <c r="A10640" s="2"/>
      <c r="B10640" s="31"/>
      <c r="C10640" s="2"/>
      <c r="D10640" s="2"/>
      <c r="E10640" s="26"/>
    </row>
    <row r="10641" spans="1:5" x14ac:dyDescent="0.15">
      <c r="A10641" s="2"/>
      <c r="B10641" s="31"/>
      <c r="C10641" s="2"/>
      <c r="D10641" s="2"/>
      <c r="E10641" s="26"/>
    </row>
    <row r="10642" spans="1:5" x14ac:dyDescent="0.15">
      <c r="A10642" s="2"/>
      <c r="B10642" s="31"/>
      <c r="C10642" s="2"/>
      <c r="D10642" s="2"/>
      <c r="E10642" s="26"/>
    </row>
    <row r="10643" spans="1:5" x14ac:dyDescent="0.15">
      <c r="A10643" s="2"/>
      <c r="B10643" s="31"/>
      <c r="C10643" s="2"/>
      <c r="D10643" s="2"/>
      <c r="E10643" s="26"/>
    </row>
    <row r="10644" spans="1:5" x14ac:dyDescent="0.15">
      <c r="A10644" s="2"/>
      <c r="B10644" s="31"/>
      <c r="C10644" s="2"/>
      <c r="D10644" s="2"/>
      <c r="E10644" s="26"/>
    </row>
    <row r="10645" spans="1:5" x14ac:dyDescent="0.15">
      <c r="A10645" s="2"/>
      <c r="B10645" s="31"/>
      <c r="C10645" s="2"/>
      <c r="D10645" s="2"/>
      <c r="E10645" s="26"/>
    </row>
    <row r="10646" spans="1:5" x14ac:dyDescent="0.15">
      <c r="A10646" s="2"/>
      <c r="B10646" s="31"/>
      <c r="C10646" s="2"/>
      <c r="D10646" s="2"/>
      <c r="E10646" s="26"/>
    </row>
    <row r="10647" spans="1:5" x14ac:dyDescent="0.15">
      <c r="A10647" s="2"/>
      <c r="B10647" s="31"/>
      <c r="C10647" s="2"/>
      <c r="D10647" s="2"/>
      <c r="E10647" s="26"/>
    </row>
    <row r="10648" spans="1:5" x14ac:dyDescent="0.15">
      <c r="A10648" s="2"/>
      <c r="B10648" s="31"/>
      <c r="C10648" s="2"/>
      <c r="D10648" s="2"/>
      <c r="E10648" s="26"/>
    </row>
    <row r="10649" spans="1:5" x14ac:dyDescent="0.15">
      <c r="A10649" s="2"/>
      <c r="B10649" s="31"/>
      <c r="C10649" s="2"/>
      <c r="D10649" s="2"/>
      <c r="E10649" s="26"/>
    </row>
    <row r="10650" spans="1:5" x14ac:dyDescent="0.15">
      <c r="A10650" s="2"/>
      <c r="B10650" s="31"/>
      <c r="C10650" s="2"/>
      <c r="D10650" s="2"/>
      <c r="E10650" s="26"/>
    </row>
    <row r="10651" spans="1:5" x14ac:dyDescent="0.15">
      <c r="A10651" s="2"/>
      <c r="B10651" s="31"/>
      <c r="C10651" s="2"/>
      <c r="D10651" s="2"/>
      <c r="E10651" s="26"/>
    </row>
    <row r="10652" spans="1:5" x14ac:dyDescent="0.15">
      <c r="A10652" s="2"/>
      <c r="B10652" s="31"/>
      <c r="C10652" s="2"/>
      <c r="D10652" s="2"/>
      <c r="E10652" s="26"/>
    </row>
    <row r="10653" spans="1:5" x14ac:dyDescent="0.15">
      <c r="A10653" s="2"/>
      <c r="B10653" s="31"/>
      <c r="C10653" s="2"/>
      <c r="D10653" s="2"/>
      <c r="E10653" s="26"/>
    </row>
    <row r="10654" spans="1:5" x14ac:dyDescent="0.15">
      <c r="A10654" s="2"/>
      <c r="B10654" s="31"/>
      <c r="C10654" s="2"/>
      <c r="D10654" s="2"/>
      <c r="E10654" s="26"/>
    </row>
    <row r="10655" spans="1:5" x14ac:dyDescent="0.15">
      <c r="A10655" s="2"/>
      <c r="B10655" s="31"/>
      <c r="C10655" s="2"/>
      <c r="D10655" s="2"/>
      <c r="E10655" s="26"/>
    </row>
    <row r="10656" spans="1:5" x14ac:dyDescent="0.15">
      <c r="A10656" s="2"/>
      <c r="B10656" s="31"/>
      <c r="C10656" s="2"/>
      <c r="D10656" s="2"/>
      <c r="E10656" s="26"/>
    </row>
    <row r="10657" spans="1:5" x14ac:dyDescent="0.15">
      <c r="A10657" s="2"/>
      <c r="B10657" s="31"/>
      <c r="C10657" s="2"/>
      <c r="D10657" s="2"/>
      <c r="E10657" s="26"/>
    </row>
    <row r="10658" spans="1:5" x14ac:dyDescent="0.15">
      <c r="A10658" s="2"/>
      <c r="B10658" s="31"/>
      <c r="C10658" s="2"/>
      <c r="D10658" s="2"/>
      <c r="E10658" s="26"/>
    </row>
    <row r="10659" spans="1:5" x14ac:dyDescent="0.15">
      <c r="A10659" s="2"/>
      <c r="B10659" s="31"/>
      <c r="C10659" s="2"/>
      <c r="D10659" s="2"/>
      <c r="E10659" s="26"/>
    </row>
    <row r="10660" spans="1:5" x14ac:dyDescent="0.15">
      <c r="A10660" s="2"/>
      <c r="B10660" s="31"/>
      <c r="C10660" s="2"/>
      <c r="D10660" s="2"/>
      <c r="E10660" s="26"/>
    </row>
    <row r="10661" spans="1:5" x14ac:dyDescent="0.15">
      <c r="A10661" s="2"/>
      <c r="B10661" s="31"/>
      <c r="C10661" s="2"/>
      <c r="D10661" s="2"/>
      <c r="E10661" s="26"/>
    </row>
    <row r="10662" spans="1:5" x14ac:dyDescent="0.15">
      <c r="A10662" s="2"/>
      <c r="B10662" s="31"/>
      <c r="C10662" s="2"/>
      <c r="D10662" s="2"/>
      <c r="E10662" s="26"/>
    </row>
    <row r="10663" spans="1:5" x14ac:dyDescent="0.15">
      <c r="A10663" s="2"/>
      <c r="B10663" s="31"/>
      <c r="C10663" s="2"/>
      <c r="D10663" s="2"/>
      <c r="E10663" s="26"/>
    </row>
    <row r="10664" spans="1:5" x14ac:dyDescent="0.15">
      <c r="A10664" s="2"/>
      <c r="B10664" s="31"/>
      <c r="C10664" s="2"/>
      <c r="D10664" s="2"/>
      <c r="E10664" s="26"/>
    </row>
    <row r="10665" spans="1:5" x14ac:dyDescent="0.15">
      <c r="A10665" s="2"/>
      <c r="B10665" s="31"/>
      <c r="C10665" s="2"/>
      <c r="D10665" s="2"/>
      <c r="E10665" s="26"/>
    </row>
    <row r="10666" spans="1:5" x14ac:dyDescent="0.15">
      <c r="A10666" s="2"/>
      <c r="B10666" s="31"/>
      <c r="C10666" s="2"/>
      <c r="D10666" s="2"/>
      <c r="E10666" s="26"/>
    </row>
    <row r="10667" spans="1:5" x14ac:dyDescent="0.15">
      <c r="A10667" s="2"/>
      <c r="B10667" s="31"/>
      <c r="C10667" s="2"/>
      <c r="D10667" s="2"/>
      <c r="E10667" s="26"/>
    </row>
    <row r="10668" spans="1:5" x14ac:dyDescent="0.15">
      <c r="A10668" s="2"/>
      <c r="B10668" s="31"/>
      <c r="C10668" s="2"/>
      <c r="D10668" s="2"/>
      <c r="E10668" s="26"/>
    </row>
    <row r="10669" spans="1:5" x14ac:dyDescent="0.15">
      <c r="A10669" s="2"/>
      <c r="B10669" s="31"/>
      <c r="C10669" s="2"/>
      <c r="D10669" s="2"/>
      <c r="E10669" s="26"/>
    </row>
    <row r="10670" spans="1:5" x14ac:dyDescent="0.15">
      <c r="A10670" s="2"/>
      <c r="B10670" s="31"/>
      <c r="C10670" s="2"/>
      <c r="D10670" s="2"/>
      <c r="E10670" s="26"/>
    </row>
    <row r="10671" spans="1:5" x14ac:dyDescent="0.15">
      <c r="A10671" s="2"/>
      <c r="B10671" s="31"/>
      <c r="C10671" s="2"/>
      <c r="D10671" s="2"/>
      <c r="E10671" s="26"/>
    </row>
    <row r="10672" spans="1:5" x14ac:dyDescent="0.15">
      <c r="A10672" s="2"/>
      <c r="B10672" s="31"/>
      <c r="C10672" s="2"/>
      <c r="D10672" s="2"/>
      <c r="E10672" s="26"/>
    </row>
    <row r="10673" spans="1:5" x14ac:dyDescent="0.15">
      <c r="A10673" s="2"/>
      <c r="B10673" s="31"/>
      <c r="C10673" s="2"/>
      <c r="D10673" s="2"/>
      <c r="E10673" s="26"/>
    </row>
    <row r="10674" spans="1:5" x14ac:dyDescent="0.15">
      <c r="A10674" s="2"/>
      <c r="B10674" s="31"/>
      <c r="C10674" s="2"/>
      <c r="D10674" s="2"/>
      <c r="E10674" s="26"/>
    </row>
    <row r="10675" spans="1:5" x14ac:dyDescent="0.15">
      <c r="A10675" s="2"/>
      <c r="B10675" s="31"/>
      <c r="C10675" s="2"/>
      <c r="D10675" s="2"/>
      <c r="E10675" s="26"/>
    </row>
    <row r="10676" spans="1:5" x14ac:dyDescent="0.15">
      <c r="A10676" s="2"/>
      <c r="B10676" s="31"/>
      <c r="C10676" s="2"/>
      <c r="D10676" s="2"/>
      <c r="E10676" s="26"/>
    </row>
    <row r="10677" spans="1:5" x14ac:dyDescent="0.15">
      <c r="A10677" s="2"/>
      <c r="B10677" s="31"/>
      <c r="C10677" s="2"/>
      <c r="D10677" s="2"/>
      <c r="E10677" s="26"/>
    </row>
    <row r="10678" spans="1:5" x14ac:dyDescent="0.15">
      <c r="A10678" s="2"/>
      <c r="B10678" s="31"/>
      <c r="C10678" s="2"/>
      <c r="D10678" s="2"/>
      <c r="E10678" s="26"/>
    </row>
    <row r="10679" spans="1:5" x14ac:dyDescent="0.15">
      <c r="A10679" s="2"/>
      <c r="B10679" s="31"/>
      <c r="C10679" s="2"/>
      <c r="D10679" s="2"/>
      <c r="E10679" s="26"/>
    </row>
    <row r="10680" spans="1:5" x14ac:dyDescent="0.15">
      <c r="A10680" s="2"/>
      <c r="B10680" s="31"/>
      <c r="C10680" s="2"/>
      <c r="D10680" s="2"/>
      <c r="E10680" s="26"/>
    </row>
    <row r="10681" spans="1:5" x14ac:dyDescent="0.15">
      <c r="A10681" s="2"/>
      <c r="B10681" s="31"/>
      <c r="C10681" s="2"/>
      <c r="D10681" s="2"/>
      <c r="E10681" s="26"/>
    </row>
    <row r="10682" spans="1:5" x14ac:dyDescent="0.15">
      <c r="A10682" s="2"/>
      <c r="B10682" s="31"/>
      <c r="C10682" s="2"/>
      <c r="D10682" s="2"/>
      <c r="E10682" s="26"/>
    </row>
    <row r="10683" spans="1:5" x14ac:dyDescent="0.15">
      <c r="A10683" s="2"/>
      <c r="B10683" s="31"/>
      <c r="C10683" s="2"/>
      <c r="D10683" s="2"/>
      <c r="E10683" s="26"/>
    </row>
    <row r="10684" spans="1:5" x14ac:dyDescent="0.15">
      <c r="A10684" s="2"/>
      <c r="B10684" s="31"/>
      <c r="C10684" s="2"/>
      <c r="D10684" s="2"/>
      <c r="E10684" s="26"/>
    </row>
    <row r="10685" spans="1:5" x14ac:dyDescent="0.15">
      <c r="A10685" s="2"/>
      <c r="B10685" s="31"/>
      <c r="C10685" s="2"/>
      <c r="D10685" s="2"/>
      <c r="E10685" s="26"/>
    </row>
    <row r="10686" spans="1:5" x14ac:dyDescent="0.15">
      <c r="A10686" s="2"/>
      <c r="B10686" s="31"/>
      <c r="C10686" s="2"/>
      <c r="D10686" s="2"/>
      <c r="E10686" s="26"/>
    </row>
    <row r="10687" spans="1:5" x14ac:dyDescent="0.15">
      <c r="A10687" s="2"/>
      <c r="B10687" s="31"/>
      <c r="C10687" s="2"/>
      <c r="D10687" s="2"/>
      <c r="E10687" s="26"/>
    </row>
    <row r="10688" spans="1:5" x14ac:dyDescent="0.15">
      <c r="A10688" s="2"/>
      <c r="B10688" s="31"/>
      <c r="C10688" s="2"/>
      <c r="D10688" s="2"/>
      <c r="E10688" s="26"/>
    </row>
    <row r="10689" spans="1:5" x14ac:dyDescent="0.15">
      <c r="A10689" s="2"/>
      <c r="B10689" s="31"/>
      <c r="C10689" s="2"/>
      <c r="D10689" s="2"/>
      <c r="E10689" s="26"/>
    </row>
    <row r="10690" spans="1:5" x14ac:dyDescent="0.15">
      <c r="A10690" s="2"/>
      <c r="B10690" s="31"/>
      <c r="C10690" s="2"/>
      <c r="D10690" s="2"/>
      <c r="E10690" s="26"/>
    </row>
    <row r="10691" spans="1:5" x14ac:dyDescent="0.15">
      <c r="A10691" s="2"/>
      <c r="B10691" s="31"/>
      <c r="C10691" s="2"/>
      <c r="D10691" s="2"/>
      <c r="E10691" s="26"/>
    </row>
    <row r="10692" spans="1:5" x14ac:dyDescent="0.15">
      <c r="A10692" s="2"/>
      <c r="B10692" s="31"/>
      <c r="C10692" s="2"/>
      <c r="D10692" s="2"/>
      <c r="E10692" s="26"/>
    </row>
    <row r="10693" spans="1:5" x14ac:dyDescent="0.15">
      <c r="A10693" s="2"/>
      <c r="B10693" s="31"/>
      <c r="C10693" s="2"/>
      <c r="D10693" s="2"/>
      <c r="E10693" s="26"/>
    </row>
    <row r="10694" spans="1:5" x14ac:dyDescent="0.15">
      <c r="A10694" s="2"/>
      <c r="B10694" s="31"/>
      <c r="C10694" s="2"/>
      <c r="D10694" s="2"/>
      <c r="E10694" s="26"/>
    </row>
    <row r="10695" spans="1:5" x14ac:dyDescent="0.15">
      <c r="A10695" s="2"/>
      <c r="B10695" s="31"/>
      <c r="C10695" s="2"/>
      <c r="D10695" s="2"/>
      <c r="E10695" s="26"/>
    </row>
    <row r="10696" spans="1:5" x14ac:dyDescent="0.15">
      <c r="A10696" s="2"/>
      <c r="B10696" s="31"/>
      <c r="C10696" s="2"/>
      <c r="D10696" s="2"/>
      <c r="E10696" s="26"/>
    </row>
    <row r="10697" spans="1:5" x14ac:dyDescent="0.15">
      <c r="A10697" s="2"/>
      <c r="B10697" s="31"/>
      <c r="C10697" s="2"/>
      <c r="D10697" s="2"/>
      <c r="E10697" s="26"/>
    </row>
    <row r="10698" spans="1:5" x14ac:dyDescent="0.15">
      <c r="A10698" s="2"/>
      <c r="B10698" s="31"/>
      <c r="C10698" s="2"/>
      <c r="D10698" s="2"/>
      <c r="E10698" s="26"/>
    </row>
    <row r="10699" spans="1:5" x14ac:dyDescent="0.15">
      <c r="A10699" s="2"/>
      <c r="B10699" s="31"/>
      <c r="C10699" s="2"/>
      <c r="D10699" s="2"/>
      <c r="E10699" s="26"/>
    </row>
    <row r="10700" spans="1:5" x14ac:dyDescent="0.15">
      <c r="A10700" s="2"/>
      <c r="B10700" s="31"/>
      <c r="C10700" s="2"/>
      <c r="D10700" s="2"/>
      <c r="E10700" s="26"/>
    </row>
    <row r="10701" spans="1:5" x14ac:dyDescent="0.15">
      <c r="A10701" s="2"/>
      <c r="B10701" s="31"/>
      <c r="C10701" s="2"/>
      <c r="D10701" s="2"/>
      <c r="E10701" s="26"/>
    </row>
    <row r="10702" spans="1:5" x14ac:dyDescent="0.15">
      <c r="A10702" s="2"/>
      <c r="B10702" s="31"/>
      <c r="C10702" s="2"/>
      <c r="D10702" s="2"/>
      <c r="E10702" s="26"/>
    </row>
    <row r="10703" spans="1:5" x14ac:dyDescent="0.15">
      <c r="A10703" s="2"/>
      <c r="B10703" s="31"/>
      <c r="C10703" s="2"/>
      <c r="D10703" s="2"/>
      <c r="E10703" s="26"/>
    </row>
    <row r="10704" spans="1:5" x14ac:dyDescent="0.15">
      <c r="A10704" s="2"/>
      <c r="B10704" s="31"/>
      <c r="C10704" s="2"/>
      <c r="D10704" s="2"/>
      <c r="E10704" s="26"/>
    </row>
    <row r="10705" spans="1:5" x14ac:dyDescent="0.15">
      <c r="A10705" s="2"/>
      <c r="B10705" s="31"/>
      <c r="C10705" s="2"/>
      <c r="D10705" s="2"/>
      <c r="E10705" s="26"/>
    </row>
    <row r="10706" spans="1:5" x14ac:dyDescent="0.15">
      <c r="A10706" s="2"/>
      <c r="B10706" s="31"/>
      <c r="C10706" s="2"/>
      <c r="D10706" s="2"/>
      <c r="E10706" s="26"/>
    </row>
    <row r="10707" spans="1:5" x14ac:dyDescent="0.15">
      <c r="A10707" s="2"/>
      <c r="B10707" s="31"/>
      <c r="C10707" s="2"/>
      <c r="D10707" s="2"/>
      <c r="E10707" s="26"/>
    </row>
    <row r="10708" spans="1:5" x14ac:dyDescent="0.15">
      <c r="A10708" s="2"/>
      <c r="B10708" s="31"/>
      <c r="C10708" s="2"/>
      <c r="D10708" s="2"/>
      <c r="E10708" s="26"/>
    </row>
    <row r="10709" spans="1:5" x14ac:dyDescent="0.15">
      <c r="A10709" s="2"/>
      <c r="B10709" s="31"/>
      <c r="C10709" s="2"/>
      <c r="D10709" s="2"/>
      <c r="E10709" s="26"/>
    </row>
    <row r="10710" spans="1:5" x14ac:dyDescent="0.15">
      <c r="A10710" s="2"/>
      <c r="B10710" s="31"/>
      <c r="C10710" s="2"/>
      <c r="D10710" s="2"/>
      <c r="E10710" s="26"/>
    </row>
    <row r="10711" spans="1:5" x14ac:dyDescent="0.15">
      <c r="A10711" s="2"/>
      <c r="B10711" s="31"/>
      <c r="C10711" s="2"/>
      <c r="D10711" s="2"/>
      <c r="E10711" s="26"/>
    </row>
    <row r="10712" spans="1:5" x14ac:dyDescent="0.15">
      <c r="A10712" s="2"/>
      <c r="B10712" s="31"/>
      <c r="C10712" s="2"/>
      <c r="D10712" s="2"/>
      <c r="E10712" s="26"/>
    </row>
    <row r="10713" spans="1:5" x14ac:dyDescent="0.15">
      <c r="A10713" s="2"/>
      <c r="B10713" s="31"/>
      <c r="C10713" s="2"/>
      <c r="D10713" s="2"/>
      <c r="E10713" s="26"/>
    </row>
    <row r="10714" spans="1:5" x14ac:dyDescent="0.15">
      <c r="A10714" s="2"/>
      <c r="B10714" s="31"/>
      <c r="C10714" s="2"/>
      <c r="D10714" s="2"/>
      <c r="E10714" s="26"/>
    </row>
    <row r="10715" spans="1:5" x14ac:dyDescent="0.15">
      <c r="A10715" s="2"/>
      <c r="B10715" s="31"/>
      <c r="C10715" s="2"/>
      <c r="D10715" s="2"/>
      <c r="E10715" s="26"/>
    </row>
    <row r="10716" spans="1:5" x14ac:dyDescent="0.15">
      <c r="A10716" s="2"/>
      <c r="B10716" s="31"/>
      <c r="C10716" s="2"/>
      <c r="D10716" s="2"/>
      <c r="E10716" s="26"/>
    </row>
    <row r="10717" spans="1:5" x14ac:dyDescent="0.15">
      <c r="A10717" s="2"/>
      <c r="B10717" s="31"/>
      <c r="C10717" s="2"/>
      <c r="D10717" s="2"/>
      <c r="E10717" s="26"/>
    </row>
    <row r="10718" spans="1:5" x14ac:dyDescent="0.15">
      <c r="A10718" s="2"/>
      <c r="B10718" s="31"/>
      <c r="C10718" s="2"/>
      <c r="D10718" s="2"/>
      <c r="E10718" s="26"/>
    </row>
    <row r="10719" spans="1:5" x14ac:dyDescent="0.15">
      <c r="A10719" s="2"/>
      <c r="B10719" s="31"/>
      <c r="C10719" s="2"/>
      <c r="D10719" s="2"/>
      <c r="E10719" s="26"/>
    </row>
    <row r="10720" spans="1:5" x14ac:dyDescent="0.15">
      <c r="A10720" s="2"/>
      <c r="B10720" s="31"/>
      <c r="C10720" s="2"/>
      <c r="D10720" s="2"/>
      <c r="E10720" s="26"/>
    </row>
    <row r="10721" spans="1:5" x14ac:dyDescent="0.15">
      <c r="A10721" s="2"/>
      <c r="B10721" s="31"/>
      <c r="C10721" s="2"/>
      <c r="D10721" s="2"/>
      <c r="E10721" s="26"/>
    </row>
    <row r="10722" spans="1:5" x14ac:dyDescent="0.15">
      <c r="A10722" s="2"/>
      <c r="B10722" s="31"/>
      <c r="C10722" s="2"/>
      <c r="D10722" s="2"/>
      <c r="E10722" s="26"/>
    </row>
    <row r="10723" spans="1:5" x14ac:dyDescent="0.15">
      <c r="A10723" s="2"/>
      <c r="B10723" s="31"/>
      <c r="C10723" s="2"/>
      <c r="D10723" s="2"/>
      <c r="E10723" s="26"/>
    </row>
    <row r="10724" spans="1:5" x14ac:dyDescent="0.15">
      <c r="A10724" s="2"/>
      <c r="B10724" s="31"/>
      <c r="C10724" s="2"/>
      <c r="D10724" s="2"/>
      <c r="E10724" s="26"/>
    </row>
    <row r="10725" spans="1:5" x14ac:dyDescent="0.15">
      <c r="A10725" s="2"/>
      <c r="B10725" s="31"/>
      <c r="C10725" s="2"/>
      <c r="D10725" s="2"/>
      <c r="E10725" s="26"/>
    </row>
    <row r="10726" spans="1:5" x14ac:dyDescent="0.15">
      <c r="A10726" s="2"/>
      <c r="B10726" s="31"/>
      <c r="C10726" s="2"/>
      <c r="D10726" s="2"/>
      <c r="E10726" s="26"/>
    </row>
    <row r="10727" spans="1:5" x14ac:dyDescent="0.15">
      <c r="A10727" s="2"/>
      <c r="B10727" s="31"/>
      <c r="C10727" s="2"/>
      <c r="D10727" s="2"/>
      <c r="E10727" s="26"/>
    </row>
    <row r="10728" spans="1:5" x14ac:dyDescent="0.15">
      <c r="A10728" s="2"/>
      <c r="B10728" s="31"/>
      <c r="C10728" s="2"/>
      <c r="D10728" s="2"/>
      <c r="E10728" s="26"/>
    </row>
    <row r="10729" spans="1:5" x14ac:dyDescent="0.15">
      <c r="A10729" s="2"/>
      <c r="B10729" s="31"/>
      <c r="C10729" s="2"/>
      <c r="D10729" s="2"/>
      <c r="E10729" s="26"/>
    </row>
    <row r="10730" spans="1:5" x14ac:dyDescent="0.15">
      <c r="A10730" s="2"/>
      <c r="B10730" s="31"/>
      <c r="C10730" s="2"/>
      <c r="D10730" s="2"/>
      <c r="E10730" s="26"/>
    </row>
    <row r="10731" spans="1:5" x14ac:dyDescent="0.15">
      <c r="A10731" s="2"/>
      <c r="B10731" s="31"/>
      <c r="C10731" s="2"/>
      <c r="D10731" s="2"/>
      <c r="E10731" s="26"/>
    </row>
    <row r="10732" spans="1:5" x14ac:dyDescent="0.15">
      <c r="A10732" s="2"/>
      <c r="B10732" s="31"/>
      <c r="C10732" s="2"/>
      <c r="D10732" s="2"/>
      <c r="E10732" s="26"/>
    </row>
    <row r="10733" spans="1:5" x14ac:dyDescent="0.15">
      <c r="A10733" s="2"/>
      <c r="B10733" s="31"/>
      <c r="C10733" s="2"/>
      <c r="D10733" s="2"/>
      <c r="E10733" s="26"/>
    </row>
    <row r="10734" spans="1:5" x14ac:dyDescent="0.15">
      <c r="A10734" s="2"/>
      <c r="B10734" s="31"/>
      <c r="C10734" s="2"/>
      <c r="D10734" s="2"/>
      <c r="E10734" s="26"/>
    </row>
    <row r="10735" spans="1:5" x14ac:dyDescent="0.15">
      <c r="A10735" s="2"/>
      <c r="B10735" s="31"/>
      <c r="C10735" s="2"/>
      <c r="D10735" s="2"/>
      <c r="E10735" s="26"/>
    </row>
    <row r="10736" spans="1:5" x14ac:dyDescent="0.15">
      <c r="A10736" s="2"/>
      <c r="B10736" s="31"/>
      <c r="C10736" s="2"/>
      <c r="D10736" s="2"/>
      <c r="E10736" s="26"/>
    </row>
    <row r="10737" spans="1:5" x14ac:dyDescent="0.15">
      <c r="A10737" s="2"/>
      <c r="B10737" s="31"/>
      <c r="C10737" s="2"/>
      <c r="D10737" s="2"/>
      <c r="E10737" s="26"/>
    </row>
    <row r="10738" spans="1:5" x14ac:dyDescent="0.15">
      <c r="A10738" s="2"/>
      <c r="B10738" s="31"/>
      <c r="C10738" s="2"/>
      <c r="D10738" s="2"/>
      <c r="E10738" s="26"/>
    </row>
    <row r="10739" spans="1:5" x14ac:dyDescent="0.15">
      <c r="A10739" s="2"/>
      <c r="B10739" s="31"/>
      <c r="C10739" s="2"/>
      <c r="D10739" s="2"/>
      <c r="E10739" s="26"/>
    </row>
    <row r="10740" spans="1:5" x14ac:dyDescent="0.15">
      <c r="A10740" s="2"/>
      <c r="B10740" s="31"/>
      <c r="C10740" s="2"/>
      <c r="D10740" s="2"/>
      <c r="E10740" s="26"/>
    </row>
    <row r="10741" spans="1:5" x14ac:dyDescent="0.15">
      <c r="A10741" s="2"/>
      <c r="B10741" s="31"/>
      <c r="C10741" s="2"/>
      <c r="D10741" s="2"/>
      <c r="E10741" s="26"/>
    </row>
    <row r="10742" spans="1:5" x14ac:dyDescent="0.15">
      <c r="A10742" s="2"/>
      <c r="B10742" s="31"/>
      <c r="C10742" s="2"/>
      <c r="D10742" s="2"/>
      <c r="E10742" s="26"/>
    </row>
    <row r="10743" spans="1:5" x14ac:dyDescent="0.15">
      <c r="A10743" s="2"/>
      <c r="B10743" s="31"/>
      <c r="C10743" s="2"/>
      <c r="D10743" s="2"/>
      <c r="E10743" s="26"/>
    </row>
    <row r="10744" spans="1:5" x14ac:dyDescent="0.15">
      <c r="A10744" s="2"/>
      <c r="B10744" s="31"/>
      <c r="C10744" s="2"/>
      <c r="D10744" s="2"/>
      <c r="E10744" s="26"/>
    </row>
    <row r="10745" spans="1:5" x14ac:dyDescent="0.15">
      <c r="A10745" s="2"/>
      <c r="B10745" s="31"/>
      <c r="C10745" s="2"/>
      <c r="D10745" s="2"/>
      <c r="E10745" s="26"/>
    </row>
    <row r="10746" spans="1:5" x14ac:dyDescent="0.15">
      <c r="A10746" s="2"/>
      <c r="B10746" s="31"/>
      <c r="C10746" s="2"/>
      <c r="D10746" s="2"/>
      <c r="E10746" s="26"/>
    </row>
    <row r="10747" spans="1:5" x14ac:dyDescent="0.15">
      <c r="A10747" s="2"/>
      <c r="B10747" s="31"/>
      <c r="C10747" s="2"/>
      <c r="D10747" s="2"/>
      <c r="E10747" s="26"/>
    </row>
    <row r="10748" spans="1:5" x14ac:dyDescent="0.15">
      <c r="A10748" s="2"/>
      <c r="B10748" s="31"/>
      <c r="C10748" s="2"/>
      <c r="D10748" s="2"/>
      <c r="E10748" s="26"/>
    </row>
    <row r="10749" spans="1:5" x14ac:dyDescent="0.15">
      <c r="A10749" s="2"/>
      <c r="B10749" s="31"/>
      <c r="C10749" s="2"/>
      <c r="D10749" s="2"/>
      <c r="E10749" s="26"/>
    </row>
    <row r="10750" spans="1:5" x14ac:dyDescent="0.15">
      <c r="A10750" s="2"/>
      <c r="B10750" s="31"/>
      <c r="C10750" s="2"/>
      <c r="D10750" s="2"/>
      <c r="E10750" s="26"/>
    </row>
    <row r="10751" spans="1:5" x14ac:dyDescent="0.15">
      <c r="A10751" s="2"/>
      <c r="B10751" s="31"/>
      <c r="C10751" s="2"/>
      <c r="D10751" s="2"/>
      <c r="E10751" s="26"/>
    </row>
    <row r="10752" spans="1:5" x14ac:dyDescent="0.15">
      <c r="A10752" s="2"/>
      <c r="B10752" s="31"/>
      <c r="C10752" s="2"/>
      <c r="D10752" s="2"/>
      <c r="E10752" s="26"/>
    </row>
    <row r="10753" spans="1:5" x14ac:dyDescent="0.15">
      <c r="A10753" s="2"/>
      <c r="B10753" s="31"/>
      <c r="C10753" s="2"/>
      <c r="D10753" s="2"/>
      <c r="E10753" s="26"/>
    </row>
    <row r="10754" spans="1:5" x14ac:dyDescent="0.15">
      <c r="A10754" s="2"/>
      <c r="B10754" s="31"/>
      <c r="C10754" s="2"/>
      <c r="D10754" s="2"/>
      <c r="E10754" s="26"/>
    </row>
    <row r="10755" spans="1:5" x14ac:dyDescent="0.15">
      <c r="A10755" s="2"/>
      <c r="B10755" s="31"/>
      <c r="C10755" s="2"/>
      <c r="D10755" s="2"/>
      <c r="E10755" s="26"/>
    </row>
    <row r="10756" spans="1:5" x14ac:dyDescent="0.15">
      <c r="A10756" s="2"/>
      <c r="B10756" s="31"/>
      <c r="C10756" s="2"/>
      <c r="D10756" s="2"/>
      <c r="E10756" s="26"/>
    </row>
    <row r="10757" spans="1:5" x14ac:dyDescent="0.15">
      <c r="A10757" s="2"/>
      <c r="B10757" s="31"/>
      <c r="C10757" s="2"/>
      <c r="D10757" s="2"/>
      <c r="E10757" s="26"/>
    </row>
    <row r="10758" spans="1:5" x14ac:dyDescent="0.15">
      <c r="A10758" s="2"/>
      <c r="B10758" s="31"/>
      <c r="C10758" s="2"/>
      <c r="D10758" s="2"/>
      <c r="E10758" s="26"/>
    </row>
    <row r="10759" spans="1:5" x14ac:dyDescent="0.15">
      <c r="A10759" s="2"/>
      <c r="B10759" s="31"/>
      <c r="C10759" s="2"/>
      <c r="D10759" s="2"/>
      <c r="E10759" s="26"/>
    </row>
    <row r="10760" spans="1:5" x14ac:dyDescent="0.15">
      <c r="A10760" s="2"/>
      <c r="B10760" s="31"/>
      <c r="C10760" s="2"/>
      <c r="D10760" s="2"/>
      <c r="E10760" s="26"/>
    </row>
    <row r="10761" spans="1:5" x14ac:dyDescent="0.15">
      <c r="A10761" s="2"/>
      <c r="B10761" s="31"/>
      <c r="C10761" s="2"/>
      <c r="D10761" s="2"/>
      <c r="E10761" s="26"/>
    </row>
    <row r="10762" spans="1:5" x14ac:dyDescent="0.15">
      <c r="A10762" s="2"/>
      <c r="B10762" s="31"/>
      <c r="C10762" s="2"/>
      <c r="D10762" s="2"/>
      <c r="E10762" s="26"/>
    </row>
    <row r="10763" spans="1:5" x14ac:dyDescent="0.15">
      <c r="A10763" s="2"/>
      <c r="B10763" s="31"/>
      <c r="C10763" s="2"/>
      <c r="D10763" s="2"/>
      <c r="E10763" s="26"/>
    </row>
    <row r="10764" spans="1:5" x14ac:dyDescent="0.15">
      <c r="A10764" s="2"/>
      <c r="B10764" s="31"/>
      <c r="C10764" s="2"/>
      <c r="D10764" s="2"/>
      <c r="E10764" s="26"/>
    </row>
    <row r="10765" spans="1:5" x14ac:dyDescent="0.15">
      <c r="A10765" s="2"/>
      <c r="B10765" s="31"/>
      <c r="C10765" s="2"/>
      <c r="D10765" s="2"/>
      <c r="E10765" s="26"/>
    </row>
    <row r="10766" spans="1:5" x14ac:dyDescent="0.15">
      <c r="A10766" s="2"/>
      <c r="B10766" s="31"/>
      <c r="C10766" s="2"/>
      <c r="D10766" s="2"/>
      <c r="E10766" s="26"/>
    </row>
    <row r="10767" spans="1:5" x14ac:dyDescent="0.15">
      <c r="A10767" s="2"/>
      <c r="B10767" s="31"/>
      <c r="C10767" s="2"/>
      <c r="D10767" s="2"/>
      <c r="E10767" s="26"/>
    </row>
    <row r="10768" spans="1:5" x14ac:dyDescent="0.15">
      <c r="A10768" s="2"/>
      <c r="B10768" s="31"/>
      <c r="C10768" s="2"/>
      <c r="D10768" s="2"/>
      <c r="E10768" s="26"/>
    </row>
    <row r="10769" spans="1:5" x14ac:dyDescent="0.15">
      <c r="A10769" s="2"/>
      <c r="B10769" s="31"/>
      <c r="C10769" s="2"/>
      <c r="D10769" s="2"/>
      <c r="E10769" s="26"/>
    </row>
    <row r="10770" spans="1:5" x14ac:dyDescent="0.15">
      <c r="A10770" s="2"/>
      <c r="B10770" s="31"/>
      <c r="C10770" s="2"/>
      <c r="D10770" s="2"/>
      <c r="E10770" s="26"/>
    </row>
    <row r="10771" spans="1:5" x14ac:dyDescent="0.15">
      <c r="A10771" s="2"/>
      <c r="B10771" s="31"/>
      <c r="C10771" s="2"/>
      <c r="D10771" s="2"/>
      <c r="E10771" s="26"/>
    </row>
    <row r="10772" spans="1:5" x14ac:dyDescent="0.15">
      <c r="A10772" s="2"/>
      <c r="B10772" s="31"/>
      <c r="C10772" s="2"/>
      <c r="D10772" s="2"/>
      <c r="E10772" s="26"/>
    </row>
    <row r="10773" spans="1:5" x14ac:dyDescent="0.15">
      <c r="A10773" s="2"/>
      <c r="B10773" s="31"/>
      <c r="C10773" s="2"/>
      <c r="D10773" s="2"/>
      <c r="E10773" s="26"/>
    </row>
    <row r="10774" spans="1:5" x14ac:dyDescent="0.15">
      <c r="A10774" s="2"/>
      <c r="B10774" s="31"/>
      <c r="C10774" s="2"/>
      <c r="D10774" s="2"/>
      <c r="E10774" s="26"/>
    </row>
    <row r="10775" spans="1:5" x14ac:dyDescent="0.15">
      <c r="A10775" s="2"/>
      <c r="B10775" s="31"/>
      <c r="C10775" s="2"/>
      <c r="D10775" s="2"/>
      <c r="E10775" s="26"/>
    </row>
    <row r="10776" spans="1:5" x14ac:dyDescent="0.15">
      <c r="A10776" s="2"/>
      <c r="B10776" s="31"/>
      <c r="C10776" s="2"/>
      <c r="D10776" s="2"/>
      <c r="E10776" s="26"/>
    </row>
    <row r="10777" spans="1:5" x14ac:dyDescent="0.15">
      <c r="A10777" s="2"/>
      <c r="B10777" s="31"/>
      <c r="C10777" s="2"/>
      <c r="D10777" s="2"/>
      <c r="E10777" s="26"/>
    </row>
    <row r="10778" spans="1:5" x14ac:dyDescent="0.15">
      <c r="A10778" s="2"/>
      <c r="B10778" s="31"/>
      <c r="C10778" s="2"/>
      <c r="D10778" s="2"/>
      <c r="E10778" s="26"/>
    </row>
    <row r="10779" spans="1:5" x14ac:dyDescent="0.15">
      <c r="A10779" s="2"/>
      <c r="B10779" s="31"/>
      <c r="C10779" s="2"/>
      <c r="D10779" s="2"/>
      <c r="E10779" s="26"/>
    </row>
    <row r="10780" spans="1:5" x14ac:dyDescent="0.15">
      <c r="A10780" s="2"/>
      <c r="B10780" s="31"/>
      <c r="C10780" s="2"/>
      <c r="D10780" s="2"/>
      <c r="E10780" s="26"/>
    </row>
    <row r="10781" spans="1:5" x14ac:dyDescent="0.15">
      <c r="A10781" s="2"/>
      <c r="B10781" s="31"/>
      <c r="C10781" s="2"/>
      <c r="D10781" s="2"/>
      <c r="E10781" s="26"/>
    </row>
    <row r="10782" spans="1:5" x14ac:dyDescent="0.15">
      <c r="A10782" s="2"/>
      <c r="B10782" s="31"/>
      <c r="C10782" s="2"/>
      <c r="D10782" s="2"/>
      <c r="E10782" s="26"/>
    </row>
    <row r="10783" spans="1:5" x14ac:dyDescent="0.15">
      <c r="A10783" s="2"/>
      <c r="B10783" s="31"/>
      <c r="C10783" s="2"/>
      <c r="D10783" s="2"/>
      <c r="E10783" s="26"/>
    </row>
    <row r="10784" spans="1:5" x14ac:dyDescent="0.15">
      <c r="A10784" s="2"/>
      <c r="B10784" s="31"/>
      <c r="C10784" s="2"/>
      <c r="D10784" s="2"/>
      <c r="E10784" s="26"/>
    </row>
    <row r="10785" spans="1:5" x14ac:dyDescent="0.15">
      <c r="A10785" s="2"/>
      <c r="B10785" s="31"/>
      <c r="C10785" s="2"/>
      <c r="D10785" s="2"/>
      <c r="E10785" s="26"/>
    </row>
    <row r="10786" spans="1:5" x14ac:dyDescent="0.15">
      <c r="A10786" s="2"/>
      <c r="B10786" s="31"/>
      <c r="C10786" s="2"/>
      <c r="D10786" s="2"/>
      <c r="E10786" s="26"/>
    </row>
    <row r="10787" spans="1:5" x14ac:dyDescent="0.15">
      <c r="A10787" s="2"/>
      <c r="B10787" s="31"/>
      <c r="C10787" s="2"/>
      <c r="D10787" s="2"/>
      <c r="E10787" s="26"/>
    </row>
    <row r="10788" spans="1:5" x14ac:dyDescent="0.15">
      <c r="A10788" s="2"/>
      <c r="B10788" s="31"/>
      <c r="C10788" s="2"/>
      <c r="D10788" s="2"/>
      <c r="E10788" s="26"/>
    </row>
    <row r="10789" spans="1:5" x14ac:dyDescent="0.15">
      <c r="A10789" s="2"/>
      <c r="B10789" s="31"/>
      <c r="C10789" s="2"/>
      <c r="D10789" s="2"/>
      <c r="E10789" s="26"/>
    </row>
    <row r="10790" spans="1:5" x14ac:dyDescent="0.15">
      <c r="A10790" s="2"/>
      <c r="B10790" s="31"/>
      <c r="C10790" s="2"/>
      <c r="D10790" s="2"/>
      <c r="E10790" s="26"/>
    </row>
    <row r="10791" spans="1:5" x14ac:dyDescent="0.15">
      <c r="A10791" s="2"/>
      <c r="B10791" s="31"/>
      <c r="C10791" s="2"/>
      <c r="D10791" s="2"/>
      <c r="E10791" s="26"/>
    </row>
    <row r="10792" spans="1:5" x14ac:dyDescent="0.15">
      <c r="A10792" s="2"/>
      <c r="B10792" s="31"/>
      <c r="C10792" s="2"/>
      <c r="D10792" s="2"/>
      <c r="E10792" s="26"/>
    </row>
    <row r="10793" spans="1:5" x14ac:dyDescent="0.15">
      <c r="A10793" s="2"/>
      <c r="B10793" s="31"/>
      <c r="C10793" s="2"/>
      <c r="D10793" s="2"/>
      <c r="E10793" s="26"/>
    </row>
    <row r="10794" spans="1:5" x14ac:dyDescent="0.15">
      <c r="A10794" s="2"/>
      <c r="B10794" s="31"/>
      <c r="C10794" s="2"/>
      <c r="D10794" s="2"/>
      <c r="E10794" s="26"/>
    </row>
    <row r="10795" spans="1:5" x14ac:dyDescent="0.15">
      <c r="A10795" s="2"/>
      <c r="B10795" s="31"/>
      <c r="C10795" s="2"/>
      <c r="D10795" s="2"/>
      <c r="E10795" s="26"/>
    </row>
    <row r="10796" spans="1:5" x14ac:dyDescent="0.15">
      <c r="A10796" s="2"/>
      <c r="B10796" s="31"/>
      <c r="C10796" s="2"/>
      <c r="D10796" s="2"/>
      <c r="E10796" s="26"/>
    </row>
    <row r="10797" spans="1:5" x14ac:dyDescent="0.15">
      <c r="A10797" s="2"/>
      <c r="B10797" s="31"/>
      <c r="C10797" s="2"/>
      <c r="D10797" s="2"/>
      <c r="E10797" s="26"/>
    </row>
    <row r="10798" spans="1:5" x14ac:dyDescent="0.15">
      <c r="A10798" s="2"/>
      <c r="B10798" s="31"/>
      <c r="C10798" s="2"/>
      <c r="D10798" s="2"/>
      <c r="E10798" s="26"/>
    </row>
    <row r="10799" spans="1:5" x14ac:dyDescent="0.15">
      <c r="A10799" s="2"/>
      <c r="B10799" s="31"/>
      <c r="C10799" s="2"/>
      <c r="D10799" s="2"/>
      <c r="E10799" s="26"/>
    </row>
    <row r="10800" spans="1:5" x14ac:dyDescent="0.15">
      <c r="A10800" s="2"/>
      <c r="B10800" s="31"/>
      <c r="C10800" s="2"/>
      <c r="D10800" s="2"/>
      <c r="E10800" s="26"/>
    </row>
    <row r="10801" spans="1:5" x14ac:dyDescent="0.15">
      <c r="A10801" s="2"/>
      <c r="B10801" s="31"/>
      <c r="C10801" s="2"/>
      <c r="D10801" s="2"/>
      <c r="E10801" s="26"/>
    </row>
    <row r="10802" spans="1:5" x14ac:dyDescent="0.15">
      <c r="A10802" s="2"/>
      <c r="B10802" s="31"/>
      <c r="C10802" s="2"/>
      <c r="D10802" s="2"/>
      <c r="E10802" s="26"/>
    </row>
    <row r="10803" spans="1:5" x14ac:dyDescent="0.15">
      <c r="A10803" s="2"/>
      <c r="B10803" s="31"/>
      <c r="C10803" s="2"/>
      <c r="D10803" s="2"/>
      <c r="E10803" s="26"/>
    </row>
    <row r="10804" spans="1:5" x14ac:dyDescent="0.15">
      <c r="A10804" s="2"/>
      <c r="B10804" s="31"/>
      <c r="C10804" s="2"/>
      <c r="D10804" s="2"/>
      <c r="E10804" s="26"/>
    </row>
    <row r="10805" spans="1:5" x14ac:dyDescent="0.15">
      <c r="A10805" s="2"/>
      <c r="B10805" s="31"/>
      <c r="C10805" s="2"/>
      <c r="D10805" s="2"/>
      <c r="E10805" s="26"/>
    </row>
    <row r="10806" spans="1:5" x14ac:dyDescent="0.15">
      <c r="A10806" s="2"/>
      <c r="B10806" s="31"/>
      <c r="C10806" s="2"/>
      <c r="D10806" s="2"/>
      <c r="E10806" s="26"/>
    </row>
    <row r="10807" spans="1:5" x14ac:dyDescent="0.15">
      <c r="A10807" s="2"/>
      <c r="B10807" s="31"/>
      <c r="C10807" s="2"/>
      <c r="D10807" s="2"/>
      <c r="E10807" s="26"/>
    </row>
    <row r="10808" spans="1:5" x14ac:dyDescent="0.15">
      <c r="A10808" s="2"/>
      <c r="B10808" s="31"/>
      <c r="C10808" s="2"/>
      <c r="D10808" s="2"/>
      <c r="E10808" s="26"/>
    </row>
    <row r="10809" spans="1:5" x14ac:dyDescent="0.15">
      <c r="A10809" s="2"/>
      <c r="B10809" s="31"/>
      <c r="C10809" s="2"/>
      <c r="D10809" s="2"/>
      <c r="E10809" s="26"/>
    </row>
    <row r="10810" spans="1:5" x14ac:dyDescent="0.15">
      <c r="A10810" s="2"/>
      <c r="B10810" s="31"/>
      <c r="C10810" s="2"/>
      <c r="D10810" s="2"/>
      <c r="E10810" s="26"/>
    </row>
    <row r="10811" spans="1:5" x14ac:dyDescent="0.15">
      <c r="A10811" s="2"/>
      <c r="B10811" s="31"/>
      <c r="C10811" s="2"/>
      <c r="D10811" s="2"/>
      <c r="E10811" s="26"/>
    </row>
    <row r="10812" spans="1:5" x14ac:dyDescent="0.15">
      <c r="A10812" s="2"/>
      <c r="B10812" s="31"/>
      <c r="C10812" s="2"/>
      <c r="D10812" s="2"/>
      <c r="E10812" s="26"/>
    </row>
    <row r="10813" spans="1:5" x14ac:dyDescent="0.15">
      <c r="A10813" s="2"/>
      <c r="B10813" s="31"/>
      <c r="C10813" s="2"/>
      <c r="D10813" s="2"/>
      <c r="E10813" s="26"/>
    </row>
    <row r="10814" spans="1:5" x14ac:dyDescent="0.15">
      <c r="A10814" s="2"/>
      <c r="B10814" s="31"/>
      <c r="C10814" s="2"/>
      <c r="D10814" s="2"/>
      <c r="E10814" s="26"/>
    </row>
    <row r="10815" spans="1:5" x14ac:dyDescent="0.15">
      <c r="A10815" s="2"/>
      <c r="B10815" s="31"/>
      <c r="C10815" s="2"/>
      <c r="D10815" s="2"/>
      <c r="E10815" s="26"/>
    </row>
    <row r="10816" spans="1:5" x14ac:dyDescent="0.15">
      <c r="A10816" s="2"/>
      <c r="B10816" s="31"/>
      <c r="C10816" s="2"/>
      <c r="D10816" s="2"/>
      <c r="E10816" s="26"/>
    </row>
    <row r="10817" spans="1:5" x14ac:dyDescent="0.15">
      <c r="A10817" s="2"/>
      <c r="B10817" s="31"/>
      <c r="C10817" s="2"/>
      <c r="D10817" s="2"/>
      <c r="E10817" s="26"/>
    </row>
    <row r="10818" spans="1:5" x14ac:dyDescent="0.15">
      <c r="A10818" s="2"/>
      <c r="B10818" s="31"/>
      <c r="C10818" s="2"/>
      <c r="D10818" s="2"/>
      <c r="E10818" s="26"/>
    </row>
    <row r="10819" spans="1:5" x14ac:dyDescent="0.15">
      <c r="A10819" s="2"/>
      <c r="B10819" s="31"/>
      <c r="C10819" s="2"/>
      <c r="D10819" s="2"/>
      <c r="E10819" s="26"/>
    </row>
    <row r="10820" spans="1:5" x14ac:dyDescent="0.15">
      <c r="A10820" s="2"/>
      <c r="B10820" s="31"/>
      <c r="C10820" s="2"/>
      <c r="D10820" s="2"/>
      <c r="E10820" s="26"/>
    </row>
    <row r="10821" spans="1:5" x14ac:dyDescent="0.15">
      <c r="A10821" s="2"/>
      <c r="B10821" s="31"/>
      <c r="C10821" s="2"/>
      <c r="D10821" s="2"/>
      <c r="E10821" s="26"/>
    </row>
    <row r="10822" spans="1:5" x14ac:dyDescent="0.15">
      <c r="A10822" s="2"/>
      <c r="B10822" s="31"/>
      <c r="C10822" s="2"/>
      <c r="D10822" s="2"/>
      <c r="E10822" s="26"/>
    </row>
    <row r="10823" spans="1:5" x14ac:dyDescent="0.15">
      <c r="A10823" s="2"/>
      <c r="B10823" s="31"/>
      <c r="C10823" s="2"/>
      <c r="D10823" s="2"/>
      <c r="E10823" s="26"/>
    </row>
    <row r="10824" spans="1:5" x14ac:dyDescent="0.15">
      <c r="A10824" s="2"/>
      <c r="B10824" s="31"/>
      <c r="C10824" s="2"/>
      <c r="D10824" s="2"/>
      <c r="E10824" s="26"/>
    </row>
    <row r="10825" spans="1:5" x14ac:dyDescent="0.15">
      <c r="A10825" s="2"/>
      <c r="B10825" s="31"/>
      <c r="C10825" s="2"/>
      <c r="D10825" s="2"/>
      <c r="E10825" s="26"/>
    </row>
    <row r="10826" spans="1:5" x14ac:dyDescent="0.15">
      <c r="A10826" s="2"/>
      <c r="B10826" s="31"/>
      <c r="C10826" s="2"/>
      <c r="D10826" s="2"/>
      <c r="E10826" s="26"/>
    </row>
    <row r="10827" spans="1:5" x14ac:dyDescent="0.15">
      <c r="A10827" s="2"/>
      <c r="B10827" s="31"/>
      <c r="C10827" s="2"/>
      <c r="D10827" s="2"/>
      <c r="E10827" s="26"/>
    </row>
    <row r="10828" spans="1:5" x14ac:dyDescent="0.15">
      <c r="A10828" s="2"/>
      <c r="B10828" s="31"/>
      <c r="C10828" s="2"/>
      <c r="D10828" s="2"/>
      <c r="E10828" s="26"/>
    </row>
    <row r="10829" spans="1:5" x14ac:dyDescent="0.15">
      <c r="A10829" s="2"/>
      <c r="B10829" s="31"/>
      <c r="C10829" s="2"/>
      <c r="D10829" s="2"/>
      <c r="E10829" s="26"/>
    </row>
    <row r="10830" spans="1:5" x14ac:dyDescent="0.15">
      <c r="A10830" s="2"/>
      <c r="B10830" s="31"/>
      <c r="C10830" s="2"/>
      <c r="D10830" s="2"/>
      <c r="E10830" s="26"/>
    </row>
    <row r="10831" spans="1:5" x14ac:dyDescent="0.15">
      <c r="A10831" s="2"/>
      <c r="B10831" s="31"/>
      <c r="C10831" s="2"/>
      <c r="D10831" s="2"/>
      <c r="E10831" s="26"/>
    </row>
    <row r="10832" spans="1:5" x14ac:dyDescent="0.15">
      <c r="A10832" s="2"/>
      <c r="B10832" s="31"/>
      <c r="C10832" s="2"/>
      <c r="D10832" s="2"/>
      <c r="E10832" s="26"/>
    </row>
    <row r="10833" spans="1:5" x14ac:dyDescent="0.15">
      <c r="A10833" s="2"/>
      <c r="B10833" s="31"/>
      <c r="C10833" s="2"/>
      <c r="D10833" s="2"/>
      <c r="E10833" s="26"/>
    </row>
    <row r="10834" spans="1:5" x14ac:dyDescent="0.15">
      <c r="A10834" s="2"/>
      <c r="B10834" s="31"/>
      <c r="C10834" s="2"/>
      <c r="D10834" s="2"/>
      <c r="E10834" s="26"/>
    </row>
    <row r="10835" spans="1:5" x14ac:dyDescent="0.15">
      <c r="A10835" s="2"/>
      <c r="B10835" s="31"/>
      <c r="C10835" s="2"/>
      <c r="D10835" s="2"/>
      <c r="E10835" s="26"/>
    </row>
    <row r="10836" spans="1:5" x14ac:dyDescent="0.15">
      <c r="A10836" s="2"/>
      <c r="B10836" s="31"/>
      <c r="C10836" s="2"/>
      <c r="D10836" s="2"/>
      <c r="E10836" s="26"/>
    </row>
    <row r="10837" spans="1:5" x14ac:dyDescent="0.15">
      <c r="A10837" s="2"/>
      <c r="B10837" s="31"/>
      <c r="C10837" s="2"/>
      <c r="D10837" s="2"/>
      <c r="E10837" s="26"/>
    </row>
    <row r="10838" spans="1:5" x14ac:dyDescent="0.15">
      <c r="A10838" s="2"/>
      <c r="B10838" s="31"/>
      <c r="C10838" s="2"/>
      <c r="D10838" s="2"/>
      <c r="E10838" s="26"/>
    </row>
    <row r="10839" spans="1:5" x14ac:dyDescent="0.15">
      <c r="A10839" s="2"/>
      <c r="B10839" s="31"/>
      <c r="C10839" s="2"/>
      <c r="D10839" s="2"/>
      <c r="E10839" s="26"/>
    </row>
    <row r="10840" spans="1:5" x14ac:dyDescent="0.15">
      <c r="A10840" s="2"/>
      <c r="B10840" s="31"/>
      <c r="C10840" s="2"/>
      <c r="D10840" s="2"/>
      <c r="E10840" s="26"/>
    </row>
    <row r="10841" spans="1:5" x14ac:dyDescent="0.15">
      <c r="A10841" s="2"/>
      <c r="B10841" s="31"/>
      <c r="C10841" s="2"/>
      <c r="D10841" s="2"/>
      <c r="E10841" s="26"/>
    </row>
    <row r="10842" spans="1:5" x14ac:dyDescent="0.15">
      <c r="A10842" s="2"/>
      <c r="B10842" s="31"/>
      <c r="C10842" s="2"/>
      <c r="D10842" s="2"/>
      <c r="E10842" s="26"/>
    </row>
    <row r="10843" spans="1:5" x14ac:dyDescent="0.15">
      <c r="A10843" s="2"/>
      <c r="B10843" s="31"/>
      <c r="C10843" s="2"/>
      <c r="D10843" s="2"/>
      <c r="E10843" s="26"/>
    </row>
    <row r="10844" spans="1:5" x14ac:dyDescent="0.15">
      <c r="A10844" s="2"/>
      <c r="B10844" s="31"/>
      <c r="C10844" s="2"/>
      <c r="D10844" s="2"/>
      <c r="E10844" s="26"/>
    </row>
    <row r="10845" spans="1:5" x14ac:dyDescent="0.15">
      <c r="A10845" s="2"/>
      <c r="B10845" s="31"/>
      <c r="C10845" s="2"/>
      <c r="D10845" s="2"/>
      <c r="E10845" s="26"/>
    </row>
    <row r="10846" spans="1:5" x14ac:dyDescent="0.15">
      <c r="A10846" s="2"/>
      <c r="B10846" s="31"/>
      <c r="C10846" s="2"/>
      <c r="D10846" s="2"/>
      <c r="E10846" s="26"/>
    </row>
    <row r="10847" spans="1:5" x14ac:dyDescent="0.15">
      <c r="A10847" s="2"/>
      <c r="B10847" s="31"/>
      <c r="C10847" s="2"/>
      <c r="D10847" s="2"/>
      <c r="E10847" s="26"/>
    </row>
    <row r="10848" spans="1:5" x14ac:dyDescent="0.15">
      <c r="A10848" s="2"/>
      <c r="B10848" s="31"/>
      <c r="C10848" s="2"/>
      <c r="D10848" s="2"/>
      <c r="E10848" s="26"/>
    </row>
    <row r="10849" spans="1:5" x14ac:dyDescent="0.15">
      <c r="A10849" s="2"/>
      <c r="B10849" s="31"/>
      <c r="C10849" s="2"/>
      <c r="D10849" s="2"/>
      <c r="E10849" s="26"/>
    </row>
    <row r="10850" spans="1:5" x14ac:dyDescent="0.15">
      <c r="A10850" s="2"/>
      <c r="B10850" s="31"/>
      <c r="C10850" s="2"/>
      <c r="D10850" s="2"/>
      <c r="E10850" s="26"/>
    </row>
    <row r="10851" spans="1:5" x14ac:dyDescent="0.15">
      <c r="A10851" s="2"/>
      <c r="B10851" s="31"/>
      <c r="C10851" s="2"/>
      <c r="D10851" s="2"/>
      <c r="E10851" s="26"/>
    </row>
    <row r="10852" spans="1:5" x14ac:dyDescent="0.15">
      <c r="A10852" s="2"/>
      <c r="B10852" s="31"/>
      <c r="C10852" s="2"/>
      <c r="D10852" s="2"/>
      <c r="E10852" s="26"/>
    </row>
    <row r="10853" spans="1:5" x14ac:dyDescent="0.15">
      <c r="A10853" s="2"/>
      <c r="B10853" s="31"/>
      <c r="C10853" s="2"/>
      <c r="D10853" s="2"/>
      <c r="E10853" s="26"/>
    </row>
    <row r="10854" spans="1:5" x14ac:dyDescent="0.15">
      <c r="A10854" s="2"/>
      <c r="B10854" s="31"/>
      <c r="C10854" s="2"/>
      <c r="D10854" s="2"/>
      <c r="E10854" s="26"/>
    </row>
    <row r="10855" spans="1:5" x14ac:dyDescent="0.15">
      <c r="A10855" s="2"/>
      <c r="B10855" s="31"/>
      <c r="C10855" s="2"/>
      <c r="D10855" s="2"/>
      <c r="E10855" s="26"/>
    </row>
    <row r="10856" spans="1:5" x14ac:dyDescent="0.15">
      <c r="A10856" s="2"/>
      <c r="B10856" s="31"/>
      <c r="C10856" s="2"/>
      <c r="D10856" s="2"/>
      <c r="E10856" s="26"/>
    </row>
    <row r="10857" spans="1:5" x14ac:dyDescent="0.15">
      <c r="A10857" s="2"/>
      <c r="B10857" s="31"/>
      <c r="C10857" s="2"/>
      <c r="D10857" s="2"/>
      <c r="E10857" s="26"/>
    </row>
    <row r="10858" spans="1:5" x14ac:dyDescent="0.15">
      <c r="A10858" s="2"/>
      <c r="B10858" s="31"/>
      <c r="C10858" s="2"/>
      <c r="D10858" s="2"/>
      <c r="E10858" s="26"/>
    </row>
    <row r="10859" spans="1:5" x14ac:dyDescent="0.15">
      <c r="A10859" s="2"/>
      <c r="B10859" s="31"/>
      <c r="C10859" s="2"/>
      <c r="D10859" s="2"/>
      <c r="E10859" s="26"/>
    </row>
    <row r="10860" spans="1:5" x14ac:dyDescent="0.15">
      <c r="A10860" s="2"/>
      <c r="B10860" s="31"/>
      <c r="C10860" s="2"/>
      <c r="D10860" s="2"/>
      <c r="E10860" s="26"/>
    </row>
    <row r="10861" spans="1:5" x14ac:dyDescent="0.15">
      <c r="A10861" s="2"/>
      <c r="B10861" s="31"/>
      <c r="C10861" s="2"/>
      <c r="D10861" s="2"/>
      <c r="E10861" s="26"/>
    </row>
    <row r="10862" spans="1:5" x14ac:dyDescent="0.15">
      <c r="A10862" s="2"/>
      <c r="B10862" s="31"/>
      <c r="C10862" s="2"/>
      <c r="D10862" s="2"/>
      <c r="E10862" s="26"/>
    </row>
    <row r="10863" spans="1:5" x14ac:dyDescent="0.15">
      <c r="A10863" s="2"/>
      <c r="B10863" s="31"/>
      <c r="C10863" s="2"/>
      <c r="D10863" s="2"/>
      <c r="E10863" s="26"/>
    </row>
    <row r="10864" spans="1:5" x14ac:dyDescent="0.15">
      <c r="A10864" s="2"/>
      <c r="B10864" s="31"/>
      <c r="C10864" s="2"/>
      <c r="D10864" s="2"/>
      <c r="E10864" s="26"/>
    </row>
    <row r="10865" spans="1:5" x14ac:dyDescent="0.15">
      <c r="A10865" s="2"/>
      <c r="B10865" s="31"/>
      <c r="C10865" s="2"/>
      <c r="D10865" s="2"/>
      <c r="E10865" s="26"/>
    </row>
    <row r="10866" spans="1:5" x14ac:dyDescent="0.15">
      <c r="A10866" s="2"/>
      <c r="B10866" s="31"/>
      <c r="C10866" s="2"/>
      <c r="D10866" s="2"/>
      <c r="E10866" s="26"/>
    </row>
    <row r="10867" spans="1:5" x14ac:dyDescent="0.15">
      <c r="A10867" s="2"/>
      <c r="B10867" s="31"/>
      <c r="C10867" s="2"/>
      <c r="D10867" s="2"/>
      <c r="E10867" s="26"/>
    </row>
    <row r="10868" spans="1:5" x14ac:dyDescent="0.15">
      <c r="A10868" s="2"/>
      <c r="B10868" s="31"/>
      <c r="C10868" s="2"/>
      <c r="D10868" s="2"/>
      <c r="E10868" s="26"/>
    </row>
    <row r="10869" spans="1:5" x14ac:dyDescent="0.15">
      <c r="A10869" s="2"/>
      <c r="B10869" s="31"/>
      <c r="C10869" s="2"/>
      <c r="D10869" s="2"/>
      <c r="E10869" s="26"/>
    </row>
    <row r="10870" spans="1:5" x14ac:dyDescent="0.15">
      <c r="A10870" s="2"/>
      <c r="B10870" s="31"/>
      <c r="C10870" s="2"/>
      <c r="D10870" s="2"/>
      <c r="E10870" s="26"/>
    </row>
    <row r="10871" spans="1:5" x14ac:dyDescent="0.15">
      <c r="A10871" s="2"/>
      <c r="B10871" s="31"/>
      <c r="C10871" s="2"/>
      <c r="D10871" s="2"/>
      <c r="E10871" s="26"/>
    </row>
    <row r="10872" spans="1:5" x14ac:dyDescent="0.15">
      <c r="A10872" s="2"/>
      <c r="B10872" s="31"/>
      <c r="C10872" s="2"/>
      <c r="D10872" s="2"/>
      <c r="E10872" s="26"/>
    </row>
    <row r="10873" spans="1:5" x14ac:dyDescent="0.15">
      <c r="A10873" s="2"/>
      <c r="B10873" s="31"/>
      <c r="C10873" s="2"/>
      <c r="D10873" s="2"/>
      <c r="E10873" s="26"/>
    </row>
    <row r="10874" spans="1:5" x14ac:dyDescent="0.15">
      <c r="A10874" s="2"/>
      <c r="B10874" s="31"/>
      <c r="C10874" s="2"/>
      <c r="D10874" s="2"/>
      <c r="E10874" s="26"/>
    </row>
    <row r="10875" spans="1:5" x14ac:dyDescent="0.15">
      <c r="A10875" s="2"/>
      <c r="B10875" s="31"/>
      <c r="C10875" s="2"/>
      <c r="D10875" s="2"/>
      <c r="E10875" s="26"/>
    </row>
    <row r="10876" spans="1:5" x14ac:dyDescent="0.15">
      <c r="A10876" s="2"/>
      <c r="B10876" s="31"/>
      <c r="C10876" s="2"/>
      <c r="D10876" s="2"/>
      <c r="E10876" s="26"/>
    </row>
    <row r="10877" spans="1:5" x14ac:dyDescent="0.15">
      <c r="A10877" s="2"/>
      <c r="B10877" s="31"/>
      <c r="C10877" s="2"/>
      <c r="D10877" s="2"/>
      <c r="E10877" s="26"/>
    </row>
    <row r="10878" spans="1:5" x14ac:dyDescent="0.15">
      <c r="A10878" s="2"/>
      <c r="B10878" s="31"/>
      <c r="C10878" s="2"/>
      <c r="D10878" s="2"/>
      <c r="E10878" s="26"/>
    </row>
    <row r="10879" spans="1:5" x14ac:dyDescent="0.15">
      <c r="A10879" s="2"/>
      <c r="B10879" s="31"/>
      <c r="C10879" s="2"/>
      <c r="D10879" s="2"/>
      <c r="E10879" s="26"/>
    </row>
    <row r="10880" spans="1:5" x14ac:dyDescent="0.15">
      <c r="A10880" s="2"/>
      <c r="B10880" s="31"/>
      <c r="C10880" s="2"/>
      <c r="D10880" s="2"/>
      <c r="E10880" s="26"/>
    </row>
    <row r="10881" spans="1:5" x14ac:dyDescent="0.15">
      <c r="A10881" s="2"/>
      <c r="B10881" s="31"/>
      <c r="C10881" s="2"/>
      <c r="D10881" s="2"/>
      <c r="E10881" s="26"/>
    </row>
    <row r="10882" spans="1:5" x14ac:dyDescent="0.15">
      <c r="A10882" s="2"/>
      <c r="B10882" s="31"/>
      <c r="C10882" s="2"/>
      <c r="D10882" s="2"/>
      <c r="E10882" s="26"/>
    </row>
    <row r="10883" spans="1:5" x14ac:dyDescent="0.15">
      <c r="A10883" s="2"/>
      <c r="B10883" s="31"/>
      <c r="C10883" s="2"/>
      <c r="D10883" s="2"/>
      <c r="E10883" s="26"/>
    </row>
    <row r="10884" spans="1:5" x14ac:dyDescent="0.15">
      <c r="A10884" s="2"/>
      <c r="B10884" s="31"/>
      <c r="C10884" s="2"/>
      <c r="D10884" s="2"/>
      <c r="E10884" s="26"/>
    </row>
    <row r="10885" spans="1:5" x14ac:dyDescent="0.15">
      <c r="A10885" s="2"/>
      <c r="B10885" s="31"/>
      <c r="C10885" s="2"/>
      <c r="D10885" s="2"/>
      <c r="E10885" s="26"/>
    </row>
    <row r="10886" spans="1:5" x14ac:dyDescent="0.15">
      <c r="A10886" s="2"/>
      <c r="B10886" s="31"/>
      <c r="C10886" s="2"/>
      <c r="D10886" s="2"/>
      <c r="E10886" s="26"/>
    </row>
    <row r="10887" spans="1:5" x14ac:dyDescent="0.15">
      <c r="A10887" s="2"/>
      <c r="B10887" s="31"/>
      <c r="C10887" s="2"/>
      <c r="D10887" s="2"/>
      <c r="E10887" s="26"/>
    </row>
    <row r="10888" spans="1:5" x14ac:dyDescent="0.15">
      <c r="A10888" s="2"/>
      <c r="B10888" s="31"/>
      <c r="C10888" s="2"/>
      <c r="D10888" s="2"/>
      <c r="E10888" s="26"/>
    </row>
    <row r="10889" spans="1:5" x14ac:dyDescent="0.15">
      <c r="A10889" s="2"/>
      <c r="B10889" s="31"/>
      <c r="C10889" s="2"/>
      <c r="D10889" s="2"/>
      <c r="E10889" s="26"/>
    </row>
    <row r="10890" spans="1:5" x14ac:dyDescent="0.15">
      <c r="A10890" s="2"/>
      <c r="B10890" s="31"/>
      <c r="C10890" s="2"/>
      <c r="D10890" s="2"/>
      <c r="E10890" s="26"/>
    </row>
    <row r="10891" spans="1:5" x14ac:dyDescent="0.15">
      <c r="A10891" s="2"/>
      <c r="B10891" s="31"/>
      <c r="C10891" s="2"/>
      <c r="D10891" s="2"/>
      <c r="E10891" s="26"/>
    </row>
    <row r="10892" spans="1:5" x14ac:dyDescent="0.15">
      <c r="A10892" s="2"/>
      <c r="B10892" s="31"/>
      <c r="C10892" s="2"/>
      <c r="D10892" s="2"/>
      <c r="E10892" s="26"/>
    </row>
    <row r="10893" spans="1:5" x14ac:dyDescent="0.15">
      <c r="A10893" s="2"/>
      <c r="B10893" s="31"/>
      <c r="C10893" s="2"/>
      <c r="D10893" s="2"/>
      <c r="E10893" s="26"/>
    </row>
    <row r="10894" spans="1:5" x14ac:dyDescent="0.15">
      <c r="A10894" s="2"/>
      <c r="B10894" s="31"/>
      <c r="C10894" s="2"/>
      <c r="D10894" s="2"/>
      <c r="E10894" s="26"/>
    </row>
    <row r="10895" spans="1:5" x14ac:dyDescent="0.15">
      <c r="A10895" s="2"/>
      <c r="B10895" s="31"/>
      <c r="C10895" s="2"/>
      <c r="D10895" s="2"/>
      <c r="E10895" s="26"/>
    </row>
    <row r="10896" spans="1:5" x14ac:dyDescent="0.15">
      <c r="A10896" s="2"/>
      <c r="B10896" s="31"/>
      <c r="C10896" s="2"/>
      <c r="D10896" s="2"/>
      <c r="E10896" s="26"/>
    </row>
    <row r="10897" spans="1:5" x14ac:dyDescent="0.15">
      <c r="A10897" s="2"/>
      <c r="B10897" s="31"/>
      <c r="C10897" s="2"/>
      <c r="D10897" s="2"/>
      <c r="E10897" s="26"/>
    </row>
    <row r="10898" spans="1:5" x14ac:dyDescent="0.15">
      <c r="A10898" s="2"/>
      <c r="B10898" s="31"/>
      <c r="C10898" s="2"/>
      <c r="D10898" s="2"/>
      <c r="E10898" s="26"/>
    </row>
    <row r="10899" spans="1:5" x14ac:dyDescent="0.15">
      <c r="A10899" s="2"/>
      <c r="B10899" s="31"/>
      <c r="C10899" s="2"/>
      <c r="D10899" s="2"/>
      <c r="E10899" s="26"/>
    </row>
    <row r="10900" spans="1:5" x14ac:dyDescent="0.15">
      <c r="A10900" s="2"/>
      <c r="B10900" s="31"/>
      <c r="C10900" s="2"/>
      <c r="D10900" s="2"/>
      <c r="E10900" s="26"/>
    </row>
    <row r="10901" spans="1:5" x14ac:dyDescent="0.15">
      <c r="A10901" s="2"/>
      <c r="B10901" s="31"/>
      <c r="C10901" s="2"/>
      <c r="D10901" s="2"/>
      <c r="E10901" s="26"/>
    </row>
    <row r="10902" spans="1:5" x14ac:dyDescent="0.15">
      <c r="A10902" s="2"/>
      <c r="B10902" s="31"/>
      <c r="C10902" s="2"/>
      <c r="D10902" s="2"/>
      <c r="E10902" s="26"/>
    </row>
    <row r="10903" spans="1:5" x14ac:dyDescent="0.15">
      <c r="A10903" s="2"/>
      <c r="B10903" s="31"/>
      <c r="C10903" s="2"/>
      <c r="D10903" s="2"/>
      <c r="E10903" s="26"/>
    </row>
    <row r="10904" spans="1:5" x14ac:dyDescent="0.15">
      <c r="A10904" s="2"/>
      <c r="B10904" s="31"/>
      <c r="C10904" s="2"/>
      <c r="D10904" s="2"/>
      <c r="E10904" s="26"/>
    </row>
    <row r="10905" spans="1:5" x14ac:dyDescent="0.15">
      <c r="A10905" s="2"/>
      <c r="B10905" s="31"/>
      <c r="C10905" s="2"/>
      <c r="D10905" s="2"/>
      <c r="E10905" s="26"/>
    </row>
    <row r="10906" spans="1:5" x14ac:dyDescent="0.15">
      <c r="A10906" s="2"/>
      <c r="B10906" s="31"/>
      <c r="C10906" s="2"/>
      <c r="D10906" s="2"/>
      <c r="E10906" s="26"/>
    </row>
    <row r="10907" spans="1:5" x14ac:dyDescent="0.15">
      <c r="A10907" s="2"/>
      <c r="B10907" s="31"/>
      <c r="C10907" s="2"/>
      <c r="D10907" s="2"/>
      <c r="E10907" s="26"/>
    </row>
    <row r="10908" spans="1:5" x14ac:dyDescent="0.15">
      <c r="A10908" s="2"/>
      <c r="B10908" s="31"/>
      <c r="C10908" s="2"/>
      <c r="D10908" s="2"/>
      <c r="E10908" s="26"/>
    </row>
    <row r="10909" spans="1:5" x14ac:dyDescent="0.15">
      <c r="A10909" s="2"/>
      <c r="B10909" s="31"/>
      <c r="C10909" s="2"/>
      <c r="D10909" s="2"/>
      <c r="E10909" s="26"/>
    </row>
    <row r="10910" spans="1:5" x14ac:dyDescent="0.15">
      <c r="A10910" s="2"/>
      <c r="B10910" s="31"/>
      <c r="C10910" s="2"/>
      <c r="D10910" s="2"/>
      <c r="E10910" s="26"/>
    </row>
    <row r="10911" spans="1:5" x14ac:dyDescent="0.15">
      <c r="A10911" s="2"/>
      <c r="B10911" s="31"/>
      <c r="C10911" s="2"/>
      <c r="D10911" s="2"/>
      <c r="E10911" s="26"/>
    </row>
    <row r="10912" spans="1:5" x14ac:dyDescent="0.15">
      <c r="A10912" s="2"/>
      <c r="B10912" s="31"/>
      <c r="C10912" s="2"/>
      <c r="D10912" s="2"/>
      <c r="E10912" s="26"/>
    </row>
    <row r="10913" spans="1:5" x14ac:dyDescent="0.15">
      <c r="A10913" s="2"/>
      <c r="B10913" s="31"/>
      <c r="C10913" s="2"/>
      <c r="D10913" s="2"/>
      <c r="E10913" s="26"/>
    </row>
    <row r="10914" spans="1:5" x14ac:dyDescent="0.15">
      <c r="A10914" s="2"/>
      <c r="B10914" s="31"/>
      <c r="C10914" s="2"/>
      <c r="D10914" s="2"/>
      <c r="E10914" s="26"/>
    </row>
    <row r="10915" spans="1:5" x14ac:dyDescent="0.15">
      <c r="A10915" s="2"/>
      <c r="B10915" s="31"/>
      <c r="C10915" s="2"/>
      <c r="D10915" s="2"/>
      <c r="E10915" s="26"/>
    </row>
    <row r="10916" spans="1:5" x14ac:dyDescent="0.15">
      <c r="A10916" s="2"/>
      <c r="B10916" s="31"/>
      <c r="C10916" s="2"/>
      <c r="D10916" s="2"/>
      <c r="E10916" s="26"/>
    </row>
    <row r="10917" spans="1:5" x14ac:dyDescent="0.15">
      <c r="A10917" s="2"/>
      <c r="B10917" s="31"/>
      <c r="C10917" s="2"/>
      <c r="D10917" s="2"/>
      <c r="E10917" s="26"/>
    </row>
    <row r="10918" spans="1:5" x14ac:dyDescent="0.15">
      <c r="A10918" s="2"/>
      <c r="B10918" s="31"/>
      <c r="C10918" s="2"/>
      <c r="D10918" s="2"/>
      <c r="E10918" s="26"/>
    </row>
    <row r="10919" spans="1:5" x14ac:dyDescent="0.15">
      <c r="A10919" s="2"/>
      <c r="B10919" s="31"/>
      <c r="C10919" s="2"/>
      <c r="D10919" s="2"/>
      <c r="E10919" s="26"/>
    </row>
    <row r="10920" spans="1:5" x14ac:dyDescent="0.15">
      <c r="A10920" s="2"/>
      <c r="B10920" s="31"/>
      <c r="C10920" s="2"/>
      <c r="D10920" s="2"/>
      <c r="E10920" s="26"/>
    </row>
    <row r="10921" spans="1:5" x14ac:dyDescent="0.15">
      <c r="A10921" s="2"/>
      <c r="B10921" s="31"/>
      <c r="C10921" s="2"/>
      <c r="D10921" s="2"/>
      <c r="E10921" s="26"/>
    </row>
    <row r="10922" spans="1:5" x14ac:dyDescent="0.15">
      <c r="A10922" s="2"/>
      <c r="B10922" s="31"/>
      <c r="C10922" s="2"/>
      <c r="D10922" s="2"/>
      <c r="E10922" s="26"/>
    </row>
    <row r="10923" spans="1:5" x14ac:dyDescent="0.15">
      <c r="A10923" s="2"/>
      <c r="B10923" s="31"/>
      <c r="C10923" s="2"/>
      <c r="D10923" s="2"/>
      <c r="E10923" s="26"/>
    </row>
    <row r="10924" spans="1:5" x14ac:dyDescent="0.15">
      <c r="A10924" s="2"/>
      <c r="B10924" s="31"/>
      <c r="C10924" s="2"/>
      <c r="D10924" s="2"/>
      <c r="E10924" s="26"/>
    </row>
    <row r="10925" spans="1:5" x14ac:dyDescent="0.15">
      <c r="A10925" s="2"/>
      <c r="B10925" s="31"/>
      <c r="C10925" s="2"/>
      <c r="D10925" s="2"/>
      <c r="E10925" s="26"/>
    </row>
    <row r="10926" spans="1:5" x14ac:dyDescent="0.15">
      <c r="A10926" s="2"/>
      <c r="B10926" s="31"/>
      <c r="C10926" s="2"/>
      <c r="D10926" s="2"/>
      <c r="E10926" s="26"/>
    </row>
    <row r="10927" spans="1:5" x14ac:dyDescent="0.15">
      <c r="A10927" s="2"/>
      <c r="B10927" s="31"/>
      <c r="C10927" s="2"/>
      <c r="D10927" s="2"/>
      <c r="E10927" s="26"/>
    </row>
    <row r="10928" spans="1:5" x14ac:dyDescent="0.15">
      <c r="A10928" s="2"/>
      <c r="B10928" s="31"/>
      <c r="C10928" s="2"/>
      <c r="D10928" s="2"/>
      <c r="E10928" s="26"/>
    </row>
    <row r="10929" spans="1:5" x14ac:dyDescent="0.15">
      <c r="A10929" s="2"/>
      <c r="B10929" s="31"/>
      <c r="C10929" s="2"/>
      <c r="D10929" s="2"/>
      <c r="E10929" s="26"/>
    </row>
    <row r="10930" spans="1:5" x14ac:dyDescent="0.15">
      <c r="A10930" s="2"/>
      <c r="B10930" s="31"/>
      <c r="C10930" s="2"/>
      <c r="D10930" s="2"/>
      <c r="E10930" s="26"/>
    </row>
    <row r="10931" spans="1:5" x14ac:dyDescent="0.15">
      <c r="A10931" s="2"/>
      <c r="B10931" s="31"/>
      <c r="C10931" s="2"/>
      <c r="D10931" s="2"/>
      <c r="E10931" s="26"/>
    </row>
    <row r="10932" spans="1:5" x14ac:dyDescent="0.15">
      <c r="A10932" s="2"/>
      <c r="B10932" s="31"/>
      <c r="C10932" s="2"/>
      <c r="D10932" s="2"/>
      <c r="E10932" s="26"/>
    </row>
    <row r="10933" spans="1:5" x14ac:dyDescent="0.15">
      <c r="A10933" s="2"/>
      <c r="B10933" s="31"/>
      <c r="C10933" s="2"/>
      <c r="D10933" s="2"/>
      <c r="E10933" s="26"/>
    </row>
    <row r="10934" spans="1:5" x14ac:dyDescent="0.15">
      <c r="A10934" s="2"/>
      <c r="B10934" s="31"/>
      <c r="C10934" s="2"/>
      <c r="D10934" s="2"/>
      <c r="E10934" s="26"/>
    </row>
    <row r="10935" spans="1:5" x14ac:dyDescent="0.15">
      <c r="A10935" s="2"/>
      <c r="B10935" s="31"/>
      <c r="C10935" s="2"/>
      <c r="D10935" s="2"/>
      <c r="E10935" s="26"/>
    </row>
    <row r="10936" spans="1:5" x14ac:dyDescent="0.15">
      <c r="A10936" s="2"/>
      <c r="B10936" s="31"/>
      <c r="C10936" s="2"/>
      <c r="D10936" s="2"/>
      <c r="E10936" s="26"/>
    </row>
    <row r="10937" spans="1:5" x14ac:dyDescent="0.15">
      <c r="A10937" s="2"/>
      <c r="B10937" s="31"/>
      <c r="C10937" s="2"/>
      <c r="D10937" s="2"/>
      <c r="E10937" s="26"/>
    </row>
    <row r="10938" spans="1:5" x14ac:dyDescent="0.15">
      <c r="A10938" s="2"/>
      <c r="B10938" s="31"/>
      <c r="C10938" s="2"/>
      <c r="D10938" s="2"/>
      <c r="E10938" s="26"/>
    </row>
    <row r="10939" spans="1:5" x14ac:dyDescent="0.15">
      <c r="A10939" s="2"/>
      <c r="B10939" s="31"/>
      <c r="C10939" s="2"/>
      <c r="D10939" s="2"/>
      <c r="E10939" s="26"/>
    </row>
    <row r="10940" spans="1:5" x14ac:dyDescent="0.15">
      <c r="A10940" s="2"/>
      <c r="B10940" s="31"/>
      <c r="C10940" s="2"/>
      <c r="D10940" s="2"/>
      <c r="E10940" s="26"/>
    </row>
    <row r="10941" spans="1:5" x14ac:dyDescent="0.15">
      <c r="A10941" s="2"/>
      <c r="B10941" s="31"/>
      <c r="C10941" s="2"/>
      <c r="D10941" s="2"/>
      <c r="E10941" s="26"/>
    </row>
    <row r="10942" spans="1:5" x14ac:dyDescent="0.15">
      <c r="A10942" s="2"/>
      <c r="B10942" s="31"/>
      <c r="C10942" s="2"/>
      <c r="D10942" s="2"/>
      <c r="E10942" s="26"/>
    </row>
    <row r="10943" spans="1:5" x14ac:dyDescent="0.15">
      <c r="A10943" s="2"/>
      <c r="B10943" s="31"/>
      <c r="C10943" s="2"/>
      <c r="D10943" s="2"/>
      <c r="E10943" s="26"/>
    </row>
    <row r="10944" spans="1:5" x14ac:dyDescent="0.15">
      <c r="A10944" s="2"/>
      <c r="B10944" s="31"/>
      <c r="C10944" s="2"/>
      <c r="D10944" s="2"/>
      <c r="E10944" s="26"/>
    </row>
    <row r="10945" spans="1:5" x14ac:dyDescent="0.15">
      <c r="A10945" s="2"/>
      <c r="B10945" s="31"/>
      <c r="C10945" s="2"/>
      <c r="D10945" s="2"/>
      <c r="E10945" s="26"/>
    </row>
    <row r="10946" spans="1:5" x14ac:dyDescent="0.15">
      <c r="A10946" s="2"/>
      <c r="B10946" s="31"/>
      <c r="C10946" s="2"/>
      <c r="D10946" s="2"/>
      <c r="E10946" s="26"/>
    </row>
    <row r="10947" spans="1:5" x14ac:dyDescent="0.15">
      <c r="A10947" s="2"/>
      <c r="B10947" s="31"/>
      <c r="C10947" s="2"/>
      <c r="D10947" s="2"/>
      <c r="E10947" s="26"/>
    </row>
    <row r="10948" spans="1:5" x14ac:dyDescent="0.15">
      <c r="A10948" s="2"/>
      <c r="B10948" s="31"/>
      <c r="C10948" s="2"/>
      <c r="D10948" s="2"/>
      <c r="E10948" s="26"/>
    </row>
    <row r="10949" spans="1:5" x14ac:dyDescent="0.15">
      <c r="A10949" s="2"/>
      <c r="B10949" s="31"/>
      <c r="C10949" s="2"/>
      <c r="D10949" s="2"/>
      <c r="E10949" s="26"/>
    </row>
    <row r="10950" spans="1:5" x14ac:dyDescent="0.15">
      <c r="A10950" s="2"/>
      <c r="B10950" s="31"/>
      <c r="C10950" s="2"/>
      <c r="D10950" s="2"/>
      <c r="E10950" s="26"/>
    </row>
    <row r="10951" spans="1:5" x14ac:dyDescent="0.15">
      <c r="A10951" s="2"/>
      <c r="B10951" s="31"/>
      <c r="C10951" s="2"/>
      <c r="D10951" s="2"/>
      <c r="E10951" s="26"/>
    </row>
    <row r="10952" spans="1:5" x14ac:dyDescent="0.15">
      <c r="A10952" s="2"/>
      <c r="B10952" s="31"/>
      <c r="C10952" s="2"/>
      <c r="D10952" s="2"/>
      <c r="E10952" s="26"/>
    </row>
    <row r="10953" spans="1:5" x14ac:dyDescent="0.15">
      <c r="A10953" s="2"/>
      <c r="B10953" s="31"/>
      <c r="C10953" s="2"/>
      <c r="D10953" s="2"/>
      <c r="E10953" s="26"/>
    </row>
    <row r="10954" spans="1:5" x14ac:dyDescent="0.15">
      <c r="A10954" s="2"/>
      <c r="B10954" s="31"/>
      <c r="C10954" s="2"/>
      <c r="D10954" s="2"/>
      <c r="E10954" s="26"/>
    </row>
    <row r="10955" spans="1:5" x14ac:dyDescent="0.15">
      <c r="A10955" s="2"/>
      <c r="B10955" s="31"/>
      <c r="C10955" s="2"/>
      <c r="D10955" s="2"/>
      <c r="E10955" s="26"/>
    </row>
    <row r="10956" spans="1:5" x14ac:dyDescent="0.15">
      <c r="A10956" s="2"/>
      <c r="B10956" s="31"/>
      <c r="C10956" s="2"/>
      <c r="D10956" s="2"/>
      <c r="E10956" s="26"/>
    </row>
    <row r="10957" spans="1:5" x14ac:dyDescent="0.15">
      <c r="A10957" s="2"/>
      <c r="B10957" s="31"/>
      <c r="C10957" s="2"/>
      <c r="D10957" s="2"/>
      <c r="E10957" s="26"/>
    </row>
    <row r="10958" spans="1:5" x14ac:dyDescent="0.15">
      <c r="A10958" s="2"/>
      <c r="B10958" s="31"/>
      <c r="C10958" s="2"/>
      <c r="D10958" s="2"/>
      <c r="E10958" s="26"/>
    </row>
    <row r="10959" spans="1:5" x14ac:dyDescent="0.15">
      <c r="A10959" s="2"/>
      <c r="B10959" s="31"/>
      <c r="C10959" s="2"/>
      <c r="D10959" s="2"/>
      <c r="E10959" s="26"/>
    </row>
    <row r="10960" spans="1:5" x14ac:dyDescent="0.15">
      <c r="A10960" s="2"/>
      <c r="B10960" s="31"/>
      <c r="C10960" s="2"/>
      <c r="D10960" s="2"/>
      <c r="E10960" s="26"/>
    </row>
    <row r="10961" spans="1:5" x14ac:dyDescent="0.15">
      <c r="A10961" s="2"/>
      <c r="B10961" s="31"/>
      <c r="C10961" s="2"/>
      <c r="D10961" s="2"/>
      <c r="E10961" s="26"/>
    </row>
    <row r="10962" spans="1:5" x14ac:dyDescent="0.15">
      <c r="A10962" s="2"/>
      <c r="B10962" s="31"/>
      <c r="C10962" s="2"/>
      <c r="D10962" s="2"/>
      <c r="E10962" s="26"/>
    </row>
    <row r="10963" spans="1:5" x14ac:dyDescent="0.15">
      <c r="A10963" s="2"/>
      <c r="B10963" s="31"/>
      <c r="C10963" s="2"/>
      <c r="D10963" s="2"/>
      <c r="E10963" s="26"/>
    </row>
    <row r="10964" spans="1:5" x14ac:dyDescent="0.15">
      <c r="A10964" s="2"/>
      <c r="B10964" s="31"/>
      <c r="C10964" s="2"/>
      <c r="D10964" s="2"/>
      <c r="E10964" s="26"/>
    </row>
    <row r="10965" spans="1:5" x14ac:dyDescent="0.15">
      <c r="A10965" s="2"/>
      <c r="B10965" s="31"/>
      <c r="C10965" s="2"/>
      <c r="D10965" s="2"/>
      <c r="E10965" s="26"/>
    </row>
    <row r="10966" spans="1:5" x14ac:dyDescent="0.15">
      <c r="A10966" s="2"/>
      <c r="B10966" s="31"/>
      <c r="C10966" s="2"/>
      <c r="D10966" s="2"/>
      <c r="E10966" s="26"/>
    </row>
    <row r="10967" spans="1:5" x14ac:dyDescent="0.15">
      <c r="A10967" s="2"/>
      <c r="B10967" s="31"/>
      <c r="C10967" s="2"/>
      <c r="D10967" s="2"/>
      <c r="E10967" s="26"/>
    </row>
    <row r="10968" spans="1:5" x14ac:dyDescent="0.15">
      <c r="A10968" s="2"/>
      <c r="B10968" s="31"/>
      <c r="C10968" s="2"/>
      <c r="D10968" s="2"/>
      <c r="E10968" s="26"/>
    </row>
    <row r="10969" spans="1:5" x14ac:dyDescent="0.15">
      <c r="A10969" s="2"/>
      <c r="B10969" s="31"/>
      <c r="C10969" s="2"/>
      <c r="D10969" s="2"/>
      <c r="E10969" s="26"/>
    </row>
    <row r="10970" spans="1:5" x14ac:dyDescent="0.15">
      <c r="A10970" s="2"/>
      <c r="B10970" s="31"/>
      <c r="C10970" s="2"/>
      <c r="D10970" s="2"/>
      <c r="E10970" s="26"/>
    </row>
    <row r="10971" spans="1:5" x14ac:dyDescent="0.15">
      <c r="A10971" s="2"/>
      <c r="B10971" s="31"/>
      <c r="C10971" s="2"/>
      <c r="D10971" s="2"/>
      <c r="E10971" s="26"/>
    </row>
    <row r="10972" spans="1:5" x14ac:dyDescent="0.15">
      <c r="A10972" s="2"/>
      <c r="B10972" s="31"/>
      <c r="C10972" s="2"/>
      <c r="D10972" s="2"/>
      <c r="E10972" s="26"/>
    </row>
    <row r="10973" spans="1:5" x14ac:dyDescent="0.15">
      <c r="A10973" s="2"/>
      <c r="B10973" s="31"/>
      <c r="C10973" s="2"/>
      <c r="D10973" s="2"/>
      <c r="E10973" s="26"/>
    </row>
    <row r="10974" spans="1:5" x14ac:dyDescent="0.15">
      <c r="A10974" s="2"/>
      <c r="B10974" s="31"/>
      <c r="C10974" s="2"/>
      <c r="D10974" s="2"/>
      <c r="E10974" s="26"/>
    </row>
    <row r="10975" spans="1:5" x14ac:dyDescent="0.15">
      <c r="A10975" s="2"/>
      <c r="B10975" s="31"/>
      <c r="C10975" s="2"/>
      <c r="D10975" s="2"/>
      <c r="E10975" s="26"/>
    </row>
    <row r="10976" spans="1:5" x14ac:dyDescent="0.15">
      <c r="A10976" s="2"/>
      <c r="B10976" s="31"/>
      <c r="C10976" s="2"/>
      <c r="D10976" s="2"/>
      <c r="E10976" s="26"/>
    </row>
    <row r="10977" spans="1:5" x14ac:dyDescent="0.15">
      <c r="A10977" s="2"/>
      <c r="B10977" s="31"/>
      <c r="C10977" s="2"/>
      <c r="D10977" s="2"/>
      <c r="E10977" s="26"/>
    </row>
    <row r="10978" spans="1:5" x14ac:dyDescent="0.15">
      <c r="A10978" s="2"/>
      <c r="B10978" s="31"/>
      <c r="C10978" s="2"/>
      <c r="D10978" s="2"/>
      <c r="E10978" s="26"/>
    </row>
    <row r="10979" spans="1:5" x14ac:dyDescent="0.15">
      <c r="A10979" s="2"/>
      <c r="B10979" s="31"/>
      <c r="C10979" s="2"/>
      <c r="D10979" s="2"/>
      <c r="E10979" s="26"/>
    </row>
    <row r="10980" spans="1:5" x14ac:dyDescent="0.15">
      <c r="A10980" s="2"/>
      <c r="B10980" s="31"/>
      <c r="C10980" s="2"/>
      <c r="D10980" s="2"/>
      <c r="E10980" s="26"/>
    </row>
    <row r="10981" spans="1:5" x14ac:dyDescent="0.15">
      <c r="A10981" s="2"/>
      <c r="B10981" s="31"/>
      <c r="C10981" s="2"/>
      <c r="D10981" s="2"/>
      <c r="E10981" s="26"/>
    </row>
    <row r="10982" spans="1:5" x14ac:dyDescent="0.15">
      <c r="A10982" s="2"/>
      <c r="B10982" s="31"/>
      <c r="C10982" s="2"/>
      <c r="D10982" s="2"/>
      <c r="E10982" s="26"/>
    </row>
    <row r="10983" spans="1:5" x14ac:dyDescent="0.15">
      <c r="A10983" s="2"/>
      <c r="B10983" s="31"/>
      <c r="C10983" s="2"/>
      <c r="D10983" s="2"/>
      <c r="E10983" s="26"/>
    </row>
    <row r="10984" spans="1:5" x14ac:dyDescent="0.15">
      <c r="A10984" s="2"/>
      <c r="B10984" s="31"/>
      <c r="C10984" s="2"/>
      <c r="D10984" s="2"/>
      <c r="E10984" s="26"/>
    </row>
    <row r="10985" spans="1:5" x14ac:dyDescent="0.15">
      <c r="A10985" s="2"/>
      <c r="B10985" s="31"/>
      <c r="C10985" s="2"/>
      <c r="D10985" s="2"/>
      <c r="E10985" s="26"/>
    </row>
    <row r="10986" spans="1:5" x14ac:dyDescent="0.15">
      <c r="A10986" s="2"/>
      <c r="B10986" s="31"/>
      <c r="C10986" s="2"/>
      <c r="D10986" s="2"/>
      <c r="E10986" s="26"/>
    </row>
    <row r="10987" spans="1:5" x14ac:dyDescent="0.15">
      <c r="A10987" s="2"/>
      <c r="B10987" s="31"/>
      <c r="C10987" s="2"/>
      <c r="D10987" s="2"/>
      <c r="E10987" s="26"/>
    </row>
    <row r="10988" spans="1:5" x14ac:dyDescent="0.15">
      <c r="A10988" s="2"/>
      <c r="B10988" s="31"/>
      <c r="C10988" s="2"/>
      <c r="D10988" s="2"/>
      <c r="E10988" s="26"/>
    </row>
    <row r="10989" spans="1:5" x14ac:dyDescent="0.15">
      <c r="A10989" s="2"/>
      <c r="B10989" s="31"/>
      <c r="C10989" s="2"/>
      <c r="D10989" s="2"/>
      <c r="E10989" s="26"/>
    </row>
    <row r="10990" spans="1:5" x14ac:dyDescent="0.15">
      <c r="A10990" s="2"/>
      <c r="B10990" s="31"/>
      <c r="C10990" s="2"/>
      <c r="D10990" s="2"/>
      <c r="E10990" s="26"/>
    </row>
    <row r="10991" spans="1:5" x14ac:dyDescent="0.15">
      <c r="A10991" s="2"/>
      <c r="B10991" s="31"/>
      <c r="C10991" s="2"/>
      <c r="D10991" s="2"/>
      <c r="E10991" s="26"/>
    </row>
    <row r="10992" spans="1:5" x14ac:dyDescent="0.15">
      <c r="A10992" s="2"/>
      <c r="B10992" s="31"/>
      <c r="C10992" s="2"/>
      <c r="D10992" s="2"/>
      <c r="E10992" s="26"/>
    </row>
    <row r="10993" spans="1:5" x14ac:dyDescent="0.15">
      <c r="A10993" s="2"/>
      <c r="B10993" s="31"/>
      <c r="C10993" s="2"/>
      <c r="D10993" s="2"/>
      <c r="E10993" s="26"/>
    </row>
    <row r="10994" spans="1:5" x14ac:dyDescent="0.15">
      <c r="A10994" s="2"/>
      <c r="B10994" s="31"/>
      <c r="C10994" s="2"/>
      <c r="D10994" s="2"/>
      <c r="E10994" s="26"/>
    </row>
    <row r="10995" spans="1:5" x14ac:dyDescent="0.15">
      <c r="A10995" s="2"/>
      <c r="B10995" s="31"/>
      <c r="C10995" s="2"/>
      <c r="D10995" s="2"/>
      <c r="E10995" s="26"/>
    </row>
    <row r="10996" spans="1:5" x14ac:dyDescent="0.15">
      <c r="A10996" s="2"/>
      <c r="B10996" s="31"/>
      <c r="C10996" s="2"/>
      <c r="D10996" s="2"/>
      <c r="E10996" s="26"/>
    </row>
    <row r="10997" spans="1:5" x14ac:dyDescent="0.15">
      <c r="A10997" s="2"/>
      <c r="B10997" s="31"/>
      <c r="C10997" s="2"/>
      <c r="D10997" s="2"/>
      <c r="E10997" s="26"/>
    </row>
    <row r="10998" spans="1:5" x14ac:dyDescent="0.15">
      <c r="A10998" s="2"/>
      <c r="B10998" s="31"/>
      <c r="C10998" s="2"/>
      <c r="D10998" s="2"/>
      <c r="E10998" s="26"/>
    </row>
    <row r="10999" spans="1:5" x14ac:dyDescent="0.15">
      <c r="A10999" s="2"/>
      <c r="B10999" s="31"/>
      <c r="C10999" s="2"/>
      <c r="D10999" s="2"/>
      <c r="E10999" s="26"/>
    </row>
    <row r="11000" spans="1:5" x14ac:dyDescent="0.15">
      <c r="A11000" s="2"/>
      <c r="B11000" s="31"/>
      <c r="C11000" s="2"/>
      <c r="D11000" s="2"/>
      <c r="E11000" s="26"/>
    </row>
    <row r="11001" spans="1:5" x14ac:dyDescent="0.15">
      <c r="A11001" s="2"/>
      <c r="B11001" s="31"/>
      <c r="C11001" s="2"/>
      <c r="D11001" s="2"/>
      <c r="E11001" s="26"/>
    </row>
    <row r="11002" spans="1:5" x14ac:dyDescent="0.15">
      <c r="A11002" s="2"/>
      <c r="B11002" s="31"/>
      <c r="C11002" s="2"/>
      <c r="D11002" s="2"/>
      <c r="E11002" s="26"/>
    </row>
    <row r="11003" spans="1:5" x14ac:dyDescent="0.15">
      <c r="A11003" s="2"/>
      <c r="B11003" s="31"/>
      <c r="C11003" s="2"/>
      <c r="D11003" s="2"/>
      <c r="E11003" s="26"/>
    </row>
    <row r="11004" spans="1:5" x14ac:dyDescent="0.15">
      <c r="A11004" s="2"/>
      <c r="B11004" s="31"/>
      <c r="C11004" s="2"/>
      <c r="D11004" s="2"/>
      <c r="E11004" s="26"/>
    </row>
    <row r="11005" spans="1:5" x14ac:dyDescent="0.15">
      <c r="A11005" s="2"/>
      <c r="B11005" s="31"/>
      <c r="C11005" s="2"/>
      <c r="D11005" s="2"/>
      <c r="E11005" s="26"/>
    </row>
    <row r="11006" spans="1:5" x14ac:dyDescent="0.15">
      <c r="A11006" s="2"/>
      <c r="B11006" s="31"/>
      <c r="C11006" s="2"/>
      <c r="D11006" s="2"/>
      <c r="E11006" s="26"/>
    </row>
    <row r="11007" spans="1:5" x14ac:dyDescent="0.15">
      <c r="A11007" s="2"/>
      <c r="B11007" s="31"/>
      <c r="C11007" s="2"/>
      <c r="D11007" s="2"/>
      <c r="E11007" s="26"/>
    </row>
    <row r="11008" spans="1:5" x14ac:dyDescent="0.15">
      <c r="A11008" s="2"/>
      <c r="B11008" s="31"/>
      <c r="C11008" s="2"/>
      <c r="D11008" s="2"/>
      <c r="E11008" s="26"/>
    </row>
    <row r="11009" spans="1:5" x14ac:dyDescent="0.15">
      <c r="A11009" s="2"/>
      <c r="B11009" s="31"/>
      <c r="C11009" s="2"/>
      <c r="D11009" s="2"/>
      <c r="E11009" s="26"/>
    </row>
    <row r="11010" spans="1:5" x14ac:dyDescent="0.15">
      <c r="A11010" s="2"/>
      <c r="B11010" s="31"/>
      <c r="C11010" s="2"/>
      <c r="D11010" s="2"/>
      <c r="E11010" s="26"/>
    </row>
    <row r="11011" spans="1:5" x14ac:dyDescent="0.15">
      <c r="A11011" s="2"/>
      <c r="B11011" s="31"/>
      <c r="C11011" s="2"/>
      <c r="D11011" s="2"/>
      <c r="E11011" s="26"/>
    </row>
    <row r="11012" spans="1:5" x14ac:dyDescent="0.15">
      <c r="A11012" s="2"/>
      <c r="B11012" s="31"/>
      <c r="C11012" s="2"/>
      <c r="D11012" s="2"/>
      <c r="E11012" s="26"/>
    </row>
    <row r="11013" spans="1:5" x14ac:dyDescent="0.15">
      <c r="A11013" s="2"/>
      <c r="B11013" s="31"/>
      <c r="C11013" s="2"/>
      <c r="D11013" s="2"/>
      <c r="E11013" s="26"/>
    </row>
    <row r="11014" spans="1:5" x14ac:dyDescent="0.15">
      <c r="A11014" s="2"/>
      <c r="B11014" s="31"/>
      <c r="C11014" s="2"/>
      <c r="D11014" s="2"/>
      <c r="E11014" s="26"/>
    </row>
    <row r="11015" spans="1:5" x14ac:dyDescent="0.15">
      <c r="A11015" s="2"/>
      <c r="B11015" s="31"/>
      <c r="C11015" s="2"/>
      <c r="D11015" s="2"/>
      <c r="E11015" s="26"/>
    </row>
    <row r="11016" spans="1:5" x14ac:dyDescent="0.15">
      <c r="A11016" s="2"/>
      <c r="B11016" s="31"/>
      <c r="C11016" s="2"/>
      <c r="D11016" s="2"/>
      <c r="E11016" s="26"/>
    </row>
    <row r="11017" spans="1:5" x14ac:dyDescent="0.15">
      <c r="A11017" s="2"/>
      <c r="B11017" s="31"/>
      <c r="C11017" s="2"/>
      <c r="D11017" s="2"/>
      <c r="E11017" s="26"/>
    </row>
    <row r="11018" spans="1:5" x14ac:dyDescent="0.15">
      <c r="A11018" s="2"/>
      <c r="B11018" s="31"/>
      <c r="C11018" s="2"/>
      <c r="D11018" s="2"/>
      <c r="E11018" s="26"/>
    </row>
    <row r="11019" spans="1:5" x14ac:dyDescent="0.15">
      <c r="A11019" s="2"/>
      <c r="B11019" s="31"/>
      <c r="C11019" s="2"/>
      <c r="D11019" s="2"/>
      <c r="E11019" s="26"/>
    </row>
    <row r="11020" spans="1:5" x14ac:dyDescent="0.15">
      <c r="A11020" s="2"/>
      <c r="B11020" s="31"/>
      <c r="C11020" s="2"/>
      <c r="D11020" s="2"/>
      <c r="E11020" s="26"/>
    </row>
    <row r="11021" spans="1:5" x14ac:dyDescent="0.15">
      <c r="A11021" s="2"/>
      <c r="B11021" s="31"/>
      <c r="C11021" s="2"/>
      <c r="D11021" s="2"/>
      <c r="E11021" s="26"/>
    </row>
    <row r="11022" spans="1:5" x14ac:dyDescent="0.15">
      <c r="A11022" s="2"/>
      <c r="B11022" s="31"/>
      <c r="C11022" s="2"/>
      <c r="D11022" s="2"/>
      <c r="E11022" s="26"/>
    </row>
    <row r="11023" spans="1:5" x14ac:dyDescent="0.15">
      <c r="A11023" s="2"/>
      <c r="B11023" s="31"/>
      <c r="C11023" s="2"/>
      <c r="D11023" s="2"/>
      <c r="E11023" s="26"/>
    </row>
    <row r="11024" spans="1:5" x14ac:dyDescent="0.15">
      <c r="A11024" s="2"/>
      <c r="B11024" s="31"/>
      <c r="C11024" s="2"/>
      <c r="D11024" s="2"/>
      <c r="E11024" s="26"/>
    </row>
    <row r="11025" spans="1:5" x14ac:dyDescent="0.15">
      <c r="A11025" s="2"/>
      <c r="B11025" s="31"/>
      <c r="C11025" s="2"/>
      <c r="D11025" s="2"/>
      <c r="E11025" s="26"/>
    </row>
    <row r="11026" spans="1:5" x14ac:dyDescent="0.15">
      <c r="A11026" s="2"/>
      <c r="B11026" s="31"/>
      <c r="C11026" s="2"/>
      <c r="D11026" s="2"/>
      <c r="E11026" s="26"/>
    </row>
    <row r="11027" spans="1:5" x14ac:dyDescent="0.15">
      <c r="A11027" s="2"/>
      <c r="B11027" s="31"/>
      <c r="C11027" s="2"/>
      <c r="D11027" s="2"/>
      <c r="E11027" s="26"/>
    </row>
    <row r="11028" spans="1:5" x14ac:dyDescent="0.15">
      <c r="A11028" s="2"/>
      <c r="B11028" s="31"/>
      <c r="C11028" s="2"/>
      <c r="D11028" s="2"/>
      <c r="E11028" s="26"/>
    </row>
    <row r="11029" spans="1:5" x14ac:dyDescent="0.15">
      <c r="A11029" s="2"/>
      <c r="B11029" s="31"/>
      <c r="C11029" s="2"/>
      <c r="D11029" s="2"/>
      <c r="E11029" s="26"/>
    </row>
    <row r="11030" spans="1:5" x14ac:dyDescent="0.15">
      <c r="A11030" s="2"/>
      <c r="B11030" s="31"/>
      <c r="C11030" s="2"/>
      <c r="D11030" s="2"/>
      <c r="E11030" s="26"/>
    </row>
    <row r="11031" spans="1:5" x14ac:dyDescent="0.15">
      <c r="A11031" s="2"/>
      <c r="B11031" s="31"/>
      <c r="C11031" s="2"/>
      <c r="D11031" s="2"/>
      <c r="E11031" s="26"/>
    </row>
    <row r="11032" spans="1:5" x14ac:dyDescent="0.15">
      <c r="A11032" s="2"/>
      <c r="B11032" s="31"/>
      <c r="C11032" s="2"/>
      <c r="D11032" s="2"/>
      <c r="E11032" s="26"/>
    </row>
    <row r="11033" spans="1:5" x14ac:dyDescent="0.15">
      <c r="A11033" s="2"/>
      <c r="B11033" s="31"/>
      <c r="C11033" s="2"/>
      <c r="D11033" s="2"/>
      <c r="E11033" s="26"/>
    </row>
    <row r="11034" spans="1:5" x14ac:dyDescent="0.15">
      <c r="A11034" s="2"/>
      <c r="B11034" s="31"/>
      <c r="C11034" s="2"/>
      <c r="D11034" s="2"/>
      <c r="E11034" s="26"/>
    </row>
    <row r="11035" spans="1:5" x14ac:dyDescent="0.15">
      <c r="A11035" s="2"/>
      <c r="B11035" s="31"/>
      <c r="C11035" s="2"/>
      <c r="D11035" s="2"/>
      <c r="E11035" s="26"/>
    </row>
    <row r="11036" spans="1:5" x14ac:dyDescent="0.15">
      <c r="A11036" s="2"/>
      <c r="B11036" s="31"/>
      <c r="C11036" s="2"/>
      <c r="D11036" s="2"/>
      <c r="E11036" s="26"/>
    </row>
    <row r="11037" spans="1:5" x14ac:dyDescent="0.15">
      <c r="A11037" s="2"/>
      <c r="B11037" s="31"/>
      <c r="C11037" s="2"/>
      <c r="D11037" s="2"/>
      <c r="E11037" s="26"/>
    </row>
    <row r="11038" spans="1:5" x14ac:dyDescent="0.15">
      <c r="A11038" s="2"/>
      <c r="B11038" s="31"/>
      <c r="C11038" s="2"/>
      <c r="D11038" s="2"/>
      <c r="E11038" s="26"/>
    </row>
    <row r="11039" spans="1:5" x14ac:dyDescent="0.15">
      <c r="A11039" s="2"/>
      <c r="B11039" s="31"/>
      <c r="C11039" s="2"/>
      <c r="D11039" s="2"/>
      <c r="E11039" s="26"/>
    </row>
    <row r="11040" spans="1:5" x14ac:dyDescent="0.15">
      <c r="A11040" s="2"/>
      <c r="B11040" s="31"/>
      <c r="C11040" s="2"/>
      <c r="D11040" s="2"/>
      <c r="E11040" s="26"/>
    </row>
    <row r="11041" spans="1:5" x14ac:dyDescent="0.15">
      <c r="A11041" s="2"/>
      <c r="B11041" s="31"/>
      <c r="C11041" s="2"/>
      <c r="D11041" s="2"/>
      <c r="E11041" s="26"/>
    </row>
    <row r="11042" spans="1:5" x14ac:dyDescent="0.15">
      <c r="A11042" s="2"/>
      <c r="B11042" s="31"/>
      <c r="C11042" s="2"/>
      <c r="D11042" s="2"/>
      <c r="E11042" s="26"/>
    </row>
    <row r="11043" spans="1:5" x14ac:dyDescent="0.15">
      <c r="A11043" s="2"/>
      <c r="B11043" s="31"/>
      <c r="C11043" s="2"/>
      <c r="D11043" s="2"/>
      <c r="E11043" s="26"/>
    </row>
    <row r="11044" spans="1:5" x14ac:dyDescent="0.15">
      <c r="A11044" s="2"/>
      <c r="B11044" s="31"/>
      <c r="C11044" s="2"/>
      <c r="D11044" s="2"/>
      <c r="E11044" s="26"/>
    </row>
    <row r="11045" spans="1:5" x14ac:dyDescent="0.15">
      <c r="A11045" s="2"/>
      <c r="B11045" s="31"/>
      <c r="C11045" s="2"/>
      <c r="D11045" s="2"/>
      <c r="E11045" s="26"/>
    </row>
    <row r="11046" spans="1:5" x14ac:dyDescent="0.15">
      <c r="A11046" s="2"/>
      <c r="B11046" s="31"/>
      <c r="C11046" s="2"/>
      <c r="D11046" s="2"/>
      <c r="E11046" s="26"/>
    </row>
    <row r="11047" spans="1:5" x14ac:dyDescent="0.15">
      <c r="A11047" s="2"/>
      <c r="B11047" s="31"/>
      <c r="C11047" s="2"/>
      <c r="D11047" s="2"/>
      <c r="E11047" s="26"/>
    </row>
    <row r="11048" spans="1:5" x14ac:dyDescent="0.15">
      <c r="A11048" s="2"/>
      <c r="B11048" s="31"/>
      <c r="C11048" s="2"/>
      <c r="D11048" s="2"/>
      <c r="E11048" s="26"/>
    </row>
    <row r="11049" spans="1:5" x14ac:dyDescent="0.15">
      <c r="A11049" s="2"/>
      <c r="B11049" s="31"/>
      <c r="C11049" s="2"/>
      <c r="D11049" s="2"/>
      <c r="E11049" s="26"/>
    </row>
    <row r="11050" spans="1:5" x14ac:dyDescent="0.15">
      <c r="A11050" s="2"/>
      <c r="B11050" s="31"/>
      <c r="C11050" s="2"/>
      <c r="D11050" s="2"/>
      <c r="E11050" s="26"/>
    </row>
    <row r="11051" spans="1:5" x14ac:dyDescent="0.15">
      <c r="A11051" s="2"/>
      <c r="B11051" s="31"/>
      <c r="C11051" s="2"/>
      <c r="D11051" s="2"/>
      <c r="E11051" s="26"/>
    </row>
    <row r="11052" spans="1:5" x14ac:dyDescent="0.15">
      <c r="A11052" s="2"/>
      <c r="B11052" s="31"/>
      <c r="C11052" s="2"/>
      <c r="D11052" s="2"/>
      <c r="E11052" s="26"/>
    </row>
    <row r="11053" spans="1:5" x14ac:dyDescent="0.15">
      <c r="A11053" s="2"/>
      <c r="B11053" s="31"/>
      <c r="C11053" s="2"/>
      <c r="D11053" s="2"/>
      <c r="E11053" s="26"/>
    </row>
    <row r="11054" spans="1:5" x14ac:dyDescent="0.15">
      <c r="A11054" s="2"/>
      <c r="B11054" s="31"/>
      <c r="C11054" s="2"/>
      <c r="D11054" s="2"/>
      <c r="E11054" s="26"/>
    </row>
    <row r="11055" spans="1:5" x14ac:dyDescent="0.15">
      <c r="A11055" s="2"/>
      <c r="B11055" s="31"/>
      <c r="C11055" s="2"/>
      <c r="D11055" s="2"/>
      <c r="E11055" s="26"/>
    </row>
    <row r="11056" spans="1:5" x14ac:dyDescent="0.15">
      <c r="A11056" s="2"/>
      <c r="B11056" s="31"/>
      <c r="C11056" s="2"/>
      <c r="D11056" s="2"/>
      <c r="E11056" s="26"/>
    </row>
    <row r="11057" spans="1:5" x14ac:dyDescent="0.15">
      <c r="A11057" s="2"/>
      <c r="B11057" s="31"/>
      <c r="C11057" s="2"/>
      <c r="D11057" s="2"/>
      <c r="E11057" s="26"/>
    </row>
    <row r="11058" spans="1:5" x14ac:dyDescent="0.15">
      <c r="A11058" s="2"/>
      <c r="B11058" s="31"/>
      <c r="C11058" s="2"/>
      <c r="D11058" s="2"/>
      <c r="E11058" s="26"/>
    </row>
    <row r="11059" spans="1:5" x14ac:dyDescent="0.15">
      <c r="A11059" s="2"/>
      <c r="B11059" s="31"/>
      <c r="C11059" s="2"/>
      <c r="D11059" s="2"/>
      <c r="E11059" s="26"/>
    </row>
    <row r="11060" spans="1:5" x14ac:dyDescent="0.15">
      <c r="A11060" s="2"/>
      <c r="B11060" s="31"/>
      <c r="C11060" s="2"/>
      <c r="D11060" s="2"/>
      <c r="E11060" s="26"/>
    </row>
    <row r="11061" spans="1:5" x14ac:dyDescent="0.15">
      <c r="A11061" s="2"/>
      <c r="B11061" s="31"/>
      <c r="C11061" s="2"/>
      <c r="D11061" s="2"/>
      <c r="E11061" s="26"/>
    </row>
    <row r="11062" spans="1:5" x14ac:dyDescent="0.15">
      <c r="A11062" s="2"/>
      <c r="B11062" s="31"/>
      <c r="C11062" s="2"/>
      <c r="D11062" s="2"/>
      <c r="E11062" s="26"/>
    </row>
    <row r="11063" spans="1:5" x14ac:dyDescent="0.15">
      <c r="A11063" s="2"/>
      <c r="B11063" s="31"/>
      <c r="C11063" s="2"/>
      <c r="D11063" s="2"/>
      <c r="E11063" s="26"/>
    </row>
    <row r="11064" spans="1:5" x14ac:dyDescent="0.15">
      <c r="A11064" s="2"/>
      <c r="B11064" s="31"/>
      <c r="C11064" s="2"/>
      <c r="D11064" s="2"/>
      <c r="E11064" s="26"/>
    </row>
    <row r="11065" spans="1:5" x14ac:dyDescent="0.15">
      <c r="A11065" s="2"/>
      <c r="B11065" s="31"/>
      <c r="C11065" s="2"/>
      <c r="D11065" s="2"/>
      <c r="E11065" s="26"/>
    </row>
    <row r="11066" spans="1:5" x14ac:dyDescent="0.15">
      <c r="A11066" s="2"/>
      <c r="B11066" s="31"/>
      <c r="C11066" s="2"/>
      <c r="D11066" s="2"/>
      <c r="E11066" s="26"/>
    </row>
    <row r="11067" spans="1:5" x14ac:dyDescent="0.15">
      <c r="A11067" s="2"/>
      <c r="B11067" s="31"/>
      <c r="C11067" s="2"/>
      <c r="D11067" s="2"/>
      <c r="E11067" s="26"/>
    </row>
    <row r="11068" spans="1:5" x14ac:dyDescent="0.15">
      <c r="A11068" s="2"/>
      <c r="B11068" s="31"/>
      <c r="C11068" s="2"/>
      <c r="D11068" s="2"/>
      <c r="E11068" s="26"/>
    </row>
    <row r="11069" spans="1:5" x14ac:dyDescent="0.15">
      <c r="A11069" s="2"/>
      <c r="B11069" s="31"/>
      <c r="C11069" s="2"/>
      <c r="D11069" s="2"/>
      <c r="E11069" s="26"/>
    </row>
    <row r="11070" spans="1:5" x14ac:dyDescent="0.15">
      <c r="A11070" s="2"/>
      <c r="B11070" s="31"/>
      <c r="C11070" s="2"/>
      <c r="D11070" s="2"/>
      <c r="E11070" s="26"/>
    </row>
    <row r="11071" spans="1:5" x14ac:dyDescent="0.15">
      <c r="A11071" s="2"/>
      <c r="B11071" s="31"/>
      <c r="C11071" s="2"/>
      <c r="D11071" s="2"/>
      <c r="E11071" s="26"/>
    </row>
    <row r="11072" spans="1:5" x14ac:dyDescent="0.15">
      <c r="A11072" s="2"/>
      <c r="B11072" s="31"/>
      <c r="C11072" s="2"/>
      <c r="D11072" s="2"/>
      <c r="E11072" s="26"/>
    </row>
    <row r="11073" spans="1:5" x14ac:dyDescent="0.15">
      <c r="A11073" s="2"/>
      <c r="B11073" s="31"/>
      <c r="C11073" s="2"/>
      <c r="D11073" s="2"/>
      <c r="E11073" s="26"/>
    </row>
    <row r="11074" spans="1:5" x14ac:dyDescent="0.15">
      <c r="A11074" s="2"/>
      <c r="B11074" s="31"/>
      <c r="C11074" s="2"/>
      <c r="D11074" s="2"/>
      <c r="E11074" s="26"/>
    </row>
    <row r="11075" spans="1:5" x14ac:dyDescent="0.15">
      <c r="A11075" s="2"/>
      <c r="B11075" s="31"/>
      <c r="C11075" s="2"/>
      <c r="D11075" s="2"/>
      <c r="E11075" s="26"/>
    </row>
    <row r="11076" spans="1:5" x14ac:dyDescent="0.15">
      <c r="A11076" s="2"/>
      <c r="B11076" s="31"/>
      <c r="C11076" s="2"/>
      <c r="D11076" s="2"/>
      <c r="E11076" s="26"/>
    </row>
    <row r="11077" spans="1:5" x14ac:dyDescent="0.15">
      <c r="A11077" s="2"/>
      <c r="B11077" s="31"/>
      <c r="C11077" s="2"/>
      <c r="D11077" s="2"/>
      <c r="E11077" s="26"/>
    </row>
    <row r="11078" spans="1:5" x14ac:dyDescent="0.15">
      <c r="A11078" s="2"/>
      <c r="B11078" s="31"/>
      <c r="C11078" s="2"/>
      <c r="D11078" s="2"/>
      <c r="E11078" s="26"/>
    </row>
    <row r="11079" spans="1:5" x14ac:dyDescent="0.15">
      <c r="A11079" s="2"/>
      <c r="B11079" s="31"/>
      <c r="C11079" s="2"/>
      <c r="D11079" s="2"/>
      <c r="E11079" s="26"/>
    </row>
    <row r="11080" spans="1:5" x14ac:dyDescent="0.15">
      <c r="A11080" s="2"/>
      <c r="B11080" s="31"/>
      <c r="C11080" s="2"/>
      <c r="D11080" s="2"/>
      <c r="E11080" s="26"/>
    </row>
    <row r="11081" spans="1:5" x14ac:dyDescent="0.15">
      <c r="A11081" s="2"/>
      <c r="B11081" s="31"/>
      <c r="C11081" s="2"/>
      <c r="D11081" s="2"/>
      <c r="E11081" s="26"/>
    </row>
    <row r="11082" spans="1:5" x14ac:dyDescent="0.15">
      <c r="A11082" s="2"/>
      <c r="B11082" s="31"/>
      <c r="C11082" s="2"/>
      <c r="D11082" s="2"/>
      <c r="E11082" s="26"/>
    </row>
    <row r="11083" spans="1:5" x14ac:dyDescent="0.15">
      <c r="A11083" s="2"/>
      <c r="B11083" s="31"/>
      <c r="C11083" s="2"/>
      <c r="D11083" s="2"/>
      <c r="E11083" s="26"/>
    </row>
    <row r="11084" spans="1:5" x14ac:dyDescent="0.15">
      <c r="A11084" s="2"/>
      <c r="B11084" s="31"/>
      <c r="C11084" s="2"/>
      <c r="D11084" s="2"/>
      <c r="E11084" s="26"/>
    </row>
    <row r="11085" spans="1:5" x14ac:dyDescent="0.15">
      <c r="A11085" s="2"/>
      <c r="B11085" s="31"/>
      <c r="C11085" s="2"/>
      <c r="D11085" s="2"/>
      <c r="E11085" s="26"/>
    </row>
    <row r="11086" spans="1:5" x14ac:dyDescent="0.15">
      <c r="A11086" s="2"/>
      <c r="B11086" s="31"/>
      <c r="C11086" s="2"/>
      <c r="D11086" s="2"/>
      <c r="E11086" s="26"/>
    </row>
    <row r="11087" spans="1:5" x14ac:dyDescent="0.15">
      <c r="A11087" s="2"/>
      <c r="B11087" s="31"/>
      <c r="C11087" s="2"/>
      <c r="D11087" s="2"/>
      <c r="E11087" s="26"/>
    </row>
    <row r="11088" spans="1:5" x14ac:dyDescent="0.15">
      <c r="A11088" s="2"/>
      <c r="B11088" s="31"/>
      <c r="C11088" s="2"/>
      <c r="D11088" s="2"/>
      <c r="E11088" s="26"/>
    </row>
    <row r="11089" spans="1:5" x14ac:dyDescent="0.15">
      <c r="A11089" s="2"/>
      <c r="B11089" s="31"/>
      <c r="C11089" s="2"/>
      <c r="D11089" s="2"/>
      <c r="E11089" s="26"/>
    </row>
    <row r="11090" spans="1:5" x14ac:dyDescent="0.15">
      <c r="A11090" s="2"/>
      <c r="B11090" s="31"/>
      <c r="C11090" s="2"/>
      <c r="D11090" s="2"/>
      <c r="E11090" s="26"/>
    </row>
    <row r="11091" spans="1:5" x14ac:dyDescent="0.15">
      <c r="A11091" s="2"/>
      <c r="B11091" s="31"/>
      <c r="C11091" s="2"/>
      <c r="D11091" s="2"/>
      <c r="E11091" s="26"/>
    </row>
    <row r="11092" spans="1:5" x14ac:dyDescent="0.15">
      <c r="A11092" s="2"/>
      <c r="B11092" s="31"/>
      <c r="C11092" s="2"/>
      <c r="D11092" s="2"/>
      <c r="E11092" s="26"/>
    </row>
    <row r="11093" spans="1:5" x14ac:dyDescent="0.15">
      <c r="A11093" s="2"/>
      <c r="B11093" s="31"/>
      <c r="C11093" s="2"/>
      <c r="D11093" s="2"/>
      <c r="E11093" s="26"/>
    </row>
    <row r="11094" spans="1:5" x14ac:dyDescent="0.15">
      <c r="A11094" s="2"/>
      <c r="B11094" s="31"/>
      <c r="C11094" s="2"/>
      <c r="D11094" s="2"/>
      <c r="E11094" s="26"/>
    </row>
    <row r="11095" spans="1:5" x14ac:dyDescent="0.15">
      <c r="A11095" s="2"/>
      <c r="B11095" s="31"/>
      <c r="C11095" s="2"/>
      <c r="D11095" s="2"/>
      <c r="E11095" s="26"/>
    </row>
    <row r="11096" spans="1:5" x14ac:dyDescent="0.15">
      <c r="A11096" s="2"/>
      <c r="B11096" s="31"/>
      <c r="C11096" s="2"/>
      <c r="D11096" s="2"/>
      <c r="E11096" s="26"/>
    </row>
    <row r="11097" spans="1:5" x14ac:dyDescent="0.15">
      <c r="A11097" s="2"/>
      <c r="B11097" s="31"/>
      <c r="C11097" s="2"/>
      <c r="D11097" s="2"/>
      <c r="E11097" s="26"/>
    </row>
    <row r="11098" spans="1:5" x14ac:dyDescent="0.15">
      <c r="A11098" s="2"/>
      <c r="B11098" s="31"/>
      <c r="C11098" s="2"/>
      <c r="D11098" s="2"/>
      <c r="E11098" s="26"/>
    </row>
    <row r="11099" spans="1:5" x14ac:dyDescent="0.15">
      <c r="A11099" s="2"/>
      <c r="B11099" s="31"/>
      <c r="C11099" s="2"/>
      <c r="D11099" s="2"/>
      <c r="E11099" s="26"/>
    </row>
    <row r="11100" spans="1:5" x14ac:dyDescent="0.15">
      <c r="A11100" s="2"/>
      <c r="B11100" s="31"/>
      <c r="C11100" s="2"/>
      <c r="D11100" s="2"/>
      <c r="E11100" s="26"/>
    </row>
    <row r="11101" spans="1:5" x14ac:dyDescent="0.15">
      <c r="A11101" s="2"/>
      <c r="B11101" s="31"/>
      <c r="C11101" s="2"/>
      <c r="D11101" s="2"/>
      <c r="E11101" s="26"/>
    </row>
    <row r="11102" spans="1:5" x14ac:dyDescent="0.15">
      <c r="A11102" s="2"/>
      <c r="B11102" s="31"/>
      <c r="C11102" s="2"/>
      <c r="D11102" s="2"/>
      <c r="E11102" s="26"/>
    </row>
    <row r="11103" spans="1:5" x14ac:dyDescent="0.15">
      <c r="A11103" s="2"/>
      <c r="B11103" s="31"/>
      <c r="C11103" s="2"/>
      <c r="D11103" s="2"/>
      <c r="E11103" s="26"/>
    </row>
    <row r="11104" spans="1:5" x14ac:dyDescent="0.15">
      <c r="A11104" s="2"/>
      <c r="B11104" s="31"/>
      <c r="C11104" s="2"/>
      <c r="D11104" s="2"/>
      <c r="E11104" s="26"/>
    </row>
    <row r="11105" spans="1:5" x14ac:dyDescent="0.15">
      <c r="A11105" s="2"/>
      <c r="B11105" s="31"/>
      <c r="C11105" s="2"/>
      <c r="D11105" s="2"/>
      <c r="E11105" s="26"/>
    </row>
    <row r="11106" spans="1:5" x14ac:dyDescent="0.15">
      <c r="A11106" s="2"/>
      <c r="B11106" s="31"/>
      <c r="C11106" s="2"/>
      <c r="D11106" s="2"/>
      <c r="E11106" s="26"/>
    </row>
    <row r="11107" spans="1:5" x14ac:dyDescent="0.15">
      <c r="A11107" s="2"/>
      <c r="B11107" s="31"/>
      <c r="C11107" s="2"/>
      <c r="D11107" s="2"/>
      <c r="E11107" s="26"/>
    </row>
    <row r="11108" spans="1:5" x14ac:dyDescent="0.15">
      <c r="A11108" s="2"/>
      <c r="B11108" s="31"/>
      <c r="C11108" s="2"/>
      <c r="D11108" s="2"/>
      <c r="E11108" s="26"/>
    </row>
    <row r="11109" spans="1:5" x14ac:dyDescent="0.15">
      <c r="A11109" s="2"/>
      <c r="B11109" s="31"/>
      <c r="C11109" s="2"/>
      <c r="D11109" s="2"/>
      <c r="E11109" s="26"/>
    </row>
    <row r="11110" spans="1:5" x14ac:dyDescent="0.15">
      <c r="A11110" s="2"/>
      <c r="B11110" s="31"/>
      <c r="C11110" s="2"/>
      <c r="D11110" s="2"/>
      <c r="E11110" s="26"/>
    </row>
    <row r="11111" spans="1:5" x14ac:dyDescent="0.15">
      <c r="A11111" s="2"/>
      <c r="B11111" s="31"/>
      <c r="C11111" s="2"/>
      <c r="D11111" s="2"/>
      <c r="E11111" s="26"/>
    </row>
    <row r="11112" spans="1:5" x14ac:dyDescent="0.15">
      <c r="A11112" s="2"/>
      <c r="B11112" s="31"/>
      <c r="C11112" s="2"/>
      <c r="D11112" s="2"/>
      <c r="E11112" s="26"/>
    </row>
    <row r="11113" spans="1:5" x14ac:dyDescent="0.15">
      <c r="A11113" s="2"/>
      <c r="B11113" s="31"/>
      <c r="C11113" s="2"/>
      <c r="D11113" s="2"/>
      <c r="E11113" s="26"/>
    </row>
    <row r="11114" spans="1:5" x14ac:dyDescent="0.15">
      <c r="A11114" s="2"/>
      <c r="B11114" s="31"/>
      <c r="C11114" s="2"/>
      <c r="D11114" s="2"/>
      <c r="E11114" s="26"/>
    </row>
    <row r="11115" spans="1:5" x14ac:dyDescent="0.15">
      <c r="A11115" s="2"/>
      <c r="B11115" s="31"/>
      <c r="C11115" s="2"/>
      <c r="D11115" s="2"/>
      <c r="E11115" s="26"/>
    </row>
    <row r="11116" spans="1:5" x14ac:dyDescent="0.15">
      <c r="A11116" s="2"/>
      <c r="B11116" s="31"/>
      <c r="C11116" s="2"/>
      <c r="D11116" s="2"/>
      <c r="E11116" s="26"/>
    </row>
    <row r="11117" spans="1:5" x14ac:dyDescent="0.15">
      <c r="A11117" s="2"/>
      <c r="B11117" s="31"/>
      <c r="C11117" s="2"/>
      <c r="D11117" s="2"/>
      <c r="E11117" s="26"/>
    </row>
    <row r="11118" spans="1:5" x14ac:dyDescent="0.15">
      <c r="A11118" s="2"/>
      <c r="B11118" s="31"/>
      <c r="C11118" s="2"/>
      <c r="D11118" s="2"/>
      <c r="E11118" s="26"/>
    </row>
    <row r="11119" spans="1:5" x14ac:dyDescent="0.15">
      <c r="A11119" s="2"/>
      <c r="B11119" s="31"/>
      <c r="C11119" s="2"/>
      <c r="D11119" s="2"/>
      <c r="E11119" s="26"/>
    </row>
    <row r="11120" spans="1:5" x14ac:dyDescent="0.15">
      <c r="A11120" s="2"/>
      <c r="B11120" s="31"/>
      <c r="C11120" s="2"/>
      <c r="D11120" s="2"/>
      <c r="E11120" s="26"/>
    </row>
    <row r="11121" spans="1:5" x14ac:dyDescent="0.15">
      <c r="A11121" s="2"/>
      <c r="B11121" s="31"/>
      <c r="C11121" s="2"/>
      <c r="D11121" s="2"/>
      <c r="E11121" s="26"/>
    </row>
    <row r="11122" spans="1:5" x14ac:dyDescent="0.15">
      <c r="A11122" s="2"/>
      <c r="B11122" s="31"/>
      <c r="C11122" s="2"/>
      <c r="D11122" s="2"/>
      <c r="E11122" s="26"/>
    </row>
    <row r="11123" spans="1:5" x14ac:dyDescent="0.15">
      <c r="A11123" s="2"/>
      <c r="B11123" s="31"/>
      <c r="C11123" s="2"/>
      <c r="D11123" s="2"/>
      <c r="E11123" s="26"/>
    </row>
    <row r="11124" spans="1:5" x14ac:dyDescent="0.15">
      <c r="A11124" s="2"/>
      <c r="B11124" s="31"/>
      <c r="C11124" s="2"/>
      <c r="D11124" s="2"/>
      <c r="E11124" s="26"/>
    </row>
    <row r="11125" spans="1:5" x14ac:dyDescent="0.15">
      <c r="A11125" s="2"/>
      <c r="B11125" s="31"/>
      <c r="C11125" s="2"/>
      <c r="D11125" s="2"/>
      <c r="E11125" s="26"/>
    </row>
    <row r="11126" spans="1:5" x14ac:dyDescent="0.15">
      <c r="A11126" s="2"/>
      <c r="B11126" s="31"/>
      <c r="C11126" s="2"/>
      <c r="D11126" s="2"/>
      <c r="E11126" s="26"/>
    </row>
    <row r="11127" spans="1:5" x14ac:dyDescent="0.15">
      <c r="A11127" s="2"/>
      <c r="B11127" s="31"/>
      <c r="C11127" s="2"/>
      <c r="D11127" s="2"/>
      <c r="E11127" s="26"/>
    </row>
    <row r="11128" spans="1:5" x14ac:dyDescent="0.15">
      <c r="A11128" s="2"/>
      <c r="B11128" s="31"/>
      <c r="C11128" s="2"/>
      <c r="D11128" s="2"/>
      <c r="E11128" s="26"/>
    </row>
    <row r="11129" spans="1:5" x14ac:dyDescent="0.15">
      <c r="A11129" s="2"/>
      <c r="B11129" s="31"/>
      <c r="C11129" s="2"/>
      <c r="D11129" s="2"/>
      <c r="E11129" s="26"/>
    </row>
    <row r="11130" spans="1:5" x14ac:dyDescent="0.15">
      <c r="A11130" s="2"/>
      <c r="B11130" s="31"/>
      <c r="C11130" s="2"/>
      <c r="D11130" s="2"/>
      <c r="E11130" s="26"/>
    </row>
    <row r="11131" spans="1:5" x14ac:dyDescent="0.15">
      <c r="A11131" s="2"/>
      <c r="B11131" s="31"/>
      <c r="C11131" s="2"/>
      <c r="D11131" s="2"/>
      <c r="E11131" s="26"/>
    </row>
    <row r="11132" spans="1:5" x14ac:dyDescent="0.15">
      <c r="A11132" s="2"/>
      <c r="B11132" s="31"/>
      <c r="C11132" s="2"/>
      <c r="D11132" s="2"/>
      <c r="E11132" s="26"/>
    </row>
    <row r="11133" spans="1:5" x14ac:dyDescent="0.15">
      <c r="A11133" s="2"/>
      <c r="B11133" s="31"/>
      <c r="C11133" s="2"/>
      <c r="D11133" s="2"/>
      <c r="E11133" s="26"/>
    </row>
    <row r="11134" spans="1:5" x14ac:dyDescent="0.15">
      <c r="A11134" s="2"/>
      <c r="B11134" s="31"/>
      <c r="C11134" s="2"/>
      <c r="D11134" s="2"/>
      <c r="E11134" s="26"/>
    </row>
    <row r="11135" spans="1:5" x14ac:dyDescent="0.15">
      <c r="A11135" s="2"/>
      <c r="B11135" s="31"/>
      <c r="C11135" s="2"/>
      <c r="D11135" s="2"/>
      <c r="E11135" s="26"/>
    </row>
    <row r="11136" spans="1:5" x14ac:dyDescent="0.15">
      <c r="A11136" s="2"/>
      <c r="B11136" s="31"/>
      <c r="C11136" s="2"/>
      <c r="D11136" s="2"/>
      <c r="E11136" s="26"/>
    </row>
    <row r="11137" spans="1:5" x14ac:dyDescent="0.15">
      <c r="A11137" s="2"/>
      <c r="B11137" s="31"/>
      <c r="C11137" s="2"/>
      <c r="D11137" s="2"/>
      <c r="E11137" s="26"/>
    </row>
    <row r="11138" spans="1:5" x14ac:dyDescent="0.15">
      <c r="A11138" s="2"/>
      <c r="B11138" s="31"/>
      <c r="C11138" s="2"/>
      <c r="D11138" s="2"/>
      <c r="E11138" s="26"/>
    </row>
    <row r="11139" spans="1:5" x14ac:dyDescent="0.15">
      <c r="A11139" s="2"/>
      <c r="B11139" s="31"/>
      <c r="C11139" s="2"/>
      <c r="D11139" s="2"/>
      <c r="E11139" s="26"/>
    </row>
    <row r="11140" spans="1:5" x14ac:dyDescent="0.15">
      <c r="A11140" s="2"/>
      <c r="B11140" s="31"/>
      <c r="C11140" s="2"/>
      <c r="D11140" s="2"/>
      <c r="E11140" s="26"/>
    </row>
    <row r="11141" spans="1:5" x14ac:dyDescent="0.15">
      <c r="A11141" s="2"/>
      <c r="B11141" s="31"/>
      <c r="C11141" s="2"/>
      <c r="D11141" s="2"/>
      <c r="E11141" s="26"/>
    </row>
    <row r="11142" spans="1:5" x14ac:dyDescent="0.15">
      <c r="A11142" s="2"/>
      <c r="B11142" s="31"/>
      <c r="C11142" s="2"/>
      <c r="D11142" s="2"/>
      <c r="E11142" s="26"/>
    </row>
    <row r="11143" spans="1:5" x14ac:dyDescent="0.15">
      <c r="A11143" s="2"/>
      <c r="B11143" s="31"/>
      <c r="C11143" s="2"/>
      <c r="D11143" s="2"/>
      <c r="E11143" s="26"/>
    </row>
    <row r="11144" spans="1:5" x14ac:dyDescent="0.15">
      <c r="A11144" s="2"/>
      <c r="B11144" s="31"/>
      <c r="C11144" s="2"/>
      <c r="D11144" s="2"/>
      <c r="E11144" s="26"/>
    </row>
    <row r="11145" spans="1:5" x14ac:dyDescent="0.15">
      <c r="A11145" s="2"/>
      <c r="B11145" s="31"/>
      <c r="C11145" s="2"/>
      <c r="D11145" s="2"/>
      <c r="E11145" s="26"/>
    </row>
    <row r="11146" spans="1:5" x14ac:dyDescent="0.15">
      <c r="A11146" s="2"/>
      <c r="B11146" s="31"/>
      <c r="C11146" s="2"/>
      <c r="D11146" s="2"/>
      <c r="E11146" s="26"/>
    </row>
    <row r="11147" spans="1:5" x14ac:dyDescent="0.15">
      <c r="A11147" s="2"/>
      <c r="B11147" s="31"/>
      <c r="C11147" s="2"/>
      <c r="D11147" s="2"/>
      <c r="E11147" s="26"/>
    </row>
    <row r="11148" spans="1:5" x14ac:dyDescent="0.15">
      <c r="A11148" s="2"/>
      <c r="B11148" s="31"/>
      <c r="C11148" s="2"/>
      <c r="D11148" s="2"/>
      <c r="E11148" s="26"/>
    </row>
    <row r="11149" spans="1:5" x14ac:dyDescent="0.15">
      <c r="A11149" s="2"/>
      <c r="B11149" s="31"/>
      <c r="C11149" s="2"/>
      <c r="D11149" s="2"/>
      <c r="E11149" s="26"/>
    </row>
    <row r="11150" spans="1:5" x14ac:dyDescent="0.15">
      <c r="A11150" s="2"/>
      <c r="B11150" s="31"/>
      <c r="C11150" s="2"/>
      <c r="D11150" s="2"/>
      <c r="E11150" s="26"/>
    </row>
    <row r="11151" spans="1:5" x14ac:dyDescent="0.15">
      <c r="A11151" s="2"/>
      <c r="B11151" s="31"/>
      <c r="C11151" s="2"/>
      <c r="D11151" s="2"/>
      <c r="E11151" s="26"/>
    </row>
    <row r="11152" spans="1:5" x14ac:dyDescent="0.15">
      <c r="A11152" s="2"/>
      <c r="B11152" s="31"/>
      <c r="C11152" s="2"/>
      <c r="D11152" s="2"/>
      <c r="E11152" s="26"/>
    </row>
    <row r="11153" spans="1:5" x14ac:dyDescent="0.15">
      <c r="A11153" s="2"/>
      <c r="B11153" s="31"/>
      <c r="C11153" s="2"/>
      <c r="D11153" s="2"/>
      <c r="E11153" s="26"/>
    </row>
    <row r="11154" spans="1:5" x14ac:dyDescent="0.15">
      <c r="A11154" s="2"/>
      <c r="B11154" s="31"/>
      <c r="C11154" s="2"/>
      <c r="D11154" s="2"/>
      <c r="E11154" s="26"/>
    </row>
    <row r="11155" spans="1:5" x14ac:dyDescent="0.15">
      <c r="A11155" s="2"/>
      <c r="B11155" s="31"/>
      <c r="C11155" s="2"/>
      <c r="D11155" s="2"/>
      <c r="E11155" s="26"/>
    </row>
    <row r="11156" spans="1:5" x14ac:dyDescent="0.15">
      <c r="A11156" s="2"/>
      <c r="B11156" s="31"/>
      <c r="C11156" s="2"/>
      <c r="D11156" s="2"/>
      <c r="E11156" s="26"/>
    </row>
    <row r="11157" spans="1:5" x14ac:dyDescent="0.15">
      <c r="A11157" s="2"/>
      <c r="B11157" s="31"/>
      <c r="C11157" s="2"/>
      <c r="D11157" s="2"/>
      <c r="E11157" s="26"/>
    </row>
    <row r="11158" spans="1:5" x14ac:dyDescent="0.15">
      <c r="A11158" s="2"/>
      <c r="B11158" s="31"/>
      <c r="C11158" s="2"/>
      <c r="D11158" s="2"/>
      <c r="E11158" s="26"/>
    </row>
    <row r="11159" spans="1:5" x14ac:dyDescent="0.15">
      <c r="A11159" s="2"/>
      <c r="B11159" s="31"/>
      <c r="C11159" s="2"/>
      <c r="D11159" s="2"/>
      <c r="E11159" s="26"/>
    </row>
    <row r="11160" spans="1:5" x14ac:dyDescent="0.15">
      <c r="A11160" s="2"/>
      <c r="B11160" s="31"/>
      <c r="C11160" s="2"/>
      <c r="D11160" s="2"/>
      <c r="E11160" s="26"/>
    </row>
    <row r="11161" spans="1:5" x14ac:dyDescent="0.15">
      <c r="A11161" s="2"/>
      <c r="B11161" s="31"/>
      <c r="C11161" s="2"/>
      <c r="D11161" s="2"/>
      <c r="E11161" s="26"/>
    </row>
    <row r="11162" spans="1:5" x14ac:dyDescent="0.15">
      <c r="A11162" s="2"/>
      <c r="B11162" s="31"/>
      <c r="C11162" s="2"/>
      <c r="D11162" s="2"/>
      <c r="E11162" s="26"/>
    </row>
    <row r="11163" spans="1:5" x14ac:dyDescent="0.15">
      <c r="A11163" s="2"/>
      <c r="B11163" s="31"/>
      <c r="C11163" s="2"/>
      <c r="D11163" s="2"/>
      <c r="E11163" s="26"/>
    </row>
    <row r="11164" spans="1:5" x14ac:dyDescent="0.15">
      <c r="A11164" s="2"/>
      <c r="B11164" s="31"/>
      <c r="C11164" s="2"/>
      <c r="D11164" s="2"/>
      <c r="E11164" s="26"/>
    </row>
    <row r="11165" spans="1:5" x14ac:dyDescent="0.15">
      <c r="A11165" s="2"/>
      <c r="B11165" s="31"/>
      <c r="C11165" s="2"/>
      <c r="D11165" s="2"/>
      <c r="E11165" s="26"/>
    </row>
    <row r="11166" spans="1:5" x14ac:dyDescent="0.15">
      <c r="A11166" s="2"/>
      <c r="B11166" s="31"/>
      <c r="C11166" s="2"/>
      <c r="D11166" s="2"/>
      <c r="E11166" s="26"/>
    </row>
    <row r="11167" spans="1:5" x14ac:dyDescent="0.15">
      <c r="A11167" s="2"/>
      <c r="B11167" s="31"/>
      <c r="C11167" s="2"/>
      <c r="D11167" s="2"/>
      <c r="E11167" s="26"/>
    </row>
    <row r="11168" spans="1:5" x14ac:dyDescent="0.15">
      <c r="A11168" s="2"/>
      <c r="B11168" s="31"/>
      <c r="C11168" s="2"/>
      <c r="D11168" s="2"/>
      <c r="E11168" s="26"/>
    </row>
    <row r="11169" spans="1:5" x14ac:dyDescent="0.15">
      <c r="A11169" s="2"/>
      <c r="B11169" s="31"/>
      <c r="C11169" s="2"/>
      <c r="D11169" s="2"/>
      <c r="E11169" s="26"/>
    </row>
    <row r="11170" spans="1:5" x14ac:dyDescent="0.15">
      <c r="A11170" s="2"/>
      <c r="B11170" s="31"/>
      <c r="C11170" s="2"/>
      <c r="D11170" s="2"/>
      <c r="E11170" s="26"/>
    </row>
    <row r="11171" spans="1:5" x14ac:dyDescent="0.15">
      <c r="A11171" s="2"/>
      <c r="B11171" s="31"/>
      <c r="C11171" s="2"/>
      <c r="D11171" s="2"/>
      <c r="E11171" s="26"/>
    </row>
    <row r="11172" spans="1:5" x14ac:dyDescent="0.15">
      <c r="A11172" s="2"/>
      <c r="B11172" s="31"/>
      <c r="C11172" s="2"/>
      <c r="D11172" s="2"/>
      <c r="E11172" s="26"/>
    </row>
    <row r="11173" spans="1:5" x14ac:dyDescent="0.15">
      <c r="A11173" s="2"/>
      <c r="B11173" s="31"/>
      <c r="C11173" s="2"/>
      <c r="D11173" s="2"/>
      <c r="E11173" s="26"/>
    </row>
    <row r="11174" spans="1:5" x14ac:dyDescent="0.15">
      <c r="A11174" s="2"/>
      <c r="B11174" s="31"/>
      <c r="C11174" s="2"/>
      <c r="D11174" s="2"/>
      <c r="E11174" s="26"/>
    </row>
    <row r="11175" spans="1:5" x14ac:dyDescent="0.15">
      <c r="A11175" s="2"/>
      <c r="B11175" s="31"/>
      <c r="C11175" s="2"/>
      <c r="D11175" s="2"/>
      <c r="E11175" s="26"/>
    </row>
    <row r="11176" spans="1:5" x14ac:dyDescent="0.15">
      <c r="A11176" s="2"/>
      <c r="B11176" s="31"/>
      <c r="C11176" s="2"/>
      <c r="D11176" s="2"/>
      <c r="E11176" s="26"/>
    </row>
    <row r="11177" spans="1:5" x14ac:dyDescent="0.15">
      <c r="A11177" s="2"/>
      <c r="B11177" s="31"/>
      <c r="C11177" s="2"/>
      <c r="D11177" s="2"/>
      <c r="E11177" s="26"/>
    </row>
    <row r="11178" spans="1:5" x14ac:dyDescent="0.15">
      <c r="A11178" s="2"/>
      <c r="B11178" s="31"/>
      <c r="C11178" s="2"/>
      <c r="D11178" s="2"/>
      <c r="E11178" s="26"/>
    </row>
    <row r="11179" spans="1:5" x14ac:dyDescent="0.15">
      <c r="A11179" s="2"/>
      <c r="B11179" s="31"/>
      <c r="C11179" s="2"/>
      <c r="D11179" s="2"/>
      <c r="E11179" s="26"/>
    </row>
    <row r="11180" spans="1:5" x14ac:dyDescent="0.15">
      <c r="A11180" s="2"/>
      <c r="B11180" s="31"/>
      <c r="C11180" s="2"/>
      <c r="D11180" s="2"/>
      <c r="E11180" s="26"/>
    </row>
    <row r="11181" spans="1:5" x14ac:dyDescent="0.15">
      <c r="A11181" s="2"/>
      <c r="B11181" s="31"/>
      <c r="C11181" s="2"/>
      <c r="D11181" s="2"/>
      <c r="E11181" s="26"/>
    </row>
    <row r="11182" spans="1:5" x14ac:dyDescent="0.15">
      <c r="A11182" s="2"/>
      <c r="B11182" s="31"/>
      <c r="C11182" s="2"/>
      <c r="D11182" s="2"/>
      <c r="E11182" s="26"/>
    </row>
    <row r="11183" spans="1:5" x14ac:dyDescent="0.15">
      <c r="A11183" s="2"/>
      <c r="B11183" s="31"/>
      <c r="C11183" s="2"/>
      <c r="D11183" s="2"/>
      <c r="E11183" s="26"/>
    </row>
    <row r="11184" spans="1:5" x14ac:dyDescent="0.15">
      <c r="A11184" s="2"/>
      <c r="B11184" s="31"/>
      <c r="C11184" s="2"/>
      <c r="D11184" s="2"/>
      <c r="E11184" s="26"/>
    </row>
    <row r="11185" spans="1:5" x14ac:dyDescent="0.15">
      <c r="A11185" s="2"/>
      <c r="B11185" s="31"/>
      <c r="C11185" s="2"/>
      <c r="D11185" s="2"/>
      <c r="E11185" s="26"/>
    </row>
    <row r="11186" spans="1:5" x14ac:dyDescent="0.15">
      <c r="A11186" s="2"/>
      <c r="B11186" s="31"/>
      <c r="C11186" s="2"/>
      <c r="D11186" s="2"/>
      <c r="E11186" s="26"/>
    </row>
    <row r="11187" spans="1:5" x14ac:dyDescent="0.15">
      <c r="A11187" s="2"/>
      <c r="B11187" s="31"/>
      <c r="C11187" s="2"/>
      <c r="D11187" s="2"/>
      <c r="E11187" s="26"/>
    </row>
    <row r="11188" spans="1:5" x14ac:dyDescent="0.15">
      <c r="A11188" s="2"/>
      <c r="B11188" s="31"/>
      <c r="C11188" s="2"/>
      <c r="D11188" s="2"/>
      <c r="E11188" s="26"/>
    </row>
    <row r="11189" spans="1:5" x14ac:dyDescent="0.15">
      <c r="A11189" s="2"/>
      <c r="B11189" s="31"/>
      <c r="C11189" s="2"/>
      <c r="D11189" s="2"/>
      <c r="E11189" s="26"/>
    </row>
    <row r="11190" spans="1:5" x14ac:dyDescent="0.15">
      <c r="A11190" s="2"/>
      <c r="B11190" s="31"/>
      <c r="C11190" s="2"/>
      <c r="D11190" s="2"/>
      <c r="E11190" s="26"/>
    </row>
    <row r="11191" spans="1:5" x14ac:dyDescent="0.15">
      <c r="A11191" s="2"/>
      <c r="B11191" s="31"/>
      <c r="C11191" s="2"/>
      <c r="D11191" s="2"/>
      <c r="E11191" s="26"/>
    </row>
    <row r="11192" spans="1:5" x14ac:dyDescent="0.15">
      <c r="A11192" s="2"/>
      <c r="B11192" s="31"/>
      <c r="C11192" s="2"/>
      <c r="D11192" s="2"/>
      <c r="E11192" s="26"/>
    </row>
    <row r="11193" spans="1:5" x14ac:dyDescent="0.15">
      <c r="A11193" s="2"/>
      <c r="B11193" s="31"/>
      <c r="C11193" s="2"/>
      <c r="D11193" s="2"/>
      <c r="E11193" s="26"/>
    </row>
    <row r="11194" spans="1:5" x14ac:dyDescent="0.15">
      <c r="A11194" s="2"/>
      <c r="B11194" s="31"/>
      <c r="C11194" s="2"/>
      <c r="D11194" s="2"/>
      <c r="E11194" s="26"/>
    </row>
    <row r="11195" spans="1:5" x14ac:dyDescent="0.15">
      <c r="A11195" s="2"/>
      <c r="B11195" s="31"/>
      <c r="C11195" s="2"/>
      <c r="D11195" s="2"/>
      <c r="E11195" s="26"/>
    </row>
    <row r="11196" spans="1:5" x14ac:dyDescent="0.15">
      <c r="A11196" s="2"/>
      <c r="B11196" s="31"/>
      <c r="C11196" s="2"/>
      <c r="D11196" s="2"/>
      <c r="E11196" s="26"/>
    </row>
    <row r="11197" spans="1:5" x14ac:dyDescent="0.15">
      <c r="A11197" s="2"/>
      <c r="B11197" s="31"/>
      <c r="C11197" s="2"/>
      <c r="D11197" s="2"/>
      <c r="E11197" s="26"/>
    </row>
    <row r="11198" spans="1:5" x14ac:dyDescent="0.15">
      <c r="A11198" s="2"/>
      <c r="B11198" s="31"/>
      <c r="C11198" s="2"/>
      <c r="D11198" s="2"/>
      <c r="E11198" s="26"/>
    </row>
    <row r="11199" spans="1:5" x14ac:dyDescent="0.15">
      <c r="A11199" s="2"/>
      <c r="B11199" s="31"/>
      <c r="C11199" s="2"/>
      <c r="D11199" s="2"/>
      <c r="E11199" s="26"/>
    </row>
    <row r="11200" spans="1:5" x14ac:dyDescent="0.15">
      <c r="A11200" s="2"/>
      <c r="B11200" s="31"/>
      <c r="C11200" s="2"/>
      <c r="D11200" s="2"/>
      <c r="E11200" s="26"/>
    </row>
    <row r="11201" spans="1:5" x14ac:dyDescent="0.15">
      <c r="A11201" s="2"/>
      <c r="B11201" s="31"/>
      <c r="C11201" s="2"/>
      <c r="D11201" s="2"/>
      <c r="E11201" s="26"/>
    </row>
    <row r="11202" spans="1:5" x14ac:dyDescent="0.15">
      <c r="A11202" s="2"/>
      <c r="B11202" s="31"/>
      <c r="C11202" s="2"/>
      <c r="D11202" s="2"/>
      <c r="E11202" s="26"/>
    </row>
    <row r="11203" spans="1:5" x14ac:dyDescent="0.15">
      <c r="A11203" s="2"/>
      <c r="B11203" s="31"/>
      <c r="C11203" s="2"/>
      <c r="D11203" s="2"/>
      <c r="E11203" s="26"/>
    </row>
    <row r="11204" spans="1:5" x14ac:dyDescent="0.15">
      <c r="A11204" s="2"/>
      <c r="B11204" s="31"/>
      <c r="C11204" s="2"/>
      <c r="D11204" s="2"/>
      <c r="E11204" s="26"/>
    </row>
    <row r="11205" spans="1:5" x14ac:dyDescent="0.15">
      <c r="A11205" s="2"/>
      <c r="B11205" s="31"/>
      <c r="C11205" s="2"/>
      <c r="D11205" s="2"/>
      <c r="E11205" s="26"/>
    </row>
    <row r="11206" spans="1:5" x14ac:dyDescent="0.15">
      <c r="A11206" s="2"/>
      <c r="B11206" s="31"/>
      <c r="C11206" s="2"/>
      <c r="D11206" s="2"/>
      <c r="E11206" s="26"/>
    </row>
    <row r="11207" spans="1:5" x14ac:dyDescent="0.15">
      <c r="A11207" s="2"/>
      <c r="B11207" s="31"/>
      <c r="C11207" s="2"/>
      <c r="D11207" s="2"/>
      <c r="E11207" s="26"/>
    </row>
    <row r="11208" spans="1:5" x14ac:dyDescent="0.15">
      <c r="A11208" s="2"/>
      <c r="B11208" s="31"/>
      <c r="C11208" s="2"/>
      <c r="D11208" s="2"/>
      <c r="E11208" s="26"/>
    </row>
    <row r="11209" spans="1:5" x14ac:dyDescent="0.15">
      <c r="A11209" s="2"/>
      <c r="B11209" s="31"/>
      <c r="C11209" s="2"/>
      <c r="D11209" s="2"/>
      <c r="E11209" s="26"/>
    </row>
    <row r="11210" spans="1:5" x14ac:dyDescent="0.15">
      <c r="A11210" s="2"/>
      <c r="B11210" s="31"/>
      <c r="C11210" s="2"/>
      <c r="D11210" s="2"/>
      <c r="E11210" s="26"/>
    </row>
    <row r="11211" spans="1:5" x14ac:dyDescent="0.15">
      <c r="A11211" s="2"/>
      <c r="B11211" s="31"/>
      <c r="C11211" s="2"/>
      <c r="D11211" s="2"/>
      <c r="E11211" s="26"/>
    </row>
    <row r="11212" spans="1:5" x14ac:dyDescent="0.15">
      <c r="A11212" s="2"/>
      <c r="B11212" s="31"/>
      <c r="C11212" s="2"/>
      <c r="D11212" s="2"/>
      <c r="E11212" s="26"/>
    </row>
    <row r="11213" spans="1:5" x14ac:dyDescent="0.15">
      <c r="A11213" s="2"/>
      <c r="B11213" s="31"/>
      <c r="C11213" s="2"/>
      <c r="D11213" s="2"/>
      <c r="E11213" s="26"/>
    </row>
    <row r="11214" spans="1:5" x14ac:dyDescent="0.15">
      <c r="A11214" s="2"/>
      <c r="B11214" s="31"/>
      <c r="C11214" s="2"/>
      <c r="D11214" s="2"/>
      <c r="E11214" s="26"/>
    </row>
    <row r="11215" spans="1:5" x14ac:dyDescent="0.15">
      <c r="A11215" s="2"/>
      <c r="B11215" s="31"/>
      <c r="C11215" s="2"/>
      <c r="D11215" s="2"/>
      <c r="E11215" s="26"/>
    </row>
    <row r="11216" spans="1:5" x14ac:dyDescent="0.15">
      <c r="A11216" s="2"/>
      <c r="B11216" s="31"/>
      <c r="C11216" s="2"/>
      <c r="D11216" s="2"/>
      <c r="E11216" s="26"/>
    </row>
    <row r="11217" spans="1:5" x14ac:dyDescent="0.15">
      <c r="A11217" s="2"/>
      <c r="B11217" s="31"/>
      <c r="C11217" s="2"/>
      <c r="D11217" s="2"/>
      <c r="E11217" s="26"/>
    </row>
    <row r="11218" spans="1:5" x14ac:dyDescent="0.15">
      <c r="A11218" s="2"/>
      <c r="B11218" s="31"/>
      <c r="C11218" s="2"/>
      <c r="D11218" s="2"/>
      <c r="E11218" s="26"/>
    </row>
    <row r="11219" spans="1:5" x14ac:dyDescent="0.15">
      <c r="A11219" s="2"/>
      <c r="B11219" s="31"/>
      <c r="C11219" s="2"/>
      <c r="D11219" s="2"/>
      <c r="E11219" s="26"/>
    </row>
    <row r="11220" spans="1:5" x14ac:dyDescent="0.15">
      <c r="A11220" s="2"/>
      <c r="B11220" s="31"/>
      <c r="C11220" s="2"/>
      <c r="D11220" s="2"/>
      <c r="E11220" s="26"/>
    </row>
    <row r="11221" spans="1:5" x14ac:dyDescent="0.15">
      <c r="A11221" s="2"/>
      <c r="B11221" s="31"/>
      <c r="C11221" s="2"/>
      <c r="D11221" s="2"/>
      <c r="E11221" s="26"/>
    </row>
    <row r="11222" spans="1:5" x14ac:dyDescent="0.15">
      <c r="A11222" s="2"/>
      <c r="B11222" s="31"/>
      <c r="C11222" s="2"/>
      <c r="D11222" s="2"/>
      <c r="E11222" s="26"/>
    </row>
    <row r="11223" spans="1:5" x14ac:dyDescent="0.15">
      <c r="A11223" s="2"/>
      <c r="B11223" s="31"/>
      <c r="C11223" s="2"/>
      <c r="D11223" s="2"/>
      <c r="E11223" s="26"/>
    </row>
    <row r="11224" spans="1:5" x14ac:dyDescent="0.15">
      <c r="A11224" s="2"/>
      <c r="B11224" s="31"/>
      <c r="C11224" s="2"/>
      <c r="D11224" s="2"/>
      <c r="E11224" s="26"/>
    </row>
    <row r="11225" spans="1:5" x14ac:dyDescent="0.15">
      <c r="A11225" s="2"/>
      <c r="B11225" s="31"/>
      <c r="C11225" s="2"/>
      <c r="D11225" s="2"/>
      <c r="E11225" s="26"/>
    </row>
    <row r="11226" spans="1:5" x14ac:dyDescent="0.15">
      <c r="A11226" s="2"/>
      <c r="B11226" s="31"/>
      <c r="C11226" s="2"/>
      <c r="D11226" s="2"/>
      <c r="E11226" s="26"/>
    </row>
    <row r="11227" spans="1:5" x14ac:dyDescent="0.15">
      <c r="A11227" s="2"/>
      <c r="B11227" s="31"/>
      <c r="C11227" s="2"/>
      <c r="D11227" s="2"/>
      <c r="E11227" s="26"/>
    </row>
    <row r="11228" spans="1:5" x14ac:dyDescent="0.15">
      <c r="A11228" s="2"/>
      <c r="B11228" s="31"/>
      <c r="C11228" s="2"/>
      <c r="D11228" s="2"/>
      <c r="E11228" s="26"/>
    </row>
    <row r="11229" spans="1:5" x14ac:dyDescent="0.15">
      <c r="A11229" s="2"/>
      <c r="B11229" s="31"/>
      <c r="C11229" s="2"/>
      <c r="D11229" s="2"/>
      <c r="E11229" s="26"/>
    </row>
    <row r="11230" spans="1:5" x14ac:dyDescent="0.15">
      <c r="A11230" s="2"/>
      <c r="B11230" s="31"/>
      <c r="C11230" s="2"/>
      <c r="D11230" s="2"/>
      <c r="E11230" s="26"/>
    </row>
    <row r="11231" spans="1:5" x14ac:dyDescent="0.15">
      <c r="A11231" s="2"/>
      <c r="B11231" s="31"/>
      <c r="C11231" s="2"/>
      <c r="D11231" s="2"/>
      <c r="E11231" s="26"/>
    </row>
    <row r="11232" spans="1:5" x14ac:dyDescent="0.15">
      <c r="A11232" s="2"/>
      <c r="B11232" s="31"/>
      <c r="C11232" s="2"/>
      <c r="D11232" s="2"/>
      <c r="E11232" s="26"/>
    </row>
    <row r="11233" spans="1:5" x14ac:dyDescent="0.15">
      <c r="A11233" s="2"/>
      <c r="B11233" s="31"/>
      <c r="C11233" s="2"/>
      <c r="D11233" s="2"/>
      <c r="E11233" s="26"/>
    </row>
    <row r="11234" spans="1:5" x14ac:dyDescent="0.15">
      <c r="A11234" s="2"/>
      <c r="B11234" s="31"/>
      <c r="C11234" s="2"/>
      <c r="D11234" s="2"/>
      <c r="E11234" s="26"/>
    </row>
    <row r="11235" spans="1:5" x14ac:dyDescent="0.15">
      <c r="A11235" s="2"/>
      <c r="B11235" s="31"/>
      <c r="C11235" s="2"/>
      <c r="D11235" s="2"/>
      <c r="E11235" s="26"/>
    </row>
    <row r="11236" spans="1:5" x14ac:dyDescent="0.15">
      <c r="A11236" s="2"/>
      <c r="B11236" s="31"/>
      <c r="C11236" s="2"/>
      <c r="D11236" s="2"/>
      <c r="E11236" s="26"/>
    </row>
    <row r="11237" spans="1:5" x14ac:dyDescent="0.15">
      <c r="A11237" s="2"/>
      <c r="B11237" s="31"/>
      <c r="C11237" s="2"/>
      <c r="D11237" s="2"/>
      <c r="E11237" s="26"/>
    </row>
    <row r="11238" spans="1:5" x14ac:dyDescent="0.15">
      <c r="A11238" s="2"/>
      <c r="B11238" s="31"/>
      <c r="C11238" s="2"/>
      <c r="D11238" s="2"/>
      <c r="E11238" s="26"/>
    </row>
    <row r="11239" spans="1:5" x14ac:dyDescent="0.15">
      <c r="A11239" s="2"/>
      <c r="B11239" s="31"/>
      <c r="C11239" s="2"/>
      <c r="D11239" s="2"/>
      <c r="E11239" s="26"/>
    </row>
    <row r="11240" spans="1:5" x14ac:dyDescent="0.15">
      <c r="A11240" s="2"/>
      <c r="B11240" s="31"/>
      <c r="C11240" s="2"/>
      <c r="D11240" s="2"/>
      <c r="E11240" s="26"/>
    </row>
    <row r="11241" spans="1:5" x14ac:dyDescent="0.15">
      <c r="A11241" s="2"/>
      <c r="B11241" s="31"/>
      <c r="C11241" s="2"/>
      <c r="D11241" s="2"/>
      <c r="E11241" s="26"/>
    </row>
    <row r="11242" spans="1:5" x14ac:dyDescent="0.15">
      <c r="A11242" s="2"/>
      <c r="B11242" s="31"/>
      <c r="C11242" s="2"/>
      <c r="D11242" s="2"/>
      <c r="E11242" s="26"/>
    </row>
    <row r="11243" spans="1:5" x14ac:dyDescent="0.15">
      <c r="A11243" s="2"/>
      <c r="B11243" s="31"/>
      <c r="C11243" s="2"/>
      <c r="D11243" s="2"/>
      <c r="E11243" s="26"/>
    </row>
    <row r="11244" spans="1:5" x14ac:dyDescent="0.15">
      <c r="A11244" s="2"/>
      <c r="B11244" s="31"/>
      <c r="C11244" s="2"/>
      <c r="D11244" s="2"/>
      <c r="E11244" s="26"/>
    </row>
    <row r="11245" spans="1:5" x14ac:dyDescent="0.15">
      <c r="A11245" s="2"/>
      <c r="B11245" s="31"/>
      <c r="C11245" s="2"/>
      <c r="D11245" s="2"/>
      <c r="E11245" s="26"/>
    </row>
    <row r="11246" spans="1:5" x14ac:dyDescent="0.15">
      <c r="A11246" s="2"/>
      <c r="B11246" s="31"/>
      <c r="C11246" s="2"/>
      <c r="D11246" s="2"/>
      <c r="E11246" s="26"/>
    </row>
    <row r="11247" spans="1:5" x14ac:dyDescent="0.15">
      <c r="A11247" s="2"/>
      <c r="B11247" s="31"/>
      <c r="C11247" s="2"/>
      <c r="D11247" s="2"/>
      <c r="E11247" s="26"/>
    </row>
    <row r="11248" spans="1:5" x14ac:dyDescent="0.15">
      <c r="A11248" s="2"/>
      <c r="B11248" s="31"/>
      <c r="C11248" s="2"/>
      <c r="D11248" s="2"/>
      <c r="E11248" s="26"/>
    </row>
    <row r="11249" spans="1:5" x14ac:dyDescent="0.15">
      <c r="A11249" s="2"/>
      <c r="B11249" s="31"/>
      <c r="C11249" s="2"/>
      <c r="D11249" s="2"/>
      <c r="E11249" s="26"/>
    </row>
    <row r="11250" spans="1:5" x14ac:dyDescent="0.15">
      <c r="A11250" s="2"/>
      <c r="B11250" s="31"/>
      <c r="C11250" s="2"/>
      <c r="D11250" s="2"/>
      <c r="E11250" s="26"/>
    </row>
    <row r="11251" spans="1:5" x14ac:dyDescent="0.15">
      <c r="A11251" s="2"/>
      <c r="B11251" s="31"/>
      <c r="C11251" s="2"/>
      <c r="D11251" s="2"/>
      <c r="E11251" s="26"/>
    </row>
    <row r="11252" spans="1:5" x14ac:dyDescent="0.15">
      <c r="A11252" s="2"/>
      <c r="B11252" s="31"/>
      <c r="C11252" s="2"/>
      <c r="D11252" s="2"/>
      <c r="E11252" s="26"/>
    </row>
    <row r="11253" spans="1:5" x14ac:dyDescent="0.15">
      <c r="A11253" s="2"/>
      <c r="B11253" s="31"/>
      <c r="C11253" s="2"/>
      <c r="D11253" s="2"/>
      <c r="E11253" s="26"/>
    </row>
    <row r="11254" spans="1:5" x14ac:dyDescent="0.15">
      <c r="A11254" s="2"/>
      <c r="B11254" s="31"/>
      <c r="C11254" s="2"/>
      <c r="D11254" s="2"/>
      <c r="E11254" s="26"/>
    </row>
    <row r="11255" spans="1:5" x14ac:dyDescent="0.15">
      <c r="A11255" s="2"/>
      <c r="B11255" s="31"/>
      <c r="C11255" s="2"/>
      <c r="D11255" s="2"/>
      <c r="E11255" s="26"/>
    </row>
    <row r="11256" spans="1:5" x14ac:dyDescent="0.15">
      <c r="A11256" s="2"/>
      <c r="B11256" s="31"/>
      <c r="C11256" s="2"/>
      <c r="D11256" s="2"/>
      <c r="E11256" s="26"/>
    </row>
    <row r="11257" spans="1:5" x14ac:dyDescent="0.15">
      <c r="A11257" s="2"/>
      <c r="B11257" s="31"/>
      <c r="C11257" s="2"/>
      <c r="D11257" s="2"/>
      <c r="E11257" s="26"/>
    </row>
    <row r="11258" spans="1:5" x14ac:dyDescent="0.15">
      <c r="A11258" s="2"/>
      <c r="B11258" s="31"/>
      <c r="C11258" s="2"/>
      <c r="D11258" s="2"/>
      <c r="E11258" s="26"/>
    </row>
    <row r="11259" spans="1:5" x14ac:dyDescent="0.15">
      <c r="A11259" s="2"/>
      <c r="B11259" s="31"/>
      <c r="C11259" s="2"/>
      <c r="D11259" s="2"/>
      <c r="E11259" s="26"/>
    </row>
    <row r="11260" spans="1:5" x14ac:dyDescent="0.15">
      <c r="A11260" s="2"/>
      <c r="B11260" s="31"/>
      <c r="C11260" s="2"/>
      <c r="D11260" s="2"/>
      <c r="E11260" s="26"/>
    </row>
    <row r="11261" spans="1:5" x14ac:dyDescent="0.15">
      <c r="A11261" s="2"/>
      <c r="B11261" s="31"/>
      <c r="C11261" s="2"/>
      <c r="D11261" s="2"/>
      <c r="E11261" s="26"/>
    </row>
    <row r="11262" spans="1:5" x14ac:dyDescent="0.15">
      <c r="A11262" s="2"/>
      <c r="B11262" s="31"/>
      <c r="C11262" s="2"/>
      <c r="D11262" s="2"/>
      <c r="E11262" s="26"/>
    </row>
    <row r="11263" spans="1:5" x14ac:dyDescent="0.15">
      <c r="A11263" s="2"/>
      <c r="B11263" s="31"/>
      <c r="C11263" s="2"/>
      <c r="D11263" s="2"/>
      <c r="E11263" s="26"/>
    </row>
    <row r="11264" spans="1:5" x14ac:dyDescent="0.15">
      <c r="A11264" s="2"/>
      <c r="B11264" s="31"/>
      <c r="C11264" s="2"/>
      <c r="D11264" s="2"/>
      <c r="E11264" s="26"/>
    </row>
    <row r="11265" spans="1:5" x14ac:dyDescent="0.15">
      <c r="A11265" s="2"/>
      <c r="B11265" s="31"/>
      <c r="C11265" s="2"/>
      <c r="D11265" s="2"/>
      <c r="E11265" s="26"/>
    </row>
    <row r="11266" spans="1:5" x14ac:dyDescent="0.15">
      <c r="A11266" s="2"/>
      <c r="B11266" s="31"/>
      <c r="C11266" s="2"/>
      <c r="D11266" s="2"/>
      <c r="E11266" s="26"/>
    </row>
    <row r="11267" spans="1:5" x14ac:dyDescent="0.15">
      <c r="A11267" s="2"/>
      <c r="B11267" s="31"/>
      <c r="C11267" s="2"/>
      <c r="D11267" s="2"/>
      <c r="E11267" s="26"/>
    </row>
    <row r="11268" spans="1:5" x14ac:dyDescent="0.15">
      <c r="A11268" s="2"/>
      <c r="B11268" s="31"/>
      <c r="C11268" s="2"/>
      <c r="D11268" s="2"/>
      <c r="E11268" s="26"/>
    </row>
    <row r="11269" spans="1:5" x14ac:dyDescent="0.15">
      <c r="A11269" s="2"/>
      <c r="B11269" s="31"/>
      <c r="C11269" s="2"/>
      <c r="D11269" s="2"/>
      <c r="E11269" s="26"/>
    </row>
    <row r="11270" spans="1:5" x14ac:dyDescent="0.15">
      <c r="A11270" s="2"/>
      <c r="B11270" s="31"/>
      <c r="C11270" s="2"/>
      <c r="D11270" s="2"/>
      <c r="E11270" s="26"/>
    </row>
    <row r="11271" spans="1:5" x14ac:dyDescent="0.15">
      <c r="A11271" s="2"/>
      <c r="B11271" s="31"/>
      <c r="C11271" s="2"/>
      <c r="D11271" s="2"/>
      <c r="E11271" s="26"/>
    </row>
    <row r="11272" spans="1:5" x14ac:dyDescent="0.15">
      <c r="A11272" s="2"/>
      <c r="B11272" s="31"/>
      <c r="C11272" s="2"/>
      <c r="D11272" s="2"/>
      <c r="E11272" s="26"/>
    </row>
    <row r="11273" spans="1:5" x14ac:dyDescent="0.15">
      <c r="A11273" s="2"/>
      <c r="B11273" s="31"/>
      <c r="C11273" s="2"/>
      <c r="D11273" s="2"/>
      <c r="E11273" s="26"/>
    </row>
    <row r="11274" spans="1:5" x14ac:dyDescent="0.15">
      <c r="A11274" s="2"/>
      <c r="B11274" s="31"/>
      <c r="C11274" s="2"/>
      <c r="D11274" s="2"/>
      <c r="E11274" s="26"/>
    </row>
    <row r="11275" spans="1:5" x14ac:dyDescent="0.15">
      <c r="A11275" s="2"/>
      <c r="B11275" s="31"/>
      <c r="C11275" s="2"/>
      <c r="D11275" s="2"/>
      <c r="E11275" s="26"/>
    </row>
    <row r="11276" spans="1:5" x14ac:dyDescent="0.15">
      <c r="A11276" s="2"/>
      <c r="B11276" s="31"/>
      <c r="C11276" s="2"/>
      <c r="D11276" s="2"/>
      <c r="E11276" s="26"/>
    </row>
    <row r="11277" spans="1:5" x14ac:dyDescent="0.15">
      <c r="A11277" s="2"/>
      <c r="B11277" s="31"/>
      <c r="C11277" s="2"/>
      <c r="D11277" s="2"/>
      <c r="E11277" s="26"/>
    </row>
    <row r="11278" spans="1:5" x14ac:dyDescent="0.15">
      <c r="A11278" s="2"/>
      <c r="B11278" s="31"/>
      <c r="C11278" s="2"/>
      <c r="D11278" s="2"/>
      <c r="E11278" s="26"/>
    </row>
    <row r="11279" spans="1:5" x14ac:dyDescent="0.15">
      <c r="A11279" s="2"/>
      <c r="B11279" s="31"/>
      <c r="C11279" s="2"/>
      <c r="D11279" s="2"/>
      <c r="E11279" s="26"/>
    </row>
    <row r="11280" spans="1:5" x14ac:dyDescent="0.15">
      <c r="A11280" s="2"/>
      <c r="B11280" s="31"/>
      <c r="C11280" s="2"/>
      <c r="D11280" s="2"/>
      <c r="E11280" s="26"/>
    </row>
    <row r="11281" spans="1:5" x14ac:dyDescent="0.15">
      <c r="A11281" s="2"/>
      <c r="B11281" s="31"/>
      <c r="C11281" s="2"/>
      <c r="D11281" s="2"/>
      <c r="E11281" s="26"/>
    </row>
    <row r="11282" spans="1:5" x14ac:dyDescent="0.15">
      <c r="A11282" s="2"/>
      <c r="B11282" s="31"/>
      <c r="C11282" s="2"/>
      <c r="D11282" s="2"/>
      <c r="E11282" s="26"/>
    </row>
    <row r="11283" spans="1:5" x14ac:dyDescent="0.15">
      <c r="A11283" s="2"/>
      <c r="B11283" s="31"/>
      <c r="C11283" s="2"/>
      <c r="D11283" s="2"/>
      <c r="E11283" s="26"/>
    </row>
    <row r="11284" spans="1:5" x14ac:dyDescent="0.15">
      <c r="A11284" s="2"/>
      <c r="B11284" s="31"/>
      <c r="C11284" s="2"/>
      <c r="D11284" s="2"/>
      <c r="E11284" s="26"/>
    </row>
    <row r="11285" spans="1:5" x14ac:dyDescent="0.15">
      <c r="A11285" s="2"/>
      <c r="B11285" s="31"/>
      <c r="C11285" s="2"/>
      <c r="D11285" s="2"/>
      <c r="E11285" s="26"/>
    </row>
    <row r="11286" spans="1:5" x14ac:dyDescent="0.15">
      <c r="A11286" s="2"/>
      <c r="B11286" s="31"/>
      <c r="C11286" s="2"/>
      <c r="D11286" s="2"/>
      <c r="E11286" s="26"/>
    </row>
    <row r="11287" spans="1:5" x14ac:dyDescent="0.15">
      <c r="A11287" s="2"/>
      <c r="B11287" s="31"/>
      <c r="C11287" s="2"/>
      <c r="D11287" s="2"/>
      <c r="E11287" s="26"/>
    </row>
    <row r="11288" spans="1:5" x14ac:dyDescent="0.15">
      <c r="A11288" s="2"/>
      <c r="B11288" s="31"/>
      <c r="C11288" s="2"/>
      <c r="D11288" s="2"/>
      <c r="E11288" s="26"/>
    </row>
    <row r="11289" spans="1:5" x14ac:dyDescent="0.15">
      <c r="A11289" s="2"/>
      <c r="B11289" s="31"/>
      <c r="C11289" s="2"/>
      <c r="D11289" s="2"/>
      <c r="E11289" s="26"/>
    </row>
    <row r="11290" spans="1:5" x14ac:dyDescent="0.15">
      <c r="A11290" s="2"/>
      <c r="B11290" s="31"/>
      <c r="C11290" s="2"/>
      <c r="D11290" s="2"/>
      <c r="E11290" s="26"/>
    </row>
    <row r="11291" spans="1:5" x14ac:dyDescent="0.15">
      <c r="A11291" s="2"/>
      <c r="B11291" s="31"/>
      <c r="C11291" s="2"/>
      <c r="D11291" s="2"/>
      <c r="E11291" s="26"/>
    </row>
    <row r="11292" spans="1:5" x14ac:dyDescent="0.15">
      <c r="A11292" s="2"/>
      <c r="B11292" s="31"/>
      <c r="C11292" s="2"/>
      <c r="D11292" s="2"/>
      <c r="E11292" s="26"/>
    </row>
    <row r="11293" spans="1:5" x14ac:dyDescent="0.15">
      <c r="A11293" s="2"/>
      <c r="B11293" s="31"/>
      <c r="C11293" s="2"/>
      <c r="D11293" s="2"/>
      <c r="E11293" s="26"/>
    </row>
    <row r="11294" spans="1:5" x14ac:dyDescent="0.15">
      <c r="A11294" s="2"/>
      <c r="B11294" s="31"/>
      <c r="C11294" s="2"/>
      <c r="D11294" s="2"/>
      <c r="E11294" s="26"/>
    </row>
    <row r="11295" spans="1:5" x14ac:dyDescent="0.15">
      <c r="A11295" s="2"/>
      <c r="B11295" s="31"/>
      <c r="C11295" s="2"/>
      <c r="D11295" s="2"/>
      <c r="E11295" s="26"/>
    </row>
    <row r="11296" spans="1:5" x14ac:dyDescent="0.15">
      <c r="A11296" s="2"/>
      <c r="B11296" s="31"/>
      <c r="C11296" s="2"/>
      <c r="D11296" s="2"/>
      <c r="E11296" s="26"/>
    </row>
    <row r="11297" spans="1:5" x14ac:dyDescent="0.15">
      <c r="A11297" s="2"/>
      <c r="B11297" s="31"/>
      <c r="C11297" s="2"/>
      <c r="D11297" s="2"/>
      <c r="E11297" s="26"/>
    </row>
    <row r="11298" spans="1:5" x14ac:dyDescent="0.15">
      <c r="A11298" s="2"/>
      <c r="B11298" s="31"/>
      <c r="C11298" s="2"/>
      <c r="D11298" s="2"/>
      <c r="E11298" s="26"/>
    </row>
    <row r="11299" spans="1:5" x14ac:dyDescent="0.15">
      <c r="A11299" s="2"/>
      <c r="B11299" s="31"/>
      <c r="C11299" s="2"/>
      <c r="D11299" s="2"/>
      <c r="E11299" s="26"/>
    </row>
    <row r="11300" spans="1:5" x14ac:dyDescent="0.15">
      <c r="A11300" s="2"/>
      <c r="B11300" s="31"/>
      <c r="C11300" s="2"/>
      <c r="D11300" s="2"/>
      <c r="E11300" s="26"/>
    </row>
    <row r="11301" spans="1:5" x14ac:dyDescent="0.15">
      <c r="A11301" s="2"/>
      <c r="B11301" s="31"/>
      <c r="C11301" s="2"/>
      <c r="D11301" s="2"/>
      <c r="E11301" s="26"/>
    </row>
    <row r="11302" spans="1:5" x14ac:dyDescent="0.15">
      <c r="A11302" s="2"/>
      <c r="B11302" s="31"/>
      <c r="C11302" s="2"/>
      <c r="D11302" s="2"/>
      <c r="E11302" s="26"/>
    </row>
    <row r="11303" spans="1:5" x14ac:dyDescent="0.15">
      <c r="A11303" s="2"/>
      <c r="B11303" s="31"/>
      <c r="C11303" s="2"/>
      <c r="D11303" s="2"/>
      <c r="E11303" s="26"/>
    </row>
    <row r="11304" spans="1:5" x14ac:dyDescent="0.15">
      <c r="A11304" s="2"/>
      <c r="B11304" s="31"/>
      <c r="C11304" s="2"/>
      <c r="D11304" s="2"/>
      <c r="E11304" s="26"/>
    </row>
    <row r="11305" spans="1:5" x14ac:dyDescent="0.15">
      <c r="A11305" s="2"/>
      <c r="B11305" s="31"/>
      <c r="C11305" s="2"/>
      <c r="D11305" s="2"/>
      <c r="E11305" s="26"/>
    </row>
    <row r="11306" spans="1:5" x14ac:dyDescent="0.15">
      <c r="A11306" s="2"/>
      <c r="B11306" s="31"/>
      <c r="C11306" s="2"/>
      <c r="D11306" s="2"/>
      <c r="E11306" s="26"/>
    </row>
    <row r="11307" spans="1:5" x14ac:dyDescent="0.15">
      <c r="A11307" s="2"/>
      <c r="B11307" s="31"/>
      <c r="C11307" s="2"/>
      <c r="D11307" s="2"/>
      <c r="E11307" s="26"/>
    </row>
    <row r="11308" spans="1:5" x14ac:dyDescent="0.15">
      <c r="A11308" s="2"/>
      <c r="B11308" s="31"/>
      <c r="C11308" s="2"/>
      <c r="D11308" s="2"/>
      <c r="E11308" s="26"/>
    </row>
    <row r="11309" spans="1:5" x14ac:dyDescent="0.15">
      <c r="A11309" s="2"/>
      <c r="B11309" s="31"/>
      <c r="C11309" s="2"/>
      <c r="D11309" s="2"/>
      <c r="E11309" s="26"/>
    </row>
    <row r="11310" spans="1:5" x14ac:dyDescent="0.15">
      <c r="A11310" s="2"/>
      <c r="B11310" s="31"/>
      <c r="C11310" s="2"/>
      <c r="D11310" s="2"/>
      <c r="E11310" s="26"/>
    </row>
    <row r="11311" spans="1:5" x14ac:dyDescent="0.15">
      <c r="A11311" s="2"/>
      <c r="B11311" s="31"/>
      <c r="C11311" s="2"/>
      <c r="D11311" s="2"/>
      <c r="E11311" s="26"/>
    </row>
    <row r="11312" spans="1:5" x14ac:dyDescent="0.15">
      <c r="A11312" s="2"/>
      <c r="B11312" s="31"/>
      <c r="C11312" s="2"/>
      <c r="D11312" s="2"/>
      <c r="E11312" s="26"/>
    </row>
    <row r="11313" spans="1:5" x14ac:dyDescent="0.15">
      <c r="A11313" s="2"/>
      <c r="B11313" s="31"/>
      <c r="C11313" s="2"/>
      <c r="D11313" s="2"/>
      <c r="E11313" s="26"/>
    </row>
    <row r="11314" spans="1:5" x14ac:dyDescent="0.15">
      <c r="A11314" s="2"/>
      <c r="B11314" s="31"/>
      <c r="C11314" s="2"/>
      <c r="D11314" s="2"/>
      <c r="E11314" s="26"/>
    </row>
    <row r="11315" spans="1:5" x14ac:dyDescent="0.15">
      <c r="A11315" s="2"/>
      <c r="B11315" s="31"/>
      <c r="C11315" s="2"/>
      <c r="D11315" s="2"/>
      <c r="E11315" s="26"/>
    </row>
    <row r="11316" spans="1:5" x14ac:dyDescent="0.15">
      <c r="A11316" s="2"/>
      <c r="B11316" s="31"/>
      <c r="C11316" s="2"/>
      <c r="D11316" s="2"/>
      <c r="E11316" s="26"/>
    </row>
    <row r="11317" spans="1:5" x14ac:dyDescent="0.15">
      <c r="A11317" s="2"/>
      <c r="B11317" s="31"/>
      <c r="C11317" s="2"/>
      <c r="D11317" s="2"/>
      <c r="E11317" s="26"/>
    </row>
    <row r="11318" spans="1:5" x14ac:dyDescent="0.15">
      <c r="A11318" s="2"/>
      <c r="B11318" s="31"/>
      <c r="C11318" s="2"/>
      <c r="D11318" s="2"/>
      <c r="E11318" s="26"/>
    </row>
    <row r="11319" spans="1:5" x14ac:dyDescent="0.15">
      <c r="A11319" s="2"/>
      <c r="B11319" s="31"/>
      <c r="C11319" s="2"/>
      <c r="D11319" s="2"/>
      <c r="E11319" s="26"/>
    </row>
    <row r="11320" spans="1:5" x14ac:dyDescent="0.15">
      <c r="A11320" s="2"/>
      <c r="B11320" s="31"/>
      <c r="C11320" s="2"/>
      <c r="D11320" s="2"/>
      <c r="E11320" s="26"/>
    </row>
    <row r="11321" spans="1:5" x14ac:dyDescent="0.15">
      <c r="A11321" s="2"/>
      <c r="B11321" s="31"/>
      <c r="C11321" s="2"/>
      <c r="D11321" s="2"/>
      <c r="E11321" s="26"/>
    </row>
    <row r="11322" spans="1:5" x14ac:dyDescent="0.15">
      <c r="A11322" s="2"/>
      <c r="B11322" s="31"/>
      <c r="C11322" s="2"/>
      <c r="D11322" s="2"/>
      <c r="E11322" s="26"/>
    </row>
    <row r="11323" spans="1:5" x14ac:dyDescent="0.15">
      <c r="A11323" s="2"/>
      <c r="B11323" s="31"/>
      <c r="C11323" s="2"/>
      <c r="D11323" s="2"/>
      <c r="E11323" s="26"/>
    </row>
    <row r="11324" spans="1:5" x14ac:dyDescent="0.15">
      <c r="A11324" s="2"/>
      <c r="B11324" s="31"/>
      <c r="C11324" s="2"/>
      <c r="D11324" s="2"/>
      <c r="E11324" s="26"/>
    </row>
    <row r="11325" spans="1:5" x14ac:dyDescent="0.15">
      <c r="A11325" s="2"/>
      <c r="B11325" s="31"/>
      <c r="C11325" s="2"/>
      <c r="D11325" s="2"/>
      <c r="E11325" s="26"/>
    </row>
    <row r="11326" spans="1:5" x14ac:dyDescent="0.15">
      <c r="A11326" s="2"/>
      <c r="B11326" s="31"/>
      <c r="C11326" s="2"/>
      <c r="D11326" s="2"/>
      <c r="E11326" s="26"/>
    </row>
    <row r="11327" spans="1:5" x14ac:dyDescent="0.15">
      <c r="A11327" s="2"/>
      <c r="B11327" s="31"/>
      <c r="C11327" s="2"/>
      <c r="D11327" s="2"/>
      <c r="E11327" s="26"/>
    </row>
    <row r="11328" spans="1:5" x14ac:dyDescent="0.15">
      <c r="A11328" s="2"/>
      <c r="B11328" s="31"/>
      <c r="C11328" s="2"/>
      <c r="D11328" s="2"/>
      <c r="E11328" s="26"/>
    </row>
    <row r="11329" spans="1:5" x14ac:dyDescent="0.15">
      <c r="A11329" s="2"/>
      <c r="B11329" s="31"/>
      <c r="C11329" s="2"/>
      <c r="D11329" s="2"/>
      <c r="E11329" s="26"/>
    </row>
    <row r="11330" spans="1:5" x14ac:dyDescent="0.15">
      <c r="A11330" s="2"/>
      <c r="B11330" s="31"/>
      <c r="C11330" s="2"/>
      <c r="D11330" s="2"/>
      <c r="E11330" s="26"/>
    </row>
    <row r="11331" spans="1:5" x14ac:dyDescent="0.15">
      <c r="A11331" s="2"/>
      <c r="B11331" s="31"/>
      <c r="C11331" s="2"/>
      <c r="D11331" s="2"/>
      <c r="E11331" s="26"/>
    </row>
    <row r="11332" spans="1:5" x14ac:dyDescent="0.15">
      <c r="A11332" s="2"/>
      <c r="B11332" s="31"/>
      <c r="C11332" s="2"/>
      <c r="D11332" s="2"/>
      <c r="E11332" s="26"/>
    </row>
    <row r="11333" spans="1:5" x14ac:dyDescent="0.15">
      <c r="A11333" s="2"/>
      <c r="B11333" s="31"/>
      <c r="C11333" s="2"/>
      <c r="D11333" s="2"/>
      <c r="E11333" s="26"/>
    </row>
    <row r="11334" spans="1:5" x14ac:dyDescent="0.15">
      <c r="A11334" s="2"/>
      <c r="B11334" s="31"/>
      <c r="C11334" s="2"/>
      <c r="D11334" s="2"/>
      <c r="E11334" s="26"/>
    </row>
    <row r="11335" spans="1:5" x14ac:dyDescent="0.15">
      <c r="A11335" s="2"/>
      <c r="B11335" s="31"/>
      <c r="C11335" s="2"/>
      <c r="D11335" s="2"/>
      <c r="E11335" s="26"/>
    </row>
    <row r="11336" spans="1:5" x14ac:dyDescent="0.15">
      <c r="A11336" s="2"/>
      <c r="B11336" s="31"/>
      <c r="C11336" s="2"/>
      <c r="D11336" s="2"/>
      <c r="E11336" s="26"/>
    </row>
    <row r="11337" spans="1:5" x14ac:dyDescent="0.15">
      <c r="A11337" s="2"/>
      <c r="B11337" s="31"/>
      <c r="C11337" s="2"/>
      <c r="D11337" s="2"/>
      <c r="E11337" s="26"/>
    </row>
    <row r="11338" spans="1:5" x14ac:dyDescent="0.15">
      <c r="A11338" s="2"/>
      <c r="B11338" s="31"/>
      <c r="C11338" s="2"/>
      <c r="D11338" s="2"/>
      <c r="E11338" s="26"/>
    </row>
    <row r="11339" spans="1:5" x14ac:dyDescent="0.15">
      <c r="A11339" s="2"/>
      <c r="B11339" s="31"/>
      <c r="C11339" s="2"/>
      <c r="D11339" s="2"/>
      <c r="E11339" s="26"/>
    </row>
    <row r="11340" spans="1:5" x14ac:dyDescent="0.15">
      <c r="A11340" s="2"/>
      <c r="B11340" s="31"/>
      <c r="C11340" s="2"/>
      <c r="D11340" s="2"/>
      <c r="E11340" s="26"/>
    </row>
    <row r="11341" spans="1:5" x14ac:dyDescent="0.15">
      <c r="A11341" s="2"/>
      <c r="B11341" s="31"/>
      <c r="C11341" s="2"/>
      <c r="D11341" s="2"/>
      <c r="E11341" s="26"/>
    </row>
    <row r="11342" spans="1:5" x14ac:dyDescent="0.15">
      <c r="A11342" s="2"/>
      <c r="B11342" s="31"/>
      <c r="C11342" s="2"/>
      <c r="D11342" s="2"/>
      <c r="E11342" s="26"/>
    </row>
    <row r="11343" spans="1:5" x14ac:dyDescent="0.15">
      <c r="A11343" s="2"/>
      <c r="B11343" s="31"/>
      <c r="C11343" s="2"/>
      <c r="D11343" s="2"/>
      <c r="E11343" s="26"/>
    </row>
    <row r="11344" spans="1:5" x14ac:dyDescent="0.15">
      <c r="A11344" s="2"/>
      <c r="B11344" s="31"/>
      <c r="C11344" s="2"/>
      <c r="D11344" s="2"/>
      <c r="E11344" s="26"/>
    </row>
    <row r="11345" spans="1:5" x14ac:dyDescent="0.15">
      <c r="A11345" s="2"/>
      <c r="B11345" s="31"/>
      <c r="C11345" s="2"/>
      <c r="D11345" s="2"/>
      <c r="E11345" s="26"/>
    </row>
    <row r="11346" spans="1:5" x14ac:dyDescent="0.15">
      <c r="A11346" s="2"/>
      <c r="B11346" s="31"/>
      <c r="C11346" s="2"/>
      <c r="D11346" s="2"/>
      <c r="E11346" s="26"/>
    </row>
    <row r="11347" spans="1:5" x14ac:dyDescent="0.15">
      <c r="A11347" s="2"/>
      <c r="B11347" s="31"/>
      <c r="C11347" s="2"/>
      <c r="D11347" s="2"/>
      <c r="E11347" s="26"/>
    </row>
    <row r="11348" spans="1:5" x14ac:dyDescent="0.15">
      <c r="A11348" s="2"/>
      <c r="B11348" s="31"/>
      <c r="C11348" s="2"/>
      <c r="D11348" s="2"/>
      <c r="E11348" s="26"/>
    </row>
    <row r="11349" spans="1:5" x14ac:dyDescent="0.15">
      <c r="A11349" s="2"/>
      <c r="B11349" s="31"/>
      <c r="C11349" s="2"/>
      <c r="D11349" s="2"/>
      <c r="E11349" s="26"/>
    </row>
    <row r="11350" spans="1:5" x14ac:dyDescent="0.15">
      <c r="A11350" s="2"/>
      <c r="B11350" s="31"/>
      <c r="C11350" s="2"/>
      <c r="D11350" s="2"/>
      <c r="E11350" s="26"/>
    </row>
    <row r="11351" spans="1:5" x14ac:dyDescent="0.15">
      <c r="A11351" s="2"/>
      <c r="B11351" s="31"/>
      <c r="C11351" s="2"/>
      <c r="D11351" s="2"/>
      <c r="E11351" s="26"/>
    </row>
    <row r="11352" spans="1:5" x14ac:dyDescent="0.15">
      <c r="A11352" s="2"/>
      <c r="B11352" s="31"/>
      <c r="C11352" s="2"/>
      <c r="D11352" s="2"/>
      <c r="E11352" s="26"/>
    </row>
    <row r="11353" spans="1:5" x14ac:dyDescent="0.15">
      <c r="A11353" s="2"/>
      <c r="B11353" s="31"/>
      <c r="C11353" s="2"/>
      <c r="D11353" s="2"/>
      <c r="E11353" s="26"/>
    </row>
    <row r="11354" spans="1:5" x14ac:dyDescent="0.15">
      <c r="A11354" s="2"/>
      <c r="B11354" s="31"/>
      <c r="C11354" s="2"/>
      <c r="D11354" s="2"/>
      <c r="E11354" s="26"/>
    </row>
    <row r="11355" spans="1:5" x14ac:dyDescent="0.15">
      <c r="A11355" s="2"/>
      <c r="B11355" s="31"/>
      <c r="C11355" s="2"/>
      <c r="D11355" s="2"/>
      <c r="E11355" s="26"/>
    </row>
    <row r="11356" spans="1:5" x14ac:dyDescent="0.15">
      <c r="A11356" s="2"/>
      <c r="B11356" s="31"/>
      <c r="C11356" s="2"/>
      <c r="D11356" s="2"/>
      <c r="E11356" s="26"/>
    </row>
    <row r="11357" spans="1:5" x14ac:dyDescent="0.15">
      <c r="A11357" s="2"/>
      <c r="B11357" s="31"/>
      <c r="C11357" s="2"/>
      <c r="D11357" s="2"/>
      <c r="E11357" s="26"/>
    </row>
    <row r="11358" spans="1:5" x14ac:dyDescent="0.15">
      <c r="A11358" s="2"/>
      <c r="B11358" s="31"/>
      <c r="C11358" s="2"/>
      <c r="D11358" s="2"/>
      <c r="E11358" s="26"/>
    </row>
    <row r="11359" spans="1:5" x14ac:dyDescent="0.15">
      <c r="A11359" s="2"/>
      <c r="B11359" s="31"/>
      <c r="C11359" s="2"/>
      <c r="D11359" s="2"/>
      <c r="E11359" s="26"/>
    </row>
    <row r="11360" spans="1:5" x14ac:dyDescent="0.15">
      <c r="A11360" s="2"/>
      <c r="B11360" s="31"/>
      <c r="C11360" s="2"/>
      <c r="D11360" s="2"/>
      <c r="E11360" s="26"/>
    </row>
    <row r="11361" spans="1:5" x14ac:dyDescent="0.15">
      <c r="A11361" s="2"/>
      <c r="B11361" s="31"/>
      <c r="C11361" s="2"/>
      <c r="D11361" s="2"/>
      <c r="E11361" s="26"/>
    </row>
    <row r="11362" spans="1:5" x14ac:dyDescent="0.15">
      <c r="A11362" s="2"/>
      <c r="B11362" s="31"/>
      <c r="C11362" s="2"/>
      <c r="D11362" s="2"/>
      <c r="E11362" s="26"/>
    </row>
    <row r="11363" spans="1:5" x14ac:dyDescent="0.15">
      <c r="A11363" s="2"/>
      <c r="B11363" s="31"/>
      <c r="C11363" s="2"/>
      <c r="D11363" s="2"/>
      <c r="E11363" s="26"/>
    </row>
    <row r="11364" spans="1:5" x14ac:dyDescent="0.15">
      <c r="A11364" s="2"/>
      <c r="B11364" s="31"/>
      <c r="C11364" s="2"/>
      <c r="D11364" s="2"/>
      <c r="E11364" s="26"/>
    </row>
    <row r="11365" spans="1:5" x14ac:dyDescent="0.15">
      <c r="A11365" s="2"/>
      <c r="B11365" s="31"/>
      <c r="C11365" s="2"/>
      <c r="D11365" s="2"/>
      <c r="E11365" s="26"/>
    </row>
    <row r="11366" spans="1:5" x14ac:dyDescent="0.15">
      <c r="A11366" s="2"/>
      <c r="B11366" s="31"/>
      <c r="C11366" s="2"/>
      <c r="D11366" s="2"/>
      <c r="E11366" s="26"/>
    </row>
    <row r="11367" spans="1:5" x14ac:dyDescent="0.15">
      <c r="A11367" s="2"/>
      <c r="B11367" s="31"/>
      <c r="C11367" s="2"/>
      <c r="D11367" s="2"/>
      <c r="E11367" s="26"/>
    </row>
    <row r="11368" spans="1:5" x14ac:dyDescent="0.15">
      <c r="A11368" s="2"/>
      <c r="B11368" s="31"/>
      <c r="C11368" s="2"/>
      <c r="D11368" s="2"/>
      <c r="E11368" s="26"/>
    </row>
    <row r="11369" spans="1:5" x14ac:dyDescent="0.15">
      <c r="A11369" s="2"/>
      <c r="B11369" s="31"/>
      <c r="C11369" s="2"/>
      <c r="D11369" s="2"/>
      <c r="E11369" s="26"/>
    </row>
    <row r="11370" spans="1:5" x14ac:dyDescent="0.15">
      <c r="A11370" s="2"/>
      <c r="B11370" s="31"/>
      <c r="C11370" s="2"/>
      <c r="D11370" s="2"/>
      <c r="E11370" s="26"/>
    </row>
    <row r="11371" spans="1:5" x14ac:dyDescent="0.15">
      <c r="A11371" s="2"/>
      <c r="B11371" s="31"/>
      <c r="C11371" s="2"/>
      <c r="D11371" s="2"/>
      <c r="E11371" s="26"/>
    </row>
    <row r="11372" spans="1:5" x14ac:dyDescent="0.15">
      <c r="A11372" s="2"/>
      <c r="B11372" s="31"/>
      <c r="C11372" s="2"/>
      <c r="D11372" s="2"/>
      <c r="E11372" s="26"/>
    </row>
    <row r="11373" spans="1:5" x14ac:dyDescent="0.15">
      <c r="A11373" s="2"/>
      <c r="B11373" s="31"/>
      <c r="C11373" s="2"/>
      <c r="D11373" s="2"/>
      <c r="E11373" s="26"/>
    </row>
    <row r="11374" spans="1:5" x14ac:dyDescent="0.15">
      <c r="A11374" s="2"/>
      <c r="B11374" s="31"/>
      <c r="C11374" s="2"/>
      <c r="D11374" s="2"/>
      <c r="E11374" s="26"/>
    </row>
    <row r="11375" spans="1:5" x14ac:dyDescent="0.15">
      <c r="A11375" s="2"/>
      <c r="B11375" s="31"/>
      <c r="C11375" s="2"/>
      <c r="D11375" s="2"/>
      <c r="E11375" s="26"/>
    </row>
    <row r="11376" spans="1:5" x14ac:dyDescent="0.15">
      <c r="A11376" s="2"/>
      <c r="B11376" s="31"/>
      <c r="C11376" s="2"/>
      <c r="D11376" s="2"/>
      <c r="E11376" s="26"/>
    </row>
    <row r="11377" spans="1:5" x14ac:dyDescent="0.15">
      <c r="A11377" s="2"/>
      <c r="B11377" s="31"/>
      <c r="C11377" s="2"/>
      <c r="D11377" s="2"/>
      <c r="E11377" s="26"/>
    </row>
    <row r="11378" spans="1:5" x14ac:dyDescent="0.15">
      <c r="A11378" s="2"/>
      <c r="B11378" s="31"/>
      <c r="C11378" s="2"/>
      <c r="D11378" s="2"/>
      <c r="E11378" s="26"/>
    </row>
    <row r="11379" spans="1:5" x14ac:dyDescent="0.15">
      <c r="A11379" s="2"/>
      <c r="B11379" s="31"/>
      <c r="C11379" s="2"/>
      <c r="D11379" s="2"/>
      <c r="E11379" s="26"/>
    </row>
    <row r="11380" spans="1:5" x14ac:dyDescent="0.15">
      <c r="A11380" s="2"/>
      <c r="B11380" s="31"/>
      <c r="C11380" s="2"/>
      <c r="D11380" s="2"/>
      <c r="E11380" s="26"/>
    </row>
    <row r="11381" spans="1:5" x14ac:dyDescent="0.15">
      <c r="A11381" s="2"/>
      <c r="B11381" s="31"/>
      <c r="C11381" s="2"/>
      <c r="D11381" s="2"/>
      <c r="E11381" s="26"/>
    </row>
    <row r="11382" spans="1:5" x14ac:dyDescent="0.15">
      <c r="A11382" s="2"/>
      <c r="B11382" s="31"/>
      <c r="C11382" s="2"/>
      <c r="D11382" s="2"/>
      <c r="E11382" s="26"/>
    </row>
    <row r="11383" spans="1:5" x14ac:dyDescent="0.15">
      <c r="A11383" s="2"/>
      <c r="B11383" s="31"/>
      <c r="C11383" s="2"/>
      <c r="D11383" s="2"/>
      <c r="E11383" s="26"/>
    </row>
    <row r="11384" spans="1:5" x14ac:dyDescent="0.15">
      <c r="A11384" s="2"/>
      <c r="B11384" s="31"/>
      <c r="C11384" s="2"/>
      <c r="D11384" s="2"/>
      <c r="E11384" s="26"/>
    </row>
    <row r="11385" spans="1:5" x14ac:dyDescent="0.15">
      <c r="A11385" s="2"/>
      <c r="B11385" s="31"/>
      <c r="C11385" s="2"/>
      <c r="D11385" s="2"/>
      <c r="E11385" s="26"/>
    </row>
    <row r="11386" spans="1:5" x14ac:dyDescent="0.15">
      <c r="A11386" s="2"/>
      <c r="B11386" s="31"/>
      <c r="C11386" s="2"/>
      <c r="D11386" s="2"/>
      <c r="E11386" s="26"/>
    </row>
    <row r="11387" spans="1:5" x14ac:dyDescent="0.15">
      <c r="A11387" s="2"/>
      <c r="B11387" s="31"/>
      <c r="C11387" s="2"/>
      <c r="D11387" s="2"/>
      <c r="E11387" s="26"/>
    </row>
    <row r="11388" spans="1:5" x14ac:dyDescent="0.15">
      <c r="A11388" s="2"/>
      <c r="B11388" s="31"/>
      <c r="C11388" s="2"/>
      <c r="D11388" s="2"/>
      <c r="E11388" s="26"/>
    </row>
    <row r="11389" spans="1:5" x14ac:dyDescent="0.15">
      <c r="A11389" s="2"/>
      <c r="B11389" s="31"/>
      <c r="C11389" s="2"/>
      <c r="D11389" s="2"/>
      <c r="E11389" s="26"/>
    </row>
    <row r="11390" spans="1:5" x14ac:dyDescent="0.15">
      <c r="A11390" s="2"/>
      <c r="B11390" s="31"/>
      <c r="C11390" s="2"/>
      <c r="D11390" s="2"/>
      <c r="E11390" s="26"/>
    </row>
    <row r="11391" spans="1:5" x14ac:dyDescent="0.15">
      <c r="A11391" s="2"/>
      <c r="B11391" s="31"/>
      <c r="C11391" s="2"/>
      <c r="D11391" s="2"/>
      <c r="E11391" s="26"/>
    </row>
    <row r="11392" spans="1:5" x14ac:dyDescent="0.15">
      <c r="A11392" s="2"/>
      <c r="B11392" s="31"/>
      <c r="C11392" s="2"/>
      <c r="D11392" s="2"/>
      <c r="E11392" s="26"/>
    </row>
    <row r="11393" spans="1:5" x14ac:dyDescent="0.15">
      <c r="A11393" s="2"/>
      <c r="B11393" s="31"/>
      <c r="C11393" s="2"/>
      <c r="D11393" s="2"/>
      <c r="E11393" s="26"/>
    </row>
    <row r="11394" spans="1:5" x14ac:dyDescent="0.15">
      <c r="A11394" s="2"/>
      <c r="B11394" s="31"/>
      <c r="C11394" s="2"/>
      <c r="D11394" s="2"/>
      <c r="E11394" s="26"/>
    </row>
    <row r="11395" spans="1:5" x14ac:dyDescent="0.15">
      <c r="A11395" s="2"/>
      <c r="B11395" s="31"/>
      <c r="C11395" s="2"/>
      <c r="D11395" s="2"/>
      <c r="E11395" s="26"/>
    </row>
    <row r="11396" spans="1:5" x14ac:dyDescent="0.15">
      <c r="A11396" s="2"/>
      <c r="B11396" s="31"/>
      <c r="C11396" s="2"/>
      <c r="D11396" s="2"/>
      <c r="E11396" s="26"/>
    </row>
    <row r="11397" spans="1:5" x14ac:dyDescent="0.15">
      <c r="A11397" s="2"/>
      <c r="B11397" s="31"/>
      <c r="C11397" s="2"/>
      <c r="D11397" s="2"/>
      <c r="E11397" s="26"/>
    </row>
    <row r="11398" spans="1:5" x14ac:dyDescent="0.15">
      <c r="A11398" s="2"/>
      <c r="B11398" s="31"/>
      <c r="C11398" s="2"/>
      <c r="D11398" s="2"/>
      <c r="E11398" s="26"/>
    </row>
    <row r="11399" spans="1:5" x14ac:dyDescent="0.15">
      <c r="A11399" s="2"/>
      <c r="B11399" s="31"/>
      <c r="C11399" s="2"/>
      <c r="D11399" s="2"/>
      <c r="E11399" s="26"/>
    </row>
    <row r="11400" spans="1:5" x14ac:dyDescent="0.15">
      <c r="A11400" s="2"/>
      <c r="B11400" s="31"/>
      <c r="C11400" s="2"/>
      <c r="D11400" s="2"/>
      <c r="E11400" s="26"/>
    </row>
    <row r="11401" spans="1:5" x14ac:dyDescent="0.15">
      <c r="A11401" s="2"/>
      <c r="B11401" s="31"/>
      <c r="C11401" s="2"/>
      <c r="D11401" s="2"/>
      <c r="E11401" s="26"/>
    </row>
    <row r="11402" spans="1:5" x14ac:dyDescent="0.15">
      <c r="A11402" s="2"/>
      <c r="B11402" s="31"/>
      <c r="C11402" s="2"/>
      <c r="D11402" s="2"/>
      <c r="E11402" s="26"/>
    </row>
    <row r="11403" spans="1:5" x14ac:dyDescent="0.15">
      <c r="A11403" s="2"/>
      <c r="B11403" s="31"/>
      <c r="C11403" s="2"/>
      <c r="D11403" s="2"/>
      <c r="E11403" s="26"/>
    </row>
    <row r="11404" spans="1:5" x14ac:dyDescent="0.15">
      <c r="A11404" s="2"/>
      <c r="B11404" s="31"/>
      <c r="C11404" s="2"/>
      <c r="D11404" s="2"/>
      <c r="E11404" s="26"/>
    </row>
    <row r="11405" spans="1:5" x14ac:dyDescent="0.15">
      <c r="A11405" s="2"/>
      <c r="B11405" s="31"/>
      <c r="C11405" s="2"/>
      <c r="D11405" s="2"/>
      <c r="E11405" s="26"/>
    </row>
    <row r="11406" spans="1:5" x14ac:dyDescent="0.15">
      <c r="A11406" s="2"/>
      <c r="B11406" s="31"/>
      <c r="C11406" s="2"/>
      <c r="D11406" s="2"/>
      <c r="E11406" s="26"/>
    </row>
    <row r="11407" spans="1:5" x14ac:dyDescent="0.15">
      <c r="A11407" s="2"/>
      <c r="B11407" s="31"/>
      <c r="C11407" s="2"/>
      <c r="D11407" s="2"/>
      <c r="E11407" s="26"/>
    </row>
    <row r="11408" spans="1:5" x14ac:dyDescent="0.15">
      <c r="A11408" s="2"/>
      <c r="B11408" s="31"/>
      <c r="C11408" s="2"/>
      <c r="D11408" s="2"/>
      <c r="E11408" s="26"/>
    </row>
    <row r="11409" spans="1:5" x14ac:dyDescent="0.15">
      <c r="A11409" s="2"/>
      <c r="B11409" s="31"/>
      <c r="C11409" s="2"/>
      <c r="D11409" s="2"/>
      <c r="E11409" s="26"/>
    </row>
    <row r="11410" spans="1:5" x14ac:dyDescent="0.15">
      <c r="A11410" s="2"/>
      <c r="B11410" s="31"/>
      <c r="C11410" s="2"/>
      <c r="D11410" s="2"/>
      <c r="E11410" s="26"/>
    </row>
    <row r="11411" spans="1:5" x14ac:dyDescent="0.15">
      <c r="A11411" s="2"/>
      <c r="B11411" s="31"/>
      <c r="C11411" s="2"/>
      <c r="D11411" s="2"/>
      <c r="E11411" s="26"/>
    </row>
    <row r="11412" spans="1:5" x14ac:dyDescent="0.15">
      <c r="A11412" s="2"/>
      <c r="B11412" s="31"/>
      <c r="C11412" s="2"/>
      <c r="D11412" s="2"/>
      <c r="E11412" s="26"/>
    </row>
    <row r="11413" spans="1:5" x14ac:dyDescent="0.15">
      <c r="A11413" s="2"/>
      <c r="B11413" s="31"/>
      <c r="C11413" s="2"/>
      <c r="D11413" s="2"/>
      <c r="E11413" s="26"/>
    </row>
    <row r="11414" spans="1:5" x14ac:dyDescent="0.15">
      <c r="A11414" s="2"/>
      <c r="B11414" s="31"/>
      <c r="C11414" s="2"/>
      <c r="D11414" s="2"/>
      <c r="E11414" s="26"/>
    </row>
    <row r="11415" spans="1:5" x14ac:dyDescent="0.15">
      <c r="A11415" s="2"/>
      <c r="B11415" s="31"/>
      <c r="C11415" s="2"/>
      <c r="D11415" s="2"/>
      <c r="E11415" s="26"/>
    </row>
    <row r="11416" spans="1:5" x14ac:dyDescent="0.15">
      <c r="A11416" s="2"/>
      <c r="B11416" s="31"/>
      <c r="C11416" s="2"/>
      <c r="D11416" s="2"/>
      <c r="E11416" s="26"/>
    </row>
    <row r="11417" spans="1:5" x14ac:dyDescent="0.15">
      <c r="A11417" s="2"/>
      <c r="B11417" s="31"/>
      <c r="C11417" s="2"/>
      <c r="D11417" s="2"/>
      <c r="E11417" s="26"/>
    </row>
    <row r="11418" spans="1:5" x14ac:dyDescent="0.15">
      <c r="A11418" s="2"/>
      <c r="B11418" s="31"/>
      <c r="C11418" s="2"/>
      <c r="D11418" s="2"/>
      <c r="E11418" s="26"/>
    </row>
    <row r="11419" spans="1:5" x14ac:dyDescent="0.15">
      <c r="A11419" s="2"/>
      <c r="B11419" s="31"/>
      <c r="C11419" s="2"/>
      <c r="D11419" s="2"/>
      <c r="E11419" s="26"/>
    </row>
    <row r="11420" spans="1:5" x14ac:dyDescent="0.15">
      <c r="A11420" s="2"/>
      <c r="B11420" s="31"/>
      <c r="C11420" s="2"/>
      <c r="D11420" s="2"/>
      <c r="E11420" s="26"/>
    </row>
    <row r="11421" spans="1:5" x14ac:dyDescent="0.15">
      <c r="A11421" s="2"/>
      <c r="B11421" s="31"/>
      <c r="C11421" s="2"/>
      <c r="D11421" s="2"/>
      <c r="E11421" s="26"/>
    </row>
    <row r="11422" spans="1:5" x14ac:dyDescent="0.15">
      <c r="A11422" s="2"/>
      <c r="B11422" s="31"/>
      <c r="C11422" s="2"/>
      <c r="D11422" s="2"/>
      <c r="E11422" s="26"/>
    </row>
    <row r="11423" spans="1:5" x14ac:dyDescent="0.15">
      <c r="A11423" s="2"/>
      <c r="B11423" s="31"/>
      <c r="C11423" s="2"/>
      <c r="D11423" s="2"/>
      <c r="E11423" s="26"/>
    </row>
    <row r="11424" spans="1:5" x14ac:dyDescent="0.15">
      <c r="A11424" s="2"/>
      <c r="B11424" s="31"/>
      <c r="C11424" s="2"/>
      <c r="D11424" s="2"/>
      <c r="E11424" s="26"/>
    </row>
    <row r="11425" spans="1:5" x14ac:dyDescent="0.15">
      <c r="A11425" s="2"/>
      <c r="B11425" s="31"/>
      <c r="C11425" s="2"/>
      <c r="D11425" s="2"/>
      <c r="E11425" s="26"/>
    </row>
    <row r="11426" spans="1:5" x14ac:dyDescent="0.15">
      <c r="A11426" s="2"/>
      <c r="B11426" s="31"/>
      <c r="C11426" s="2"/>
      <c r="D11426" s="2"/>
      <c r="E11426" s="26"/>
    </row>
    <row r="11427" spans="1:5" x14ac:dyDescent="0.15">
      <c r="A11427" s="2"/>
      <c r="B11427" s="31"/>
      <c r="C11427" s="2"/>
      <c r="D11427" s="2"/>
      <c r="E11427" s="26"/>
    </row>
    <row r="11428" spans="1:5" x14ac:dyDescent="0.15">
      <c r="A11428" s="2"/>
      <c r="B11428" s="31"/>
      <c r="C11428" s="2"/>
      <c r="D11428" s="2"/>
      <c r="E11428" s="26"/>
    </row>
    <row r="11429" spans="1:5" x14ac:dyDescent="0.15">
      <c r="A11429" s="2"/>
      <c r="B11429" s="31"/>
      <c r="C11429" s="2"/>
      <c r="D11429" s="2"/>
      <c r="E11429" s="26"/>
    </row>
    <row r="11430" spans="1:5" x14ac:dyDescent="0.15">
      <c r="A11430" s="2"/>
      <c r="B11430" s="31"/>
      <c r="C11430" s="2"/>
      <c r="D11430" s="2"/>
      <c r="E11430" s="26"/>
    </row>
    <row r="11431" spans="1:5" x14ac:dyDescent="0.15">
      <c r="A11431" s="2"/>
      <c r="B11431" s="31"/>
      <c r="C11431" s="2"/>
      <c r="D11431" s="2"/>
      <c r="E11431" s="26"/>
    </row>
    <row r="11432" spans="1:5" x14ac:dyDescent="0.15">
      <c r="A11432" s="2"/>
      <c r="B11432" s="31"/>
      <c r="C11432" s="2"/>
      <c r="D11432" s="2"/>
      <c r="E11432" s="26"/>
    </row>
    <row r="11433" spans="1:5" x14ac:dyDescent="0.15">
      <c r="A11433" s="2"/>
      <c r="B11433" s="31"/>
      <c r="C11433" s="2"/>
      <c r="D11433" s="2"/>
      <c r="E11433" s="26"/>
    </row>
    <row r="11434" spans="1:5" x14ac:dyDescent="0.15">
      <c r="A11434" s="2"/>
      <c r="B11434" s="31"/>
      <c r="C11434" s="2"/>
      <c r="D11434" s="2"/>
      <c r="E11434" s="26"/>
    </row>
    <row r="11435" spans="1:5" x14ac:dyDescent="0.15">
      <c r="A11435" s="2"/>
      <c r="B11435" s="31"/>
      <c r="C11435" s="2"/>
      <c r="D11435" s="2"/>
      <c r="E11435" s="26"/>
    </row>
    <row r="11436" spans="1:5" x14ac:dyDescent="0.15">
      <c r="A11436" s="2"/>
      <c r="B11436" s="31"/>
      <c r="C11436" s="2"/>
      <c r="D11436" s="2"/>
      <c r="E11436" s="26"/>
    </row>
    <row r="11437" spans="1:5" x14ac:dyDescent="0.15">
      <c r="A11437" s="2"/>
      <c r="B11437" s="31"/>
      <c r="C11437" s="2"/>
      <c r="D11437" s="2"/>
      <c r="E11437" s="26"/>
    </row>
    <row r="11438" spans="1:5" x14ac:dyDescent="0.15">
      <c r="A11438" s="2"/>
      <c r="B11438" s="31"/>
      <c r="C11438" s="2"/>
      <c r="D11438" s="2"/>
      <c r="E11438" s="26"/>
    </row>
    <row r="11439" spans="1:5" x14ac:dyDescent="0.15">
      <c r="A11439" s="2"/>
      <c r="B11439" s="31"/>
      <c r="C11439" s="2"/>
      <c r="D11439" s="2"/>
      <c r="E11439" s="26"/>
    </row>
    <row r="11440" spans="1:5" x14ac:dyDescent="0.15">
      <c r="A11440" s="2"/>
      <c r="B11440" s="31"/>
      <c r="C11440" s="2"/>
      <c r="D11440" s="2"/>
      <c r="E11440" s="26"/>
    </row>
    <row r="11441" spans="1:5" x14ac:dyDescent="0.15">
      <c r="A11441" s="2"/>
      <c r="B11441" s="31"/>
      <c r="C11441" s="2"/>
      <c r="D11441" s="2"/>
      <c r="E11441" s="26"/>
    </row>
    <row r="11442" spans="1:5" x14ac:dyDescent="0.15">
      <c r="A11442" s="2"/>
      <c r="B11442" s="31"/>
      <c r="C11442" s="2"/>
      <c r="D11442" s="2"/>
      <c r="E11442" s="26"/>
    </row>
    <row r="11443" spans="1:5" x14ac:dyDescent="0.15">
      <c r="A11443" s="2"/>
      <c r="B11443" s="31"/>
      <c r="C11443" s="2"/>
      <c r="D11443" s="2"/>
      <c r="E11443" s="26"/>
    </row>
    <row r="11444" spans="1:5" x14ac:dyDescent="0.15">
      <c r="A11444" s="2"/>
      <c r="B11444" s="31"/>
      <c r="C11444" s="2"/>
      <c r="D11444" s="2"/>
      <c r="E11444" s="26"/>
    </row>
    <row r="11445" spans="1:5" x14ac:dyDescent="0.15">
      <c r="A11445" s="2"/>
      <c r="B11445" s="31"/>
      <c r="C11445" s="2"/>
      <c r="D11445" s="2"/>
      <c r="E11445" s="26"/>
    </row>
    <row r="11446" spans="1:5" x14ac:dyDescent="0.15">
      <c r="A11446" s="2"/>
      <c r="B11446" s="31"/>
      <c r="C11446" s="2"/>
      <c r="D11446" s="2"/>
      <c r="E11446" s="26"/>
    </row>
    <row r="11447" spans="1:5" x14ac:dyDescent="0.15">
      <c r="A11447" s="2"/>
      <c r="B11447" s="31"/>
      <c r="C11447" s="2"/>
      <c r="D11447" s="2"/>
      <c r="E11447" s="26"/>
    </row>
    <row r="11448" spans="1:5" x14ac:dyDescent="0.15">
      <c r="A11448" s="2"/>
      <c r="B11448" s="31"/>
      <c r="C11448" s="2"/>
      <c r="D11448" s="2"/>
      <c r="E11448" s="26"/>
    </row>
    <row r="11449" spans="1:5" x14ac:dyDescent="0.15">
      <c r="A11449" s="2"/>
      <c r="B11449" s="31"/>
      <c r="C11449" s="2"/>
      <c r="D11449" s="2"/>
      <c r="E11449" s="26"/>
    </row>
    <row r="11450" spans="1:5" x14ac:dyDescent="0.15">
      <c r="A11450" s="2"/>
      <c r="B11450" s="31"/>
      <c r="C11450" s="2"/>
      <c r="D11450" s="2"/>
      <c r="E11450" s="26"/>
    </row>
    <row r="11451" spans="1:5" x14ac:dyDescent="0.15">
      <c r="A11451" s="2"/>
      <c r="B11451" s="31"/>
      <c r="C11451" s="2"/>
      <c r="D11451" s="2"/>
      <c r="E11451" s="26"/>
    </row>
    <row r="11452" spans="1:5" x14ac:dyDescent="0.15">
      <c r="A11452" s="2"/>
      <c r="B11452" s="31"/>
      <c r="C11452" s="2"/>
      <c r="D11452" s="2"/>
      <c r="E11452" s="26"/>
    </row>
    <row r="11453" spans="1:5" x14ac:dyDescent="0.15">
      <c r="A11453" s="2"/>
      <c r="B11453" s="31"/>
      <c r="C11453" s="2"/>
      <c r="D11453" s="2"/>
      <c r="E11453" s="26"/>
    </row>
    <row r="11454" spans="1:5" x14ac:dyDescent="0.15">
      <c r="A11454" s="2"/>
      <c r="B11454" s="31"/>
      <c r="C11454" s="2"/>
      <c r="D11454" s="2"/>
      <c r="E11454" s="26"/>
    </row>
    <row r="11455" spans="1:5" x14ac:dyDescent="0.15">
      <c r="A11455" s="2"/>
      <c r="B11455" s="31"/>
      <c r="C11455" s="2"/>
      <c r="D11455" s="2"/>
      <c r="E11455" s="26"/>
    </row>
    <row r="11456" spans="1:5" x14ac:dyDescent="0.15">
      <c r="A11456" s="2"/>
      <c r="B11456" s="31"/>
      <c r="C11456" s="2"/>
      <c r="D11456" s="2"/>
      <c r="E11456" s="26"/>
    </row>
    <row r="11457" spans="1:5" x14ac:dyDescent="0.15">
      <c r="A11457" s="2"/>
      <c r="B11457" s="31"/>
      <c r="C11457" s="2"/>
      <c r="D11457" s="2"/>
      <c r="E11457" s="26"/>
    </row>
    <row r="11458" spans="1:5" x14ac:dyDescent="0.15">
      <c r="A11458" s="2"/>
      <c r="B11458" s="31"/>
      <c r="C11458" s="2"/>
      <c r="D11458" s="2"/>
      <c r="E11458" s="26"/>
    </row>
    <row r="11459" spans="1:5" x14ac:dyDescent="0.15">
      <c r="A11459" s="2"/>
      <c r="B11459" s="31"/>
      <c r="C11459" s="2"/>
      <c r="D11459" s="2"/>
      <c r="E11459" s="26"/>
    </row>
    <row r="11460" spans="1:5" x14ac:dyDescent="0.15">
      <c r="A11460" s="2"/>
      <c r="B11460" s="31"/>
      <c r="C11460" s="2"/>
      <c r="D11460" s="2"/>
      <c r="E11460" s="26"/>
    </row>
    <row r="11461" spans="1:5" x14ac:dyDescent="0.15">
      <c r="A11461" s="2"/>
      <c r="B11461" s="31"/>
      <c r="C11461" s="2"/>
      <c r="D11461" s="2"/>
      <c r="E11461" s="26"/>
    </row>
    <row r="11462" spans="1:5" x14ac:dyDescent="0.15">
      <c r="A11462" s="2"/>
      <c r="B11462" s="31"/>
      <c r="C11462" s="2"/>
      <c r="D11462" s="2"/>
      <c r="E11462" s="26"/>
    </row>
    <row r="11463" spans="1:5" x14ac:dyDescent="0.15">
      <c r="A11463" s="2"/>
      <c r="B11463" s="31"/>
      <c r="C11463" s="2"/>
      <c r="D11463" s="2"/>
      <c r="E11463" s="26"/>
    </row>
    <row r="11464" spans="1:5" x14ac:dyDescent="0.15">
      <c r="A11464" s="2"/>
      <c r="B11464" s="31"/>
      <c r="C11464" s="2"/>
      <c r="D11464" s="2"/>
      <c r="E11464" s="26"/>
    </row>
    <row r="11465" spans="1:5" x14ac:dyDescent="0.15">
      <c r="A11465" s="2"/>
      <c r="B11465" s="31"/>
      <c r="C11465" s="2"/>
      <c r="D11465" s="2"/>
      <c r="E11465" s="26"/>
    </row>
    <row r="11466" spans="1:5" x14ac:dyDescent="0.15">
      <c r="A11466" s="2"/>
      <c r="B11466" s="31"/>
      <c r="C11466" s="2"/>
      <c r="D11466" s="2"/>
      <c r="E11466" s="26"/>
    </row>
    <row r="11467" spans="1:5" x14ac:dyDescent="0.15">
      <c r="A11467" s="2"/>
      <c r="B11467" s="31"/>
      <c r="C11467" s="2"/>
      <c r="D11467" s="2"/>
      <c r="E11467" s="26"/>
    </row>
    <row r="11468" spans="1:5" x14ac:dyDescent="0.15">
      <c r="A11468" s="2"/>
      <c r="B11468" s="31"/>
      <c r="C11468" s="2"/>
      <c r="D11468" s="2"/>
      <c r="E11468" s="26"/>
    </row>
    <row r="11469" spans="1:5" x14ac:dyDescent="0.15">
      <c r="A11469" s="2"/>
      <c r="B11469" s="31"/>
      <c r="C11469" s="2"/>
      <c r="D11469" s="2"/>
      <c r="E11469" s="26"/>
    </row>
    <row r="11470" spans="1:5" x14ac:dyDescent="0.15">
      <c r="A11470" s="2"/>
      <c r="B11470" s="31"/>
      <c r="C11470" s="2"/>
      <c r="D11470" s="2"/>
      <c r="E11470" s="26"/>
    </row>
    <row r="11471" spans="1:5" x14ac:dyDescent="0.15">
      <c r="A11471" s="2"/>
      <c r="B11471" s="31"/>
      <c r="C11471" s="2"/>
      <c r="D11471" s="2"/>
      <c r="E11471" s="26"/>
    </row>
    <row r="11472" spans="1:5" x14ac:dyDescent="0.15">
      <c r="A11472" s="2"/>
      <c r="B11472" s="31"/>
      <c r="C11472" s="2"/>
      <c r="D11472" s="2"/>
      <c r="E11472" s="26"/>
    </row>
    <row r="11473" spans="1:5" x14ac:dyDescent="0.15">
      <c r="A11473" s="2"/>
      <c r="B11473" s="31"/>
      <c r="C11473" s="2"/>
      <c r="D11473" s="2"/>
      <c r="E11473" s="26"/>
    </row>
    <row r="11474" spans="1:5" x14ac:dyDescent="0.15">
      <c r="A11474" s="2"/>
      <c r="B11474" s="31"/>
      <c r="C11474" s="2"/>
      <c r="D11474" s="2"/>
      <c r="E11474" s="26"/>
    </row>
    <row r="11475" spans="1:5" x14ac:dyDescent="0.15">
      <c r="A11475" s="2"/>
      <c r="B11475" s="31"/>
      <c r="C11475" s="2"/>
      <c r="D11475" s="2"/>
      <c r="E11475" s="26"/>
    </row>
    <row r="11476" spans="1:5" x14ac:dyDescent="0.15">
      <c r="A11476" s="2"/>
      <c r="B11476" s="31"/>
      <c r="C11476" s="2"/>
      <c r="D11476" s="2"/>
      <c r="E11476" s="26"/>
    </row>
    <row r="11477" spans="1:5" x14ac:dyDescent="0.15">
      <c r="A11477" s="2"/>
      <c r="B11477" s="31"/>
      <c r="C11477" s="2"/>
      <c r="D11477" s="2"/>
      <c r="E11477" s="26"/>
    </row>
    <row r="11478" spans="1:5" x14ac:dyDescent="0.15">
      <c r="A11478" s="2"/>
      <c r="B11478" s="31"/>
      <c r="C11478" s="2"/>
      <c r="D11478" s="2"/>
      <c r="E11478" s="26"/>
    </row>
    <row r="11479" spans="1:5" x14ac:dyDescent="0.15">
      <c r="A11479" s="2"/>
      <c r="B11479" s="31"/>
      <c r="C11479" s="2"/>
      <c r="D11479" s="2"/>
      <c r="E11479" s="26"/>
    </row>
    <row r="11480" spans="1:5" x14ac:dyDescent="0.15">
      <c r="A11480" s="2"/>
      <c r="B11480" s="31"/>
      <c r="C11480" s="2"/>
      <c r="D11480" s="2"/>
      <c r="E11480" s="26"/>
    </row>
    <row r="11481" spans="1:5" x14ac:dyDescent="0.15">
      <c r="A11481" s="2"/>
      <c r="B11481" s="31"/>
      <c r="C11481" s="2"/>
      <c r="D11481" s="2"/>
      <c r="E11481" s="26"/>
    </row>
    <row r="11482" spans="1:5" x14ac:dyDescent="0.15">
      <c r="A11482" s="2"/>
      <c r="B11482" s="31"/>
      <c r="C11482" s="2"/>
      <c r="D11482" s="2"/>
      <c r="E11482" s="26"/>
    </row>
    <row r="11483" spans="1:5" x14ac:dyDescent="0.15">
      <c r="A11483" s="2"/>
      <c r="B11483" s="31"/>
      <c r="C11483" s="2"/>
      <c r="D11483" s="2"/>
      <c r="E11483" s="26"/>
    </row>
    <row r="11484" spans="1:5" x14ac:dyDescent="0.15">
      <c r="A11484" s="2"/>
      <c r="B11484" s="31"/>
      <c r="C11484" s="2"/>
      <c r="D11484" s="2"/>
      <c r="E11484" s="26"/>
    </row>
    <row r="11485" spans="1:5" x14ac:dyDescent="0.15">
      <c r="A11485" s="2"/>
      <c r="B11485" s="31"/>
      <c r="C11485" s="2"/>
      <c r="D11485" s="2"/>
      <c r="E11485" s="26"/>
    </row>
    <row r="11486" spans="1:5" x14ac:dyDescent="0.15">
      <c r="A11486" s="2"/>
      <c r="B11486" s="31"/>
      <c r="C11486" s="2"/>
      <c r="D11486" s="2"/>
      <c r="E11486" s="26"/>
    </row>
    <row r="11487" spans="1:5" x14ac:dyDescent="0.15">
      <c r="A11487" s="2"/>
      <c r="B11487" s="31"/>
      <c r="C11487" s="2"/>
      <c r="D11487" s="2"/>
      <c r="E11487" s="26"/>
    </row>
    <row r="11488" spans="1:5" x14ac:dyDescent="0.15">
      <c r="A11488" s="2"/>
      <c r="B11488" s="31"/>
      <c r="C11488" s="2"/>
      <c r="D11488" s="2"/>
      <c r="E11488" s="26"/>
    </row>
    <row r="11489" spans="1:5" x14ac:dyDescent="0.15">
      <c r="A11489" s="2"/>
      <c r="B11489" s="31"/>
      <c r="C11489" s="2"/>
      <c r="D11489" s="2"/>
      <c r="E11489" s="26"/>
    </row>
    <row r="11490" spans="1:5" x14ac:dyDescent="0.15">
      <c r="A11490" s="2"/>
      <c r="B11490" s="31"/>
      <c r="C11490" s="2"/>
      <c r="D11490" s="2"/>
      <c r="E11490" s="26"/>
    </row>
    <row r="11491" spans="1:5" x14ac:dyDescent="0.15">
      <c r="A11491" s="2"/>
      <c r="B11491" s="31"/>
      <c r="C11491" s="2"/>
      <c r="D11491" s="2"/>
      <c r="E11491" s="26"/>
    </row>
    <row r="11492" spans="1:5" x14ac:dyDescent="0.15">
      <c r="A11492" s="2"/>
      <c r="B11492" s="31"/>
      <c r="C11492" s="2"/>
      <c r="D11492" s="2"/>
      <c r="E11492" s="26"/>
    </row>
    <row r="11493" spans="1:5" x14ac:dyDescent="0.15">
      <c r="A11493" s="2"/>
      <c r="B11493" s="31"/>
      <c r="C11493" s="2"/>
      <c r="D11493" s="2"/>
      <c r="E11493" s="26"/>
    </row>
    <row r="11494" spans="1:5" x14ac:dyDescent="0.15">
      <c r="A11494" s="2"/>
      <c r="B11494" s="31"/>
      <c r="C11494" s="2"/>
      <c r="D11494" s="2"/>
      <c r="E11494" s="26"/>
    </row>
    <row r="11495" spans="1:5" x14ac:dyDescent="0.15">
      <c r="A11495" s="2"/>
      <c r="B11495" s="31"/>
      <c r="C11495" s="2"/>
      <c r="D11495" s="2"/>
      <c r="E11495" s="26"/>
    </row>
    <row r="11496" spans="1:5" x14ac:dyDescent="0.15">
      <c r="A11496" s="2"/>
      <c r="B11496" s="31"/>
      <c r="C11496" s="2"/>
      <c r="D11496" s="2"/>
      <c r="E11496" s="26"/>
    </row>
    <row r="11497" spans="1:5" x14ac:dyDescent="0.15">
      <c r="A11497" s="2"/>
      <c r="B11497" s="31"/>
      <c r="C11497" s="2"/>
      <c r="D11497" s="2"/>
      <c r="E11497" s="26"/>
    </row>
    <row r="11498" spans="1:5" x14ac:dyDescent="0.15">
      <c r="A11498" s="2"/>
      <c r="B11498" s="31"/>
      <c r="C11498" s="2"/>
      <c r="D11498" s="2"/>
      <c r="E11498" s="26"/>
    </row>
    <row r="11499" spans="1:5" x14ac:dyDescent="0.15">
      <c r="A11499" s="2"/>
      <c r="B11499" s="31"/>
      <c r="C11499" s="2"/>
      <c r="D11499" s="2"/>
      <c r="E11499" s="26"/>
    </row>
    <row r="11500" spans="1:5" x14ac:dyDescent="0.15">
      <c r="A11500" s="2"/>
      <c r="B11500" s="31"/>
      <c r="C11500" s="2"/>
      <c r="D11500" s="2"/>
      <c r="E11500" s="26"/>
    </row>
    <row r="11501" spans="1:5" x14ac:dyDescent="0.15">
      <c r="A11501" s="2"/>
      <c r="B11501" s="31"/>
      <c r="C11501" s="2"/>
      <c r="D11501" s="2"/>
      <c r="E11501" s="26"/>
    </row>
    <row r="11502" spans="1:5" x14ac:dyDescent="0.15">
      <c r="A11502" s="2"/>
      <c r="B11502" s="31"/>
      <c r="C11502" s="2"/>
      <c r="D11502" s="2"/>
      <c r="E11502" s="26"/>
    </row>
    <row r="11503" spans="1:5" x14ac:dyDescent="0.15">
      <c r="A11503" s="2"/>
      <c r="B11503" s="31"/>
      <c r="C11503" s="2"/>
      <c r="D11503" s="2"/>
      <c r="E11503" s="26"/>
    </row>
    <row r="11504" spans="1:5" x14ac:dyDescent="0.15">
      <c r="A11504" s="2"/>
      <c r="B11504" s="31"/>
      <c r="C11504" s="2"/>
      <c r="D11504" s="2"/>
      <c r="E11504" s="26"/>
    </row>
    <row r="11505" spans="1:5" x14ac:dyDescent="0.15">
      <c r="A11505" s="2"/>
      <c r="B11505" s="31"/>
      <c r="C11505" s="2"/>
      <c r="D11505" s="2"/>
      <c r="E11505" s="26"/>
    </row>
    <row r="11506" spans="1:5" x14ac:dyDescent="0.15">
      <c r="A11506" s="2"/>
      <c r="B11506" s="31"/>
      <c r="C11506" s="2"/>
      <c r="D11506" s="2"/>
      <c r="E11506" s="26"/>
    </row>
    <row r="11507" spans="1:5" x14ac:dyDescent="0.15">
      <c r="A11507" s="2"/>
      <c r="B11507" s="31"/>
      <c r="C11507" s="2"/>
      <c r="D11507" s="2"/>
      <c r="E11507" s="26"/>
    </row>
    <row r="11508" spans="1:5" x14ac:dyDescent="0.15">
      <c r="A11508" s="2"/>
      <c r="B11508" s="31"/>
      <c r="C11508" s="2"/>
      <c r="D11508" s="2"/>
      <c r="E11508" s="26"/>
    </row>
    <row r="11509" spans="1:5" x14ac:dyDescent="0.15">
      <c r="A11509" s="2"/>
      <c r="B11509" s="31"/>
      <c r="C11509" s="2"/>
      <c r="D11509" s="2"/>
      <c r="E11509" s="26"/>
    </row>
    <row r="11510" spans="1:5" x14ac:dyDescent="0.15">
      <c r="A11510" s="2"/>
      <c r="B11510" s="31"/>
      <c r="C11510" s="2"/>
      <c r="D11510" s="2"/>
      <c r="E11510" s="26"/>
    </row>
    <row r="11511" spans="1:5" x14ac:dyDescent="0.15">
      <c r="A11511" s="2"/>
      <c r="B11511" s="31"/>
      <c r="C11511" s="2"/>
      <c r="D11511" s="2"/>
      <c r="E11511" s="26"/>
    </row>
    <row r="11512" spans="1:5" x14ac:dyDescent="0.15">
      <c r="A11512" s="2"/>
      <c r="B11512" s="31"/>
      <c r="C11512" s="2"/>
      <c r="D11512" s="2"/>
      <c r="E11512" s="26"/>
    </row>
    <row r="11513" spans="1:5" x14ac:dyDescent="0.15">
      <c r="A11513" s="2"/>
      <c r="B11513" s="31"/>
      <c r="C11513" s="2"/>
      <c r="D11513" s="2"/>
      <c r="E11513" s="26"/>
    </row>
    <row r="11514" spans="1:5" x14ac:dyDescent="0.15">
      <c r="A11514" s="2"/>
      <c r="B11514" s="31"/>
      <c r="C11514" s="2"/>
      <c r="D11514" s="2"/>
      <c r="E11514" s="26"/>
    </row>
    <row r="11515" spans="1:5" x14ac:dyDescent="0.15">
      <c r="A11515" s="2"/>
      <c r="B11515" s="31"/>
      <c r="C11515" s="2"/>
      <c r="D11515" s="2"/>
      <c r="E11515" s="26"/>
    </row>
    <row r="11516" spans="1:5" x14ac:dyDescent="0.15">
      <c r="A11516" s="2"/>
      <c r="B11516" s="31"/>
      <c r="C11516" s="2"/>
      <c r="D11516" s="2"/>
      <c r="E11516" s="26"/>
    </row>
    <row r="11517" spans="1:5" x14ac:dyDescent="0.15">
      <c r="A11517" s="2"/>
      <c r="B11517" s="31"/>
      <c r="C11517" s="2"/>
      <c r="D11517" s="2"/>
      <c r="E11517" s="26"/>
    </row>
    <row r="11518" spans="1:5" x14ac:dyDescent="0.15">
      <c r="A11518" s="2"/>
      <c r="B11518" s="31"/>
      <c r="C11518" s="2"/>
      <c r="D11518" s="2"/>
      <c r="E11518" s="26"/>
    </row>
    <row r="11519" spans="1:5" x14ac:dyDescent="0.15">
      <c r="A11519" s="2"/>
      <c r="B11519" s="31"/>
      <c r="C11519" s="2"/>
      <c r="D11519" s="2"/>
      <c r="E11519" s="26"/>
    </row>
    <row r="11520" spans="1:5" x14ac:dyDescent="0.15">
      <c r="A11520" s="2"/>
      <c r="B11520" s="31"/>
      <c r="C11520" s="2"/>
      <c r="D11520" s="2"/>
      <c r="E11520" s="26"/>
    </row>
    <row r="11521" spans="1:5" x14ac:dyDescent="0.15">
      <c r="A11521" s="2"/>
      <c r="B11521" s="31"/>
      <c r="C11521" s="2"/>
      <c r="D11521" s="2"/>
      <c r="E11521" s="26"/>
    </row>
    <row r="11522" spans="1:5" x14ac:dyDescent="0.15">
      <c r="A11522" s="2"/>
      <c r="B11522" s="31"/>
      <c r="C11522" s="2"/>
      <c r="D11522" s="2"/>
      <c r="E11522" s="26"/>
    </row>
    <row r="11523" spans="1:5" x14ac:dyDescent="0.15">
      <c r="A11523" s="2"/>
      <c r="B11523" s="31"/>
      <c r="C11523" s="2"/>
      <c r="D11523" s="2"/>
      <c r="E11523" s="26"/>
    </row>
    <row r="11524" spans="1:5" x14ac:dyDescent="0.15">
      <c r="A11524" s="2"/>
      <c r="B11524" s="31"/>
      <c r="C11524" s="2"/>
      <c r="D11524" s="2"/>
      <c r="E11524" s="26"/>
    </row>
    <row r="11525" spans="1:5" x14ac:dyDescent="0.15">
      <c r="A11525" s="2"/>
      <c r="B11525" s="31"/>
      <c r="C11525" s="2"/>
      <c r="D11525" s="2"/>
      <c r="E11525" s="26"/>
    </row>
    <row r="11526" spans="1:5" x14ac:dyDescent="0.15">
      <c r="A11526" s="2"/>
      <c r="B11526" s="31"/>
      <c r="C11526" s="2"/>
      <c r="D11526" s="2"/>
      <c r="E11526" s="26"/>
    </row>
    <row r="11527" spans="1:5" x14ac:dyDescent="0.15">
      <c r="A11527" s="2"/>
      <c r="B11527" s="31"/>
      <c r="C11527" s="2"/>
      <c r="D11527" s="2"/>
      <c r="E11527" s="26"/>
    </row>
    <row r="11528" spans="1:5" x14ac:dyDescent="0.15">
      <c r="A11528" s="2"/>
      <c r="B11528" s="31"/>
      <c r="C11528" s="2"/>
      <c r="D11528" s="2"/>
      <c r="E11528" s="26"/>
    </row>
    <row r="11529" spans="1:5" x14ac:dyDescent="0.15">
      <c r="A11529" s="2"/>
      <c r="B11529" s="31"/>
      <c r="C11529" s="2"/>
      <c r="D11529" s="2"/>
      <c r="E11529" s="26"/>
    </row>
    <row r="11530" spans="1:5" x14ac:dyDescent="0.15">
      <c r="A11530" s="2"/>
      <c r="B11530" s="31"/>
      <c r="C11530" s="2"/>
      <c r="D11530" s="2"/>
      <c r="E11530" s="26"/>
    </row>
    <row r="11531" spans="1:5" x14ac:dyDescent="0.15">
      <c r="A11531" s="2"/>
      <c r="B11531" s="31"/>
      <c r="C11531" s="2"/>
      <c r="D11531" s="2"/>
      <c r="E11531" s="26"/>
    </row>
    <row r="11532" spans="1:5" x14ac:dyDescent="0.15">
      <c r="A11532" s="2"/>
      <c r="B11532" s="31"/>
      <c r="C11532" s="2"/>
      <c r="D11532" s="2"/>
      <c r="E11532" s="26"/>
    </row>
    <row r="11533" spans="1:5" x14ac:dyDescent="0.15">
      <c r="A11533" s="2"/>
      <c r="B11533" s="31"/>
      <c r="C11533" s="2"/>
      <c r="D11533" s="2"/>
      <c r="E11533" s="26"/>
    </row>
    <row r="11534" spans="1:5" x14ac:dyDescent="0.15">
      <c r="A11534" s="2"/>
      <c r="B11534" s="31"/>
      <c r="C11534" s="2"/>
      <c r="D11534" s="2"/>
      <c r="E11534" s="26"/>
    </row>
    <row r="11535" spans="1:5" x14ac:dyDescent="0.15">
      <c r="A11535" s="2"/>
      <c r="B11535" s="31"/>
      <c r="C11535" s="2"/>
      <c r="D11535" s="2"/>
      <c r="E11535" s="26"/>
    </row>
    <row r="11536" spans="1:5" x14ac:dyDescent="0.15">
      <c r="A11536" s="2"/>
      <c r="B11536" s="31"/>
      <c r="C11536" s="2"/>
      <c r="D11536" s="2"/>
      <c r="E11536" s="26"/>
    </row>
    <row r="11537" spans="1:5" x14ac:dyDescent="0.15">
      <c r="A11537" s="2"/>
      <c r="B11537" s="31"/>
      <c r="C11537" s="2"/>
      <c r="D11537" s="2"/>
      <c r="E11537" s="26"/>
    </row>
    <row r="11538" spans="1:5" x14ac:dyDescent="0.15">
      <c r="A11538" s="2"/>
      <c r="B11538" s="31"/>
      <c r="C11538" s="2"/>
      <c r="D11538" s="2"/>
      <c r="E11538" s="26"/>
    </row>
    <row r="11539" spans="1:5" x14ac:dyDescent="0.15">
      <c r="A11539" s="2"/>
      <c r="B11539" s="31"/>
      <c r="C11539" s="2"/>
      <c r="D11539" s="2"/>
      <c r="E11539" s="26"/>
    </row>
    <row r="11540" spans="1:5" x14ac:dyDescent="0.15">
      <c r="A11540" s="2"/>
      <c r="B11540" s="31"/>
      <c r="C11540" s="2"/>
      <c r="D11540" s="2"/>
      <c r="E11540" s="26"/>
    </row>
    <row r="11541" spans="1:5" x14ac:dyDescent="0.15">
      <c r="A11541" s="2"/>
      <c r="B11541" s="31"/>
      <c r="C11541" s="2"/>
      <c r="D11541" s="2"/>
      <c r="E11541" s="26"/>
    </row>
    <row r="11542" spans="1:5" x14ac:dyDescent="0.15">
      <c r="A11542" s="2"/>
      <c r="B11542" s="31"/>
      <c r="C11542" s="2"/>
      <c r="D11542" s="2"/>
      <c r="E11542" s="26"/>
    </row>
    <row r="11543" spans="1:5" x14ac:dyDescent="0.15">
      <c r="A11543" s="2"/>
      <c r="B11543" s="31"/>
      <c r="C11543" s="2"/>
      <c r="D11543" s="2"/>
      <c r="E11543" s="26"/>
    </row>
    <row r="11544" spans="1:5" x14ac:dyDescent="0.15">
      <c r="A11544" s="2"/>
      <c r="B11544" s="31"/>
      <c r="C11544" s="2"/>
      <c r="D11544" s="2"/>
      <c r="E11544" s="26"/>
    </row>
    <row r="11545" spans="1:5" x14ac:dyDescent="0.15">
      <c r="A11545" s="2"/>
      <c r="B11545" s="31"/>
      <c r="C11545" s="2"/>
      <c r="D11545" s="2"/>
      <c r="E11545" s="26"/>
    </row>
    <row r="11546" spans="1:5" x14ac:dyDescent="0.15">
      <c r="A11546" s="2"/>
      <c r="B11546" s="31"/>
      <c r="C11546" s="2"/>
      <c r="D11546" s="2"/>
      <c r="E11546" s="26"/>
    </row>
    <row r="11547" spans="1:5" x14ac:dyDescent="0.15">
      <c r="A11547" s="2"/>
      <c r="B11547" s="31"/>
      <c r="C11547" s="2"/>
      <c r="D11547" s="2"/>
      <c r="E11547" s="26"/>
    </row>
    <row r="11548" spans="1:5" x14ac:dyDescent="0.15">
      <c r="A11548" s="2"/>
      <c r="B11548" s="31"/>
      <c r="C11548" s="2"/>
      <c r="D11548" s="2"/>
      <c r="E11548" s="26"/>
    </row>
    <row r="11549" spans="1:5" x14ac:dyDescent="0.15">
      <c r="A11549" s="2"/>
      <c r="B11549" s="31"/>
      <c r="C11549" s="2"/>
      <c r="D11549" s="2"/>
      <c r="E11549" s="26"/>
    </row>
    <row r="11550" spans="1:5" x14ac:dyDescent="0.15">
      <c r="A11550" s="2"/>
      <c r="B11550" s="31"/>
      <c r="C11550" s="2"/>
      <c r="D11550" s="2"/>
      <c r="E11550" s="26"/>
    </row>
    <row r="11551" spans="1:5" x14ac:dyDescent="0.15">
      <c r="A11551" s="2"/>
      <c r="B11551" s="31"/>
      <c r="C11551" s="2"/>
      <c r="D11551" s="2"/>
      <c r="E11551" s="26"/>
    </row>
    <row r="11552" spans="1:5" x14ac:dyDescent="0.15">
      <c r="A11552" s="2"/>
      <c r="B11552" s="31"/>
      <c r="C11552" s="2"/>
      <c r="D11552" s="2"/>
      <c r="E11552" s="26"/>
    </row>
    <row r="11553" spans="1:5" x14ac:dyDescent="0.15">
      <c r="A11553" s="2"/>
      <c r="B11553" s="31"/>
      <c r="C11553" s="2"/>
      <c r="D11553" s="2"/>
      <c r="E11553" s="26"/>
    </row>
    <row r="11554" spans="1:5" x14ac:dyDescent="0.15">
      <c r="A11554" s="2"/>
      <c r="B11554" s="31"/>
      <c r="C11554" s="2"/>
      <c r="D11554" s="2"/>
      <c r="E11554" s="26"/>
    </row>
    <row r="11555" spans="1:5" x14ac:dyDescent="0.15">
      <c r="A11555" s="2"/>
      <c r="B11555" s="31"/>
      <c r="C11555" s="2"/>
      <c r="D11555" s="2"/>
      <c r="E11555" s="26"/>
    </row>
    <row r="11556" spans="1:5" x14ac:dyDescent="0.15">
      <c r="A11556" s="2"/>
      <c r="B11556" s="31"/>
      <c r="C11556" s="2"/>
      <c r="D11556" s="2"/>
      <c r="E11556" s="26"/>
    </row>
    <row r="11557" spans="1:5" x14ac:dyDescent="0.15">
      <c r="A11557" s="2"/>
      <c r="B11557" s="31"/>
      <c r="C11557" s="2"/>
      <c r="D11557" s="2"/>
      <c r="E11557" s="26"/>
    </row>
    <row r="11558" spans="1:5" x14ac:dyDescent="0.15">
      <c r="A11558" s="2"/>
      <c r="B11558" s="31"/>
      <c r="C11558" s="2"/>
      <c r="D11558" s="2"/>
      <c r="E11558" s="26"/>
    </row>
    <row r="11559" spans="1:5" x14ac:dyDescent="0.15">
      <c r="A11559" s="2"/>
      <c r="B11559" s="31"/>
      <c r="C11559" s="2"/>
      <c r="D11559" s="2"/>
      <c r="E11559" s="26"/>
    </row>
    <row r="11560" spans="1:5" x14ac:dyDescent="0.15">
      <c r="A11560" s="2"/>
      <c r="B11560" s="31"/>
      <c r="C11560" s="2"/>
      <c r="D11560" s="2"/>
      <c r="E11560" s="26"/>
    </row>
    <row r="11561" spans="1:5" x14ac:dyDescent="0.15">
      <c r="A11561" s="2"/>
      <c r="B11561" s="31"/>
      <c r="C11561" s="2"/>
      <c r="D11561" s="2"/>
      <c r="E11561" s="26"/>
    </row>
    <row r="11562" spans="1:5" x14ac:dyDescent="0.15">
      <c r="A11562" s="2"/>
      <c r="B11562" s="31"/>
      <c r="C11562" s="2"/>
      <c r="D11562" s="2"/>
      <c r="E11562" s="26"/>
    </row>
    <row r="11563" spans="1:5" x14ac:dyDescent="0.15">
      <c r="A11563" s="2"/>
      <c r="B11563" s="31"/>
      <c r="C11563" s="2"/>
      <c r="D11563" s="2"/>
      <c r="E11563" s="26"/>
    </row>
    <row r="11564" spans="1:5" x14ac:dyDescent="0.15">
      <c r="A11564" s="2"/>
      <c r="B11564" s="31"/>
      <c r="C11564" s="2"/>
      <c r="D11564" s="2"/>
      <c r="E11564" s="26"/>
    </row>
    <row r="11565" spans="1:5" x14ac:dyDescent="0.15">
      <c r="A11565" s="2"/>
      <c r="B11565" s="31"/>
      <c r="C11565" s="2"/>
      <c r="D11565" s="2"/>
      <c r="E11565" s="26"/>
    </row>
    <row r="11566" spans="1:5" x14ac:dyDescent="0.15">
      <c r="A11566" s="2"/>
      <c r="B11566" s="31"/>
      <c r="C11566" s="2"/>
      <c r="D11566" s="2"/>
      <c r="E11566" s="26"/>
    </row>
    <row r="11567" spans="1:5" x14ac:dyDescent="0.15">
      <c r="A11567" s="2"/>
      <c r="B11567" s="31"/>
      <c r="C11567" s="2"/>
      <c r="D11567" s="2"/>
      <c r="E11567" s="26"/>
    </row>
    <row r="11568" spans="1:5" x14ac:dyDescent="0.15">
      <c r="A11568" s="2"/>
      <c r="B11568" s="31"/>
      <c r="C11568" s="2"/>
      <c r="D11568" s="2"/>
      <c r="E11568" s="26"/>
    </row>
    <row r="11569" spans="1:5" x14ac:dyDescent="0.15">
      <c r="A11569" s="2"/>
      <c r="B11569" s="31"/>
      <c r="C11569" s="2"/>
      <c r="D11569" s="2"/>
      <c r="E11569" s="26"/>
    </row>
    <row r="11570" spans="1:5" x14ac:dyDescent="0.15">
      <c r="A11570" s="2"/>
      <c r="B11570" s="31"/>
      <c r="C11570" s="2"/>
      <c r="D11570" s="2"/>
      <c r="E11570" s="26"/>
    </row>
    <row r="11571" spans="1:5" x14ac:dyDescent="0.15">
      <c r="A11571" s="2"/>
      <c r="B11571" s="31"/>
      <c r="C11571" s="2"/>
      <c r="D11571" s="2"/>
      <c r="E11571" s="26"/>
    </row>
    <row r="11572" spans="1:5" x14ac:dyDescent="0.15">
      <c r="A11572" s="2"/>
      <c r="B11572" s="31"/>
      <c r="C11572" s="2"/>
      <c r="D11572" s="2"/>
      <c r="E11572" s="26"/>
    </row>
    <row r="11573" spans="1:5" x14ac:dyDescent="0.15">
      <c r="A11573" s="2"/>
      <c r="B11573" s="31"/>
      <c r="C11573" s="2"/>
      <c r="D11573" s="2"/>
      <c r="E11573" s="26"/>
    </row>
    <row r="11574" spans="1:5" x14ac:dyDescent="0.15">
      <c r="A11574" s="2"/>
      <c r="B11574" s="31"/>
      <c r="C11574" s="2"/>
      <c r="D11574" s="2"/>
      <c r="E11574" s="26"/>
    </row>
    <row r="11575" spans="1:5" x14ac:dyDescent="0.15">
      <c r="A11575" s="2"/>
      <c r="B11575" s="31"/>
      <c r="C11575" s="2"/>
      <c r="D11575" s="2"/>
      <c r="E11575" s="26"/>
    </row>
    <row r="11576" spans="1:5" x14ac:dyDescent="0.15">
      <c r="A11576" s="2"/>
      <c r="B11576" s="31"/>
      <c r="C11576" s="2"/>
      <c r="D11576" s="2"/>
      <c r="E11576" s="26"/>
    </row>
    <row r="11577" spans="1:5" x14ac:dyDescent="0.15">
      <c r="A11577" s="2"/>
      <c r="B11577" s="31"/>
      <c r="C11577" s="2"/>
      <c r="D11577" s="2"/>
      <c r="E11577" s="26"/>
    </row>
    <row r="11578" spans="1:5" x14ac:dyDescent="0.15">
      <c r="A11578" s="2"/>
      <c r="B11578" s="31"/>
      <c r="C11578" s="2"/>
      <c r="D11578" s="2"/>
      <c r="E11578" s="26"/>
    </row>
    <row r="11579" spans="1:5" x14ac:dyDescent="0.15">
      <c r="A11579" s="2"/>
      <c r="B11579" s="31"/>
      <c r="C11579" s="2"/>
      <c r="D11579" s="2"/>
      <c r="E11579" s="26"/>
    </row>
    <row r="11580" spans="1:5" x14ac:dyDescent="0.15">
      <c r="A11580" s="2"/>
      <c r="B11580" s="31"/>
      <c r="C11580" s="2"/>
      <c r="D11580" s="2"/>
      <c r="E11580" s="26"/>
    </row>
    <row r="11581" spans="1:5" x14ac:dyDescent="0.15">
      <c r="A11581" s="2"/>
      <c r="B11581" s="31"/>
      <c r="C11581" s="2"/>
      <c r="D11581" s="2"/>
      <c r="E11581" s="26"/>
    </row>
    <row r="11582" spans="1:5" x14ac:dyDescent="0.15">
      <c r="A11582" s="2"/>
      <c r="B11582" s="31"/>
      <c r="C11582" s="2"/>
      <c r="D11582" s="2"/>
      <c r="E11582" s="26"/>
    </row>
    <row r="11583" spans="1:5" x14ac:dyDescent="0.15">
      <c r="A11583" s="2"/>
      <c r="B11583" s="31"/>
      <c r="C11583" s="2"/>
      <c r="D11583" s="2"/>
      <c r="E11583" s="26"/>
    </row>
    <row r="11584" spans="1:5" x14ac:dyDescent="0.15">
      <c r="A11584" s="2"/>
      <c r="B11584" s="31"/>
      <c r="C11584" s="2"/>
      <c r="D11584" s="2"/>
      <c r="E11584" s="26"/>
    </row>
    <row r="11585" spans="1:5" x14ac:dyDescent="0.15">
      <c r="A11585" s="2"/>
      <c r="B11585" s="31"/>
      <c r="C11585" s="2"/>
      <c r="D11585" s="2"/>
      <c r="E11585" s="26"/>
    </row>
    <row r="11586" spans="1:5" x14ac:dyDescent="0.15">
      <c r="A11586" s="2"/>
      <c r="B11586" s="31"/>
      <c r="C11586" s="2"/>
      <c r="D11586" s="2"/>
      <c r="E11586" s="26"/>
    </row>
    <row r="11587" spans="1:5" x14ac:dyDescent="0.15">
      <c r="A11587" s="2"/>
      <c r="B11587" s="31"/>
      <c r="C11587" s="2"/>
      <c r="D11587" s="2"/>
      <c r="E11587" s="26"/>
    </row>
    <row r="11588" spans="1:5" x14ac:dyDescent="0.15">
      <c r="A11588" s="2"/>
      <c r="B11588" s="31"/>
      <c r="C11588" s="2"/>
      <c r="D11588" s="2"/>
      <c r="E11588" s="26"/>
    </row>
    <row r="11589" spans="1:5" x14ac:dyDescent="0.15">
      <c r="A11589" s="2"/>
      <c r="B11589" s="31"/>
      <c r="C11589" s="2"/>
      <c r="D11589" s="2"/>
      <c r="E11589" s="26"/>
    </row>
    <row r="11590" spans="1:5" x14ac:dyDescent="0.15">
      <c r="A11590" s="2"/>
      <c r="B11590" s="31"/>
      <c r="C11590" s="2"/>
      <c r="D11590" s="2"/>
      <c r="E11590" s="26"/>
    </row>
    <row r="11591" spans="1:5" x14ac:dyDescent="0.15">
      <c r="A11591" s="2"/>
      <c r="B11591" s="31"/>
      <c r="C11591" s="2"/>
      <c r="D11591" s="2"/>
      <c r="E11591" s="26"/>
    </row>
    <row r="11592" spans="1:5" x14ac:dyDescent="0.15">
      <c r="A11592" s="2"/>
      <c r="B11592" s="31"/>
      <c r="C11592" s="2"/>
      <c r="D11592" s="2"/>
      <c r="E11592" s="26"/>
    </row>
    <row r="11593" spans="1:5" x14ac:dyDescent="0.15">
      <c r="A11593" s="2"/>
      <c r="B11593" s="31"/>
      <c r="C11593" s="2"/>
      <c r="D11593" s="2"/>
      <c r="E11593" s="26"/>
    </row>
    <row r="11594" spans="1:5" x14ac:dyDescent="0.15">
      <c r="A11594" s="2"/>
      <c r="B11594" s="31"/>
      <c r="C11594" s="2"/>
      <c r="D11594" s="2"/>
      <c r="E11594" s="26"/>
    </row>
    <row r="11595" spans="1:5" x14ac:dyDescent="0.15">
      <c r="A11595" s="2"/>
      <c r="B11595" s="31"/>
      <c r="C11595" s="2"/>
      <c r="D11595" s="2"/>
      <c r="E11595" s="26"/>
    </row>
    <row r="11596" spans="1:5" x14ac:dyDescent="0.15">
      <c r="A11596" s="2"/>
      <c r="B11596" s="31"/>
      <c r="C11596" s="2"/>
      <c r="D11596" s="2"/>
      <c r="E11596" s="26"/>
    </row>
    <row r="11597" spans="1:5" x14ac:dyDescent="0.15">
      <c r="A11597" s="2"/>
      <c r="B11597" s="31"/>
      <c r="C11597" s="2"/>
      <c r="D11597" s="2"/>
      <c r="E11597" s="26"/>
    </row>
    <row r="11598" spans="1:5" x14ac:dyDescent="0.15">
      <c r="A11598" s="2"/>
      <c r="B11598" s="31"/>
      <c r="C11598" s="2"/>
      <c r="D11598" s="2"/>
      <c r="E11598" s="26"/>
    </row>
    <row r="11599" spans="1:5" x14ac:dyDescent="0.15">
      <c r="A11599" s="2"/>
      <c r="B11599" s="31"/>
      <c r="C11599" s="2"/>
      <c r="D11599" s="2"/>
      <c r="E11599" s="26"/>
    </row>
    <row r="11600" spans="1:5" x14ac:dyDescent="0.15">
      <c r="A11600" s="2"/>
      <c r="B11600" s="31"/>
      <c r="C11600" s="2"/>
      <c r="D11600" s="2"/>
      <c r="E11600" s="26"/>
    </row>
    <row r="11601" spans="1:5" x14ac:dyDescent="0.15">
      <c r="A11601" s="2"/>
      <c r="B11601" s="31"/>
      <c r="C11601" s="2"/>
      <c r="D11601" s="2"/>
      <c r="E11601" s="26"/>
    </row>
    <row r="11602" spans="1:5" x14ac:dyDescent="0.15">
      <c r="A11602" s="2"/>
      <c r="B11602" s="31"/>
      <c r="C11602" s="2"/>
      <c r="D11602" s="2"/>
      <c r="E11602" s="26"/>
    </row>
    <row r="11603" spans="1:5" x14ac:dyDescent="0.15">
      <c r="A11603" s="2"/>
      <c r="B11603" s="31"/>
      <c r="C11603" s="2"/>
      <c r="D11603" s="2"/>
      <c r="E11603" s="26"/>
    </row>
    <row r="11604" spans="1:5" x14ac:dyDescent="0.15">
      <c r="A11604" s="2"/>
      <c r="B11604" s="31"/>
      <c r="C11604" s="2"/>
      <c r="D11604" s="2"/>
      <c r="E11604" s="26"/>
    </row>
    <row r="11605" spans="1:5" x14ac:dyDescent="0.15">
      <c r="A11605" s="2"/>
      <c r="B11605" s="31"/>
      <c r="C11605" s="2"/>
      <c r="D11605" s="2"/>
      <c r="E11605" s="26"/>
    </row>
    <row r="11606" spans="1:5" x14ac:dyDescent="0.15">
      <c r="A11606" s="2"/>
      <c r="B11606" s="31"/>
      <c r="C11606" s="2"/>
      <c r="D11606" s="2"/>
      <c r="E11606" s="26"/>
    </row>
    <row r="11607" spans="1:5" x14ac:dyDescent="0.15">
      <c r="A11607" s="2"/>
      <c r="B11607" s="31"/>
      <c r="C11607" s="2"/>
      <c r="D11607" s="2"/>
      <c r="E11607" s="26"/>
    </row>
    <row r="11608" spans="1:5" x14ac:dyDescent="0.15">
      <c r="A11608" s="2"/>
      <c r="B11608" s="31"/>
      <c r="C11608" s="2"/>
      <c r="D11608" s="2"/>
      <c r="E11608" s="26"/>
    </row>
    <row r="11609" spans="1:5" x14ac:dyDescent="0.15">
      <c r="A11609" s="2"/>
      <c r="B11609" s="31"/>
      <c r="C11609" s="2"/>
      <c r="D11609" s="2"/>
      <c r="E11609" s="26"/>
    </row>
    <row r="11610" spans="1:5" x14ac:dyDescent="0.15">
      <c r="A11610" s="2"/>
      <c r="B11610" s="31"/>
      <c r="C11610" s="2"/>
      <c r="D11610" s="2"/>
      <c r="E11610" s="26"/>
    </row>
    <row r="11611" spans="1:5" x14ac:dyDescent="0.15">
      <c r="A11611" s="2"/>
      <c r="B11611" s="31"/>
      <c r="C11611" s="2"/>
      <c r="D11611" s="2"/>
      <c r="E11611" s="26"/>
    </row>
    <row r="11612" spans="1:5" x14ac:dyDescent="0.15">
      <c r="A11612" s="2"/>
      <c r="B11612" s="31"/>
      <c r="C11612" s="2"/>
      <c r="D11612" s="2"/>
      <c r="E11612" s="26"/>
    </row>
    <row r="11613" spans="1:5" x14ac:dyDescent="0.15">
      <c r="A11613" s="2"/>
      <c r="B11613" s="31"/>
      <c r="C11613" s="2"/>
      <c r="D11613" s="2"/>
      <c r="E11613" s="26"/>
    </row>
    <row r="11614" spans="1:5" x14ac:dyDescent="0.15">
      <c r="A11614" s="2"/>
      <c r="B11614" s="31"/>
      <c r="C11614" s="2"/>
      <c r="D11614" s="2"/>
      <c r="E11614" s="26"/>
    </row>
    <row r="11615" spans="1:5" x14ac:dyDescent="0.15">
      <c r="A11615" s="2"/>
      <c r="B11615" s="31"/>
      <c r="C11615" s="2"/>
      <c r="D11615" s="2"/>
      <c r="E11615" s="26"/>
    </row>
    <row r="11616" spans="1:5" x14ac:dyDescent="0.15">
      <c r="A11616" s="2"/>
      <c r="B11616" s="31"/>
      <c r="C11616" s="2"/>
      <c r="D11616" s="2"/>
      <c r="E11616" s="26"/>
    </row>
    <row r="11617" spans="1:5" x14ac:dyDescent="0.15">
      <c r="A11617" s="2"/>
      <c r="B11617" s="31"/>
      <c r="C11617" s="2"/>
      <c r="D11617" s="2"/>
      <c r="E11617" s="26"/>
    </row>
    <row r="11618" spans="1:5" x14ac:dyDescent="0.15">
      <c r="A11618" s="2"/>
      <c r="B11618" s="31"/>
      <c r="C11618" s="2"/>
      <c r="D11618" s="2"/>
      <c r="E11618" s="26"/>
    </row>
    <row r="11619" spans="1:5" x14ac:dyDescent="0.15">
      <c r="A11619" s="2"/>
      <c r="B11619" s="31"/>
      <c r="C11619" s="2"/>
      <c r="D11619" s="2"/>
      <c r="E11619" s="26"/>
    </row>
    <row r="11620" spans="1:5" x14ac:dyDescent="0.15">
      <c r="A11620" s="2"/>
      <c r="B11620" s="31"/>
      <c r="C11620" s="2"/>
      <c r="D11620" s="2"/>
      <c r="E11620" s="26"/>
    </row>
    <row r="11621" spans="1:5" x14ac:dyDescent="0.15">
      <c r="A11621" s="2"/>
      <c r="B11621" s="31"/>
      <c r="C11621" s="2"/>
      <c r="D11621" s="2"/>
      <c r="E11621" s="26"/>
    </row>
    <row r="11622" spans="1:5" x14ac:dyDescent="0.15">
      <c r="A11622" s="2"/>
      <c r="B11622" s="31"/>
      <c r="C11622" s="2"/>
      <c r="D11622" s="2"/>
      <c r="E11622" s="26"/>
    </row>
    <row r="11623" spans="1:5" x14ac:dyDescent="0.15">
      <c r="A11623" s="2"/>
      <c r="B11623" s="31"/>
      <c r="C11623" s="2"/>
      <c r="D11623" s="2"/>
      <c r="E11623" s="26"/>
    </row>
    <row r="11624" spans="1:5" x14ac:dyDescent="0.15">
      <c r="A11624" s="2"/>
      <c r="B11624" s="31"/>
      <c r="C11624" s="2"/>
      <c r="D11624" s="2"/>
      <c r="E11624" s="26"/>
    </row>
    <row r="11625" spans="1:5" x14ac:dyDescent="0.15">
      <c r="A11625" s="2"/>
      <c r="B11625" s="31"/>
      <c r="C11625" s="2"/>
      <c r="D11625" s="2"/>
      <c r="E11625" s="26"/>
    </row>
    <row r="11626" spans="1:5" x14ac:dyDescent="0.15">
      <c r="A11626" s="2"/>
      <c r="B11626" s="31"/>
      <c r="C11626" s="2"/>
      <c r="D11626" s="2"/>
      <c r="E11626" s="26"/>
    </row>
    <row r="11627" spans="1:5" x14ac:dyDescent="0.15">
      <c r="A11627" s="2"/>
      <c r="B11627" s="31"/>
      <c r="C11627" s="2"/>
      <c r="D11627" s="2"/>
      <c r="E11627" s="26"/>
    </row>
    <row r="11628" spans="1:5" x14ac:dyDescent="0.15">
      <c r="A11628" s="2"/>
      <c r="B11628" s="31"/>
      <c r="C11628" s="2"/>
      <c r="D11628" s="2"/>
      <c r="E11628" s="26"/>
    </row>
    <row r="11629" spans="1:5" x14ac:dyDescent="0.15">
      <c r="A11629" s="2"/>
      <c r="B11629" s="31"/>
      <c r="C11629" s="2"/>
      <c r="D11629" s="2"/>
      <c r="E11629" s="26"/>
    </row>
    <row r="11630" spans="1:5" x14ac:dyDescent="0.15">
      <c r="A11630" s="2"/>
      <c r="B11630" s="31"/>
      <c r="C11630" s="2"/>
      <c r="D11630" s="2"/>
      <c r="E11630" s="26"/>
    </row>
    <row r="11631" spans="1:5" x14ac:dyDescent="0.15">
      <c r="A11631" s="2"/>
      <c r="B11631" s="31"/>
      <c r="C11631" s="2"/>
      <c r="D11631" s="2"/>
      <c r="E11631" s="26"/>
    </row>
    <row r="11632" spans="1:5" x14ac:dyDescent="0.15">
      <c r="A11632" s="2"/>
      <c r="B11632" s="31"/>
      <c r="C11632" s="2"/>
      <c r="D11632" s="2"/>
      <c r="E11632" s="26"/>
    </row>
    <row r="11633" spans="1:5" x14ac:dyDescent="0.15">
      <c r="A11633" s="2"/>
      <c r="B11633" s="31"/>
      <c r="C11633" s="2"/>
      <c r="D11633" s="2"/>
      <c r="E11633" s="26"/>
    </row>
    <row r="11634" spans="1:5" x14ac:dyDescent="0.15">
      <c r="A11634" s="2"/>
      <c r="B11634" s="31"/>
      <c r="C11634" s="2"/>
      <c r="D11634" s="2"/>
      <c r="E11634" s="26"/>
    </row>
    <row r="11635" spans="1:5" x14ac:dyDescent="0.15">
      <c r="A11635" s="2"/>
      <c r="B11635" s="31"/>
      <c r="C11635" s="2"/>
      <c r="D11635" s="2"/>
      <c r="E11635" s="26"/>
    </row>
    <row r="11636" spans="1:5" x14ac:dyDescent="0.15">
      <c r="A11636" s="2"/>
      <c r="B11636" s="31"/>
      <c r="C11636" s="2"/>
      <c r="D11636" s="2"/>
      <c r="E11636" s="26"/>
    </row>
    <row r="11637" spans="1:5" x14ac:dyDescent="0.15">
      <c r="A11637" s="2"/>
      <c r="B11637" s="31"/>
      <c r="C11637" s="2"/>
      <c r="D11637" s="2"/>
      <c r="E11637" s="26"/>
    </row>
    <row r="11638" spans="1:5" x14ac:dyDescent="0.15">
      <c r="A11638" s="2"/>
      <c r="B11638" s="31"/>
      <c r="C11638" s="2"/>
      <c r="D11638" s="2"/>
      <c r="E11638" s="26"/>
    </row>
    <row r="11639" spans="1:5" x14ac:dyDescent="0.15">
      <c r="A11639" s="2"/>
      <c r="B11639" s="31"/>
      <c r="C11639" s="2"/>
      <c r="D11639" s="2"/>
      <c r="E11639" s="26"/>
    </row>
    <row r="11640" spans="1:5" x14ac:dyDescent="0.15">
      <c r="A11640" s="2"/>
      <c r="B11640" s="31"/>
      <c r="C11640" s="2"/>
      <c r="D11640" s="2"/>
      <c r="E11640" s="26"/>
    </row>
    <row r="11641" spans="1:5" x14ac:dyDescent="0.15">
      <c r="A11641" s="2"/>
      <c r="B11641" s="31"/>
      <c r="C11641" s="2"/>
      <c r="D11641" s="2"/>
      <c r="E11641" s="26"/>
    </row>
    <row r="11642" spans="1:5" x14ac:dyDescent="0.15">
      <c r="A11642" s="2"/>
      <c r="B11642" s="31"/>
      <c r="C11642" s="2"/>
      <c r="D11642" s="2"/>
      <c r="E11642" s="26"/>
    </row>
    <row r="11643" spans="1:5" x14ac:dyDescent="0.15">
      <c r="A11643" s="2"/>
      <c r="B11643" s="31"/>
      <c r="C11643" s="2"/>
      <c r="D11643" s="2"/>
      <c r="E11643" s="26"/>
    </row>
    <row r="11644" spans="1:5" x14ac:dyDescent="0.15">
      <c r="A11644" s="2"/>
      <c r="B11644" s="31"/>
      <c r="C11644" s="2"/>
      <c r="D11644" s="2"/>
      <c r="E11644" s="26"/>
    </row>
    <row r="11645" spans="1:5" x14ac:dyDescent="0.15">
      <c r="A11645" s="2"/>
      <c r="B11645" s="31"/>
      <c r="C11645" s="2"/>
      <c r="D11645" s="2"/>
      <c r="E11645" s="26"/>
    </row>
    <row r="11646" spans="1:5" x14ac:dyDescent="0.15">
      <c r="A11646" s="2"/>
      <c r="B11646" s="31"/>
      <c r="C11646" s="2"/>
      <c r="D11646" s="2"/>
      <c r="E11646" s="26"/>
    </row>
    <row r="11647" spans="1:5" x14ac:dyDescent="0.15">
      <c r="A11647" s="2"/>
      <c r="B11647" s="31"/>
      <c r="C11647" s="2"/>
      <c r="D11647" s="2"/>
      <c r="E11647" s="26"/>
    </row>
    <row r="11648" spans="1:5" x14ac:dyDescent="0.15">
      <c r="A11648" s="2"/>
      <c r="B11648" s="31"/>
      <c r="C11648" s="2"/>
      <c r="D11648" s="2"/>
      <c r="E11648" s="26"/>
    </row>
    <row r="11649" spans="1:5" x14ac:dyDescent="0.15">
      <c r="A11649" s="2"/>
      <c r="B11649" s="31"/>
      <c r="C11649" s="2"/>
      <c r="D11649" s="2"/>
      <c r="E11649" s="26"/>
    </row>
    <row r="11650" spans="1:5" x14ac:dyDescent="0.15">
      <c r="A11650" s="2"/>
      <c r="B11650" s="31"/>
      <c r="C11650" s="2"/>
      <c r="D11650" s="2"/>
      <c r="E11650" s="26"/>
    </row>
    <row r="11651" spans="1:5" x14ac:dyDescent="0.15">
      <c r="A11651" s="2"/>
      <c r="B11651" s="31"/>
      <c r="C11651" s="2"/>
      <c r="D11651" s="2"/>
      <c r="E11651" s="26"/>
    </row>
    <row r="11652" spans="1:5" x14ac:dyDescent="0.15">
      <c r="A11652" s="2"/>
      <c r="B11652" s="31"/>
      <c r="C11652" s="2"/>
      <c r="D11652" s="2"/>
      <c r="E11652" s="26"/>
    </row>
    <row r="11653" spans="1:5" x14ac:dyDescent="0.15">
      <c r="A11653" s="2"/>
      <c r="B11653" s="31"/>
      <c r="C11653" s="2"/>
      <c r="D11653" s="2"/>
      <c r="E11653" s="26"/>
    </row>
    <row r="11654" spans="1:5" x14ac:dyDescent="0.15">
      <c r="A11654" s="2"/>
      <c r="B11654" s="31"/>
      <c r="C11654" s="2"/>
      <c r="D11654" s="2"/>
      <c r="E11654" s="26"/>
    </row>
    <row r="11655" spans="1:5" x14ac:dyDescent="0.15">
      <c r="A11655" s="2"/>
      <c r="B11655" s="31"/>
      <c r="C11655" s="2"/>
      <c r="D11655" s="2"/>
      <c r="E11655" s="26"/>
    </row>
    <row r="11656" spans="1:5" x14ac:dyDescent="0.15">
      <c r="A11656" s="2"/>
      <c r="B11656" s="31"/>
      <c r="C11656" s="2"/>
      <c r="D11656" s="2"/>
      <c r="E11656" s="26"/>
    </row>
    <row r="11657" spans="1:5" x14ac:dyDescent="0.15">
      <c r="A11657" s="2"/>
      <c r="B11657" s="31"/>
      <c r="C11657" s="2"/>
      <c r="D11657" s="2"/>
      <c r="E11657" s="26"/>
    </row>
    <row r="11658" spans="1:5" x14ac:dyDescent="0.15">
      <c r="A11658" s="2"/>
      <c r="B11658" s="31"/>
      <c r="C11658" s="2"/>
      <c r="D11658" s="2"/>
      <c r="E11658" s="26"/>
    </row>
    <row r="11659" spans="1:5" x14ac:dyDescent="0.15">
      <c r="A11659" s="2"/>
      <c r="B11659" s="31"/>
      <c r="C11659" s="2"/>
      <c r="D11659" s="2"/>
      <c r="E11659" s="26"/>
    </row>
    <row r="11660" spans="1:5" x14ac:dyDescent="0.15">
      <c r="A11660" s="2"/>
      <c r="B11660" s="31"/>
      <c r="C11660" s="2"/>
      <c r="D11660" s="2"/>
      <c r="E11660" s="26"/>
    </row>
    <row r="11661" spans="1:5" x14ac:dyDescent="0.15">
      <c r="A11661" s="2"/>
      <c r="B11661" s="31"/>
      <c r="C11661" s="2"/>
      <c r="D11661" s="2"/>
      <c r="E11661" s="26"/>
    </row>
    <row r="11662" spans="1:5" x14ac:dyDescent="0.15">
      <c r="A11662" s="2"/>
      <c r="B11662" s="31"/>
      <c r="C11662" s="2"/>
      <c r="D11662" s="2"/>
      <c r="E11662" s="26"/>
    </row>
    <row r="11663" spans="1:5" x14ac:dyDescent="0.15">
      <c r="A11663" s="2"/>
      <c r="B11663" s="31"/>
      <c r="C11663" s="2"/>
      <c r="D11663" s="2"/>
      <c r="E11663" s="26"/>
    </row>
    <row r="11664" spans="1:5" x14ac:dyDescent="0.15">
      <c r="A11664" s="2"/>
      <c r="B11664" s="31"/>
      <c r="C11664" s="2"/>
      <c r="D11664" s="2"/>
      <c r="E11664" s="26"/>
    </row>
    <row r="11665" spans="1:5" x14ac:dyDescent="0.15">
      <c r="A11665" s="2"/>
      <c r="B11665" s="31"/>
      <c r="C11665" s="2"/>
      <c r="D11665" s="2"/>
      <c r="E11665" s="26"/>
    </row>
    <row r="11666" spans="1:5" x14ac:dyDescent="0.15">
      <c r="A11666" s="2"/>
      <c r="B11666" s="31"/>
      <c r="C11666" s="2"/>
      <c r="D11666" s="2"/>
      <c r="E11666" s="26"/>
    </row>
    <row r="11667" spans="1:5" x14ac:dyDescent="0.15">
      <c r="A11667" s="2"/>
      <c r="B11667" s="31"/>
      <c r="C11667" s="2"/>
      <c r="D11667" s="2"/>
      <c r="E11667" s="26"/>
    </row>
    <row r="11668" spans="1:5" x14ac:dyDescent="0.15">
      <c r="A11668" s="2"/>
      <c r="B11668" s="31"/>
      <c r="C11668" s="2"/>
      <c r="D11668" s="2"/>
      <c r="E11668" s="26"/>
    </row>
    <row r="11669" spans="1:5" x14ac:dyDescent="0.15">
      <c r="A11669" s="2"/>
      <c r="B11669" s="31"/>
      <c r="C11669" s="2"/>
      <c r="D11669" s="2"/>
      <c r="E11669" s="26"/>
    </row>
    <row r="11670" spans="1:5" x14ac:dyDescent="0.15">
      <c r="A11670" s="2"/>
      <c r="B11670" s="31"/>
      <c r="C11670" s="2"/>
      <c r="D11670" s="2"/>
      <c r="E11670" s="26"/>
    </row>
    <row r="11671" spans="1:5" x14ac:dyDescent="0.15">
      <c r="A11671" s="2"/>
      <c r="B11671" s="31"/>
      <c r="C11671" s="2"/>
      <c r="D11671" s="2"/>
      <c r="E11671" s="26"/>
    </row>
    <row r="11672" spans="1:5" x14ac:dyDescent="0.15">
      <c r="A11672" s="2"/>
      <c r="B11672" s="31"/>
      <c r="C11672" s="2"/>
      <c r="D11672" s="2"/>
      <c r="E11672" s="26"/>
    </row>
    <row r="11673" spans="1:5" x14ac:dyDescent="0.15">
      <c r="A11673" s="2"/>
      <c r="B11673" s="31"/>
      <c r="C11673" s="2"/>
      <c r="D11673" s="2"/>
      <c r="E11673" s="26"/>
    </row>
    <row r="11674" spans="1:5" x14ac:dyDescent="0.15">
      <c r="A11674" s="2"/>
      <c r="B11674" s="31"/>
      <c r="C11674" s="2"/>
      <c r="D11674" s="2"/>
      <c r="E11674" s="26"/>
    </row>
    <row r="11675" spans="1:5" x14ac:dyDescent="0.15">
      <c r="A11675" s="2"/>
      <c r="B11675" s="31"/>
      <c r="C11675" s="2"/>
      <c r="D11675" s="2"/>
      <c r="E11675" s="26"/>
    </row>
    <row r="11676" spans="1:5" x14ac:dyDescent="0.15">
      <c r="A11676" s="2"/>
      <c r="B11676" s="31"/>
      <c r="C11676" s="2"/>
      <c r="D11676" s="2"/>
      <c r="E11676" s="26"/>
    </row>
    <row r="11677" spans="1:5" x14ac:dyDescent="0.15">
      <c r="A11677" s="2"/>
      <c r="B11677" s="31"/>
      <c r="C11677" s="2"/>
      <c r="D11677" s="2"/>
      <c r="E11677" s="26"/>
    </row>
    <row r="11678" spans="1:5" x14ac:dyDescent="0.15">
      <c r="A11678" s="2"/>
      <c r="B11678" s="31"/>
      <c r="C11678" s="2"/>
      <c r="D11678" s="2"/>
      <c r="E11678" s="26"/>
    </row>
    <row r="11679" spans="1:5" x14ac:dyDescent="0.15">
      <c r="A11679" s="2"/>
      <c r="B11679" s="31"/>
      <c r="C11679" s="2"/>
      <c r="D11679" s="2"/>
      <c r="E11679" s="26"/>
    </row>
    <row r="11680" spans="1:5" x14ac:dyDescent="0.15">
      <c r="A11680" s="2"/>
      <c r="B11680" s="31"/>
      <c r="C11680" s="2"/>
      <c r="D11680" s="2"/>
      <c r="E11680" s="26"/>
    </row>
    <row r="11681" spans="1:5" x14ac:dyDescent="0.15">
      <c r="A11681" s="2"/>
      <c r="B11681" s="31"/>
      <c r="C11681" s="2"/>
      <c r="D11681" s="2"/>
      <c r="E11681" s="26"/>
    </row>
    <row r="11682" spans="1:5" x14ac:dyDescent="0.15">
      <c r="A11682" s="2"/>
      <c r="B11682" s="31"/>
      <c r="C11682" s="2"/>
      <c r="D11682" s="2"/>
      <c r="E11682" s="26"/>
    </row>
    <row r="11683" spans="1:5" x14ac:dyDescent="0.15">
      <c r="A11683" s="2"/>
      <c r="B11683" s="31"/>
      <c r="C11683" s="2"/>
      <c r="D11683" s="2"/>
      <c r="E11683" s="26"/>
    </row>
    <row r="11684" spans="1:5" x14ac:dyDescent="0.15">
      <c r="A11684" s="2"/>
      <c r="B11684" s="31"/>
      <c r="C11684" s="2"/>
      <c r="D11684" s="2"/>
      <c r="E11684" s="26"/>
    </row>
    <row r="11685" spans="1:5" x14ac:dyDescent="0.15">
      <c r="A11685" s="2"/>
      <c r="B11685" s="31"/>
      <c r="C11685" s="2"/>
      <c r="D11685" s="2"/>
      <c r="E11685" s="26"/>
    </row>
    <row r="11686" spans="1:5" x14ac:dyDescent="0.15">
      <c r="A11686" s="2"/>
      <c r="B11686" s="31"/>
      <c r="C11686" s="2"/>
      <c r="D11686" s="2"/>
      <c r="E11686" s="26"/>
    </row>
    <row r="11687" spans="1:5" x14ac:dyDescent="0.15">
      <c r="A11687" s="2"/>
      <c r="B11687" s="31"/>
      <c r="C11687" s="2"/>
      <c r="D11687" s="2"/>
      <c r="E11687" s="26"/>
    </row>
    <row r="11688" spans="1:5" x14ac:dyDescent="0.15">
      <c r="A11688" s="2"/>
      <c r="B11688" s="31"/>
      <c r="C11688" s="2"/>
      <c r="D11688" s="2"/>
      <c r="E11688" s="26"/>
    </row>
    <row r="11689" spans="1:5" x14ac:dyDescent="0.15">
      <c r="A11689" s="2"/>
      <c r="B11689" s="31"/>
      <c r="C11689" s="2"/>
      <c r="D11689" s="2"/>
      <c r="E11689" s="26"/>
    </row>
    <row r="11690" spans="1:5" x14ac:dyDescent="0.15">
      <c r="A11690" s="2"/>
      <c r="B11690" s="31"/>
      <c r="C11690" s="2"/>
      <c r="D11690" s="2"/>
      <c r="E11690" s="26"/>
    </row>
    <row r="11691" spans="1:5" x14ac:dyDescent="0.15">
      <c r="A11691" s="2"/>
      <c r="B11691" s="31"/>
      <c r="C11691" s="2"/>
      <c r="D11691" s="2"/>
      <c r="E11691" s="26"/>
    </row>
    <row r="11692" spans="1:5" x14ac:dyDescent="0.15">
      <c r="A11692" s="2"/>
      <c r="B11692" s="31"/>
      <c r="C11692" s="2"/>
      <c r="D11692" s="2"/>
      <c r="E11692" s="26"/>
    </row>
    <row r="11693" spans="1:5" x14ac:dyDescent="0.15">
      <c r="A11693" s="2"/>
      <c r="B11693" s="31"/>
      <c r="C11693" s="2"/>
      <c r="D11693" s="2"/>
      <c r="E11693" s="26"/>
    </row>
    <row r="11694" spans="1:5" x14ac:dyDescent="0.15">
      <c r="A11694" s="2"/>
      <c r="B11694" s="31"/>
      <c r="C11694" s="2"/>
      <c r="D11694" s="2"/>
      <c r="E11694" s="26"/>
    </row>
    <row r="11695" spans="1:5" x14ac:dyDescent="0.15">
      <c r="A11695" s="2"/>
      <c r="B11695" s="31"/>
      <c r="C11695" s="2"/>
      <c r="D11695" s="2"/>
      <c r="E11695" s="26"/>
    </row>
    <row r="11696" spans="1:5" x14ac:dyDescent="0.15">
      <c r="A11696" s="2"/>
      <c r="B11696" s="31"/>
      <c r="C11696" s="2"/>
      <c r="D11696" s="2"/>
      <c r="E11696" s="26"/>
    </row>
    <row r="11697" spans="1:5" x14ac:dyDescent="0.15">
      <c r="A11697" s="2"/>
      <c r="B11697" s="31"/>
      <c r="C11697" s="2"/>
      <c r="D11697" s="2"/>
      <c r="E11697" s="26"/>
    </row>
    <row r="11698" spans="1:5" x14ac:dyDescent="0.15">
      <c r="A11698" s="2"/>
      <c r="B11698" s="31"/>
      <c r="C11698" s="2"/>
      <c r="D11698" s="2"/>
      <c r="E11698" s="26"/>
    </row>
    <row r="11699" spans="1:5" x14ac:dyDescent="0.15">
      <c r="A11699" s="2"/>
      <c r="B11699" s="31"/>
      <c r="C11699" s="2"/>
      <c r="D11699" s="2"/>
      <c r="E11699" s="26"/>
    </row>
    <row r="11700" spans="1:5" x14ac:dyDescent="0.15">
      <c r="A11700" s="2"/>
      <c r="B11700" s="31"/>
      <c r="C11700" s="2"/>
      <c r="D11700" s="2"/>
      <c r="E11700" s="26"/>
    </row>
    <row r="11701" spans="1:5" x14ac:dyDescent="0.15">
      <c r="A11701" s="2"/>
      <c r="B11701" s="31"/>
      <c r="C11701" s="2"/>
      <c r="D11701" s="2"/>
      <c r="E11701" s="26"/>
    </row>
    <row r="11702" spans="1:5" x14ac:dyDescent="0.15">
      <c r="A11702" s="2"/>
      <c r="B11702" s="31"/>
      <c r="C11702" s="2"/>
      <c r="D11702" s="2"/>
      <c r="E11702" s="26"/>
    </row>
    <row r="11703" spans="1:5" x14ac:dyDescent="0.15">
      <c r="A11703" s="2"/>
      <c r="B11703" s="31"/>
      <c r="C11703" s="2"/>
      <c r="D11703" s="2"/>
      <c r="E11703" s="26"/>
    </row>
    <row r="11704" spans="1:5" x14ac:dyDescent="0.15">
      <c r="A11704" s="2"/>
      <c r="B11704" s="31"/>
      <c r="C11704" s="2"/>
      <c r="D11704" s="2"/>
      <c r="E11704" s="26"/>
    </row>
    <row r="11705" spans="1:5" x14ac:dyDescent="0.15">
      <c r="A11705" s="2"/>
      <c r="B11705" s="31"/>
      <c r="C11705" s="2"/>
      <c r="D11705" s="2"/>
      <c r="E11705" s="26"/>
    </row>
    <row r="11706" spans="1:5" x14ac:dyDescent="0.15">
      <c r="A11706" s="2"/>
      <c r="B11706" s="31"/>
      <c r="C11706" s="2"/>
      <c r="D11706" s="2"/>
      <c r="E11706" s="26"/>
    </row>
    <row r="11707" spans="1:5" x14ac:dyDescent="0.15">
      <c r="A11707" s="2"/>
      <c r="B11707" s="31"/>
      <c r="C11707" s="2"/>
      <c r="D11707" s="2"/>
      <c r="E11707" s="26"/>
    </row>
    <row r="11708" spans="1:5" x14ac:dyDescent="0.15">
      <c r="A11708" s="2"/>
      <c r="B11708" s="31"/>
      <c r="C11708" s="2"/>
      <c r="D11708" s="2"/>
      <c r="E11708" s="26"/>
    </row>
    <row r="11709" spans="1:5" x14ac:dyDescent="0.15">
      <c r="A11709" s="2"/>
      <c r="B11709" s="31"/>
      <c r="C11709" s="2"/>
      <c r="D11709" s="2"/>
      <c r="E11709" s="26"/>
    </row>
    <row r="11710" spans="1:5" x14ac:dyDescent="0.15">
      <c r="A11710" s="2"/>
      <c r="B11710" s="31"/>
      <c r="C11710" s="2"/>
      <c r="D11710" s="2"/>
      <c r="E11710" s="26"/>
    </row>
    <row r="11711" spans="1:5" x14ac:dyDescent="0.15">
      <c r="A11711" s="2"/>
      <c r="B11711" s="31"/>
      <c r="C11711" s="2"/>
      <c r="D11711" s="2"/>
      <c r="E11711" s="26"/>
    </row>
    <row r="11712" spans="1:5" x14ac:dyDescent="0.15">
      <c r="A11712" s="2"/>
      <c r="B11712" s="31"/>
      <c r="C11712" s="2"/>
      <c r="D11712" s="2"/>
      <c r="E11712" s="26"/>
    </row>
    <row r="11713" spans="1:5" x14ac:dyDescent="0.15">
      <c r="A11713" s="2"/>
      <c r="B11713" s="31"/>
      <c r="C11713" s="2"/>
      <c r="D11713" s="2"/>
      <c r="E11713" s="26"/>
    </row>
    <row r="11714" spans="1:5" x14ac:dyDescent="0.15">
      <c r="A11714" s="2"/>
      <c r="B11714" s="31"/>
      <c r="C11714" s="2"/>
      <c r="D11714" s="2"/>
      <c r="E11714" s="26"/>
    </row>
    <row r="11715" spans="1:5" x14ac:dyDescent="0.15">
      <c r="A11715" s="2"/>
      <c r="B11715" s="31"/>
      <c r="C11715" s="2"/>
      <c r="D11715" s="2"/>
      <c r="E11715" s="26"/>
    </row>
    <row r="11716" spans="1:5" x14ac:dyDescent="0.15">
      <c r="A11716" s="2"/>
      <c r="B11716" s="31"/>
      <c r="C11716" s="2"/>
      <c r="D11716" s="2"/>
      <c r="E11716" s="26"/>
    </row>
    <row r="11717" spans="1:5" x14ac:dyDescent="0.15">
      <c r="A11717" s="2"/>
      <c r="B11717" s="31"/>
      <c r="C11717" s="2"/>
      <c r="D11717" s="2"/>
      <c r="E11717" s="26"/>
    </row>
    <row r="11718" spans="1:5" x14ac:dyDescent="0.15">
      <c r="A11718" s="2"/>
      <c r="B11718" s="31"/>
      <c r="C11718" s="2"/>
      <c r="D11718" s="2"/>
      <c r="E11718" s="26"/>
    </row>
    <row r="11719" spans="1:5" x14ac:dyDescent="0.15">
      <c r="A11719" s="2"/>
      <c r="B11719" s="31"/>
      <c r="C11719" s="2"/>
      <c r="D11719" s="2"/>
      <c r="E11719" s="26"/>
    </row>
    <row r="11720" spans="1:5" x14ac:dyDescent="0.15">
      <c r="A11720" s="2"/>
      <c r="B11720" s="31"/>
      <c r="C11720" s="2"/>
      <c r="D11720" s="2"/>
      <c r="E11720" s="26"/>
    </row>
    <row r="11721" spans="1:5" x14ac:dyDescent="0.15">
      <c r="A11721" s="2"/>
      <c r="B11721" s="31"/>
      <c r="C11721" s="2"/>
      <c r="D11721" s="2"/>
      <c r="E11721" s="26"/>
    </row>
    <row r="11722" spans="1:5" x14ac:dyDescent="0.15">
      <c r="A11722" s="2"/>
      <c r="B11722" s="31"/>
      <c r="C11722" s="2"/>
      <c r="D11722" s="2"/>
      <c r="E11722" s="26"/>
    </row>
    <row r="11723" spans="1:5" x14ac:dyDescent="0.15">
      <c r="A11723" s="2"/>
      <c r="B11723" s="31"/>
      <c r="C11723" s="2"/>
      <c r="D11723" s="2"/>
      <c r="E11723" s="26"/>
    </row>
    <row r="11724" spans="1:5" x14ac:dyDescent="0.15">
      <c r="A11724" s="2"/>
      <c r="B11724" s="31"/>
      <c r="C11724" s="2"/>
      <c r="D11724" s="2"/>
      <c r="E11724" s="26"/>
    </row>
    <row r="11725" spans="1:5" x14ac:dyDescent="0.15">
      <c r="A11725" s="2"/>
      <c r="B11725" s="31"/>
      <c r="C11725" s="2"/>
      <c r="D11725" s="2"/>
      <c r="E11725" s="26"/>
    </row>
    <row r="11726" spans="1:5" x14ac:dyDescent="0.15">
      <c r="A11726" s="2"/>
      <c r="B11726" s="31"/>
      <c r="C11726" s="2"/>
      <c r="D11726" s="2"/>
      <c r="E11726" s="26"/>
    </row>
    <row r="11727" spans="1:5" x14ac:dyDescent="0.15">
      <c r="A11727" s="2"/>
      <c r="B11727" s="31"/>
      <c r="C11727" s="2"/>
      <c r="D11727" s="2"/>
      <c r="E11727" s="26"/>
    </row>
    <row r="11728" spans="1:5" x14ac:dyDescent="0.15">
      <c r="A11728" s="2"/>
      <c r="B11728" s="31"/>
      <c r="C11728" s="2"/>
      <c r="D11728" s="2"/>
      <c r="E11728" s="26"/>
    </row>
    <row r="11729" spans="1:5" x14ac:dyDescent="0.15">
      <c r="A11729" s="2"/>
      <c r="B11729" s="31"/>
      <c r="C11729" s="2"/>
      <c r="D11729" s="2"/>
      <c r="E11729" s="26"/>
    </row>
    <row r="11730" spans="1:5" x14ac:dyDescent="0.15">
      <c r="A11730" s="2"/>
      <c r="B11730" s="31"/>
      <c r="C11730" s="2"/>
      <c r="D11730" s="2"/>
      <c r="E11730" s="26"/>
    </row>
    <row r="11731" spans="1:5" x14ac:dyDescent="0.15">
      <c r="A11731" s="2"/>
      <c r="B11731" s="31"/>
      <c r="C11731" s="2"/>
      <c r="D11731" s="2"/>
      <c r="E11731" s="26"/>
    </row>
    <row r="11732" spans="1:5" x14ac:dyDescent="0.15">
      <c r="A11732" s="2"/>
      <c r="B11732" s="31"/>
      <c r="C11732" s="2"/>
      <c r="D11732" s="2"/>
      <c r="E11732" s="26"/>
    </row>
    <row r="11733" spans="1:5" x14ac:dyDescent="0.15">
      <c r="A11733" s="2"/>
      <c r="B11733" s="31"/>
      <c r="C11733" s="2"/>
      <c r="D11733" s="2"/>
      <c r="E11733" s="26"/>
    </row>
    <row r="11734" spans="1:5" x14ac:dyDescent="0.15">
      <c r="A11734" s="2"/>
      <c r="B11734" s="31"/>
      <c r="C11734" s="2"/>
      <c r="D11734" s="2"/>
      <c r="E11734" s="26"/>
    </row>
    <row r="11735" spans="1:5" x14ac:dyDescent="0.15">
      <c r="A11735" s="2"/>
      <c r="B11735" s="31"/>
      <c r="C11735" s="2"/>
      <c r="D11735" s="2"/>
      <c r="E11735" s="26"/>
    </row>
    <row r="11736" spans="1:5" x14ac:dyDescent="0.15">
      <c r="A11736" s="2"/>
      <c r="B11736" s="31"/>
      <c r="C11736" s="2"/>
      <c r="D11736" s="2"/>
      <c r="E11736" s="26"/>
    </row>
    <row r="11737" spans="1:5" x14ac:dyDescent="0.15">
      <c r="A11737" s="2"/>
      <c r="B11737" s="31"/>
      <c r="C11737" s="2"/>
      <c r="D11737" s="2"/>
      <c r="E11737" s="26"/>
    </row>
    <row r="11738" spans="1:5" x14ac:dyDescent="0.15">
      <c r="A11738" s="2"/>
      <c r="B11738" s="31"/>
      <c r="C11738" s="2"/>
      <c r="D11738" s="2"/>
      <c r="E11738" s="26"/>
    </row>
    <row r="11739" spans="1:5" x14ac:dyDescent="0.15">
      <c r="A11739" s="2"/>
      <c r="B11739" s="31"/>
      <c r="C11739" s="2"/>
      <c r="D11739" s="2"/>
      <c r="E11739" s="26"/>
    </row>
    <row r="11740" spans="1:5" x14ac:dyDescent="0.15">
      <c r="A11740" s="2"/>
      <c r="B11740" s="31"/>
      <c r="C11740" s="2"/>
      <c r="D11740" s="2"/>
      <c r="E11740" s="26"/>
    </row>
    <row r="11741" spans="1:5" x14ac:dyDescent="0.15">
      <c r="A11741" s="2"/>
      <c r="B11741" s="31"/>
      <c r="C11741" s="2"/>
      <c r="D11741" s="2"/>
      <c r="E11741" s="26"/>
    </row>
    <row r="11742" spans="1:5" x14ac:dyDescent="0.15">
      <c r="A11742" s="2"/>
      <c r="B11742" s="31"/>
      <c r="C11742" s="2"/>
      <c r="D11742" s="2"/>
      <c r="E11742" s="26"/>
    </row>
    <row r="11743" spans="1:5" x14ac:dyDescent="0.15">
      <c r="A11743" s="2"/>
      <c r="B11743" s="31"/>
      <c r="C11743" s="2"/>
      <c r="D11743" s="2"/>
      <c r="E11743" s="26"/>
    </row>
    <row r="11744" spans="1:5" x14ac:dyDescent="0.15">
      <c r="A11744" s="2"/>
      <c r="B11744" s="31"/>
      <c r="C11744" s="2"/>
      <c r="D11744" s="2"/>
      <c r="E11744" s="26"/>
    </row>
    <row r="11745" spans="1:5" x14ac:dyDescent="0.15">
      <c r="A11745" s="2"/>
      <c r="B11745" s="31"/>
      <c r="C11745" s="2"/>
      <c r="D11745" s="2"/>
      <c r="E11745" s="26"/>
    </row>
    <row r="11746" spans="1:5" x14ac:dyDescent="0.15">
      <c r="A11746" s="2"/>
      <c r="B11746" s="31"/>
      <c r="C11746" s="2"/>
      <c r="D11746" s="2"/>
      <c r="E11746" s="26"/>
    </row>
    <row r="11747" spans="1:5" x14ac:dyDescent="0.15">
      <c r="A11747" s="2"/>
      <c r="B11747" s="31"/>
      <c r="C11747" s="2"/>
      <c r="D11747" s="2"/>
      <c r="E11747" s="26"/>
    </row>
    <row r="11748" spans="1:5" x14ac:dyDescent="0.15">
      <c r="A11748" s="2"/>
      <c r="B11748" s="31"/>
      <c r="C11748" s="2"/>
      <c r="D11748" s="2"/>
      <c r="E11748" s="26"/>
    </row>
    <row r="11749" spans="1:5" x14ac:dyDescent="0.15">
      <c r="A11749" s="2"/>
      <c r="B11749" s="31"/>
      <c r="C11749" s="2"/>
      <c r="D11749" s="2"/>
      <c r="E11749" s="26"/>
    </row>
    <row r="11750" spans="1:5" x14ac:dyDescent="0.15">
      <c r="A11750" s="2"/>
      <c r="B11750" s="31"/>
      <c r="C11750" s="2"/>
      <c r="D11750" s="2"/>
      <c r="E11750" s="26"/>
    </row>
    <row r="11751" spans="1:5" x14ac:dyDescent="0.15">
      <c r="A11751" s="2"/>
      <c r="B11751" s="31"/>
      <c r="C11751" s="2"/>
      <c r="D11751" s="2"/>
      <c r="E11751" s="26"/>
    </row>
    <row r="11752" spans="1:5" x14ac:dyDescent="0.15">
      <c r="A11752" s="2"/>
      <c r="B11752" s="31"/>
      <c r="C11752" s="2"/>
      <c r="D11752" s="2"/>
      <c r="E11752" s="26"/>
    </row>
    <row r="11753" spans="1:5" x14ac:dyDescent="0.15">
      <c r="A11753" s="2"/>
      <c r="B11753" s="31"/>
      <c r="C11753" s="2"/>
      <c r="D11753" s="2"/>
      <c r="E11753" s="26"/>
    </row>
    <row r="11754" spans="1:5" x14ac:dyDescent="0.15">
      <c r="A11754" s="2"/>
      <c r="B11754" s="31"/>
      <c r="C11754" s="2"/>
      <c r="D11754" s="2"/>
      <c r="E11754" s="26"/>
    </row>
    <row r="11755" spans="1:5" x14ac:dyDescent="0.15">
      <c r="A11755" s="2"/>
      <c r="B11755" s="31"/>
      <c r="C11755" s="2"/>
      <c r="D11755" s="2"/>
      <c r="E11755" s="26"/>
    </row>
    <row r="11756" spans="1:5" x14ac:dyDescent="0.15">
      <c r="A11756" s="2"/>
      <c r="B11756" s="31"/>
      <c r="C11756" s="2"/>
      <c r="D11756" s="2"/>
      <c r="E11756" s="26"/>
    </row>
    <row r="11757" spans="1:5" x14ac:dyDescent="0.15">
      <c r="A11757" s="2"/>
      <c r="B11757" s="31"/>
      <c r="C11757" s="2"/>
      <c r="D11757" s="2"/>
      <c r="E11757" s="26"/>
    </row>
    <row r="11758" spans="1:5" x14ac:dyDescent="0.15">
      <c r="A11758" s="2"/>
      <c r="B11758" s="31"/>
      <c r="C11758" s="2"/>
      <c r="D11758" s="2"/>
      <c r="E11758" s="26"/>
    </row>
    <row r="11759" spans="1:5" x14ac:dyDescent="0.15">
      <c r="A11759" s="2"/>
      <c r="B11759" s="31"/>
      <c r="C11759" s="2"/>
      <c r="D11759" s="2"/>
      <c r="E11759" s="26"/>
    </row>
    <row r="11760" spans="1:5" x14ac:dyDescent="0.15">
      <c r="A11760" s="2"/>
      <c r="B11760" s="31"/>
      <c r="C11760" s="2"/>
      <c r="D11760" s="2"/>
      <c r="E11760" s="26"/>
    </row>
    <row r="11761" spans="1:5" x14ac:dyDescent="0.15">
      <c r="A11761" s="2"/>
      <c r="B11761" s="31"/>
      <c r="C11761" s="2"/>
      <c r="D11761" s="2"/>
      <c r="E11761" s="26"/>
    </row>
    <row r="11762" spans="1:5" x14ac:dyDescent="0.15">
      <c r="A11762" s="2"/>
      <c r="B11762" s="31"/>
      <c r="C11762" s="2"/>
      <c r="D11762" s="2"/>
      <c r="E11762" s="26"/>
    </row>
    <row r="11763" spans="1:5" x14ac:dyDescent="0.15">
      <c r="A11763" s="2"/>
      <c r="B11763" s="31"/>
      <c r="C11763" s="2"/>
      <c r="D11763" s="2"/>
      <c r="E11763" s="26"/>
    </row>
    <row r="11764" spans="1:5" x14ac:dyDescent="0.15">
      <c r="A11764" s="2"/>
      <c r="B11764" s="31"/>
      <c r="C11764" s="2"/>
      <c r="D11764" s="2"/>
      <c r="E11764" s="26"/>
    </row>
    <row r="11765" spans="1:5" x14ac:dyDescent="0.15">
      <c r="A11765" s="2"/>
      <c r="B11765" s="31"/>
      <c r="C11765" s="2"/>
      <c r="D11765" s="2"/>
      <c r="E11765" s="26"/>
    </row>
    <row r="11766" spans="1:5" x14ac:dyDescent="0.15">
      <c r="A11766" s="2"/>
      <c r="B11766" s="31"/>
      <c r="C11766" s="2"/>
      <c r="D11766" s="2"/>
      <c r="E11766" s="26"/>
    </row>
    <row r="11767" spans="1:5" x14ac:dyDescent="0.15">
      <c r="A11767" s="2"/>
      <c r="B11767" s="31"/>
      <c r="C11767" s="2"/>
      <c r="D11767" s="2"/>
      <c r="E11767" s="26"/>
    </row>
    <row r="11768" spans="1:5" x14ac:dyDescent="0.15">
      <c r="A11768" s="2"/>
      <c r="B11768" s="31"/>
      <c r="C11768" s="2"/>
      <c r="D11768" s="2"/>
      <c r="E11768" s="26"/>
    </row>
    <row r="11769" spans="1:5" x14ac:dyDescent="0.15">
      <c r="A11769" s="2"/>
      <c r="B11769" s="31"/>
      <c r="C11769" s="2"/>
      <c r="D11769" s="2"/>
      <c r="E11769" s="26"/>
    </row>
    <row r="11770" spans="1:5" x14ac:dyDescent="0.15">
      <c r="A11770" s="2"/>
      <c r="B11770" s="31"/>
      <c r="C11770" s="2"/>
      <c r="D11770" s="2"/>
      <c r="E11770" s="26"/>
    </row>
    <row r="11771" spans="1:5" x14ac:dyDescent="0.15">
      <c r="A11771" s="2"/>
      <c r="B11771" s="31"/>
      <c r="C11771" s="2"/>
      <c r="D11771" s="2"/>
      <c r="E11771" s="26"/>
    </row>
    <row r="11772" spans="1:5" x14ac:dyDescent="0.15">
      <c r="A11772" s="2"/>
      <c r="B11772" s="31"/>
      <c r="C11772" s="2"/>
      <c r="D11772" s="2"/>
      <c r="E11772" s="26"/>
    </row>
    <row r="11773" spans="1:5" x14ac:dyDescent="0.15">
      <c r="A11773" s="2"/>
      <c r="B11773" s="31"/>
      <c r="C11773" s="2"/>
      <c r="D11773" s="2"/>
      <c r="E11773" s="26"/>
    </row>
    <row r="11774" spans="1:5" x14ac:dyDescent="0.15">
      <c r="A11774" s="2"/>
      <c r="B11774" s="31"/>
      <c r="C11774" s="2"/>
      <c r="D11774" s="2"/>
      <c r="E11774" s="26"/>
    </row>
    <row r="11775" spans="1:5" x14ac:dyDescent="0.15">
      <c r="A11775" s="2"/>
      <c r="B11775" s="31"/>
      <c r="C11775" s="2"/>
      <c r="D11775" s="2"/>
      <c r="E11775" s="26"/>
    </row>
    <row r="11776" spans="1:5" x14ac:dyDescent="0.15">
      <c r="A11776" s="2"/>
      <c r="B11776" s="31"/>
      <c r="C11776" s="2"/>
      <c r="D11776" s="2"/>
      <c r="E11776" s="26"/>
    </row>
    <row r="11777" spans="1:5" x14ac:dyDescent="0.15">
      <c r="A11777" s="2"/>
      <c r="B11777" s="31"/>
      <c r="C11777" s="2"/>
      <c r="D11777" s="2"/>
      <c r="E11777" s="26"/>
    </row>
    <row r="11778" spans="1:5" x14ac:dyDescent="0.15">
      <c r="A11778" s="2"/>
      <c r="B11778" s="31"/>
      <c r="C11778" s="2"/>
      <c r="D11778" s="2"/>
      <c r="E11778" s="26"/>
    </row>
    <row r="11779" spans="1:5" x14ac:dyDescent="0.15">
      <c r="A11779" s="2"/>
      <c r="B11779" s="31"/>
      <c r="C11779" s="2"/>
      <c r="D11779" s="2"/>
      <c r="E11779" s="26"/>
    </row>
    <row r="11780" spans="1:5" x14ac:dyDescent="0.15">
      <c r="A11780" s="2"/>
      <c r="B11780" s="31"/>
      <c r="C11780" s="2"/>
      <c r="D11780" s="2"/>
      <c r="E11780" s="26"/>
    </row>
    <row r="11781" spans="1:5" x14ac:dyDescent="0.15">
      <c r="A11781" s="2"/>
      <c r="B11781" s="31"/>
      <c r="C11781" s="2"/>
      <c r="D11781" s="2"/>
      <c r="E11781" s="26"/>
    </row>
    <row r="11782" spans="1:5" x14ac:dyDescent="0.15">
      <c r="A11782" s="2"/>
      <c r="B11782" s="31"/>
      <c r="C11782" s="2"/>
      <c r="D11782" s="2"/>
      <c r="E11782" s="26"/>
    </row>
    <row r="11783" spans="1:5" x14ac:dyDescent="0.15">
      <c r="A11783" s="2"/>
      <c r="B11783" s="31"/>
      <c r="C11783" s="2"/>
      <c r="D11783" s="2"/>
      <c r="E11783" s="26"/>
    </row>
    <row r="11784" spans="1:5" x14ac:dyDescent="0.15">
      <c r="A11784" s="2"/>
      <c r="B11784" s="31"/>
      <c r="C11784" s="2"/>
      <c r="D11784" s="2"/>
      <c r="E11784" s="26"/>
    </row>
    <row r="11785" spans="1:5" x14ac:dyDescent="0.15">
      <c r="A11785" s="2"/>
      <c r="B11785" s="31"/>
      <c r="C11785" s="2"/>
      <c r="D11785" s="2"/>
      <c r="E11785" s="26"/>
    </row>
    <row r="11786" spans="1:5" x14ac:dyDescent="0.15">
      <c r="A11786" s="2"/>
      <c r="B11786" s="31"/>
      <c r="C11786" s="2"/>
      <c r="D11786" s="2"/>
      <c r="E11786" s="26"/>
    </row>
    <row r="11787" spans="1:5" x14ac:dyDescent="0.15">
      <c r="A11787" s="2"/>
      <c r="B11787" s="31"/>
      <c r="C11787" s="2"/>
      <c r="D11787" s="2"/>
      <c r="E11787" s="26"/>
    </row>
    <row r="11788" spans="1:5" x14ac:dyDescent="0.15">
      <c r="A11788" s="2"/>
      <c r="B11788" s="31"/>
      <c r="C11788" s="2"/>
      <c r="D11788" s="2"/>
      <c r="E11788" s="26"/>
    </row>
    <row r="11789" spans="1:5" x14ac:dyDescent="0.15">
      <c r="A11789" s="2"/>
      <c r="B11789" s="31"/>
      <c r="C11789" s="2"/>
      <c r="D11789" s="2"/>
      <c r="E11789" s="26"/>
    </row>
    <row r="11790" spans="1:5" x14ac:dyDescent="0.15">
      <c r="A11790" s="2"/>
      <c r="B11790" s="31"/>
      <c r="C11790" s="2"/>
      <c r="D11790" s="2"/>
      <c r="E11790" s="26"/>
    </row>
    <row r="11791" spans="1:5" x14ac:dyDescent="0.15">
      <c r="A11791" s="2"/>
      <c r="B11791" s="31"/>
      <c r="C11791" s="2"/>
      <c r="D11791" s="2"/>
      <c r="E11791" s="26"/>
    </row>
    <row r="11792" spans="1:5" x14ac:dyDescent="0.15">
      <c r="A11792" s="2"/>
      <c r="B11792" s="31"/>
      <c r="C11792" s="2"/>
      <c r="D11792" s="2"/>
      <c r="E11792" s="26"/>
    </row>
    <row r="11793" spans="1:5" x14ac:dyDescent="0.15">
      <c r="A11793" s="2"/>
      <c r="B11793" s="31"/>
      <c r="C11793" s="2"/>
      <c r="D11793" s="2"/>
      <c r="E11793" s="26"/>
    </row>
    <row r="11794" spans="1:5" x14ac:dyDescent="0.15">
      <c r="A11794" s="2"/>
      <c r="B11794" s="31"/>
      <c r="C11794" s="2"/>
      <c r="D11794" s="2"/>
      <c r="E11794" s="26"/>
    </row>
    <row r="11795" spans="1:5" x14ac:dyDescent="0.15">
      <c r="A11795" s="2"/>
      <c r="B11795" s="31"/>
      <c r="C11795" s="2"/>
      <c r="D11795" s="2"/>
      <c r="E11795" s="26"/>
    </row>
    <row r="11796" spans="1:5" x14ac:dyDescent="0.15">
      <c r="A11796" s="2"/>
      <c r="B11796" s="31"/>
      <c r="C11796" s="2"/>
      <c r="D11796" s="2"/>
      <c r="E11796" s="26"/>
    </row>
    <row r="11797" spans="1:5" x14ac:dyDescent="0.15">
      <c r="A11797" s="2"/>
      <c r="B11797" s="31"/>
      <c r="C11797" s="2"/>
      <c r="D11797" s="2"/>
      <c r="E11797" s="26"/>
    </row>
    <row r="11798" spans="1:5" x14ac:dyDescent="0.15">
      <c r="A11798" s="2"/>
      <c r="B11798" s="31"/>
      <c r="C11798" s="2"/>
      <c r="D11798" s="2"/>
      <c r="E11798" s="26"/>
    </row>
    <row r="11799" spans="1:5" x14ac:dyDescent="0.15">
      <c r="A11799" s="2"/>
      <c r="B11799" s="31"/>
      <c r="C11799" s="2"/>
      <c r="D11799" s="2"/>
      <c r="E11799" s="26"/>
    </row>
    <row r="11800" spans="1:5" x14ac:dyDescent="0.15">
      <c r="A11800" s="2"/>
      <c r="B11800" s="31"/>
      <c r="C11800" s="2"/>
      <c r="D11800" s="2"/>
      <c r="E11800" s="26"/>
    </row>
    <row r="11801" spans="1:5" x14ac:dyDescent="0.15">
      <c r="A11801" s="2"/>
      <c r="B11801" s="31"/>
      <c r="C11801" s="2"/>
      <c r="D11801" s="2"/>
      <c r="E11801" s="26"/>
    </row>
    <row r="11802" spans="1:5" x14ac:dyDescent="0.15">
      <c r="A11802" s="2"/>
      <c r="B11802" s="31"/>
      <c r="C11802" s="2"/>
      <c r="D11802" s="2"/>
      <c r="E11802" s="26"/>
    </row>
    <row r="11803" spans="1:5" x14ac:dyDescent="0.15">
      <c r="A11803" s="2"/>
      <c r="B11803" s="31"/>
      <c r="C11803" s="2"/>
      <c r="D11803" s="2"/>
      <c r="E11803" s="26"/>
    </row>
    <row r="11804" spans="1:5" x14ac:dyDescent="0.15">
      <c r="A11804" s="2"/>
      <c r="B11804" s="31"/>
      <c r="C11804" s="2"/>
      <c r="D11804" s="2"/>
      <c r="E11804" s="26"/>
    </row>
    <row r="11805" spans="1:5" x14ac:dyDescent="0.15">
      <c r="A11805" s="2"/>
      <c r="B11805" s="31"/>
      <c r="C11805" s="2"/>
      <c r="D11805" s="2"/>
      <c r="E11805" s="26"/>
    </row>
    <row r="11806" spans="1:5" x14ac:dyDescent="0.15">
      <c r="A11806" s="2"/>
      <c r="B11806" s="31"/>
      <c r="C11806" s="2"/>
      <c r="D11806" s="2"/>
      <c r="E11806" s="26"/>
    </row>
    <row r="11807" spans="1:5" x14ac:dyDescent="0.15">
      <c r="A11807" s="2"/>
      <c r="B11807" s="31"/>
      <c r="C11807" s="2"/>
      <c r="D11807" s="2"/>
      <c r="E11807" s="26"/>
    </row>
    <row r="11808" spans="1:5" x14ac:dyDescent="0.15">
      <c r="A11808" s="2"/>
      <c r="B11808" s="31"/>
      <c r="C11808" s="2"/>
      <c r="D11808" s="2"/>
      <c r="E11808" s="26"/>
    </row>
    <row r="11809" spans="1:5" x14ac:dyDescent="0.15">
      <c r="A11809" s="2"/>
      <c r="B11809" s="31"/>
      <c r="C11809" s="2"/>
      <c r="D11809" s="2"/>
      <c r="E11809" s="26"/>
    </row>
    <row r="11810" spans="1:5" x14ac:dyDescent="0.15">
      <c r="A11810" s="2"/>
      <c r="B11810" s="31"/>
      <c r="C11810" s="2"/>
      <c r="D11810" s="2"/>
      <c r="E11810" s="26"/>
    </row>
    <row r="11811" spans="1:5" x14ac:dyDescent="0.15">
      <c r="A11811" s="2"/>
      <c r="B11811" s="31"/>
      <c r="C11811" s="2"/>
      <c r="D11811" s="2"/>
      <c r="E11811" s="26"/>
    </row>
    <row r="11812" spans="1:5" x14ac:dyDescent="0.15">
      <c r="A11812" s="2"/>
      <c r="B11812" s="31"/>
      <c r="C11812" s="2"/>
      <c r="D11812" s="2"/>
      <c r="E11812" s="26"/>
    </row>
    <row r="11813" spans="1:5" x14ac:dyDescent="0.15">
      <c r="A11813" s="2"/>
      <c r="B11813" s="31"/>
      <c r="C11813" s="2"/>
      <c r="D11813" s="2"/>
      <c r="E11813" s="26"/>
    </row>
    <row r="11814" spans="1:5" x14ac:dyDescent="0.15">
      <c r="A11814" s="2"/>
      <c r="B11814" s="31"/>
      <c r="C11814" s="2"/>
      <c r="D11814" s="2"/>
      <c r="E11814" s="26"/>
    </row>
    <row r="11815" spans="1:5" x14ac:dyDescent="0.15">
      <c r="A11815" s="2"/>
      <c r="B11815" s="31"/>
      <c r="C11815" s="2"/>
      <c r="D11815" s="2"/>
      <c r="E11815" s="26"/>
    </row>
    <row r="11816" spans="1:5" x14ac:dyDescent="0.15">
      <c r="A11816" s="2"/>
      <c r="B11816" s="31"/>
      <c r="C11816" s="2"/>
      <c r="D11816" s="2"/>
      <c r="E11816" s="26"/>
    </row>
    <row r="11817" spans="1:5" x14ac:dyDescent="0.15">
      <c r="A11817" s="2"/>
      <c r="B11817" s="31"/>
      <c r="C11817" s="2"/>
      <c r="D11817" s="2"/>
      <c r="E11817" s="26"/>
    </row>
    <row r="11818" spans="1:5" x14ac:dyDescent="0.15">
      <c r="A11818" s="2"/>
      <c r="B11818" s="31"/>
      <c r="C11818" s="2"/>
      <c r="D11818" s="2"/>
      <c r="E11818" s="26"/>
    </row>
    <row r="11819" spans="1:5" x14ac:dyDescent="0.15">
      <c r="A11819" s="2"/>
      <c r="B11819" s="31"/>
      <c r="C11819" s="2"/>
      <c r="D11819" s="2"/>
      <c r="E11819" s="26"/>
    </row>
    <row r="11820" spans="1:5" x14ac:dyDescent="0.15">
      <c r="A11820" s="2"/>
      <c r="B11820" s="31"/>
      <c r="C11820" s="2"/>
      <c r="D11820" s="2"/>
      <c r="E11820" s="26"/>
    </row>
    <row r="11821" spans="1:5" x14ac:dyDescent="0.15">
      <c r="A11821" s="2"/>
      <c r="B11821" s="31"/>
      <c r="C11821" s="2"/>
      <c r="D11821" s="2"/>
      <c r="E11821" s="26"/>
    </row>
    <row r="11822" spans="1:5" x14ac:dyDescent="0.15">
      <c r="A11822" s="2"/>
      <c r="B11822" s="31"/>
      <c r="C11822" s="2"/>
      <c r="D11822" s="2"/>
      <c r="E11822" s="26"/>
    </row>
    <row r="11823" spans="1:5" x14ac:dyDescent="0.15">
      <c r="A11823" s="2"/>
      <c r="B11823" s="31"/>
      <c r="C11823" s="2"/>
      <c r="D11823" s="2"/>
      <c r="E11823" s="26"/>
    </row>
    <row r="11824" spans="1:5" x14ac:dyDescent="0.15">
      <c r="A11824" s="2"/>
      <c r="B11824" s="31"/>
      <c r="C11824" s="2"/>
      <c r="D11824" s="2"/>
      <c r="E11824" s="26"/>
    </row>
    <row r="11825" spans="1:5" x14ac:dyDescent="0.15">
      <c r="A11825" s="2"/>
      <c r="B11825" s="31"/>
      <c r="C11825" s="2"/>
      <c r="D11825" s="2"/>
      <c r="E11825" s="26"/>
    </row>
    <row r="11826" spans="1:5" x14ac:dyDescent="0.15">
      <c r="A11826" s="2"/>
      <c r="B11826" s="31"/>
      <c r="C11826" s="2"/>
      <c r="D11826" s="2"/>
      <c r="E11826" s="26"/>
    </row>
    <row r="11827" spans="1:5" x14ac:dyDescent="0.15">
      <c r="A11827" s="2"/>
      <c r="B11827" s="31"/>
      <c r="C11827" s="2"/>
      <c r="D11827" s="2"/>
      <c r="E11827" s="26"/>
    </row>
    <row r="11828" spans="1:5" x14ac:dyDescent="0.15">
      <c r="A11828" s="2"/>
      <c r="B11828" s="31"/>
      <c r="C11828" s="2"/>
      <c r="D11828" s="2"/>
      <c r="E11828" s="26"/>
    </row>
    <row r="11829" spans="1:5" x14ac:dyDescent="0.15">
      <c r="A11829" s="2"/>
      <c r="B11829" s="31"/>
      <c r="C11829" s="2"/>
      <c r="D11829" s="2"/>
      <c r="E11829" s="26"/>
    </row>
    <row r="11830" spans="1:5" x14ac:dyDescent="0.15">
      <c r="A11830" s="2"/>
      <c r="B11830" s="31"/>
      <c r="C11830" s="2"/>
      <c r="D11830" s="2"/>
      <c r="E11830" s="26"/>
    </row>
    <row r="11831" spans="1:5" x14ac:dyDescent="0.15">
      <c r="A11831" s="2"/>
      <c r="B11831" s="31"/>
      <c r="C11831" s="2"/>
      <c r="D11831" s="2"/>
      <c r="E11831" s="26"/>
    </row>
    <row r="11832" spans="1:5" x14ac:dyDescent="0.15">
      <c r="A11832" s="2"/>
      <c r="B11832" s="31"/>
      <c r="C11832" s="2"/>
      <c r="D11832" s="2"/>
      <c r="E11832" s="26"/>
    </row>
    <row r="11833" spans="1:5" x14ac:dyDescent="0.15">
      <c r="A11833" s="2"/>
      <c r="B11833" s="31"/>
      <c r="C11833" s="2"/>
      <c r="D11833" s="2"/>
      <c r="E11833" s="26"/>
    </row>
    <row r="11834" spans="1:5" x14ac:dyDescent="0.15">
      <c r="A11834" s="2"/>
      <c r="B11834" s="31"/>
      <c r="C11834" s="2"/>
      <c r="D11834" s="2"/>
      <c r="E11834" s="26"/>
    </row>
    <row r="11835" spans="1:5" x14ac:dyDescent="0.15">
      <c r="A11835" s="2"/>
      <c r="B11835" s="31"/>
      <c r="C11835" s="2"/>
      <c r="D11835" s="2"/>
      <c r="E11835" s="26"/>
    </row>
    <row r="11836" spans="1:5" x14ac:dyDescent="0.15">
      <c r="A11836" s="2"/>
      <c r="B11836" s="31"/>
      <c r="C11836" s="2"/>
      <c r="D11836" s="2"/>
      <c r="E11836" s="26"/>
    </row>
    <row r="11837" spans="1:5" x14ac:dyDescent="0.15">
      <c r="A11837" s="2"/>
      <c r="B11837" s="31"/>
      <c r="C11837" s="2"/>
      <c r="D11837" s="2"/>
      <c r="E11837" s="26"/>
    </row>
    <row r="11838" spans="1:5" x14ac:dyDescent="0.15">
      <c r="A11838" s="2"/>
      <c r="B11838" s="31"/>
      <c r="C11838" s="2"/>
      <c r="D11838" s="2"/>
      <c r="E11838" s="26"/>
    </row>
    <row r="11839" spans="1:5" x14ac:dyDescent="0.15">
      <c r="A11839" s="2"/>
      <c r="B11839" s="31"/>
      <c r="C11839" s="2"/>
      <c r="D11839" s="2"/>
      <c r="E11839" s="26"/>
    </row>
    <row r="11840" spans="1:5" x14ac:dyDescent="0.15">
      <c r="A11840" s="2"/>
      <c r="B11840" s="31"/>
      <c r="C11840" s="2"/>
      <c r="D11840" s="2"/>
      <c r="E11840" s="26"/>
    </row>
    <row r="11841" spans="1:5" x14ac:dyDescent="0.15">
      <c r="A11841" s="2"/>
      <c r="B11841" s="31"/>
      <c r="C11841" s="2"/>
      <c r="D11841" s="2"/>
      <c r="E11841" s="26"/>
    </row>
    <row r="11842" spans="1:5" x14ac:dyDescent="0.15">
      <c r="A11842" s="2"/>
      <c r="B11842" s="31"/>
      <c r="C11842" s="2"/>
      <c r="D11842" s="2"/>
      <c r="E11842" s="26"/>
    </row>
    <row r="11843" spans="1:5" x14ac:dyDescent="0.15">
      <c r="A11843" s="2"/>
      <c r="B11843" s="31"/>
      <c r="C11843" s="2"/>
      <c r="D11843" s="2"/>
      <c r="E11843" s="26"/>
    </row>
    <row r="11844" spans="1:5" x14ac:dyDescent="0.15">
      <c r="A11844" s="2"/>
      <c r="B11844" s="31"/>
      <c r="C11844" s="2"/>
      <c r="D11844" s="2"/>
      <c r="E11844" s="26"/>
    </row>
    <row r="11845" spans="1:5" x14ac:dyDescent="0.15">
      <c r="A11845" s="2"/>
      <c r="B11845" s="31"/>
      <c r="C11845" s="2"/>
      <c r="D11845" s="2"/>
      <c r="E11845" s="26"/>
    </row>
    <row r="11846" spans="1:5" x14ac:dyDescent="0.15">
      <c r="A11846" s="2"/>
      <c r="B11846" s="31"/>
      <c r="C11846" s="2"/>
      <c r="D11846" s="2"/>
      <c r="E11846" s="26"/>
    </row>
    <row r="11847" spans="1:5" x14ac:dyDescent="0.15">
      <c r="A11847" s="2"/>
      <c r="B11847" s="31"/>
      <c r="C11847" s="2"/>
      <c r="D11847" s="2"/>
      <c r="E11847" s="26"/>
    </row>
    <row r="11848" spans="1:5" x14ac:dyDescent="0.15">
      <c r="A11848" s="2"/>
      <c r="B11848" s="31"/>
      <c r="C11848" s="2"/>
      <c r="D11848" s="2"/>
      <c r="E11848" s="26"/>
    </row>
    <row r="11849" spans="1:5" x14ac:dyDescent="0.15">
      <c r="A11849" s="2"/>
      <c r="B11849" s="31"/>
      <c r="C11849" s="2"/>
      <c r="D11849" s="2"/>
      <c r="E11849" s="26"/>
    </row>
    <row r="11850" spans="1:5" x14ac:dyDescent="0.15">
      <c r="A11850" s="2"/>
      <c r="B11850" s="31"/>
      <c r="C11850" s="2"/>
      <c r="D11850" s="2"/>
      <c r="E11850" s="26"/>
    </row>
    <row r="11851" spans="1:5" x14ac:dyDescent="0.15">
      <c r="A11851" s="2"/>
      <c r="B11851" s="31"/>
      <c r="C11851" s="2"/>
      <c r="D11851" s="2"/>
      <c r="E11851" s="26"/>
    </row>
    <row r="11852" spans="1:5" x14ac:dyDescent="0.15">
      <c r="A11852" s="2"/>
      <c r="B11852" s="31"/>
      <c r="C11852" s="2"/>
      <c r="D11852" s="2"/>
      <c r="E11852" s="26"/>
    </row>
    <row r="11853" spans="1:5" x14ac:dyDescent="0.15">
      <c r="A11853" s="2"/>
      <c r="B11853" s="31"/>
      <c r="C11853" s="2"/>
      <c r="D11853" s="2"/>
      <c r="E11853" s="26"/>
    </row>
    <row r="11854" spans="1:5" x14ac:dyDescent="0.15">
      <c r="A11854" s="2"/>
      <c r="B11854" s="31"/>
      <c r="C11854" s="2"/>
      <c r="D11854" s="2"/>
      <c r="E11854" s="26"/>
    </row>
    <row r="11855" spans="1:5" x14ac:dyDescent="0.15">
      <c r="A11855" s="2"/>
      <c r="B11855" s="31"/>
      <c r="C11855" s="2"/>
      <c r="D11855" s="2"/>
      <c r="E11855" s="26"/>
    </row>
    <row r="11856" spans="1:5" x14ac:dyDescent="0.15">
      <c r="A11856" s="2"/>
      <c r="B11856" s="31"/>
      <c r="C11856" s="2"/>
      <c r="D11856" s="2"/>
      <c r="E11856" s="26"/>
    </row>
    <row r="11857" spans="1:5" x14ac:dyDescent="0.15">
      <c r="A11857" s="2"/>
      <c r="B11857" s="31"/>
      <c r="C11857" s="2"/>
      <c r="D11857" s="2"/>
      <c r="E11857" s="26"/>
    </row>
    <row r="11858" spans="1:5" x14ac:dyDescent="0.15">
      <c r="A11858" s="2"/>
      <c r="B11858" s="31"/>
      <c r="C11858" s="2"/>
      <c r="D11858" s="2"/>
      <c r="E11858" s="26"/>
    </row>
    <row r="11859" spans="1:5" x14ac:dyDescent="0.15">
      <c r="A11859" s="2"/>
      <c r="B11859" s="31"/>
      <c r="C11859" s="2"/>
      <c r="D11859" s="2"/>
      <c r="E11859" s="26"/>
    </row>
    <row r="11860" spans="1:5" x14ac:dyDescent="0.15">
      <c r="A11860" s="2"/>
      <c r="B11860" s="31"/>
      <c r="C11860" s="2"/>
      <c r="D11860" s="2"/>
      <c r="E11860" s="26"/>
    </row>
    <row r="11861" spans="1:5" x14ac:dyDescent="0.15">
      <c r="A11861" s="2"/>
      <c r="B11861" s="31"/>
      <c r="C11861" s="2"/>
      <c r="D11861" s="2"/>
      <c r="E11861" s="26"/>
    </row>
    <row r="11862" spans="1:5" x14ac:dyDescent="0.15">
      <c r="A11862" s="2"/>
      <c r="B11862" s="31"/>
      <c r="C11862" s="2"/>
      <c r="D11862" s="2"/>
      <c r="E11862" s="26"/>
    </row>
    <row r="11863" spans="1:5" x14ac:dyDescent="0.15">
      <c r="A11863" s="2"/>
      <c r="B11863" s="31"/>
      <c r="C11863" s="2"/>
      <c r="D11863" s="2"/>
      <c r="E11863" s="26"/>
    </row>
    <row r="11864" spans="1:5" x14ac:dyDescent="0.15">
      <c r="A11864" s="2"/>
      <c r="B11864" s="31"/>
      <c r="C11864" s="2"/>
      <c r="D11864" s="2"/>
      <c r="E11864" s="26"/>
    </row>
    <row r="11865" spans="1:5" x14ac:dyDescent="0.15">
      <c r="A11865" s="2"/>
      <c r="B11865" s="31"/>
      <c r="C11865" s="2"/>
      <c r="D11865" s="2"/>
      <c r="E11865" s="26"/>
    </row>
    <row r="11866" spans="1:5" x14ac:dyDescent="0.15">
      <c r="A11866" s="2"/>
      <c r="B11866" s="31"/>
      <c r="C11866" s="2"/>
      <c r="D11866" s="2"/>
      <c r="E11866" s="26"/>
    </row>
    <row r="11867" spans="1:5" x14ac:dyDescent="0.15">
      <c r="A11867" s="2"/>
      <c r="B11867" s="31"/>
      <c r="C11867" s="2"/>
      <c r="D11867" s="2"/>
      <c r="E11867" s="26"/>
    </row>
    <row r="11868" spans="1:5" x14ac:dyDescent="0.15">
      <c r="A11868" s="2"/>
      <c r="B11868" s="31"/>
      <c r="C11868" s="2"/>
      <c r="D11868" s="2"/>
      <c r="E11868" s="26"/>
    </row>
    <row r="11869" spans="1:5" x14ac:dyDescent="0.15">
      <c r="A11869" s="2"/>
      <c r="B11869" s="31"/>
      <c r="C11869" s="2"/>
      <c r="D11869" s="2"/>
      <c r="E11869" s="26"/>
    </row>
    <row r="11870" spans="1:5" x14ac:dyDescent="0.15">
      <c r="A11870" s="2"/>
      <c r="B11870" s="31"/>
      <c r="C11870" s="2"/>
      <c r="D11870" s="2"/>
      <c r="E11870" s="26"/>
    </row>
    <row r="11871" spans="1:5" x14ac:dyDescent="0.15">
      <c r="A11871" s="2"/>
      <c r="B11871" s="31"/>
      <c r="C11871" s="2"/>
      <c r="D11871" s="2"/>
      <c r="E11871" s="26"/>
    </row>
    <row r="11872" spans="1:5" x14ac:dyDescent="0.15">
      <c r="A11872" s="2"/>
      <c r="B11872" s="31"/>
      <c r="C11872" s="2"/>
      <c r="D11872" s="2"/>
      <c r="E11872" s="26"/>
    </row>
    <row r="11873" spans="1:5" x14ac:dyDescent="0.15">
      <c r="A11873" s="2"/>
      <c r="B11873" s="31"/>
      <c r="C11873" s="2"/>
      <c r="D11873" s="2"/>
      <c r="E11873" s="26"/>
    </row>
    <row r="11874" spans="1:5" x14ac:dyDescent="0.15">
      <c r="A11874" s="2"/>
      <c r="B11874" s="31"/>
      <c r="C11874" s="2"/>
      <c r="D11874" s="2"/>
      <c r="E11874" s="26"/>
    </row>
    <row r="11875" spans="1:5" x14ac:dyDescent="0.15">
      <c r="A11875" s="2"/>
      <c r="B11875" s="31"/>
      <c r="C11875" s="2"/>
      <c r="D11875" s="2"/>
      <c r="E11875" s="26"/>
    </row>
    <row r="11876" spans="1:5" x14ac:dyDescent="0.15">
      <c r="A11876" s="2"/>
      <c r="B11876" s="31"/>
      <c r="C11876" s="2"/>
      <c r="D11876" s="2"/>
      <c r="E11876" s="26"/>
    </row>
    <row r="11877" spans="1:5" x14ac:dyDescent="0.15">
      <c r="A11877" s="2"/>
      <c r="B11877" s="31"/>
      <c r="C11877" s="2"/>
      <c r="D11877" s="2"/>
      <c r="E11877" s="26"/>
    </row>
    <row r="11878" spans="1:5" x14ac:dyDescent="0.15">
      <c r="A11878" s="2"/>
      <c r="B11878" s="31"/>
      <c r="C11878" s="2"/>
      <c r="D11878" s="2"/>
      <c r="E11878" s="26"/>
    </row>
    <row r="11879" spans="1:5" x14ac:dyDescent="0.15">
      <c r="A11879" s="2"/>
      <c r="B11879" s="31"/>
      <c r="C11879" s="2"/>
      <c r="D11879" s="2"/>
      <c r="E11879" s="26"/>
    </row>
    <row r="11880" spans="1:5" x14ac:dyDescent="0.15">
      <c r="A11880" s="2"/>
      <c r="B11880" s="31"/>
      <c r="C11880" s="2"/>
      <c r="D11880" s="2"/>
      <c r="E11880" s="26"/>
    </row>
    <row r="11881" spans="1:5" x14ac:dyDescent="0.15">
      <c r="A11881" s="2"/>
      <c r="B11881" s="31"/>
      <c r="C11881" s="2"/>
      <c r="D11881" s="2"/>
      <c r="E11881" s="26"/>
    </row>
    <row r="11882" spans="1:5" x14ac:dyDescent="0.15">
      <c r="A11882" s="2"/>
      <c r="B11882" s="31"/>
      <c r="C11882" s="2"/>
      <c r="D11882" s="2"/>
      <c r="E11882" s="26"/>
    </row>
    <row r="11883" spans="1:5" x14ac:dyDescent="0.15">
      <c r="A11883" s="2"/>
      <c r="B11883" s="31"/>
      <c r="C11883" s="2"/>
      <c r="D11883" s="2"/>
      <c r="E11883" s="26"/>
    </row>
    <row r="11884" spans="1:5" x14ac:dyDescent="0.15">
      <c r="A11884" s="2"/>
      <c r="B11884" s="31"/>
      <c r="C11884" s="2"/>
      <c r="D11884" s="2"/>
      <c r="E11884" s="26"/>
    </row>
    <row r="11885" spans="1:5" x14ac:dyDescent="0.15">
      <c r="A11885" s="2"/>
      <c r="B11885" s="31"/>
      <c r="C11885" s="2"/>
      <c r="D11885" s="2"/>
      <c r="E11885" s="26"/>
    </row>
    <row r="11886" spans="1:5" x14ac:dyDescent="0.15">
      <c r="A11886" s="2"/>
      <c r="B11886" s="31"/>
      <c r="C11886" s="2"/>
      <c r="D11886" s="2"/>
      <c r="E11886" s="26"/>
    </row>
    <row r="11887" spans="1:5" x14ac:dyDescent="0.15">
      <c r="A11887" s="2"/>
      <c r="B11887" s="31"/>
      <c r="C11887" s="2"/>
      <c r="D11887" s="2"/>
      <c r="E11887" s="26"/>
    </row>
    <row r="11888" spans="1:5" x14ac:dyDescent="0.15">
      <c r="A11888" s="2"/>
      <c r="B11888" s="31"/>
      <c r="C11888" s="2"/>
      <c r="D11888" s="2"/>
      <c r="E11888" s="26"/>
    </row>
    <row r="11889" spans="1:5" x14ac:dyDescent="0.15">
      <c r="A11889" s="2"/>
      <c r="B11889" s="31"/>
      <c r="C11889" s="2"/>
      <c r="D11889" s="2"/>
      <c r="E11889" s="26"/>
    </row>
    <row r="11890" spans="1:5" x14ac:dyDescent="0.15">
      <c r="A11890" s="2"/>
      <c r="B11890" s="31"/>
      <c r="C11890" s="2"/>
      <c r="D11890" s="2"/>
      <c r="E11890" s="26"/>
    </row>
    <row r="11891" spans="1:5" x14ac:dyDescent="0.15">
      <c r="A11891" s="2"/>
      <c r="B11891" s="31"/>
      <c r="C11891" s="2"/>
      <c r="D11891" s="2"/>
      <c r="E11891" s="26"/>
    </row>
    <row r="11892" spans="1:5" x14ac:dyDescent="0.15">
      <c r="A11892" s="2"/>
      <c r="B11892" s="31"/>
      <c r="C11892" s="2"/>
      <c r="D11892" s="2"/>
      <c r="E11892" s="26"/>
    </row>
    <row r="11893" spans="1:5" x14ac:dyDescent="0.15">
      <c r="A11893" s="2"/>
      <c r="B11893" s="31"/>
      <c r="C11893" s="2"/>
      <c r="D11893" s="2"/>
      <c r="E11893" s="26"/>
    </row>
    <row r="11894" spans="1:5" x14ac:dyDescent="0.15">
      <c r="A11894" s="2"/>
      <c r="B11894" s="31"/>
      <c r="C11894" s="2"/>
      <c r="D11894" s="2"/>
      <c r="E11894" s="26"/>
    </row>
    <row r="11895" spans="1:5" x14ac:dyDescent="0.15">
      <c r="A11895" s="2"/>
      <c r="B11895" s="31"/>
      <c r="C11895" s="2"/>
      <c r="D11895" s="2"/>
      <c r="E11895" s="26"/>
    </row>
    <row r="11896" spans="1:5" x14ac:dyDescent="0.15">
      <c r="A11896" s="2"/>
      <c r="B11896" s="31"/>
      <c r="C11896" s="2"/>
      <c r="D11896" s="2"/>
      <c r="E11896" s="26"/>
    </row>
    <row r="11897" spans="1:5" x14ac:dyDescent="0.15">
      <c r="A11897" s="2"/>
      <c r="B11897" s="31"/>
      <c r="C11897" s="2"/>
      <c r="D11897" s="2"/>
      <c r="E11897" s="26"/>
    </row>
    <row r="11898" spans="1:5" x14ac:dyDescent="0.15">
      <c r="A11898" s="2"/>
      <c r="B11898" s="31"/>
      <c r="C11898" s="2"/>
      <c r="D11898" s="2"/>
      <c r="E11898" s="26"/>
    </row>
    <row r="11899" spans="1:5" x14ac:dyDescent="0.15">
      <c r="A11899" s="2"/>
      <c r="B11899" s="31"/>
      <c r="C11899" s="2"/>
      <c r="D11899" s="2"/>
      <c r="E11899" s="26"/>
    </row>
    <row r="11900" spans="1:5" x14ac:dyDescent="0.15">
      <c r="A11900" s="2"/>
      <c r="B11900" s="31"/>
      <c r="C11900" s="2"/>
      <c r="D11900" s="2"/>
      <c r="E11900" s="26"/>
    </row>
    <row r="11901" spans="1:5" x14ac:dyDescent="0.15">
      <c r="A11901" s="2"/>
      <c r="B11901" s="31"/>
      <c r="C11901" s="2"/>
      <c r="D11901" s="2"/>
      <c r="E11901" s="26"/>
    </row>
    <row r="11902" spans="1:5" x14ac:dyDescent="0.15">
      <c r="A11902" s="2"/>
      <c r="B11902" s="31"/>
      <c r="C11902" s="2"/>
      <c r="D11902" s="2"/>
      <c r="E11902" s="26"/>
    </row>
    <row r="11903" spans="1:5" x14ac:dyDescent="0.15">
      <c r="A11903" s="2"/>
      <c r="B11903" s="31"/>
      <c r="C11903" s="2"/>
      <c r="D11903" s="2"/>
      <c r="E11903" s="26"/>
    </row>
    <row r="11904" spans="1:5" x14ac:dyDescent="0.15">
      <c r="A11904" s="2"/>
      <c r="B11904" s="31"/>
      <c r="C11904" s="2"/>
      <c r="D11904" s="2"/>
      <c r="E11904" s="26"/>
    </row>
    <row r="11905" spans="1:5" x14ac:dyDescent="0.15">
      <c r="A11905" s="2"/>
      <c r="B11905" s="31"/>
      <c r="C11905" s="2"/>
      <c r="D11905" s="2"/>
      <c r="E11905" s="26"/>
    </row>
    <row r="11906" spans="1:5" x14ac:dyDescent="0.15">
      <c r="A11906" s="2"/>
      <c r="B11906" s="31"/>
      <c r="C11906" s="2"/>
      <c r="D11906" s="2"/>
      <c r="E11906" s="26"/>
    </row>
    <row r="11907" spans="1:5" x14ac:dyDescent="0.15">
      <c r="A11907" s="2"/>
      <c r="B11907" s="31"/>
      <c r="C11907" s="2"/>
      <c r="D11907" s="2"/>
      <c r="E11907" s="26"/>
    </row>
    <row r="11908" spans="1:5" x14ac:dyDescent="0.15">
      <c r="A11908" s="2"/>
      <c r="B11908" s="31"/>
      <c r="C11908" s="2"/>
      <c r="D11908" s="2"/>
      <c r="E11908" s="26"/>
    </row>
    <row r="11909" spans="1:5" x14ac:dyDescent="0.15">
      <c r="A11909" s="2"/>
      <c r="B11909" s="31"/>
      <c r="C11909" s="2"/>
      <c r="D11909" s="2"/>
      <c r="E11909" s="26"/>
    </row>
    <row r="11910" spans="1:5" x14ac:dyDescent="0.15">
      <c r="A11910" s="2"/>
      <c r="B11910" s="31"/>
      <c r="C11910" s="2"/>
      <c r="D11910" s="2"/>
      <c r="E11910" s="26"/>
    </row>
    <row r="11911" spans="1:5" x14ac:dyDescent="0.15">
      <c r="A11911" s="2"/>
      <c r="B11911" s="31"/>
      <c r="C11911" s="2"/>
      <c r="D11911" s="2"/>
      <c r="E11911" s="26"/>
    </row>
    <row r="11912" spans="1:5" x14ac:dyDescent="0.15">
      <c r="A11912" s="2"/>
      <c r="B11912" s="31"/>
      <c r="C11912" s="2"/>
      <c r="D11912" s="2"/>
      <c r="E11912" s="26"/>
    </row>
    <row r="11913" spans="1:5" x14ac:dyDescent="0.15">
      <c r="A11913" s="2"/>
      <c r="B11913" s="31"/>
      <c r="C11913" s="2"/>
      <c r="D11913" s="2"/>
      <c r="E11913" s="26"/>
    </row>
    <row r="11914" spans="1:5" x14ac:dyDescent="0.15">
      <c r="A11914" s="2"/>
      <c r="B11914" s="31"/>
      <c r="C11914" s="2"/>
      <c r="D11914" s="2"/>
      <c r="E11914" s="26"/>
    </row>
    <row r="11915" spans="1:5" x14ac:dyDescent="0.15">
      <c r="A11915" s="2"/>
      <c r="B11915" s="31"/>
      <c r="C11915" s="2"/>
      <c r="D11915" s="2"/>
      <c r="E11915" s="26"/>
    </row>
    <row r="11916" spans="1:5" x14ac:dyDescent="0.15">
      <c r="A11916" s="2"/>
      <c r="B11916" s="31"/>
      <c r="C11916" s="2"/>
      <c r="D11916" s="2"/>
      <c r="E11916" s="26"/>
    </row>
    <row r="11917" spans="1:5" x14ac:dyDescent="0.15">
      <c r="A11917" s="2"/>
      <c r="B11917" s="31"/>
      <c r="C11917" s="2"/>
      <c r="D11917" s="2"/>
      <c r="E11917" s="26"/>
    </row>
    <row r="11918" spans="1:5" x14ac:dyDescent="0.15">
      <c r="A11918" s="2"/>
      <c r="B11918" s="31"/>
      <c r="C11918" s="2"/>
      <c r="D11918" s="2"/>
      <c r="E11918" s="26"/>
    </row>
    <row r="11919" spans="1:5" x14ac:dyDescent="0.15">
      <c r="A11919" s="2"/>
      <c r="B11919" s="31"/>
      <c r="C11919" s="2"/>
      <c r="D11919" s="2"/>
      <c r="E11919" s="26"/>
    </row>
    <row r="11920" spans="1:5" x14ac:dyDescent="0.15">
      <c r="A11920" s="2"/>
      <c r="B11920" s="31"/>
      <c r="C11920" s="2"/>
      <c r="D11920" s="2"/>
      <c r="E11920" s="26"/>
    </row>
    <row r="11921" spans="1:5" x14ac:dyDescent="0.15">
      <c r="A11921" s="2"/>
      <c r="B11921" s="31"/>
      <c r="C11921" s="2"/>
      <c r="D11921" s="2"/>
      <c r="E11921" s="26"/>
    </row>
    <row r="11922" spans="1:5" x14ac:dyDescent="0.15">
      <c r="A11922" s="2"/>
      <c r="B11922" s="31"/>
      <c r="C11922" s="2"/>
      <c r="D11922" s="2"/>
      <c r="E11922" s="26"/>
    </row>
    <row r="11923" spans="1:5" x14ac:dyDescent="0.15">
      <c r="A11923" s="2"/>
      <c r="B11923" s="31"/>
      <c r="C11923" s="2"/>
      <c r="D11923" s="2"/>
      <c r="E11923" s="26"/>
    </row>
    <row r="11924" spans="1:5" x14ac:dyDescent="0.15">
      <c r="A11924" s="2"/>
      <c r="B11924" s="31"/>
      <c r="C11924" s="2"/>
      <c r="D11924" s="2"/>
      <c r="E11924" s="26"/>
    </row>
    <row r="11925" spans="1:5" x14ac:dyDescent="0.15">
      <c r="A11925" s="2"/>
      <c r="B11925" s="31"/>
      <c r="C11925" s="2"/>
      <c r="D11925" s="2"/>
      <c r="E11925" s="26"/>
    </row>
    <row r="11926" spans="1:5" x14ac:dyDescent="0.15">
      <c r="A11926" s="2"/>
      <c r="B11926" s="31"/>
      <c r="C11926" s="2"/>
      <c r="D11926" s="2"/>
      <c r="E11926" s="26"/>
    </row>
    <row r="11927" spans="1:5" x14ac:dyDescent="0.15">
      <c r="A11927" s="2"/>
      <c r="B11927" s="31"/>
      <c r="C11927" s="2"/>
      <c r="D11927" s="2"/>
      <c r="E11927" s="26"/>
    </row>
    <row r="11928" spans="1:5" x14ac:dyDescent="0.15">
      <c r="A11928" s="2"/>
      <c r="B11928" s="31"/>
      <c r="C11928" s="2"/>
      <c r="D11928" s="2"/>
      <c r="E11928" s="26"/>
    </row>
    <row r="11929" spans="1:5" x14ac:dyDescent="0.15">
      <c r="A11929" s="2"/>
      <c r="B11929" s="31"/>
      <c r="C11929" s="2"/>
      <c r="D11929" s="2"/>
      <c r="E11929" s="26"/>
    </row>
    <row r="11930" spans="1:5" x14ac:dyDescent="0.15">
      <c r="A11930" s="2"/>
      <c r="B11930" s="31"/>
      <c r="C11930" s="2"/>
      <c r="D11930" s="2"/>
      <c r="E11930" s="26"/>
    </row>
    <row r="11931" spans="1:5" x14ac:dyDescent="0.15">
      <c r="A11931" s="2"/>
      <c r="B11931" s="31"/>
      <c r="C11931" s="2"/>
      <c r="D11931" s="2"/>
      <c r="E11931" s="26"/>
    </row>
    <row r="11932" spans="1:5" x14ac:dyDescent="0.15">
      <c r="A11932" s="2"/>
      <c r="B11932" s="31"/>
      <c r="C11932" s="2"/>
      <c r="D11932" s="2"/>
      <c r="E11932" s="26"/>
    </row>
    <row r="11933" spans="1:5" x14ac:dyDescent="0.15">
      <c r="A11933" s="2"/>
      <c r="B11933" s="31"/>
      <c r="C11933" s="2"/>
      <c r="D11933" s="2"/>
      <c r="E11933" s="26"/>
    </row>
    <row r="11934" spans="1:5" x14ac:dyDescent="0.15">
      <c r="A11934" s="2"/>
      <c r="B11934" s="31"/>
      <c r="C11934" s="2"/>
      <c r="D11934" s="2"/>
      <c r="E11934" s="26"/>
    </row>
    <row r="11935" spans="1:5" x14ac:dyDescent="0.15">
      <c r="A11935" s="2"/>
      <c r="B11935" s="31"/>
      <c r="C11935" s="2"/>
      <c r="D11935" s="2"/>
      <c r="E11935" s="26"/>
    </row>
    <row r="11936" spans="1:5" x14ac:dyDescent="0.15">
      <c r="A11936" s="2"/>
      <c r="B11936" s="31"/>
      <c r="C11936" s="2"/>
      <c r="D11936" s="2"/>
      <c r="E11936" s="26"/>
    </row>
    <row r="11937" spans="1:5" x14ac:dyDescent="0.15">
      <c r="A11937" s="2"/>
      <c r="B11937" s="31"/>
      <c r="C11937" s="2"/>
      <c r="D11937" s="2"/>
      <c r="E11937" s="26"/>
    </row>
    <row r="11938" spans="1:5" x14ac:dyDescent="0.15">
      <c r="A11938" s="2"/>
      <c r="B11938" s="31"/>
      <c r="C11938" s="2"/>
      <c r="D11938" s="2"/>
      <c r="E11938" s="26"/>
    </row>
    <row r="11939" spans="1:5" x14ac:dyDescent="0.15">
      <c r="A11939" s="2"/>
      <c r="B11939" s="31"/>
      <c r="C11939" s="2"/>
      <c r="D11939" s="2"/>
      <c r="E11939" s="26"/>
    </row>
    <row r="11940" spans="1:5" x14ac:dyDescent="0.15">
      <c r="A11940" s="2"/>
      <c r="B11940" s="31"/>
      <c r="C11940" s="2"/>
      <c r="D11940" s="2"/>
      <c r="E11940" s="26"/>
    </row>
    <row r="11941" spans="1:5" x14ac:dyDescent="0.15">
      <c r="A11941" s="2"/>
      <c r="B11941" s="31"/>
      <c r="C11941" s="2"/>
      <c r="D11941" s="2"/>
      <c r="E11941" s="26"/>
    </row>
    <row r="11942" spans="1:5" x14ac:dyDescent="0.15">
      <c r="A11942" s="2"/>
      <c r="B11942" s="31"/>
      <c r="C11942" s="2"/>
      <c r="D11942" s="2"/>
      <c r="E11942" s="26"/>
    </row>
    <row r="11943" spans="1:5" x14ac:dyDescent="0.15">
      <c r="A11943" s="2"/>
      <c r="B11943" s="31"/>
      <c r="C11943" s="2"/>
      <c r="D11943" s="2"/>
      <c r="E11943" s="26"/>
    </row>
    <row r="11944" spans="1:5" x14ac:dyDescent="0.15">
      <c r="A11944" s="2"/>
      <c r="B11944" s="31"/>
      <c r="C11944" s="2"/>
      <c r="D11944" s="2"/>
      <c r="E11944" s="26"/>
    </row>
    <row r="11945" spans="1:5" x14ac:dyDescent="0.15">
      <c r="A11945" s="2"/>
      <c r="B11945" s="31"/>
      <c r="C11945" s="2"/>
      <c r="D11945" s="2"/>
      <c r="E11945" s="26"/>
    </row>
    <row r="11946" spans="1:5" x14ac:dyDescent="0.15">
      <c r="A11946" s="2"/>
      <c r="B11946" s="31"/>
      <c r="C11946" s="2"/>
      <c r="D11946" s="2"/>
      <c r="E11946" s="26"/>
    </row>
    <row r="11947" spans="1:5" x14ac:dyDescent="0.15">
      <c r="A11947" s="2"/>
      <c r="B11947" s="31"/>
      <c r="C11947" s="2"/>
      <c r="D11947" s="2"/>
      <c r="E11947" s="26"/>
    </row>
    <row r="11948" spans="1:5" x14ac:dyDescent="0.15">
      <c r="A11948" s="2"/>
      <c r="B11948" s="31"/>
      <c r="C11948" s="2"/>
      <c r="D11948" s="2"/>
      <c r="E11948" s="26"/>
    </row>
    <row r="11949" spans="1:5" x14ac:dyDescent="0.15">
      <c r="A11949" s="2"/>
      <c r="B11949" s="31"/>
      <c r="C11949" s="2"/>
      <c r="D11949" s="2"/>
      <c r="E11949" s="26"/>
    </row>
    <row r="11950" spans="1:5" x14ac:dyDescent="0.15">
      <c r="A11950" s="2"/>
      <c r="B11950" s="31"/>
      <c r="C11950" s="2"/>
      <c r="D11950" s="2"/>
      <c r="E11950" s="26"/>
    </row>
    <row r="11951" spans="1:5" x14ac:dyDescent="0.15">
      <c r="A11951" s="2"/>
      <c r="B11951" s="31"/>
      <c r="C11951" s="2"/>
      <c r="D11951" s="2"/>
      <c r="E11951" s="26"/>
    </row>
    <row r="11952" spans="1:5" x14ac:dyDescent="0.15">
      <c r="A11952" s="2"/>
      <c r="B11952" s="31"/>
      <c r="C11952" s="2"/>
      <c r="D11952" s="2"/>
      <c r="E11952" s="26"/>
    </row>
    <row r="11953" spans="1:5" x14ac:dyDescent="0.15">
      <c r="A11953" s="2"/>
      <c r="B11953" s="31"/>
      <c r="C11953" s="2"/>
      <c r="D11953" s="2"/>
      <c r="E11953" s="26"/>
    </row>
    <row r="11954" spans="1:5" x14ac:dyDescent="0.15">
      <c r="A11954" s="2"/>
      <c r="B11954" s="31"/>
      <c r="C11954" s="2"/>
      <c r="D11954" s="2"/>
      <c r="E11954" s="26"/>
    </row>
    <row r="11955" spans="1:5" x14ac:dyDescent="0.15">
      <c r="A11955" s="2"/>
      <c r="B11955" s="31"/>
      <c r="C11955" s="2"/>
      <c r="D11955" s="2"/>
      <c r="E11955" s="26"/>
    </row>
    <row r="11956" spans="1:5" x14ac:dyDescent="0.15">
      <c r="A11956" s="2"/>
      <c r="B11956" s="31"/>
      <c r="C11956" s="2"/>
      <c r="D11956" s="2"/>
      <c r="E11956" s="26"/>
    </row>
    <row r="11957" spans="1:5" x14ac:dyDescent="0.15">
      <c r="A11957" s="2"/>
      <c r="B11957" s="31"/>
      <c r="C11957" s="2"/>
      <c r="D11957" s="2"/>
      <c r="E11957" s="26"/>
    </row>
    <row r="11958" spans="1:5" x14ac:dyDescent="0.15">
      <c r="A11958" s="2"/>
      <c r="B11958" s="31"/>
      <c r="C11958" s="2"/>
      <c r="D11958" s="2"/>
      <c r="E11958" s="26"/>
    </row>
    <row r="11959" spans="1:5" x14ac:dyDescent="0.15">
      <c r="A11959" s="2"/>
      <c r="B11959" s="31"/>
      <c r="C11959" s="2"/>
      <c r="D11959" s="2"/>
      <c r="E11959" s="26"/>
    </row>
    <row r="11960" spans="1:5" x14ac:dyDescent="0.15">
      <c r="A11960" s="2"/>
      <c r="B11960" s="31"/>
      <c r="C11960" s="2"/>
      <c r="D11960" s="2"/>
      <c r="E11960" s="26"/>
    </row>
    <row r="11961" spans="1:5" x14ac:dyDescent="0.15">
      <c r="A11961" s="2"/>
      <c r="B11961" s="31"/>
      <c r="C11961" s="2"/>
      <c r="D11961" s="2"/>
      <c r="E11961" s="26"/>
    </row>
    <row r="11962" spans="1:5" x14ac:dyDescent="0.15">
      <c r="A11962" s="2"/>
      <c r="B11962" s="31"/>
      <c r="C11962" s="2"/>
      <c r="D11962" s="2"/>
      <c r="E11962" s="26"/>
    </row>
    <row r="11963" spans="1:5" x14ac:dyDescent="0.15">
      <c r="A11963" s="2"/>
      <c r="B11963" s="31"/>
      <c r="C11963" s="2"/>
      <c r="D11963" s="2"/>
      <c r="E11963" s="26"/>
    </row>
    <row r="11964" spans="1:5" x14ac:dyDescent="0.15">
      <c r="A11964" s="2"/>
      <c r="B11964" s="31"/>
      <c r="C11964" s="2"/>
      <c r="D11964" s="2"/>
      <c r="E11964" s="26"/>
    </row>
    <row r="11965" spans="1:5" x14ac:dyDescent="0.15">
      <c r="A11965" s="2"/>
      <c r="B11965" s="31"/>
      <c r="C11965" s="2"/>
      <c r="D11965" s="2"/>
      <c r="E11965" s="26"/>
    </row>
    <row r="11966" spans="1:5" x14ac:dyDescent="0.15">
      <c r="A11966" s="2"/>
      <c r="B11966" s="31"/>
      <c r="C11966" s="2"/>
      <c r="D11966" s="2"/>
      <c r="E11966" s="26"/>
    </row>
    <row r="11967" spans="1:5" x14ac:dyDescent="0.15">
      <c r="A11967" s="2"/>
      <c r="B11967" s="31"/>
      <c r="C11967" s="2"/>
      <c r="D11967" s="2"/>
      <c r="E11967" s="26"/>
    </row>
    <row r="11968" spans="1:5" x14ac:dyDescent="0.15">
      <c r="A11968" s="2"/>
      <c r="B11968" s="31"/>
      <c r="C11968" s="2"/>
      <c r="D11968" s="2"/>
      <c r="E11968" s="26"/>
    </row>
    <row r="11969" spans="1:5" x14ac:dyDescent="0.15">
      <c r="A11969" s="2"/>
      <c r="B11969" s="31"/>
      <c r="C11969" s="2"/>
      <c r="D11969" s="2"/>
      <c r="E11969" s="26"/>
    </row>
    <row r="11970" spans="1:5" x14ac:dyDescent="0.15">
      <c r="A11970" s="2"/>
      <c r="B11970" s="31"/>
      <c r="C11970" s="2"/>
      <c r="D11970" s="2"/>
      <c r="E11970" s="26"/>
    </row>
    <row r="11971" spans="1:5" x14ac:dyDescent="0.15">
      <c r="A11971" s="2"/>
      <c r="B11971" s="31"/>
      <c r="C11971" s="2"/>
      <c r="D11971" s="2"/>
      <c r="E11971" s="26"/>
    </row>
    <row r="11972" spans="1:5" x14ac:dyDescent="0.15">
      <c r="A11972" s="2"/>
      <c r="B11972" s="31"/>
      <c r="C11972" s="2"/>
      <c r="D11972" s="2"/>
      <c r="E11972" s="26"/>
    </row>
    <row r="11973" spans="1:5" x14ac:dyDescent="0.15">
      <c r="A11973" s="2"/>
      <c r="B11973" s="31"/>
      <c r="C11973" s="2"/>
      <c r="D11973" s="2"/>
      <c r="E11973" s="26"/>
    </row>
    <row r="11974" spans="1:5" x14ac:dyDescent="0.15">
      <c r="A11974" s="2"/>
      <c r="B11974" s="31"/>
      <c r="C11974" s="2"/>
      <c r="D11974" s="2"/>
      <c r="E11974" s="26"/>
    </row>
    <row r="11975" spans="1:5" x14ac:dyDescent="0.15">
      <c r="A11975" s="2"/>
      <c r="B11975" s="31"/>
      <c r="C11975" s="2"/>
      <c r="D11975" s="2"/>
      <c r="E11975" s="26"/>
    </row>
    <row r="11976" spans="1:5" x14ac:dyDescent="0.15">
      <c r="A11976" s="2"/>
      <c r="B11976" s="31"/>
      <c r="C11976" s="2"/>
      <c r="D11976" s="2"/>
      <c r="E11976" s="26"/>
    </row>
    <row r="11977" spans="1:5" x14ac:dyDescent="0.15">
      <c r="A11977" s="2"/>
      <c r="B11977" s="31"/>
      <c r="C11977" s="2"/>
      <c r="D11977" s="2"/>
      <c r="E11977" s="26"/>
    </row>
    <row r="11978" spans="1:5" x14ac:dyDescent="0.15">
      <c r="A11978" s="2"/>
      <c r="B11978" s="31"/>
      <c r="C11978" s="2"/>
      <c r="D11978" s="2"/>
      <c r="E11978" s="26"/>
    </row>
    <row r="11979" spans="1:5" x14ac:dyDescent="0.15">
      <c r="A11979" s="2"/>
      <c r="B11979" s="31"/>
      <c r="C11979" s="2"/>
      <c r="D11979" s="2"/>
      <c r="E11979" s="26"/>
    </row>
    <row r="11980" spans="1:5" x14ac:dyDescent="0.15">
      <c r="A11980" s="2"/>
      <c r="B11980" s="31"/>
      <c r="C11980" s="2"/>
      <c r="D11980" s="2"/>
      <c r="E11980" s="26"/>
    </row>
    <row r="11981" spans="1:5" x14ac:dyDescent="0.15">
      <c r="A11981" s="2"/>
      <c r="B11981" s="31"/>
      <c r="C11981" s="2"/>
      <c r="D11981" s="2"/>
      <c r="E11981" s="26"/>
    </row>
    <row r="11982" spans="1:5" x14ac:dyDescent="0.15">
      <c r="A11982" s="2"/>
      <c r="B11982" s="31"/>
      <c r="C11982" s="2"/>
      <c r="D11982" s="2"/>
      <c r="E11982" s="26"/>
    </row>
    <row r="11983" spans="1:5" x14ac:dyDescent="0.15">
      <c r="A11983" s="2"/>
      <c r="B11983" s="31"/>
      <c r="C11983" s="2"/>
      <c r="D11983" s="2"/>
      <c r="E11983" s="26"/>
    </row>
    <row r="11984" spans="1:5" x14ac:dyDescent="0.15">
      <c r="A11984" s="2"/>
      <c r="B11984" s="31"/>
      <c r="C11984" s="2"/>
      <c r="D11984" s="2"/>
      <c r="E11984" s="26"/>
    </row>
    <row r="11985" spans="1:5" x14ac:dyDescent="0.15">
      <c r="A11985" s="2"/>
      <c r="B11985" s="31"/>
      <c r="C11985" s="2"/>
      <c r="D11985" s="2"/>
      <c r="E11985" s="26"/>
    </row>
    <row r="11986" spans="1:5" x14ac:dyDescent="0.15">
      <c r="A11986" s="2"/>
      <c r="B11986" s="31"/>
      <c r="C11986" s="2"/>
      <c r="D11986" s="2"/>
      <c r="E11986" s="26"/>
    </row>
    <row r="11987" spans="1:5" x14ac:dyDescent="0.15">
      <c r="A11987" s="2"/>
      <c r="B11987" s="31"/>
      <c r="C11987" s="2"/>
      <c r="D11987" s="2"/>
      <c r="E11987" s="26"/>
    </row>
    <row r="11988" spans="1:5" x14ac:dyDescent="0.15">
      <c r="A11988" s="2"/>
      <c r="B11988" s="31"/>
      <c r="C11988" s="2"/>
      <c r="D11988" s="2"/>
      <c r="E11988" s="26"/>
    </row>
    <row r="11989" spans="1:5" x14ac:dyDescent="0.15">
      <c r="A11989" s="2"/>
      <c r="B11989" s="31"/>
      <c r="C11989" s="2"/>
      <c r="D11989" s="2"/>
      <c r="E11989" s="26"/>
    </row>
    <row r="11990" spans="1:5" x14ac:dyDescent="0.15">
      <c r="A11990" s="2"/>
      <c r="B11990" s="31"/>
      <c r="C11990" s="2"/>
      <c r="D11990" s="2"/>
      <c r="E11990" s="26"/>
    </row>
    <row r="11991" spans="1:5" x14ac:dyDescent="0.15">
      <c r="A11991" s="2"/>
      <c r="B11991" s="31"/>
      <c r="C11991" s="2"/>
      <c r="D11991" s="2"/>
      <c r="E11991" s="26"/>
    </row>
    <row r="11992" spans="1:5" x14ac:dyDescent="0.15">
      <c r="A11992" s="2"/>
      <c r="B11992" s="31"/>
      <c r="C11992" s="2"/>
      <c r="D11992" s="2"/>
      <c r="E11992" s="26"/>
    </row>
    <row r="11993" spans="1:5" x14ac:dyDescent="0.15">
      <c r="A11993" s="2"/>
      <c r="B11993" s="31"/>
      <c r="C11993" s="2"/>
      <c r="D11993" s="2"/>
      <c r="E11993" s="26"/>
    </row>
    <row r="11994" spans="1:5" x14ac:dyDescent="0.15">
      <c r="A11994" s="2"/>
      <c r="B11994" s="31"/>
      <c r="C11994" s="2"/>
      <c r="D11994" s="2"/>
      <c r="E11994" s="26"/>
    </row>
    <row r="11995" spans="1:5" x14ac:dyDescent="0.15">
      <c r="A11995" s="2"/>
      <c r="B11995" s="31"/>
      <c r="C11995" s="2"/>
      <c r="D11995" s="2"/>
      <c r="E11995" s="26"/>
    </row>
    <row r="11996" spans="1:5" x14ac:dyDescent="0.15">
      <c r="A11996" s="2"/>
      <c r="B11996" s="31"/>
      <c r="C11996" s="2"/>
      <c r="D11996" s="2"/>
      <c r="E11996" s="26"/>
    </row>
    <row r="11997" spans="1:5" x14ac:dyDescent="0.15">
      <c r="A11997" s="2"/>
      <c r="B11997" s="31"/>
      <c r="C11997" s="2"/>
      <c r="D11997" s="2"/>
      <c r="E11997" s="26"/>
    </row>
    <row r="11998" spans="1:5" x14ac:dyDescent="0.15">
      <c r="A11998" s="2"/>
      <c r="B11998" s="31"/>
      <c r="C11998" s="2"/>
      <c r="D11998" s="2"/>
      <c r="E11998" s="26"/>
    </row>
    <row r="11999" spans="1:5" x14ac:dyDescent="0.15">
      <c r="A11999" s="2"/>
      <c r="B11999" s="31"/>
      <c r="C11999" s="2"/>
      <c r="D11999" s="2"/>
      <c r="E11999" s="26"/>
    </row>
    <row r="12000" spans="1:5" x14ac:dyDescent="0.15">
      <c r="A12000" s="2"/>
      <c r="B12000" s="31"/>
      <c r="C12000" s="2"/>
      <c r="D12000" s="2"/>
      <c r="E12000" s="26"/>
    </row>
    <row r="12001" spans="1:5" x14ac:dyDescent="0.15">
      <c r="A12001" s="2"/>
      <c r="B12001" s="31"/>
      <c r="C12001" s="2"/>
      <c r="D12001" s="2"/>
      <c r="E12001" s="26"/>
    </row>
    <row r="12002" spans="1:5" x14ac:dyDescent="0.15">
      <c r="A12002" s="2"/>
      <c r="B12002" s="31"/>
      <c r="C12002" s="2"/>
      <c r="D12002" s="2"/>
      <c r="E12002" s="26"/>
    </row>
    <row r="12003" spans="1:5" x14ac:dyDescent="0.15">
      <c r="A12003" s="2"/>
      <c r="B12003" s="31"/>
      <c r="C12003" s="2"/>
      <c r="D12003" s="2"/>
      <c r="E12003" s="26"/>
    </row>
    <row r="12004" spans="1:5" x14ac:dyDescent="0.15">
      <c r="A12004" s="2"/>
      <c r="B12004" s="31"/>
      <c r="C12004" s="2"/>
      <c r="D12004" s="2"/>
      <c r="E12004" s="26"/>
    </row>
    <row r="12005" spans="1:5" x14ac:dyDescent="0.15">
      <c r="A12005" s="2"/>
      <c r="B12005" s="31"/>
      <c r="C12005" s="2"/>
      <c r="D12005" s="2"/>
      <c r="E12005" s="26"/>
    </row>
    <row r="12006" spans="1:5" x14ac:dyDescent="0.15">
      <c r="A12006" s="2"/>
      <c r="B12006" s="31"/>
      <c r="C12006" s="2"/>
      <c r="D12006" s="2"/>
      <c r="E12006" s="26"/>
    </row>
    <row r="12007" spans="1:5" x14ac:dyDescent="0.15">
      <c r="A12007" s="2"/>
      <c r="B12007" s="31"/>
      <c r="C12007" s="2"/>
      <c r="D12007" s="2"/>
      <c r="E12007" s="26"/>
    </row>
    <row r="12008" spans="1:5" x14ac:dyDescent="0.15">
      <c r="A12008" s="2"/>
      <c r="B12008" s="31"/>
      <c r="C12008" s="2"/>
      <c r="D12008" s="2"/>
      <c r="E12008" s="26"/>
    </row>
    <row r="12009" spans="1:5" x14ac:dyDescent="0.15">
      <c r="A12009" s="2"/>
      <c r="B12009" s="31"/>
      <c r="C12009" s="2"/>
      <c r="D12009" s="2"/>
      <c r="E12009" s="26"/>
    </row>
    <row r="12010" spans="1:5" x14ac:dyDescent="0.15">
      <c r="A12010" s="2"/>
      <c r="B12010" s="31"/>
      <c r="C12010" s="2"/>
      <c r="D12010" s="2"/>
      <c r="E12010" s="26"/>
    </row>
    <row r="12011" spans="1:5" x14ac:dyDescent="0.15">
      <c r="A12011" s="2"/>
      <c r="B12011" s="31"/>
      <c r="C12011" s="2"/>
      <c r="D12011" s="2"/>
      <c r="E12011" s="26"/>
    </row>
    <row r="12012" spans="1:5" x14ac:dyDescent="0.15">
      <c r="A12012" s="2"/>
      <c r="B12012" s="31"/>
      <c r="C12012" s="2"/>
      <c r="D12012" s="2"/>
      <c r="E12012" s="26"/>
    </row>
    <row r="12013" spans="1:5" x14ac:dyDescent="0.15">
      <c r="A12013" s="2"/>
      <c r="B12013" s="31"/>
      <c r="C12013" s="2"/>
      <c r="D12013" s="2"/>
      <c r="E12013" s="26"/>
    </row>
    <row r="12014" spans="1:5" x14ac:dyDescent="0.15">
      <c r="A12014" s="2"/>
      <c r="B12014" s="31"/>
      <c r="C12014" s="2"/>
      <c r="D12014" s="2"/>
      <c r="E12014" s="26"/>
    </row>
    <row r="12015" spans="1:5" x14ac:dyDescent="0.15">
      <c r="A12015" s="2"/>
      <c r="B12015" s="31"/>
      <c r="C12015" s="2"/>
      <c r="D12015" s="2"/>
      <c r="E12015" s="26"/>
    </row>
    <row r="12016" spans="1:5" x14ac:dyDescent="0.15">
      <c r="A12016" s="2"/>
      <c r="B12016" s="31"/>
      <c r="C12016" s="2"/>
      <c r="D12016" s="2"/>
      <c r="E12016" s="26"/>
    </row>
    <row r="12017" spans="1:5" x14ac:dyDescent="0.15">
      <c r="A12017" s="2"/>
      <c r="B12017" s="31"/>
      <c r="C12017" s="2"/>
      <c r="D12017" s="2"/>
      <c r="E12017" s="26"/>
    </row>
    <row r="12018" spans="1:5" x14ac:dyDescent="0.15">
      <c r="A12018" s="2"/>
      <c r="B12018" s="31"/>
      <c r="C12018" s="2"/>
      <c r="D12018" s="2"/>
      <c r="E12018" s="26"/>
    </row>
    <row r="12019" spans="1:5" x14ac:dyDescent="0.15">
      <c r="A12019" s="2"/>
      <c r="B12019" s="31"/>
      <c r="C12019" s="2"/>
      <c r="D12019" s="2"/>
      <c r="E12019" s="26"/>
    </row>
    <row r="12020" spans="1:5" x14ac:dyDescent="0.15">
      <c r="A12020" s="2"/>
      <c r="B12020" s="31"/>
      <c r="C12020" s="2"/>
      <c r="D12020" s="2"/>
      <c r="E12020" s="26"/>
    </row>
    <row r="12021" spans="1:5" x14ac:dyDescent="0.15">
      <c r="A12021" s="2"/>
      <c r="B12021" s="31"/>
      <c r="C12021" s="2"/>
      <c r="D12021" s="2"/>
      <c r="E12021" s="26"/>
    </row>
    <row r="12022" spans="1:5" x14ac:dyDescent="0.15">
      <c r="A12022" s="2"/>
      <c r="B12022" s="31"/>
      <c r="C12022" s="2"/>
      <c r="D12022" s="2"/>
      <c r="E12022" s="26"/>
    </row>
    <row r="12023" spans="1:5" x14ac:dyDescent="0.15">
      <c r="A12023" s="2"/>
      <c r="B12023" s="31"/>
      <c r="C12023" s="2"/>
      <c r="D12023" s="2"/>
      <c r="E12023" s="26"/>
    </row>
    <row r="12024" spans="1:5" x14ac:dyDescent="0.15">
      <c r="A12024" s="2"/>
      <c r="B12024" s="31"/>
      <c r="C12024" s="2"/>
      <c r="D12024" s="2"/>
      <c r="E12024" s="26"/>
    </row>
    <row r="12025" spans="1:5" x14ac:dyDescent="0.15">
      <c r="A12025" s="2"/>
      <c r="B12025" s="31"/>
      <c r="C12025" s="2"/>
      <c r="D12025" s="2"/>
      <c r="E12025" s="26"/>
    </row>
    <row r="12026" spans="1:5" x14ac:dyDescent="0.15">
      <c r="A12026" s="2"/>
      <c r="B12026" s="31"/>
      <c r="C12026" s="2"/>
      <c r="D12026" s="2"/>
      <c r="E12026" s="26"/>
    </row>
    <row r="12027" spans="1:5" x14ac:dyDescent="0.15">
      <c r="A12027" s="2"/>
      <c r="B12027" s="31"/>
      <c r="C12027" s="2"/>
      <c r="D12027" s="2"/>
      <c r="E12027" s="26"/>
    </row>
    <row r="12028" spans="1:5" x14ac:dyDescent="0.15">
      <c r="A12028" s="2"/>
      <c r="B12028" s="31"/>
      <c r="C12028" s="2"/>
      <c r="D12028" s="2"/>
      <c r="E12028" s="26"/>
    </row>
    <row r="12029" spans="1:5" x14ac:dyDescent="0.15">
      <c r="A12029" s="2"/>
      <c r="B12029" s="31"/>
      <c r="C12029" s="2"/>
      <c r="D12029" s="2"/>
      <c r="E12029" s="26"/>
    </row>
    <row r="12030" spans="1:5" x14ac:dyDescent="0.15">
      <c r="A12030" s="2"/>
      <c r="B12030" s="31"/>
      <c r="C12030" s="2"/>
      <c r="D12030" s="2"/>
      <c r="E12030" s="26"/>
    </row>
    <row r="12031" spans="1:5" x14ac:dyDescent="0.15">
      <c r="A12031" s="2"/>
      <c r="B12031" s="31"/>
      <c r="C12031" s="2"/>
      <c r="D12031" s="2"/>
      <c r="E12031" s="26"/>
    </row>
    <row r="12032" spans="1:5" x14ac:dyDescent="0.15">
      <c r="A12032" s="2"/>
      <c r="B12032" s="31"/>
      <c r="C12032" s="2"/>
      <c r="D12032" s="2"/>
      <c r="E12032" s="26"/>
    </row>
    <row r="12033" spans="1:5" x14ac:dyDescent="0.15">
      <c r="A12033" s="2"/>
      <c r="B12033" s="31"/>
      <c r="C12033" s="2"/>
      <c r="D12033" s="2"/>
      <c r="E12033" s="26"/>
    </row>
    <row r="12034" spans="1:5" x14ac:dyDescent="0.15">
      <c r="A12034" s="2"/>
      <c r="B12034" s="31"/>
      <c r="C12034" s="2"/>
      <c r="D12034" s="2"/>
      <c r="E12034" s="26"/>
    </row>
    <row r="12035" spans="1:5" x14ac:dyDescent="0.15">
      <c r="A12035" s="2"/>
      <c r="B12035" s="31"/>
      <c r="C12035" s="2"/>
      <c r="D12035" s="2"/>
      <c r="E12035" s="26"/>
    </row>
    <row r="12036" spans="1:5" x14ac:dyDescent="0.15">
      <c r="A12036" s="2"/>
      <c r="B12036" s="31"/>
      <c r="C12036" s="2"/>
      <c r="D12036" s="2"/>
      <c r="E12036" s="26"/>
    </row>
    <row r="12037" spans="1:5" x14ac:dyDescent="0.15">
      <c r="A12037" s="2"/>
      <c r="B12037" s="31"/>
      <c r="C12037" s="2"/>
      <c r="D12037" s="2"/>
      <c r="E12037" s="26"/>
    </row>
    <row r="12038" spans="1:5" x14ac:dyDescent="0.15">
      <c r="A12038" s="2"/>
      <c r="B12038" s="31"/>
      <c r="C12038" s="2"/>
      <c r="D12038" s="2"/>
      <c r="E12038" s="26"/>
    </row>
    <row r="12039" spans="1:5" x14ac:dyDescent="0.15">
      <c r="A12039" s="2"/>
      <c r="B12039" s="31"/>
      <c r="C12039" s="2"/>
      <c r="D12039" s="2"/>
      <c r="E12039" s="26"/>
    </row>
    <row r="12040" spans="1:5" x14ac:dyDescent="0.15">
      <c r="A12040" s="2"/>
      <c r="B12040" s="31"/>
      <c r="C12040" s="2"/>
      <c r="D12040" s="2"/>
      <c r="E12040" s="26"/>
    </row>
    <row r="12041" spans="1:5" x14ac:dyDescent="0.15">
      <c r="A12041" s="2"/>
      <c r="B12041" s="31"/>
      <c r="C12041" s="2"/>
      <c r="D12041" s="2"/>
      <c r="E12041" s="26"/>
    </row>
    <row r="12042" spans="1:5" x14ac:dyDescent="0.15">
      <c r="A12042" s="2"/>
      <c r="B12042" s="31"/>
      <c r="C12042" s="2"/>
      <c r="D12042" s="2"/>
      <c r="E12042" s="26"/>
    </row>
    <row r="12043" spans="1:5" x14ac:dyDescent="0.15">
      <c r="A12043" s="2"/>
      <c r="B12043" s="31"/>
      <c r="C12043" s="2"/>
      <c r="D12043" s="2"/>
      <c r="E12043" s="26"/>
    </row>
    <row r="12044" spans="1:5" x14ac:dyDescent="0.15">
      <c r="A12044" s="2"/>
      <c r="B12044" s="31"/>
      <c r="C12044" s="2"/>
      <c r="D12044" s="2"/>
      <c r="E12044" s="26"/>
    </row>
    <row r="12045" spans="1:5" x14ac:dyDescent="0.15">
      <c r="A12045" s="2"/>
      <c r="B12045" s="31"/>
      <c r="C12045" s="2"/>
      <c r="D12045" s="2"/>
      <c r="E12045" s="26"/>
    </row>
    <row r="12046" spans="1:5" x14ac:dyDescent="0.15">
      <c r="A12046" s="2"/>
      <c r="B12046" s="31"/>
      <c r="C12046" s="2"/>
      <c r="D12046" s="2"/>
      <c r="E12046" s="26"/>
    </row>
    <row r="12047" spans="1:5" x14ac:dyDescent="0.15">
      <c r="A12047" s="2"/>
      <c r="B12047" s="31"/>
      <c r="C12047" s="2"/>
      <c r="D12047" s="2"/>
      <c r="E12047" s="26"/>
    </row>
    <row r="12048" spans="1:5" x14ac:dyDescent="0.15">
      <c r="A12048" s="2"/>
      <c r="B12048" s="31"/>
      <c r="C12048" s="2"/>
      <c r="D12048" s="2"/>
      <c r="E12048" s="26"/>
    </row>
    <row r="12049" spans="1:5" x14ac:dyDescent="0.15">
      <c r="A12049" s="2"/>
      <c r="B12049" s="31"/>
      <c r="C12049" s="2"/>
      <c r="D12049" s="2"/>
      <c r="E12049" s="26"/>
    </row>
    <row r="12050" spans="1:5" x14ac:dyDescent="0.15">
      <c r="A12050" s="2"/>
      <c r="B12050" s="31"/>
      <c r="C12050" s="2"/>
      <c r="D12050" s="2"/>
      <c r="E12050" s="26"/>
    </row>
    <row r="12051" spans="1:5" x14ac:dyDescent="0.15">
      <c r="A12051" s="2"/>
      <c r="B12051" s="31"/>
      <c r="C12051" s="2"/>
      <c r="D12051" s="2"/>
      <c r="E12051" s="26"/>
    </row>
    <row r="12052" spans="1:5" x14ac:dyDescent="0.15">
      <c r="A12052" s="2"/>
      <c r="B12052" s="31"/>
      <c r="C12052" s="2"/>
      <c r="D12052" s="2"/>
      <c r="E12052" s="26"/>
    </row>
    <row r="12053" spans="1:5" x14ac:dyDescent="0.15">
      <c r="A12053" s="2"/>
      <c r="B12053" s="31"/>
      <c r="C12053" s="2"/>
      <c r="D12053" s="2"/>
      <c r="E12053" s="26"/>
    </row>
    <row r="12054" spans="1:5" x14ac:dyDescent="0.15">
      <c r="A12054" s="2"/>
      <c r="B12054" s="31"/>
      <c r="C12054" s="2"/>
      <c r="D12054" s="2"/>
      <c r="E12054" s="26"/>
    </row>
    <row r="12055" spans="1:5" x14ac:dyDescent="0.15">
      <c r="A12055" s="2"/>
      <c r="B12055" s="31"/>
      <c r="C12055" s="2"/>
      <c r="D12055" s="2"/>
      <c r="E12055" s="26"/>
    </row>
    <row r="12056" spans="1:5" x14ac:dyDescent="0.15">
      <c r="A12056" s="2"/>
      <c r="B12056" s="31"/>
      <c r="C12056" s="2"/>
      <c r="D12056" s="2"/>
      <c r="E12056" s="26"/>
    </row>
    <row r="12057" spans="1:5" x14ac:dyDescent="0.15">
      <c r="A12057" s="2"/>
      <c r="B12057" s="31"/>
      <c r="C12057" s="2"/>
      <c r="D12057" s="2"/>
      <c r="E12057" s="26"/>
    </row>
    <row r="12058" spans="1:5" x14ac:dyDescent="0.15">
      <c r="A12058" s="2"/>
      <c r="B12058" s="31"/>
      <c r="C12058" s="2"/>
      <c r="D12058" s="2"/>
      <c r="E12058" s="26"/>
    </row>
    <row r="12059" spans="1:5" x14ac:dyDescent="0.15">
      <c r="A12059" s="2"/>
      <c r="B12059" s="31"/>
      <c r="C12059" s="2"/>
      <c r="D12059" s="2"/>
      <c r="E12059" s="26"/>
    </row>
    <row r="12060" spans="1:5" x14ac:dyDescent="0.15">
      <c r="A12060" s="2"/>
      <c r="B12060" s="31"/>
      <c r="C12060" s="2"/>
      <c r="D12060" s="2"/>
      <c r="E12060" s="26"/>
    </row>
    <row r="12061" spans="1:5" x14ac:dyDescent="0.15">
      <c r="A12061" s="2"/>
      <c r="B12061" s="31"/>
      <c r="C12061" s="2"/>
      <c r="D12061" s="2"/>
      <c r="E12061" s="26"/>
    </row>
    <row r="12062" spans="1:5" x14ac:dyDescent="0.15">
      <c r="A12062" s="2"/>
      <c r="B12062" s="31"/>
      <c r="C12062" s="2"/>
      <c r="D12062" s="2"/>
      <c r="E12062" s="26"/>
    </row>
    <row r="12063" spans="1:5" x14ac:dyDescent="0.15">
      <c r="A12063" s="2"/>
      <c r="B12063" s="31"/>
      <c r="C12063" s="2"/>
      <c r="D12063" s="2"/>
      <c r="E12063" s="26"/>
    </row>
    <row r="12064" spans="1:5" x14ac:dyDescent="0.15">
      <c r="A12064" s="2"/>
      <c r="B12064" s="31"/>
      <c r="C12064" s="2"/>
      <c r="D12064" s="2"/>
      <c r="E12064" s="26"/>
    </row>
    <row r="12065" spans="1:5" x14ac:dyDescent="0.15">
      <c r="A12065" s="2"/>
      <c r="B12065" s="31"/>
      <c r="C12065" s="2"/>
      <c r="D12065" s="2"/>
      <c r="E12065" s="26"/>
    </row>
    <row r="12066" spans="1:5" x14ac:dyDescent="0.15">
      <c r="A12066" s="2"/>
      <c r="B12066" s="31"/>
      <c r="C12066" s="2"/>
      <c r="D12066" s="2"/>
      <c r="E12066" s="26"/>
    </row>
    <row r="12067" spans="1:5" x14ac:dyDescent="0.15">
      <c r="A12067" s="2"/>
      <c r="B12067" s="31"/>
      <c r="C12067" s="2"/>
      <c r="D12067" s="2"/>
      <c r="E12067" s="26"/>
    </row>
    <row r="12068" spans="1:5" x14ac:dyDescent="0.15">
      <c r="A12068" s="2"/>
      <c r="B12068" s="31"/>
      <c r="C12068" s="2"/>
      <c r="D12068" s="2"/>
      <c r="E12068" s="26"/>
    </row>
    <row r="12069" spans="1:5" x14ac:dyDescent="0.15">
      <c r="A12069" s="2"/>
      <c r="B12069" s="31"/>
      <c r="C12069" s="2"/>
      <c r="D12069" s="2"/>
      <c r="E12069" s="26"/>
    </row>
    <row r="12070" spans="1:5" x14ac:dyDescent="0.15">
      <c r="A12070" s="2"/>
      <c r="B12070" s="31"/>
      <c r="C12070" s="2"/>
      <c r="D12070" s="2"/>
      <c r="E12070" s="26"/>
    </row>
    <row r="12071" spans="1:5" x14ac:dyDescent="0.15">
      <c r="A12071" s="2"/>
      <c r="B12071" s="31"/>
      <c r="C12071" s="2"/>
      <c r="D12071" s="2"/>
      <c r="E12071" s="26"/>
    </row>
    <row r="12072" spans="1:5" x14ac:dyDescent="0.15">
      <c r="A12072" s="2"/>
      <c r="B12072" s="31"/>
      <c r="C12072" s="2"/>
      <c r="D12072" s="2"/>
      <c r="E12072" s="26"/>
    </row>
    <row r="12073" spans="1:5" x14ac:dyDescent="0.15">
      <c r="A12073" s="2"/>
      <c r="B12073" s="31"/>
      <c r="C12073" s="2"/>
      <c r="D12073" s="2"/>
      <c r="E12073" s="26"/>
    </row>
    <row r="12074" spans="1:5" x14ac:dyDescent="0.15">
      <c r="A12074" s="2"/>
      <c r="B12074" s="31"/>
      <c r="C12074" s="2"/>
      <c r="D12074" s="2"/>
      <c r="E12074" s="26"/>
    </row>
    <row r="12075" spans="1:5" x14ac:dyDescent="0.15">
      <c r="A12075" s="2"/>
      <c r="B12075" s="31"/>
      <c r="C12075" s="2"/>
      <c r="D12075" s="2"/>
      <c r="E12075" s="26"/>
    </row>
    <row r="12076" spans="1:5" x14ac:dyDescent="0.15">
      <c r="A12076" s="2"/>
      <c r="B12076" s="31"/>
      <c r="C12076" s="2"/>
      <c r="D12076" s="2"/>
      <c r="E12076" s="26"/>
    </row>
    <row r="12077" spans="1:5" x14ac:dyDescent="0.15">
      <c r="A12077" s="2"/>
      <c r="B12077" s="31"/>
      <c r="C12077" s="2"/>
      <c r="D12077" s="2"/>
      <c r="E12077" s="26"/>
    </row>
    <row r="12078" spans="1:5" x14ac:dyDescent="0.15">
      <c r="A12078" s="2"/>
      <c r="B12078" s="31"/>
      <c r="C12078" s="2"/>
      <c r="D12078" s="2"/>
      <c r="E12078" s="26"/>
    </row>
    <row r="12079" spans="1:5" x14ac:dyDescent="0.15">
      <c r="A12079" s="2"/>
      <c r="B12079" s="31"/>
      <c r="C12079" s="2"/>
      <c r="D12079" s="2"/>
      <c r="E12079" s="26"/>
    </row>
    <row r="12080" spans="1:5" x14ac:dyDescent="0.15">
      <c r="A12080" s="2"/>
      <c r="B12080" s="31"/>
      <c r="C12080" s="2"/>
      <c r="D12080" s="2"/>
      <c r="E12080" s="26"/>
    </row>
    <row r="12081" spans="1:5" x14ac:dyDescent="0.15">
      <c r="A12081" s="2"/>
      <c r="B12081" s="31"/>
      <c r="C12081" s="2"/>
      <c r="D12081" s="2"/>
      <c r="E12081" s="26"/>
    </row>
    <row r="12082" spans="1:5" x14ac:dyDescent="0.15">
      <c r="A12082" s="2"/>
      <c r="B12082" s="31"/>
      <c r="C12082" s="2"/>
      <c r="D12082" s="2"/>
      <c r="E12082" s="26"/>
    </row>
    <row r="12083" spans="1:5" x14ac:dyDescent="0.15">
      <c r="A12083" s="2"/>
      <c r="B12083" s="31"/>
      <c r="C12083" s="2"/>
      <c r="D12083" s="2"/>
      <c r="E12083" s="26"/>
    </row>
    <row r="12084" spans="1:5" x14ac:dyDescent="0.15">
      <c r="A12084" s="2"/>
      <c r="B12084" s="31"/>
      <c r="C12084" s="2"/>
      <c r="D12084" s="2"/>
      <c r="E12084" s="26"/>
    </row>
    <row r="12085" spans="1:5" x14ac:dyDescent="0.15">
      <c r="A12085" s="2"/>
      <c r="B12085" s="31"/>
      <c r="C12085" s="2"/>
      <c r="D12085" s="2"/>
      <c r="E12085" s="26"/>
    </row>
    <row r="12086" spans="1:5" x14ac:dyDescent="0.15">
      <c r="A12086" s="2"/>
      <c r="B12086" s="31"/>
      <c r="C12086" s="2"/>
      <c r="D12086" s="2"/>
      <c r="E12086" s="26"/>
    </row>
    <row r="12087" spans="1:5" x14ac:dyDescent="0.15">
      <c r="A12087" s="2"/>
      <c r="B12087" s="31"/>
      <c r="C12087" s="2"/>
      <c r="D12087" s="2"/>
      <c r="E12087" s="26"/>
    </row>
    <row r="12088" spans="1:5" x14ac:dyDescent="0.15">
      <c r="A12088" s="2"/>
      <c r="B12088" s="31"/>
      <c r="C12088" s="2"/>
      <c r="D12088" s="2"/>
      <c r="E12088" s="26"/>
    </row>
    <row r="12089" spans="1:5" x14ac:dyDescent="0.15">
      <c r="A12089" s="2"/>
      <c r="B12089" s="31"/>
      <c r="C12089" s="2"/>
      <c r="D12089" s="2"/>
      <c r="E12089" s="26"/>
    </row>
    <row r="12090" spans="1:5" x14ac:dyDescent="0.15">
      <c r="A12090" s="2"/>
      <c r="B12090" s="31"/>
      <c r="C12090" s="2"/>
      <c r="D12090" s="2"/>
      <c r="E12090" s="26"/>
    </row>
    <row r="12091" spans="1:5" x14ac:dyDescent="0.15">
      <c r="A12091" s="2"/>
      <c r="B12091" s="31"/>
      <c r="C12091" s="2"/>
      <c r="D12091" s="2"/>
      <c r="E12091" s="26"/>
    </row>
    <row r="12092" spans="1:5" x14ac:dyDescent="0.15">
      <c r="A12092" s="2"/>
      <c r="B12092" s="31"/>
      <c r="C12092" s="2"/>
      <c r="D12092" s="2"/>
      <c r="E12092" s="26"/>
    </row>
    <row r="12093" spans="1:5" x14ac:dyDescent="0.15">
      <c r="A12093" s="2"/>
      <c r="B12093" s="31"/>
      <c r="C12093" s="2"/>
      <c r="D12093" s="2"/>
      <c r="E12093" s="26"/>
    </row>
    <row r="12094" spans="1:5" x14ac:dyDescent="0.15">
      <c r="A12094" s="2"/>
      <c r="B12094" s="31"/>
      <c r="C12094" s="2"/>
      <c r="D12094" s="2"/>
      <c r="E12094" s="26"/>
    </row>
    <row r="12095" spans="1:5" x14ac:dyDescent="0.15">
      <c r="A12095" s="2"/>
      <c r="B12095" s="31"/>
      <c r="C12095" s="2"/>
      <c r="D12095" s="2"/>
      <c r="E12095" s="26"/>
    </row>
    <row r="12096" spans="1:5" x14ac:dyDescent="0.15">
      <c r="A12096" s="2"/>
      <c r="B12096" s="31"/>
      <c r="C12096" s="2"/>
      <c r="D12096" s="2"/>
      <c r="E12096" s="26"/>
    </row>
    <row r="12097" spans="1:5" x14ac:dyDescent="0.15">
      <c r="A12097" s="2"/>
      <c r="B12097" s="31"/>
      <c r="C12097" s="2"/>
      <c r="D12097" s="2"/>
      <c r="E12097" s="26"/>
    </row>
    <row r="12098" spans="1:5" x14ac:dyDescent="0.15">
      <c r="A12098" s="2"/>
      <c r="B12098" s="31"/>
      <c r="C12098" s="2"/>
      <c r="D12098" s="2"/>
      <c r="E12098" s="26"/>
    </row>
    <row r="12099" spans="1:5" x14ac:dyDescent="0.15">
      <c r="A12099" s="2"/>
      <c r="B12099" s="31"/>
      <c r="C12099" s="2"/>
      <c r="D12099" s="2"/>
      <c r="E12099" s="26"/>
    </row>
    <row r="12100" spans="1:5" x14ac:dyDescent="0.15">
      <c r="A12100" s="2"/>
      <c r="B12100" s="31"/>
      <c r="C12100" s="2"/>
      <c r="D12100" s="2"/>
      <c r="E12100" s="26"/>
    </row>
    <row r="12101" spans="1:5" x14ac:dyDescent="0.15">
      <c r="A12101" s="2"/>
      <c r="B12101" s="31"/>
      <c r="C12101" s="2"/>
      <c r="D12101" s="2"/>
      <c r="E12101" s="26"/>
    </row>
    <row r="12102" spans="1:5" x14ac:dyDescent="0.15">
      <c r="A12102" s="2"/>
      <c r="B12102" s="31"/>
      <c r="C12102" s="2"/>
      <c r="D12102" s="2"/>
      <c r="E12102" s="26"/>
    </row>
    <row r="12103" spans="1:5" x14ac:dyDescent="0.15">
      <c r="A12103" s="2"/>
      <c r="B12103" s="31"/>
      <c r="C12103" s="2"/>
      <c r="D12103" s="2"/>
      <c r="E12103" s="26"/>
    </row>
    <row r="12104" spans="1:5" x14ac:dyDescent="0.15">
      <c r="A12104" s="2"/>
      <c r="B12104" s="31"/>
      <c r="C12104" s="2"/>
      <c r="D12104" s="2"/>
      <c r="E12104" s="26"/>
    </row>
    <row r="12105" spans="1:5" x14ac:dyDescent="0.15">
      <c r="A12105" s="2"/>
      <c r="B12105" s="31"/>
      <c r="C12105" s="2"/>
      <c r="D12105" s="2"/>
      <c r="E12105" s="26"/>
    </row>
    <row r="12106" spans="1:5" x14ac:dyDescent="0.15">
      <c r="A12106" s="2"/>
      <c r="B12106" s="31"/>
      <c r="C12106" s="2"/>
      <c r="D12106" s="2"/>
      <c r="E12106" s="26"/>
    </row>
    <row r="12107" spans="1:5" x14ac:dyDescent="0.15">
      <c r="A12107" s="2"/>
      <c r="B12107" s="31"/>
      <c r="C12107" s="2"/>
      <c r="D12107" s="2"/>
      <c r="E12107" s="26"/>
    </row>
    <row r="12108" spans="1:5" x14ac:dyDescent="0.15">
      <c r="A12108" s="2"/>
      <c r="B12108" s="31"/>
      <c r="C12108" s="2"/>
      <c r="D12108" s="2"/>
      <c r="E12108" s="26"/>
    </row>
    <row r="12109" spans="1:5" x14ac:dyDescent="0.15">
      <c r="A12109" s="2"/>
      <c r="B12109" s="31"/>
      <c r="C12109" s="2"/>
      <c r="D12109" s="2"/>
      <c r="E12109" s="26"/>
    </row>
    <row r="12110" spans="1:5" x14ac:dyDescent="0.15">
      <c r="A12110" s="2"/>
      <c r="B12110" s="31"/>
      <c r="C12110" s="2"/>
      <c r="D12110" s="2"/>
      <c r="E12110" s="26"/>
    </row>
    <row r="12111" spans="1:5" x14ac:dyDescent="0.15">
      <c r="A12111" s="2"/>
      <c r="B12111" s="31"/>
      <c r="C12111" s="2"/>
      <c r="D12111" s="2"/>
      <c r="E12111" s="26"/>
    </row>
    <row r="12112" spans="1:5" x14ac:dyDescent="0.15">
      <c r="A12112" s="2"/>
      <c r="B12112" s="31"/>
      <c r="C12112" s="2"/>
      <c r="D12112" s="2"/>
      <c r="E12112" s="26"/>
    </row>
    <row r="12113" spans="1:5" x14ac:dyDescent="0.15">
      <c r="A12113" s="2"/>
      <c r="B12113" s="31"/>
      <c r="C12113" s="2"/>
      <c r="D12113" s="2"/>
      <c r="E12113" s="26"/>
    </row>
    <row r="12114" spans="1:5" x14ac:dyDescent="0.15">
      <c r="A12114" s="2"/>
      <c r="B12114" s="31"/>
      <c r="C12114" s="2"/>
      <c r="D12114" s="2"/>
      <c r="E12114" s="26"/>
    </row>
    <row r="12115" spans="1:5" x14ac:dyDescent="0.15">
      <c r="A12115" s="2"/>
      <c r="B12115" s="31"/>
      <c r="C12115" s="2"/>
      <c r="D12115" s="2"/>
      <c r="E12115" s="26"/>
    </row>
    <row r="12116" spans="1:5" x14ac:dyDescent="0.15">
      <c r="A12116" s="2"/>
      <c r="B12116" s="31"/>
      <c r="C12116" s="2"/>
      <c r="D12116" s="2"/>
      <c r="E12116" s="26"/>
    </row>
    <row r="12117" spans="1:5" x14ac:dyDescent="0.15">
      <c r="A12117" s="2"/>
      <c r="B12117" s="31"/>
      <c r="C12117" s="2"/>
      <c r="D12117" s="2"/>
      <c r="E12117" s="26"/>
    </row>
    <row r="12118" spans="1:5" x14ac:dyDescent="0.15">
      <c r="A12118" s="2"/>
      <c r="B12118" s="31"/>
      <c r="C12118" s="2"/>
      <c r="D12118" s="2"/>
      <c r="E12118" s="26"/>
    </row>
    <row r="12119" spans="1:5" x14ac:dyDescent="0.15">
      <c r="A12119" s="2"/>
      <c r="B12119" s="31"/>
      <c r="C12119" s="2"/>
      <c r="D12119" s="2"/>
      <c r="E12119" s="26"/>
    </row>
    <row r="12120" spans="1:5" x14ac:dyDescent="0.15">
      <c r="A12120" s="2"/>
      <c r="B12120" s="31"/>
      <c r="C12120" s="2"/>
      <c r="D12120" s="2"/>
      <c r="E12120" s="26"/>
    </row>
    <row r="12121" spans="1:5" x14ac:dyDescent="0.15">
      <c r="A12121" s="2"/>
      <c r="B12121" s="31"/>
      <c r="C12121" s="2"/>
      <c r="D12121" s="2"/>
      <c r="E12121" s="26"/>
    </row>
    <row r="12122" spans="1:5" x14ac:dyDescent="0.15">
      <c r="A12122" s="2"/>
      <c r="B12122" s="31"/>
      <c r="C12122" s="2"/>
      <c r="D12122" s="2"/>
      <c r="E12122" s="26"/>
    </row>
    <row r="12123" spans="1:5" x14ac:dyDescent="0.15">
      <c r="A12123" s="2"/>
      <c r="B12123" s="31"/>
      <c r="C12123" s="2"/>
      <c r="D12123" s="2"/>
      <c r="E12123" s="26"/>
    </row>
    <row r="12124" spans="1:5" x14ac:dyDescent="0.15">
      <c r="A12124" s="2"/>
      <c r="B12124" s="31"/>
      <c r="C12124" s="2"/>
      <c r="D12124" s="2"/>
      <c r="E12124" s="26"/>
    </row>
    <row r="12125" spans="1:5" x14ac:dyDescent="0.15">
      <c r="A12125" s="2"/>
      <c r="B12125" s="31"/>
      <c r="C12125" s="2"/>
      <c r="D12125" s="2"/>
      <c r="E12125" s="26"/>
    </row>
    <row r="12126" spans="1:5" x14ac:dyDescent="0.15">
      <c r="A12126" s="2"/>
      <c r="B12126" s="31"/>
      <c r="C12126" s="2"/>
      <c r="D12126" s="2"/>
      <c r="E12126" s="26"/>
    </row>
    <row r="12127" spans="1:5" x14ac:dyDescent="0.15">
      <c r="A12127" s="2"/>
      <c r="B12127" s="31"/>
      <c r="C12127" s="2"/>
      <c r="D12127" s="2"/>
      <c r="E12127" s="26"/>
    </row>
    <row r="12128" spans="1:5" x14ac:dyDescent="0.15">
      <c r="A12128" s="2"/>
      <c r="B12128" s="31"/>
      <c r="C12128" s="2"/>
      <c r="D12128" s="2"/>
      <c r="E12128" s="26"/>
    </row>
    <row r="12129" spans="1:5" x14ac:dyDescent="0.15">
      <c r="A12129" s="2"/>
      <c r="B12129" s="31"/>
      <c r="C12129" s="2"/>
      <c r="D12129" s="2"/>
      <c r="E12129" s="26"/>
    </row>
    <row r="12130" spans="1:5" x14ac:dyDescent="0.15">
      <c r="A12130" s="2"/>
      <c r="B12130" s="31"/>
      <c r="C12130" s="2"/>
      <c r="D12130" s="2"/>
      <c r="E12130" s="26"/>
    </row>
    <row r="12131" spans="1:5" x14ac:dyDescent="0.15">
      <c r="A12131" s="2"/>
      <c r="B12131" s="31"/>
      <c r="C12131" s="2"/>
      <c r="D12131" s="2"/>
      <c r="E12131" s="26"/>
    </row>
    <row r="12132" spans="1:5" x14ac:dyDescent="0.15">
      <c r="A12132" s="2"/>
      <c r="B12132" s="31"/>
      <c r="C12132" s="2"/>
      <c r="D12132" s="2"/>
      <c r="E12132" s="26"/>
    </row>
    <row r="12133" spans="1:5" x14ac:dyDescent="0.15">
      <c r="A12133" s="2"/>
      <c r="B12133" s="31"/>
      <c r="C12133" s="2"/>
      <c r="D12133" s="2"/>
      <c r="E12133" s="26"/>
    </row>
    <row r="12134" spans="1:5" x14ac:dyDescent="0.15">
      <c r="A12134" s="2"/>
      <c r="B12134" s="31"/>
      <c r="C12134" s="2"/>
      <c r="D12134" s="2"/>
      <c r="E12134" s="26"/>
    </row>
    <row r="12135" spans="1:5" x14ac:dyDescent="0.15">
      <c r="A12135" s="2"/>
      <c r="B12135" s="31"/>
      <c r="C12135" s="2"/>
      <c r="D12135" s="2"/>
      <c r="E12135" s="26"/>
    </row>
    <row r="12136" spans="1:5" x14ac:dyDescent="0.15">
      <c r="A12136" s="2"/>
      <c r="B12136" s="31"/>
      <c r="C12136" s="2"/>
      <c r="D12136" s="2"/>
      <c r="E12136" s="26"/>
    </row>
    <row r="12137" spans="1:5" x14ac:dyDescent="0.15">
      <c r="A12137" s="2"/>
      <c r="B12137" s="31"/>
      <c r="C12137" s="2"/>
      <c r="D12137" s="2"/>
      <c r="E12137" s="26"/>
    </row>
    <row r="12138" spans="1:5" x14ac:dyDescent="0.15">
      <c r="A12138" s="2"/>
      <c r="B12138" s="31"/>
      <c r="C12138" s="2"/>
      <c r="D12138" s="2"/>
      <c r="E12138" s="26"/>
    </row>
    <row r="12139" spans="1:5" x14ac:dyDescent="0.15">
      <c r="A12139" s="2"/>
      <c r="B12139" s="31"/>
      <c r="C12139" s="2"/>
      <c r="D12139" s="2"/>
      <c r="E12139" s="26"/>
    </row>
    <row r="12140" spans="1:5" x14ac:dyDescent="0.15">
      <c r="A12140" s="2"/>
      <c r="B12140" s="31"/>
      <c r="C12140" s="2"/>
      <c r="D12140" s="2"/>
      <c r="E12140" s="26"/>
    </row>
    <row r="12141" spans="1:5" x14ac:dyDescent="0.15">
      <c r="A12141" s="2"/>
      <c r="B12141" s="31"/>
      <c r="C12141" s="2"/>
      <c r="D12141" s="2"/>
      <c r="E12141" s="26"/>
    </row>
    <row r="12142" spans="1:5" x14ac:dyDescent="0.15">
      <c r="A12142" s="2"/>
      <c r="B12142" s="31"/>
      <c r="C12142" s="2"/>
      <c r="D12142" s="2"/>
      <c r="E12142" s="26"/>
    </row>
    <row r="12143" spans="1:5" x14ac:dyDescent="0.15">
      <c r="A12143" s="2"/>
      <c r="B12143" s="31"/>
      <c r="C12143" s="2"/>
      <c r="D12143" s="2"/>
      <c r="E12143" s="26"/>
    </row>
    <row r="12144" spans="1:5" x14ac:dyDescent="0.15">
      <c r="A12144" s="2"/>
      <c r="B12144" s="31"/>
      <c r="C12144" s="2"/>
      <c r="D12144" s="2"/>
      <c r="E12144" s="26"/>
    </row>
    <row r="12145" spans="1:5" x14ac:dyDescent="0.15">
      <c r="A12145" s="2"/>
      <c r="B12145" s="31"/>
      <c r="C12145" s="2"/>
      <c r="D12145" s="2"/>
      <c r="E12145" s="26"/>
    </row>
    <row r="12146" spans="1:5" x14ac:dyDescent="0.15">
      <c r="A12146" s="2"/>
      <c r="B12146" s="31"/>
      <c r="C12146" s="2"/>
      <c r="D12146" s="2"/>
      <c r="E12146" s="26"/>
    </row>
    <row r="12147" spans="1:5" x14ac:dyDescent="0.15">
      <c r="A12147" s="2"/>
      <c r="B12147" s="31"/>
      <c r="C12147" s="2"/>
      <c r="D12147" s="2"/>
      <c r="E12147" s="26"/>
    </row>
    <row r="12148" spans="1:5" x14ac:dyDescent="0.15">
      <c r="A12148" s="2"/>
      <c r="B12148" s="31"/>
      <c r="C12148" s="2"/>
      <c r="D12148" s="2"/>
      <c r="E12148" s="26"/>
    </row>
    <row r="12149" spans="1:5" x14ac:dyDescent="0.15">
      <c r="A12149" s="2"/>
      <c r="B12149" s="31"/>
      <c r="C12149" s="2"/>
      <c r="D12149" s="2"/>
      <c r="E12149" s="26"/>
    </row>
    <row r="12150" spans="1:5" x14ac:dyDescent="0.15">
      <c r="A12150" s="2"/>
      <c r="B12150" s="31"/>
      <c r="C12150" s="2"/>
      <c r="D12150" s="2"/>
      <c r="E12150" s="26"/>
    </row>
    <row r="12151" spans="1:5" x14ac:dyDescent="0.15">
      <c r="A12151" s="2"/>
      <c r="B12151" s="31"/>
      <c r="C12151" s="2"/>
      <c r="D12151" s="2"/>
      <c r="E12151" s="26"/>
    </row>
    <row r="12152" spans="1:5" x14ac:dyDescent="0.15">
      <c r="A12152" s="2"/>
      <c r="B12152" s="31"/>
      <c r="C12152" s="2"/>
      <c r="D12152" s="2"/>
      <c r="E12152" s="26"/>
    </row>
    <row r="12153" spans="1:5" x14ac:dyDescent="0.15">
      <c r="A12153" s="2"/>
      <c r="B12153" s="31"/>
      <c r="C12153" s="2"/>
      <c r="D12153" s="2"/>
      <c r="E12153" s="26"/>
    </row>
    <row r="12154" spans="1:5" x14ac:dyDescent="0.15">
      <c r="A12154" s="2"/>
      <c r="B12154" s="31"/>
      <c r="C12154" s="2"/>
      <c r="D12154" s="2"/>
      <c r="E12154" s="26"/>
    </row>
    <row r="12155" spans="1:5" x14ac:dyDescent="0.15">
      <c r="A12155" s="2"/>
      <c r="B12155" s="31"/>
      <c r="C12155" s="2"/>
      <c r="D12155" s="2"/>
      <c r="E12155" s="26"/>
    </row>
    <row r="12156" spans="1:5" x14ac:dyDescent="0.15">
      <c r="A12156" s="2"/>
      <c r="B12156" s="31"/>
      <c r="C12156" s="2"/>
      <c r="D12156" s="2"/>
      <c r="E12156" s="26"/>
    </row>
    <row r="12157" spans="1:5" x14ac:dyDescent="0.15">
      <c r="A12157" s="2"/>
      <c r="B12157" s="31"/>
      <c r="C12157" s="2"/>
      <c r="D12157" s="2"/>
      <c r="E12157" s="26"/>
    </row>
    <row r="12158" spans="1:5" x14ac:dyDescent="0.15">
      <c r="A12158" s="2"/>
      <c r="B12158" s="31"/>
      <c r="C12158" s="2"/>
      <c r="D12158" s="2"/>
      <c r="E12158" s="26"/>
    </row>
    <row r="12159" spans="1:5" x14ac:dyDescent="0.15">
      <c r="A12159" s="2"/>
      <c r="B12159" s="31"/>
      <c r="C12159" s="2"/>
      <c r="D12159" s="2"/>
      <c r="E12159" s="26"/>
    </row>
    <row r="12160" spans="1:5" x14ac:dyDescent="0.15">
      <c r="A12160" s="2"/>
      <c r="B12160" s="31"/>
      <c r="C12160" s="2"/>
      <c r="D12160" s="2"/>
      <c r="E12160" s="26"/>
    </row>
    <row r="12161" spans="1:5" x14ac:dyDescent="0.15">
      <c r="A12161" s="2"/>
      <c r="B12161" s="31"/>
      <c r="C12161" s="2"/>
      <c r="D12161" s="2"/>
      <c r="E12161" s="26"/>
    </row>
    <row r="12162" spans="1:5" x14ac:dyDescent="0.15">
      <c r="A12162" s="2"/>
      <c r="B12162" s="31"/>
      <c r="C12162" s="2"/>
      <c r="D12162" s="2"/>
      <c r="E12162" s="26"/>
    </row>
    <row r="12163" spans="1:5" x14ac:dyDescent="0.15">
      <c r="A12163" s="2"/>
      <c r="B12163" s="31"/>
      <c r="C12163" s="2"/>
      <c r="D12163" s="2"/>
      <c r="E12163" s="26"/>
    </row>
    <row r="12164" spans="1:5" x14ac:dyDescent="0.15">
      <c r="A12164" s="2"/>
      <c r="B12164" s="31"/>
      <c r="C12164" s="2"/>
      <c r="D12164" s="2"/>
      <c r="E12164" s="26"/>
    </row>
    <row r="12165" spans="1:5" x14ac:dyDescent="0.15">
      <c r="A12165" s="2"/>
      <c r="B12165" s="31"/>
      <c r="C12165" s="2"/>
      <c r="D12165" s="2"/>
      <c r="E12165" s="26"/>
    </row>
    <row r="12166" spans="1:5" x14ac:dyDescent="0.15">
      <c r="A12166" s="2"/>
      <c r="B12166" s="31"/>
      <c r="C12166" s="2"/>
      <c r="D12166" s="2"/>
      <c r="E12166" s="26"/>
    </row>
    <row r="12167" spans="1:5" x14ac:dyDescent="0.15">
      <c r="A12167" s="2"/>
      <c r="B12167" s="31"/>
      <c r="C12167" s="2"/>
      <c r="D12167" s="2"/>
      <c r="E12167" s="26"/>
    </row>
    <row r="12168" spans="1:5" x14ac:dyDescent="0.15">
      <c r="A12168" s="2"/>
      <c r="B12168" s="31"/>
      <c r="C12168" s="2"/>
      <c r="D12168" s="2"/>
      <c r="E12168" s="26"/>
    </row>
    <row r="12169" spans="1:5" x14ac:dyDescent="0.15">
      <c r="A12169" s="2"/>
      <c r="B12169" s="31"/>
      <c r="C12169" s="2"/>
      <c r="D12169" s="2"/>
      <c r="E12169" s="26"/>
    </row>
    <row r="12170" spans="1:5" x14ac:dyDescent="0.15">
      <c r="A12170" s="2"/>
      <c r="B12170" s="31"/>
      <c r="C12170" s="2"/>
      <c r="D12170" s="2"/>
      <c r="E12170" s="26"/>
    </row>
    <row r="12171" spans="1:5" x14ac:dyDescent="0.15">
      <c r="A12171" s="2"/>
      <c r="B12171" s="31"/>
      <c r="C12171" s="2"/>
      <c r="D12171" s="2"/>
      <c r="E12171" s="26"/>
    </row>
    <row r="12172" spans="1:5" x14ac:dyDescent="0.15">
      <c r="A12172" s="2"/>
      <c r="B12172" s="31"/>
      <c r="C12172" s="2"/>
      <c r="D12172" s="2"/>
      <c r="E12172" s="26"/>
    </row>
    <row r="12173" spans="1:5" x14ac:dyDescent="0.15">
      <c r="A12173" s="2"/>
      <c r="B12173" s="31"/>
      <c r="C12173" s="2"/>
      <c r="D12173" s="2"/>
      <c r="E12173" s="26"/>
    </row>
    <row r="12174" spans="1:5" x14ac:dyDescent="0.15">
      <c r="A12174" s="2"/>
      <c r="B12174" s="31"/>
      <c r="C12174" s="2"/>
      <c r="D12174" s="2"/>
      <c r="E12174" s="26"/>
    </row>
    <row r="12175" spans="1:5" x14ac:dyDescent="0.15">
      <c r="A12175" s="2"/>
      <c r="B12175" s="31"/>
      <c r="C12175" s="2"/>
      <c r="D12175" s="2"/>
      <c r="E12175" s="26"/>
    </row>
    <row r="12176" spans="1:5" x14ac:dyDescent="0.15">
      <c r="A12176" s="2"/>
      <c r="B12176" s="31"/>
      <c r="C12176" s="2"/>
      <c r="D12176" s="2"/>
      <c r="E12176" s="26"/>
    </row>
    <row r="12177" spans="1:5" x14ac:dyDescent="0.15">
      <c r="A12177" s="2"/>
      <c r="B12177" s="31"/>
      <c r="C12177" s="2"/>
      <c r="D12177" s="2"/>
      <c r="E12177" s="26"/>
    </row>
    <row r="12178" spans="1:5" x14ac:dyDescent="0.15">
      <c r="A12178" s="2"/>
      <c r="B12178" s="31"/>
      <c r="C12178" s="2"/>
      <c r="D12178" s="2"/>
      <c r="E12178" s="26"/>
    </row>
    <row r="12179" spans="1:5" x14ac:dyDescent="0.15">
      <c r="A12179" s="2"/>
      <c r="B12179" s="31"/>
      <c r="C12179" s="2"/>
      <c r="D12179" s="2"/>
      <c r="E12179" s="26"/>
    </row>
    <row r="12180" spans="1:5" x14ac:dyDescent="0.15">
      <c r="A12180" s="2"/>
      <c r="B12180" s="31"/>
      <c r="C12180" s="2"/>
      <c r="D12180" s="2"/>
      <c r="E12180" s="26"/>
    </row>
    <row r="12181" spans="1:5" x14ac:dyDescent="0.15">
      <c r="A12181" s="2"/>
      <c r="B12181" s="31"/>
      <c r="C12181" s="2"/>
      <c r="D12181" s="2"/>
      <c r="E12181" s="26"/>
    </row>
    <row r="12182" spans="1:5" x14ac:dyDescent="0.15">
      <c r="A12182" s="2"/>
      <c r="B12182" s="31"/>
      <c r="C12182" s="2"/>
      <c r="D12182" s="2"/>
      <c r="E12182" s="26"/>
    </row>
    <row r="12183" spans="1:5" x14ac:dyDescent="0.15">
      <c r="A12183" s="2"/>
      <c r="B12183" s="31"/>
      <c r="C12183" s="2"/>
      <c r="D12183" s="2"/>
      <c r="E12183" s="26"/>
    </row>
    <row r="12184" spans="1:5" x14ac:dyDescent="0.15">
      <c r="A12184" s="2"/>
      <c r="B12184" s="31"/>
      <c r="C12184" s="2"/>
      <c r="D12184" s="2"/>
      <c r="E12184" s="26"/>
    </row>
    <row r="12185" spans="1:5" x14ac:dyDescent="0.15">
      <c r="A12185" s="2"/>
      <c r="B12185" s="31"/>
      <c r="C12185" s="2"/>
      <c r="D12185" s="2"/>
      <c r="E12185" s="26"/>
    </row>
    <row r="12186" spans="1:5" x14ac:dyDescent="0.15">
      <c r="A12186" s="2"/>
      <c r="B12186" s="31"/>
      <c r="C12186" s="2"/>
      <c r="D12186" s="2"/>
      <c r="E12186" s="26"/>
    </row>
    <row r="12187" spans="1:5" x14ac:dyDescent="0.15">
      <c r="A12187" s="2"/>
      <c r="B12187" s="31"/>
      <c r="C12187" s="2"/>
      <c r="D12187" s="2"/>
      <c r="E12187" s="26"/>
    </row>
    <row r="12188" spans="1:5" x14ac:dyDescent="0.15">
      <c r="A12188" s="2"/>
      <c r="B12188" s="31"/>
      <c r="C12188" s="2"/>
      <c r="D12188" s="2"/>
      <c r="E12188" s="26"/>
    </row>
    <row r="12189" spans="1:5" x14ac:dyDescent="0.15">
      <c r="A12189" s="2"/>
      <c r="B12189" s="31"/>
      <c r="C12189" s="2"/>
      <c r="D12189" s="2"/>
      <c r="E12189" s="26"/>
    </row>
    <row r="12190" spans="1:5" x14ac:dyDescent="0.15">
      <c r="A12190" s="2"/>
      <c r="B12190" s="31"/>
      <c r="C12190" s="2"/>
      <c r="D12190" s="2"/>
      <c r="E12190" s="26"/>
    </row>
    <row r="12191" spans="1:5" x14ac:dyDescent="0.15">
      <c r="A12191" s="2"/>
      <c r="B12191" s="31"/>
      <c r="C12191" s="2"/>
      <c r="D12191" s="2"/>
      <c r="E12191" s="26"/>
    </row>
    <row r="12192" spans="1:5" x14ac:dyDescent="0.15">
      <c r="A12192" s="2"/>
      <c r="B12192" s="31"/>
      <c r="C12192" s="2"/>
      <c r="D12192" s="2"/>
      <c r="E12192" s="26"/>
    </row>
    <row r="12193" spans="1:5" x14ac:dyDescent="0.15">
      <c r="A12193" s="2"/>
      <c r="B12193" s="31"/>
      <c r="C12193" s="2"/>
      <c r="D12193" s="2"/>
      <c r="E12193" s="26"/>
    </row>
    <row r="12194" spans="1:5" x14ac:dyDescent="0.15">
      <c r="A12194" s="2"/>
      <c r="B12194" s="31"/>
      <c r="C12194" s="2"/>
      <c r="D12194" s="2"/>
      <c r="E12194" s="26"/>
    </row>
    <row r="12195" spans="1:5" x14ac:dyDescent="0.15">
      <c r="A12195" s="2"/>
      <c r="B12195" s="31"/>
      <c r="C12195" s="2"/>
      <c r="D12195" s="2"/>
      <c r="E12195" s="26"/>
    </row>
    <row r="12196" spans="1:5" x14ac:dyDescent="0.15">
      <c r="A12196" s="2"/>
      <c r="B12196" s="31"/>
      <c r="C12196" s="2"/>
      <c r="D12196" s="2"/>
      <c r="E12196" s="26"/>
    </row>
    <row r="12197" spans="1:5" x14ac:dyDescent="0.15">
      <c r="A12197" s="2"/>
      <c r="B12197" s="31"/>
      <c r="C12197" s="2"/>
      <c r="D12197" s="2"/>
      <c r="E12197" s="26"/>
    </row>
    <row r="12198" spans="1:5" x14ac:dyDescent="0.15">
      <c r="A12198" s="2"/>
      <c r="B12198" s="31"/>
      <c r="C12198" s="2"/>
      <c r="D12198" s="2"/>
      <c r="E12198" s="26"/>
    </row>
    <row r="12199" spans="1:5" x14ac:dyDescent="0.15">
      <c r="A12199" s="2"/>
      <c r="B12199" s="31"/>
      <c r="C12199" s="2"/>
      <c r="D12199" s="2"/>
      <c r="E12199" s="26"/>
    </row>
    <row r="12200" spans="1:5" x14ac:dyDescent="0.15">
      <c r="A12200" s="2"/>
      <c r="B12200" s="31"/>
      <c r="C12200" s="2"/>
      <c r="D12200" s="2"/>
      <c r="E12200" s="26"/>
    </row>
    <row r="12201" spans="1:5" x14ac:dyDescent="0.15">
      <c r="A12201" s="2"/>
      <c r="B12201" s="31"/>
      <c r="C12201" s="2"/>
      <c r="D12201" s="2"/>
      <c r="E12201" s="26"/>
    </row>
    <row r="12202" spans="1:5" x14ac:dyDescent="0.15">
      <c r="A12202" s="2"/>
      <c r="B12202" s="31"/>
      <c r="C12202" s="2"/>
      <c r="D12202" s="2"/>
      <c r="E12202" s="26"/>
    </row>
    <row r="12203" spans="1:5" x14ac:dyDescent="0.15">
      <c r="A12203" s="2"/>
      <c r="B12203" s="31"/>
      <c r="C12203" s="2"/>
      <c r="D12203" s="2"/>
      <c r="E12203" s="26"/>
    </row>
    <row r="12204" spans="1:5" x14ac:dyDescent="0.15">
      <c r="A12204" s="2"/>
      <c r="B12204" s="31"/>
      <c r="C12204" s="2"/>
      <c r="D12204" s="2"/>
      <c r="E12204" s="26"/>
    </row>
    <row r="12205" spans="1:5" x14ac:dyDescent="0.15">
      <c r="A12205" s="2"/>
      <c r="B12205" s="31"/>
      <c r="C12205" s="2"/>
      <c r="D12205" s="2"/>
      <c r="E12205" s="26"/>
    </row>
    <row r="12206" spans="1:5" x14ac:dyDescent="0.15">
      <c r="A12206" s="2"/>
      <c r="B12206" s="31"/>
      <c r="C12206" s="2"/>
      <c r="D12206" s="2"/>
      <c r="E12206" s="26"/>
    </row>
    <row r="12207" spans="1:5" x14ac:dyDescent="0.15">
      <c r="A12207" s="2"/>
      <c r="B12207" s="31"/>
      <c r="C12207" s="2"/>
      <c r="D12207" s="2"/>
      <c r="E12207" s="26"/>
    </row>
    <row r="12208" spans="1:5" x14ac:dyDescent="0.15">
      <c r="A12208" s="2"/>
      <c r="B12208" s="31"/>
      <c r="C12208" s="2"/>
      <c r="D12208" s="2"/>
      <c r="E12208" s="26"/>
    </row>
    <row r="12209" spans="1:5" x14ac:dyDescent="0.15">
      <c r="A12209" s="2"/>
      <c r="B12209" s="31"/>
      <c r="C12209" s="2"/>
      <c r="D12209" s="2"/>
      <c r="E12209" s="26"/>
    </row>
    <row r="12210" spans="1:5" x14ac:dyDescent="0.15">
      <c r="A12210" s="2"/>
      <c r="B12210" s="31"/>
      <c r="C12210" s="2"/>
      <c r="D12210" s="2"/>
      <c r="E12210" s="26"/>
    </row>
    <row r="12211" spans="1:5" x14ac:dyDescent="0.15">
      <c r="A12211" s="2"/>
      <c r="B12211" s="31"/>
      <c r="C12211" s="2"/>
      <c r="D12211" s="2"/>
      <c r="E12211" s="26"/>
    </row>
    <row r="12212" spans="1:5" x14ac:dyDescent="0.15">
      <c r="A12212" s="2"/>
      <c r="B12212" s="31"/>
      <c r="C12212" s="2"/>
      <c r="D12212" s="2"/>
      <c r="E12212" s="26"/>
    </row>
    <row r="12213" spans="1:5" x14ac:dyDescent="0.15">
      <c r="A12213" s="2"/>
      <c r="B12213" s="31"/>
      <c r="C12213" s="2"/>
      <c r="D12213" s="2"/>
      <c r="E12213" s="26"/>
    </row>
    <row r="12214" spans="1:5" x14ac:dyDescent="0.15">
      <c r="A12214" s="2"/>
      <c r="B12214" s="31"/>
      <c r="C12214" s="2"/>
      <c r="D12214" s="2"/>
      <c r="E12214" s="26"/>
    </row>
    <row r="12215" spans="1:5" x14ac:dyDescent="0.15">
      <c r="A12215" s="2"/>
      <c r="B12215" s="31"/>
      <c r="C12215" s="2"/>
      <c r="D12215" s="2"/>
      <c r="E12215" s="26"/>
    </row>
    <row r="12216" spans="1:5" x14ac:dyDescent="0.15">
      <c r="A12216" s="2"/>
      <c r="B12216" s="31"/>
      <c r="C12216" s="2"/>
      <c r="D12216" s="2"/>
      <c r="E12216" s="26"/>
    </row>
    <row r="12217" spans="1:5" x14ac:dyDescent="0.15">
      <c r="A12217" s="2"/>
      <c r="B12217" s="31"/>
      <c r="C12217" s="2"/>
      <c r="D12217" s="2"/>
      <c r="E12217" s="26"/>
    </row>
    <row r="12218" spans="1:5" x14ac:dyDescent="0.15">
      <c r="A12218" s="2"/>
      <c r="B12218" s="31"/>
      <c r="C12218" s="2"/>
      <c r="D12218" s="2"/>
      <c r="E12218" s="26"/>
    </row>
    <row r="12219" spans="1:5" x14ac:dyDescent="0.15">
      <c r="A12219" s="2"/>
      <c r="B12219" s="31"/>
      <c r="C12219" s="2"/>
      <c r="D12219" s="2"/>
      <c r="E12219" s="26"/>
    </row>
    <row r="12220" spans="1:5" x14ac:dyDescent="0.15">
      <c r="A12220" s="2"/>
      <c r="B12220" s="31"/>
      <c r="C12220" s="2"/>
      <c r="D12220" s="2"/>
      <c r="E12220" s="26"/>
    </row>
    <row r="12221" spans="1:5" x14ac:dyDescent="0.15">
      <c r="A12221" s="2"/>
      <c r="B12221" s="31"/>
      <c r="C12221" s="2"/>
      <c r="D12221" s="2"/>
      <c r="E12221" s="26"/>
    </row>
    <row r="12222" spans="1:5" x14ac:dyDescent="0.15">
      <c r="A12222" s="2"/>
      <c r="B12222" s="31"/>
      <c r="C12222" s="2"/>
      <c r="D12222" s="2"/>
      <c r="E12222" s="26"/>
    </row>
    <row r="12223" spans="1:5" x14ac:dyDescent="0.15">
      <c r="A12223" s="2"/>
      <c r="B12223" s="31"/>
      <c r="C12223" s="2"/>
      <c r="D12223" s="2"/>
      <c r="E12223" s="26"/>
    </row>
    <row r="12224" spans="1:5" x14ac:dyDescent="0.15">
      <c r="A12224" s="2"/>
      <c r="B12224" s="31"/>
      <c r="C12224" s="2"/>
      <c r="D12224" s="2"/>
      <c r="E12224" s="26"/>
    </row>
    <row r="12225" spans="1:5" x14ac:dyDescent="0.15">
      <c r="A12225" s="2"/>
      <c r="B12225" s="31"/>
      <c r="C12225" s="2"/>
      <c r="D12225" s="2"/>
      <c r="E12225" s="26"/>
    </row>
    <row r="12226" spans="1:5" x14ac:dyDescent="0.15">
      <c r="A12226" s="2"/>
      <c r="B12226" s="31"/>
      <c r="C12226" s="2"/>
      <c r="D12226" s="2"/>
      <c r="E12226" s="26"/>
    </row>
    <row r="12227" spans="1:5" x14ac:dyDescent="0.15">
      <c r="A12227" s="2"/>
      <c r="B12227" s="31"/>
      <c r="C12227" s="2"/>
      <c r="D12227" s="2"/>
      <c r="E12227" s="26"/>
    </row>
    <row r="12228" spans="1:5" x14ac:dyDescent="0.15">
      <c r="A12228" s="2"/>
      <c r="B12228" s="31"/>
      <c r="C12228" s="2"/>
      <c r="D12228" s="2"/>
      <c r="E12228" s="26"/>
    </row>
    <row r="12229" spans="1:5" x14ac:dyDescent="0.15">
      <c r="A12229" s="2"/>
      <c r="B12229" s="31"/>
      <c r="C12229" s="2"/>
      <c r="D12229" s="2"/>
      <c r="E12229" s="26"/>
    </row>
    <row r="12230" spans="1:5" x14ac:dyDescent="0.15">
      <c r="A12230" s="2"/>
      <c r="B12230" s="31"/>
      <c r="C12230" s="2"/>
      <c r="D12230" s="2"/>
      <c r="E12230" s="26"/>
    </row>
    <row r="12231" spans="1:5" x14ac:dyDescent="0.15">
      <c r="A12231" s="2"/>
      <c r="B12231" s="31"/>
      <c r="C12231" s="2"/>
      <c r="D12231" s="2"/>
      <c r="E12231" s="26"/>
    </row>
    <row r="12232" spans="1:5" x14ac:dyDescent="0.15">
      <c r="A12232" s="2"/>
      <c r="B12232" s="31"/>
      <c r="C12232" s="2"/>
      <c r="D12232" s="2"/>
      <c r="E12232" s="26"/>
    </row>
    <row r="12233" spans="1:5" x14ac:dyDescent="0.15">
      <c r="A12233" s="2"/>
      <c r="B12233" s="31"/>
      <c r="C12233" s="2"/>
      <c r="D12233" s="2"/>
      <c r="E12233" s="26"/>
    </row>
    <row r="12234" spans="1:5" x14ac:dyDescent="0.15">
      <c r="A12234" s="2"/>
      <c r="B12234" s="31"/>
      <c r="C12234" s="2"/>
      <c r="D12234" s="2"/>
      <c r="E12234" s="26"/>
    </row>
    <row r="12235" spans="1:5" x14ac:dyDescent="0.15">
      <c r="A12235" s="2"/>
      <c r="B12235" s="31"/>
      <c r="C12235" s="2"/>
      <c r="D12235" s="2"/>
      <c r="E12235" s="26"/>
    </row>
    <row r="12236" spans="1:5" x14ac:dyDescent="0.15">
      <c r="A12236" s="2"/>
      <c r="B12236" s="31"/>
      <c r="C12236" s="2"/>
      <c r="D12236" s="2"/>
      <c r="E12236" s="26"/>
    </row>
    <row r="12237" spans="1:5" x14ac:dyDescent="0.15">
      <c r="A12237" s="2"/>
      <c r="B12237" s="31"/>
      <c r="C12237" s="2"/>
      <c r="D12237" s="2"/>
      <c r="E12237" s="26"/>
    </row>
    <row r="12238" spans="1:5" x14ac:dyDescent="0.15">
      <c r="A12238" s="2"/>
      <c r="B12238" s="31"/>
      <c r="C12238" s="2"/>
      <c r="D12238" s="2"/>
      <c r="E12238" s="26"/>
    </row>
    <row r="12239" spans="1:5" x14ac:dyDescent="0.15">
      <c r="A12239" s="2"/>
      <c r="B12239" s="31"/>
      <c r="C12239" s="2"/>
      <c r="D12239" s="2"/>
      <c r="E12239" s="26"/>
    </row>
    <row r="12240" spans="1:5" x14ac:dyDescent="0.15">
      <c r="A12240" s="2"/>
      <c r="B12240" s="31"/>
      <c r="C12240" s="2"/>
      <c r="D12240" s="2"/>
      <c r="E12240" s="26"/>
    </row>
    <row r="12241" spans="1:5" x14ac:dyDescent="0.15">
      <c r="A12241" s="2"/>
      <c r="B12241" s="31"/>
      <c r="C12241" s="2"/>
      <c r="D12241" s="2"/>
      <c r="E12241" s="26"/>
    </row>
    <row r="12242" spans="1:5" x14ac:dyDescent="0.15">
      <c r="A12242" s="2"/>
      <c r="B12242" s="31"/>
      <c r="C12242" s="2"/>
      <c r="D12242" s="2"/>
      <c r="E12242" s="26"/>
    </row>
    <row r="12243" spans="1:5" x14ac:dyDescent="0.15">
      <c r="A12243" s="2"/>
      <c r="B12243" s="31"/>
      <c r="C12243" s="2"/>
      <c r="D12243" s="2"/>
      <c r="E12243" s="26"/>
    </row>
    <row r="12244" spans="1:5" x14ac:dyDescent="0.15">
      <c r="A12244" s="2"/>
      <c r="B12244" s="31"/>
      <c r="C12244" s="2"/>
      <c r="D12244" s="2"/>
      <c r="E12244" s="26"/>
    </row>
    <row r="12245" spans="1:5" x14ac:dyDescent="0.15">
      <c r="A12245" s="2"/>
      <c r="B12245" s="31"/>
      <c r="C12245" s="2"/>
      <c r="D12245" s="2"/>
      <c r="E12245" s="26"/>
    </row>
    <row r="12246" spans="1:5" x14ac:dyDescent="0.15">
      <c r="A12246" s="2"/>
      <c r="B12246" s="31"/>
      <c r="C12246" s="2"/>
      <c r="D12246" s="2"/>
      <c r="E12246" s="26"/>
    </row>
    <row r="12247" spans="1:5" x14ac:dyDescent="0.15">
      <c r="A12247" s="2"/>
      <c r="B12247" s="31"/>
      <c r="C12247" s="2"/>
      <c r="D12247" s="2"/>
      <c r="E12247" s="26"/>
    </row>
    <row r="12248" spans="1:5" x14ac:dyDescent="0.15">
      <c r="A12248" s="2"/>
      <c r="B12248" s="31"/>
      <c r="C12248" s="2"/>
      <c r="D12248" s="2"/>
      <c r="E12248" s="26"/>
    </row>
    <row r="12249" spans="1:5" x14ac:dyDescent="0.15">
      <c r="A12249" s="2"/>
      <c r="B12249" s="31"/>
      <c r="C12249" s="2"/>
      <c r="D12249" s="2"/>
      <c r="E12249" s="26"/>
    </row>
    <row r="12250" spans="1:5" x14ac:dyDescent="0.15">
      <c r="A12250" s="2"/>
      <c r="B12250" s="31"/>
      <c r="C12250" s="2"/>
      <c r="D12250" s="2"/>
      <c r="E12250" s="26"/>
    </row>
    <row r="12251" spans="1:5" x14ac:dyDescent="0.15">
      <c r="A12251" s="2"/>
      <c r="B12251" s="31"/>
      <c r="C12251" s="2"/>
      <c r="D12251" s="2"/>
      <c r="E12251" s="26"/>
    </row>
    <row r="12252" spans="1:5" x14ac:dyDescent="0.15">
      <c r="A12252" s="2"/>
      <c r="B12252" s="31"/>
      <c r="C12252" s="2"/>
      <c r="D12252" s="2"/>
      <c r="E12252" s="26"/>
    </row>
    <row r="12253" spans="1:5" x14ac:dyDescent="0.15">
      <c r="A12253" s="2"/>
      <c r="B12253" s="31"/>
      <c r="C12253" s="2"/>
      <c r="D12253" s="2"/>
      <c r="E12253" s="26"/>
    </row>
    <row r="12254" spans="1:5" x14ac:dyDescent="0.15">
      <c r="A12254" s="2"/>
      <c r="B12254" s="31"/>
      <c r="C12254" s="2"/>
      <c r="D12254" s="2"/>
      <c r="E12254" s="26"/>
    </row>
    <row r="12255" spans="1:5" x14ac:dyDescent="0.15">
      <c r="A12255" s="2"/>
      <c r="B12255" s="31"/>
      <c r="C12255" s="2"/>
      <c r="D12255" s="2"/>
      <c r="E12255" s="26"/>
    </row>
    <row r="12256" spans="1:5" x14ac:dyDescent="0.15">
      <c r="A12256" s="2"/>
      <c r="B12256" s="31"/>
      <c r="C12256" s="2"/>
      <c r="D12256" s="2"/>
      <c r="E12256" s="26"/>
    </row>
    <row r="12257" spans="1:5" x14ac:dyDescent="0.15">
      <c r="A12257" s="2"/>
      <c r="B12257" s="31"/>
      <c r="C12257" s="2"/>
      <c r="D12257" s="2"/>
      <c r="E12257" s="26"/>
    </row>
    <row r="12258" spans="1:5" x14ac:dyDescent="0.15">
      <c r="A12258" s="2"/>
      <c r="B12258" s="31"/>
      <c r="C12258" s="2"/>
      <c r="D12258" s="2"/>
      <c r="E12258" s="26"/>
    </row>
    <row r="12259" spans="1:5" x14ac:dyDescent="0.15">
      <c r="A12259" s="2"/>
      <c r="B12259" s="31"/>
      <c r="C12259" s="2"/>
      <c r="D12259" s="2"/>
      <c r="E12259" s="26"/>
    </row>
    <row r="12260" spans="1:5" x14ac:dyDescent="0.15">
      <c r="A12260" s="2"/>
      <c r="B12260" s="31"/>
      <c r="C12260" s="2"/>
      <c r="D12260" s="2"/>
      <c r="E12260" s="26"/>
    </row>
    <row r="12261" spans="1:5" x14ac:dyDescent="0.15">
      <c r="A12261" s="2"/>
      <c r="B12261" s="31"/>
      <c r="C12261" s="2"/>
      <c r="D12261" s="2"/>
      <c r="E12261" s="26"/>
    </row>
    <row r="12262" spans="1:5" x14ac:dyDescent="0.15">
      <c r="A12262" s="2"/>
      <c r="B12262" s="31"/>
      <c r="C12262" s="2"/>
      <c r="D12262" s="2"/>
      <c r="E12262" s="26"/>
    </row>
    <row r="12263" spans="1:5" x14ac:dyDescent="0.15">
      <c r="A12263" s="2"/>
      <c r="B12263" s="31"/>
      <c r="C12263" s="2"/>
      <c r="D12263" s="2"/>
      <c r="E12263" s="26"/>
    </row>
    <row r="12264" spans="1:5" x14ac:dyDescent="0.15">
      <c r="A12264" s="2"/>
      <c r="B12264" s="31"/>
      <c r="C12264" s="2"/>
      <c r="D12264" s="2"/>
      <c r="E12264" s="26"/>
    </row>
    <row r="12265" spans="1:5" x14ac:dyDescent="0.15">
      <c r="A12265" s="2"/>
      <c r="B12265" s="31"/>
      <c r="C12265" s="2"/>
      <c r="D12265" s="2"/>
      <c r="E12265" s="26"/>
    </row>
    <row r="12266" spans="1:5" x14ac:dyDescent="0.15">
      <c r="A12266" s="2"/>
      <c r="B12266" s="31"/>
      <c r="C12266" s="2"/>
      <c r="D12266" s="2"/>
      <c r="E12266" s="26"/>
    </row>
    <row r="12267" spans="1:5" x14ac:dyDescent="0.15">
      <c r="A12267" s="2"/>
      <c r="B12267" s="31"/>
      <c r="C12267" s="2"/>
      <c r="D12267" s="2"/>
      <c r="E12267" s="26"/>
    </row>
    <row r="12268" spans="1:5" x14ac:dyDescent="0.15">
      <c r="A12268" s="2"/>
      <c r="B12268" s="31"/>
      <c r="C12268" s="2"/>
      <c r="D12268" s="2"/>
      <c r="E12268" s="26"/>
    </row>
    <row r="12269" spans="1:5" x14ac:dyDescent="0.15">
      <c r="A12269" s="2"/>
      <c r="B12269" s="31"/>
      <c r="C12269" s="2"/>
      <c r="D12269" s="2"/>
      <c r="E12269" s="26"/>
    </row>
    <row r="12270" spans="1:5" x14ac:dyDescent="0.15">
      <c r="A12270" s="2"/>
      <c r="B12270" s="31"/>
      <c r="C12270" s="2"/>
      <c r="D12270" s="2"/>
      <c r="E12270" s="26"/>
    </row>
    <row r="12271" spans="1:5" x14ac:dyDescent="0.15">
      <c r="A12271" s="2"/>
      <c r="B12271" s="31"/>
      <c r="C12271" s="2"/>
      <c r="D12271" s="2"/>
      <c r="E12271" s="26"/>
    </row>
    <row r="12272" spans="1:5" x14ac:dyDescent="0.15">
      <c r="A12272" s="2"/>
      <c r="B12272" s="31"/>
      <c r="C12272" s="2"/>
      <c r="D12272" s="2"/>
      <c r="E12272" s="26"/>
    </row>
    <row r="12273" spans="1:5" x14ac:dyDescent="0.15">
      <c r="A12273" s="2"/>
      <c r="B12273" s="31"/>
      <c r="C12273" s="2"/>
      <c r="D12273" s="2"/>
      <c r="E12273" s="26"/>
    </row>
    <row r="12274" spans="1:5" x14ac:dyDescent="0.15">
      <c r="A12274" s="2"/>
      <c r="B12274" s="31"/>
      <c r="C12274" s="2"/>
      <c r="D12274" s="2"/>
      <c r="E12274" s="26"/>
    </row>
    <row r="12275" spans="1:5" x14ac:dyDescent="0.15">
      <c r="A12275" s="2"/>
      <c r="B12275" s="31"/>
      <c r="C12275" s="2"/>
      <c r="D12275" s="2"/>
      <c r="E12275" s="26"/>
    </row>
    <row r="12276" spans="1:5" x14ac:dyDescent="0.15">
      <c r="A12276" s="2"/>
      <c r="B12276" s="31"/>
      <c r="C12276" s="2"/>
      <c r="D12276" s="2"/>
      <c r="E12276" s="26"/>
    </row>
    <row r="12277" spans="1:5" x14ac:dyDescent="0.15">
      <c r="A12277" s="2"/>
      <c r="B12277" s="31"/>
      <c r="C12277" s="2"/>
      <c r="D12277" s="2"/>
      <c r="E12277" s="26"/>
    </row>
    <row r="12278" spans="1:5" x14ac:dyDescent="0.15">
      <c r="A12278" s="2"/>
      <c r="B12278" s="31"/>
      <c r="C12278" s="2"/>
      <c r="D12278" s="2"/>
      <c r="E12278" s="26"/>
    </row>
    <row r="12279" spans="1:5" x14ac:dyDescent="0.15">
      <c r="A12279" s="2"/>
      <c r="B12279" s="31"/>
      <c r="C12279" s="2"/>
      <c r="D12279" s="2"/>
      <c r="E12279" s="26"/>
    </row>
    <row r="12280" spans="1:5" x14ac:dyDescent="0.15">
      <c r="A12280" s="2"/>
      <c r="B12280" s="31"/>
      <c r="C12280" s="2"/>
      <c r="D12280" s="2"/>
      <c r="E12280" s="26"/>
    </row>
    <row r="12281" spans="1:5" x14ac:dyDescent="0.15">
      <c r="A12281" s="2"/>
      <c r="B12281" s="31"/>
      <c r="C12281" s="2"/>
      <c r="D12281" s="2"/>
      <c r="E12281" s="26"/>
    </row>
    <row r="12282" spans="1:5" x14ac:dyDescent="0.15">
      <c r="A12282" s="2"/>
      <c r="B12282" s="31"/>
      <c r="C12282" s="2"/>
      <c r="D12282" s="2"/>
      <c r="E12282" s="26"/>
    </row>
    <row r="12283" spans="1:5" x14ac:dyDescent="0.15">
      <c r="A12283" s="2"/>
      <c r="B12283" s="31"/>
      <c r="C12283" s="2"/>
      <c r="D12283" s="2"/>
      <c r="E12283" s="26"/>
    </row>
    <row r="12284" spans="1:5" x14ac:dyDescent="0.15">
      <c r="A12284" s="2"/>
      <c r="B12284" s="31"/>
      <c r="C12284" s="2"/>
      <c r="D12284" s="2"/>
      <c r="E12284" s="26"/>
    </row>
    <row r="12285" spans="1:5" x14ac:dyDescent="0.15">
      <c r="A12285" s="2"/>
      <c r="B12285" s="31"/>
      <c r="C12285" s="2"/>
      <c r="D12285" s="2"/>
      <c r="E12285" s="26"/>
    </row>
    <row r="12286" spans="1:5" x14ac:dyDescent="0.15">
      <c r="A12286" s="2"/>
      <c r="B12286" s="31"/>
      <c r="C12286" s="2"/>
      <c r="D12286" s="2"/>
      <c r="E12286" s="26"/>
    </row>
    <row r="12287" spans="1:5" x14ac:dyDescent="0.15">
      <c r="A12287" s="2"/>
      <c r="B12287" s="31"/>
      <c r="C12287" s="2"/>
      <c r="D12287" s="2"/>
      <c r="E12287" s="26"/>
    </row>
    <row r="12288" spans="1:5" x14ac:dyDescent="0.15">
      <c r="A12288" s="2"/>
      <c r="B12288" s="31"/>
      <c r="C12288" s="2"/>
      <c r="D12288" s="2"/>
      <c r="E12288" s="26"/>
    </row>
    <row r="12289" spans="1:5" x14ac:dyDescent="0.15">
      <c r="A12289" s="2"/>
      <c r="B12289" s="31"/>
      <c r="C12289" s="2"/>
      <c r="D12289" s="2"/>
      <c r="E12289" s="26"/>
    </row>
    <row r="12290" spans="1:5" x14ac:dyDescent="0.15">
      <c r="A12290" s="2"/>
      <c r="B12290" s="31"/>
      <c r="C12290" s="2"/>
      <c r="D12290" s="2"/>
      <c r="E12290" s="26"/>
    </row>
    <row r="12291" spans="1:5" x14ac:dyDescent="0.15">
      <c r="A12291" s="2"/>
      <c r="B12291" s="31"/>
      <c r="C12291" s="2"/>
      <c r="D12291" s="2"/>
      <c r="E12291" s="26"/>
    </row>
    <row r="12292" spans="1:5" x14ac:dyDescent="0.15">
      <c r="A12292" s="2"/>
      <c r="B12292" s="31"/>
      <c r="C12292" s="2"/>
      <c r="D12292" s="2"/>
      <c r="E12292" s="26"/>
    </row>
    <row r="12293" spans="1:5" x14ac:dyDescent="0.15">
      <c r="A12293" s="2"/>
      <c r="B12293" s="31"/>
      <c r="C12293" s="2"/>
      <c r="D12293" s="2"/>
      <c r="E12293" s="26"/>
    </row>
    <row r="12294" spans="1:5" x14ac:dyDescent="0.15">
      <c r="A12294" s="2"/>
      <c r="B12294" s="31"/>
      <c r="C12294" s="2"/>
      <c r="D12294" s="2"/>
      <c r="E12294" s="26"/>
    </row>
    <row r="12295" spans="1:5" x14ac:dyDescent="0.15">
      <c r="A12295" s="2"/>
      <c r="B12295" s="31"/>
      <c r="C12295" s="2"/>
      <c r="D12295" s="2"/>
      <c r="E12295" s="26"/>
    </row>
    <row r="12296" spans="1:5" x14ac:dyDescent="0.15">
      <c r="A12296" s="2"/>
      <c r="B12296" s="31"/>
      <c r="C12296" s="2"/>
      <c r="D12296" s="2"/>
      <c r="E12296" s="26"/>
    </row>
    <row r="12297" spans="1:5" x14ac:dyDescent="0.15">
      <c r="A12297" s="2"/>
      <c r="B12297" s="31"/>
      <c r="C12297" s="2"/>
      <c r="D12297" s="2"/>
      <c r="E12297" s="26"/>
    </row>
    <row r="12298" spans="1:5" x14ac:dyDescent="0.15">
      <c r="A12298" s="2"/>
      <c r="B12298" s="31"/>
      <c r="C12298" s="2"/>
      <c r="D12298" s="2"/>
      <c r="E12298" s="26"/>
    </row>
    <row r="12299" spans="1:5" x14ac:dyDescent="0.15">
      <c r="A12299" s="2"/>
      <c r="B12299" s="31"/>
      <c r="C12299" s="2"/>
      <c r="D12299" s="2"/>
      <c r="E12299" s="26"/>
    </row>
    <row r="12300" spans="1:5" x14ac:dyDescent="0.15">
      <c r="A12300" s="2"/>
      <c r="B12300" s="31"/>
      <c r="C12300" s="2"/>
      <c r="D12300" s="2"/>
      <c r="E12300" s="26"/>
    </row>
    <row r="12301" spans="1:5" x14ac:dyDescent="0.15">
      <c r="A12301" s="2"/>
      <c r="B12301" s="31"/>
      <c r="C12301" s="2"/>
      <c r="D12301" s="2"/>
      <c r="E12301" s="26"/>
    </row>
    <row r="12302" spans="1:5" x14ac:dyDescent="0.15">
      <c r="A12302" s="2"/>
      <c r="B12302" s="31"/>
      <c r="C12302" s="2"/>
      <c r="D12302" s="2"/>
      <c r="E12302" s="26"/>
    </row>
    <row r="12303" spans="1:5" x14ac:dyDescent="0.15">
      <c r="A12303" s="2"/>
      <c r="B12303" s="31"/>
      <c r="C12303" s="2"/>
      <c r="D12303" s="2"/>
      <c r="E12303" s="26"/>
    </row>
    <row r="12304" spans="1:5" x14ac:dyDescent="0.15">
      <c r="A12304" s="2"/>
      <c r="B12304" s="31"/>
      <c r="C12304" s="2"/>
      <c r="D12304" s="2"/>
      <c r="E12304" s="26"/>
    </row>
    <row r="12305" spans="1:5" x14ac:dyDescent="0.15">
      <c r="A12305" s="2"/>
      <c r="B12305" s="31"/>
      <c r="C12305" s="2"/>
      <c r="D12305" s="2"/>
      <c r="E12305" s="26"/>
    </row>
    <row r="12306" spans="1:5" x14ac:dyDescent="0.15">
      <c r="A12306" s="2"/>
      <c r="B12306" s="31"/>
      <c r="C12306" s="2"/>
      <c r="D12306" s="2"/>
      <c r="E12306" s="26"/>
    </row>
    <row r="12307" spans="1:5" x14ac:dyDescent="0.15">
      <c r="A12307" s="2"/>
      <c r="B12307" s="31"/>
      <c r="C12307" s="2"/>
      <c r="D12307" s="2"/>
      <c r="E12307" s="26"/>
    </row>
    <row r="12308" spans="1:5" x14ac:dyDescent="0.15">
      <c r="A12308" s="2"/>
      <c r="B12308" s="31"/>
      <c r="C12308" s="2"/>
      <c r="D12308" s="2"/>
      <c r="E12308" s="26"/>
    </row>
    <row r="12309" spans="1:5" x14ac:dyDescent="0.15">
      <c r="A12309" s="2"/>
      <c r="B12309" s="31"/>
      <c r="C12309" s="2"/>
      <c r="D12309" s="2"/>
      <c r="E12309" s="26"/>
    </row>
    <row r="12310" spans="1:5" x14ac:dyDescent="0.15">
      <c r="A12310" s="2"/>
      <c r="B12310" s="31"/>
      <c r="C12310" s="2"/>
      <c r="D12310" s="2"/>
      <c r="E12310" s="26"/>
    </row>
    <row r="12311" spans="1:5" x14ac:dyDescent="0.15">
      <c r="A12311" s="2"/>
      <c r="B12311" s="31"/>
      <c r="C12311" s="2"/>
      <c r="D12311" s="2"/>
      <c r="E12311" s="26"/>
    </row>
    <row r="12312" spans="1:5" x14ac:dyDescent="0.15">
      <c r="A12312" s="2"/>
      <c r="B12312" s="31"/>
      <c r="C12312" s="2"/>
      <c r="D12312" s="2"/>
      <c r="E12312" s="26"/>
    </row>
    <row r="12313" spans="1:5" x14ac:dyDescent="0.15">
      <c r="A12313" s="2"/>
      <c r="B12313" s="31"/>
      <c r="C12313" s="2"/>
      <c r="D12313" s="2"/>
      <c r="E12313" s="26"/>
    </row>
    <row r="12314" spans="1:5" x14ac:dyDescent="0.15">
      <c r="A12314" s="2"/>
      <c r="B12314" s="31"/>
      <c r="C12314" s="2"/>
      <c r="D12314" s="2"/>
      <c r="E12314" s="26"/>
    </row>
    <row r="12315" spans="1:5" x14ac:dyDescent="0.15">
      <c r="A12315" s="2"/>
      <c r="B12315" s="31"/>
      <c r="C12315" s="2"/>
      <c r="D12315" s="2"/>
      <c r="E12315" s="26"/>
    </row>
    <row r="12316" spans="1:5" x14ac:dyDescent="0.15">
      <c r="A12316" s="2"/>
      <c r="B12316" s="31"/>
      <c r="C12316" s="2"/>
      <c r="D12316" s="2"/>
      <c r="E12316" s="26"/>
    </row>
    <row r="12317" spans="1:5" x14ac:dyDescent="0.15">
      <c r="A12317" s="2"/>
      <c r="B12317" s="31"/>
      <c r="C12317" s="2"/>
      <c r="D12317" s="2"/>
      <c r="E12317" s="26"/>
    </row>
    <row r="12318" spans="1:5" x14ac:dyDescent="0.15">
      <c r="A12318" s="2"/>
      <c r="B12318" s="31"/>
      <c r="C12318" s="2"/>
      <c r="D12318" s="2"/>
      <c r="E12318" s="26"/>
    </row>
    <row r="12319" spans="1:5" x14ac:dyDescent="0.15">
      <c r="A12319" s="2"/>
      <c r="B12319" s="31"/>
      <c r="C12319" s="2"/>
      <c r="D12319" s="2"/>
      <c r="E12319" s="26"/>
    </row>
    <row r="12320" spans="1:5" x14ac:dyDescent="0.15">
      <c r="A12320" s="2"/>
      <c r="B12320" s="31"/>
      <c r="C12320" s="2"/>
      <c r="D12320" s="2"/>
      <c r="E12320" s="26"/>
    </row>
    <row r="12321" spans="1:5" x14ac:dyDescent="0.15">
      <c r="A12321" s="2"/>
      <c r="B12321" s="31"/>
      <c r="C12321" s="2"/>
      <c r="D12321" s="2"/>
      <c r="E12321" s="26"/>
    </row>
    <row r="12322" spans="1:5" x14ac:dyDescent="0.15">
      <c r="A12322" s="2"/>
      <c r="B12322" s="31"/>
      <c r="C12322" s="2"/>
      <c r="D12322" s="2"/>
      <c r="E12322" s="26"/>
    </row>
    <row r="12323" spans="1:5" x14ac:dyDescent="0.15">
      <c r="A12323" s="2"/>
      <c r="B12323" s="31"/>
      <c r="C12323" s="2"/>
      <c r="D12323" s="2"/>
      <c r="E12323" s="26"/>
    </row>
    <row r="12324" spans="1:5" x14ac:dyDescent="0.15">
      <c r="A12324" s="2"/>
      <c r="B12324" s="31"/>
      <c r="C12324" s="2"/>
      <c r="D12324" s="2"/>
      <c r="E12324" s="26"/>
    </row>
    <row r="12325" spans="1:5" x14ac:dyDescent="0.15">
      <c r="A12325" s="2"/>
      <c r="B12325" s="31"/>
      <c r="C12325" s="2"/>
      <c r="D12325" s="2"/>
      <c r="E12325" s="26"/>
    </row>
    <row r="12326" spans="1:5" x14ac:dyDescent="0.15">
      <c r="A12326" s="2"/>
      <c r="B12326" s="31"/>
      <c r="C12326" s="2"/>
      <c r="D12326" s="2"/>
      <c r="E12326" s="26"/>
    </row>
    <row r="12327" spans="1:5" x14ac:dyDescent="0.15">
      <c r="A12327" s="2"/>
      <c r="B12327" s="31"/>
      <c r="C12327" s="2"/>
      <c r="D12327" s="2"/>
      <c r="E12327" s="26"/>
    </row>
    <row r="12328" spans="1:5" x14ac:dyDescent="0.15">
      <c r="A12328" s="2"/>
      <c r="B12328" s="31"/>
      <c r="C12328" s="2"/>
      <c r="D12328" s="2"/>
      <c r="E12328" s="26"/>
    </row>
    <row r="12329" spans="1:5" x14ac:dyDescent="0.15">
      <c r="A12329" s="2"/>
      <c r="B12329" s="31"/>
      <c r="C12329" s="2"/>
      <c r="D12329" s="2"/>
      <c r="E12329" s="26"/>
    </row>
    <row r="12330" spans="1:5" x14ac:dyDescent="0.15">
      <c r="A12330" s="2"/>
      <c r="B12330" s="31"/>
      <c r="C12330" s="2"/>
      <c r="D12330" s="2"/>
      <c r="E12330" s="26"/>
    </row>
    <row r="12331" spans="1:5" x14ac:dyDescent="0.15">
      <c r="A12331" s="2"/>
      <c r="B12331" s="31"/>
      <c r="C12331" s="2"/>
      <c r="D12331" s="2"/>
      <c r="E12331" s="26"/>
    </row>
    <row r="12332" spans="1:5" x14ac:dyDescent="0.15">
      <c r="A12332" s="2"/>
      <c r="B12332" s="31"/>
      <c r="C12332" s="2"/>
      <c r="D12332" s="2"/>
      <c r="E12332" s="26"/>
    </row>
    <row r="12333" spans="1:5" x14ac:dyDescent="0.15">
      <c r="A12333" s="2"/>
      <c r="B12333" s="31"/>
      <c r="C12333" s="2"/>
      <c r="D12333" s="2"/>
      <c r="E12333" s="26"/>
    </row>
    <row r="12334" spans="1:5" x14ac:dyDescent="0.15">
      <c r="A12334" s="2"/>
      <c r="B12334" s="31"/>
      <c r="C12334" s="2"/>
      <c r="D12334" s="2"/>
      <c r="E12334" s="26"/>
    </row>
    <row r="12335" spans="1:5" x14ac:dyDescent="0.15">
      <c r="A12335" s="2"/>
      <c r="B12335" s="31"/>
      <c r="C12335" s="2"/>
      <c r="D12335" s="2"/>
      <c r="E12335" s="26"/>
    </row>
    <row r="12336" spans="1:5" x14ac:dyDescent="0.15">
      <c r="A12336" s="2"/>
      <c r="B12336" s="31"/>
      <c r="C12336" s="2"/>
      <c r="D12336" s="2"/>
      <c r="E12336" s="26"/>
    </row>
    <row r="12337" spans="1:5" x14ac:dyDescent="0.15">
      <c r="A12337" s="2"/>
      <c r="B12337" s="31"/>
      <c r="C12337" s="2"/>
      <c r="D12337" s="2"/>
      <c r="E12337" s="26"/>
    </row>
    <row r="12338" spans="1:5" x14ac:dyDescent="0.15">
      <c r="A12338" s="2"/>
      <c r="B12338" s="31"/>
      <c r="C12338" s="2"/>
      <c r="D12338" s="2"/>
      <c r="E12338" s="26"/>
    </row>
    <row r="12339" spans="1:5" x14ac:dyDescent="0.15">
      <c r="A12339" s="2"/>
      <c r="B12339" s="31"/>
      <c r="C12339" s="2"/>
      <c r="D12339" s="2"/>
      <c r="E12339" s="26"/>
    </row>
    <row r="12340" spans="1:5" x14ac:dyDescent="0.15">
      <c r="A12340" s="2"/>
      <c r="B12340" s="31"/>
      <c r="C12340" s="2"/>
      <c r="D12340" s="2"/>
      <c r="E12340" s="26"/>
    </row>
    <row r="12341" spans="1:5" x14ac:dyDescent="0.15">
      <c r="A12341" s="2"/>
      <c r="B12341" s="31"/>
      <c r="C12341" s="2"/>
      <c r="D12341" s="2"/>
      <c r="E12341" s="26"/>
    </row>
    <row r="12342" spans="1:5" x14ac:dyDescent="0.15">
      <c r="A12342" s="2"/>
      <c r="B12342" s="31"/>
      <c r="C12342" s="2"/>
      <c r="D12342" s="2"/>
      <c r="E12342" s="26"/>
    </row>
    <row r="12343" spans="1:5" x14ac:dyDescent="0.15">
      <c r="A12343" s="2"/>
      <c r="B12343" s="31"/>
      <c r="C12343" s="2"/>
      <c r="D12343" s="2"/>
      <c r="E12343" s="26"/>
    </row>
    <row r="12344" spans="1:5" x14ac:dyDescent="0.15">
      <c r="A12344" s="2"/>
      <c r="B12344" s="31"/>
      <c r="C12344" s="2"/>
      <c r="D12344" s="2"/>
      <c r="E12344" s="26"/>
    </row>
    <row r="12345" spans="1:5" x14ac:dyDescent="0.15">
      <c r="A12345" s="2"/>
      <c r="B12345" s="31"/>
      <c r="C12345" s="2"/>
      <c r="D12345" s="2"/>
      <c r="E12345" s="26"/>
    </row>
    <row r="12346" spans="1:5" x14ac:dyDescent="0.15">
      <c r="A12346" s="2"/>
      <c r="B12346" s="31"/>
      <c r="C12346" s="2"/>
      <c r="D12346" s="2"/>
      <c r="E12346" s="26"/>
    </row>
    <row r="12347" spans="1:5" x14ac:dyDescent="0.15">
      <c r="A12347" s="2"/>
      <c r="B12347" s="31"/>
      <c r="C12347" s="2"/>
      <c r="D12347" s="2"/>
      <c r="E12347" s="26"/>
    </row>
    <row r="12348" spans="1:5" x14ac:dyDescent="0.15">
      <c r="A12348" s="2"/>
      <c r="B12348" s="31"/>
      <c r="C12348" s="2"/>
      <c r="D12348" s="2"/>
      <c r="E12348" s="26"/>
    </row>
    <row r="12349" spans="1:5" x14ac:dyDescent="0.15">
      <c r="A12349" s="2"/>
      <c r="B12349" s="31"/>
      <c r="C12349" s="2"/>
      <c r="D12349" s="2"/>
      <c r="E12349" s="26"/>
    </row>
    <row r="12350" spans="1:5" x14ac:dyDescent="0.15">
      <c r="A12350" s="2"/>
      <c r="B12350" s="31"/>
      <c r="C12350" s="2"/>
      <c r="D12350" s="2"/>
      <c r="E12350" s="26"/>
    </row>
    <row r="12351" spans="1:5" x14ac:dyDescent="0.15">
      <c r="A12351" s="2"/>
      <c r="B12351" s="31"/>
      <c r="C12351" s="2"/>
      <c r="D12351" s="2"/>
      <c r="E12351" s="26"/>
    </row>
    <row r="12352" spans="1:5" x14ac:dyDescent="0.15">
      <c r="A12352" s="2"/>
      <c r="B12352" s="31"/>
      <c r="C12352" s="2"/>
      <c r="D12352" s="2"/>
      <c r="E12352" s="26"/>
    </row>
    <row r="12353" spans="1:5" x14ac:dyDescent="0.15">
      <c r="A12353" s="2"/>
      <c r="B12353" s="31"/>
      <c r="C12353" s="2"/>
      <c r="D12353" s="2"/>
      <c r="E12353" s="26"/>
    </row>
    <row r="12354" spans="1:5" x14ac:dyDescent="0.15">
      <c r="A12354" s="2"/>
      <c r="B12354" s="31"/>
      <c r="C12354" s="2"/>
      <c r="D12354" s="2"/>
      <c r="E12354" s="26"/>
    </row>
    <row r="12355" spans="1:5" x14ac:dyDescent="0.15">
      <c r="A12355" s="2"/>
      <c r="B12355" s="31"/>
      <c r="C12355" s="2"/>
      <c r="D12355" s="2"/>
      <c r="E12355" s="26"/>
    </row>
    <row r="12356" spans="1:5" x14ac:dyDescent="0.15">
      <c r="A12356" s="2"/>
      <c r="B12356" s="31"/>
      <c r="C12356" s="2"/>
      <c r="D12356" s="2"/>
      <c r="E12356" s="26"/>
    </row>
    <row r="12357" spans="1:5" x14ac:dyDescent="0.15">
      <c r="A12357" s="2"/>
      <c r="B12357" s="31"/>
      <c r="C12357" s="2"/>
      <c r="D12357" s="2"/>
      <c r="E12357" s="26"/>
    </row>
    <row r="12358" spans="1:5" x14ac:dyDescent="0.15">
      <c r="A12358" s="2"/>
      <c r="B12358" s="31"/>
      <c r="C12358" s="2"/>
      <c r="D12358" s="2"/>
      <c r="E12358" s="26"/>
    </row>
    <row r="12359" spans="1:5" x14ac:dyDescent="0.15">
      <c r="A12359" s="2"/>
      <c r="B12359" s="31"/>
      <c r="C12359" s="2"/>
      <c r="D12359" s="2"/>
      <c r="E12359" s="26"/>
    </row>
    <row r="12360" spans="1:5" x14ac:dyDescent="0.15">
      <c r="A12360" s="2"/>
      <c r="B12360" s="31"/>
      <c r="C12360" s="2"/>
      <c r="D12360" s="2"/>
      <c r="E12360" s="26"/>
    </row>
    <row r="12361" spans="1:5" x14ac:dyDescent="0.15">
      <c r="A12361" s="2"/>
      <c r="B12361" s="31"/>
      <c r="C12361" s="2"/>
      <c r="D12361" s="2"/>
      <c r="E12361" s="26"/>
    </row>
    <row r="12362" spans="1:5" x14ac:dyDescent="0.15">
      <c r="A12362" s="2"/>
      <c r="B12362" s="31"/>
      <c r="C12362" s="2"/>
      <c r="D12362" s="2"/>
      <c r="E12362" s="26"/>
    </row>
    <row r="12363" spans="1:5" x14ac:dyDescent="0.15">
      <c r="A12363" s="2"/>
      <c r="B12363" s="31"/>
      <c r="C12363" s="2"/>
      <c r="D12363" s="2"/>
      <c r="E12363" s="26"/>
    </row>
    <row r="12364" spans="1:5" x14ac:dyDescent="0.15">
      <c r="A12364" s="2"/>
      <c r="B12364" s="31"/>
      <c r="C12364" s="2"/>
      <c r="D12364" s="2"/>
      <c r="E12364" s="26"/>
    </row>
    <row r="12365" spans="1:5" x14ac:dyDescent="0.15">
      <c r="A12365" s="2"/>
      <c r="B12365" s="31"/>
      <c r="C12365" s="2"/>
      <c r="D12365" s="2"/>
      <c r="E12365" s="26"/>
    </row>
    <row r="12366" spans="1:5" x14ac:dyDescent="0.15">
      <c r="A12366" s="2"/>
      <c r="B12366" s="31"/>
      <c r="C12366" s="2"/>
      <c r="D12366" s="2"/>
      <c r="E12366" s="26"/>
    </row>
    <row r="12367" spans="1:5" x14ac:dyDescent="0.15">
      <c r="A12367" s="2"/>
      <c r="B12367" s="31"/>
      <c r="C12367" s="2"/>
      <c r="D12367" s="2"/>
      <c r="E12367" s="26"/>
    </row>
    <row r="12368" spans="1:5" x14ac:dyDescent="0.15">
      <c r="A12368" s="2"/>
      <c r="B12368" s="31"/>
      <c r="C12368" s="2"/>
      <c r="D12368" s="2"/>
      <c r="E12368" s="26"/>
    </row>
    <row r="12369" spans="1:5" x14ac:dyDescent="0.15">
      <c r="A12369" s="2"/>
      <c r="B12369" s="31"/>
      <c r="C12369" s="2"/>
      <c r="D12369" s="2"/>
      <c r="E12369" s="26"/>
    </row>
    <row r="12370" spans="1:5" x14ac:dyDescent="0.15">
      <c r="A12370" s="2"/>
      <c r="B12370" s="31"/>
      <c r="C12370" s="2"/>
      <c r="D12370" s="2"/>
      <c r="E12370" s="26"/>
    </row>
    <row r="12371" spans="1:5" x14ac:dyDescent="0.15">
      <c r="A12371" s="2"/>
      <c r="B12371" s="31"/>
      <c r="C12371" s="2"/>
      <c r="D12371" s="2"/>
      <c r="E12371" s="26"/>
    </row>
    <row r="12372" spans="1:5" x14ac:dyDescent="0.15">
      <c r="A12372" s="2"/>
      <c r="B12372" s="31"/>
      <c r="C12372" s="2"/>
      <c r="D12372" s="2"/>
      <c r="E12372" s="26"/>
    </row>
    <row r="12373" spans="1:5" x14ac:dyDescent="0.15">
      <c r="A12373" s="2"/>
      <c r="B12373" s="31"/>
      <c r="C12373" s="2"/>
      <c r="D12373" s="2"/>
      <c r="E12373" s="26"/>
    </row>
    <row r="12374" spans="1:5" x14ac:dyDescent="0.15">
      <c r="A12374" s="2"/>
      <c r="B12374" s="31"/>
      <c r="C12374" s="2"/>
      <c r="D12374" s="2"/>
      <c r="E12374" s="26"/>
    </row>
    <row r="12375" spans="1:5" x14ac:dyDescent="0.15">
      <c r="A12375" s="2"/>
      <c r="B12375" s="31"/>
      <c r="C12375" s="2"/>
      <c r="D12375" s="2"/>
      <c r="E12375" s="26"/>
    </row>
    <row r="12376" spans="1:5" x14ac:dyDescent="0.15">
      <c r="A12376" s="2"/>
      <c r="B12376" s="31"/>
      <c r="C12376" s="2"/>
      <c r="D12376" s="2"/>
      <c r="E12376" s="26"/>
    </row>
    <row r="12377" spans="1:5" x14ac:dyDescent="0.15">
      <c r="A12377" s="2"/>
      <c r="B12377" s="31"/>
      <c r="C12377" s="2"/>
      <c r="D12377" s="2"/>
      <c r="E12377" s="26"/>
    </row>
    <row r="12378" spans="1:5" x14ac:dyDescent="0.15">
      <c r="A12378" s="2"/>
      <c r="B12378" s="31"/>
      <c r="C12378" s="2"/>
      <c r="D12378" s="2"/>
      <c r="E12378" s="26"/>
    </row>
    <row r="12379" spans="1:5" x14ac:dyDescent="0.15">
      <c r="A12379" s="2"/>
      <c r="B12379" s="31"/>
      <c r="C12379" s="2"/>
      <c r="D12379" s="2"/>
      <c r="E12379" s="26"/>
    </row>
    <row r="12380" spans="1:5" x14ac:dyDescent="0.15">
      <c r="A12380" s="2"/>
      <c r="B12380" s="31"/>
      <c r="C12380" s="2"/>
      <c r="D12380" s="2"/>
      <c r="E12380" s="26"/>
    </row>
    <row r="12381" spans="1:5" x14ac:dyDescent="0.15">
      <c r="A12381" s="2"/>
      <c r="B12381" s="31"/>
      <c r="C12381" s="2"/>
      <c r="D12381" s="2"/>
      <c r="E12381" s="26"/>
    </row>
    <row r="12382" spans="1:5" x14ac:dyDescent="0.15">
      <c r="A12382" s="2"/>
      <c r="B12382" s="31"/>
      <c r="C12382" s="2"/>
      <c r="D12382" s="2"/>
      <c r="E12382" s="26"/>
    </row>
    <row r="12383" spans="1:5" x14ac:dyDescent="0.15">
      <c r="A12383" s="2"/>
      <c r="B12383" s="31"/>
      <c r="C12383" s="2"/>
      <c r="D12383" s="2"/>
      <c r="E12383" s="26"/>
    </row>
    <row r="12384" spans="1:5" x14ac:dyDescent="0.15">
      <c r="A12384" s="2"/>
      <c r="B12384" s="31"/>
      <c r="C12384" s="2"/>
      <c r="D12384" s="2"/>
      <c r="E12384" s="26"/>
    </row>
    <row r="12385" spans="1:5" x14ac:dyDescent="0.15">
      <c r="A12385" s="2"/>
      <c r="B12385" s="31"/>
      <c r="C12385" s="2"/>
      <c r="D12385" s="2"/>
      <c r="E12385" s="26"/>
    </row>
    <row r="12386" spans="1:5" x14ac:dyDescent="0.15">
      <c r="A12386" s="2"/>
      <c r="B12386" s="31"/>
      <c r="C12386" s="2"/>
      <c r="D12386" s="2"/>
      <c r="E12386" s="26"/>
    </row>
    <row r="12387" spans="1:5" x14ac:dyDescent="0.15">
      <c r="A12387" s="2"/>
      <c r="B12387" s="31"/>
      <c r="C12387" s="2"/>
      <c r="D12387" s="2"/>
      <c r="E12387" s="26"/>
    </row>
    <row r="12388" spans="1:5" x14ac:dyDescent="0.15">
      <c r="A12388" s="2"/>
      <c r="B12388" s="31"/>
      <c r="C12388" s="2"/>
      <c r="D12388" s="2"/>
      <c r="E12388" s="26"/>
    </row>
    <row r="12389" spans="1:5" x14ac:dyDescent="0.15">
      <c r="A12389" s="2"/>
      <c r="B12389" s="31"/>
      <c r="C12389" s="2"/>
      <c r="D12389" s="2"/>
      <c r="E12389" s="26"/>
    </row>
    <row r="12390" spans="1:5" x14ac:dyDescent="0.15">
      <c r="A12390" s="2"/>
      <c r="B12390" s="31"/>
      <c r="C12390" s="2"/>
      <c r="D12390" s="2"/>
      <c r="E12390" s="26"/>
    </row>
    <row r="12391" spans="1:5" x14ac:dyDescent="0.15">
      <c r="A12391" s="2"/>
      <c r="B12391" s="31"/>
      <c r="C12391" s="2"/>
      <c r="D12391" s="2"/>
      <c r="E12391" s="26"/>
    </row>
    <row r="12392" spans="1:5" x14ac:dyDescent="0.15">
      <c r="A12392" s="2"/>
      <c r="B12392" s="31"/>
      <c r="C12392" s="2"/>
      <c r="D12392" s="2"/>
      <c r="E12392" s="26"/>
    </row>
    <row r="12393" spans="1:5" x14ac:dyDescent="0.15">
      <c r="A12393" s="2"/>
      <c r="B12393" s="31"/>
      <c r="C12393" s="2"/>
      <c r="D12393" s="2"/>
      <c r="E12393" s="26"/>
    </row>
    <row r="12394" spans="1:5" x14ac:dyDescent="0.15">
      <c r="A12394" s="2"/>
      <c r="B12394" s="31"/>
      <c r="C12394" s="2"/>
      <c r="D12394" s="2"/>
      <c r="E12394" s="26"/>
    </row>
    <row r="12395" spans="1:5" x14ac:dyDescent="0.15">
      <c r="A12395" s="2"/>
      <c r="B12395" s="31"/>
      <c r="C12395" s="2"/>
      <c r="D12395" s="2"/>
      <c r="E12395" s="26"/>
    </row>
    <row r="12396" spans="1:5" x14ac:dyDescent="0.15">
      <c r="A12396" s="2"/>
      <c r="B12396" s="31"/>
      <c r="C12396" s="2"/>
      <c r="D12396" s="2"/>
      <c r="E12396" s="26"/>
    </row>
    <row r="12397" spans="1:5" x14ac:dyDescent="0.15">
      <c r="A12397" s="2"/>
      <c r="B12397" s="31"/>
      <c r="C12397" s="2"/>
      <c r="D12397" s="2"/>
      <c r="E12397" s="26"/>
    </row>
    <row r="12398" spans="1:5" x14ac:dyDescent="0.15">
      <c r="A12398" s="2"/>
      <c r="B12398" s="31"/>
      <c r="C12398" s="2"/>
      <c r="D12398" s="2"/>
      <c r="E12398" s="26"/>
    </row>
    <row r="12399" spans="1:5" x14ac:dyDescent="0.15">
      <c r="A12399" s="2"/>
      <c r="B12399" s="31"/>
      <c r="C12399" s="2"/>
      <c r="D12399" s="2"/>
      <c r="E12399" s="26"/>
    </row>
    <row r="12400" spans="1:5" x14ac:dyDescent="0.15">
      <c r="A12400" s="2"/>
      <c r="B12400" s="31"/>
      <c r="C12400" s="2"/>
      <c r="D12400" s="2"/>
      <c r="E12400" s="26"/>
    </row>
    <row r="12401" spans="1:5" x14ac:dyDescent="0.15">
      <c r="A12401" s="2"/>
      <c r="B12401" s="31"/>
      <c r="C12401" s="2"/>
      <c r="D12401" s="2"/>
      <c r="E12401" s="26"/>
    </row>
    <row r="12402" spans="1:5" x14ac:dyDescent="0.15">
      <c r="A12402" s="2"/>
      <c r="B12402" s="31"/>
      <c r="C12402" s="2"/>
      <c r="D12402" s="2"/>
      <c r="E12402" s="26"/>
    </row>
    <row r="12403" spans="1:5" x14ac:dyDescent="0.15">
      <c r="A12403" s="2"/>
      <c r="B12403" s="31"/>
      <c r="C12403" s="2"/>
      <c r="D12403" s="2"/>
      <c r="E12403" s="26"/>
    </row>
    <row r="12404" spans="1:5" x14ac:dyDescent="0.15">
      <c r="A12404" s="2"/>
      <c r="B12404" s="31"/>
      <c r="C12404" s="2"/>
      <c r="D12404" s="2"/>
      <c r="E12404" s="26"/>
    </row>
    <row r="12405" spans="1:5" x14ac:dyDescent="0.15">
      <c r="A12405" s="2"/>
      <c r="B12405" s="31"/>
      <c r="C12405" s="2"/>
      <c r="D12405" s="2"/>
      <c r="E12405" s="26"/>
    </row>
    <row r="12406" spans="1:5" x14ac:dyDescent="0.15">
      <c r="A12406" s="2"/>
      <c r="B12406" s="31"/>
      <c r="C12406" s="2"/>
      <c r="D12406" s="2"/>
      <c r="E12406" s="26"/>
    </row>
    <row r="12407" spans="1:5" x14ac:dyDescent="0.15">
      <c r="A12407" s="2"/>
      <c r="B12407" s="31"/>
      <c r="C12407" s="2"/>
      <c r="D12407" s="2"/>
      <c r="E12407" s="26"/>
    </row>
    <row r="12408" spans="1:5" x14ac:dyDescent="0.15">
      <c r="A12408" s="2"/>
      <c r="B12408" s="31"/>
      <c r="C12408" s="2"/>
      <c r="D12408" s="2"/>
      <c r="E12408" s="26"/>
    </row>
    <row r="12409" spans="1:5" x14ac:dyDescent="0.15">
      <c r="A12409" s="2"/>
      <c r="B12409" s="31"/>
      <c r="C12409" s="2"/>
      <c r="D12409" s="2"/>
      <c r="E12409" s="26"/>
    </row>
    <row r="12410" spans="1:5" x14ac:dyDescent="0.15">
      <c r="A12410" s="2"/>
      <c r="B12410" s="31"/>
      <c r="C12410" s="2"/>
      <c r="D12410" s="2"/>
      <c r="E12410" s="26"/>
    </row>
    <row r="12411" spans="1:5" x14ac:dyDescent="0.15">
      <c r="A12411" s="2"/>
      <c r="B12411" s="31"/>
      <c r="C12411" s="2"/>
      <c r="D12411" s="2"/>
      <c r="E12411" s="26"/>
    </row>
    <row r="12412" spans="1:5" x14ac:dyDescent="0.15">
      <c r="A12412" s="2"/>
      <c r="B12412" s="31"/>
      <c r="C12412" s="2"/>
      <c r="D12412" s="2"/>
      <c r="E12412" s="26"/>
    </row>
    <row r="12413" spans="1:5" x14ac:dyDescent="0.15">
      <c r="A12413" s="2"/>
      <c r="B12413" s="31"/>
      <c r="C12413" s="2"/>
      <c r="D12413" s="2"/>
      <c r="E12413" s="26"/>
    </row>
    <row r="12414" spans="1:5" x14ac:dyDescent="0.15">
      <c r="A12414" s="2"/>
      <c r="B12414" s="31"/>
      <c r="C12414" s="2"/>
      <c r="D12414" s="2"/>
      <c r="E12414" s="26"/>
    </row>
    <row r="12415" spans="1:5" x14ac:dyDescent="0.15">
      <c r="A12415" s="2"/>
      <c r="B12415" s="31"/>
      <c r="C12415" s="2"/>
      <c r="D12415" s="2"/>
      <c r="E12415" s="26"/>
    </row>
    <row r="12416" spans="1:5" x14ac:dyDescent="0.15">
      <c r="A12416" s="2"/>
      <c r="B12416" s="31"/>
      <c r="C12416" s="2"/>
      <c r="D12416" s="2"/>
      <c r="E12416" s="26"/>
    </row>
    <row r="12417" spans="1:5" x14ac:dyDescent="0.15">
      <c r="A12417" s="2"/>
      <c r="B12417" s="31"/>
      <c r="C12417" s="2"/>
      <c r="D12417" s="2"/>
      <c r="E12417" s="26"/>
    </row>
    <row r="12418" spans="1:5" x14ac:dyDescent="0.15">
      <c r="A12418" s="2"/>
      <c r="B12418" s="31"/>
      <c r="C12418" s="2"/>
      <c r="D12418" s="2"/>
      <c r="E12418" s="26"/>
    </row>
    <row r="12419" spans="1:5" x14ac:dyDescent="0.15">
      <c r="A12419" s="2"/>
      <c r="B12419" s="31"/>
      <c r="C12419" s="2"/>
      <c r="D12419" s="2"/>
      <c r="E12419" s="26"/>
    </row>
    <row r="12420" spans="1:5" x14ac:dyDescent="0.15">
      <c r="A12420" s="2"/>
      <c r="B12420" s="31"/>
      <c r="C12420" s="2"/>
      <c r="D12420" s="2"/>
      <c r="E12420" s="26"/>
    </row>
    <row r="12421" spans="1:5" x14ac:dyDescent="0.15">
      <c r="A12421" s="2"/>
      <c r="B12421" s="31"/>
      <c r="C12421" s="2"/>
      <c r="D12421" s="2"/>
      <c r="E12421" s="26"/>
    </row>
    <row r="12422" spans="1:5" x14ac:dyDescent="0.15">
      <c r="A12422" s="2"/>
      <c r="B12422" s="31"/>
      <c r="C12422" s="2"/>
      <c r="D12422" s="2"/>
      <c r="E12422" s="26"/>
    </row>
    <row r="12423" spans="1:5" x14ac:dyDescent="0.15">
      <c r="A12423" s="2"/>
      <c r="B12423" s="31"/>
      <c r="C12423" s="2"/>
      <c r="D12423" s="2"/>
      <c r="E12423" s="26"/>
    </row>
    <row r="12424" spans="1:5" x14ac:dyDescent="0.15">
      <c r="A12424" s="2"/>
      <c r="B12424" s="31"/>
      <c r="C12424" s="2"/>
      <c r="D12424" s="2"/>
      <c r="E12424" s="26"/>
    </row>
    <row r="12425" spans="1:5" x14ac:dyDescent="0.15">
      <c r="A12425" s="2"/>
      <c r="B12425" s="31"/>
      <c r="C12425" s="2"/>
      <c r="D12425" s="2"/>
      <c r="E12425" s="26"/>
    </row>
    <row r="12426" spans="1:5" x14ac:dyDescent="0.15">
      <c r="A12426" s="2"/>
      <c r="B12426" s="31"/>
      <c r="C12426" s="2"/>
      <c r="D12426" s="2"/>
      <c r="E12426" s="26"/>
    </row>
    <row r="12427" spans="1:5" x14ac:dyDescent="0.15">
      <c r="A12427" s="2"/>
      <c r="B12427" s="31"/>
      <c r="C12427" s="2"/>
      <c r="D12427" s="2"/>
      <c r="E12427" s="26"/>
    </row>
    <row r="12428" spans="1:5" x14ac:dyDescent="0.15">
      <c r="A12428" s="2"/>
      <c r="B12428" s="31"/>
      <c r="C12428" s="2"/>
      <c r="D12428" s="2"/>
      <c r="E12428" s="26"/>
    </row>
    <row r="12429" spans="1:5" x14ac:dyDescent="0.15">
      <c r="A12429" s="2"/>
      <c r="B12429" s="31"/>
      <c r="C12429" s="2"/>
      <c r="D12429" s="2"/>
      <c r="E12429" s="26"/>
    </row>
    <row r="12430" spans="1:5" x14ac:dyDescent="0.15">
      <c r="A12430" s="2"/>
      <c r="B12430" s="31"/>
      <c r="C12430" s="2"/>
      <c r="D12430" s="2"/>
      <c r="E12430" s="26"/>
    </row>
    <row r="12431" spans="1:5" x14ac:dyDescent="0.15">
      <c r="A12431" s="2"/>
      <c r="B12431" s="31"/>
      <c r="C12431" s="2"/>
      <c r="D12431" s="2"/>
      <c r="E12431" s="26"/>
    </row>
    <row r="12432" spans="1:5" x14ac:dyDescent="0.15">
      <c r="A12432" s="2"/>
      <c r="B12432" s="31"/>
      <c r="C12432" s="2"/>
      <c r="D12432" s="2"/>
      <c r="E12432" s="26"/>
    </row>
    <row r="12433" spans="1:5" x14ac:dyDescent="0.15">
      <c r="A12433" s="2"/>
      <c r="B12433" s="31"/>
      <c r="C12433" s="2"/>
      <c r="D12433" s="2"/>
      <c r="E12433" s="26"/>
    </row>
    <row r="12434" spans="1:5" x14ac:dyDescent="0.15">
      <c r="A12434" s="2"/>
      <c r="B12434" s="31"/>
      <c r="C12434" s="2"/>
      <c r="D12434" s="2"/>
      <c r="E12434" s="26"/>
    </row>
    <row r="12435" spans="1:5" x14ac:dyDescent="0.15">
      <c r="A12435" s="2"/>
      <c r="B12435" s="31"/>
      <c r="C12435" s="2"/>
      <c r="D12435" s="2"/>
      <c r="E12435" s="26"/>
    </row>
    <row r="12436" spans="1:5" x14ac:dyDescent="0.15">
      <c r="A12436" s="2"/>
      <c r="B12436" s="31"/>
      <c r="C12436" s="2"/>
      <c r="D12436" s="2"/>
      <c r="E12436" s="26"/>
    </row>
    <row r="12437" spans="1:5" x14ac:dyDescent="0.15">
      <c r="A12437" s="2"/>
      <c r="B12437" s="31"/>
      <c r="C12437" s="2"/>
      <c r="D12437" s="2"/>
      <c r="E12437" s="26"/>
    </row>
    <row r="12438" spans="1:5" x14ac:dyDescent="0.15">
      <c r="A12438" s="2"/>
      <c r="B12438" s="31"/>
      <c r="C12438" s="2"/>
      <c r="D12438" s="2"/>
      <c r="E12438" s="26"/>
    </row>
    <row r="12439" spans="1:5" x14ac:dyDescent="0.15">
      <c r="A12439" s="2"/>
      <c r="B12439" s="31"/>
      <c r="C12439" s="2"/>
      <c r="D12439" s="2"/>
      <c r="E12439" s="26"/>
    </row>
    <row r="12440" spans="1:5" x14ac:dyDescent="0.15">
      <c r="A12440" s="2"/>
      <c r="B12440" s="31"/>
      <c r="C12440" s="2"/>
      <c r="D12440" s="2"/>
      <c r="E12440" s="26"/>
    </row>
    <row r="12441" spans="1:5" x14ac:dyDescent="0.15">
      <c r="A12441" s="2"/>
      <c r="B12441" s="31"/>
      <c r="C12441" s="2"/>
      <c r="D12441" s="2"/>
      <c r="E12441" s="26"/>
    </row>
    <row r="12442" spans="1:5" x14ac:dyDescent="0.15">
      <c r="A12442" s="2"/>
      <c r="B12442" s="31"/>
      <c r="C12442" s="2"/>
      <c r="D12442" s="2"/>
      <c r="E12442" s="26"/>
    </row>
    <row r="12443" spans="1:5" x14ac:dyDescent="0.15">
      <c r="A12443" s="2"/>
      <c r="B12443" s="31"/>
      <c r="C12443" s="2"/>
      <c r="D12443" s="2"/>
      <c r="E12443" s="26"/>
    </row>
    <row r="12444" spans="1:5" x14ac:dyDescent="0.15">
      <c r="A12444" s="2"/>
      <c r="B12444" s="31"/>
      <c r="C12444" s="2"/>
      <c r="D12444" s="2"/>
      <c r="E12444" s="26"/>
    </row>
    <row r="12445" spans="1:5" x14ac:dyDescent="0.15">
      <c r="A12445" s="2"/>
      <c r="B12445" s="31"/>
      <c r="C12445" s="2"/>
      <c r="D12445" s="2"/>
      <c r="E12445" s="26"/>
    </row>
    <row r="12446" spans="1:5" x14ac:dyDescent="0.15">
      <c r="A12446" s="2"/>
      <c r="B12446" s="31"/>
      <c r="C12446" s="2"/>
      <c r="D12446" s="2"/>
      <c r="E12446" s="26"/>
    </row>
    <row r="12447" spans="1:5" x14ac:dyDescent="0.15">
      <c r="A12447" s="2"/>
      <c r="B12447" s="31"/>
      <c r="C12447" s="2"/>
      <c r="D12447" s="2"/>
      <c r="E12447" s="26"/>
    </row>
    <row r="12448" spans="1:5" x14ac:dyDescent="0.15">
      <c r="A12448" s="2"/>
      <c r="B12448" s="31"/>
      <c r="C12448" s="2"/>
      <c r="D12448" s="2"/>
      <c r="E12448" s="26"/>
    </row>
    <row r="12449" spans="1:5" x14ac:dyDescent="0.15">
      <c r="A12449" s="2"/>
      <c r="B12449" s="31"/>
      <c r="C12449" s="2"/>
      <c r="D12449" s="2"/>
      <c r="E12449" s="26"/>
    </row>
    <row r="12450" spans="1:5" x14ac:dyDescent="0.15">
      <c r="A12450" s="2"/>
      <c r="B12450" s="31"/>
      <c r="C12450" s="2"/>
      <c r="D12450" s="2"/>
      <c r="E12450" s="26"/>
    </row>
    <row r="12451" spans="1:5" x14ac:dyDescent="0.15">
      <c r="A12451" s="2"/>
      <c r="B12451" s="31"/>
      <c r="C12451" s="2"/>
      <c r="D12451" s="2"/>
      <c r="E12451" s="26"/>
    </row>
    <row r="12452" spans="1:5" x14ac:dyDescent="0.15">
      <c r="A12452" s="2"/>
      <c r="B12452" s="31"/>
      <c r="C12452" s="2"/>
      <c r="D12452" s="2"/>
      <c r="E12452" s="26"/>
    </row>
    <row r="12453" spans="1:5" x14ac:dyDescent="0.15">
      <c r="A12453" s="2"/>
      <c r="B12453" s="31"/>
      <c r="C12453" s="2"/>
      <c r="D12453" s="2"/>
      <c r="E12453" s="26"/>
    </row>
    <row r="12454" spans="1:5" x14ac:dyDescent="0.15">
      <c r="A12454" s="2"/>
      <c r="B12454" s="31"/>
      <c r="C12454" s="2"/>
      <c r="D12454" s="2"/>
      <c r="E12454" s="26"/>
    </row>
    <row r="12455" spans="1:5" x14ac:dyDescent="0.15">
      <c r="A12455" s="2"/>
      <c r="B12455" s="31"/>
      <c r="C12455" s="2"/>
      <c r="D12455" s="2"/>
      <c r="E12455" s="26"/>
    </row>
    <row r="12456" spans="1:5" x14ac:dyDescent="0.15">
      <c r="A12456" s="2"/>
      <c r="B12456" s="31"/>
      <c r="C12456" s="2"/>
      <c r="D12456" s="2"/>
      <c r="E12456" s="26"/>
    </row>
    <row r="12457" spans="1:5" x14ac:dyDescent="0.15">
      <c r="A12457" s="2"/>
      <c r="B12457" s="31"/>
      <c r="C12457" s="2"/>
      <c r="D12457" s="2"/>
      <c r="E12457" s="26"/>
    </row>
    <row r="12458" spans="1:5" x14ac:dyDescent="0.15">
      <c r="A12458" s="2"/>
      <c r="B12458" s="31"/>
      <c r="C12458" s="2"/>
      <c r="D12458" s="2"/>
      <c r="E12458" s="26"/>
    </row>
    <row r="12459" spans="1:5" x14ac:dyDescent="0.15">
      <c r="A12459" s="2"/>
      <c r="B12459" s="31"/>
      <c r="C12459" s="2"/>
      <c r="D12459" s="2"/>
      <c r="E12459" s="26"/>
    </row>
    <row r="12460" spans="1:5" x14ac:dyDescent="0.15">
      <c r="A12460" s="2"/>
      <c r="B12460" s="31"/>
      <c r="C12460" s="2"/>
      <c r="D12460" s="2"/>
      <c r="E12460" s="26"/>
    </row>
    <row r="12461" spans="1:5" x14ac:dyDescent="0.15">
      <c r="A12461" s="2"/>
      <c r="B12461" s="31"/>
      <c r="C12461" s="2"/>
      <c r="D12461" s="2"/>
      <c r="E12461" s="26"/>
    </row>
    <row r="12462" spans="1:5" x14ac:dyDescent="0.15">
      <c r="A12462" s="2"/>
      <c r="B12462" s="31"/>
      <c r="C12462" s="2"/>
      <c r="D12462" s="2"/>
      <c r="E12462" s="26"/>
    </row>
    <row r="12463" spans="1:5" x14ac:dyDescent="0.15">
      <c r="A12463" s="2"/>
      <c r="B12463" s="31"/>
      <c r="C12463" s="2"/>
      <c r="D12463" s="2"/>
      <c r="E12463" s="26"/>
    </row>
    <row r="12464" spans="1:5" x14ac:dyDescent="0.15">
      <c r="A12464" s="2"/>
      <c r="B12464" s="31"/>
      <c r="C12464" s="2"/>
      <c r="D12464" s="2"/>
      <c r="E12464" s="26"/>
    </row>
    <row r="12465" spans="1:5" x14ac:dyDescent="0.15">
      <c r="A12465" s="2"/>
      <c r="B12465" s="31"/>
      <c r="C12465" s="2"/>
      <c r="D12465" s="2"/>
      <c r="E12465" s="26"/>
    </row>
    <row r="12466" spans="1:5" x14ac:dyDescent="0.15">
      <c r="A12466" s="2"/>
      <c r="B12466" s="31"/>
      <c r="C12466" s="2"/>
      <c r="D12466" s="2"/>
      <c r="E12466" s="26"/>
    </row>
    <row r="12467" spans="1:5" x14ac:dyDescent="0.15">
      <c r="A12467" s="2"/>
      <c r="B12467" s="31"/>
      <c r="C12467" s="2"/>
      <c r="D12467" s="2"/>
      <c r="E12467" s="26"/>
    </row>
    <row r="12468" spans="1:5" x14ac:dyDescent="0.15">
      <c r="A12468" s="2"/>
      <c r="B12468" s="31"/>
      <c r="C12468" s="2"/>
      <c r="D12468" s="2"/>
      <c r="E12468" s="26"/>
    </row>
    <row r="12469" spans="1:5" x14ac:dyDescent="0.15">
      <c r="A12469" s="2"/>
      <c r="B12469" s="31"/>
      <c r="C12469" s="2"/>
      <c r="D12469" s="2"/>
      <c r="E12469" s="26"/>
    </row>
    <row r="12470" spans="1:5" x14ac:dyDescent="0.15">
      <c r="A12470" s="2"/>
      <c r="B12470" s="31"/>
      <c r="C12470" s="2"/>
      <c r="D12470" s="2"/>
      <c r="E12470" s="26"/>
    </row>
    <row r="12471" spans="1:5" x14ac:dyDescent="0.15">
      <c r="A12471" s="2"/>
      <c r="B12471" s="31"/>
      <c r="C12471" s="2"/>
      <c r="D12471" s="2"/>
      <c r="E12471" s="26"/>
    </row>
    <row r="12472" spans="1:5" x14ac:dyDescent="0.15">
      <c r="A12472" s="2"/>
      <c r="B12472" s="31"/>
      <c r="C12472" s="2"/>
      <c r="D12472" s="2"/>
      <c r="E12472" s="26"/>
    </row>
    <row r="12473" spans="1:5" x14ac:dyDescent="0.15">
      <c r="A12473" s="2"/>
      <c r="B12473" s="31"/>
      <c r="C12473" s="2"/>
      <c r="D12473" s="2"/>
      <c r="E12473" s="26"/>
    </row>
    <row r="12474" spans="1:5" x14ac:dyDescent="0.15">
      <c r="A12474" s="2"/>
      <c r="B12474" s="31"/>
      <c r="C12474" s="2"/>
      <c r="D12474" s="2"/>
      <c r="E12474" s="26"/>
    </row>
    <row r="12475" spans="1:5" x14ac:dyDescent="0.15">
      <c r="A12475" s="2"/>
      <c r="B12475" s="31"/>
      <c r="C12475" s="2"/>
      <c r="D12475" s="2"/>
      <c r="E12475" s="26"/>
    </row>
    <row r="12476" spans="1:5" x14ac:dyDescent="0.15">
      <c r="A12476" s="2"/>
      <c r="B12476" s="31"/>
      <c r="C12476" s="2"/>
      <c r="D12476" s="2"/>
      <c r="E12476" s="26"/>
    </row>
    <row r="12477" spans="1:5" x14ac:dyDescent="0.15">
      <c r="A12477" s="2"/>
      <c r="B12477" s="31"/>
      <c r="C12477" s="2"/>
      <c r="D12477" s="2"/>
      <c r="E12477" s="26"/>
    </row>
    <row r="12478" spans="1:5" x14ac:dyDescent="0.15">
      <c r="A12478" s="2"/>
      <c r="B12478" s="31"/>
      <c r="C12478" s="2"/>
      <c r="D12478" s="2"/>
      <c r="E12478" s="26"/>
    </row>
    <row r="12479" spans="1:5" x14ac:dyDescent="0.15">
      <c r="A12479" s="2"/>
      <c r="B12479" s="31"/>
      <c r="C12479" s="2"/>
      <c r="D12479" s="2"/>
      <c r="E12479" s="26"/>
    </row>
    <row r="12480" spans="1:5" x14ac:dyDescent="0.15">
      <c r="A12480" s="2"/>
      <c r="B12480" s="31"/>
      <c r="C12480" s="2"/>
      <c r="D12480" s="2"/>
      <c r="E12480" s="26"/>
    </row>
    <row r="12481" spans="1:5" x14ac:dyDescent="0.15">
      <c r="A12481" s="2"/>
      <c r="B12481" s="31"/>
      <c r="C12481" s="2"/>
      <c r="D12481" s="2"/>
      <c r="E12481" s="26"/>
    </row>
    <row r="12482" spans="1:5" x14ac:dyDescent="0.15">
      <c r="A12482" s="2"/>
      <c r="B12482" s="31"/>
      <c r="C12482" s="2"/>
      <c r="D12482" s="2"/>
      <c r="E12482" s="26"/>
    </row>
    <row r="12483" spans="1:5" x14ac:dyDescent="0.15">
      <c r="A12483" s="2"/>
      <c r="B12483" s="31"/>
      <c r="C12483" s="2"/>
      <c r="D12483" s="2"/>
      <c r="E12483" s="26"/>
    </row>
    <row r="12484" spans="1:5" x14ac:dyDescent="0.15">
      <c r="A12484" s="2"/>
      <c r="B12484" s="31"/>
      <c r="C12484" s="2"/>
      <c r="D12484" s="2"/>
      <c r="E12484" s="26"/>
    </row>
    <row r="12485" spans="1:5" x14ac:dyDescent="0.15">
      <c r="A12485" s="2"/>
      <c r="B12485" s="31"/>
      <c r="C12485" s="2"/>
      <c r="D12485" s="2"/>
      <c r="E12485" s="26"/>
    </row>
    <row r="12486" spans="1:5" x14ac:dyDescent="0.15">
      <c r="A12486" s="2"/>
      <c r="B12486" s="31"/>
      <c r="C12486" s="2"/>
      <c r="D12486" s="2"/>
      <c r="E12486" s="26"/>
    </row>
    <row r="12487" spans="1:5" x14ac:dyDescent="0.15">
      <c r="A12487" s="2"/>
      <c r="B12487" s="31"/>
      <c r="C12487" s="2"/>
      <c r="D12487" s="2"/>
      <c r="E12487" s="26"/>
    </row>
    <row r="12488" spans="1:5" x14ac:dyDescent="0.15">
      <c r="A12488" s="2"/>
      <c r="B12488" s="31"/>
      <c r="C12488" s="2"/>
      <c r="D12488" s="2"/>
      <c r="E12488" s="26"/>
    </row>
    <row r="12489" spans="1:5" x14ac:dyDescent="0.15">
      <c r="A12489" s="2"/>
      <c r="B12489" s="31"/>
      <c r="C12489" s="2"/>
      <c r="D12489" s="2"/>
      <c r="E12489" s="26"/>
    </row>
    <row r="12490" spans="1:5" x14ac:dyDescent="0.15">
      <c r="A12490" s="2"/>
      <c r="B12490" s="31"/>
      <c r="C12490" s="2"/>
      <c r="D12490" s="2"/>
      <c r="E12490" s="26"/>
    </row>
    <row r="12491" spans="1:5" x14ac:dyDescent="0.15">
      <c r="A12491" s="2"/>
      <c r="B12491" s="31"/>
      <c r="C12491" s="2"/>
      <c r="D12491" s="2"/>
      <c r="E12491" s="26"/>
    </row>
    <row r="12492" spans="1:5" x14ac:dyDescent="0.15">
      <c r="A12492" s="2"/>
      <c r="B12492" s="31"/>
      <c r="C12492" s="2"/>
      <c r="D12492" s="2"/>
      <c r="E12492" s="26"/>
    </row>
    <row r="12493" spans="1:5" x14ac:dyDescent="0.15">
      <c r="A12493" s="2"/>
      <c r="B12493" s="31"/>
      <c r="C12493" s="2"/>
      <c r="D12493" s="2"/>
      <c r="E12493" s="26"/>
    </row>
    <row r="12494" spans="1:5" x14ac:dyDescent="0.15">
      <c r="A12494" s="2"/>
      <c r="B12494" s="31"/>
      <c r="C12494" s="2"/>
      <c r="D12494" s="2"/>
      <c r="E12494" s="26"/>
    </row>
    <row r="12495" spans="1:5" x14ac:dyDescent="0.15">
      <c r="A12495" s="2"/>
      <c r="B12495" s="31"/>
      <c r="C12495" s="2"/>
      <c r="D12495" s="2"/>
      <c r="E12495" s="26"/>
    </row>
    <row r="12496" spans="1:5" x14ac:dyDescent="0.15">
      <c r="A12496" s="2"/>
      <c r="B12496" s="31"/>
      <c r="C12496" s="2"/>
      <c r="D12496" s="2"/>
      <c r="E12496" s="26"/>
    </row>
    <row r="12497" spans="1:5" x14ac:dyDescent="0.15">
      <c r="A12497" s="2"/>
      <c r="B12497" s="31"/>
      <c r="C12497" s="2"/>
      <c r="D12497" s="2"/>
      <c r="E12497" s="26"/>
    </row>
    <row r="12498" spans="1:5" x14ac:dyDescent="0.15">
      <c r="A12498" s="2"/>
      <c r="B12498" s="31"/>
      <c r="C12498" s="2"/>
      <c r="D12498" s="2"/>
      <c r="E12498" s="26"/>
    </row>
    <row r="12499" spans="1:5" x14ac:dyDescent="0.15">
      <c r="A12499" s="2"/>
      <c r="B12499" s="31"/>
      <c r="C12499" s="2"/>
      <c r="D12499" s="2"/>
      <c r="E12499" s="26"/>
    </row>
    <row r="12500" spans="1:5" x14ac:dyDescent="0.15">
      <c r="A12500" s="2"/>
      <c r="B12500" s="31"/>
      <c r="C12500" s="2"/>
      <c r="D12500" s="2"/>
      <c r="E12500" s="26"/>
    </row>
    <row r="12501" spans="1:5" x14ac:dyDescent="0.15">
      <c r="A12501" s="2"/>
      <c r="B12501" s="31"/>
      <c r="C12501" s="2"/>
      <c r="D12501" s="2"/>
      <c r="E12501" s="26"/>
    </row>
    <row r="12502" spans="1:5" x14ac:dyDescent="0.15">
      <c r="A12502" s="2"/>
      <c r="B12502" s="31"/>
      <c r="C12502" s="2"/>
      <c r="D12502" s="2"/>
      <c r="E12502" s="26"/>
    </row>
    <row r="12503" spans="1:5" x14ac:dyDescent="0.15">
      <c r="A12503" s="2"/>
      <c r="B12503" s="31"/>
      <c r="C12503" s="2"/>
      <c r="D12503" s="2"/>
      <c r="E12503" s="26"/>
    </row>
    <row r="12504" spans="1:5" x14ac:dyDescent="0.15">
      <c r="A12504" s="2"/>
      <c r="B12504" s="31"/>
      <c r="C12504" s="2"/>
      <c r="D12504" s="2"/>
      <c r="E12504" s="26"/>
    </row>
    <row r="12505" spans="1:5" x14ac:dyDescent="0.15">
      <c r="A12505" s="2"/>
      <c r="B12505" s="31"/>
      <c r="C12505" s="2"/>
      <c r="D12505" s="2"/>
      <c r="E12505" s="26"/>
    </row>
    <row r="12506" spans="1:5" x14ac:dyDescent="0.15">
      <c r="A12506" s="2"/>
      <c r="B12506" s="31"/>
      <c r="C12506" s="2"/>
      <c r="D12506" s="2"/>
      <c r="E12506" s="26"/>
    </row>
    <row r="12507" spans="1:5" x14ac:dyDescent="0.15">
      <c r="A12507" s="2"/>
      <c r="B12507" s="31"/>
      <c r="C12507" s="2"/>
      <c r="D12507" s="2"/>
      <c r="E12507" s="26"/>
    </row>
    <row r="12508" spans="1:5" x14ac:dyDescent="0.15">
      <c r="A12508" s="2"/>
      <c r="B12508" s="31"/>
      <c r="C12508" s="2"/>
      <c r="D12508" s="2"/>
      <c r="E12508" s="26"/>
    </row>
    <row r="12509" spans="1:5" x14ac:dyDescent="0.15">
      <c r="A12509" s="2"/>
      <c r="B12509" s="31"/>
      <c r="C12509" s="2"/>
      <c r="D12509" s="2"/>
      <c r="E12509" s="26"/>
    </row>
    <row r="12510" spans="1:5" x14ac:dyDescent="0.15">
      <c r="A12510" s="2"/>
      <c r="B12510" s="31"/>
      <c r="C12510" s="2"/>
      <c r="D12510" s="2"/>
      <c r="E12510" s="26"/>
    </row>
    <row r="12511" spans="1:5" x14ac:dyDescent="0.15">
      <c r="A12511" s="2"/>
      <c r="B12511" s="31"/>
      <c r="C12511" s="2"/>
      <c r="D12511" s="2"/>
      <c r="E12511" s="26"/>
    </row>
    <row r="12512" spans="1:5" x14ac:dyDescent="0.15">
      <c r="A12512" s="2"/>
      <c r="B12512" s="31"/>
      <c r="C12512" s="2"/>
      <c r="D12512" s="2"/>
      <c r="E12512" s="26"/>
    </row>
    <row r="12513" spans="1:5" x14ac:dyDescent="0.15">
      <c r="A12513" s="2"/>
      <c r="B12513" s="31"/>
      <c r="C12513" s="2"/>
      <c r="D12513" s="2"/>
      <c r="E12513" s="26"/>
    </row>
    <row r="12514" spans="1:5" x14ac:dyDescent="0.15">
      <c r="A12514" s="2"/>
      <c r="B12514" s="31"/>
      <c r="C12514" s="2"/>
      <c r="D12514" s="2"/>
      <c r="E12514" s="26"/>
    </row>
    <row r="12515" spans="1:5" x14ac:dyDescent="0.15">
      <c r="A12515" s="2"/>
      <c r="B12515" s="31"/>
      <c r="C12515" s="2"/>
      <c r="D12515" s="2"/>
      <c r="E12515" s="26"/>
    </row>
    <row r="12516" spans="1:5" x14ac:dyDescent="0.15">
      <c r="A12516" s="2"/>
      <c r="B12516" s="31"/>
      <c r="C12516" s="2"/>
      <c r="D12516" s="2"/>
      <c r="E12516" s="26"/>
    </row>
    <row r="12517" spans="1:5" x14ac:dyDescent="0.15">
      <c r="A12517" s="2"/>
      <c r="B12517" s="31"/>
      <c r="C12517" s="2"/>
      <c r="D12517" s="2"/>
      <c r="E12517" s="26"/>
    </row>
    <row r="12518" spans="1:5" x14ac:dyDescent="0.15">
      <c r="A12518" s="2"/>
      <c r="B12518" s="31"/>
      <c r="C12518" s="2"/>
      <c r="D12518" s="2"/>
      <c r="E12518" s="26"/>
    </row>
    <row r="12519" spans="1:5" x14ac:dyDescent="0.15">
      <c r="A12519" s="2"/>
      <c r="B12519" s="31"/>
      <c r="C12519" s="2"/>
      <c r="D12519" s="2"/>
      <c r="E12519" s="26"/>
    </row>
    <row r="12520" spans="1:5" x14ac:dyDescent="0.15">
      <c r="A12520" s="2"/>
      <c r="B12520" s="31"/>
      <c r="C12520" s="2"/>
      <c r="D12520" s="2"/>
      <c r="E12520" s="26"/>
    </row>
    <row r="12521" spans="1:5" x14ac:dyDescent="0.15">
      <c r="A12521" s="2"/>
      <c r="B12521" s="31"/>
      <c r="C12521" s="2"/>
      <c r="D12521" s="2"/>
      <c r="E12521" s="26"/>
    </row>
    <row r="12522" spans="1:5" x14ac:dyDescent="0.15">
      <c r="A12522" s="2"/>
      <c r="B12522" s="31"/>
      <c r="C12522" s="2"/>
      <c r="D12522" s="2"/>
      <c r="E12522" s="26"/>
    </row>
    <row r="12523" spans="1:5" x14ac:dyDescent="0.15">
      <c r="A12523" s="2"/>
      <c r="B12523" s="31"/>
      <c r="C12523" s="2"/>
      <c r="D12523" s="2"/>
      <c r="E12523" s="26"/>
    </row>
    <row r="12524" spans="1:5" x14ac:dyDescent="0.15">
      <c r="A12524" s="2"/>
      <c r="B12524" s="31"/>
      <c r="C12524" s="2"/>
      <c r="D12524" s="2"/>
      <c r="E12524" s="26"/>
    </row>
    <row r="12525" spans="1:5" x14ac:dyDescent="0.15">
      <c r="A12525" s="2"/>
      <c r="B12525" s="31"/>
      <c r="C12525" s="2"/>
      <c r="D12525" s="2"/>
      <c r="E12525" s="26"/>
    </row>
    <row r="12526" spans="1:5" x14ac:dyDescent="0.15">
      <c r="A12526" s="2"/>
      <c r="B12526" s="31"/>
      <c r="C12526" s="2"/>
      <c r="D12526" s="2"/>
      <c r="E12526" s="26"/>
    </row>
    <row r="12527" spans="1:5" x14ac:dyDescent="0.15">
      <c r="A12527" s="2"/>
      <c r="B12527" s="31"/>
      <c r="C12527" s="2"/>
      <c r="D12527" s="2"/>
      <c r="E12527" s="26"/>
    </row>
    <row r="12528" spans="1:5" x14ac:dyDescent="0.15">
      <c r="A12528" s="2"/>
      <c r="B12528" s="31"/>
      <c r="C12528" s="2"/>
      <c r="D12528" s="2"/>
      <c r="E12528" s="26"/>
    </row>
    <row r="12529" spans="1:5" x14ac:dyDescent="0.15">
      <c r="A12529" s="2"/>
      <c r="B12529" s="31"/>
      <c r="C12529" s="2"/>
      <c r="D12529" s="2"/>
      <c r="E12529" s="26"/>
    </row>
    <row r="12530" spans="1:5" x14ac:dyDescent="0.15">
      <c r="A12530" s="2"/>
      <c r="B12530" s="31"/>
      <c r="C12530" s="2"/>
      <c r="D12530" s="2"/>
      <c r="E12530" s="26"/>
    </row>
    <row r="12531" spans="1:5" x14ac:dyDescent="0.15">
      <c r="A12531" s="2"/>
      <c r="B12531" s="31"/>
      <c r="C12531" s="2"/>
      <c r="D12531" s="2"/>
      <c r="E12531" s="26"/>
    </row>
    <row r="12532" spans="1:5" x14ac:dyDescent="0.15">
      <c r="A12532" s="2"/>
      <c r="B12532" s="31"/>
      <c r="C12532" s="2"/>
      <c r="D12532" s="2"/>
      <c r="E12532" s="26"/>
    </row>
    <row r="12533" spans="1:5" x14ac:dyDescent="0.15">
      <c r="A12533" s="2"/>
      <c r="B12533" s="31"/>
      <c r="C12533" s="2"/>
      <c r="D12533" s="2"/>
      <c r="E12533" s="26"/>
    </row>
    <row r="12534" spans="1:5" x14ac:dyDescent="0.15">
      <c r="A12534" s="2"/>
      <c r="B12534" s="31"/>
      <c r="C12534" s="2"/>
      <c r="D12534" s="2"/>
      <c r="E12534" s="26"/>
    </row>
    <row r="12535" spans="1:5" x14ac:dyDescent="0.15">
      <c r="A12535" s="2"/>
      <c r="B12535" s="31"/>
      <c r="C12535" s="2"/>
      <c r="D12535" s="2"/>
      <c r="E12535" s="26"/>
    </row>
    <row r="12536" spans="1:5" x14ac:dyDescent="0.15">
      <c r="A12536" s="2"/>
      <c r="B12536" s="31"/>
      <c r="C12536" s="2"/>
      <c r="D12536" s="2"/>
      <c r="E12536" s="26"/>
    </row>
    <row r="12537" spans="1:5" x14ac:dyDescent="0.15">
      <c r="A12537" s="2"/>
      <c r="B12537" s="31"/>
      <c r="C12537" s="2"/>
      <c r="D12537" s="2"/>
      <c r="E12537" s="26"/>
    </row>
    <row r="12538" spans="1:5" x14ac:dyDescent="0.15">
      <c r="A12538" s="2"/>
      <c r="B12538" s="31"/>
      <c r="C12538" s="2"/>
      <c r="D12538" s="2"/>
      <c r="E12538" s="26"/>
    </row>
    <row r="12539" spans="1:5" x14ac:dyDescent="0.15">
      <c r="A12539" s="2"/>
      <c r="B12539" s="31"/>
      <c r="C12539" s="2"/>
      <c r="D12539" s="2"/>
      <c r="E12539" s="26"/>
    </row>
    <row r="12540" spans="1:5" x14ac:dyDescent="0.15">
      <c r="A12540" s="2"/>
      <c r="B12540" s="31"/>
      <c r="C12540" s="2"/>
      <c r="D12540" s="2"/>
      <c r="E12540" s="26"/>
    </row>
    <row r="12541" spans="1:5" x14ac:dyDescent="0.15">
      <c r="A12541" s="2"/>
      <c r="B12541" s="31"/>
      <c r="C12541" s="2"/>
      <c r="D12541" s="2"/>
      <c r="E12541" s="26"/>
    </row>
    <row r="12542" spans="1:5" x14ac:dyDescent="0.15">
      <c r="A12542" s="2"/>
      <c r="B12542" s="31"/>
      <c r="C12542" s="2"/>
      <c r="D12542" s="2"/>
      <c r="E12542" s="26"/>
    </row>
    <row r="12543" spans="1:5" x14ac:dyDescent="0.15">
      <c r="A12543" s="2"/>
      <c r="B12543" s="31"/>
      <c r="C12543" s="2"/>
      <c r="D12543" s="2"/>
      <c r="E12543" s="26"/>
    </row>
    <row r="12544" spans="1:5" x14ac:dyDescent="0.15">
      <c r="A12544" s="2"/>
      <c r="B12544" s="31"/>
      <c r="C12544" s="2"/>
      <c r="D12544" s="2"/>
      <c r="E12544" s="26"/>
    </row>
    <row r="12545" spans="1:5" x14ac:dyDescent="0.15">
      <c r="A12545" s="2"/>
      <c r="B12545" s="31"/>
      <c r="C12545" s="2"/>
      <c r="D12545" s="2"/>
      <c r="E12545" s="26"/>
    </row>
    <row r="12546" spans="1:5" x14ac:dyDescent="0.15">
      <c r="A12546" s="2"/>
      <c r="B12546" s="31"/>
      <c r="C12546" s="2"/>
      <c r="D12546" s="2"/>
      <c r="E12546" s="26"/>
    </row>
    <row r="12547" spans="1:5" x14ac:dyDescent="0.15">
      <c r="A12547" s="2"/>
      <c r="B12547" s="31"/>
      <c r="C12547" s="2"/>
      <c r="D12547" s="2"/>
      <c r="E12547" s="26"/>
    </row>
    <row r="12548" spans="1:5" x14ac:dyDescent="0.15">
      <c r="A12548" s="2"/>
      <c r="B12548" s="31"/>
      <c r="C12548" s="2"/>
      <c r="D12548" s="2"/>
      <c r="E12548" s="26"/>
    </row>
    <row r="12549" spans="1:5" x14ac:dyDescent="0.15">
      <c r="A12549" s="2"/>
      <c r="B12549" s="31"/>
      <c r="C12549" s="2"/>
      <c r="D12549" s="2"/>
      <c r="E12549" s="26"/>
    </row>
    <row r="12550" spans="1:5" x14ac:dyDescent="0.15">
      <c r="A12550" s="2"/>
      <c r="B12550" s="31"/>
      <c r="C12550" s="2"/>
      <c r="D12550" s="2"/>
      <c r="E12550" s="26"/>
    </row>
    <row r="12551" spans="1:5" x14ac:dyDescent="0.15">
      <c r="A12551" s="2"/>
      <c r="B12551" s="31"/>
      <c r="C12551" s="2"/>
      <c r="D12551" s="2"/>
      <c r="E12551" s="26"/>
    </row>
    <row r="12552" spans="1:5" x14ac:dyDescent="0.15">
      <c r="A12552" s="2"/>
      <c r="B12552" s="31"/>
      <c r="C12552" s="2"/>
      <c r="D12552" s="2"/>
      <c r="E12552" s="26"/>
    </row>
    <row r="12553" spans="1:5" x14ac:dyDescent="0.15">
      <c r="A12553" s="2"/>
      <c r="B12553" s="31"/>
      <c r="C12553" s="2"/>
      <c r="D12553" s="2"/>
      <c r="E12553" s="26"/>
    </row>
    <row r="12554" spans="1:5" x14ac:dyDescent="0.15">
      <c r="A12554" s="2"/>
      <c r="B12554" s="31"/>
      <c r="C12554" s="2"/>
      <c r="D12554" s="2"/>
      <c r="E12554" s="26"/>
    </row>
    <row r="12555" spans="1:5" x14ac:dyDescent="0.15">
      <c r="A12555" s="2"/>
      <c r="B12555" s="31"/>
      <c r="C12555" s="2"/>
      <c r="D12555" s="2"/>
      <c r="E12555" s="26"/>
    </row>
    <row r="12556" spans="1:5" x14ac:dyDescent="0.15">
      <c r="A12556" s="2"/>
      <c r="B12556" s="31"/>
      <c r="C12556" s="2"/>
      <c r="D12556" s="2"/>
      <c r="E12556" s="26"/>
    </row>
    <row r="12557" spans="1:5" x14ac:dyDescent="0.15">
      <c r="A12557" s="2"/>
      <c r="B12557" s="31"/>
      <c r="C12557" s="2"/>
      <c r="D12557" s="2"/>
      <c r="E12557" s="26"/>
    </row>
    <row r="12558" spans="1:5" x14ac:dyDescent="0.15">
      <c r="A12558" s="2"/>
      <c r="B12558" s="31"/>
      <c r="C12558" s="2"/>
      <c r="D12558" s="2"/>
      <c r="E12558" s="26"/>
    </row>
    <row r="12559" spans="1:5" x14ac:dyDescent="0.15">
      <c r="A12559" s="2"/>
      <c r="B12559" s="31"/>
      <c r="C12559" s="2"/>
      <c r="D12559" s="2"/>
      <c r="E12559" s="26"/>
    </row>
    <row r="12560" spans="1:5" x14ac:dyDescent="0.15">
      <c r="A12560" s="2"/>
      <c r="B12560" s="31"/>
      <c r="C12560" s="2"/>
      <c r="D12560" s="2"/>
      <c r="E12560" s="26"/>
    </row>
    <row r="12561" spans="1:5" x14ac:dyDescent="0.15">
      <c r="A12561" s="2"/>
      <c r="B12561" s="31"/>
      <c r="C12561" s="2"/>
      <c r="D12561" s="2"/>
      <c r="E12561" s="26"/>
    </row>
    <row r="12562" spans="1:5" x14ac:dyDescent="0.15">
      <c r="A12562" s="2"/>
      <c r="B12562" s="31"/>
      <c r="C12562" s="2"/>
      <c r="D12562" s="2"/>
      <c r="E12562" s="26"/>
    </row>
    <row r="12563" spans="1:5" x14ac:dyDescent="0.15">
      <c r="A12563" s="2"/>
      <c r="B12563" s="31"/>
      <c r="C12563" s="2"/>
      <c r="D12563" s="2"/>
      <c r="E12563" s="26"/>
    </row>
    <row r="12564" spans="1:5" x14ac:dyDescent="0.15">
      <c r="A12564" s="2"/>
      <c r="B12564" s="31"/>
      <c r="C12564" s="2"/>
      <c r="D12564" s="2"/>
      <c r="E12564" s="26"/>
    </row>
    <row r="12565" spans="1:5" x14ac:dyDescent="0.15">
      <c r="A12565" s="2"/>
      <c r="B12565" s="31"/>
      <c r="C12565" s="2"/>
      <c r="D12565" s="2"/>
      <c r="E12565" s="26"/>
    </row>
    <row r="12566" spans="1:5" x14ac:dyDescent="0.15">
      <c r="A12566" s="2"/>
      <c r="B12566" s="31"/>
      <c r="C12566" s="2"/>
      <c r="D12566" s="2"/>
      <c r="E12566" s="26"/>
    </row>
    <row r="12567" spans="1:5" x14ac:dyDescent="0.15">
      <c r="A12567" s="2"/>
      <c r="B12567" s="31"/>
      <c r="C12567" s="2"/>
      <c r="D12567" s="2"/>
      <c r="E12567" s="26"/>
    </row>
    <row r="12568" spans="1:5" x14ac:dyDescent="0.15">
      <c r="A12568" s="2"/>
      <c r="B12568" s="31"/>
      <c r="C12568" s="2"/>
      <c r="D12568" s="2"/>
      <c r="E12568" s="26"/>
    </row>
    <row r="12569" spans="1:5" x14ac:dyDescent="0.15">
      <c r="A12569" s="2"/>
      <c r="B12569" s="31"/>
      <c r="C12569" s="2"/>
      <c r="D12569" s="2"/>
      <c r="E12569" s="26"/>
    </row>
    <row r="12570" spans="1:5" x14ac:dyDescent="0.15">
      <c r="A12570" s="2"/>
      <c r="B12570" s="31"/>
      <c r="C12570" s="2"/>
      <c r="D12570" s="2"/>
      <c r="E12570" s="26"/>
    </row>
    <row r="12571" spans="1:5" x14ac:dyDescent="0.15">
      <c r="A12571" s="2"/>
      <c r="B12571" s="31"/>
      <c r="C12571" s="2"/>
      <c r="D12571" s="2"/>
      <c r="E12571" s="26"/>
    </row>
    <row r="12572" spans="1:5" x14ac:dyDescent="0.15">
      <c r="A12572" s="2"/>
      <c r="B12572" s="31"/>
      <c r="C12572" s="2"/>
      <c r="D12572" s="2"/>
      <c r="E12572" s="26"/>
    </row>
    <row r="12573" spans="1:5" x14ac:dyDescent="0.15">
      <c r="A12573" s="2"/>
      <c r="B12573" s="31"/>
      <c r="C12573" s="2"/>
      <c r="D12573" s="2"/>
      <c r="E12573" s="26"/>
    </row>
    <row r="12574" spans="1:5" x14ac:dyDescent="0.15">
      <c r="A12574" s="2"/>
      <c r="B12574" s="31"/>
      <c r="C12574" s="2"/>
      <c r="D12574" s="2"/>
      <c r="E12574" s="26"/>
    </row>
    <row r="12575" spans="1:5" x14ac:dyDescent="0.15">
      <c r="A12575" s="2"/>
      <c r="B12575" s="31"/>
      <c r="C12575" s="2"/>
      <c r="D12575" s="2"/>
      <c r="E12575" s="26"/>
    </row>
    <row r="12576" spans="1:5" x14ac:dyDescent="0.15">
      <c r="A12576" s="2"/>
      <c r="B12576" s="31"/>
      <c r="C12576" s="2"/>
      <c r="D12576" s="2"/>
      <c r="E12576" s="26"/>
    </row>
    <row r="12577" spans="1:5" x14ac:dyDescent="0.15">
      <c r="A12577" s="2"/>
      <c r="B12577" s="31"/>
      <c r="C12577" s="2"/>
      <c r="D12577" s="2"/>
      <c r="E12577" s="26"/>
    </row>
    <row r="12578" spans="1:5" x14ac:dyDescent="0.15">
      <c r="A12578" s="2"/>
      <c r="B12578" s="31"/>
      <c r="C12578" s="2"/>
      <c r="D12578" s="2"/>
      <c r="E12578" s="26"/>
    </row>
    <row r="12579" spans="1:5" x14ac:dyDescent="0.15">
      <c r="A12579" s="2"/>
      <c r="B12579" s="31"/>
      <c r="C12579" s="2"/>
      <c r="D12579" s="2"/>
      <c r="E12579" s="26"/>
    </row>
    <row r="12580" spans="1:5" x14ac:dyDescent="0.15">
      <c r="A12580" s="2"/>
      <c r="B12580" s="31"/>
      <c r="C12580" s="2"/>
      <c r="D12580" s="2"/>
      <c r="E12580" s="26"/>
    </row>
    <row r="12581" spans="1:5" x14ac:dyDescent="0.15">
      <c r="A12581" s="2"/>
      <c r="B12581" s="31"/>
      <c r="C12581" s="2"/>
      <c r="D12581" s="2"/>
      <c r="E12581" s="26"/>
    </row>
    <row r="12582" spans="1:5" x14ac:dyDescent="0.15">
      <c r="A12582" s="2"/>
      <c r="B12582" s="31"/>
      <c r="C12582" s="2"/>
      <c r="D12582" s="2"/>
      <c r="E12582" s="26"/>
    </row>
    <row r="12583" spans="1:5" x14ac:dyDescent="0.15">
      <c r="A12583" s="2"/>
      <c r="B12583" s="31"/>
      <c r="C12583" s="2"/>
      <c r="D12583" s="2"/>
      <c r="E12583" s="26"/>
    </row>
    <row r="12584" spans="1:5" x14ac:dyDescent="0.15">
      <c r="A12584" s="2"/>
      <c r="B12584" s="31"/>
      <c r="C12584" s="2"/>
      <c r="D12584" s="2"/>
      <c r="E12584" s="26"/>
    </row>
    <row r="12585" spans="1:5" x14ac:dyDescent="0.15">
      <c r="A12585" s="2"/>
      <c r="B12585" s="31"/>
      <c r="C12585" s="2"/>
      <c r="D12585" s="2"/>
      <c r="E12585" s="26"/>
    </row>
    <row r="12586" spans="1:5" x14ac:dyDescent="0.15">
      <c r="A12586" s="2"/>
      <c r="B12586" s="31"/>
      <c r="C12586" s="2"/>
      <c r="D12586" s="2"/>
      <c r="E12586" s="26"/>
    </row>
    <row r="12587" spans="1:5" x14ac:dyDescent="0.15">
      <c r="A12587" s="2"/>
      <c r="B12587" s="31"/>
      <c r="C12587" s="2"/>
      <c r="D12587" s="2"/>
      <c r="E12587" s="26"/>
    </row>
    <row r="12588" spans="1:5" x14ac:dyDescent="0.15">
      <c r="A12588" s="2"/>
      <c r="B12588" s="31"/>
      <c r="C12588" s="2"/>
      <c r="D12588" s="2"/>
      <c r="E12588" s="26"/>
    </row>
    <row r="12589" spans="1:5" x14ac:dyDescent="0.15">
      <c r="A12589" s="2"/>
      <c r="B12589" s="31"/>
      <c r="C12589" s="2"/>
      <c r="D12589" s="2"/>
      <c r="E12589" s="26"/>
    </row>
    <row r="12590" spans="1:5" x14ac:dyDescent="0.15">
      <c r="A12590" s="2"/>
      <c r="B12590" s="31"/>
      <c r="C12590" s="2"/>
      <c r="D12590" s="2"/>
      <c r="E12590" s="26"/>
    </row>
    <row r="12591" spans="1:5" x14ac:dyDescent="0.15">
      <c r="A12591" s="2"/>
      <c r="B12591" s="31"/>
      <c r="C12591" s="2"/>
      <c r="D12591" s="2"/>
      <c r="E12591" s="26"/>
    </row>
    <row r="12592" spans="1:5" x14ac:dyDescent="0.15">
      <c r="A12592" s="2"/>
      <c r="B12592" s="31"/>
      <c r="C12592" s="2"/>
      <c r="D12592" s="2"/>
      <c r="E12592" s="26"/>
    </row>
    <row r="12593" spans="1:5" x14ac:dyDescent="0.15">
      <c r="A12593" s="2"/>
      <c r="B12593" s="31"/>
      <c r="C12593" s="2"/>
      <c r="D12593" s="2"/>
      <c r="E12593" s="26"/>
    </row>
    <row r="12594" spans="1:5" x14ac:dyDescent="0.15">
      <c r="A12594" s="2"/>
      <c r="B12594" s="31"/>
      <c r="C12594" s="2"/>
      <c r="D12594" s="2"/>
      <c r="E12594" s="26"/>
    </row>
    <row r="12595" spans="1:5" x14ac:dyDescent="0.15">
      <c r="A12595" s="2"/>
      <c r="B12595" s="31"/>
      <c r="C12595" s="2"/>
      <c r="D12595" s="2"/>
      <c r="E12595" s="26"/>
    </row>
    <row r="12596" spans="1:5" x14ac:dyDescent="0.15">
      <c r="A12596" s="2"/>
      <c r="B12596" s="31"/>
      <c r="C12596" s="2"/>
      <c r="D12596" s="2"/>
      <c r="E12596" s="26"/>
    </row>
    <row r="12597" spans="1:5" x14ac:dyDescent="0.15">
      <c r="A12597" s="2"/>
      <c r="B12597" s="31"/>
      <c r="C12597" s="2"/>
      <c r="D12597" s="2"/>
      <c r="E12597" s="26"/>
    </row>
    <row r="12598" spans="1:5" x14ac:dyDescent="0.15">
      <c r="A12598" s="2"/>
      <c r="B12598" s="31"/>
      <c r="C12598" s="2"/>
      <c r="D12598" s="2"/>
      <c r="E12598" s="26"/>
    </row>
    <row r="12599" spans="1:5" x14ac:dyDescent="0.15">
      <c r="A12599" s="2"/>
      <c r="B12599" s="31"/>
      <c r="C12599" s="2"/>
      <c r="D12599" s="2"/>
      <c r="E12599" s="26"/>
    </row>
    <row r="12600" spans="1:5" x14ac:dyDescent="0.15">
      <c r="A12600" s="2"/>
      <c r="B12600" s="31"/>
      <c r="C12600" s="2"/>
      <c r="D12600" s="2"/>
      <c r="E12600" s="26"/>
    </row>
    <row r="12601" spans="1:5" x14ac:dyDescent="0.15">
      <c r="A12601" s="2"/>
      <c r="B12601" s="31"/>
      <c r="C12601" s="2"/>
      <c r="D12601" s="2"/>
      <c r="E12601" s="26"/>
    </row>
    <row r="12602" spans="1:5" x14ac:dyDescent="0.15">
      <c r="A12602" s="2"/>
      <c r="B12602" s="31"/>
      <c r="C12602" s="2"/>
      <c r="D12602" s="2"/>
      <c r="E12602" s="26"/>
    </row>
    <row r="12603" spans="1:5" x14ac:dyDescent="0.15">
      <c r="A12603" s="2"/>
      <c r="B12603" s="31"/>
      <c r="C12603" s="2"/>
      <c r="D12603" s="2"/>
      <c r="E12603" s="26"/>
    </row>
    <row r="12604" spans="1:5" x14ac:dyDescent="0.15">
      <c r="A12604" s="2"/>
      <c r="B12604" s="31"/>
      <c r="C12604" s="2"/>
      <c r="D12604" s="2"/>
      <c r="E12604" s="26"/>
    </row>
    <row r="12605" spans="1:5" x14ac:dyDescent="0.15">
      <c r="A12605" s="2"/>
      <c r="B12605" s="31"/>
      <c r="C12605" s="2"/>
      <c r="D12605" s="2"/>
      <c r="E12605" s="26"/>
    </row>
    <row r="12606" spans="1:5" x14ac:dyDescent="0.15">
      <c r="A12606" s="2"/>
      <c r="B12606" s="31"/>
      <c r="C12606" s="2"/>
      <c r="D12606" s="2"/>
      <c r="E12606" s="26"/>
    </row>
    <row r="12607" spans="1:5" x14ac:dyDescent="0.15">
      <c r="A12607" s="2"/>
      <c r="B12607" s="31"/>
      <c r="C12607" s="2"/>
      <c r="D12607" s="2"/>
      <c r="E12607" s="26"/>
    </row>
    <row r="12608" spans="1:5" x14ac:dyDescent="0.15">
      <c r="A12608" s="2"/>
      <c r="B12608" s="31"/>
      <c r="C12608" s="2"/>
      <c r="D12608" s="2"/>
      <c r="E12608" s="26"/>
    </row>
    <row r="12609" spans="1:5" x14ac:dyDescent="0.15">
      <c r="A12609" s="2"/>
      <c r="B12609" s="31"/>
      <c r="C12609" s="2"/>
      <c r="D12609" s="2"/>
      <c r="E12609" s="26"/>
    </row>
    <row r="12610" spans="1:5" x14ac:dyDescent="0.15">
      <c r="A12610" s="2"/>
      <c r="B12610" s="31"/>
      <c r="C12610" s="2"/>
      <c r="D12610" s="2"/>
      <c r="E12610" s="26"/>
    </row>
    <row r="12611" spans="1:5" x14ac:dyDescent="0.15">
      <c r="A12611" s="2"/>
      <c r="B12611" s="31"/>
      <c r="C12611" s="2"/>
      <c r="D12611" s="2"/>
      <c r="E12611" s="26"/>
    </row>
    <row r="12612" spans="1:5" x14ac:dyDescent="0.15">
      <c r="A12612" s="2"/>
      <c r="B12612" s="31"/>
      <c r="C12612" s="2"/>
      <c r="D12612" s="2"/>
      <c r="E12612" s="26"/>
    </row>
    <row r="12613" spans="1:5" x14ac:dyDescent="0.15">
      <c r="A12613" s="2"/>
      <c r="B12613" s="31"/>
      <c r="C12613" s="2"/>
      <c r="D12613" s="2"/>
      <c r="E12613" s="26"/>
    </row>
    <row r="12614" spans="1:5" x14ac:dyDescent="0.15">
      <c r="A12614" s="2"/>
      <c r="B12614" s="31"/>
      <c r="C12614" s="2"/>
      <c r="D12614" s="2"/>
      <c r="E12614" s="26"/>
    </row>
    <row r="12615" spans="1:5" x14ac:dyDescent="0.15">
      <c r="A12615" s="2"/>
      <c r="B12615" s="31"/>
      <c r="C12615" s="2"/>
      <c r="D12615" s="2"/>
      <c r="E12615" s="26"/>
    </row>
    <row r="12616" spans="1:5" x14ac:dyDescent="0.15">
      <c r="A12616" s="2"/>
      <c r="B12616" s="31"/>
      <c r="C12616" s="2"/>
      <c r="D12616" s="2"/>
      <c r="E12616" s="26"/>
    </row>
    <row r="12617" spans="1:5" x14ac:dyDescent="0.15">
      <c r="A12617" s="2"/>
      <c r="B12617" s="31"/>
      <c r="C12617" s="2"/>
      <c r="D12617" s="2"/>
      <c r="E12617" s="26"/>
    </row>
    <row r="12618" spans="1:5" x14ac:dyDescent="0.15">
      <c r="A12618" s="2"/>
      <c r="B12618" s="31"/>
      <c r="C12618" s="2"/>
      <c r="D12618" s="2"/>
      <c r="E12618" s="26"/>
    </row>
    <row r="12619" spans="1:5" x14ac:dyDescent="0.15">
      <c r="A12619" s="2"/>
      <c r="B12619" s="31"/>
      <c r="C12619" s="2"/>
      <c r="D12619" s="2"/>
      <c r="E12619" s="26"/>
    </row>
    <row r="12620" spans="1:5" x14ac:dyDescent="0.15">
      <c r="A12620" s="2"/>
      <c r="B12620" s="31"/>
      <c r="C12620" s="2"/>
      <c r="D12620" s="2"/>
      <c r="E12620" s="26"/>
    </row>
    <row r="12621" spans="1:5" x14ac:dyDescent="0.15">
      <c r="A12621" s="2"/>
      <c r="B12621" s="31"/>
      <c r="C12621" s="2"/>
      <c r="D12621" s="2"/>
      <c r="E12621" s="26"/>
    </row>
    <row r="12622" spans="1:5" x14ac:dyDescent="0.15">
      <c r="A12622" s="2"/>
      <c r="B12622" s="31"/>
      <c r="C12622" s="2"/>
      <c r="D12622" s="2"/>
      <c r="E12622" s="26"/>
    </row>
    <row r="12623" spans="1:5" x14ac:dyDescent="0.15">
      <c r="A12623" s="2"/>
      <c r="B12623" s="31"/>
      <c r="C12623" s="2"/>
      <c r="D12623" s="2"/>
      <c r="E12623" s="26"/>
    </row>
    <row r="12624" spans="1:5" x14ac:dyDescent="0.15">
      <c r="A12624" s="2"/>
      <c r="B12624" s="31"/>
      <c r="C12624" s="2"/>
      <c r="D12624" s="2"/>
      <c r="E12624" s="26"/>
    </row>
    <row r="12625" spans="1:5" x14ac:dyDescent="0.15">
      <c r="A12625" s="2"/>
      <c r="B12625" s="31"/>
      <c r="C12625" s="2"/>
      <c r="D12625" s="2"/>
      <c r="E12625" s="26"/>
    </row>
    <row r="12626" spans="1:5" x14ac:dyDescent="0.15">
      <c r="A12626" s="2"/>
      <c r="B12626" s="31"/>
      <c r="C12626" s="2"/>
      <c r="D12626" s="2"/>
      <c r="E12626" s="26"/>
    </row>
    <row r="12627" spans="1:5" x14ac:dyDescent="0.15">
      <c r="A12627" s="2"/>
      <c r="B12627" s="31"/>
      <c r="C12627" s="2"/>
      <c r="D12627" s="2"/>
      <c r="E12627" s="26"/>
    </row>
    <row r="12628" spans="1:5" x14ac:dyDescent="0.15">
      <c r="A12628" s="2"/>
      <c r="B12628" s="31"/>
      <c r="C12628" s="2"/>
      <c r="D12628" s="2"/>
      <c r="E12628" s="26"/>
    </row>
    <row r="12629" spans="1:5" x14ac:dyDescent="0.15">
      <c r="A12629" s="2"/>
      <c r="B12629" s="31"/>
      <c r="C12629" s="2"/>
      <c r="D12629" s="2"/>
      <c r="E12629" s="26"/>
    </row>
    <row r="12630" spans="1:5" x14ac:dyDescent="0.15">
      <c r="A12630" s="2"/>
      <c r="B12630" s="31"/>
      <c r="C12630" s="2"/>
      <c r="D12630" s="2"/>
      <c r="E12630" s="26"/>
    </row>
    <row r="12631" spans="1:5" x14ac:dyDescent="0.15">
      <c r="A12631" s="2"/>
      <c r="B12631" s="31"/>
      <c r="C12631" s="2"/>
      <c r="D12631" s="2"/>
      <c r="E12631" s="26"/>
    </row>
    <row r="12632" spans="1:5" x14ac:dyDescent="0.15">
      <c r="A12632" s="2"/>
      <c r="B12632" s="31"/>
      <c r="C12632" s="2"/>
      <c r="D12632" s="2"/>
      <c r="E12632" s="26"/>
    </row>
    <row r="12633" spans="1:5" x14ac:dyDescent="0.15">
      <c r="A12633" s="2"/>
      <c r="B12633" s="31"/>
      <c r="C12633" s="2"/>
      <c r="D12633" s="2"/>
      <c r="E12633" s="26"/>
    </row>
    <row r="12634" spans="1:5" x14ac:dyDescent="0.15">
      <c r="A12634" s="2"/>
      <c r="B12634" s="31"/>
      <c r="C12634" s="2"/>
      <c r="D12634" s="2"/>
      <c r="E12634" s="26"/>
    </row>
    <row r="12635" spans="1:5" x14ac:dyDescent="0.15">
      <c r="A12635" s="2"/>
      <c r="B12635" s="31"/>
      <c r="C12635" s="2"/>
      <c r="D12635" s="2"/>
      <c r="E12635" s="26"/>
    </row>
    <row r="12636" spans="1:5" x14ac:dyDescent="0.15">
      <c r="A12636" s="2"/>
      <c r="B12636" s="31"/>
      <c r="C12636" s="2"/>
      <c r="D12636" s="2"/>
      <c r="E12636" s="26"/>
    </row>
    <row r="12637" spans="1:5" x14ac:dyDescent="0.15">
      <c r="A12637" s="2"/>
      <c r="B12637" s="31"/>
      <c r="C12637" s="2"/>
      <c r="D12637" s="2"/>
      <c r="E12637" s="26"/>
    </row>
    <row r="12638" spans="1:5" x14ac:dyDescent="0.15">
      <c r="A12638" s="2"/>
      <c r="B12638" s="31"/>
      <c r="C12638" s="2"/>
      <c r="D12638" s="2"/>
      <c r="E12638" s="26"/>
    </row>
    <row r="12639" spans="1:5" x14ac:dyDescent="0.15">
      <c r="A12639" s="2"/>
      <c r="B12639" s="31"/>
      <c r="C12639" s="2"/>
      <c r="D12639" s="2"/>
      <c r="E12639" s="26"/>
    </row>
    <row r="12640" spans="1:5" x14ac:dyDescent="0.15">
      <c r="A12640" s="2"/>
      <c r="B12640" s="31"/>
      <c r="C12640" s="2"/>
      <c r="D12640" s="2"/>
      <c r="E12640" s="26"/>
    </row>
    <row r="12641" spans="1:5" x14ac:dyDescent="0.15">
      <c r="A12641" s="2"/>
      <c r="B12641" s="31"/>
      <c r="C12641" s="2"/>
      <c r="D12641" s="2"/>
      <c r="E12641" s="26"/>
    </row>
    <row r="12642" spans="1:5" x14ac:dyDescent="0.15">
      <c r="A12642" s="2"/>
      <c r="B12642" s="31"/>
      <c r="C12642" s="2"/>
      <c r="D12642" s="2"/>
      <c r="E12642" s="26"/>
    </row>
    <row r="12643" spans="1:5" x14ac:dyDescent="0.15">
      <c r="A12643" s="2"/>
      <c r="B12643" s="31"/>
      <c r="C12643" s="2"/>
      <c r="D12643" s="2"/>
      <c r="E12643" s="26"/>
    </row>
    <row r="12644" spans="1:5" x14ac:dyDescent="0.15">
      <c r="A12644" s="2"/>
      <c r="B12644" s="31"/>
      <c r="C12644" s="2"/>
      <c r="D12644" s="2"/>
      <c r="E12644" s="26"/>
    </row>
    <row r="12645" spans="1:5" x14ac:dyDescent="0.15">
      <c r="A12645" s="2"/>
      <c r="B12645" s="31"/>
      <c r="C12645" s="2"/>
      <c r="D12645" s="2"/>
      <c r="E12645" s="26"/>
    </row>
    <row r="12646" spans="1:5" x14ac:dyDescent="0.15">
      <c r="A12646" s="2"/>
      <c r="B12646" s="31"/>
      <c r="C12646" s="2"/>
      <c r="D12646" s="2"/>
      <c r="E12646" s="26"/>
    </row>
    <row r="12647" spans="1:5" x14ac:dyDescent="0.15">
      <c r="A12647" s="2"/>
      <c r="B12647" s="31"/>
      <c r="C12647" s="2"/>
      <c r="D12647" s="2"/>
      <c r="E12647" s="26"/>
    </row>
    <row r="12648" spans="1:5" x14ac:dyDescent="0.15">
      <c r="A12648" s="2"/>
      <c r="B12648" s="31"/>
      <c r="C12648" s="2"/>
      <c r="D12648" s="2"/>
      <c r="E12648" s="26"/>
    </row>
    <row r="12649" spans="1:5" x14ac:dyDescent="0.15">
      <c r="A12649" s="2"/>
      <c r="B12649" s="31"/>
      <c r="C12649" s="2"/>
      <c r="D12649" s="2"/>
      <c r="E12649" s="26"/>
    </row>
    <row r="12650" spans="1:5" x14ac:dyDescent="0.15">
      <c r="A12650" s="2"/>
      <c r="B12650" s="31"/>
      <c r="C12650" s="2"/>
      <c r="D12650" s="2"/>
      <c r="E12650" s="26"/>
    </row>
    <row r="12651" spans="1:5" x14ac:dyDescent="0.15">
      <c r="A12651" s="2"/>
      <c r="B12651" s="31"/>
      <c r="C12651" s="2"/>
      <c r="D12651" s="2"/>
      <c r="E12651" s="26"/>
    </row>
    <row r="12652" spans="1:5" x14ac:dyDescent="0.15">
      <c r="A12652" s="2"/>
      <c r="B12652" s="31"/>
      <c r="C12652" s="2"/>
      <c r="D12652" s="2"/>
      <c r="E12652" s="26"/>
    </row>
    <row r="12653" spans="1:5" x14ac:dyDescent="0.15">
      <c r="A12653" s="2"/>
      <c r="B12653" s="31"/>
      <c r="C12653" s="2"/>
      <c r="D12653" s="2"/>
      <c r="E12653" s="26"/>
    </row>
    <row r="12654" spans="1:5" x14ac:dyDescent="0.15">
      <c r="A12654" s="2"/>
      <c r="B12654" s="31"/>
      <c r="C12654" s="2"/>
      <c r="D12654" s="2"/>
      <c r="E12654" s="26"/>
    </row>
    <row r="12655" spans="1:5" x14ac:dyDescent="0.15">
      <c r="A12655" s="2"/>
      <c r="B12655" s="31"/>
      <c r="C12655" s="2"/>
      <c r="D12655" s="2"/>
      <c r="E12655" s="26"/>
    </row>
    <row r="12656" spans="1:5" x14ac:dyDescent="0.15">
      <c r="A12656" s="2"/>
      <c r="B12656" s="31"/>
      <c r="C12656" s="2"/>
      <c r="D12656" s="2"/>
      <c r="E12656" s="26"/>
    </row>
    <row r="12657" spans="1:5" x14ac:dyDescent="0.15">
      <c r="A12657" s="2"/>
      <c r="B12657" s="31"/>
      <c r="C12657" s="2"/>
      <c r="D12657" s="2"/>
      <c r="E12657" s="26"/>
    </row>
    <row r="12658" spans="1:5" x14ac:dyDescent="0.15">
      <c r="A12658" s="2"/>
      <c r="B12658" s="31"/>
      <c r="C12658" s="2"/>
      <c r="D12658" s="2"/>
      <c r="E12658" s="26"/>
    </row>
    <row r="12659" spans="1:5" x14ac:dyDescent="0.15">
      <c r="A12659" s="2"/>
      <c r="B12659" s="31"/>
      <c r="C12659" s="2"/>
      <c r="D12659" s="2"/>
      <c r="E12659" s="26"/>
    </row>
    <row r="12660" spans="1:5" x14ac:dyDescent="0.15">
      <c r="A12660" s="2"/>
      <c r="B12660" s="31"/>
      <c r="C12660" s="2"/>
      <c r="D12660" s="2"/>
      <c r="E12660" s="26"/>
    </row>
    <row r="12661" spans="1:5" x14ac:dyDescent="0.15">
      <c r="A12661" s="2"/>
      <c r="B12661" s="31"/>
      <c r="C12661" s="2"/>
      <c r="D12661" s="2"/>
      <c r="E12661" s="26"/>
    </row>
    <row r="12662" spans="1:5" x14ac:dyDescent="0.15">
      <c r="A12662" s="2"/>
      <c r="B12662" s="31"/>
      <c r="C12662" s="2"/>
      <c r="D12662" s="2"/>
      <c r="E12662" s="26"/>
    </row>
    <row r="12663" spans="1:5" x14ac:dyDescent="0.15">
      <c r="A12663" s="2"/>
      <c r="B12663" s="31"/>
      <c r="C12663" s="2"/>
      <c r="D12663" s="2"/>
      <c r="E12663" s="26"/>
    </row>
    <row r="12664" spans="1:5" x14ac:dyDescent="0.15">
      <c r="A12664" s="2"/>
      <c r="B12664" s="31"/>
      <c r="C12664" s="2"/>
      <c r="D12664" s="2"/>
      <c r="E12664" s="26"/>
    </row>
    <row r="12665" spans="1:5" x14ac:dyDescent="0.15">
      <c r="A12665" s="2"/>
      <c r="B12665" s="31"/>
      <c r="C12665" s="2"/>
      <c r="D12665" s="2"/>
      <c r="E12665" s="26"/>
    </row>
    <row r="12666" spans="1:5" x14ac:dyDescent="0.15">
      <c r="A12666" s="2"/>
      <c r="B12666" s="31"/>
      <c r="C12666" s="2"/>
      <c r="D12666" s="2"/>
      <c r="E12666" s="26"/>
    </row>
    <row r="12667" spans="1:5" x14ac:dyDescent="0.15">
      <c r="A12667" s="2"/>
      <c r="B12667" s="31"/>
      <c r="C12667" s="2"/>
      <c r="D12667" s="2"/>
      <c r="E12667" s="26"/>
    </row>
    <row r="12668" spans="1:5" x14ac:dyDescent="0.15">
      <c r="A12668" s="2"/>
      <c r="B12668" s="31"/>
      <c r="C12668" s="2"/>
      <c r="D12668" s="2"/>
      <c r="E12668" s="26"/>
    </row>
    <row r="12669" spans="1:5" x14ac:dyDescent="0.15">
      <c r="A12669" s="2"/>
      <c r="B12669" s="31"/>
      <c r="C12669" s="2"/>
      <c r="D12669" s="2"/>
      <c r="E12669" s="26"/>
    </row>
    <row r="12670" spans="1:5" x14ac:dyDescent="0.15">
      <c r="A12670" s="2"/>
      <c r="B12670" s="31"/>
      <c r="C12670" s="2"/>
      <c r="D12670" s="2"/>
      <c r="E12670" s="26"/>
    </row>
    <row r="12671" spans="1:5" x14ac:dyDescent="0.15">
      <c r="A12671" s="2"/>
      <c r="B12671" s="31"/>
      <c r="C12671" s="2"/>
      <c r="D12671" s="2"/>
      <c r="E12671" s="26"/>
    </row>
    <row r="12672" spans="1:5" x14ac:dyDescent="0.15">
      <c r="A12672" s="2"/>
      <c r="B12672" s="31"/>
      <c r="C12672" s="2"/>
      <c r="D12672" s="2"/>
      <c r="E12672" s="26"/>
    </row>
    <row r="12673" spans="1:5" x14ac:dyDescent="0.15">
      <c r="A12673" s="2"/>
      <c r="B12673" s="31"/>
      <c r="C12673" s="2"/>
      <c r="D12673" s="2"/>
      <c r="E12673" s="26"/>
    </row>
    <row r="12674" spans="1:5" x14ac:dyDescent="0.15">
      <c r="A12674" s="2"/>
      <c r="B12674" s="31"/>
      <c r="C12674" s="2"/>
      <c r="D12674" s="2"/>
      <c r="E12674" s="26"/>
    </row>
    <row r="12675" spans="1:5" x14ac:dyDescent="0.15">
      <c r="A12675" s="2"/>
      <c r="B12675" s="31"/>
      <c r="C12675" s="2"/>
      <c r="D12675" s="2"/>
      <c r="E12675" s="26"/>
    </row>
    <row r="12676" spans="1:5" x14ac:dyDescent="0.15">
      <c r="A12676" s="2"/>
      <c r="B12676" s="31"/>
      <c r="C12676" s="2"/>
      <c r="D12676" s="2"/>
      <c r="E12676" s="26"/>
    </row>
    <row r="12677" spans="1:5" x14ac:dyDescent="0.15">
      <c r="A12677" s="2"/>
      <c r="B12677" s="31"/>
      <c r="C12677" s="2"/>
      <c r="D12677" s="2"/>
      <c r="E12677" s="26"/>
    </row>
    <row r="12678" spans="1:5" x14ac:dyDescent="0.15">
      <c r="A12678" s="2"/>
      <c r="B12678" s="31"/>
      <c r="C12678" s="2"/>
      <c r="D12678" s="2"/>
      <c r="E12678" s="26"/>
    </row>
    <row r="12679" spans="1:5" x14ac:dyDescent="0.15">
      <c r="A12679" s="2"/>
      <c r="B12679" s="31"/>
      <c r="C12679" s="2"/>
      <c r="D12679" s="2"/>
      <c r="E12679" s="26"/>
    </row>
    <row r="12680" spans="1:5" x14ac:dyDescent="0.15">
      <c r="A12680" s="2"/>
      <c r="B12680" s="31"/>
      <c r="C12680" s="2"/>
      <c r="D12680" s="2"/>
      <c r="E12680" s="26"/>
    </row>
    <row r="12681" spans="1:5" x14ac:dyDescent="0.15">
      <c r="A12681" s="2"/>
      <c r="B12681" s="31"/>
      <c r="C12681" s="2"/>
      <c r="D12681" s="2"/>
      <c r="E12681" s="26"/>
    </row>
    <row r="12682" spans="1:5" x14ac:dyDescent="0.15">
      <c r="A12682" s="2"/>
      <c r="B12682" s="31"/>
      <c r="C12682" s="2"/>
      <c r="D12682" s="2"/>
      <c r="E12682" s="26"/>
    </row>
    <row r="12683" spans="1:5" x14ac:dyDescent="0.15">
      <c r="A12683" s="2"/>
      <c r="B12683" s="31"/>
      <c r="C12683" s="2"/>
      <c r="D12683" s="2"/>
      <c r="E12683" s="26"/>
    </row>
    <row r="12684" spans="1:5" x14ac:dyDescent="0.15">
      <c r="A12684" s="2"/>
      <c r="B12684" s="31"/>
      <c r="C12684" s="2"/>
      <c r="D12684" s="2"/>
      <c r="E12684" s="26"/>
    </row>
    <row r="12685" spans="1:5" x14ac:dyDescent="0.15">
      <c r="A12685" s="2"/>
      <c r="B12685" s="31"/>
      <c r="C12685" s="2"/>
      <c r="D12685" s="2"/>
      <c r="E12685" s="26"/>
    </row>
    <row r="12686" spans="1:5" x14ac:dyDescent="0.15">
      <c r="A12686" s="2"/>
      <c r="B12686" s="31"/>
      <c r="C12686" s="2"/>
      <c r="D12686" s="2"/>
      <c r="E12686" s="26"/>
    </row>
    <row r="12687" spans="1:5" x14ac:dyDescent="0.15">
      <c r="A12687" s="2"/>
      <c r="B12687" s="31"/>
      <c r="C12687" s="2"/>
      <c r="D12687" s="2"/>
      <c r="E12687" s="26"/>
    </row>
    <row r="12688" spans="1:5" x14ac:dyDescent="0.15">
      <c r="A12688" s="2"/>
      <c r="B12688" s="31"/>
      <c r="C12688" s="2"/>
      <c r="D12688" s="2"/>
      <c r="E12688" s="26"/>
    </row>
    <row r="12689" spans="1:5" x14ac:dyDescent="0.15">
      <c r="A12689" s="2"/>
      <c r="B12689" s="31"/>
      <c r="C12689" s="2"/>
      <c r="D12689" s="2"/>
      <c r="E12689" s="26"/>
    </row>
    <row r="12690" spans="1:5" x14ac:dyDescent="0.15">
      <c r="A12690" s="2"/>
      <c r="B12690" s="31"/>
      <c r="C12690" s="2"/>
      <c r="D12690" s="2"/>
      <c r="E12690" s="26"/>
    </row>
    <row r="12691" spans="1:5" x14ac:dyDescent="0.15">
      <c r="A12691" s="2"/>
      <c r="B12691" s="31"/>
      <c r="C12691" s="2"/>
      <c r="D12691" s="2"/>
      <c r="E12691" s="26"/>
    </row>
    <row r="12692" spans="1:5" x14ac:dyDescent="0.15">
      <c r="A12692" s="2"/>
      <c r="B12692" s="31"/>
      <c r="C12692" s="2"/>
      <c r="D12692" s="2"/>
      <c r="E12692" s="26"/>
    </row>
    <row r="12693" spans="1:5" x14ac:dyDescent="0.15">
      <c r="A12693" s="2"/>
      <c r="B12693" s="31"/>
      <c r="C12693" s="2"/>
      <c r="D12693" s="2"/>
      <c r="E12693" s="26"/>
    </row>
    <row r="12694" spans="1:5" x14ac:dyDescent="0.15">
      <c r="A12694" s="2"/>
      <c r="B12694" s="31"/>
      <c r="C12694" s="2"/>
      <c r="D12694" s="2"/>
      <c r="E12694" s="26"/>
    </row>
    <row r="12695" spans="1:5" x14ac:dyDescent="0.15">
      <c r="A12695" s="2"/>
      <c r="B12695" s="31"/>
      <c r="C12695" s="2"/>
      <c r="D12695" s="2"/>
      <c r="E12695" s="26"/>
    </row>
    <row r="12696" spans="1:5" x14ac:dyDescent="0.15">
      <c r="A12696" s="2"/>
      <c r="B12696" s="31"/>
      <c r="C12696" s="2"/>
      <c r="D12696" s="2"/>
      <c r="E12696" s="26"/>
    </row>
    <row r="12697" spans="1:5" x14ac:dyDescent="0.15">
      <c r="A12697" s="2"/>
      <c r="B12697" s="31"/>
      <c r="C12697" s="2"/>
      <c r="D12697" s="2"/>
      <c r="E12697" s="26"/>
    </row>
    <row r="12698" spans="1:5" x14ac:dyDescent="0.15">
      <c r="A12698" s="2"/>
      <c r="B12698" s="31"/>
      <c r="C12698" s="2"/>
      <c r="D12698" s="2"/>
      <c r="E12698" s="26"/>
    </row>
    <row r="12699" spans="1:5" x14ac:dyDescent="0.15">
      <c r="A12699" s="2"/>
      <c r="B12699" s="31"/>
      <c r="C12699" s="2"/>
      <c r="D12699" s="2"/>
      <c r="E12699" s="26"/>
    </row>
    <row r="12700" spans="1:5" x14ac:dyDescent="0.15">
      <c r="A12700" s="2"/>
      <c r="B12700" s="31"/>
      <c r="C12700" s="2"/>
      <c r="D12700" s="2"/>
      <c r="E12700" s="26"/>
    </row>
    <row r="12701" spans="1:5" x14ac:dyDescent="0.15">
      <c r="A12701" s="2"/>
      <c r="B12701" s="31"/>
      <c r="C12701" s="2"/>
      <c r="D12701" s="2"/>
      <c r="E12701" s="26"/>
    </row>
    <row r="12702" spans="1:5" x14ac:dyDescent="0.15">
      <c r="A12702" s="2"/>
      <c r="B12702" s="31"/>
      <c r="C12702" s="2"/>
      <c r="D12702" s="2"/>
      <c r="E12702" s="26"/>
    </row>
    <row r="12703" spans="1:5" x14ac:dyDescent="0.15">
      <c r="A12703" s="2"/>
      <c r="B12703" s="31"/>
      <c r="C12703" s="2"/>
      <c r="D12703" s="2"/>
      <c r="E12703" s="26"/>
    </row>
    <row r="12704" spans="1:5" x14ac:dyDescent="0.15">
      <c r="A12704" s="2"/>
      <c r="B12704" s="31"/>
      <c r="C12704" s="2"/>
      <c r="D12704" s="2"/>
      <c r="E12704" s="26"/>
    </row>
    <row r="12705" spans="1:5" x14ac:dyDescent="0.15">
      <c r="A12705" s="2"/>
      <c r="B12705" s="31"/>
      <c r="C12705" s="2"/>
      <c r="D12705" s="2"/>
      <c r="E12705" s="26"/>
    </row>
    <row r="12706" spans="1:5" x14ac:dyDescent="0.15">
      <c r="A12706" s="2"/>
      <c r="B12706" s="31"/>
      <c r="C12706" s="2"/>
      <c r="D12706" s="2"/>
      <c r="E12706" s="26"/>
    </row>
    <row r="12707" spans="1:5" x14ac:dyDescent="0.15">
      <c r="A12707" s="2"/>
      <c r="B12707" s="31"/>
      <c r="C12707" s="2"/>
      <c r="D12707" s="2"/>
      <c r="E12707" s="26"/>
    </row>
    <row r="12708" spans="1:5" x14ac:dyDescent="0.15">
      <c r="A12708" s="2"/>
      <c r="B12708" s="31"/>
      <c r="C12708" s="2"/>
      <c r="D12708" s="2"/>
      <c r="E12708" s="26"/>
    </row>
    <row r="12709" spans="1:5" x14ac:dyDescent="0.15">
      <c r="A12709" s="2"/>
      <c r="B12709" s="31"/>
      <c r="C12709" s="2"/>
      <c r="D12709" s="2"/>
      <c r="E12709" s="26"/>
    </row>
    <row r="12710" spans="1:5" x14ac:dyDescent="0.15">
      <c r="A12710" s="2"/>
      <c r="B12710" s="31"/>
      <c r="C12710" s="2"/>
      <c r="D12710" s="2"/>
      <c r="E12710" s="26"/>
    </row>
    <row r="12711" spans="1:5" x14ac:dyDescent="0.15">
      <c r="A12711" s="2"/>
      <c r="B12711" s="31"/>
      <c r="C12711" s="2"/>
      <c r="D12711" s="2"/>
      <c r="E12711" s="26"/>
    </row>
    <row r="12712" spans="1:5" x14ac:dyDescent="0.15">
      <c r="A12712" s="2"/>
      <c r="B12712" s="31"/>
      <c r="C12712" s="2"/>
      <c r="D12712" s="2"/>
      <c r="E12712" s="26"/>
    </row>
    <row r="12713" spans="1:5" x14ac:dyDescent="0.15">
      <c r="A12713" s="2"/>
      <c r="B12713" s="31"/>
      <c r="C12713" s="2"/>
      <c r="D12713" s="2"/>
      <c r="E12713" s="26"/>
    </row>
    <row r="12714" spans="1:5" x14ac:dyDescent="0.15">
      <c r="A12714" s="2"/>
      <c r="B12714" s="31"/>
      <c r="C12714" s="2"/>
      <c r="D12714" s="2"/>
      <c r="E12714" s="26"/>
    </row>
    <row r="12715" spans="1:5" x14ac:dyDescent="0.15">
      <c r="A12715" s="2"/>
      <c r="B12715" s="31"/>
      <c r="C12715" s="2"/>
      <c r="D12715" s="2"/>
      <c r="E12715" s="26"/>
    </row>
    <row r="12716" spans="1:5" x14ac:dyDescent="0.15">
      <c r="A12716" s="2"/>
      <c r="B12716" s="31"/>
      <c r="C12716" s="2"/>
      <c r="D12716" s="2"/>
      <c r="E12716" s="26"/>
    </row>
    <row r="12717" spans="1:5" x14ac:dyDescent="0.15">
      <c r="A12717" s="2"/>
      <c r="B12717" s="31"/>
      <c r="C12717" s="2"/>
      <c r="D12717" s="2"/>
      <c r="E12717" s="26"/>
    </row>
    <row r="12718" spans="1:5" x14ac:dyDescent="0.15">
      <c r="A12718" s="2"/>
      <c r="B12718" s="31"/>
      <c r="C12718" s="2"/>
      <c r="D12718" s="2"/>
      <c r="E12718" s="26"/>
    </row>
    <row r="12719" spans="1:5" x14ac:dyDescent="0.15">
      <c r="A12719" s="2"/>
      <c r="B12719" s="31"/>
      <c r="C12719" s="2"/>
      <c r="D12719" s="2"/>
      <c r="E12719" s="26"/>
    </row>
    <row r="12720" spans="1:5" x14ac:dyDescent="0.15">
      <c r="A12720" s="2"/>
      <c r="B12720" s="31"/>
      <c r="C12720" s="2"/>
      <c r="D12720" s="2"/>
      <c r="E12720" s="26"/>
    </row>
    <row r="12721" spans="1:5" x14ac:dyDescent="0.15">
      <c r="A12721" s="2"/>
      <c r="B12721" s="31"/>
      <c r="C12721" s="2"/>
      <c r="D12721" s="2"/>
      <c r="E12721" s="26"/>
    </row>
    <row r="12722" spans="1:5" x14ac:dyDescent="0.15">
      <c r="A12722" s="2"/>
      <c r="B12722" s="31"/>
      <c r="C12722" s="2"/>
      <c r="D12722" s="2"/>
      <c r="E12722" s="26"/>
    </row>
    <row r="12723" spans="1:5" x14ac:dyDescent="0.15">
      <c r="A12723" s="2"/>
      <c r="B12723" s="31"/>
      <c r="C12723" s="2"/>
      <c r="D12723" s="2"/>
      <c r="E12723" s="26"/>
    </row>
    <row r="12724" spans="1:5" x14ac:dyDescent="0.15">
      <c r="A12724" s="2"/>
      <c r="B12724" s="31"/>
      <c r="C12724" s="2"/>
      <c r="D12724" s="2"/>
      <c r="E12724" s="26"/>
    </row>
    <row r="12725" spans="1:5" x14ac:dyDescent="0.15">
      <c r="A12725" s="2"/>
      <c r="B12725" s="31"/>
      <c r="C12725" s="2"/>
      <c r="D12725" s="2"/>
      <c r="E12725" s="26"/>
    </row>
    <row r="12726" spans="1:5" x14ac:dyDescent="0.15">
      <c r="A12726" s="2"/>
      <c r="B12726" s="31"/>
      <c r="C12726" s="2"/>
      <c r="D12726" s="2"/>
      <c r="E12726" s="26"/>
    </row>
    <row r="12727" spans="1:5" x14ac:dyDescent="0.15">
      <c r="A12727" s="2"/>
      <c r="B12727" s="31"/>
      <c r="C12727" s="2"/>
      <c r="D12727" s="2"/>
      <c r="E12727" s="26"/>
    </row>
    <row r="12728" spans="1:5" x14ac:dyDescent="0.15">
      <c r="A12728" s="2"/>
      <c r="B12728" s="31"/>
      <c r="C12728" s="2"/>
      <c r="D12728" s="2"/>
      <c r="E12728" s="26"/>
    </row>
    <row r="12729" spans="1:5" x14ac:dyDescent="0.15">
      <c r="A12729" s="2"/>
      <c r="B12729" s="31"/>
      <c r="C12729" s="2"/>
      <c r="D12729" s="2"/>
      <c r="E12729" s="26"/>
    </row>
    <row r="12730" spans="1:5" x14ac:dyDescent="0.15">
      <c r="A12730" s="2"/>
      <c r="B12730" s="31"/>
      <c r="C12730" s="2"/>
      <c r="D12730" s="2"/>
      <c r="E12730" s="26"/>
    </row>
    <row r="12731" spans="1:5" x14ac:dyDescent="0.15">
      <c r="A12731" s="2"/>
      <c r="B12731" s="31"/>
      <c r="C12731" s="2"/>
      <c r="D12731" s="2"/>
      <c r="E12731" s="26"/>
    </row>
    <row r="12732" spans="1:5" x14ac:dyDescent="0.15">
      <c r="A12732" s="2"/>
      <c r="B12732" s="31"/>
      <c r="C12732" s="2"/>
      <c r="D12732" s="2"/>
      <c r="E12732" s="26"/>
    </row>
    <row r="12733" spans="1:5" x14ac:dyDescent="0.15">
      <c r="A12733" s="2"/>
      <c r="B12733" s="31"/>
      <c r="C12733" s="2"/>
      <c r="D12733" s="2"/>
      <c r="E12733" s="26"/>
    </row>
    <row r="12734" spans="1:5" x14ac:dyDescent="0.15">
      <c r="A12734" s="2"/>
      <c r="B12734" s="31"/>
      <c r="C12734" s="2"/>
      <c r="D12734" s="2"/>
      <c r="E12734" s="26"/>
    </row>
    <row r="12735" spans="1:5" x14ac:dyDescent="0.15">
      <c r="A12735" s="2"/>
      <c r="B12735" s="31"/>
      <c r="C12735" s="2"/>
      <c r="D12735" s="2"/>
      <c r="E12735" s="26"/>
    </row>
    <row r="12736" spans="1:5" x14ac:dyDescent="0.15">
      <c r="A12736" s="2"/>
      <c r="B12736" s="31"/>
      <c r="C12736" s="2"/>
      <c r="D12736" s="2"/>
      <c r="E12736" s="26"/>
    </row>
    <row r="12737" spans="1:5" x14ac:dyDescent="0.15">
      <c r="A12737" s="2"/>
      <c r="B12737" s="31"/>
      <c r="C12737" s="2"/>
      <c r="D12737" s="2"/>
      <c r="E12737" s="26"/>
    </row>
    <row r="12738" spans="1:5" x14ac:dyDescent="0.15">
      <c r="A12738" s="2"/>
      <c r="B12738" s="31"/>
      <c r="C12738" s="2"/>
      <c r="D12738" s="2"/>
      <c r="E12738" s="26"/>
    </row>
    <row r="12739" spans="1:5" x14ac:dyDescent="0.15">
      <c r="A12739" s="2"/>
      <c r="B12739" s="31"/>
      <c r="C12739" s="2"/>
      <c r="D12739" s="2"/>
      <c r="E12739" s="26"/>
    </row>
    <row r="12740" spans="1:5" x14ac:dyDescent="0.15">
      <c r="A12740" s="2"/>
      <c r="B12740" s="31"/>
      <c r="C12740" s="2"/>
      <c r="D12740" s="2"/>
      <c r="E12740" s="26"/>
    </row>
    <row r="12741" spans="1:5" x14ac:dyDescent="0.15">
      <c r="A12741" s="2"/>
      <c r="B12741" s="31"/>
      <c r="C12741" s="2"/>
      <c r="D12741" s="2"/>
      <c r="E12741" s="26"/>
    </row>
    <row r="12742" spans="1:5" x14ac:dyDescent="0.15">
      <c r="A12742" s="2"/>
      <c r="B12742" s="31"/>
      <c r="C12742" s="2"/>
      <c r="D12742" s="2"/>
      <c r="E12742" s="26"/>
    </row>
    <row r="12743" spans="1:5" x14ac:dyDescent="0.15">
      <c r="A12743" s="2"/>
      <c r="B12743" s="31"/>
      <c r="C12743" s="2"/>
      <c r="D12743" s="2"/>
      <c r="E12743" s="26"/>
    </row>
    <row r="12744" spans="1:5" x14ac:dyDescent="0.15">
      <c r="A12744" s="2"/>
      <c r="B12744" s="31"/>
      <c r="C12744" s="2"/>
      <c r="D12744" s="2"/>
      <c r="E12744" s="26"/>
    </row>
    <row r="12745" spans="1:5" x14ac:dyDescent="0.15">
      <c r="A12745" s="2"/>
      <c r="B12745" s="31"/>
      <c r="C12745" s="2"/>
      <c r="D12745" s="2"/>
      <c r="E12745" s="26"/>
    </row>
    <row r="12746" spans="1:5" x14ac:dyDescent="0.15">
      <c r="A12746" s="2"/>
      <c r="B12746" s="31"/>
      <c r="C12746" s="2"/>
      <c r="D12746" s="2"/>
      <c r="E12746" s="26"/>
    </row>
    <row r="12747" spans="1:5" x14ac:dyDescent="0.15">
      <c r="A12747" s="2"/>
      <c r="B12747" s="31"/>
      <c r="C12747" s="2"/>
      <c r="D12747" s="2"/>
      <c r="E12747" s="26"/>
    </row>
    <row r="12748" spans="1:5" x14ac:dyDescent="0.15">
      <c r="A12748" s="2"/>
      <c r="B12748" s="31"/>
      <c r="C12748" s="2"/>
      <c r="D12748" s="2"/>
      <c r="E12748" s="26"/>
    </row>
    <row r="12749" spans="1:5" x14ac:dyDescent="0.15">
      <c r="A12749" s="2"/>
      <c r="B12749" s="31"/>
      <c r="C12749" s="2"/>
      <c r="D12749" s="2"/>
      <c r="E12749" s="26"/>
    </row>
    <row r="12750" spans="1:5" x14ac:dyDescent="0.15">
      <c r="A12750" s="2"/>
      <c r="B12750" s="31"/>
      <c r="C12750" s="2"/>
      <c r="D12750" s="2"/>
      <c r="E12750" s="26"/>
    </row>
    <row r="12751" spans="1:5" x14ac:dyDescent="0.15">
      <c r="A12751" s="2"/>
      <c r="B12751" s="31"/>
      <c r="C12751" s="2"/>
      <c r="D12751" s="2"/>
      <c r="E12751" s="26"/>
    </row>
    <row r="12752" spans="1:5" x14ac:dyDescent="0.15">
      <c r="A12752" s="2"/>
      <c r="B12752" s="31"/>
      <c r="C12752" s="2"/>
      <c r="D12752" s="2"/>
      <c r="E12752" s="26"/>
    </row>
    <row r="12753" spans="1:5" x14ac:dyDescent="0.15">
      <c r="A12753" s="2"/>
      <c r="B12753" s="31"/>
      <c r="C12753" s="2"/>
      <c r="D12753" s="2"/>
      <c r="E12753" s="26"/>
    </row>
    <row r="12754" spans="1:5" x14ac:dyDescent="0.15">
      <c r="A12754" s="2"/>
      <c r="B12754" s="31"/>
      <c r="C12754" s="2"/>
      <c r="D12754" s="2"/>
      <c r="E12754" s="26"/>
    </row>
    <row r="12755" spans="1:5" x14ac:dyDescent="0.15">
      <c r="A12755" s="2"/>
      <c r="B12755" s="31"/>
      <c r="C12755" s="2"/>
      <c r="D12755" s="2"/>
      <c r="E12755" s="26"/>
    </row>
    <row r="12756" spans="1:5" x14ac:dyDescent="0.15">
      <c r="A12756" s="2"/>
      <c r="B12756" s="31"/>
      <c r="C12756" s="2"/>
      <c r="D12756" s="2"/>
      <c r="E12756" s="26"/>
    </row>
    <row r="12757" spans="1:5" x14ac:dyDescent="0.15">
      <c r="A12757" s="2"/>
      <c r="B12757" s="31"/>
      <c r="C12757" s="2"/>
      <c r="D12757" s="2"/>
      <c r="E12757" s="26"/>
    </row>
    <row r="12758" spans="1:5" x14ac:dyDescent="0.15">
      <c r="A12758" s="2"/>
      <c r="B12758" s="31"/>
      <c r="C12758" s="2"/>
      <c r="D12758" s="2"/>
      <c r="E12758" s="26"/>
    </row>
    <row r="12759" spans="1:5" x14ac:dyDescent="0.15">
      <c r="A12759" s="2"/>
      <c r="B12759" s="31"/>
      <c r="C12759" s="2"/>
      <c r="D12759" s="2"/>
      <c r="E12759" s="26"/>
    </row>
    <row r="12760" spans="1:5" x14ac:dyDescent="0.15">
      <c r="A12760" s="2"/>
      <c r="B12760" s="31"/>
      <c r="C12760" s="2"/>
      <c r="D12760" s="2"/>
      <c r="E12760" s="26"/>
    </row>
    <row r="12761" spans="1:5" x14ac:dyDescent="0.15">
      <c r="A12761" s="2"/>
      <c r="B12761" s="31"/>
      <c r="C12761" s="2"/>
      <c r="D12761" s="2"/>
      <c r="E12761" s="26"/>
    </row>
    <row r="12762" spans="1:5" x14ac:dyDescent="0.15">
      <c r="A12762" s="2"/>
      <c r="B12762" s="31"/>
      <c r="C12762" s="2"/>
      <c r="D12762" s="2"/>
      <c r="E12762" s="26"/>
    </row>
    <row r="12763" spans="1:5" x14ac:dyDescent="0.15">
      <c r="A12763" s="2"/>
      <c r="B12763" s="31"/>
      <c r="C12763" s="2"/>
      <c r="D12763" s="2"/>
      <c r="E12763" s="26"/>
    </row>
    <row r="12764" spans="1:5" x14ac:dyDescent="0.15">
      <c r="A12764" s="2"/>
      <c r="B12764" s="31"/>
      <c r="C12764" s="2"/>
      <c r="D12764" s="2"/>
      <c r="E12764" s="26"/>
    </row>
    <row r="12765" spans="1:5" x14ac:dyDescent="0.15">
      <c r="A12765" s="2"/>
      <c r="B12765" s="31"/>
      <c r="C12765" s="2"/>
      <c r="D12765" s="2"/>
      <c r="E12765" s="26"/>
    </row>
    <row r="12766" spans="1:5" x14ac:dyDescent="0.15">
      <c r="A12766" s="2"/>
      <c r="B12766" s="31"/>
      <c r="C12766" s="2"/>
      <c r="D12766" s="2"/>
      <c r="E12766" s="26"/>
    </row>
    <row r="12767" spans="1:5" x14ac:dyDescent="0.15">
      <c r="A12767" s="2"/>
      <c r="B12767" s="31"/>
      <c r="C12767" s="2"/>
      <c r="D12767" s="2"/>
      <c r="E12767" s="26"/>
    </row>
    <row r="12768" spans="1:5" x14ac:dyDescent="0.15">
      <c r="A12768" s="2"/>
      <c r="B12768" s="31"/>
      <c r="C12768" s="2"/>
      <c r="D12768" s="2"/>
      <c r="E12768" s="26"/>
    </row>
    <row r="12769" spans="1:5" x14ac:dyDescent="0.15">
      <c r="A12769" s="2"/>
      <c r="B12769" s="31"/>
      <c r="C12769" s="2"/>
      <c r="D12769" s="2"/>
      <c r="E12769" s="26"/>
    </row>
    <row r="12770" spans="1:5" x14ac:dyDescent="0.15">
      <c r="A12770" s="2"/>
      <c r="B12770" s="31"/>
      <c r="C12770" s="2"/>
      <c r="D12770" s="2"/>
      <c r="E12770" s="26"/>
    </row>
    <row r="12771" spans="1:5" x14ac:dyDescent="0.15">
      <c r="A12771" s="2"/>
      <c r="B12771" s="31"/>
      <c r="C12771" s="2"/>
      <c r="D12771" s="2"/>
      <c r="E12771" s="26"/>
    </row>
    <row r="12772" spans="1:5" x14ac:dyDescent="0.15">
      <c r="A12772" s="2"/>
      <c r="B12772" s="31"/>
      <c r="C12772" s="2"/>
      <c r="D12772" s="2"/>
      <c r="E12772" s="26"/>
    </row>
    <row r="12773" spans="1:5" x14ac:dyDescent="0.15">
      <c r="A12773" s="2"/>
      <c r="B12773" s="31"/>
      <c r="C12773" s="2"/>
      <c r="D12773" s="2"/>
      <c r="E12773" s="26"/>
    </row>
    <row r="12774" spans="1:5" x14ac:dyDescent="0.15">
      <c r="A12774" s="2"/>
      <c r="B12774" s="31"/>
      <c r="C12774" s="2"/>
      <c r="D12774" s="2"/>
      <c r="E12774" s="26"/>
    </row>
    <row r="12775" spans="1:5" x14ac:dyDescent="0.15">
      <c r="A12775" s="2"/>
      <c r="B12775" s="31"/>
      <c r="C12775" s="2"/>
      <c r="D12775" s="2"/>
      <c r="E12775" s="26"/>
    </row>
    <row r="12776" spans="1:5" x14ac:dyDescent="0.15">
      <c r="A12776" s="2"/>
      <c r="B12776" s="31"/>
      <c r="C12776" s="2"/>
      <c r="D12776" s="2"/>
      <c r="E12776" s="26"/>
    </row>
    <row r="12777" spans="1:5" x14ac:dyDescent="0.15">
      <c r="A12777" s="2"/>
      <c r="B12777" s="31"/>
      <c r="C12777" s="2"/>
      <c r="D12777" s="2"/>
      <c r="E12777" s="26"/>
    </row>
    <row r="12778" spans="1:5" x14ac:dyDescent="0.15">
      <c r="A12778" s="2"/>
      <c r="B12778" s="31"/>
      <c r="C12778" s="2"/>
      <c r="D12778" s="2"/>
      <c r="E12778" s="26"/>
    </row>
    <row r="12779" spans="1:5" x14ac:dyDescent="0.15">
      <c r="A12779" s="2"/>
      <c r="B12779" s="31"/>
      <c r="C12779" s="2"/>
      <c r="D12779" s="2"/>
      <c r="E12779" s="26"/>
    </row>
    <row r="12780" spans="1:5" x14ac:dyDescent="0.15">
      <c r="A12780" s="2"/>
      <c r="B12780" s="31"/>
      <c r="C12780" s="2"/>
      <c r="D12780" s="2"/>
      <c r="E12780" s="26"/>
    </row>
    <row r="12781" spans="1:5" x14ac:dyDescent="0.15">
      <c r="A12781" s="2"/>
      <c r="B12781" s="31"/>
      <c r="C12781" s="2"/>
      <c r="D12781" s="2"/>
      <c r="E12781" s="26"/>
    </row>
    <row r="12782" spans="1:5" x14ac:dyDescent="0.15">
      <c r="A12782" s="2"/>
      <c r="B12782" s="31"/>
      <c r="C12782" s="2"/>
      <c r="D12782" s="2"/>
      <c r="E12782" s="26"/>
    </row>
    <row r="12783" spans="1:5" x14ac:dyDescent="0.15">
      <c r="A12783" s="2"/>
      <c r="B12783" s="31"/>
      <c r="C12783" s="2"/>
      <c r="D12783" s="2"/>
      <c r="E12783" s="26"/>
    </row>
    <row r="12784" spans="1:5" x14ac:dyDescent="0.15">
      <c r="A12784" s="2"/>
      <c r="B12784" s="31"/>
      <c r="C12784" s="2"/>
      <c r="D12784" s="2"/>
      <c r="E12784" s="26"/>
    </row>
    <row r="12785" spans="1:5" x14ac:dyDescent="0.15">
      <c r="A12785" s="2"/>
      <c r="B12785" s="31"/>
      <c r="C12785" s="2"/>
      <c r="D12785" s="2"/>
      <c r="E12785" s="26"/>
    </row>
    <row r="12786" spans="1:5" x14ac:dyDescent="0.15">
      <c r="A12786" s="2"/>
      <c r="B12786" s="31"/>
      <c r="C12786" s="2"/>
      <c r="D12786" s="2"/>
      <c r="E12786" s="26"/>
    </row>
    <row r="12787" spans="1:5" x14ac:dyDescent="0.15">
      <c r="A12787" s="2"/>
      <c r="B12787" s="31"/>
      <c r="C12787" s="2"/>
      <c r="D12787" s="2"/>
      <c r="E12787" s="26"/>
    </row>
    <row r="12788" spans="1:5" x14ac:dyDescent="0.15">
      <c r="A12788" s="2"/>
      <c r="B12788" s="31"/>
      <c r="C12788" s="2"/>
      <c r="D12788" s="2"/>
      <c r="E12788" s="26"/>
    </row>
    <row r="12789" spans="1:5" x14ac:dyDescent="0.15">
      <c r="A12789" s="2"/>
      <c r="B12789" s="31"/>
      <c r="C12789" s="2"/>
      <c r="D12789" s="2"/>
      <c r="E12789" s="26"/>
    </row>
    <row r="12790" spans="1:5" x14ac:dyDescent="0.15">
      <c r="A12790" s="2"/>
      <c r="B12790" s="31"/>
      <c r="C12790" s="2"/>
      <c r="D12790" s="2"/>
      <c r="E12790" s="26"/>
    </row>
    <row r="12791" spans="1:5" x14ac:dyDescent="0.15">
      <c r="A12791" s="2"/>
      <c r="B12791" s="31"/>
      <c r="C12791" s="2"/>
      <c r="D12791" s="2"/>
      <c r="E12791" s="26"/>
    </row>
    <row r="12792" spans="1:5" x14ac:dyDescent="0.15">
      <c r="A12792" s="2"/>
      <c r="B12792" s="31"/>
      <c r="C12792" s="2"/>
      <c r="D12792" s="2"/>
      <c r="E12792" s="26"/>
    </row>
    <row r="12793" spans="1:5" x14ac:dyDescent="0.15">
      <c r="A12793" s="2"/>
      <c r="B12793" s="31"/>
      <c r="C12793" s="2"/>
      <c r="D12793" s="2"/>
      <c r="E12793" s="26"/>
    </row>
    <row r="12794" spans="1:5" x14ac:dyDescent="0.15">
      <c r="A12794" s="2"/>
      <c r="B12794" s="31"/>
      <c r="C12794" s="2"/>
      <c r="D12794" s="2"/>
      <c r="E12794" s="26"/>
    </row>
    <row r="12795" spans="1:5" x14ac:dyDescent="0.15">
      <c r="A12795" s="2"/>
      <c r="B12795" s="31"/>
      <c r="C12795" s="2"/>
      <c r="D12795" s="2"/>
      <c r="E12795" s="26"/>
    </row>
    <row r="12796" spans="1:5" x14ac:dyDescent="0.15">
      <c r="A12796" s="2"/>
      <c r="B12796" s="31"/>
      <c r="C12796" s="2"/>
      <c r="D12796" s="2"/>
      <c r="E12796" s="26"/>
    </row>
    <row r="12797" spans="1:5" x14ac:dyDescent="0.15">
      <c r="A12797" s="2"/>
      <c r="B12797" s="31"/>
      <c r="C12797" s="2"/>
      <c r="D12797" s="2"/>
      <c r="E12797" s="26"/>
    </row>
    <row r="12798" spans="1:5" x14ac:dyDescent="0.15">
      <c r="A12798" s="2"/>
      <c r="B12798" s="31"/>
      <c r="C12798" s="2"/>
      <c r="D12798" s="2"/>
      <c r="E12798" s="26"/>
    </row>
    <row r="12799" spans="1:5" x14ac:dyDescent="0.15">
      <c r="A12799" s="2"/>
      <c r="B12799" s="31"/>
      <c r="C12799" s="2"/>
      <c r="D12799" s="2"/>
      <c r="E12799" s="26"/>
    </row>
    <row r="12800" spans="1:5" x14ac:dyDescent="0.15">
      <c r="A12800" s="2"/>
      <c r="B12800" s="31"/>
      <c r="C12800" s="2"/>
      <c r="D12800" s="2"/>
      <c r="E12800" s="26"/>
    </row>
    <row r="12801" spans="1:5" x14ac:dyDescent="0.15">
      <c r="A12801" s="2"/>
      <c r="B12801" s="31"/>
      <c r="C12801" s="2"/>
      <c r="D12801" s="2"/>
      <c r="E12801" s="26"/>
    </row>
    <row r="12802" spans="1:5" x14ac:dyDescent="0.15">
      <c r="A12802" s="2"/>
      <c r="B12802" s="31"/>
      <c r="C12802" s="2"/>
      <c r="D12802" s="2"/>
      <c r="E12802" s="26"/>
    </row>
    <row r="12803" spans="1:5" x14ac:dyDescent="0.15">
      <c r="A12803" s="2"/>
      <c r="B12803" s="31"/>
      <c r="C12803" s="2"/>
      <c r="D12803" s="2"/>
      <c r="E12803" s="26"/>
    </row>
    <row r="12804" spans="1:5" x14ac:dyDescent="0.15">
      <c r="A12804" s="2"/>
      <c r="B12804" s="31"/>
      <c r="C12804" s="2"/>
      <c r="D12804" s="2"/>
      <c r="E12804" s="26"/>
    </row>
    <row r="12805" spans="1:5" x14ac:dyDescent="0.15">
      <c r="A12805" s="2"/>
      <c r="B12805" s="31"/>
      <c r="C12805" s="2"/>
      <c r="D12805" s="2"/>
      <c r="E12805" s="26"/>
    </row>
    <row r="12806" spans="1:5" x14ac:dyDescent="0.15">
      <c r="A12806" s="2"/>
      <c r="B12806" s="31"/>
      <c r="C12806" s="2"/>
      <c r="D12806" s="2"/>
      <c r="E12806" s="26"/>
    </row>
    <row r="12807" spans="1:5" x14ac:dyDescent="0.15">
      <c r="A12807" s="2"/>
      <c r="B12807" s="31"/>
      <c r="C12807" s="2"/>
      <c r="D12807" s="2"/>
      <c r="E12807" s="26"/>
    </row>
    <row r="12808" spans="1:5" x14ac:dyDescent="0.15">
      <c r="A12808" s="2"/>
      <c r="B12808" s="31"/>
      <c r="C12808" s="2"/>
      <c r="D12808" s="2"/>
      <c r="E12808" s="26"/>
    </row>
    <row r="12809" spans="1:5" x14ac:dyDescent="0.15">
      <c r="A12809" s="2"/>
      <c r="B12809" s="31"/>
      <c r="C12809" s="2"/>
      <c r="D12809" s="2"/>
      <c r="E12809" s="26"/>
    </row>
    <row r="12810" spans="1:5" x14ac:dyDescent="0.15">
      <c r="A12810" s="2"/>
      <c r="B12810" s="31"/>
      <c r="C12810" s="2"/>
      <c r="D12810" s="2"/>
      <c r="E12810" s="26"/>
    </row>
    <row r="12811" spans="1:5" x14ac:dyDescent="0.15">
      <c r="A12811" s="2"/>
      <c r="B12811" s="31"/>
      <c r="C12811" s="2"/>
      <c r="D12811" s="2"/>
      <c r="E12811" s="26"/>
    </row>
    <row r="12812" spans="1:5" x14ac:dyDescent="0.15">
      <c r="A12812" s="2"/>
      <c r="B12812" s="31"/>
      <c r="C12812" s="2"/>
      <c r="D12812" s="2"/>
      <c r="E12812" s="26"/>
    </row>
    <row r="12813" spans="1:5" x14ac:dyDescent="0.15">
      <c r="A12813" s="2"/>
      <c r="B12813" s="31"/>
      <c r="C12813" s="2"/>
      <c r="D12813" s="2"/>
      <c r="E12813" s="26"/>
    </row>
    <row r="12814" spans="1:5" x14ac:dyDescent="0.15">
      <c r="A12814" s="2"/>
      <c r="B12814" s="31"/>
      <c r="C12814" s="2"/>
      <c r="D12814" s="2"/>
      <c r="E12814" s="26"/>
    </row>
    <row r="12815" spans="1:5" x14ac:dyDescent="0.15">
      <c r="A12815" s="2"/>
      <c r="B12815" s="31"/>
      <c r="C12815" s="2"/>
      <c r="D12815" s="2"/>
      <c r="E12815" s="26"/>
    </row>
    <row r="12816" spans="1:5" x14ac:dyDescent="0.15">
      <c r="A12816" s="2"/>
      <c r="B12816" s="31"/>
      <c r="C12816" s="2"/>
      <c r="D12816" s="2"/>
      <c r="E12816" s="26"/>
    </row>
    <row r="12817" spans="1:5" x14ac:dyDescent="0.15">
      <c r="A12817" s="2"/>
      <c r="B12817" s="31"/>
      <c r="C12817" s="2"/>
      <c r="D12817" s="2"/>
      <c r="E12817" s="26"/>
    </row>
    <row r="12818" spans="1:5" x14ac:dyDescent="0.15">
      <c r="A12818" s="2"/>
      <c r="B12818" s="31"/>
      <c r="C12818" s="2"/>
      <c r="D12818" s="2"/>
      <c r="E12818" s="26"/>
    </row>
    <row r="12819" spans="1:5" x14ac:dyDescent="0.15">
      <c r="A12819" s="2"/>
      <c r="B12819" s="31"/>
      <c r="C12819" s="2"/>
      <c r="D12819" s="2"/>
      <c r="E12819" s="26"/>
    </row>
    <row r="12820" spans="1:5" x14ac:dyDescent="0.15">
      <c r="A12820" s="2"/>
      <c r="B12820" s="31"/>
      <c r="C12820" s="2"/>
      <c r="D12820" s="2"/>
      <c r="E12820" s="26"/>
    </row>
    <row r="12821" spans="1:5" x14ac:dyDescent="0.15">
      <c r="A12821" s="2"/>
      <c r="B12821" s="31"/>
      <c r="C12821" s="2"/>
      <c r="D12821" s="2"/>
      <c r="E12821" s="26"/>
    </row>
    <row r="12822" spans="1:5" x14ac:dyDescent="0.15">
      <c r="A12822" s="2"/>
      <c r="B12822" s="31"/>
      <c r="C12822" s="2"/>
      <c r="D12822" s="2"/>
      <c r="E12822" s="26"/>
    </row>
    <row r="12823" spans="1:5" x14ac:dyDescent="0.15">
      <c r="A12823" s="2"/>
      <c r="B12823" s="31"/>
      <c r="C12823" s="2"/>
      <c r="D12823" s="2"/>
      <c r="E12823" s="26"/>
    </row>
    <row r="12824" spans="1:5" x14ac:dyDescent="0.15">
      <c r="A12824" s="2"/>
      <c r="B12824" s="31"/>
      <c r="C12824" s="2"/>
      <c r="D12824" s="2"/>
      <c r="E12824" s="26"/>
    </row>
    <row r="12825" spans="1:5" x14ac:dyDescent="0.15">
      <c r="A12825" s="2"/>
      <c r="B12825" s="31"/>
      <c r="C12825" s="2"/>
      <c r="D12825" s="2"/>
      <c r="E12825" s="26"/>
    </row>
    <row r="12826" spans="1:5" x14ac:dyDescent="0.15">
      <c r="A12826" s="2"/>
      <c r="B12826" s="31"/>
      <c r="C12826" s="2"/>
      <c r="D12826" s="2"/>
      <c r="E12826" s="26"/>
    </row>
    <row r="12827" spans="1:5" x14ac:dyDescent="0.15">
      <c r="A12827" s="2"/>
      <c r="B12827" s="31"/>
      <c r="C12827" s="2"/>
      <c r="D12827" s="2"/>
      <c r="E12827" s="26"/>
    </row>
    <row r="12828" spans="1:5" x14ac:dyDescent="0.15">
      <c r="A12828" s="2"/>
      <c r="B12828" s="31"/>
      <c r="C12828" s="2"/>
      <c r="D12828" s="2"/>
      <c r="E12828" s="26"/>
    </row>
    <row r="12829" spans="1:5" x14ac:dyDescent="0.15">
      <c r="A12829" s="2"/>
      <c r="B12829" s="31"/>
      <c r="C12829" s="2"/>
      <c r="D12829" s="2"/>
      <c r="E12829" s="26"/>
    </row>
    <row r="12830" spans="1:5" x14ac:dyDescent="0.15">
      <c r="A12830" s="2"/>
      <c r="B12830" s="31"/>
      <c r="C12830" s="2"/>
      <c r="D12830" s="2"/>
      <c r="E12830" s="26"/>
    </row>
    <row r="12831" spans="1:5" x14ac:dyDescent="0.15">
      <c r="A12831" s="2"/>
      <c r="B12831" s="31"/>
      <c r="C12831" s="2"/>
      <c r="D12831" s="2"/>
      <c r="E12831" s="26"/>
    </row>
    <row r="12832" spans="1:5" x14ac:dyDescent="0.15">
      <c r="A12832" s="2"/>
      <c r="B12832" s="31"/>
      <c r="C12832" s="2"/>
      <c r="D12832" s="2"/>
      <c r="E12832" s="26"/>
    </row>
    <row r="12833" spans="1:5" x14ac:dyDescent="0.15">
      <c r="A12833" s="2"/>
      <c r="B12833" s="31"/>
      <c r="C12833" s="2"/>
      <c r="D12833" s="2"/>
      <c r="E12833" s="26"/>
    </row>
    <row r="12834" spans="1:5" x14ac:dyDescent="0.15">
      <c r="A12834" s="2"/>
      <c r="B12834" s="31"/>
      <c r="C12834" s="2"/>
      <c r="D12834" s="2"/>
      <c r="E12834" s="26"/>
    </row>
    <row r="12835" spans="1:5" x14ac:dyDescent="0.15">
      <c r="A12835" s="2"/>
      <c r="B12835" s="31"/>
      <c r="C12835" s="2"/>
      <c r="D12835" s="2"/>
      <c r="E12835" s="26"/>
    </row>
    <row r="12836" spans="1:5" x14ac:dyDescent="0.15">
      <c r="A12836" s="2"/>
      <c r="B12836" s="31"/>
      <c r="C12836" s="2"/>
      <c r="D12836" s="2"/>
      <c r="E12836" s="26"/>
    </row>
    <row r="12837" spans="1:5" x14ac:dyDescent="0.15">
      <c r="A12837" s="2"/>
      <c r="B12837" s="31"/>
      <c r="C12837" s="2"/>
      <c r="D12837" s="2"/>
      <c r="E12837" s="26"/>
    </row>
    <row r="12838" spans="1:5" x14ac:dyDescent="0.15">
      <c r="A12838" s="2"/>
      <c r="B12838" s="31"/>
      <c r="C12838" s="2"/>
      <c r="D12838" s="2"/>
      <c r="E12838" s="26"/>
    </row>
    <row r="12839" spans="1:5" x14ac:dyDescent="0.15">
      <c r="A12839" s="2"/>
      <c r="B12839" s="31"/>
      <c r="C12839" s="2"/>
      <c r="D12839" s="2"/>
      <c r="E12839" s="26"/>
    </row>
    <row r="12840" spans="1:5" x14ac:dyDescent="0.15">
      <c r="A12840" s="2"/>
      <c r="B12840" s="31"/>
      <c r="C12840" s="2"/>
      <c r="D12840" s="2"/>
      <c r="E12840" s="26"/>
    </row>
    <row r="12841" spans="1:5" x14ac:dyDescent="0.15">
      <c r="A12841" s="2"/>
      <c r="B12841" s="31"/>
      <c r="C12841" s="2"/>
      <c r="D12841" s="2"/>
      <c r="E12841" s="26"/>
    </row>
    <row r="12842" spans="1:5" x14ac:dyDescent="0.15">
      <c r="A12842" s="2"/>
      <c r="B12842" s="31"/>
      <c r="C12842" s="2"/>
      <c r="D12842" s="2"/>
      <c r="E12842" s="26"/>
    </row>
    <row r="12843" spans="1:5" x14ac:dyDescent="0.15">
      <c r="A12843" s="2"/>
      <c r="B12843" s="31"/>
      <c r="C12843" s="2"/>
      <c r="D12843" s="2"/>
      <c r="E12843" s="26"/>
    </row>
    <row r="12844" spans="1:5" x14ac:dyDescent="0.15">
      <c r="A12844" s="2"/>
      <c r="B12844" s="31"/>
      <c r="C12844" s="2"/>
      <c r="D12844" s="2"/>
      <c r="E12844" s="26"/>
    </row>
    <row r="12845" spans="1:5" x14ac:dyDescent="0.15">
      <c r="A12845" s="2"/>
      <c r="B12845" s="31"/>
      <c r="C12845" s="2"/>
      <c r="D12845" s="2"/>
      <c r="E12845" s="26"/>
    </row>
    <row r="12846" spans="1:5" x14ac:dyDescent="0.15">
      <c r="A12846" s="2"/>
      <c r="B12846" s="31"/>
      <c r="C12846" s="2"/>
      <c r="D12846" s="2"/>
      <c r="E12846" s="26"/>
    </row>
    <row r="12847" spans="1:5" x14ac:dyDescent="0.15">
      <c r="A12847" s="2"/>
      <c r="B12847" s="31"/>
      <c r="C12847" s="2"/>
      <c r="D12847" s="2"/>
      <c r="E12847" s="26"/>
    </row>
    <row r="12848" spans="1:5" x14ac:dyDescent="0.15">
      <c r="A12848" s="2"/>
      <c r="B12848" s="31"/>
      <c r="C12848" s="2"/>
      <c r="D12848" s="2"/>
      <c r="E12848" s="26"/>
    </row>
    <row r="12849" spans="1:5" x14ac:dyDescent="0.15">
      <c r="A12849" s="2"/>
      <c r="B12849" s="31"/>
      <c r="C12849" s="2"/>
      <c r="D12849" s="2"/>
      <c r="E12849" s="26"/>
    </row>
    <row r="12850" spans="1:5" x14ac:dyDescent="0.15">
      <c r="A12850" s="2"/>
      <c r="B12850" s="31"/>
      <c r="C12850" s="2"/>
      <c r="D12850" s="2"/>
      <c r="E12850" s="26"/>
    </row>
    <row r="12851" spans="1:5" x14ac:dyDescent="0.15">
      <c r="A12851" s="2"/>
      <c r="B12851" s="31"/>
      <c r="C12851" s="2"/>
      <c r="D12851" s="2"/>
      <c r="E12851" s="26"/>
    </row>
    <row r="12852" spans="1:5" x14ac:dyDescent="0.15">
      <c r="A12852" s="2"/>
      <c r="B12852" s="31"/>
      <c r="C12852" s="2"/>
      <c r="D12852" s="2"/>
      <c r="E12852" s="26"/>
    </row>
    <row r="12853" spans="1:5" x14ac:dyDescent="0.15">
      <c r="A12853" s="2"/>
      <c r="B12853" s="31"/>
      <c r="C12853" s="2"/>
      <c r="D12853" s="2"/>
      <c r="E12853" s="26"/>
    </row>
    <row r="12854" spans="1:5" x14ac:dyDescent="0.15">
      <c r="A12854" s="2"/>
      <c r="B12854" s="31"/>
      <c r="C12854" s="2"/>
      <c r="D12854" s="2"/>
      <c r="E12854" s="26"/>
    </row>
    <row r="12855" spans="1:5" x14ac:dyDescent="0.15">
      <c r="A12855" s="2"/>
      <c r="B12855" s="31"/>
      <c r="C12855" s="2"/>
      <c r="D12855" s="2"/>
      <c r="E12855" s="26"/>
    </row>
    <row r="12856" spans="1:5" x14ac:dyDescent="0.15">
      <c r="A12856" s="2"/>
      <c r="B12856" s="31"/>
      <c r="C12856" s="2"/>
      <c r="D12856" s="2"/>
      <c r="E12856" s="26"/>
    </row>
    <row r="12857" spans="1:5" x14ac:dyDescent="0.15">
      <c r="A12857" s="2"/>
      <c r="B12857" s="31"/>
      <c r="C12857" s="2"/>
      <c r="D12857" s="2"/>
      <c r="E12857" s="26"/>
    </row>
    <row r="12858" spans="1:5" x14ac:dyDescent="0.15">
      <c r="A12858" s="2"/>
      <c r="B12858" s="31"/>
      <c r="C12858" s="2"/>
      <c r="D12858" s="2"/>
      <c r="E12858" s="26"/>
    </row>
    <row r="12859" spans="1:5" x14ac:dyDescent="0.15">
      <c r="A12859" s="2"/>
      <c r="B12859" s="31"/>
      <c r="C12859" s="2"/>
      <c r="D12859" s="2"/>
      <c r="E12859" s="26"/>
    </row>
    <row r="12860" spans="1:5" x14ac:dyDescent="0.15">
      <c r="A12860" s="2"/>
      <c r="B12860" s="31"/>
      <c r="C12860" s="2"/>
      <c r="D12860" s="2"/>
      <c r="E12860" s="26"/>
    </row>
    <row r="12861" spans="1:5" x14ac:dyDescent="0.15">
      <c r="A12861" s="2"/>
      <c r="B12861" s="31"/>
      <c r="C12861" s="2"/>
      <c r="D12861" s="2"/>
      <c r="E12861" s="26"/>
    </row>
    <row r="12862" spans="1:5" x14ac:dyDescent="0.15">
      <c r="A12862" s="2"/>
      <c r="B12862" s="31"/>
      <c r="C12862" s="2"/>
      <c r="D12862" s="2"/>
      <c r="E12862" s="26"/>
    </row>
    <row r="12863" spans="1:5" x14ac:dyDescent="0.15">
      <c r="A12863" s="2"/>
      <c r="B12863" s="31"/>
      <c r="C12863" s="2"/>
      <c r="D12863" s="2"/>
      <c r="E12863" s="26"/>
    </row>
    <row r="12864" spans="1:5" x14ac:dyDescent="0.15">
      <c r="A12864" s="2"/>
      <c r="B12864" s="31"/>
      <c r="C12864" s="2"/>
      <c r="D12864" s="2"/>
      <c r="E12864" s="26"/>
    </row>
    <row r="12865" spans="1:5" x14ac:dyDescent="0.15">
      <c r="A12865" s="2"/>
      <c r="B12865" s="31"/>
      <c r="C12865" s="2"/>
      <c r="D12865" s="2"/>
      <c r="E12865" s="26"/>
    </row>
    <row r="12866" spans="1:5" x14ac:dyDescent="0.15">
      <c r="A12866" s="2"/>
      <c r="B12866" s="31"/>
      <c r="C12866" s="2"/>
      <c r="D12866" s="2"/>
      <c r="E12866" s="26"/>
    </row>
    <row r="12867" spans="1:5" x14ac:dyDescent="0.15">
      <c r="A12867" s="2"/>
      <c r="B12867" s="31"/>
      <c r="C12867" s="2"/>
      <c r="D12867" s="2"/>
      <c r="E12867" s="26"/>
    </row>
    <row r="12868" spans="1:5" x14ac:dyDescent="0.15">
      <c r="A12868" s="2"/>
      <c r="B12868" s="31"/>
      <c r="C12868" s="2"/>
      <c r="D12868" s="2"/>
      <c r="E12868" s="26"/>
    </row>
    <row r="12869" spans="1:5" x14ac:dyDescent="0.15">
      <c r="A12869" s="2"/>
      <c r="B12869" s="31"/>
      <c r="C12869" s="2"/>
      <c r="D12869" s="2"/>
      <c r="E12869" s="26"/>
    </row>
    <row r="12870" spans="1:5" x14ac:dyDescent="0.15">
      <c r="A12870" s="2"/>
      <c r="B12870" s="31"/>
      <c r="C12870" s="2"/>
      <c r="D12870" s="2"/>
      <c r="E12870" s="26"/>
    </row>
    <row r="12871" spans="1:5" x14ac:dyDescent="0.15">
      <c r="A12871" s="2"/>
      <c r="B12871" s="31"/>
      <c r="C12871" s="2"/>
      <c r="D12871" s="2"/>
      <c r="E12871" s="26"/>
    </row>
    <row r="12872" spans="1:5" x14ac:dyDescent="0.15">
      <c r="A12872" s="2"/>
      <c r="B12872" s="31"/>
      <c r="C12872" s="2"/>
      <c r="D12872" s="2"/>
      <c r="E12872" s="26"/>
    </row>
    <row r="12873" spans="1:5" x14ac:dyDescent="0.15">
      <c r="A12873" s="2"/>
      <c r="B12873" s="31"/>
      <c r="C12873" s="2"/>
      <c r="D12873" s="2"/>
      <c r="E12873" s="26"/>
    </row>
    <row r="12874" spans="1:5" x14ac:dyDescent="0.15">
      <c r="A12874" s="2"/>
      <c r="B12874" s="31"/>
      <c r="C12874" s="2"/>
      <c r="D12874" s="2"/>
      <c r="E12874" s="26"/>
    </row>
    <row r="12875" spans="1:5" x14ac:dyDescent="0.15">
      <c r="A12875" s="2"/>
      <c r="B12875" s="31"/>
      <c r="C12875" s="2"/>
      <c r="D12875" s="2"/>
      <c r="E12875" s="26"/>
    </row>
    <row r="12876" spans="1:5" x14ac:dyDescent="0.15">
      <c r="A12876" s="2"/>
      <c r="B12876" s="31"/>
      <c r="C12876" s="2"/>
      <c r="D12876" s="2"/>
      <c r="E12876" s="26"/>
    </row>
    <row r="12877" spans="1:5" x14ac:dyDescent="0.15">
      <c r="A12877" s="2"/>
      <c r="B12877" s="31"/>
      <c r="C12877" s="2"/>
      <c r="D12877" s="2"/>
      <c r="E12877" s="26"/>
    </row>
    <row r="12878" spans="1:5" x14ac:dyDescent="0.15">
      <c r="A12878" s="2"/>
      <c r="B12878" s="31"/>
      <c r="C12878" s="2"/>
      <c r="D12878" s="2"/>
      <c r="E12878" s="26"/>
    </row>
    <row r="12879" spans="1:5" x14ac:dyDescent="0.15">
      <c r="A12879" s="2"/>
      <c r="B12879" s="31"/>
      <c r="C12879" s="2"/>
      <c r="D12879" s="2"/>
      <c r="E12879" s="26"/>
    </row>
    <row r="12880" spans="1:5" x14ac:dyDescent="0.15">
      <c r="A12880" s="2"/>
      <c r="B12880" s="31"/>
      <c r="C12880" s="2"/>
      <c r="D12880" s="2"/>
      <c r="E12880" s="26"/>
    </row>
    <row r="12881" spans="1:5" x14ac:dyDescent="0.15">
      <c r="A12881" s="2"/>
      <c r="B12881" s="31"/>
      <c r="C12881" s="2"/>
      <c r="D12881" s="2"/>
      <c r="E12881" s="26"/>
    </row>
    <row r="12882" spans="1:5" x14ac:dyDescent="0.15">
      <c r="A12882" s="2"/>
      <c r="B12882" s="31"/>
      <c r="C12882" s="2"/>
      <c r="D12882" s="2"/>
      <c r="E12882" s="26"/>
    </row>
    <row r="12883" spans="1:5" x14ac:dyDescent="0.15">
      <c r="A12883" s="2"/>
      <c r="B12883" s="31"/>
      <c r="C12883" s="2"/>
      <c r="D12883" s="2"/>
      <c r="E12883" s="26"/>
    </row>
    <row r="12884" spans="1:5" x14ac:dyDescent="0.15">
      <c r="A12884" s="2"/>
      <c r="B12884" s="31"/>
      <c r="C12884" s="2"/>
      <c r="D12884" s="2"/>
      <c r="E12884" s="26"/>
    </row>
    <row r="12885" spans="1:5" x14ac:dyDescent="0.15">
      <c r="A12885" s="2"/>
      <c r="B12885" s="31"/>
      <c r="C12885" s="2"/>
      <c r="D12885" s="2"/>
      <c r="E12885" s="26"/>
    </row>
    <row r="12886" spans="1:5" x14ac:dyDescent="0.15">
      <c r="A12886" s="2"/>
      <c r="B12886" s="31"/>
      <c r="C12886" s="2"/>
      <c r="D12886" s="2"/>
      <c r="E12886" s="26"/>
    </row>
    <row r="12887" spans="1:5" x14ac:dyDescent="0.15">
      <c r="A12887" s="2"/>
      <c r="B12887" s="31"/>
      <c r="C12887" s="2"/>
      <c r="D12887" s="2"/>
      <c r="E12887" s="26"/>
    </row>
    <row r="12888" spans="1:5" x14ac:dyDescent="0.15">
      <c r="A12888" s="2"/>
      <c r="B12888" s="31"/>
      <c r="C12888" s="2"/>
      <c r="D12888" s="2"/>
      <c r="E12888" s="26"/>
    </row>
    <row r="12889" spans="1:5" x14ac:dyDescent="0.15">
      <c r="A12889" s="2"/>
      <c r="B12889" s="31"/>
      <c r="C12889" s="2"/>
      <c r="D12889" s="2"/>
      <c r="E12889" s="26"/>
    </row>
    <row r="12890" spans="1:5" x14ac:dyDescent="0.15">
      <c r="A12890" s="2"/>
      <c r="B12890" s="31"/>
      <c r="C12890" s="2"/>
      <c r="D12890" s="2"/>
      <c r="E12890" s="26"/>
    </row>
    <row r="12891" spans="1:5" x14ac:dyDescent="0.15">
      <c r="A12891" s="2"/>
      <c r="B12891" s="31"/>
      <c r="C12891" s="2"/>
      <c r="D12891" s="2"/>
      <c r="E12891" s="26"/>
    </row>
    <row r="12892" spans="1:5" x14ac:dyDescent="0.15">
      <c r="A12892" s="2"/>
      <c r="B12892" s="31"/>
      <c r="C12892" s="2"/>
      <c r="D12892" s="2"/>
      <c r="E12892" s="26"/>
    </row>
    <row r="12893" spans="1:5" x14ac:dyDescent="0.15">
      <c r="A12893" s="2"/>
      <c r="B12893" s="31"/>
      <c r="C12893" s="2"/>
      <c r="D12893" s="2"/>
      <c r="E12893" s="26"/>
    </row>
    <row r="12894" spans="1:5" x14ac:dyDescent="0.15">
      <c r="A12894" s="2"/>
      <c r="B12894" s="31"/>
      <c r="C12894" s="2"/>
      <c r="D12894" s="2"/>
      <c r="E12894" s="26"/>
    </row>
    <row r="12895" spans="1:5" x14ac:dyDescent="0.15">
      <c r="A12895" s="2"/>
      <c r="B12895" s="31"/>
      <c r="C12895" s="2"/>
      <c r="D12895" s="2"/>
      <c r="E12895" s="26"/>
    </row>
    <row r="12896" spans="1:5" x14ac:dyDescent="0.15">
      <c r="A12896" s="2"/>
      <c r="B12896" s="31"/>
      <c r="C12896" s="2"/>
      <c r="D12896" s="2"/>
      <c r="E12896" s="26"/>
    </row>
    <row r="12897" spans="1:5" x14ac:dyDescent="0.15">
      <c r="A12897" s="2"/>
      <c r="B12897" s="31"/>
      <c r="C12897" s="2"/>
      <c r="D12897" s="2"/>
      <c r="E12897" s="26"/>
    </row>
    <row r="12898" spans="1:5" x14ac:dyDescent="0.15">
      <c r="A12898" s="2"/>
      <c r="B12898" s="31"/>
      <c r="C12898" s="2"/>
      <c r="D12898" s="2"/>
      <c r="E12898" s="26"/>
    </row>
    <row r="12899" spans="1:5" x14ac:dyDescent="0.15">
      <c r="A12899" s="2"/>
      <c r="B12899" s="31"/>
      <c r="C12899" s="2"/>
      <c r="D12899" s="2"/>
      <c r="E12899" s="26"/>
    </row>
    <row r="12900" spans="1:5" x14ac:dyDescent="0.15">
      <c r="A12900" s="2"/>
      <c r="B12900" s="31"/>
      <c r="C12900" s="2"/>
      <c r="D12900" s="2"/>
      <c r="E12900" s="26"/>
    </row>
    <row r="12901" spans="1:5" x14ac:dyDescent="0.15">
      <c r="A12901" s="2"/>
      <c r="B12901" s="31"/>
      <c r="C12901" s="2"/>
      <c r="D12901" s="2"/>
      <c r="E12901" s="26"/>
    </row>
    <row r="12902" spans="1:5" x14ac:dyDescent="0.15">
      <c r="A12902" s="2"/>
      <c r="B12902" s="31"/>
      <c r="C12902" s="2"/>
      <c r="D12902" s="2"/>
      <c r="E12902" s="26"/>
    </row>
    <row r="12903" spans="1:5" x14ac:dyDescent="0.15">
      <c r="A12903" s="2"/>
      <c r="B12903" s="31"/>
      <c r="C12903" s="2"/>
      <c r="D12903" s="2"/>
      <c r="E12903" s="26"/>
    </row>
    <row r="12904" spans="1:5" x14ac:dyDescent="0.15">
      <c r="A12904" s="2"/>
      <c r="B12904" s="31"/>
      <c r="C12904" s="2"/>
      <c r="D12904" s="2"/>
      <c r="E12904" s="26"/>
    </row>
    <row r="12905" spans="1:5" x14ac:dyDescent="0.15">
      <c r="A12905" s="2"/>
      <c r="B12905" s="31"/>
      <c r="C12905" s="2"/>
      <c r="D12905" s="2"/>
      <c r="E12905" s="26"/>
    </row>
    <row r="12906" spans="1:5" x14ac:dyDescent="0.15">
      <c r="A12906" s="2"/>
      <c r="B12906" s="31"/>
      <c r="C12906" s="2"/>
      <c r="D12906" s="2"/>
      <c r="E12906" s="26"/>
    </row>
    <row r="12907" spans="1:5" x14ac:dyDescent="0.15">
      <c r="A12907" s="2"/>
      <c r="B12907" s="31"/>
      <c r="C12907" s="2"/>
      <c r="D12907" s="2"/>
      <c r="E12907" s="26"/>
    </row>
    <row r="12908" spans="1:5" x14ac:dyDescent="0.15">
      <c r="A12908" s="2"/>
      <c r="B12908" s="31"/>
      <c r="C12908" s="2"/>
      <c r="D12908" s="2"/>
      <c r="E12908" s="26"/>
    </row>
    <row r="12909" spans="1:5" x14ac:dyDescent="0.15">
      <c r="A12909" s="2"/>
      <c r="B12909" s="31"/>
      <c r="C12909" s="2"/>
      <c r="D12909" s="2"/>
      <c r="E12909" s="26"/>
    </row>
    <row r="12910" spans="1:5" x14ac:dyDescent="0.15">
      <c r="A12910" s="2"/>
      <c r="B12910" s="31"/>
      <c r="C12910" s="2"/>
      <c r="D12910" s="2"/>
      <c r="E12910" s="26"/>
    </row>
    <row r="12911" spans="1:5" x14ac:dyDescent="0.15">
      <c r="A12911" s="2"/>
      <c r="B12911" s="31"/>
      <c r="C12911" s="2"/>
      <c r="D12911" s="2"/>
      <c r="E12911" s="26"/>
    </row>
    <row r="12912" spans="1:5" x14ac:dyDescent="0.15">
      <c r="A12912" s="2"/>
      <c r="B12912" s="31"/>
      <c r="C12912" s="2"/>
      <c r="D12912" s="2"/>
      <c r="E12912" s="26"/>
    </row>
    <row r="12913" spans="1:5" x14ac:dyDescent="0.15">
      <c r="A12913" s="2"/>
      <c r="B12913" s="31"/>
      <c r="C12913" s="2"/>
      <c r="D12913" s="2"/>
      <c r="E12913" s="26"/>
    </row>
    <row r="12914" spans="1:5" x14ac:dyDescent="0.15">
      <c r="A12914" s="2"/>
      <c r="B12914" s="31"/>
      <c r="C12914" s="2"/>
      <c r="D12914" s="2"/>
      <c r="E12914" s="26"/>
    </row>
    <row r="12915" spans="1:5" x14ac:dyDescent="0.15">
      <c r="A12915" s="2"/>
      <c r="B12915" s="31"/>
      <c r="C12915" s="2"/>
      <c r="D12915" s="2"/>
      <c r="E12915" s="26"/>
    </row>
    <row r="12916" spans="1:5" x14ac:dyDescent="0.15">
      <c r="A12916" s="2"/>
      <c r="B12916" s="31"/>
      <c r="C12916" s="2"/>
      <c r="D12916" s="2"/>
      <c r="E12916" s="26"/>
    </row>
    <row r="12917" spans="1:5" x14ac:dyDescent="0.15">
      <c r="A12917" s="2"/>
      <c r="B12917" s="31"/>
      <c r="C12917" s="2"/>
      <c r="D12917" s="2"/>
      <c r="E12917" s="26"/>
    </row>
    <row r="12918" spans="1:5" x14ac:dyDescent="0.15">
      <c r="A12918" s="2"/>
      <c r="B12918" s="31"/>
      <c r="C12918" s="2"/>
      <c r="D12918" s="2"/>
      <c r="E12918" s="26"/>
    </row>
    <row r="12919" spans="1:5" x14ac:dyDescent="0.15">
      <c r="A12919" s="2"/>
      <c r="B12919" s="31"/>
      <c r="C12919" s="2"/>
      <c r="D12919" s="2"/>
      <c r="E12919" s="26"/>
    </row>
    <row r="12920" spans="1:5" x14ac:dyDescent="0.15">
      <c r="A12920" s="2"/>
      <c r="B12920" s="31"/>
      <c r="C12920" s="2"/>
      <c r="D12920" s="2"/>
      <c r="E12920" s="26"/>
    </row>
    <row r="12921" spans="1:5" x14ac:dyDescent="0.15">
      <c r="A12921" s="2"/>
      <c r="B12921" s="31"/>
      <c r="C12921" s="2"/>
      <c r="D12921" s="2"/>
      <c r="E12921" s="26"/>
    </row>
    <row r="12922" spans="1:5" x14ac:dyDescent="0.15">
      <c r="A12922" s="2"/>
      <c r="B12922" s="31"/>
      <c r="C12922" s="2"/>
      <c r="D12922" s="2"/>
      <c r="E12922" s="26"/>
    </row>
    <row r="12923" spans="1:5" x14ac:dyDescent="0.15">
      <c r="A12923" s="2"/>
      <c r="B12923" s="31"/>
      <c r="C12923" s="2"/>
      <c r="D12923" s="2"/>
      <c r="E12923" s="26"/>
    </row>
    <row r="12924" spans="1:5" x14ac:dyDescent="0.15">
      <c r="A12924" s="2"/>
      <c r="B12924" s="31"/>
      <c r="C12924" s="2"/>
      <c r="D12924" s="2"/>
      <c r="E12924" s="26"/>
    </row>
    <row r="12925" spans="1:5" x14ac:dyDescent="0.15">
      <c r="A12925" s="2"/>
      <c r="B12925" s="31"/>
      <c r="C12925" s="2"/>
      <c r="D12925" s="2"/>
      <c r="E12925" s="26"/>
    </row>
    <row r="12926" spans="1:5" x14ac:dyDescent="0.15">
      <c r="A12926" s="2"/>
      <c r="B12926" s="31"/>
      <c r="C12926" s="2"/>
      <c r="D12926" s="2"/>
      <c r="E12926" s="26"/>
    </row>
    <row r="12927" spans="1:5" x14ac:dyDescent="0.15">
      <c r="A12927" s="2"/>
      <c r="B12927" s="31"/>
      <c r="C12927" s="2"/>
      <c r="D12927" s="2"/>
      <c r="E12927" s="26"/>
    </row>
    <row r="12928" spans="1:5" x14ac:dyDescent="0.15">
      <c r="A12928" s="2"/>
      <c r="B12928" s="31"/>
      <c r="C12928" s="2"/>
      <c r="D12928" s="2"/>
      <c r="E12928" s="26"/>
    </row>
    <row r="12929" spans="1:5" x14ac:dyDescent="0.15">
      <c r="A12929" s="2"/>
      <c r="B12929" s="31"/>
      <c r="C12929" s="2"/>
      <c r="D12929" s="2"/>
      <c r="E12929" s="26"/>
    </row>
    <row r="12930" spans="1:5" x14ac:dyDescent="0.15">
      <c r="A12930" s="2"/>
      <c r="B12930" s="31"/>
      <c r="C12930" s="2"/>
      <c r="D12930" s="2"/>
      <c r="E12930" s="26"/>
    </row>
    <row r="12931" spans="1:5" x14ac:dyDescent="0.15">
      <c r="A12931" s="2"/>
      <c r="B12931" s="31"/>
      <c r="C12931" s="2"/>
      <c r="D12931" s="2"/>
      <c r="E12931" s="26"/>
    </row>
    <row r="12932" spans="1:5" x14ac:dyDescent="0.15">
      <c r="A12932" s="2"/>
      <c r="B12932" s="31"/>
      <c r="C12932" s="2"/>
      <c r="D12932" s="2"/>
      <c r="E12932" s="26"/>
    </row>
    <row r="12933" spans="1:5" x14ac:dyDescent="0.15">
      <c r="A12933" s="2"/>
      <c r="B12933" s="31"/>
      <c r="C12933" s="2"/>
      <c r="D12933" s="2"/>
      <c r="E12933" s="26"/>
    </row>
    <row r="12934" spans="1:5" x14ac:dyDescent="0.15">
      <c r="A12934" s="2"/>
      <c r="B12934" s="31"/>
      <c r="C12934" s="2"/>
      <c r="D12934" s="2"/>
      <c r="E12934" s="26"/>
    </row>
    <row r="12935" spans="1:5" x14ac:dyDescent="0.15">
      <c r="A12935" s="2"/>
      <c r="B12935" s="31"/>
      <c r="C12935" s="2"/>
      <c r="D12935" s="2"/>
      <c r="E12935" s="26"/>
    </row>
    <row r="12936" spans="1:5" x14ac:dyDescent="0.15">
      <c r="A12936" s="2"/>
      <c r="B12936" s="31"/>
      <c r="C12936" s="2"/>
      <c r="D12936" s="2"/>
      <c r="E12936" s="26"/>
    </row>
    <row r="12937" spans="1:5" x14ac:dyDescent="0.15">
      <c r="A12937" s="2"/>
      <c r="B12937" s="31"/>
      <c r="C12937" s="2"/>
      <c r="D12937" s="2"/>
      <c r="E12937" s="26"/>
    </row>
    <row r="12938" spans="1:5" x14ac:dyDescent="0.15">
      <c r="A12938" s="2"/>
      <c r="B12938" s="31"/>
      <c r="C12938" s="2"/>
      <c r="D12938" s="2"/>
      <c r="E12938" s="26"/>
    </row>
    <row r="12939" spans="1:5" x14ac:dyDescent="0.15">
      <c r="A12939" s="2"/>
      <c r="B12939" s="31"/>
      <c r="C12939" s="2"/>
      <c r="D12939" s="2"/>
      <c r="E12939" s="26"/>
    </row>
    <row r="12940" spans="1:5" x14ac:dyDescent="0.15">
      <c r="A12940" s="2"/>
      <c r="B12940" s="31"/>
      <c r="C12940" s="2"/>
      <c r="D12940" s="2"/>
      <c r="E12940" s="26"/>
    </row>
    <row r="12941" spans="1:5" x14ac:dyDescent="0.15">
      <c r="A12941" s="2"/>
      <c r="B12941" s="31"/>
      <c r="C12941" s="2"/>
      <c r="D12941" s="2"/>
      <c r="E12941" s="26"/>
    </row>
    <row r="12942" spans="1:5" x14ac:dyDescent="0.15">
      <c r="A12942" s="2"/>
      <c r="B12942" s="31"/>
      <c r="C12942" s="2"/>
      <c r="D12942" s="2"/>
      <c r="E12942" s="26"/>
    </row>
    <row r="12943" spans="1:5" x14ac:dyDescent="0.15">
      <c r="A12943" s="2"/>
      <c r="B12943" s="31"/>
      <c r="C12943" s="2"/>
      <c r="D12943" s="2"/>
      <c r="E12943" s="26"/>
    </row>
    <row r="12944" spans="1:5" x14ac:dyDescent="0.15">
      <c r="A12944" s="2"/>
      <c r="B12944" s="31"/>
      <c r="C12944" s="2"/>
      <c r="D12944" s="2"/>
      <c r="E12944" s="26"/>
    </row>
    <row r="12945" spans="1:5" x14ac:dyDescent="0.15">
      <c r="A12945" s="2"/>
      <c r="B12945" s="31"/>
      <c r="C12945" s="2"/>
      <c r="D12945" s="2"/>
      <c r="E12945" s="26"/>
    </row>
    <row r="12946" spans="1:5" x14ac:dyDescent="0.15">
      <c r="A12946" s="2"/>
      <c r="B12946" s="31"/>
      <c r="C12946" s="2"/>
      <c r="D12946" s="2"/>
      <c r="E12946" s="26"/>
    </row>
    <row r="12947" spans="1:5" x14ac:dyDescent="0.15">
      <c r="A12947" s="2"/>
      <c r="B12947" s="31"/>
      <c r="C12947" s="2"/>
      <c r="D12947" s="2"/>
      <c r="E12947" s="26"/>
    </row>
    <row r="12948" spans="1:5" x14ac:dyDescent="0.15">
      <c r="A12948" s="2"/>
      <c r="B12948" s="31"/>
      <c r="C12948" s="2"/>
      <c r="D12948" s="2"/>
      <c r="E12948" s="26"/>
    </row>
    <row r="12949" spans="1:5" x14ac:dyDescent="0.15">
      <c r="A12949" s="2"/>
      <c r="B12949" s="31"/>
      <c r="C12949" s="2"/>
      <c r="D12949" s="2"/>
      <c r="E12949" s="26"/>
    </row>
    <row r="12950" spans="1:5" x14ac:dyDescent="0.15">
      <c r="A12950" s="2"/>
      <c r="B12950" s="31"/>
      <c r="C12950" s="2"/>
      <c r="D12950" s="2"/>
      <c r="E12950" s="26"/>
    </row>
    <row r="12951" spans="1:5" x14ac:dyDescent="0.15">
      <c r="A12951" s="2"/>
      <c r="B12951" s="31"/>
      <c r="C12951" s="2"/>
      <c r="D12951" s="2"/>
      <c r="E12951" s="26"/>
    </row>
    <row r="12952" spans="1:5" x14ac:dyDescent="0.15">
      <c r="A12952" s="2"/>
      <c r="B12952" s="31"/>
      <c r="C12952" s="2"/>
      <c r="D12952" s="2"/>
      <c r="E12952" s="26"/>
    </row>
    <row r="12953" spans="1:5" x14ac:dyDescent="0.15">
      <c r="A12953" s="2"/>
      <c r="B12953" s="31"/>
      <c r="C12953" s="2"/>
      <c r="D12953" s="2"/>
      <c r="E12953" s="26"/>
    </row>
    <row r="12954" spans="1:5" x14ac:dyDescent="0.15">
      <c r="A12954" s="2"/>
      <c r="B12954" s="31"/>
      <c r="C12954" s="2"/>
      <c r="D12954" s="2"/>
      <c r="E12954" s="26"/>
    </row>
    <row r="12955" spans="1:5" x14ac:dyDescent="0.15">
      <c r="A12955" s="2"/>
      <c r="B12955" s="31"/>
      <c r="C12955" s="2"/>
      <c r="D12955" s="2"/>
      <c r="E12955" s="26"/>
    </row>
    <row r="12956" spans="1:5" x14ac:dyDescent="0.15">
      <c r="A12956" s="2"/>
      <c r="B12956" s="31"/>
      <c r="C12956" s="2"/>
      <c r="D12956" s="2"/>
      <c r="E12956" s="26"/>
    </row>
    <row r="12957" spans="1:5" x14ac:dyDescent="0.15">
      <c r="A12957" s="2"/>
      <c r="B12957" s="31"/>
      <c r="C12957" s="2"/>
      <c r="D12957" s="2"/>
      <c r="E12957" s="26"/>
    </row>
    <row r="12958" spans="1:5" x14ac:dyDescent="0.15">
      <c r="A12958" s="2"/>
      <c r="B12958" s="31"/>
      <c r="C12958" s="2"/>
      <c r="D12958" s="2"/>
      <c r="E12958" s="26"/>
    </row>
    <row r="12959" spans="1:5" x14ac:dyDescent="0.15">
      <c r="A12959" s="2"/>
      <c r="B12959" s="31"/>
      <c r="C12959" s="2"/>
      <c r="D12959" s="2"/>
      <c r="E12959" s="26"/>
    </row>
    <row r="12960" spans="1:5" x14ac:dyDescent="0.15">
      <c r="A12960" s="2"/>
      <c r="B12960" s="31"/>
      <c r="C12960" s="2"/>
      <c r="D12960" s="2"/>
      <c r="E12960" s="26"/>
    </row>
    <row r="12961" spans="1:5" x14ac:dyDescent="0.15">
      <c r="A12961" s="2"/>
      <c r="B12961" s="31"/>
      <c r="C12961" s="2"/>
      <c r="D12961" s="2"/>
      <c r="E12961" s="26"/>
    </row>
    <row r="12962" spans="1:5" x14ac:dyDescent="0.15">
      <c r="A12962" s="2"/>
      <c r="B12962" s="31"/>
      <c r="C12962" s="2"/>
      <c r="D12962" s="2"/>
      <c r="E12962" s="26"/>
    </row>
    <row r="12963" spans="1:5" x14ac:dyDescent="0.15">
      <c r="A12963" s="2"/>
      <c r="B12963" s="31"/>
      <c r="C12963" s="2"/>
      <c r="D12963" s="2"/>
      <c r="E12963" s="26"/>
    </row>
    <row r="12964" spans="1:5" x14ac:dyDescent="0.15">
      <c r="A12964" s="2"/>
      <c r="B12964" s="31"/>
      <c r="C12964" s="2"/>
      <c r="D12964" s="2"/>
      <c r="E12964" s="26"/>
    </row>
    <row r="12965" spans="1:5" x14ac:dyDescent="0.15">
      <c r="A12965" s="2"/>
      <c r="B12965" s="31"/>
      <c r="C12965" s="2"/>
      <c r="D12965" s="2"/>
      <c r="E12965" s="26"/>
    </row>
    <row r="12966" spans="1:5" x14ac:dyDescent="0.15">
      <c r="A12966" s="2"/>
      <c r="B12966" s="31"/>
      <c r="C12966" s="2"/>
      <c r="D12966" s="2"/>
      <c r="E12966" s="26"/>
    </row>
    <row r="12967" spans="1:5" x14ac:dyDescent="0.15">
      <c r="A12967" s="2"/>
      <c r="B12967" s="31"/>
      <c r="C12967" s="2"/>
      <c r="D12967" s="2"/>
      <c r="E12967" s="26"/>
    </row>
    <row r="12968" spans="1:5" x14ac:dyDescent="0.15">
      <c r="A12968" s="2"/>
      <c r="B12968" s="31"/>
      <c r="C12968" s="2"/>
      <c r="D12968" s="2"/>
      <c r="E12968" s="26"/>
    </row>
    <row r="12969" spans="1:5" x14ac:dyDescent="0.15">
      <c r="A12969" s="2"/>
      <c r="B12969" s="31"/>
      <c r="C12969" s="2"/>
      <c r="D12969" s="2"/>
      <c r="E12969" s="26"/>
    </row>
    <row r="12970" spans="1:5" x14ac:dyDescent="0.15">
      <c r="A12970" s="2"/>
      <c r="B12970" s="31"/>
      <c r="C12970" s="2"/>
      <c r="D12970" s="2"/>
      <c r="E12970" s="26"/>
    </row>
    <row r="12971" spans="1:5" x14ac:dyDescent="0.15">
      <c r="A12971" s="2"/>
      <c r="B12971" s="31"/>
      <c r="C12971" s="2"/>
      <c r="D12971" s="2"/>
      <c r="E12971" s="26"/>
    </row>
    <row r="12972" spans="1:5" x14ac:dyDescent="0.15">
      <c r="A12972" s="2"/>
      <c r="B12972" s="31"/>
      <c r="C12972" s="2"/>
      <c r="D12972" s="2"/>
      <c r="E12972" s="26"/>
    </row>
    <row r="12973" spans="1:5" x14ac:dyDescent="0.15">
      <c r="A12973" s="2"/>
      <c r="B12973" s="31"/>
      <c r="C12973" s="2"/>
      <c r="D12973" s="2"/>
      <c r="E12973" s="26"/>
    </row>
    <row r="12974" spans="1:5" x14ac:dyDescent="0.15">
      <c r="A12974" s="2"/>
      <c r="B12974" s="31"/>
      <c r="C12974" s="2"/>
      <c r="D12974" s="2"/>
      <c r="E12974" s="26"/>
    </row>
    <row r="12975" spans="1:5" x14ac:dyDescent="0.15">
      <c r="A12975" s="2"/>
      <c r="B12975" s="31"/>
      <c r="C12975" s="2"/>
      <c r="D12975" s="2"/>
      <c r="E12975" s="26"/>
    </row>
    <row r="12976" spans="1:5" x14ac:dyDescent="0.15">
      <c r="A12976" s="2"/>
      <c r="B12976" s="31"/>
      <c r="C12976" s="2"/>
      <c r="D12976" s="2"/>
      <c r="E12976" s="26"/>
    </row>
    <row r="12977" spans="1:5" x14ac:dyDescent="0.15">
      <c r="A12977" s="2"/>
      <c r="B12977" s="31"/>
      <c r="C12977" s="2"/>
      <c r="D12977" s="2"/>
      <c r="E12977" s="26"/>
    </row>
    <row r="12978" spans="1:5" x14ac:dyDescent="0.15">
      <c r="A12978" s="2"/>
      <c r="B12978" s="31"/>
      <c r="C12978" s="2"/>
      <c r="D12978" s="2"/>
      <c r="E12978" s="26"/>
    </row>
    <row r="12979" spans="1:5" x14ac:dyDescent="0.15">
      <c r="A12979" s="2"/>
      <c r="B12979" s="31"/>
      <c r="C12979" s="2"/>
      <c r="D12979" s="2"/>
      <c r="E12979" s="26"/>
    </row>
    <row r="12980" spans="1:5" x14ac:dyDescent="0.15">
      <c r="A12980" s="2"/>
      <c r="B12980" s="31"/>
      <c r="C12980" s="2"/>
      <c r="D12980" s="2"/>
      <c r="E12980" s="26"/>
    </row>
    <row r="12981" spans="1:5" x14ac:dyDescent="0.15">
      <c r="A12981" s="2"/>
      <c r="B12981" s="31"/>
      <c r="C12981" s="2"/>
      <c r="D12981" s="2"/>
      <c r="E12981" s="26"/>
    </row>
    <row r="12982" spans="1:5" x14ac:dyDescent="0.15">
      <c r="A12982" s="2"/>
      <c r="B12982" s="31"/>
      <c r="C12982" s="2"/>
      <c r="D12982" s="2"/>
      <c r="E12982" s="26"/>
    </row>
    <row r="12983" spans="1:5" x14ac:dyDescent="0.15">
      <c r="A12983" s="2"/>
      <c r="B12983" s="31"/>
      <c r="C12983" s="2"/>
      <c r="D12983" s="2"/>
      <c r="E12983" s="26"/>
    </row>
    <row r="12984" spans="1:5" x14ac:dyDescent="0.15">
      <c r="A12984" s="2"/>
      <c r="B12984" s="31"/>
      <c r="C12984" s="2"/>
      <c r="D12984" s="2"/>
      <c r="E12984" s="26"/>
    </row>
    <row r="12985" spans="1:5" x14ac:dyDescent="0.15">
      <c r="A12985" s="2"/>
      <c r="B12985" s="31"/>
      <c r="C12985" s="2"/>
      <c r="D12985" s="2"/>
      <c r="E12985" s="26"/>
    </row>
    <row r="12986" spans="1:5" x14ac:dyDescent="0.15">
      <c r="A12986" s="2"/>
      <c r="B12986" s="31"/>
      <c r="C12986" s="2"/>
      <c r="D12986" s="2"/>
      <c r="E12986" s="26"/>
    </row>
    <row r="12987" spans="1:5" x14ac:dyDescent="0.15">
      <c r="A12987" s="2"/>
      <c r="B12987" s="31"/>
      <c r="C12987" s="2"/>
      <c r="D12987" s="2"/>
      <c r="E12987" s="26"/>
    </row>
    <row r="12988" spans="1:5" x14ac:dyDescent="0.15">
      <c r="A12988" s="2"/>
      <c r="B12988" s="31"/>
      <c r="C12988" s="2"/>
      <c r="D12988" s="2"/>
      <c r="E12988" s="26"/>
    </row>
    <row r="12989" spans="1:5" x14ac:dyDescent="0.15">
      <c r="A12989" s="2"/>
      <c r="B12989" s="31"/>
      <c r="C12989" s="2"/>
      <c r="D12989" s="2"/>
      <c r="E12989" s="26"/>
    </row>
    <row r="12990" spans="1:5" x14ac:dyDescent="0.15">
      <c r="A12990" s="2"/>
      <c r="B12990" s="31"/>
      <c r="C12990" s="2"/>
      <c r="D12990" s="2"/>
      <c r="E12990" s="26"/>
    </row>
    <row r="12991" spans="1:5" x14ac:dyDescent="0.15">
      <c r="A12991" s="2"/>
      <c r="B12991" s="31"/>
      <c r="C12991" s="2"/>
      <c r="D12991" s="2"/>
      <c r="E12991" s="26"/>
    </row>
    <row r="12992" spans="1:5" x14ac:dyDescent="0.15">
      <c r="A12992" s="2"/>
      <c r="B12992" s="31"/>
      <c r="C12992" s="2"/>
      <c r="D12992" s="2"/>
      <c r="E12992" s="26"/>
    </row>
    <row r="12993" spans="1:5" x14ac:dyDescent="0.15">
      <c r="A12993" s="2"/>
      <c r="B12993" s="31"/>
      <c r="C12993" s="2"/>
      <c r="D12993" s="2"/>
      <c r="E12993" s="26"/>
    </row>
    <row r="12994" spans="1:5" x14ac:dyDescent="0.15">
      <c r="A12994" s="2"/>
      <c r="B12994" s="31"/>
      <c r="C12994" s="2"/>
      <c r="D12994" s="2"/>
      <c r="E12994" s="26"/>
    </row>
    <row r="12995" spans="1:5" x14ac:dyDescent="0.15">
      <c r="A12995" s="2"/>
      <c r="B12995" s="31"/>
      <c r="C12995" s="2"/>
      <c r="D12995" s="2"/>
      <c r="E12995" s="26"/>
    </row>
    <row r="12996" spans="1:5" x14ac:dyDescent="0.15">
      <c r="A12996" s="2"/>
      <c r="B12996" s="31"/>
      <c r="C12996" s="2"/>
      <c r="D12996" s="2"/>
      <c r="E12996" s="26"/>
    </row>
    <row r="12997" spans="1:5" x14ac:dyDescent="0.15">
      <c r="A12997" s="2"/>
      <c r="B12997" s="31"/>
      <c r="C12997" s="2"/>
      <c r="D12997" s="2"/>
      <c r="E12997" s="26"/>
    </row>
    <row r="12998" spans="1:5" x14ac:dyDescent="0.15">
      <c r="A12998" s="2"/>
      <c r="B12998" s="31"/>
      <c r="C12998" s="2"/>
      <c r="D12998" s="2"/>
      <c r="E12998" s="26"/>
    </row>
    <row r="12999" spans="1:5" x14ac:dyDescent="0.15">
      <c r="A12999" s="2"/>
      <c r="B12999" s="31"/>
      <c r="C12999" s="2"/>
      <c r="D12999" s="2"/>
      <c r="E12999" s="26"/>
    </row>
    <row r="13000" spans="1:5" x14ac:dyDescent="0.15">
      <c r="A13000" s="2"/>
      <c r="B13000" s="31"/>
      <c r="C13000" s="2"/>
      <c r="D13000" s="2"/>
      <c r="E13000" s="26"/>
    </row>
    <row r="13001" spans="1:5" x14ac:dyDescent="0.15">
      <c r="A13001" s="2"/>
      <c r="B13001" s="31"/>
      <c r="C13001" s="2"/>
      <c r="D13001" s="2"/>
      <c r="E13001" s="26"/>
    </row>
    <row r="13002" spans="1:5" x14ac:dyDescent="0.15">
      <c r="A13002" s="2"/>
      <c r="B13002" s="31"/>
      <c r="C13002" s="2"/>
      <c r="D13002" s="2"/>
      <c r="E13002" s="26"/>
    </row>
    <row r="13003" spans="1:5" x14ac:dyDescent="0.15">
      <c r="A13003" s="2"/>
      <c r="B13003" s="31"/>
      <c r="C13003" s="2"/>
      <c r="D13003" s="2"/>
      <c r="E13003" s="26"/>
    </row>
    <row r="13004" spans="1:5" x14ac:dyDescent="0.15">
      <c r="A13004" s="2"/>
      <c r="B13004" s="31"/>
      <c r="C13004" s="2"/>
      <c r="D13004" s="2"/>
      <c r="E13004" s="26"/>
    </row>
    <row r="13005" spans="1:5" x14ac:dyDescent="0.15">
      <c r="A13005" s="2"/>
      <c r="B13005" s="31"/>
      <c r="C13005" s="2"/>
      <c r="D13005" s="2"/>
      <c r="E13005" s="26"/>
    </row>
    <row r="13006" spans="1:5" x14ac:dyDescent="0.15">
      <c r="A13006" s="2"/>
      <c r="B13006" s="31"/>
      <c r="C13006" s="2"/>
      <c r="D13006" s="2"/>
      <c r="E13006" s="26"/>
    </row>
    <row r="13007" spans="1:5" x14ac:dyDescent="0.15">
      <c r="A13007" s="2"/>
      <c r="B13007" s="31"/>
      <c r="C13007" s="2"/>
      <c r="D13007" s="2"/>
      <c r="E13007" s="26"/>
    </row>
    <row r="13008" spans="1:5" x14ac:dyDescent="0.15">
      <c r="A13008" s="2"/>
      <c r="B13008" s="31"/>
      <c r="C13008" s="2"/>
      <c r="D13008" s="2"/>
      <c r="E13008" s="26"/>
    </row>
    <row r="13009" spans="1:5" x14ac:dyDescent="0.15">
      <c r="A13009" s="2"/>
      <c r="B13009" s="31"/>
      <c r="C13009" s="2"/>
      <c r="D13009" s="2"/>
      <c r="E13009" s="26"/>
    </row>
    <row r="13010" spans="1:5" x14ac:dyDescent="0.15">
      <c r="A13010" s="2"/>
      <c r="B13010" s="31"/>
      <c r="C13010" s="2"/>
      <c r="D13010" s="2"/>
      <c r="E13010" s="26"/>
    </row>
    <row r="13011" spans="1:5" x14ac:dyDescent="0.15">
      <c r="A13011" s="2"/>
      <c r="B13011" s="31"/>
      <c r="C13011" s="2"/>
      <c r="D13011" s="2"/>
      <c r="E13011" s="26"/>
    </row>
    <row r="13012" spans="1:5" x14ac:dyDescent="0.15">
      <c r="A13012" s="2"/>
      <c r="B13012" s="31"/>
      <c r="C13012" s="2"/>
      <c r="D13012" s="2"/>
      <c r="E13012" s="26"/>
    </row>
    <row r="13013" spans="1:5" x14ac:dyDescent="0.15">
      <c r="A13013" s="2"/>
      <c r="B13013" s="31"/>
      <c r="C13013" s="2"/>
      <c r="D13013" s="2"/>
      <c r="E13013" s="26"/>
    </row>
    <row r="13014" spans="1:5" x14ac:dyDescent="0.15">
      <c r="A13014" s="2"/>
      <c r="B13014" s="31"/>
      <c r="C13014" s="2"/>
      <c r="D13014" s="2"/>
      <c r="E13014" s="26"/>
    </row>
    <row r="13015" spans="1:5" x14ac:dyDescent="0.15">
      <c r="A13015" s="2"/>
      <c r="B13015" s="31"/>
      <c r="C13015" s="2"/>
      <c r="D13015" s="2"/>
      <c r="E13015" s="26"/>
    </row>
    <row r="13016" spans="1:5" x14ac:dyDescent="0.15">
      <c r="A13016" s="2"/>
      <c r="B13016" s="31"/>
      <c r="C13016" s="2"/>
      <c r="D13016" s="2"/>
      <c r="E13016" s="26"/>
    </row>
    <row r="13017" spans="1:5" x14ac:dyDescent="0.15">
      <c r="A13017" s="2"/>
      <c r="B13017" s="31"/>
      <c r="C13017" s="2"/>
      <c r="D13017" s="2"/>
      <c r="E13017" s="26"/>
    </row>
    <row r="13018" spans="1:5" x14ac:dyDescent="0.15">
      <c r="A13018" s="2"/>
      <c r="B13018" s="31"/>
      <c r="C13018" s="2"/>
      <c r="D13018" s="2"/>
      <c r="E13018" s="26"/>
    </row>
    <row r="13019" spans="1:5" x14ac:dyDescent="0.15">
      <c r="A13019" s="2"/>
      <c r="B13019" s="31"/>
      <c r="C13019" s="2"/>
      <c r="D13019" s="2"/>
      <c r="E13019" s="26"/>
    </row>
    <row r="13020" spans="1:5" x14ac:dyDescent="0.15">
      <c r="A13020" s="2"/>
      <c r="B13020" s="31"/>
      <c r="C13020" s="2"/>
      <c r="D13020" s="2"/>
      <c r="E13020" s="26"/>
    </row>
    <row r="13021" spans="1:5" x14ac:dyDescent="0.15">
      <c r="A13021" s="2"/>
      <c r="B13021" s="31"/>
      <c r="C13021" s="2"/>
      <c r="D13021" s="2"/>
      <c r="E13021" s="26"/>
    </row>
    <row r="13022" spans="1:5" x14ac:dyDescent="0.15">
      <c r="A13022" s="2"/>
      <c r="B13022" s="31"/>
      <c r="C13022" s="2"/>
      <c r="D13022" s="2"/>
      <c r="E13022" s="26"/>
    </row>
    <row r="13023" spans="1:5" x14ac:dyDescent="0.15">
      <c r="A13023" s="2"/>
      <c r="B13023" s="31"/>
      <c r="C13023" s="2"/>
      <c r="D13023" s="2"/>
      <c r="E13023" s="26"/>
    </row>
    <row r="13024" spans="1:5" x14ac:dyDescent="0.15">
      <c r="A13024" s="2"/>
      <c r="B13024" s="31"/>
      <c r="C13024" s="2"/>
      <c r="D13024" s="2"/>
      <c r="E13024" s="26"/>
    </row>
    <row r="13025" spans="1:5" x14ac:dyDescent="0.15">
      <c r="A13025" s="2"/>
      <c r="B13025" s="31"/>
      <c r="C13025" s="2"/>
      <c r="D13025" s="2"/>
      <c r="E13025" s="26"/>
    </row>
    <row r="13026" spans="1:5" x14ac:dyDescent="0.15">
      <c r="A13026" s="2"/>
      <c r="B13026" s="31"/>
      <c r="C13026" s="2"/>
      <c r="D13026" s="2"/>
      <c r="E13026" s="26"/>
    </row>
    <row r="13027" spans="1:5" x14ac:dyDescent="0.15">
      <c r="A13027" s="2"/>
      <c r="B13027" s="31"/>
      <c r="C13027" s="2"/>
      <c r="D13027" s="2"/>
      <c r="E13027" s="26"/>
    </row>
    <row r="13028" spans="1:5" x14ac:dyDescent="0.15">
      <c r="A13028" s="2"/>
      <c r="B13028" s="31"/>
      <c r="C13028" s="2"/>
      <c r="D13028" s="2"/>
      <c r="E13028" s="26"/>
    </row>
    <row r="13029" spans="1:5" x14ac:dyDescent="0.15">
      <c r="A13029" s="2"/>
      <c r="B13029" s="31"/>
      <c r="C13029" s="2"/>
      <c r="D13029" s="2"/>
      <c r="E13029" s="26"/>
    </row>
    <row r="13030" spans="1:5" x14ac:dyDescent="0.15">
      <c r="A13030" s="2"/>
      <c r="B13030" s="31"/>
      <c r="C13030" s="2"/>
      <c r="D13030" s="2"/>
      <c r="E13030" s="26"/>
    </row>
    <row r="13031" spans="1:5" x14ac:dyDescent="0.15">
      <c r="A13031" s="2"/>
      <c r="B13031" s="31"/>
      <c r="C13031" s="2"/>
      <c r="D13031" s="2"/>
      <c r="E13031" s="26"/>
    </row>
    <row r="13032" spans="1:5" x14ac:dyDescent="0.15">
      <c r="A13032" s="2"/>
      <c r="B13032" s="31"/>
      <c r="C13032" s="2"/>
      <c r="D13032" s="2"/>
      <c r="E13032" s="26"/>
    </row>
    <row r="13033" spans="1:5" x14ac:dyDescent="0.15">
      <c r="A13033" s="2"/>
      <c r="B13033" s="31"/>
      <c r="C13033" s="2"/>
      <c r="D13033" s="2"/>
      <c r="E13033" s="26"/>
    </row>
    <row r="13034" spans="1:5" x14ac:dyDescent="0.15">
      <c r="A13034" s="2"/>
      <c r="B13034" s="31"/>
      <c r="C13034" s="2"/>
      <c r="D13034" s="2"/>
      <c r="E13034" s="26"/>
    </row>
    <row r="13035" spans="1:5" x14ac:dyDescent="0.15">
      <c r="A13035" s="2"/>
      <c r="B13035" s="31"/>
      <c r="C13035" s="2"/>
      <c r="D13035" s="2"/>
      <c r="E13035" s="26"/>
    </row>
    <row r="13036" spans="1:5" x14ac:dyDescent="0.15">
      <c r="A13036" s="2"/>
      <c r="B13036" s="31"/>
      <c r="C13036" s="2"/>
      <c r="D13036" s="2"/>
      <c r="E13036" s="26"/>
    </row>
    <row r="13037" spans="1:5" x14ac:dyDescent="0.15">
      <c r="A13037" s="2"/>
      <c r="B13037" s="31"/>
      <c r="C13037" s="2"/>
      <c r="D13037" s="2"/>
      <c r="E13037" s="26"/>
    </row>
    <row r="13038" spans="1:5" x14ac:dyDescent="0.15">
      <c r="A13038" s="2"/>
      <c r="B13038" s="31"/>
      <c r="C13038" s="2"/>
      <c r="D13038" s="2"/>
      <c r="E13038" s="26"/>
    </row>
    <row r="13039" spans="1:5" x14ac:dyDescent="0.15">
      <c r="A13039" s="2"/>
      <c r="B13039" s="31"/>
      <c r="C13039" s="2"/>
      <c r="D13039" s="2"/>
      <c r="E13039" s="26"/>
    </row>
    <row r="13040" spans="1:5" x14ac:dyDescent="0.15">
      <c r="A13040" s="2"/>
      <c r="B13040" s="31"/>
      <c r="C13040" s="2"/>
      <c r="D13040" s="2"/>
      <c r="E13040" s="26"/>
    </row>
    <row r="13041" spans="1:5" x14ac:dyDescent="0.15">
      <c r="A13041" s="2"/>
      <c r="B13041" s="31"/>
      <c r="C13041" s="2"/>
      <c r="D13041" s="2"/>
      <c r="E13041" s="26"/>
    </row>
    <row r="13042" spans="1:5" x14ac:dyDescent="0.15">
      <c r="A13042" s="2"/>
      <c r="B13042" s="31"/>
      <c r="C13042" s="2"/>
      <c r="D13042" s="2"/>
      <c r="E13042" s="26"/>
    </row>
    <row r="13043" spans="1:5" x14ac:dyDescent="0.15">
      <c r="A13043" s="2"/>
      <c r="B13043" s="31"/>
      <c r="C13043" s="2"/>
      <c r="D13043" s="2"/>
      <c r="E13043" s="26"/>
    </row>
    <row r="13044" spans="1:5" x14ac:dyDescent="0.15">
      <c r="A13044" s="2"/>
      <c r="B13044" s="31"/>
      <c r="C13044" s="2"/>
      <c r="D13044" s="2"/>
      <c r="E13044" s="26"/>
    </row>
    <row r="13045" spans="1:5" x14ac:dyDescent="0.15">
      <c r="A13045" s="2"/>
      <c r="B13045" s="31"/>
      <c r="C13045" s="2"/>
      <c r="D13045" s="2"/>
      <c r="E13045" s="26"/>
    </row>
    <row r="13046" spans="1:5" x14ac:dyDescent="0.15">
      <c r="A13046" s="2"/>
      <c r="B13046" s="31"/>
      <c r="C13046" s="2"/>
      <c r="D13046" s="2"/>
      <c r="E13046" s="26"/>
    </row>
    <row r="13047" spans="1:5" x14ac:dyDescent="0.15">
      <c r="A13047" s="2"/>
      <c r="B13047" s="31"/>
      <c r="C13047" s="2"/>
      <c r="D13047" s="2"/>
      <c r="E13047" s="26"/>
    </row>
    <row r="13048" spans="1:5" x14ac:dyDescent="0.15">
      <c r="A13048" s="2"/>
      <c r="B13048" s="31"/>
      <c r="C13048" s="2"/>
      <c r="D13048" s="2"/>
      <c r="E13048" s="26"/>
    </row>
    <row r="13049" spans="1:5" x14ac:dyDescent="0.15">
      <c r="A13049" s="2"/>
      <c r="B13049" s="31"/>
      <c r="C13049" s="2"/>
      <c r="D13049" s="2"/>
      <c r="E13049" s="26"/>
    </row>
    <row r="13050" spans="1:5" x14ac:dyDescent="0.15">
      <c r="A13050" s="2"/>
      <c r="B13050" s="31"/>
      <c r="C13050" s="2"/>
      <c r="D13050" s="2"/>
      <c r="E13050" s="26"/>
    </row>
    <row r="13051" spans="1:5" x14ac:dyDescent="0.15">
      <c r="A13051" s="2"/>
      <c r="B13051" s="31"/>
      <c r="C13051" s="2"/>
      <c r="D13051" s="2"/>
      <c r="E13051" s="26"/>
    </row>
    <row r="13052" spans="1:5" x14ac:dyDescent="0.15">
      <c r="A13052" s="2"/>
      <c r="B13052" s="31"/>
      <c r="C13052" s="2"/>
      <c r="D13052" s="2"/>
      <c r="E13052" s="26"/>
    </row>
    <row r="13053" spans="1:5" x14ac:dyDescent="0.15">
      <c r="A13053" s="2"/>
      <c r="B13053" s="31"/>
      <c r="C13053" s="2"/>
      <c r="D13053" s="2"/>
      <c r="E13053" s="26"/>
    </row>
    <row r="13054" spans="1:5" x14ac:dyDescent="0.15">
      <c r="A13054" s="2"/>
      <c r="B13054" s="31"/>
      <c r="C13054" s="2"/>
      <c r="D13054" s="2"/>
      <c r="E13054" s="26"/>
    </row>
    <row r="13055" spans="1:5" x14ac:dyDescent="0.15">
      <c r="A13055" s="2"/>
      <c r="B13055" s="31"/>
      <c r="C13055" s="2"/>
      <c r="D13055" s="2"/>
      <c r="E13055" s="26"/>
    </row>
    <row r="13056" spans="1:5" x14ac:dyDescent="0.15">
      <c r="A13056" s="2"/>
      <c r="B13056" s="31"/>
      <c r="C13056" s="2"/>
      <c r="D13056" s="2"/>
      <c r="E13056" s="26"/>
    </row>
    <row r="13057" spans="1:5" x14ac:dyDescent="0.15">
      <c r="A13057" s="2"/>
      <c r="B13057" s="31"/>
      <c r="C13057" s="2"/>
      <c r="D13057" s="2"/>
      <c r="E13057" s="26"/>
    </row>
    <row r="13058" spans="1:5" x14ac:dyDescent="0.15">
      <c r="A13058" s="2"/>
      <c r="B13058" s="31"/>
      <c r="C13058" s="2"/>
      <c r="D13058" s="2"/>
      <c r="E13058" s="26"/>
    </row>
    <row r="13059" spans="1:5" x14ac:dyDescent="0.15">
      <c r="A13059" s="2"/>
      <c r="B13059" s="31"/>
      <c r="C13059" s="2"/>
      <c r="D13059" s="2"/>
      <c r="E13059" s="26"/>
    </row>
    <row r="13060" spans="1:5" x14ac:dyDescent="0.15">
      <c r="A13060" s="2"/>
      <c r="B13060" s="31"/>
      <c r="C13060" s="2"/>
      <c r="D13060" s="2"/>
      <c r="E13060" s="26"/>
    </row>
    <row r="13061" spans="1:5" x14ac:dyDescent="0.15">
      <c r="A13061" s="2"/>
      <c r="B13061" s="31"/>
      <c r="C13061" s="2"/>
      <c r="D13061" s="2"/>
      <c r="E13061" s="26"/>
    </row>
    <row r="13062" spans="1:5" x14ac:dyDescent="0.15">
      <c r="A13062" s="2"/>
      <c r="B13062" s="31"/>
      <c r="C13062" s="2"/>
      <c r="D13062" s="2"/>
      <c r="E13062" s="26"/>
    </row>
    <row r="13063" spans="1:5" x14ac:dyDescent="0.15">
      <c r="A13063" s="2"/>
      <c r="B13063" s="31"/>
      <c r="C13063" s="2"/>
      <c r="D13063" s="2"/>
      <c r="E13063" s="26"/>
    </row>
    <row r="13064" spans="1:5" x14ac:dyDescent="0.15">
      <c r="A13064" s="2"/>
      <c r="B13064" s="31"/>
      <c r="C13064" s="2"/>
      <c r="D13064" s="2"/>
      <c r="E13064" s="26"/>
    </row>
    <row r="13065" spans="1:5" x14ac:dyDescent="0.15">
      <c r="A13065" s="2"/>
      <c r="B13065" s="31"/>
      <c r="C13065" s="2"/>
      <c r="D13065" s="2"/>
      <c r="E13065" s="26"/>
    </row>
    <row r="13066" spans="1:5" x14ac:dyDescent="0.15">
      <c r="A13066" s="2"/>
      <c r="B13066" s="31"/>
      <c r="C13066" s="2"/>
      <c r="D13066" s="2"/>
      <c r="E13066" s="26"/>
    </row>
    <row r="13067" spans="1:5" x14ac:dyDescent="0.15">
      <c r="A13067" s="2"/>
      <c r="B13067" s="31"/>
      <c r="C13067" s="2"/>
      <c r="D13067" s="2"/>
      <c r="E13067" s="26"/>
    </row>
    <row r="13068" spans="1:5" x14ac:dyDescent="0.15">
      <c r="A13068" s="2"/>
      <c r="B13068" s="31"/>
      <c r="C13068" s="2"/>
      <c r="D13068" s="2"/>
      <c r="E13068" s="26"/>
    </row>
    <row r="13069" spans="1:5" x14ac:dyDescent="0.15">
      <c r="A13069" s="2"/>
      <c r="B13069" s="31"/>
      <c r="C13069" s="2"/>
      <c r="D13069" s="2"/>
      <c r="E13069" s="26"/>
    </row>
    <row r="13070" spans="1:5" x14ac:dyDescent="0.15">
      <c r="A13070" s="2"/>
      <c r="B13070" s="31"/>
      <c r="C13070" s="2"/>
      <c r="D13070" s="2"/>
      <c r="E13070" s="26"/>
    </row>
    <row r="13071" spans="1:5" x14ac:dyDescent="0.15">
      <c r="A13071" s="2"/>
      <c r="B13071" s="31"/>
      <c r="C13071" s="2"/>
      <c r="D13071" s="2"/>
      <c r="E13071" s="26"/>
    </row>
    <row r="13072" spans="1:5" x14ac:dyDescent="0.15">
      <c r="A13072" s="2"/>
      <c r="B13072" s="31"/>
      <c r="C13072" s="2"/>
      <c r="D13072" s="2"/>
      <c r="E13072" s="26"/>
    </row>
    <row r="13073" spans="1:5" x14ac:dyDescent="0.15">
      <c r="A13073" s="2"/>
      <c r="B13073" s="31"/>
      <c r="C13073" s="2"/>
      <c r="D13073" s="2"/>
      <c r="E13073" s="26"/>
    </row>
    <row r="13074" spans="1:5" x14ac:dyDescent="0.15">
      <c r="A13074" s="2"/>
      <c r="B13074" s="31"/>
      <c r="C13074" s="2"/>
      <c r="D13074" s="2"/>
      <c r="E13074" s="26"/>
    </row>
    <row r="13075" spans="1:5" x14ac:dyDescent="0.15">
      <c r="A13075" s="2"/>
      <c r="B13075" s="31"/>
      <c r="C13075" s="2"/>
      <c r="D13075" s="2"/>
      <c r="E13075" s="26"/>
    </row>
    <row r="13076" spans="1:5" x14ac:dyDescent="0.15">
      <c r="A13076" s="2"/>
      <c r="B13076" s="31"/>
      <c r="C13076" s="2"/>
      <c r="D13076" s="2"/>
      <c r="E13076" s="26"/>
    </row>
    <row r="13077" spans="1:5" x14ac:dyDescent="0.15">
      <c r="A13077" s="2"/>
      <c r="B13077" s="31"/>
      <c r="C13077" s="2"/>
      <c r="D13077" s="2"/>
      <c r="E13077" s="26"/>
    </row>
    <row r="13078" spans="1:5" x14ac:dyDescent="0.15">
      <c r="A13078" s="2"/>
      <c r="B13078" s="31"/>
      <c r="C13078" s="2"/>
      <c r="D13078" s="2"/>
      <c r="E13078" s="26"/>
    </row>
    <row r="13079" spans="1:5" x14ac:dyDescent="0.15">
      <c r="A13079" s="2"/>
      <c r="B13079" s="31"/>
      <c r="C13079" s="2"/>
      <c r="D13079" s="2"/>
      <c r="E13079" s="26"/>
    </row>
    <row r="13080" spans="1:5" x14ac:dyDescent="0.15">
      <c r="A13080" s="2"/>
      <c r="B13080" s="31"/>
      <c r="C13080" s="2"/>
      <c r="D13080" s="2"/>
      <c r="E13080" s="26"/>
    </row>
    <row r="13081" spans="1:5" x14ac:dyDescent="0.15">
      <c r="A13081" s="2"/>
      <c r="B13081" s="31"/>
      <c r="C13081" s="2"/>
      <c r="D13081" s="2"/>
      <c r="E13081" s="26"/>
    </row>
    <row r="13082" spans="1:5" x14ac:dyDescent="0.15">
      <c r="A13082" s="2"/>
      <c r="B13082" s="31"/>
      <c r="C13082" s="2"/>
      <c r="D13082" s="2"/>
      <c r="E13082" s="26"/>
    </row>
    <row r="13083" spans="1:5" x14ac:dyDescent="0.15">
      <c r="A13083" s="2"/>
      <c r="B13083" s="31"/>
      <c r="C13083" s="2"/>
      <c r="D13083" s="2"/>
      <c r="E13083" s="26"/>
    </row>
    <row r="13084" spans="1:5" x14ac:dyDescent="0.15">
      <c r="A13084" s="2"/>
      <c r="B13084" s="31"/>
      <c r="C13084" s="2"/>
      <c r="D13084" s="2"/>
      <c r="E13084" s="26"/>
    </row>
    <row r="13085" spans="1:5" x14ac:dyDescent="0.15">
      <c r="A13085" s="2"/>
      <c r="B13085" s="31"/>
      <c r="C13085" s="2"/>
      <c r="D13085" s="2"/>
      <c r="E13085" s="26"/>
    </row>
    <row r="13086" spans="1:5" x14ac:dyDescent="0.15">
      <c r="A13086" s="2"/>
      <c r="B13086" s="31"/>
      <c r="C13086" s="2"/>
      <c r="D13086" s="2"/>
      <c r="E13086" s="26"/>
    </row>
    <row r="13087" spans="1:5" x14ac:dyDescent="0.15">
      <c r="A13087" s="2"/>
      <c r="B13087" s="31"/>
      <c r="C13087" s="2"/>
      <c r="D13087" s="2"/>
      <c r="E13087" s="26"/>
    </row>
    <row r="13088" spans="1:5" x14ac:dyDescent="0.15">
      <c r="A13088" s="2"/>
      <c r="B13088" s="31"/>
      <c r="C13088" s="2"/>
      <c r="D13088" s="2"/>
      <c r="E13088" s="26"/>
    </row>
    <row r="13089" spans="1:5" x14ac:dyDescent="0.15">
      <c r="A13089" s="2"/>
      <c r="B13089" s="31"/>
      <c r="C13089" s="2"/>
      <c r="D13089" s="2"/>
      <c r="E13089" s="26"/>
    </row>
    <row r="13090" spans="1:5" x14ac:dyDescent="0.15">
      <c r="A13090" s="2"/>
      <c r="B13090" s="31"/>
      <c r="C13090" s="2"/>
      <c r="D13090" s="2"/>
      <c r="E13090" s="26"/>
    </row>
    <row r="13091" spans="1:5" x14ac:dyDescent="0.15">
      <c r="A13091" s="2"/>
      <c r="B13091" s="31"/>
      <c r="C13091" s="2"/>
      <c r="D13091" s="2"/>
      <c r="E13091" s="26"/>
    </row>
    <row r="13092" spans="1:5" x14ac:dyDescent="0.15">
      <c r="A13092" s="2"/>
      <c r="B13092" s="31"/>
      <c r="C13092" s="2"/>
      <c r="D13092" s="2"/>
      <c r="E13092" s="26"/>
    </row>
    <row r="13093" spans="1:5" x14ac:dyDescent="0.15">
      <c r="A13093" s="2"/>
      <c r="B13093" s="31"/>
      <c r="C13093" s="2"/>
      <c r="D13093" s="2"/>
      <c r="E13093" s="26"/>
    </row>
    <row r="13094" spans="1:5" x14ac:dyDescent="0.15">
      <c r="A13094" s="2"/>
      <c r="B13094" s="31"/>
      <c r="C13094" s="2"/>
      <c r="D13094" s="2"/>
      <c r="E13094" s="26"/>
    </row>
    <row r="13095" spans="1:5" x14ac:dyDescent="0.15">
      <c r="A13095" s="2"/>
      <c r="B13095" s="31"/>
      <c r="C13095" s="2"/>
      <c r="D13095" s="2"/>
      <c r="E13095" s="26"/>
    </row>
    <row r="13096" spans="1:5" x14ac:dyDescent="0.15">
      <c r="A13096" s="2"/>
      <c r="B13096" s="31"/>
      <c r="C13096" s="2"/>
      <c r="D13096" s="2"/>
      <c r="E13096" s="26"/>
    </row>
    <row r="13097" spans="1:5" x14ac:dyDescent="0.15">
      <c r="A13097" s="2"/>
      <c r="B13097" s="31"/>
      <c r="C13097" s="2"/>
      <c r="D13097" s="2"/>
      <c r="E13097" s="26"/>
    </row>
    <row r="13098" spans="1:5" x14ac:dyDescent="0.15">
      <c r="A13098" s="2"/>
      <c r="B13098" s="31"/>
      <c r="C13098" s="2"/>
      <c r="D13098" s="2"/>
      <c r="E13098" s="26"/>
    </row>
    <row r="13099" spans="1:5" x14ac:dyDescent="0.15">
      <c r="A13099" s="2"/>
      <c r="B13099" s="31"/>
      <c r="C13099" s="2"/>
      <c r="D13099" s="2"/>
      <c r="E13099" s="26"/>
    </row>
    <row r="13100" spans="1:5" x14ac:dyDescent="0.15">
      <c r="A13100" s="2"/>
      <c r="B13100" s="31"/>
      <c r="C13100" s="2"/>
      <c r="D13100" s="2"/>
      <c r="E13100" s="26"/>
    </row>
    <row r="13101" spans="1:5" x14ac:dyDescent="0.15">
      <c r="A13101" s="2"/>
      <c r="B13101" s="31"/>
      <c r="C13101" s="2"/>
      <c r="D13101" s="2"/>
      <c r="E13101" s="26"/>
    </row>
    <row r="13102" spans="1:5" x14ac:dyDescent="0.15">
      <c r="A13102" s="2"/>
      <c r="B13102" s="31"/>
      <c r="C13102" s="2"/>
      <c r="D13102" s="2"/>
      <c r="E13102" s="26"/>
    </row>
    <row r="13103" spans="1:5" x14ac:dyDescent="0.15">
      <c r="A13103" s="2"/>
      <c r="B13103" s="31"/>
      <c r="C13103" s="2"/>
      <c r="D13103" s="2"/>
      <c r="E13103" s="26"/>
    </row>
    <row r="13104" spans="1:5" x14ac:dyDescent="0.15">
      <c r="A13104" s="2"/>
      <c r="B13104" s="31"/>
      <c r="C13104" s="2"/>
      <c r="D13104" s="2"/>
      <c r="E13104" s="26"/>
    </row>
    <row r="13105" spans="1:5" x14ac:dyDescent="0.15">
      <c r="A13105" s="2"/>
      <c r="B13105" s="31"/>
      <c r="C13105" s="2"/>
      <c r="D13105" s="2"/>
      <c r="E13105" s="26"/>
    </row>
    <row r="13106" spans="1:5" x14ac:dyDescent="0.15">
      <c r="A13106" s="2"/>
      <c r="B13106" s="31"/>
      <c r="C13106" s="2"/>
      <c r="D13106" s="2"/>
      <c r="E13106" s="26"/>
    </row>
    <row r="13107" spans="1:5" x14ac:dyDescent="0.15">
      <c r="A13107" s="2"/>
      <c r="B13107" s="31"/>
      <c r="C13107" s="2"/>
      <c r="D13107" s="2"/>
      <c r="E13107" s="26"/>
    </row>
    <row r="13108" spans="1:5" x14ac:dyDescent="0.15">
      <c r="A13108" s="2"/>
      <c r="B13108" s="31"/>
      <c r="C13108" s="2"/>
      <c r="D13108" s="2"/>
      <c r="E13108" s="26"/>
    </row>
    <row r="13109" spans="1:5" x14ac:dyDescent="0.15">
      <c r="A13109" s="2"/>
      <c r="B13109" s="31"/>
      <c r="C13109" s="2"/>
      <c r="D13109" s="2"/>
      <c r="E13109" s="26"/>
    </row>
    <row r="13110" spans="1:5" x14ac:dyDescent="0.15">
      <c r="A13110" s="2"/>
      <c r="B13110" s="31"/>
      <c r="C13110" s="2"/>
      <c r="D13110" s="2"/>
      <c r="E13110" s="26"/>
    </row>
    <row r="13111" spans="1:5" x14ac:dyDescent="0.15">
      <c r="A13111" s="2"/>
      <c r="B13111" s="31"/>
      <c r="C13111" s="2"/>
      <c r="D13111" s="2"/>
      <c r="E13111" s="26"/>
    </row>
    <row r="13112" spans="1:5" x14ac:dyDescent="0.15">
      <c r="A13112" s="2"/>
      <c r="B13112" s="31"/>
      <c r="C13112" s="2"/>
      <c r="D13112" s="2"/>
      <c r="E13112" s="26"/>
    </row>
    <row r="13113" spans="1:5" x14ac:dyDescent="0.15">
      <c r="A13113" s="2"/>
      <c r="B13113" s="31"/>
      <c r="C13113" s="2"/>
      <c r="D13113" s="2"/>
      <c r="E13113" s="26"/>
    </row>
    <row r="13114" spans="1:5" x14ac:dyDescent="0.15">
      <c r="A13114" s="2"/>
      <c r="B13114" s="31"/>
      <c r="C13114" s="2"/>
      <c r="D13114" s="2"/>
      <c r="E13114" s="26"/>
    </row>
    <row r="13115" spans="1:5" x14ac:dyDescent="0.15">
      <c r="A13115" s="2"/>
      <c r="B13115" s="31"/>
      <c r="C13115" s="2"/>
      <c r="D13115" s="2"/>
      <c r="E13115" s="26"/>
    </row>
    <row r="13116" spans="1:5" x14ac:dyDescent="0.15">
      <c r="A13116" s="2"/>
      <c r="B13116" s="31"/>
      <c r="C13116" s="2"/>
      <c r="D13116" s="2"/>
      <c r="E13116" s="26"/>
    </row>
    <row r="13117" spans="1:5" x14ac:dyDescent="0.15">
      <c r="A13117" s="2"/>
      <c r="B13117" s="31"/>
      <c r="C13117" s="2"/>
      <c r="D13117" s="2"/>
      <c r="E13117" s="26"/>
    </row>
    <row r="13118" spans="1:5" x14ac:dyDescent="0.15">
      <c r="A13118" s="2"/>
      <c r="B13118" s="31"/>
      <c r="C13118" s="2"/>
      <c r="D13118" s="2"/>
      <c r="E13118" s="26"/>
    </row>
    <row r="13119" spans="1:5" x14ac:dyDescent="0.15">
      <c r="A13119" s="2"/>
      <c r="B13119" s="31"/>
      <c r="C13119" s="2"/>
      <c r="D13119" s="2"/>
      <c r="E13119" s="26"/>
    </row>
    <row r="13120" spans="1:5" x14ac:dyDescent="0.15">
      <c r="A13120" s="2"/>
      <c r="B13120" s="31"/>
      <c r="C13120" s="2"/>
      <c r="D13120" s="2"/>
      <c r="E13120" s="26"/>
    </row>
    <row r="13121" spans="1:5" x14ac:dyDescent="0.15">
      <c r="A13121" s="2"/>
      <c r="B13121" s="31"/>
      <c r="C13121" s="2"/>
      <c r="D13121" s="2"/>
      <c r="E13121" s="26"/>
    </row>
    <row r="13122" spans="1:5" x14ac:dyDescent="0.15">
      <c r="A13122" s="2"/>
      <c r="B13122" s="31"/>
      <c r="C13122" s="2"/>
      <c r="D13122" s="2"/>
      <c r="E13122" s="26"/>
    </row>
    <row r="13123" spans="1:5" x14ac:dyDescent="0.15">
      <c r="A13123" s="2"/>
      <c r="B13123" s="31"/>
      <c r="C13123" s="2"/>
      <c r="D13123" s="2"/>
      <c r="E13123" s="26"/>
    </row>
    <row r="13124" spans="1:5" x14ac:dyDescent="0.15">
      <c r="A13124" s="2"/>
      <c r="B13124" s="31"/>
      <c r="C13124" s="2"/>
      <c r="D13124" s="2"/>
      <c r="E13124" s="26"/>
    </row>
    <row r="13125" spans="1:5" x14ac:dyDescent="0.15">
      <c r="A13125" s="2"/>
      <c r="B13125" s="31"/>
      <c r="C13125" s="2"/>
      <c r="D13125" s="2"/>
      <c r="E13125" s="26"/>
    </row>
    <row r="13126" spans="1:5" x14ac:dyDescent="0.15">
      <c r="A13126" s="2"/>
      <c r="B13126" s="31"/>
      <c r="C13126" s="2"/>
      <c r="D13126" s="2"/>
      <c r="E13126" s="26"/>
    </row>
    <row r="13127" spans="1:5" x14ac:dyDescent="0.15">
      <c r="A13127" s="2"/>
      <c r="B13127" s="31"/>
      <c r="C13127" s="2"/>
      <c r="D13127" s="2"/>
      <c r="E13127" s="26"/>
    </row>
    <row r="13128" spans="1:5" x14ac:dyDescent="0.15">
      <c r="A13128" s="2"/>
      <c r="B13128" s="31"/>
      <c r="C13128" s="2"/>
      <c r="D13128" s="2"/>
      <c r="E13128" s="26"/>
    </row>
    <row r="13129" spans="1:5" x14ac:dyDescent="0.15">
      <c r="A13129" s="2"/>
      <c r="B13129" s="31"/>
      <c r="C13129" s="2"/>
      <c r="D13129" s="2"/>
      <c r="E13129" s="26"/>
    </row>
    <row r="13130" spans="1:5" x14ac:dyDescent="0.15">
      <c r="A13130" s="2"/>
      <c r="B13130" s="31"/>
      <c r="C13130" s="2"/>
      <c r="D13130" s="2"/>
      <c r="E13130" s="26"/>
    </row>
    <row r="13131" spans="1:5" x14ac:dyDescent="0.15">
      <c r="A13131" s="2"/>
      <c r="B13131" s="31"/>
      <c r="C13131" s="2"/>
      <c r="D13131" s="2"/>
      <c r="E13131" s="26"/>
    </row>
    <row r="13132" spans="1:5" x14ac:dyDescent="0.15">
      <c r="A13132" s="2"/>
      <c r="B13132" s="31"/>
      <c r="C13132" s="2"/>
      <c r="D13132" s="2"/>
      <c r="E13132" s="26"/>
    </row>
    <row r="13133" spans="1:5" x14ac:dyDescent="0.15">
      <c r="A13133" s="2"/>
      <c r="B13133" s="31"/>
      <c r="C13133" s="2"/>
      <c r="D13133" s="2"/>
      <c r="E13133" s="26"/>
    </row>
    <row r="13134" spans="1:5" x14ac:dyDescent="0.15">
      <c r="A13134" s="2"/>
      <c r="B13134" s="31"/>
      <c r="C13134" s="2"/>
      <c r="D13134" s="2"/>
      <c r="E13134" s="26"/>
    </row>
    <row r="13135" spans="1:5" x14ac:dyDescent="0.15">
      <c r="A13135" s="2"/>
      <c r="B13135" s="31"/>
      <c r="C13135" s="2"/>
      <c r="D13135" s="2"/>
      <c r="E13135" s="26"/>
    </row>
    <row r="13136" spans="1:5" x14ac:dyDescent="0.15">
      <c r="A13136" s="2"/>
      <c r="B13136" s="31"/>
      <c r="C13136" s="2"/>
      <c r="D13136" s="2"/>
      <c r="E13136" s="26"/>
    </row>
    <row r="13137" spans="1:5" x14ac:dyDescent="0.15">
      <c r="A13137" s="2"/>
      <c r="B13137" s="31"/>
      <c r="C13137" s="2"/>
      <c r="D13137" s="2"/>
      <c r="E13137" s="26"/>
    </row>
    <row r="13138" spans="1:5" x14ac:dyDescent="0.15">
      <c r="A13138" s="2"/>
      <c r="B13138" s="31"/>
      <c r="C13138" s="2"/>
      <c r="D13138" s="2"/>
      <c r="E13138" s="26"/>
    </row>
    <row r="13139" spans="1:5" x14ac:dyDescent="0.15">
      <c r="A13139" s="2"/>
      <c r="B13139" s="31"/>
      <c r="C13139" s="2"/>
      <c r="D13139" s="2"/>
      <c r="E13139" s="26"/>
    </row>
    <row r="13140" spans="1:5" x14ac:dyDescent="0.15">
      <c r="A13140" s="2"/>
      <c r="B13140" s="31"/>
      <c r="C13140" s="2"/>
      <c r="D13140" s="2"/>
      <c r="E13140" s="26"/>
    </row>
    <row r="13141" spans="1:5" x14ac:dyDescent="0.15">
      <c r="A13141" s="2"/>
      <c r="B13141" s="31"/>
      <c r="C13141" s="2"/>
      <c r="D13141" s="2"/>
      <c r="E13141" s="26"/>
    </row>
    <row r="13142" spans="1:5" x14ac:dyDescent="0.15">
      <c r="A13142" s="2"/>
      <c r="B13142" s="31"/>
      <c r="C13142" s="2"/>
      <c r="D13142" s="2"/>
      <c r="E13142" s="26"/>
    </row>
    <row r="13143" spans="1:5" x14ac:dyDescent="0.15">
      <c r="A13143" s="2"/>
      <c r="B13143" s="31"/>
      <c r="C13143" s="2"/>
      <c r="D13143" s="2"/>
      <c r="E13143" s="26"/>
    </row>
    <row r="13144" spans="1:5" x14ac:dyDescent="0.15">
      <c r="A13144" s="2"/>
      <c r="B13144" s="31"/>
      <c r="C13144" s="2"/>
      <c r="D13144" s="2"/>
      <c r="E13144" s="26"/>
    </row>
    <row r="13145" spans="1:5" x14ac:dyDescent="0.15">
      <c r="A13145" s="2"/>
      <c r="B13145" s="31"/>
      <c r="C13145" s="2"/>
      <c r="D13145" s="2"/>
      <c r="E13145" s="26"/>
    </row>
    <row r="13146" spans="1:5" x14ac:dyDescent="0.15">
      <c r="A13146" s="2"/>
      <c r="B13146" s="31"/>
      <c r="C13146" s="2"/>
      <c r="D13146" s="2"/>
      <c r="E13146" s="26"/>
    </row>
    <row r="13147" spans="1:5" x14ac:dyDescent="0.15">
      <c r="A13147" s="2"/>
      <c r="B13147" s="31"/>
      <c r="C13147" s="2"/>
      <c r="D13147" s="2"/>
      <c r="E13147" s="26"/>
    </row>
    <row r="13148" spans="1:5" x14ac:dyDescent="0.15">
      <c r="A13148" s="2"/>
      <c r="B13148" s="31"/>
      <c r="C13148" s="2"/>
      <c r="D13148" s="2"/>
      <c r="E13148" s="26"/>
    </row>
    <row r="13149" spans="1:5" x14ac:dyDescent="0.15">
      <c r="A13149" s="2"/>
      <c r="B13149" s="31"/>
      <c r="C13149" s="2"/>
      <c r="D13149" s="2"/>
      <c r="E13149" s="26"/>
    </row>
    <row r="13150" spans="1:5" x14ac:dyDescent="0.15">
      <c r="A13150" s="2"/>
      <c r="B13150" s="31"/>
      <c r="C13150" s="2"/>
      <c r="D13150" s="2"/>
      <c r="E13150" s="26"/>
    </row>
    <row r="13151" spans="1:5" x14ac:dyDescent="0.15">
      <c r="A13151" s="2"/>
      <c r="B13151" s="31"/>
      <c r="C13151" s="2"/>
      <c r="D13151" s="2"/>
      <c r="E13151" s="26"/>
    </row>
    <row r="13152" spans="1:5" x14ac:dyDescent="0.15">
      <c r="A13152" s="2"/>
      <c r="B13152" s="31"/>
      <c r="C13152" s="2"/>
      <c r="D13152" s="2"/>
      <c r="E13152" s="26"/>
    </row>
    <row r="13153" spans="1:5" x14ac:dyDescent="0.15">
      <c r="A13153" s="2"/>
      <c r="B13153" s="31"/>
      <c r="C13153" s="2"/>
      <c r="D13153" s="2"/>
      <c r="E13153" s="26"/>
    </row>
    <row r="13154" spans="1:5" x14ac:dyDescent="0.15">
      <c r="A13154" s="2"/>
      <c r="B13154" s="31"/>
      <c r="C13154" s="2"/>
      <c r="D13154" s="2"/>
      <c r="E13154" s="26"/>
    </row>
    <row r="13155" spans="1:5" x14ac:dyDescent="0.15">
      <c r="A13155" s="2"/>
      <c r="B13155" s="31"/>
      <c r="C13155" s="2"/>
      <c r="D13155" s="2"/>
      <c r="E13155" s="26"/>
    </row>
    <row r="13156" spans="1:5" x14ac:dyDescent="0.15">
      <c r="A13156" s="2"/>
      <c r="B13156" s="31"/>
      <c r="C13156" s="2"/>
      <c r="D13156" s="2"/>
      <c r="E13156" s="26"/>
    </row>
    <row r="13157" spans="1:5" x14ac:dyDescent="0.15">
      <c r="A13157" s="2"/>
      <c r="B13157" s="31"/>
      <c r="C13157" s="2"/>
      <c r="D13157" s="2"/>
      <c r="E13157" s="26"/>
    </row>
    <row r="13158" spans="1:5" x14ac:dyDescent="0.15">
      <c r="A13158" s="2"/>
      <c r="B13158" s="31"/>
      <c r="C13158" s="2"/>
      <c r="D13158" s="2"/>
      <c r="E13158" s="26"/>
    </row>
    <row r="13159" spans="1:5" x14ac:dyDescent="0.15">
      <c r="A13159" s="2"/>
      <c r="B13159" s="31"/>
      <c r="C13159" s="2"/>
      <c r="D13159" s="2"/>
      <c r="E13159" s="26"/>
    </row>
    <row r="13160" spans="1:5" x14ac:dyDescent="0.15">
      <c r="A13160" s="2"/>
      <c r="B13160" s="31"/>
      <c r="C13160" s="2"/>
      <c r="D13160" s="2"/>
      <c r="E13160" s="26"/>
    </row>
    <row r="13161" spans="1:5" x14ac:dyDescent="0.15">
      <c r="A13161" s="2"/>
      <c r="B13161" s="31"/>
      <c r="C13161" s="2"/>
      <c r="D13161" s="2"/>
      <c r="E13161" s="26"/>
    </row>
    <row r="13162" spans="1:5" x14ac:dyDescent="0.15">
      <c r="A13162" s="2"/>
      <c r="B13162" s="31"/>
      <c r="C13162" s="2"/>
      <c r="D13162" s="2"/>
      <c r="E13162" s="26"/>
    </row>
    <row r="13163" spans="1:5" x14ac:dyDescent="0.15">
      <c r="A13163" s="2"/>
      <c r="B13163" s="31"/>
      <c r="C13163" s="2"/>
      <c r="D13163" s="2"/>
      <c r="E13163" s="26"/>
    </row>
    <row r="13164" spans="1:5" x14ac:dyDescent="0.15">
      <c r="A13164" s="2"/>
      <c r="B13164" s="31"/>
      <c r="C13164" s="2"/>
      <c r="D13164" s="2"/>
      <c r="E13164" s="26"/>
    </row>
    <row r="13165" spans="1:5" x14ac:dyDescent="0.15">
      <c r="A13165" s="2"/>
      <c r="B13165" s="31"/>
      <c r="C13165" s="2"/>
      <c r="D13165" s="2"/>
      <c r="E13165" s="26"/>
    </row>
    <row r="13166" spans="1:5" x14ac:dyDescent="0.15">
      <c r="A13166" s="2"/>
      <c r="B13166" s="31"/>
      <c r="C13166" s="2"/>
      <c r="D13166" s="2"/>
      <c r="E13166" s="26"/>
    </row>
    <row r="13167" spans="1:5" x14ac:dyDescent="0.15">
      <c r="A13167" s="2"/>
      <c r="B13167" s="31"/>
      <c r="C13167" s="2"/>
      <c r="D13167" s="2"/>
      <c r="E13167" s="26"/>
    </row>
    <row r="13168" spans="1:5" x14ac:dyDescent="0.15">
      <c r="A13168" s="2"/>
      <c r="B13168" s="31"/>
      <c r="C13168" s="2"/>
      <c r="D13168" s="2"/>
      <c r="E13168" s="26"/>
    </row>
    <row r="13169" spans="1:5" x14ac:dyDescent="0.15">
      <c r="A13169" s="2"/>
      <c r="B13169" s="31"/>
      <c r="C13169" s="2"/>
      <c r="D13169" s="2"/>
      <c r="E13169" s="26"/>
    </row>
    <row r="13170" spans="1:5" x14ac:dyDescent="0.15">
      <c r="A13170" s="2"/>
      <c r="B13170" s="31"/>
      <c r="C13170" s="2"/>
      <c r="D13170" s="2"/>
      <c r="E13170" s="26"/>
    </row>
    <row r="13171" spans="1:5" x14ac:dyDescent="0.15">
      <c r="A13171" s="2"/>
      <c r="B13171" s="31"/>
      <c r="C13171" s="2"/>
      <c r="D13171" s="2"/>
      <c r="E13171" s="26"/>
    </row>
    <row r="13172" spans="1:5" x14ac:dyDescent="0.15">
      <c r="A13172" s="2"/>
      <c r="B13172" s="31"/>
      <c r="C13172" s="2"/>
      <c r="D13172" s="2"/>
      <c r="E13172" s="26"/>
    </row>
    <row r="13173" spans="1:5" x14ac:dyDescent="0.15">
      <c r="A13173" s="2"/>
      <c r="B13173" s="31"/>
      <c r="C13173" s="2"/>
      <c r="D13173" s="2"/>
      <c r="E13173" s="26"/>
    </row>
    <row r="13174" spans="1:5" x14ac:dyDescent="0.15">
      <c r="A13174" s="2"/>
      <c r="B13174" s="31"/>
      <c r="C13174" s="2"/>
      <c r="D13174" s="2"/>
      <c r="E13174" s="26"/>
    </row>
    <row r="13175" spans="1:5" x14ac:dyDescent="0.15">
      <c r="A13175" s="2"/>
      <c r="B13175" s="31"/>
      <c r="C13175" s="2"/>
      <c r="D13175" s="2"/>
      <c r="E13175" s="26"/>
    </row>
    <row r="13176" spans="1:5" x14ac:dyDescent="0.15">
      <c r="A13176" s="2"/>
      <c r="B13176" s="31"/>
      <c r="C13176" s="2"/>
      <c r="D13176" s="2"/>
      <c r="E13176" s="26"/>
    </row>
    <row r="13177" spans="1:5" x14ac:dyDescent="0.15">
      <c r="A13177" s="2"/>
      <c r="B13177" s="31"/>
      <c r="C13177" s="2"/>
      <c r="D13177" s="2"/>
      <c r="E13177" s="26"/>
    </row>
    <row r="13178" spans="1:5" x14ac:dyDescent="0.15">
      <c r="A13178" s="2"/>
      <c r="B13178" s="31"/>
      <c r="C13178" s="2"/>
      <c r="D13178" s="2"/>
      <c r="E13178" s="26"/>
    </row>
    <row r="13179" spans="1:5" x14ac:dyDescent="0.15">
      <c r="A13179" s="2"/>
      <c r="B13179" s="31"/>
      <c r="C13179" s="2"/>
      <c r="D13179" s="2"/>
      <c r="E13179" s="26"/>
    </row>
    <row r="13180" spans="1:5" x14ac:dyDescent="0.15">
      <c r="A13180" s="2"/>
      <c r="B13180" s="31"/>
      <c r="C13180" s="2"/>
      <c r="D13180" s="2"/>
      <c r="E13180" s="26"/>
    </row>
    <row r="13181" spans="1:5" x14ac:dyDescent="0.15">
      <c r="A13181" s="2"/>
      <c r="B13181" s="31"/>
      <c r="C13181" s="2"/>
      <c r="D13181" s="2"/>
      <c r="E13181" s="26"/>
    </row>
    <row r="13182" spans="1:5" x14ac:dyDescent="0.15">
      <c r="A13182" s="2"/>
      <c r="B13182" s="31"/>
      <c r="C13182" s="2"/>
      <c r="D13182" s="2"/>
      <c r="E13182" s="26"/>
    </row>
    <row r="13183" spans="1:5" x14ac:dyDescent="0.15">
      <c r="A13183" s="2"/>
      <c r="B13183" s="31"/>
      <c r="C13183" s="2"/>
      <c r="D13183" s="2"/>
      <c r="E13183" s="26"/>
    </row>
    <row r="13184" spans="1:5" x14ac:dyDescent="0.15">
      <c r="A13184" s="2"/>
      <c r="B13184" s="31"/>
      <c r="C13184" s="2"/>
      <c r="D13184" s="2"/>
      <c r="E13184" s="26"/>
    </row>
    <row r="13185" spans="1:5" x14ac:dyDescent="0.15">
      <c r="A13185" s="2"/>
      <c r="B13185" s="31"/>
      <c r="C13185" s="2"/>
      <c r="D13185" s="2"/>
      <c r="E13185" s="26"/>
    </row>
    <row r="13186" spans="1:5" x14ac:dyDescent="0.15">
      <c r="A13186" s="2"/>
      <c r="B13186" s="31"/>
      <c r="C13186" s="2"/>
      <c r="D13186" s="2"/>
      <c r="E13186" s="26"/>
    </row>
    <row r="13187" spans="1:5" x14ac:dyDescent="0.15">
      <c r="A13187" s="2"/>
      <c r="B13187" s="31"/>
      <c r="C13187" s="2"/>
      <c r="D13187" s="2"/>
      <c r="E13187" s="26"/>
    </row>
    <row r="13188" spans="1:5" x14ac:dyDescent="0.15">
      <c r="A13188" s="2"/>
      <c r="B13188" s="31"/>
      <c r="C13188" s="2"/>
      <c r="D13188" s="2"/>
      <c r="E13188" s="26"/>
    </row>
    <row r="13189" spans="1:5" x14ac:dyDescent="0.15">
      <c r="A13189" s="2"/>
      <c r="B13189" s="31"/>
      <c r="C13189" s="2"/>
      <c r="D13189" s="2"/>
      <c r="E13189" s="26"/>
    </row>
    <row r="13190" spans="1:5" x14ac:dyDescent="0.15">
      <c r="A13190" s="2"/>
      <c r="B13190" s="31"/>
      <c r="C13190" s="2"/>
      <c r="D13190" s="2"/>
      <c r="E13190" s="26"/>
    </row>
    <row r="13191" spans="1:5" x14ac:dyDescent="0.15">
      <c r="A13191" s="2"/>
      <c r="B13191" s="31"/>
      <c r="C13191" s="2"/>
      <c r="D13191" s="2"/>
      <c r="E13191" s="26"/>
    </row>
    <row r="13192" spans="1:5" x14ac:dyDescent="0.15">
      <c r="A13192" s="2"/>
      <c r="B13192" s="31"/>
      <c r="C13192" s="2"/>
      <c r="D13192" s="2"/>
      <c r="E13192" s="26"/>
    </row>
    <row r="13193" spans="1:5" x14ac:dyDescent="0.15">
      <c r="A13193" s="2"/>
      <c r="B13193" s="31"/>
      <c r="C13193" s="2"/>
      <c r="D13193" s="2"/>
      <c r="E13193" s="26"/>
    </row>
    <row r="13194" spans="1:5" x14ac:dyDescent="0.15">
      <c r="A13194" s="2"/>
      <c r="B13194" s="31"/>
      <c r="C13194" s="2"/>
      <c r="D13194" s="2"/>
      <c r="E13194" s="26"/>
    </row>
    <row r="13195" spans="1:5" x14ac:dyDescent="0.15">
      <c r="A13195" s="2"/>
      <c r="B13195" s="31"/>
      <c r="C13195" s="2"/>
      <c r="D13195" s="2"/>
      <c r="E13195" s="26"/>
    </row>
    <row r="13196" spans="1:5" x14ac:dyDescent="0.15">
      <c r="A13196" s="2"/>
      <c r="B13196" s="31"/>
      <c r="C13196" s="2"/>
      <c r="D13196" s="2"/>
      <c r="E13196" s="26"/>
    </row>
    <row r="13197" spans="1:5" x14ac:dyDescent="0.15">
      <c r="A13197" s="2"/>
      <c r="B13197" s="31"/>
      <c r="C13197" s="2"/>
      <c r="D13197" s="2"/>
      <c r="E13197" s="26"/>
    </row>
    <row r="13198" spans="1:5" x14ac:dyDescent="0.15">
      <c r="A13198" s="2"/>
      <c r="B13198" s="31"/>
      <c r="C13198" s="2"/>
      <c r="D13198" s="2"/>
      <c r="E13198" s="26"/>
    </row>
    <row r="13199" spans="1:5" x14ac:dyDescent="0.15">
      <c r="A13199" s="2"/>
      <c r="B13199" s="31"/>
      <c r="C13199" s="2"/>
      <c r="D13199" s="2"/>
      <c r="E13199" s="26"/>
    </row>
    <row r="13200" spans="1:5" x14ac:dyDescent="0.15">
      <c r="A13200" s="2"/>
      <c r="B13200" s="31"/>
      <c r="C13200" s="2"/>
      <c r="D13200" s="2"/>
      <c r="E13200" s="26"/>
    </row>
    <row r="13201" spans="1:5" x14ac:dyDescent="0.15">
      <c r="A13201" s="2"/>
      <c r="B13201" s="31"/>
      <c r="C13201" s="2"/>
      <c r="D13201" s="2"/>
      <c r="E13201" s="26"/>
    </row>
    <row r="13202" spans="1:5" x14ac:dyDescent="0.15">
      <c r="A13202" s="2"/>
      <c r="B13202" s="31"/>
      <c r="C13202" s="2"/>
      <c r="D13202" s="2"/>
      <c r="E13202" s="26"/>
    </row>
    <row r="13203" spans="1:5" x14ac:dyDescent="0.15">
      <c r="A13203" s="2"/>
      <c r="B13203" s="31"/>
      <c r="C13203" s="2"/>
      <c r="D13203" s="2"/>
      <c r="E13203" s="26"/>
    </row>
    <row r="13204" spans="1:5" x14ac:dyDescent="0.15">
      <c r="A13204" s="2"/>
      <c r="B13204" s="31"/>
      <c r="C13204" s="2"/>
      <c r="D13204" s="2"/>
      <c r="E13204" s="26"/>
    </row>
    <row r="13205" spans="1:5" x14ac:dyDescent="0.15">
      <c r="A13205" s="2"/>
      <c r="B13205" s="31"/>
      <c r="C13205" s="2"/>
      <c r="D13205" s="2"/>
      <c r="E13205" s="26"/>
    </row>
    <row r="13206" spans="1:5" x14ac:dyDescent="0.15">
      <c r="A13206" s="2"/>
      <c r="B13206" s="31"/>
      <c r="C13206" s="2"/>
      <c r="D13206" s="2"/>
      <c r="E13206" s="26"/>
    </row>
    <row r="13207" spans="1:5" x14ac:dyDescent="0.15">
      <c r="A13207" s="2"/>
      <c r="B13207" s="31"/>
      <c r="C13207" s="2"/>
      <c r="D13207" s="2"/>
      <c r="E13207" s="26"/>
    </row>
    <row r="13208" spans="1:5" x14ac:dyDescent="0.15">
      <c r="A13208" s="2"/>
      <c r="B13208" s="31"/>
      <c r="C13208" s="2"/>
      <c r="D13208" s="2"/>
      <c r="E13208" s="26"/>
    </row>
    <row r="13209" spans="1:5" x14ac:dyDescent="0.15">
      <c r="A13209" s="2"/>
      <c r="B13209" s="31"/>
      <c r="C13209" s="2"/>
      <c r="D13209" s="2"/>
      <c r="E13209" s="26"/>
    </row>
    <row r="13210" spans="1:5" x14ac:dyDescent="0.15">
      <c r="A13210" s="2"/>
      <c r="B13210" s="31"/>
      <c r="C13210" s="2"/>
      <c r="D13210" s="2"/>
      <c r="E13210" s="26"/>
    </row>
    <row r="13211" spans="1:5" x14ac:dyDescent="0.15">
      <c r="A13211" s="2"/>
      <c r="B13211" s="31"/>
      <c r="C13211" s="2"/>
      <c r="D13211" s="2"/>
      <c r="E13211" s="26"/>
    </row>
    <row r="13212" spans="1:5" x14ac:dyDescent="0.15">
      <c r="A13212" s="2"/>
      <c r="B13212" s="31"/>
      <c r="C13212" s="2"/>
      <c r="D13212" s="2"/>
      <c r="E13212" s="26"/>
    </row>
    <row r="13213" spans="1:5" x14ac:dyDescent="0.15">
      <c r="A13213" s="2"/>
      <c r="B13213" s="31"/>
      <c r="C13213" s="2"/>
      <c r="D13213" s="2"/>
      <c r="E13213" s="26"/>
    </row>
    <row r="13214" spans="1:5" x14ac:dyDescent="0.15">
      <c r="A13214" s="2"/>
      <c r="B13214" s="31"/>
      <c r="C13214" s="2"/>
      <c r="D13214" s="2"/>
      <c r="E13214" s="26"/>
    </row>
    <row r="13215" spans="1:5" x14ac:dyDescent="0.15">
      <c r="A13215" s="2"/>
      <c r="B13215" s="31"/>
      <c r="C13215" s="2"/>
      <c r="D13215" s="2"/>
      <c r="E13215" s="26"/>
    </row>
    <row r="13216" spans="1:5" x14ac:dyDescent="0.15">
      <c r="A13216" s="2"/>
      <c r="B13216" s="31"/>
      <c r="C13216" s="2"/>
      <c r="D13216" s="2"/>
      <c r="E13216" s="26"/>
    </row>
    <row r="13217" spans="1:5" x14ac:dyDescent="0.15">
      <c r="A13217" s="2"/>
      <c r="B13217" s="31"/>
      <c r="C13217" s="2"/>
      <c r="D13217" s="2"/>
      <c r="E13217" s="26"/>
    </row>
    <row r="13218" spans="1:5" x14ac:dyDescent="0.15">
      <c r="A13218" s="2"/>
      <c r="B13218" s="31"/>
      <c r="C13218" s="2"/>
      <c r="D13218" s="2"/>
      <c r="E13218" s="26"/>
    </row>
    <row r="13219" spans="1:5" x14ac:dyDescent="0.15">
      <c r="A13219" s="2"/>
      <c r="B13219" s="31"/>
      <c r="C13219" s="2"/>
      <c r="D13219" s="2"/>
      <c r="E13219" s="26"/>
    </row>
    <row r="13220" spans="1:5" x14ac:dyDescent="0.15">
      <c r="A13220" s="2"/>
      <c r="B13220" s="31"/>
      <c r="C13220" s="2"/>
      <c r="D13220" s="2"/>
      <c r="E13220" s="26"/>
    </row>
    <row r="13221" spans="1:5" x14ac:dyDescent="0.15">
      <c r="A13221" s="2"/>
      <c r="B13221" s="31"/>
      <c r="C13221" s="2"/>
      <c r="D13221" s="2"/>
      <c r="E13221" s="26"/>
    </row>
    <row r="13222" spans="1:5" x14ac:dyDescent="0.15">
      <c r="A13222" s="2"/>
      <c r="B13222" s="31"/>
      <c r="C13222" s="2"/>
      <c r="D13222" s="2"/>
      <c r="E13222" s="26"/>
    </row>
    <row r="13223" spans="1:5" x14ac:dyDescent="0.15">
      <c r="A13223" s="2"/>
      <c r="B13223" s="31"/>
      <c r="C13223" s="2"/>
      <c r="D13223" s="2"/>
      <c r="E13223" s="26"/>
    </row>
    <row r="13224" spans="1:5" x14ac:dyDescent="0.15">
      <c r="A13224" s="2"/>
      <c r="B13224" s="31"/>
      <c r="C13224" s="2"/>
      <c r="D13224" s="2"/>
      <c r="E13224" s="26"/>
    </row>
    <row r="13225" spans="1:5" x14ac:dyDescent="0.15">
      <c r="A13225" s="2"/>
      <c r="B13225" s="31"/>
      <c r="C13225" s="2"/>
      <c r="D13225" s="2"/>
      <c r="E13225" s="26"/>
    </row>
    <row r="13226" spans="1:5" x14ac:dyDescent="0.15">
      <c r="A13226" s="2"/>
      <c r="B13226" s="31"/>
      <c r="C13226" s="2"/>
      <c r="D13226" s="2"/>
      <c r="E13226" s="26"/>
    </row>
    <row r="13227" spans="1:5" x14ac:dyDescent="0.15">
      <c r="A13227" s="2"/>
      <c r="B13227" s="31"/>
      <c r="C13227" s="2"/>
      <c r="D13227" s="2"/>
      <c r="E13227" s="26"/>
    </row>
    <row r="13228" spans="1:5" x14ac:dyDescent="0.15">
      <c r="A13228" s="2"/>
      <c r="B13228" s="31"/>
      <c r="C13228" s="2"/>
      <c r="D13228" s="2"/>
      <c r="E13228" s="26"/>
    </row>
    <row r="13229" spans="1:5" x14ac:dyDescent="0.15">
      <c r="A13229" s="2"/>
      <c r="B13229" s="31"/>
      <c r="C13229" s="2"/>
      <c r="D13229" s="2"/>
      <c r="E13229" s="26"/>
    </row>
    <row r="13230" spans="1:5" x14ac:dyDescent="0.15">
      <c r="A13230" s="2"/>
      <c r="B13230" s="31"/>
      <c r="C13230" s="2"/>
      <c r="D13230" s="2"/>
      <c r="E13230" s="26"/>
    </row>
    <row r="13231" spans="1:5" x14ac:dyDescent="0.15">
      <c r="A13231" s="2"/>
      <c r="B13231" s="31"/>
      <c r="C13231" s="2"/>
      <c r="D13231" s="2"/>
      <c r="E13231" s="26"/>
    </row>
    <row r="13232" spans="1:5" x14ac:dyDescent="0.15">
      <c r="A13232" s="2"/>
      <c r="B13232" s="31"/>
      <c r="C13232" s="2"/>
      <c r="D13232" s="2"/>
      <c r="E13232" s="26"/>
    </row>
    <row r="13233" spans="1:5" x14ac:dyDescent="0.15">
      <c r="A13233" s="2"/>
      <c r="B13233" s="31"/>
      <c r="C13233" s="2"/>
      <c r="D13233" s="2"/>
      <c r="E13233" s="26"/>
    </row>
    <row r="13234" spans="1:5" x14ac:dyDescent="0.15">
      <c r="A13234" s="2"/>
      <c r="B13234" s="31"/>
      <c r="C13234" s="2"/>
      <c r="D13234" s="2"/>
      <c r="E13234" s="26"/>
    </row>
    <row r="13235" spans="1:5" x14ac:dyDescent="0.15">
      <c r="A13235" s="2"/>
      <c r="B13235" s="31"/>
      <c r="C13235" s="2"/>
      <c r="D13235" s="2"/>
      <c r="E13235" s="26"/>
    </row>
    <row r="13236" spans="1:5" x14ac:dyDescent="0.15">
      <c r="A13236" s="2"/>
      <c r="B13236" s="31"/>
      <c r="C13236" s="2"/>
      <c r="D13236" s="2"/>
      <c r="E13236" s="26"/>
    </row>
    <row r="13237" spans="1:5" x14ac:dyDescent="0.15">
      <c r="A13237" s="2"/>
      <c r="B13237" s="31"/>
      <c r="C13237" s="2"/>
      <c r="D13237" s="2"/>
      <c r="E13237" s="26"/>
    </row>
    <row r="13238" spans="1:5" x14ac:dyDescent="0.15">
      <c r="A13238" s="2"/>
      <c r="B13238" s="31"/>
      <c r="C13238" s="2"/>
      <c r="D13238" s="2"/>
      <c r="E13238" s="26"/>
    </row>
    <row r="13239" spans="1:5" x14ac:dyDescent="0.15">
      <c r="A13239" s="2"/>
      <c r="B13239" s="31"/>
      <c r="C13239" s="2"/>
      <c r="D13239" s="2"/>
      <c r="E13239" s="26"/>
    </row>
    <row r="13240" spans="1:5" x14ac:dyDescent="0.15">
      <c r="A13240" s="2"/>
      <c r="B13240" s="31"/>
      <c r="C13240" s="2"/>
      <c r="D13240" s="2"/>
      <c r="E13240" s="26"/>
    </row>
    <row r="13241" spans="1:5" x14ac:dyDescent="0.15">
      <c r="A13241" s="2"/>
      <c r="B13241" s="31"/>
      <c r="C13241" s="2"/>
      <c r="D13241" s="2"/>
      <c r="E13241" s="26"/>
    </row>
    <row r="13242" spans="1:5" x14ac:dyDescent="0.15">
      <c r="A13242" s="2"/>
      <c r="B13242" s="31"/>
      <c r="C13242" s="2"/>
      <c r="D13242" s="2"/>
      <c r="E13242" s="26"/>
    </row>
    <row r="13243" spans="1:5" x14ac:dyDescent="0.15">
      <c r="A13243" s="2"/>
      <c r="B13243" s="31"/>
      <c r="C13243" s="2"/>
      <c r="D13243" s="2"/>
      <c r="E13243" s="26"/>
    </row>
    <row r="13244" spans="1:5" x14ac:dyDescent="0.15">
      <c r="A13244" s="2"/>
      <c r="B13244" s="31"/>
      <c r="C13244" s="2"/>
      <c r="D13244" s="2"/>
      <c r="E13244" s="26"/>
    </row>
    <row r="13245" spans="1:5" x14ac:dyDescent="0.15">
      <c r="A13245" s="2"/>
      <c r="B13245" s="31"/>
      <c r="C13245" s="2"/>
      <c r="D13245" s="2"/>
      <c r="E13245" s="26"/>
    </row>
    <row r="13246" spans="1:5" x14ac:dyDescent="0.15">
      <c r="A13246" s="2"/>
      <c r="B13246" s="31"/>
      <c r="C13246" s="2"/>
      <c r="D13246" s="2"/>
      <c r="E13246" s="26"/>
    </row>
    <row r="13247" spans="1:5" x14ac:dyDescent="0.15">
      <c r="A13247" s="2"/>
      <c r="B13247" s="31"/>
      <c r="C13247" s="2"/>
      <c r="D13247" s="2"/>
      <c r="E13247" s="26"/>
    </row>
    <row r="13248" spans="1:5" x14ac:dyDescent="0.15">
      <c r="A13248" s="2"/>
      <c r="B13248" s="31"/>
      <c r="C13248" s="2"/>
      <c r="D13248" s="2"/>
      <c r="E13248" s="26"/>
    </row>
    <row r="13249" spans="1:5" x14ac:dyDescent="0.15">
      <c r="A13249" s="2"/>
      <c r="B13249" s="31"/>
      <c r="C13249" s="2"/>
      <c r="D13249" s="2"/>
      <c r="E13249" s="26"/>
    </row>
    <row r="13250" spans="1:5" x14ac:dyDescent="0.15">
      <c r="A13250" s="2"/>
      <c r="B13250" s="31"/>
      <c r="C13250" s="2"/>
      <c r="D13250" s="2"/>
      <c r="E13250" s="26"/>
    </row>
    <row r="13251" spans="1:5" x14ac:dyDescent="0.15">
      <c r="A13251" s="2"/>
      <c r="B13251" s="31"/>
      <c r="C13251" s="2"/>
      <c r="D13251" s="2"/>
      <c r="E13251" s="26"/>
    </row>
    <row r="13252" spans="1:5" x14ac:dyDescent="0.15">
      <c r="A13252" s="2"/>
      <c r="B13252" s="31"/>
      <c r="C13252" s="2"/>
      <c r="D13252" s="2"/>
      <c r="E13252" s="26"/>
    </row>
    <row r="13253" spans="1:5" x14ac:dyDescent="0.15">
      <c r="A13253" s="2"/>
      <c r="B13253" s="31"/>
      <c r="C13253" s="2"/>
      <c r="D13253" s="2"/>
      <c r="E13253" s="26"/>
    </row>
    <row r="13254" spans="1:5" x14ac:dyDescent="0.15">
      <c r="A13254" s="2"/>
      <c r="B13254" s="31"/>
      <c r="C13254" s="2"/>
      <c r="D13254" s="2"/>
      <c r="E13254" s="26"/>
    </row>
    <row r="13255" spans="1:5" x14ac:dyDescent="0.15">
      <c r="A13255" s="2"/>
      <c r="B13255" s="31"/>
      <c r="C13255" s="2"/>
      <c r="D13255" s="2"/>
      <c r="E13255" s="26"/>
    </row>
    <row r="13256" spans="1:5" x14ac:dyDescent="0.15">
      <c r="A13256" s="2"/>
      <c r="B13256" s="31"/>
      <c r="C13256" s="2"/>
      <c r="D13256" s="2"/>
      <c r="E13256" s="26"/>
    </row>
    <row r="13257" spans="1:5" x14ac:dyDescent="0.15">
      <c r="A13257" s="2"/>
      <c r="B13257" s="31"/>
      <c r="C13257" s="2"/>
      <c r="D13257" s="2"/>
      <c r="E13257" s="26"/>
    </row>
    <row r="13258" spans="1:5" x14ac:dyDescent="0.15">
      <c r="A13258" s="2"/>
      <c r="B13258" s="31"/>
      <c r="C13258" s="2"/>
      <c r="D13258" s="2"/>
      <c r="E13258" s="26"/>
    </row>
    <row r="13259" spans="1:5" x14ac:dyDescent="0.15">
      <c r="A13259" s="2"/>
      <c r="B13259" s="31"/>
      <c r="C13259" s="2"/>
      <c r="D13259" s="2"/>
      <c r="E13259" s="26"/>
    </row>
    <row r="13260" spans="1:5" x14ac:dyDescent="0.15">
      <c r="A13260" s="2"/>
      <c r="B13260" s="31"/>
      <c r="C13260" s="2"/>
      <c r="D13260" s="2"/>
      <c r="E13260" s="26"/>
    </row>
    <row r="13261" spans="1:5" x14ac:dyDescent="0.15">
      <c r="A13261" s="2"/>
      <c r="B13261" s="31"/>
      <c r="C13261" s="2"/>
      <c r="D13261" s="2"/>
      <c r="E13261" s="26"/>
    </row>
    <row r="13262" spans="1:5" x14ac:dyDescent="0.15">
      <c r="A13262" s="2"/>
      <c r="B13262" s="31"/>
      <c r="C13262" s="2"/>
      <c r="D13262" s="2"/>
      <c r="E13262" s="26"/>
    </row>
    <row r="13263" spans="1:5" x14ac:dyDescent="0.15">
      <c r="A13263" s="2"/>
      <c r="B13263" s="31"/>
      <c r="C13263" s="2"/>
      <c r="D13263" s="2"/>
      <c r="E13263" s="26"/>
    </row>
    <row r="13264" spans="1:5" x14ac:dyDescent="0.15">
      <c r="A13264" s="2"/>
      <c r="B13264" s="31"/>
      <c r="C13264" s="2"/>
      <c r="D13264" s="2"/>
      <c r="E13264" s="26"/>
    </row>
    <row r="13265" spans="1:5" x14ac:dyDescent="0.15">
      <c r="A13265" s="2"/>
      <c r="B13265" s="31"/>
      <c r="C13265" s="2"/>
      <c r="D13265" s="2"/>
      <c r="E13265" s="26"/>
    </row>
    <row r="13266" spans="1:5" x14ac:dyDescent="0.15">
      <c r="A13266" s="2"/>
      <c r="B13266" s="31"/>
      <c r="C13266" s="2"/>
      <c r="D13266" s="2"/>
      <c r="E13266" s="26"/>
    </row>
    <row r="13267" spans="1:5" x14ac:dyDescent="0.15">
      <c r="A13267" s="2"/>
      <c r="B13267" s="31"/>
      <c r="C13267" s="2"/>
      <c r="D13267" s="2"/>
      <c r="E13267" s="26"/>
    </row>
    <row r="13268" spans="1:5" x14ac:dyDescent="0.15">
      <c r="A13268" s="2"/>
      <c r="B13268" s="31"/>
      <c r="C13268" s="2"/>
      <c r="D13268" s="2"/>
      <c r="E13268" s="26"/>
    </row>
    <row r="13269" spans="1:5" x14ac:dyDescent="0.15">
      <c r="A13269" s="2"/>
      <c r="B13269" s="31"/>
      <c r="C13269" s="2"/>
      <c r="D13269" s="2"/>
      <c r="E13269" s="26"/>
    </row>
    <row r="13270" spans="1:5" x14ac:dyDescent="0.15">
      <c r="A13270" s="2"/>
      <c r="B13270" s="31"/>
      <c r="C13270" s="2"/>
      <c r="D13270" s="2"/>
      <c r="E13270" s="26"/>
    </row>
    <row r="13271" spans="1:5" x14ac:dyDescent="0.15">
      <c r="A13271" s="2"/>
      <c r="B13271" s="31"/>
      <c r="C13271" s="2"/>
      <c r="D13271" s="2"/>
      <c r="E13271" s="26"/>
    </row>
    <row r="13272" spans="1:5" x14ac:dyDescent="0.15">
      <c r="A13272" s="2"/>
      <c r="B13272" s="31"/>
      <c r="C13272" s="2"/>
      <c r="D13272" s="2"/>
      <c r="E13272" s="26"/>
    </row>
    <row r="13273" spans="1:5" x14ac:dyDescent="0.15">
      <c r="A13273" s="2"/>
      <c r="B13273" s="31"/>
      <c r="C13273" s="2"/>
      <c r="D13273" s="2"/>
      <c r="E13273" s="26"/>
    </row>
    <row r="13274" spans="1:5" x14ac:dyDescent="0.15">
      <c r="A13274" s="2"/>
      <c r="B13274" s="31"/>
      <c r="C13274" s="2"/>
      <c r="D13274" s="2"/>
      <c r="E13274" s="26"/>
    </row>
    <row r="13275" spans="1:5" x14ac:dyDescent="0.15">
      <c r="A13275" s="2"/>
      <c r="B13275" s="31"/>
      <c r="C13275" s="2"/>
      <c r="D13275" s="2"/>
      <c r="E13275" s="26"/>
    </row>
    <row r="13276" spans="1:5" x14ac:dyDescent="0.15">
      <c r="A13276" s="2"/>
      <c r="B13276" s="31"/>
      <c r="C13276" s="2"/>
      <c r="D13276" s="2"/>
      <c r="E13276" s="26"/>
    </row>
    <row r="13277" spans="1:5" x14ac:dyDescent="0.15">
      <c r="A13277" s="2"/>
      <c r="B13277" s="31"/>
      <c r="C13277" s="2"/>
      <c r="D13277" s="2"/>
      <c r="E13277" s="26"/>
    </row>
    <row r="13278" spans="1:5" x14ac:dyDescent="0.15">
      <c r="A13278" s="2"/>
      <c r="B13278" s="31"/>
      <c r="C13278" s="2"/>
      <c r="D13278" s="2"/>
      <c r="E13278" s="26"/>
    </row>
    <row r="13279" spans="1:5" x14ac:dyDescent="0.15">
      <c r="A13279" s="2"/>
      <c r="B13279" s="31"/>
      <c r="C13279" s="2"/>
      <c r="D13279" s="2"/>
      <c r="E13279" s="26"/>
    </row>
    <row r="13280" spans="1:5" x14ac:dyDescent="0.15">
      <c r="A13280" s="2"/>
      <c r="B13280" s="31"/>
      <c r="C13280" s="2"/>
      <c r="D13280" s="2"/>
      <c r="E13280" s="26"/>
    </row>
    <row r="13281" spans="1:5" x14ac:dyDescent="0.15">
      <c r="A13281" s="2"/>
      <c r="B13281" s="31"/>
      <c r="C13281" s="2"/>
      <c r="D13281" s="2"/>
      <c r="E13281" s="26"/>
    </row>
    <row r="13282" spans="1:5" x14ac:dyDescent="0.15">
      <c r="A13282" s="2"/>
      <c r="B13282" s="31"/>
      <c r="C13282" s="2"/>
      <c r="D13282" s="2"/>
      <c r="E13282" s="26"/>
    </row>
    <row r="13283" spans="1:5" x14ac:dyDescent="0.15">
      <c r="A13283" s="2"/>
      <c r="B13283" s="31"/>
      <c r="C13283" s="2"/>
      <c r="D13283" s="2"/>
      <c r="E13283" s="26"/>
    </row>
    <row r="13284" spans="1:5" x14ac:dyDescent="0.15">
      <c r="A13284" s="2"/>
      <c r="B13284" s="31"/>
      <c r="C13284" s="2"/>
      <c r="D13284" s="2"/>
      <c r="E13284" s="26"/>
    </row>
    <row r="13285" spans="1:5" x14ac:dyDescent="0.15">
      <c r="A13285" s="2"/>
      <c r="B13285" s="31"/>
      <c r="C13285" s="2"/>
      <c r="D13285" s="2"/>
      <c r="E13285" s="26"/>
    </row>
    <row r="13286" spans="1:5" x14ac:dyDescent="0.15">
      <c r="A13286" s="2"/>
      <c r="B13286" s="31"/>
      <c r="C13286" s="2"/>
      <c r="D13286" s="2"/>
      <c r="E13286" s="26"/>
    </row>
    <row r="13287" spans="1:5" x14ac:dyDescent="0.15">
      <c r="A13287" s="2"/>
      <c r="B13287" s="31"/>
      <c r="C13287" s="2"/>
      <c r="D13287" s="2"/>
      <c r="E13287" s="26"/>
    </row>
    <row r="13288" spans="1:5" x14ac:dyDescent="0.15">
      <c r="A13288" s="2"/>
      <c r="B13288" s="31"/>
      <c r="C13288" s="2"/>
      <c r="D13288" s="2"/>
      <c r="E13288" s="26"/>
    </row>
    <row r="13289" spans="1:5" x14ac:dyDescent="0.15">
      <c r="A13289" s="2"/>
      <c r="B13289" s="31"/>
      <c r="C13289" s="2"/>
      <c r="D13289" s="2"/>
      <c r="E13289" s="26"/>
    </row>
    <row r="13290" spans="1:5" x14ac:dyDescent="0.15">
      <c r="A13290" s="2"/>
      <c r="B13290" s="31"/>
      <c r="C13290" s="2"/>
      <c r="D13290" s="2"/>
      <c r="E13290" s="26"/>
    </row>
    <row r="13291" spans="1:5" x14ac:dyDescent="0.15">
      <c r="A13291" s="2"/>
      <c r="B13291" s="31"/>
      <c r="C13291" s="2"/>
      <c r="D13291" s="2"/>
      <c r="E13291" s="26"/>
    </row>
    <row r="13292" spans="1:5" x14ac:dyDescent="0.15">
      <c r="A13292" s="2"/>
      <c r="B13292" s="31"/>
      <c r="C13292" s="2"/>
      <c r="D13292" s="2"/>
      <c r="E13292" s="26"/>
    </row>
    <row r="13293" spans="1:5" x14ac:dyDescent="0.15">
      <c r="A13293" s="2"/>
      <c r="B13293" s="31"/>
      <c r="C13293" s="2"/>
      <c r="D13293" s="2"/>
      <c r="E13293" s="26"/>
    </row>
    <row r="13294" spans="1:5" x14ac:dyDescent="0.15">
      <c r="A13294" s="2"/>
      <c r="B13294" s="31"/>
      <c r="C13294" s="2"/>
      <c r="D13294" s="2"/>
      <c r="E13294" s="26"/>
    </row>
    <row r="13295" spans="1:5" x14ac:dyDescent="0.15">
      <c r="A13295" s="2"/>
      <c r="B13295" s="31"/>
      <c r="C13295" s="2"/>
      <c r="D13295" s="2"/>
      <c r="E13295" s="26"/>
    </row>
    <row r="13296" spans="1:5" x14ac:dyDescent="0.15">
      <c r="A13296" s="2"/>
      <c r="B13296" s="31"/>
      <c r="C13296" s="2"/>
      <c r="D13296" s="2"/>
      <c r="E13296" s="26"/>
    </row>
    <row r="13297" spans="1:5" x14ac:dyDescent="0.15">
      <c r="A13297" s="2"/>
      <c r="B13297" s="31"/>
      <c r="C13297" s="2"/>
      <c r="D13297" s="2"/>
      <c r="E13297" s="26"/>
    </row>
    <row r="13298" spans="1:5" x14ac:dyDescent="0.15">
      <c r="A13298" s="2"/>
      <c r="B13298" s="31"/>
      <c r="C13298" s="2"/>
      <c r="D13298" s="2"/>
      <c r="E13298" s="26"/>
    </row>
    <row r="13299" spans="1:5" x14ac:dyDescent="0.15">
      <c r="A13299" s="2"/>
      <c r="B13299" s="31"/>
      <c r="C13299" s="2"/>
      <c r="D13299" s="2"/>
      <c r="E13299" s="26"/>
    </row>
    <row r="13300" spans="1:5" x14ac:dyDescent="0.15">
      <c r="A13300" s="2"/>
      <c r="B13300" s="31"/>
      <c r="C13300" s="2"/>
      <c r="D13300" s="2"/>
      <c r="E13300" s="26"/>
    </row>
    <row r="13301" spans="1:5" x14ac:dyDescent="0.15">
      <c r="A13301" s="2"/>
      <c r="B13301" s="31"/>
      <c r="C13301" s="2"/>
      <c r="D13301" s="2"/>
      <c r="E13301" s="26"/>
    </row>
    <row r="13302" spans="1:5" x14ac:dyDescent="0.15">
      <c r="A13302" s="2"/>
      <c r="B13302" s="31"/>
      <c r="C13302" s="2"/>
      <c r="D13302" s="2"/>
      <c r="E13302" s="26"/>
    </row>
    <row r="13303" spans="1:5" x14ac:dyDescent="0.15">
      <c r="A13303" s="2"/>
      <c r="B13303" s="31"/>
      <c r="C13303" s="2"/>
      <c r="D13303" s="2"/>
      <c r="E13303" s="26"/>
    </row>
    <row r="13304" spans="1:5" x14ac:dyDescent="0.15">
      <c r="A13304" s="2"/>
      <c r="B13304" s="31"/>
      <c r="C13304" s="2"/>
      <c r="D13304" s="2"/>
      <c r="E13304" s="26"/>
    </row>
    <row r="13305" spans="1:5" x14ac:dyDescent="0.15">
      <c r="A13305" s="2"/>
      <c r="B13305" s="31"/>
      <c r="C13305" s="2"/>
      <c r="D13305" s="2"/>
      <c r="E13305" s="26"/>
    </row>
    <row r="13306" spans="1:5" x14ac:dyDescent="0.15">
      <c r="A13306" s="2"/>
      <c r="B13306" s="31"/>
      <c r="C13306" s="2"/>
      <c r="D13306" s="2"/>
      <c r="E13306" s="26"/>
    </row>
    <row r="13307" spans="1:5" x14ac:dyDescent="0.15">
      <c r="A13307" s="2"/>
      <c r="B13307" s="31"/>
      <c r="C13307" s="2"/>
      <c r="D13307" s="2"/>
      <c r="E13307" s="26"/>
    </row>
    <row r="13308" spans="1:5" x14ac:dyDescent="0.15">
      <c r="A13308" s="2"/>
      <c r="B13308" s="31"/>
      <c r="C13308" s="2"/>
      <c r="D13308" s="2"/>
      <c r="E13308" s="26"/>
    </row>
    <row r="13309" spans="1:5" x14ac:dyDescent="0.15">
      <c r="A13309" s="2"/>
      <c r="B13309" s="31"/>
      <c r="C13309" s="2"/>
      <c r="D13309" s="2"/>
      <c r="E13309" s="26"/>
    </row>
    <row r="13310" spans="1:5" x14ac:dyDescent="0.15">
      <c r="A13310" s="2"/>
      <c r="B13310" s="31"/>
      <c r="C13310" s="2"/>
      <c r="D13310" s="2"/>
      <c r="E13310" s="26"/>
    </row>
    <row r="13311" spans="1:5" x14ac:dyDescent="0.15">
      <c r="A13311" s="2"/>
      <c r="B13311" s="31"/>
      <c r="C13311" s="2"/>
      <c r="D13311" s="2"/>
      <c r="E13311" s="26"/>
    </row>
    <row r="13312" spans="1:5" x14ac:dyDescent="0.15">
      <c r="A13312" s="2"/>
      <c r="B13312" s="31"/>
      <c r="C13312" s="2"/>
      <c r="D13312" s="2"/>
      <c r="E13312" s="26"/>
    </row>
    <row r="13313" spans="1:5" x14ac:dyDescent="0.15">
      <c r="A13313" s="2"/>
      <c r="B13313" s="31"/>
      <c r="C13313" s="2"/>
      <c r="D13313" s="2"/>
      <c r="E13313" s="26"/>
    </row>
    <row r="13314" spans="1:5" x14ac:dyDescent="0.15">
      <c r="A13314" s="2"/>
      <c r="B13314" s="31"/>
      <c r="C13314" s="2"/>
      <c r="D13314" s="2"/>
      <c r="E13314" s="26"/>
    </row>
    <row r="13315" spans="1:5" x14ac:dyDescent="0.15">
      <c r="A13315" s="2"/>
      <c r="B13315" s="31"/>
      <c r="C13315" s="2"/>
      <c r="D13315" s="2"/>
      <c r="E13315" s="26"/>
    </row>
    <row r="13316" spans="1:5" x14ac:dyDescent="0.15">
      <c r="A13316" s="2"/>
      <c r="B13316" s="31"/>
      <c r="C13316" s="2"/>
      <c r="D13316" s="2"/>
      <c r="E13316" s="26"/>
    </row>
    <row r="13317" spans="1:5" x14ac:dyDescent="0.15">
      <c r="A13317" s="2"/>
      <c r="B13317" s="31"/>
      <c r="C13317" s="2"/>
      <c r="D13317" s="2"/>
      <c r="E13317" s="26"/>
    </row>
    <row r="13318" spans="1:5" x14ac:dyDescent="0.15">
      <c r="A13318" s="2"/>
      <c r="B13318" s="31"/>
      <c r="C13318" s="2"/>
      <c r="D13318" s="2"/>
      <c r="E13318" s="26"/>
    </row>
    <row r="13319" spans="1:5" x14ac:dyDescent="0.15">
      <c r="A13319" s="2"/>
      <c r="B13319" s="31"/>
      <c r="C13319" s="2"/>
      <c r="D13319" s="2"/>
      <c r="E13319" s="26"/>
    </row>
    <row r="13320" spans="1:5" x14ac:dyDescent="0.15">
      <c r="A13320" s="2"/>
      <c r="B13320" s="31"/>
      <c r="C13320" s="2"/>
      <c r="D13320" s="2"/>
      <c r="E13320" s="26"/>
    </row>
    <row r="13321" spans="1:5" x14ac:dyDescent="0.15">
      <c r="A13321" s="2"/>
      <c r="B13321" s="31"/>
      <c r="C13321" s="2"/>
      <c r="D13321" s="2"/>
      <c r="E13321" s="26"/>
    </row>
    <row r="13322" spans="1:5" x14ac:dyDescent="0.15">
      <c r="A13322" s="2"/>
      <c r="B13322" s="31"/>
      <c r="C13322" s="2"/>
      <c r="D13322" s="2"/>
      <c r="E13322" s="26"/>
    </row>
    <row r="13323" spans="1:5" x14ac:dyDescent="0.15">
      <c r="A13323" s="2"/>
      <c r="B13323" s="31"/>
      <c r="C13323" s="2"/>
      <c r="D13323" s="2"/>
      <c r="E13323" s="26"/>
    </row>
    <row r="13324" spans="1:5" x14ac:dyDescent="0.15">
      <c r="A13324" s="2"/>
      <c r="B13324" s="31"/>
      <c r="C13324" s="2"/>
      <c r="D13324" s="2"/>
      <c r="E13324" s="26"/>
    </row>
    <row r="13325" spans="1:5" x14ac:dyDescent="0.15">
      <c r="A13325" s="2"/>
      <c r="B13325" s="31"/>
      <c r="C13325" s="2"/>
      <c r="D13325" s="2"/>
      <c r="E13325" s="26"/>
    </row>
    <row r="13326" spans="1:5" x14ac:dyDescent="0.15">
      <c r="A13326" s="2"/>
      <c r="B13326" s="31"/>
      <c r="C13326" s="2"/>
      <c r="D13326" s="2"/>
      <c r="E13326" s="26"/>
    </row>
    <row r="13327" spans="1:5" x14ac:dyDescent="0.15">
      <c r="A13327" s="2"/>
      <c r="B13327" s="31"/>
      <c r="C13327" s="2"/>
      <c r="D13327" s="2"/>
      <c r="E13327" s="26"/>
    </row>
    <row r="13328" spans="1:5" x14ac:dyDescent="0.15">
      <c r="A13328" s="2"/>
      <c r="B13328" s="31"/>
      <c r="C13328" s="2"/>
      <c r="D13328" s="2"/>
      <c r="E13328" s="26"/>
    </row>
    <row r="13329" spans="1:5" x14ac:dyDescent="0.15">
      <c r="A13329" s="2"/>
      <c r="B13329" s="31"/>
      <c r="C13329" s="2"/>
      <c r="D13329" s="2"/>
      <c r="E13329" s="26"/>
    </row>
    <row r="13330" spans="1:5" x14ac:dyDescent="0.15">
      <c r="A13330" s="2"/>
      <c r="B13330" s="31"/>
      <c r="C13330" s="2"/>
      <c r="D13330" s="2"/>
      <c r="E13330" s="26"/>
    </row>
    <row r="13331" spans="1:5" x14ac:dyDescent="0.15">
      <c r="A13331" s="2"/>
      <c r="B13331" s="31"/>
      <c r="C13331" s="2"/>
      <c r="D13331" s="2"/>
      <c r="E13331" s="26"/>
    </row>
    <row r="13332" spans="1:5" x14ac:dyDescent="0.15">
      <c r="A13332" s="2"/>
      <c r="B13332" s="31"/>
      <c r="C13332" s="2"/>
      <c r="D13332" s="2"/>
      <c r="E13332" s="26"/>
    </row>
    <row r="13333" spans="1:5" x14ac:dyDescent="0.15">
      <c r="A13333" s="2"/>
      <c r="B13333" s="31"/>
      <c r="C13333" s="2"/>
      <c r="D13333" s="2"/>
      <c r="E13333" s="26"/>
    </row>
    <row r="13334" spans="1:5" x14ac:dyDescent="0.15">
      <c r="A13334" s="2"/>
      <c r="B13334" s="31"/>
      <c r="C13334" s="2"/>
      <c r="D13334" s="2"/>
      <c r="E13334" s="26"/>
    </row>
    <row r="13335" spans="1:5" x14ac:dyDescent="0.15">
      <c r="A13335" s="2"/>
      <c r="B13335" s="31"/>
      <c r="C13335" s="2"/>
      <c r="D13335" s="2"/>
      <c r="E13335" s="26"/>
    </row>
    <row r="13336" spans="1:5" x14ac:dyDescent="0.15">
      <c r="A13336" s="2"/>
      <c r="B13336" s="31"/>
      <c r="C13336" s="2"/>
      <c r="D13336" s="2"/>
      <c r="E13336" s="26"/>
    </row>
    <row r="13337" spans="1:5" x14ac:dyDescent="0.15">
      <c r="A13337" s="2"/>
      <c r="B13337" s="31"/>
      <c r="C13337" s="2"/>
      <c r="D13337" s="2"/>
      <c r="E13337" s="26"/>
    </row>
    <row r="13338" spans="1:5" x14ac:dyDescent="0.15">
      <c r="A13338" s="2"/>
      <c r="B13338" s="31"/>
      <c r="C13338" s="2"/>
      <c r="D13338" s="2"/>
      <c r="E13338" s="26"/>
    </row>
    <row r="13339" spans="1:5" x14ac:dyDescent="0.15">
      <c r="A13339" s="2"/>
      <c r="B13339" s="31"/>
      <c r="C13339" s="2"/>
      <c r="D13339" s="2"/>
      <c r="E13339" s="26"/>
    </row>
    <row r="13340" spans="1:5" x14ac:dyDescent="0.15">
      <c r="A13340" s="2"/>
      <c r="B13340" s="31"/>
      <c r="C13340" s="2"/>
      <c r="D13340" s="2"/>
      <c r="E13340" s="26"/>
    </row>
    <row r="13341" spans="1:5" x14ac:dyDescent="0.15">
      <c r="A13341" s="2"/>
      <c r="B13341" s="31"/>
      <c r="C13341" s="2"/>
      <c r="D13341" s="2"/>
      <c r="E13341" s="26"/>
    </row>
    <row r="13342" spans="1:5" x14ac:dyDescent="0.15">
      <c r="A13342" s="2"/>
      <c r="B13342" s="31"/>
      <c r="C13342" s="2"/>
      <c r="D13342" s="2"/>
      <c r="E13342" s="26"/>
    </row>
    <row r="13343" spans="1:5" x14ac:dyDescent="0.15">
      <c r="A13343" s="2"/>
      <c r="B13343" s="31"/>
      <c r="C13343" s="2"/>
      <c r="D13343" s="2"/>
      <c r="E13343" s="26"/>
    </row>
    <row r="13344" spans="1:5" x14ac:dyDescent="0.15">
      <c r="A13344" s="2"/>
      <c r="B13344" s="31"/>
      <c r="C13344" s="2"/>
      <c r="D13344" s="2"/>
      <c r="E13344" s="26"/>
    </row>
    <row r="13345" spans="1:5" x14ac:dyDescent="0.15">
      <c r="A13345" s="2"/>
      <c r="B13345" s="31"/>
      <c r="C13345" s="2"/>
      <c r="D13345" s="2"/>
      <c r="E13345" s="26"/>
    </row>
    <row r="13346" spans="1:5" x14ac:dyDescent="0.15">
      <c r="A13346" s="2"/>
      <c r="B13346" s="31"/>
      <c r="C13346" s="2"/>
      <c r="D13346" s="2"/>
      <c r="E13346" s="26"/>
    </row>
    <row r="13347" spans="1:5" x14ac:dyDescent="0.15">
      <c r="A13347" s="2"/>
      <c r="B13347" s="31"/>
      <c r="C13347" s="2"/>
      <c r="D13347" s="2"/>
      <c r="E13347" s="26"/>
    </row>
    <row r="13348" spans="1:5" x14ac:dyDescent="0.15">
      <c r="A13348" s="2"/>
      <c r="B13348" s="31"/>
      <c r="C13348" s="2"/>
      <c r="D13348" s="2"/>
      <c r="E13348" s="26"/>
    </row>
    <row r="13349" spans="1:5" x14ac:dyDescent="0.15">
      <c r="A13349" s="2"/>
      <c r="B13349" s="31"/>
      <c r="C13349" s="2"/>
      <c r="D13349" s="2"/>
      <c r="E13349" s="26"/>
    </row>
    <row r="13350" spans="1:5" x14ac:dyDescent="0.15">
      <c r="A13350" s="2"/>
      <c r="B13350" s="31"/>
      <c r="C13350" s="2"/>
      <c r="D13350" s="2"/>
      <c r="E13350" s="26"/>
    </row>
    <row r="13351" spans="1:5" x14ac:dyDescent="0.15">
      <c r="A13351" s="2"/>
      <c r="B13351" s="31"/>
      <c r="C13351" s="2"/>
      <c r="D13351" s="2"/>
      <c r="E13351" s="26"/>
    </row>
    <row r="13352" spans="1:5" x14ac:dyDescent="0.15">
      <c r="A13352" s="2"/>
      <c r="B13352" s="31"/>
      <c r="C13352" s="2"/>
      <c r="D13352" s="2"/>
      <c r="E13352" s="26"/>
    </row>
    <row r="13353" spans="1:5" x14ac:dyDescent="0.15">
      <c r="A13353" s="2"/>
      <c r="B13353" s="31"/>
      <c r="C13353" s="2"/>
      <c r="D13353" s="2"/>
      <c r="E13353" s="26"/>
    </row>
    <row r="13354" spans="1:5" x14ac:dyDescent="0.15">
      <c r="A13354" s="2"/>
      <c r="B13354" s="31"/>
      <c r="C13354" s="2"/>
      <c r="D13354" s="2"/>
      <c r="E13354" s="26"/>
    </row>
    <row r="13355" spans="1:5" x14ac:dyDescent="0.15">
      <c r="A13355" s="2"/>
      <c r="B13355" s="31"/>
      <c r="C13355" s="2"/>
      <c r="D13355" s="2"/>
      <c r="E13355" s="26"/>
    </row>
    <row r="13356" spans="1:5" x14ac:dyDescent="0.15">
      <c r="A13356" s="2"/>
      <c r="B13356" s="31"/>
      <c r="C13356" s="2"/>
      <c r="D13356" s="2"/>
      <c r="E13356" s="26"/>
    </row>
    <row r="13357" spans="1:5" x14ac:dyDescent="0.15">
      <c r="A13357" s="2"/>
      <c r="B13357" s="31"/>
      <c r="C13357" s="2"/>
      <c r="D13357" s="2"/>
      <c r="E13357" s="26"/>
    </row>
    <row r="13358" spans="1:5" x14ac:dyDescent="0.15">
      <c r="A13358" s="2"/>
      <c r="B13358" s="31"/>
      <c r="C13358" s="2"/>
      <c r="D13358" s="2"/>
      <c r="E13358" s="26"/>
    </row>
    <row r="13359" spans="1:5" x14ac:dyDescent="0.15">
      <c r="A13359" s="2"/>
      <c r="B13359" s="31"/>
      <c r="C13359" s="2"/>
      <c r="D13359" s="2"/>
      <c r="E13359" s="26"/>
    </row>
    <row r="13360" spans="1:5" x14ac:dyDescent="0.15">
      <c r="A13360" s="2"/>
      <c r="B13360" s="31"/>
      <c r="C13360" s="2"/>
      <c r="D13360" s="2"/>
      <c r="E13360" s="26"/>
    </row>
    <row r="13361" spans="1:5" x14ac:dyDescent="0.15">
      <c r="A13361" s="2"/>
      <c r="B13361" s="31"/>
      <c r="C13361" s="2"/>
      <c r="D13361" s="2"/>
      <c r="E13361" s="26"/>
    </row>
    <row r="13362" spans="1:5" x14ac:dyDescent="0.15">
      <c r="A13362" s="2"/>
      <c r="B13362" s="31"/>
      <c r="C13362" s="2"/>
      <c r="D13362" s="2"/>
      <c r="E13362" s="26"/>
    </row>
    <row r="13363" spans="1:5" x14ac:dyDescent="0.15">
      <c r="A13363" s="2"/>
      <c r="B13363" s="31"/>
      <c r="C13363" s="2"/>
      <c r="D13363" s="2"/>
      <c r="E13363" s="26"/>
    </row>
    <row r="13364" spans="1:5" x14ac:dyDescent="0.15">
      <c r="A13364" s="2"/>
      <c r="B13364" s="31"/>
      <c r="C13364" s="2"/>
      <c r="D13364" s="2"/>
      <c r="E13364" s="26"/>
    </row>
    <row r="13365" spans="1:5" x14ac:dyDescent="0.15">
      <c r="A13365" s="2"/>
      <c r="B13365" s="31"/>
      <c r="C13365" s="2"/>
      <c r="D13365" s="2"/>
      <c r="E13365" s="26"/>
    </row>
    <row r="13366" spans="1:5" x14ac:dyDescent="0.15">
      <c r="A13366" s="2"/>
      <c r="B13366" s="31"/>
      <c r="C13366" s="2"/>
      <c r="D13366" s="2"/>
      <c r="E13366" s="26"/>
    </row>
    <row r="13367" spans="1:5" x14ac:dyDescent="0.15">
      <c r="A13367" s="2"/>
      <c r="B13367" s="31"/>
      <c r="C13367" s="2"/>
      <c r="D13367" s="2"/>
      <c r="E13367" s="26"/>
    </row>
    <row r="13368" spans="1:5" x14ac:dyDescent="0.15">
      <c r="A13368" s="2"/>
      <c r="B13368" s="31"/>
      <c r="C13368" s="2"/>
      <c r="D13368" s="2"/>
      <c r="E13368" s="26"/>
    </row>
    <row r="13369" spans="1:5" x14ac:dyDescent="0.15">
      <c r="A13369" s="2"/>
      <c r="B13369" s="31"/>
      <c r="C13369" s="2"/>
      <c r="D13369" s="2"/>
      <c r="E13369" s="26"/>
    </row>
    <row r="13370" spans="1:5" x14ac:dyDescent="0.15">
      <c r="A13370" s="2"/>
      <c r="B13370" s="31"/>
      <c r="C13370" s="2"/>
      <c r="D13370" s="2"/>
      <c r="E13370" s="26"/>
    </row>
    <row r="13371" spans="1:5" x14ac:dyDescent="0.15">
      <c r="A13371" s="2"/>
      <c r="B13371" s="31"/>
      <c r="C13371" s="2"/>
      <c r="D13371" s="2"/>
      <c r="E13371" s="26"/>
    </row>
    <row r="13372" spans="1:5" x14ac:dyDescent="0.15">
      <c r="A13372" s="2"/>
      <c r="B13372" s="31"/>
      <c r="C13372" s="2"/>
      <c r="D13372" s="2"/>
      <c r="E13372" s="26"/>
    </row>
    <row r="13373" spans="1:5" x14ac:dyDescent="0.15">
      <c r="A13373" s="2"/>
      <c r="B13373" s="31"/>
      <c r="C13373" s="2"/>
      <c r="D13373" s="2"/>
      <c r="E13373" s="26"/>
    </row>
    <row r="13374" spans="1:5" x14ac:dyDescent="0.15">
      <c r="A13374" s="2"/>
      <c r="B13374" s="31"/>
      <c r="C13374" s="2"/>
      <c r="D13374" s="2"/>
      <c r="E13374" s="26"/>
    </row>
    <row r="13375" spans="1:5" x14ac:dyDescent="0.15">
      <c r="A13375" s="2"/>
      <c r="B13375" s="31"/>
      <c r="C13375" s="2"/>
      <c r="D13375" s="2"/>
      <c r="E13375" s="26"/>
    </row>
    <row r="13376" spans="1:5" x14ac:dyDescent="0.15">
      <c r="A13376" s="2"/>
      <c r="B13376" s="31"/>
      <c r="C13376" s="2"/>
      <c r="D13376" s="2"/>
      <c r="E13376" s="26"/>
    </row>
    <row r="13377" spans="1:5" x14ac:dyDescent="0.15">
      <c r="A13377" s="2"/>
      <c r="B13377" s="31"/>
      <c r="C13377" s="2"/>
      <c r="D13377" s="2"/>
      <c r="E13377" s="26"/>
    </row>
    <row r="13378" spans="1:5" x14ac:dyDescent="0.15">
      <c r="A13378" s="2"/>
      <c r="B13378" s="31"/>
      <c r="C13378" s="2"/>
      <c r="D13378" s="2"/>
      <c r="E13378" s="26"/>
    </row>
    <row r="13379" spans="1:5" x14ac:dyDescent="0.15">
      <c r="A13379" s="2"/>
      <c r="B13379" s="31"/>
      <c r="C13379" s="2"/>
      <c r="D13379" s="2"/>
      <c r="E13379" s="26"/>
    </row>
    <row r="13380" spans="1:5" x14ac:dyDescent="0.15">
      <c r="A13380" s="2"/>
      <c r="B13380" s="31"/>
      <c r="C13380" s="2"/>
      <c r="D13380" s="2"/>
      <c r="E13380" s="26"/>
    </row>
    <row r="13381" spans="1:5" x14ac:dyDescent="0.15">
      <c r="A13381" s="2"/>
      <c r="B13381" s="31"/>
      <c r="C13381" s="2"/>
      <c r="D13381" s="2"/>
      <c r="E13381" s="26"/>
    </row>
    <row r="13382" spans="1:5" x14ac:dyDescent="0.15">
      <c r="A13382" s="2"/>
      <c r="B13382" s="31"/>
      <c r="C13382" s="2"/>
      <c r="D13382" s="2"/>
      <c r="E13382" s="26"/>
    </row>
    <row r="13383" spans="1:5" x14ac:dyDescent="0.15">
      <c r="A13383" s="2"/>
      <c r="B13383" s="31"/>
      <c r="C13383" s="2"/>
      <c r="D13383" s="2"/>
      <c r="E13383" s="26"/>
    </row>
    <row r="13384" spans="1:5" x14ac:dyDescent="0.15">
      <c r="A13384" s="2"/>
      <c r="B13384" s="31"/>
      <c r="C13384" s="2"/>
      <c r="D13384" s="2"/>
      <c r="E13384" s="26"/>
    </row>
    <row r="13385" spans="1:5" x14ac:dyDescent="0.15">
      <c r="A13385" s="2"/>
      <c r="B13385" s="31"/>
      <c r="C13385" s="2"/>
      <c r="D13385" s="2"/>
      <c r="E13385" s="26"/>
    </row>
    <row r="13386" spans="1:5" x14ac:dyDescent="0.15">
      <c r="A13386" s="2"/>
      <c r="B13386" s="31"/>
      <c r="C13386" s="2"/>
      <c r="D13386" s="2"/>
      <c r="E13386" s="26"/>
    </row>
    <row r="13387" spans="1:5" x14ac:dyDescent="0.15">
      <c r="A13387" s="2"/>
      <c r="B13387" s="31"/>
      <c r="C13387" s="2"/>
      <c r="D13387" s="2"/>
      <c r="E13387" s="26"/>
    </row>
    <row r="13388" spans="1:5" x14ac:dyDescent="0.15">
      <c r="A13388" s="2"/>
      <c r="B13388" s="31"/>
      <c r="C13388" s="2"/>
      <c r="D13388" s="2"/>
      <c r="E13388" s="26"/>
    </row>
    <row r="13389" spans="1:5" x14ac:dyDescent="0.15">
      <c r="A13389" s="2"/>
      <c r="B13389" s="31"/>
      <c r="C13389" s="2"/>
      <c r="D13389" s="2"/>
      <c r="E13389" s="26"/>
    </row>
    <row r="13390" spans="1:5" x14ac:dyDescent="0.15">
      <c r="A13390" s="2"/>
      <c r="B13390" s="31"/>
      <c r="C13390" s="2"/>
      <c r="D13390" s="2"/>
      <c r="E13390" s="26"/>
    </row>
    <row r="13391" spans="1:5" x14ac:dyDescent="0.15">
      <c r="A13391" s="2"/>
      <c r="B13391" s="31"/>
      <c r="C13391" s="2"/>
      <c r="D13391" s="2"/>
      <c r="E13391" s="26"/>
    </row>
    <row r="13392" spans="1:5" x14ac:dyDescent="0.15">
      <c r="A13392" s="2"/>
      <c r="B13392" s="31"/>
      <c r="C13392" s="2"/>
      <c r="D13392" s="2"/>
      <c r="E13392" s="26"/>
    </row>
    <row r="13393" spans="1:5" x14ac:dyDescent="0.15">
      <c r="A13393" s="2"/>
      <c r="B13393" s="31"/>
      <c r="C13393" s="2"/>
      <c r="D13393" s="2"/>
      <c r="E13393" s="26"/>
    </row>
    <row r="13394" spans="1:5" x14ac:dyDescent="0.15">
      <c r="A13394" s="2"/>
      <c r="B13394" s="31"/>
      <c r="C13394" s="2"/>
      <c r="D13394" s="2"/>
      <c r="E13394" s="26"/>
    </row>
    <row r="13395" spans="1:5" x14ac:dyDescent="0.15">
      <c r="A13395" s="2"/>
      <c r="B13395" s="31"/>
      <c r="C13395" s="2"/>
      <c r="D13395" s="2"/>
      <c r="E13395" s="26"/>
    </row>
    <row r="13396" spans="1:5" x14ac:dyDescent="0.15">
      <c r="A13396" s="2"/>
      <c r="B13396" s="31"/>
      <c r="C13396" s="2"/>
      <c r="D13396" s="2"/>
      <c r="E13396" s="26"/>
    </row>
    <row r="13397" spans="1:5" x14ac:dyDescent="0.15">
      <c r="A13397" s="2"/>
      <c r="B13397" s="31"/>
      <c r="C13397" s="2"/>
      <c r="D13397" s="2"/>
      <c r="E13397" s="26"/>
    </row>
    <row r="13398" spans="1:5" x14ac:dyDescent="0.15">
      <c r="A13398" s="2"/>
      <c r="B13398" s="31"/>
      <c r="C13398" s="2"/>
      <c r="D13398" s="2"/>
      <c r="E13398" s="26"/>
    </row>
    <row r="13399" spans="1:5" x14ac:dyDescent="0.15">
      <c r="A13399" s="2"/>
      <c r="B13399" s="31"/>
      <c r="C13399" s="2"/>
      <c r="D13399" s="2"/>
      <c r="E13399" s="26"/>
    </row>
    <row r="13400" spans="1:5" x14ac:dyDescent="0.15">
      <c r="A13400" s="2"/>
      <c r="B13400" s="31"/>
      <c r="C13400" s="2"/>
      <c r="D13400" s="2"/>
      <c r="E13400" s="26"/>
    </row>
    <row r="13401" spans="1:5" x14ac:dyDescent="0.15">
      <c r="A13401" s="2"/>
      <c r="B13401" s="31"/>
      <c r="C13401" s="2"/>
      <c r="D13401" s="2"/>
      <c r="E13401" s="26"/>
    </row>
    <row r="13402" spans="1:5" x14ac:dyDescent="0.15">
      <c r="A13402" s="2"/>
      <c r="B13402" s="31"/>
      <c r="C13402" s="2"/>
      <c r="D13402" s="2"/>
      <c r="E13402" s="26"/>
    </row>
    <row r="13403" spans="1:5" x14ac:dyDescent="0.15">
      <c r="A13403" s="2"/>
      <c r="B13403" s="31"/>
      <c r="C13403" s="2"/>
      <c r="D13403" s="2"/>
      <c r="E13403" s="26"/>
    </row>
    <row r="13404" spans="1:5" x14ac:dyDescent="0.15">
      <c r="A13404" s="2"/>
      <c r="B13404" s="31"/>
      <c r="C13404" s="2"/>
      <c r="D13404" s="2"/>
      <c r="E13404" s="26"/>
    </row>
    <row r="13405" spans="1:5" x14ac:dyDescent="0.15">
      <c r="A13405" s="2"/>
      <c r="B13405" s="31"/>
      <c r="C13405" s="2"/>
      <c r="D13405" s="2"/>
      <c r="E13405" s="26"/>
    </row>
    <row r="13406" spans="1:5" x14ac:dyDescent="0.15">
      <c r="A13406" s="2"/>
      <c r="B13406" s="31"/>
      <c r="C13406" s="2"/>
      <c r="D13406" s="2"/>
      <c r="E13406" s="26"/>
    </row>
    <row r="13407" spans="1:5" x14ac:dyDescent="0.15">
      <c r="A13407" s="2"/>
      <c r="B13407" s="31"/>
      <c r="C13407" s="2"/>
      <c r="D13407" s="2"/>
      <c r="E13407" s="26"/>
    </row>
    <row r="13408" spans="1:5" x14ac:dyDescent="0.15">
      <c r="A13408" s="2"/>
      <c r="B13408" s="31"/>
      <c r="C13408" s="2"/>
      <c r="D13408" s="2"/>
      <c r="E13408" s="26"/>
    </row>
    <row r="13409" spans="1:5" x14ac:dyDescent="0.15">
      <c r="A13409" s="2"/>
      <c r="B13409" s="31"/>
      <c r="C13409" s="2"/>
      <c r="D13409" s="2"/>
      <c r="E13409" s="26"/>
    </row>
    <row r="13410" spans="1:5" x14ac:dyDescent="0.15">
      <c r="A13410" s="2"/>
      <c r="B13410" s="31"/>
      <c r="C13410" s="2"/>
      <c r="D13410" s="2"/>
      <c r="E13410" s="26"/>
    </row>
    <row r="13411" spans="1:5" x14ac:dyDescent="0.15">
      <c r="A13411" s="2"/>
      <c r="B13411" s="31"/>
      <c r="C13411" s="2"/>
      <c r="D13411" s="2"/>
      <c r="E13411" s="26"/>
    </row>
    <row r="13412" spans="1:5" x14ac:dyDescent="0.15">
      <c r="A13412" s="2"/>
      <c r="B13412" s="31"/>
      <c r="C13412" s="2"/>
      <c r="D13412" s="2"/>
      <c r="E13412" s="26"/>
    </row>
    <row r="13413" spans="1:5" x14ac:dyDescent="0.15">
      <c r="A13413" s="2"/>
      <c r="B13413" s="31"/>
      <c r="C13413" s="2"/>
      <c r="D13413" s="2"/>
      <c r="E13413" s="26"/>
    </row>
    <row r="13414" spans="1:5" x14ac:dyDescent="0.15">
      <c r="A13414" s="2"/>
      <c r="B13414" s="31"/>
      <c r="C13414" s="2"/>
      <c r="D13414" s="2"/>
      <c r="E13414" s="26"/>
    </row>
    <row r="13415" spans="1:5" x14ac:dyDescent="0.15">
      <c r="A13415" s="2"/>
      <c r="B13415" s="31"/>
      <c r="C13415" s="2"/>
      <c r="D13415" s="2"/>
      <c r="E13415" s="26"/>
    </row>
    <row r="13416" spans="1:5" x14ac:dyDescent="0.15">
      <c r="A13416" s="2"/>
      <c r="B13416" s="31"/>
      <c r="C13416" s="2"/>
      <c r="D13416" s="2"/>
      <c r="E13416" s="26"/>
    </row>
    <row r="13417" spans="1:5" x14ac:dyDescent="0.15">
      <c r="A13417" s="2"/>
      <c r="B13417" s="31"/>
      <c r="C13417" s="2"/>
      <c r="D13417" s="2"/>
      <c r="E13417" s="26"/>
    </row>
    <row r="13418" spans="1:5" x14ac:dyDescent="0.15">
      <c r="A13418" s="2"/>
      <c r="B13418" s="31"/>
      <c r="C13418" s="2"/>
      <c r="D13418" s="2"/>
      <c r="E13418" s="26"/>
    </row>
    <row r="13419" spans="1:5" x14ac:dyDescent="0.15">
      <c r="A13419" s="2"/>
      <c r="B13419" s="31"/>
      <c r="C13419" s="2"/>
      <c r="D13419" s="2"/>
      <c r="E13419" s="26"/>
    </row>
    <row r="13420" spans="1:5" x14ac:dyDescent="0.15">
      <c r="A13420" s="2"/>
      <c r="B13420" s="31"/>
      <c r="C13420" s="2"/>
      <c r="D13420" s="2"/>
      <c r="E13420" s="26"/>
    </row>
    <row r="13421" spans="1:5" x14ac:dyDescent="0.15">
      <c r="A13421" s="2"/>
      <c r="B13421" s="31"/>
      <c r="C13421" s="2"/>
      <c r="D13421" s="2"/>
      <c r="E13421" s="26"/>
    </row>
    <row r="13422" spans="1:5" x14ac:dyDescent="0.15">
      <c r="A13422" s="2"/>
      <c r="B13422" s="31"/>
      <c r="C13422" s="2"/>
      <c r="D13422" s="2"/>
      <c r="E13422" s="26"/>
    </row>
    <row r="13423" spans="1:5" x14ac:dyDescent="0.15">
      <c r="A13423" s="2"/>
      <c r="B13423" s="31"/>
      <c r="C13423" s="2"/>
      <c r="D13423" s="2"/>
      <c r="E13423" s="26"/>
    </row>
    <row r="13424" spans="1:5" x14ac:dyDescent="0.15">
      <c r="A13424" s="2"/>
      <c r="B13424" s="31"/>
      <c r="C13424" s="2"/>
      <c r="D13424" s="2"/>
      <c r="E13424" s="26"/>
    </row>
    <row r="13425" spans="1:5" x14ac:dyDescent="0.15">
      <c r="A13425" s="2"/>
      <c r="B13425" s="31"/>
      <c r="C13425" s="2"/>
      <c r="D13425" s="2"/>
      <c r="E13425" s="26"/>
    </row>
    <row r="13426" spans="1:5" x14ac:dyDescent="0.15">
      <c r="A13426" s="2"/>
      <c r="B13426" s="31"/>
      <c r="C13426" s="2"/>
      <c r="D13426" s="2"/>
      <c r="E13426" s="26"/>
    </row>
    <row r="13427" spans="1:5" x14ac:dyDescent="0.15">
      <c r="A13427" s="2"/>
      <c r="B13427" s="31"/>
      <c r="C13427" s="2"/>
      <c r="D13427" s="2"/>
      <c r="E13427" s="26"/>
    </row>
    <row r="13428" spans="1:5" x14ac:dyDescent="0.15">
      <c r="A13428" s="2"/>
      <c r="B13428" s="31"/>
      <c r="C13428" s="2"/>
      <c r="D13428" s="2"/>
      <c r="E13428" s="26"/>
    </row>
    <row r="13429" spans="1:5" x14ac:dyDescent="0.15">
      <c r="A13429" s="2"/>
      <c r="B13429" s="31"/>
      <c r="C13429" s="2"/>
      <c r="D13429" s="2"/>
      <c r="E13429" s="26"/>
    </row>
    <row r="13430" spans="1:5" x14ac:dyDescent="0.15">
      <c r="A13430" s="2"/>
      <c r="B13430" s="31"/>
      <c r="C13430" s="2"/>
      <c r="D13430" s="2"/>
      <c r="E13430" s="26"/>
    </row>
    <row r="13431" spans="1:5" x14ac:dyDescent="0.15">
      <c r="A13431" s="2"/>
      <c r="B13431" s="31"/>
      <c r="C13431" s="2"/>
      <c r="D13431" s="2"/>
      <c r="E13431" s="26"/>
    </row>
    <row r="13432" spans="1:5" x14ac:dyDescent="0.15">
      <c r="A13432" s="2"/>
      <c r="B13432" s="31"/>
      <c r="C13432" s="2"/>
      <c r="D13432" s="2"/>
      <c r="E13432" s="26"/>
    </row>
    <row r="13433" spans="1:5" x14ac:dyDescent="0.15">
      <c r="A13433" s="2"/>
      <c r="B13433" s="31"/>
      <c r="C13433" s="2"/>
      <c r="D13433" s="2"/>
      <c r="E13433" s="26"/>
    </row>
    <row r="13434" spans="1:5" x14ac:dyDescent="0.15">
      <c r="A13434" s="2"/>
      <c r="B13434" s="31"/>
      <c r="C13434" s="2"/>
      <c r="D13434" s="2"/>
      <c r="E13434" s="26"/>
    </row>
    <row r="13435" spans="1:5" x14ac:dyDescent="0.15">
      <c r="A13435" s="2"/>
      <c r="B13435" s="31"/>
      <c r="C13435" s="2"/>
      <c r="D13435" s="2"/>
      <c r="E13435" s="26"/>
    </row>
    <row r="13436" spans="1:5" x14ac:dyDescent="0.15">
      <c r="A13436" s="2"/>
      <c r="B13436" s="31"/>
      <c r="C13436" s="2"/>
      <c r="D13436" s="2"/>
      <c r="E13436" s="26"/>
    </row>
    <row r="13437" spans="1:5" x14ac:dyDescent="0.15">
      <c r="A13437" s="2"/>
      <c r="B13437" s="31"/>
      <c r="C13437" s="2"/>
      <c r="D13437" s="2"/>
      <c r="E13437" s="26"/>
    </row>
    <row r="13438" spans="1:5" x14ac:dyDescent="0.15">
      <c r="A13438" s="2"/>
      <c r="B13438" s="31"/>
      <c r="C13438" s="2"/>
      <c r="D13438" s="2"/>
      <c r="E13438" s="26"/>
    </row>
    <row r="13439" spans="1:5" x14ac:dyDescent="0.15">
      <c r="A13439" s="2"/>
      <c r="B13439" s="31"/>
      <c r="C13439" s="2"/>
      <c r="D13439" s="2"/>
      <c r="E13439" s="26"/>
    </row>
    <row r="13440" spans="1:5" x14ac:dyDescent="0.15">
      <c r="A13440" s="2"/>
      <c r="B13440" s="31"/>
      <c r="C13440" s="2"/>
      <c r="D13440" s="2"/>
      <c r="E13440" s="26"/>
    </row>
    <row r="13441" spans="1:5" x14ac:dyDescent="0.15">
      <c r="A13441" s="2"/>
      <c r="B13441" s="31"/>
      <c r="C13441" s="2"/>
      <c r="D13441" s="2"/>
      <c r="E13441" s="26"/>
    </row>
    <row r="13442" spans="1:5" x14ac:dyDescent="0.15">
      <c r="A13442" s="2"/>
      <c r="B13442" s="31"/>
      <c r="C13442" s="2"/>
      <c r="D13442" s="2"/>
      <c r="E13442" s="26"/>
    </row>
    <row r="13443" spans="1:5" x14ac:dyDescent="0.15">
      <c r="A13443" s="2"/>
      <c r="B13443" s="31"/>
      <c r="C13443" s="2"/>
      <c r="D13443" s="2"/>
      <c r="E13443" s="26"/>
    </row>
    <row r="13444" spans="1:5" x14ac:dyDescent="0.15">
      <c r="A13444" s="2"/>
      <c r="B13444" s="31"/>
      <c r="C13444" s="2"/>
      <c r="D13444" s="2"/>
      <c r="E13444" s="26"/>
    </row>
    <row r="13445" spans="1:5" x14ac:dyDescent="0.15">
      <c r="A13445" s="2"/>
      <c r="B13445" s="31"/>
      <c r="C13445" s="2"/>
      <c r="D13445" s="2"/>
      <c r="E13445" s="26"/>
    </row>
    <row r="13446" spans="1:5" x14ac:dyDescent="0.15">
      <c r="A13446" s="2"/>
      <c r="B13446" s="31"/>
      <c r="C13446" s="2"/>
      <c r="D13446" s="2"/>
      <c r="E13446" s="26"/>
    </row>
    <row r="13447" spans="1:5" x14ac:dyDescent="0.15">
      <c r="A13447" s="2"/>
      <c r="B13447" s="31"/>
      <c r="C13447" s="2"/>
      <c r="D13447" s="2"/>
      <c r="E13447" s="26"/>
    </row>
    <row r="13448" spans="1:5" x14ac:dyDescent="0.15">
      <c r="A13448" s="2"/>
      <c r="B13448" s="31"/>
      <c r="C13448" s="2"/>
      <c r="D13448" s="2"/>
      <c r="E13448" s="26"/>
    </row>
    <row r="13449" spans="1:5" x14ac:dyDescent="0.15">
      <c r="A13449" s="2"/>
      <c r="B13449" s="31"/>
      <c r="C13449" s="2"/>
      <c r="D13449" s="2"/>
      <c r="E13449" s="26"/>
    </row>
    <row r="13450" spans="1:5" x14ac:dyDescent="0.15">
      <c r="A13450" s="2"/>
      <c r="B13450" s="31"/>
      <c r="C13450" s="2"/>
      <c r="D13450" s="2"/>
      <c r="E13450" s="26"/>
    </row>
    <row r="13451" spans="1:5" x14ac:dyDescent="0.15">
      <c r="A13451" s="2"/>
      <c r="B13451" s="31"/>
      <c r="C13451" s="2"/>
      <c r="D13451" s="2"/>
      <c r="E13451" s="26"/>
    </row>
    <row r="13452" spans="1:5" x14ac:dyDescent="0.15">
      <c r="A13452" s="2"/>
      <c r="B13452" s="31"/>
      <c r="C13452" s="2"/>
      <c r="D13452" s="2"/>
      <c r="E13452" s="26"/>
    </row>
    <row r="13453" spans="1:5" x14ac:dyDescent="0.15">
      <c r="A13453" s="2"/>
      <c r="B13453" s="31"/>
      <c r="C13453" s="2"/>
      <c r="D13453" s="2"/>
      <c r="E13453" s="26"/>
    </row>
    <row r="13454" spans="1:5" x14ac:dyDescent="0.15">
      <c r="A13454" s="2"/>
      <c r="B13454" s="31"/>
      <c r="C13454" s="2"/>
      <c r="D13454" s="2"/>
      <c r="E13454" s="26"/>
    </row>
    <row r="13455" spans="1:5" x14ac:dyDescent="0.15">
      <c r="A13455" s="2"/>
      <c r="B13455" s="31"/>
      <c r="C13455" s="2"/>
      <c r="D13455" s="2"/>
      <c r="E13455" s="26"/>
    </row>
    <row r="13456" spans="1:5" x14ac:dyDescent="0.15">
      <c r="A13456" s="2"/>
      <c r="B13456" s="31"/>
      <c r="C13456" s="2"/>
      <c r="D13456" s="2"/>
      <c r="E13456" s="26"/>
    </row>
    <row r="13457" spans="1:5" x14ac:dyDescent="0.15">
      <c r="A13457" s="2"/>
      <c r="B13457" s="31"/>
      <c r="C13457" s="2"/>
      <c r="D13457" s="2"/>
      <c r="E13457" s="26"/>
    </row>
    <row r="13458" spans="1:5" x14ac:dyDescent="0.15">
      <c r="A13458" s="2"/>
      <c r="B13458" s="31"/>
      <c r="C13458" s="2"/>
      <c r="D13458" s="2"/>
      <c r="E13458" s="26"/>
    </row>
    <row r="13459" spans="1:5" x14ac:dyDescent="0.15">
      <c r="A13459" s="2"/>
      <c r="B13459" s="31"/>
      <c r="C13459" s="2"/>
      <c r="D13459" s="2"/>
      <c r="E13459" s="26"/>
    </row>
    <row r="13460" spans="1:5" x14ac:dyDescent="0.15">
      <c r="A13460" s="2"/>
      <c r="B13460" s="31"/>
      <c r="C13460" s="2"/>
      <c r="D13460" s="2"/>
      <c r="E13460" s="26"/>
    </row>
    <row r="13461" spans="1:5" x14ac:dyDescent="0.15">
      <c r="A13461" s="2"/>
      <c r="B13461" s="31"/>
      <c r="C13461" s="2"/>
      <c r="D13461" s="2"/>
      <c r="E13461" s="26"/>
    </row>
    <row r="13462" spans="1:5" x14ac:dyDescent="0.15">
      <c r="A13462" s="2"/>
      <c r="B13462" s="31"/>
      <c r="C13462" s="2"/>
      <c r="D13462" s="2"/>
      <c r="E13462" s="26"/>
    </row>
    <row r="13463" spans="1:5" x14ac:dyDescent="0.15">
      <c r="A13463" s="2"/>
      <c r="B13463" s="31"/>
      <c r="C13463" s="2"/>
      <c r="D13463" s="2"/>
      <c r="E13463" s="26"/>
    </row>
    <row r="13464" spans="1:5" x14ac:dyDescent="0.15">
      <c r="A13464" s="2"/>
      <c r="B13464" s="31"/>
      <c r="C13464" s="2"/>
      <c r="D13464" s="2"/>
      <c r="E13464" s="26"/>
    </row>
    <row r="13465" spans="1:5" x14ac:dyDescent="0.15">
      <c r="A13465" s="2"/>
      <c r="B13465" s="31"/>
      <c r="C13465" s="2"/>
      <c r="D13465" s="2"/>
      <c r="E13465" s="26"/>
    </row>
    <row r="13466" spans="1:5" x14ac:dyDescent="0.15">
      <c r="A13466" s="2"/>
      <c r="B13466" s="31"/>
      <c r="C13466" s="2"/>
      <c r="D13466" s="2"/>
      <c r="E13466" s="26"/>
    </row>
    <row r="13467" spans="1:5" x14ac:dyDescent="0.15">
      <c r="A13467" s="2"/>
      <c r="B13467" s="31"/>
      <c r="C13467" s="2"/>
      <c r="D13467" s="2"/>
      <c r="E13467" s="26"/>
    </row>
    <row r="13468" spans="1:5" x14ac:dyDescent="0.15">
      <c r="A13468" s="2"/>
      <c r="B13468" s="31"/>
      <c r="C13468" s="2"/>
      <c r="D13468" s="2"/>
      <c r="E13468" s="26"/>
    </row>
    <row r="13469" spans="1:5" x14ac:dyDescent="0.15">
      <c r="A13469" s="2"/>
      <c r="B13469" s="31"/>
      <c r="C13469" s="2"/>
      <c r="D13469" s="2"/>
      <c r="E13469" s="26"/>
    </row>
    <row r="13470" spans="1:5" x14ac:dyDescent="0.15">
      <c r="A13470" s="2"/>
      <c r="B13470" s="31"/>
      <c r="C13470" s="2"/>
      <c r="D13470" s="2"/>
      <c r="E13470" s="26"/>
    </row>
    <row r="13471" spans="1:5" x14ac:dyDescent="0.15">
      <c r="A13471" s="2"/>
      <c r="B13471" s="31"/>
      <c r="C13471" s="2"/>
      <c r="D13471" s="2"/>
      <c r="E13471" s="26"/>
    </row>
    <row r="13472" spans="1:5" x14ac:dyDescent="0.15">
      <c r="A13472" s="2"/>
      <c r="B13472" s="31"/>
      <c r="C13472" s="2"/>
      <c r="D13472" s="2"/>
      <c r="E13472" s="26"/>
    </row>
    <row r="13473" spans="1:5" x14ac:dyDescent="0.15">
      <c r="A13473" s="2"/>
      <c r="B13473" s="31"/>
      <c r="C13473" s="2"/>
      <c r="D13473" s="2"/>
      <c r="E13473" s="26"/>
    </row>
    <row r="13474" spans="1:5" x14ac:dyDescent="0.15">
      <c r="A13474" s="2"/>
      <c r="B13474" s="31"/>
      <c r="C13474" s="2"/>
      <c r="D13474" s="2"/>
      <c r="E13474" s="26"/>
    </row>
    <row r="13475" spans="1:5" x14ac:dyDescent="0.15">
      <c r="A13475" s="2"/>
      <c r="B13475" s="31"/>
      <c r="C13475" s="2"/>
      <c r="D13475" s="2"/>
      <c r="E13475" s="26"/>
    </row>
    <row r="13476" spans="1:5" x14ac:dyDescent="0.15">
      <c r="A13476" s="2"/>
      <c r="B13476" s="31"/>
      <c r="C13476" s="2"/>
      <c r="D13476" s="2"/>
      <c r="E13476" s="26"/>
    </row>
    <row r="13477" spans="1:5" x14ac:dyDescent="0.15">
      <c r="A13477" s="2"/>
      <c r="B13477" s="31"/>
      <c r="C13477" s="2"/>
      <c r="D13477" s="2"/>
      <c r="E13477" s="26"/>
    </row>
    <row r="13478" spans="1:5" x14ac:dyDescent="0.15">
      <c r="A13478" s="2"/>
      <c r="B13478" s="31"/>
      <c r="C13478" s="2"/>
      <c r="D13478" s="2"/>
      <c r="E13478" s="26"/>
    </row>
    <row r="13479" spans="1:5" x14ac:dyDescent="0.15">
      <c r="A13479" s="2"/>
      <c r="B13479" s="31"/>
      <c r="C13479" s="2"/>
      <c r="D13479" s="2"/>
      <c r="E13479" s="26"/>
    </row>
    <row r="13480" spans="1:5" x14ac:dyDescent="0.15">
      <c r="A13480" s="2"/>
      <c r="B13480" s="31"/>
      <c r="C13480" s="2"/>
      <c r="D13480" s="2"/>
      <c r="E13480" s="26"/>
    </row>
    <row r="13481" spans="1:5" x14ac:dyDescent="0.15">
      <c r="A13481" s="2"/>
      <c r="B13481" s="31"/>
      <c r="C13481" s="2"/>
      <c r="D13481" s="2"/>
      <c r="E13481" s="26"/>
    </row>
    <row r="13482" spans="1:5" x14ac:dyDescent="0.15">
      <c r="A13482" s="2"/>
      <c r="B13482" s="31"/>
      <c r="C13482" s="2"/>
      <c r="D13482" s="2"/>
      <c r="E13482" s="26"/>
    </row>
    <row r="13483" spans="1:5" x14ac:dyDescent="0.15">
      <c r="A13483" s="2"/>
      <c r="B13483" s="31"/>
      <c r="C13483" s="2"/>
      <c r="D13483" s="2"/>
      <c r="E13483" s="26"/>
    </row>
    <row r="13484" spans="1:5" x14ac:dyDescent="0.15">
      <c r="A13484" s="2"/>
      <c r="B13484" s="31"/>
      <c r="C13484" s="2"/>
      <c r="D13484" s="2"/>
      <c r="E13484" s="26"/>
    </row>
    <row r="13485" spans="1:5" x14ac:dyDescent="0.15">
      <c r="A13485" s="2"/>
      <c r="B13485" s="31"/>
      <c r="C13485" s="2"/>
      <c r="D13485" s="2"/>
      <c r="E13485" s="26"/>
    </row>
    <row r="13486" spans="1:5" x14ac:dyDescent="0.15">
      <c r="A13486" s="2"/>
      <c r="B13486" s="31"/>
      <c r="C13486" s="2"/>
      <c r="D13486" s="2"/>
      <c r="E13486" s="26"/>
    </row>
    <row r="13487" spans="1:5" x14ac:dyDescent="0.15">
      <c r="A13487" s="2"/>
      <c r="B13487" s="31"/>
      <c r="C13487" s="2"/>
      <c r="D13487" s="2"/>
      <c r="E13487" s="26"/>
    </row>
    <row r="13488" spans="1:5" x14ac:dyDescent="0.15">
      <c r="A13488" s="2"/>
      <c r="B13488" s="31"/>
      <c r="C13488" s="2"/>
      <c r="D13488" s="2"/>
      <c r="E13488" s="26"/>
    </row>
    <row r="13489" spans="1:5" x14ac:dyDescent="0.15">
      <c r="A13489" s="2"/>
      <c r="B13489" s="31"/>
      <c r="C13489" s="2"/>
      <c r="D13489" s="2"/>
      <c r="E13489" s="26"/>
    </row>
    <row r="13490" spans="1:5" x14ac:dyDescent="0.15">
      <c r="A13490" s="2"/>
      <c r="B13490" s="31"/>
      <c r="C13490" s="2"/>
      <c r="D13490" s="2"/>
      <c r="E13490" s="26"/>
    </row>
    <row r="13491" spans="1:5" x14ac:dyDescent="0.15">
      <c r="A13491" s="2"/>
      <c r="B13491" s="31"/>
      <c r="C13491" s="2"/>
      <c r="D13491" s="2"/>
      <c r="E13491" s="26"/>
    </row>
    <row r="13492" spans="1:5" x14ac:dyDescent="0.15">
      <c r="A13492" s="2"/>
      <c r="B13492" s="31"/>
      <c r="C13492" s="2"/>
      <c r="D13492" s="2"/>
      <c r="E13492" s="26"/>
    </row>
    <row r="13493" spans="1:5" x14ac:dyDescent="0.15">
      <c r="A13493" s="2"/>
      <c r="B13493" s="31"/>
      <c r="C13493" s="2"/>
      <c r="D13493" s="2"/>
      <c r="E13493" s="26"/>
    </row>
    <row r="13494" spans="1:5" x14ac:dyDescent="0.15">
      <c r="A13494" s="2"/>
      <c r="B13494" s="31"/>
      <c r="C13494" s="2"/>
      <c r="D13494" s="2"/>
      <c r="E13494" s="26"/>
    </row>
    <row r="13495" spans="1:5" x14ac:dyDescent="0.15">
      <c r="A13495" s="2"/>
      <c r="B13495" s="31"/>
      <c r="C13495" s="2"/>
      <c r="D13495" s="2"/>
      <c r="E13495" s="26"/>
    </row>
    <row r="13496" spans="1:5" x14ac:dyDescent="0.15">
      <c r="A13496" s="2"/>
      <c r="B13496" s="31"/>
      <c r="C13496" s="2"/>
      <c r="D13496" s="2"/>
      <c r="E13496" s="26"/>
    </row>
    <row r="13497" spans="1:5" x14ac:dyDescent="0.15">
      <c r="A13497" s="2"/>
      <c r="B13497" s="31"/>
      <c r="C13497" s="2"/>
      <c r="D13497" s="2"/>
      <c r="E13497" s="26"/>
    </row>
    <row r="13498" spans="1:5" x14ac:dyDescent="0.15">
      <c r="A13498" s="2"/>
      <c r="B13498" s="31"/>
      <c r="C13498" s="2"/>
      <c r="D13498" s="2"/>
      <c r="E13498" s="26"/>
    </row>
    <row r="13499" spans="1:5" x14ac:dyDescent="0.15">
      <c r="A13499" s="2"/>
      <c r="B13499" s="31"/>
      <c r="C13499" s="2"/>
      <c r="D13499" s="2"/>
      <c r="E13499" s="26"/>
    </row>
    <row r="13500" spans="1:5" x14ac:dyDescent="0.15">
      <c r="A13500" s="2"/>
      <c r="B13500" s="31"/>
      <c r="C13500" s="2"/>
      <c r="D13500" s="2"/>
      <c r="E13500" s="26"/>
    </row>
    <row r="13501" spans="1:5" x14ac:dyDescent="0.15">
      <c r="A13501" s="2"/>
      <c r="B13501" s="31"/>
      <c r="C13501" s="2"/>
      <c r="D13501" s="2"/>
      <c r="E13501" s="26"/>
    </row>
    <row r="13502" spans="1:5" x14ac:dyDescent="0.15">
      <c r="A13502" s="2"/>
      <c r="B13502" s="31"/>
      <c r="C13502" s="2"/>
      <c r="D13502" s="2"/>
      <c r="E13502" s="26"/>
    </row>
    <row r="13503" spans="1:5" x14ac:dyDescent="0.15">
      <c r="A13503" s="2"/>
      <c r="B13503" s="31"/>
      <c r="C13503" s="2"/>
      <c r="D13503" s="2"/>
      <c r="E13503" s="26"/>
    </row>
    <row r="13504" spans="1:5" x14ac:dyDescent="0.15">
      <c r="A13504" s="2"/>
      <c r="B13504" s="31"/>
      <c r="C13504" s="2"/>
      <c r="D13504" s="2"/>
      <c r="E13504" s="26"/>
    </row>
    <row r="13505" spans="1:5" x14ac:dyDescent="0.15">
      <c r="A13505" s="2"/>
      <c r="B13505" s="31"/>
      <c r="C13505" s="2"/>
      <c r="D13505" s="2"/>
      <c r="E13505" s="26"/>
    </row>
    <row r="13506" spans="1:5" x14ac:dyDescent="0.15">
      <c r="A13506" s="2"/>
      <c r="B13506" s="31"/>
      <c r="C13506" s="2"/>
      <c r="D13506" s="2"/>
      <c r="E13506" s="26"/>
    </row>
    <row r="13507" spans="1:5" x14ac:dyDescent="0.15">
      <c r="A13507" s="2"/>
      <c r="B13507" s="31"/>
      <c r="C13507" s="2"/>
      <c r="D13507" s="2"/>
      <c r="E13507" s="26"/>
    </row>
    <row r="13508" spans="1:5" x14ac:dyDescent="0.15">
      <c r="A13508" s="2"/>
      <c r="B13508" s="31"/>
      <c r="C13508" s="2"/>
      <c r="D13508" s="2"/>
      <c r="E13508" s="26"/>
    </row>
    <row r="13509" spans="1:5" x14ac:dyDescent="0.15">
      <c r="A13509" s="2"/>
      <c r="B13509" s="31"/>
      <c r="C13509" s="2"/>
      <c r="D13509" s="2"/>
      <c r="E13509" s="26"/>
    </row>
    <row r="13510" spans="1:5" x14ac:dyDescent="0.15">
      <c r="A13510" s="2"/>
      <c r="B13510" s="31"/>
      <c r="C13510" s="2"/>
      <c r="D13510" s="2"/>
      <c r="E13510" s="26"/>
    </row>
    <row r="13511" spans="1:5" x14ac:dyDescent="0.15">
      <c r="A13511" s="2"/>
      <c r="B13511" s="31"/>
      <c r="C13511" s="2"/>
      <c r="D13511" s="2"/>
      <c r="E13511" s="26"/>
    </row>
    <row r="13512" spans="1:5" x14ac:dyDescent="0.15">
      <c r="A13512" s="2"/>
      <c r="B13512" s="31"/>
      <c r="C13512" s="2"/>
      <c r="D13512" s="2"/>
      <c r="E13512" s="26"/>
    </row>
    <row r="13513" spans="1:5" x14ac:dyDescent="0.15">
      <c r="A13513" s="2"/>
      <c r="B13513" s="31"/>
      <c r="C13513" s="2"/>
      <c r="D13513" s="2"/>
      <c r="E13513" s="26"/>
    </row>
    <row r="13514" spans="1:5" x14ac:dyDescent="0.15">
      <c r="A13514" s="2"/>
      <c r="B13514" s="31"/>
      <c r="C13514" s="2"/>
      <c r="D13514" s="2"/>
      <c r="E13514" s="26"/>
    </row>
    <row r="13515" spans="1:5" x14ac:dyDescent="0.15">
      <c r="A13515" s="2"/>
      <c r="B13515" s="31"/>
      <c r="C13515" s="2"/>
      <c r="D13515" s="2"/>
      <c r="E13515" s="26"/>
    </row>
    <row r="13516" spans="1:5" x14ac:dyDescent="0.15">
      <c r="A13516" s="2"/>
      <c r="B13516" s="31"/>
      <c r="C13516" s="2"/>
      <c r="D13516" s="2"/>
      <c r="E13516" s="26"/>
    </row>
    <row r="13517" spans="1:5" x14ac:dyDescent="0.15">
      <c r="A13517" s="2"/>
      <c r="B13517" s="31"/>
      <c r="C13517" s="2"/>
      <c r="D13517" s="2"/>
      <c r="E13517" s="26"/>
    </row>
    <row r="13518" spans="1:5" x14ac:dyDescent="0.15">
      <c r="A13518" s="2"/>
      <c r="B13518" s="31"/>
      <c r="C13518" s="2"/>
      <c r="D13518" s="2"/>
      <c r="E13518" s="26"/>
    </row>
    <row r="13519" spans="1:5" x14ac:dyDescent="0.15">
      <c r="A13519" s="2"/>
      <c r="B13519" s="31"/>
      <c r="C13519" s="2"/>
      <c r="D13519" s="2"/>
      <c r="E13519" s="26"/>
    </row>
    <row r="13520" spans="1:5" x14ac:dyDescent="0.15">
      <c r="A13520" s="2"/>
      <c r="B13520" s="31"/>
      <c r="C13520" s="2"/>
      <c r="D13520" s="2"/>
      <c r="E13520" s="26"/>
    </row>
    <row r="13521" spans="1:5" x14ac:dyDescent="0.15">
      <c r="A13521" s="2"/>
      <c r="B13521" s="31"/>
      <c r="C13521" s="2"/>
      <c r="D13521" s="2"/>
      <c r="E13521" s="26"/>
    </row>
    <row r="13522" spans="1:5" x14ac:dyDescent="0.15">
      <c r="A13522" s="2"/>
      <c r="B13522" s="31"/>
      <c r="C13522" s="2"/>
      <c r="D13522" s="2"/>
      <c r="E13522" s="26"/>
    </row>
    <row r="13523" spans="1:5" x14ac:dyDescent="0.15">
      <c r="A13523" s="2"/>
      <c r="B13523" s="31"/>
      <c r="C13523" s="2"/>
      <c r="D13523" s="2"/>
      <c r="E13523" s="26"/>
    </row>
    <row r="13524" spans="1:5" x14ac:dyDescent="0.15">
      <c r="A13524" s="2"/>
      <c r="B13524" s="31"/>
      <c r="C13524" s="2"/>
      <c r="D13524" s="2"/>
      <c r="E13524" s="26"/>
    </row>
    <row r="13525" spans="1:5" x14ac:dyDescent="0.15">
      <c r="A13525" s="2"/>
      <c r="B13525" s="31"/>
      <c r="C13525" s="2"/>
      <c r="D13525" s="2"/>
      <c r="E13525" s="26"/>
    </row>
    <row r="13526" spans="1:5" x14ac:dyDescent="0.15">
      <c r="A13526" s="2"/>
      <c r="B13526" s="31"/>
      <c r="C13526" s="2"/>
      <c r="D13526" s="2"/>
      <c r="E13526" s="26"/>
    </row>
    <row r="13527" spans="1:5" x14ac:dyDescent="0.15">
      <c r="A13527" s="2"/>
      <c r="B13527" s="31"/>
      <c r="C13527" s="2"/>
      <c r="D13527" s="2"/>
      <c r="E13527" s="26"/>
    </row>
    <row r="13528" spans="1:5" x14ac:dyDescent="0.15">
      <c r="A13528" s="2"/>
      <c r="B13528" s="31"/>
      <c r="C13528" s="2"/>
      <c r="D13528" s="2"/>
      <c r="E13528" s="26"/>
    </row>
    <row r="13529" spans="1:5" x14ac:dyDescent="0.15">
      <c r="A13529" s="2"/>
      <c r="B13529" s="31"/>
      <c r="C13529" s="2"/>
      <c r="D13529" s="2"/>
      <c r="E13529" s="26"/>
    </row>
    <row r="13530" spans="1:5" x14ac:dyDescent="0.15">
      <c r="A13530" s="2"/>
      <c r="B13530" s="31"/>
      <c r="C13530" s="2"/>
      <c r="D13530" s="2"/>
      <c r="E13530" s="26"/>
    </row>
    <row r="13531" spans="1:5" x14ac:dyDescent="0.15">
      <c r="A13531" s="2"/>
      <c r="B13531" s="31"/>
      <c r="C13531" s="2"/>
      <c r="D13531" s="2"/>
      <c r="E13531" s="26"/>
    </row>
    <row r="13532" spans="1:5" x14ac:dyDescent="0.15">
      <c r="A13532" s="2"/>
      <c r="B13532" s="31"/>
      <c r="C13532" s="2"/>
      <c r="D13532" s="2"/>
      <c r="E13532" s="26"/>
    </row>
    <row r="13533" spans="1:5" x14ac:dyDescent="0.15">
      <c r="A13533" s="2"/>
      <c r="B13533" s="31"/>
      <c r="C13533" s="2"/>
      <c r="D13533" s="2"/>
      <c r="E13533" s="26"/>
    </row>
    <row r="13534" spans="1:5" x14ac:dyDescent="0.15">
      <c r="A13534" s="2"/>
      <c r="B13534" s="31"/>
      <c r="C13534" s="2"/>
      <c r="D13534" s="2"/>
      <c r="E13534" s="26"/>
    </row>
    <row r="13535" spans="1:5" x14ac:dyDescent="0.15">
      <c r="A13535" s="2"/>
      <c r="B13535" s="31"/>
      <c r="C13535" s="2"/>
      <c r="D13535" s="2"/>
      <c r="E13535" s="26"/>
    </row>
    <row r="13536" spans="1:5" x14ac:dyDescent="0.15">
      <c r="A13536" s="2"/>
      <c r="B13536" s="31"/>
      <c r="C13536" s="2"/>
      <c r="D13536" s="2"/>
      <c r="E13536" s="26"/>
    </row>
    <row r="13537" spans="1:5" x14ac:dyDescent="0.15">
      <c r="A13537" s="2"/>
      <c r="B13537" s="31"/>
      <c r="C13537" s="2"/>
      <c r="D13537" s="2"/>
      <c r="E13537" s="26"/>
    </row>
    <row r="13538" spans="1:5" x14ac:dyDescent="0.15">
      <c r="A13538" s="2"/>
      <c r="B13538" s="31"/>
      <c r="C13538" s="2"/>
      <c r="D13538" s="2"/>
      <c r="E13538" s="26"/>
    </row>
    <row r="13539" spans="1:5" x14ac:dyDescent="0.15">
      <c r="A13539" s="2"/>
      <c r="B13539" s="31"/>
      <c r="C13539" s="2"/>
      <c r="D13539" s="2"/>
      <c r="E13539" s="26"/>
    </row>
    <row r="13540" spans="1:5" x14ac:dyDescent="0.15">
      <c r="A13540" s="2"/>
      <c r="B13540" s="31"/>
      <c r="C13540" s="2"/>
      <c r="D13540" s="2"/>
      <c r="E13540" s="26"/>
    </row>
    <row r="13541" spans="1:5" x14ac:dyDescent="0.15">
      <c r="A13541" s="2"/>
      <c r="B13541" s="31"/>
      <c r="C13541" s="2"/>
      <c r="D13541" s="2"/>
      <c r="E13541" s="26"/>
    </row>
    <row r="13542" spans="1:5" x14ac:dyDescent="0.15">
      <c r="A13542" s="2"/>
      <c r="B13542" s="31"/>
      <c r="C13542" s="2"/>
      <c r="D13542" s="2"/>
      <c r="E13542" s="26"/>
    </row>
    <row r="13543" spans="1:5" x14ac:dyDescent="0.15">
      <c r="A13543" s="2"/>
      <c r="B13543" s="31"/>
      <c r="C13543" s="2"/>
      <c r="D13543" s="2"/>
      <c r="E13543" s="26"/>
    </row>
    <row r="13544" spans="1:5" x14ac:dyDescent="0.15">
      <c r="A13544" s="2"/>
      <c r="B13544" s="31"/>
      <c r="C13544" s="2"/>
      <c r="D13544" s="2"/>
      <c r="E13544" s="26"/>
    </row>
    <row r="13545" spans="1:5" x14ac:dyDescent="0.15">
      <c r="A13545" s="2"/>
      <c r="B13545" s="31"/>
      <c r="C13545" s="2"/>
      <c r="D13545" s="2"/>
      <c r="E13545" s="26"/>
    </row>
    <row r="13546" spans="1:5" x14ac:dyDescent="0.15">
      <c r="A13546" s="2"/>
      <c r="B13546" s="31"/>
      <c r="C13546" s="2"/>
      <c r="D13546" s="2"/>
      <c r="E13546" s="26"/>
    </row>
    <row r="13547" spans="1:5" x14ac:dyDescent="0.15">
      <c r="A13547" s="2"/>
      <c r="B13547" s="31"/>
      <c r="C13547" s="2"/>
      <c r="D13547" s="2"/>
      <c r="E13547" s="26"/>
    </row>
    <row r="13548" spans="1:5" x14ac:dyDescent="0.15">
      <c r="A13548" s="2"/>
      <c r="B13548" s="31"/>
      <c r="C13548" s="2"/>
      <c r="D13548" s="2"/>
      <c r="E13548" s="26"/>
    </row>
    <row r="13549" spans="1:5" x14ac:dyDescent="0.15">
      <c r="A13549" s="2"/>
      <c r="B13549" s="31"/>
      <c r="C13549" s="2"/>
      <c r="D13549" s="2"/>
      <c r="E13549" s="26"/>
    </row>
    <row r="13550" spans="1:5" x14ac:dyDescent="0.15">
      <c r="A13550" s="2"/>
      <c r="B13550" s="31"/>
      <c r="C13550" s="2"/>
      <c r="D13550" s="2"/>
      <c r="E13550" s="26"/>
    </row>
    <row r="13551" spans="1:5" x14ac:dyDescent="0.15">
      <c r="A13551" s="2"/>
      <c r="B13551" s="31"/>
      <c r="C13551" s="2"/>
      <c r="D13551" s="2"/>
      <c r="E13551" s="26"/>
    </row>
    <row r="13552" spans="1:5" x14ac:dyDescent="0.15">
      <c r="A13552" s="2"/>
      <c r="B13552" s="31"/>
      <c r="C13552" s="2"/>
      <c r="D13552" s="2"/>
      <c r="E13552" s="26"/>
    </row>
    <row r="13553" spans="1:5" x14ac:dyDescent="0.15">
      <c r="A13553" s="2"/>
      <c r="B13553" s="31"/>
      <c r="C13553" s="2"/>
      <c r="D13553" s="2"/>
      <c r="E13553" s="26"/>
    </row>
    <row r="13554" spans="1:5" x14ac:dyDescent="0.15">
      <c r="A13554" s="2"/>
      <c r="B13554" s="31"/>
      <c r="C13554" s="2"/>
      <c r="D13554" s="2"/>
      <c r="E13554" s="26"/>
    </row>
    <row r="13555" spans="1:5" x14ac:dyDescent="0.15">
      <c r="A13555" s="2"/>
      <c r="B13555" s="31"/>
      <c r="C13555" s="2"/>
      <c r="D13555" s="2"/>
      <c r="E13555" s="26"/>
    </row>
    <row r="13556" spans="1:5" x14ac:dyDescent="0.15">
      <c r="A13556" s="2"/>
      <c r="B13556" s="31"/>
      <c r="C13556" s="2"/>
      <c r="D13556" s="2"/>
      <c r="E13556" s="26"/>
    </row>
    <row r="13557" spans="1:5" x14ac:dyDescent="0.15">
      <c r="A13557" s="2"/>
      <c r="B13557" s="31"/>
      <c r="C13557" s="2"/>
      <c r="D13557" s="2"/>
      <c r="E13557" s="26"/>
    </row>
    <row r="13558" spans="1:5" x14ac:dyDescent="0.15">
      <c r="A13558" s="2"/>
      <c r="B13558" s="31"/>
      <c r="C13558" s="2"/>
      <c r="D13558" s="2"/>
      <c r="E13558" s="26"/>
    </row>
    <row r="13559" spans="1:5" x14ac:dyDescent="0.15">
      <c r="A13559" s="2"/>
      <c r="B13559" s="31"/>
      <c r="C13559" s="2"/>
      <c r="D13559" s="2"/>
      <c r="E13559" s="26"/>
    </row>
    <row r="13560" spans="1:5" x14ac:dyDescent="0.15">
      <c r="A13560" s="2"/>
      <c r="B13560" s="31"/>
      <c r="C13560" s="2"/>
      <c r="D13560" s="2"/>
      <c r="E13560" s="26"/>
    </row>
    <row r="13561" spans="1:5" x14ac:dyDescent="0.15">
      <c r="A13561" s="2"/>
      <c r="B13561" s="31"/>
      <c r="C13561" s="2"/>
      <c r="D13561" s="2"/>
      <c r="E13561" s="26"/>
    </row>
    <row r="13562" spans="1:5" x14ac:dyDescent="0.15">
      <c r="A13562" s="2"/>
      <c r="B13562" s="31"/>
      <c r="C13562" s="2"/>
      <c r="D13562" s="2"/>
      <c r="E13562" s="26"/>
    </row>
    <row r="13563" spans="1:5" x14ac:dyDescent="0.15">
      <c r="A13563" s="2"/>
      <c r="B13563" s="31"/>
      <c r="C13563" s="2"/>
      <c r="D13563" s="2"/>
      <c r="E13563" s="26"/>
    </row>
    <row r="13564" spans="1:5" x14ac:dyDescent="0.15">
      <c r="A13564" s="2"/>
      <c r="B13564" s="31"/>
      <c r="C13564" s="2"/>
      <c r="D13564" s="2"/>
      <c r="E13564" s="26"/>
    </row>
    <row r="13565" spans="1:5" x14ac:dyDescent="0.15">
      <c r="A13565" s="2"/>
      <c r="B13565" s="31"/>
      <c r="C13565" s="2"/>
      <c r="D13565" s="2"/>
      <c r="E13565" s="26"/>
    </row>
    <row r="13566" spans="1:5" x14ac:dyDescent="0.15">
      <c r="A13566" s="2"/>
      <c r="B13566" s="31"/>
      <c r="C13566" s="2"/>
      <c r="D13566" s="2"/>
      <c r="E13566" s="26"/>
    </row>
    <row r="13567" spans="1:5" x14ac:dyDescent="0.15">
      <c r="A13567" s="2"/>
      <c r="B13567" s="31"/>
      <c r="C13567" s="2"/>
      <c r="D13567" s="2"/>
      <c r="E13567" s="26"/>
    </row>
    <row r="13568" spans="1:5" x14ac:dyDescent="0.15">
      <c r="A13568" s="2"/>
      <c r="B13568" s="31"/>
      <c r="C13568" s="2"/>
      <c r="D13568" s="2"/>
      <c r="E13568" s="26"/>
    </row>
    <row r="13569" spans="1:5" x14ac:dyDescent="0.15">
      <c r="A13569" s="2"/>
      <c r="B13569" s="31"/>
      <c r="C13569" s="2"/>
      <c r="D13569" s="2"/>
      <c r="E13569" s="26"/>
    </row>
    <row r="13570" spans="1:5" x14ac:dyDescent="0.15">
      <c r="A13570" s="2"/>
      <c r="B13570" s="31"/>
      <c r="C13570" s="2"/>
      <c r="D13570" s="2"/>
      <c r="E13570" s="26"/>
    </row>
    <row r="13571" spans="1:5" x14ac:dyDescent="0.15">
      <c r="A13571" s="2"/>
      <c r="B13571" s="31"/>
      <c r="C13571" s="2"/>
      <c r="D13571" s="2"/>
      <c r="E13571" s="26"/>
    </row>
    <row r="13572" spans="1:5" x14ac:dyDescent="0.15">
      <c r="A13572" s="2"/>
      <c r="B13572" s="31"/>
      <c r="C13572" s="2"/>
      <c r="D13572" s="2"/>
      <c r="E13572" s="26"/>
    </row>
    <row r="13573" spans="1:5" x14ac:dyDescent="0.15">
      <c r="A13573" s="2"/>
      <c r="B13573" s="31"/>
      <c r="C13573" s="2"/>
      <c r="D13573" s="2"/>
      <c r="E13573" s="26"/>
    </row>
    <row r="13574" spans="1:5" x14ac:dyDescent="0.15">
      <c r="A13574" s="2"/>
      <c r="B13574" s="31"/>
      <c r="C13574" s="2"/>
      <c r="D13574" s="2"/>
      <c r="E13574" s="26"/>
    </row>
    <row r="13575" spans="1:5" x14ac:dyDescent="0.15">
      <c r="A13575" s="2"/>
      <c r="B13575" s="31"/>
      <c r="C13575" s="2"/>
      <c r="D13575" s="2"/>
      <c r="E13575" s="26"/>
    </row>
    <row r="13576" spans="1:5" x14ac:dyDescent="0.15">
      <c r="A13576" s="2"/>
      <c r="B13576" s="31"/>
      <c r="C13576" s="2"/>
      <c r="D13576" s="2"/>
      <c r="E13576" s="26"/>
    </row>
    <row r="13577" spans="1:5" x14ac:dyDescent="0.15">
      <c r="A13577" s="2"/>
      <c r="B13577" s="31"/>
      <c r="C13577" s="2"/>
      <c r="D13577" s="2"/>
      <c r="E13577" s="26"/>
    </row>
    <row r="13578" spans="1:5" x14ac:dyDescent="0.15">
      <c r="A13578" s="2"/>
      <c r="B13578" s="31"/>
      <c r="C13578" s="2"/>
      <c r="D13578" s="2"/>
      <c r="E13578" s="26"/>
    </row>
    <row r="13579" spans="1:5" x14ac:dyDescent="0.15">
      <c r="A13579" s="2"/>
      <c r="B13579" s="31"/>
      <c r="C13579" s="2"/>
      <c r="D13579" s="2"/>
      <c r="E13579" s="26"/>
    </row>
    <row r="13580" spans="1:5" x14ac:dyDescent="0.15">
      <c r="A13580" s="2"/>
      <c r="B13580" s="31"/>
      <c r="C13580" s="2"/>
      <c r="D13580" s="2"/>
      <c r="E13580" s="26"/>
    </row>
    <row r="13581" spans="1:5" x14ac:dyDescent="0.15">
      <c r="A13581" s="2"/>
      <c r="B13581" s="31"/>
      <c r="C13581" s="2"/>
      <c r="D13581" s="2"/>
      <c r="E13581" s="26"/>
    </row>
    <row r="13582" spans="1:5" x14ac:dyDescent="0.15">
      <c r="A13582" s="2"/>
      <c r="B13582" s="31"/>
      <c r="C13582" s="2"/>
      <c r="D13582" s="2"/>
      <c r="E13582" s="26"/>
    </row>
    <row r="13583" spans="1:5" x14ac:dyDescent="0.15">
      <c r="A13583" s="2"/>
      <c r="B13583" s="31"/>
      <c r="C13583" s="2"/>
      <c r="D13583" s="2"/>
      <c r="E13583" s="26"/>
    </row>
    <row r="13584" spans="1:5" x14ac:dyDescent="0.15">
      <c r="A13584" s="2"/>
      <c r="B13584" s="31"/>
      <c r="C13584" s="2"/>
      <c r="D13584" s="2"/>
      <c r="E13584" s="26"/>
    </row>
    <row r="13585" spans="1:5" x14ac:dyDescent="0.15">
      <c r="A13585" s="2"/>
      <c r="B13585" s="31"/>
      <c r="C13585" s="2"/>
      <c r="D13585" s="2"/>
      <c r="E13585" s="26"/>
    </row>
    <row r="13586" spans="1:5" x14ac:dyDescent="0.15">
      <c r="A13586" s="2"/>
      <c r="B13586" s="31"/>
      <c r="C13586" s="2"/>
      <c r="D13586" s="2"/>
      <c r="E13586" s="26"/>
    </row>
    <row r="13587" spans="1:5" x14ac:dyDescent="0.15">
      <c r="A13587" s="2"/>
      <c r="B13587" s="31"/>
      <c r="C13587" s="2"/>
      <c r="D13587" s="2"/>
      <c r="E13587" s="26"/>
    </row>
    <row r="13588" spans="1:5" x14ac:dyDescent="0.15">
      <c r="A13588" s="2"/>
      <c r="B13588" s="31"/>
      <c r="C13588" s="2"/>
      <c r="D13588" s="2"/>
      <c r="E13588" s="26"/>
    </row>
    <row r="13589" spans="1:5" x14ac:dyDescent="0.15">
      <c r="A13589" s="2"/>
      <c r="B13589" s="31"/>
      <c r="C13589" s="2"/>
      <c r="D13589" s="2"/>
      <c r="E13589" s="26"/>
    </row>
    <row r="13590" spans="1:5" x14ac:dyDescent="0.15">
      <c r="A13590" s="2"/>
      <c r="B13590" s="31"/>
      <c r="C13590" s="2"/>
      <c r="D13590" s="2"/>
      <c r="E13590" s="26"/>
    </row>
    <row r="13591" spans="1:5" x14ac:dyDescent="0.15">
      <c r="A13591" s="2"/>
      <c r="B13591" s="31"/>
      <c r="C13591" s="2"/>
      <c r="D13591" s="2"/>
      <c r="E13591" s="26"/>
    </row>
    <row r="13592" spans="1:5" x14ac:dyDescent="0.15">
      <c r="A13592" s="2"/>
      <c r="B13592" s="31"/>
      <c r="C13592" s="2"/>
      <c r="D13592" s="2"/>
      <c r="E13592" s="26"/>
    </row>
    <row r="13593" spans="1:5" x14ac:dyDescent="0.15">
      <c r="A13593" s="2"/>
      <c r="B13593" s="31"/>
      <c r="C13593" s="2"/>
      <c r="D13593" s="2"/>
      <c r="E13593" s="26"/>
    </row>
    <row r="13594" spans="1:5" x14ac:dyDescent="0.15">
      <c r="A13594" s="2"/>
      <c r="B13594" s="31"/>
      <c r="C13594" s="2"/>
      <c r="D13594" s="2"/>
      <c r="E13594" s="26"/>
    </row>
    <row r="13595" spans="1:5" x14ac:dyDescent="0.15">
      <c r="A13595" s="2"/>
      <c r="B13595" s="31"/>
      <c r="C13595" s="2"/>
      <c r="D13595" s="2"/>
      <c r="E13595" s="26"/>
    </row>
    <row r="13596" spans="1:5" x14ac:dyDescent="0.15">
      <c r="A13596" s="2"/>
      <c r="B13596" s="31"/>
      <c r="C13596" s="2"/>
      <c r="D13596" s="2"/>
      <c r="E13596" s="26"/>
    </row>
    <row r="13597" spans="1:5" x14ac:dyDescent="0.15">
      <c r="A13597" s="2"/>
      <c r="B13597" s="31"/>
      <c r="C13597" s="2"/>
      <c r="D13597" s="2"/>
      <c r="E13597" s="26"/>
    </row>
    <row r="13598" spans="1:5" x14ac:dyDescent="0.15">
      <c r="A13598" s="2"/>
      <c r="B13598" s="31"/>
      <c r="C13598" s="2"/>
      <c r="D13598" s="2"/>
      <c r="E13598" s="26"/>
    </row>
    <row r="13599" spans="1:5" x14ac:dyDescent="0.15">
      <c r="A13599" s="2"/>
      <c r="B13599" s="31"/>
      <c r="C13599" s="2"/>
      <c r="D13599" s="2"/>
      <c r="E13599" s="26"/>
    </row>
    <row r="13600" spans="1:5" x14ac:dyDescent="0.15">
      <c r="A13600" s="2"/>
      <c r="B13600" s="31"/>
      <c r="C13600" s="2"/>
      <c r="D13600" s="2"/>
      <c r="E13600" s="26"/>
    </row>
    <row r="13601" spans="1:5" x14ac:dyDescent="0.15">
      <c r="A13601" s="2"/>
      <c r="B13601" s="31"/>
      <c r="C13601" s="2"/>
      <c r="D13601" s="2"/>
      <c r="E13601" s="26"/>
    </row>
    <row r="13602" spans="1:5" x14ac:dyDescent="0.15">
      <c r="A13602" s="2"/>
      <c r="B13602" s="31"/>
      <c r="C13602" s="2"/>
      <c r="D13602" s="2"/>
      <c r="E13602" s="26"/>
    </row>
    <row r="13603" spans="1:5" x14ac:dyDescent="0.15">
      <c r="A13603" s="2"/>
      <c r="B13603" s="31"/>
      <c r="C13603" s="2"/>
      <c r="D13603" s="2"/>
      <c r="E13603" s="26"/>
    </row>
    <row r="13604" spans="1:5" x14ac:dyDescent="0.15">
      <c r="A13604" s="2"/>
      <c r="B13604" s="31"/>
      <c r="C13604" s="2"/>
      <c r="D13604" s="2"/>
      <c r="E13604" s="26"/>
    </row>
    <row r="13605" spans="1:5" x14ac:dyDescent="0.15">
      <c r="A13605" s="2"/>
      <c r="B13605" s="31"/>
      <c r="C13605" s="2"/>
      <c r="D13605" s="2"/>
      <c r="E13605" s="26"/>
    </row>
    <row r="13606" spans="1:5" x14ac:dyDescent="0.15">
      <c r="A13606" s="2"/>
      <c r="B13606" s="31"/>
      <c r="C13606" s="2"/>
      <c r="D13606" s="2"/>
      <c r="E13606" s="26"/>
    </row>
    <row r="13607" spans="1:5" x14ac:dyDescent="0.15">
      <c r="A13607" s="2"/>
      <c r="B13607" s="31"/>
      <c r="C13607" s="2"/>
      <c r="D13607" s="2"/>
      <c r="E13607" s="26"/>
    </row>
    <row r="13608" spans="1:5" x14ac:dyDescent="0.15">
      <c r="A13608" s="2"/>
      <c r="B13608" s="31"/>
      <c r="C13608" s="2"/>
      <c r="D13608" s="2"/>
      <c r="E13608" s="26"/>
    </row>
    <row r="13609" spans="1:5" x14ac:dyDescent="0.15">
      <c r="A13609" s="2"/>
      <c r="B13609" s="31"/>
      <c r="C13609" s="2"/>
      <c r="D13609" s="2"/>
      <c r="E13609" s="26"/>
    </row>
    <row r="13610" spans="1:5" x14ac:dyDescent="0.15">
      <c r="A13610" s="2"/>
      <c r="B13610" s="31"/>
      <c r="C13610" s="2"/>
      <c r="D13610" s="2"/>
      <c r="E13610" s="26"/>
    </row>
    <row r="13611" spans="1:5" x14ac:dyDescent="0.15">
      <c r="A13611" s="2"/>
      <c r="B13611" s="31"/>
      <c r="C13611" s="2"/>
      <c r="D13611" s="2"/>
      <c r="E13611" s="26"/>
    </row>
    <row r="13612" spans="1:5" x14ac:dyDescent="0.15">
      <c r="A13612" s="2"/>
      <c r="B13612" s="31"/>
      <c r="C13612" s="2"/>
      <c r="D13612" s="2"/>
      <c r="E13612" s="26"/>
    </row>
    <row r="13613" spans="1:5" x14ac:dyDescent="0.15">
      <c r="A13613" s="2"/>
      <c r="B13613" s="31"/>
      <c r="C13613" s="2"/>
      <c r="D13613" s="2"/>
      <c r="E13613" s="26"/>
    </row>
    <row r="13614" spans="1:5" x14ac:dyDescent="0.15">
      <c r="A13614" s="2"/>
      <c r="B13614" s="31"/>
      <c r="C13614" s="2"/>
      <c r="D13614" s="2"/>
      <c r="E13614" s="26"/>
    </row>
    <row r="13615" spans="1:5" x14ac:dyDescent="0.15">
      <c r="A13615" s="2"/>
      <c r="B13615" s="31"/>
      <c r="C13615" s="2"/>
      <c r="D13615" s="2"/>
      <c r="E13615" s="26"/>
    </row>
    <row r="13616" spans="1:5" x14ac:dyDescent="0.15">
      <c r="A13616" s="2"/>
      <c r="B13616" s="31"/>
      <c r="C13616" s="2"/>
      <c r="D13616" s="2"/>
      <c r="E13616" s="26"/>
    </row>
    <row r="13617" spans="1:5" x14ac:dyDescent="0.15">
      <c r="A13617" s="2"/>
      <c r="B13617" s="31"/>
      <c r="C13617" s="2"/>
      <c r="D13617" s="2"/>
      <c r="E13617" s="26"/>
    </row>
    <row r="13618" spans="1:5" x14ac:dyDescent="0.15">
      <c r="A13618" s="2"/>
      <c r="B13618" s="31"/>
      <c r="C13618" s="2"/>
      <c r="D13618" s="2"/>
      <c r="E13618" s="26"/>
    </row>
    <row r="13619" spans="1:5" x14ac:dyDescent="0.15">
      <c r="A13619" s="2"/>
      <c r="B13619" s="31"/>
      <c r="C13619" s="2"/>
      <c r="D13619" s="2"/>
      <c r="E13619" s="26"/>
    </row>
    <row r="13620" spans="1:5" x14ac:dyDescent="0.15">
      <c r="A13620" s="2"/>
      <c r="B13620" s="31"/>
      <c r="C13620" s="2"/>
      <c r="D13620" s="2"/>
      <c r="E13620" s="26"/>
    </row>
    <row r="13621" spans="1:5" x14ac:dyDescent="0.15">
      <c r="A13621" s="2"/>
      <c r="B13621" s="31"/>
      <c r="C13621" s="2"/>
      <c r="D13621" s="2"/>
      <c r="E13621" s="26"/>
    </row>
    <row r="13622" spans="1:5" x14ac:dyDescent="0.15">
      <c r="A13622" s="2"/>
      <c r="B13622" s="31"/>
      <c r="C13622" s="2"/>
      <c r="D13622" s="2"/>
      <c r="E13622" s="26"/>
    </row>
    <row r="13623" spans="1:5" x14ac:dyDescent="0.15">
      <c r="A13623" s="2"/>
      <c r="B13623" s="31"/>
      <c r="C13623" s="2"/>
      <c r="D13623" s="2"/>
      <c r="E13623" s="26"/>
    </row>
    <row r="13624" spans="1:5" x14ac:dyDescent="0.15">
      <c r="A13624" s="2"/>
      <c r="B13624" s="31"/>
      <c r="C13624" s="2"/>
      <c r="D13624" s="2"/>
      <c r="E13624" s="26"/>
    </row>
    <row r="13625" spans="1:5" x14ac:dyDescent="0.15">
      <c r="A13625" s="2"/>
      <c r="B13625" s="31"/>
      <c r="C13625" s="2"/>
      <c r="D13625" s="2"/>
      <c r="E13625" s="26"/>
    </row>
    <row r="13626" spans="1:5" x14ac:dyDescent="0.15">
      <c r="A13626" s="2"/>
      <c r="B13626" s="31"/>
      <c r="C13626" s="2"/>
      <c r="D13626" s="2"/>
      <c r="E13626" s="26"/>
    </row>
    <row r="13627" spans="1:5" x14ac:dyDescent="0.15">
      <c r="A13627" s="2"/>
      <c r="B13627" s="31"/>
      <c r="C13627" s="2"/>
      <c r="D13627" s="2"/>
      <c r="E13627" s="26"/>
    </row>
    <row r="13628" spans="1:5" x14ac:dyDescent="0.15">
      <c r="A13628" s="2"/>
      <c r="B13628" s="31"/>
      <c r="C13628" s="2"/>
      <c r="D13628" s="2"/>
      <c r="E13628" s="26"/>
    </row>
    <row r="13629" spans="1:5" x14ac:dyDescent="0.15">
      <c r="A13629" s="2"/>
      <c r="B13629" s="31"/>
      <c r="C13629" s="2"/>
      <c r="D13629" s="2"/>
      <c r="E13629" s="26"/>
    </row>
    <row r="13630" spans="1:5" x14ac:dyDescent="0.15">
      <c r="A13630" s="2"/>
      <c r="B13630" s="31"/>
      <c r="C13630" s="2"/>
      <c r="D13630" s="2"/>
      <c r="E13630" s="26"/>
    </row>
    <row r="13631" spans="1:5" x14ac:dyDescent="0.15">
      <c r="A13631" s="2"/>
      <c r="B13631" s="31"/>
      <c r="C13631" s="2"/>
      <c r="D13631" s="2"/>
      <c r="E13631" s="26"/>
    </row>
    <row r="13632" spans="1:5" x14ac:dyDescent="0.15">
      <c r="A13632" s="2"/>
      <c r="B13632" s="31"/>
      <c r="C13632" s="2"/>
      <c r="D13632" s="2"/>
      <c r="E13632" s="26"/>
    </row>
    <row r="13633" spans="1:5" x14ac:dyDescent="0.15">
      <c r="A13633" s="2"/>
      <c r="B13633" s="31"/>
      <c r="C13633" s="2"/>
      <c r="D13633" s="2"/>
      <c r="E13633" s="26"/>
    </row>
    <row r="13634" spans="1:5" x14ac:dyDescent="0.15">
      <c r="A13634" s="2"/>
      <c r="B13634" s="31"/>
      <c r="C13634" s="2"/>
      <c r="D13634" s="2"/>
      <c r="E13634" s="26"/>
    </row>
    <row r="13635" spans="1:5" x14ac:dyDescent="0.15">
      <c r="A13635" s="2"/>
      <c r="B13635" s="31"/>
      <c r="C13635" s="2"/>
      <c r="D13635" s="2"/>
      <c r="E13635" s="26"/>
    </row>
    <row r="13636" spans="1:5" x14ac:dyDescent="0.15">
      <c r="A13636" s="2"/>
      <c r="B13636" s="31"/>
      <c r="C13636" s="2"/>
      <c r="D13636" s="2"/>
      <c r="E13636" s="26"/>
    </row>
    <row r="13637" spans="1:5" x14ac:dyDescent="0.15">
      <c r="A13637" s="2"/>
      <c r="B13637" s="31"/>
      <c r="C13637" s="2"/>
      <c r="D13637" s="2"/>
      <c r="E13637" s="26"/>
    </row>
    <row r="13638" spans="1:5" x14ac:dyDescent="0.15">
      <c r="A13638" s="2"/>
      <c r="B13638" s="31"/>
      <c r="C13638" s="2"/>
      <c r="D13638" s="2"/>
      <c r="E13638" s="26"/>
    </row>
    <row r="13639" spans="1:5" x14ac:dyDescent="0.15">
      <c r="A13639" s="2"/>
      <c r="B13639" s="31"/>
      <c r="C13639" s="2"/>
      <c r="D13639" s="2"/>
      <c r="E13639" s="26"/>
    </row>
    <row r="13640" spans="1:5" x14ac:dyDescent="0.15">
      <c r="A13640" s="2"/>
      <c r="B13640" s="31"/>
      <c r="C13640" s="2"/>
      <c r="D13640" s="2"/>
      <c r="E13640" s="26"/>
    </row>
    <row r="13641" spans="1:5" x14ac:dyDescent="0.15">
      <c r="A13641" s="2"/>
      <c r="B13641" s="31"/>
      <c r="C13641" s="2"/>
      <c r="D13641" s="2"/>
      <c r="E13641" s="26"/>
    </row>
    <row r="13642" spans="1:5" x14ac:dyDescent="0.15">
      <c r="A13642" s="2"/>
      <c r="B13642" s="31"/>
      <c r="C13642" s="2"/>
      <c r="D13642" s="2"/>
      <c r="E13642" s="26"/>
    </row>
    <row r="13643" spans="1:5" x14ac:dyDescent="0.15">
      <c r="A13643" s="2"/>
      <c r="B13643" s="31"/>
      <c r="C13643" s="2"/>
      <c r="D13643" s="2"/>
      <c r="E13643" s="26"/>
    </row>
    <row r="13644" spans="1:5" x14ac:dyDescent="0.15">
      <c r="A13644" s="2"/>
      <c r="B13644" s="31"/>
      <c r="C13644" s="2"/>
      <c r="D13644" s="2"/>
      <c r="E13644" s="26"/>
    </row>
    <row r="13645" spans="1:5" x14ac:dyDescent="0.15">
      <c r="A13645" s="2"/>
      <c r="B13645" s="31"/>
      <c r="C13645" s="2"/>
      <c r="D13645" s="2"/>
      <c r="E13645" s="26"/>
    </row>
    <row r="13646" spans="1:5" x14ac:dyDescent="0.15">
      <c r="A13646" s="2"/>
      <c r="B13646" s="31"/>
      <c r="C13646" s="2"/>
      <c r="D13646" s="2"/>
      <c r="E13646" s="26"/>
    </row>
    <row r="13647" spans="1:5" x14ac:dyDescent="0.15">
      <c r="A13647" s="2"/>
      <c r="B13647" s="31"/>
      <c r="C13647" s="2"/>
      <c r="D13647" s="2"/>
      <c r="E13647" s="26"/>
    </row>
    <row r="13648" spans="1:5" x14ac:dyDescent="0.15">
      <c r="A13648" s="2"/>
      <c r="B13648" s="31"/>
      <c r="C13648" s="2"/>
      <c r="D13648" s="2"/>
      <c r="E13648" s="26"/>
    </row>
    <row r="13649" spans="1:5" x14ac:dyDescent="0.15">
      <c r="A13649" s="2"/>
      <c r="B13649" s="31"/>
      <c r="C13649" s="2"/>
      <c r="D13649" s="2"/>
      <c r="E13649" s="26"/>
    </row>
    <row r="13650" spans="1:5" x14ac:dyDescent="0.15">
      <c r="A13650" s="2"/>
      <c r="B13650" s="31"/>
      <c r="C13650" s="2"/>
      <c r="D13650" s="2"/>
      <c r="E13650" s="26"/>
    </row>
    <row r="13651" spans="1:5" x14ac:dyDescent="0.15">
      <c r="A13651" s="2"/>
      <c r="B13651" s="31"/>
      <c r="C13651" s="2"/>
      <c r="D13651" s="2"/>
      <c r="E13651" s="26"/>
    </row>
    <row r="13652" spans="1:5" x14ac:dyDescent="0.15">
      <c r="A13652" s="2"/>
      <c r="B13652" s="31"/>
      <c r="C13652" s="2"/>
      <c r="D13652" s="2"/>
      <c r="E13652" s="26"/>
    </row>
    <row r="13653" spans="1:5" x14ac:dyDescent="0.15">
      <c r="A13653" s="2"/>
      <c r="B13653" s="31"/>
      <c r="C13653" s="2"/>
      <c r="D13653" s="2"/>
      <c r="E13653" s="26"/>
    </row>
    <row r="13654" spans="1:5" x14ac:dyDescent="0.15">
      <c r="A13654" s="2"/>
      <c r="B13654" s="31"/>
      <c r="C13654" s="2"/>
      <c r="D13654" s="2"/>
      <c r="E13654" s="26"/>
    </row>
    <row r="13655" spans="1:5" x14ac:dyDescent="0.15">
      <c r="A13655" s="2"/>
      <c r="B13655" s="31"/>
      <c r="C13655" s="2"/>
      <c r="D13655" s="2"/>
      <c r="E13655" s="26"/>
    </row>
    <row r="13656" spans="1:5" x14ac:dyDescent="0.15">
      <c r="A13656" s="2"/>
      <c r="B13656" s="31"/>
      <c r="C13656" s="2"/>
      <c r="D13656" s="2"/>
      <c r="E13656" s="26"/>
    </row>
    <row r="13657" spans="1:5" x14ac:dyDescent="0.15">
      <c r="A13657" s="2"/>
      <c r="B13657" s="31"/>
      <c r="C13657" s="2"/>
      <c r="D13657" s="2"/>
      <c r="E13657" s="26"/>
    </row>
    <row r="13658" spans="1:5" x14ac:dyDescent="0.15">
      <c r="A13658" s="2"/>
      <c r="B13658" s="31"/>
      <c r="C13658" s="2"/>
      <c r="D13658" s="2"/>
      <c r="E13658" s="26"/>
    </row>
    <row r="13659" spans="1:5" x14ac:dyDescent="0.15">
      <c r="A13659" s="2"/>
      <c r="B13659" s="31"/>
      <c r="C13659" s="2"/>
      <c r="D13659" s="2"/>
      <c r="E13659" s="26"/>
    </row>
    <row r="13660" spans="1:5" x14ac:dyDescent="0.15">
      <c r="A13660" s="2"/>
      <c r="B13660" s="31"/>
      <c r="C13660" s="2"/>
      <c r="D13660" s="2"/>
      <c r="E13660" s="26"/>
    </row>
    <row r="13661" spans="1:5" x14ac:dyDescent="0.15">
      <c r="A13661" s="2"/>
      <c r="B13661" s="31"/>
      <c r="C13661" s="2"/>
      <c r="D13661" s="2"/>
      <c r="E13661" s="26"/>
    </row>
    <row r="13662" spans="1:5" x14ac:dyDescent="0.15">
      <c r="A13662" s="2"/>
      <c r="B13662" s="31"/>
      <c r="C13662" s="2"/>
      <c r="D13662" s="2"/>
      <c r="E13662" s="26"/>
    </row>
    <row r="13663" spans="1:5" x14ac:dyDescent="0.15">
      <c r="A13663" s="2"/>
      <c r="B13663" s="31"/>
      <c r="C13663" s="2"/>
      <c r="D13663" s="2"/>
      <c r="E13663" s="26"/>
    </row>
    <row r="13664" spans="1:5" x14ac:dyDescent="0.15">
      <c r="A13664" s="2"/>
      <c r="B13664" s="31"/>
      <c r="C13664" s="2"/>
      <c r="D13664" s="2"/>
      <c r="E13664" s="26"/>
    </row>
    <row r="13665" spans="1:5" x14ac:dyDescent="0.15">
      <c r="A13665" s="2"/>
      <c r="B13665" s="31"/>
      <c r="C13665" s="2"/>
      <c r="D13665" s="2"/>
      <c r="E13665" s="26"/>
    </row>
    <row r="13666" spans="1:5" x14ac:dyDescent="0.15">
      <c r="A13666" s="2"/>
      <c r="B13666" s="31"/>
      <c r="C13666" s="2"/>
      <c r="D13666" s="2"/>
      <c r="E13666" s="26"/>
    </row>
    <row r="13667" spans="1:5" x14ac:dyDescent="0.15">
      <c r="A13667" s="2"/>
      <c r="B13667" s="31"/>
      <c r="C13667" s="2"/>
      <c r="D13667" s="2"/>
      <c r="E13667" s="26"/>
    </row>
    <row r="13668" spans="1:5" x14ac:dyDescent="0.15">
      <c r="A13668" s="2"/>
      <c r="B13668" s="31"/>
      <c r="C13668" s="2"/>
      <c r="D13668" s="2"/>
      <c r="E13668" s="26"/>
    </row>
    <row r="13669" spans="1:5" x14ac:dyDescent="0.15">
      <c r="A13669" s="2"/>
      <c r="B13669" s="31"/>
      <c r="C13669" s="2"/>
      <c r="D13669" s="2"/>
      <c r="E13669" s="26"/>
    </row>
    <row r="13670" spans="1:5" x14ac:dyDescent="0.15">
      <c r="A13670" s="2"/>
      <c r="B13670" s="31"/>
      <c r="C13670" s="2"/>
      <c r="D13670" s="2"/>
      <c r="E13670" s="26"/>
    </row>
    <row r="13671" spans="1:5" x14ac:dyDescent="0.15">
      <c r="A13671" s="2"/>
      <c r="B13671" s="31"/>
      <c r="C13671" s="2"/>
      <c r="D13671" s="2"/>
      <c r="E13671" s="26"/>
    </row>
    <row r="13672" spans="1:5" x14ac:dyDescent="0.15">
      <c r="A13672" s="2"/>
      <c r="B13672" s="31"/>
      <c r="C13672" s="2"/>
      <c r="D13672" s="2"/>
      <c r="E13672" s="26"/>
    </row>
    <row r="13673" spans="1:5" x14ac:dyDescent="0.15">
      <c r="A13673" s="2"/>
      <c r="B13673" s="31"/>
      <c r="C13673" s="2"/>
      <c r="D13673" s="2"/>
      <c r="E13673" s="26"/>
    </row>
    <row r="13674" spans="1:5" x14ac:dyDescent="0.15">
      <c r="A13674" s="2"/>
      <c r="B13674" s="31"/>
      <c r="C13674" s="2"/>
      <c r="D13674" s="2"/>
      <c r="E13674" s="26"/>
    </row>
    <row r="13675" spans="1:5" x14ac:dyDescent="0.15">
      <c r="A13675" s="2"/>
      <c r="B13675" s="31"/>
      <c r="C13675" s="2"/>
      <c r="D13675" s="2"/>
      <c r="E13675" s="26"/>
    </row>
    <row r="13676" spans="1:5" x14ac:dyDescent="0.15">
      <c r="A13676" s="2"/>
      <c r="B13676" s="31"/>
      <c r="C13676" s="2"/>
      <c r="D13676" s="2"/>
      <c r="E13676" s="26"/>
    </row>
    <row r="13677" spans="1:5" x14ac:dyDescent="0.15">
      <c r="A13677" s="2"/>
      <c r="B13677" s="31"/>
      <c r="C13677" s="2"/>
      <c r="D13677" s="2"/>
      <c r="E13677" s="26"/>
    </row>
    <row r="13678" spans="1:5" x14ac:dyDescent="0.15">
      <c r="A13678" s="2"/>
      <c r="B13678" s="31"/>
      <c r="C13678" s="2"/>
      <c r="D13678" s="2"/>
      <c r="E13678" s="26"/>
    </row>
    <row r="13679" spans="1:5" x14ac:dyDescent="0.15">
      <c r="A13679" s="2"/>
      <c r="B13679" s="31"/>
      <c r="C13679" s="2"/>
      <c r="D13679" s="2"/>
      <c r="E13679" s="26"/>
    </row>
    <row r="13680" spans="1:5" x14ac:dyDescent="0.15">
      <c r="A13680" s="2"/>
      <c r="B13680" s="31"/>
      <c r="C13680" s="2"/>
      <c r="D13680" s="2"/>
      <c r="E13680" s="26"/>
    </row>
    <row r="13681" spans="1:5" x14ac:dyDescent="0.15">
      <c r="A13681" s="2"/>
      <c r="B13681" s="31"/>
      <c r="C13681" s="2"/>
      <c r="D13681" s="2"/>
      <c r="E13681" s="26"/>
    </row>
    <row r="13682" spans="1:5" x14ac:dyDescent="0.15">
      <c r="A13682" s="2"/>
      <c r="B13682" s="31"/>
      <c r="C13682" s="2"/>
      <c r="D13682" s="2"/>
      <c r="E13682" s="26"/>
    </row>
    <row r="13683" spans="1:5" x14ac:dyDescent="0.15">
      <c r="A13683" s="2"/>
      <c r="B13683" s="31"/>
      <c r="C13683" s="2"/>
      <c r="D13683" s="2"/>
      <c r="E13683" s="26"/>
    </row>
    <row r="13684" spans="1:5" x14ac:dyDescent="0.15">
      <c r="A13684" s="2"/>
      <c r="B13684" s="31"/>
      <c r="C13684" s="2"/>
      <c r="D13684" s="2"/>
      <c r="E13684" s="26"/>
    </row>
    <row r="13685" spans="1:5" x14ac:dyDescent="0.15">
      <c r="A13685" s="2"/>
      <c r="B13685" s="31"/>
      <c r="C13685" s="2"/>
      <c r="D13685" s="2"/>
      <c r="E13685" s="26"/>
    </row>
    <row r="13686" spans="1:5" x14ac:dyDescent="0.15">
      <c r="A13686" s="2"/>
      <c r="B13686" s="31"/>
      <c r="C13686" s="2"/>
      <c r="D13686" s="2"/>
      <c r="E13686" s="26"/>
    </row>
    <row r="13687" spans="1:5" x14ac:dyDescent="0.15">
      <c r="A13687" s="2"/>
      <c r="B13687" s="31"/>
      <c r="C13687" s="2"/>
      <c r="D13687" s="2"/>
      <c r="E13687" s="26"/>
    </row>
    <row r="13688" spans="1:5" x14ac:dyDescent="0.15">
      <c r="A13688" s="2"/>
      <c r="B13688" s="31"/>
      <c r="C13688" s="2"/>
      <c r="D13688" s="2"/>
      <c r="E13688" s="26"/>
    </row>
    <row r="13689" spans="1:5" x14ac:dyDescent="0.15">
      <c r="A13689" s="2"/>
      <c r="B13689" s="31"/>
      <c r="C13689" s="2"/>
      <c r="D13689" s="2"/>
      <c r="E13689" s="26"/>
    </row>
    <row r="13690" spans="1:5" x14ac:dyDescent="0.15">
      <c r="A13690" s="2"/>
      <c r="B13690" s="31"/>
      <c r="C13690" s="2"/>
      <c r="D13690" s="2"/>
      <c r="E13690" s="26"/>
    </row>
    <row r="13691" spans="1:5" x14ac:dyDescent="0.15">
      <c r="A13691" s="2"/>
      <c r="B13691" s="31"/>
      <c r="C13691" s="2"/>
      <c r="D13691" s="2"/>
      <c r="E13691" s="26"/>
    </row>
    <row r="13692" spans="1:5" x14ac:dyDescent="0.15">
      <c r="A13692" s="2"/>
      <c r="B13692" s="31"/>
      <c r="C13692" s="2"/>
      <c r="D13692" s="2"/>
      <c r="E13692" s="26"/>
    </row>
    <row r="13693" spans="1:5" x14ac:dyDescent="0.15">
      <c r="A13693" s="2"/>
      <c r="B13693" s="31"/>
      <c r="C13693" s="2"/>
      <c r="D13693" s="2"/>
      <c r="E13693" s="26"/>
    </row>
    <row r="13694" spans="1:5" x14ac:dyDescent="0.15">
      <c r="A13694" s="2"/>
      <c r="B13694" s="31"/>
      <c r="C13694" s="2"/>
      <c r="D13694" s="2"/>
      <c r="E13694" s="26"/>
    </row>
    <row r="13695" spans="1:5" x14ac:dyDescent="0.15">
      <c r="A13695" s="2"/>
      <c r="B13695" s="31"/>
      <c r="C13695" s="2"/>
      <c r="D13695" s="2"/>
      <c r="E13695" s="26"/>
    </row>
    <row r="13696" spans="1:5" x14ac:dyDescent="0.15">
      <c r="A13696" s="2"/>
      <c r="B13696" s="31"/>
      <c r="C13696" s="2"/>
      <c r="D13696" s="2"/>
      <c r="E13696" s="26"/>
    </row>
    <row r="13697" spans="1:5" x14ac:dyDescent="0.15">
      <c r="A13697" s="2"/>
      <c r="B13697" s="31"/>
      <c r="C13697" s="2"/>
      <c r="D13697" s="2"/>
      <c r="E13697" s="26"/>
    </row>
    <row r="13698" spans="1:5" x14ac:dyDescent="0.15">
      <c r="A13698" s="2"/>
      <c r="B13698" s="31"/>
      <c r="C13698" s="2"/>
      <c r="D13698" s="2"/>
      <c r="E13698" s="26"/>
    </row>
    <row r="13699" spans="1:5" x14ac:dyDescent="0.15">
      <c r="A13699" s="2"/>
      <c r="B13699" s="31"/>
      <c r="C13699" s="2"/>
      <c r="D13699" s="2"/>
      <c r="E13699" s="26"/>
    </row>
    <row r="13700" spans="1:5" x14ac:dyDescent="0.15">
      <c r="A13700" s="2"/>
      <c r="B13700" s="31"/>
      <c r="C13700" s="2"/>
      <c r="D13700" s="2"/>
      <c r="E13700" s="26"/>
    </row>
    <row r="13701" spans="1:5" x14ac:dyDescent="0.15">
      <c r="A13701" s="2"/>
      <c r="B13701" s="31"/>
      <c r="C13701" s="2"/>
      <c r="D13701" s="2"/>
      <c r="E13701" s="26"/>
    </row>
    <row r="13702" spans="1:5" x14ac:dyDescent="0.15">
      <c r="A13702" s="2"/>
      <c r="B13702" s="31"/>
      <c r="C13702" s="2"/>
      <c r="D13702" s="2"/>
      <c r="E13702" s="26"/>
    </row>
    <row r="13703" spans="1:5" x14ac:dyDescent="0.15">
      <c r="A13703" s="2"/>
      <c r="B13703" s="31"/>
      <c r="C13703" s="2"/>
      <c r="D13703" s="2"/>
      <c r="E13703" s="26"/>
    </row>
    <row r="13704" spans="1:5" x14ac:dyDescent="0.15">
      <c r="A13704" s="2"/>
      <c r="B13704" s="31"/>
      <c r="C13704" s="2"/>
      <c r="D13704" s="2"/>
      <c r="E13704" s="26"/>
    </row>
    <row r="13705" spans="1:5" x14ac:dyDescent="0.15">
      <c r="A13705" s="2"/>
      <c r="B13705" s="31"/>
      <c r="C13705" s="2"/>
      <c r="D13705" s="2"/>
      <c r="E13705" s="26"/>
    </row>
    <row r="13706" spans="1:5" x14ac:dyDescent="0.15">
      <c r="A13706" s="2"/>
      <c r="B13706" s="31"/>
      <c r="C13706" s="2"/>
      <c r="D13706" s="2"/>
      <c r="E13706" s="26"/>
    </row>
    <row r="13707" spans="1:5" x14ac:dyDescent="0.15">
      <c r="A13707" s="2"/>
      <c r="B13707" s="31"/>
      <c r="C13707" s="2"/>
      <c r="D13707" s="2"/>
      <c r="E13707" s="26"/>
    </row>
    <row r="13708" spans="1:5" x14ac:dyDescent="0.15">
      <c r="A13708" s="2"/>
      <c r="B13708" s="31"/>
      <c r="C13708" s="2"/>
      <c r="D13708" s="2"/>
      <c r="E13708" s="26"/>
    </row>
    <row r="13709" spans="1:5" x14ac:dyDescent="0.15">
      <c r="A13709" s="2"/>
      <c r="B13709" s="31"/>
      <c r="C13709" s="2"/>
      <c r="D13709" s="2"/>
      <c r="E13709" s="26"/>
    </row>
    <row r="13710" spans="1:5" x14ac:dyDescent="0.15">
      <c r="A13710" s="2"/>
      <c r="B13710" s="31"/>
      <c r="C13710" s="2"/>
      <c r="D13710" s="2"/>
      <c r="E13710" s="26"/>
    </row>
    <row r="13711" spans="1:5" x14ac:dyDescent="0.15">
      <c r="A13711" s="2"/>
      <c r="B13711" s="31"/>
      <c r="C13711" s="2"/>
      <c r="D13711" s="2"/>
      <c r="E13711" s="26"/>
    </row>
    <row r="13712" spans="1:5" x14ac:dyDescent="0.15">
      <c r="A13712" s="2"/>
      <c r="B13712" s="31"/>
      <c r="C13712" s="2"/>
      <c r="D13712" s="2"/>
      <c r="E13712" s="26"/>
    </row>
    <row r="13713" spans="1:5" x14ac:dyDescent="0.15">
      <c r="A13713" s="2"/>
      <c r="B13713" s="31"/>
      <c r="C13713" s="2"/>
      <c r="D13713" s="2"/>
      <c r="E13713" s="26"/>
    </row>
    <row r="13714" spans="1:5" x14ac:dyDescent="0.15">
      <c r="A13714" s="2"/>
      <c r="B13714" s="31"/>
      <c r="C13714" s="2"/>
      <c r="D13714" s="2"/>
      <c r="E13714" s="26"/>
    </row>
    <row r="13715" spans="1:5" x14ac:dyDescent="0.15">
      <c r="A13715" s="2"/>
      <c r="B13715" s="31"/>
      <c r="C13715" s="2"/>
      <c r="D13715" s="2"/>
      <c r="E13715" s="26"/>
    </row>
    <row r="13716" spans="1:5" x14ac:dyDescent="0.15">
      <c r="A13716" s="2"/>
      <c r="B13716" s="31"/>
      <c r="C13716" s="2"/>
      <c r="D13716" s="2"/>
      <c r="E13716" s="26"/>
    </row>
    <row r="13717" spans="1:5" x14ac:dyDescent="0.15">
      <c r="A13717" s="2"/>
      <c r="B13717" s="31"/>
      <c r="C13717" s="2"/>
      <c r="D13717" s="2"/>
      <c r="E13717" s="26"/>
    </row>
    <row r="13718" spans="1:5" x14ac:dyDescent="0.15">
      <c r="A13718" s="2"/>
      <c r="B13718" s="31"/>
      <c r="C13718" s="2"/>
      <c r="D13718" s="2"/>
      <c r="E13718" s="26"/>
    </row>
    <row r="13719" spans="1:5" x14ac:dyDescent="0.15">
      <c r="A13719" s="2"/>
      <c r="B13719" s="31"/>
      <c r="C13719" s="2"/>
      <c r="D13719" s="2"/>
      <c r="E13719" s="26"/>
    </row>
    <row r="13720" spans="1:5" x14ac:dyDescent="0.15">
      <c r="A13720" s="2"/>
      <c r="B13720" s="31"/>
      <c r="C13720" s="2"/>
      <c r="D13720" s="2"/>
      <c r="E13720" s="26"/>
    </row>
    <row r="13721" spans="1:5" x14ac:dyDescent="0.15">
      <c r="A13721" s="2"/>
      <c r="B13721" s="31"/>
      <c r="C13721" s="2"/>
      <c r="D13721" s="2"/>
      <c r="E13721" s="26"/>
    </row>
    <row r="13722" spans="1:5" x14ac:dyDescent="0.15">
      <c r="A13722" s="2"/>
      <c r="B13722" s="31"/>
      <c r="C13722" s="2"/>
      <c r="D13722" s="2"/>
      <c r="E13722" s="26"/>
    </row>
    <row r="13723" spans="1:5" x14ac:dyDescent="0.15">
      <c r="A13723" s="2"/>
      <c r="B13723" s="31"/>
      <c r="C13723" s="2"/>
      <c r="D13723" s="2"/>
      <c r="E13723" s="26"/>
    </row>
    <row r="13724" spans="1:5" x14ac:dyDescent="0.15">
      <c r="A13724" s="2"/>
      <c r="B13724" s="31"/>
      <c r="C13724" s="2"/>
      <c r="D13724" s="2"/>
      <c r="E13724" s="26"/>
    </row>
    <row r="13725" spans="1:5" x14ac:dyDescent="0.15">
      <c r="A13725" s="2"/>
      <c r="B13725" s="31"/>
      <c r="C13725" s="2"/>
      <c r="D13725" s="2"/>
      <c r="E13725" s="26"/>
    </row>
    <row r="13726" spans="1:5" x14ac:dyDescent="0.15">
      <c r="A13726" s="2"/>
      <c r="B13726" s="31"/>
      <c r="C13726" s="2"/>
      <c r="D13726" s="2"/>
      <c r="E13726" s="26"/>
    </row>
    <row r="13727" spans="1:5" x14ac:dyDescent="0.15">
      <c r="A13727" s="2"/>
      <c r="B13727" s="31"/>
      <c r="C13727" s="2"/>
      <c r="D13727" s="2"/>
      <c r="E13727" s="26"/>
    </row>
    <row r="13728" spans="1:5" x14ac:dyDescent="0.15">
      <c r="A13728" s="2"/>
      <c r="B13728" s="31"/>
      <c r="C13728" s="2"/>
      <c r="D13728" s="2"/>
      <c r="E13728" s="26"/>
    </row>
    <row r="13729" spans="1:5" x14ac:dyDescent="0.15">
      <c r="A13729" s="2"/>
      <c r="B13729" s="31"/>
      <c r="C13729" s="2"/>
      <c r="D13729" s="2"/>
      <c r="E13729" s="26"/>
    </row>
    <row r="13730" spans="1:5" x14ac:dyDescent="0.15">
      <c r="A13730" s="2"/>
      <c r="B13730" s="31"/>
      <c r="C13730" s="2"/>
      <c r="D13730" s="2"/>
      <c r="E13730" s="26"/>
    </row>
    <row r="13731" spans="1:5" x14ac:dyDescent="0.15">
      <c r="A13731" s="2"/>
      <c r="B13731" s="31"/>
      <c r="C13731" s="2"/>
      <c r="D13731" s="2"/>
      <c r="E13731" s="26"/>
    </row>
    <row r="13732" spans="1:5" x14ac:dyDescent="0.15">
      <c r="A13732" s="2"/>
      <c r="B13732" s="31"/>
      <c r="C13732" s="2"/>
      <c r="D13732" s="2"/>
      <c r="E13732" s="26"/>
    </row>
    <row r="13733" spans="1:5" x14ac:dyDescent="0.15">
      <c r="A13733" s="2"/>
      <c r="B13733" s="31"/>
      <c r="C13733" s="2"/>
      <c r="D13733" s="2"/>
      <c r="E13733" s="26"/>
    </row>
    <row r="13734" spans="1:5" x14ac:dyDescent="0.15">
      <c r="A13734" s="2"/>
      <c r="B13734" s="31"/>
      <c r="C13734" s="2"/>
      <c r="D13734" s="2"/>
      <c r="E13734" s="26"/>
    </row>
    <row r="13735" spans="1:5" x14ac:dyDescent="0.15">
      <c r="A13735" s="2"/>
      <c r="B13735" s="31"/>
      <c r="C13735" s="2"/>
      <c r="D13735" s="2"/>
      <c r="E13735" s="26"/>
    </row>
    <row r="13736" spans="1:5" x14ac:dyDescent="0.15">
      <c r="A13736" s="2"/>
      <c r="B13736" s="31"/>
      <c r="C13736" s="2"/>
      <c r="D13736" s="2"/>
      <c r="E13736" s="26"/>
    </row>
    <row r="13737" spans="1:5" x14ac:dyDescent="0.15">
      <c r="A13737" s="2"/>
      <c r="B13737" s="31"/>
      <c r="C13737" s="2"/>
      <c r="D13737" s="2"/>
      <c r="E13737" s="26"/>
    </row>
    <row r="13738" spans="1:5" x14ac:dyDescent="0.15">
      <c r="A13738" s="2"/>
      <c r="B13738" s="31"/>
      <c r="C13738" s="2"/>
      <c r="D13738" s="2"/>
      <c r="E13738" s="26"/>
    </row>
    <row r="13739" spans="1:5" x14ac:dyDescent="0.15">
      <c r="A13739" s="2"/>
      <c r="B13739" s="31"/>
      <c r="C13739" s="2"/>
      <c r="D13739" s="2"/>
      <c r="E13739" s="26"/>
    </row>
    <row r="13740" spans="1:5" x14ac:dyDescent="0.15">
      <c r="A13740" s="2"/>
      <c r="B13740" s="31"/>
      <c r="C13740" s="2"/>
      <c r="D13740" s="2"/>
      <c r="E13740" s="26"/>
    </row>
    <row r="13741" spans="1:5" x14ac:dyDescent="0.15">
      <c r="A13741" s="2"/>
      <c r="B13741" s="31"/>
      <c r="C13741" s="2"/>
      <c r="D13741" s="2"/>
      <c r="E13741" s="26"/>
    </row>
    <row r="13742" spans="1:5" x14ac:dyDescent="0.15">
      <c r="A13742" s="2"/>
      <c r="B13742" s="31"/>
      <c r="C13742" s="2"/>
      <c r="D13742" s="2"/>
      <c r="E13742" s="26"/>
    </row>
    <row r="13743" spans="1:5" x14ac:dyDescent="0.15">
      <c r="A13743" s="2"/>
      <c r="B13743" s="31"/>
      <c r="C13743" s="2"/>
      <c r="D13743" s="2"/>
      <c r="E13743" s="26"/>
    </row>
    <row r="13744" spans="1:5" x14ac:dyDescent="0.15">
      <c r="A13744" s="2"/>
      <c r="B13744" s="31"/>
      <c r="C13744" s="2"/>
      <c r="D13744" s="2"/>
      <c r="E13744" s="26"/>
    </row>
    <row r="13745" spans="1:5" x14ac:dyDescent="0.15">
      <c r="A13745" s="2"/>
      <c r="B13745" s="31"/>
      <c r="C13745" s="2"/>
      <c r="D13745" s="2"/>
      <c r="E13745" s="26"/>
    </row>
    <row r="13746" spans="1:5" x14ac:dyDescent="0.15">
      <c r="A13746" s="2"/>
      <c r="B13746" s="31"/>
      <c r="C13746" s="2"/>
      <c r="D13746" s="2"/>
      <c r="E13746" s="26"/>
    </row>
    <row r="13747" spans="1:5" x14ac:dyDescent="0.15">
      <c r="A13747" s="2"/>
      <c r="B13747" s="31"/>
      <c r="C13747" s="2"/>
      <c r="D13747" s="2"/>
      <c r="E13747" s="26"/>
    </row>
    <row r="13748" spans="1:5" x14ac:dyDescent="0.15">
      <c r="A13748" s="2"/>
      <c r="B13748" s="31"/>
      <c r="C13748" s="2"/>
      <c r="D13748" s="2"/>
      <c r="E13748" s="26"/>
    </row>
    <row r="13749" spans="1:5" x14ac:dyDescent="0.15">
      <c r="A13749" s="2"/>
      <c r="B13749" s="31"/>
      <c r="C13749" s="2"/>
      <c r="D13749" s="2"/>
      <c r="E13749" s="26"/>
    </row>
    <row r="13750" spans="1:5" x14ac:dyDescent="0.15">
      <c r="A13750" s="2"/>
      <c r="B13750" s="31"/>
      <c r="C13750" s="2"/>
      <c r="D13750" s="2"/>
      <c r="E13750" s="26"/>
    </row>
    <row r="13751" spans="1:5" x14ac:dyDescent="0.15">
      <c r="A13751" s="2"/>
      <c r="B13751" s="31"/>
      <c r="C13751" s="2"/>
      <c r="D13751" s="2"/>
      <c r="E13751" s="26"/>
    </row>
    <row r="13752" spans="1:5" x14ac:dyDescent="0.15">
      <c r="A13752" s="2"/>
      <c r="B13752" s="31"/>
      <c r="C13752" s="2"/>
      <c r="D13752" s="2"/>
      <c r="E13752" s="26"/>
    </row>
    <row r="13753" spans="1:5" x14ac:dyDescent="0.15">
      <c r="A13753" s="2"/>
      <c r="B13753" s="31"/>
      <c r="C13753" s="2"/>
      <c r="D13753" s="2"/>
      <c r="E13753" s="26"/>
    </row>
    <row r="13754" spans="1:5" x14ac:dyDescent="0.15">
      <c r="A13754" s="2"/>
      <c r="B13754" s="31"/>
      <c r="C13754" s="2"/>
      <c r="D13754" s="2"/>
      <c r="E13754" s="26"/>
    </row>
    <row r="13755" spans="1:5" x14ac:dyDescent="0.15">
      <c r="A13755" s="2"/>
      <c r="B13755" s="31"/>
      <c r="C13755" s="2"/>
      <c r="D13755" s="2"/>
      <c r="E13755" s="26"/>
    </row>
    <row r="13756" spans="1:5" x14ac:dyDescent="0.15">
      <c r="A13756" s="2"/>
      <c r="B13756" s="31"/>
      <c r="C13756" s="2"/>
      <c r="D13756" s="2"/>
      <c r="E13756" s="26"/>
    </row>
    <row r="13757" spans="1:5" x14ac:dyDescent="0.15">
      <c r="A13757" s="2"/>
      <c r="B13757" s="31"/>
      <c r="C13757" s="2"/>
      <c r="D13757" s="2"/>
      <c r="E13757" s="26"/>
    </row>
    <row r="13758" spans="1:5" x14ac:dyDescent="0.15">
      <c r="A13758" s="2"/>
      <c r="B13758" s="31"/>
      <c r="C13758" s="2"/>
      <c r="D13758" s="2"/>
      <c r="E13758" s="26"/>
    </row>
    <row r="13759" spans="1:5" x14ac:dyDescent="0.15">
      <c r="A13759" s="2"/>
      <c r="B13759" s="31"/>
      <c r="C13759" s="2"/>
      <c r="D13759" s="2"/>
      <c r="E13759" s="26"/>
    </row>
    <row r="13760" spans="1:5" x14ac:dyDescent="0.15">
      <c r="A13760" s="2"/>
      <c r="B13760" s="31"/>
      <c r="C13760" s="2"/>
      <c r="D13760" s="2"/>
      <c r="E13760" s="26"/>
    </row>
    <row r="13761" spans="1:5" x14ac:dyDescent="0.15">
      <c r="A13761" s="2"/>
      <c r="B13761" s="31"/>
      <c r="C13761" s="2"/>
      <c r="D13761" s="2"/>
      <c r="E13761" s="26"/>
    </row>
    <row r="13762" spans="1:5" x14ac:dyDescent="0.15">
      <c r="A13762" s="2"/>
      <c r="B13762" s="31"/>
      <c r="C13762" s="2"/>
      <c r="D13762" s="2"/>
      <c r="E13762" s="26"/>
    </row>
    <row r="13763" spans="1:5" x14ac:dyDescent="0.15">
      <c r="A13763" s="2"/>
      <c r="B13763" s="31"/>
      <c r="C13763" s="2"/>
      <c r="D13763" s="2"/>
      <c r="E13763" s="26"/>
    </row>
    <row r="13764" spans="1:5" x14ac:dyDescent="0.15">
      <c r="A13764" s="2"/>
      <c r="B13764" s="31"/>
      <c r="C13764" s="2"/>
      <c r="D13764" s="2"/>
      <c r="E13764" s="26"/>
    </row>
    <row r="13765" spans="1:5" x14ac:dyDescent="0.15">
      <c r="A13765" s="2"/>
      <c r="B13765" s="31"/>
      <c r="C13765" s="2"/>
      <c r="D13765" s="2"/>
      <c r="E13765" s="26"/>
    </row>
    <row r="13766" spans="1:5" x14ac:dyDescent="0.15">
      <c r="A13766" s="2"/>
      <c r="B13766" s="31"/>
      <c r="C13766" s="2"/>
      <c r="D13766" s="2"/>
      <c r="E13766" s="26"/>
    </row>
    <row r="13767" spans="1:5" x14ac:dyDescent="0.15">
      <c r="A13767" s="2"/>
      <c r="B13767" s="31"/>
      <c r="C13767" s="2"/>
      <c r="D13767" s="2"/>
      <c r="E13767" s="26"/>
    </row>
    <row r="13768" spans="1:5" x14ac:dyDescent="0.15">
      <c r="A13768" s="2"/>
      <c r="B13768" s="31"/>
      <c r="C13768" s="2"/>
      <c r="D13768" s="2"/>
      <c r="E13768" s="26"/>
    </row>
    <row r="13769" spans="1:5" x14ac:dyDescent="0.15">
      <c r="A13769" s="2"/>
      <c r="B13769" s="31"/>
      <c r="C13769" s="2"/>
      <c r="D13769" s="2"/>
      <c r="E13769" s="26"/>
    </row>
    <row r="13770" spans="1:5" x14ac:dyDescent="0.15">
      <c r="A13770" s="2"/>
      <c r="B13770" s="31"/>
      <c r="C13770" s="2"/>
      <c r="D13770" s="2"/>
      <c r="E13770" s="26"/>
    </row>
    <row r="13771" spans="1:5" x14ac:dyDescent="0.15">
      <c r="A13771" s="2"/>
      <c r="B13771" s="31"/>
      <c r="C13771" s="2"/>
      <c r="D13771" s="2"/>
      <c r="E13771" s="26"/>
    </row>
    <row r="13772" spans="1:5" x14ac:dyDescent="0.15">
      <c r="A13772" s="2"/>
      <c r="B13772" s="31"/>
      <c r="C13772" s="2"/>
      <c r="D13772" s="2"/>
      <c r="E13772" s="26"/>
    </row>
    <row r="13773" spans="1:5" x14ac:dyDescent="0.15">
      <c r="A13773" s="2"/>
      <c r="B13773" s="31"/>
      <c r="C13773" s="2"/>
      <c r="D13773" s="2"/>
      <c r="E13773" s="26"/>
    </row>
    <row r="13774" spans="1:5" x14ac:dyDescent="0.15">
      <c r="A13774" s="2"/>
      <c r="B13774" s="31"/>
      <c r="C13774" s="2"/>
      <c r="D13774" s="2"/>
      <c r="E13774" s="26"/>
    </row>
    <row r="13775" spans="1:5" x14ac:dyDescent="0.15">
      <c r="A13775" s="2"/>
      <c r="B13775" s="31"/>
      <c r="C13775" s="2"/>
      <c r="D13775" s="2"/>
      <c r="E13775" s="26"/>
    </row>
    <row r="13776" spans="1:5" x14ac:dyDescent="0.15">
      <c r="A13776" s="2"/>
      <c r="B13776" s="31"/>
      <c r="C13776" s="2"/>
      <c r="D13776" s="2"/>
      <c r="E13776" s="26"/>
    </row>
    <row r="13777" spans="1:5" x14ac:dyDescent="0.15">
      <c r="A13777" s="2"/>
      <c r="B13777" s="31"/>
      <c r="C13777" s="2"/>
      <c r="D13777" s="2"/>
      <c r="E13777" s="26"/>
    </row>
    <row r="13778" spans="1:5" x14ac:dyDescent="0.15">
      <c r="A13778" s="2"/>
      <c r="B13778" s="31"/>
      <c r="C13778" s="2"/>
      <c r="D13778" s="2"/>
      <c r="E13778" s="26"/>
    </row>
    <row r="13779" spans="1:5" x14ac:dyDescent="0.15">
      <c r="A13779" s="2"/>
      <c r="B13779" s="31"/>
      <c r="C13779" s="2"/>
      <c r="D13779" s="2"/>
      <c r="E13779" s="26"/>
    </row>
    <row r="13780" spans="1:5" x14ac:dyDescent="0.15">
      <c r="A13780" s="2"/>
      <c r="B13780" s="31"/>
      <c r="C13780" s="2"/>
      <c r="D13780" s="2"/>
      <c r="E13780" s="26"/>
    </row>
    <row r="13781" spans="1:5" x14ac:dyDescent="0.15">
      <c r="A13781" s="2"/>
      <c r="B13781" s="31"/>
      <c r="C13781" s="2"/>
      <c r="D13781" s="2"/>
      <c r="E13781" s="26"/>
    </row>
    <row r="13782" spans="1:5" x14ac:dyDescent="0.15">
      <c r="A13782" s="2"/>
      <c r="B13782" s="31"/>
      <c r="C13782" s="2"/>
      <c r="D13782" s="2"/>
      <c r="E13782" s="26"/>
    </row>
    <row r="13783" spans="1:5" x14ac:dyDescent="0.15">
      <c r="A13783" s="2"/>
      <c r="B13783" s="31"/>
      <c r="C13783" s="2"/>
      <c r="D13783" s="2"/>
      <c r="E13783" s="26"/>
    </row>
    <row r="13784" spans="1:5" x14ac:dyDescent="0.15">
      <c r="A13784" s="2"/>
      <c r="B13784" s="31"/>
      <c r="C13784" s="2"/>
      <c r="D13784" s="2"/>
      <c r="E13784" s="26"/>
    </row>
    <row r="13785" spans="1:5" x14ac:dyDescent="0.15">
      <c r="A13785" s="2"/>
      <c r="B13785" s="31"/>
      <c r="C13785" s="2"/>
      <c r="D13785" s="2"/>
      <c r="E13785" s="26"/>
    </row>
    <row r="13786" spans="1:5" x14ac:dyDescent="0.15">
      <c r="A13786" s="2"/>
      <c r="B13786" s="31"/>
      <c r="C13786" s="2"/>
      <c r="D13786" s="2"/>
      <c r="E13786" s="26"/>
    </row>
    <row r="13787" spans="1:5" x14ac:dyDescent="0.15">
      <c r="A13787" s="2"/>
      <c r="B13787" s="31"/>
      <c r="C13787" s="2"/>
      <c r="D13787" s="2"/>
      <c r="E13787" s="26"/>
    </row>
    <row r="13788" spans="1:5" x14ac:dyDescent="0.15">
      <c r="A13788" s="2"/>
      <c r="B13788" s="31"/>
      <c r="C13788" s="2"/>
      <c r="D13788" s="2"/>
      <c r="E13788" s="26"/>
    </row>
    <row r="13789" spans="1:5" x14ac:dyDescent="0.15">
      <c r="A13789" s="2"/>
      <c r="B13789" s="31"/>
      <c r="C13789" s="2"/>
      <c r="D13789" s="2"/>
      <c r="E13789" s="26"/>
    </row>
    <row r="13790" spans="1:5" x14ac:dyDescent="0.15">
      <c r="A13790" s="2"/>
      <c r="B13790" s="31"/>
      <c r="C13790" s="2"/>
      <c r="D13790" s="2"/>
      <c r="E13790" s="26"/>
    </row>
    <row r="13791" spans="1:5" x14ac:dyDescent="0.15">
      <c r="A13791" s="2"/>
      <c r="B13791" s="31"/>
      <c r="C13791" s="2"/>
      <c r="D13791" s="2"/>
      <c r="E13791" s="26"/>
    </row>
    <row r="13792" spans="1:5" x14ac:dyDescent="0.15">
      <c r="A13792" s="2"/>
      <c r="B13792" s="31"/>
      <c r="C13792" s="2"/>
      <c r="D13792" s="2"/>
      <c r="E13792" s="26"/>
    </row>
    <row r="13793" spans="1:5" x14ac:dyDescent="0.15">
      <c r="A13793" s="2"/>
      <c r="B13793" s="31"/>
      <c r="C13793" s="2"/>
      <c r="D13793" s="2"/>
      <c r="E13793" s="26"/>
    </row>
    <row r="13794" spans="1:5" x14ac:dyDescent="0.15">
      <c r="A13794" s="2"/>
      <c r="B13794" s="31"/>
      <c r="C13794" s="2"/>
      <c r="D13794" s="2"/>
      <c r="E13794" s="26"/>
    </row>
    <row r="13795" spans="1:5" x14ac:dyDescent="0.15">
      <c r="A13795" s="2"/>
      <c r="B13795" s="31"/>
      <c r="C13795" s="2"/>
      <c r="D13795" s="2"/>
      <c r="E13795" s="26"/>
    </row>
    <row r="13796" spans="1:5" x14ac:dyDescent="0.15">
      <c r="A13796" s="2"/>
      <c r="B13796" s="31"/>
      <c r="C13796" s="2"/>
      <c r="D13796" s="2"/>
      <c r="E13796" s="26"/>
    </row>
    <row r="13797" spans="1:5" x14ac:dyDescent="0.15">
      <c r="A13797" s="2"/>
      <c r="B13797" s="31"/>
      <c r="C13797" s="2"/>
      <c r="D13797" s="2"/>
      <c r="E13797" s="26"/>
    </row>
    <row r="13798" spans="1:5" x14ac:dyDescent="0.15">
      <c r="A13798" s="2"/>
      <c r="B13798" s="31"/>
      <c r="C13798" s="2"/>
      <c r="D13798" s="2"/>
      <c r="E13798" s="26"/>
    </row>
    <row r="13799" spans="1:5" x14ac:dyDescent="0.15">
      <c r="A13799" s="2"/>
      <c r="B13799" s="31"/>
      <c r="C13799" s="2"/>
      <c r="D13799" s="2"/>
      <c r="E13799" s="26"/>
    </row>
    <row r="13800" spans="1:5" x14ac:dyDescent="0.15">
      <c r="A13800" s="2"/>
      <c r="B13800" s="31"/>
      <c r="C13800" s="2"/>
      <c r="D13800" s="2"/>
      <c r="E13800" s="26"/>
    </row>
    <row r="13801" spans="1:5" x14ac:dyDescent="0.15">
      <c r="A13801" s="2"/>
      <c r="B13801" s="31"/>
      <c r="C13801" s="2"/>
      <c r="D13801" s="2"/>
      <c r="E13801" s="26"/>
    </row>
    <row r="13802" spans="1:5" x14ac:dyDescent="0.15">
      <c r="A13802" s="2"/>
      <c r="B13802" s="31"/>
      <c r="C13802" s="2"/>
      <c r="D13802" s="2"/>
      <c r="E13802" s="26"/>
    </row>
    <row r="13803" spans="1:5" x14ac:dyDescent="0.15">
      <c r="A13803" s="2"/>
      <c r="B13803" s="31"/>
      <c r="C13803" s="2"/>
      <c r="D13803" s="2"/>
      <c r="E13803" s="26"/>
    </row>
    <row r="13804" spans="1:5" x14ac:dyDescent="0.15">
      <c r="A13804" s="2"/>
      <c r="B13804" s="31"/>
      <c r="C13804" s="2"/>
      <c r="D13804" s="2"/>
      <c r="E13804" s="26"/>
    </row>
    <row r="13805" spans="1:5" x14ac:dyDescent="0.15">
      <c r="A13805" s="2"/>
      <c r="B13805" s="31"/>
      <c r="C13805" s="2"/>
      <c r="D13805" s="2"/>
      <c r="E13805" s="26"/>
    </row>
    <row r="13806" spans="1:5" x14ac:dyDescent="0.15">
      <c r="A13806" s="2"/>
      <c r="B13806" s="31"/>
      <c r="C13806" s="2"/>
      <c r="D13806" s="2"/>
      <c r="E13806" s="26"/>
    </row>
    <row r="13807" spans="1:5" x14ac:dyDescent="0.15">
      <c r="A13807" s="2"/>
      <c r="B13807" s="31"/>
      <c r="C13807" s="2"/>
      <c r="D13807" s="2"/>
      <c r="E13807" s="26"/>
    </row>
    <row r="13808" spans="1:5" x14ac:dyDescent="0.15">
      <c r="A13808" s="2"/>
      <c r="B13808" s="31"/>
      <c r="C13808" s="2"/>
      <c r="D13808" s="2"/>
      <c r="E13808" s="26"/>
    </row>
    <row r="13809" spans="1:5" x14ac:dyDescent="0.15">
      <c r="A13809" s="2"/>
      <c r="B13809" s="31"/>
      <c r="C13809" s="2"/>
      <c r="D13809" s="2"/>
      <c r="E13809" s="26"/>
    </row>
    <row r="13810" spans="1:5" x14ac:dyDescent="0.15">
      <c r="A13810" s="2"/>
      <c r="B13810" s="31"/>
      <c r="C13810" s="2"/>
      <c r="D13810" s="2"/>
      <c r="E13810" s="26"/>
    </row>
    <row r="13811" spans="1:5" x14ac:dyDescent="0.15">
      <c r="A13811" s="2"/>
      <c r="B13811" s="31"/>
      <c r="C13811" s="2"/>
      <c r="D13811" s="2"/>
      <c r="E13811" s="26"/>
    </row>
    <row r="13812" spans="1:5" x14ac:dyDescent="0.15">
      <c r="A13812" s="2"/>
      <c r="B13812" s="31"/>
      <c r="C13812" s="2"/>
      <c r="D13812" s="2"/>
      <c r="E13812" s="26"/>
    </row>
    <row r="13813" spans="1:5" x14ac:dyDescent="0.15">
      <c r="A13813" s="2"/>
      <c r="B13813" s="31"/>
      <c r="C13813" s="2"/>
      <c r="D13813" s="2"/>
      <c r="E13813" s="26"/>
    </row>
    <row r="13814" spans="1:5" x14ac:dyDescent="0.15">
      <c r="A13814" s="2"/>
      <c r="B13814" s="31"/>
      <c r="C13814" s="2"/>
      <c r="D13814" s="2"/>
      <c r="E13814" s="26"/>
    </row>
    <row r="13815" spans="1:5" x14ac:dyDescent="0.15">
      <c r="A13815" s="2"/>
      <c r="B13815" s="31"/>
      <c r="C13815" s="2"/>
      <c r="D13815" s="2"/>
      <c r="E13815" s="26"/>
    </row>
    <row r="13816" spans="1:5" x14ac:dyDescent="0.15">
      <c r="A13816" s="2"/>
      <c r="B13816" s="31"/>
      <c r="C13816" s="2"/>
      <c r="D13816" s="2"/>
      <c r="E13816" s="26"/>
    </row>
    <row r="13817" spans="1:5" x14ac:dyDescent="0.15">
      <c r="A13817" s="2"/>
      <c r="B13817" s="31"/>
      <c r="C13817" s="2"/>
      <c r="D13817" s="2"/>
      <c r="E13817" s="26"/>
    </row>
    <row r="13818" spans="1:5" x14ac:dyDescent="0.15">
      <c r="A13818" s="2"/>
      <c r="B13818" s="31"/>
      <c r="C13818" s="2"/>
      <c r="D13818" s="2"/>
      <c r="E13818" s="26"/>
    </row>
    <row r="13819" spans="1:5" x14ac:dyDescent="0.15">
      <c r="A13819" s="2"/>
      <c r="B13819" s="31"/>
      <c r="C13819" s="2"/>
      <c r="D13819" s="2"/>
      <c r="E13819" s="26"/>
    </row>
    <row r="13820" spans="1:5" x14ac:dyDescent="0.15">
      <c r="A13820" s="2"/>
      <c r="B13820" s="31"/>
      <c r="C13820" s="2"/>
      <c r="D13820" s="2"/>
      <c r="E13820" s="26"/>
    </row>
    <row r="13821" spans="1:5" x14ac:dyDescent="0.15">
      <c r="A13821" s="2"/>
      <c r="B13821" s="31"/>
      <c r="C13821" s="2"/>
      <c r="D13821" s="2"/>
      <c r="E13821" s="26"/>
    </row>
    <row r="13822" spans="1:5" x14ac:dyDescent="0.15">
      <c r="A13822" s="2"/>
      <c r="B13822" s="31"/>
      <c r="C13822" s="2"/>
      <c r="D13822" s="2"/>
      <c r="E13822" s="26"/>
    </row>
    <row r="13823" spans="1:5" x14ac:dyDescent="0.15">
      <c r="A13823" s="2"/>
      <c r="B13823" s="31"/>
      <c r="C13823" s="2"/>
      <c r="D13823" s="2"/>
      <c r="E13823" s="26"/>
    </row>
    <row r="13824" spans="1:5" x14ac:dyDescent="0.15">
      <c r="A13824" s="2"/>
      <c r="B13824" s="31"/>
      <c r="C13824" s="2"/>
      <c r="D13824" s="2"/>
      <c r="E13824" s="26"/>
    </row>
    <row r="13825" spans="1:5" x14ac:dyDescent="0.15">
      <c r="A13825" s="2"/>
      <c r="B13825" s="31"/>
      <c r="C13825" s="2"/>
      <c r="D13825" s="2"/>
      <c r="E13825" s="26"/>
    </row>
    <row r="13826" spans="1:5" x14ac:dyDescent="0.15">
      <c r="A13826" s="2"/>
      <c r="B13826" s="31"/>
      <c r="C13826" s="2"/>
      <c r="D13826" s="2"/>
      <c r="E13826" s="26"/>
    </row>
    <row r="13827" spans="1:5" x14ac:dyDescent="0.15">
      <c r="A13827" s="2"/>
      <c r="B13827" s="31"/>
      <c r="C13827" s="2"/>
      <c r="D13827" s="2"/>
      <c r="E13827" s="26"/>
    </row>
    <row r="13828" spans="1:5" x14ac:dyDescent="0.15">
      <c r="A13828" s="2"/>
      <c r="B13828" s="31"/>
      <c r="C13828" s="2"/>
      <c r="D13828" s="2"/>
      <c r="E13828" s="26"/>
    </row>
    <row r="13829" spans="1:5" x14ac:dyDescent="0.15">
      <c r="A13829" s="2"/>
      <c r="B13829" s="31"/>
      <c r="C13829" s="2"/>
      <c r="D13829" s="2"/>
      <c r="E13829" s="26"/>
    </row>
    <row r="13830" spans="1:5" x14ac:dyDescent="0.15">
      <c r="A13830" s="2"/>
      <c r="B13830" s="31"/>
      <c r="C13830" s="2"/>
      <c r="D13830" s="2"/>
      <c r="E13830" s="26"/>
    </row>
    <row r="13831" spans="1:5" x14ac:dyDescent="0.15">
      <c r="A13831" s="2"/>
      <c r="B13831" s="31"/>
      <c r="C13831" s="2"/>
      <c r="D13831" s="2"/>
      <c r="E13831" s="26"/>
    </row>
    <row r="13832" spans="1:5" x14ac:dyDescent="0.15">
      <c r="A13832" s="2"/>
      <c r="B13832" s="31"/>
      <c r="C13832" s="2"/>
      <c r="D13832" s="2"/>
      <c r="E13832" s="26"/>
    </row>
    <row r="13833" spans="1:5" x14ac:dyDescent="0.15">
      <c r="A13833" s="2"/>
      <c r="B13833" s="31"/>
      <c r="C13833" s="2"/>
      <c r="D13833" s="2"/>
      <c r="E13833" s="26"/>
    </row>
    <row r="13834" spans="1:5" x14ac:dyDescent="0.15">
      <c r="A13834" s="2"/>
      <c r="B13834" s="31"/>
      <c r="C13834" s="2"/>
      <c r="D13834" s="2"/>
      <c r="E13834" s="26"/>
    </row>
    <row r="13835" spans="1:5" x14ac:dyDescent="0.15">
      <c r="A13835" s="2"/>
      <c r="B13835" s="31"/>
      <c r="C13835" s="2"/>
      <c r="D13835" s="2"/>
      <c r="E13835" s="26"/>
    </row>
    <row r="13836" spans="1:5" x14ac:dyDescent="0.15">
      <c r="A13836" s="2"/>
      <c r="B13836" s="31"/>
      <c r="C13836" s="2"/>
      <c r="D13836" s="2"/>
      <c r="E13836" s="26"/>
    </row>
    <row r="13837" spans="1:5" x14ac:dyDescent="0.15">
      <c r="A13837" s="2"/>
      <c r="B13837" s="31"/>
      <c r="C13837" s="2"/>
      <c r="D13837" s="2"/>
      <c r="E13837" s="26"/>
    </row>
    <row r="13838" spans="1:5" x14ac:dyDescent="0.15">
      <c r="A13838" s="2"/>
      <c r="B13838" s="31"/>
      <c r="C13838" s="2"/>
      <c r="D13838" s="2"/>
      <c r="E13838" s="26"/>
    </row>
    <row r="13839" spans="1:5" x14ac:dyDescent="0.15">
      <c r="A13839" s="2"/>
      <c r="B13839" s="31"/>
      <c r="C13839" s="2"/>
      <c r="D13839" s="2"/>
      <c r="E13839" s="26"/>
    </row>
    <row r="13840" spans="1:5" x14ac:dyDescent="0.15">
      <c r="A13840" s="2"/>
      <c r="B13840" s="31"/>
      <c r="C13840" s="2"/>
      <c r="D13840" s="2"/>
      <c r="E13840" s="26"/>
    </row>
    <row r="13841" spans="1:5" x14ac:dyDescent="0.15">
      <c r="A13841" s="2"/>
      <c r="B13841" s="31"/>
      <c r="C13841" s="2"/>
      <c r="D13841" s="2"/>
      <c r="E13841" s="26"/>
    </row>
    <row r="13842" spans="1:5" x14ac:dyDescent="0.15">
      <c r="A13842" s="2"/>
      <c r="B13842" s="31"/>
      <c r="C13842" s="2"/>
      <c r="D13842" s="2"/>
      <c r="E13842" s="26"/>
    </row>
    <row r="13843" spans="1:5" x14ac:dyDescent="0.15">
      <c r="A13843" s="2"/>
      <c r="B13843" s="31"/>
      <c r="C13843" s="2"/>
      <c r="D13843" s="2"/>
      <c r="E13843" s="26"/>
    </row>
    <row r="13844" spans="1:5" x14ac:dyDescent="0.15">
      <c r="A13844" s="2"/>
      <c r="B13844" s="31"/>
      <c r="C13844" s="2"/>
      <c r="D13844" s="2"/>
      <c r="E13844" s="26"/>
    </row>
    <row r="13845" spans="1:5" x14ac:dyDescent="0.15">
      <c r="A13845" s="2"/>
      <c r="B13845" s="31"/>
      <c r="C13845" s="2"/>
      <c r="D13845" s="2"/>
      <c r="E13845" s="26"/>
    </row>
    <row r="13846" spans="1:5" x14ac:dyDescent="0.15">
      <c r="A13846" s="2"/>
      <c r="B13846" s="31"/>
      <c r="C13846" s="2"/>
      <c r="D13846" s="2"/>
      <c r="E13846" s="26"/>
    </row>
    <row r="13847" spans="1:5" x14ac:dyDescent="0.15">
      <c r="A13847" s="2"/>
      <c r="B13847" s="31"/>
      <c r="C13847" s="2"/>
      <c r="D13847" s="2"/>
      <c r="E13847" s="26"/>
    </row>
    <row r="13848" spans="1:5" x14ac:dyDescent="0.15">
      <c r="A13848" s="2"/>
      <c r="B13848" s="31"/>
      <c r="C13848" s="2"/>
      <c r="D13848" s="2"/>
      <c r="E13848" s="26"/>
    </row>
    <row r="13849" spans="1:5" x14ac:dyDescent="0.15">
      <c r="A13849" s="2"/>
      <c r="B13849" s="31"/>
      <c r="C13849" s="2"/>
      <c r="D13849" s="2"/>
      <c r="E13849" s="26"/>
    </row>
    <row r="13850" spans="1:5" x14ac:dyDescent="0.15">
      <c r="A13850" s="2"/>
      <c r="B13850" s="31"/>
      <c r="C13850" s="2"/>
      <c r="D13850" s="2"/>
      <c r="E13850" s="26"/>
    </row>
    <row r="13851" spans="1:5" x14ac:dyDescent="0.15">
      <c r="A13851" s="2"/>
      <c r="B13851" s="31"/>
      <c r="C13851" s="2"/>
      <c r="D13851" s="2"/>
      <c r="E13851" s="26"/>
    </row>
    <row r="13852" spans="1:5" x14ac:dyDescent="0.15">
      <c r="A13852" s="2"/>
      <c r="B13852" s="31"/>
      <c r="C13852" s="2"/>
      <c r="D13852" s="2"/>
      <c r="E13852" s="26"/>
    </row>
    <row r="13853" spans="1:5" x14ac:dyDescent="0.15">
      <c r="A13853" s="2"/>
      <c r="B13853" s="31"/>
      <c r="C13853" s="2"/>
      <c r="D13853" s="2"/>
      <c r="E13853" s="26"/>
    </row>
    <row r="13854" spans="1:5" x14ac:dyDescent="0.15">
      <c r="A13854" s="2"/>
      <c r="B13854" s="31"/>
      <c r="C13854" s="2"/>
      <c r="D13854" s="2"/>
      <c r="E13854" s="26"/>
    </row>
    <row r="13855" spans="1:5" x14ac:dyDescent="0.15">
      <c r="A13855" s="2"/>
      <c r="B13855" s="31"/>
      <c r="C13855" s="2"/>
      <c r="D13855" s="2"/>
      <c r="E13855" s="26"/>
    </row>
    <row r="13856" spans="1:5" x14ac:dyDescent="0.15">
      <c r="A13856" s="2"/>
      <c r="B13856" s="31"/>
      <c r="C13856" s="2"/>
      <c r="D13856" s="2"/>
      <c r="E13856" s="26"/>
    </row>
    <row r="13857" spans="1:5" x14ac:dyDescent="0.15">
      <c r="A13857" s="2"/>
      <c r="B13857" s="31"/>
      <c r="C13857" s="2"/>
      <c r="D13857" s="2"/>
      <c r="E13857" s="26"/>
    </row>
    <row r="13858" spans="1:5" x14ac:dyDescent="0.15">
      <c r="A13858" s="2"/>
      <c r="B13858" s="31"/>
      <c r="C13858" s="2"/>
      <c r="D13858" s="2"/>
      <c r="E13858" s="26"/>
    </row>
    <row r="13859" spans="1:5" x14ac:dyDescent="0.15">
      <c r="A13859" s="2"/>
      <c r="B13859" s="31"/>
      <c r="C13859" s="2"/>
      <c r="D13859" s="2"/>
      <c r="E13859" s="26"/>
    </row>
    <row r="13860" spans="1:5" x14ac:dyDescent="0.15">
      <c r="A13860" s="2"/>
      <c r="B13860" s="31"/>
      <c r="C13860" s="2"/>
      <c r="D13860" s="2"/>
      <c r="E13860" s="26"/>
    </row>
    <row r="13861" spans="1:5" x14ac:dyDescent="0.15">
      <c r="A13861" s="2"/>
      <c r="B13861" s="31"/>
      <c r="C13861" s="2"/>
      <c r="D13861" s="2"/>
      <c r="E13861" s="26"/>
    </row>
    <row r="13862" spans="1:5" x14ac:dyDescent="0.15">
      <c r="A13862" s="2"/>
      <c r="B13862" s="31"/>
      <c r="C13862" s="2"/>
      <c r="D13862" s="2"/>
      <c r="E13862" s="26"/>
    </row>
    <row r="13863" spans="1:5" x14ac:dyDescent="0.15">
      <c r="A13863" s="2"/>
      <c r="B13863" s="31"/>
      <c r="C13863" s="2"/>
      <c r="D13863" s="2"/>
      <c r="E13863" s="26"/>
    </row>
    <row r="13864" spans="1:5" x14ac:dyDescent="0.15">
      <c r="A13864" s="2"/>
      <c r="B13864" s="31"/>
      <c r="C13864" s="2"/>
      <c r="D13864" s="2"/>
      <c r="E13864" s="26"/>
    </row>
    <row r="13865" spans="1:5" x14ac:dyDescent="0.15">
      <c r="A13865" s="2"/>
      <c r="B13865" s="31"/>
      <c r="C13865" s="2"/>
      <c r="D13865" s="2"/>
      <c r="E13865" s="26"/>
    </row>
    <row r="13866" spans="1:5" x14ac:dyDescent="0.15">
      <c r="A13866" s="2"/>
      <c r="B13866" s="31"/>
      <c r="C13866" s="2"/>
      <c r="D13866" s="2"/>
      <c r="E13866" s="26"/>
    </row>
    <row r="13867" spans="1:5" x14ac:dyDescent="0.15">
      <c r="A13867" s="2"/>
      <c r="B13867" s="31"/>
      <c r="C13867" s="2"/>
      <c r="D13867" s="2"/>
      <c r="E13867" s="26"/>
    </row>
    <row r="13868" spans="1:5" x14ac:dyDescent="0.15">
      <c r="A13868" s="2"/>
      <c r="B13868" s="31"/>
      <c r="C13868" s="2"/>
      <c r="D13868" s="2"/>
      <c r="E13868" s="26"/>
    </row>
    <row r="13869" spans="1:5" x14ac:dyDescent="0.15">
      <c r="A13869" s="2"/>
      <c r="B13869" s="31"/>
      <c r="C13869" s="2"/>
      <c r="D13869" s="2"/>
      <c r="E13869" s="26"/>
    </row>
    <row r="13870" spans="1:5" x14ac:dyDescent="0.15">
      <c r="A13870" s="2"/>
      <c r="B13870" s="31"/>
      <c r="C13870" s="2"/>
      <c r="D13870" s="2"/>
      <c r="E13870" s="26"/>
    </row>
    <row r="13871" spans="1:5" x14ac:dyDescent="0.15">
      <c r="A13871" s="2"/>
      <c r="B13871" s="31"/>
      <c r="C13871" s="2"/>
      <c r="D13871" s="2"/>
      <c r="E13871" s="26"/>
    </row>
    <row r="13872" spans="1:5" x14ac:dyDescent="0.15">
      <c r="A13872" s="2"/>
      <c r="B13872" s="31"/>
      <c r="C13872" s="2"/>
      <c r="D13872" s="2"/>
      <c r="E13872" s="26"/>
    </row>
    <row r="13873" spans="1:5" x14ac:dyDescent="0.15">
      <c r="A13873" s="2"/>
      <c r="B13873" s="31"/>
      <c r="C13873" s="2"/>
      <c r="D13873" s="2"/>
      <c r="E13873" s="26"/>
    </row>
    <row r="13874" spans="1:5" x14ac:dyDescent="0.15">
      <c r="A13874" s="2"/>
      <c r="B13874" s="31"/>
      <c r="C13874" s="2"/>
      <c r="D13874" s="2"/>
      <c r="E13874" s="26"/>
    </row>
    <row r="13875" spans="1:5" x14ac:dyDescent="0.15">
      <c r="A13875" s="2"/>
      <c r="B13875" s="31"/>
      <c r="C13875" s="2"/>
      <c r="D13875" s="2"/>
      <c r="E13875" s="26"/>
    </row>
    <row r="13876" spans="1:5" x14ac:dyDescent="0.15">
      <c r="A13876" s="2"/>
      <c r="B13876" s="31"/>
      <c r="C13876" s="2"/>
      <c r="D13876" s="2"/>
      <c r="E13876" s="26"/>
    </row>
    <row r="13877" spans="1:5" x14ac:dyDescent="0.15">
      <c r="A13877" s="2"/>
      <c r="B13877" s="31"/>
      <c r="C13877" s="2"/>
      <c r="D13877" s="2"/>
      <c r="E13877" s="26"/>
    </row>
    <row r="13878" spans="1:5" x14ac:dyDescent="0.15">
      <c r="A13878" s="2"/>
      <c r="B13878" s="31"/>
      <c r="C13878" s="2"/>
      <c r="D13878" s="2"/>
      <c r="E13878" s="26"/>
    </row>
    <row r="13879" spans="1:5" x14ac:dyDescent="0.15">
      <c r="A13879" s="2"/>
      <c r="B13879" s="31"/>
      <c r="C13879" s="2"/>
      <c r="D13879" s="2"/>
      <c r="E13879" s="26"/>
    </row>
    <row r="13880" spans="1:5" x14ac:dyDescent="0.15">
      <c r="A13880" s="2"/>
      <c r="B13880" s="31"/>
      <c r="C13880" s="2"/>
      <c r="D13880" s="2"/>
      <c r="E13880" s="26"/>
    </row>
    <row r="13881" spans="1:5" x14ac:dyDescent="0.15">
      <c r="A13881" s="2"/>
      <c r="B13881" s="31"/>
      <c r="C13881" s="2"/>
      <c r="D13881" s="2"/>
      <c r="E13881" s="26"/>
    </row>
    <row r="13882" spans="1:5" x14ac:dyDescent="0.15">
      <c r="A13882" s="2"/>
      <c r="B13882" s="31"/>
      <c r="C13882" s="2"/>
      <c r="D13882" s="2"/>
      <c r="E13882" s="26"/>
    </row>
    <row r="13883" spans="1:5" x14ac:dyDescent="0.15">
      <c r="A13883" s="2"/>
      <c r="B13883" s="31"/>
      <c r="C13883" s="2"/>
      <c r="D13883" s="2"/>
      <c r="E13883" s="26"/>
    </row>
    <row r="13884" spans="1:5" x14ac:dyDescent="0.15">
      <c r="A13884" s="2"/>
      <c r="B13884" s="31"/>
      <c r="C13884" s="2"/>
      <c r="D13884" s="2"/>
      <c r="E13884" s="26"/>
    </row>
    <row r="13885" spans="1:5" x14ac:dyDescent="0.15">
      <c r="A13885" s="2"/>
      <c r="B13885" s="31"/>
      <c r="C13885" s="2"/>
      <c r="D13885" s="2"/>
      <c r="E13885" s="26"/>
    </row>
    <row r="13886" spans="1:5" x14ac:dyDescent="0.15">
      <c r="A13886" s="2"/>
      <c r="B13886" s="31"/>
      <c r="C13886" s="2"/>
      <c r="D13886" s="2"/>
      <c r="E13886" s="26"/>
    </row>
    <row r="13887" spans="1:5" x14ac:dyDescent="0.15">
      <c r="A13887" s="2"/>
      <c r="B13887" s="31"/>
      <c r="C13887" s="2"/>
      <c r="D13887" s="2"/>
      <c r="E13887" s="26"/>
    </row>
    <row r="13888" spans="1:5" x14ac:dyDescent="0.15">
      <c r="A13888" s="2"/>
      <c r="B13888" s="31"/>
      <c r="C13888" s="2"/>
      <c r="D13888" s="2"/>
      <c r="E13888" s="26"/>
    </row>
    <row r="13889" spans="1:5" x14ac:dyDescent="0.15">
      <c r="A13889" s="2"/>
      <c r="B13889" s="31"/>
      <c r="C13889" s="2"/>
      <c r="D13889" s="2"/>
      <c r="E13889" s="26"/>
    </row>
    <row r="13890" spans="1:5" x14ac:dyDescent="0.15">
      <c r="A13890" s="2"/>
      <c r="B13890" s="31"/>
      <c r="C13890" s="2"/>
      <c r="D13890" s="2"/>
      <c r="E13890" s="26"/>
    </row>
    <row r="13891" spans="1:5" x14ac:dyDescent="0.15">
      <c r="A13891" s="2"/>
      <c r="B13891" s="31"/>
      <c r="C13891" s="2"/>
      <c r="D13891" s="2"/>
      <c r="E13891" s="26"/>
    </row>
    <row r="13892" spans="1:5" x14ac:dyDescent="0.15">
      <c r="A13892" s="2"/>
      <c r="B13892" s="31"/>
      <c r="C13892" s="2"/>
      <c r="D13892" s="2"/>
      <c r="E13892" s="26"/>
    </row>
    <row r="13893" spans="1:5" x14ac:dyDescent="0.15">
      <c r="A13893" s="2"/>
      <c r="B13893" s="31"/>
      <c r="C13893" s="2"/>
      <c r="D13893" s="2"/>
      <c r="E13893" s="26"/>
    </row>
    <row r="13894" spans="1:5" x14ac:dyDescent="0.15">
      <c r="A13894" s="2"/>
      <c r="B13894" s="31"/>
      <c r="C13894" s="2"/>
      <c r="D13894" s="2"/>
      <c r="E13894" s="26"/>
    </row>
    <row r="13895" spans="1:5" x14ac:dyDescent="0.15">
      <c r="A13895" s="2"/>
      <c r="B13895" s="31"/>
      <c r="C13895" s="2"/>
      <c r="D13895" s="2"/>
      <c r="E13895" s="26"/>
    </row>
    <row r="13896" spans="1:5" x14ac:dyDescent="0.15">
      <c r="A13896" s="2"/>
      <c r="B13896" s="31"/>
      <c r="C13896" s="2"/>
      <c r="D13896" s="2"/>
      <c r="E13896" s="26"/>
    </row>
    <row r="13897" spans="1:5" x14ac:dyDescent="0.15">
      <c r="A13897" s="2"/>
      <c r="B13897" s="31"/>
      <c r="C13897" s="2"/>
      <c r="D13897" s="2"/>
      <c r="E13897" s="26"/>
    </row>
    <row r="13898" spans="1:5" x14ac:dyDescent="0.15">
      <c r="A13898" s="2"/>
      <c r="B13898" s="31"/>
      <c r="C13898" s="2"/>
      <c r="D13898" s="2"/>
      <c r="E13898" s="26"/>
    </row>
    <row r="13899" spans="1:5" x14ac:dyDescent="0.15">
      <c r="A13899" s="2"/>
      <c r="B13899" s="31"/>
      <c r="C13899" s="2"/>
      <c r="D13899" s="2"/>
      <c r="E13899" s="26"/>
    </row>
    <row r="13900" spans="1:5" x14ac:dyDescent="0.15">
      <c r="A13900" s="2"/>
      <c r="B13900" s="31"/>
      <c r="C13900" s="2"/>
      <c r="D13900" s="2"/>
      <c r="E13900" s="26"/>
    </row>
    <row r="13901" spans="1:5" x14ac:dyDescent="0.15">
      <c r="A13901" s="2"/>
      <c r="B13901" s="31"/>
      <c r="C13901" s="2"/>
      <c r="D13901" s="2"/>
      <c r="E13901" s="26"/>
    </row>
    <row r="13902" spans="1:5" x14ac:dyDescent="0.15">
      <c r="A13902" s="2"/>
      <c r="B13902" s="31"/>
      <c r="C13902" s="2"/>
      <c r="D13902" s="2"/>
      <c r="E13902" s="26"/>
    </row>
    <row r="13903" spans="1:5" x14ac:dyDescent="0.15">
      <c r="A13903" s="2"/>
      <c r="B13903" s="31"/>
      <c r="C13903" s="2"/>
      <c r="D13903" s="2"/>
      <c r="E13903" s="26"/>
    </row>
    <row r="13904" spans="1:5" x14ac:dyDescent="0.15">
      <c r="A13904" s="2"/>
      <c r="B13904" s="31"/>
      <c r="C13904" s="2"/>
      <c r="D13904" s="2"/>
      <c r="E13904" s="26"/>
    </row>
    <row r="13905" spans="1:5" x14ac:dyDescent="0.15">
      <c r="A13905" s="2"/>
      <c r="B13905" s="31"/>
      <c r="C13905" s="2"/>
      <c r="D13905" s="2"/>
      <c r="E13905" s="26"/>
    </row>
    <row r="13906" spans="1:5" x14ac:dyDescent="0.15">
      <c r="A13906" s="2"/>
      <c r="B13906" s="31"/>
      <c r="C13906" s="2"/>
      <c r="D13906" s="2"/>
      <c r="E13906" s="26"/>
    </row>
    <row r="13907" spans="1:5" x14ac:dyDescent="0.15">
      <c r="A13907" s="2"/>
      <c r="B13907" s="31"/>
      <c r="C13907" s="2"/>
      <c r="D13907" s="2"/>
      <c r="E13907" s="26"/>
    </row>
    <row r="13908" spans="1:5" x14ac:dyDescent="0.15">
      <c r="A13908" s="2"/>
      <c r="B13908" s="31"/>
      <c r="C13908" s="2"/>
      <c r="D13908" s="2"/>
      <c r="E13908" s="26"/>
    </row>
    <row r="13909" spans="1:5" x14ac:dyDescent="0.15">
      <c r="A13909" s="2"/>
      <c r="B13909" s="31"/>
      <c r="C13909" s="2"/>
      <c r="D13909" s="2"/>
      <c r="E13909" s="26"/>
    </row>
    <row r="13910" spans="1:5" x14ac:dyDescent="0.15">
      <c r="A13910" s="2"/>
      <c r="B13910" s="31"/>
      <c r="C13910" s="2"/>
      <c r="D13910" s="2"/>
      <c r="E13910" s="26"/>
    </row>
    <row r="13911" spans="1:5" x14ac:dyDescent="0.15">
      <c r="A13911" s="2"/>
      <c r="B13911" s="31"/>
      <c r="C13911" s="2"/>
      <c r="D13911" s="2"/>
      <c r="E13911" s="26"/>
    </row>
    <row r="13912" spans="1:5" x14ac:dyDescent="0.15">
      <c r="A13912" s="2"/>
      <c r="B13912" s="31"/>
      <c r="C13912" s="2"/>
      <c r="D13912" s="2"/>
      <c r="E13912" s="26"/>
    </row>
    <row r="13913" spans="1:5" x14ac:dyDescent="0.15">
      <c r="A13913" s="2"/>
      <c r="B13913" s="31"/>
      <c r="C13913" s="2"/>
      <c r="D13913" s="2"/>
      <c r="E13913" s="26"/>
    </row>
    <row r="13914" spans="1:5" x14ac:dyDescent="0.15">
      <c r="A13914" s="2"/>
      <c r="B13914" s="31"/>
      <c r="C13914" s="2"/>
      <c r="D13914" s="2"/>
      <c r="E13914" s="26"/>
    </row>
    <row r="13915" spans="1:5" x14ac:dyDescent="0.15">
      <c r="A13915" s="2"/>
      <c r="B13915" s="31"/>
      <c r="C13915" s="2"/>
      <c r="D13915" s="2"/>
      <c r="E13915" s="26"/>
    </row>
    <row r="13916" spans="1:5" x14ac:dyDescent="0.15">
      <c r="A13916" s="2"/>
      <c r="B13916" s="31"/>
      <c r="C13916" s="2"/>
      <c r="D13916" s="2"/>
      <c r="E13916" s="26"/>
    </row>
    <row r="13917" spans="1:5" x14ac:dyDescent="0.15">
      <c r="A13917" s="2"/>
      <c r="B13917" s="31"/>
      <c r="C13917" s="2"/>
      <c r="D13917" s="2"/>
      <c r="E13917" s="26"/>
    </row>
    <row r="13918" spans="1:5" x14ac:dyDescent="0.15">
      <c r="A13918" s="2"/>
      <c r="B13918" s="31"/>
      <c r="C13918" s="2"/>
      <c r="D13918" s="2"/>
      <c r="E13918" s="26"/>
    </row>
    <row r="13919" spans="1:5" x14ac:dyDescent="0.15">
      <c r="A13919" s="2"/>
      <c r="B13919" s="31"/>
      <c r="C13919" s="2"/>
      <c r="D13919" s="2"/>
      <c r="E13919" s="26"/>
    </row>
    <row r="13920" spans="1:5" x14ac:dyDescent="0.15">
      <c r="A13920" s="2"/>
      <c r="B13920" s="31"/>
      <c r="C13920" s="2"/>
      <c r="D13920" s="2"/>
      <c r="E13920" s="26"/>
    </row>
    <row r="13921" spans="1:5" x14ac:dyDescent="0.15">
      <c r="A13921" s="2"/>
      <c r="B13921" s="31"/>
      <c r="C13921" s="2"/>
      <c r="D13921" s="2"/>
      <c r="E13921" s="26"/>
    </row>
    <row r="13922" spans="1:5" x14ac:dyDescent="0.15">
      <c r="A13922" s="2"/>
      <c r="B13922" s="31"/>
      <c r="C13922" s="2"/>
      <c r="D13922" s="2"/>
      <c r="E13922" s="26"/>
    </row>
    <row r="13923" spans="1:5" x14ac:dyDescent="0.15">
      <c r="A13923" s="2"/>
      <c r="B13923" s="31"/>
      <c r="C13923" s="2"/>
      <c r="D13923" s="2"/>
      <c r="E13923" s="26"/>
    </row>
    <row r="13924" spans="1:5" x14ac:dyDescent="0.15">
      <c r="A13924" s="2"/>
      <c r="B13924" s="31"/>
      <c r="C13924" s="2"/>
      <c r="D13924" s="2"/>
      <c r="E13924" s="26"/>
    </row>
    <row r="13925" spans="1:5" x14ac:dyDescent="0.15">
      <c r="A13925" s="2"/>
      <c r="B13925" s="31"/>
      <c r="C13925" s="2"/>
      <c r="D13925" s="2"/>
      <c r="E13925" s="26"/>
    </row>
    <row r="13926" spans="1:5" x14ac:dyDescent="0.15">
      <c r="A13926" s="2"/>
      <c r="B13926" s="31"/>
      <c r="C13926" s="2"/>
      <c r="D13926" s="2"/>
      <c r="E13926" s="26"/>
    </row>
    <row r="13927" spans="1:5" x14ac:dyDescent="0.15">
      <c r="A13927" s="2"/>
      <c r="B13927" s="31"/>
      <c r="C13927" s="2"/>
      <c r="D13927" s="2"/>
      <c r="E13927" s="26"/>
    </row>
    <row r="13928" spans="1:5" x14ac:dyDescent="0.15">
      <c r="A13928" s="2"/>
      <c r="B13928" s="31"/>
      <c r="C13928" s="2"/>
      <c r="D13928" s="2"/>
      <c r="E13928" s="26"/>
    </row>
    <row r="13929" spans="1:5" x14ac:dyDescent="0.15">
      <c r="A13929" s="2"/>
      <c r="B13929" s="31"/>
      <c r="C13929" s="2"/>
      <c r="D13929" s="2"/>
      <c r="E13929" s="26"/>
    </row>
    <row r="13930" spans="1:5" x14ac:dyDescent="0.15">
      <c r="A13930" s="2"/>
      <c r="B13930" s="31"/>
      <c r="C13930" s="2"/>
      <c r="D13930" s="2"/>
      <c r="E13930" s="26"/>
    </row>
    <row r="13931" spans="1:5" x14ac:dyDescent="0.15">
      <c r="A13931" s="2"/>
      <c r="B13931" s="31"/>
      <c r="C13931" s="2"/>
      <c r="D13931" s="2"/>
      <c r="E13931" s="26"/>
    </row>
    <row r="13932" spans="1:5" x14ac:dyDescent="0.15">
      <c r="A13932" s="2"/>
      <c r="B13932" s="31"/>
      <c r="C13932" s="2"/>
      <c r="D13932" s="2"/>
      <c r="E13932" s="26"/>
    </row>
    <row r="13933" spans="1:5" x14ac:dyDescent="0.15">
      <c r="A13933" s="2"/>
      <c r="B13933" s="31"/>
      <c r="C13933" s="2"/>
      <c r="D13933" s="2"/>
      <c r="E13933" s="26"/>
    </row>
    <row r="13934" spans="1:5" x14ac:dyDescent="0.15">
      <c r="A13934" s="2"/>
      <c r="B13934" s="31"/>
      <c r="C13934" s="2"/>
      <c r="D13934" s="2"/>
      <c r="E13934" s="26"/>
    </row>
    <row r="13935" spans="1:5" x14ac:dyDescent="0.15">
      <c r="A13935" s="2"/>
      <c r="B13935" s="31"/>
      <c r="C13935" s="2"/>
      <c r="D13935" s="2"/>
      <c r="E13935" s="26"/>
    </row>
    <row r="13936" spans="1:5" x14ac:dyDescent="0.15">
      <c r="A13936" s="2"/>
      <c r="B13936" s="31"/>
      <c r="C13936" s="2"/>
      <c r="D13936" s="2"/>
      <c r="E13936" s="26"/>
    </row>
    <row r="13937" spans="1:5" x14ac:dyDescent="0.15">
      <c r="A13937" s="2"/>
      <c r="B13937" s="31"/>
      <c r="C13937" s="2"/>
      <c r="D13937" s="2"/>
      <c r="E13937" s="26"/>
    </row>
    <row r="13938" spans="1:5" x14ac:dyDescent="0.15">
      <c r="A13938" s="2"/>
      <c r="B13938" s="31"/>
      <c r="C13938" s="2"/>
      <c r="D13938" s="2"/>
      <c r="E13938" s="26"/>
    </row>
    <row r="13939" spans="1:5" x14ac:dyDescent="0.15">
      <c r="A13939" s="2"/>
      <c r="B13939" s="31"/>
      <c r="C13939" s="2"/>
      <c r="D13939" s="2"/>
      <c r="E13939" s="26"/>
    </row>
    <row r="13940" spans="1:5" x14ac:dyDescent="0.15">
      <c r="A13940" s="2"/>
      <c r="B13940" s="31"/>
      <c r="C13940" s="2"/>
      <c r="D13940" s="2"/>
      <c r="E13940" s="26"/>
    </row>
    <row r="13941" spans="1:5" x14ac:dyDescent="0.15">
      <c r="A13941" s="2"/>
      <c r="B13941" s="31"/>
      <c r="C13941" s="2"/>
      <c r="D13941" s="2"/>
      <c r="E13941" s="26"/>
    </row>
    <row r="13942" spans="1:5" x14ac:dyDescent="0.15">
      <c r="A13942" s="2"/>
      <c r="B13942" s="31"/>
      <c r="C13942" s="2"/>
      <c r="D13942" s="2"/>
      <c r="E13942" s="26"/>
    </row>
    <row r="13943" spans="1:5" x14ac:dyDescent="0.15">
      <c r="A13943" s="2"/>
      <c r="B13943" s="31"/>
      <c r="C13943" s="2"/>
      <c r="D13943" s="2"/>
      <c r="E13943" s="26"/>
    </row>
    <row r="13944" spans="1:5" x14ac:dyDescent="0.15">
      <c r="A13944" s="2"/>
      <c r="B13944" s="31"/>
      <c r="C13944" s="2"/>
      <c r="D13944" s="2"/>
      <c r="E13944" s="26"/>
    </row>
    <row r="13945" spans="1:5" x14ac:dyDescent="0.15">
      <c r="A13945" s="2"/>
      <c r="B13945" s="31"/>
      <c r="C13945" s="2"/>
      <c r="D13945" s="2"/>
      <c r="E13945" s="26"/>
    </row>
    <row r="13946" spans="1:5" x14ac:dyDescent="0.15">
      <c r="A13946" s="2"/>
      <c r="B13946" s="31"/>
      <c r="C13946" s="2"/>
      <c r="D13946" s="2"/>
      <c r="E13946" s="26"/>
    </row>
    <row r="13947" spans="1:5" x14ac:dyDescent="0.15">
      <c r="A13947" s="2"/>
      <c r="B13947" s="31"/>
      <c r="C13947" s="2"/>
      <c r="D13947" s="2"/>
      <c r="E13947" s="26"/>
    </row>
    <row r="13948" spans="1:5" x14ac:dyDescent="0.15">
      <c r="A13948" s="2"/>
      <c r="B13948" s="31"/>
      <c r="C13948" s="2"/>
      <c r="D13948" s="2"/>
      <c r="E13948" s="26"/>
    </row>
    <row r="13949" spans="1:5" x14ac:dyDescent="0.15">
      <c r="A13949" s="2"/>
      <c r="B13949" s="31"/>
      <c r="C13949" s="2"/>
      <c r="D13949" s="2"/>
      <c r="E13949" s="26"/>
    </row>
    <row r="13950" spans="1:5" x14ac:dyDescent="0.15">
      <c r="A13950" s="2"/>
      <c r="B13950" s="31"/>
      <c r="C13950" s="2"/>
      <c r="D13950" s="2"/>
      <c r="E13950" s="26"/>
    </row>
    <row r="13951" spans="1:5" x14ac:dyDescent="0.15">
      <c r="A13951" s="2"/>
      <c r="B13951" s="31"/>
      <c r="C13951" s="2"/>
      <c r="D13951" s="2"/>
      <c r="E13951" s="26"/>
    </row>
    <row r="13952" spans="1:5" x14ac:dyDescent="0.15">
      <c r="A13952" s="2"/>
      <c r="B13952" s="31"/>
      <c r="C13952" s="2"/>
      <c r="D13952" s="2"/>
      <c r="E13952" s="26"/>
    </row>
    <row r="13953" spans="1:5" x14ac:dyDescent="0.15">
      <c r="A13953" s="2"/>
      <c r="B13953" s="31"/>
      <c r="C13953" s="2"/>
      <c r="D13953" s="2"/>
      <c r="E13953" s="26"/>
    </row>
    <row r="13954" spans="1:5" x14ac:dyDescent="0.15">
      <c r="A13954" s="2"/>
      <c r="B13954" s="31"/>
      <c r="C13954" s="2"/>
      <c r="D13954" s="2"/>
      <c r="E13954" s="26"/>
    </row>
    <row r="13955" spans="1:5" x14ac:dyDescent="0.15">
      <c r="A13955" s="2"/>
      <c r="B13955" s="31"/>
      <c r="C13955" s="2"/>
      <c r="D13955" s="2"/>
      <c r="E13955" s="26"/>
    </row>
    <row r="13956" spans="1:5" x14ac:dyDescent="0.15">
      <c r="A13956" s="2"/>
      <c r="B13956" s="31"/>
      <c r="C13956" s="2"/>
      <c r="D13956" s="2"/>
      <c r="E13956" s="26"/>
    </row>
    <row r="13957" spans="1:5" x14ac:dyDescent="0.15">
      <c r="A13957" s="2"/>
      <c r="B13957" s="31"/>
      <c r="C13957" s="2"/>
      <c r="D13957" s="2"/>
      <c r="E13957" s="26"/>
    </row>
    <row r="13958" spans="1:5" x14ac:dyDescent="0.15">
      <c r="A13958" s="2"/>
      <c r="B13958" s="31"/>
      <c r="C13958" s="2"/>
      <c r="D13958" s="2"/>
      <c r="E13958" s="26"/>
    </row>
    <row r="13959" spans="1:5" x14ac:dyDescent="0.15">
      <c r="A13959" s="2"/>
      <c r="B13959" s="31"/>
      <c r="C13959" s="2"/>
      <c r="D13959" s="2"/>
      <c r="E13959" s="26"/>
    </row>
    <row r="13960" spans="1:5" x14ac:dyDescent="0.15">
      <c r="A13960" s="2"/>
      <c r="B13960" s="31"/>
      <c r="C13960" s="2"/>
      <c r="D13960" s="2"/>
      <c r="E13960" s="26"/>
    </row>
    <row r="13961" spans="1:5" x14ac:dyDescent="0.15">
      <c r="A13961" s="2"/>
      <c r="B13961" s="31"/>
      <c r="C13961" s="2"/>
      <c r="D13961" s="2"/>
      <c r="E13961" s="26"/>
    </row>
    <row r="13962" spans="1:5" x14ac:dyDescent="0.15">
      <c r="A13962" s="2"/>
      <c r="B13962" s="31"/>
      <c r="C13962" s="2"/>
      <c r="D13962" s="2"/>
      <c r="E13962" s="26"/>
    </row>
    <row r="13963" spans="1:5" x14ac:dyDescent="0.15">
      <c r="A13963" s="2"/>
      <c r="B13963" s="31"/>
      <c r="C13963" s="2"/>
      <c r="D13963" s="2"/>
      <c r="E13963" s="26"/>
    </row>
    <row r="13964" spans="1:5" x14ac:dyDescent="0.15">
      <c r="A13964" s="2"/>
      <c r="B13964" s="31"/>
      <c r="C13964" s="2"/>
      <c r="D13964" s="2"/>
      <c r="E13964" s="26"/>
    </row>
    <row r="13965" spans="1:5" x14ac:dyDescent="0.15">
      <c r="A13965" s="2"/>
      <c r="B13965" s="31"/>
      <c r="C13965" s="2"/>
      <c r="D13965" s="2"/>
      <c r="E13965" s="26"/>
    </row>
    <row r="13966" spans="1:5" x14ac:dyDescent="0.15">
      <c r="A13966" s="2"/>
      <c r="B13966" s="31"/>
      <c r="C13966" s="2"/>
      <c r="D13966" s="2"/>
      <c r="E13966" s="26"/>
    </row>
    <row r="13967" spans="1:5" x14ac:dyDescent="0.15">
      <c r="A13967" s="2"/>
      <c r="B13967" s="31"/>
      <c r="C13967" s="2"/>
      <c r="D13967" s="2"/>
      <c r="E13967" s="26"/>
    </row>
    <row r="13968" spans="1:5" x14ac:dyDescent="0.15">
      <c r="A13968" s="2"/>
      <c r="B13968" s="31"/>
      <c r="C13968" s="2"/>
      <c r="D13968" s="2"/>
      <c r="E13968" s="26"/>
    </row>
    <row r="13969" spans="1:5" x14ac:dyDescent="0.15">
      <c r="A13969" s="2"/>
      <c r="B13969" s="31"/>
      <c r="C13969" s="2"/>
      <c r="D13969" s="2"/>
      <c r="E13969" s="26"/>
    </row>
    <row r="13970" spans="1:5" x14ac:dyDescent="0.15">
      <c r="A13970" s="2"/>
      <c r="B13970" s="31"/>
      <c r="C13970" s="2"/>
      <c r="D13970" s="2"/>
      <c r="E13970" s="26"/>
    </row>
    <row r="13971" spans="1:5" x14ac:dyDescent="0.15">
      <c r="A13971" s="2"/>
      <c r="B13971" s="31"/>
      <c r="C13971" s="2"/>
      <c r="D13971" s="2"/>
      <c r="E13971" s="26"/>
    </row>
    <row r="13972" spans="1:5" x14ac:dyDescent="0.15">
      <c r="A13972" s="2"/>
      <c r="B13972" s="31"/>
      <c r="C13972" s="2"/>
      <c r="D13972" s="2"/>
      <c r="E13972" s="26"/>
    </row>
    <row r="13973" spans="1:5" x14ac:dyDescent="0.15">
      <c r="A13973" s="2"/>
      <c r="B13973" s="31"/>
      <c r="C13973" s="2"/>
      <c r="D13973" s="2"/>
      <c r="E13973" s="26"/>
    </row>
    <row r="13974" spans="1:5" x14ac:dyDescent="0.15">
      <c r="A13974" s="2"/>
      <c r="B13974" s="31"/>
      <c r="C13974" s="2"/>
      <c r="D13974" s="2"/>
      <c r="E13974" s="26"/>
    </row>
    <row r="13975" spans="1:5" x14ac:dyDescent="0.15">
      <c r="A13975" s="2"/>
      <c r="B13975" s="31"/>
      <c r="C13975" s="2"/>
      <c r="D13975" s="2"/>
      <c r="E13975" s="26"/>
    </row>
    <row r="13976" spans="1:5" x14ac:dyDescent="0.15">
      <c r="A13976" s="2"/>
      <c r="B13976" s="31"/>
      <c r="C13976" s="2"/>
      <c r="D13976" s="2"/>
      <c r="E13976" s="26"/>
    </row>
    <row r="13977" spans="1:5" x14ac:dyDescent="0.15">
      <c r="A13977" s="2"/>
      <c r="B13977" s="31"/>
      <c r="C13977" s="2"/>
      <c r="D13977" s="2"/>
      <c r="E13977" s="26"/>
    </row>
    <row r="13978" spans="1:5" x14ac:dyDescent="0.15">
      <c r="A13978" s="2"/>
      <c r="B13978" s="31"/>
      <c r="C13978" s="2"/>
      <c r="D13978" s="2"/>
      <c r="E13978" s="26"/>
    </row>
    <row r="13979" spans="1:5" x14ac:dyDescent="0.15">
      <c r="A13979" s="2"/>
      <c r="B13979" s="31"/>
      <c r="C13979" s="2"/>
      <c r="D13979" s="2"/>
      <c r="E13979" s="26"/>
    </row>
    <row r="13980" spans="1:5" x14ac:dyDescent="0.15">
      <c r="A13980" s="2"/>
      <c r="B13980" s="31"/>
      <c r="C13980" s="2"/>
      <c r="D13980" s="2"/>
      <c r="E13980" s="26"/>
    </row>
    <row r="13981" spans="1:5" x14ac:dyDescent="0.15">
      <c r="A13981" s="2"/>
      <c r="B13981" s="31"/>
      <c r="C13981" s="2"/>
      <c r="D13981" s="2"/>
      <c r="E13981" s="26"/>
    </row>
    <row r="13982" spans="1:5" x14ac:dyDescent="0.15">
      <c r="A13982" s="2"/>
      <c r="B13982" s="31"/>
      <c r="C13982" s="2"/>
      <c r="D13982" s="2"/>
      <c r="E13982" s="26"/>
    </row>
    <row r="13983" spans="1:5" x14ac:dyDescent="0.15">
      <c r="A13983" s="2"/>
      <c r="B13983" s="31"/>
      <c r="C13983" s="2"/>
      <c r="D13983" s="2"/>
      <c r="E13983" s="26"/>
    </row>
    <row r="13984" spans="1:5" x14ac:dyDescent="0.15">
      <c r="A13984" s="2"/>
      <c r="B13984" s="31"/>
      <c r="C13984" s="2"/>
      <c r="D13984" s="2"/>
      <c r="E13984" s="26"/>
    </row>
    <row r="13985" spans="1:5" x14ac:dyDescent="0.15">
      <c r="A13985" s="2"/>
      <c r="B13985" s="31"/>
      <c r="C13985" s="2"/>
      <c r="D13985" s="2"/>
      <c r="E13985" s="26"/>
    </row>
    <row r="13986" spans="1:5" x14ac:dyDescent="0.15">
      <c r="A13986" s="2"/>
      <c r="B13986" s="31"/>
      <c r="C13986" s="2"/>
      <c r="D13986" s="2"/>
      <c r="E13986" s="26"/>
    </row>
    <row r="13987" spans="1:5" x14ac:dyDescent="0.15">
      <c r="A13987" s="2"/>
      <c r="B13987" s="31"/>
      <c r="C13987" s="2"/>
      <c r="D13987" s="2"/>
      <c r="E13987" s="26"/>
    </row>
    <row r="13988" spans="1:5" x14ac:dyDescent="0.15">
      <c r="A13988" s="2"/>
      <c r="B13988" s="31"/>
      <c r="C13988" s="2"/>
      <c r="D13988" s="2"/>
      <c r="E13988" s="26"/>
    </row>
    <row r="13989" spans="1:5" x14ac:dyDescent="0.15">
      <c r="A13989" s="2"/>
      <c r="B13989" s="31"/>
      <c r="C13989" s="2"/>
      <c r="D13989" s="2"/>
      <c r="E13989" s="26"/>
    </row>
    <row r="13990" spans="1:5" x14ac:dyDescent="0.15">
      <c r="A13990" s="2"/>
      <c r="B13990" s="31"/>
      <c r="C13990" s="2"/>
      <c r="D13990" s="2"/>
      <c r="E13990" s="26"/>
    </row>
    <row r="13991" spans="1:5" x14ac:dyDescent="0.15">
      <c r="A13991" s="2"/>
      <c r="B13991" s="31"/>
      <c r="C13991" s="2"/>
      <c r="D13991" s="2"/>
      <c r="E13991" s="26"/>
    </row>
    <row r="13992" spans="1:5" x14ac:dyDescent="0.15">
      <c r="A13992" s="2"/>
      <c r="B13992" s="31"/>
      <c r="C13992" s="2"/>
      <c r="D13992" s="2"/>
      <c r="E13992" s="26"/>
    </row>
    <row r="13993" spans="1:5" x14ac:dyDescent="0.15">
      <c r="A13993" s="2"/>
      <c r="B13993" s="31"/>
      <c r="C13993" s="2"/>
      <c r="D13993" s="2"/>
      <c r="E13993" s="26"/>
    </row>
    <row r="13994" spans="1:5" x14ac:dyDescent="0.15">
      <c r="A13994" s="2"/>
      <c r="B13994" s="31"/>
      <c r="C13994" s="2"/>
      <c r="D13994" s="2"/>
      <c r="E13994" s="26"/>
    </row>
    <row r="13995" spans="1:5" x14ac:dyDescent="0.15">
      <c r="A13995" s="2"/>
      <c r="B13995" s="31"/>
      <c r="C13995" s="2"/>
      <c r="D13995" s="2"/>
      <c r="E13995" s="26"/>
    </row>
    <row r="13996" spans="1:5" x14ac:dyDescent="0.15">
      <c r="A13996" s="2"/>
      <c r="B13996" s="31"/>
      <c r="C13996" s="2"/>
      <c r="D13996" s="2"/>
      <c r="E13996" s="26"/>
    </row>
    <row r="13997" spans="1:5" x14ac:dyDescent="0.15">
      <c r="A13997" s="2"/>
      <c r="B13997" s="31"/>
      <c r="C13997" s="2"/>
      <c r="D13997" s="2"/>
      <c r="E13997" s="26"/>
    </row>
    <row r="13998" spans="1:5" x14ac:dyDescent="0.15">
      <c r="A13998" s="2"/>
      <c r="B13998" s="31"/>
      <c r="C13998" s="2"/>
      <c r="D13998" s="2"/>
      <c r="E13998" s="26"/>
    </row>
    <row r="13999" spans="1:5" x14ac:dyDescent="0.15">
      <c r="A13999" s="2"/>
      <c r="B13999" s="31"/>
      <c r="C13999" s="2"/>
      <c r="D13999" s="2"/>
      <c r="E13999" s="26"/>
    </row>
    <row r="14000" spans="1:5" x14ac:dyDescent="0.15">
      <c r="A14000" s="2"/>
      <c r="B14000" s="31"/>
      <c r="C14000" s="2"/>
      <c r="D14000" s="2"/>
      <c r="E14000" s="26"/>
    </row>
    <row r="14001" spans="1:5" x14ac:dyDescent="0.15">
      <c r="A14001" s="2"/>
      <c r="B14001" s="31"/>
      <c r="C14001" s="2"/>
      <c r="D14001" s="2"/>
      <c r="E14001" s="26"/>
    </row>
    <row r="14002" spans="1:5" x14ac:dyDescent="0.15">
      <c r="A14002" s="2"/>
      <c r="B14002" s="31"/>
      <c r="C14002" s="2"/>
      <c r="D14002" s="2"/>
      <c r="E14002" s="26"/>
    </row>
    <row r="14003" spans="1:5" x14ac:dyDescent="0.15">
      <c r="A14003" s="2"/>
      <c r="B14003" s="31"/>
      <c r="C14003" s="2"/>
      <c r="D14003" s="2"/>
      <c r="E14003" s="26"/>
    </row>
    <row r="14004" spans="1:5" x14ac:dyDescent="0.15">
      <c r="A14004" s="2"/>
      <c r="B14004" s="31"/>
      <c r="C14004" s="2"/>
      <c r="D14004" s="2"/>
      <c r="E14004" s="26"/>
    </row>
    <row r="14005" spans="1:5" x14ac:dyDescent="0.15">
      <c r="A14005" s="2"/>
      <c r="B14005" s="31"/>
      <c r="C14005" s="2"/>
      <c r="D14005" s="2"/>
      <c r="E14005" s="26"/>
    </row>
    <row r="14006" spans="1:5" x14ac:dyDescent="0.15">
      <c r="A14006" s="2"/>
      <c r="B14006" s="31"/>
      <c r="C14006" s="2"/>
      <c r="D14006" s="2"/>
      <c r="E14006" s="26"/>
    </row>
    <row r="14007" spans="1:5" x14ac:dyDescent="0.15">
      <c r="A14007" s="2"/>
      <c r="B14007" s="31"/>
      <c r="C14007" s="2"/>
      <c r="D14007" s="2"/>
      <c r="E14007" s="26"/>
    </row>
    <row r="14008" spans="1:5" x14ac:dyDescent="0.15">
      <c r="A14008" s="2"/>
      <c r="B14008" s="31"/>
      <c r="C14008" s="2"/>
      <c r="D14008" s="2"/>
      <c r="E14008" s="26"/>
    </row>
    <row r="14009" spans="1:5" x14ac:dyDescent="0.15">
      <c r="A14009" s="2"/>
      <c r="B14009" s="31"/>
      <c r="C14009" s="2"/>
      <c r="D14009" s="2"/>
      <c r="E14009" s="26"/>
    </row>
    <row r="14010" spans="1:5" x14ac:dyDescent="0.15">
      <c r="A14010" s="2"/>
      <c r="B14010" s="31"/>
      <c r="C14010" s="2"/>
      <c r="D14010" s="2"/>
      <c r="E14010" s="26"/>
    </row>
    <row r="14011" spans="1:5" x14ac:dyDescent="0.15">
      <c r="A14011" s="2"/>
      <c r="B14011" s="31"/>
      <c r="C14011" s="2"/>
      <c r="D14011" s="2"/>
      <c r="E14011" s="26"/>
    </row>
    <row r="14012" spans="1:5" x14ac:dyDescent="0.15">
      <c r="A14012" s="2"/>
      <c r="B14012" s="31"/>
      <c r="C14012" s="2"/>
      <c r="D14012" s="2"/>
      <c r="E14012" s="26"/>
    </row>
    <row r="14013" spans="1:5" x14ac:dyDescent="0.15">
      <c r="A14013" s="2"/>
      <c r="B14013" s="31"/>
      <c r="C14013" s="2"/>
      <c r="D14013" s="2"/>
      <c r="E14013" s="26"/>
    </row>
    <row r="14014" spans="1:5" x14ac:dyDescent="0.15">
      <c r="A14014" s="2"/>
      <c r="B14014" s="31"/>
      <c r="C14014" s="2"/>
      <c r="D14014" s="2"/>
      <c r="E14014" s="26"/>
    </row>
    <row r="14015" spans="1:5" x14ac:dyDescent="0.15">
      <c r="A14015" s="2"/>
      <c r="B14015" s="31"/>
      <c r="C14015" s="2"/>
      <c r="D14015" s="2"/>
      <c r="E14015" s="26"/>
    </row>
    <row r="14016" spans="1:5" x14ac:dyDescent="0.15">
      <c r="A14016" s="2"/>
      <c r="B14016" s="31"/>
      <c r="C14016" s="2"/>
      <c r="D14016" s="2"/>
      <c r="E14016" s="26"/>
    </row>
    <row r="14017" spans="1:5" x14ac:dyDescent="0.15">
      <c r="A14017" s="2"/>
      <c r="B14017" s="31"/>
      <c r="C14017" s="2"/>
      <c r="D14017" s="2"/>
      <c r="E14017" s="26"/>
    </row>
    <row r="14018" spans="1:5" x14ac:dyDescent="0.15">
      <c r="A14018" s="2"/>
      <c r="B14018" s="31"/>
      <c r="C14018" s="2"/>
      <c r="D14018" s="2"/>
      <c r="E14018" s="26"/>
    </row>
    <row r="14019" spans="1:5" x14ac:dyDescent="0.15">
      <c r="A14019" s="2"/>
      <c r="B14019" s="31"/>
      <c r="C14019" s="2"/>
      <c r="D14019" s="2"/>
      <c r="E14019" s="26"/>
    </row>
    <row r="14020" spans="1:5" x14ac:dyDescent="0.15">
      <c r="A14020" s="2"/>
      <c r="B14020" s="31"/>
      <c r="C14020" s="2"/>
      <c r="D14020" s="2"/>
      <c r="E14020" s="26"/>
    </row>
    <row r="14021" spans="1:5" x14ac:dyDescent="0.15">
      <c r="A14021" s="2"/>
      <c r="B14021" s="31"/>
      <c r="C14021" s="2"/>
      <c r="D14021" s="2"/>
      <c r="E14021" s="26"/>
    </row>
    <row r="14022" spans="1:5" x14ac:dyDescent="0.15">
      <c r="A14022" s="2"/>
      <c r="B14022" s="31"/>
      <c r="C14022" s="2"/>
      <c r="D14022" s="2"/>
      <c r="E14022" s="26"/>
    </row>
    <row r="14023" spans="1:5" x14ac:dyDescent="0.15">
      <c r="A14023" s="2"/>
      <c r="B14023" s="31"/>
      <c r="C14023" s="2"/>
      <c r="D14023" s="2"/>
      <c r="E14023" s="26"/>
    </row>
    <row r="14024" spans="1:5" x14ac:dyDescent="0.15">
      <c r="A14024" s="2"/>
      <c r="B14024" s="31"/>
      <c r="C14024" s="2"/>
      <c r="D14024" s="2"/>
      <c r="E14024" s="26"/>
    </row>
    <row r="14025" spans="1:5" x14ac:dyDescent="0.15">
      <c r="A14025" s="2"/>
      <c r="B14025" s="31"/>
      <c r="C14025" s="2"/>
      <c r="D14025" s="2"/>
      <c r="E14025" s="26"/>
    </row>
    <row r="14026" spans="1:5" x14ac:dyDescent="0.15">
      <c r="A14026" s="2"/>
      <c r="B14026" s="31"/>
      <c r="C14026" s="2"/>
      <c r="D14026" s="2"/>
      <c r="E14026" s="26"/>
    </row>
    <row r="14027" spans="1:5" x14ac:dyDescent="0.15">
      <c r="A14027" s="2"/>
      <c r="B14027" s="31"/>
      <c r="C14027" s="2"/>
      <c r="D14027" s="2"/>
      <c r="E14027" s="26"/>
    </row>
    <row r="14028" spans="1:5" x14ac:dyDescent="0.15">
      <c r="A14028" s="2"/>
      <c r="B14028" s="31"/>
      <c r="C14028" s="2"/>
      <c r="D14028" s="2"/>
      <c r="E14028" s="26"/>
    </row>
    <row r="14029" spans="1:5" x14ac:dyDescent="0.15">
      <c r="A14029" s="2"/>
      <c r="B14029" s="31"/>
      <c r="C14029" s="2"/>
      <c r="D14029" s="2"/>
      <c r="E14029" s="26"/>
    </row>
    <row r="14030" spans="1:5" x14ac:dyDescent="0.15">
      <c r="A14030" s="2"/>
      <c r="B14030" s="31"/>
      <c r="C14030" s="2"/>
      <c r="D14030" s="2"/>
      <c r="E14030" s="26"/>
    </row>
    <row r="14031" spans="1:5" x14ac:dyDescent="0.15">
      <c r="A14031" s="2"/>
      <c r="B14031" s="31"/>
      <c r="C14031" s="2"/>
      <c r="D14031" s="2"/>
      <c r="E14031" s="26"/>
    </row>
    <row r="14032" spans="1:5" x14ac:dyDescent="0.15">
      <c r="A14032" s="2"/>
      <c r="B14032" s="31"/>
      <c r="C14032" s="2"/>
      <c r="D14032" s="2"/>
      <c r="E14032" s="26"/>
    </row>
    <row r="14033" spans="1:5" x14ac:dyDescent="0.15">
      <c r="A14033" s="2"/>
      <c r="B14033" s="31"/>
      <c r="C14033" s="2"/>
      <c r="D14033" s="2"/>
      <c r="E14033" s="26"/>
    </row>
    <row r="14034" spans="1:5" x14ac:dyDescent="0.15">
      <c r="A14034" s="2"/>
      <c r="B14034" s="31"/>
      <c r="C14034" s="2"/>
      <c r="D14034" s="2"/>
      <c r="E14034" s="26"/>
    </row>
    <row r="14035" spans="1:5" x14ac:dyDescent="0.15">
      <c r="A14035" s="2"/>
      <c r="B14035" s="31"/>
      <c r="C14035" s="2"/>
      <c r="D14035" s="2"/>
      <c r="E14035" s="26"/>
    </row>
    <row r="14036" spans="1:5" x14ac:dyDescent="0.15">
      <c r="A14036" s="2"/>
      <c r="B14036" s="31"/>
      <c r="C14036" s="2"/>
      <c r="D14036" s="2"/>
      <c r="E14036" s="26"/>
    </row>
    <row r="14037" spans="1:5" x14ac:dyDescent="0.15">
      <c r="A14037" s="2"/>
      <c r="B14037" s="31"/>
      <c r="C14037" s="2"/>
      <c r="D14037" s="2"/>
      <c r="E14037" s="26"/>
    </row>
    <row r="14038" spans="1:5" x14ac:dyDescent="0.15">
      <c r="A14038" s="2"/>
      <c r="B14038" s="31"/>
      <c r="C14038" s="2"/>
      <c r="D14038" s="2"/>
      <c r="E14038" s="26"/>
    </row>
    <row r="14039" spans="1:5" x14ac:dyDescent="0.15">
      <c r="A14039" s="2"/>
      <c r="B14039" s="31"/>
      <c r="C14039" s="2"/>
      <c r="D14039" s="2"/>
      <c r="E14039" s="26"/>
    </row>
    <row r="14040" spans="1:5" x14ac:dyDescent="0.15">
      <c r="A14040" s="2"/>
      <c r="B14040" s="31"/>
      <c r="C14040" s="2"/>
      <c r="D14040" s="2"/>
      <c r="E14040" s="26"/>
    </row>
    <row r="14041" spans="1:5" x14ac:dyDescent="0.15">
      <c r="A14041" s="2"/>
      <c r="B14041" s="31"/>
      <c r="C14041" s="2"/>
      <c r="D14041" s="2"/>
      <c r="E14041" s="26"/>
    </row>
    <row r="14042" spans="1:5" x14ac:dyDescent="0.15">
      <c r="A14042" s="2"/>
      <c r="B14042" s="31"/>
      <c r="C14042" s="2"/>
      <c r="D14042" s="2"/>
      <c r="E14042" s="26"/>
    </row>
    <row r="14043" spans="1:5" x14ac:dyDescent="0.15">
      <c r="A14043" s="2"/>
      <c r="B14043" s="31"/>
      <c r="C14043" s="2"/>
      <c r="D14043" s="2"/>
      <c r="E14043" s="26"/>
    </row>
    <row r="14044" spans="1:5" x14ac:dyDescent="0.15">
      <c r="A14044" s="2"/>
      <c r="B14044" s="31"/>
      <c r="C14044" s="2"/>
      <c r="D14044" s="2"/>
      <c r="E14044" s="26"/>
    </row>
    <row r="14045" spans="1:5" x14ac:dyDescent="0.15">
      <c r="A14045" s="2"/>
      <c r="B14045" s="31"/>
      <c r="C14045" s="2"/>
      <c r="D14045" s="2"/>
      <c r="E14045" s="26"/>
    </row>
    <row r="14046" spans="1:5" x14ac:dyDescent="0.15">
      <c r="A14046" s="2"/>
      <c r="B14046" s="31"/>
      <c r="C14046" s="2"/>
      <c r="D14046" s="2"/>
      <c r="E14046" s="26"/>
    </row>
    <row r="14047" spans="1:5" x14ac:dyDescent="0.15">
      <c r="A14047" s="2"/>
      <c r="B14047" s="31"/>
      <c r="C14047" s="2"/>
      <c r="D14047" s="2"/>
      <c r="E14047" s="26"/>
    </row>
    <row r="14048" spans="1:5" x14ac:dyDescent="0.15">
      <c r="A14048" s="2"/>
      <c r="B14048" s="31"/>
      <c r="C14048" s="2"/>
      <c r="D14048" s="2"/>
      <c r="E14048" s="26"/>
    </row>
    <row r="14049" spans="1:5" x14ac:dyDescent="0.15">
      <c r="A14049" s="2"/>
      <c r="B14049" s="31"/>
      <c r="C14049" s="2"/>
      <c r="D14049" s="2"/>
      <c r="E14049" s="26"/>
    </row>
    <row r="14050" spans="1:5" x14ac:dyDescent="0.15">
      <c r="A14050" s="2"/>
      <c r="B14050" s="31"/>
      <c r="C14050" s="2"/>
      <c r="D14050" s="2"/>
      <c r="E14050" s="26"/>
    </row>
    <row r="14051" spans="1:5" x14ac:dyDescent="0.15">
      <c r="A14051" s="2"/>
      <c r="B14051" s="31"/>
      <c r="C14051" s="2"/>
      <c r="D14051" s="2"/>
      <c r="E14051" s="26"/>
    </row>
    <row r="14052" spans="1:5" x14ac:dyDescent="0.15">
      <c r="A14052" s="2"/>
      <c r="B14052" s="31"/>
      <c r="C14052" s="2"/>
      <c r="D14052" s="2"/>
      <c r="E14052" s="26"/>
    </row>
    <row r="14053" spans="1:5" x14ac:dyDescent="0.15">
      <c r="A14053" s="2"/>
      <c r="B14053" s="31"/>
      <c r="C14053" s="2"/>
      <c r="D14053" s="2"/>
      <c r="E14053" s="26"/>
    </row>
    <row r="14054" spans="1:5" x14ac:dyDescent="0.15">
      <c r="A14054" s="2"/>
      <c r="B14054" s="31"/>
      <c r="C14054" s="2"/>
      <c r="D14054" s="2"/>
      <c r="E14054" s="26"/>
    </row>
    <row r="14055" spans="1:5" x14ac:dyDescent="0.15">
      <c r="A14055" s="2"/>
      <c r="B14055" s="31"/>
      <c r="C14055" s="2"/>
      <c r="D14055" s="2"/>
      <c r="E14055" s="26"/>
    </row>
    <row r="14056" spans="1:5" x14ac:dyDescent="0.15">
      <c r="A14056" s="2"/>
      <c r="B14056" s="31"/>
      <c r="C14056" s="2"/>
      <c r="D14056" s="2"/>
      <c r="E14056" s="26"/>
    </row>
    <row r="14057" spans="1:5" x14ac:dyDescent="0.15">
      <c r="A14057" s="2"/>
      <c r="B14057" s="31"/>
      <c r="C14057" s="2"/>
      <c r="D14057" s="2"/>
      <c r="E14057" s="26"/>
    </row>
    <row r="14058" spans="1:5" x14ac:dyDescent="0.15">
      <c r="A14058" s="2"/>
      <c r="B14058" s="31"/>
      <c r="C14058" s="2"/>
      <c r="D14058" s="2"/>
      <c r="E14058" s="26"/>
    </row>
    <row r="14059" spans="1:5" x14ac:dyDescent="0.15">
      <c r="A14059" s="2"/>
      <c r="B14059" s="31"/>
      <c r="C14059" s="2"/>
      <c r="D14059" s="2"/>
      <c r="E14059" s="26"/>
    </row>
    <row r="14060" spans="1:5" x14ac:dyDescent="0.15">
      <c r="A14060" s="2"/>
      <c r="B14060" s="31"/>
      <c r="C14060" s="2"/>
      <c r="D14060" s="2"/>
      <c r="E14060" s="26"/>
    </row>
    <row r="14061" spans="1:5" x14ac:dyDescent="0.15">
      <c r="A14061" s="2"/>
      <c r="B14061" s="31"/>
      <c r="C14061" s="2"/>
      <c r="D14061" s="2"/>
      <c r="E14061" s="26"/>
    </row>
    <row r="14062" spans="1:5" x14ac:dyDescent="0.15">
      <c r="A14062" s="2"/>
      <c r="B14062" s="31"/>
      <c r="C14062" s="2"/>
      <c r="D14062" s="2"/>
      <c r="E14062" s="26"/>
    </row>
    <row r="14063" spans="1:5" x14ac:dyDescent="0.15">
      <c r="A14063" s="2"/>
      <c r="B14063" s="31"/>
      <c r="C14063" s="2"/>
      <c r="D14063" s="2"/>
      <c r="E14063" s="26"/>
    </row>
    <row r="14064" spans="1:5" x14ac:dyDescent="0.15">
      <c r="A14064" s="2"/>
      <c r="B14064" s="31"/>
      <c r="C14064" s="2"/>
      <c r="D14064" s="2"/>
      <c r="E14064" s="26"/>
    </row>
    <row r="14065" spans="1:5" x14ac:dyDescent="0.15">
      <c r="A14065" s="2"/>
      <c r="B14065" s="31"/>
      <c r="C14065" s="2"/>
      <c r="D14065" s="2"/>
      <c r="E14065" s="26"/>
    </row>
    <row r="14066" spans="1:5" x14ac:dyDescent="0.15">
      <c r="A14066" s="2"/>
      <c r="B14066" s="31"/>
      <c r="C14066" s="2"/>
      <c r="D14066" s="2"/>
      <c r="E14066" s="26"/>
    </row>
    <row r="14067" spans="1:5" x14ac:dyDescent="0.15">
      <c r="A14067" s="2"/>
      <c r="B14067" s="31"/>
      <c r="C14067" s="2"/>
      <c r="D14067" s="2"/>
      <c r="E14067" s="26"/>
    </row>
    <row r="14068" spans="1:5" x14ac:dyDescent="0.15">
      <c r="A14068" s="2"/>
      <c r="B14068" s="31"/>
      <c r="C14068" s="2"/>
      <c r="D14068" s="2"/>
      <c r="E14068" s="26"/>
    </row>
    <row r="14069" spans="1:5" x14ac:dyDescent="0.15">
      <c r="A14069" s="2"/>
      <c r="B14069" s="31"/>
      <c r="C14069" s="2"/>
      <c r="D14069" s="2"/>
      <c r="E14069" s="26"/>
    </row>
    <row r="14070" spans="1:5" x14ac:dyDescent="0.15">
      <c r="A14070" s="2"/>
      <c r="B14070" s="31"/>
      <c r="C14070" s="2"/>
      <c r="D14070" s="2"/>
      <c r="E14070" s="26"/>
    </row>
    <row r="14071" spans="1:5" x14ac:dyDescent="0.15">
      <c r="A14071" s="2"/>
      <c r="B14071" s="31"/>
      <c r="C14071" s="2"/>
      <c r="D14071" s="2"/>
      <c r="E14071" s="26"/>
    </row>
    <row r="14072" spans="1:5" x14ac:dyDescent="0.15">
      <c r="A14072" s="2"/>
      <c r="B14072" s="31"/>
      <c r="C14072" s="2"/>
      <c r="D14072" s="2"/>
      <c r="E14072" s="26"/>
    </row>
    <row r="14073" spans="1:5" x14ac:dyDescent="0.15">
      <c r="A14073" s="2"/>
      <c r="B14073" s="31"/>
      <c r="C14073" s="2"/>
      <c r="D14073" s="2"/>
      <c r="E14073" s="26"/>
    </row>
    <row r="14074" spans="1:5" x14ac:dyDescent="0.15">
      <c r="A14074" s="2"/>
      <c r="B14074" s="31"/>
      <c r="C14074" s="2"/>
      <c r="D14074" s="2"/>
      <c r="E14074" s="26"/>
    </row>
    <row r="14075" spans="1:5" x14ac:dyDescent="0.15">
      <c r="A14075" s="2"/>
      <c r="B14075" s="31"/>
      <c r="C14075" s="2"/>
      <c r="D14075" s="2"/>
      <c r="E14075" s="26"/>
    </row>
    <row r="14076" spans="1:5" x14ac:dyDescent="0.15">
      <c r="A14076" s="2"/>
      <c r="B14076" s="31"/>
      <c r="C14076" s="2"/>
      <c r="D14076" s="2"/>
      <c r="E14076" s="26"/>
    </row>
    <row r="14077" spans="1:5" x14ac:dyDescent="0.15">
      <c r="A14077" s="2"/>
      <c r="B14077" s="31"/>
      <c r="C14077" s="2"/>
      <c r="D14077" s="2"/>
      <c r="E14077" s="26"/>
    </row>
    <row r="14078" spans="1:5" x14ac:dyDescent="0.15">
      <c r="A14078" s="2"/>
      <c r="B14078" s="31"/>
      <c r="C14078" s="2"/>
      <c r="D14078" s="2"/>
      <c r="E14078" s="26"/>
    </row>
    <row r="14079" spans="1:5" x14ac:dyDescent="0.15">
      <c r="A14079" s="2"/>
      <c r="B14079" s="31"/>
      <c r="C14079" s="2"/>
      <c r="D14079" s="2"/>
      <c r="E14079" s="26"/>
    </row>
    <row r="14080" spans="1:5" x14ac:dyDescent="0.15">
      <c r="A14080" s="2"/>
      <c r="B14080" s="31"/>
      <c r="C14080" s="2"/>
      <c r="D14080" s="2"/>
      <c r="E14080" s="26"/>
    </row>
    <row r="14081" spans="1:5" x14ac:dyDescent="0.15">
      <c r="A14081" s="2"/>
      <c r="B14081" s="31"/>
      <c r="C14081" s="2"/>
      <c r="D14081" s="2"/>
      <c r="E14081" s="26"/>
    </row>
    <row r="14082" spans="1:5" x14ac:dyDescent="0.15">
      <c r="A14082" s="2"/>
      <c r="B14082" s="31"/>
      <c r="C14082" s="2"/>
      <c r="D14082" s="2"/>
      <c r="E14082" s="26"/>
    </row>
    <row r="14083" spans="1:5" x14ac:dyDescent="0.15">
      <c r="A14083" s="2"/>
      <c r="B14083" s="31"/>
      <c r="C14083" s="2"/>
      <c r="D14083" s="2"/>
      <c r="E14083" s="26"/>
    </row>
    <row r="14084" spans="1:5" x14ac:dyDescent="0.15">
      <c r="A14084" s="2"/>
      <c r="B14084" s="31"/>
      <c r="C14084" s="2"/>
      <c r="D14084" s="2"/>
      <c r="E14084" s="26"/>
    </row>
    <row r="14085" spans="1:5" x14ac:dyDescent="0.15">
      <c r="A14085" s="2"/>
      <c r="B14085" s="31"/>
      <c r="C14085" s="2"/>
      <c r="D14085" s="2"/>
      <c r="E14085" s="26"/>
    </row>
    <row r="14086" spans="1:5" x14ac:dyDescent="0.15">
      <c r="A14086" s="2"/>
      <c r="B14086" s="31"/>
      <c r="C14086" s="2"/>
      <c r="D14086" s="2"/>
      <c r="E14086" s="26"/>
    </row>
    <row r="14087" spans="1:5" x14ac:dyDescent="0.15">
      <c r="A14087" s="2"/>
      <c r="B14087" s="31"/>
      <c r="C14087" s="2"/>
      <c r="D14087" s="2"/>
      <c r="E14087" s="26"/>
    </row>
    <row r="14088" spans="1:5" x14ac:dyDescent="0.15">
      <c r="A14088" s="2"/>
      <c r="B14088" s="31"/>
      <c r="C14088" s="2"/>
      <c r="D14088" s="2"/>
      <c r="E14088" s="26"/>
    </row>
    <row r="14089" spans="1:5" x14ac:dyDescent="0.15">
      <c r="A14089" s="2"/>
      <c r="B14089" s="31"/>
      <c r="C14089" s="2"/>
      <c r="D14089" s="2"/>
      <c r="E14089" s="26"/>
    </row>
    <row r="14090" spans="1:5" x14ac:dyDescent="0.15">
      <c r="A14090" s="2"/>
      <c r="B14090" s="31"/>
      <c r="C14090" s="2"/>
      <c r="D14090" s="2"/>
      <c r="E14090" s="26"/>
    </row>
    <row r="14091" spans="1:5" x14ac:dyDescent="0.15">
      <c r="A14091" s="2"/>
      <c r="B14091" s="31"/>
      <c r="C14091" s="2"/>
      <c r="D14091" s="2"/>
      <c r="E14091" s="26"/>
    </row>
    <row r="14092" spans="1:5" x14ac:dyDescent="0.15">
      <c r="A14092" s="2"/>
      <c r="B14092" s="31"/>
      <c r="C14092" s="2"/>
      <c r="D14092" s="2"/>
      <c r="E14092" s="26"/>
    </row>
    <row r="14093" spans="1:5" x14ac:dyDescent="0.15">
      <c r="A14093" s="2"/>
      <c r="B14093" s="31"/>
      <c r="C14093" s="2"/>
      <c r="D14093" s="2"/>
      <c r="E14093" s="26"/>
    </row>
    <row r="14094" spans="1:5" x14ac:dyDescent="0.15">
      <c r="A14094" s="2"/>
      <c r="B14094" s="31"/>
      <c r="C14094" s="2"/>
      <c r="D14094" s="2"/>
      <c r="E14094" s="26"/>
    </row>
    <row r="14095" spans="1:5" x14ac:dyDescent="0.15">
      <c r="A14095" s="2"/>
      <c r="B14095" s="31"/>
      <c r="C14095" s="2"/>
      <c r="D14095" s="2"/>
      <c r="E14095" s="26"/>
    </row>
    <row r="14096" spans="1:5" x14ac:dyDescent="0.15">
      <c r="A14096" s="2"/>
      <c r="B14096" s="31"/>
      <c r="C14096" s="2"/>
      <c r="D14096" s="2"/>
      <c r="E14096" s="26"/>
    </row>
    <row r="14097" spans="1:5" x14ac:dyDescent="0.15">
      <c r="A14097" s="2"/>
      <c r="B14097" s="31"/>
      <c r="C14097" s="2"/>
      <c r="D14097" s="2"/>
      <c r="E14097" s="26"/>
    </row>
    <row r="14098" spans="1:5" x14ac:dyDescent="0.15">
      <c r="A14098" s="2"/>
      <c r="B14098" s="31"/>
      <c r="C14098" s="2"/>
      <c r="D14098" s="2"/>
      <c r="E14098" s="26"/>
    </row>
    <row r="14099" spans="1:5" x14ac:dyDescent="0.15">
      <c r="A14099" s="2"/>
      <c r="B14099" s="31"/>
      <c r="C14099" s="2"/>
      <c r="D14099" s="2"/>
      <c r="E14099" s="26"/>
    </row>
    <row r="14100" spans="1:5" x14ac:dyDescent="0.15">
      <c r="A14100" s="2"/>
      <c r="B14100" s="31"/>
      <c r="C14100" s="2"/>
      <c r="D14100" s="2"/>
      <c r="E14100" s="26"/>
    </row>
    <row r="14101" spans="1:5" x14ac:dyDescent="0.15">
      <c r="A14101" s="2"/>
      <c r="B14101" s="31"/>
      <c r="C14101" s="2"/>
      <c r="D14101" s="2"/>
      <c r="E14101" s="26"/>
    </row>
    <row r="14102" spans="1:5" x14ac:dyDescent="0.15">
      <c r="A14102" s="2"/>
      <c r="B14102" s="31"/>
      <c r="C14102" s="2"/>
      <c r="D14102" s="2"/>
      <c r="E14102" s="26"/>
    </row>
    <row r="14103" spans="1:5" x14ac:dyDescent="0.15">
      <c r="A14103" s="2"/>
      <c r="B14103" s="31"/>
      <c r="C14103" s="2"/>
      <c r="D14103" s="2"/>
      <c r="E14103" s="26"/>
    </row>
    <row r="14104" spans="1:5" x14ac:dyDescent="0.15">
      <c r="A14104" s="2"/>
      <c r="B14104" s="31"/>
      <c r="C14104" s="2"/>
      <c r="D14104" s="2"/>
      <c r="E14104" s="26"/>
    </row>
    <row r="14105" spans="1:5" x14ac:dyDescent="0.15">
      <c r="A14105" s="2"/>
      <c r="B14105" s="31"/>
      <c r="C14105" s="2"/>
      <c r="D14105" s="2"/>
      <c r="E14105" s="26"/>
    </row>
    <row r="14106" spans="1:5" x14ac:dyDescent="0.15">
      <c r="A14106" s="2"/>
      <c r="B14106" s="31"/>
      <c r="C14106" s="2"/>
      <c r="D14106" s="2"/>
      <c r="E14106" s="26"/>
    </row>
    <row r="14107" spans="1:5" x14ac:dyDescent="0.15">
      <c r="A14107" s="2"/>
      <c r="B14107" s="31"/>
      <c r="C14107" s="2"/>
      <c r="D14107" s="2"/>
      <c r="E14107" s="26"/>
    </row>
    <row r="14108" spans="1:5" x14ac:dyDescent="0.15">
      <c r="A14108" s="2"/>
      <c r="B14108" s="31"/>
      <c r="C14108" s="2"/>
      <c r="D14108" s="2"/>
      <c r="E14108" s="26"/>
    </row>
    <row r="14109" spans="1:5" x14ac:dyDescent="0.15">
      <c r="A14109" s="2"/>
      <c r="B14109" s="31"/>
      <c r="C14109" s="2"/>
      <c r="D14109" s="2"/>
      <c r="E14109" s="26"/>
    </row>
    <row r="14110" spans="1:5" x14ac:dyDescent="0.15">
      <c r="A14110" s="2"/>
      <c r="B14110" s="31"/>
      <c r="C14110" s="2"/>
      <c r="D14110" s="2"/>
      <c r="E14110" s="26"/>
    </row>
    <row r="14111" spans="1:5" x14ac:dyDescent="0.15">
      <c r="A14111" s="2"/>
      <c r="B14111" s="31"/>
      <c r="C14111" s="2"/>
      <c r="D14111" s="2"/>
      <c r="E14111" s="26"/>
    </row>
    <row r="14112" spans="1:5" x14ac:dyDescent="0.15">
      <c r="A14112" s="2"/>
      <c r="B14112" s="31"/>
      <c r="C14112" s="2"/>
      <c r="D14112" s="2"/>
      <c r="E14112" s="26"/>
    </row>
    <row r="14113" spans="1:5" x14ac:dyDescent="0.15">
      <c r="A14113" s="2"/>
      <c r="B14113" s="31"/>
      <c r="C14113" s="2"/>
      <c r="D14113" s="2"/>
      <c r="E14113" s="26"/>
    </row>
    <row r="14114" spans="1:5" x14ac:dyDescent="0.15">
      <c r="A14114" s="2"/>
      <c r="B14114" s="31"/>
      <c r="C14114" s="2"/>
      <c r="D14114" s="2"/>
      <c r="E14114" s="26"/>
    </row>
    <row r="14115" spans="1:5" x14ac:dyDescent="0.15">
      <c r="A14115" s="2"/>
      <c r="B14115" s="31"/>
      <c r="C14115" s="2"/>
      <c r="D14115" s="2"/>
      <c r="E14115" s="26"/>
    </row>
    <row r="14116" spans="1:5" x14ac:dyDescent="0.15">
      <c r="A14116" s="2"/>
      <c r="B14116" s="31"/>
      <c r="C14116" s="2"/>
      <c r="D14116" s="2"/>
      <c r="E14116" s="26"/>
    </row>
    <row r="14117" spans="1:5" x14ac:dyDescent="0.15">
      <c r="A14117" s="2"/>
      <c r="B14117" s="31"/>
      <c r="C14117" s="2"/>
      <c r="D14117" s="2"/>
      <c r="E14117" s="26"/>
    </row>
    <row r="14118" spans="1:5" x14ac:dyDescent="0.15">
      <c r="A14118" s="2"/>
      <c r="B14118" s="31"/>
      <c r="C14118" s="2"/>
      <c r="D14118" s="2"/>
      <c r="E14118" s="26"/>
    </row>
    <row r="14119" spans="1:5" x14ac:dyDescent="0.15">
      <c r="A14119" s="2"/>
      <c r="B14119" s="31"/>
      <c r="C14119" s="2"/>
      <c r="D14119" s="2"/>
      <c r="E14119" s="26"/>
    </row>
    <row r="14120" spans="1:5" x14ac:dyDescent="0.15">
      <c r="A14120" s="2"/>
      <c r="B14120" s="31"/>
      <c r="C14120" s="2"/>
      <c r="D14120" s="2"/>
      <c r="E14120" s="26"/>
    </row>
    <row r="14121" spans="1:5" x14ac:dyDescent="0.15">
      <c r="A14121" s="2"/>
      <c r="B14121" s="31"/>
      <c r="C14121" s="2"/>
      <c r="D14121" s="2"/>
      <c r="E14121" s="26"/>
    </row>
    <row r="14122" spans="1:5" x14ac:dyDescent="0.15">
      <c r="A14122" s="2"/>
      <c r="B14122" s="31"/>
      <c r="C14122" s="2"/>
      <c r="D14122" s="2"/>
      <c r="E14122" s="26"/>
    </row>
    <row r="14123" spans="1:5" x14ac:dyDescent="0.15">
      <c r="A14123" s="2"/>
      <c r="B14123" s="31"/>
      <c r="C14123" s="2"/>
      <c r="D14123" s="2"/>
      <c r="E14123" s="26"/>
    </row>
    <row r="14124" spans="1:5" x14ac:dyDescent="0.15">
      <c r="A14124" s="2"/>
      <c r="B14124" s="31"/>
      <c r="C14124" s="2"/>
      <c r="D14124" s="2"/>
      <c r="E14124" s="26"/>
    </row>
    <row r="14125" spans="1:5" x14ac:dyDescent="0.15">
      <c r="A14125" s="2"/>
      <c r="B14125" s="31"/>
      <c r="C14125" s="2"/>
      <c r="D14125" s="2"/>
      <c r="E14125" s="26"/>
    </row>
    <row r="14126" spans="1:5" x14ac:dyDescent="0.15">
      <c r="A14126" s="2"/>
      <c r="B14126" s="31"/>
      <c r="C14126" s="2"/>
      <c r="D14126" s="2"/>
      <c r="E14126" s="26"/>
    </row>
    <row r="14127" spans="1:5" x14ac:dyDescent="0.15">
      <c r="A14127" s="2"/>
      <c r="B14127" s="31"/>
      <c r="C14127" s="2"/>
      <c r="D14127" s="2"/>
      <c r="E14127" s="26"/>
    </row>
    <row r="14128" spans="1:5" x14ac:dyDescent="0.15">
      <c r="A14128" s="2"/>
      <c r="B14128" s="31"/>
      <c r="C14128" s="2"/>
      <c r="D14128" s="2"/>
      <c r="E14128" s="26"/>
    </row>
    <row r="14129" spans="1:5" x14ac:dyDescent="0.15">
      <c r="A14129" s="2"/>
      <c r="B14129" s="31"/>
      <c r="C14129" s="2"/>
      <c r="D14129" s="2"/>
      <c r="E14129" s="26"/>
    </row>
    <row r="14130" spans="1:5" x14ac:dyDescent="0.15">
      <c r="A14130" s="2"/>
      <c r="B14130" s="31"/>
      <c r="C14130" s="2"/>
      <c r="D14130" s="2"/>
      <c r="E14130" s="26"/>
    </row>
    <row r="14131" spans="1:5" x14ac:dyDescent="0.15">
      <c r="A14131" s="2"/>
      <c r="B14131" s="31"/>
      <c r="C14131" s="2"/>
      <c r="D14131" s="2"/>
      <c r="E14131" s="26"/>
    </row>
    <row r="14132" spans="1:5" x14ac:dyDescent="0.15">
      <c r="A14132" s="2"/>
      <c r="B14132" s="31"/>
      <c r="C14132" s="2"/>
      <c r="D14132" s="2"/>
      <c r="E14132" s="26"/>
    </row>
    <row r="14133" spans="1:5" x14ac:dyDescent="0.15">
      <c r="A14133" s="2"/>
      <c r="B14133" s="31"/>
      <c r="C14133" s="2"/>
      <c r="D14133" s="2"/>
      <c r="E14133" s="26"/>
    </row>
    <row r="14134" spans="1:5" x14ac:dyDescent="0.15">
      <c r="A14134" s="2"/>
      <c r="B14134" s="31"/>
      <c r="C14134" s="2"/>
      <c r="D14134" s="2"/>
      <c r="E14134" s="26"/>
    </row>
    <row r="14135" spans="1:5" x14ac:dyDescent="0.15">
      <c r="A14135" s="2"/>
      <c r="B14135" s="31"/>
      <c r="C14135" s="2"/>
      <c r="D14135" s="2"/>
      <c r="E14135" s="26"/>
    </row>
    <row r="14136" spans="1:5" x14ac:dyDescent="0.15">
      <c r="A14136" s="2"/>
      <c r="B14136" s="31"/>
      <c r="C14136" s="2"/>
      <c r="D14136" s="2"/>
      <c r="E14136" s="26"/>
    </row>
    <row r="14137" spans="1:5" x14ac:dyDescent="0.15">
      <c r="A14137" s="2"/>
      <c r="B14137" s="31"/>
      <c r="C14137" s="2"/>
      <c r="D14137" s="2"/>
      <c r="E14137" s="26"/>
    </row>
    <row r="14138" spans="1:5" x14ac:dyDescent="0.15">
      <c r="A14138" s="2"/>
      <c r="B14138" s="31"/>
      <c r="C14138" s="2"/>
      <c r="D14138" s="2"/>
      <c r="E14138" s="26"/>
    </row>
    <row r="14139" spans="1:5" x14ac:dyDescent="0.15">
      <c r="A14139" s="2"/>
      <c r="B14139" s="31"/>
      <c r="C14139" s="2"/>
      <c r="D14139" s="2"/>
      <c r="E14139" s="26"/>
    </row>
    <row r="14140" spans="1:5" x14ac:dyDescent="0.15">
      <c r="A14140" s="2"/>
      <c r="B14140" s="31"/>
      <c r="C14140" s="2"/>
      <c r="D14140" s="2"/>
      <c r="E14140" s="26"/>
    </row>
    <row r="14141" spans="1:5" x14ac:dyDescent="0.15">
      <c r="A14141" s="2"/>
      <c r="B14141" s="31"/>
      <c r="C14141" s="2"/>
      <c r="D14141" s="2"/>
      <c r="E14141" s="26"/>
    </row>
    <row r="14142" spans="1:5" x14ac:dyDescent="0.15">
      <c r="A14142" s="2"/>
      <c r="B14142" s="31"/>
      <c r="C14142" s="2"/>
      <c r="D14142" s="2"/>
      <c r="E14142" s="26"/>
    </row>
    <row r="14143" spans="1:5" x14ac:dyDescent="0.15">
      <c r="A14143" s="2"/>
      <c r="B14143" s="31"/>
      <c r="C14143" s="2"/>
      <c r="D14143" s="2"/>
      <c r="E14143" s="26"/>
    </row>
    <row r="14144" spans="1:5" x14ac:dyDescent="0.15">
      <c r="A14144" s="2"/>
      <c r="B14144" s="31"/>
      <c r="C14144" s="2"/>
      <c r="D14144" s="2"/>
      <c r="E14144" s="26"/>
    </row>
    <row r="14145" spans="1:5" x14ac:dyDescent="0.15">
      <c r="A14145" s="2"/>
      <c r="B14145" s="31"/>
      <c r="C14145" s="2"/>
      <c r="D14145" s="2"/>
      <c r="E14145" s="26"/>
    </row>
    <row r="14146" spans="1:5" x14ac:dyDescent="0.15">
      <c r="A14146" s="2"/>
      <c r="B14146" s="31"/>
      <c r="C14146" s="2"/>
      <c r="D14146" s="2"/>
      <c r="E14146" s="26"/>
    </row>
    <row r="14147" spans="1:5" x14ac:dyDescent="0.15">
      <c r="A14147" s="2"/>
      <c r="B14147" s="31"/>
      <c r="C14147" s="2"/>
      <c r="D14147" s="2"/>
      <c r="E14147" s="26"/>
    </row>
    <row r="14148" spans="1:5" x14ac:dyDescent="0.15">
      <c r="A14148" s="2"/>
      <c r="B14148" s="31"/>
      <c r="C14148" s="2"/>
      <c r="D14148" s="2"/>
      <c r="E14148" s="26"/>
    </row>
    <row r="14149" spans="1:5" x14ac:dyDescent="0.15">
      <c r="A14149" s="2"/>
      <c r="B14149" s="31"/>
      <c r="C14149" s="2"/>
      <c r="D14149" s="2"/>
      <c r="E14149" s="26"/>
    </row>
    <row r="14150" spans="1:5" x14ac:dyDescent="0.15">
      <c r="A14150" s="2"/>
      <c r="B14150" s="31"/>
      <c r="C14150" s="2"/>
      <c r="D14150" s="2"/>
      <c r="E14150" s="26"/>
    </row>
    <row r="14151" spans="1:5" x14ac:dyDescent="0.15">
      <c r="A14151" s="2"/>
      <c r="B14151" s="31"/>
      <c r="C14151" s="2"/>
      <c r="D14151" s="2"/>
      <c r="E14151" s="26"/>
    </row>
    <row r="14152" spans="1:5" x14ac:dyDescent="0.15">
      <c r="A14152" s="2"/>
      <c r="B14152" s="31"/>
      <c r="C14152" s="2"/>
      <c r="D14152" s="2"/>
      <c r="E14152" s="26"/>
    </row>
    <row r="14153" spans="1:5" x14ac:dyDescent="0.15">
      <c r="A14153" s="2"/>
      <c r="B14153" s="31"/>
      <c r="C14153" s="2"/>
      <c r="D14153" s="2"/>
      <c r="E14153" s="26"/>
    </row>
    <row r="14154" spans="1:5" x14ac:dyDescent="0.15">
      <c r="A14154" s="2"/>
      <c r="B14154" s="31"/>
      <c r="C14154" s="2"/>
      <c r="D14154" s="2"/>
      <c r="E14154" s="26"/>
    </row>
    <row r="14155" spans="1:5" x14ac:dyDescent="0.15">
      <c r="A14155" s="2"/>
      <c r="B14155" s="31"/>
      <c r="C14155" s="2"/>
      <c r="D14155" s="2"/>
      <c r="E14155" s="26"/>
    </row>
    <row r="14156" spans="1:5" x14ac:dyDescent="0.15">
      <c r="A14156" s="2"/>
      <c r="B14156" s="31"/>
      <c r="C14156" s="2"/>
      <c r="D14156" s="2"/>
      <c r="E14156" s="26"/>
    </row>
    <row r="14157" spans="1:5" x14ac:dyDescent="0.15">
      <c r="A14157" s="2"/>
      <c r="B14157" s="31"/>
      <c r="C14157" s="2"/>
      <c r="D14157" s="2"/>
      <c r="E14157" s="26"/>
    </row>
    <row r="14158" spans="1:5" x14ac:dyDescent="0.15">
      <c r="A14158" s="2"/>
      <c r="B14158" s="31"/>
      <c r="C14158" s="2"/>
      <c r="D14158" s="2"/>
      <c r="E14158" s="26"/>
    </row>
    <row r="14159" spans="1:5" x14ac:dyDescent="0.15">
      <c r="A14159" s="2"/>
      <c r="B14159" s="31"/>
      <c r="C14159" s="2"/>
      <c r="D14159" s="2"/>
      <c r="E14159" s="26"/>
    </row>
    <row r="14160" spans="1:5" x14ac:dyDescent="0.15">
      <c r="A14160" s="2"/>
      <c r="B14160" s="31"/>
      <c r="C14160" s="2"/>
      <c r="D14160" s="2"/>
      <c r="E14160" s="26"/>
    </row>
    <row r="14161" spans="1:5" x14ac:dyDescent="0.15">
      <c r="A14161" s="2"/>
      <c r="B14161" s="31"/>
      <c r="C14161" s="2"/>
      <c r="D14161" s="2"/>
      <c r="E14161" s="26"/>
    </row>
    <row r="14162" spans="1:5" x14ac:dyDescent="0.15">
      <c r="A14162" s="2"/>
      <c r="B14162" s="31"/>
      <c r="C14162" s="2"/>
      <c r="D14162" s="2"/>
      <c r="E14162" s="26"/>
    </row>
    <row r="14163" spans="1:5" x14ac:dyDescent="0.15">
      <c r="A14163" s="2"/>
      <c r="B14163" s="31"/>
      <c r="C14163" s="2"/>
      <c r="D14163" s="2"/>
      <c r="E14163" s="26"/>
    </row>
    <row r="14164" spans="1:5" x14ac:dyDescent="0.15">
      <c r="A14164" s="2"/>
      <c r="B14164" s="31"/>
      <c r="C14164" s="2"/>
      <c r="D14164" s="2"/>
      <c r="E14164" s="26"/>
    </row>
    <row r="14165" spans="1:5" x14ac:dyDescent="0.15">
      <c r="A14165" s="2"/>
      <c r="B14165" s="31"/>
      <c r="C14165" s="2"/>
      <c r="D14165" s="2"/>
      <c r="E14165" s="26"/>
    </row>
    <row r="14166" spans="1:5" x14ac:dyDescent="0.15">
      <c r="A14166" s="2"/>
      <c r="B14166" s="31"/>
      <c r="C14166" s="2"/>
      <c r="D14166" s="2"/>
      <c r="E14166" s="26"/>
    </row>
    <row r="14167" spans="1:5" x14ac:dyDescent="0.15">
      <c r="A14167" s="2"/>
      <c r="B14167" s="31"/>
      <c r="C14167" s="2"/>
      <c r="D14167" s="2"/>
      <c r="E14167" s="26"/>
    </row>
    <row r="14168" spans="1:5" x14ac:dyDescent="0.15">
      <c r="A14168" s="2"/>
      <c r="B14168" s="31"/>
      <c r="C14168" s="2"/>
      <c r="D14168" s="2"/>
      <c r="E14168" s="26"/>
    </row>
    <row r="14169" spans="1:5" x14ac:dyDescent="0.15">
      <c r="A14169" s="2"/>
      <c r="B14169" s="31"/>
      <c r="C14169" s="2"/>
      <c r="D14169" s="2"/>
      <c r="E14169" s="26"/>
    </row>
    <row r="14170" spans="1:5" x14ac:dyDescent="0.15">
      <c r="A14170" s="2"/>
      <c r="B14170" s="31"/>
      <c r="C14170" s="2"/>
      <c r="D14170" s="2"/>
      <c r="E14170" s="26"/>
    </row>
    <row r="14171" spans="1:5" x14ac:dyDescent="0.15">
      <c r="A14171" s="2"/>
      <c r="B14171" s="31"/>
      <c r="C14171" s="2"/>
      <c r="D14171" s="2"/>
      <c r="E14171" s="26"/>
    </row>
    <row r="14172" spans="1:5" x14ac:dyDescent="0.15">
      <c r="A14172" s="2"/>
      <c r="B14172" s="31"/>
      <c r="C14172" s="2"/>
      <c r="D14172" s="2"/>
      <c r="E14172" s="26"/>
    </row>
    <row r="14173" spans="1:5" x14ac:dyDescent="0.15">
      <c r="A14173" s="2"/>
      <c r="B14173" s="31"/>
      <c r="C14173" s="2"/>
      <c r="D14173" s="2"/>
      <c r="E14173" s="26"/>
    </row>
    <row r="14174" spans="1:5" x14ac:dyDescent="0.15">
      <c r="A14174" s="2"/>
      <c r="B14174" s="31"/>
      <c r="C14174" s="2"/>
      <c r="D14174" s="2"/>
      <c r="E14174" s="26"/>
    </row>
    <row r="14175" spans="1:5" x14ac:dyDescent="0.15">
      <c r="A14175" s="2"/>
      <c r="B14175" s="31"/>
      <c r="C14175" s="2"/>
      <c r="D14175" s="2"/>
      <c r="E14175" s="26"/>
    </row>
    <row r="14176" spans="1:5" x14ac:dyDescent="0.15">
      <c r="A14176" s="2"/>
      <c r="B14176" s="31"/>
      <c r="C14176" s="2"/>
      <c r="D14176" s="2"/>
      <c r="E14176" s="26"/>
    </row>
    <row r="14177" spans="1:5" x14ac:dyDescent="0.15">
      <c r="A14177" s="2"/>
      <c r="B14177" s="31"/>
      <c r="C14177" s="2"/>
      <c r="D14177" s="2"/>
      <c r="E14177" s="26"/>
    </row>
    <row r="14178" spans="1:5" x14ac:dyDescent="0.15">
      <c r="A14178" s="2"/>
      <c r="B14178" s="31"/>
      <c r="C14178" s="2"/>
      <c r="D14178" s="2"/>
      <c r="E14178" s="26"/>
    </row>
    <row r="14179" spans="1:5" x14ac:dyDescent="0.15">
      <c r="A14179" s="2"/>
      <c r="B14179" s="31"/>
      <c r="C14179" s="2"/>
      <c r="D14179" s="2"/>
      <c r="E14179" s="26"/>
    </row>
    <row r="14180" spans="1:5" x14ac:dyDescent="0.15">
      <c r="A14180" s="2"/>
      <c r="B14180" s="31"/>
      <c r="C14180" s="2"/>
      <c r="D14180" s="2"/>
      <c r="E14180" s="26"/>
    </row>
    <row r="14181" spans="1:5" x14ac:dyDescent="0.15">
      <c r="A14181" s="2"/>
      <c r="B14181" s="31"/>
      <c r="C14181" s="2"/>
      <c r="D14181" s="2"/>
      <c r="E14181" s="26"/>
    </row>
    <row r="14182" spans="1:5" x14ac:dyDescent="0.15">
      <c r="A14182" s="2"/>
      <c r="B14182" s="31"/>
      <c r="C14182" s="2"/>
      <c r="D14182" s="2"/>
      <c r="E14182" s="26"/>
    </row>
    <row r="14183" spans="1:5" x14ac:dyDescent="0.15">
      <c r="A14183" s="2"/>
      <c r="B14183" s="31"/>
      <c r="C14183" s="2"/>
      <c r="D14183" s="2"/>
      <c r="E14183" s="26"/>
    </row>
    <row r="14184" spans="1:5" x14ac:dyDescent="0.15">
      <c r="A14184" s="2"/>
      <c r="B14184" s="31"/>
      <c r="C14184" s="2"/>
      <c r="D14184" s="2"/>
      <c r="E14184" s="26"/>
    </row>
    <row r="14185" spans="1:5" x14ac:dyDescent="0.15">
      <c r="A14185" s="2"/>
      <c r="B14185" s="31"/>
      <c r="C14185" s="2"/>
      <c r="D14185" s="2"/>
      <c r="E14185" s="26"/>
    </row>
    <row r="14186" spans="1:5" x14ac:dyDescent="0.15">
      <c r="A14186" s="2"/>
      <c r="B14186" s="31"/>
      <c r="C14186" s="2"/>
      <c r="D14186" s="2"/>
      <c r="E14186" s="26"/>
    </row>
    <row r="14187" spans="1:5" x14ac:dyDescent="0.15">
      <c r="A14187" s="2"/>
      <c r="B14187" s="31"/>
      <c r="C14187" s="2"/>
      <c r="D14187" s="2"/>
      <c r="E14187" s="26"/>
    </row>
    <row r="14188" spans="1:5" x14ac:dyDescent="0.15">
      <c r="A14188" s="2"/>
      <c r="B14188" s="31"/>
      <c r="C14188" s="2"/>
      <c r="D14188" s="2"/>
      <c r="E14188" s="26"/>
    </row>
    <row r="14189" spans="1:5" x14ac:dyDescent="0.15">
      <c r="A14189" s="2"/>
      <c r="B14189" s="31"/>
      <c r="C14189" s="2"/>
      <c r="D14189" s="2"/>
      <c r="E14189" s="26"/>
    </row>
    <row r="14190" spans="1:5" x14ac:dyDescent="0.15">
      <c r="A14190" s="2"/>
      <c r="B14190" s="31"/>
      <c r="C14190" s="2"/>
      <c r="D14190" s="2"/>
      <c r="E14190" s="26"/>
    </row>
    <row r="14191" spans="1:5" x14ac:dyDescent="0.15">
      <c r="A14191" s="2"/>
      <c r="B14191" s="31"/>
      <c r="C14191" s="2"/>
      <c r="D14191" s="2"/>
      <c r="E14191" s="26"/>
    </row>
    <row r="14192" spans="1:5" x14ac:dyDescent="0.15">
      <c r="A14192" s="2"/>
      <c r="B14192" s="31"/>
      <c r="C14192" s="2"/>
      <c r="D14192" s="2"/>
      <c r="E14192" s="26"/>
    </row>
    <row r="14193" spans="1:5" x14ac:dyDescent="0.15">
      <c r="A14193" s="2"/>
      <c r="B14193" s="31"/>
      <c r="C14193" s="2"/>
      <c r="D14193" s="2"/>
      <c r="E14193" s="26"/>
    </row>
    <row r="14194" spans="1:5" x14ac:dyDescent="0.15">
      <c r="A14194" s="2"/>
      <c r="B14194" s="31"/>
      <c r="C14194" s="2"/>
      <c r="D14194" s="2"/>
      <c r="E14194" s="26"/>
    </row>
    <row r="14195" spans="1:5" x14ac:dyDescent="0.15">
      <c r="A14195" s="2"/>
      <c r="B14195" s="31"/>
      <c r="C14195" s="2"/>
      <c r="D14195" s="2"/>
      <c r="E14195" s="26"/>
    </row>
    <row r="14196" spans="1:5" x14ac:dyDescent="0.15">
      <c r="A14196" s="2"/>
      <c r="B14196" s="31"/>
      <c r="C14196" s="2"/>
      <c r="D14196" s="2"/>
      <c r="E14196" s="26"/>
    </row>
    <row r="14197" spans="1:5" x14ac:dyDescent="0.15">
      <c r="A14197" s="2"/>
      <c r="B14197" s="31"/>
      <c r="C14197" s="2"/>
      <c r="D14197" s="2"/>
      <c r="E14197" s="26"/>
    </row>
    <row r="14198" spans="1:5" x14ac:dyDescent="0.15">
      <c r="A14198" s="2"/>
      <c r="B14198" s="31"/>
      <c r="C14198" s="2"/>
      <c r="D14198" s="2"/>
      <c r="E14198" s="26"/>
    </row>
    <row r="14199" spans="1:5" x14ac:dyDescent="0.15">
      <c r="A14199" s="2"/>
      <c r="B14199" s="31"/>
      <c r="C14199" s="2"/>
      <c r="D14199" s="2"/>
      <c r="E14199" s="26"/>
    </row>
    <row r="14200" spans="1:5" x14ac:dyDescent="0.15">
      <c r="A14200" s="2"/>
      <c r="B14200" s="31"/>
      <c r="C14200" s="2"/>
      <c r="D14200" s="2"/>
      <c r="E14200" s="26"/>
    </row>
    <row r="14201" spans="1:5" x14ac:dyDescent="0.15">
      <c r="A14201" s="2"/>
      <c r="B14201" s="31"/>
      <c r="C14201" s="2"/>
      <c r="D14201" s="2"/>
      <c r="E14201" s="26"/>
    </row>
    <row r="14202" spans="1:5" x14ac:dyDescent="0.15">
      <c r="A14202" s="2"/>
      <c r="B14202" s="31"/>
      <c r="C14202" s="2"/>
      <c r="D14202" s="2"/>
      <c r="E14202" s="26"/>
    </row>
    <row r="14203" spans="1:5" x14ac:dyDescent="0.15">
      <c r="A14203" s="2"/>
      <c r="B14203" s="31"/>
      <c r="C14203" s="2"/>
      <c r="D14203" s="2"/>
      <c r="E14203" s="26"/>
    </row>
    <row r="14204" spans="1:5" x14ac:dyDescent="0.15">
      <c r="A14204" s="2"/>
      <c r="B14204" s="31"/>
      <c r="C14204" s="2"/>
      <c r="D14204" s="2"/>
      <c r="E14204" s="26"/>
    </row>
    <row r="14205" spans="1:5" x14ac:dyDescent="0.15">
      <c r="A14205" s="2"/>
      <c r="B14205" s="31"/>
      <c r="C14205" s="2"/>
      <c r="D14205" s="2"/>
      <c r="E14205" s="26"/>
    </row>
    <row r="14206" spans="1:5" x14ac:dyDescent="0.15">
      <c r="A14206" s="2"/>
      <c r="B14206" s="31"/>
      <c r="C14206" s="2"/>
      <c r="D14206" s="2"/>
      <c r="E14206" s="26"/>
    </row>
    <row r="14207" spans="1:5" x14ac:dyDescent="0.15">
      <c r="A14207" s="2"/>
      <c r="B14207" s="31"/>
      <c r="C14207" s="2"/>
      <c r="D14207" s="2"/>
      <c r="E14207" s="26"/>
    </row>
    <row r="14208" spans="1:5" x14ac:dyDescent="0.15">
      <c r="A14208" s="2"/>
      <c r="B14208" s="31"/>
      <c r="C14208" s="2"/>
      <c r="D14208" s="2"/>
      <c r="E14208" s="26"/>
    </row>
    <row r="14209" spans="1:5" x14ac:dyDescent="0.15">
      <c r="A14209" s="2"/>
      <c r="B14209" s="31"/>
      <c r="C14209" s="2"/>
      <c r="D14209" s="2"/>
      <c r="E14209" s="26"/>
    </row>
    <row r="14210" spans="1:5" x14ac:dyDescent="0.15">
      <c r="A14210" s="2"/>
      <c r="B14210" s="31"/>
      <c r="C14210" s="2"/>
      <c r="D14210" s="2"/>
      <c r="E14210" s="26"/>
    </row>
    <row r="14211" spans="1:5" x14ac:dyDescent="0.15">
      <c r="A14211" s="2"/>
      <c r="B14211" s="31"/>
      <c r="C14211" s="2"/>
      <c r="D14211" s="2"/>
      <c r="E14211" s="26"/>
    </row>
    <row r="14212" spans="1:5" x14ac:dyDescent="0.15">
      <c r="A14212" s="2"/>
      <c r="B14212" s="31"/>
      <c r="C14212" s="2"/>
      <c r="D14212" s="2"/>
      <c r="E14212" s="26"/>
    </row>
    <row r="14213" spans="1:5" x14ac:dyDescent="0.15">
      <c r="A14213" s="2"/>
      <c r="B14213" s="31"/>
      <c r="C14213" s="2"/>
      <c r="D14213" s="2"/>
      <c r="E14213" s="26"/>
    </row>
    <row r="14214" spans="1:5" x14ac:dyDescent="0.15">
      <c r="A14214" s="2"/>
      <c r="B14214" s="31"/>
      <c r="C14214" s="2"/>
      <c r="D14214" s="2"/>
      <c r="E14214" s="26"/>
    </row>
    <row r="14215" spans="1:5" x14ac:dyDescent="0.15">
      <c r="A14215" s="2"/>
      <c r="B14215" s="31"/>
      <c r="C14215" s="2"/>
      <c r="D14215" s="2"/>
      <c r="E14215" s="26"/>
    </row>
    <row r="14216" spans="1:5" x14ac:dyDescent="0.15">
      <c r="A14216" s="2"/>
      <c r="B14216" s="31"/>
      <c r="C14216" s="2"/>
      <c r="D14216" s="2"/>
      <c r="E14216" s="26"/>
    </row>
    <row r="14217" spans="1:5" x14ac:dyDescent="0.15">
      <c r="A14217" s="2"/>
      <c r="B14217" s="31"/>
      <c r="C14217" s="2"/>
      <c r="D14217" s="2"/>
      <c r="E14217" s="26"/>
    </row>
    <row r="14218" spans="1:5" x14ac:dyDescent="0.15">
      <c r="A14218" s="2"/>
      <c r="B14218" s="31"/>
      <c r="C14218" s="2"/>
      <c r="D14218" s="2"/>
      <c r="E14218" s="26"/>
    </row>
    <row r="14219" spans="1:5" x14ac:dyDescent="0.15">
      <c r="A14219" s="2"/>
      <c r="B14219" s="31"/>
      <c r="C14219" s="2"/>
      <c r="D14219" s="2"/>
      <c r="E14219" s="26"/>
    </row>
    <row r="14220" spans="1:5" x14ac:dyDescent="0.15">
      <c r="A14220" s="2"/>
      <c r="B14220" s="31"/>
      <c r="C14220" s="2"/>
      <c r="D14220" s="2"/>
      <c r="E14220" s="26"/>
    </row>
    <row r="14221" spans="1:5" x14ac:dyDescent="0.15">
      <c r="A14221" s="2"/>
      <c r="B14221" s="31"/>
      <c r="C14221" s="2"/>
      <c r="D14221" s="2"/>
      <c r="E14221" s="26"/>
    </row>
    <row r="14222" spans="1:5" x14ac:dyDescent="0.15">
      <c r="A14222" s="2"/>
      <c r="B14222" s="31"/>
      <c r="C14222" s="2"/>
      <c r="D14222" s="2"/>
      <c r="E14222" s="26"/>
    </row>
    <row r="14223" spans="1:5" x14ac:dyDescent="0.15">
      <c r="A14223" s="2"/>
      <c r="B14223" s="31"/>
      <c r="C14223" s="2"/>
      <c r="D14223" s="2"/>
      <c r="E14223" s="26"/>
    </row>
    <row r="14224" spans="1:5" x14ac:dyDescent="0.15">
      <c r="A14224" s="2"/>
      <c r="B14224" s="31"/>
      <c r="C14224" s="2"/>
      <c r="D14224" s="2"/>
      <c r="E14224" s="26"/>
    </row>
    <row r="14225" spans="1:5" x14ac:dyDescent="0.15">
      <c r="A14225" s="2"/>
      <c r="B14225" s="31"/>
      <c r="C14225" s="2"/>
      <c r="D14225" s="2"/>
      <c r="E14225" s="26"/>
    </row>
    <row r="14226" spans="1:5" x14ac:dyDescent="0.15">
      <c r="A14226" s="2"/>
      <c r="B14226" s="31"/>
      <c r="C14226" s="2"/>
      <c r="D14226" s="2"/>
      <c r="E14226" s="26"/>
    </row>
    <row r="14227" spans="1:5" x14ac:dyDescent="0.15">
      <c r="A14227" s="2"/>
      <c r="B14227" s="31"/>
      <c r="C14227" s="2"/>
      <c r="D14227" s="2"/>
      <c r="E14227" s="26"/>
    </row>
    <row r="14228" spans="1:5" x14ac:dyDescent="0.15">
      <c r="A14228" s="2"/>
      <c r="B14228" s="31"/>
      <c r="C14228" s="2"/>
      <c r="D14228" s="2"/>
      <c r="E14228" s="26"/>
    </row>
    <row r="14229" spans="1:5" x14ac:dyDescent="0.15">
      <c r="A14229" s="2"/>
      <c r="B14229" s="31"/>
      <c r="C14229" s="2"/>
      <c r="D14229" s="2"/>
      <c r="E14229" s="26"/>
    </row>
    <row r="14230" spans="1:5" x14ac:dyDescent="0.15">
      <c r="A14230" s="2"/>
      <c r="B14230" s="31"/>
      <c r="C14230" s="2"/>
      <c r="D14230" s="2"/>
      <c r="E14230" s="26"/>
    </row>
    <row r="14231" spans="1:5" x14ac:dyDescent="0.15">
      <c r="A14231" s="2"/>
      <c r="B14231" s="31"/>
      <c r="C14231" s="2"/>
      <c r="D14231" s="2"/>
      <c r="E14231" s="26"/>
    </row>
    <row r="14232" spans="1:5" x14ac:dyDescent="0.15">
      <c r="A14232" s="2"/>
      <c r="B14232" s="31"/>
      <c r="C14232" s="2"/>
      <c r="D14232" s="2"/>
      <c r="E14232" s="26"/>
    </row>
    <row r="14233" spans="1:5" x14ac:dyDescent="0.15">
      <c r="A14233" s="2"/>
      <c r="B14233" s="31"/>
      <c r="C14233" s="2"/>
      <c r="D14233" s="2"/>
      <c r="E14233" s="26"/>
    </row>
    <row r="14234" spans="1:5" x14ac:dyDescent="0.15">
      <c r="A14234" s="2"/>
      <c r="B14234" s="31"/>
      <c r="C14234" s="2"/>
      <c r="D14234" s="2"/>
      <c r="E14234" s="26"/>
    </row>
    <row r="14235" spans="1:5" x14ac:dyDescent="0.15">
      <c r="A14235" s="2"/>
      <c r="B14235" s="31"/>
      <c r="C14235" s="2"/>
      <c r="D14235" s="2"/>
      <c r="E14235" s="26"/>
    </row>
    <row r="14236" spans="1:5" x14ac:dyDescent="0.15">
      <c r="A14236" s="2"/>
      <c r="B14236" s="31"/>
      <c r="C14236" s="2"/>
      <c r="D14236" s="2"/>
      <c r="E14236" s="26"/>
    </row>
    <row r="14237" spans="1:5" x14ac:dyDescent="0.15">
      <c r="A14237" s="2"/>
      <c r="B14237" s="31"/>
      <c r="C14237" s="2"/>
      <c r="D14237" s="2"/>
      <c r="E14237" s="26"/>
    </row>
    <row r="14238" spans="1:5" x14ac:dyDescent="0.15">
      <c r="A14238" s="2"/>
      <c r="B14238" s="31"/>
      <c r="C14238" s="2"/>
      <c r="D14238" s="2"/>
      <c r="E14238" s="26"/>
    </row>
    <row r="14239" spans="1:5" x14ac:dyDescent="0.15">
      <c r="A14239" s="2"/>
      <c r="B14239" s="31"/>
      <c r="C14239" s="2"/>
      <c r="D14239" s="2"/>
      <c r="E14239" s="26"/>
    </row>
    <row r="14240" spans="1:5" x14ac:dyDescent="0.15">
      <c r="A14240" s="2"/>
      <c r="B14240" s="31"/>
      <c r="C14240" s="2"/>
      <c r="D14240" s="2"/>
      <c r="E14240" s="26"/>
    </row>
    <row r="14241" spans="1:5" x14ac:dyDescent="0.15">
      <c r="A14241" s="2"/>
      <c r="B14241" s="31"/>
      <c r="C14241" s="2"/>
      <c r="D14241" s="2"/>
      <c r="E14241" s="26"/>
    </row>
    <row r="14242" spans="1:5" x14ac:dyDescent="0.15">
      <c r="A14242" s="2"/>
      <c r="B14242" s="31"/>
      <c r="C14242" s="2"/>
      <c r="D14242" s="2"/>
      <c r="E14242" s="26"/>
    </row>
    <row r="14243" spans="1:5" x14ac:dyDescent="0.15">
      <c r="A14243" s="2"/>
      <c r="B14243" s="31"/>
      <c r="C14243" s="2"/>
      <c r="D14243" s="2"/>
      <c r="E14243" s="26"/>
    </row>
    <row r="14244" spans="1:5" x14ac:dyDescent="0.15">
      <c r="A14244" s="2"/>
      <c r="B14244" s="31"/>
      <c r="C14244" s="2"/>
      <c r="D14244" s="2"/>
      <c r="E14244" s="26"/>
    </row>
    <row r="14245" spans="1:5" x14ac:dyDescent="0.15">
      <c r="A14245" s="2"/>
      <c r="B14245" s="31"/>
      <c r="C14245" s="2"/>
      <c r="D14245" s="2"/>
      <c r="E14245" s="26"/>
    </row>
    <row r="14246" spans="1:5" x14ac:dyDescent="0.15">
      <c r="A14246" s="2"/>
      <c r="B14246" s="31"/>
      <c r="C14246" s="2"/>
      <c r="D14246" s="2"/>
      <c r="E14246" s="26"/>
    </row>
    <row r="14247" spans="1:5" x14ac:dyDescent="0.15">
      <c r="A14247" s="2"/>
      <c r="B14247" s="31"/>
      <c r="C14247" s="2"/>
      <c r="D14247" s="2"/>
      <c r="E14247" s="26"/>
    </row>
    <row r="14248" spans="1:5" x14ac:dyDescent="0.15">
      <c r="A14248" s="2"/>
      <c r="B14248" s="31"/>
      <c r="C14248" s="2"/>
      <c r="D14248" s="2"/>
      <c r="E14248" s="26"/>
    </row>
    <row r="14249" spans="1:5" x14ac:dyDescent="0.15">
      <c r="A14249" s="2"/>
      <c r="B14249" s="31"/>
      <c r="C14249" s="2"/>
      <c r="D14249" s="2"/>
      <c r="E14249" s="26"/>
    </row>
    <row r="14250" spans="1:5" x14ac:dyDescent="0.15">
      <c r="A14250" s="2"/>
      <c r="B14250" s="31"/>
      <c r="C14250" s="2"/>
      <c r="D14250" s="2"/>
      <c r="E14250" s="26"/>
    </row>
    <row r="14251" spans="1:5" x14ac:dyDescent="0.15">
      <c r="A14251" s="2"/>
      <c r="B14251" s="31"/>
      <c r="C14251" s="2"/>
      <c r="D14251" s="2"/>
      <c r="E14251" s="26"/>
    </row>
    <row r="14252" spans="1:5" x14ac:dyDescent="0.15">
      <c r="A14252" s="2"/>
      <c r="B14252" s="31"/>
      <c r="C14252" s="2"/>
      <c r="D14252" s="2"/>
      <c r="E14252" s="26"/>
    </row>
    <row r="14253" spans="1:5" x14ac:dyDescent="0.15">
      <c r="A14253" s="2"/>
      <c r="B14253" s="31"/>
      <c r="C14253" s="2"/>
      <c r="D14253" s="2"/>
      <c r="E14253" s="26"/>
    </row>
    <row r="14254" spans="1:5" x14ac:dyDescent="0.15">
      <c r="A14254" s="2"/>
      <c r="B14254" s="31"/>
      <c r="C14254" s="2"/>
      <c r="D14254" s="2"/>
      <c r="E14254" s="26"/>
    </row>
    <row r="14255" spans="1:5" x14ac:dyDescent="0.15">
      <c r="A14255" s="2"/>
      <c r="B14255" s="31"/>
      <c r="C14255" s="2"/>
      <c r="D14255" s="2"/>
      <c r="E14255" s="26"/>
    </row>
    <row r="14256" spans="1:5" x14ac:dyDescent="0.15">
      <c r="A14256" s="2"/>
      <c r="B14256" s="31"/>
      <c r="C14256" s="2"/>
      <c r="D14256" s="2"/>
      <c r="E14256" s="26"/>
    </row>
    <row r="14257" spans="1:5" x14ac:dyDescent="0.15">
      <c r="A14257" s="2"/>
      <c r="B14257" s="31"/>
      <c r="C14257" s="2"/>
      <c r="D14257" s="2"/>
      <c r="E14257" s="26"/>
    </row>
    <row r="14258" spans="1:5" x14ac:dyDescent="0.15">
      <c r="A14258" s="2"/>
      <c r="B14258" s="31"/>
      <c r="C14258" s="2"/>
      <c r="D14258" s="2"/>
      <c r="E14258" s="26"/>
    </row>
    <row r="14259" spans="1:5" x14ac:dyDescent="0.15">
      <c r="A14259" s="2"/>
      <c r="B14259" s="31"/>
      <c r="C14259" s="2"/>
      <c r="D14259" s="2"/>
      <c r="E14259" s="26"/>
    </row>
    <row r="14260" spans="1:5" x14ac:dyDescent="0.15">
      <c r="A14260" s="2"/>
      <c r="B14260" s="31"/>
      <c r="C14260" s="2"/>
      <c r="D14260" s="2"/>
      <c r="E14260" s="26"/>
    </row>
    <row r="14261" spans="1:5" x14ac:dyDescent="0.15">
      <c r="A14261" s="2"/>
      <c r="B14261" s="31"/>
      <c r="C14261" s="2"/>
      <c r="D14261" s="2"/>
      <c r="E14261" s="26"/>
    </row>
    <row r="14262" spans="1:5" x14ac:dyDescent="0.15">
      <c r="A14262" s="2"/>
      <c r="B14262" s="31"/>
      <c r="C14262" s="2"/>
      <c r="D14262" s="2"/>
      <c r="E14262" s="26"/>
    </row>
    <row r="14263" spans="1:5" x14ac:dyDescent="0.15">
      <c r="A14263" s="2"/>
      <c r="B14263" s="31"/>
      <c r="C14263" s="2"/>
      <c r="D14263" s="2"/>
      <c r="E14263" s="26"/>
    </row>
    <row r="14264" spans="1:5" x14ac:dyDescent="0.15">
      <c r="A14264" s="2"/>
      <c r="B14264" s="31"/>
      <c r="C14264" s="2"/>
      <c r="D14264" s="2"/>
      <c r="E14264" s="26"/>
    </row>
    <row r="14265" spans="1:5" x14ac:dyDescent="0.15">
      <c r="A14265" s="2"/>
      <c r="B14265" s="31"/>
      <c r="C14265" s="2"/>
      <c r="D14265" s="2"/>
      <c r="E14265" s="26"/>
    </row>
    <row r="14266" spans="1:5" x14ac:dyDescent="0.15">
      <c r="A14266" s="2"/>
      <c r="B14266" s="31"/>
      <c r="C14266" s="2"/>
      <c r="D14266" s="2"/>
      <c r="E14266" s="26"/>
    </row>
    <row r="14267" spans="1:5" x14ac:dyDescent="0.15">
      <c r="A14267" s="2"/>
      <c r="B14267" s="31"/>
      <c r="C14267" s="2"/>
      <c r="D14267" s="2"/>
      <c r="E14267" s="26"/>
    </row>
    <row r="14268" spans="1:5" x14ac:dyDescent="0.15">
      <c r="A14268" s="2"/>
      <c r="B14268" s="31"/>
      <c r="C14268" s="2"/>
      <c r="D14268" s="2"/>
      <c r="E14268" s="26"/>
    </row>
    <row r="14269" spans="1:5" x14ac:dyDescent="0.15">
      <c r="A14269" s="2"/>
      <c r="B14269" s="31"/>
      <c r="C14269" s="2"/>
      <c r="D14269" s="2"/>
      <c r="E14269" s="26"/>
    </row>
    <row r="14270" spans="1:5" x14ac:dyDescent="0.15">
      <c r="A14270" s="2"/>
      <c r="B14270" s="31"/>
      <c r="C14270" s="2"/>
      <c r="D14270" s="2"/>
      <c r="E14270" s="26"/>
    </row>
    <row r="14271" spans="1:5" x14ac:dyDescent="0.15">
      <c r="A14271" s="2"/>
      <c r="B14271" s="31"/>
      <c r="C14271" s="2"/>
      <c r="D14271" s="2"/>
      <c r="E14271" s="26"/>
    </row>
    <row r="14272" spans="1:5" x14ac:dyDescent="0.15">
      <c r="A14272" s="2"/>
      <c r="B14272" s="31"/>
      <c r="C14272" s="2"/>
      <c r="D14272" s="2"/>
      <c r="E14272" s="26"/>
    </row>
    <row r="14273" spans="1:5" x14ac:dyDescent="0.15">
      <c r="A14273" s="2"/>
      <c r="B14273" s="31"/>
      <c r="C14273" s="2"/>
      <c r="D14273" s="2"/>
      <c r="E14273" s="26"/>
    </row>
    <row r="14274" spans="1:5" x14ac:dyDescent="0.15">
      <c r="A14274" s="2"/>
      <c r="B14274" s="31"/>
      <c r="C14274" s="2"/>
      <c r="D14274" s="2"/>
      <c r="E14274" s="26"/>
    </row>
    <row r="14275" spans="1:5" x14ac:dyDescent="0.15">
      <c r="A14275" s="2"/>
      <c r="B14275" s="31"/>
      <c r="C14275" s="2"/>
      <c r="D14275" s="2"/>
      <c r="E14275" s="26"/>
    </row>
    <row r="14276" spans="1:5" x14ac:dyDescent="0.15">
      <c r="A14276" s="2"/>
      <c r="B14276" s="31"/>
      <c r="C14276" s="2"/>
      <c r="D14276" s="2"/>
      <c r="E14276" s="26"/>
    </row>
    <row r="14277" spans="1:5" x14ac:dyDescent="0.15">
      <c r="A14277" s="2"/>
      <c r="B14277" s="31"/>
      <c r="C14277" s="2"/>
      <c r="D14277" s="2"/>
      <c r="E14277" s="26"/>
    </row>
    <row r="14278" spans="1:5" x14ac:dyDescent="0.15">
      <c r="A14278" s="2"/>
      <c r="B14278" s="31"/>
      <c r="C14278" s="2"/>
      <c r="D14278" s="2"/>
      <c r="E14278" s="26"/>
    </row>
    <row r="14279" spans="1:5" x14ac:dyDescent="0.15">
      <c r="A14279" s="2"/>
      <c r="B14279" s="31"/>
      <c r="C14279" s="2"/>
      <c r="D14279" s="2"/>
      <c r="E14279" s="26"/>
    </row>
    <row r="14280" spans="1:5" x14ac:dyDescent="0.15">
      <c r="A14280" s="2"/>
      <c r="B14280" s="31"/>
      <c r="C14280" s="2"/>
      <c r="D14280" s="2"/>
      <c r="E14280" s="26"/>
    </row>
    <row r="14281" spans="1:5" x14ac:dyDescent="0.15">
      <c r="A14281" s="2"/>
      <c r="B14281" s="31"/>
      <c r="C14281" s="2"/>
      <c r="D14281" s="2"/>
      <c r="E14281" s="26"/>
    </row>
    <row r="14282" spans="1:5" x14ac:dyDescent="0.15">
      <c r="A14282" s="2"/>
      <c r="B14282" s="31"/>
      <c r="C14282" s="2"/>
      <c r="D14282" s="2"/>
      <c r="E14282" s="26"/>
    </row>
    <row r="14283" spans="1:5" x14ac:dyDescent="0.15">
      <c r="A14283" s="2"/>
      <c r="B14283" s="31"/>
      <c r="C14283" s="2"/>
      <c r="D14283" s="2"/>
      <c r="E14283" s="26"/>
    </row>
    <row r="14284" spans="1:5" x14ac:dyDescent="0.15">
      <c r="A14284" s="2"/>
      <c r="B14284" s="31"/>
      <c r="C14284" s="2"/>
      <c r="D14284" s="2"/>
      <c r="E14284" s="26"/>
    </row>
    <row r="14285" spans="1:5" x14ac:dyDescent="0.15">
      <c r="A14285" s="2"/>
      <c r="B14285" s="31"/>
      <c r="C14285" s="2"/>
      <c r="D14285" s="2"/>
      <c r="E14285" s="26"/>
    </row>
    <row r="14286" spans="1:5" x14ac:dyDescent="0.15">
      <c r="A14286" s="2"/>
      <c r="B14286" s="31"/>
      <c r="C14286" s="2"/>
      <c r="D14286" s="2"/>
      <c r="E14286" s="26"/>
    </row>
    <row r="14287" spans="1:5" x14ac:dyDescent="0.15">
      <c r="A14287" s="2"/>
      <c r="B14287" s="31"/>
      <c r="C14287" s="2"/>
      <c r="D14287" s="2"/>
      <c r="E14287" s="26"/>
    </row>
    <row r="14288" spans="1:5" x14ac:dyDescent="0.15">
      <c r="A14288" s="2"/>
      <c r="B14288" s="31"/>
      <c r="C14288" s="2"/>
      <c r="D14288" s="2"/>
      <c r="E14288" s="26"/>
    </row>
    <row r="14289" spans="1:5" x14ac:dyDescent="0.15">
      <c r="A14289" s="2"/>
      <c r="B14289" s="31"/>
      <c r="C14289" s="2"/>
      <c r="D14289" s="2"/>
      <c r="E14289" s="26"/>
    </row>
    <row r="14290" spans="1:5" x14ac:dyDescent="0.15">
      <c r="A14290" s="2"/>
      <c r="B14290" s="31"/>
      <c r="C14290" s="2"/>
      <c r="D14290" s="2"/>
      <c r="E14290" s="26"/>
    </row>
    <row r="14291" spans="1:5" x14ac:dyDescent="0.15">
      <c r="A14291" s="2"/>
      <c r="B14291" s="31"/>
      <c r="C14291" s="2"/>
      <c r="D14291" s="2"/>
      <c r="E14291" s="26"/>
    </row>
    <row r="14292" spans="1:5" x14ac:dyDescent="0.15">
      <c r="A14292" s="2"/>
      <c r="B14292" s="31"/>
      <c r="C14292" s="2"/>
      <c r="D14292" s="2"/>
      <c r="E14292" s="26"/>
    </row>
    <row r="14293" spans="1:5" x14ac:dyDescent="0.15">
      <c r="A14293" s="2"/>
      <c r="B14293" s="31"/>
      <c r="C14293" s="2"/>
      <c r="D14293" s="2"/>
      <c r="E14293" s="26"/>
    </row>
    <row r="14294" spans="1:5" x14ac:dyDescent="0.15">
      <c r="A14294" s="2"/>
      <c r="B14294" s="31"/>
      <c r="C14294" s="2"/>
      <c r="D14294" s="2"/>
      <c r="E14294" s="26"/>
    </row>
    <row r="14295" spans="1:5" x14ac:dyDescent="0.15">
      <c r="A14295" s="2"/>
      <c r="B14295" s="31"/>
      <c r="C14295" s="2"/>
      <c r="D14295" s="2"/>
      <c r="E14295" s="26"/>
    </row>
    <row r="14296" spans="1:5" x14ac:dyDescent="0.15">
      <c r="A14296" s="2"/>
      <c r="B14296" s="31"/>
      <c r="C14296" s="2"/>
      <c r="D14296" s="2"/>
      <c r="E14296" s="26"/>
    </row>
    <row r="14297" spans="1:5" x14ac:dyDescent="0.15">
      <c r="A14297" s="2"/>
      <c r="B14297" s="31"/>
      <c r="C14297" s="2"/>
      <c r="D14297" s="2"/>
      <c r="E14297" s="26"/>
    </row>
    <row r="14298" spans="1:5" x14ac:dyDescent="0.15">
      <c r="A14298" s="2"/>
      <c r="B14298" s="31"/>
      <c r="C14298" s="2"/>
      <c r="D14298" s="2"/>
      <c r="E14298" s="26"/>
    </row>
    <row r="14299" spans="1:5" x14ac:dyDescent="0.15">
      <c r="A14299" s="2"/>
      <c r="B14299" s="31"/>
      <c r="C14299" s="2"/>
      <c r="D14299" s="2"/>
      <c r="E14299" s="26"/>
    </row>
    <row r="14300" spans="1:5" x14ac:dyDescent="0.15">
      <c r="A14300" s="2"/>
      <c r="B14300" s="31"/>
      <c r="C14300" s="2"/>
      <c r="D14300" s="2"/>
      <c r="E14300" s="26"/>
    </row>
    <row r="14301" spans="1:5" x14ac:dyDescent="0.15">
      <c r="A14301" s="2"/>
      <c r="B14301" s="31"/>
      <c r="C14301" s="2"/>
      <c r="D14301" s="2"/>
      <c r="E14301" s="26"/>
    </row>
    <row r="14302" spans="1:5" x14ac:dyDescent="0.15">
      <c r="A14302" s="2"/>
      <c r="B14302" s="31"/>
      <c r="C14302" s="2"/>
      <c r="D14302" s="2"/>
      <c r="E14302" s="26"/>
    </row>
    <row r="14303" spans="1:5" x14ac:dyDescent="0.15">
      <c r="A14303" s="2"/>
      <c r="B14303" s="31"/>
      <c r="C14303" s="2"/>
      <c r="D14303" s="2"/>
      <c r="E14303" s="26"/>
    </row>
    <row r="14304" spans="1:5" x14ac:dyDescent="0.15">
      <c r="A14304" s="2"/>
      <c r="B14304" s="31"/>
      <c r="C14304" s="2"/>
      <c r="D14304" s="2"/>
      <c r="E14304" s="26"/>
    </row>
    <row r="14305" spans="1:5" x14ac:dyDescent="0.15">
      <c r="A14305" s="2"/>
      <c r="B14305" s="31"/>
      <c r="C14305" s="2"/>
      <c r="D14305" s="2"/>
      <c r="E14305" s="26"/>
    </row>
    <row r="14306" spans="1:5" x14ac:dyDescent="0.15">
      <c r="A14306" s="2"/>
      <c r="B14306" s="31"/>
      <c r="C14306" s="2"/>
      <c r="D14306" s="2"/>
      <c r="E14306" s="26"/>
    </row>
    <row r="14307" spans="1:5" x14ac:dyDescent="0.15">
      <c r="A14307" s="2"/>
      <c r="B14307" s="31"/>
      <c r="C14307" s="2"/>
      <c r="D14307" s="2"/>
      <c r="E14307" s="26"/>
    </row>
    <row r="14308" spans="1:5" x14ac:dyDescent="0.15">
      <c r="A14308" s="2"/>
      <c r="B14308" s="31"/>
      <c r="C14308" s="2"/>
      <c r="D14308" s="2"/>
      <c r="E14308" s="26"/>
    </row>
    <row r="14309" spans="1:5" x14ac:dyDescent="0.15">
      <c r="A14309" s="2"/>
      <c r="B14309" s="31"/>
      <c r="C14309" s="2"/>
      <c r="D14309" s="2"/>
      <c r="E14309" s="26"/>
    </row>
    <row r="14310" spans="1:5" x14ac:dyDescent="0.15">
      <c r="A14310" s="2"/>
      <c r="B14310" s="31"/>
      <c r="C14310" s="2"/>
      <c r="D14310" s="2"/>
      <c r="E14310" s="26"/>
    </row>
    <row r="14311" spans="1:5" x14ac:dyDescent="0.15">
      <c r="A14311" s="2"/>
      <c r="B14311" s="31"/>
      <c r="C14311" s="2"/>
      <c r="D14311" s="2"/>
      <c r="E14311" s="26"/>
    </row>
    <row r="14312" spans="1:5" x14ac:dyDescent="0.15">
      <c r="A14312" s="2"/>
      <c r="B14312" s="31"/>
      <c r="C14312" s="2"/>
      <c r="D14312" s="2"/>
      <c r="E14312" s="26"/>
    </row>
    <row r="14313" spans="1:5" x14ac:dyDescent="0.15">
      <c r="A14313" s="2"/>
      <c r="B14313" s="31"/>
      <c r="C14313" s="2"/>
      <c r="D14313" s="2"/>
      <c r="E14313" s="26"/>
    </row>
    <row r="14314" spans="1:5" x14ac:dyDescent="0.15">
      <c r="A14314" s="2"/>
      <c r="B14314" s="31"/>
      <c r="C14314" s="2"/>
      <c r="D14314" s="2"/>
      <c r="E14314" s="26"/>
    </row>
    <row r="14315" spans="1:5" x14ac:dyDescent="0.15">
      <c r="A14315" s="2"/>
      <c r="B14315" s="31"/>
      <c r="C14315" s="2"/>
      <c r="D14315" s="2"/>
      <c r="E14315" s="26"/>
    </row>
    <row r="14316" spans="1:5" x14ac:dyDescent="0.15">
      <c r="A14316" s="2"/>
      <c r="B14316" s="31"/>
      <c r="C14316" s="2"/>
      <c r="D14316" s="2"/>
      <c r="E14316" s="26"/>
    </row>
    <row r="14317" spans="1:5" x14ac:dyDescent="0.15">
      <c r="A14317" s="2"/>
      <c r="B14317" s="31"/>
      <c r="C14317" s="2"/>
      <c r="D14317" s="2"/>
      <c r="E14317" s="26"/>
    </row>
    <row r="14318" spans="1:5" x14ac:dyDescent="0.15">
      <c r="A14318" s="2"/>
      <c r="B14318" s="31"/>
      <c r="C14318" s="2"/>
      <c r="D14318" s="2"/>
      <c r="E14318" s="26"/>
    </row>
    <row r="14319" spans="1:5" x14ac:dyDescent="0.15">
      <c r="A14319" s="2"/>
      <c r="B14319" s="31"/>
      <c r="C14319" s="2"/>
      <c r="D14319" s="2"/>
      <c r="E14319" s="26"/>
    </row>
    <row r="14320" spans="1:5" x14ac:dyDescent="0.15">
      <c r="A14320" s="2"/>
      <c r="B14320" s="31"/>
      <c r="C14320" s="2"/>
      <c r="D14320" s="2"/>
      <c r="E14320" s="26"/>
    </row>
    <row r="14321" spans="1:5" x14ac:dyDescent="0.15">
      <c r="A14321" s="2"/>
      <c r="B14321" s="31"/>
      <c r="C14321" s="2"/>
      <c r="D14321" s="2"/>
      <c r="E14321" s="26"/>
    </row>
    <row r="14322" spans="1:5" x14ac:dyDescent="0.15">
      <c r="A14322" s="2"/>
      <c r="B14322" s="31"/>
      <c r="C14322" s="2"/>
      <c r="D14322" s="2"/>
      <c r="E14322" s="26"/>
    </row>
    <row r="14323" spans="1:5" x14ac:dyDescent="0.15">
      <c r="A14323" s="2"/>
      <c r="B14323" s="31"/>
      <c r="C14323" s="2"/>
      <c r="D14323" s="2"/>
      <c r="E14323" s="26"/>
    </row>
    <row r="14324" spans="1:5" x14ac:dyDescent="0.15">
      <c r="A14324" s="2"/>
      <c r="B14324" s="31"/>
      <c r="C14324" s="2"/>
      <c r="D14324" s="2"/>
      <c r="E14324" s="26"/>
    </row>
    <row r="14325" spans="1:5" x14ac:dyDescent="0.15">
      <c r="A14325" s="2"/>
      <c r="B14325" s="31"/>
      <c r="C14325" s="2"/>
      <c r="D14325" s="2"/>
      <c r="E14325" s="26"/>
    </row>
    <row r="14326" spans="1:5" x14ac:dyDescent="0.15">
      <c r="A14326" s="2"/>
      <c r="B14326" s="31"/>
      <c r="C14326" s="2"/>
      <c r="D14326" s="2"/>
      <c r="E14326" s="26"/>
    </row>
    <row r="14327" spans="1:5" x14ac:dyDescent="0.15">
      <c r="A14327" s="2"/>
      <c r="B14327" s="31"/>
      <c r="C14327" s="2"/>
      <c r="D14327" s="2"/>
      <c r="E14327" s="26"/>
    </row>
    <row r="14328" spans="1:5" x14ac:dyDescent="0.15">
      <c r="A14328" s="2"/>
      <c r="B14328" s="31"/>
      <c r="C14328" s="2"/>
      <c r="D14328" s="2"/>
      <c r="E14328" s="26"/>
    </row>
    <row r="14329" spans="1:5" x14ac:dyDescent="0.15">
      <c r="A14329" s="2"/>
      <c r="B14329" s="31"/>
      <c r="C14329" s="2"/>
      <c r="D14329" s="2"/>
      <c r="E14329" s="26"/>
    </row>
    <row r="14330" spans="1:5" x14ac:dyDescent="0.15">
      <c r="A14330" s="2"/>
      <c r="B14330" s="31"/>
      <c r="C14330" s="2"/>
      <c r="D14330" s="2"/>
      <c r="E14330" s="26"/>
    </row>
    <row r="14331" spans="1:5" x14ac:dyDescent="0.15">
      <c r="A14331" s="2"/>
      <c r="B14331" s="31"/>
      <c r="C14331" s="2"/>
      <c r="D14331" s="2"/>
      <c r="E14331" s="26"/>
    </row>
    <row r="14332" spans="1:5" x14ac:dyDescent="0.15">
      <c r="A14332" s="2"/>
      <c r="B14332" s="31"/>
      <c r="C14332" s="2"/>
      <c r="D14332" s="2"/>
      <c r="E14332" s="26"/>
    </row>
    <row r="14333" spans="1:5" x14ac:dyDescent="0.15">
      <c r="A14333" s="2"/>
      <c r="B14333" s="31"/>
      <c r="C14333" s="2"/>
      <c r="D14333" s="2"/>
      <c r="E14333" s="26"/>
    </row>
    <row r="14334" spans="1:5" x14ac:dyDescent="0.15">
      <c r="A14334" s="2"/>
      <c r="B14334" s="31"/>
      <c r="C14334" s="2"/>
      <c r="D14334" s="2"/>
      <c r="E14334" s="26"/>
    </row>
    <row r="14335" spans="1:5" x14ac:dyDescent="0.15">
      <c r="A14335" s="2"/>
      <c r="B14335" s="31"/>
      <c r="C14335" s="2"/>
      <c r="D14335" s="2"/>
      <c r="E14335" s="26"/>
    </row>
    <row r="14336" spans="1:5" x14ac:dyDescent="0.15">
      <c r="A14336" s="2"/>
      <c r="B14336" s="31"/>
      <c r="C14336" s="2"/>
      <c r="D14336" s="2"/>
      <c r="E14336" s="26"/>
    </row>
    <row r="14337" spans="1:5" x14ac:dyDescent="0.15">
      <c r="A14337" s="2"/>
      <c r="B14337" s="31"/>
      <c r="C14337" s="2"/>
      <c r="D14337" s="2"/>
      <c r="E14337" s="26"/>
    </row>
    <row r="14338" spans="1:5" x14ac:dyDescent="0.15">
      <c r="A14338" s="2"/>
      <c r="B14338" s="31"/>
      <c r="C14338" s="2"/>
      <c r="D14338" s="2"/>
      <c r="E14338" s="26"/>
    </row>
    <row r="14339" spans="1:5" x14ac:dyDescent="0.15">
      <c r="A14339" s="2"/>
      <c r="B14339" s="31"/>
      <c r="C14339" s="2"/>
      <c r="D14339" s="2"/>
      <c r="E14339" s="26"/>
    </row>
    <row r="14340" spans="1:5" x14ac:dyDescent="0.15">
      <c r="A14340" s="2"/>
      <c r="B14340" s="31"/>
      <c r="C14340" s="2"/>
      <c r="D14340" s="2"/>
      <c r="E14340" s="26"/>
    </row>
    <row r="14341" spans="1:5" x14ac:dyDescent="0.15">
      <c r="A14341" s="2"/>
      <c r="B14341" s="31"/>
      <c r="C14341" s="2"/>
      <c r="D14341" s="2"/>
      <c r="E14341" s="26"/>
    </row>
    <row r="14342" spans="1:5" x14ac:dyDescent="0.15">
      <c r="A14342" s="2"/>
      <c r="B14342" s="31"/>
      <c r="C14342" s="2"/>
      <c r="D14342" s="2"/>
      <c r="E14342" s="26"/>
    </row>
    <row r="14343" spans="1:5" x14ac:dyDescent="0.15">
      <c r="A14343" s="2"/>
      <c r="B14343" s="31"/>
      <c r="C14343" s="2"/>
      <c r="D14343" s="2"/>
      <c r="E14343" s="26"/>
    </row>
    <row r="14344" spans="1:5" x14ac:dyDescent="0.15">
      <c r="A14344" s="2"/>
      <c r="B14344" s="31"/>
      <c r="C14344" s="2"/>
      <c r="D14344" s="2"/>
      <c r="E14344" s="26"/>
    </row>
    <row r="14345" spans="1:5" x14ac:dyDescent="0.15">
      <c r="A14345" s="2"/>
      <c r="B14345" s="31"/>
      <c r="C14345" s="2"/>
      <c r="D14345" s="2"/>
      <c r="E14345" s="26"/>
    </row>
    <row r="14346" spans="1:5" x14ac:dyDescent="0.15">
      <c r="A14346" s="2"/>
      <c r="B14346" s="31"/>
      <c r="C14346" s="2"/>
      <c r="D14346" s="2"/>
      <c r="E14346" s="26"/>
    </row>
    <row r="14347" spans="1:5" x14ac:dyDescent="0.15">
      <c r="A14347" s="2"/>
      <c r="B14347" s="31"/>
      <c r="C14347" s="2"/>
      <c r="D14347" s="2"/>
      <c r="E14347" s="26"/>
    </row>
    <row r="14348" spans="1:5" x14ac:dyDescent="0.15">
      <c r="A14348" s="2"/>
      <c r="B14348" s="31"/>
      <c r="C14348" s="2"/>
      <c r="D14348" s="2"/>
      <c r="E14348" s="26"/>
    </row>
    <row r="14349" spans="1:5" x14ac:dyDescent="0.15">
      <c r="A14349" s="2"/>
      <c r="B14349" s="31"/>
      <c r="C14349" s="2"/>
      <c r="D14349" s="2"/>
      <c r="E14349" s="26"/>
    </row>
    <row r="14350" spans="1:5" x14ac:dyDescent="0.15">
      <c r="A14350" s="2"/>
      <c r="B14350" s="31"/>
      <c r="C14350" s="2"/>
      <c r="D14350" s="2"/>
      <c r="E14350" s="26"/>
    </row>
    <row r="14351" spans="1:5" x14ac:dyDescent="0.15">
      <c r="A14351" s="2"/>
      <c r="B14351" s="31"/>
      <c r="C14351" s="2"/>
      <c r="D14351" s="2"/>
      <c r="E14351" s="26"/>
    </row>
    <row r="14352" spans="1:5" x14ac:dyDescent="0.15">
      <c r="A14352" s="2"/>
      <c r="B14352" s="31"/>
      <c r="C14352" s="2"/>
      <c r="D14352" s="2"/>
      <c r="E14352" s="26"/>
    </row>
    <row r="14353" spans="1:5" x14ac:dyDescent="0.15">
      <c r="A14353" s="2"/>
      <c r="B14353" s="31"/>
      <c r="C14353" s="2"/>
      <c r="D14353" s="2"/>
      <c r="E14353" s="26"/>
    </row>
    <row r="14354" spans="1:5" x14ac:dyDescent="0.15">
      <c r="A14354" s="2"/>
      <c r="B14354" s="31"/>
      <c r="C14354" s="2"/>
      <c r="D14354" s="2"/>
      <c r="E14354" s="26"/>
    </row>
    <row r="14355" spans="1:5" x14ac:dyDescent="0.15">
      <c r="A14355" s="2"/>
      <c r="B14355" s="31"/>
      <c r="C14355" s="2"/>
      <c r="D14355" s="2"/>
      <c r="E14355" s="26"/>
    </row>
    <row r="14356" spans="1:5" x14ac:dyDescent="0.15">
      <c r="A14356" s="2"/>
      <c r="B14356" s="31"/>
      <c r="C14356" s="2"/>
      <c r="D14356" s="2"/>
      <c r="E14356" s="26"/>
    </row>
    <row r="14357" spans="1:5" x14ac:dyDescent="0.15">
      <c r="A14357" s="2"/>
      <c r="B14357" s="31"/>
      <c r="C14357" s="2"/>
      <c r="D14357" s="2"/>
      <c r="E14357" s="26"/>
    </row>
    <row r="14358" spans="1:5" x14ac:dyDescent="0.15">
      <c r="A14358" s="2"/>
      <c r="B14358" s="31"/>
      <c r="C14358" s="2"/>
      <c r="D14358" s="2"/>
      <c r="E14358" s="26"/>
    </row>
    <row r="14359" spans="1:5" x14ac:dyDescent="0.15">
      <c r="A14359" s="2"/>
      <c r="B14359" s="31"/>
      <c r="C14359" s="2"/>
      <c r="D14359" s="2"/>
      <c r="E14359" s="26"/>
    </row>
    <row r="14360" spans="1:5" x14ac:dyDescent="0.15">
      <c r="A14360" s="2"/>
      <c r="B14360" s="31"/>
      <c r="C14360" s="2"/>
      <c r="D14360" s="2"/>
      <c r="E14360" s="26"/>
    </row>
    <row r="14361" spans="1:5" x14ac:dyDescent="0.15">
      <c r="A14361" s="2"/>
      <c r="B14361" s="31"/>
      <c r="C14361" s="2"/>
      <c r="D14361" s="2"/>
      <c r="E14361" s="26"/>
    </row>
    <row r="14362" spans="1:5" x14ac:dyDescent="0.15">
      <c r="A14362" s="2"/>
      <c r="B14362" s="31"/>
      <c r="C14362" s="2"/>
      <c r="D14362" s="2"/>
      <c r="E14362" s="26"/>
    </row>
    <row r="14363" spans="1:5" x14ac:dyDescent="0.15">
      <c r="A14363" s="2"/>
      <c r="B14363" s="31"/>
      <c r="C14363" s="2"/>
      <c r="D14363" s="2"/>
      <c r="E14363" s="26"/>
    </row>
    <row r="14364" spans="1:5" x14ac:dyDescent="0.15">
      <c r="A14364" s="2"/>
      <c r="B14364" s="31"/>
      <c r="C14364" s="2"/>
      <c r="D14364" s="2"/>
      <c r="E14364" s="26"/>
    </row>
    <row r="14365" spans="1:5" x14ac:dyDescent="0.15">
      <c r="A14365" s="2"/>
      <c r="B14365" s="31"/>
      <c r="C14365" s="2"/>
      <c r="D14365" s="2"/>
      <c r="E14365" s="26"/>
    </row>
    <row r="14366" spans="1:5" x14ac:dyDescent="0.15">
      <c r="A14366" s="2"/>
      <c r="B14366" s="31"/>
      <c r="C14366" s="2"/>
      <c r="D14366" s="2"/>
      <c r="E14366" s="26"/>
    </row>
    <row r="14367" spans="1:5" x14ac:dyDescent="0.15">
      <c r="A14367" s="2"/>
      <c r="B14367" s="31"/>
      <c r="C14367" s="2"/>
      <c r="D14367" s="2"/>
      <c r="E14367" s="26"/>
    </row>
    <row r="14368" spans="1:5" x14ac:dyDescent="0.15">
      <c r="A14368" s="2"/>
      <c r="B14368" s="31"/>
      <c r="C14368" s="2"/>
      <c r="D14368" s="2"/>
      <c r="E14368" s="26"/>
    </row>
    <row r="14369" spans="1:5" x14ac:dyDescent="0.15">
      <c r="A14369" s="2"/>
      <c r="B14369" s="31"/>
      <c r="C14369" s="2"/>
      <c r="D14369" s="2"/>
      <c r="E14369" s="26"/>
    </row>
    <row r="14370" spans="1:5" x14ac:dyDescent="0.15">
      <c r="A14370" s="2"/>
      <c r="B14370" s="31"/>
      <c r="C14370" s="2"/>
      <c r="D14370" s="2"/>
      <c r="E14370" s="26"/>
    </row>
    <row r="14371" spans="1:5" x14ac:dyDescent="0.15">
      <c r="A14371" s="2"/>
      <c r="B14371" s="31"/>
      <c r="C14371" s="2"/>
      <c r="D14371" s="2"/>
      <c r="E14371" s="26"/>
    </row>
    <row r="14372" spans="1:5" x14ac:dyDescent="0.15">
      <c r="A14372" s="2"/>
      <c r="B14372" s="31"/>
      <c r="C14372" s="2"/>
      <c r="D14372" s="2"/>
      <c r="E14372" s="26"/>
    </row>
    <row r="14373" spans="1:5" x14ac:dyDescent="0.15">
      <c r="A14373" s="2"/>
      <c r="B14373" s="31"/>
      <c r="C14373" s="2"/>
      <c r="D14373" s="2"/>
      <c r="E14373" s="26"/>
    </row>
    <row r="14374" spans="1:5" x14ac:dyDescent="0.15">
      <c r="A14374" s="2"/>
      <c r="B14374" s="31"/>
      <c r="C14374" s="2"/>
      <c r="D14374" s="2"/>
      <c r="E14374" s="26"/>
    </row>
    <row r="14375" spans="1:5" x14ac:dyDescent="0.15">
      <c r="A14375" s="2"/>
      <c r="B14375" s="31"/>
      <c r="C14375" s="2"/>
      <c r="D14375" s="2"/>
      <c r="E14375" s="26"/>
    </row>
    <row r="14376" spans="1:5" x14ac:dyDescent="0.15">
      <c r="A14376" s="2"/>
      <c r="B14376" s="31"/>
      <c r="C14376" s="2"/>
      <c r="D14376" s="2"/>
      <c r="E14376" s="26"/>
    </row>
    <row r="14377" spans="1:5" x14ac:dyDescent="0.15">
      <c r="A14377" s="2"/>
      <c r="B14377" s="31"/>
      <c r="C14377" s="2"/>
      <c r="D14377" s="2"/>
      <c r="E14377" s="26"/>
    </row>
    <row r="14378" spans="1:5" x14ac:dyDescent="0.15">
      <c r="A14378" s="2"/>
      <c r="B14378" s="31"/>
      <c r="C14378" s="2"/>
      <c r="D14378" s="2"/>
      <c r="E14378" s="26"/>
    </row>
    <row r="14379" spans="1:5" x14ac:dyDescent="0.15">
      <c r="A14379" s="2"/>
      <c r="B14379" s="31"/>
      <c r="C14379" s="2"/>
      <c r="D14379" s="2"/>
      <c r="E14379" s="26"/>
    </row>
    <row r="14380" spans="1:5" x14ac:dyDescent="0.15">
      <c r="A14380" s="2"/>
      <c r="B14380" s="31"/>
      <c r="C14380" s="2"/>
      <c r="D14380" s="2"/>
      <c r="E14380" s="26"/>
    </row>
    <row r="14381" spans="1:5" x14ac:dyDescent="0.15">
      <c r="A14381" s="2"/>
      <c r="B14381" s="31"/>
      <c r="C14381" s="2"/>
      <c r="D14381" s="2"/>
      <c r="E14381" s="26"/>
    </row>
    <row r="14382" spans="1:5" x14ac:dyDescent="0.15">
      <c r="A14382" s="2"/>
      <c r="B14382" s="31"/>
      <c r="C14382" s="2"/>
      <c r="D14382" s="2"/>
      <c r="E14382" s="26"/>
    </row>
    <row r="14383" spans="1:5" x14ac:dyDescent="0.15">
      <c r="A14383" s="2"/>
      <c r="B14383" s="31"/>
      <c r="C14383" s="2"/>
      <c r="D14383" s="2"/>
      <c r="E14383" s="26"/>
    </row>
    <row r="14384" spans="1:5" x14ac:dyDescent="0.15">
      <c r="A14384" s="2"/>
      <c r="B14384" s="31"/>
      <c r="C14384" s="2"/>
      <c r="D14384" s="2"/>
      <c r="E14384" s="26"/>
    </row>
    <row r="14385" spans="1:5" x14ac:dyDescent="0.15">
      <c r="A14385" s="2"/>
      <c r="B14385" s="31"/>
      <c r="C14385" s="2"/>
      <c r="D14385" s="2"/>
      <c r="E14385" s="26"/>
    </row>
    <row r="14386" spans="1:5" x14ac:dyDescent="0.15">
      <c r="A14386" s="2"/>
      <c r="B14386" s="31"/>
      <c r="C14386" s="2"/>
      <c r="D14386" s="2"/>
      <c r="E14386" s="26"/>
    </row>
    <row r="14387" spans="1:5" x14ac:dyDescent="0.15">
      <c r="A14387" s="2"/>
      <c r="B14387" s="31"/>
      <c r="C14387" s="2"/>
      <c r="D14387" s="2"/>
      <c r="E14387" s="26"/>
    </row>
    <row r="14388" spans="1:5" x14ac:dyDescent="0.15">
      <c r="A14388" s="2"/>
      <c r="B14388" s="31"/>
      <c r="C14388" s="2"/>
      <c r="D14388" s="2"/>
      <c r="E14388" s="26"/>
    </row>
    <row r="14389" spans="1:5" x14ac:dyDescent="0.15">
      <c r="A14389" s="2"/>
      <c r="B14389" s="31"/>
      <c r="C14389" s="2"/>
      <c r="D14389" s="2"/>
      <c r="E14389" s="26"/>
    </row>
    <row r="14390" spans="1:5" x14ac:dyDescent="0.15">
      <c r="A14390" s="2"/>
      <c r="B14390" s="31"/>
      <c r="C14390" s="2"/>
      <c r="D14390" s="2"/>
      <c r="E14390" s="26"/>
    </row>
    <row r="14391" spans="1:5" x14ac:dyDescent="0.15">
      <c r="A14391" s="2"/>
      <c r="B14391" s="31"/>
      <c r="C14391" s="2"/>
      <c r="D14391" s="2"/>
      <c r="E14391" s="26"/>
    </row>
    <row r="14392" spans="1:5" x14ac:dyDescent="0.15">
      <c r="A14392" s="2"/>
      <c r="B14392" s="31"/>
      <c r="C14392" s="2"/>
      <c r="D14392" s="2"/>
      <c r="E14392" s="26"/>
    </row>
    <row r="14393" spans="1:5" x14ac:dyDescent="0.15">
      <c r="A14393" s="2"/>
      <c r="B14393" s="31"/>
      <c r="C14393" s="2"/>
      <c r="D14393" s="2"/>
      <c r="E14393" s="26"/>
    </row>
    <row r="14394" spans="1:5" x14ac:dyDescent="0.15">
      <c r="A14394" s="2"/>
      <c r="B14394" s="31"/>
      <c r="C14394" s="2"/>
      <c r="D14394" s="2"/>
      <c r="E14394" s="26"/>
    </row>
    <row r="14395" spans="1:5" x14ac:dyDescent="0.15">
      <c r="A14395" s="2"/>
      <c r="B14395" s="31"/>
      <c r="C14395" s="2"/>
      <c r="D14395" s="2"/>
      <c r="E14395" s="26"/>
    </row>
    <row r="14396" spans="1:5" x14ac:dyDescent="0.15">
      <c r="A14396" s="2"/>
      <c r="B14396" s="31"/>
      <c r="C14396" s="2"/>
      <c r="D14396" s="2"/>
      <c r="E14396" s="26"/>
    </row>
    <row r="14397" spans="1:5" x14ac:dyDescent="0.15">
      <c r="A14397" s="2"/>
      <c r="B14397" s="31"/>
      <c r="C14397" s="2"/>
      <c r="D14397" s="2"/>
      <c r="E14397" s="26"/>
    </row>
    <row r="14398" spans="1:5" x14ac:dyDescent="0.15">
      <c r="A14398" s="2"/>
      <c r="B14398" s="31"/>
      <c r="C14398" s="2"/>
      <c r="D14398" s="2"/>
      <c r="E14398" s="26"/>
    </row>
    <row r="14399" spans="1:5" x14ac:dyDescent="0.15">
      <c r="A14399" s="2"/>
      <c r="B14399" s="31"/>
      <c r="C14399" s="2"/>
      <c r="D14399" s="2"/>
      <c r="E14399" s="26"/>
    </row>
    <row r="14400" spans="1:5" x14ac:dyDescent="0.15">
      <c r="A14400" s="2"/>
      <c r="B14400" s="31"/>
      <c r="C14400" s="2"/>
      <c r="D14400" s="2"/>
      <c r="E14400" s="26"/>
    </row>
    <row r="14401" spans="1:5" x14ac:dyDescent="0.15">
      <c r="A14401" s="2"/>
      <c r="B14401" s="31"/>
      <c r="C14401" s="2"/>
      <c r="D14401" s="2"/>
      <c r="E14401" s="26"/>
    </row>
    <row r="14402" spans="1:5" x14ac:dyDescent="0.15">
      <c r="A14402" s="2"/>
      <c r="B14402" s="31"/>
      <c r="C14402" s="2"/>
      <c r="D14402" s="2"/>
      <c r="E14402" s="26"/>
    </row>
    <row r="14403" spans="1:5" x14ac:dyDescent="0.15">
      <c r="A14403" s="2"/>
      <c r="B14403" s="31"/>
      <c r="C14403" s="2"/>
      <c r="D14403" s="2"/>
      <c r="E14403" s="26"/>
    </row>
    <row r="14404" spans="1:5" x14ac:dyDescent="0.15">
      <c r="A14404" s="2"/>
      <c r="B14404" s="31"/>
      <c r="C14404" s="2"/>
      <c r="D14404" s="2"/>
      <c r="E14404" s="26"/>
    </row>
    <row r="14405" spans="1:5" x14ac:dyDescent="0.15">
      <c r="A14405" s="2"/>
      <c r="B14405" s="31"/>
      <c r="C14405" s="2"/>
      <c r="D14405" s="2"/>
      <c r="E14405" s="26"/>
    </row>
    <row r="14406" spans="1:5" x14ac:dyDescent="0.15">
      <c r="A14406" s="2"/>
      <c r="B14406" s="31"/>
      <c r="C14406" s="2"/>
      <c r="D14406" s="2"/>
      <c r="E14406" s="26"/>
    </row>
    <row r="14407" spans="1:5" x14ac:dyDescent="0.15">
      <c r="A14407" s="2"/>
      <c r="B14407" s="31"/>
      <c r="C14407" s="2"/>
      <c r="D14407" s="2"/>
      <c r="E14407" s="26"/>
    </row>
    <row r="14408" spans="1:5" x14ac:dyDescent="0.15">
      <c r="A14408" s="2"/>
      <c r="B14408" s="31"/>
      <c r="C14408" s="2"/>
      <c r="D14408" s="2"/>
      <c r="E14408" s="26"/>
    </row>
    <row r="14409" spans="1:5" x14ac:dyDescent="0.15">
      <c r="A14409" s="2"/>
      <c r="B14409" s="31"/>
      <c r="C14409" s="2"/>
      <c r="D14409" s="2"/>
      <c r="E14409" s="26"/>
    </row>
    <row r="14410" spans="1:5" x14ac:dyDescent="0.15">
      <c r="A14410" s="2"/>
      <c r="B14410" s="31"/>
      <c r="C14410" s="2"/>
      <c r="D14410" s="2"/>
      <c r="E14410" s="26"/>
    </row>
    <row r="14411" spans="1:5" x14ac:dyDescent="0.15">
      <c r="A14411" s="2"/>
      <c r="B14411" s="31"/>
      <c r="C14411" s="2"/>
      <c r="D14411" s="2"/>
      <c r="E14411" s="26"/>
    </row>
    <row r="14412" spans="1:5" x14ac:dyDescent="0.15">
      <c r="A14412" s="2"/>
      <c r="B14412" s="31"/>
      <c r="C14412" s="2"/>
      <c r="D14412" s="2"/>
      <c r="E14412" s="26"/>
    </row>
    <row r="14413" spans="1:5" x14ac:dyDescent="0.15">
      <c r="A14413" s="2"/>
      <c r="B14413" s="31"/>
      <c r="C14413" s="2"/>
      <c r="D14413" s="2"/>
      <c r="E14413" s="26"/>
    </row>
    <row r="14414" spans="1:5" x14ac:dyDescent="0.15">
      <c r="A14414" s="2"/>
      <c r="B14414" s="31"/>
      <c r="C14414" s="2"/>
      <c r="D14414" s="2"/>
      <c r="E14414" s="26"/>
    </row>
    <row r="14415" spans="1:5" x14ac:dyDescent="0.15">
      <c r="A14415" s="2"/>
      <c r="B14415" s="31"/>
      <c r="C14415" s="2"/>
      <c r="D14415" s="2"/>
      <c r="E14415" s="26"/>
    </row>
    <row r="14416" spans="1:5" x14ac:dyDescent="0.15">
      <c r="A14416" s="2"/>
      <c r="B14416" s="31"/>
      <c r="C14416" s="2"/>
      <c r="D14416" s="2"/>
      <c r="E14416" s="26"/>
    </row>
    <row r="14417" spans="1:5" x14ac:dyDescent="0.15">
      <c r="A14417" s="2"/>
      <c r="B14417" s="31"/>
      <c r="C14417" s="2"/>
      <c r="D14417" s="2"/>
      <c r="E14417" s="26"/>
    </row>
    <row r="14418" spans="1:5" x14ac:dyDescent="0.15">
      <c r="A14418" s="2"/>
      <c r="B14418" s="31"/>
      <c r="C14418" s="2"/>
      <c r="D14418" s="2"/>
      <c r="E14418" s="26"/>
    </row>
    <row r="14419" spans="1:5" x14ac:dyDescent="0.15">
      <c r="A14419" s="2"/>
      <c r="B14419" s="31"/>
      <c r="C14419" s="2"/>
      <c r="D14419" s="2"/>
      <c r="E14419" s="26"/>
    </row>
    <row r="14420" spans="1:5" x14ac:dyDescent="0.15">
      <c r="A14420" s="2"/>
      <c r="B14420" s="31"/>
      <c r="C14420" s="2"/>
      <c r="D14420" s="2"/>
      <c r="E14420" s="26"/>
    </row>
    <row r="14421" spans="1:5" x14ac:dyDescent="0.15">
      <c r="A14421" s="2"/>
      <c r="B14421" s="31"/>
      <c r="C14421" s="2"/>
      <c r="D14421" s="2"/>
      <c r="E14421" s="26"/>
    </row>
    <row r="14422" spans="1:5" x14ac:dyDescent="0.15">
      <c r="A14422" s="2"/>
      <c r="B14422" s="31"/>
      <c r="C14422" s="2"/>
      <c r="D14422" s="2"/>
      <c r="E14422" s="26"/>
    </row>
    <row r="14423" spans="1:5" x14ac:dyDescent="0.15">
      <c r="A14423" s="2"/>
      <c r="B14423" s="31"/>
      <c r="C14423" s="2"/>
      <c r="D14423" s="2"/>
      <c r="E14423" s="26"/>
    </row>
    <row r="14424" spans="1:5" x14ac:dyDescent="0.15">
      <c r="A14424" s="2"/>
      <c r="B14424" s="31"/>
      <c r="C14424" s="2"/>
      <c r="D14424" s="2"/>
      <c r="E14424" s="26"/>
    </row>
    <row r="14425" spans="1:5" x14ac:dyDescent="0.15">
      <c r="A14425" s="2"/>
      <c r="B14425" s="31"/>
      <c r="C14425" s="2"/>
      <c r="D14425" s="2"/>
      <c r="E14425" s="26"/>
    </row>
    <row r="14426" spans="1:5" x14ac:dyDescent="0.15">
      <c r="A14426" s="2"/>
      <c r="B14426" s="31"/>
      <c r="C14426" s="2"/>
      <c r="D14426" s="2"/>
      <c r="E14426" s="26"/>
    </row>
    <row r="14427" spans="1:5" x14ac:dyDescent="0.15">
      <c r="A14427" s="2"/>
      <c r="B14427" s="31"/>
      <c r="C14427" s="2"/>
      <c r="D14427" s="2"/>
      <c r="E14427" s="26"/>
    </row>
    <row r="14428" spans="1:5" x14ac:dyDescent="0.15">
      <c r="A14428" s="2"/>
      <c r="B14428" s="31"/>
      <c r="C14428" s="2"/>
      <c r="D14428" s="2"/>
      <c r="E14428" s="26"/>
    </row>
    <row r="14429" spans="1:5" x14ac:dyDescent="0.15">
      <c r="A14429" s="2"/>
      <c r="B14429" s="31"/>
      <c r="C14429" s="2"/>
      <c r="D14429" s="2"/>
      <c r="E14429" s="26"/>
    </row>
    <row r="14430" spans="1:5" x14ac:dyDescent="0.15">
      <c r="A14430" s="2"/>
      <c r="B14430" s="31"/>
      <c r="C14430" s="2"/>
      <c r="D14430" s="2"/>
      <c r="E14430" s="26"/>
    </row>
    <row r="14431" spans="1:5" x14ac:dyDescent="0.15">
      <c r="A14431" s="2"/>
      <c r="B14431" s="31"/>
      <c r="C14431" s="2"/>
      <c r="D14431" s="2"/>
      <c r="E14431" s="26"/>
    </row>
    <row r="14432" spans="1:5" x14ac:dyDescent="0.15">
      <c r="A14432" s="2"/>
      <c r="B14432" s="31"/>
      <c r="C14432" s="2"/>
      <c r="D14432" s="2"/>
      <c r="E14432" s="26"/>
    </row>
    <row r="14433" spans="1:5" x14ac:dyDescent="0.15">
      <c r="A14433" s="2"/>
      <c r="B14433" s="31"/>
      <c r="C14433" s="2"/>
      <c r="D14433" s="2"/>
      <c r="E14433" s="26"/>
    </row>
    <row r="14434" spans="1:5" x14ac:dyDescent="0.15">
      <c r="A14434" s="2"/>
      <c r="B14434" s="31"/>
      <c r="C14434" s="2"/>
      <c r="D14434" s="2"/>
      <c r="E14434" s="26"/>
    </row>
    <row r="14435" spans="1:5" x14ac:dyDescent="0.15">
      <c r="A14435" s="2"/>
      <c r="B14435" s="31"/>
      <c r="C14435" s="2"/>
      <c r="D14435" s="2"/>
      <c r="E14435" s="26"/>
    </row>
    <row r="14436" spans="1:5" x14ac:dyDescent="0.15">
      <c r="A14436" s="2"/>
      <c r="B14436" s="31"/>
      <c r="C14436" s="2"/>
      <c r="D14436" s="2"/>
      <c r="E14436" s="26"/>
    </row>
    <row r="14437" spans="1:5" x14ac:dyDescent="0.15">
      <c r="A14437" s="2"/>
      <c r="B14437" s="31"/>
      <c r="C14437" s="2"/>
      <c r="D14437" s="2"/>
      <c r="E14437" s="26"/>
    </row>
    <row r="14438" spans="1:5" x14ac:dyDescent="0.15">
      <c r="A14438" s="2"/>
      <c r="B14438" s="31"/>
      <c r="C14438" s="2"/>
      <c r="D14438" s="2"/>
      <c r="E14438" s="26"/>
    </row>
    <row r="14439" spans="1:5" x14ac:dyDescent="0.15">
      <c r="A14439" s="2"/>
      <c r="B14439" s="31"/>
      <c r="C14439" s="2"/>
      <c r="D14439" s="2"/>
      <c r="E14439" s="26"/>
    </row>
    <row r="14440" spans="1:5" x14ac:dyDescent="0.15">
      <c r="A14440" s="2"/>
      <c r="B14440" s="31"/>
      <c r="C14440" s="2"/>
      <c r="D14440" s="2"/>
      <c r="E14440" s="26"/>
    </row>
    <row r="14441" spans="1:5" x14ac:dyDescent="0.15">
      <c r="A14441" s="2"/>
      <c r="B14441" s="31"/>
      <c r="C14441" s="2"/>
      <c r="D14441" s="2"/>
      <c r="E14441" s="26"/>
    </row>
    <row r="14442" spans="1:5" x14ac:dyDescent="0.15">
      <c r="A14442" s="2"/>
      <c r="B14442" s="31"/>
      <c r="C14442" s="2"/>
      <c r="D14442" s="2"/>
      <c r="E14442" s="26"/>
    </row>
    <row r="14443" spans="1:5" x14ac:dyDescent="0.15">
      <c r="A14443" s="2"/>
      <c r="B14443" s="31"/>
      <c r="C14443" s="2"/>
      <c r="D14443" s="2"/>
      <c r="E14443" s="26"/>
    </row>
    <row r="14444" spans="1:5" x14ac:dyDescent="0.15">
      <c r="A14444" s="2"/>
      <c r="B14444" s="31"/>
      <c r="C14444" s="2"/>
      <c r="D14444" s="2"/>
      <c r="E14444" s="26"/>
    </row>
    <row r="14445" spans="1:5" x14ac:dyDescent="0.15">
      <c r="A14445" s="2"/>
      <c r="B14445" s="31"/>
      <c r="C14445" s="2"/>
      <c r="D14445" s="2"/>
      <c r="E14445" s="26"/>
    </row>
    <row r="14446" spans="1:5" x14ac:dyDescent="0.15">
      <c r="A14446" s="2"/>
      <c r="B14446" s="31"/>
      <c r="C14446" s="2"/>
      <c r="D14446" s="2"/>
      <c r="E14446" s="26"/>
    </row>
    <row r="14447" spans="1:5" x14ac:dyDescent="0.15">
      <c r="A14447" s="2"/>
      <c r="B14447" s="31"/>
      <c r="C14447" s="2"/>
      <c r="D14447" s="2"/>
      <c r="E14447" s="26"/>
    </row>
    <row r="14448" spans="1:5" x14ac:dyDescent="0.15">
      <c r="A14448" s="2"/>
      <c r="B14448" s="31"/>
      <c r="C14448" s="2"/>
      <c r="D14448" s="2"/>
      <c r="E14448" s="26"/>
    </row>
    <row r="14449" spans="1:5" x14ac:dyDescent="0.15">
      <c r="A14449" s="2"/>
      <c r="B14449" s="31"/>
      <c r="C14449" s="2"/>
      <c r="D14449" s="2"/>
      <c r="E14449" s="26"/>
    </row>
    <row r="14450" spans="1:5" x14ac:dyDescent="0.15">
      <c r="A14450" s="2"/>
      <c r="B14450" s="31"/>
      <c r="C14450" s="2"/>
      <c r="D14450" s="2"/>
      <c r="E14450" s="26"/>
    </row>
    <row r="14451" spans="1:5" x14ac:dyDescent="0.15">
      <c r="A14451" s="2"/>
      <c r="B14451" s="31"/>
      <c r="C14451" s="2"/>
      <c r="D14451" s="2"/>
      <c r="E14451" s="26"/>
    </row>
    <row r="14452" spans="1:5" x14ac:dyDescent="0.15">
      <c r="A14452" s="2"/>
      <c r="B14452" s="31"/>
      <c r="C14452" s="2"/>
      <c r="D14452" s="2"/>
      <c r="E14452" s="26"/>
    </row>
    <row r="14453" spans="1:5" x14ac:dyDescent="0.15">
      <c r="A14453" s="2"/>
      <c r="B14453" s="31"/>
      <c r="C14453" s="2"/>
      <c r="D14453" s="2"/>
      <c r="E14453" s="26"/>
    </row>
    <row r="14454" spans="1:5" x14ac:dyDescent="0.15">
      <c r="A14454" s="2"/>
      <c r="B14454" s="31"/>
      <c r="C14454" s="2"/>
      <c r="D14454" s="2"/>
      <c r="E14454" s="26"/>
    </row>
    <row r="14455" spans="1:5" x14ac:dyDescent="0.15">
      <c r="A14455" s="2"/>
      <c r="B14455" s="31"/>
      <c r="C14455" s="2"/>
      <c r="D14455" s="2"/>
      <c r="E14455" s="26"/>
    </row>
    <row r="14456" spans="1:5" x14ac:dyDescent="0.15">
      <c r="A14456" s="2"/>
      <c r="B14456" s="31"/>
      <c r="C14456" s="2"/>
      <c r="D14456" s="2"/>
      <c r="E14456" s="26"/>
    </row>
    <row r="14457" spans="1:5" x14ac:dyDescent="0.15">
      <c r="A14457" s="2"/>
      <c r="B14457" s="31"/>
      <c r="C14457" s="2"/>
      <c r="D14457" s="2"/>
      <c r="E14457" s="26"/>
    </row>
    <row r="14458" spans="1:5" x14ac:dyDescent="0.15">
      <c r="A14458" s="2"/>
      <c r="B14458" s="31"/>
      <c r="C14458" s="2"/>
      <c r="D14458" s="2"/>
      <c r="E14458" s="26"/>
    </row>
    <row r="14459" spans="1:5" x14ac:dyDescent="0.15">
      <c r="A14459" s="2"/>
      <c r="B14459" s="31"/>
      <c r="C14459" s="2"/>
      <c r="D14459" s="2"/>
      <c r="E14459" s="26"/>
    </row>
    <row r="14460" spans="1:5" x14ac:dyDescent="0.15">
      <c r="A14460" s="2"/>
      <c r="B14460" s="31"/>
      <c r="C14460" s="2"/>
      <c r="D14460" s="2"/>
      <c r="E14460" s="26"/>
    </row>
    <row r="14461" spans="1:5" x14ac:dyDescent="0.15">
      <c r="A14461" s="2"/>
      <c r="B14461" s="31"/>
      <c r="C14461" s="2"/>
      <c r="D14461" s="2"/>
      <c r="E14461" s="26"/>
    </row>
    <row r="14462" spans="1:5" x14ac:dyDescent="0.15">
      <c r="A14462" s="2"/>
      <c r="B14462" s="31"/>
      <c r="C14462" s="2"/>
      <c r="D14462" s="2"/>
      <c r="E14462" s="26"/>
    </row>
    <row r="14463" spans="1:5" x14ac:dyDescent="0.15">
      <c r="A14463" s="2"/>
      <c r="B14463" s="31"/>
      <c r="C14463" s="2"/>
      <c r="D14463" s="2"/>
      <c r="E14463" s="26"/>
    </row>
    <row r="14464" spans="1:5" x14ac:dyDescent="0.15">
      <c r="A14464" s="2"/>
      <c r="B14464" s="31"/>
      <c r="C14464" s="2"/>
      <c r="D14464" s="2"/>
      <c r="E14464" s="26"/>
    </row>
    <row r="14465" spans="1:5" x14ac:dyDescent="0.15">
      <c r="A14465" s="2"/>
      <c r="B14465" s="31"/>
      <c r="C14465" s="2"/>
      <c r="D14465" s="2"/>
      <c r="E14465" s="26"/>
    </row>
    <row r="14466" spans="1:5" x14ac:dyDescent="0.15">
      <c r="A14466" s="2"/>
      <c r="B14466" s="31"/>
      <c r="C14466" s="2"/>
      <c r="D14466" s="2"/>
      <c r="E14466" s="26"/>
    </row>
    <row r="14467" spans="1:5" x14ac:dyDescent="0.15">
      <c r="A14467" s="2"/>
      <c r="B14467" s="31"/>
      <c r="C14467" s="2"/>
      <c r="D14467" s="2"/>
      <c r="E14467" s="26"/>
    </row>
    <row r="14468" spans="1:5" x14ac:dyDescent="0.15">
      <c r="A14468" s="2"/>
      <c r="B14468" s="31"/>
      <c r="C14468" s="2"/>
      <c r="D14468" s="2"/>
      <c r="E14468" s="26"/>
    </row>
    <row r="14469" spans="1:5" x14ac:dyDescent="0.15">
      <c r="A14469" s="2"/>
      <c r="B14469" s="31"/>
      <c r="C14469" s="2"/>
      <c r="D14469" s="2"/>
      <c r="E14469" s="26"/>
    </row>
    <row r="14470" spans="1:5" x14ac:dyDescent="0.15">
      <c r="A14470" s="2"/>
      <c r="B14470" s="31"/>
      <c r="C14470" s="2"/>
      <c r="D14470" s="2"/>
      <c r="E14470" s="26"/>
    </row>
    <row r="14471" spans="1:5" x14ac:dyDescent="0.15">
      <c r="A14471" s="2"/>
      <c r="B14471" s="31"/>
      <c r="C14471" s="2"/>
      <c r="D14471" s="2"/>
      <c r="E14471" s="26"/>
    </row>
    <row r="14472" spans="1:5" x14ac:dyDescent="0.15">
      <c r="A14472" s="2"/>
      <c r="B14472" s="31"/>
      <c r="C14472" s="2"/>
      <c r="D14472" s="2"/>
      <c r="E14472" s="26"/>
    </row>
    <row r="14473" spans="1:5" x14ac:dyDescent="0.15">
      <c r="A14473" s="2"/>
      <c r="B14473" s="31"/>
      <c r="C14473" s="2"/>
      <c r="D14473" s="2"/>
      <c r="E14473" s="26"/>
    </row>
    <row r="14474" spans="1:5" x14ac:dyDescent="0.15">
      <c r="A14474" s="2"/>
      <c r="B14474" s="31"/>
      <c r="C14474" s="2"/>
      <c r="D14474" s="2"/>
      <c r="E14474" s="26"/>
    </row>
    <row r="14475" spans="1:5" x14ac:dyDescent="0.15">
      <c r="A14475" s="2"/>
      <c r="B14475" s="31"/>
      <c r="C14475" s="2"/>
      <c r="D14475" s="2"/>
      <c r="E14475" s="26"/>
    </row>
    <row r="14476" spans="1:5" x14ac:dyDescent="0.15">
      <c r="A14476" s="2"/>
      <c r="B14476" s="31"/>
      <c r="C14476" s="2"/>
      <c r="D14476" s="2"/>
      <c r="E14476" s="26"/>
    </row>
    <row r="14477" spans="1:5" x14ac:dyDescent="0.15">
      <c r="A14477" s="2"/>
      <c r="B14477" s="31"/>
      <c r="C14477" s="2"/>
      <c r="D14477" s="2"/>
      <c r="E14477" s="26"/>
    </row>
    <row r="14478" spans="1:5" x14ac:dyDescent="0.15">
      <c r="A14478" s="2"/>
      <c r="B14478" s="31"/>
      <c r="C14478" s="2"/>
      <c r="D14478" s="2"/>
      <c r="E14478" s="26"/>
    </row>
    <row r="14479" spans="1:5" x14ac:dyDescent="0.15">
      <c r="A14479" s="2"/>
      <c r="B14479" s="31"/>
      <c r="C14479" s="2"/>
      <c r="D14479" s="2"/>
      <c r="E14479" s="26"/>
    </row>
    <row r="14480" spans="1:5" x14ac:dyDescent="0.15">
      <c r="A14480" s="2"/>
      <c r="B14480" s="31"/>
      <c r="C14480" s="2"/>
      <c r="D14480" s="2"/>
      <c r="E14480" s="26"/>
    </row>
    <row r="14481" spans="1:5" x14ac:dyDescent="0.15">
      <c r="A14481" s="2"/>
      <c r="B14481" s="31"/>
      <c r="C14481" s="2"/>
      <c r="D14481" s="2"/>
      <c r="E14481" s="26"/>
    </row>
    <row r="14482" spans="1:5" x14ac:dyDescent="0.15">
      <c r="A14482" s="2"/>
      <c r="B14482" s="31"/>
      <c r="C14482" s="2"/>
      <c r="D14482" s="2"/>
      <c r="E14482" s="26"/>
    </row>
    <row r="14483" spans="1:5" x14ac:dyDescent="0.15">
      <c r="A14483" s="2"/>
      <c r="B14483" s="31"/>
      <c r="C14483" s="2"/>
      <c r="D14483" s="2"/>
      <c r="E14483" s="26"/>
    </row>
    <row r="14484" spans="1:5" x14ac:dyDescent="0.15">
      <c r="A14484" s="2"/>
      <c r="B14484" s="31"/>
      <c r="C14484" s="2"/>
      <c r="D14484" s="2"/>
      <c r="E14484" s="26"/>
    </row>
    <row r="14485" spans="1:5" x14ac:dyDescent="0.15">
      <c r="A14485" s="2"/>
      <c r="B14485" s="31"/>
      <c r="C14485" s="2"/>
      <c r="D14485" s="2"/>
      <c r="E14485" s="26"/>
    </row>
    <row r="14486" spans="1:5" x14ac:dyDescent="0.15">
      <c r="A14486" s="2"/>
      <c r="B14486" s="31"/>
      <c r="C14486" s="2"/>
      <c r="D14486" s="2"/>
      <c r="E14486" s="26"/>
    </row>
    <row r="14487" spans="1:5" x14ac:dyDescent="0.15">
      <c r="A14487" s="2"/>
      <c r="B14487" s="31"/>
      <c r="C14487" s="2"/>
      <c r="D14487" s="2"/>
      <c r="E14487" s="26"/>
    </row>
    <row r="14488" spans="1:5" x14ac:dyDescent="0.15">
      <c r="A14488" s="2"/>
      <c r="B14488" s="31"/>
      <c r="C14488" s="2"/>
      <c r="D14488" s="2"/>
      <c r="E14488" s="26"/>
    </row>
    <row r="14489" spans="1:5" x14ac:dyDescent="0.15">
      <c r="A14489" s="2"/>
      <c r="B14489" s="31"/>
      <c r="C14489" s="2"/>
      <c r="D14489" s="2"/>
      <c r="E14489" s="26"/>
    </row>
    <row r="14490" spans="1:5" x14ac:dyDescent="0.15">
      <c r="A14490" s="2"/>
      <c r="B14490" s="31"/>
      <c r="C14490" s="2"/>
      <c r="D14490" s="2"/>
      <c r="E14490" s="26"/>
    </row>
    <row r="14491" spans="1:5" x14ac:dyDescent="0.15">
      <c r="A14491" s="2"/>
      <c r="B14491" s="31"/>
      <c r="C14491" s="2"/>
      <c r="D14491" s="2"/>
      <c r="E14491" s="26"/>
    </row>
    <row r="14492" spans="1:5" x14ac:dyDescent="0.15">
      <c r="A14492" s="2"/>
      <c r="B14492" s="31"/>
      <c r="C14492" s="2"/>
      <c r="D14492" s="2"/>
      <c r="E14492" s="26"/>
    </row>
    <row r="14493" spans="1:5" x14ac:dyDescent="0.15">
      <c r="A14493" s="2"/>
      <c r="B14493" s="31"/>
      <c r="C14493" s="2"/>
      <c r="D14493" s="2"/>
      <c r="E14493" s="26"/>
    </row>
    <row r="14494" spans="1:5" x14ac:dyDescent="0.15">
      <c r="A14494" s="2"/>
      <c r="B14494" s="31"/>
      <c r="C14494" s="2"/>
      <c r="D14494" s="2"/>
      <c r="E14494" s="26"/>
    </row>
    <row r="14495" spans="1:5" x14ac:dyDescent="0.15">
      <c r="A14495" s="2"/>
      <c r="B14495" s="31"/>
      <c r="C14495" s="2"/>
      <c r="D14495" s="2"/>
      <c r="E14495" s="26"/>
    </row>
    <row r="14496" spans="1:5" x14ac:dyDescent="0.15">
      <c r="A14496" s="2"/>
      <c r="B14496" s="31"/>
      <c r="C14496" s="2"/>
      <c r="D14496" s="2"/>
      <c r="E14496" s="26"/>
    </row>
    <row r="14497" spans="1:5" x14ac:dyDescent="0.15">
      <c r="A14497" s="2"/>
      <c r="B14497" s="31"/>
      <c r="C14497" s="2"/>
      <c r="D14497" s="2"/>
      <c r="E14497" s="26"/>
    </row>
    <row r="14498" spans="1:5" x14ac:dyDescent="0.15">
      <c r="A14498" s="2"/>
      <c r="B14498" s="31"/>
      <c r="C14498" s="2"/>
      <c r="D14498" s="2"/>
      <c r="E14498" s="26"/>
    </row>
    <row r="14499" spans="1:5" x14ac:dyDescent="0.15">
      <c r="A14499" s="2"/>
      <c r="B14499" s="31"/>
      <c r="C14499" s="2"/>
      <c r="D14499" s="2"/>
      <c r="E14499" s="26"/>
    </row>
    <row r="14500" spans="1:5" x14ac:dyDescent="0.15">
      <c r="A14500" s="2"/>
      <c r="B14500" s="31"/>
      <c r="C14500" s="2"/>
      <c r="D14500" s="2"/>
      <c r="E14500" s="26"/>
    </row>
    <row r="14501" spans="1:5" x14ac:dyDescent="0.15">
      <c r="A14501" s="2"/>
      <c r="B14501" s="31"/>
      <c r="C14501" s="2"/>
      <c r="D14501" s="2"/>
      <c r="E14501" s="26"/>
    </row>
    <row r="14502" spans="1:5" x14ac:dyDescent="0.15">
      <c r="A14502" s="2"/>
      <c r="B14502" s="31"/>
      <c r="C14502" s="2"/>
      <c r="D14502" s="2"/>
      <c r="E14502" s="26"/>
    </row>
    <row r="14503" spans="1:5" x14ac:dyDescent="0.15">
      <c r="A14503" s="2"/>
      <c r="B14503" s="31"/>
      <c r="C14503" s="2"/>
      <c r="D14503" s="2"/>
      <c r="E14503" s="26"/>
    </row>
    <row r="14504" spans="1:5" x14ac:dyDescent="0.15">
      <c r="A14504" s="2"/>
      <c r="B14504" s="31"/>
      <c r="C14504" s="2"/>
      <c r="D14504" s="2"/>
      <c r="E14504" s="26"/>
    </row>
    <row r="14505" spans="1:5" x14ac:dyDescent="0.15">
      <c r="A14505" s="2"/>
      <c r="B14505" s="31"/>
      <c r="C14505" s="2"/>
      <c r="D14505" s="2"/>
      <c r="E14505" s="26"/>
    </row>
    <row r="14506" spans="1:5" x14ac:dyDescent="0.15">
      <c r="A14506" s="2"/>
      <c r="B14506" s="31"/>
      <c r="C14506" s="2"/>
      <c r="D14506" s="2"/>
      <c r="E14506" s="26"/>
    </row>
    <row r="14507" spans="1:5" x14ac:dyDescent="0.15">
      <c r="A14507" s="2"/>
      <c r="B14507" s="31"/>
      <c r="C14507" s="2"/>
      <c r="D14507" s="2"/>
      <c r="E14507" s="26"/>
    </row>
    <row r="14508" spans="1:5" x14ac:dyDescent="0.15">
      <c r="A14508" s="2"/>
      <c r="B14508" s="31"/>
      <c r="C14508" s="2"/>
      <c r="D14508" s="2"/>
      <c r="E14508" s="26"/>
    </row>
    <row r="14509" spans="1:5" x14ac:dyDescent="0.15">
      <c r="A14509" s="2"/>
      <c r="B14509" s="31"/>
      <c r="C14509" s="2"/>
      <c r="D14509" s="2"/>
      <c r="E14509" s="26"/>
    </row>
    <row r="14510" spans="1:5" x14ac:dyDescent="0.15">
      <c r="A14510" s="2"/>
      <c r="B14510" s="31"/>
      <c r="C14510" s="2"/>
      <c r="D14510" s="2"/>
      <c r="E14510" s="26"/>
    </row>
    <row r="14511" spans="1:5" x14ac:dyDescent="0.15">
      <c r="A14511" s="2"/>
      <c r="B14511" s="31"/>
      <c r="C14511" s="2"/>
      <c r="D14511" s="2"/>
      <c r="E14511" s="26"/>
    </row>
    <row r="14512" spans="1:5" x14ac:dyDescent="0.15">
      <c r="A14512" s="2"/>
      <c r="B14512" s="31"/>
      <c r="C14512" s="2"/>
      <c r="D14512" s="2"/>
      <c r="E14512" s="26"/>
    </row>
    <row r="14513" spans="1:5" x14ac:dyDescent="0.15">
      <c r="A14513" s="2"/>
      <c r="B14513" s="31"/>
      <c r="C14513" s="2"/>
      <c r="D14513" s="2"/>
      <c r="E14513" s="26"/>
    </row>
    <row r="14514" spans="1:5" x14ac:dyDescent="0.15">
      <c r="A14514" s="2"/>
      <c r="B14514" s="31"/>
      <c r="C14514" s="2"/>
      <c r="D14514" s="2"/>
      <c r="E14514" s="26"/>
    </row>
    <row r="14515" spans="1:5" x14ac:dyDescent="0.15">
      <c r="A14515" s="2"/>
      <c r="B14515" s="31"/>
      <c r="C14515" s="2"/>
      <c r="D14515" s="2"/>
      <c r="E14515" s="26"/>
    </row>
    <row r="14516" spans="1:5" x14ac:dyDescent="0.15">
      <c r="A14516" s="2"/>
      <c r="B14516" s="31"/>
      <c r="C14516" s="2"/>
      <c r="D14516" s="2"/>
      <c r="E14516" s="26"/>
    </row>
    <row r="14517" spans="1:5" x14ac:dyDescent="0.15">
      <c r="A14517" s="2"/>
      <c r="B14517" s="31"/>
      <c r="C14517" s="2"/>
      <c r="D14517" s="2"/>
      <c r="E14517" s="26"/>
    </row>
    <row r="14518" spans="1:5" x14ac:dyDescent="0.15">
      <c r="A14518" s="2"/>
      <c r="B14518" s="31"/>
      <c r="C14518" s="2"/>
      <c r="D14518" s="2"/>
      <c r="E14518" s="26"/>
    </row>
    <row r="14519" spans="1:5" x14ac:dyDescent="0.15">
      <c r="A14519" s="2"/>
      <c r="B14519" s="31"/>
      <c r="C14519" s="2"/>
      <c r="D14519" s="2"/>
      <c r="E14519" s="26"/>
    </row>
    <row r="14520" spans="1:5" x14ac:dyDescent="0.15">
      <c r="A14520" s="2"/>
      <c r="B14520" s="31"/>
      <c r="C14520" s="2"/>
      <c r="D14520" s="2"/>
      <c r="E14520" s="26"/>
    </row>
    <row r="14521" spans="1:5" x14ac:dyDescent="0.15">
      <c r="A14521" s="2"/>
      <c r="B14521" s="31"/>
      <c r="C14521" s="2"/>
      <c r="D14521" s="2"/>
      <c r="E14521" s="26"/>
    </row>
    <row r="14522" spans="1:5" x14ac:dyDescent="0.15">
      <c r="A14522" s="2"/>
      <c r="B14522" s="31"/>
      <c r="C14522" s="2"/>
      <c r="D14522" s="2"/>
      <c r="E14522" s="26"/>
    </row>
    <row r="14523" spans="1:5" x14ac:dyDescent="0.15">
      <c r="A14523" s="2"/>
      <c r="B14523" s="31"/>
      <c r="C14523" s="2"/>
      <c r="D14523" s="2"/>
      <c r="E14523" s="26"/>
    </row>
    <row r="14524" spans="1:5" x14ac:dyDescent="0.15">
      <c r="A14524" s="2"/>
      <c r="B14524" s="31"/>
      <c r="C14524" s="2"/>
      <c r="D14524" s="2"/>
      <c r="E14524" s="26"/>
    </row>
    <row r="14525" spans="1:5" x14ac:dyDescent="0.15">
      <c r="A14525" s="2"/>
      <c r="B14525" s="31"/>
      <c r="C14525" s="2"/>
      <c r="D14525" s="2"/>
      <c r="E14525" s="26"/>
    </row>
    <row r="14526" spans="1:5" x14ac:dyDescent="0.15">
      <c r="A14526" s="2"/>
      <c r="B14526" s="31"/>
      <c r="C14526" s="2"/>
      <c r="D14526" s="2"/>
      <c r="E14526" s="26"/>
    </row>
    <row r="14527" spans="1:5" x14ac:dyDescent="0.15">
      <c r="A14527" s="2"/>
      <c r="B14527" s="31"/>
      <c r="C14527" s="2"/>
      <c r="D14527" s="2"/>
      <c r="E14527" s="26"/>
    </row>
    <row r="14528" spans="1:5" x14ac:dyDescent="0.15">
      <c r="A14528" s="2"/>
      <c r="B14528" s="31"/>
      <c r="C14528" s="2"/>
      <c r="D14528" s="2"/>
      <c r="E14528" s="26"/>
    </row>
    <row r="14529" spans="1:5" x14ac:dyDescent="0.15">
      <c r="A14529" s="2"/>
      <c r="B14529" s="31"/>
      <c r="C14529" s="2"/>
      <c r="D14529" s="2"/>
      <c r="E14529" s="26"/>
    </row>
    <row r="14530" spans="1:5" x14ac:dyDescent="0.15">
      <c r="A14530" s="2"/>
      <c r="B14530" s="31"/>
      <c r="C14530" s="2"/>
      <c r="D14530" s="2"/>
      <c r="E14530" s="26"/>
    </row>
    <row r="14531" spans="1:5" x14ac:dyDescent="0.15">
      <c r="A14531" s="2"/>
      <c r="B14531" s="31"/>
      <c r="C14531" s="2"/>
      <c r="D14531" s="2"/>
      <c r="E14531" s="26"/>
    </row>
    <row r="14532" spans="1:5" x14ac:dyDescent="0.15">
      <c r="A14532" s="2"/>
      <c r="B14532" s="31"/>
      <c r="C14532" s="2"/>
      <c r="D14532" s="2"/>
      <c r="E14532" s="26"/>
    </row>
    <row r="14533" spans="1:5" x14ac:dyDescent="0.15">
      <c r="A14533" s="2"/>
      <c r="B14533" s="31"/>
      <c r="C14533" s="2"/>
      <c r="D14533" s="2"/>
      <c r="E14533" s="26"/>
    </row>
    <row r="14534" spans="1:5" x14ac:dyDescent="0.15">
      <c r="A14534" s="2"/>
      <c r="B14534" s="31"/>
      <c r="C14534" s="2"/>
      <c r="D14534" s="2"/>
      <c r="E14534" s="26"/>
    </row>
    <row r="14535" spans="1:5" x14ac:dyDescent="0.15">
      <c r="A14535" s="2"/>
      <c r="B14535" s="31"/>
      <c r="C14535" s="2"/>
      <c r="D14535" s="2"/>
      <c r="E14535" s="26"/>
    </row>
    <row r="14536" spans="1:5" x14ac:dyDescent="0.15">
      <c r="A14536" s="2"/>
      <c r="B14536" s="31"/>
      <c r="C14536" s="2"/>
      <c r="D14536" s="2"/>
      <c r="E14536" s="26"/>
    </row>
    <row r="14537" spans="1:5" x14ac:dyDescent="0.15">
      <c r="A14537" s="2"/>
      <c r="B14537" s="31"/>
      <c r="C14537" s="2"/>
      <c r="D14537" s="2"/>
      <c r="E14537" s="26"/>
    </row>
    <row r="14538" spans="1:5" x14ac:dyDescent="0.15">
      <c r="A14538" s="2"/>
      <c r="B14538" s="31"/>
      <c r="C14538" s="2"/>
      <c r="D14538" s="2"/>
      <c r="E14538" s="26"/>
    </row>
    <row r="14539" spans="1:5" x14ac:dyDescent="0.15">
      <c r="A14539" s="2"/>
      <c r="B14539" s="31"/>
      <c r="C14539" s="2"/>
      <c r="D14539" s="2"/>
      <c r="E14539" s="26"/>
    </row>
    <row r="14540" spans="1:5" x14ac:dyDescent="0.15">
      <c r="A14540" s="2"/>
      <c r="B14540" s="31"/>
      <c r="C14540" s="2"/>
      <c r="D14540" s="2"/>
      <c r="E14540" s="26"/>
    </row>
    <row r="14541" spans="1:5" x14ac:dyDescent="0.15">
      <c r="A14541" s="2"/>
      <c r="B14541" s="31"/>
      <c r="C14541" s="2"/>
      <c r="D14541" s="2"/>
      <c r="E14541" s="26"/>
    </row>
    <row r="14542" spans="1:5" x14ac:dyDescent="0.15">
      <c r="A14542" s="2"/>
      <c r="B14542" s="31"/>
      <c r="C14542" s="2"/>
      <c r="D14542" s="2"/>
      <c r="E14542" s="26"/>
    </row>
    <row r="14543" spans="1:5" x14ac:dyDescent="0.15">
      <c r="A14543" s="2"/>
      <c r="B14543" s="31"/>
      <c r="C14543" s="2"/>
      <c r="D14543" s="2"/>
      <c r="E14543" s="26"/>
    </row>
    <row r="14544" spans="1:5" x14ac:dyDescent="0.15">
      <c r="A14544" s="2"/>
      <c r="B14544" s="31"/>
      <c r="C14544" s="2"/>
      <c r="D14544" s="2"/>
      <c r="E14544" s="26"/>
    </row>
    <row r="14545" spans="1:5" x14ac:dyDescent="0.15">
      <c r="A14545" s="2"/>
      <c r="B14545" s="31"/>
      <c r="C14545" s="2"/>
      <c r="D14545" s="2"/>
      <c r="E14545" s="26"/>
    </row>
    <row r="14546" spans="1:5" x14ac:dyDescent="0.15">
      <c r="A14546" s="2"/>
      <c r="B14546" s="31"/>
      <c r="C14546" s="2"/>
      <c r="D14546" s="2"/>
      <c r="E14546" s="26"/>
    </row>
    <row r="14547" spans="1:5" x14ac:dyDescent="0.15">
      <c r="A14547" s="2"/>
      <c r="B14547" s="31"/>
      <c r="C14547" s="2"/>
      <c r="D14547" s="2"/>
      <c r="E14547" s="26"/>
    </row>
    <row r="14548" spans="1:5" x14ac:dyDescent="0.15">
      <c r="A14548" s="2"/>
      <c r="B14548" s="31"/>
      <c r="C14548" s="2"/>
      <c r="D14548" s="2"/>
      <c r="E14548" s="26"/>
    </row>
    <row r="14549" spans="1:5" x14ac:dyDescent="0.15">
      <c r="A14549" s="2"/>
      <c r="B14549" s="31"/>
      <c r="C14549" s="2"/>
      <c r="D14549" s="2"/>
      <c r="E14549" s="26"/>
    </row>
    <row r="14550" spans="1:5" x14ac:dyDescent="0.15">
      <c r="A14550" s="2"/>
      <c r="B14550" s="31"/>
      <c r="C14550" s="2"/>
      <c r="D14550" s="2"/>
      <c r="E14550" s="26"/>
    </row>
    <row r="14551" spans="1:5" x14ac:dyDescent="0.15">
      <c r="A14551" s="2"/>
      <c r="B14551" s="31"/>
      <c r="C14551" s="2"/>
      <c r="D14551" s="2"/>
      <c r="E14551" s="26"/>
    </row>
    <row r="14552" spans="1:5" x14ac:dyDescent="0.15">
      <c r="A14552" s="2"/>
      <c r="B14552" s="31"/>
      <c r="C14552" s="2"/>
      <c r="D14552" s="2"/>
      <c r="E14552" s="26"/>
    </row>
    <row r="14553" spans="1:5" x14ac:dyDescent="0.15">
      <c r="A14553" s="2"/>
      <c r="B14553" s="31"/>
      <c r="C14553" s="2"/>
      <c r="D14553" s="2"/>
      <c r="E14553" s="26"/>
    </row>
    <row r="14554" spans="1:5" x14ac:dyDescent="0.15">
      <c r="A14554" s="2"/>
      <c r="B14554" s="31"/>
      <c r="C14554" s="2"/>
      <c r="D14554" s="2"/>
      <c r="E14554" s="26"/>
    </row>
    <row r="14555" spans="1:5" x14ac:dyDescent="0.15">
      <c r="A14555" s="2"/>
      <c r="B14555" s="31"/>
      <c r="C14555" s="2"/>
      <c r="D14555" s="2"/>
      <c r="E14555" s="26"/>
    </row>
    <row r="14556" spans="1:5" x14ac:dyDescent="0.15">
      <c r="A14556" s="2"/>
      <c r="B14556" s="31"/>
      <c r="C14556" s="2"/>
      <c r="D14556" s="2"/>
      <c r="E14556" s="26"/>
    </row>
    <row r="14557" spans="1:5" x14ac:dyDescent="0.15">
      <c r="A14557" s="2"/>
      <c r="B14557" s="31"/>
      <c r="C14557" s="2"/>
      <c r="D14557" s="2"/>
      <c r="E14557" s="26"/>
    </row>
    <row r="14558" spans="1:5" x14ac:dyDescent="0.15">
      <c r="A14558" s="2"/>
      <c r="B14558" s="31"/>
      <c r="C14558" s="2"/>
      <c r="D14558" s="2"/>
      <c r="E14558" s="26"/>
    </row>
    <row r="14559" spans="1:5" x14ac:dyDescent="0.15">
      <c r="A14559" s="2"/>
      <c r="B14559" s="31"/>
      <c r="C14559" s="2"/>
      <c r="D14559" s="2"/>
      <c r="E14559" s="26"/>
    </row>
    <row r="14560" spans="1:5" x14ac:dyDescent="0.15">
      <c r="A14560" s="2"/>
      <c r="B14560" s="31"/>
      <c r="C14560" s="2"/>
      <c r="D14560" s="2"/>
      <c r="E14560" s="26"/>
    </row>
    <row r="14561" spans="1:5" x14ac:dyDescent="0.15">
      <c r="A14561" s="2"/>
      <c r="B14561" s="31"/>
      <c r="C14561" s="2"/>
      <c r="D14561" s="2"/>
      <c r="E14561" s="26"/>
    </row>
    <row r="14562" spans="1:5" x14ac:dyDescent="0.15">
      <c r="A14562" s="2"/>
      <c r="B14562" s="31"/>
      <c r="C14562" s="2"/>
      <c r="D14562" s="2"/>
      <c r="E14562" s="26"/>
    </row>
    <row r="14563" spans="1:5" x14ac:dyDescent="0.15">
      <c r="A14563" s="2"/>
      <c r="B14563" s="31"/>
      <c r="C14563" s="2"/>
      <c r="D14563" s="2"/>
      <c r="E14563" s="26"/>
    </row>
    <row r="14564" spans="1:5" x14ac:dyDescent="0.15">
      <c r="A14564" s="2"/>
      <c r="B14564" s="31"/>
      <c r="C14564" s="2"/>
      <c r="D14564" s="2"/>
      <c r="E14564" s="26"/>
    </row>
    <row r="14565" spans="1:5" x14ac:dyDescent="0.15">
      <c r="A14565" s="2"/>
      <c r="B14565" s="31"/>
      <c r="C14565" s="2"/>
      <c r="D14565" s="2"/>
      <c r="E14565" s="26"/>
    </row>
    <row r="14566" spans="1:5" x14ac:dyDescent="0.15">
      <c r="A14566" s="2"/>
      <c r="B14566" s="31"/>
      <c r="C14566" s="2"/>
      <c r="D14566" s="2"/>
      <c r="E14566" s="26"/>
    </row>
    <row r="14567" spans="1:5" x14ac:dyDescent="0.15">
      <c r="A14567" s="2"/>
      <c r="B14567" s="31"/>
      <c r="C14567" s="2"/>
      <c r="D14567" s="2"/>
      <c r="E14567" s="26"/>
    </row>
    <row r="14568" spans="1:5" x14ac:dyDescent="0.15">
      <c r="A14568" s="2"/>
      <c r="B14568" s="31"/>
      <c r="C14568" s="2"/>
      <c r="D14568" s="2"/>
      <c r="E14568" s="26"/>
    </row>
    <row r="14569" spans="1:5" x14ac:dyDescent="0.15">
      <c r="A14569" s="2"/>
      <c r="B14569" s="31"/>
      <c r="C14569" s="2"/>
      <c r="D14569" s="2"/>
      <c r="E14569" s="26"/>
    </row>
    <row r="14570" spans="1:5" x14ac:dyDescent="0.15">
      <c r="A14570" s="2"/>
      <c r="B14570" s="31"/>
      <c r="C14570" s="2"/>
      <c r="D14570" s="2"/>
      <c r="E14570" s="26"/>
    </row>
    <row r="14571" spans="1:5" x14ac:dyDescent="0.15">
      <c r="A14571" s="2"/>
      <c r="B14571" s="31"/>
      <c r="C14571" s="2"/>
      <c r="D14571" s="2"/>
      <c r="E14571" s="26"/>
    </row>
    <row r="14572" spans="1:5" x14ac:dyDescent="0.15">
      <c r="A14572" s="2"/>
      <c r="B14572" s="31"/>
      <c r="C14572" s="2"/>
      <c r="D14572" s="2"/>
      <c r="E14572" s="26"/>
    </row>
    <row r="14573" spans="1:5" x14ac:dyDescent="0.15">
      <c r="A14573" s="2"/>
      <c r="B14573" s="31"/>
      <c r="C14573" s="2"/>
      <c r="D14573" s="2"/>
      <c r="E14573" s="26"/>
    </row>
    <row r="14574" spans="1:5" x14ac:dyDescent="0.15">
      <c r="A14574" s="2"/>
      <c r="B14574" s="31"/>
      <c r="C14574" s="2"/>
      <c r="D14574" s="2"/>
      <c r="E14574" s="26"/>
    </row>
    <row r="14575" spans="1:5" x14ac:dyDescent="0.15">
      <c r="A14575" s="2"/>
      <c r="B14575" s="31"/>
      <c r="C14575" s="2"/>
      <c r="D14575" s="2"/>
      <c r="E14575" s="26"/>
    </row>
    <row r="14576" spans="1:5" x14ac:dyDescent="0.15">
      <c r="A14576" s="2"/>
      <c r="B14576" s="31"/>
      <c r="C14576" s="2"/>
      <c r="D14576" s="2"/>
      <c r="E14576" s="26"/>
    </row>
    <row r="14577" spans="1:5" x14ac:dyDescent="0.15">
      <c r="A14577" s="2"/>
      <c r="B14577" s="31"/>
      <c r="C14577" s="2"/>
      <c r="D14577" s="2"/>
      <c r="E14577" s="26"/>
    </row>
    <row r="14578" spans="1:5" x14ac:dyDescent="0.15">
      <c r="A14578" s="2"/>
      <c r="B14578" s="31"/>
      <c r="C14578" s="2"/>
      <c r="D14578" s="2"/>
      <c r="E14578" s="26"/>
    </row>
    <row r="14579" spans="1:5" x14ac:dyDescent="0.15">
      <c r="A14579" s="2"/>
      <c r="B14579" s="31"/>
      <c r="C14579" s="2"/>
      <c r="D14579" s="2"/>
      <c r="E14579" s="26"/>
    </row>
    <row r="14580" spans="1:5" x14ac:dyDescent="0.15">
      <c r="A14580" s="2"/>
      <c r="B14580" s="31"/>
      <c r="C14580" s="2"/>
      <c r="D14580" s="2"/>
      <c r="E14580" s="26"/>
    </row>
    <row r="14581" spans="1:5" x14ac:dyDescent="0.15">
      <c r="A14581" s="2"/>
      <c r="B14581" s="31"/>
      <c r="C14581" s="2"/>
      <c r="D14581" s="2"/>
      <c r="E14581" s="26"/>
    </row>
    <row r="14582" spans="1:5" x14ac:dyDescent="0.15">
      <c r="A14582" s="2"/>
      <c r="B14582" s="31"/>
      <c r="C14582" s="2"/>
      <c r="D14582" s="2"/>
      <c r="E14582" s="26"/>
    </row>
    <row r="14583" spans="1:5" x14ac:dyDescent="0.15">
      <c r="A14583" s="2"/>
      <c r="B14583" s="31"/>
      <c r="C14583" s="2"/>
      <c r="D14583" s="2"/>
      <c r="E14583" s="26"/>
    </row>
    <row r="14584" spans="1:5" x14ac:dyDescent="0.15">
      <c r="A14584" s="2"/>
      <c r="B14584" s="31"/>
      <c r="C14584" s="2"/>
      <c r="D14584" s="2"/>
      <c r="E14584" s="26"/>
    </row>
    <row r="14585" spans="1:5" x14ac:dyDescent="0.15">
      <c r="A14585" s="2"/>
      <c r="B14585" s="31"/>
      <c r="C14585" s="2"/>
      <c r="D14585" s="2"/>
      <c r="E14585" s="26"/>
    </row>
    <row r="14586" spans="1:5" x14ac:dyDescent="0.15">
      <c r="A14586" s="2"/>
      <c r="B14586" s="31"/>
      <c r="C14586" s="2"/>
      <c r="D14586" s="2"/>
      <c r="E14586" s="26"/>
    </row>
    <row r="14587" spans="1:5" x14ac:dyDescent="0.15">
      <c r="A14587" s="2"/>
      <c r="B14587" s="31"/>
      <c r="C14587" s="2"/>
      <c r="D14587" s="2"/>
      <c r="E14587" s="26"/>
    </row>
    <row r="14588" spans="1:5" x14ac:dyDescent="0.15">
      <c r="A14588" s="2"/>
      <c r="B14588" s="31"/>
      <c r="C14588" s="2"/>
      <c r="D14588" s="2"/>
      <c r="E14588" s="26"/>
    </row>
    <row r="14589" spans="1:5" x14ac:dyDescent="0.15">
      <c r="A14589" s="2"/>
      <c r="B14589" s="31"/>
      <c r="C14589" s="2"/>
      <c r="D14589" s="2"/>
      <c r="E14589" s="26"/>
    </row>
    <row r="14590" spans="1:5" x14ac:dyDescent="0.15">
      <c r="A14590" s="2"/>
      <c r="B14590" s="31"/>
      <c r="C14590" s="2"/>
      <c r="D14590" s="2"/>
      <c r="E14590" s="26"/>
    </row>
    <row r="14591" spans="1:5" x14ac:dyDescent="0.15">
      <c r="A14591" s="2"/>
      <c r="B14591" s="31"/>
      <c r="C14591" s="2"/>
      <c r="D14591" s="2"/>
      <c r="E14591" s="26"/>
    </row>
    <row r="14592" spans="1:5" x14ac:dyDescent="0.15">
      <c r="A14592" s="2"/>
      <c r="B14592" s="31"/>
      <c r="C14592" s="2"/>
      <c r="D14592" s="2"/>
      <c r="E14592" s="26"/>
    </row>
    <row r="14593" spans="1:5" x14ac:dyDescent="0.15">
      <c r="A14593" s="2"/>
      <c r="B14593" s="31"/>
      <c r="C14593" s="2"/>
      <c r="D14593" s="2"/>
      <c r="E14593" s="26"/>
    </row>
    <row r="14594" spans="1:5" x14ac:dyDescent="0.15">
      <c r="A14594" s="2"/>
      <c r="B14594" s="31"/>
      <c r="C14594" s="2"/>
      <c r="D14594" s="2"/>
      <c r="E14594" s="26"/>
    </row>
    <row r="14595" spans="1:5" x14ac:dyDescent="0.15">
      <c r="A14595" s="2"/>
      <c r="B14595" s="31"/>
      <c r="C14595" s="2"/>
      <c r="D14595" s="2"/>
      <c r="E14595" s="26"/>
    </row>
    <row r="14596" spans="1:5" x14ac:dyDescent="0.15">
      <c r="A14596" s="2"/>
      <c r="B14596" s="31"/>
      <c r="C14596" s="2"/>
      <c r="D14596" s="2"/>
      <c r="E14596" s="26"/>
    </row>
    <row r="14597" spans="1:5" x14ac:dyDescent="0.15">
      <c r="A14597" s="2"/>
      <c r="B14597" s="31"/>
      <c r="C14597" s="2"/>
      <c r="D14597" s="2"/>
      <c r="E14597" s="26"/>
    </row>
    <row r="14598" spans="1:5" x14ac:dyDescent="0.15">
      <c r="A14598" s="2"/>
      <c r="B14598" s="31"/>
      <c r="C14598" s="2"/>
      <c r="D14598" s="2"/>
      <c r="E14598" s="26"/>
    </row>
    <row r="14599" spans="1:5" x14ac:dyDescent="0.15">
      <c r="A14599" s="2"/>
      <c r="B14599" s="31"/>
      <c r="C14599" s="2"/>
      <c r="D14599" s="2"/>
      <c r="E14599" s="26"/>
    </row>
    <row r="14600" spans="1:5" x14ac:dyDescent="0.15">
      <c r="A14600" s="2"/>
      <c r="B14600" s="31"/>
      <c r="C14600" s="2"/>
      <c r="D14600" s="2"/>
      <c r="E14600" s="26"/>
    </row>
    <row r="14601" spans="1:5" x14ac:dyDescent="0.15">
      <c r="A14601" s="2"/>
      <c r="B14601" s="31"/>
      <c r="C14601" s="2"/>
      <c r="D14601" s="2"/>
      <c r="E14601" s="26"/>
    </row>
    <row r="14602" spans="1:5" x14ac:dyDescent="0.15">
      <c r="A14602" s="2"/>
      <c r="B14602" s="31"/>
      <c r="C14602" s="2"/>
      <c r="D14602" s="2"/>
      <c r="E14602" s="26"/>
    </row>
    <row r="14603" spans="1:5" x14ac:dyDescent="0.15">
      <c r="A14603" s="2"/>
      <c r="B14603" s="31"/>
      <c r="C14603" s="2"/>
      <c r="D14603" s="2"/>
      <c r="E14603" s="26"/>
    </row>
    <row r="14604" spans="1:5" x14ac:dyDescent="0.15">
      <c r="A14604" s="2"/>
      <c r="B14604" s="31"/>
      <c r="C14604" s="2"/>
      <c r="D14604" s="2"/>
      <c r="E14604" s="26"/>
    </row>
    <row r="14605" spans="1:5" x14ac:dyDescent="0.15">
      <c r="A14605" s="2"/>
      <c r="B14605" s="31"/>
      <c r="C14605" s="2"/>
      <c r="D14605" s="2"/>
      <c r="E14605" s="26"/>
    </row>
    <row r="14606" spans="1:5" x14ac:dyDescent="0.15">
      <c r="A14606" s="2"/>
      <c r="B14606" s="31"/>
      <c r="C14606" s="2"/>
      <c r="D14606" s="2"/>
      <c r="E14606" s="26"/>
    </row>
    <row r="14607" spans="1:5" x14ac:dyDescent="0.15">
      <c r="A14607" s="2"/>
      <c r="B14607" s="31"/>
      <c r="C14607" s="2"/>
      <c r="D14607" s="2"/>
      <c r="E14607" s="26"/>
    </row>
    <row r="14608" spans="1:5" x14ac:dyDescent="0.15">
      <c r="A14608" s="2"/>
      <c r="B14608" s="31"/>
      <c r="C14608" s="2"/>
      <c r="D14608" s="2"/>
      <c r="E14608" s="26"/>
    </row>
    <row r="14609" spans="1:5" x14ac:dyDescent="0.15">
      <c r="A14609" s="2"/>
      <c r="B14609" s="31"/>
      <c r="C14609" s="2"/>
      <c r="D14609" s="2"/>
      <c r="E14609" s="26"/>
    </row>
    <row r="14610" spans="1:5" x14ac:dyDescent="0.15">
      <c r="A14610" s="2"/>
      <c r="B14610" s="31"/>
      <c r="C14610" s="2"/>
      <c r="D14610" s="2"/>
      <c r="E14610" s="26"/>
    </row>
    <row r="14611" spans="1:5" x14ac:dyDescent="0.15">
      <c r="A14611" s="2"/>
      <c r="B14611" s="31"/>
      <c r="C14611" s="2"/>
      <c r="D14611" s="2"/>
      <c r="E14611" s="26"/>
    </row>
    <row r="14612" spans="1:5" x14ac:dyDescent="0.15">
      <c r="A14612" s="2"/>
      <c r="B14612" s="31"/>
      <c r="C14612" s="2"/>
      <c r="D14612" s="2"/>
      <c r="E14612" s="26"/>
    </row>
    <row r="14613" spans="1:5" x14ac:dyDescent="0.15">
      <c r="A14613" s="2"/>
      <c r="B14613" s="31"/>
      <c r="C14613" s="2"/>
      <c r="D14613" s="2"/>
      <c r="E14613" s="26"/>
    </row>
    <row r="14614" spans="1:5" x14ac:dyDescent="0.15">
      <c r="A14614" s="2"/>
      <c r="B14614" s="31"/>
      <c r="C14614" s="2"/>
      <c r="D14614" s="2"/>
      <c r="E14614" s="26"/>
    </row>
    <row r="14615" spans="1:5" x14ac:dyDescent="0.15">
      <c r="A14615" s="2"/>
      <c r="B14615" s="31"/>
      <c r="C14615" s="2"/>
      <c r="D14615" s="2"/>
      <c r="E14615" s="26"/>
    </row>
    <row r="14616" spans="1:5" x14ac:dyDescent="0.15">
      <c r="A14616" s="2"/>
      <c r="B14616" s="31"/>
      <c r="C14616" s="2"/>
      <c r="D14616" s="2"/>
      <c r="E14616" s="26"/>
    </row>
    <row r="14617" spans="1:5" x14ac:dyDescent="0.15">
      <c r="A14617" s="2"/>
      <c r="B14617" s="31"/>
      <c r="C14617" s="2"/>
      <c r="D14617" s="2"/>
      <c r="E14617" s="26"/>
    </row>
    <row r="14618" spans="1:5" x14ac:dyDescent="0.15">
      <c r="A14618" s="2"/>
      <c r="B14618" s="31"/>
      <c r="C14618" s="2"/>
      <c r="D14618" s="2"/>
      <c r="E14618" s="26"/>
    </row>
    <row r="14619" spans="1:5" x14ac:dyDescent="0.15">
      <c r="A14619" s="2"/>
      <c r="B14619" s="31"/>
      <c r="C14619" s="2"/>
      <c r="D14619" s="2"/>
      <c r="E14619" s="26"/>
    </row>
    <row r="14620" spans="1:5" x14ac:dyDescent="0.15">
      <c r="A14620" s="2"/>
      <c r="B14620" s="31"/>
      <c r="C14620" s="2"/>
      <c r="D14620" s="2"/>
      <c r="E14620" s="26"/>
    </row>
    <row r="14621" spans="1:5" x14ac:dyDescent="0.15">
      <c r="A14621" s="2"/>
      <c r="B14621" s="31"/>
      <c r="C14621" s="2"/>
      <c r="D14621" s="2"/>
      <c r="E14621" s="26"/>
    </row>
    <row r="14622" spans="1:5" x14ac:dyDescent="0.15">
      <c r="A14622" s="2"/>
      <c r="B14622" s="31"/>
      <c r="C14622" s="2"/>
      <c r="D14622" s="2"/>
      <c r="E14622" s="26"/>
    </row>
    <row r="14623" spans="1:5" x14ac:dyDescent="0.15">
      <c r="A14623" s="2"/>
      <c r="B14623" s="31"/>
      <c r="C14623" s="2"/>
      <c r="D14623" s="2"/>
      <c r="E14623" s="26"/>
    </row>
    <row r="14624" spans="1:5" x14ac:dyDescent="0.15">
      <c r="A14624" s="2"/>
      <c r="B14624" s="31"/>
      <c r="C14624" s="2"/>
      <c r="D14624" s="2"/>
      <c r="E14624" s="26"/>
    </row>
    <row r="14625" spans="1:5" x14ac:dyDescent="0.15">
      <c r="A14625" s="2"/>
      <c r="B14625" s="31"/>
      <c r="C14625" s="2"/>
      <c r="D14625" s="2"/>
      <c r="E14625" s="26"/>
    </row>
    <row r="14626" spans="1:5" x14ac:dyDescent="0.15">
      <c r="A14626" s="2"/>
      <c r="B14626" s="31"/>
      <c r="C14626" s="2"/>
      <c r="D14626" s="2"/>
      <c r="E14626" s="26"/>
    </row>
    <row r="14627" spans="1:5" x14ac:dyDescent="0.15">
      <c r="A14627" s="2"/>
      <c r="B14627" s="31"/>
      <c r="C14627" s="2"/>
      <c r="D14627" s="2"/>
      <c r="E14627" s="26"/>
    </row>
    <row r="14628" spans="1:5" x14ac:dyDescent="0.15">
      <c r="A14628" s="2"/>
      <c r="B14628" s="31"/>
      <c r="C14628" s="2"/>
      <c r="D14628" s="2"/>
      <c r="E14628" s="26"/>
    </row>
    <row r="14629" spans="1:5" x14ac:dyDescent="0.15">
      <c r="A14629" s="2"/>
      <c r="B14629" s="31"/>
      <c r="C14629" s="2"/>
      <c r="D14629" s="2"/>
      <c r="E14629" s="26"/>
    </row>
    <row r="14630" spans="1:5" x14ac:dyDescent="0.15">
      <c r="A14630" s="2"/>
      <c r="B14630" s="31"/>
      <c r="C14630" s="2"/>
      <c r="D14630" s="2"/>
      <c r="E14630" s="26"/>
    </row>
    <row r="14631" spans="1:5" x14ac:dyDescent="0.15">
      <c r="A14631" s="2"/>
      <c r="B14631" s="31"/>
      <c r="C14631" s="2"/>
      <c r="D14631" s="2"/>
      <c r="E14631" s="26"/>
    </row>
    <row r="14632" spans="1:5" x14ac:dyDescent="0.15">
      <c r="A14632" s="2"/>
      <c r="B14632" s="31"/>
      <c r="C14632" s="2"/>
      <c r="D14632" s="2"/>
      <c r="E14632" s="26"/>
    </row>
    <row r="14633" spans="1:5" x14ac:dyDescent="0.15">
      <c r="A14633" s="2"/>
      <c r="B14633" s="31"/>
      <c r="C14633" s="2"/>
      <c r="D14633" s="2"/>
      <c r="E14633" s="26"/>
    </row>
    <row r="14634" spans="1:5" x14ac:dyDescent="0.15">
      <c r="A14634" s="2"/>
      <c r="B14634" s="31"/>
      <c r="C14634" s="2"/>
      <c r="D14634" s="2"/>
      <c r="E14634" s="26"/>
    </row>
    <row r="14635" spans="1:5" x14ac:dyDescent="0.15">
      <c r="A14635" s="2"/>
      <c r="B14635" s="31"/>
      <c r="C14635" s="2"/>
      <c r="D14635" s="2"/>
      <c r="E14635" s="26"/>
    </row>
    <row r="14636" spans="1:5" x14ac:dyDescent="0.15">
      <c r="A14636" s="2"/>
      <c r="B14636" s="31"/>
      <c r="C14636" s="2"/>
      <c r="D14636" s="2"/>
      <c r="E14636" s="26"/>
    </row>
    <row r="14637" spans="1:5" x14ac:dyDescent="0.15">
      <c r="A14637" s="2"/>
      <c r="B14637" s="31"/>
      <c r="C14637" s="2"/>
      <c r="D14637" s="2"/>
      <c r="E14637" s="26"/>
    </row>
    <row r="14638" spans="1:5" x14ac:dyDescent="0.15">
      <c r="A14638" s="2"/>
      <c r="B14638" s="31"/>
      <c r="C14638" s="2"/>
      <c r="D14638" s="2"/>
      <c r="E14638" s="26"/>
    </row>
    <row r="14639" spans="1:5" x14ac:dyDescent="0.15">
      <c r="A14639" s="2"/>
      <c r="B14639" s="31"/>
      <c r="C14639" s="2"/>
      <c r="D14639" s="2"/>
      <c r="E14639" s="26"/>
    </row>
    <row r="14640" spans="1:5" x14ac:dyDescent="0.15">
      <c r="A14640" s="2"/>
      <c r="B14640" s="31"/>
      <c r="C14640" s="2"/>
      <c r="D14640" s="2"/>
      <c r="E14640" s="26"/>
    </row>
    <row r="14641" spans="1:5" x14ac:dyDescent="0.15">
      <c r="A14641" s="2"/>
      <c r="B14641" s="31"/>
      <c r="C14641" s="2"/>
      <c r="D14641" s="2"/>
      <c r="E14641" s="26"/>
    </row>
    <row r="14642" spans="1:5" x14ac:dyDescent="0.15">
      <c r="A14642" s="2"/>
      <c r="B14642" s="31"/>
      <c r="C14642" s="2"/>
      <c r="D14642" s="2"/>
      <c r="E14642" s="26"/>
    </row>
    <row r="14643" spans="1:5" x14ac:dyDescent="0.15">
      <c r="A14643" s="2"/>
      <c r="B14643" s="31"/>
      <c r="C14643" s="2"/>
      <c r="D14643" s="2"/>
      <c r="E14643" s="26"/>
    </row>
    <row r="14644" spans="1:5" x14ac:dyDescent="0.15">
      <c r="A14644" s="2"/>
      <c r="B14644" s="31"/>
      <c r="C14644" s="2"/>
      <c r="D14644" s="2"/>
      <c r="E14644" s="26"/>
    </row>
    <row r="14645" spans="1:5" x14ac:dyDescent="0.15">
      <c r="A14645" s="2"/>
      <c r="B14645" s="31"/>
      <c r="C14645" s="2"/>
      <c r="D14645" s="2"/>
      <c r="E14645" s="26"/>
    </row>
    <row r="14646" spans="1:5" x14ac:dyDescent="0.15">
      <c r="A14646" s="2"/>
      <c r="B14646" s="31"/>
      <c r="C14646" s="2"/>
      <c r="D14646" s="2"/>
      <c r="E14646" s="26"/>
    </row>
    <row r="14647" spans="1:5" x14ac:dyDescent="0.15">
      <c r="A14647" s="2"/>
      <c r="B14647" s="31"/>
      <c r="C14647" s="2"/>
      <c r="D14647" s="2"/>
      <c r="E14647" s="26"/>
    </row>
    <row r="14648" spans="1:5" x14ac:dyDescent="0.15">
      <c r="A14648" s="2"/>
      <c r="B14648" s="31"/>
      <c r="C14648" s="2"/>
      <c r="D14648" s="2"/>
      <c r="E14648" s="26"/>
    </row>
    <row r="14649" spans="1:5" x14ac:dyDescent="0.15">
      <c r="A14649" s="2"/>
      <c r="B14649" s="31"/>
      <c r="C14649" s="2"/>
      <c r="D14649" s="2"/>
      <c r="E14649" s="26"/>
    </row>
    <row r="14650" spans="1:5" x14ac:dyDescent="0.15">
      <c r="A14650" s="2"/>
      <c r="B14650" s="31"/>
      <c r="C14650" s="2"/>
      <c r="D14650" s="2"/>
      <c r="E14650" s="26"/>
    </row>
    <row r="14651" spans="1:5" x14ac:dyDescent="0.15">
      <c r="A14651" s="2"/>
      <c r="B14651" s="31"/>
      <c r="C14651" s="2"/>
      <c r="D14651" s="2"/>
      <c r="E14651" s="26"/>
    </row>
    <row r="14652" spans="1:5" x14ac:dyDescent="0.15">
      <c r="A14652" s="2"/>
      <c r="B14652" s="31"/>
      <c r="C14652" s="2"/>
      <c r="D14652" s="2"/>
      <c r="E14652" s="26"/>
    </row>
    <row r="14653" spans="1:5" x14ac:dyDescent="0.15">
      <c r="A14653" s="2"/>
      <c r="B14653" s="31"/>
      <c r="C14653" s="2"/>
      <c r="D14653" s="2"/>
      <c r="E14653" s="26"/>
    </row>
    <row r="14654" spans="1:5" x14ac:dyDescent="0.15">
      <c r="A14654" s="2"/>
      <c r="B14654" s="31"/>
      <c r="C14654" s="2"/>
      <c r="D14654" s="2"/>
      <c r="E14654" s="26"/>
    </row>
    <row r="14655" spans="1:5" x14ac:dyDescent="0.15">
      <c r="A14655" s="2"/>
      <c r="B14655" s="31"/>
      <c r="C14655" s="2"/>
      <c r="D14655" s="2"/>
      <c r="E14655" s="26"/>
    </row>
    <row r="14656" spans="1:5" x14ac:dyDescent="0.15">
      <c r="A14656" s="2"/>
      <c r="B14656" s="31"/>
      <c r="C14656" s="2"/>
      <c r="D14656" s="2"/>
      <c r="E14656" s="26"/>
    </row>
    <row r="14657" spans="1:5" x14ac:dyDescent="0.15">
      <c r="A14657" s="2"/>
      <c r="B14657" s="31"/>
      <c r="C14657" s="2"/>
      <c r="D14657" s="2"/>
      <c r="E14657" s="26"/>
    </row>
    <row r="14658" spans="1:5" x14ac:dyDescent="0.15">
      <c r="A14658" s="2"/>
      <c r="B14658" s="31"/>
      <c r="C14658" s="2"/>
      <c r="D14658" s="2"/>
      <c r="E14658" s="26"/>
    </row>
    <row r="14659" spans="1:5" x14ac:dyDescent="0.15">
      <c r="A14659" s="2"/>
      <c r="B14659" s="31"/>
      <c r="C14659" s="2"/>
      <c r="D14659" s="2"/>
      <c r="E14659" s="26"/>
    </row>
    <row r="14660" spans="1:5" x14ac:dyDescent="0.15">
      <c r="A14660" s="2"/>
      <c r="B14660" s="31"/>
      <c r="C14660" s="2"/>
      <c r="D14660" s="2"/>
      <c r="E14660" s="26"/>
    </row>
    <row r="14661" spans="1:5" x14ac:dyDescent="0.15">
      <c r="A14661" s="2"/>
      <c r="B14661" s="31"/>
      <c r="C14661" s="2"/>
      <c r="D14661" s="2"/>
      <c r="E14661" s="26"/>
    </row>
    <row r="14662" spans="1:5" x14ac:dyDescent="0.15">
      <c r="A14662" s="2"/>
      <c r="B14662" s="31"/>
      <c r="C14662" s="2"/>
      <c r="D14662" s="2"/>
      <c r="E14662" s="26"/>
    </row>
    <row r="14663" spans="1:5" x14ac:dyDescent="0.15">
      <c r="A14663" s="2"/>
      <c r="B14663" s="31"/>
      <c r="C14663" s="2"/>
      <c r="D14663" s="2"/>
      <c r="E14663" s="26"/>
    </row>
    <row r="14664" spans="1:5" x14ac:dyDescent="0.15">
      <c r="A14664" s="2"/>
      <c r="B14664" s="31"/>
      <c r="C14664" s="2"/>
      <c r="D14664" s="2"/>
      <c r="E14664" s="26"/>
    </row>
    <row r="14665" spans="1:5" x14ac:dyDescent="0.15">
      <c r="A14665" s="2"/>
      <c r="B14665" s="31"/>
      <c r="C14665" s="2"/>
      <c r="D14665" s="2"/>
      <c r="E14665" s="26"/>
    </row>
    <row r="14666" spans="1:5" x14ac:dyDescent="0.15">
      <c r="A14666" s="2"/>
      <c r="B14666" s="31"/>
      <c r="C14666" s="2"/>
      <c r="D14666" s="2"/>
      <c r="E14666" s="26"/>
    </row>
    <row r="14667" spans="1:5" x14ac:dyDescent="0.15">
      <c r="A14667" s="2"/>
      <c r="B14667" s="31"/>
      <c r="C14667" s="2"/>
      <c r="D14667" s="2"/>
      <c r="E14667" s="26"/>
    </row>
    <row r="14668" spans="1:5" x14ac:dyDescent="0.15">
      <c r="A14668" s="2"/>
      <c r="B14668" s="31"/>
      <c r="C14668" s="2"/>
      <c r="D14668" s="2"/>
      <c r="E14668" s="26"/>
    </row>
    <row r="14669" spans="1:5" x14ac:dyDescent="0.15">
      <c r="A14669" s="2"/>
      <c r="B14669" s="31"/>
      <c r="C14669" s="2"/>
      <c r="D14669" s="2"/>
      <c r="E14669" s="26"/>
    </row>
    <row r="14670" spans="1:5" x14ac:dyDescent="0.15">
      <c r="A14670" s="2"/>
      <c r="B14670" s="31"/>
      <c r="C14670" s="2"/>
      <c r="D14670" s="2"/>
      <c r="E14670" s="26"/>
    </row>
    <row r="14671" spans="1:5" x14ac:dyDescent="0.15">
      <c r="A14671" s="2"/>
      <c r="B14671" s="31"/>
      <c r="C14671" s="2"/>
      <c r="D14671" s="2"/>
      <c r="E14671" s="26"/>
    </row>
    <row r="14672" spans="1:5" x14ac:dyDescent="0.15">
      <c r="A14672" s="2"/>
      <c r="B14672" s="31"/>
      <c r="C14672" s="2"/>
      <c r="D14672" s="2"/>
      <c r="E14672" s="26"/>
    </row>
    <row r="14673" spans="1:5" x14ac:dyDescent="0.15">
      <c r="A14673" s="2"/>
      <c r="B14673" s="31"/>
      <c r="C14673" s="2"/>
      <c r="D14673" s="2"/>
      <c r="E14673" s="26"/>
    </row>
    <row r="14674" spans="1:5" x14ac:dyDescent="0.15">
      <c r="A14674" s="2"/>
      <c r="B14674" s="31"/>
      <c r="C14674" s="2"/>
      <c r="D14674" s="2"/>
      <c r="E14674" s="26"/>
    </row>
    <row r="14675" spans="1:5" x14ac:dyDescent="0.15">
      <c r="A14675" s="2"/>
      <c r="B14675" s="31"/>
      <c r="C14675" s="2"/>
      <c r="D14675" s="2"/>
      <c r="E14675" s="26"/>
    </row>
    <row r="14676" spans="1:5" x14ac:dyDescent="0.15">
      <c r="A14676" s="2"/>
      <c r="B14676" s="31"/>
      <c r="C14676" s="2"/>
      <c r="D14676" s="2"/>
      <c r="E14676" s="26"/>
    </row>
    <row r="14677" spans="1:5" x14ac:dyDescent="0.15">
      <c r="A14677" s="2"/>
      <c r="B14677" s="31"/>
      <c r="C14677" s="2"/>
      <c r="D14677" s="2"/>
      <c r="E14677" s="26"/>
    </row>
    <row r="14678" spans="1:5" x14ac:dyDescent="0.15">
      <c r="A14678" s="2"/>
      <c r="B14678" s="31"/>
      <c r="C14678" s="2"/>
      <c r="D14678" s="2"/>
      <c r="E14678" s="26"/>
    </row>
    <row r="14679" spans="1:5" x14ac:dyDescent="0.15">
      <c r="A14679" s="2"/>
      <c r="B14679" s="31"/>
      <c r="C14679" s="2"/>
      <c r="D14679" s="2"/>
      <c r="E14679" s="26"/>
    </row>
    <row r="14680" spans="1:5" x14ac:dyDescent="0.15">
      <c r="A14680" s="2"/>
      <c r="B14680" s="31"/>
      <c r="C14680" s="2"/>
      <c r="D14680" s="2"/>
      <c r="E14680" s="26"/>
    </row>
    <row r="14681" spans="1:5" x14ac:dyDescent="0.15">
      <c r="A14681" s="2"/>
      <c r="B14681" s="31"/>
      <c r="C14681" s="2"/>
      <c r="D14681" s="2"/>
      <c r="E14681" s="26"/>
    </row>
    <row r="14682" spans="1:5" x14ac:dyDescent="0.15">
      <c r="A14682" s="2"/>
      <c r="B14682" s="31"/>
      <c r="C14682" s="2"/>
      <c r="D14682" s="2"/>
      <c r="E14682" s="26"/>
    </row>
    <row r="14683" spans="1:5" x14ac:dyDescent="0.15">
      <c r="A14683" s="2"/>
      <c r="B14683" s="31"/>
      <c r="C14683" s="2"/>
      <c r="D14683" s="2"/>
      <c r="E14683" s="26"/>
    </row>
    <row r="14684" spans="1:5" x14ac:dyDescent="0.15">
      <c r="A14684" s="2"/>
      <c r="B14684" s="31"/>
      <c r="C14684" s="2"/>
      <c r="D14684" s="2"/>
      <c r="E14684" s="26"/>
    </row>
    <row r="14685" spans="1:5" x14ac:dyDescent="0.15">
      <c r="A14685" s="2"/>
      <c r="B14685" s="31"/>
      <c r="C14685" s="2"/>
      <c r="D14685" s="2"/>
      <c r="E14685" s="26"/>
    </row>
    <row r="14686" spans="1:5" x14ac:dyDescent="0.15">
      <c r="A14686" s="2"/>
      <c r="B14686" s="31"/>
      <c r="C14686" s="2"/>
      <c r="D14686" s="2"/>
      <c r="E14686" s="26"/>
    </row>
    <row r="14687" spans="1:5" x14ac:dyDescent="0.15">
      <c r="A14687" s="2"/>
      <c r="B14687" s="31"/>
      <c r="C14687" s="2"/>
      <c r="D14687" s="2"/>
      <c r="E14687" s="26"/>
    </row>
    <row r="14688" spans="1:5" x14ac:dyDescent="0.15">
      <c r="A14688" s="2"/>
      <c r="B14688" s="31"/>
      <c r="C14688" s="2"/>
      <c r="D14688" s="2"/>
      <c r="E14688" s="26"/>
    </row>
    <row r="14689" spans="1:5" x14ac:dyDescent="0.15">
      <c r="A14689" s="2"/>
      <c r="B14689" s="31"/>
      <c r="C14689" s="2"/>
      <c r="D14689" s="2"/>
      <c r="E14689" s="26"/>
    </row>
    <row r="14690" spans="1:5" x14ac:dyDescent="0.15">
      <c r="A14690" s="2"/>
      <c r="B14690" s="31"/>
      <c r="C14690" s="2"/>
      <c r="D14690" s="2"/>
      <c r="E14690" s="26"/>
    </row>
    <row r="14691" spans="1:5" x14ac:dyDescent="0.15">
      <c r="A14691" s="2"/>
      <c r="B14691" s="31"/>
      <c r="C14691" s="2"/>
      <c r="D14691" s="2"/>
      <c r="E14691" s="26"/>
    </row>
    <row r="14692" spans="1:5" x14ac:dyDescent="0.15">
      <c r="A14692" s="2"/>
      <c r="B14692" s="31"/>
      <c r="C14692" s="2"/>
      <c r="D14692" s="2"/>
      <c r="E14692" s="26"/>
    </row>
    <row r="14693" spans="1:5" x14ac:dyDescent="0.15">
      <c r="A14693" s="2"/>
      <c r="B14693" s="31"/>
      <c r="C14693" s="2"/>
      <c r="D14693" s="2"/>
      <c r="E14693" s="26"/>
    </row>
    <row r="14694" spans="1:5" x14ac:dyDescent="0.15">
      <c r="A14694" s="2"/>
      <c r="B14694" s="31"/>
      <c r="C14694" s="2"/>
      <c r="D14694" s="2"/>
      <c r="E14694" s="26"/>
    </row>
    <row r="14695" spans="1:5" x14ac:dyDescent="0.15">
      <c r="A14695" s="2"/>
      <c r="B14695" s="31"/>
      <c r="C14695" s="2"/>
      <c r="D14695" s="2"/>
      <c r="E14695" s="26"/>
    </row>
    <row r="14696" spans="1:5" x14ac:dyDescent="0.15">
      <c r="A14696" s="2"/>
      <c r="B14696" s="31"/>
      <c r="C14696" s="2"/>
      <c r="D14696" s="2"/>
      <c r="E14696" s="26"/>
    </row>
    <row r="14697" spans="1:5" x14ac:dyDescent="0.15">
      <c r="A14697" s="2"/>
      <c r="B14697" s="31"/>
      <c r="C14697" s="2"/>
      <c r="D14697" s="2"/>
      <c r="E14697" s="26"/>
    </row>
    <row r="14698" spans="1:5" x14ac:dyDescent="0.15">
      <c r="A14698" s="2"/>
      <c r="B14698" s="31"/>
      <c r="C14698" s="2"/>
      <c r="D14698" s="2"/>
      <c r="E14698" s="26"/>
    </row>
    <row r="14699" spans="1:5" x14ac:dyDescent="0.15">
      <c r="A14699" s="2"/>
      <c r="B14699" s="31"/>
      <c r="C14699" s="2"/>
      <c r="D14699" s="2"/>
      <c r="E14699" s="26"/>
    </row>
    <row r="14700" spans="1:5" x14ac:dyDescent="0.15">
      <c r="A14700" s="2"/>
      <c r="B14700" s="31"/>
      <c r="C14700" s="2"/>
      <c r="D14700" s="2"/>
      <c r="E14700" s="26"/>
    </row>
    <row r="14701" spans="1:5" x14ac:dyDescent="0.15">
      <c r="A14701" s="2"/>
      <c r="B14701" s="31"/>
      <c r="C14701" s="2"/>
      <c r="D14701" s="2"/>
      <c r="E14701" s="26"/>
    </row>
    <row r="14702" spans="1:5" x14ac:dyDescent="0.15">
      <c r="A14702" s="2"/>
      <c r="B14702" s="31"/>
      <c r="C14702" s="2"/>
      <c r="D14702" s="2"/>
      <c r="E14702" s="26"/>
    </row>
    <row r="14703" spans="1:5" x14ac:dyDescent="0.15">
      <c r="A14703" s="2"/>
      <c r="B14703" s="31"/>
      <c r="C14703" s="2"/>
      <c r="D14703" s="2"/>
      <c r="E14703" s="26"/>
    </row>
    <row r="14704" spans="1:5" x14ac:dyDescent="0.15">
      <c r="A14704" s="2"/>
      <c r="B14704" s="31"/>
      <c r="C14704" s="2"/>
      <c r="D14704" s="2"/>
      <c r="E14704" s="26"/>
    </row>
    <row r="14705" spans="1:5" x14ac:dyDescent="0.15">
      <c r="A14705" s="2"/>
      <c r="B14705" s="31"/>
      <c r="C14705" s="2"/>
      <c r="D14705" s="2"/>
      <c r="E14705" s="26"/>
    </row>
    <row r="14706" spans="1:5" x14ac:dyDescent="0.15">
      <c r="A14706" s="2"/>
      <c r="B14706" s="31"/>
      <c r="C14706" s="2"/>
      <c r="D14706" s="2"/>
      <c r="E14706" s="26"/>
    </row>
    <row r="14707" spans="1:5" x14ac:dyDescent="0.15">
      <c r="A14707" s="2"/>
      <c r="B14707" s="31"/>
      <c r="C14707" s="2"/>
      <c r="D14707" s="2"/>
      <c r="E14707" s="26"/>
    </row>
    <row r="14708" spans="1:5" x14ac:dyDescent="0.15">
      <c r="A14708" s="2"/>
      <c r="B14708" s="31"/>
      <c r="C14708" s="2"/>
      <c r="D14708" s="2"/>
      <c r="E14708" s="26"/>
    </row>
    <row r="14709" spans="1:5" x14ac:dyDescent="0.15">
      <c r="A14709" s="2"/>
      <c r="B14709" s="31"/>
      <c r="C14709" s="2"/>
      <c r="D14709" s="2"/>
      <c r="E14709" s="26"/>
    </row>
    <row r="14710" spans="1:5" x14ac:dyDescent="0.15">
      <c r="A14710" s="2"/>
      <c r="B14710" s="31"/>
      <c r="C14710" s="2"/>
      <c r="D14710" s="2"/>
      <c r="E14710" s="26"/>
    </row>
    <row r="14711" spans="1:5" x14ac:dyDescent="0.15">
      <c r="A14711" s="2"/>
      <c r="B14711" s="31"/>
      <c r="C14711" s="2"/>
      <c r="D14711" s="2"/>
      <c r="E14711" s="26"/>
    </row>
    <row r="14712" spans="1:5" x14ac:dyDescent="0.15">
      <c r="A14712" s="2"/>
      <c r="B14712" s="31"/>
      <c r="C14712" s="2"/>
      <c r="D14712" s="2"/>
      <c r="E14712" s="26"/>
    </row>
    <row r="14713" spans="1:5" x14ac:dyDescent="0.15">
      <c r="A14713" s="2"/>
      <c r="B14713" s="31"/>
      <c r="C14713" s="2"/>
      <c r="D14713" s="2"/>
      <c r="E14713" s="26"/>
    </row>
    <row r="14714" spans="1:5" x14ac:dyDescent="0.15">
      <c r="A14714" s="2"/>
      <c r="B14714" s="31"/>
      <c r="C14714" s="2"/>
      <c r="D14714" s="2"/>
      <c r="E14714" s="26"/>
    </row>
    <row r="14715" spans="1:5" x14ac:dyDescent="0.15">
      <c r="A14715" s="2"/>
      <c r="B14715" s="31"/>
      <c r="C14715" s="2"/>
      <c r="D14715" s="2"/>
      <c r="E14715" s="26"/>
    </row>
    <row r="14716" spans="1:5" x14ac:dyDescent="0.15">
      <c r="A14716" s="2"/>
      <c r="B14716" s="31"/>
      <c r="C14716" s="2"/>
      <c r="D14716" s="2"/>
      <c r="E14716" s="26"/>
    </row>
    <row r="14717" spans="1:5" x14ac:dyDescent="0.15">
      <c r="A14717" s="2"/>
      <c r="B14717" s="31"/>
      <c r="C14717" s="2"/>
      <c r="D14717" s="2"/>
      <c r="E14717" s="26"/>
    </row>
    <row r="14718" spans="1:5" x14ac:dyDescent="0.15">
      <c r="A14718" s="2"/>
      <c r="B14718" s="31"/>
      <c r="C14718" s="2"/>
      <c r="D14718" s="2"/>
      <c r="E14718" s="26"/>
    </row>
    <row r="14719" spans="1:5" x14ac:dyDescent="0.15">
      <c r="A14719" s="2"/>
      <c r="B14719" s="31"/>
      <c r="C14719" s="2"/>
      <c r="D14719" s="2"/>
      <c r="E14719" s="26"/>
    </row>
    <row r="14720" spans="1:5" x14ac:dyDescent="0.15">
      <c r="A14720" s="2"/>
      <c r="B14720" s="31"/>
      <c r="C14720" s="2"/>
      <c r="D14720" s="2"/>
      <c r="E14720" s="26"/>
    </row>
    <row r="14721" spans="1:5" x14ac:dyDescent="0.15">
      <c r="A14721" s="2"/>
      <c r="B14721" s="31"/>
      <c r="C14721" s="2"/>
      <c r="D14721" s="2"/>
      <c r="E14721" s="26"/>
    </row>
    <row r="14722" spans="1:5" x14ac:dyDescent="0.15">
      <c r="A14722" s="2"/>
      <c r="B14722" s="31"/>
      <c r="C14722" s="2"/>
      <c r="D14722" s="2"/>
      <c r="E14722" s="26"/>
    </row>
    <row r="14723" spans="1:5" x14ac:dyDescent="0.15">
      <c r="A14723" s="2"/>
      <c r="B14723" s="31"/>
      <c r="C14723" s="2"/>
      <c r="D14723" s="2"/>
      <c r="E14723" s="26"/>
    </row>
    <row r="14724" spans="1:5" x14ac:dyDescent="0.15">
      <c r="A14724" s="2"/>
      <c r="B14724" s="31"/>
      <c r="C14724" s="2"/>
      <c r="D14724" s="2"/>
      <c r="E14724" s="26"/>
    </row>
    <row r="14725" spans="1:5" x14ac:dyDescent="0.15">
      <c r="A14725" s="2"/>
      <c r="B14725" s="31"/>
      <c r="C14725" s="2"/>
      <c r="D14725" s="2"/>
      <c r="E14725" s="26"/>
    </row>
    <row r="14726" spans="1:5" x14ac:dyDescent="0.15">
      <c r="A14726" s="2"/>
      <c r="B14726" s="31"/>
      <c r="C14726" s="2"/>
      <c r="D14726" s="2"/>
      <c r="E14726" s="26"/>
    </row>
    <row r="14727" spans="1:5" x14ac:dyDescent="0.15">
      <c r="A14727" s="2"/>
      <c r="B14727" s="31"/>
      <c r="C14727" s="2"/>
      <c r="D14727" s="2"/>
      <c r="E14727" s="26"/>
    </row>
    <row r="14728" spans="1:5" x14ac:dyDescent="0.15">
      <c r="A14728" s="2"/>
      <c r="B14728" s="31"/>
      <c r="C14728" s="2"/>
      <c r="D14728" s="2"/>
      <c r="E14728" s="26"/>
    </row>
    <row r="14729" spans="1:5" x14ac:dyDescent="0.15">
      <c r="A14729" s="2"/>
      <c r="B14729" s="31"/>
      <c r="C14729" s="2"/>
      <c r="D14729" s="2"/>
      <c r="E14729" s="26"/>
    </row>
    <row r="14730" spans="1:5" x14ac:dyDescent="0.15">
      <c r="A14730" s="2"/>
      <c r="B14730" s="31"/>
      <c r="C14730" s="2"/>
      <c r="D14730" s="2"/>
      <c r="E14730" s="26"/>
    </row>
    <row r="14731" spans="1:5" x14ac:dyDescent="0.15">
      <c r="A14731" s="2"/>
      <c r="B14731" s="31"/>
      <c r="C14731" s="2"/>
      <c r="D14731" s="2"/>
      <c r="E14731" s="26"/>
    </row>
    <row r="14732" spans="1:5" x14ac:dyDescent="0.15">
      <c r="A14732" s="2"/>
      <c r="B14732" s="31"/>
      <c r="C14732" s="2"/>
      <c r="D14732" s="2"/>
      <c r="E14732" s="26"/>
    </row>
    <row r="14733" spans="1:5" x14ac:dyDescent="0.15">
      <c r="A14733" s="2"/>
      <c r="B14733" s="31"/>
      <c r="C14733" s="2"/>
      <c r="D14733" s="2"/>
      <c r="E14733" s="26"/>
    </row>
    <row r="14734" spans="1:5" x14ac:dyDescent="0.15">
      <c r="A14734" s="2"/>
      <c r="B14734" s="31"/>
      <c r="C14734" s="2"/>
      <c r="D14734" s="2"/>
      <c r="E14734" s="26"/>
    </row>
    <row r="14735" spans="1:5" x14ac:dyDescent="0.15">
      <c r="A14735" s="2"/>
      <c r="B14735" s="31"/>
      <c r="C14735" s="2"/>
      <c r="D14735" s="2"/>
      <c r="E14735" s="26"/>
    </row>
    <row r="14736" spans="1:5" x14ac:dyDescent="0.15">
      <c r="A14736" s="2"/>
      <c r="B14736" s="31"/>
      <c r="C14736" s="2"/>
      <c r="D14736" s="2"/>
      <c r="E14736" s="26"/>
    </row>
    <row r="14737" spans="1:5" x14ac:dyDescent="0.15">
      <c r="A14737" s="2"/>
      <c r="B14737" s="31"/>
      <c r="C14737" s="2"/>
      <c r="D14737" s="2"/>
      <c r="E14737" s="26"/>
    </row>
    <row r="14738" spans="1:5" x14ac:dyDescent="0.15">
      <c r="A14738" s="2"/>
      <c r="B14738" s="31"/>
      <c r="C14738" s="2"/>
      <c r="D14738" s="2"/>
      <c r="E14738" s="26"/>
    </row>
    <row r="14739" spans="1:5" x14ac:dyDescent="0.15">
      <c r="A14739" s="2"/>
      <c r="B14739" s="31"/>
      <c r="C14739" s="2"/>
      <c r="D14739" s="2"/>
      <c r="E14739" s="26"/>
    </row>
    <row r="14740" spans="1:5" x14ac:dyDescent="0.15">
      <c r="A14740" s="2"/>
      <c r="B14740" s="31"/>
      <c r="C14740" s="2"/>
      <c r="D14740" s="2"/>
      <c r="E14740" s="26"/>
    </row>
    <row r="14741" spans="1:5" x14ac:dyDescent="0.15">
      <c r="A14741" s="2"/>
      <c r="B14741" s="31"/>
      <c r="C14741" s="2"/>
      <c r="D14741" s="2"/>
      <c r="E14741" s="26"/>
    </row>
    <row r="14742" spans="1:5" x14ac:dyDescent="0.15">
      <c r="A14742" s="2"/>
      <c r="B14742" s="31"/>
      <c r="C14742" s="2"/>
      <c r="D14742" s="2"/>
      <c r="E14742" s="26"/>
    </row>
    <row r="14743" spans="1:5" x14ac:dyDescent="0.15">
      <c r="A14743" s="2"/>
      <c r="B14743" s="31"/>
      <c r="C14743" s="2"/>
      <c r="D14743" s="2"/>
      <c r="E14743" s="26"/>
    </row>
    <row r="14744" spans="1:5" x14ac:dyDescent="0.15">
      <c r="A14744" s="2"/>
      <c r="B14744" s="31"/>
      <c r="C14744" s="2"/>
      <c r="D14744" s="2"/>
      <c r="E14744" s="26"/>
    </row>
    <row r="14745" spans="1:5" x14ac:dyDescent="0.15">
      <c r="A14745" s="2"/>
      <c r="B14745" s="31"/>
      <c r="C14745" s="2"/>
      <c r="D14745" s="2"/>
      <c r="E14745" s="26"/>
    </row>
    <row r="14746" spans="1:5" x14ac:dyDescent="0.15">
      <c r="A14746" s="2"/>
      <c r="B14746" s="31"/>
      <c r="C14746" s="2"/>
      <c r="D14746" s="2"/>
      <c r="E14746" s="26"/>
    </row>
    <row r="14747" spans="1:5" x14ac:dyDescent="0.15">
      <c r="A14747" s="2"/>
      <c r="B14747" s="31"/>
      <c r="C14747" s="2"/>
      <c r="D14747" s="2"/>
      <c r="E14747" s="26"/>
    </row>
    <row r="14748" spans="1:5" x14ac:dyDescent="0.15">
      <c r="A14748" s="2"/>
      <c r="B14748" s="31"/>
      <c r="C14748" s="2"/>
      <c r="D14748" s="2"/>
      <c r="E14748" s="26"/>
    </row>
    <row r="14749" spans="1:5" x14ac:dyDescent="0.15">
      <c r="A14749" s="2"/>
      <c r="B14749" s="31"/>
      <c r="C14749" s="2"/>
      <c r="D14749" s="2"/>
      <c r="E14749" s="26"/>
    </row>
    <row r="14750" spans="1:5" x14ac:dyDescent="0.15">
      <c r="A14750" s="2"/>
      <c r="B14750" s="31"/>
      <c r="C14750" s="2"/>
      <c r="D14750" s="2"/>
      <c r="E14750" s="26"/>
    </row>
    <row r="14751" spans="1:5" x14ac:dyDescent="0.15">
      <c r="A14751" s="2"/>
      <c r="B14751" s="31"/>
      <c r="C14751" s="2"/>
      <c r="D14751" s="2"/>
      <c r="E14751" s="26"/>
    </row>
    <row r="14752" spans="1:5" x14ac:dyDescent="0.15">
      <c r="A14752" s="2"/>
      <c r="B14752" s="31"/>
      <c r="C14752" s="2"/>
      <c r="D14752" s="2"/>
      <c r="E14752" s="26"/>
    </row>
    <row r="14753" spans="1:5" x14ac:dyDescent="0.15">
      <c r="A14753" s="2"/>
      <c r="B14753" s="31"/>
      <c r="C14753" s="2"/>
      <c r="D14753" s="2"/>
      <c r="E14753" s="26"/>
    </row>
    <row r="14754" spans="1:5" x14ac:dyDescent="0.15">
      <c r="A14754" s="2"/>
      <c r="B14754" s="31"/>
      <c r="C14754" s="2"/>
      <c r="D14754" s="2"/>
      <c r="E14754" s="26"/>
    </row>
    <row r="14755" spans="1:5" x14ac:dyDescent="0.15">
      <c r="A14755" s="2"/>
      <c r="B14755" s="31"/>
      <c r="C14755" s="2"/>
      <c r="D14755" s="2"/>
      <c r="E14755" s="26"/>
    </row>
    <row r="14756" spans="1:5" x14ac:dyDescent="0.15">
      <c r="A14756" s="2"/>
      <c r="B14756" s="31"/>
      <c r="C14756" s="2"/>
      <c r="D14756" s="2"/>
      <c r="E14756" s="26"/>
    </row>
    <row r="14757" spans="1:5" x14ac:dyDescent="0.15">
      <c r="A14757" s="2"/>
      <c r="B14757" s="31"/>
      <c r="C14757" s="2"/>
      <c r="D14757" s="2"/>
      <c r="E14757" s="26"/>
    </row>
    <row r="14758" spans="1:5" x14ac:dyDescent="0.15">
      <c r="A14758" s="2"/>
      <c r="B14758" s="31"/>
      <c r="C14758" s="2"/>
      <c r="D14758" s="2"/>
      <c r="E14758" s="26"/>
    </row>
    <row r="14759" spans="1:5" x14ac:dyDescent="0.15">
      <c r="A14759" s="2"/>
      <c r="B14759" s="31"/>
      <c r="C14759" s="2"/>
      <c r="D14759" s="2"/>
      <c r="E14759" s="26"/>
    </row>
    <row r="14760" spans="1:5" x14ac:dyDescent="0.15">
      <c r="A14760" s="2"/>
      <c r="B14760" s="31"/>
      <c r="C14760" s="2"/>
      <c r="D14760" s="2"/>
      <c r="E14760" s="26"/>
    </row>
    <row r="14761" spans="1:5" x14ac:dyDescent="0.15">
      <c r="A14761" s="2"/>
      <c r="B14761" s="31"/>
      <c r="C14761" s="2"/>
      <c r="D14761" s="2"/>
      <c r="E14761" s="26"/>
    </row>
    <row r="14762" spans="1:5" x14ac:dyDescent="0.15">
      <c r="A14762" s="2"/>
      <c r="B14762" s="31"/>
      <c r="C14762" s="2"/>
      <c r="D14762" s="2"/>
      <c r="E14762" s="26"/>
    </row>
    <row r="14763" spans="1:5" x14ac:dyDescent="0.15">
      <c r="A14763" s="2"/>
      <c r="B14763" s="31"/>
      <c r="C14763" s="2"/>
      <c r="D14763" s="2"/>
      <c r="E14763" s="26"/>
    </row>
    <row r="14764" spans="1:5" x14ac:dyDescent="0.15">
      <c r="A14764" s="2"/>
      <c r="B14764" s="31"/>
      <c r="C14764" s="2"/>
      <c r="D14764" s="2"/>
      <c r="E14764" s="26"/>
    </row>
    <row r="14765" spans="1:5" x14ac:dyDescent="0.15">
      <c r="A14765" s="2"/>
      <c r="B14765" s="31"/>
      <c r="C14765" s="2"/>
      <c r="D14765" s="2"/>
      <c r="E14765" s="26"/>
    </row>
    <row r="14766" spans="1:5" x14ac:dyDescent="0.15">
      <c r="A14766" s="2"/>
      <c r="B14766" s="31"/>
      <c r="C14766" s="2"/>
      <c r="D14766" s="2"/>
      <c r="E14766" s="26"/>
    </row>
    <row r="14767" spans="1:5" x14ac:dyDescent="0.15">
      <c r="A14767" s="2"/>
      <c r="B14767" s="31"/>
      <c r="C14767" s="2"/>
      <c r="D14767" s="2"/>
      <c r="E14767" s="26"/>
    </row>
    <row r="14768" spans="1:5" x14ac:dyDescent="0.15">
      <c r="A14768" s="2"/>
      <c r="B14768" s="31"/>
      <c r="C14768" s="2"/>
      <c r="D14768" s="2"/>
      <c r="E14768" s="26"/>
    </row>
    <row r="14769" spans="1:5" x14ac:dyDescent="0.15">
      <c r="A14769" s="2"/>
      <c r="B14769" s="31"/>
      <c r="C14769" s="2"/>
      <c r="D14769" s="2"/>
      <c r="E14769" s="26"/>
    </row>
    <row r="14770" spans="1:5" x14ac:dyDescent="0.15">
      <c r="A14770" s="2"/>
      <c r="B14770" s="31"/>
      <c r="C14770" s="2"/>
      <c r="D14770" s="2"/>
      <c r="E14770" s="26"/>
    </row>
    <row r="14771" spans="1:5" x14ac:dyDescent="0.15">
      <c r="A14771" s="2"/>
      <c r="B14771" s="31"/>
      <c r="C14771" s="2"/>
      <c r="D14771" s="2"/>
      <c r="E14771" s="26"/>
    </row>
    <row r="14772" spans="1:5" x14ac:dyDescent="0.15">
      <c r="A14772" s="2"/>
      <c r="B14772" s="31"/>
      <c r="C14772" s="2"/>
      <c r="D14772" s="2"/>
      <c r="E14772" s="26"/>
    </row>
    <row r="14773" spans="1:5" x14ac:dyDescent="0.15">
      <c r="A14773" s="2"/>
      <c r="B14773" s="31"/>
      <c r="C14773" s="2"/>
      <c r="D14773" s="2"/>
      <c r="E14773" s="26"/>
    </row>
    <row r="14774" spans="1:5" x14ac:dyDescent="0.15">
      <c r="A14774" s="2"/>
      <c r="B14774" s="31"/>
      <c r="C14774" s="2"/>
      <c r="D14774" s="2"/>
      <c r="E14774" s="26"/>
    </row>
    <row r="14775" spans="1:5" x14ac:dyDescent="0.15">
      <c r="A14775" s="2"/>
      <c r="B14775" s="31"/>
      <c r="C14775" s="2"/>
      <c r="D14775" s="2"/>
      <c r="E14775" s="26"/>
    </row>
    <row r="14776" spans="1:5" x14ac:dyDescent="0.15">
      <c r="A14776" s="2"/>
      <c r="B14776" s="31"/>
      <c r="C14776" s="2"/>
      <c r="D14776" s="2"/>
      <c r="E14776" s="26"/>
    </row>
    <row r="14777" spans="1:5" x14ac:dyDescent="0.15">
      <c r="A14777" s="2"/>
      <c r="B14777" s="31"/>
      <c r="C14777" s="2"/>
      <c r="D14777" s="2"/>
      <c r="E14777" s="26"/>
    </row>
    <row r="14778" spans="1:5" x14ac:dyDescent="0.15">
      <c r="A14778" s="2"/>
      <c r="B14778" s="31"/>
      <c r="C14778" s="2"/>
      <c r="D14778" s="2"/>
      <c r="E14778" s="26"/>
    </row>
    <row r="14779" spans="1:5" x14ac:dyDescent="0.15">
      <c r="A14779" s="2"/>
      <c r="B14779" s="31"/>
      <c r="C14779" s="2"/>
      <c r="D14779" s="2"/>
      <c r="E14779" s="26"/>
    </row>
    <row r="14780" spans="1:5" x14ac:dyDescent="0.15">
      <c r="A14780" s="2"/>
      <c r="B14780" s="31"/>
      <c r="C14780" s="2"/>
      <c r="D14780" s="2"/>
      <c r="E14780" s="26"/>
    </row>
    <row r="14781" spans="1:5" x14ac:dyDescent="0.15">
      <c r="A14781" s="2"/>
      <c r="B14781" s="31"/>
      <c r="C14781" s="2"/>
      <c r="D14781" s="2"/>
      <c r="E14781" s="26"/>
    </row>
    <row r="14782" spans="1:5" x14ac:dyDescent="0.15">
      <c r="A14782" s="2"/>
      <c r="B14782" s="31"/>
      <c r="C14782" s="2"/>
      <c r="D14782" s="2"/>
      <c r="E14782" s="26"/>
    </row>
    <row r="14783" spans="1:5" x14ac:dyDescent="0.15">
      <c r="A14783" s="2"/>
      <c r="B14783" s="31"/>
      <c r="C14783" s="2"/>
      <c r="D14783" s="2"/>
      <c r="E14783" s="26"/>
    </row>
    <row r="14784" spans="1:5" x14ac:dyDescent="0.15">
      <c r="A14784" s="2"/>
      <c r="B14784" s="31"/>
      <c r="C14784" s="2"/>
      <c r="D14784" s="2"/>
      <c r="E14784" s="26"/>
    </row>
    <row r="14785" spans="1:5" x14ac:dyDescent="0.15">
      <c r="A14785" s="2"/>
      <c r="B14785" s="31"/>
      <c r="C14785" s="2"/>
      <c r="D14785" s="2"/>
      <c r="E14785" s="26"/>
    </row>
    <row r="14786" spans="1:5" x14ac:dyDescent="0.15">
      <c r="A14786" s="2"/>
      <c r="B14786" s="31"/>
      <c r="C14786" s="2"/>
      <c r="D14786" s="2"/>
      <c r="E14786" s="26"/>
    </row>
    <row r="14787" spans="1:5" x14ac:dyDescent="0.15">
      <c r="A14787" s="2"/>
      <c r="B14787" s="31"/>
      <c r="C14787" s="2"/>
      <c r="D14787" s="2"/>
      <c r="E14787" s="26"/>
    </row>
    <row r="14788" spans="1:5" x14ac:dyDescent="0.15">
      <c r="A14788" s="2"/>
      <c r="B14788" s="31"/>
      <c r="C14788" s="2"/>
      <c r="D14788" s="2"/>
      <c r="E14788" s="26"/>
    </row>
    <row r="14789" spans="1:5" x14ac:dyDescent="0.15">
      <c r="A14789" s="2"/>
      <c r="B14789" s="31"/>
      <c r="C14789" s="2"/>
      <c r="D14789" s="2"/>
      <c r="E14789" s="26"/>
    </row>
    <row r="14790" spans="1:5" x14ac:dyDescent="0.15">
      <c r="A14790" s="2"/>
      <c r="B14790" s="31"/>
      <c r="C14790" s="2"/>
      <c r="D14790" s="2"/>
      <c r="E14790" s="26"/>
    </row>
    <row r="14791" spans="1:5" x14ac:dyDescent="0.15">
      <c r="A14791" s="2"/>
      <c r="B14791" s="31"/>
      <c r="C14791" s="2"/>
      <c r="D14791" s="2"/>
      <c r="E14791" s="26"/>
    </row>
    <row r="14792" spans="1:5" x14ac:dyDescent="0.15">
      <c r="A14792" s="2"/>
      <c r="B14792" s="31"/>
      <c r="C14792" s="2"/>
      <c r="D14792" s="2"/>
      <c r="E14792" s="26"/>
    </row>
    <row r="14793" spans="1:5" x14ac:dyDescent="0.15">
      <c r="A14793" s="2"/>
      <c r="B14793" s="31"/>
      <c r="C14793" s="2"/>
      <c r="D14793" s="2"/>
      <c r="E14793" s="26"/>
    </row>
    <row r="14794" spans="1:5" x14ac:dyDescent="0.15">
      <c r="A14794" s="2"/>
      <c r="B14794" s="31"/>
      <c r="C14794" s="2"/>
      <c r="D14794" s="2"/>
      <c r="E14794" s="26"/>
    </row>
    <row r="14795" spans="1:5" x14ac:dyDescent="0.15">
      <c r="A14795" s="2"/>
      <c r="B14795" s="31"/>
      <c r="C14795" s="2"/>
      <c r="D14795" s="2"/>
      <c r="E14795" s="26"/>
    </row>
    <row r="14796" spans="1:5" x14ac:dyDescent="0.15">
      <c r="A14796" s="2"/>
      <c r="B14796" s="31"/>
      <c r="C14796" s="2"/>
      <c r="D14796" s="2"/>
      <c r="E14796" s="26"/>
    </row>
    <row r="14797" spans="1:5" x14ac:dyDescent="0.15">
      <c r="A14797" s="2"/>
      <c r="B14797" s="31"/>
      <c r="C14797" s="2"/>
      <c r="D14797" s="2"/>
      <c r="E14797" s="26"/>
    </row>
    <row r="14798" spans="1:5" x14ac:dyDescent="0.15">
      <c r="A14798" s="2"/>
      <c r="B14798" s="31"/>
      <c r="C14798" s="2"/>
      <c r="D14798" s="2"/>
      <c r="E14798" s="26"/>
    </row>
    <row r="14799" spans="1:5" x14ac:dyDescent="0.15">
      <c r="A14799" s="2"/>
      <c r="B14799" s="31"/>
      <c r="C14799" s="2"/>
      <c r="D14799" s="2"/>
      <c r="E14799" s="26"/>
    </row>
    <row r="14800" spans="1:5" x14ac:dyDescent="0.15">
      <c r="A14800" s="2"/>
      <c r="B14800" s="31"/>
      <c r="C14800" s="2"/>
      <c r="D14800" s="2"/>
      <c r="E14800" s="26"/>
    </row>
    <row r="14801" spans="1:5" x14ac:dyDescent="0.15">
      <c r="A14801" s="2"/>
      <c r="B14801" s="31"/>
      <c r="C14801" s="2"/>
      <c r="D14801" s="2"/>
      <c r="E14801" s="26"/>
    </row>
    <row r="14802" spans="1:5" x14ac:dyDescent="0.15">
      <c r="A14802" s="2"/>
      <c r="B14802" s="31"/>
      <c r="C14802" s="2"/>
      <c r="D14802" s="2"/>
      <c r="E14802" s="26"/>
    </row>
    <row r="14803" spans="1:5" x14ac:dyDescent="0.15">
      <c r="A14803" s="2"/>
      <c r="B14803" s="31"/>
      <c r="C14803" s="2"/>
      <c r="D14803" s="2"/>
      <c r="E14803" s="26"/>
    </row>
    <row r="14804" spans="1:5" x14ac:dyDescent="0.15">
      <c r="A14804" s="2"/>
      <c r="B14804" s="31"/>
      <c r="C14804" s="2"/>
      <c r="D14804" s="2"/>
      <c r="E14804" s="26"/>
    </row>
    <row r="14805" spans="1:5" x14ac:dyDescent="0.15">
      <c r="A14805" s="2"/>
      <c r="B14805" s="31"/>
      <c r="C14805" s="2"/>
      <c r="D14805" s="2"/>
      <c r="E14805" s="26"/>
    </row>
    <row r="14806" spans="1:5" x14ac:dyDescent="0.15">
      <c r="A14806" s="2"/>
      <c r="B14806" s="31"/>
      <c r="C14806" s="2"/>
      <c r="D14806" s="2"/>
      <c r="E14806" s="26"/>
    </row>
    <row r="14807" spans="1:5" x14ac:dyDescent="0.15">
      <c r="A14807" s="2"/>
      <c r="B14807" s="31"/>
      <c r="C14807" s="2"/>
      <c r="D14807" s="2"/>
      <c r="E14807" s="26"/>
    </row>
    <row r="14808" spans="1:5" x14ac:dyDescent="0.15">
      <c r="A14808" s="2"/>
      <c r="B14808" s="31"/>
      <c r="C14808" s="2"/>
      <c r="D14808" s="2"/>
      <c r="E14808" s="26"/>
    </row>
    <row r="14809" spans="1:5" x14ac:dyDescent="0.15">
      <c r="A14809" s="2"/>
      <c r="B14809" s="31"/>
      <c r="C14809" s="2"/>
      <c r="D14809" s="2"/>
      <c r="E14809" s="26"/>
    </row>
    <row r="14810" spans="1:5" x14ac:dyDescent="0.15">
      <c r="A14810" s="2"/>
      <c r="B14810" s="31"/>
      <c r="C14810" s="2"/>
      <c r="D14810" s="2"/>
      <c r="E14810" s="26"/>
    </row>
    <row r="14811" spans="1:5" x14ac:dyDescent="0.15">
      <c r="A14811" s="2"/>
      <c r="B14811" s="31"/>
      <c r="C14811" s="2"/>
      <c r="D14811" s="2"/>
      <c r="E14811" s="26"/>
    </row>
    <row r="14812" spans="1:5" x14ac:dyDescent="0.15">
      <c r="A14812" s="2"/>
      <c r="B14812" s="31"/>
      <c r="C14812" s="2"/>
      <c r="D14812" s="2"/>
      <c r="E14812" s="26"/>
    </row>
    <row r="14813" spans="1:5" x14ac:dyDescent="0.15">
      <c r="A14813" s="2"/>
      <c r="B14813" s="31"/>
      <c r="C14813" s="2"/>
      <c r="D14813" s="2"/>
      <c r="E14813" s="26"/>
    </row>
    <row r="14814" spans="1:5" x14ac:dyDescent="0.15">
      <c r="A14814" s="2"/>
      <c r="B14814" s="31"/>
      <c r="C14814" s="2"/>
      <c r="D14814" s="2"/>
      <c r="E14814" s="26"/>
    </row>
    <row r="14815" spans="1:5" x14ac:dyDescent="0.15">
      <c r="A14815" s="2"/>
      <c r="B14815" s="31"/>
      <c r="C14815" s="2"/>
      <c r="D14815" s="2"/>
      <c r="E14815" s="26"/>
    </row>
    <row r="14816" spans="1:5" x14ac:dyDescent="0.15">
      <c r="A14816" s="2"/>
      <c r="B14816" s="31"/>
      <c r="C14816" s="2"/>
      <c r="D14816" s="2"/>
      <c r="E14816" s="26"/>
    </row>
    <row r="14817" spans="1:5" x14ac:dyDescent="0.15">
      <c r="A14817" s="2"/>
      <c r="B14817" s="31"/>
      <c r="C14817" s="2"/>
      <c r="D14817" s="2"/>
      <c r="E14817" s="26"/>
    </row>
    <row r="14818" spans="1:5" x14ac:dyDescent="0.15">
      <c r="A14818" s="2"/>
      <c r="B14818" s="31"/>
      <c r="C14818" s="2"/>
      <c r="D14818" s="2"/>
      <c r="E14818" s="26"/>
    </row>
    <row r="14819" spans="1:5" x14ac:dyDescent="0.15">
      <c r="A14819" s="2"/>
      <c r="B14819" s="31"/>
      <c r="C14819" s="2"/>
      <c r="D14819" s="2"/>
      <c r="E14819" s="26"/>
    </row>
    <row r="14820" spans="1:5" x14ac:dyDescent="0.15">
      <c r="A14820" s="2"/>
      <c r="B14820" s="31"/>
      <c r="C14820" s="2"/>
      <c r="D14820" s="2"/>
      <c r="E14820" s="26"/>
    </row>
    <row r="14821" spans="1:5" x14ac:dyDescent="0.15">
      <c r="A14821" s="2"/>
      <c r="B14821" s="31"/>
      <c r="C14821" s="2"/>
      <c r="D14821" s="2"/>
      <c r="E14821" s="26"/>
    </row>
    <row r="14822" spans="1:5" x14ac:dyDescent="0.15">
      <c r="A14822" s="2"/>
      <c r="B14822" s="31"/>
      <c r="C14822" s="2"/>
      <c r="D14822" s="2"/>
      <c r="E14822" s="26"/>
    </row>
    <row r="14823" spans="1:5" x14ac:dyDescent="0.15">
      <c r="A14823" s="2"/>
      <c r="B14823" s="31"/>
      <c r="C14823" s="2"/>
      <c r="D14823" s="2"/>
      <c r="E14823" s="26"/>
    </row>
    <row r="14824" spans="1:5" x14ac:dyDescent="0.15">
      <c r="A14824" s="2"/>
      <c r="B14824" s="31"/>
      <c r="C14824" s="2"/>
      <c r="D14824" s="2"/>
      <c r="E14824" s="26"/>
    </row>
    <row r="14825" spans="1:5" x14ac:dyDescent="0.15">
      <c r="A14825" s="2"/>
      <c r="B14825" s="31"/>
      <c r="C14825" s="2"/>
      <c r="D14825" s="2"/>
      <c r="E14825" s="26"/>
    </row>
    <row r="14826" spans="1:5" x14ac:dyDescent="0.15">
      <c r="A14826" s="2"/>
      <c r="B14826" s="31"/>
      <c r="C14826" s="2"/>
      <c r="D14826" s="2"/>
      <c r="E14826" s="26"/>
    </row>
    <row r="14827" spans="1:5" x14ac:dyDescent="0.15">
      <c r="A14827" s="2"/>
      <c r="B14827" s="31"/>
      <c r="C14827" s="2"/>
      <c r="D14827" s="2"/>
      <c r="E14827" s="26"/>
    </row>
    <row r="14828" spans="1:5" x14ac:dyDescent="0.15">
      <c r="A14828" s="2"/>
      <c r="B14828" s="31"/>
      <c r="C14828" s="2"/>
      <c r="D14828" s="2"/>
      <c r="E14828" s="26"/>
    </row>
    <row r="14829" spans="1:5" x14ac:dyDescent="0.15">
      <c r="A14829" s="2"/>
      <c r="B14829" s="31"/>
      <c r="C14829" s="2"/>
      <c r="D14829" s="2"/>
      <c r="E14829" s="26"/>
    </row>
    <row r="14830" spans="1:5" x14ac:dyDescent="0.15">
      <c r="A14830" s="2"/>
      <c r="B14830" s="31"/>
      <c r="C14830" s="2"/>
      <c r="D14830" s="2"/>
      <c r="E14830" s="26"/>
    </row>
    <row r="14831" spans="1:5" x14ac:dyDescent="0.15">
      <c r="A14831" s="2"/>
      <c r="B14831" s="31"/>
      <c r="C14831" s="2"/>
      <c r="D14831" s="2"/>
      <c r="E14831" s="26"/>
    </row>
    <row r="14832" spans="1:5" x14ac:dyDescent="0.15">
      <c r="A14832" s="2"/>
      <c r="B14832" s="31"/>
      <c r="C14832" s="2"/>
      <c r="D14832" s="2"/>
      <c r="E14832" s="26"/>
    </row>
    <row r="14833" spans="1:5" x14ac:dyDescent="0.15">
      <c r="A14833" s="2"/>
      <c r="B14833" s="31"/>
      <c r="C14833" s="2"/>
      <c r="D14833" s="2"/>
      <c r="E14833" s="26"/>
    </row>
    <row r="14834" spans="1:5" x14ac:dyDescent="0.15">
      <c r="A14834" s="2"/>
      <c r="B14834" s="31"/>
      <c r="C14834" s="2"/>
      <c r="D14834" s="2"/>
      <c r="E14834" s="26"/>
    </row>
    <row r="14835" spans="1:5" x14ac:dyDescent="0.15">
      <c r="A14835" s="2"/>
      <c r="B14835" s="31"/>
      <c r="C14835" s="2"/>
      <c r="D14835" s="2"/>
      <c r="E14835" s="26"/>
    </row>
    <row r="14836" spans="1:5" x14ac:dyDescent="0.15">
      <c r="A14836" s="2"/>
      <c r="B14836" s="31"/>
      <c r="C14836" s="2"/>
      <c r="D14836" s="2"/>
      <c r="E14836" s="26"/>
    </row>
    <row r="14837" spans="1:5" x14ac:dyDescent="0.15">
      <c r="A14837" s="2"/>
      <c r="B14837" s="31"/>
      <c r="C14837" s="2"/>
      <c r="D14837" s="2"/>
      <c r="E14837" s="26"/>
    </row>
    <row r="14838" spans="1:5" x14ac:dyDescent="0.15">
      <c r="A14838" s="2"/>
      <c r="B14838" s="31"/>
      <c r="C14838" s="2"/>
      <c r="D14838" s="2"/>
      <c r="E14838" s="26"/>
    </row>
    <row r="14839" spans="1:5" x14ac:dyDescent="0.15">
      <c r="A14839" s="2"/>
      <c r="B14839" s="31"/>
      <c r="C14839" s="2"/>
      <c r="D14839" s="2"/>
      <c r="E14839" s="26"/>
    </row>
    <row r="14840" spans="1:5" x14ac:dyDescent="0.15">
      <c r="A14840" s="2"/>
      <c r="B14840" s="31"/>
      <c r="C14840" s="2"/>
      <c r="D14840" s="2"/>
      <c r="E14840" s="26"/>
    </row>
    <row r="14841" spans="1:5" x14ac:dyDescent="0.15">
      <c r="A14841" s="2"/>
      <c r="B14841" s="31"/>
      <c r="C14841" s="2"/>
      <c r="D14841" s="2"/>
      <c r="E14841" s="26"/>
    </row>
    <row r="14842" spans="1:5" x14ac:dyDescent="0.15">
      <c r="A14842" s="2"/>
      <c r="B14842" s="31"/>
      <c r="C14842" s="2"/>
      <c r="D14842" s="2"/>
      <c r="E14842" s="26"/>
    </row>
    <row r="14843" spans="1:5" x14ac:dyDescent="0.15">
      <c r="A14843" s="2"/>
      <c r="B14843" s="31"/>
      <c r="C14843" s="2"/>
      <c r="D14843" s="2"/>
      <c r="E14843" s="26"/>
    </row>
    <row r="14844" spans="1:5" x14ac:dyDescent="0.15">
      <c r="A14844" s="2"/>
      <c r="B14844" s="31"/>
      <c r="C14844" s="2"/>
      <c r="D14844" s="2"/>
      <c r="E14844" s="26"/>
    </row>
    <row r="14845" spans="1:5" x14ac:dyDescent="0.15">
      <c r="A14845" s="2"/>
      <c r="B14845" s="31"/>
      <c r="C14845" s="2"/>
      <c r="D14845" s="2"/>
      <c r="E14845" s="26"/>
    </row>
    <row r="14846" spans="1:5" x14ac:dyDescent="0.15">
      <c r="A14846" s="2"/>
      <c r="B14846" s="31"/>
      <c r="C14846" s="2"/>
      <c r="D14846" s="2"/>
      <c r="E14846" s="26"/>
    </row>
    <row r="14847" spans="1:5" x14ac:dyDescent="0.15">
      <c r="A14847" s="2"/>
      <c r="B14847" s="31"/>
      <c r="C14847" s="2"/>
      <c r="D14847" s="2"/>
      <c r="E14847" s="26"/>
    </row>
    <row r="14848" spans="1:5" x14ac:dyDescent="0.15">
      <c r="A14848" s="2"/>
      <c r="B14848" s="31"/>
      <c r="C14848" s="2"/>
      <c r="D14848" s="2"/>
      <c r="E14848" s="26"/>
    </row>
    <row r="14849" spans="1:5" x14ac:dyDescent="0.15">
      <c r="A14849" s="2"/>
      <c r="B14849" s="31"/>
      <c r="C14849" s="2"/>
      <c r="D14849" s="2"/>
      <c r="E14849" s="26"/>
    </row>
    <row r="14850" spans="1:5" x14ac:dyDescent="0.15">
      <c r="A14850" s="2"/>
      <c r="B14850" s="31"/>
      <c r="C14850" s="2"/>
      <c r="D14850" s="2"/>
      <c r="E14850" s="26"/>
    </row>
    <row r="14851" spans="1:5" x14ac:dyDescent="0.15">
      <c r="A14851" s="2"/>
      <c r="B14851" s="31"/>
      <c r="C14851" s="2"/>
      <c r="D14851" s="2"/>
      <c r="E14851" s="26"/>
    </row>
    <row r="14852" spans="1:5" x14ac:dyDescent="0.15">
      <c r="A14852" s="2"/>
      <c r="B14852" s="31"/>
      <c r="C14852" s="2"/>
      <c r="D14852" s="2"/>
      <c r="E14852" s="26"/>
    </row>
    <row r="14853" spans="1:5" x14ac:dyDescent="0.15">
      <c r="A14853" s="2"/>
      <c r="B14853" s="31"/>
      <c r="C14853" s="2"/>
      <c r="D14853" s="2"/>
      <c r="E14853" s="26"/>
    </row>
    <row r="14854" spans="1:5" x14ac:dyDescent="0.15">
      <c r="A14854" s="2"/>
      <c r="B14854" s="31"/>
      <c r="C14854" s="2"/>
      <c r="D14854" s="2"/>
      <c r="E14854" s="26"/>
    </row>
    <row r="14855" spans="1:5" x14ac:dyDescent="0.15">
      <c r="A14855" s="2"/>
      <c r="B14855" s="31"/>
      <c r="C14855" s="2"/>
      <c r="D14855" s="2"/>
      <c r="E14855" s="26"/>
    </row>
    <row r="14856" spans="1:5" x14ac:dyDescent="0.15">
      <c r="A14856" s="2"/>
      <c r="B14856" s="31"/>
      <c r="C14856" s="2"/>
      <c r="D14856" s="2"/>
      <c r="E14856" s="26"/>
    </row>
    <row r="14857" spans="1:5" x14ac:dyDescent="0.15">
      <c r="A14857" s="2"/>
      <c r="B14857" s="31"/>
      <c r="C14857" s="2"/>
      <c r="D14857" s="2"/>
      <c r="E14857" s="26"/>
    </row>
    <row r="14858" spans="1:5" x14ac:dyDescent="0.15">
      <c r="A14858" s="2"/>
      <c r="B14858" s="31"/>
      <c r="C14858" s="2"/>
      <c r="D14858" s="2"/>
      <c r="E14858" s="26"/>
    </row>
    <row r="14859" spans="1:5" x14ac:dyDescent="0.15">
      <c r="A14859" s="2"/>
      <c r="B14859" s="31"/>
      <c r="C14859" s="2"/>
      <c r="D14859" s="2"/>
      <c r="E14859" s="26"/>
    </row>
    <row r="14860" spans="1:5" x14ac:dyDescent="0.15">
      <c r="A14860" s="2"/>
      <c r="B14860" s="31"/>
      <c r="C14860" s="2"/>
      <c r="D14860" s="2"/>
      <c r="E14860" s="26"/>
    </row>
    <row r="14861" spans="1:5" x14ac:dyDescent="0.15">
      <c r="A14861" s="2"/>
      <c r="B14861" s="31"/>
      <c r="C14861" s="2"/>
      <c r="D14861" s="2"/>
      <c r="E14861" s="26"/>
    </row>
    <row r="14862" spans="1:5" x14ac:dyDescent="0.15">
      <c r="A14862" s="2"/>
      <c r="B14862" s="31"/>
      <c r="C14862" s="2"/>
      <c r="D14862" s="2"/>
      <c r="E14862" s="26"/>
    </row>
    <row r="14863" spans="1:5" x14ac:dyDescent="0.15">
      <c r="A14863" s="2"/>
      <c r="B14863" s="31"/>
      <c r="C14863" s="2"/>
      <c r="D14863" s="2"/>
      <c r="E14863" s="26"/>
    </row>
    <row r="14864" spans="1:5" x14ac:dyDescent="0.15">
      <c r="A14864" s="2"/>
      <c r="B14864" s="31"/>
      <c r="C14864" s="2"/>
      <c r="D14864" s="2"/>
      <c r="E14864" s="26"/>
    </row>
    <row r="14865" spans="1:5" x14ac:dyDescent="0.15">
      <c r="A14865" s="2"/>
      <c r="B14865" s="31"/>
      <c r="C14865" s="2"/>
      <c r="D14865" s="2"/>
      <c r="E14865" s="26"/>
    </row>
    <row r="14866" spans="1:5" x14ac:dyDescent="0.15">
      <c r="A14866" s="2"/>
      <c r="B14866" s="31"/>
      <c r="C14866" s="2"/>
      <c r="D14866" s="2"/>
      <c r="E14866" s="26"/>
    </row>
    <row r="14867" spans="1:5" x14ac:dyDescent="0.15">
      <c r="A14867" s="2"/>
      <c r="B14867" s="31"/>
      <c r="C14867" s="2"/>
      <c r="D14867" s="2"/>
      <c r="E14867" s="26"/>
    </row>
    <row r="14868" spans="1:5" x14ac:dyDescent="0.15">
      <c r="A14868" s="2"/>
      <c r="B14868" s="31"/>
      <c r="C14868" s="2"/>
      <c r="D14868" s="2"/>
      <c r="E14868" s="26"/>
    </row>
    <row r="14869" spans="1:5" x14ac:dyDescent="0.15">
      <c r="A14869" s="2"/>
      <c r="B14869" s="31"/>
      <c r="C14869" s="2"/>
      <c r="D14869" s="2"/>
      <c r="E14869" s="26"/>
    </row>
    <row r="14870" spans="1:5" x14ac:dyDescent="0.15">
      <c r="A14870" s="2"/>
      <c r="B14870" s="31"/>
      <c r="C14870" s="2"/>
      <c r="D14870" s="2"/>
      <c r="E14870" s="26"/>
    </row>
    <row r="14871" spans="1:5" x14ac:dyDescent="0.15">
      <c r="A14871" s="2"/>
      <c r="B14871" s="31"/>
      <c r="C14871" s="2"/>
      <c r="D14871" s="2"/>
      <c r="E14871" s="26"/>
    </row>
    <row r="14872" spans="1:5" x14ac:dyDescent="0.15">
      <c r="A14872" s="2"/>
      <c r="B14872" s="31"/>
      <c r="C14872" s="2"/>
      <c r="D14872" s="2"/>
      <c r="E14872" s="26"/>
    </row>
    <row r="14873" spans="1:5" x14ac:dyDescent="0.15">
      <c r="A14873" s="2"/>
      <c r="B14873" s="31"/>
      <c r="C14873" s="2"/>
      <c r="D14873" s="2"/>
      <c r="E14873" s="26"/>
    </row>
    <row r="14874" spans="1:5" x14ac:dyDescent="0.15">
      <c r="A14874" s="2"/>
      <c r="B14874" s="31"/>
      <c r="C14874" s="2"/>
      <c r="D14874" s="2"/>
      <c r="E14874" s="26"/>
    </row>
    <row r="14875" spans="1:5" x14ac:dyDescent="0.15">
      <c r="A14875" s="2"/>
      <c r="B14875" s="31"/>
      <c r="C14875" s="2"/>
      <c r="D14875" s="2"/>
      <c r="E14875" s="26"/>
    </row>
    <row r="14876" spans="1:5" x14ac:dyDescent="0.15">
      <c r="A14876" s="2"/>
      <c r="B14876" s="31"/>
      <c r="C14876" s="2"/>
      <c r="D14876" s="2"/>
      <c r="E14876" s="26"/>
    </row>
    <row r="14877" spans="1:5" x14ac:dyDescent="0.15">
      <c r="A14877" s="2"/>
      <c r="B14877" s="31"/>
      <c r="C14877" s="2"/>
      <c r="D14877" s="2"/>
      <c r="E14877" s="26"/>
    </row>
    <row r="14878" spans="1:5" x14ac:dyDescent="0.15">
      <c r="A14878" s="2"/>
      <c r="B14878" s="31"/>
      <c r="C14878" s="2"/>
      <c r="D14878" s="2"/>
      <c r="E14878" s="26"/>
    </row>
    <row r="14879" spans="1:5" x14ac:dyDescent="0.15">
      <c r="A14879" s="2"/>
      <c r="B14879" s="31"/>
      <c r="C14879" s="2"/>
      <c r="D14879" s="2"/>
      <c r="E14879" s="26"/>
    </row>
    <row r="14880" spans="1:5" x14ac:dyDescent="0.15">
      <c r="A14880" s="2"/>
      <c r="B14880" s="31"/>
      <c r="C14880" s="2"/>
      <c r="D14880" s="2"/>
      <c r="E14880" s="26"/>
    </row>
    <row r="14881" spans="1:5" x14ac:dyDescent="0.15">
      <c r="A14881" s="2"/>
      <c r="B14881" s="31"/>
      <c r="C14881" s="2"/>
      <c r="D14881" s="2"/>
      <c r="E14881" s="26"/>
    </row>
    <row r="14882" spans="1:5" x14ac:dyDescent="0.15">
      <c r="A14882" s="2"/>
      <c r="B14882" s="31"/>
      <c r="C14882" s="2"/>
      <c r="D14882" s="2"/>
      <c r="E14882" s="26"/>
    </row>
    <row r="14883" spans="1:5" x14ac:dyDescent="0.15">
      <c r="A14883" s="2"/>
      <c r="B14883" s="31"/>
      <c r="C14883" s="2"/>
      <c r="D14883" s="2"/>
      <c r="E14883" s="26"/>
    </row>
    <row r="14884" spans="1:5" x14ac:dyDescent="0.15">
      <c r="A14884" s="2"/>
      <c r="B14884" s="31"/>
      <c r="C14884" s="2"/>
      <c r="D14884" s="2"/>
      <c r="E14884" s="26"/>
    </row>
    <row r="14885" spans="1:5" x14ac:dyDescent="0.15">
      <c r="A14885" s="2"/>
      <c r="B14885" s="31"/>
      <c r="C14885" s="2"/>
      <c r="D14885" s="2"/>
      <c r="E14885" s="26"/>
    </row>
    <row r="14886" spans="1:5" x14ac:dyDescent="0.15">
      <c r="A14886" s="2"/>
      <c r="B14886" s="31"/>
      <c r="C14886" s="2"/>
      <c r="D14886" s="2"/>
      <c r="E14886" s="26"/>
    </row>
    <row r="14887" spans="1:5" x14ac:dyDescent="0.15">
      <c r="A14887" s="2"/>
      <c r="B14887" s="31"/>
      <c r="C14887" s="2"/>
      <c r="D14887" s="2"/>
      <c r="E14887" s="26"/>
    </row>
    <row r="14888" spans="1:5" x14ac:dyDescent="0.15">
      <c r="A14888" s="2"/>
      <c r="B14888" s="31"/>
      <c r="C14888" s="2"/>
      <c r="D14888" s="2"/>
      <c r="E14888" s="26"/>
    </row>
    <row r="14889" spans="1:5" x14ac:dyDescent="0.15">
      <c r="A14889" s="2"/>
      <c r="B14889" s="31"/>
      <c r="C14889" s="2"/>
      <c r="D14889" s="2"/>
      <c r="E14889" s="26"/>
    </row>
    <row r="14890" spans="1:5" x14ac:dyDescent="0.15">
      <c r="A14890" s="2"/>
      <c r="B14890" s="31"/>
      <c r="C14890" s="2"/>
      <c r="D14890" s="2"/>
      <c r="E14890" s="26"/>
    </row>
    <row r="14891" spans="1:5" x14ac:dyDescent="0.15">
      <c r="A14891" s="2"/>
      <c r="B14891" s="31"/>
      <c r="C14891" s="2"/>
      <c r="D14891" s="2"/>
      <c r="E14891" s="26"/>
    </row>
    <row r="14892" spans="1:5" x14ac:dyDescent="0.15">
      <c r="A14892" s="2"/>
      <c r="B14892" s="31"/>
      <c r="C14892" s="2"/>
      <c r="D14892" s="2"/>
      <c r="E14892" s="26"/>
    </row>
    <row r="14893" spans="1:5" x14ac:dyDescent="0.15">
      <c r="A14893" s="2"/>
      <c r="B14893" s="31"/>
      <c r="C14893" s="2"/>
      <c r="D14893" s="2"/>
      <c r="E14893" s="26"/>
    </row>
    <row r="14894" spans="1:5" x14ac:dyDescent="0.15">
      <c r="A14894" s="2"/>
      <c r="B14894" s="31"/>
      <c r="C14894" s="2"/>
      <c r="D14894" s="2"/>
      <c r="E14894" s="26"/>
    </row>
    <row r="14895" spans="1:5" x14ac:dyDescent="0.15">
      <c r="A14895" s="2"/>
      <c r="B14895" s="31"/>
      <c r="C14895" s="2"/>
      <c r="D14895" s="2"/>
      <c r="E14895" s="26"/>
    </row>
    <row r="14896" spans="1:5" x14ac:dyDescent="0.15">
      <c r="A14896" s="2"/>
      <c r="B14896" s="31"/>
      <c r="C14896" s="2"/>
      <c r="D14896" s="2"/>
      <c r="E14896" s="26"/>
    </row>
    <row r="14897" spans="1:5" x14ac:dyDescent="0.15">
      <c r="A14897" s="2"/>
      <c r="B14897" s="31"/>
      <c r="C14897" s="2"/>
      <c r="D14897" s="2"/>
      <c r="E14897" s="26"/>
    </row>
    <row r="14898" spans="1:5" x14ac:dyDescent="0.15">
      <c r="A14898" s="2"/>
      <c r="B14898" s="31"/>
      <c r="C14898" s="2"/>
      <c r="D14898" s="2"/>
      <c r="E14898" s="26"/>
    </row>
    <row r="14899" spans="1:5" x14ac:dyDescent="0.15">
      <c r="A14899" s="2"/>
      <c r="B14899" s="31"/>
      <c r="C14899" s="2"/>
      <c r="D14899" s="2"/>
      <c r="E14899" s="26"/>
    </row>
    <row r="14900" spans="1:5" x14ac:dyDescent="0.15">
      <c r="A14900" s="2"/>
      <c r="B14900" s="31"/>
      <c r="C14900" s="2"/>
      <c r="D14900" s="2"/>
      <c r="E14900" s="26"/>
    </row>
    <row r="14901" spans="1:5" x14ac:dyDescent="0.15">
      <c r="A14901" s="2"/>
      <c r="B14901" s="31"/>
      <c r="C14901" s="2"/>
      <c r="D14901" s="2"/>
      <c r="E14901" s="26"/>
    </row>
    <row r="14902" spans="1:5" x14ac:dyDescent="0.15">
      <c r="A14902" s="2"/>
      <c r="B14902" s="31"/>
      <c r="C14902" s="2"/>
      <c r="D14902" s="2"/>
      <c r="E14902" s="26"/>
    </row>
    <row r="14903" spans="1:5" x14ac:dyDescent="0.15">
      <c r="A14903" s="2"/>
      <c r="B14903" s="31"/>
      <c r="C14903" s="2"/>
      <c r="D14903" s="2"/>
      <c r="E14903" s="26"/>
    </row>
    <row r="14904" spans="1:5" x14ac:dyDescent="0.15">
      <c r="A14904" s="2"/>
      <c r="B14904" s="31"/>
      <c r="C14904" s="2"/>
      <c r="D14904" s="2"/>
      <c r="E14904" s="26"/>
    </row>
    <row r="14905" spans="1:5" x14ac:dyDescent="0.15">
      <c r="A14905" s="2"/>
      <c r="B14905" s="31"/>
      <c r="C14905" s="2"/>
      <c r="D14905" s="2"/>
      <c r="E14905" s="26"/>
    </row>
    <row r="14906" spans="1:5" x14ac:dyDescent="0.15">
      <c r="A14906" s="2"/>
      <c r="B14906" s="31"/>
      <c r="C14906" s="2"/>
      <c r="D14906" s="2"/>
      <c r="E14906" s="26"/>
    </row>
    <row r="14907" spans="1:5" x14ac:dyDescent="0.15">
      <c r="A14907" s="2"/>
      <c r="B14907" s="31"/>
      <c r="C14907" s="2"/>
      <c r="D14907" s="2"/>
      <c r="E14907" s="26"/>
    </row>
    <row r="14908" spans="1:5" x14ac:dyDescent="0.15">
      <c r="A14908" s="2"/>
      <c r="B14908" s="31"/>
      <c r="C14908" s="2"/>
      <c r="D14908" s="2"/>
      <c r="E14908" s="26"/>
    </row>
    <row r="14909" spans="1:5" x14ac:dyDescent="0.15">
      <c r="A14909" s="2"/>
      <c r="B14909" s="31"/>
      <c r="C14909" s="2"/>
      <c r="D14909" s="2"/>
      <c r="E14909" s="26"/>
    </row>
    <row r="14910" spans="1:5" x14ac:dyDescent="0.15">
      <c r="A14910" s="2"/>
      <c r="B14910" s="31"/>
      <c r="C14910" s="2"/>
      <c r="D14910" s="2"/>
      <c r="E14910" s="26"/>
    </row>
    <row r="14911" spans="1:5" x14ac:dyDescent="0.15">
      <c r="A14911" s="2"/>
      <c r="B14911" s="31"/>
      <c r="C14911" s="2"/>
      <c r="D14911" s="2"/>
      <c r="E14911" s="26"/>
    </row>
    <row r="14912" spans="1:5" x14ac:dyDescent="0.15">
      <c r="A14912" s="2"/>
      <c r="B14912" s="31"/>
      <c r="C14912" s="2"/>
      <c r="D14912" s="2"/>
      <c r="E14912" s="26"/>
    </row>
    <row r="14913" spans="1:5" x14ac:dyDescent="0.15">
      <c r="A14913" s="2"/>
      <c r="B14913" s="31"/>
      <c r="C14913" s="2"/>
      <c r="D14913" s="2"/>
      <c r="E14913" s="26"/>
    </row>
    <row r="14914" spans="1:5" x14ac:dyDescent="0.15">
      <c r="A14914" s="2"/>
      <c r="B14914" s="31"/>
      <c r="C14914" s="2"/>
      <c r="D14914" s="2"/>
      <c r="E14914" s="26"/>
    </row>
    <row r="14915" spans="1:5" x14ac:dyDescent="0.15">
      <c r="A14915" s="2"/>
      <c r="B14915" s="31"/>
      <c r="C14915" s="2"/>
      <c r="D14915" s="2"/>
      <c r="E14915" s="26"/>
    </row>
    <row r="14916" spans="1:5" x14ac:dyDescent="0.15">
      <c r="A14916" s="2"/>
      <c r="B14916" s="31"/>
      <c r="C14916" s="2"/>
      <c r="D14916" s="2"/>
      <c r="E14916" s="26"/>
    </row>
    <row r="14917" spans="1:5" x14ac:dyDescent="0.15">
      <c r="A14917" s="2"/>
      <c r="B14917" s="31"/>
      <c r="C14917" s="2"/>
      <c r="D14917" s="2"/>
      <c r="E14917" s="26"/>
    </row>
    <row r="14918" spans="1:5" x14ac:dyDescent="0.15">
      <c r="A14918" s="2"/>
      <c r="B14918" s="31"/>
      <c r="C14918" s="2"/>
      <c r="D14918" s="2"/>
      <c r="E14918" s="26"/>
    </row>
    <row r="14919" spans="1:5" x14ac:dyDescent="0.15">
      <c r="A14919" s="2"/>
      <c r="B14919" s="31"/>
      <c r="C14919" s="2"/>
      <c r="D14919" s="2"/>
      <c r="E14919" s="26"/>
    </row>
    <row r="14920" spans="1:5" x14ac:dyDescent="0.15">
      <c r="A14920" s="2"/>
      <c r="B14920" s="31"/>
      <c r="C14920" s="2"/>
      <c r="D14920" s="2"/>
      <c r="E14920" s="26"/>
    </row>
    <row r="14921" spans="1:5" x14ac:dyDescent="0.15">
      <c r="A14921" s="2"/>
      <c r="B14921" s="31"/>
      <c r="C14921" s="2"/>
      <c r="D14921" s="2"/>
      <c r="E14921" s="26"/>
    </row>
    <row r="14922" spans="1:5" x14ac:dyDescent="0.15">
      <c r="A14922" s="2"/>
      <c r="B14922" s="31"/>
      <c r="C14922" s="2"/>
      <c r="D14922" s="2"/>
      <c r="E14922" s="26"/>
    </row>
    <row r="14923" spans="1:5" x14ac:dyDescent="0.15">
      <c r="A14923" s="2"/>
      <c r="B14923" s="31"/>
      <c r="C14923" s="2"/>
      <c r="D14923" s="2"/>
      <c r="E14923" s="26"/>
    </row>
    <row r="14924" spans="1:5" x14ac:dyDescent="0.15">
      <c r="A14924" s="2"/>
      <c r="B14924" s="31"/>
      <c r="C14924" s="2"/>
      <c r="D14924" s="2"/>
      <c r="E14924" s="26"/>
    </row>
    <row r="14925" spans="1:5" x14ac:dyDescent="0.15">
      <c r="A14925" s="2"/>
      <c r="B14925" s="31"/>
      <c r="C14925" s="2"/>
      <c r="D14925" s="2"/>
      <c r="E14925" s="26"/>
    </row>
    <row r="14926" spans="1:5" x14ac:dyDescent="0.15">
      <c r="A14926" s="2"/>
      <c r="B14926" s="31"/>
      <c r="C14926" s="2"/>
      <c r="D14926" s="2"/>
      <c r="E14926" s="26"/>
    </row>
    <row r="14927" spans="1:5" x14ac:dyDescent="0.15">
      <c r="A14927" s="2"/>
      <c r="B14927" s="31"/>
      <c r="C14927" s="2"/>
      <c r="D14927" s="2"/>
      <c r="E14927" s="26"/>
    </row>
    <row r="14928" spans="1:5" x14ac:dyDescent="0.15">
      <c r="A14928" s="2"/>
      <c r="B14928" s="31"/>
      <c r="C14928" s="2"/>
      <c r="D14928" s="2"/>
      <c r="E14928" s="26"/>
    </row>
    <row r="14929" spans="1:5" x14ac:dyDescent="0.15">
      <c r="A14929" s="2"/>
      <c r="B14929" s="31"/>
      <c r="C14929" s="2"/>
      <c r="D14929" s="2"/>
      <c r="E14929" s="26"/>
    </row>
    <row r="14930" spans="1:5" x14ac:dyDescent="0.15">
      <c r="A14930" s="2"/>
      <c r="B14930" s="31"/>
      <c r="C14930" s="2"/>
      <c r="D14930" s="2"/>
      <c r="E14930" s="26"/>
    </row>
    <row r="14931" spans="1:5" x14ac:dyDescent="0.15">
      <c r="A14931" s="2"/>
      <c r="B14931" s="31"/>
      <c r="C14931" s="2"/>
      <c r="D14931" s="2"/>
      <c r="E14931" s="26"/>
    </row>
    <row r="14932" spans="1:5" x14ac:dyDescent="0.15">
      <c r="A14932" s="2"/>
      <c r="B14932" s="31"/>
      <c r="C14932" s="2"/>
      <c r="D14932" s="2"/>
      <c r="E14932" s="26"/>
    </row>
    <row r="14933" spans="1:5" x14ac:dyDescent="0.15">
      <c r="A14933" s="2"/>
      <c r="B14933" s="31"/>
      <c r="C14933" s="2"/>
      <c r="D14933" s="2"/>
      <c r="E14933" s="26"/>
    </row>
    <row r="14934" spans="1:5" x14ac:dyDescent="0.15">
      <c r="A14934" s="2"/>
      <c r="B14934" s="31"/>
      <c r="C14934" s="2"/>
      <c r="D14934" s="2"/>
      <c r="E14934" s="26"/>
    </row>
    <row r="14935" spans="1:5" x14ac:dyDescent="0.15">
      <c r="A14935" s="2"/>
      <c r="B14935" s="31"/>
      <c r="C14935" s="2"/>
      <c r="D14935" s="2"/>
      <c r="E14935" s="26"/>
    </row>
    <row r="14936" spans="1:5" x14ac:dyDescent="0.15">
      <c r="A14936" s="2"/>
      <c r="B14936" s="31"/>
      <c r="C14936" s="2"/>
      <c r="D14936" s="2"/>
      <c r="E14936" s="26"/>
    </row>
    <row r="14937" spans="1:5" x14ac:dyDescent="0.15">
      <c r="A14937" s="2"/>
      <c r="B14937" s="31"/>
      <c r="C14937" s="2"/>
      <c r="D14937" s="2"/>
      <c r="E14937" s="26"/>
    </row>
    <row r="14938" spans="1:5" x14ac:dyDescent="0.15">
      <c r="A14938" s="2"/>
      <c r="B14938" s="31"/>
      <c r="C14938" s="2"/>
      <c r="D14938" s="2"/>
      <c r="E14938" s="26"/>
    </row>
    <row r="14939" spans="1:5" x14ac:dyDescent="0.15">
      <c r="A14939" s="2"/>
      <c r="B14939" s="31"/>
      <c r="C14939" s="2"/>
      <c r="D14939" s="2"/>
      <c r="E14939" s="26"/>
    </row>
    <row r="14940" spans="1:5" x14ac:dyDescent="0.15">
      <c r="A14940" s="2"/>
      <c r="B14940" s="31"/>
      <c r="C14940" s="2"/>
      <c r="D14940" s="2"/>
      <c r="E14940" s="26"/>
    </row>
    <row r="14941" spans="1:5" x14ac:dyDescent="0.15">
      <c r="A14941" s="2"/>
      <c r="B14941" s="31"/>
      <c r="C14941" s="2"/>
      <c r="D14941" s="2"/>
      <c r="E14941" s="26"/>
    </row>
    <row r="14942" spans="1:5" x14ac:dyDescent="0.15">
      <c r="A14942" s="2"/>
      <c r="B14942" s="31"/>
      <c r="C14942" s="2"/>
      <c r="D14942" s="2"/>
      <c r="E14942" s="26"/>
    </row>
    <row r="14943" spans="1:5" x14ac:dyDescent="0.15">
      <c r="A14943" s="2"/>
      <c r="B14943" s="31"/>
      <c r="C14943" s="2"/>
      <c r="D14943" s="2"/>
      <c r="E14943" s="26"/>
    </row>
    <row r="14944" spans="1:5" x14ac:dyDescent="0.15">
      <c r="A14944" s="2"/>
      <c r="B14944" s="31"/>
      <c r="C14944" s="2"/>
      <c r="D14944" s="2"/>
      <c r="E14944" s="26"/>
    </row>
    <row r="14945" spans="1:5" x14ac:dyDescent="0.15">
      <c r="A14945" s="2"/>
      <c r="B14945" s="31"/>
      <c r="C14945" s="2"/>
      <c r="D14945" s="2"/>
      <c r="E14945" s="26"/>
    </row>
    <row r="14946" spans="1:5" x14ac:dyDescent="0.15">
      <c r="A14946" s="2"/>
      <c r="B14946" s="31"/>
      <c r="C14946" s="2"/>
      <c r="D14946" s="2"/>
      <c r="E14946" s="26"/>
    </row>
    <row r="14947" spans="1:5" x14ac:dyDescent="0.15">
      <c r="A14947" s="2"/>
      <c r="B14947" s="31"/>
      <c r="C14947" s="2"/>
      <c r="D14947" s="2"/>
      <c r="E14947" s="26"/>
    </row>
    <row r="14948" spans="1:5" x14ac:dyDescent="0.15">
      <c r="A14948" s="2"/>
      <c r="B14948" s="31"/>
      <c r="C14948" s="2"/>
      <c r="D14948" s="2"/>
      <c r="E14948" s="26"/>
    </row>
    <row r="14949" spans="1:5" x14ac:dyDescent="0.15">
      <c r="A14949" s="2"/>
      <c r="B14949" s="31"/>
      <c r="C14949" s="2"/>
      <c r="D14949" s="2"/>
      <c r="E14949" s="26"/>
    </row>
    <row r="14950" spans="1:5" x14ac:dyDescent="0.15">
      <c r="A14950" s="2"/>
      <c r="B14950" s="31"/>
      <c r="C14950" s="2"/>
      <c r="D14950" s="2"/>
      <c r="E14950" s="26"/>
    </row>
    <row r="14951" spans="1:5" x14ac:dyDescent="0.15">
      <c r="A14951" s="2"/>
      <c r="B14951" s="31"/>
      <c r="C14951" s="2"/>
      <c r="D14951" s="2"/>
      <c r="E14951" s="26"/>
    </row>
    <row r="14952" spans="1:5" x14ac:dyDescent="0.15">
      <c r="A14952" s="2"/>
      <c r="B14952" s="31"/>
      <c r="C14952" s="2"/>
      <c r="D14952" s="2"/>
      <c r="E14952" s="26"/>
    </row>
    <row r="14953" spans="1:5" x14ac:dyDescent="0.15">
      <c r="A14953" s="2"/>
      <c r="B14953" s="31"/>
      <c r="C14953" s="2"/>
      <c r="D14953" s="2"/>
      <c r="E14953" s="26"/>
    </row>
    <row r="14954" spans="1:5" x14ac:dyDescent="0.15">
      <c r="A14954" s="2"/>
      <c r="B14954" s="31"/>
      <c r="C14954" s="2"/>
      <c r="D14954" s="2"/>
      <c r="E14954" s="26"/>
    </row>
    <row r="14955" spans="1:5" x14ac:dyDescent="0.15">
      <c r="A14955" s="2"/>
      <c r="B14955" s="31"/>
      <c r="C14955" s="2"/>
      <c r="D14955" s="2"/>
      <c r="E14955" s="26"/>
    </row>
    <row r="14956" spans="1:5" x14ac:dyDescent="0.15">
      <c r="A14956" s="2"/>
      <c r="B14956" s="31"/>
      <c r="C14956" s="2"/>
      <c r="D14956" s="2"/>
      <c r="E14956" s="26"/>
    </row>
    <row r="14957" spans="1:5" x14ac:dyDescent="0.15">
      <c r="A14957" s="2"/>
      <c r="B14957" s="31"/>
      <c r="C14957" s="2"/>
      <c r="D14957" s="2"/>
      <c r="E14957" s="26"/>
    </row>
    <row r="14958" spans="1:5" x14ac:dyDescent="0.15">
      <c r="A14958" s="2"/>
      <c r="B14958" s="31"/>
      <c r="C14958" s="2"/>
      <c r="D14958" s="2"/>
      <c r="E14958" s="26"/>
    </row>
    <row r="14959" spans="1:5" x14ac:dyDescent="0.15">
      <c r="A14959" s="2"/>
      <c r="B14959" s="31"/>
      <c r="C14959" s="2"/>
      <c r="D14959" s="2"/>
      <c r="E14959" s="26"/>
    </row>
    <row r="14960" spans="1:5" x14ac:dyDescent="0.15">
      <c r="A14960" s="2"/>
      <c r="B14960" s="31"/>
      <c r="C14960" s="2"/>
      <c r="D14960" s="2"/>
      <c r="E14960" s="26"/>
    </row>
    <row r="14961" spans="1:5" x14ac:dyDescent="0.15">
      <c r="A14961" s="2"/>
      <c r="B14961" s="31"/>
      <c r="C14961" s="2"/>
      <c r="D14961" s="2"/>
      <c r="E14961" s="26"/>
    </row>
    <row r="14962" spans="1:5" x14ac:dyDescent="0.15">
      <c r="A14962" s="2"/>
      <c r="B14962" s="31"/>
      <c r="C14962" s="2"/>
      <c r="D14962" s="2"/>
      <c r="E14962" s="26"/>
    </row>
    <row r="14963" spans="1:5" x14ac:dyDescent="0.15">
      <c r="A14963" s="2"/>
      <c r="B14963" s="31"/>
      <c r="C14963" s="2"/>
      <c r="D14963" s="2"/>
      <c r="E14963" s="26"/>
    </row>
    <row r="14964" spans="1:5" x14ac:dyDescent="0.15">
      <c r="A14964" s="2"/>
      <c r="B14964" s="31"/>
      <c r="C14964" s="2"/>
      <c r="D14964" s="2"/>
      <c r="E14964" s="26"/>
    </row>
    <row r="14965" spans="1:5" x14ac:dyDescent="0.15">
      <c r="A14965" s="2"/>
      <c r="B14965" s="31"/>
      <c r="C14965" s="2"/>
      <c r="D14965" s="2"/>
      <c r="E14965" s="26"/>
    </row>
    <row r="14966" spans="1:5" x14ac:dyDescent="0.15">
      <c r="A14966" s="2"/>
      <c r="B14966" s="31"/>
      <c r="C14966" s="2"/>
      <c r="D14966" s="2"/>
      <c r="E14966" s="26"/>
    </row>
    <row r="14967" spans="1:5" x14ac:dyDescent="0.15">
      <c r="A14967" s="2"/>
      <c r="B14967" s="31"/>
      <c r="C14967" s="2"/>
      <c r="D14967" s="2"/>
      <c r="E14967" s="26"/>
    </row>
    <row r="14968" spans="1:5" x14ac:dyDescent="0.15">
      <c r="A14968" s="2"/>
      <c r="B14968" s="31"/>
      <c r="C14968" s="2"/>
      <c r="D14968" s="2"/>
      <c r="E14968" s="26"/>
    </row>
    <row r="14969" spans="1:5" x14ac:dyDescent="0.15">
      <c r="A14969" s="2"/>
      <c r="B14969" s="31"/>
      <c r="C14969" s="2"/>
      <c r="D14969" s="2"/>
      <c r="E14969" s="26"/>
    </row>
    <row r="14970" spans="1:5" x14ac:dyDescent="0.15">
      <c r="A14970" s="2"/>
      <c r="B14970" s="31"/>
      <c r="C14970" s="2"/>
      <c r="D14970" s="2"/>
      <c r="E14970" s="26"/>
    </row>
    <row r="14971" spans="1:5" x14ac:dyDescent="0.15">
      <c r="A14971" s="2"/>
      <c r="B14971" s="31"/>
      <c r="C14971" s="2"/>
      <c r="D14971" s="2"/>
      <c r="E14971" s="26"/>
    </row>
    <row r="14972" spans="1:5" x14ac:dyDescent="0.15">
      <c r="A14972" s="2"/>
      <c r="B14972" s="31"/>
      <c r="C14972" s="2"/>
      <c r="D14972" s="2"/>
      <c r="E14972" s="26"/>
    </row>
    <row r="14973" spans="1:5" x14ac:dyDescent="0.15">
      <c r="A14973" s="2"/>
      <c r="B14973" s="31"/>
      <c r="C14973" s="2"/>
      <c r="D14973" s="2"/>
      <c r="E14973" s="26"/>
    </row>
    <row r="14974" spans="1:5" x14ac:dyDescent="0.15">
      <c r="A14974" s="2"/>
      <c r="B14974" s="31"/>
      <c r="C14974" s="2"/>
      <c r="D14974" s="2"/>
      <c r="E14974" s="26"/>
    </row>
    <row r="14975" spans="1:5" x14ac:dyDescent="0.15">
      <c r="A14975" s="2"/>
      <c r="B14975" s="31"/>
      <c r="C14975" s="2"/>
      <c r="D14975" s="2"/>
      <c r="E14975" s="26"/>
    </row>
    <row r="14976" spans="1:5" x14ac:dyDescent="0.15">
      <c r="A14976" s="2"/>
      <c r="B14976" s="31"/>
      <c r="C14976" s="2"/>
      <c r="D14976" s="2"/>
      <c r="E14976" s="26"/>
    </row>
    <row r="14977" spans="1:5" x14ac:dyDescent="0.15">
      <c r="A14977" s="2"/>
      <c r="B14977" s="31"/>
      <c r="C14977" s="2"/>
      <c r="D14977" s="2"/>
      <c r="E14977" s="26"/>
    </row>
    <row r="14978" spans="1:5" x14ac:dyDescent="0.15">
      <c r="A14978" s="2"/>
      <c r="B14978" s="31"/>
      <c r="C14978" s="2"/>
      <c r="D14978" s="2"/>
      <c r="E14978" s="26"/>
    </row>
    <row r="14979" spans="1:5" x14ac:dyDescent="0.15">
      <c r="A14979" s="2"/>
      <c r="B14979" s="31"/>
      <c r="C14979" s="2"/>
      <c r="D14979" s="2"/>
      <c r="E14979" s="26"/>
    </row>
    <row r="14980" spans="1:5" x14ac:dyDescent="0.15">
      <c r="A14980" s="2"/>
      <c r="B14980" s="31"/>
      <c r="C14980" s="2"/>
      <c r="D14980" s="2"/>
      <c r="E14980" s="26"/>
    </row>
    <row r="14981" spans="1:5" x14ac:dyDescent="0.15">
      <c r="A14981" s="2"/>
      <c r="B14981" s="31"/>
      <c r="C14981" s="2"/>
      <c r="D14981" s="2"/>
      <c r="E14981" s="26"/>
    </row>
    <row r="14982" spans="1:5" x14ac:dyDescent="0.15">
      <c r="A14982" s="2"/>
      <c r="B14982" s="31"/>
      <c r="C14982" s="2"/>
      <c r="D14982" s="2"/>
      <c r="E14982" s="26"/>
    </row>
    <row r="14983" spans="1:5" x14ac:dyDescent="0.15">
      <c r="A14983" s="2"/>
      <c r="B14983" s="31"/>
      <c r="C14983" s="2"/>
      <c r="D14983" s="2"/>
      <c r="E14983" s="26"/>
    </row>
    <row r="14984" spans="1:5" x14ac:dyDescent="0.15">
      <c r="A14984" s="2"/>
      <c r="B14984" s="31"/>
      <c r="C14984" s="2"/>
      <c r="D14984" s="2"/>
      <c r="E14984" s="26"/>
    </row>
    <row r="14985" spans="1:5" x14ac:dyDescent="0.15">
      <c r="A14985" s="2"/>
      <c r="B14985" s="31"/>
      <c r="C14985" s="2"/>
      <c r="D14985" s="2"/>
      <c r="E14985" s="26"/>
    </row>
    <row r="14986" spans="1:5" x14ac:dyDescent="0.15">
      <c r="A14986" s="2"/>
      <c r="B14986" s="31"/>
      <c r="C14986" s="2"/>
      <c r="D14986" s="2"/>
      <c r="E14986" s="26"/>
    </row>
    <row r="14987" spans="1:5" x14ac:dyDescent="0.15">
      <c r="A14987" s="2"/>
      <c r="B14987" s="31"/>
      <c r="C14987" s="2"/>
      <c r="D14987" s="2"/>
      <c r="E14987" s="26"/>
    </row>
    <row r="14988" spans="1:5" x14ac:dyDescent="0.15">
      <c r="A14988" s="2"/>
      <c r="B14988" s="31"/>
      <c r="C14988" s="2"/>
      <c r="D14988" s="2"/>
      <c r="E14988" s="26"/>
    </row>
    <row r="14989" spans="1:5" x14ac:dyDescent="0.15">
      <c r="A14989" s="2"/>
      <c r="B14989" s="31"/>
      <c r="C14989" s="2"/>
      <c r="D14989" s="2"/>
      <c r="E14989" s="26"/>
    </row>
    <row r="14990" spans="1:5" x14ac:dyDescent="0.15">
      <c r="A14990" s="2"/>
      <c r="B14990" s="31"/>
      <c r="C14990" s="2"/>
      <c r="D14990" s="2"/>
      <c r="E14990" s="26"/>
    </row>
    <row r="14991" spans="1:5" x14ac:dyDescent="0.15">
      <c r="A14991" s="2"/>
      <c r="B14991" s="31"/>
      <c r="C14991" s="2"/>
      <c r="D14991" s="2"/>
      <c r="E14991" s="26"/>
    </row>
    <row r="14992" spans="1:5" x14ac:dyDescent="0.15">
      <c r="A14992" s="2"/>
      <c r="B14992" s="31"/>
      <c r="C14992" s="2"/>
      <c r="D14992" s="2"/>
      <c r="E14992" s="26"/>
    </row>
    <row r="14993" spans="1:5" x14ac:dyDescent="0.15">
      <c r="A14993" s="2"/>
      <c r="B14993" s="31"/>
      <c r="C14993" s="2"/>
      <c r="D14993" s="2"/>
      <c r="E14993" s="26"/>
    </row>
    <row r="14994" spans="1:5" x14ac:dyDescent="0.15">
      <c r="A14994" s="2"/>
      <c r="B14994" s="31"/>
      <c r="C14994" s="2"/>
      <c r="D14994" s="2"/>
      <c r="E14994" s="26"/>
    </row>
    <row r="14995" spans="1:5" x14ac:dyDescent="0.15">
      <c r="A14995" s="2"/>
      <c r="B14995" s="31"/>
      <c r="C14995" s="2"/>
      <c r="D14995" s="2"/>
      <c r="E14995" s="26"/>
    </row>
    <row r="14996" spans="1:5" x14ac:dyDescent="0.15">
      <c r="A14996" s="2"/>
      <c r="B14996" s="31"/>
      <c r="C14996" s="2"/>
      <c r="D14996" s="2"/>
      <c r="E14996" s="26"/>
    </row>
    <row r="14997" spans="1:5" x14ac:dyDescent="0.15">
      <c r="A14997" s="2"/>
      <c r="B14997" s="31"/>
      <c r="C14997" s="2"/>
      <c r="D14997" s="2"/>
      <c r="E14997" s="26"/>
    </row>
    <row r="14998" spans="1:5" x14ac:dyDescent="0.15">
      <c r="A14998" s="2"/>
      <c r="B14998" s="31"/>
      <c r="C14998" s="2"/>
      <c r="D14998" s="2"/>
      <c r="E14998" s="26"/>
    </row>
    <row r="14999" spans="1:5" x14ac:dyDescent="0.15">
      <c r="A14999" s="2"/>
      <c r="B14999" s="31"/>
      <c r="C14999" s="2"/>
      <c r="D14999" s="2"/>
      <c r="E14999" s="26"/>
    </row>
    <row r="15000" spans="1:5" x14ac:dyDescent="0.15">
      <c r="A15000" s="2"/>
      <c r="B15000" s="31"/>
      <c r="C15000" s="2"/>
      <c r="D15000" s="2"/>
      <c r="E15000" s="26"/>
    </row>
    <row r="15001" spans="1:5" x14ac:dyDescent="0.15">
      <c r="A15001" s="2"/>
      <c r="B15001" s="31"/>
      <c r="C15001" s="2"/>
      <c r="D15001" s="2"/>
      <c r="E15001" s="26"/>
    </row>
    <row r="15002" spans="1:5" x14ac:dyDescent="0.15">
      <c r="A15002" s="2"/>
      <c r="B15002" s="31"/>
      <c r="C15002" s="2"/>
      <c r="D15002" s="2"/>
      <c r="E15002" s="26"/>
    </row>
    <row r="15003" spans="1:5" x14ac:dyDescent="0.15">
      <c r="A15003" s="2"/>
      <c r="B15003" s="31"/>
      <c r="C15003" s="2"/>
      <c r="D15003" s="2"/>
      <c r="E15003" s="26"/>
    </row>
    <row r="15004" spans="1:5" x14ac:dyDescent="0.15">
      <c r="A15004" s="2"/>
      <c r="B15004" s="31"/>
      <c r="C15004" s="2"/>
      <c r="D15004" s="2"/>
      <c r="E15004" s="26"/>
    </row>
    <row r="15005" spans="1:5" x14ac:dyDescent="0.15">
      <c r="A15005" s="2"/>
      <c r="B15005" s="31"/>
      <c r="C15005" s="2"/>
      <c r="D15005" s="2"/>
      <c r="E15005" s="26"/>
    </row>
    <row r="15006" spans="1:5" x14ac:dyDescent="0.15">
      <c r="A15006" s="2"/>
      <c r="B15006" s="31"/>
      <c r="C15006" s="2"/>
      <c r="D15006" s="2"/>
      <c r="E15006" s="26"/>
    </row>
    <row r="15007" spans="1:5" x14ac:dyDescent="0.15">
      <c r="A15007" s="2"/>
      <c r="B15007" s="31"/>
      <c r="C15007" s="2"/>
      <c r="D15007" s="2"/>
      <c r="E15007" s="26"/>
    </row>
    <row r="15008" spans="1:5" x14ac:dyDescent="0.15">
      <c r="A15008" s="2"/>
      <c r="B15008" s="31"/>
      <c r="C15008" s="2"/>
      <c r="D15008" s="2"/>
      <c r="E15008" s="26"/>
    </row>
    <row r="15009" spans="1:5" x14ac:dyDescent="0.15">
      <c r="A15009" s="2"/>
      <c r="B15009" s="31"/>
      <c r="C15009" s="2"/>
      <c r="D15009" s="2"/>
      <c r="E15009" s="26"/>
    </row>
    <row r="15010" spans="1:5" x14ac:dyDescent="0.15">
      <c r="A15010" s="2"/>
      <c r="B15010" s="31"/>
      <c r="C15010" s="2"/>
      <c r="D15010" s="2"/>
      <c r="E15010" s="26"/>
    </row>
    <row r="15011" spans="1:5" x14ac:dyDescent="0.15">
      <c r="A15011" s="2"/>
      <c r="B15011" s="31"/>
      <c r="C15011" s="2"/>
      <c r="D15011" s="2"/>
      <c r="E15011" s="26"/>
    </row>
    <row r="15012" spans="1:5" x14ac:dyDescent="0.15">
      <c r="A15012" s="2"/>
      <c r="B15012" s="31"/>
      <c r="C15012" s="2"/>
      <c r="D15012" s="2"/>
      <c r="E15012" s="26"/>
    </row>
    <row r="15013" spans="1:5" x14ac:dyDescent="0.15">
      <c r="A15013" s="2"/>
      <c r="B15013" s="31"/>
      <c r="C15013" s="2"/>
      <c r="D15013" s="2"/>
      <c r="E15013" s="26"/>
    </row>
    <row r="15014" spans="1:5" x14ac:dyDescent="0.15">
      <c r="A15014" s="2"/>
      <c r="B15014" s="31"/>
      <c r="C15014" s="2"/>
      <c r="D15014" s="2"/>
      <c r="E15014" s="26"/>
    </row>
    <row r="15015" spans="1:5" x14ac:dyDescent="0.15">
      <c r="A15015" s="2"/>
      <c r="B15015" s="31"/>
      <c r="C15015" s="2"/>
      <c r="D15015" s="2"/>
      <c r="E15015" s="26"/>
    </row>
    <row r="15016" spans="1:5" x14ac:dyDescent="0.15">
      <c r="A15016" s="2"/>
      <c r="B15016" s="31"/>
      <c r="C15016" s="2"/>
      <c r="D15016" s="2"/>
      <c r="E15016" s="26"/>
    </row>
    <row r="15017" spans="1:5" x14ac:dyDescent="0.15">
      <c r="A15017" s="2"/>
      <c r="B15017" s="31"/>
      <c r="C15017" s="2"/>
      <c r="D15017" s="2"/>
      <c r="E15017" s="26"/>
    </row>
    <row r="15018" spans="1:5" x14ac:dyDescent="0.15">
      <c r="A15018" s="2"/>
      <c r="B15018" s="31"/>
      <c r="C15018" s="2"/>
      <c r="D15018" s="2"/>
      <c r="E15018" s="26"/>
    </row>
    <row r="15019" spans="1:5" x14ac:dyDescent="0.15">
      <c r="A15019" s="2"/>
      <c r="B15019" s="31"/>
      <c r="C15019" s="2"/>
      <c r="D15019" s="2"/>
      <c r="E15019" s="26"/>
    </row>
    <row r="15020" spans="1:5" x14ac:dyDescent="0.15">
      <c r="A15020" s="2"/>
      <c r="B15020" s="31"/>
      <c r="C15020" s="2"/>
      <c r="D15020" s="2"/>
      <c r="E15020" s="26"/>
    </row>
    <row r="15021" spans="1:5" x14ac:dyDescent="0.15">
      <c r="A15021" s="2"/>
      <c r="B15021" s="31"/>
      <c r="C15021" s="2"/>
      <c r="D15021" s="2"/>
      <c r="E15021" s="26"/>
    </row>
    <row r="15022" spans="1:5" x14ac:dyDescent="0.15">
      <c r="A15022" s="2"/>
      <c r="B15022" s="31"/>
      <c r="C15022" s="2"/>
      <c r="D15022" s="2"/>
      <c r="E15022" s="26"/>
    </row>
    <row r="15023" spans="1:5" x14ac:dyDescent="0.15">
      <c r="A15023" s="2"/>
      <c r="B15023" s="31"/>
      <c r="C15023" s="2"/>
      <c r="D15023" s="2"/>
      <c r="E15023" s="26"/>
    </row>
    <row r="15024" spans="1:5" x14ac:dyDescent="0.15">
      <c r="A15024" s="2"/>
      <c r="B15024" s="31"/>
      <c r="C15024" s="2"/>
      <c r="D15024" s="2"/>
      <c r="E15024" s="26"/>
    </row>
    <row r="15025" spans="1:5" x14ac:dyDescent="0.15">
      <c r="A15025" s="2"/>
      <c r="B15025" s="31"/>
      <c r="C15025" s="2"/>
      <c r="D15025" s="2"/>
      <c r="E15025" s="26"/>
    </row>
    <row r="15026" spans="1:5" x14ac:dyDescent="0.15">
      <c r="A15026" s="2"/>
      <c r="B15026" s="31"/>
      <c r="C15026" s="2"/>
      <c r="D15026" s="2"/>
      <c r="E15026" s="26"/>
    </row>
    <row r="15027" spans="1:5" x14ac:dyDescent="0.15">
      <c r="A15027" s="2"/>
      <c r="B15027" s="31"/>
      <c r="C15027" s="2"/>
      <c r="D15027" s="2"/>
      <c r="E15027" s="26"/>
    </row>
    <row r="15028" spans="1:5" x14ac:dyDescent="0.15">
      <c r="A15028" s="2"/>
      <c r="B15028" s="31"/>
      <c r="C15028" s="2"/>
      <c r="D15028" s="2"/>
      <c r="E15028" s="26"/>
    </row>
    <row r="15029" spans="1:5" x14ac:dyDescent="0.15">
      <c r="A15029" s="2"/>
      <c r="B15029" s="31"/>
      <c r="C15029" s="2"/>
      <c r="D15029" s="2"/>
      <c r="E15029" s="26"/>
    </row>
    <row r="15030" spans="1:5" x14ac:dyDescent="0.15">
      <c r="A15030" s="2"/>
      <c r="B15030" s="31"/>
      <c r="C15030" s="2"/>
      <c r="D15030" s="2"/>
      <c r="E15030" s="26"/>
    </row>
    <row r="15031" spans="1:5" x14ac:dyDescent="0.15">
      <c r="A15031" s="2"/>
      <c r="B15031" s="31"/>
      <c r="C15031" s="2"/>
      <c r="D15031" s="2"/>
      <c r="E15031" s="26"/>
    </row>
    <row r="15032" spans="1:5" x14ac:dyDescent="0.15">
      <c r="A15032" s="2"/>
      <c r="B15032" s="31"/>
      <c r="C15032" s="2"/>
      <c r="D15032" s="2"/>
      <c r="E15032" s="26"/>
    </row>
    <row r="15033" spans="1:5" x14ac:dyDescent="0.15">
      <c r="A15033" s="2"/>
      <c r="B15033" s="31"/>
      <c r="C15033" s="2"/>
      <c r="D15033" s="2"/>
      <c r="E15033" s="26"/>
    </row>
    <row r="15034" spans="1:5" x14ac:dyDescent="0.15">
      <c r="A15034" s="2"/>
      <c r="B15034" s="31"/>
      <c r="C15034" s="2"/>
      <c r="D15034" s="2"/>
      <c r="E15034" s="26"/>
    </row>
    <row r="15035" spans="1:5" x14ac:dyDescent="0.15">
      <c r="A15035" s="2"/>
      <c r="B15035" s="31"/>
      <c r="C15035" s="2"/>
      <c r="D15035" s="2"/>
      <c r="E15035" s="26"/>
    </row>
    <row r="15036" spans="1:5" x14ac:dyDescent="0.15">
      <c r="A15036" s="2"/>
      <c r="B15036" s="31"/>
      <c r="C15036" s="2"/>
      <c r="D15036" s="2"/>
      <c r="E15036" s="26"/>
    </row>
    <row r="15037" spans="1:5" x14ac:dyDescent="0.15">
      <c r="A15037" s="2"/>
      <c r="B15037" s="31"/>
      <c r="C15037" s="2"/>
      <c r="D15037" s="2"/>
      <c r="E15037" s="26"/>
    </row>
    <row r="15038" spans="1:5" x14ac:dyDescent="0.15">
      <c r="A15038" s="2"/>
      <c r="B15038" s="31"/>
      <c r="C15038" s="2"/>
      <c r="D15038" s="2"/>
      <c r="E15038" s="26"/>
    </row>
    <row r="15039" spans="1:5" x14ac:dyDescent="0.15">
      <c r="A15039" s="2"/>
      <c r="B15039" s="31"/>
      <c r="C15039" s="2"/>
      <c r="D15039" s="2"/>
      <c r="E15039" s="26"/>
    </row>
    <row r="15040" spans="1:5" x14ac:dyDescent="0.15">
      <c r="A15040" s="2"/>
      <c r="B15040" s="31"/>
      <c r="C15040" s="2"/>
      <c r="D15040" s="2"/>
      <c r="E15040" s="26"/>
    </row>
    <row r="15041" spans="1:5" x14ac:dyDescent="0.15">
      <c r="A15041" s="2"/>
      <c r="B15041" s="31"/>
      <c r="C15041" s="2"/>
      <c r="D15041" s="2"/>
      <c r="E15041" s="26"/>
    </row>
    <row r="15042" spans="1:5" x14ac:dyDescent="0.15">
      <c r="A15042" s="2"/>
      <c r="B15042" s="31"/>
      <c r="C15042" s="2"/>
      <c r="D15042" s="2"/>
      <c r="E15042" s="26"/>
    </row>
    <row r="15043" spans="1:5" x14ac:dyDescent="0.15">
      <c r="A15043" s="2"/>
      <c r="B15043" s="31"/>
      <c r="C15043" s="2"/>
      <c r="D15043" s="2"/>
      <c r="E15043" s="26"/>
    </row>
    <row r="15044" spans="1:5" x14ac:dyDescent="0.15">
      <c r="A15044" s="2"/>
      <c r="B15044" s="31"/>
      <c r="C15044" s="2"/>
      <c r="D15044" s="2"/>
      <c r="E15044" s="26"/>
    </row>
    <row r="15045" spans="1:5" x14ac:dyDescent="0.15">
      <c r="A15045" s="2"/>
      <c r="B15045" s="31"/>
      <c r="C15045" s="2"/>
      <c r="D15045" s="2"/>
      <c r="E15045" s="26"/>
    </row>
    <row r="15046" spans="1:5" x14ac:dyDescent="0.15">
      <c r="A15046" s="2"/>
      <c r="B15046" s="31"/>
      <c r="C15046" s="2"/>
      <c r="D15046" s="2"/>
      <c r="E15046" s="26"/>
    </row>
    <row r="15047" spans="1:5" x14ac:dyDescent="0.15">
      <c r="A15047" s="2"/>
      <c r="B15047" s="31"/>
      <c r="C15047" s="2"/>
      <c r="D15047" s="2"/>
      <c r="E15047" s="26"/>
    </row>
    <row r="15048" spans="1:5" x14ac:dyDescent="0.15">
      <c r="A15048" s="2"/>
      <c r="B15048" s="31"/>
      <c r="C15048" s="2"/>
      <c r="D15048" s="2"/>
      <c r="E15048" s="26"/>
    </row>
    <row r="15049" spans="1:5" x14ac:dyDescent="0.15">
      <c r="A15049" s="2"/>
      <c r="B15049" s="31"/>
      <c r="C15049" s="2"/>
      <c r="D15049" s="2"/>
      <c r="E15049" s="26"/>
    </row>
    <row r="15050" spans="1:5" x14ac:dyDescent="0.15">
      <c r="A15050" s="2"/>
      <c r="B15050" s="31"/>
      <c r="C15050" s="2"/>
      <c r="D15050" s="2"/>
      <c r="E15050" s="26"/>
    </row>
    <row r="15051" spans="1:5" x14ac:dyDescent="0.15">
      <c r="A15051" s="2"/>
      <c r="B15051" s="31"/>
      <c r="C15051" s="2"/>
      <c r="D15051" s="2"/>
      <c r="E15051" s="26"/>
    </row>
    <row r="15052" spans="1:5" x14ac:dyDescent="0.15">
      <c r="A15052" s="2"/>
      <c r="B15052" s="31"/>
      <c r="C15052" s="2"/>
      <c r="D15052" s="2"/>
      <c r="E15052" s="26"/>
    </row>
    <row r="15053" spans="1:5" x14ac:dyDescent="0.15">
      <c r="A15053" s="2"/>
      <c r="B15053" s="31"/>
      <c r="C15053" s="2"/>
      <c r="D15053" s="2"/>
      <c r="E15053" s="26"/>
    </row>
    <row r="15054" spans="1:5" x14ac:dyDescent="0.15">
      <c r="A15054" s="2"/>
      <c r="B15054" s="31"/>
      <c r="C15054" s="2"/>
      <c r="D15054" s="2"/>
      <c r="E15054" s="26"/>
    </row>
    <row r="15055" spans="1:5" x14ac:dyDescent="0.15">
      <c r="A15055" s="2"/>
      <c r="B15055" s="31"/>
      <c r="C15055" s="2"/>
      <c r="D15055" s="2"/>
      <c r="E15055" s="26"/>
    </row>
    <row r="15056" spans="1:5" x14ac:dyDescent="0.15">
      <c r="A15056" s="2"/>
      <c r="B15056" s="31"/>
      <c r="C15056" s="2"/>
      <c r="D15056" s="2"/>
      <c r="E15056" s="26"/>
    </row>
    <row r="15057" spans="1:5" x14ac:dyDescent="0.15">
      <c r="A15057" s="2"/>
      <c r="B15057" s="31"/>
      <c r="C15057" s="2"/>
      <c r="D15057" s="2"/>
      <c r="E15057" s="26"/>
    </row>
    <row r="15058" spans="1:5" x14ac:dyDescent="0.15">
      <c r="A15058" s="2"/>
      <c r="B15058" s="31"/>
      <c r="C15058" s="2"/>
      <c r="D15058" s="2"/>
      <c r="E15058" s="26"/>
    </row>
    <row r="15059" spans="1:5" x14ac:dyDescent="0.15">
      <c r="A15059" s="2"/>
      <c r="B15059" s="31"/>
      <c r="C15059" s="2"/>
      <c r="D15059" s="2"/>
      <c r="E15059" s="26"/>
    </row>
    <row r="15060" spans="1:5" x14ac:dyDescent="0.15">
      <c r="A15060" s="2"/>
      <c r="B15060" s="31"/>
      <c r="C15060" s="2"/>
      <c r="D15060" s="2"/>
      <c r="E15060" s="26"/>
    </row>
    <row r="15061" spans="1:5" x14ac:dyDescent="0.15">
      <c r="A15061" s="2"/>
      <c r="B15061" s="31"/>
      <c r="C15061" s="2"/>
      <c r="D15061" s="2"/>
      <c r="E15061" s="26"/>
    </row>
    <row r="15062" spans="1:5" x14ac:dyDescent="0.15">
      <c r="A15062" s="2"/>
      <c r="B15062" s="31"/>
      <c r="C15062" s="2"/>
      <c r="D15062" s="2"/>
      <c r="E15062" s="26"/>
    </row>
    <row r="15063" spans="1:5" x14ac:dyDescent="0.15">
      <c r="A15063" s="2"/>
      <c r="B15063" s="31"/>
      <c r="C15063" s="2"/>
      <c r="D15063" s="2"/>
      <c r="E15063" s="26"/>
    </row>
    <row r="15064" spans="1:5" x14ac:dyDescent="0.15">
      <c r="A15064" s="2"/>
      <c r="B15064" s="31"/>
      <c r="C15064" s="2"/>
      <c r="D15064" s="2"/>
      <c r="E15064" s="26"/>
    </row>
    <row r="15065" spans="1:5" x14ac:dyDescent="0.15">
      <c r="A15065" s="2"/>
      <c r="B15065" s="31"/>
      <c r="C15065" s="2"/>
      <c r="D15065" s="2"/>
      <c r="E15065" s="26"/>
    </row>
    <row r="15066" spans="1:5" x14ac:dyDescent="0.15">
      <c r="A15066" s="2"/>
      <c r="B15066" s="31"/>
      <c r="C15066" s="2"/>
      <c r="D15066" s="2"/>
      <c r="E15066" s="26"/>
    </row>
    <row r="15067" spans="1:5" x14ac:dyDescent="0.15">
      <c r="A15067" s="2"/>
      <c r="B15067" s="31"/>
      <c r="C15067" s="2"/>
      <c r="D15067" s="2"/>
      <c r="E15067" s="26"/>
    </row>
    <row r="15068" spans="1:5" x14ac:dyDescent="0.15">
      <c r="A15068" s="2"/>
      <c r="B15068" s="31"/>
      <c r="C15068" s="2"/>
      <c r="D15068" s="2"/>
      <c r="E15068" s="26"/>
    </row>
    <row r="15069" spans="1:5" x14ac:dyDescent="0.15">
      <c r="A15069" s="2"/>
      <c r="B15069" s="31"/>
      <c r="C15069" s="2"/>
      <c r="D15069" s="2"/>
      <c r="E15069" s="26"/>
    </row>
    <row r="15070" spans="1:5" x14ac:dyDescent="0.15">
      <c r="A15070" s="2"/>
      <c r="B15070" s="31"/>
      <c r="C15070" s="2"/>
      <c r="D15070" s="2"/>
      <c r="E15070" s="26"/>
    </row>
    <row r="15071" spans="1:5" x14ac:dyDescent="0.15">
      <c r="A15071" s="2"/>
      <c r="B15071" s="31"/>
      <c r="C15071" s="2"/>
      <c r="D15071" s="2"/>
      <c r="E15071" s="26"/>
    </row>
    <row r="15072" spans="1:5" x14ac:dyDescent="0.15">
      <c r="A15072" s="2"/>
      <c r="B15072" s="31"/>
      <c r="C15072" s="2"/>
      <c r="D15072" s="2"/>
      <c r="E15072" s="26"/>
    </row>
    <row r="15073" spans="1:5" x14ac:dyDescent="0.15">
      <c r="A15073" s="2"/>
      <c r="B15073" s="31"/>
      <c r="C15073" s="2"/>
      <c r="D15073" s="2"/>
      <c r="E15073" s="26"/>
    </row>
    <row r="15074" spans="1:5" x14ac:dyDescent="0.15">
      <c r="A15074" s="2"/>
      <c r="B15074" s="31"/>
      <c r="C15074" s="2"/>
      <c r="D15074" s="2"/>
      <c r="E15074" s="26"/>
    </row>
    <row r="15075" spans="1:5" x14ac:dyDescent="0.15">
      <c r="A15075" s="2"/>
      <c r="B15075" s="31"/>
      <c r="C15075" s="2"/>
      <c r="D15075" s="2"/>
      <c r="E15075" s="26"/>
    </row>
    <row r="15076" spans="1:5" x14ac:dyDescent="0.15">
      <c r="A15076" s="2"/>
      <c r="B15076" s="31"/>
      <c r="C15076" s="2"/>
      <c r="D15076" s="2"/>
      <c r="E15076" s="26"/>
    </row>
    <row r="15077" spans="1:5" x14ac:dyDescent="0.15">
      <c r="A15077" s="2"/>
      <c r="B15077" s="31"/>
      <c r="C15077" s="2"/>
      <c r="D15077" s="2"/>
      <c r="E15077" s="26"/>
    </row>
    <row r="15078" spans="1:5" x14ac:dyDescent="0.15">
      <c r="A15078" s="2"/>
      <c r="B15078" s="31"/>
      <c r="C15078" s="2"/>
      <c r="D15078" s="2"/>
      <c r="E15078" s="26"/>
    </row>
    <row r="15079" spans="1:5" x14ac:dyDescent="0.15">
      <c r="A15079" s="2"/>
      <c r="B15079" s="31"/>
      <c r="C15079" s="2"/>
      <c r="D15079" s="2"/>
      <c r="E15079" s="26"/>
    </row>
    <row r="15080" spans="1:5" x14ac:dyDescent="0.15">
      <c r="A15080" s="2"/>
      <c r="B15080" s="31"/>
      <c r="C15080" s="2"/>
      <c r="D15080" s="2"/>
      <c r="E15080" s="26"/>
    </row>
    <row r="15081" spans="1:5" x14ac:dyDescent="0.15">
      <c r="A15081" s="2"/>
      <c r="B15081" s="31"/>
      <c r="C15081" s="2"/>
      <c r="D15081" s="2"/>
      <c r="E15081" s="26"/>
    </row>
    <row r="15082" spans="1:5" x14ac:dyDescent="0.15">
      <c r="A15082" s="2"/>
      <c r="B15082" s="31"/>
      <c r="C15082" s="2"/>
      <c r="D15082" s="2"/>
      <c r="E15082" s="26"/>
    </row>
    <row r="15083" spans="1:5" x14ac:dyDescent="0.15">
      <c r="A15083" s="2"/>
      <c r="B15083" s="31"/>
      <c r="C15083" s="2"/>
      <c r="D15083" s="2"/>
      <c r="E15083" s="26"/>
    </row>
    <row r="15084" spans="1:5" x14ac:dyDescent="0.15">
      <c r="A15084" s="2"/>
      <c r="B15084" s="31"/>
      <c r="C15084" s="2"/>
      <c r="D15084" s="2"/>
      <c r="E15084" s="26"/>
    </row>
    <row r="15085" spans="1:5" x14ac:dyDescent="0.15">
      <c r="A15085" s="2"/>
      <c r="B15085" s="31"/>
      <c r="C15085" s="2"/>
      <c r="D15085" s="2"/>
      <c r="E15085" s="26"/>
    </row>
    <row r="15086" spans="1:5" x14ac:dyDescent="0.15">
      <c r="A15086" s="2"/>
      <c r="B15086" s="31"/>
      <c r="C15086" s="2"/>
      <c r="D15086" s="2"/>
      <c r="E15086" s="26"/>
    </row>
    <row r="15087" spans="1:5" x14ac:dyDescent="0.15">
      <c r="A15087" s="2"/>
      <c r="B15087" s="31"/>
      <c r="C15087" s="2"/>
      <c r="D15087" s="2"/>
      <c r="E15087" s="26"/>
    </row>
    <row r="15088" spans="1:5" x14ac:dyDescent="0.15">
      <c r="A15088" s="2"/>
      <c r="B15088" s="31"/>
      <c r="C15088" s="2"/>
      <c r="D15088" s="2"/>
      <c r="E15088" s="26"/>
    </row>
    <row r="15089" spans="1:5" x14ac:dyDescent="0.15">
      <c r="A15089" s="2"/>
      <c r="B15089" s="31"/>
      <c r="C15089" s="2"/>
      <c r="D15089" s="2"/>
      <c r="E15089" s="26"/>
    </row>
    <row r="15090" spans="1:5" x14ac:dyDescent="0.15">
      <c r="A15090" s="2"/>
      <c r="B15090" s="31"/>
      <c r="C15090" s="2"/>
      <c r="D15090" s="2"/>
      <c r="E15090" s="26"/>
    </row>
    <row r="15091" spans="1:5" x14ac:dyDescent="0.15">
      <c r="A15091" s="2"/>
      <c r="B15091" s="31"/>
      <c r="C15091" s="2"/>
      <c r="D15091" s="2"/>
      <c r="E15091" s="26"/>
    </row>
    <row r="15092" spans="1:5" x14ac:dyDescent="0.15">
      <c r="A15092" s="2"/>
      <c r="B15092" s="31"/>
      <c r="C15092" s="2"/>
      <c r="D15092" s="2"/>
      <c r="E15092" s="26"/>
    </row>
    <row r="15093" spans="1:5" x14ac:dyDescent="0.15">
      <c r="A15093" s="2"/>
      <c r="B15093" s="31"/>
      <c r="C15093" s="2"/>
      <c r="D15093" s="2"/>
      <c r="E15093" s="26"/>
    </row>
    <row r="15094" spans="1:5" x14ac:dyDescent="0.15">
      <c r="A15094" s="2"/>
      <c r="B15094" s="31"/>
      <c r="C15094" s="2"/>
      <c r="D15094" s="2"/>
      <c r="E15094" s="26"/>
    </row>
    <row r="15095" spans="1:5" x14ac:dyDescent="0.15">
      <c r="A15095" s="2"/>
      <c r="B15095" s="31"/>
      <c r="C15095" s="2"/>
      <c r="D15095" s="2"/>
      <c r="E15095" s="26"/>
    </row>
    <row r="15096" spans="1:5" x14ac:dyDescent="0.15">
      <c r="A15096" s="2"/>
      <c r="B15096" s="31"/>
      <c r="C15096" s="2"/>
      <c r="D15096" s="2"/>
      <c r="E15096" s="26"/>
    </row>
    <row r="15097" spans="1:5" x14ac:dyDescent="0.15">
      <c r="A15097" s="2"/>
      <c r="B15097" s="31"/>
      <c r="C15097" s="2"/>
      <c r="D15097" s="2"/>
      <c r="E15097" s="26"/>
    </row>
    <row r="15098" spans="1:5" x14ac:dyDescent="0.15">
      <c r="A15098" s="2"/>
      <c r="B15098" s="31"/>
      <c r="C15098" s="2"/>
      <c r="D15098" s="2"/>
      <c r="E15098" s="26"/>
    </row>
    <row r="15099" spans="1:5" x14ac:dyDescent="0.15">
      <c r="A15099" s="2"/>
      <c r="B15099" s="31"/>
      <c r="C15099" s="2"/>
      <c r="D15099" s="2"/>
      <c r="E15099" s="26"/>
    </row>
    <row r="15100" spans="1:5" x14ac:dyDescent="0.15">
      <c r="A15100" s="2"/>
      <c r="B15100" s="31"/>
      <c r="C15100" s="2"/>
      <c r="D15100" s="2"/>
      <c r="E15100" s="26"/>
    </row>
    <row r="15101" spans="1:5" x14ac:dyDescent="0.15">
      <c r="A15101" s="2"/>
      <c r="B15101" s="31"/>
      <c r="C15101" s="2"/>
      <c r="D15101" s="2"/>
      <c r="E15101" s="26"/>
    </row>
    <row r="15102" spans="1:5" x14ac:dyDescent="0.15">
      <c r="A15102" s="2"/>
      <c r="B15102" s="31"/>
      <c r="C15102" s="2"/>
      <c r="D15102" s="2"/>
      <c r="E15102" s="26"/>
    </row>
    <row r="15103" spans="1:5" x14ac:dyDescent="0.15">
      <c r="A15103" s="2"/>
      <c r="B15103" s="31"/>
      <c r="C15103" s="2"/>
      <c r="D15103" s="2"/>
      <c r="E15103" s="26"/>
    </row>
    <row r="15104" spans="1:5" x14ac:dyDescent="0.15">
      <c r="A15104" s="2"/>
      <c r="B15104" s="31"/>
      <c r="C15104" s="2"/>
      <c r="D15104" s="2"/>
      <c r="E15104" s="26"/>
    </row>
    <row r="15105" spans="1:5" x14ac:dyDescent="0.15">
      <c r="A15105" s="2"/>
      <c r="B15105" s="31"/>
      <c r="C15105" s="2"/>
      <c r="D15105" s="2"/>
      <c r="E15105" s="26"/>
    </row>
    <row r="15106" spans="1:5" x14ac:dyDescent="0.15">
      <c r="A15106" s="2"/>
      <c r="B15106" s="31"/>
      <c r="C15106" s="2"/>
      <c r="D15106" s="2"/>
      <c r="E15106" s="26"/>
    </row>
    <row r="15107" spans="1:5" x14ac:dyDescent="0.15">
      <c r="A15107" s="2"/>
      <c r="B15107" s="31"/>
      <c r="C15107" s="2"/>
      <c r="D15107" s="2"/>
      <c r="E15107" s="26"/>
    </row>
    <row r="15108" spans="1:5" x14ac:dyDescent="0.15">
      <c r="A15108" s="2"/>
      <c r="B15108" s="31"/>
      <c r="C15108" s="2"/>
      <c r="D15108" s="2"/>
      <c r="E15108" s="26"/>
    </row>
    <row r="15109" spans="1:5" x14ac:dyDescent="0.15">
      <c r="A15109" s="2"/>
      <c r="B15109" s="31"/>
      <c r="C15109" s="2"/>
      <c r="D15109" s="2"/>
      <c r="E15109" s="26"/>
    </row>
    <row r="15110" spans="1:5" x14ac:dyDescent="0.15">
      <c r="A15110" s="2"/>
      <c r="B15110" s="31"/>
      <c r="C15110" s="2"/>
      <c r="D15110" s="2"/>
      <c r="E15110" s="26"/>
    </row>
    <row r="15111" spans="1:5" x14ac:dyDescent="0.15">
      <c r="A15111" s="2"/>
      <c r="B15111" s="31"/>
      <c r="C15111" s="2"/>
      <c r="D15111" s="2"/>
      <c r="E15111" s="26"/>
    </row>
    <row r="15112" spans="1:5" x14ac:dyDescent="0.15">
      <c r="A15112" s="2"/>
      <c r="B15112" s="31"/>
      <c r="C15112" s="2"/>
      <c r="D15112" s="2"/>
      <c r="E15112" s="26"/>
    </row>
    <row r="15113" spans="1:5" x14ac:dyDescent="0.15">
      <c r="A15113" s="2"/>
      <c r="B15113" s="31"/>
      <c r="C15113" s="2"/>
      <c r="D15113" s="2"/>
      <c r="E15113" s="26"/>
    </row>
    <row r="15114" spans="1:5" x14ac:dyDescent="0.15">
      <c r="A15114" s="2"/>
      <c r="B15114" s="31"/>
      <c r="C15114" s="2"/>
      <c r="D15114" s="2"/>
      <c r="E15114" s="26"/>
    </row>
    <row r="15115" spans="1:5" x14ac:dyDescent="0.15">
      <c r="A15115" s="2"/>
      <c r="B15115" s="31"/>
      <c r="C15115" s="2"/>
      <c r="D15115" s="2"/>
      <c r="E15115" s="26"/>
    </row>
    <row r="15116" spans="1:5" x14ac:dyDescent="0.15">
      <c r="A15116" s="2"/>
      <c r="B15116" s="31"/>
      <c r="C15116" s="2"/>
      <c r="D15116" s="2"/>
      <c r="E15116" s="26"/>
    </row>
    <row r="15117" spans="1:5" x14ac:dyDescent="0.15">
      <c r="A15117" s="2"/>
      <c r="B15117" s="31"/>
      <c r="C15117" s="2"/>
      <c r="D15117" s="2"/>
      <c r="E15117" s="26"/>
    </row>
    <row r="15118" spans="1:5" x14ac:dyDescent="0.15">
      <c r="A15118" s="2"/>
      <c r="B15118" s="31"/>
      <c r="C15118" s="2"/>
      <c r="D15118" s="2"/>
      <c r="E15118" s="26"/>
    </row>
    <row r="15119" spans="1:5" x14ac:dyDescent="0.15">
      <c r="A15119" s="2"/>
      <c r="B15119" s="31"/>
      <c r="C15119" s="2"/>
      <c r="D15119" s="2"/>
      <c r="E15119" s="26"/>
    </row>
    <row r="15120" spans="1:5" x14ac:dyDescent="0.15">
      <c r="A15120" s="2"/>
      <c r="B15120" s="31"/>
      <c r="C15120" s="2"/>
      <c r="D15120" s="2"/>
      <c r="E15120" s="26"/>
    </row>
    <row r="15121" spans="1:5" x14ac:dyDescent="0.15">
      <c r="A15121" s="2"/>
      <c r="B15121" s="31"/>
      <c r="C15121" s="2"/>
      <c r="D15121" s="2"/>
      <c r="E15121" s="26"/>
    </row>
    <row r="15122" spans="1:5" x14ac:dyDescent="0.15">
      <c r="A15122" s="2"/>
      <c r="B15122" s="31"/>
      <c r="C15122" s="2"/>
      <c r="D15122" s="2"/>
      <c r="E15122" s="26"/>
    </row>
    <row r="15123" spans="1:5" x14ac:dyDescent="0.15">
      <c r="A15123" s="2"/>
      <c r="B15123" s="31"/>
      <c r="C15123" s="2"/>
      <c r="D15123" s="2"/>
      <c r="E15123" s="26"/>
    </row>
    <row r="15124" spans="1:5" x14ac:dyDescent="0.15">
      <c r="A15124" s="2"/>
      <c r="B15124" s="31"/>
      <c r="C15124" s="2"/>
      <c r="D15124" s="2"/>
      <c r="E15124" s="26"/>
    </row>
    <row r="15125" spans="1:5" x14ac:dyDescent="0.15">
      <c r="A15125" s="2"/>
      <c r="B15125" s="31"/>
      <c r="C15125" s="2"/>
      <c r="D15125" s="2"/>
      <c r="E15125" s="26"/>
    </row>
    <row r="15126" spans="1:5" x14ac:dyDescent="0.15">
      <c r="A15126" s="2"/>
      <c r="B15126" s="31"/>
      <c r="C15126" s="2"/>
      <c r="D15126" s="2"/>
      <c r="E15126" s="26"/>
    </row>
    <row r="15127" spans="1:5" x14ac:dyDescent="0.15">
      <c r="A15127" s="2"/>
      <c r="B15127" s="31"/>
      <c r="C15127" s="2"/>
      <c r="D15127" s="2"/>
      <c r="E15127" s="26"/>
    </row>
    <row r="15128" spans="1:5" x14ac:dyDescent="0.15">
      <c r="A15128" s="2"/>
      <c r="B15128" s="31"/>
      <c r="C15128" s="2"/>
      <c r="D15128" s="2"/>
      <c r="E15128" s="26"/>
    </row>
    <row r="15129" spans="1:5" x14ac:dyDescent="0.15">
      <c r="A15129" s="2"/>
      <c r="B15129" s="31"/>
      <c r="C15129" s="2"/>
      <c r="D15129" s="2"/>
      <c r="E15129" s="26"/>
    </row>
    <row r="15130" spans="1:5" x14ac:dyDescent="0.15">
      <c r="A15130" s="2"/>
      <c r="B15130" s="31"/>
      <c r="C15130" s="2"/>
      <c r="D15130" s="2"/>
      <c r="E15130" s="26"/>
    </row>
    <row r="15131" spans="1:5" x14ac:dyDescent="0.15">
      <c r="A15131" s="2"/>
      <c r="B15131" s="31"/>
      <c r="C15131" s="2"/>
      <c r="D15131" s="2"/>
      <c r="E15131" s="26"/>
    </row>
    <row r="15132" spans="1:5" x14ac:dyDescent="0.15">
      <c r="A15132" s="2"/>
      <c r="B15132" s="31"/>
      <c r="C15132" s="2"/>
      <c r="D15132" s="2"/>
      <c r="E15132" s="26"/>
    </row>
    <row r="15133" spans="1:5" x14ac:dyDescent="0.15">
      <c r="A15133" s="2"/>
      <c r="B15133" s="31"/>
      <c r="C15133" s="2"/>
      <c r="D15133" s="2"/>
      <c r="E15133" s="26"/>
    </row>
    <row r="15134" spans="1:5" x14ac:dyDescent="0.15">
      <c r="A15134" s="2"/>
      <c r="B15134" s="31"/>
      <c r="C15134" s="2"/>
      <c r="D15134" s="2"/>
      <c r="E15134" s="26"/>
    </row>
    <row r="15135" spans="1:5" x14ac:dyDescent="0.15">
      <c r="A15135" s="2"/>
      <c r="B15135" s="31"/>
      <c r="C15135" s="2"/>
      <c r="D15135" s="2"/>
      <c r="E15135" s="26"/>
    </row>
    <row r="15136" spans="1:5" x14ac:dyDescent="0.15">
      <c r="A15136" s="2"/>
      <c r="B15136" s="31"/>
      <c r="C15136" s="2"/>
      <c r="D15136" s="2"/>
      <c r="E15136" s="26"/>
    </row>
    <row r="15137" spans="1:5" x14ac:dyDescent="0.15">
      <c r="A15137" s="2"/>
      <c r="B15137" s="31"/>
      <c r="C15137" s="2"/>
      <c r="D15137" s="2"/>
      <c r="E15137" s="26"/>
    </row>
    <row r="15138" spans="1:5" x14ac:dyDescent="0.15">
      <c r="A15138" s="2"/>
      <c r="B15138" s="31"/>
      <c r="C15138" s="2"/>
      <c r="D15138" s="2"/>
      <c r="E15138" s="26"/>
    </row>
    <row r="15139" spans="1:5" x14ac:dyDescent="0.15">
      <c r="A15139" s="2"/>
      <c r="B15139" s="31"/>
      <c r="C15139" s="2"/>
      <c r="D15139" s="2"/>
      <c r="E15139" s="26"/>
    </row>
    <row r="15140" spans="1:5" x14ac:dyDescent="0.15">
      <c r="A15140" s="2"/>
      <c r="B15140" s="31"/>
      <c r="C15140" s="2"/>
      <c r="D15140" s="2"/>
      <c r="E15140" s="26"/>
    </row>
    <row r="15141" spans="1:5" x14ac:dyDescent="0.15">
      <c r="A15141" s="2"/>
      <c r="B15141" s="31"/>
      <c r="C15141" s="2"/>
      <c r="D15141" s="2"/>
      <c r="E15141" s="26"/>
    </row>
    <row r="15142" spans="1:5" x14ac:dyDescent="0.15">
      <c r="A15142" s="2"/>
      <c r="B15142" s="31"/>
      <c r="C15142" s="2"/>
      <c r="D15142" s="2"/>
      <c r="E15142" s="26"/>
    </row>
    <row r="15143" spans="1:5" x14ac:dyDescent="0.15">
      <c r="A15143" s="2"/>
      <c r="B15143" s="31"/>
      <c r="C15143" s="2"/>
      <c r="D15143" s="2"/>
      <c r="E15143" s="26"/>
    </row>
    <row r="15144" spans="1:5" x14ac:dyDescent="0.15">
      <c r="A15144" s="2"/>
      <c r="B15144" s="31"/>
      <c r="C15144" s="2"/>
      <c r="D15144" s="2"/>
      <c r="E15144" s="26"/>
    </row>
    <row r="15145" spans="1:5" x14ac:dyDescent="0.15">
      <c r="A15145" s="2"/>
      <c r="B15145" s="31"/>
      <c r="C15145" s="2"/>
      <c r="D15145" s="2"/>
      <c r="E15145" s="26"/>
    </row>
    <row r="15146" spans="1:5" x14ac:dyDescent="0.15">
      <c r="A15146" s="2"/>
      <c r="B15146" s="31"/>
      <c r="C15146" s="2"/>
      <c r="D15146" s="2"/>
      <c r="E15146" s="26"/>
    </row>
    <row r="15147" spans="1:5" x14ac:dyDescent="0.15">
      <c r="A15147" s="2"/>
      <c r="B15147" s="31"/>
      <c r="C15147" s="2"/>
      <c r="D15147" s="2"/>
      <c r="E15147" s="26"/>
    </row>
    <row r="15148" spans="1:5" x14ac:dyDescent="0.15">
      <c r="A15148" s="2"/>
      <c r="B15148" s="31"/>
      <c r="C15148" s="2"/>
      <c r="D15148" s="2"/>
      <c r="E15148" s="26"/>
    </row>
    <row r="15149" spans="1:5" x14ac:dyDescent="0.15">
      <c r="A15149" s="2"/>
      <c r="B15149" s="31"/>
      <c r="C15149" s="2"/>
      <c r="D15149" s="2"/>
      <c r="E15149" s="26"/>
    </row>
    <row r="15150" spans="1:5" x14ac:dyDescent="0.15">
      <c r="A15150" s="2"/>
      <c r="B15150" s="31"/>
      <c r="C15150" s="2"/>
      <c r="D15150" s="2"/>
      <c r="E15150" s="26"/>
    </row>
    <row r="15151" spans="1:5" x14ac:dyDescent="0.15">
      <c r="A15151" s="2"/>
      <c r="B15151" s="31"/>
      <c r="C15151" s="2"/>
      <c r="D15151" s="2"/>
      <c r="E15151" s="26"/>
    </row>
    <row r="15152" spans="1:5" x14ac:dyDescent="0.15">
      <c r="A15152" s="2"/>
      <c r="B15152" s="31"/>
      <c r="C15152" s="2"/>
      <c r="D15152" s="2"/>
      <c r="E15152" s="26"/>
    </row>
    <row r="15153" spans="1:5" x14ac:dyDescent="0.15">
      <c r="A15153" s="2"/>
      <c r="B15153" s="31"/>
      <c r="C15153" s="2"/>
      <c r="D15153" s="2"/>
      <c r="E15153" s="26"/>
    </row>
    <row r="15154" spans="1:5" x14ac:dyDescent="0.15">
      <c r="A15154" s="2"/>
      <c r="B15154" s="31"/>
      <c r="C15154" s="2"/>
      <c r="D15154" s="2"/>
      <c r="E15154" s="26"/>
    </row>
    <row r="15155" spans="1:5" x14ac:dyDescent="0.15">
      <c r="A15155" s="2"/>
      <c r="B15155" s="31"/>
      <c r="C15155" s="2"/>
      <c r="D15155" s="2"/>
      <c r="E15155" s="26"/>
    </row>
    <row r="15156" spans="1:5" x14ac:dyDescent="0.15">
      <c r="A15156" s="2"/>
      <c r="B15156" s="31"/>
      <c r="C15156" s="2"/>
      <c r="D15156" s="2"/>
      <c r="E15156" s="26"/>
    </row>
    <row r="15157" spans="1:5" x14ac:dyDescent="0.15">
      <c r="A15157" s="2"/>
      <c r="B15157" s="31"/>
      <c r="C15157" s="2"/>
      <c r="D15157" s="2"/>
      <c r="E15157" s="26"/>
    </row>
    <row r="15158" spans="1:5" x14ac:dyDescent="0.15">
      <c r="A15158" s="2"/>
      <c r="B15158" s="31"/>
      <c r="C15158" s="2"/>
      <c r="D15158" s="2"/>
      <c r="E15158" s="26"/>
    </row>
    <row r="15159" spans="1:5" x14ac:dyDescent="0.15">
      <c r="A15159" s="2"/>
      <c r="B15159" s="31"/>
      <c r="C15159" s="2"/>
      <c r="D15159" s="2"/>
      <c r="E15159" s="26"/>
    </row>
    <row r="15160" spans="1:5" x14ac:dyDescent="0.15">
      <c r="A15160" s="2"/>
      <c r="B15160" s="31"/>
      <c r="C15160" s="2"/>
      <c r="D15160" s="2"/>
      <c r="E15160" s="26"/>
    </row>
    <row r="15161" spans="1:5" x14ac:dyDescent="0.15">
      <c r="A15161" s="2"/>
      <c r="B15161" s="31"/>
      <c r="C15161" s="2"/>
      <c r="D15161" s="2"/>
      <c r="E15161" s="26"/>
    </row>
    <row r="15162" spans="1:5" x14ac:dyDescent="0.15">
      <c r="A15162" s="2"/>
      <c r="B15162" s="31"/>
      <c r="C15162" s="2"/>
      <c r="D15162" s="2"/>
      <c r="E15162" s="26"/>
    </row>
    <row r="15163" spans="1:5" x14ac:dyDescent="0.15">
      <c r="A15163" s="2"/>
      <c r="B15163" s="31"/>
      <c r="C15163" s="2"/>
      <c r="D15163" s="2"/>
      <c r="E15163" s="26"/>
    </row>
    <row r="15164" spans="1:5" x14ac:dyDescent="0.15">
      <c r="A15164" s="2"/>
      <c r="B15164" s="31"/>
      <c r="C15164" s="2"/>
      <c r="D15164" s="2"/>
      <c r="E15164" s="26"/>
    </row>
    <row r="15165" spans="1:5" x14ac:dyDescent="0.15">
      <c r="A15165" s="2"/>
      <c r="B15165" s="31"/>
      <c r="C15165" s="2"/>
      <c r="D15165" s="2"/>
      <c r="E15165" s="26"/>
    </row>
    <row r="15166" spans="1:5" x14ac:dyDescent="0.15">
      <c r="A15166" s="2"/>
      <c r="B15166" s="31"/>
      <c r="C15166" s="2"/>
      <c r="D15166" s="2"/>
      <c r="E15166" s="26"/>
    </row>
    <row r="15167" spans="1:5" x14ac:dyDescent="0.15">
      <c r="A15167" s="2"/>
      <c r="B15167" s="31"/>
      <c r="C15167" s="2"/>
      <c r="D15167" s="2"/>
      <c r="E15167" s="26"/>
    </row>
    <row r="15168" spans="1:5" x14ac:dyDescent="0.15">
      <c r="A15168" s="2"/>
      <c r="B15168" s="31"/>
      <c r="C15168" s="2"/>
      <c r="D15168" s="2"/>
      <c r="E15168" s="26"/>
    </row>
    <row r="15169" spans="1:5" x14ac:dyDescent="0.15">
      <c r="A15169" s="2"/>
      <c r="B15169" s="31"/>
      <c r="C15169" s="2"/>
      <c r="D15169" s="2"/>
      <c r="E15169" s="26"/>
    </row>
    <row r="15170" spans="1:5" x14ac:dyDescent="0.15">
      <c r="A15170" s="2"/>
      <c r="B15170" s="31"/>
      <c r="C15170" s="2"/>
      <c r="D15170" s="2"/>
      <c r="E15170" s="26"/>
    </row>
    <row r="15171" spans="1:5" x14ac:dyDescent="0.15">
      <c r="A15171" s="2"/>
      <c r="B15171" s="31"/>
      <c r="C15171" s="2"/>
      <c r="D15171" s="2"/>
      <c r="E15171" s="26"/>
    </row>
    <row r="15172" spans="1:5" x14ac:dyDescent="0.15">
      <c r="A15172" s="2"/>
      <c r="B15172" s="31"/>
      <c r="C15172" s="2"/>
      <c r="D15172" s="2"/>
      <c r="E15172" s="26"/>
    </row>
    <row r="15173" spans="1:5" x14ac:dyDescent="0.15">
      <c r="A15173" s="2"/>
      <c r="B15173" s="31"/>
      <c r="C15173" s="2"/>
      <c r="D15173" s="2"/>
      <c r="E15173" s="26"/>
    </row>
    <row r="15174" spans="1:5" x14ac:dyDescent="0.15">
      <c r="A15174" s="2"/>
      <c r="B15174" s="31"/>
      <c r="C15174" s="2"/>
      <c r="D15174" s="2"/>
      <c r="E15174" s="26"/>
    </row>
    <row r="15175" spans="1:5" x14ac:dyDescent="0.15">
      <c r="A15175" s="2"/>
      <c r="B15175" s="31"/>
      <c r="C15175" s="2"/>
      <c r="D15175" s="2"/>
      <c r="E15175" s="26"/>
    </row>
    <row r="15176" spans="1:5" x14ac:dyDescent="0.15">
      <c r="A15176" s="2"/>
      <c r="B15176" s="31"/>
      <c r="C15176" s="2"/>
      <c r="D15176" s="2"/>
      <c r="E15176" s="26"/>
    </row>
    <row r="15177" spans="1:5" x14ac:dyDescent="0.15">
      <c r="A15177" s="2"/>
      <c r="B15177" s="31"/>
      <c r="C15177" s="2"/>
      <c r="D15177" s="2"/>
      <c r="E15177" s="26"/>
    </row>
    <row r="15178" spans="1:5" x14ac:dyDescent="0.15">
      <c r="A15178" s="2"/>
      <c r="B15178" s="31"/>
      <c r="C15178" s="2"/>
      <c r="D15178" s="2"/>
      <c r="E15178" s="26"/>
    </row>
    <row r="15179" spans="1:5" x14ac:dyDescent="0.15">
      <c r="A15179" s="2"/>
      <c r="B15179" s="31"/>
      <c r="C15179" s="2"/>
      <c r="D15179" s="2"/>
      <c r="E15179" s="26"/>
    </row>
    <row r="15180" spans="1:5" x14ac:dyDescent="0.15">
      <c r="A15180" s="2"/>
      <c r="B15180" s="31"/>
      <c r="C15180" s="2"/>
      <c r="D15180" s="2"/>
      <c r="E15180" s="26"/>
    </row>
    <row r="15181" spans="1:5" x14ac:dyDescent="0.15">
      <c r="A15181" s="2"/>
      <c r="B15181" s="31"/>
      <c r="C15181" s="2"/>
      <c r="D15181" s="2"/>
      <c r="E15181" s="26"/>
    </row>
    <row r="15182" spans="1:5" x14ac:dyDescent="0.15">
      <c r="A15182" s="2"/>
      <c r="B15182" s="31"/>
      <c r="C15182" s="2"/>
      <c r="D15182" s="2"/>
      <c r="E15182" s="26"/>
    </row>
    <row r="15183" spans="1:5" x14ac:dyDescent="0.15">
      <c r="A15183" s="2"/>
      <c r="B15183" s="31"/>
      <c r="C15183" s="2"/>
      <c r="D15183" s="2"/>
      <c r="E15183" s="26"/>
    </row>
    <row r="15184" spans="1:5" x14ac:dyDescent="0.15">
      <c r="A15184" s="2"/>
      <c r="B15184" s="31"/>
      <c r="C15184" s="2"/>
      <c r="D15184" s="2"/>
      <c r="E15184" s="26"/>
    </row>
    <row r="15185" spans="1:5" x14ac:dyDescent="0.15">
      <c r="A15185" s="2"/>
      <c r="B15185" s="31"/>
      <c r="C15185" s="2"/>
      <c r="D15185" s="2"/>
      <c r="E15185" s="26"/>
    </row>
    <row r="15186" spans="1:5" x14ac:dyDescent="0.15">
      <c r="A15186" s="2"/>
      <c r="B15186" s="31"/>
      <c r="C15186" s="2"/>
      <c r="D15186" s="2"/>
      <c r="E15186" s="26"/>
    </row>
    <row r="15187" spans="1:5" x14ac:dyDescent="0.15">
      <c r="A15187" s="2"/>
      <c r="B15187" s="31"/>
      <c r="C15187" s="2"/>
      <c r="D15187" s="2"/>
      <c r="E15187" s="26"/>
    </row>
    <row r="15188" spans="1:5" x14ac:dyDescent="0.15">
      <c r="A15188" s="2"/>
      <c r="B15188" s="31"/>
      <c r="C15188" s="2"/>
      <c r="D15188" s="2"/>
      <c r="E15188" s="26"/>
    </row>
    <row r="15189" spans="1:5" x14ac:dyDescent="0.15">
      <c r="A15189" s="2"/>
      <c r="B15189" s="31"/>
      <c r="C15189" s="2"/>
      <c r="D15189" s="2"/>
      <c r="E15189" s="26"/>
    </row>
    <row r="15190" spans="1:5" x14ac:dyDescent="0.15">
      <c r="A15190" s="2"/>
      <c r="B15190" s="31"/>
      <c r="C15190" s="2"/>
      <c r="D15190" s="2"/>
      <c r="E15190" s="26"/>
    </row>
    <row r="15191" spans="1:5" x14ac:dyDescent="0.15">
      <c r="A15191" s="2"/>
      <c r="B15191" s="31"/>
      <c r="C15191" s="2"/>
      <c r="D15191" s="2"/>
      <c r="E15191" s="26"/>
    </row>
    <row r="15192" spans="1:5" x14ac:dyDescent="0.15">
      <c r="A15192" s="2"/>
      <c r="B15192" s="31"/>
      <c r="C15192" s="2"/>
      <c r="D15192" s="2"/>
      <c r="E15192" s="26"/>
    </row>
    <row r="15193" spans="1:5" x14ac:dyDescent="0.15">
      <c r="A15193" s="2"/>
      <c r="B15193" s="31"/>
      <c r="C15193" s="2"/>
      <c r="D15193" s="2"/>
      <c r="E15193" s="26"/>
    </row>
    <row r="15194" spans="1:5" x14ac:dyDescent="0.15">
      <c r="A15194" s="2"/>
      <c r="B15194" s="31"/>
      <c r="C15194" s="2"/>
      <c r="D15194" s="2"/>
      <c r="E15194" s="26"/>
    </row>
    <row r="15195" spans="1:5" x14ac:dyDescent="0.15">
      <c r="A15195" s="2"/>
      <c r="B15195" s="31"/>
      <c r="C15195" s="2"/>
      <c r="D15195" s="2"/>
      <c r="E15195" s="26"/>
    </row>
    <row r="15196" spans="1:5" x14ac:dyDescent="0.15">
      <c r="A15196" s="2"/>
      <c r="B15196" s="31"/>
      <c r="C15196" s="2"/>
      <c r="D15196" s="2"/>
      <c r="E15196" s="26"/>
    </row>
    <row r="15197" spans="1:5" x14ac:dyDescent="0.15">
      <c r="A15197" s="2"/>
      <c r="B15197" s="31"/>
      <c r="C15197" s="2"/>
      <c r="D15197" s="2"/>
      <c r="E15197" s="26"/>
    </row>
    <row r="15198" spans="1:5" x14ac:dyDescent="0.15">
      <c r="A15198" s="2"/>
      <c r="B15198" s="31"/>
      <c r="C15198" s="2"/>
      <c r="D15198" s="2"/>
      <c r="E15198" s="26"/>
    </row>
    <row r="15199" spans="1:5" x14ac:dyDescent="0.15">
      <c r="A15199" s="2"/>
      <c r="B15199" s="31"/>
      <c r="C15199" s="2"/>
      <c r="D15199" s="2"/>
      <c r="E15199" s="26"/>
    </row>
    <row r="15200" spans="1:5" x14ac:dyDescent="0.15">
      <c r="A15200" s="2"/>
      <c r="B15200" s="31"/>
      <c r="C15200" s="2"/>
      <c r="D15200" s="2"/>
      <c r="E15200" s="26"/>
    </row>
    <row r="15201" spans="1:5" x14ac:dyDescent="0.15">
      <c r="A15201" s="2"/>
      <c r="B15201" s="31"/>
      <c r="C15201" s="2"/>
      <c r="D15201" s="2"/>
      <c r="E15201" s="26"/>
    </row>
    <row r="15202" spans="1:5" x14ac:dyDescent="0.15">
      <c r="A15202" s="2"/>
      <c r="B15202" s="31"/>
      <c r="C15202" s="2"/>
      <c r="D15202" s="2"/>
      <c r="E15202" s="26"/>
    </row>
    <row r="15203" spans="1:5" x14ac:dyDescent="0.15">
      <c r="A15203" s="2"/>
      <c r="B15203" s="31"/>
      <c r="C15203" s="2"/>
      <c r="D15203" s="2"/>
      <c r="E15203" s="26"/>
    </row>
    <row r="15204" spans="1:5" x14ac:dyDescent="0.15">
      <c r="A15204" s="2"/>
      <c r="B15204" s="31"/>
      <c r="C15204" s="2"/>
      <c r="D15204" s="2"/>
      <c r="E15204" s="26"/>
    </row>
    <row r="15205" spans="1:5" x14ac:dyDescent="0.15">
      <c r="A15205" s="2"/>
      <c r="B15205" s="31"/>
      <c r="C15205" s="2"/>
      <c r="D15205" s="2"/>
      <c r="E15205" s="26"/>
    </row>
    <row r="15206" spans="1:5" x14ac:dyDescent="0.15">
      <c r="A15206" s="2"/>
      <c r="B15206" s="31"/>
      <c r="C15206" s="2"/>
      <c r="D15206" s="2"/>
      <c r="E15206" s="26"/>
    </row>
    <row r="15207" spans="1:5" x14ac:dyDescent="0.15">
      <c r="A15207" s="2"/>
      <c r="B15207" s="31"/>
      <c r="C15207" s="2"/>
      <c r="D15207" s="2"/>
      <c r="E15207" s="26"/>
    </row>
    <row r="15208" spans="1:5" x14ac:dyDescent="0.15">
      <c r="A15208" s="2"/>
      <c r="B15208" s="31"/>
      <c r="C15208" s="2"/>
      <c r="D15208" s="2"/>
      <c r="E15208" s="26"/>
    </row>
    <row r="15209" spans="1:5" x14ac:dyDescent="0.15">
      <c r="A15209" s="2"/>
      <c r="B15209" s="31"/>
      <c r="C15209" s="2"/>
      <c r="D15209" s="2"/>
      <c r="E15209" s="26"/>
    </row>
    <row r="15210" spans="1:5" x14ac:dyDescent="0.15">
      <c r="A15210" s="2"/>
      <c r="B15210" s="31"/>
      <c r="C15210" s="2"/>
      <c r="D15210" s="2"/>
      <c r="E15210" s="26"/>
    </row>
    <row r="15211" spans="1:5" x14ac:dyDescent="0.15">
      <c r="A15211" s="2"/>
      <c r="B15211" s="31"/>
      <c r="C15211" s="2"/>
      <c r="D15211" s="2"/>
      <c r="E15211" s="26"/>
    </row>
    <row r="15212" spans="1:5" x14ac:dyDescent="0.15">
      <c r="A15212" s="2"/>
      <c r="B15212" s="31"/>
      <c r="C15212" s="2"/>
      <c r="D15212" s="2"/>
      <c r="E15212" s="26"/>
    </row>
    <row r="15213" spans="1:5" x14ac:dyDescent="0.15">
      <c r="A15213" s="2"/>
      <c r="B15213" s="31"/>
      <c r="C15213" s="2"/>
      <c r="D15213" s="2"/>
      <c r="E15213" s="26"/>
    </row>
    <row r="15214" spans="1:5" x14ac:dyDescent="0.15">
      <c r="A15214" s="2"/>
      <c r="B15214" s="31"/>
      <c r="C15214" s="2"/>
      <c r="D15214" s="2"/>
      <c r="E15214" s="26"/>
    </row>
    <row r="15215" spans="1:5" x14ac:dyDescent="0.15">
      <c r="A15215" s="2"/>
      <c r="B15215" s="31"/>
      <c r="C15215" s="2"/>
      <c r="D15215" s="2"/>
      <c r="E15215" s="26"/>
    </row>
    <row r="15216" spans="1:5" x14ac:dyDescent="0.15">
      <c r="A15216" s="2"/>
      <c r="B15216" s="31"/>
      <c r="C15216" s="2"/>
      <c r="D15216" s="2"/>
      <c r="E15216" s="26"/>
    </row>
    <row r="15217" spans="1:5" x14ac:dyDescent="0.15">
      <c r="A15217" s="2"/>
      <c r="B15217" s="31"/>
      <c r="C15217" s="2"/>
      <c r="D15217" s="2"/>
      <c r="E15217" s="26"/>
    </row>
    <row r="15218" spans="1:5" x14ac:dyDescent="0.15">
      <c r="A15218" s="2"/>
      <c r="B15218" s="31"/>
      <c r="C15218" s="2"/>
      <c r="D15218" s="2"/>
      <c r="E15218" s="26"/>
    </row>
    <row r="15219" spans="1:5" x14ac:dyDescent="0.15">
      <c r="A15219" s="2"/>
      <c r="B15219" s="31"/>
      <c r="C15219" s="2"/>
      <c r="D15219" s="2"/>
      <c r="E15219" s="26"/>
    </row>
    <row r="15220" spans="1:5" x14ac:dyDescent="0.15">
      <c r="A15220" s="2"/>
      <c r="B15220" s="31"/>
      <c r="C15220" s="2"/>
      <c r="D15220" s="2"/>
      <c r="E15220" s="26"/>
    </row>
    <row r="15221" spans="1:5" x14ac:dyDescent="0.15">
      <c r="A15221" s="2"/>
      <c r="B15221" s="31"/>
      <c r="C15221" s="2"/>
      <c r="D15221" s="2"/>
      <c r="E15221" s="26"/>
    </row>
    <row r="15222" spans="1:5" x14ac:dyDescent="0.15">
      <c r="A15222" s="2"/>
      <c r="B15222" s="31"/>
      <c r="C15222" s="2"/>
      <c r="D15222" s="2"/>
      <c r="E15222" s="26"/>
    </row>
    <row r="15223" spans="1:5" x14ac:dyDescent="0.15">
      <c r="A15223" s="2"/>
      <c r="B15223" s="31"/>
      <c r="C15223" s="2"/>
      <c r="D15223" s="2"/>
      <c r="E15223" s="26"/>
    </row>
    <row r="15224" spans="1:5" x14ac:dyDescent="0.15">
      <c r="A15224" s="2"/>
      <c r="B15224" s="31"/>
      <c r="C15224" s="2"/>
      <c r="D15224" s="2"/>
      <c r="E15224" s="26"/>
    </row>
    <row r="15225" spans="1:5" x14ac:dyDescent="0.15">
      <c r="A15225" s="2"/>
      <c r="B15225" s="31"/>
      <c r="C15225" s="2"/>
      <c r="D15225" s="2"/>
      <c r="E15225" s="26"/>
    </row>
    <row r="15226" spans="1:5" x14ac:dyDescent="0.15">
      <c r="A15226" s="2"/>
      <c r="B15226" s="31"/>
      <c r="C15226" s="2"/>
      <c r="D15226" s="2"/>
      <c r="E15226" s="26"/>
    </row>
    <row r="15227" spans="1:5" x14ac:dyDescent="0.15">
      <c r="A15227" s="2"/>
      <c r="B15227" s="31"/>
      <c r="C15227" s="2"/>
      <c r="D15227" s="2"/>
      <c r="E15227" s="26"/>
    </row>
    <row r="15228" spans="1:5" x14ac:dyDescent="0.15">
      <c r="A15228" s="2"/>
      <c r="B15228" s="31"/>
      <c r="C15228" s="2"/>
      <c r="D15228" s="2"/>
      <c r="E15228" s="26"/>
    </row>
    <row r="15229" spans="1:5" x14ac:dyDescent="0.15">
      <c r="A15229" s="2"/>
      <c r="B15229" s="31"/>
      <c r="C15229" s="2"/>
      <c r="D15229" s="2"/>
      <c r="E15229" s="26"/>
    </row>
    <row r="15230" spans="1:5" x14ac:dyDescent="0.15">
      <c r="A15230" s="2"/>
      <c r="B15230" s="31"/>
      <c r="C15230" s="2"/>
      <c r="D15230" s="2"/>
      <c r="E15230" s="26"/>
    </row>
    <row r="15231" spans="1:5" x14ac:dyDescent="0.15">
      <c r="A15231" s="2"/>
      <c r="B15231" s="31"/>
      <c r="C15231" s="2"/>
      <c r="D15231" s="2"/>
      <c r="E15231" s="26"/>
    </row>
    <row r="15232" spans="1:5" x14ac:dyDescent="0.15">
      <c r="A15232" s="2"/>
      <c r="B15232" s="31"/>
      <c r="C15232" s="2"/>
      <c r="D15232" s="2"/>
      <c r="E15232" s="26"/>
    </row>
    <row r="15233" spans="1:5" x14ac:dyDescent="0.15">
      <c r="A15233" s="2"/>
      <c r="B15233" s="31"/>
      <c r="C15233" s="2"/>
      <c r="D15233" s="2"/>
      <c r="E15233" s="26"/>
    </row>
    <row r="15234" spans="1:5" x14ac:dyDescent="0.15">
      <c r="A15234" s="2"/>
      <c r="B15234" s="31"/>
      <c r="C15234" s="2"/>
      <c r="D15234" s="2"/>
      <c r="E15234" s="26"/>
    </row>
    <row r="15235" spans="1:5" x14ac:dyDescent="0.15">
      <c r="A15235" s="2"/>
      <c r="B15235" s="31"/>
      <c r="C15235" s="2"/>
      <c r="D15235" s="2"/>
      <c r="E15235" s="26"/>
    </row>
    <row r="15236" spans="1:5" x14ac:dyDescent="0.15">
      <c r="A15236" s="2"/>
      <c r="B15236" s="31"/>
      <c r="C15236" s="2"/>
      <c r="D15236" s="2"/>
      <c r="E15236" s="26"/>
    </row>
    <row r="15237" spans="1:5" x14ac:dyDescent="0.15">
      <c r="A15237" s="2"/>
      <c r="B15237" s="31"/>
      <c r="C15237" s="2"/>
      <c r="D15237" s="2"/>
      <c r="E15237" s="26"/>
    </row>
    <row r="15238" spans="1:5" x14ac:dyDescent="0.15">
      <c r="A15238" s="2"/>
      <c r="B15238" s="31"/>
      <c r="C15238" s="2"/>
      <c r="D15238" s="2"/>
      <c r="E15238" s="26"/>
    </row>
    <row r="15239" spans="1:5" x14ac:dyDescent="0.15">
      <c r="A15239" s="2"/>
      <c r="B15239" s="31"/>
      <c r="C15239" s="2"/>
      <c r="D15239" s="2"/>
      <c r="E15239" s="26"/>
    </row>
    <row r="15240" spans="1:5" x14ac:dyDescent="0.15">
      <c r="A15240" s="2"/>
      <c r="B15240" s="31"/>
      <c r="C15240" s="2"/>
      <c r="D15240" s="2"/>
      <c r="E15240" s="26"/>
    </row>
    <row r="15241" spans="1:5" x14ac:dyDescent="0.15">
      <c r="A15241" s="2"/>
      <c r="B15241" s="31"/>
      <c r="C15241" s="2"/>
      <c r="D15241" s="2"/>
      <c r="E15241" s="26"/>
    </row>
    <row r="15242" spans="1:5" x14ac:dyDescent="0.15">
      <c r="A15242" s="2"/>
      <c r="B15242" s="31"/>
      <c r="C15242" s="2"/>
      <c r="D15242" s="2"/>
      <c r="E15242" s="26"/>
    </row>
    <row r="15243" spans="1:5" x14ac:dyDescent="0.15">
      <c r="A15243" s="2"/>
      <c r="B15243" s="31"/>
      <c r="C15243" s="2"/>
      <c r="D15243" s="2"/>
      <c r="E15243" s="26"/>
    </row>
    <row r="15244" spans="1:5" x14ac:dyDescent="0.15">
      <c r="A15244" s="2"/>
      <c r="B15244" s="31"/>
      <c r="C15244" s="2"/>
      <c r="D15244" s="2"/>
      <c r="E15244" s="26"/>
    </row>
    <row r="15245" spans="1:5" x14ac:dyDescent="0.15">
      <c r="A15245" s="2"/>
      <c r="B15245" s="31"/>
      <c r="C15245" s="2"/>
      <c r="D15245" s="2"/>
      <c r="E15245" s="26"/>
    </row>
    <row r="15246" spans="1:5" x14ac:dyDescent="0.15">
      <c r="A15246" s="2"/>
      <c r="B15246" s="31"/>
      <c r="C15246" s="2"/>
      <c r="D15246" s="2"/>
      <c r="E15246" s="26"/>
    </row>
    <row r="15247" spans="1:5" x14ac:dyDescent="0.15">
      <c r="A15247" s="2"/>
      <c r="B15247" s="31"/>
      <c r="C15247" s="2"/>
      <c r="D15247" s="2"/>
      <c r="E15247" s="26"/>
    </row>
    <row r="15248" spans="1:5" x14ac:dyDescent="0.15">
      <c r="A15248" s="2"/>
      <c r="B15248" s="31"/>
      <c r="C15248" s="2"/>
      <c r="D15248" s="2"/>
      <c r="E15248" s="26"/>
    </row>
    <row r="15249" spans="1:5" x14ac:dyDescent="0.15">
      <c r="A15249" s="2"/>
      <c r="B15249" s="31"/>
      <c r="C15249" s="2"/>
      <c r="D15249" s="2"/>
      <c r="E15249" s="26"/>
    </row>
    <row r="15250" spans="1:5" x14ac:dyDescent="0.15">
      <c r="A15250" s="2"/>
      <c r="B15250" s="31"/>
      <c r="C15250" s="2"/>
      <c r="D15250" s="2"/>
      <c r="E15250" s="26"/>
    </row>
    <row r="15251" spans="1:5" x14ac:dyDescent="0.15">
      <c r="A15251" s="2"/>
      <c r="B15251" s="31"/>
      <c r="C15251" s="2"/>
      <c r="D15251" s="2"/>
      <c r="E15251" s="26"/>
    </row>
    <row r="15252" spans="1:5" x14ac:dyDescent="0.15">
      <c r="A15252" s="2"/>
      <c r="B15252" s="31"/>
      <c r="C15252" s="2"/>
      <c r="D15252" s="2"/>
      <c r="E15252" s="26"/>
    </row>
    <row r="15253" spans="1:5" x14ac:dyDescent="0.15">
      <c r="A15253" s="2"/>
      <c r="B15253" s="31"/>
      <c r="C15253" s="2"/>
      <c r="D15253" s="2"/>
      <c r="E15253" s="26"/>
    </row>
    <row r="15254" spans="1:5" x14ac:dyDescent="0.15">
      <c r="A15254" s="2"/>
      <c r="B15254" s="31"/>
      <c r="C15254" s="2"/>
      <c r="D15254" s="2"/>
      <c r="E15254" s="26"/>
    </row>
    <row r="15255" spans="1:5" x14ac:dyDescent="0.15">
      <c r="A15255" s="2"/>
      <c r="B15255" s="31"/>
      <c r="C15255" s="2"/>
      <c r="D15255" s="2"/>
      <c r="E15255" s="26"/>
    </row>
    <row r="15256" spans="1:5" x14ac:dyDescent="0.15">
      <c r="A15256" s="2"/>
      <c r="B15256" s="31"/>
      <c r="C15256" s="2"/>
      <c r="D15256" s="2"/>
      <c r="E15256" s="26"/>
    </row>
    <row r="15257" spans="1:5" x14ac:dyDescent="0.15">
      <c r="A15257" s="2"/>
      <c r="B15257" s="31"/>
      <c r="C15257" s="2"/>
      <c r="D15257" s="2"/>
      <c r="E15257" s="26"/>
    </row>
    <row r="15258" spans="1:5" x14ac:dyDescent="0.15">
      <c r="A15258" s="2"/>
      <c r="B15258" s="31"/>
      <c r="C15258" s="2"/>
      <c r="D15258" s="2"/>
      <c r="E15258" s="26"/>
    </row>
    <row r="15259" spans="1:5" x14ac:dyDescent="0.15">
      <c r="A15259" s="2"/>
      <c r="B15259" s="31"/>
      <c r="C15259" s="2"/>
      <c r="D15259" s="2"/>
      <c r="E15259" s="26"/>
    </row>
    <row r="15260" spans="1:5" x14ac:dyDescent="0.15">
      <c r="A15260" s="2"/>
      <c r="B15260" s="31"/>
      <c r="C15260" s="2"/>
      <c r="D15260" s="2"/>
      <c r="E15260" s="26"/>
    </row>
    <row r="15261" spans="1:5" x14ac:dyDescent="0.15">
      <c r="A15261" s="2"/>
      <c r="B15261" s="31"/>
      <c r="C15261" s="2"/>
      <c r="D15261" s="2"/>
      <c r="E15261" s="26"/>
    </row>
    <row r="15262" spans="1:5" x14ac:dyDescent="0.15">
      <c r="A15262" s="2"/>
      <c r="B15262" s="31"/>
      <c r="C15262" s="2"/>
      <c r="D15262" s="2"/>
      <c r="E15262" s="26"/>
    </row>
    <row r="15263" spans="1:5" x14ac:dyDescent="0.15">
      <c r="A15263" s="2"/>
      <c r="B15263" s="31"/>
      <c r="C15263" s="2"/>
      <c r="D15263" s="2"/>
      <c r="E15263" s="26"/>
    </row>
    <row r="15264" spans="1:5" x14ac:dyDescent="0.15">
      <c r="A15264" s="2"/>
      <c r="B15264" s="31"/>
      <c r="C15264" s="2"/>
      <c r="D15264" s="2"/>
      <c r="E15264" s="26"/>
    </row>
    <row r="15265" spans="1:5" x14ac:dyDescent="0.15">
      <c r="A15265" s="2"/>
      <c r="B15265" s="31"/>
      <c r="C15265" s="2"/>
      <c r="D15265" s="2"/>
      <c r="E15265" s="26"/>
    </row>
    <row r="15266" spans="1:5" x14ac:dyDescent="0.15">
      <c r="A15266" s="2"/>
      <c r="B15266" s="31"/>
      <c r="C15266" s="2"/>
      <c r="D15266" s="2"/>
      <c r="E15266" s="26"/>
    </row>
    <row r="15267" spans="1:5" x14ac:dyDescent="0.15">
      <c r="A15267" s="2"/>
      <c r="B15267" s="31"/>
      <c r="C15267" s="2"/>
      <c r="D15267" s="2"/>
      <c r="E15267" s="26"/>
    </row>
    <row r="15268" spans="1:5" x14ac:dyDescent="0.15">
      <c r="A15268" s="2"/>
      <c r="B15268" s="31"/>
      <c r="C15268" s="2"/>
      <c r="D15268" s="2"/>
      <c r="E15268" s="26"/>
    </row>
    <row r="15269" spans="1:5" x14ac:dyDescent="0.15">
      <c r="A15269" s="2"/>
      <c r="B15269" s="31"/>
      <c r="C15269" s="2"/>
      <c r="D15269" s="2"/>
      <c r="E15269" s="26"/>
    </row>
    <row r="15270" spans="1:5" x14ac:dyDescent="0.15">
      <c r="A15270" s="2"/>
      <c r="B15270" s="31"/>
      <c r="C15270" s="2"/>
      <c r="D15270" s="2"/>
      <c r="E15270" s="26"/>
    </row>
    <row r="15271" spans="1:5" x14ac:dyDescent="0.15">
      <c r="A15271" s="2"/>
      <c r="B15271" s="31"/>
      <c r="C15271" s="2"/>
      <c r="D15271" s="2"/>
      <c r="E15271" s="26"/>
    </row>
    <row r="15272" spans="1:5" x14ac:dyDescent="0.15">
      <c r="A15272" s="2"/>
      <c r="B15272" s="31"/>
      <c r="C15272" s="2"/>
      <c r="D15272" s="2"/>
      <c r="E15272" s="26"/>
    </row>
    <row r="15273" spans="1:5" x14ac:dyDescent="0.15">
      <c r="A15273" s="2"/>
      <c r="B15273" s="31"/>
      <c r="C15273" s="2"/>
      <c r="D15273" s="2"/>
      <c r="E15273" s="26"/>
    </row>
    <row r="15274" spans="1:5" x14ac:dyDescent="0.15">
      <c r="A15274" s="2"/>
      <c r="B15274" s="31"/>
      <c r="C15274" s="2"/>
      <c r="D15274" s="2"/>
      <c r="E15274" s="26"/>
    </row>
    <row r="15275" spans="1:5" x14ac:dyDescent="0.15">
      <c r="A15275" s="2"/>
      <c r="B15275" s="31"/>
      <c r="C15275" s="2"/>
      <c r="D15275" s="2"/>
      <c r="E15275" s="26"/>
    </row>
    <row r="15276" spans="1:5" x14ac:dyDescent="0.15">
      <c r="A15276" s="2"/>
      <c r="B15276" s="31"/>
      <c r="C15276" s="2"/>
      <c r="D15276" s="2"/>
      <c r="E15276" s="26"/>
    </row>
    <row r="15277" spans="1:5" x14ac:dyDescent="0.15">
      <c r="A15277" s="2"/>
      <c r="B15277" s="31"/>
      <c r="C15277" s="2"/>
      <c r="D15277" s="2"/>
      <c r="E15277" s="26"/>
    </row>
    <row r="15278" spans="1:5" x14ac:dyDescent="0.15">
      <c r="A15278" s="2"/>
      <c r="B15278" s="31"/>
      <c r="C15278" s="2"/>
      <c r="D15278" s="2"/>
      <c r="E15278" s="26"/>
    </row>
    <row r="15279" spans="1:5" x14ac:dyDescent="0.15">
      <c r="A15279" s="2"/>
      <c r="B15279" s="31"/>
      <c r="C15279" s="2"/>
      <c r="D15279" s="2"/>
      <c r="E15279" s="26"/>
    </row>
    <row r="15280" spans="1:5" x14ac:dyDescent="0.15">
      <c r="A15280" s="2"/>
      <c r="B15280" s="31"/>
      <c r="C15280" s="2"/>
      <c r="D15280" s="2"/>
      <c r="E15280" s="26"/>
    </row>
    <row r="15281" spans="1:5" x14ac:dyDescent="0.15">
      <c r="A15281" s="2"/>
      <c r="B15281" s="31"/>
      <c r="C15281" s="2"/>
      <c r="D15281" s="2"/>
      <c r="E15281" s="26"/>
    </row>
    <row r="15282" spans="1:5" x14ac:dyDescent="0.15">
      <c r="A15282" s="2"/>
      <c r="B15282" s="31"/>
      <c r="C15282" s="2"/>
      <c r="D15282" s="2"/>
      <c r="E15282" s="26"/>
    </row>
    <row r="15283" spans="1:5" x14ac:dyDescent="0.15">
      <c r="A15283" s="2"/>
      <c r="B15283" s="31"/>
      <c r="C15283" s="2"/>
      <c r="D15283" s="2"/>
      <c r="E15283" s="26"/>
    </row>
    <row r="15284" spans="1:5" x14ac:dyDescent="0.15">
      <c r="A15284" s="2"/>
      <c r="B15284" s="31"/>
      <c r="C15284" s="2"/>
      <c r="D15284" s="2"/>
      <c r="E15284" s="26"/>
    </row>
    <row r="15285" spans="1:5" x14ac:dyDescent="0.15">
      <c r="A15285" s="2"/>
      <c r="B15285" s="31"/>
      <c r="C15285" s="2"/>
      <c r="D15285" s="2"/>
      <c r="E15285" s="26"/>
    </row>
    <row r="15286" spans="1:5" x14ac:dyDescent="0.15">
      <c r="A15286" s="2"/>
      <c r="B15286" s="31"/>
      <c r="C15286" s="2"/>
      <c r="D15286" s="2"/>
      <c r="E15286" s="26"/>
    </row>
    <row r="15287" spans="1:5" x14ac:dyDescent="0.15">
      <c r="A15287" s="2"/>
      <c r="B15287" s="31"/>
      <c r="C15287" s="2"/>
      <c r="D15287" s="2"/>
      <c r="E15287" s="26"/>
    </row>
    <row r="15288" spans="1:5" x14ac:dyDescent="0.15">
      <c r="A15288" s="2"/>
      <c r="B15288" s="31"/>
      <c r="C15288" s="2"/>
      <c r="D15288" s="2"/>
      <c r="E15288" s="26"/>
    </row>
    <row r="15289" spans="1:5" x14ac:dyDescent="0.15">
      <c r="A15289" s="2"/>
      <c r="B15289" s="31"/>
      <c r="C15289" s="2"/>
      <c r="D15289" s="2"/>
      <c r="E15289" s="26"/>
    </row>
    <row r="15290" spans="1:5" x14ac:dyDescent="0.15">
      <c r="A15290" s="2"/>
      <c r="B15290" s="31"/>
      <c r="C15290" s="2"/>
      <c r="D15290" s="2"/>
      <c r="E15290" s="26"/>
    </row>
    <row r="15291" spans="1:5" x14ac:dyDescent="0.15">
      <c r="A15291" s="2"/>
      <c r="B15291" s="31"/>
      <c r="C15291" s="2"/>
      <c r="D15291" s="2"/>
      <c r="E15291" s="26"/>
    </row>
    <row r="15292" spans="1:5" x14ac:dyDescent="0.15">
      <c r="A15292" s="2"/>
      <c r="B15292" s="31"/>
      <c r="C15292" s="2"/>
      <c r="D15292" s="2"/>
      <c r="E15292" s="26"/>
    </row>
    <row r="15293" spans="1:5" x14ac:dyDescent="0.15">
      <c r="A15293" s="2"/>
      <c r="B15293" s="31"/>
      <c r="C15293" s="2"/>
      <c r="D15293" s="2"/>
      <c r="E15293" s="26"/>
    </row>
    <row r="15294" spans="1:5" x14ac:dyDescent="0.15">
      <c r="A15294" s="2"/>
      <c r="B15294" s="31"/>
      <c r="C15294" s="2"/>
      <c r="D15294" s="2"/>
      <c r="E15294" s="26"/>
    </row>
    <row r="15295" spans="1:5" x14ac:dyDescent="0.15">
      <c r="A15295" s="2"/>
      <c r="B15295" s="31"/>
      <c r="C15295" s="2"/>
      <c r="D15295" s="2"/>
      <c r="E15295" s="26"/>
    </row>
    <row r="15296" spans="1:5" x14ac:dyDescent="0.15">
      <c r="A15296" s="2"/>
      <c r="B15296" s="31"/>
      <c r="C15296" s="2"/>
      <c r="D15296" s="2"/>
      <c r="E15296" s="26"/>
    </row>
    <row r="15297" spans="1:5" x14ac:dyDescent="0.15">
      <c r="A15297" s="2"/>
      <c r="B15297" s="31"/>
      <c r="C15297" s="2"/>
      <c r="D15297" s="2"/>
      <c r="E15297" s="26"/>
    </row>
    <row r="15298" spans="1:5" x14ac:dyDescent="0.15">
      <c r="A15298" s="2"/>
      <c r="B15298" s="31"/>
      <c r="C15298" s="2"/>
      <c r="D15298" s="2"/>
      <c r="E15298" s="26"/>
    </row>
    <row r="15299" spans="1:5" x14ac:dyDescent="0.15">
      <c r="A15299" s="2"/>
      <c r="B15299" s="31"/>
      <c r="C15299" s="2"/>
      <c r="D15299" s="2"/>
      <c r="E15299" s="26"/>
    </row>
    <row r="15300" spans="1:5" x14ac:dyDescent="0.15">
      <c r="A15300" s="2"/>
      <c r="B15300" s="31"/>
      <c r="C15300" s="2"/>
      <c r="D15300" s="2"/>
      <c r="E15300" s="26"/>
    </row>
    <row r="15301" spans="1:5" x14ac:dyDescent="0.15">
      <c r="A15301" s="2"/>
      <c r="B15301" s="31"/>
      <c r="C15301" s="2"/>
      <c r="D15301" s="2"/>
      <c r="E15301" s="26"/>
    </row>
    <row r="15302" spans="1:5" x14ac:dyDescent="0.15">
      <c r="A15302" s="2"/>
      <c r="B15302" s="31"/>
      <c r="C15302" s="2"/>
      <c r="D15302" s="2"/>
      <c r="E15302" s="26"/>
    </row>
    <row r="15303" spans="1:5" x14ac:dyDescent="0.15">
      <c r="A15303" s="2"/>
      <c r="B15303" s="31"/>
      <c r="C15303" s="2"/>
      <c r="D15303" s="2"/>
      <c r="E15303" s="26"/>
    </row>
    <row r="15304" spans="1:5" x14ac:dyDescent="0.15">
      <c r="A15304" s="2"/>
      <c r="B15304" s="31"/>
      <c r="C15304" s="2"/>
      <c r="D15304" s="2"/>
      <c r="E15304" s="26"/>
    </row>
    <row r="15305" spans="1:5" x14ac:dyDescent="0.15">
      <c r="A15305" s="2"/>
      <c r="B15305" s="31"/>
      <c r="C15305" s="2"/>
      <c r="D15305" s="2"/>
      <c r="E15305" s="26"/>
    </row>
    <row r="15306" spans="1:5" x14ac:dyDescent="0.15">
      <c r="A15306" s="2"/>
      <c r="B15306" s="31"/>
      <c r="C15306" s="2"/>
      <c r="D15306" s="2"/>
      <c r="E15306" s="26"/>
    </row>
    <row r="15307" spans="1:5" x14ac:dyDescent="0.15">
      <c r="A15307" s="2"/>
      <c r="B15307" s="31"/>
      <c r="C15307" s="2"/>
      <c r="D15307" s="2"/>
      <c r="E15307" s="26"/>
    </row>
    <row r="15308" spans="1:5" x14ac:dyDescent="0.15">
      <c r="A15308" s="2"/>
      <c r="B15308" s="31"/>
      <c r="C15308" s="2"/>
      <c r="D15308" s="2"/>
      <c r="E15308" s="26"/>
    </row>
    <row r="15309" spans="1:5" x14ac:dyDescent="0.15">
      <c r="A15309" s="2"/>
      <c r="B15309" s="31"/>
      <c r="C15309" s="2"/>
      <c r="D15309" s="2"/>
      <c r="E15309" s="26"/>
    </row>
    <row r="15310" spans="1:5" x14ac:dyDescent="0.15">
      <c r="A15310" s="2"/>
      <c r="B15310" s="31"/>
      <c r="C15310" s="2"/>
      <c r="D15310" s="2"/>
      <c r="E15310" s="26"/>
    </row>
    <row r="15311" spans="1:5" x14ac:dyDescent="0.15">
      <c r="A15311" s="2"/>
      <c r="B15311" s="31"/>
      <c r="C15311" s="2"/>
      <c r="D15311" s="2"/>
      <c r="E15311" s="26"/>
    </row>
    <row r="15312" spans="1:5" x14ac:dyDescent="0.15">
      <c r="A15312" s="2"/>
      <c r="B15312" s="31"/>
      <c r="C15312" s="2"/>
      <c r="D15312" s="2"/>
      <c r="E15312" s="26"/>
    </row>
    <row r="15313" spans="1:5" x14ac:dyDescent="0.15">
      <c r="A15313" s="2"/>
      <c r="B15313" s="31"/>
      <c r="C15313" s="2"/>
      <c r="D15313" s="2"/>
      <c r="E15313" s="26"/>
    </row>
    <row r="15314" spans="1:5" x14ac:dyDescent="0.15">
      <c r="A15314" s="2"/>
      <c r="B15314" s="31"/>
      <c r="C15314" s="2"/>
      <c r="D15314" s="2"/>
      <c r="E15314" s="26"/>
    </row>
    <row r="15315" spans="1:5" x14ac:dyDescent="0.15">
      <c r="A15315" s="2"/>
      <c r="B15315" s="31"/>
      <c r="C15315" s="2"/>
      <c r="D15315" s="2"/>
      <c r="E15315" s="26"/>
    </row>
    <row r="15316" spans="1:5" x14ac:dyDescent="0.15">
      <c r="A15316" s="2"/>
      <c r="B15316" s="31"/>
      <c r="C15316" s="2"/>
      <c r="D15316" s="2"/>
      <c r="E15316" s="26"/>
    </row>
    <row r="15317" spans="1:5" x14ac:dyDescent="0.15">
      <c r="A15317" s="2"/>
      <c r="B15317" s="31"/>
      <c r="C15317" s="2"/>
      <c r="D15317" s="2"/>
      <c r="E15317" s="26"/>
    </row>
    <row r="15318" spans="1:5" x14ac:dyDescent="0.15">
      <c r="A15318" s="2"/>
      <c r="B15318" s="31"/>
      <c r="C15318" s="2"/>
      <c r="D15318" s="2"/>
      <c r="E15318" s="26"/>
    </row>
    <row r="15319" spans="1:5" x14ac:dyDescent="0.15">
      <c r="A15319" s="2"/>
      <c r="B15319" s="31"/>
      <c r="C15319" s="2"/>
      <c r="D15319" s="2"/>
      <c r="E15319" s="26"/>
    </row>
    <row r="15320" spans="1:5" x14ac:dyDescent="0.15">
      <c r="A15320" s="2"/>
      <c r="B15320" s="31"/>
      <c r="C15320" s="2"/>
      <c r="D15320" s="2"/>
      <c r="E15320" s="26"/>
    </row>
    <row r="15321" spans="1:5" x14ac:dyDescent="0.15">
      <c r="A15321" s="2"/>
      <c r="B15321" s="31"/>
      <c r="C15321" s="2"/>
      <c r="D15321" s="2"/>
      <c r="E15321" s="26"/>
    </row>
    <row r="15322" spans="1:5" x14ac:dyDescent="0.15">
      <c r="A15322" s="2"/>
      <c r="B15322" s="31"/>
      <c r="C15322" s="2"/>
      <c r="D15322" s="2"/>
      <c r="E15322" s="26"/>
    </row>
    <row r="15323" spans="1:5" x14ac:dyDescent="0.15">
      <c r="A15323" s="2"/>
      <c r="B15323" s="31"/>
      <c r="C15323" s="2"/>
      <c r="D15323" s="2"/>
      <c r="E15323" s="26"/>
    </row>
    <row r="15324" spans="1:5" x14ac:dyDescent="0.15">
      <c r="A15324" s="2"/>
      <c r="B15324" s="31"/>
      <c r="C15324" s="2"/>
      <c r="D15324" s="2"/>
      <c r="E15324" s="26"/>
    </row>
    <row r="15325" spans="1:5" x14ac:dyDescent="0.15">
      <c r="A15325" s="2"/>
      <c r="B15325" s="31"/>
      <c r="C15325" s="2"/>
      <c r="D15325" s="2"/>
      <c r="E15325" s="26"/>
    </row>
    <row r="15326" spans="1:5" x14ac:dyDescent="0.15">
      <c r="A15326" s="2"/>
      <c r="B15326" s="31"/>
      <c r="C15326" s="2"/>
      <c r="D15326" s="2"/>
      <c r="E15326" s="26"/>
    </row>
    <row r="15327" spans="1:5" x14ac:dyDescent="0.15">
      <c r="A15327" s="2"/>
      <c r="B15327" s="31"/>
      <c r="C15327" s="2"/>
      <c r="D15327" s="2"/>
      <c r="E15327" s="26"/>
    </row>
    <row r="15328" spans="1:5" x14ac:dyDescent="0.15">
      <c r="A15328" s="2"/>
      <c r="B15328" s="31"/>
      <c r="C15328" s="2"/>
      <c r="D15328" s="2"/>
      <c r="E15328" s="26"/>
    </row>
    <row r="15329" spans="1:5" x14ac:dyDescent="0.15">
      <c r="A15329" s="2"/>
      <c r="B15329" s="31"/>
      <c r="C15329" s="2"/>
      <c r="D15329" s="2"/>
      <c r="E15329" s="26"/>
    </row>
    <row r="15330" spans="1:5" x14ac:dyDescent="0.15">
      <c r="A15330" s="2"/>
      <c r="B15330" s="31"/>
      <c r="C15330" s="2"/>
      <c r="D15330" s="2"/>
      <c r="E15330" s="26"/>
    </row>
    <row r="15331" spans="1:5" x14ac:dyDescent="0.15">
      <c r="A15331" s="2"/>
      <c r="B15331" s="31"/>
      <c r="C15331" s="2"/>
      <c r="D15331" s="2"/>
      <c r="E15331" s="26"/>
    </row>
    <row r="15332" spans="1:5" x14ac:dyDescent="0.15">
      <c r="A15332" s="2"/>
      <c r="B15332" s="31"/>
      <c r="C15332" s="2"/>
      <c r="D15332" s="2"/>
      <c r="E15332" s="26"/>
    </row>
    <row r="15333" spans="1:5" x14ac:dyDescent="0.15">
      <c r="A15333" s="2"/>
      <c r="B15333" s="31"/>
      <c r="C15333" s="2"/>
      <c r="D15333" s="2"/>
      <c r="E15333" s="26"/>
    </row>
    <row r="15334" spans="1:5" x14ac:dyDescent="0.15">
      <c r="A15334" s="2"/>
      <c r="B15334" s="31"/>
      <c r="C15334" s="2"/>
      <c r="D15334" s="2"/>
      <c r="E15334" s="26"/>
    </row>
    <row r="15335" spans="1:5" x14ac:dyDescent="0.15">
      <c r="A15335" s="2"/>
      <c r="B15335" s="31"/>
      <c r="C15335" s="2"/>
      <c r="D15335" s="2"/>
      <c r="E15335" s="26"/>
    </row>
    <row r="15336" spans="1:5" x14ac:dyDescent="0.15">
      <c r="A15336" s="2"/>
      <c r="B15336" s="31"/>
      <c r="C15336" s="2"/>
      <c r="D15336" s="2"/>
      <c r="E15336" s="26"/>
    </row>
    <row r="15337" spans="1:5" x14ac:dyDescent="0.15">
      <c r="A15337" s="2"/>
      <c r="B15337" s="31"/>
      <c r="C15337" s="2"/>
      <c r="D15337" s="2"/>
      <c r="E15337" s="26"/>
    </row>
    <row r="15338" spans="1:5" x14ac:dyDescent="0.15">
      <c r="A15338" s="2"/>
      <c r="B15338" s="31"/>
      <c r="C15338" s="2"/>
      <c r="D15338" s="2"/>
      <c r="E15338" s="26"/>
    </row>
    <row r="15339" spans="1:5" x14ac:dyDescent="0.15">
      <c r="A15339" s="2"/>
      <c r="B15339" s="31"/>
      <c r="C15339" s="2"/>
      <c r="D15339" s="2"/>
      <c r="E15339" s="26"/>
    </row>
    <row r="15340" spans="1:5" x14ac:dyDescent="0.15">
      <c r="A15340" s="2"/>
      <c r="B15340" s="31"/>
      <c r="C15340" s="2"/>
      <c r="D15340" s="2"/>
      <c r="E15340" s="26"/>
    </row>
    <row r="15341" spans="1:5" x14ac:dyDescent="0.15">
      <c r="A15341" s="2"/>
      <c r="B15341" s="31"/>
      <c r="C15341" s="2"/>
      <c r="D15341" s="2"/>
      <c r="E15341" s="26"/>
    </row>
    <row r="15342" spans="1:5" x14ac:dyDescent="0.15">
      <c r="A15342" s="2"/>
      <c r="B15342" s="31"/>
      <c r="C15342" s="2"/>
      <c r="D15342" s="2"/>
      <c r="E15342" s="26"/>
    </row>
    <row r="15343" spans="1:5" x14ac:dyDescent="0.15">
      <c r="A15343" s="2"/>
      <c r="B15343" s="31"/>
      <c r="C15343" s="2"/>
      <c r="D15343" s="2"/>
      <c r="E15343" s="26"/>
    </row>
    <row r="15344" spans="1:5" x14ac:dyDescent="0.15">
      <c r="A15344" s="2"/>
      <c r="B15344" s="31"/>
      <c r="C15344" s="2"/>
      <c r="D15344" s="2"/>
      <c r="E15344" s="26"/>
    </row>
    <row r="15345" spans="1:5" x14ac:dyDescent="0.15">
      <c r="A15345" s="2"/>
      <c r="B15345" s="31"/>
      <c r="C15345" s="2"/>
      <c r="D15345" s="2"/>
      <c r="E15345" s="26"/>
    </row>
    <row r="15346" spans="1:5" x14ac:dyDescent="0.15">
      <c r="A15346" s="2"/>
      <c r="B15346" s="31"/>
      <c r="C15346" s="2"/>
      <c r="D15346" s="2"/>
      <c r="E15346" s="26"/>
    </row>
    <row r="15347" spans="1:5" x14ac:dyDescent="0.15">
      <c r="A15347" s="2"/>
      <c r="B15347" s="31"/>
      <c r="C15347" s="2"/>
      <c r="D15347" s="2"/>
      <c r="E15347" s="26"/>
    </row>
    <row r="15348" spans="1:5" x14ac:dyDescent="0.15">
      <c r="A15348" s="2"/>
      <c r="B15348" s="31"/>
      <c r="C15348" s="2"/>
      <c r="D15348" s="2"/>
      <c r="E15348" s="26"/>
    </row>
    <row r="15349" spans="1:5" x14ac:dyDescent="0.15">
      <c r="A15349" s="2"/>
      <c r="B15349" s="31"/>
      <c r="C15349" s="2"/>
      <c r="D15349" s="2"/>
      <c r="E15349" s="26"/>
    </row>
    <row r="15350" spans="1:5" x14ac:dyDescent="0.15">
      <c r="A15350" s="2"/>
      <c r="B15350" s="31"/>
      <c r="C15350" s="2"/>
      <c r="D15350" s="2"/>
      <c r="E15350" s="26"/>
    </row>
    <row r="15351" spans="1:5" x14ac:dyDescent="0.15">
      <c r="A15351" s="2"/>
      <c r="B15351" s="31"/>
      <c r="C15351" s="2"/>
      <c r="D15351" s="2"/>
      <c r="E15351" s="26"/>
    </row>
    <row r="15352" spans="1:5" x14ac:dyDescent="0.15">
      <c r="A15352" s="2"/>
      <c r="B15352" s="31"/>
      <c r="C15352" s="2"/>
      <c r="D15352" s="2"/>
      <c r="E15352" s="26"/>
    </row>
    <row r="15353" spans="1:5" x14ac:dyDescent="0.15">
      <c r="A15353" s="2"/>
      <c r="B15353" s="31"/>
      <c r="C15353" s="2"/>
      <c r="D15353" s="2"/>
      <c r="E15353" s="26"/>
    </row>
    <row r="15354" spans="1:5" x14ac:dyDescent="0.15">
      <c r="A15354" s="2"/>
      <c r="B15354" s="31"/>
      <c r="C15354" s="2"/>
      <c r="D15354" s="2"/>
      <c r="E15354" s="26"/>
    </row>
    <row r="15355" spans="1:5" x14ac:dyDescent="0.15">
      <c r="A15355" s="2"/>
      <c r="B15355" s="31"/>
      <c r="C15355" s="2"/>
      <c r="D15355" s="2"/>
      <c r="E15355" s="26"/>
    </row>
    <row r="15356" spans="1:5" x14ac:dyDescent="0.15">
      <c r="A15356" s="2"/>
      <c r="B15356" s="31"/>
      <c r="C15356" s="2"/>
      <c r="D15356" s="2"/>
      <c r="E15356" s="26"/>
    </row>
    <row r="15357" spans="1:5" x14ac:dyDescent="0.15">
      <c r="A15357" s="2"/>
      <c r="B15357" s="31"/>
      <c r="C15357" s="2"/>
      <c r="D15357" s="2"/>
      <c r="E15357" s="26"/>
    </row>
    <row r="15358" spans="1:5" x14ac:dyDescent="0.15">
      <c r="A15358" s="2"/>
      <c r="B15358" s="31"/>
      <c r="C15358" s="2"/>
      <c r="D15358" s="2"/>
      <c r="E15358" s="26"/>
    </row>
    <row r="15359" spans="1:5" x14ac:dyDescent="0.15">
      <c r="A15359" s="2"/>
      <c r="B15359" s="31"/>
      <c r="C15359" s="2"/>
      <c r="D15359" s="2"/>
      <c r="E15359" s="26"/>
    </row>
    <row r="15360" spans="1:5" x14ac:dyDescent="0.15">
      <c r="A15360" s="2"/>
      <c r="B15360" s="31"/>
      <c r="C15360" s="2"/>
      <c r="D15360" s="2"/>
      <c r="E15360" s="26"/>
    </row>
    <row r="15361" spans="1:5" x14ac:dyDescent="0.15">
      <c r="A15361" s="2"/>
      <c r="B15361" s="31"/>
      <c r="C15361" s="2"/>
      <c r="D15361" s="2"/>
      <c r="E15361" s="26"/>
    </row>
    <row r="15362" spans="1:5" x14ac:dyDescent="0.15">
      <c r="A15362" s="2"/>
      <c r="B15362" s="31"/>
      <c r="C15362" s="2"/>
      <c r="D15362" s="2"/>
      <c r="E15362" s="26"/>
    </row>
    <row r="15363" spans="1:5" x14ac:dyDescent="0.15">
      <c r="A15363" s="2"/>
      <c r="B15363" s="31"/>
      <c r="C15363" s="2"/>
      <c r="D15363" s="2"/>
      <c r="E15363" s="26"/>
    </row>
    <row r="15364" spans="1:5" x14ac:dyDescent="0.15">
      <c r="A15364" s="2"/>
      <c r="B15364" s="31"/>
      <c r="C15364" s="2"/>
      <c r="D15364" s="2"/>
      <c r="E15364" s="26"/>
    </row>
    <row r="15365" spans="1:5" x14ac:dyDescent="0.15">
      <c r="A15365" s="2"/>
      <c r="B15365" s="31"/>
      <c r="C15365" s="2"/>
      <c r="D15365" s="2"/>
      <c r="E15365" s="26"/>
    </row>
    <row r="15366" spans="1:5" x14ac:dyDescent="0.15">
      <c r="A15366" s="2"/>
      <c r="B15366" s="31"/>
      <c r="C15366" s="2"/>
      <c r="D15366" s="2"/>
      <c r="E15366" s="26"/>
    </row>
    <row r="15367" spans="1:5" x14ac:dyDescent="0.15">
      <c r="A15367" s="2"/>
      <c r="B15367" s="31"/>
      <c r="C15367" s="2"/>
      <c r="D15367" s="2"/>
      <c r="E15367" s="26"/>
    </row>
    <row r="15368" spans="1:5" x14ac:dyDescent="0.15">
      <c r="A15368" s="2"/>
      <c r="B15368" s="31"/>
      <c r="C15368" s="2"/>
      <c r="D15368" s="2"/>
      <c r="E15368" s="26"/>
    </row>
    <row r="15369" spans="1:5" x14ac:dyDescent="0.15">
      <c r="A15369" s="2"/>
      <c r="B15369" s="31"/>
      <c r="C15369" s="2"/>
      <c r="D15369" s="2"/>
      <c r="E15369" s="26"/>
    </row>
    <row r="15370" spans="1:5" x14ac:dyDescent="0.15">
      <c r="A15370" s="2"/>
      <c r="B15370" s="31"/>
      <c r="C15370" s="2"/>
      <c r="D15370" s="2"/>
      <c r="E15370" s="26"/>
    </row>
    <row r="15371" spans="1:5" x14ac:dyDescent="0.15">
      <c r="A15371" s="2"/>
      <c r="B15371" s="31"/>
      <c r="C15371" s="2"/>
      <c r="D15371" s="2"/>
      <c r="E15371" s="26"/>
    </row>
    <row r="15372" spans="1:5" x14ac:dyDescent="0.15">
      <c r="A15372" s="2"/>
      <c r="B15372" s="31"/>
      <c r="C15372" s="2"/>
      <c r="D15372" s="2"/>
      <c r="E15372" s="26"/>
    </row>
    <row r="15373" spans="1:5" x14ac:dyDescent="0.15">
      <c r="A15373" s="2"/>
      <c r="B15373" s="31"/>
      <c r="C15373" s="2"/>
      <c r="D15373" s="2"/>
      <c r="E15373" s="26"/>
    </row>
    <row r="15374" spans="1:5" x14ac:dyDescent="0.15">
      <c r="A15374" s="2"/>
      <c r="B15374" s="31"/>
      <c r="C15374" s="2"/>
      <c r="D15374" s="2"/>
      <c r="E15374" s="26"/>
    </row>
    <row r="15375" spans="1:5" x14ac:dyDescent="0.15">
      <c r="A15375" s="2"/>
      <c r="B15375" s="31"/>
      <c r="C15375" s="2"/>
      <c r="D15375" s="2"/>
      <c r="E15375" s="26"/>
    </row>
    <row r="15376" spans="1:5" x14ac:dyDescent="0.15">
      <c r="A15376" s="2"/>
      <c r="B15376" s="31"/>
      <c r="C15376" s="2"/>
      <c r="D15376" s="2"/>
      <c r="E15376" s="26"/>
    </row>
    <row r="15377" spans="1:5" x14ac:dyDescent="0.15">
      <c r="A15377" s="2"/>
      <c r="B15377" s="31"/>
      <c r="C15377" s="2"/>
      <c r="D15377" s="2"/>
      <c r="E15377" s="26"/>
    </row>
    <row r="15378" spans="1:5" x14ac:dyDescent="0.15">
      <c r="A15378" s="2"/>
      <c r="B15378" s="31"/>
      <c r="C15378" s="2"/>
      <c r="D15378" s="2"/>
      <c r="E15378" s="26"/>
    </row>
    <row r="15379" spans="1:5" x14ac:dyDescent="0.15">
      <c r="A15379" s="2"/>
      <c r="B15379" s="31"/>
      <c r="C15379" s="2"/>
      <c r="D15379" s="2"/>
      <c r="E15379" s="26"/>
    </row>
    <row r="15380" spans="1:5" x14ac:dyDescent="0.15">
      <c r="A15380" s="2"/>
      <c r="B15380" s="31"/>
      <c r="C15380" s="2"/>
      <c r="D15380" s="2"/>
      <c r="E15380" s="26"/>
    </row>
    <row r="15381" spans="1:5" x14ac:dyDescent="0.15">
      <c r="A15381" s="2"/>
      <c r="B15381" s="31"/>
      <c r="C15381" s="2"/>
      <c r="D15381" s="2"/>
      <c r="E15381" s="26"/>
    </row>
    <row r="15382" spans="1:5" x14ac:dyDescent="0.15">
      <c r="A15382" s="2"/>
      <c r="B15382" s="31"/>
      <c r="C15382" s="2"/>
      <c r="D15382" s="2"/>
      <c r="E15382" s="26"/>
    </row>
    <row r="15383" spans="1:5" x14ac:dyDescent="0.15">
      <c r="A15383" s="2"/>
      <c r="B15383" s="31"/>
      <c r="C15383" s="2"/>
      <c r="D15383" s="2"/>
      <c r="E15383" s="26"/>
    </row>
    <row r="15384" spans="1:5" x14ac:dyDescent="0.15">
      <c r="A15384" s="2"/>
      <c r="B15384" s="31"/>
      <c r="C15384" s="2"/>
      <c r="D15384" s="2"/>
      <c r="E15384" s="26"/>
    </row>
    <row r="15385" spans="1:5" x14ac:dyDescent="0.15">
      <c r="A15385" s="2"/>
      <c r="B15385" s="31"/>
      <c r="C15385" s="2"/>
      <c r="D15385" s="2"/>
      <c r="E15385" s="26"/>
    </row>
    <row r="15386" spans="1:5" x14ac:dyDescent="0.15">
      <c r="A15386" s="2"/>
      <c r="B15386" s="31"/>
      <c r="C15386" s="2"/>
      <c r="D15386" s="2"/>
      <c r="E15386" s="26"/>
    </row>
    <row r="15387" spans="1:5" x14ac:dyDescent="0.15">
      <c r="A15387" s="2"/>
      <c r="B15387" s="31"/>
      <c r="C15387" s="2"/>
      <c r="D15387" s="2"/>
      <c r="E15387" s="26"/>
    </row>
    <row r="15388" spans="1:5" x14ac:dyDescent="0.15">
      <c r="A15388" s="2"/>
      <c r="B15388" s="31"/>
      <c r="C15388" s="2"/>
      <c r="D15388" s="2"/>
      <c r="E15388" s="26"/>
    </row>
    <row r="15389" spans="1:5" x14ac:dyDescent="0.15">
      <c r="A15389" s="2"/>
      <c r="B15389" s="31"/>
      <c r="C15389" s="2"/>
      <c r="D15389" s="2"/>
      <c r="E15389" s="26"/>
    </row>
    <row r="15390" spans="1:5" x14ac:dyDescent="0.15">
      <c r="A15390" s="2"/>
      <c r="B15390" s="31"/>
      <c r="C15390" s="2"/>
      <c r="D15390" s="2"/>
      <c r="E15390" s="26"/>
    </row>
    <row r="15391" spans="1:5" x14ac:dyDescent="0.15">
      <c r="A15391" s="2"/>
      <c r="B15391" s="31"/>
      <c r="C15391" s="2"/>
      <c r="D15391" s="2"/>
      <c r="E15391" s="26"/>
    </row>
    <row r="15392" spans="1:5" x14ac:dyDescent="0.15">
      <c r="A15392" s="2"/>
      <c r="B15392" s="31"/>
      <c r="C15392" s="2"/>
      <c r="D15392" s="2"/>
      <c r="E15392" s="26"/>
    </row>
    <row r="15393" spans="1:5" x14ac:dyDescent="0.15">
      <c r="A15393" s="2"/>
      <c r="B15393" s="31"/>
      <c r="C15393" s="2"/>
      <c r="D15393" s="2"/>
      <c r="E15393" s="26"/>
    </row>
    <row r="15394" spans="1:5" x14ac:dyDescent="0.15">
      <c r="A15394" s="2"/>
      <c r="B15394" s="31"/>
      <c r="C15394" s="2"/>
      <c r="D15394" s="2"/>
      <c r="E15394" s="26"/>
    </row>
    <row r="15395" spans="1:5" x14ac:dyDescent="0.15">
      <c r="A15395" s="2"/>
      <c r="B15395" s="31"/>
      <c r="C15395" s="2"/>
      <c r="D15395" s="2"/>
      <c r="E15395" s="26"/>
    </row>
    <row r="15396" spans="1:5" x14ac:dyDescent="0.15">
      <c r="A15396" s="2"/>
      <c r="B15396" s="31"/>
      <c r="C15396" s="2"/>
      <c r="D15396" s="2"/>
      <c r="E15396" s="26"/>
    </row>
    <row r="15397" spans="1:5" x14ac:dyDescent="0.15">
      <c r="A15397" s="2"/>
      <c r="B15397" s="31"/>
      <c r="C15397" s="2"/>
      <c r="D15397" s="2"/>
      <c r="E15397" s="26"/>
    </row>
    <row r="15398" spans="1:5" x14ac:dyDescent="0.15">
      <c r="A15398" s="2"/>
      <c r="B15398" s="31"/>
      <c r="C15398" s="2"/>
      <c r="D15398" s="2"/>
      <c r="E15398" s="26"/>
    </row>
    <row r="15399" spans="1:5" x14ac:dyDescent="0.15">
      <c r="A15399" s="2"/>
      <c r="B15399" s="31"/>
      <c r="C15399" s="2"/>
      <c r="D15399" s="2"/>
      <c r="E15399" s="26"/>
    </row>
    <row r="15400" spans="1:5" x14ac:dyDescent="0.15">
      <c r="A15400" s="2"/>
      <c r="B15400" s="31"/>
      <c r="C15400" s="2"/>
      <c r="D15400" s="2"/>
      <c r="E15400" s="26"/>
    </row>
    <row r="15401" spans="1:5" x14ac:dyDescent="0.15">
      <c r="A15401" s="2"/>
      <c r="B15401" s="31"/>
      <c r="C15401" s="2"/>
      <c r="D15401" s="2"/>
      <c r="E15401" s="26"/>
    </row>
    <row r="15402" spans="1:5" x14ac:dyDescent="0.15">
      <c r="A15402" s="2"/>
      <c r="B15402" s="31"/>
      <c r="C15402" s="2"/>
      <c r="D15402" s="2"/>
      <c r="E15402" s="26"/>
    </row>
    <row r="15403" spans="1:5" x14ac:dyDescent="0.15">
      <c r="A15403" s="2"/>
      <c r="B15403" s="31"/>
      <c r="C15403" s="2"/>
      <c r="D15403" s="2"/>
      <c r="E15403" s="26"/>
    </row>
    <row r="15404" spans="1:5" x14ac:dyDescent="0.15">
      <c r="A15404" s="2"/>
      <c r="B15404" s="31"/>
      <c r="C15404" s="2"/>
      <c r="D15404" s="2"/>
      <c r="E15404" s="26"/>
    </row>
    <row r="15405" spans="1:5" x14ac:dyDescent="0.15">
      <c r="A15405" s="2"/>
      <c r="B15405" s="31"/>
      <c r="C15405" s="2"/>
      <c r="D15405" s="2"/>
      <c r="E15405" s="26"/>
    </row>
    <row r="15406" spans="1:5" x14ac:dyDescent="0.15">
      <c r="A15406" s="2"/>
      <c r="B15406" s="31"/>
      <c r="C15406" s="2"/>
      <c r="D15406" s="2"/>
      <c r="E15406" s="26"/>
    </row>
    <row r="15407" spans="1:5" x14ac:dyDescent="0.15">
      <c r="A15407" s="2"/>
      <c r="B15407" s="31"/>
      <c r="C15407" s="2"/>
      <c r="D15407" s="2"/>
      <c r="E15407" s="26"/>
    </row>
    <row r="15408" spans="1:5" x14ac:dyDescent="0.15">
      <c r="A15408" s="2"/>
      <c r="B15408" s="31"/>
      <c r="C15408" s="2"/>
      <c r="D15408" s="2"/>
      <c r="E15408" s="26"/>
    </row>
    <row r="15409" spans="1:5" x14ac:dyDescent="0.15">
      <c r="A15409" s="2"/>
      <c r="B15409" s="31"/>
      <c r="C15409" s="2"/>
      <c r="D15409" s="2"/>
      <c r="E15409" s="26"/>
    </row>
    <row r="15410" spans="1:5" x14ac:dyDescent="0.15">
      <c r="A15410" s="2"/>
      <c r="B15410" s="31"/>
      <c r="C15410" s="2"/>
      <c r="D15410" s="2"/>
      <c r="E15410" s="26"/>
    </row>
    <row r="15411" spans="1:5" x14ac:dyDescent="0.15">
      <c r="A15411" s="2"/>
      <c r="B15411" s="31"/>
      <c r="C15411" s="2"/>
      <c r="D15411" s="2"/>
      <c r="E15411" s="26"/>
    </row>
    <row r="15412" spans="1:5" x14ac:dyDescent="0.15">
      <c r="A15412" s="2"/>
      <c r="B15412" s="31"/>
      <c r="C15412" s="2"/>
      <c r="D15412" s="2"/>
      <c r="E15412" s="26"/>
    </row>
    <row r="15413" spans="1:5" x14ac:dyDescent="0.15">
      <c r="A15413" s="2"/>
      <c r="B15413" s="31"/>
      <c r="C15413" s="2"/>
      <c r="D15413" s="2"/>
      <c r="E15413" s="26"/>
    </row>
    <row r="15414" spans="1:5" x14ac:dyDescent="0.15">
      <c r="A15414" s="2"/>
      <c r="B15414" s="31"/>
      <c r="C15414" s="2"/>
      <c r="D15414" s="2"/>
      <c r="E15414" s="26"/>
    </row>
    <row r="15415" spans="1:5" x14ac:dyDescent="0.15">
      <c r="A15415" s="2"/>
      <c r="B15415" s="31"/>
      <c r="C15415" s="2"/>
      <c r="D15415" s="2"/>
      <c r="E15415" s="26"/>
    </row>
    <row r="15416" spans="1:5" x14ac:dyDescent="0.15">
      <c r="A15416" s="2"/>
      <c r="B15416" s="31"/>
      <c r="C15416" s="2"/>
      <c r="D15416" s="2"/>
      <c r="E15416" s="26"/>
    </row>
    <row r="15417" spans="1:5" x14ac:dyDescent="0.15">
      <c r="A15417" s="2"/>
      <c r="B15417" s="31"/>
      <c r="C15417" s="2"/>
      <c r="D15417" s="2"/>
      <c r="E15417" s="26"/>
    </row>
    <row r="15418" spans="1:5" x14ac:dyDescent="0.15">
      <c r="A15418" s="2"/>
      <c r="B15418" s="31"/>
      <c r="C15418" s="2"/>
      <c r="D15418" s="2"/>
      <c r="E15418" s="26"/>
    </row>
    <row r="15419" spans="1:5" x14ac:dyDescent="0.15">
      <c r="A15419" s="2"/>
      <c r="B15419" s="31"/>
      <c r="C15419" s="2"/>
      <c r="D15419" s="2"/>
      <c r="E15419" s="26"/>
    </row>
    <row r="15420" spans="1:5" x14ac:dyDescent="0.15">
      <c r="A15420" s="2"/>
      <c r="B15420" s="31"/>
      <c r="C15420" s="2"/>
      <c r="D15420" s="2"/>
      <c r="E15420" s="26"/>
    </row>
    <row r="15421" spans="1:5" x14ac:dyDescent="0.15">
      <c r="A15421" s="2"/>
      <c r="B15421" s="31"/>
      <c r="C15421" s="2"/>
      <c r="D15421" s="2"/>
      <c r="E15421" s="26"/>
    </row>
    <row r="15422" spans="1:5" x14ac:dyDescent="0.15">
      <c r="A15422" s="2"/>
      <c r="B15422" s="31"/>
      <c r="C15422" s="2"/>
      <c r="D15422" s="2"/>
      <c r="E15422" s="26"/>
    </row>
    <row r="15423" spans="1:5" x14ac:dyDescent="0.15">
      <c r="A15423" s="2"/>
      <c r="B15423" s="31"/>
      <c r="C15423" s="2"/>
      <c r="D15423" s="2"/>
      <c r="E15423" s="26"/>
    </row>
    <row r="15424" spans="1:5" x14ac:dyDescent="0.15">
      <c r="A15424" s="2"/>
      <c r="B15424" s="31"/>
      <c r="C15424" s="2"/>
      <c r="D15424" s="2"/>
      <c r="E15424" s="26"/>
    </row>
    <row r="15425" spans="1:5" x14ac:dyDescent="0.15">
      <c r="A15425" s="2"/>
      <c r="B15425" s="31"/>
      <c r="C15425" s="2"/>
      <c r="D15425" s="2"/>
      <c r="E15425" s="26"/>
    </row>
    <row r="15426" spans="1:5" x14ac:dyDescent="0.15">
      <c r="A15426" s="2"/>
      <c r="B15426" s="31"/>
      <c r="C15426" s="2"/>
      <c r="D15426" s="2"/>
      <c r="E15426" s="26"/>
    </row>
    <row r="15427" spans="1:5" x14ac:dyDescent="0.15">
      <c r="A15427" s="2"/>
      <c r="B15427" s="31"/>
      <c r="C15427" s="2"/>
      <c r="D15427" s="2"/>
      <c r="E15427" s="26"/>
    </row>
    <row r="15428" spans="1:5" x14ac:dyDescent="0.15">
      <c r="A15428" s="2"/>
      <c r="B15428" s="31"/>
      <c r="C15428" s="2"/>
      <c r="D15428" s="2"/>
      <c r="E15428" s="26"/>
    </row>
    <row r="15429" spans="1:5" x14ac:dyDescent="0.15">
      <c r="A15429" s="2"/>
      <c r="B15429" s="31"/>
      <c r="C15429" s="2"/>
      <c r="D15429" s="2"/>
      <c r="E15429" s="26"/>
    </row>
    <row r="15430" spans="1:5" x14ac:dyDescent="0.15">
      <c r="A15430" s="2"/>
      <c r="B15430" s="31"/>
      <c r="C15430" s="2"/>
      <c r="D15430" s="2"/>
      <c r="E15430" s="26"/>
    </row>
    <row r="15431" spans="1:5" x14ac:dyDescent="0.15">
      <c r="A15431" s="2"/>
      <c r="B15431" s="31"/>
      <c r="C15431" s="2"/>
      <c r="D15431" s="2"/>
      <c r="E15431" s="26"/>
    </row>
    <row r="15432" spans="1:5" x14ac:dyDescent="0.15">
      <c r="A15432" s="2"/>
      <c r="B15432" s="31"/>
      <c r="C15432" s="2"/>
      <c r="D15432" s="2"/>
      <c r="E15432" s="26"/>
    </row>
    <row r="15433" spans="1:5" x14ac:dyDescent="0.15">
      <c r="A15433" s="2"/>
      <c r="B15433" s="31"/>
      <c r="C15433" s="2"/>
      <c r="D15433" s="2"/>
      <c r="E15433" s="26"/>
    </row>
    <row r="15434" spans="1:5" x14ac:dyDescent="0.15">
      <c r="A15434" s="2"/>
      <c r="B15434" s="31"/>
      <c r="C15434" s="2"/>
      <c r="D15434" s="2"/>
      <c r="E15434" s="26"/>
    </row>
    <row r="15435" spans="1:5" x14ac:dyDescent="0.15">
      <c r="A15435" s="2"/>
      <c r="B15435" s="31"/>
      <c r="C15435" s="2"/>
      <c r="D15435" s="2"/>
      <c r="E15435" s="26"/>
    </row>
    <row r="15436" spans="1:5" x14ac:dyDescent="0.15">
      <c r="A15436" s="2"/>
      <c r="B15436" s="31"/>
      <c r="C15436" s="2"/>
      <c r="D15436" s="2"/>
      <c r="E15436" s="26"/>
    </row>
    <row r="15437" spans="1:5" x14ac:dyDescent="0.15">
      <c r="A15437" s="2"/>
      <c r="B15437" s="31"/>
      <c r="C15437" s="2"/>
      <c r="D15437" s="2"/>
      <c r="E15437" s="26"/>
    </row>
    <row r="15438" spans="1:5" x14ac:dyDescent="0.15">
      <c r="A15438" s="2"/>
      <c r="B15438" s="31"/>
      <c r="C15438" s="2"/>
      <c r="D15438" s="2"/>
      <c r="E15438" s="26"/>
    </row>
    <row r="15439" spans="1:5" x14ac:dyDescent="0.15">
      <c r="A15439" s="2"/>
      <c r="B15439" s="31"/>
      <c r="C15439" s="2"/>
      <c r="D15439" s="2"/>
      <c r="E15439" s="26"/>
    </row>
    <row r="15440" spans="1:5" x14ac:dyDescent="0.15">
      <c r="A15440" s="2"/>
      <c r="B15440" s="31"/>
      <c r="C15440" s="2"/>
      <c r="D15440" s="2"/>
      <c r="E15440" s="26"/>
    </row>
    <row r="15441" spans="1:5" x14ac:dyDescent="0.15">
      <c r="A15441" s="2"/>
      <c r="B15441" s="31"/>
      <c r="C15441" s="2"/>
      <c r="D15441" s="2"/>
      <c r="E15441" s="26"/>
    </row>
    <row r="15442" spans="1:5" x14ac:dyDescent="0.15">
      <c r="A15442" s="2"/>
      <c r="B15442" s="31"/>
      <c r="C15442" s="2"/>
      <c r="D15442" s="2"/>
      <c r="E15442" s="26"/>
    </row>
    <row r="15443" spans="1:5" x14ac:dyDescent="0.15">
      <c r="A15443" s="2"/>
      <c r="B15443" s="31"/>
      <c r="C15443" s="2"/>
      <c r="D15443" s="2"/>
      <c r="E15443" s="26"/>
    </row>
    <row r="15444" spans="1:5" x14ac:dyDescent="0.15">
      <c r="A15444" s="2"/>
      <c r="B15444" s="31"/>
      <c r="C15444" s="2"/>
      <c r="D15444" s="2"/>
      <c r="E15444" s="26"/>
    </row>
    <row r="15445" spans="1:5" x14ac:dyDescent="0.15">
      <c r="A15445" s="2"/>
      <c r="B15445" s="31"/>
      <c r="C15445" s="2"/>
      <c r="D15445" s="2"/>
      <c r="E15445" s="26"/>
    </row>
    <row r="15446" spans="1:5" x14ac:dyDescent="0.15">
      <c r="A15446" s="2"/>
      <c r="B15446" s="31"/>
      <c r="C15446" s="2"/>
      <c r="D15446" s="2"/>
      <c r="E15446" s="26"/>
    </row>
    <row r="15447" spans="1:5" x14ac:dyDescent="0.15">
      <c r="A15447" s="2"/>
      <c r="B15447" s="31"/>
      <c r="C15447" s="2"/>
      <c r="D15447" s="2"/>
      <c r="E15447" s="26"/>
    </row>
    <row r="15448" spans="1:5" x14ac:dyDescent="0.15">
      <c r="A15448" s="2"/>
      <c r="B15448" s="31"/>
      <c r="C15448" s="2"/>
      <c r="D15448" s="2"/>
      <c r="E15448" s="26"/>
    </row>
    <row r="15449" spans="1:5" x14ac:dyDescent="0.15">
      <c r="A15449" s="2"/>
      <c r="B15449" s="31"/>
      <c r="C15449" s="2"/>
      <c r="D15449" s="2"/>
      <c r="E15449" s="26"/>
    </row>
    <row r="15450" spans="1:5" x14ac:dyDescent="0.15">
      <c r="A15450" s="2"/>
      <c r="B15450" s="31"/>
      <c r="C15450" s="2"/>
      <c r="D15450" s="2"/>
      <c r="E15450" s="26"/>
    </row>
    <row r="15451" spans="1:5" x14ac:dyDescent="0.15">
      <c r="A15451" s="2"/>
      <c r="B15451" s="31"/>
      <c r="C15451" s="2"/>
      <c r="D15451" s="2"/>
      <c r="E15451" s="26"/>
    </row>
    <row r="15452" spans="1:5" x14ac:dyDescent="0.15">
      <c r="A15452" s="2"/>
      <c r="B15452" s="31"/>
      <c r="C15452" s="2"/>
      <c r="D15452" s="2"/>
      <c r="E15452" s="26"/>
    </row>
    <row r="15453" spans="1:5" x14ac:dyDescent="0.15">
      <c r="A15453" s="2"/>
      <c r="B15453" s="31"/>
      <c r="C15453" s="2"/>
      <c r="D15453" s="2"/>
      <c r="E15453" s="26"/>
    </row>
    <row r="15454" spans="1:5" x14ac:dyDescent="0.15">
      <c r="A15454" s="2"/>
      <c r="B15454" s="31"/>
      <c r="C15454" s="2"/>
      <c r="D15454" s="2"/>
      <c r="E15454" s="26"/>
    </row>
    <row r="15455" spans="1:5" x14ac:dyDescent="0.15">
      <c r="A15455" s="2"/>
      <c r="B15455" s="31"/>
      <c r="C15455" s="2"/>
      <c r="D15455" s="2"/>
      <c r="E15455" s="26"/>
    </row>
    <row r="15456" spans="1:5" x14ac:dyDescent="0.15">
      <c r="A15456" s="2"/>
      <c r="B15456" s="31"/>
      <c r="C15456" s="2"/>
      <c r="D15456" s="2"/>
      <c r="E15456" s="26"/>
    </row>
    <row r="15457" spans="1:5" x14ac:dyDescent="0.15">
      <c r="A15457" s="2"/>
      <c r="B15457" s="31"/>
      <c r="C15457" s="2"/>
      <c r="D15457" s="2"/>
      <c r="E15457" s="26"/>
    </row>
    <row r="15458" spans="1:5" x14ac:dyDescent="0.15">
      <c r="A15458" s="2"/>
      <c r="B15458" s="31"/>
      <c r="C15458" s="2"/>
      <c r="D15458" s="2"/>
      <c r="E15458" s="26"/>
    </row>
    <row r="15459" spans="1:5" x14ac:dyDescent="0.15">
      <c r="A15459" s="2"/>
      <c r="B15459" s="31"/>
      <c r="C15459" s="2"/>
      <c r="D15459" s="2"/>
      <c r="E15459" s="26"/>
    </row>
    <row r="15460" spans="1:5" x14ac:dyDescent="0.15">
      <c r="A15460" s="2"/>
      <c r="B15460" s="31"/>
      <c r="C15460" s="2"/>
      <c r="D15460" s="2"/>
      <c r="E15460" s="26"/>
    </row>
    <row r="15461" spans="1:5" x14ac:dyDescent="0.15">
      <c r="A15461" s="2"/>
      <c r="B15461" s="31"/>
      <c r="C15461" s="2"/>
      <c r="D15461" s="2"/>
      <c r="E15461" s="26"/>
    </row>
    <row r="15462" spans="1:5" x14ac:dyDescent="0.15">
      <c r="A15462" s="2"/>
      <c r="B15462" s="31"/>
      <c r="C15462" s="2"/>
      <c r="D15462" s="2"/>
      <c r="E15462" s="26"/>
    </row>
    <row r="15463" spans="1:5" x14ac:dyDescent="0.15">
      <c r="A15463" s="2"/>
      <c r="B15463" s="31"/>
      <c r="C15463" s="2"/>
      <c r="D15463" s="2"/>
      <c r="E15463" s="26"/>
    </row>
    <row r="15464" spans="1:5" x14ac:dyDescent="0.15">
      <c r="A15464" s="2"/>
      <c r="B15464" s="31"/>
      <c r="C15464" s="2"/>
      <c r="D15464" s="2"/>
      <c r="E15464" s="26"/>
    </row>
    <row r="15465" spans="1:5" x14ac:dyDescent="0.15">
      <c r="A15465" s="2"/>
      <c r="B15465" s="31"/>
      <c r="C15465" s="2"/>
      <c r="D15465" s="2"/>
      <c r="E15465" s="26"/>
    </row>
    <row r="15466" spans="1:5" x14ac:dyDescent="0.15">
      <c r="A15466" s="2"/>
      <c r="B15466" s="31"/>
      <c r="C15466" s="2"/>
      <c r="D15466" s="2"/>
      <c r="E15466" s="26"/>
    </row>
    <row r="15467" spans="1:5" x14ac:dyDescent="0.15">
      <c r="A15467" s="2"/>
      <c r="B15467" s="31"/>
      <c r="C15467" s="2"/>
      <c r="D15467" s="2"/>
      <c r="E15467" s="26"/>
    </row>
    <row r="15468" spans="1:5" x14ac:dyDescent="0.15">
      <c r="A15468" s="2"/>
      <c r="B15468" s="31"/>
      <c r="C15468" s="2"/>
      <c r="D15468" s="2"/>
      <c r="E15468" s="26"/>
    </row>
    <row r="15469" spans="1:5" x14ac:dyDescent="0.15">
      <c r="A15469" s="2"/>
      <c r="B15469" s="31"/>
      <c r="C15469" s="2"/>
      <c r="D15469" s="2"/>
      <c r="E15469" s="26"/>
    </row>
    <row r="15470" spans="1:5" x14ac:dyDescent="0.15">
      <c r="A15470" s="2"/>
      <c r="B15470" s="31"/>
      <c r="C15470" s="2"/>
      <c r="D15470" s="2"/>
      <c r="E15470" s="26"/>
    </row>
    <row r="15471" spans="1:5" x14ac:dyDescent="0.15">
      <c r="A15471" s="2"/>
      <c r="B15471" s="31"/>
      <c r="C15471" s="2"/>
      <c r="D15471" s="2"/>
      <c r="E15471" s="26"/>
    </row>
    <row r="15472" spans="1:5" x14ac:dyDescent="0.15">
      <c r="A15472" s="2"/>
      <c r="B15472" s="31"/>
      <c r="C15472" s="2"/>
      <c r="D15472" s="2"/>
      <c r="E15472" s="26"/>
    </row>
    <row r="15473" spans="1:5" x14ac:dyDescent="0.15">
      <c r="A15473" s="2"/>
      <c r="B15473" s="31"/>
      <c r="C15473" s="2"/>
      <c r="D15473" s="2"/>
      <c r="E15473" s="26"/>
    </row>
    <row r="15474" spans="1:5" x14ac:dyDescent="0.15">
      <c r="A15474" s="2"/>
      <c r="B15474" s="31"/>
      <c r="C15474" s="2"/>
      <c r="D15474" s="2"/>
      <c r="E15474" s="26"/>
    </row>
    <row r="15475" spans="1:5" x14ac:dyDescent="0.15">
      <c r="A15475" s="2"/>
      <c r="B15475" s="31"/>
      <c r="C15475" s="2"/>
      <c r="D15475" s="2"/>
      <c r="E15475" s="26"/>
    </row>
    <row r="15476" spans="1:5" x14ac:dyDescent="0.15">
      <c r="A15476" s="2"/>
      <c r="B15476" s="31"/>
      <c r="C15476" s="2"/>
      <c r="D15476" s="2"/>
      <c r="E15476" s="26"/>
    </row>
    <row r="15477" spans="1:5" x14ac:dyDescent="0.15">
      <c r="A15477" s="2"/>
      <c r="B15477" s="31"/>
      <c r="C15477" s="2"/>
      <c r="D15477" s="2"/>
      <c r="E15477" s="26"/>
    </row>
    <row r="15478" spans="1:5" x14ac:dyDescent="0.15">
      <c r="A15478" s="2"/>
      <c r="B15478" s="31"/>
      <c r="C15478" s="2"/>
      <c r="D15478" s="2"/>
      <c r="E15478" s="26"/>
    </row>
    <row r="15479" spans="1:5" x14ac:dyDescent="0.15">
      <c r="A15479" s="2"/>
      <c r="B15479" s="31"/>
      <c r="C15479" s="2"/>
      <c r="D15479" s="2"/>
      <c r="E15479" s="26"/>
    </row>
    <row r="15480" spans="1:5" x14ac:dyDescent="0.15">
      <c r="A15480" s="2"/>
      <c r="B15480" s="31"/>
      <c r="C15480" s="2"/>
      <c r="D15480" s="2"/>
      <c r="E15480" s="26"/>
    </row>
    <row r="15481" spans="1:5" x14ac:dyDescent="0.15">
      <c r="A15481" s="2"/>
      <c r="B15481" s="31"/>
      <c r="C15481" s="2"/>
      <c r="D15481" s="2"/>
      <c r="E15481" s="26"/>
    </row>
    <row r="15482" spans="1:5" x14ac:dyDescent="0.15">
      <c r="A15482" s="2"/>
      <c r="B15482" s="31"/>
      <c r="C15482" s="2"/>
      <c r="D15482" s="2"/>
      <c r="E15482" s="26"/>
    </row>
    <row r="15483" spans="1:5" x14ac:dyDescent="0.15">
      <c r="A15483" s="2"/>
      <c r="B15483" s="31"/>
      <c r="C15483" s="2"/>
      <c r="D15483" s="2"/>
      <c r="E15483" s="26"/>
    </row>
    <row r="15484" spans="1:5" x14ac:dyDescent="0.15">
      <c r="A15484" s="2"/>
      <c r="B15484" s="31"/>
      <c r="C15484" s="2"/>
      <c r="D15484" s="2"/>
      <c r="E15484" s="26"/>
    </row>
    <row r="15485" spans="1:5" x14ac:dyDescent="0.15">
      <c r="A15485" s="2"/>
      <c r="B15485" s="31"/>
      <c r="C15485" s="2"/>
      <c r="D15485" s="2"/>
      <c r="E15485" s="26"/>
    </row>
    <row r="15486" spans="1:5" x14ac:dyDescent="0.15">
      <c r="A15486" s="2"/>
      <c r="B15486" s="31"/>
      <c r="C15486" s="2"/>
      <c r="D15486" s="2"/>
      <c r="E15486" s="26"/>
    </row>
    <row r="15487" spans="1:5" x14ac:dyDescent="0.15">
      <c r="A15487" s="2"/>
      <c r="B15487" s="31"/>
      <c r="C15487" s="2"/>
      <c r="D15487" s="2"/>
      <c r="E15487" s="26"/>
    </row>
    <row r="15488" spans="1:5" x14ac:dyDescent="0.15">
      <c r="A15488" s="2"/>
      <c r="B15488" s="31"/>
      <c r="C15488" s="2"/>
      <c r="D15488" s="2"/>
      <c r="E15488" s="26"/>
    </row>
    <row r="15489" spans="1:5" x14ac:dyDescent="0.15">
      <c r="A15489" s="2"/>
      <c r="B15489" s="31"/>
      <c r="C15489" s="2"/>
      <c r="D15489" s="2"/>
      <c r="E15489" s="26"/>
    </row>
    <row r="15490" spans="1:5" x14ac:dyDescent="0.15">
      <c r="A15490" s="2"/>
      <c r="B15490" s="31"/>
      <c r="C15490" s="2"/>
      <c r="D15490" s="2"/>
      <c r="E15490" s="26"/>
    </row>
    <row r="15491" spans="1:5" x14ac:dyDescent="0.15">
      <c r="A15491" s="2"/>
      <c r="B15491" s="31"/>
      <c r="C15491" s="2"/>
      <c r="D15491" s="2"/>
      <c r="E15491" s="26"/>
    </row>
    <row r="15492" spans="1:5" x14ac:dyDescent="0.15">
      <c r="A15492" s="2"/>
      <c r="B15492" s="31"/>
      <c r="C15492" s="2"/>
      <c r="D15492" s="2"/>
      <c r="E15492" s="26"/>
    </row>
    <row r="15493" spans="1:5" x14ac:dyDescent="0.15">
      <c r="A15493" s="2"/>
      <c r="B15493" s="31"/>
      <c r="C15493" s="2"/>
      <c r="D15493" s="2"/>
      <c r="E15493" s="26"/>
    </row>
    <row r="15494" spans="1:5" x14ac:dyDescent="0.15">
      <c r="A15494" s="2"/>
      <c r="B15494" s="31"/>
      <c r="C15494" s="2"/>
      <c r="D15494" s="2"/>
      <c r="E15494" s="26"/>
    </row>
    <row r="15495" spans="1:5" x14ac:dyDescent="0.15">
      <c r="A15495" s="2"/>
      <c r="B15495" s="31"/>
      <c r="C15495" s="2"/>
      <c r="D15495" s="2"/>
      <c r="E15495" s="26"/>
    </row>
    <row r="15496" spans="1:5" x14ac:dyDescent="0.15">
      <c r="A15496" s="2"/>
      <c r="B15496" s="31"/>
      <c r="C15496" s="2"/>
      <c r="D15496" s="2"/>
      <c r="E15496" s="26"/>
    </row>
    <row r="15497" spans="1:5" x14ac:dyDescent="0.15">
      <c r="A15497" s="2"/>
      <c r="B15497" s="31"/>
      <c r="C15497" s="2"/>
      <c r="D15497" s="2"/>
      <c r="E15497" s="26"/>
    </row>
    <row r="15498" spans="1:5" x14ac:dyDescent="0.15">
      <c r="A15498" s="2"/>
      <c r="B15498" s="31"/>
      <c r="C15498" s="2"/>
      <c r="D15498" s="2"/>
      <c r="E15498" s="26"/>
    </row>
    <row r="15499" spans="1:5" x14ac:dyDescent="0.15">
      <c r="A15499" s="2"/>
      <c r="B15499" s="31"/>
      <c r="C15499" s="2"/>
      <c r="D15499" s="2"/>
      <c r="E15499" s="26"/>
    </row>
    <row r="15500" spans="1:5" x14ac:dyDescent="0.15">
      <c r="A15500" s="2"/>
      <c r="B15500" s="31"/>
      <c r="C15500" s="2"/>
      <c r="D15500" s="2"/>
      <c r="E15500" s="26"/>
    </row>
    <row r="15501" spans="1:5" x14ac:dyDescent="0.15">
      <c r="A15501" s="2"/>
      <c r="B15501" s="31"/>
      <c r="C15501" s="2"/>
      <c r="D15501" s="2"/>
      <c r="E15501" s="26"/>
    </row>
    <row r="15502" spans="1:5" x14ac:dyDescent="0.15">
      <c r="A15502" s="2"/>
      <c r="B15502" s="31"/>
      <c r="C15502" s="2"/>
      <c r="D15502" s="2"/>
      <c r="E15502" s="26"/>
    </row>
    <row r="15503" spans="1:5" x14ac:dyDescent="0.15">
      <c r="A15503" s="2"/>
      <c r="B15503" s="31"/>
      <c r="C15503" s="2"/>
      <c r="D15503" s="2"/>
      <c r="E15503" s="26"/>
    </row>
    <row r="15504" spans="1:5" x14ac:dyDescent="0.15">
      <c r="A15504" s="2"/>
      <c r="B15504" s="31"/>
      <c r="C15504" s="2"/>
      <c r="D15504" s="2"/>
      <c r="E15504" s="26"/>
    </row>
    <row r="15505" spans="1:5" x14ac:dyDescent="0.15">
      <c r="A15505" s="2"/>
      <c r="B15505" s="31"/>
      <c r="C15505" s="2"/>
      <c r="D15505" s="2"/>
      <c r="E15505" s="26"/>
    </row>
    <row r="15506" spans="1:5" x14ac:dyDescent="0.15">
      <c r="A15506" s="2"/>
      <c r="B15506" s="31"/>
      <c r="C15506" s="2"/>
      <c r="D15506" s="2"/>
      <c r="E15506" s="26"/>
    </row>
    <row r="15507" spans="1:5" x14ac:dyDescent="0.15">
      <c r="A15507" s="2"/>
      <c r="B15507" s="31"/>
      <c r="C15507" s="2"/>
      <c r="D15507" s="2"/>
      <c r="E15507" s="26"/>
    </row>
    <row r="15508" spans="1:5" x14ac:dyDescent="0.15">
      <c r="A15508" s="2"/>
      <c r="B15508" s="31"/>
      <c r="C15508" s="2"/>
      <c r="D15508" s="2"/>
      <c r="E15508" s="26"/>
    </row>
    <row r="15509" spans="1:5" x14ac:dyDescent="0.15">
      <c r="A15509" s="2"/>
      <c r="B15509" s="31"/>
      <c r="C15509" s="2"/>
      <c r="D15509" s="2"/>
      <c r="E15509" s="26"/>
    </row>
    <row r="15510" spans="1:5" x14ac:dyDescent="0.15">
      <c r="A15510" s="2"/>
      <c r="B15510" s="31"/>
      <c r="C15510" s="2"/>
      <c r="D15510" s="2"/>
      <c r="E15510" s="26"/>
    </row>
    <row r="15511" spans="1:5" x14ac:dyDescent="0.15">
      <c r="A15511" s="2"/>
      <c r="B15511" s="31"/>
      <c r="C15511" s="2"/>
      <c r="D15511" s="2"/>
      <c r="E15511" s="26"/>
    </row>
    <row r="15512" spans="1:5" x14ac:dyDescent="0.15">
      <c r="A15512" s="2"/>
      <c r="B15512" s="31"/>
      <c r="C15512" s="2"/>
      <c r="D15512" s="2"/>
      <c r="E15512" s="26"/>
    </row>
    <row r="15513" spans="1:5" x14ac:dyDescent="0.15">
      <c r="A15513" s="2"/>
      <c r="B15513" s="31"/>
      <c r="C15513" s="2"/>
      <c r="D15513" s="2"/>
      <c r="E15513" s="26"/>
    </row>
    <row r="15514" spans="1:5" x14ac:dyDescent="0.15">
      <c r="A15514" s="2"/>
      <c r="B15514" s="31"/>
      <c r="C15514" s="2"/>
      <c r="D15514" s="2"/>
      <c r="E15514" s="26"/>
    </row>
    <row r="15515" spans="1:5" x14ac:dyDescent="0.15">
      <c r="A15515" s="2"/>
      <c r="B15515" s="31"/>
      <c r="C15515" s="2"/>
      <c r="D15515" s="2"/>
      <c r="E15515" s="26"/>
    </row>
    <row r="15516" spans="1:5" x14ac:dyDescent="0.15">
      <c r="A15516" s="2"/>
      <c r="B15516" s="31"/>
      <c r="C15516" s="2"/>
      <c r="D15516" s="2"/>
      <c r="E15516" s="26"/>
    </row>
    <row r="15517" spans="1:5" x14ac:dyDescent="0.15">
      <c r="A15517" s="2"/>
      <c r="B15517" s="31"/>
      <c r="C15517" s="2"/>
      <c r="D15517" s="2"/>
      <c r="E15517" s="26"/>
    </row>
    <row r="15518" spans="1:5" x14ac:dyDescent="0.15">
      <c r="A15518" s="2"/>
      <c r="B15518" s="31"/>
      <c r="C15518" s="2"/>
      <c r="D15518" s="2"/>
      <c r="E15518" s="26"/>
    </row>
    <row r="15519" spans="1:5" x14ac:dyDescent="0.15">
      <c r="A15519" s="2"/>
      <c r="B15519" s="31"/>
      <c r="C15519" s="2"/>
      <c r="D15519" s="2"/>
      <c r="E15519" s="26"/>
    </row>
    <row r="15520" spans="1:5" x14ac:dyDescent="0.15">
      <c r="A15520" s="2"/>
      <c r="B15520" s="31"/>
      <c r="C15520" s="2"/>
      <c r="D15520" s="2"/>
      <c r="E15520" s="26"/>
    </row>
    <row r="15521" spans="1:5" x14ac:dyDescent="0.15">
      <c r="A15521" s="2"/>
      <c r="B15521" s="31"/>
      <c r="C15521" s="2"/>
      <c r="D15521" s="2"/>
      <c r="E15521" s="26"/>
    </row>
    <row r="15522" spans="1:5" x14ac:dyDescent="0.15">
      <c r="A15522" s="2"/>
      <c r="B15522" s="31"/>
      <c r="C15522" s="2"/>
      <c r="D15522" s="2"/>
      <c r="E15522" s="26"/>
    </row>
    <row r="15523" spans="1:5" x14ac:dyDescent="0.15">
      <c r="A15523" s="2"/>
      <c r="B15523" s="31"/>
      <c r="C15523" s="2"/>
      <c r="D15523" s="2"/>
      <c r="E15523" s="26"/>
    </row>
    <row r="15524" spans="1:5" x14ac:dyDescent="0.15">
      <c r="A15524" s="2"/>
      <c r="B15524" s="31"/>
      <c r="C15524" s="2"/>
      <c r="D15524" s="2"/>
      <c r="E15524" s="26"/>
    </row>
    <row r="15525" spans="1:5" x14ac:dyDescent="0.15">
      <c r="A15525" s="2"/>
      <c r="B15525" s="31"/>
      <c r="C15525" s="2"/>
      <c r="D15525" s="2"/>
      <c r="E15525" s="26"/>
    </row>
    <row r="15526" spans="1:5" x14ac:dyDescent="0.15">
      <c r="A15526" s="2"/>
      <c r="B15526" s="31"/>
      <c r="C15526" s="2"/>
      <c r="D15526" s="2"/>
      <c r="E15526" s="26"/>
    </row>
    <row r="15527" spans="1:5" x14ac:dyDescent="0.15">
      <c r="A15527" s="2"/>
      <c r="B15527" s="31"/>
      <c r="C15527" s="2"/>
      <c r="D15527" s="2"/>
      <c r="E15527" s="26"/>
    </row>
    <row r="15528" spans="1:5" x14ac:dyDescent="0.15">
      <c r="A15528" s="2"/>
      <c r="B15528" s="31"/>
      <c r="C15528" s="2"/>
      <c r="D15528" s="2"/>
      <c r="E15528" s="26"/>
    </row>
    <row r="15529" spans="1:5" x14ac:dyDescent="0.15">
      <c r="A15529" s="2"/>
      <c r="B15529" s="31"/>
      <c r="C15529" s="2"/>
      <c r="D15529" s="2"/>
      <c r="E15529" s="26"/>
    </row>
    <row r="15530" spans="1:5" x14ac:dyDescent="0.15">
      <c r="A15530" s="2"/>
      <c r="B15530" s="31"/>
      <c r="C15530" s="2"/>
      <c r="D15530" s="2"/>
      <c r="E15530" s="26"/>
    </row>
    <row r="15531" spans="1:5" x14ac:dyDescent="0.15">
      <c r="A15531" s="2"/>
      <c r="B15531" s="31"/>
      <c r="C15531" s="2"/>
      <c r="D15531" s="2"/>
      <c r="E15531" s="26"/>
    </row>
    <row r="15532" spans="1:5" x14ac:dyDescent="0.15">
      <c r="A15532" s="2"/>
      <c r="B15532" s="31"/>
      <c r="C15532" s="2"/>
      <c r="D15532" s="2"/>
      <c r="E15532" s="26"/>
    </row>
    <row r="15533" spans="1:5" x14ac:dyDescent="0.15">
      <c r="A15533" s="2"/>
      <c r="B15533" s="31"/>
      <c r="C15533" s="2"/>
      <c r="D15533" s="2"/>
      <c r="E15533" s="26"/>
    </row>
    <row r="15534" spans="1:5" x14ac:dyDescent="0.15">
      <c r="A15534" s="2"/>
      <c r="B15534" s="31"/>
      <c r="C15534" s="2"/>
      <c r="D15534" s="2"/>
      <c r="E15534" s="26"/>
    </row>
    <row r="15535" spans="1:5" x14ac:dyDescent="0.15">
      <c r="A15535" s="2"/>
      <c r="B15535" s="31"/>
      <c r="C15535" s="2"/>
      <c r="D15535" s="2"/>
      <c r="E15535" s="26"/>
    </row>
    <row r="15536" spans="1:5" x14ac:dyDescent="0.15">
      <c r="A15536" s="2"/>
      <c r="B15536" s="31"/>
      <c r="C15536" s="2"/>
      <c r="D15536" s="2"/>
      <c r="E15536" s="26"/>
    </row>
    <row r="15537" spans="1:5" x14ac:dyDescent="0.15">
      <c r="A15537" s="2"/>
      <c r="B15537" s="31"/>
      <c r="C15537" s="2"/>
      <c r="D15537" s="2"/>
      <c r="E15537" s="26"/>
    </row>
    <row r="15538" spans="1:5" x14ac:dyDescent="0.15">
      <c r="A15538" s="2"/>
      <c r="B15538" s="31"/>
      <c r="C15538" s="2"/>
      <c r="D15538" s="2"/>
      <c r="E15538" s="26"/>
    </row>
    <row r="15539" spans="1:5" x14ac:dyDescent="0.15">
      <c r="A15539" s="2"/>
      <c r="B15539" s="31"/>
      <c r="C15539" s="2"/>
      <c r="D15539" s="2"/>
      <c r="E15539" s="26"/>
    </row>
    <row r="15540" spans="1:5" x14ac:dyDescent="0.15">
      <c r="A15540" s="2"/>
      <c r="B15540" s="31"/>
      <c r="C15540" s="2"/>
      <c r="D15540" s="2"/>
      <c r="E15540" s="26"/>
    </row>
    <row r="15541" spans="1:5" x14ac:dyDescent="0.15">
      <c r="A15541" s="2"/>
      <c r="B15541" s="31"/>
      <c r="C15541" s="2"/>
      <c r="D15541" s="2"/>
      <c r="E15541" s="26"/>
    </row>
    <row r="15542" spans="1:5" x14ac:dyDescent="0.15">
      <c r="A15542" s="2"/>
      <c r="B15542" s="31"/>
      <c r="C15542" s="2"/>
      <c r="D15542" s="2"/>
      <c r="E15542" s="26"/>
    </row>
    <row r="15543" spans="1:5" x14ac:dyDescent="0.15">
      <c r="A15543" s="2"/>
      <c r="B15543" s="31"/>
      <c r="C15543" s="2"/>
      <c r="D15543" s="2"/>
      <c r="E15543" s="26"/>
    </row>
    <row r="15544" spans="1:5" x14ac:dyDescent="0.15">
      <c r="A15544" s="2"/>
      <c r="B15544" s="31"/>
      <c r="C15544" s="2"/>
      <c r="D15544" s="2"/>
      <c r="E15544" s="26"/>
    </row>
    <row r="15545" spans="1:5" x14ac:dyDescent="0.15">
      <c r="A15545" s="2"/>
      <c r="B15545" s="31"/>
      <c r="C15545" s="2"/>
      <c r="D15545" s="2"/>
      <c r="E15545" s="26"/>
    </row>
    <row r="15546" spans="1:5" x14ac:dyDescent="0.15">
      <c r="A15546" s="2"/>
      <c r="B15546" s="31"/>
      <c r="C15546" s="2"/>
      <c r="D15546" s="2"/>
      <c r="E15546" s="26"/>
    </row>
    <row r="15547" spans="1:5" x14ac:dyDescent="0.15">
      <c r="A15547" s="2"/>
      <c r="B15547" s="31"/>
      <c r="C15547" s="2"/>
      <c r="D15547" s="2"/>
      <c r="E15547" s="26"/>
    </row>
    <row r="15548" spans="1:5" x14ac:dyDescent="0.15">
      <c r="A15548" s="2"/>
      <c r="B15548" s="31"/>
      <c r="C15548" s="2"/>
      <c r="D15548" s="2"/>
      <c r="E15548" s="26"/>
    </row>
    <row r="15549" spans="1:5" x14ac:dyDescent="0.15">
      <c r="A15549" s="2"/>
      <c r="B15549" s="31"/>
      <c r="C15549" s="2"/>
      <c r="D15549" s="2"/>
      <c r="E15549" s="26"/>
    </row>
    <row r="15550" spans="1:5" x14ac:dyDescent="0.15">
      <c r="A15550" s="2"/>
      <c r="B15550" s="31"/>
      <c r="C15550" s="2"/>
      <c r="D15550" s="2"/>
      <c r="E15550" s="26"/>
    </row>
    <row r="15551" spans="1:5" x14ac:dyDescent="0.15">
      <c r="A15551" s="2"/>
      <c r="B15551" s="31"/>
      <c r="C15551" s="2"/>
      <c r="D15551" s="2"/>
      <c r="E15551" s="26"/>
    </row>
    <row r="15552" spans="1:5" x14ac:dyDescent="0.15">
      <c r="A15552" s="2"/>
      <c r="B15552" s="31"/>
      <c r="C15552" s="2"/>
      <c r="D15552" s="2"/>
      <c r="E15552" s="26"/>
    </row>
    <row r="15553" spans="1:5" x14ac:dyDescent="0.15">
      <c r="A15553" s="2"/>
      <c r="B15553" s="31"/>
      <c r="C15553" s="2"/>
      <c r="D15553" s="2"/>
      <c r="E15553" s="26"/>
    </row>
    <row r="15554" spans="1:5" x14ac:dyDescent="0.15">
      <c r="A15554" s="2"/>
      <c r="B15554" s="31"/>
      <c r="C15554" s="2"/>
      <c r="D15554" s="2"/>
      <c r="E15554" s="26"/>
    </row>
    <row r="15555" spans="1:5" x14ac:dyDescent="0.15">
      <c r="A15555" s="2"/>
      <c r="B15555" s="31"/>
      <c r="C15555" s="2"/>
      <c r="D15555" s="2"/>
      <c r="E15555" s="26"/>
    </row>
    <row r="15556" spans="1:5" x14ac:dyDescent="0.15">
      <c r="A15556" s="2"/>
      <c r="B15556" s="31"/>
      <c r="C15556" s="2"/>
      <c r="D15556" s="2"/>
      <c r="E15556" s="26"/>
    </row>
    <row r="15557" spans="1:5" x14ac:dyDescent="0.15">
      <c r="A15557" s="2"/>
      <c r="B15557" s="31"/>
      <c r="C15557" s="2"/>
      <c r="D15557" s="2"/>
      <c r="E15557" s="26"/>
    </row>
    <row r="15558" spans="1:5" x14ac:dyDescent="0.15">
      <c r="A15558" s="2"/>
      <c r="B15558" s="31"/>
      <c r="C15558" s="2"/>
      <c r="D15558" s="2"/>
      <c r="E15558" s="26"/>
    </row>
    <row r="15559" spans="1:5" x14ac:dyDescent="0.15">
      <c r="A15559" s="2"/>
      <c r="B15559" s="31"/>
      <c r="C15559" s="2"/>
      <c r="D15559" s="2"/>
      <c r="E15559" s="26"/>
    </row>
    <row r="15560" spans="1:5" x14ac:dyDescent="0.15">
      <c r="A15560" s="2"/>
      <c r="B15560" s="31"/>
      <c r="C15560" s="2"/>
      <c r="D15560" s="2"/>
      <c r="E15560" s="26"/>
    </row>
    <row r="15561" spans="1:5" x14ac:dyDescent="0.15">
      <c r="A15561" s="2"/>
      <c r="B15561" s="31"/>
      <c r="C15561" s="2"/>
      <c r="D15561" s="2"/>
      <c r="E15561" s="26"/>
    </row>
    <row r="15562" spans="1:5" x14ac:dyDescent="0.15">
      <c r="A15562" s="2"/>
      <c r="B15562" s="31"/>
      <c r="C15562" s="2"/>
      <c r="D15562" s="2"/>
      <c r="E15562" s="26"/>
    </row>
    <row r="15563" spans="1:5" x14ac:dyDescent="0.15">
      <c r="A15563" s="2"/>
      <c r="B15563" s="31"/>
      <c r="C15563" s="2"/>
      <c r="D15563" s="2"/>
      <c r="E15563" s="26"/>
    </row>
    <row r="15564" spans="1:5" x14ac:dyDescent="0.15">
      <c r="A15564" s="2"/>
      <c r="B15564" s="31"/>
      <c r="C15564" s="2"/>
      <c r="D15564" s="2"/>
      <c r="E15564" s="26"/>
    </row>
    <row r="15565" spans="1:5" x14ac:dyDescent="0.15">
      <c r="A15565" s="2"/>
      <c r="B15565" s="31"/>
      <c r="C15565" s="2"/>
      <c r="D15565" s="2"/>
      <c r="E15565" s="26"/>
    </row>
    <row r="15566" spans="1:5" x14ac:dyDescent="0.15">
      <c r="A15566" s="2"/>
      <c r="B15566" s="31"/>
      <c r="C15566" s="2"/>
      <c r="D15566" s="2"/>
      <c r="E15566" s="26"/>
    </row>
    <row r="15567" spans="1:5" x14ac:dyDescent="0.15">
      <c r="A15567" s="2"/>
      <c r="B15567" s="31"/>
      <c r="C15567" s="2"/>
      <c r="D15567" s="2"/>
      <c r="E15567" s="26"/>
    </row>
    <row r="15568" spans="1:5" x14ac:dyDescent="0.15">
      <c r="A15568" s="2"/>
      <c r="B15568" s="31"/>
      <c r="C15568" s="2"/>
      <c r="D15568" s="2"/>
      <c r="E15568" s="26"/>
    </row>
    <row r="15569" spans="1:5" x14ac:dyDescent="0.15">
      <c r="A15569" s="2"/>
      <c r="B15569" s="31"/>
      <c r="C15569" s="2"/>
      <c r="D15569" s="2"/>
      <c r="E15569" s="26"/>
    </row>
    <row r="15570" spans="1:5" x14ac:dyDescent="0.15">
      <c r="A15570" s="2"/>
      <c r="B15570" s="31"/>
      <c r="C15570" s="2"/>
      <c r="D15570" s="2"/>
      <c r="E15570" s="26"/>
    </row>
    <row r="15571" spans="1:5" x14ac:dyDescent="0.15">
      <c r="A15571" s="2"/>
      <c r="B15571" s="31"/>
      <c r="C15571" s="2"/>
      <c r="D15571" s="2"/>
      <c r="E15571" s="26"/>
    </row>
    <row r="15572" spans="1:5" x14ac:dyDescent="0.15">
      <c r="A15572" s="2"/>
      <c r="B15572" s="31"/>
      <c r="C15572" s="2"/>
      <c r="D15572" s="2"/>
      <c r="E15572" s="26"/>
    </row>
    <row r="15573" spans="1:5" x14ac:dyDescent="0.15">
      <c r="A15573" s="2"/>
      <c r="B15573" s="31"/>
      <c r="C15573" s="2"/>
      <c r="D15573" s="2"/>
      <c r="E15573" s="26"/>
    </row>
    <row r="15574" spans="1:5" x14ac:dyDescent="0.15">
      <c r="A15574" s="2"/>
      <c r="B15574" s="31"/>
      <c r="C15574" s="2"/>
      <c r="D15574" s="2"/>
      <c r="E15574" s="26"/>
    </row>
    <row r="15575" spans="1:5" x14ac:dyDescent="0.15">
      <c r="A15575" s="2"/>
      <c r="B15575" s="31"/>
      <c r="C15575" s="2"/>
      <c r="D15575" s="2"/>
      <c r="E15575" s="26"/>
    </row>
    <row r="15576" spans="1:5" x14ac:dyDescent="0.15">
      <c r="A15576" s="2"/>
      <c r="B15576" s="31"/>
      <c r="C15576" s="2"/>
      <c r="D15576" s="2"/>
      <c r="E15576" s="26"/>
    </row>
    <row r="15577" spans="1:5" x14ac:dyDescent="0.15">
      <c r="A15577" s="2"/>
      <c r="B15577" s="31"/>
      <c r="C15577" s="2"/>
      <c r="D15577" s="2"/>
      <c r="E15577" s="26"/>
    </row>
    <row r="15578" spans="1:5" x14ac:dyDescent="0.15">
      <c r="A15578" s="2"/>
      <c r="B15578" s="31"/>
      <c r="C15578" s="2"/>
      <c r="D15578" s="2"/>
      <c r="E15578" s="26"/>
    </row>
    <row r="15579" spans="1:5" x14ac:dyDescent="0.15">
      <c r="A15579" s="2"/>
      <c r="B15579" s="31"/>
      <c r="C15579" s="2"/>
      <c r="D15579" s="2"/>
      <c r="E15579" s="26"/>
    </row>
    <row r="15580" spans="1:5" x14ac:dyDescent="0.15">
      <c r="A15580" s="2"/>
      <c r="B15580" s="31"/>
      <c r="C15580" s="2"/>
      <c r="D15580" s="2"/>
      <c r="E15580" s="26"/>
    </row>
    <row r="15581" spans="1:5" x14ac:dyDescent="0.15">
      <c r="A15581" s="2"/>
      <c r="B15581" s="31"/>
      <c r="C15581" s="2"/>
      <c r="D15581" s="2"/>
      <c r="E15581" s="26"/>
    </row>
    <row r="15582" spans="1:5" x14ac:dyDescent="0.15">
      <c r="A15582" s="2"/>
      <c r="B15582" s="31"/>
      <c r="C15582" s="2"/>
      <c r="D15582" s="2"/>
      <c r="E15582" s="26"/>
    </row>
    <row r="15583" spans="1:5" x14ac:dyDescent="0.15">
      <c r="A15583" s="2"/>
      <c r="B15583" s="31"/>
      <c r="C15583" s="2"/>
      <c r="D15583" s="2"/>
      <c r="E15583" s="26"/>
    </row>
    <row r="15584" spans="1:5" x14ac:dyDescent="0.15">
      <c r="A15584" s="2"/>
      <c r="B15584" s="31"/>
      <c r="C15584" s="2"/>
      <c r="D15584" s="2"/>
      <c r="E15584" s="26"/>
    </row>
    <row r="15585" spans="1:5" x14ac:dyDescent="0.15">
      <c r="A15585" s="2"/>
      <c r="B15585" s="31"/>
      <c r="C15585" s="2"/>
      <c r="D15585" s="2"/>
      <c r="E15585" s="26"/>
    </row>
    <row r="15586" spans="1:5" x14ac:dyDescent="0.15">
      <c r="A15586" s="2"/>
      <c r="B15586" s="31"/>
      <c r="C15586" s="2"/>
      <c r="D15586" s="2"/>
      <c r="E15586" s="26"/>
    </row>
    <row r="15587" spans="1:5" x14ac:dyDescent="0.15">
      <c r="A15587" s="2"/>
      <c r="B15587" s="31"/>
      <c r="C15587" s="2"/>
      <c r="D15587" s="2"/>
      <c r="E15587" s="26"/>
    </row>
    <row r="15588" spans="1:5" x14ac:dyDescent="0.15">
      <c r="A15588" s="2"/>
      <c r="B15588" s="31"/>
      <c r="C15588" s="2"/>
      <c r="D15588" s="2"/>
      <c r="E15588" s="26"/>
    </row>
    <row r="15589" spans="1:5" x14ac:dyDescent="0.15">
      <c r="A15589" s="2"/>
      <c r="B15589" s="31"/>
      <c r="C15589" s="2"/>
      <c r="D15589" s="2"/>
      <c r="E15589" s="26"/>
    </row>
    <row r="15590" spans="1:5" x14ac:dyDescent="0.15">
      <c r="A15590" s="2"/>
      <c r="B15590" s="31"/>
      <c r="C15590" s="2"/>
      <c r="D15590" s="2"/>
      <c r="E15590" s="26"/>
    </row>
    <row r="15591" spans="1:5" x14ac:dyDescent="0.15">
      <c r="A15591" s="2"/>
      <c r="B15591" s="31"/>
      <c r="C15591" s="2"/>
      <c r="D15591" s="2"/>
      <c r="E15591" s="26"/>
    </row>
    <row r="15592" spans="1:5" x14ac:dyDescent="0.15">
      <c r="A15592" s="2"/>
      <c r="B15592" s="31"/>
      <c r="C15592" s="2"/>
      <c r="D15592" s="2"/>
      <c r="E15592" s="26"/>
    </row>
    <row r="15593" spans="1:5" x14ac:dyDescent="0.15">
      <c r="A15593" s="2"/>
      <c r="B15593" s="31"/>
      <c r="C15593" s="2"/>
      <c r="D15593" s="2"/>
      <c r="E15593" s="26"/>
    </row>
    <row r="15594" spans="1:5" x14ac:dyDescent="0.15">
      <c r="A15594" s="2"/>
      <c r="B15594" s="31"/>
      <c r="C15594" s="2"/>
      <c r="D15594" s="2"/>
      <c r="E15594" s="26"/>
    </row>
    <row r="15595" spans="1:5" x14ac:dyDescent="0.15">
      <c r="A15595" s="2"/>
      <c r="B15595" s="31"/>
      <c r="C15595" s="2"/>
      <c r="D15595" s="2"/>
      <c r="E15595" s="26"/>
    </row>
    <row r="15596" spans="1:5" x14ac:dyDescent="0.15">
      <c r="A15596" s="2"/>
      <c r="B15596" s="31"/>
      <c r="C15596" s="2"/>
      <c r="D15596" s="2"/>
      <c r="E15596" s="26"/>
    </row>
    <row r="15597" spans="1:5" x14ac:dyDescent="0.15">
      <c r="A15597" s="2"/>
      <c r="B15597" s="31"/>
      <c r="C15597" s="2"/>
      <c r="D15597" s="2"/>
      <c r="E15597" s="26"/>
    </row>
    <row r="15598" spans="1:5" x14ac:dyDescent="0.15">
      <c r="A15598" s="2"/>
      <c r="B15598" s="31"/>
      <c r="C15598" s="2"/>
      <c r="D15598" s="2"/>
      <c r="E15598" s="26"/>
    </row>
    <row r="15599" spans="1:5" x14ac:dyDescent="0.15">
      <c r="A15599" s="2"/>
      <c r="B15599" s="31"/>
      <c r="C15599" s="2"/>
      <c r="D15599" s="2"/>
      <c r="E15599" s="26"/>
    </row>
    <row r="15600" spans="1:5" x14ac:dyDescent="0.15">
      <c r="A15600" s="2"/>
      <c r="B15600" s="31"/>
      <c r="C15600" s="2"/>
      <c r="D15600" s="2"/>
      <c r="E15600" s="26"/>
    </row>
    <row r="15601" spans="1:5" x14ac:dyDescent="0.15">
      <c r="A15601" s="2"/>
      <c r="B15601" s="31"/>
      <c r="C15601" s="2"/>
      <c r="D15601" s="2"/>
      <c r="E15601" s="26"/>
    </row>
    <row r="15602" spans="1:5" x14ac:dyDescent="0.15">
      <c r="A15602" s="2"/>
      <c r="B15602" s="31"/>
      <c r="C15602" s="2"/>
      <c r="D15602" s="2"/>
      <c r="E15602" s="26"/>
    </row>
    <row r="15603" spans="1:5" x14ac:dyDescent="0.15">
      <c r="A15603" s="2"/>
      <c r="B15603" s="31"/>
      <c r="C15603" s="2"/>
      <c r="D15603" s="2"/>
      <c r="E15603" s="26"/>
    </row>
    <row r="15604" spans="1:5" x14ac:dyDescent="0.15">
      <c r="A15604" s="2"/>
      <c r="B15604" s="31"/>
      <c r="C15604" s="2"/>
      <c r="D15604" s="2"/>
      <c r="E15604" s="26"/>
    </row>
    <row r="15605" spans="1:5" x14ac:dyDescent="0.15">
      <c r="A15605" s="2"/>
      <c r="B15605" s="31"/>
      <c r="C15605" s="2"/>
      <c r="D15605" s="2"/>
      <c r="E15605" s="26"/>
    </row>
    <row r="15606" spans="1:5" x14ac:dyDescent="0.15">
      <c r="A15606" s="2"/>
      <c r="B15606" s="31"/>
      <c r="C15606" s="2"/>
      <c r="D15606" s="2"/>
      <c r="E15606" s="26"/>
    </row>
    <row r="15607" spans="1:5" x14ac:dyDescent="0.15">
      <c r="A15607" s="2"/>
      <c r="B15607" s="31"/>
      <c r="C15607" s="2"/>
      <c r="D15607" s="2"/>
      <c r="E15607" s="26"/>
    </row>
    <row r="15608" spans="1:5" x14ac:dyDescent="0.15">
      <c r="A15608" s="2"/>
      <c r="B15608" s="31"/>
      <c r="C15608" s="2"/>
      <c r="D15608" s="2"/>
      <c r="E15608" s="26"/>
    </row>
    <row r="15609" spans="1:5" x14ac:dyDescent="0.15">
      <c r="A15609" s="2"/>
      <c r="B15609" s="31"/>
      <c r="C15609" s="2"/>
      <c r="D15609" s="2"/>
      <c r="E15609" s="26"/>
    </row>
    <row r="15610" spans="1:5" x14ac:dyDescent="0.15">
      <c r="A15610" s="2"/>
      <c r="B15610" s="31"/>
      <c r="C15610" s="2"/>
      <c r="D15610" s="2"/>
      <c r="E15610" s="26"/>
    </row>
    <row r="15611" spans="1:5" x14ac:dyDescent="0.15">
      <c r="A15611" s="2"/>
      <c r="B15611" s="31"/>
      <c r="C15611" s="2"/>
      <c r="D15611" s="2"/>
      <c r="E15611" s="26"/>
    </row>
    <row r="15612" spans="1:5" x14ac:dyDescent="0.15">
      <c r="A15612" s="2"/>
      <c r="B15612" s="31"/>
      <c r="C15612" s="2"/>
      <c r="D15612" s="2"/>
      <c r="E15612" s="26"/>
    </row>
    <row r="15613" spans="1:5" x14ac:dyDescent="0.15">
      <c r="A15613" s="2"/>
      <c r="B15613" s="31"/>
      <c r="C15613" s="2"/>
      <c r="D15613" s="2"/>
      <c r="E15613" s="26"/>
    </row>
    <row r="15614" spans="1:5" x14ac:dyDescent="0.15">
      <c r="A15614" s="2"/>
      <c r="B15614" s="31"/>
      <c r="C15614" s="2"/>
      <c r="D15614" s="2"/>
      <c r="E15614" s="26"/>
    </row>
    <row r="15615" spans="1:5" x14ac:dyDescent="0.15">
      <c r="A15615" s="2"/>
      <c r="B15615" s="31"/>
      <c r="C15615" s="2"/>
      <c r="D15615" s="2"/>
      <c r="E15615" s="26"/>
    </row>
    <row r="15616" spans="1:5" x14ac:dyDescent="0.15">
      <c r="A15616" s="2"/>
      <c r="B15616" s="31"/>
      <c r="C15616" s="2"/>
      <c r="D15616" s="2"/>
      <c r="E15616" s="26"/>
    </row>
    <row r="15617" spans="1:5" x14ac:dyDescent="0.15">
      <c r="A15617" s="2"/>
      <c r="B15617" s="31"/>
      <c r="C15617" s="2"/>
      <c r="D15617" s="2"/>
      <c r="E15617" s="26"/>
    </row>
    <row r="15618" spans="1:5" x14ac:dyDescent="0.15">
      <c r="A15618" s="2"/>
      <c r="B15618" s="31"/>
      <c r="C15618" s="2"/>
      <c r="D15618" s="2"/>
      <c r="E15618" s="26"/>
    </row>
    <row r="15619" spans="1:5" x14ac:dyDescent="0.15">
      <c r="A15619" s="2"/>
      <c r="B15619" s="31"/>
      <c r="C15619" s="2"/>
      <c r="D15619" s="2"/>
      <c r="E15619" s="26"/>
    </row>
    <row r="15620" spans="1:5" x14ac:dyDescent="0.15">
      <c r="A15620" s="2"/>
      <c r="B15620" s="31"/>
      <c r="C15620" s="2"/>
      <c r="D15620" s="2"/>
      <c r="E15620" s="26"/>
    </row>
    <row r="15621" spans="1:5" x14ac:dyDescent="0.15">
      <c r="A15621" s="2"/>
      <c r="B15621" s="31"/>
      <c r="C15621" s="2"/>
      <c r="D15621" s="2"/>
      <c r="E15621" s="26"/>
    </row>
    <row r="15622" spans="1:5" x14ac:dyDescent="0.15">
      <c r="A15622" s="2"/>
      <c r="B15622" s="31"/>
      <c r="C15622" s="2"/>
      <c r="D15622" s="2"/>
      <c r="E15622" s="26"/>
    </row>
    <row r="15623" spans="1:5" x14ac:dyDescent="0.15">
      <c r="A15623" s="2"/>
      <c r="B15623" s="31"/>
      <c r="C15623" s="2"/>
      <c r="D15623" s="2"/>
      <c r="E15623" s="26"/>
    </row>
    <row r="15624" spans="1:5" x14ac:dyDescent="0.15">
      <c r="A15624" s="2"/>
      <c r="B15624" s="31"/>
      <c r="C15624" s="2"/>
      <c r="D15624" s="2"/>
      <c r="E15624" s="26"/>
    </row>
    <row r="15625" spans="1:5" x14ac:dyDescent="0.15">
      <c r="A15625" s="2"/>
      <c r="B15625" s="31"/>
      <c r="C15625" s="2"/>
      <c r="D15625" s="2"/>
      <c r="E15625" s="26"/>
    </row>
    <row r="15626" spans="1:5" x14ac:dyDescent="0.15">
      <c r="A15626" s="2"/>
      <c r="B15626" s="31"/>
      <c r="C15626" s="2"/>
      <c r="D15626" s="2"/>
      <c r="E15626" s="26"/>
    </row>
    <row r="15627" spans="1:5" x14ac:dyDescent="0.15">
      <c r="A15627" s="2"/>
      <c r="B15627" s="31"/>
      <c r="C15627" s="2"/>
      <c r="D15627" s="2"/>
      <c r="E15627" s="26"/>
    </row>
    <row r="15628" spans="1:5" x14ac:dyDescent="0.15">
      <c r="A15628" s="2"/>
      <c r="B15628" s="31"/>
      <c r="C15628" s="2"/>
      <c r="D15628" s="2"/>
      <c r="E15628" s="26"/>
    </row>
    <row r="15629" spans="1:5" x14ac:dyDescent="0.15">
      <c r="A15629" s="2"/>
      <c r="B15629" s="31"/>
      <c r="C15629" s="2"/>
      <c r="D15629" s="2"/>
      <c r="E15629" s="26"/>
    </row>
    <row r="15630" spans="1:5" x14ac:dyDescent="0.15">
      <c r="A15630" s="2"/>
      <c r="B15630" s="31"/>
      <c r="C15630" s="2"/>
      <c r="D15630" s="2"/>
      <c r="E15630" s="26"/>
    </row>
    <row r="15631" spans="1:5" x14ac:dyDescent="0.15">
      <c r="A15631" s="2"/>
      <c r="B15631" s="31"/>
      <c r="C15631" s="2"/>
      <c r="D15631" s="2"/>
      <c r="E15631" s="26"/>
    </row>
    <row r="15632" spans="1:5" x14ac:dyDescent="0.15">
      <c r="A15632" s="2"/>
      <c r="B15632" s="31"/>
      <c r="C15632" s="2"/>
      <c r="D15632" s="2"/>
      <c r="E15632" s="26"/>
    </row>
    <row r="15633" spans="1:5" x14ac:dyDescent="0.15">
      <c r="A15633" s="2"/>
      <c r="B15633" s="31"/>
      <c r="C15633" s="2"/>
      <c r="D15633" s="2"/>
      <c r="E15633" s="26"/>
    </row>
    <row r="15634" spans="1:5" x14ac:dyDescent="0.15">
      <c r="A15634" s="2"/>
      <c r="B15634" s="31"/>
      <c r="C15634" s="2"/>
      <c r="D15634" s="2"/>
      <c r="E15634" s="26"/>
    </row>
    <row r="15635" spans="1:5" x14ac:dyDescent="0.15">
      <c r="A15635" s="2"/>
      <c r="B15635" s="31"/>
      <c r="C15635" s="2"/>
      <c r="D15635" s="2"/>
      <c r="E15635" s="26"/>
    </row>
    <row r="15636" spans="1:5" x14ac:dyDescent="0.15">
      <c r="A15636" s="2"/>
      <c r="B15636" s="31"/>
      <c r="C15636" s="2"/>
      <c r="D15636" s="2"/>
      <c r="E15636" s="26"/>
    </row>
    <row r="15637" spans="1:5" x14ac:dyDescent="0.15">
      <c r="A15637" s="2"/>
      <c r="B15637" s="31"/>
      <c r="C15637" s="2"/>
      <c r="D15637" s="2"/>
      <c r="E15637" s="26"/>
    </row>
    <row r="15638" spans="1:5" x14ac:dyDescent="0.15">
      <c r="A15638" s="2"/>
      <c r="B15638" s="31"/>
      <c r="C15638" s="2"/>
      <c r="D15638" s="2"/>
      <c r="E15638" s="26"/>
    </row>
    <row r="15639" spans="1:5" x14ac:dyDescent="0.15">
      <c r="A15639" s="2"/>
      <c r="B15639" s="31"/>
      <c r="C15639" s="2"/>
      <c r="D15639" s="2"/>
      <c r="E15639" s="26"/>
    </row>
    <row r="15640" spans="1:5" x14ac:dyDescent="0.15">
      <c r="A15640" s="2"/>
      <c r="B15640" s="31"/>
      <c r="C15640" s="2"/>
      <c r="D15640" s="2"/>
      <c r="E15640" s="26"/>
    </row>
    <row r="15641" spans="1:5" x14ac:dyDescent="0.15">
      <c r="A15641" s="2"/>
      <c r="B15641" s="31"/>
      <c r="C15641" s="2"/>
      <c r="D15641" s="2"/>
      <c r="E15641" s="26"/>
    </row>
    <row r="15642" spans="1:5" x14ac:dyDescent="0.15">
      <c r="A15642" s="2"/>
      <c r="B15642" s="31"/>
      <c r="C15642" s="2"/>
      <c r="D15642" s="2"/>
      <c r="E15642" s="26"/>
    </row>
    <row r="15643" spans="1:5" x14ac:dyDescent="0.15">
      <c r="A15643" s="2"/>
      <c r="B15643" s="31"/>
      <c r="C15643" s="2"/>
      <c r="D15643" s="2"/>
      <c r="E15643" s="26"/>
    </row>
    <row r="15644" spans="1:5" x14ac:dyDescent="0.15">
      <c r="A15644" s="2"/>
      <c r="B15644" s="31"/>
      <c r="C15644" s="2"/>
      <c r="D15644" s="2"/>
      <c r="E15644" s="26"/>
    </row>
    <row r="15645" spans="1:5" x14ac:dyDescent="0.15">
      <c r="A15645" s="2"/>
      <c r="B15645" s="31"/>
      <c r="C15645" s="2"/>
      <c r="D15645" s="2"/>
      <c r="E15645" s="26"/>
    </row>
    <row r="15646" spans="1:5" x14ac:dyDescent="0.15">
      <c r="A15646" s="2"/>
      <c r="B15646" s="31"/>
      <c r="C15646" s="2"/>
      <c r="D15646" s="2"/>
      <c r="E15646" s="26"/>
    </row>
    <row r="15647" spans="1:5" x14ac:dyDescent="0.15">
      <c r="A15647" s="2"/>
      <c r="B15647" s="31"/>
      <c r="C15647" s="2"/>
      <c r="D15647" s="2"/>
      <c r="E15647" s="26"/>
    </row>
    <row r="15648" spans="1:5" x14ac:dyDescent="0.15">
      <c r="A15648" s="2"/>
      <c r="B15648" s="31"/>
      <c r="C15648" s="2"/>
      <c r="D15648" s="2"/>
      <c r="E15648" s="26"/>
    </row>
    <row r="15649" spans="1:5" x14ac:dyDescent="0.15">
      <c r="A15649" s="2"/>
      <c r="B15649" s="31"/>
      <c r="C15649" s="2"/>
      <c r="D15649" s="2"/>
      <c r="E15649" s="26"/>
    </row>
    <row r="15650" spans="1:5" x14ac:dyDescent="0.15">
      <c r="A15650" s="2"/>
      <c r="B15650" s="31"/>
      <c r="C15650" s="2"/>
      <c r="D15650" s="2"/>
      <c r="E15650" s="26"/>
    </row>
    <row r="15651" spans="1:5" x14ac:dyDescent="0.15">
      <c r="A15651" s="2"/>
      <c r="B15651" s="31"/>
      <c r="C15651" s="2"/>
      <c r="D15651" s="2"/>
      <c r="E15651" s="26"/>
    </row>
    <row r="15652" spans="1:5" x14ac:dyDescent="0.15">
      <c r="A15652" s="2"/>
      <c r="B15652" s="31"/>
      <c r="C15652" s="2"/>
      <c r="D15652" s="2"/>
      <c r="E15652" s="26"/>
    </row>
    <row r="15653" spans="1:5" x14ac:dyDescent="0.15">
      <c r="A15653" s="2"/>
      <c r="B15653" s="31"/>
      <c r="C15653" s="2"/>
      <c r="D15653" s="2"/>
      <c r="E15653" s="26"/>
    </row>
    <row r="15654" spans="1:5" x14ac:dyDescent="0.15">
      <c r="A15654" s="2"/>
      <c r="B15654" s="31"/>
      <c r="C15654" s="2"/>
      <c r="D15654" s="2"/>
      <c r="E15654" s="26"/>
    </row>
    <row r="15655" spans="1:5" x14ac:dyDescent="0.15">
      <c r="A15655" s="2"/>
      <c r="B15655" s="31"/>
      <c r="C15655" s="2"/>
      <c r="D15655" s="2"/>
      <c r="E15655" s="26"/>
    </row>
    <row r="15656" spans="1:5" x14ac:dyDescent="0.15">
      <c r="A15656" s="2"/>
      <c r="B15656" s="31"/>
      <c r="C15656" s="2"/>
      <c r="D15656" s="2"/>
      <c r="E15656" s="26"/>
    </row>
    <row r="15657" spans="1:5" x14ac:dyDescent="0.15">
      <c r="A15657" s="2"/>
      <c r="B15657" s="31"/>
      <c r="C15657" s="2"/>
      <c r="D15657" s="2"/>
      <c r="E15657" s="26"/>
    </row>
    <row r="15658" spans="1:5" x14ac:dyDescent="0.15">
      <c r="A15658" s="2"/>
      <c r="B15658" s="31"/>
      <c r="C15658" s="2"/>
      <c r="D15658" s="2"/>
      <c r="E15658" s="26"/>
    </row>
    <row r="15659" spans="1:5" x14ac:dyDescent="0.15">
      <c r="A15659" s="2"/>
      <c r="B15659" s="31"/>
      <c r="C15659" s="2"/>
      <c r="D15659" s="2"/>
      <c r="E15659" s="26"/>
    </row>
    <row r="15660" spans="1:5" x14ac:dyDescent="0.15">
      <c r="A15660" s="2"/>
      <c r="B15660" s="31"/>
      <c r="C15660" s="2"/>
      <c r="D15660" s="2"/>
      <c r="E15660" s="26"/>
    </row>
    <row r="15661" spans="1:5" x14ac:dyDescent="0.15">
      <c r="A15661" s="2"/>
      <c r="B15661" s="31"/>
      <c r="C15661" s="2"/>
      <c r="D15661" s="2"/>
      <c r="E15661" s="26"/>
    </row>
    <row r="15662" spans="1:5" x14ac:dyDescent="0.15">
      <c r="A15662" s="2"/>
      <c r="B15662" s="31"/>
      <c r="C15662" s="2"/>
      <c r="D15662" s="2"/>
      <c r="E15662" s="26"/>
    </row>
    <row r="15663" spans="1:5" x14ac:dyDescent="0.15">
      <c r="A15663" s="2"/>
      <c r="B15663" s="31"/>
      <c r="C15663" s="2"/>
      <c r="D15663" s="2"/>
      <c r="E15663" s="26"/>
    </row>
    <row r="15664" spans="1:5" x14ac:dyDescent="0.15">
      <c r="A15664" s="2"/>
      <c r="B15664" s="31"/>
      <c r="C15664" s="2"/>
      <c r="D15664" s="2"/>
      <c r="E15664" s="26"/>
    </row>
    <row r="15665" spans="1:5" x14ac:dyDescent="0.15">
      <c r="A15665" s="2"/>
      <c r="B15665" s="31"/>
      <c r="C15665" s="2"/>
      <c r="D15665" s="2"/>
      <c r="E15665" s="26"/>
    </row>
    <row r="15666" spans="1:5" x14ac:dyDescent="0.15">
      <c r="A15666" s="2"/>
      <c r="B15666" s="31"/>
      <c r="C15666" s="2"/>
      <c r="D15666" s="2"/>
      <c r="E15666" s="26"/>
    </row>
    <row r="15667" spans="1:5" x14ac:dyDescent="0.15">
      <c r="A15667" s="2"/>
      <c r="B15667" s="31"/>
      <c r="C15667" s="2"/>
      <c r="D15667" s="2"/>
      <c r="E15667" s="26"/>
    </row>
    <row r="15668" spans="1:5" x14ac:dyDescent="0.15">
      <c r="A15668" s="2"/>
      <c r="B15668" s="31"/>
      <c r="C15668" s="2"/>
      <c r="D15668" s="2"/>
      <c r="E15668" s="26"/>
    </row>
    <row r="15669" spans="1:5" x14ac:dyDescent="0.15">
      <c r="A15669" s="2"/>
      <c r="B15669" s="31"/>
      <c r="C15669" s="2"/>
      <c r="D15669" s="2"/>
      <c r="E15669" s="26"/>
    </row>
    <row r="15670" spans="1:5" x14ac:dyDescent="0.15">
      <c r="A15670" s="2"/>
      <c r="B15670" s="31"/>
      <c r="C15670" s="2"/>
      <c r="D15670" s="2"/>
      <c r="E15670" s="26"/>
    </row>
    <row r="15671" spans="1:5" x14ac:dyDescent="0.15">
      <c r="A15671" s="2"/>
      <c r="B15671" s="31"/>
      <c r="C15671" s="2"/>
      <c r="D15671" s="2"/>
      <c r="E15671" s="26"/>
    </row>
    <row r="15672" spans="1:5" x14ac:dyDescent="0.15">
      <c r="A15672" s="2"/>
      <c r="B15672" s="31"/>
      <c r="C15672" s="2"/>
      <c r="D15672" s="2"/>
      <c r="E15672" s="26"/>
    </row>
    <row r="15673" spans="1:5" x14ac:dyDescent="0.15">
      <c r="A15673" s="2"/>
      <c r="B15673" s="31"/>
      <c r="C15673" s="2"/>
      <c r="D15673" s="2"/>
      <c r="E15673" s="26"/>
    </row>
    <row r="15674" spans="1:5" x14ac:dyDescent="0.15">
      <c r="A15674" s="2"/>
      <c r="B15674" s="31"/>
      <c r="C15674" s="2"/>
      <c r="D15674" s="2"/>
      <c r="E15674" s="26"/>
    </row>
    <row r="15675" spans="1:5" x14ac:dyDescent="0.15">
      <c r="A15675" s="2"/>
      <c r="B15675" s="31"/>
      <c r="C15675" s="2"/>
      <c r="D15675" s="2"/>
      <c r="E15675" s="26"/>
    </row>
    <row r="15676" spans="1:5" x14ac:dyDescent="0.15">
      <c r="A15676" s="2"/>
      <c r="B15676" s="31"/>
      <c r="C15676" s="2"/>
      <c r="D15676" s="2"/>
      <c r="E15676" s="26"/>
    </row>
    <row r="15677" spans="1:5" x14ac:dyDescent="0.15">
      <c r="A15677" s="2"/>
      <c r="B15677" s="31"/>
      <c r="C15677" s="2"/>
      <c r="D15677" s="2"/>
      <c r="E15677" s="26"/>
    </row>
    <row r="15678" spans="1:5" x14ac:dyDescent="0.15">
      <c r="A15678" s="2"/>
      <c r="B15678" s="31"/>
      <c r="C15678" s="2"/>
      <c r="D15678" s="2"/>
      <c r="E15678" s="26"/>
    </row>
    <row r="15679" spans="1:5" x14ac:dyDescent="0.15">
      <c r="A15679" s="2"/>
      <c r="B15679" s="31"/>
      <c r="C15679" s="2"/>
      <c r="D15679" s="2"/>
      <c r="E15679" s="26"/>
    </row>
    <row r="15680" spans="1:5" x14ac:dyDescent="0.15">
      <c r="A15680" s="2"/>
      <c r="B15680" s="31"/>
      <c r="C15680" s="2"/>
      <c r="D15680" s="2"/>
      <c r="E15680" s="26"/>
    </row>
    <row r="15681" spans="1:5" x14ac:dyDescent="0.15">
      <c r="A15681" s="2"/>
      <c r="B15681" s="31"/>
      <c r="C15681" s="2"/>
      <c r="D15681" s="2"/>
      <c r="E15681" s="26"/>
    </row>
    <row r="15682" spans="1:5" x14ac:dyDescent="0.15">
      <c r="A15682" s="2"/>
      <c r="B15682" s="31"/>
      <c r="C15682" s="2"/>
      <c r="D15682" s="2"/>
      <c r="E15682" s="26"/>
    </row>
    <row r="15683" spans="1:5" x14ac:dyDescent="0.15">
      <c r="A15683" s="2"/>
      <c r="B15683" s="31"/>
      <c r="C15683" s="2"/>
      <c r="D15683" s="2"/>
      <c r="E15683" s="26"/>
    </row>
    <row r="15684" spans="1:5" x14ac:dyDescent="0.15">
      <c r="A15684" s="2"/>
      <c r="B15684" s="31"/>
      <c r="C15684" s="2"/>
      <c r="D15684" s="2"/>
      <c r="E15684" s="26"/>
    </row>
    <row r="15685" spans="1:5" x14ac:dyDescent="0.15">
      <c r="A15685" s="2"/>
      <c r="B15685" s="31"/>
      <c r="C15685" s="2"/>
      <c r="D15685" s="2"/>
      <c r="E15685" s="26"/>
    </row>
    <row r="15686" spans="1:5" x14ac:dyDescent="0.15">
      <c r="A15686" s="2"/>
      <c r="B15686" s="31"/>
      <c r="C15686" s="2"/>
      <c r="D15686" s="2"/>
      <c r="E15686" s="26"/>
    </row>
    <row r="15687" spans="1:5" x14ac:dyDescent="0.15">
      <c r="A15687" s="2"/>
      <c r="B15687" s="31"/>
      <c r="C15687" s="2"/>
      <c r="D15687" s="2"/>
      <c r="E15687" s="26"/>
    </row>
    <row r="15688" spans="1:5" x14ac:dyDescent="0.15">
      <c r="A15688" s="2"/>
      <c r="B15688" s="31"/>
      <c r="C15688" s="2"/>
      <c r="D15688" s="2"/>
      <c r="E15688" s="26"/>
    </row>
    <row r="15689" spans="1:5" x14ac:dyDescent="0.15">
      <c r="A15689" s="2"/>
      <c r="B15689" s="31"/>
      <c r="C15689" s="2"/>
      <c r="D15689" s="2"/>
      <c r="E15689" s="26"/>
    </row>
    <row r="15690" spans="1:5" x14ac:dyDescent="0.15">
      <c r="A15690" s="2"/>
      <c r="B15690" s="31"/>
      <c r="C15690" s="2"/>
      <c r="D15690" s="2"/>
      <c r="E15690" s="26"/>
    </row>
    <row r="15691" spans="1:5" x14ac:dyDescent="0.15">
      <c r="A15691" s="2"/>
      <c r="B15691" s="31"/>
      <c r="C15691" s="2"/>
      <c r="D15691" s="2"/>
      <c r="E15691" s="26"/>
    </row>
    <row r="15692" spans="1:5" x14ac:dyDescent="0.15">
      <c r="A15692" s="2"/>
      <c r="B15692" s="31"/>
      <c r="C15692" s="2"/>
      <c r="D15692" s="2"/>
      <c r="E15692" s="26"/>
    </row>
    <row r="15693" spans="1:5" x14ac:dyDescent="0.15">
      <c r="A15693" s="2"/>
      <c r="B15693" s="31"/>
      <c r="C15693" s="2"/>
      <c r="D15693" s="2"/>
      <c r="E15693" s="26"/>
    </row>
    <row r="15694" spans="1:5" x14ac:dyDescent="0.15">
      <c r="A15694" s="2"/>
      <c r="B15694" s="31"/>
      <c r="C15694" s="2"/>
      <c r="D15694" s="2"/>
      <c r="E15694" s="26"/>
    </row>
    <row r="15695" spans="1:5" x14ac:dyDescent="0.15">
      <c r="A15695" s="2"/>
      <c r="B15695" s="31"/>
      <c r="C15695" s="2"/>
      <c r="D15695" s="2"/>
      <c r="E15695" s="26"/>
    </row>
    <row r="15696" spans="1:5" x14ac:dyDescent="0.15">
      <c r="A15696" s="2"/>
      <c r="B15696" s="31"/>
      <c r="C15696" s="2"/>
      <c r="D15696" s="2"/>
      <c r="E15696" s="26"/>
    </row>
    <row r="15697" spans="1:5" x14ac:dyDescent="0.15">
      <c r="A15697" s="2"/>
      <c r="B15697" s="31"/>
      <c r="C15697" s="2"/>
      <c r="D15697" s="2"/>
      <c r="E15697" s="26"/>
    </row>
    <row r="15698" spans="1:5" x14ac:dyDescent="0.15">
      <c r="A15698" s="2"/>
      <c r="B15698" s="31"/>
      <c r="C15698" s="2"/>
      <c r="D15698" s="2"/>
      <c r="E15698" s="26"/>
    </row>
    <row r="15699" spans="1:5" x14ac:dyDescent="0.15">
      <c r="A15699" s="2"/>
      <c r="B15699" s="31"/>
      <c r="C15699" s="2"/>
      <c r="D15699" s="2"/>
      <c r="E15699" s="26"/>
    </row>
    <row r="15700" spans="1:5" x14ac:dyDescent="0.15">
      <c r="A15700" s="2"/>
      <c r="B15700" s="31"/>
      <c r="C15700" s="2"/>
      <c r="D15700" s="2"/>
      <c r="E15700" s="26"/>
    </row>
    <row r="15701" spans="1:5" x14ac:dyDescent="0.15">
      <c r="A15701" s="2"/>
      <c r="B15701" s="31"/>
      <c r="C15701" s="2"/>
      <c r="D15701" s="2"/>
      <c r="E15701" s="26"/>
    </row>
    <row r="15702" spans="1:5" x14ac:dyDescent="0.15">
      <c r="A15702" s="2"/>
      <c r="B15702" s="31"/>
      <c r="C15702" s="2"/>
      <c r="D15702" s="2"/>
      <c r="E15702" s="26"/>
    </row>
    <row r="15703" spans="1:5" x14ac:dyDescent="0.15">
      <c r="A15703" s="2"/>
      <c r="B15703" s="31"/>
      <c r="C15703" s="2"/>
      <c r="D15703" s="2"/>
      <c r="E15703" s="26"/>
    </row>
    <row r="15704" spans="1:5" x14ac:dyDescent="0.15">
      <c r="A15704" s="2"/>
      <c r="B15704" s="31"/>
      <c r="C15704" s="2"/>
      <c r="D15704" s="2"/>
      <c r="E15704" s="26"/>
    </row>
    <row r="15705" spans="1:5" x14ac:dyDescent="0.15">
      <c r="A15705" s="2"/>
      <c r="B15705" s="31"/>
      <c r="C15705" s="2"/>
      <c r="D15705" s="2"/>
      <c r="E15705" s="26"/>
    </row>
    <row r="15706" spans="1:5" x14ac:dyDescent="0.15">
      <c r="A15706" s="2"/>
      <c r="B15706" s="31"/>
      <c r="C15706" s="2"/>
      <c r="D15706" s="2"/>
      <c r="E15706" s="26"/>
    </row>
    <row r="15707" spans="1:5" x14ac:dyDescent="0.15">
      <c r="A15707" s="2"/>
      <c r="B15707" s="31"/>
      <c r="C15707" s="2"/>
      <c r="D15707" s="2"/>
      <c r="E15707" s="26"/>
    </row>
    <row r="15708" spans="1:5" x14ac:dyDescent="0.15">
      <c r="A15708" s="2"/>
      <c r="B15708" s="31"/>
      <c r="C15708" s="2"/>
      <c r="D15708" s="2"/>
      <c r="E15708" s="26"/>
    </row>
    <row r="15709" spans="1:5" x14ac:dyDescent="0.15">
      <c r="A15709" s="2"/>
      <c r="B15709" s="31"/>
      <c r="C15709" s="2"/>
      <c r="D15709" s="2"/>
      <c r="E15709" s="26"/>
    </row>
    <row r="15710" spans="1:5" x14ac:dyDescent="0.15">
      <c r="A15710" s="2"/>
      <c r="B15710" s="31"/>
      <c r="C15710" s="2"/>
      <c r="D15710" s="2"/>
      <c r="E15710" s="26"/>
    </row>
    <row r="15711" spans="1:5" x14ac:dyDescent="0.15">
      <c r="A15711" s="2"/>
      <c r="B15711" s="31"/>
      <c r="C15711" s="2"/>
      <c r="D15711" s="2"/>
      <c r="E15711" s="26"/>
    </row>
    <row r="15712" spans="1:5" x14ac:dyDescent="0.15">
      <c r="A15712" s="2"/>
      <c r="B15712" s="31"/>
      <c r="C15712" s="2"/>
      <c r="D15712" s="2"/>
      <c r="E15712" s="26"/>
    </row>
    <row r="15713" spans="1:5" x14ac:dyDescent="0.15">
      <c r="A15713" s="2"/>
      <c r="B15713" s="31"/>
      <c r="C15713" s="2"/>
      <c r="D15713" s="2"/>
      <c r="E15713" s="26"/>
    </row>
    <row r="15714" spans="1:5" x14ac:dyDescent="0.15">
      <c r="A15714" s="2"/>
      <c r="B15714" s="31"/>
      <c r="C15714" s="2"/>
      <c r="D15714" s="2"/>
      <c r="E15714" s="26"/>
    </row>
    <row r="15715" spans="1:5" x14ac:dyDescent="0.15">
      <c r="A15715" s="2"/>
      <c r="B15715" s="31"/>
      <c r="C15715" s="2"/>
      <c r="D15715" s="2"/>
      <c r="E15715" s="26"/>
    </row>
    <row r="15716" spans="1:5" x14ac:dyDescent="0.15">
      <c r="A15716" s="2"/>
      <c r="B15716" s="31"/>
      <c r="C15716" s="2"/>
      <c r="D15716" s="2"/>
      <c r="E15716" s="26"/>
    </row>
    <row r="15717" spans="1:5" x14ac:dyDescent="0.15">
      <c r="A15717" s="2"/>
      <c r="B15717" s="31"/>
      <c r="C15717" s="2"/>
      <c r="D15717" s="2"/>
      <c r="E15717" s="26"/>
    </row>
    <row r="15718" spans="1:5" x14ac:dyDescent="0.15">
      <c r="A15718" s="2"/>
      <c r="B15718" s="31"/>
      <c r="C15718" s="2"/>
      <c r="D15718" s="2"/>
      <c r="E15718" s="26"/>
    </row>
    <row r="15719" spans="1:5" x14ac:dyDescent="0.15">
      <c r="A15719" s="2"/>
      <c r="B15719" s="31"/>
      <c r="C15719" s="2"/>
      <c r="D15719" s="2"/>
      <c r="E15719" s="26"/>
    </row>
    <row r="15720" spans="1:5" x14ac:dyDescent="0.15">
      <c r="A15720" s="2"/>
      <c r="B15720" s="31"/>
      <c r="C15720" s="2"/>
      <c r="D15720" s="2"/>
      <c r="E15720" s="26"/>
    </row>
    <row r="15721" spans="1:5" x14ac:dyDescent="0.15">
      <c r="A15721" s="2"/>
      <c r="B15721" s="31"/>
      <c r="C15721" s="2"/>
      <c r="D15721" s="2"/>
      <c r="E15721" s="26"/>
    </row>
    <row r="15722" spans="1:5" x14ac:dyDescent="0.15">
      <c r="A15722" s="2"/>
      <c r="B15722" s="31"/>
      <c r="C15722" s="2"/>
      <c r="D15722" s="2"/>
      <c r="E15722" s="26"/>
    </row>
    <row r="15723" spans="1:5" x14ac:dyDescent="0.15">
      <c r="A15723" s="2"/>
      <c r="B15723" s="31"/>
      <c r="C15723" s="2"/>
      <c r="D15723" s="2"/>
      <c r="E15723" s="26"/>
    </row>
    <row r="15724" spans="1:5" x14ac:dyDescent="0.15">
      <c r="A15724" s="2"/>
      <c r="B15724" s="31"/>
      <c r="C15724" s="2"/>
      <c r="D15724" s="2"/>
      <c r="E15724" s="26"/>
    </row>
    <row r="15725" spans="1:5" x14ac:dyDescent="0.15">
      <c r="A15725" s="2"/>
      <c r="B15725" s="31"/>
      <c r="C15725" s="2"/>
      <c r="D15725" s="2"/>
      <c r="E15725" s="26"/>
    </row>
    <row r="15726" spans="1:5" x14ac:dyDescent="0.15">
      <c r="A15726" s="2"/>
      <c r="B15726" s="31"/>
      <c r="C15726" s="2"/>
      <c r="D15726" s="2"/>
      <c r="E15726" s="26"/>
    </row>
    <row r="15727" spans="1:5" x14ac:dyDescent="0.15">
      <c r="A15727" s="2"/>
      <c r="B15727" s="31"/>
      <c r="C15727" s="2"/>
      <c r="D15727" s="2"/>
      <c r="E15727" s="26"/>
    </row>
    <row r="15728" spans="1:5" x14ac:dyDescent="0.15">
      <c r="A15728" s="2"/>
      <c r="B15728" s="31"/>
      <c r="C15728" s="2"/>
      <c r="D15728" s="2"/>
      <c r="E15728" s="26"/>
    </row>
    <row r="15729" spans="1:5" x14ac:dyDescent="0.15">
      <c r="A15729" s="2"/>
      <c r="B15729" s="31"/>
      <c r="C15729" s="2"/>
      <c r="D15729" s="2"/>
      <c r="E15729" s="26"/>
    </row>
    <row r="15730" spans="1:5" x14ac:dyDescent="0.15">
      <c r="A15730" s="2"/>
      <c r="B15730" s="31"/>
      <c r="C15730" s="2"/>
      <c r="D15730" s="2"/>
      <c r="E15730" s="26"/>
    </row>
    <row r="15731" spans="1:5" x14ac:dyDescent="0.15">
      <c r="A15731" s="2"/>
      <c r="B15731" s="31"/>
      <c r="C15731" s="2"/>
      <c r="D15731" s="2"/>
      <c r="E15731" s="26"/>
    </row>
    <row r="15732" spans="1:5" x14ac:dyDescent="0.15">
      <c r="A15732" s="2"/>
      <c r="B15732" s="31"/>
      <c r="C15732" s="2"/>
      <c r="D15732" s="2"/>
      <c r="E15732" s="26"/>
    </row>
    <row r="15733" spans="1:5" x14ac:dyDescent="0.15">
      <c r="A15733" s="2"/>
      <c r="B15733" s="31"/>
      <c r="C15733" s="2"/>
      <c r="D15733" s="2"/>
      <c r="E15733" s="26"/>
    </row>
    <row r="15734" spans="1:5" x14ac:dyDescent="0.15">
      <c r="A15734" s="2"/>
      <c r="B15734" s="31"/>
      <c r="C15734" s="2"/>
      <c r="D15734" s="2"/>
      <c r="E15734" s="26"/>
    </row>
    <row r="15735" spans="1:5" x14ac:dyDescent="0.15">
      <c r="A15735" s="2"/>
      <c r="B15735" s="31"/>
      <c r="C15735" s="2"/>
      <c r="D15735" s="2"/>
      <c r="E15735" s="26"/>
    </row>
    <row r="15736" spans="1:5" x14ac:dyDescent="0.15">
      <c r="A15736" s="2"/>
      <c r="B15736" s="31"/>
      <c r="C15736" s="2"/>
      <c r="D15736" s="2"/>
      <c r="E15736" s="26"/>
    </row>
    <row r="15737" spans="1:5" x14ac:dyDescent="0.15">
      <c r="A15737" s="2"/>
      <c r="B15737" s="31"/>
      <c r="C15737" s="2"/>
      <c r="D15737" s="2"/>
      <c r="E15737" s="26"/>
    </row>
    <row r="15738" spans="1:5" x14ac:dyDescent="0.15">
      <c r="A15738" s="2"/>
      <c r="B15738" s="31"/>
      <c r="C15738" s="2"/>
      <c r="D15738" s="2"/>
      <c r="E15738" s="26"/>
    </row>
    <row r="15739" spans="1:5" x14ac:dyDescent="0.15">
      <c r="A15739" s="2"/>
      <c r="B15739" s="31"/>
      <c r="C15739" s="2"/>
      <c r="D15739" s="2"/>
      <c r="E15739" s="26"/>
    </row>
    <row r="15740" spans="1:5" x14ac:dyDescent="0.15">
      <c r="A15740" s="2"/>
      <c r="B15740" s="31"/>
      <c r="C15740" s="2"/>
      <c r="D15740" s="2"/>
      <c r="E15740" s="26"/>
    </row>
    <row r="15741" spans="1:5" x14ac:dyDescent="0.15">
      <c r="A15741" s="2"/>
      <c r="B15741" s="31"/>
      <c r="C15741" s="2"/>
      <c r="D15741" s="2"/>
      <c r="E15741" s="26"/>
    </row>
    <row r="15742" spans="1:5" x14ac:dyDescent="0.15">
      <c r="A15742" s="2"/>
      <c r="B15742" s="31"/>
      <c r="C15742" s="2"/>
      <c r="D15742" s="2"/>
      <c r="E15742" s="26"/>
    </row>
    <row r="15743" spans="1:5" x14ac:dyDescent="0.15">
      <c r="A15743" s="2"/>
      <c r="B15743" s="31"/>
      <c r="C15743" s="2"/>
      <c r="D15743" s="2"/>
      <c r="E15743" s="26"/>
    </row>
    <row r="15744" spans="1:5" x14ac:dyDescent="0.15">
      <c r="A15744" s="2"/>
      <c r="B15744" s="31"/>
      <c r="C15744" s="2"/>
      <c r="D15744" s="2"/>
      <c r="E15744" s="26"/>
    </row>
    <row r="15745" spans="1:5" x14ac:dyDescent="0.15">
      <c r="A15745" s="2"/>
      <c r="B15745" s="31"/>
      <c r="C15745" s="2"/>
      <c r="D15745" s="2"/>
      <c r="E15745" s="26"/>
    </row>
    <row r="15746" spans="1:5" x14ac:dyDescent="0.15">
      <c r="A15746" s="2"/>
      <c r="B15746" s="31"/>
      <c r="C15746" s="2"/>
      <c r="D15746" s="2"/>
      <c r="E15746" s="26"/>
    </row>
    <row r="15747" spans="1:5" x14ac:dyDescent="0.15">
      <c r="A15747" s="2"/>
      <c r="B15747" s="31"/>
      <c r="C15747" s="2"/>
      <c r="D15747" s="2"/>
      <c r="E15747" s="26"/>
    </row>
    <row r="15748" spans="1:5" x14ac:dyDescent="0.15">
      <c r="A15748" s="2"/>
      <c r="B15748" s="31"/>
      <c r="C15748" s="2"/>
      <c r="D15748" s="2"/>
      <c r="E15748" s="26"/>
    </row>
    <row r="15749" spans="1:5" x14ac:dyDescent="0.15">
      <c r="A15749" s="2"/>
      <c r="B15749" s="31"/>
      <c r="C15749" s="2"/>
      <c r="D15749" s="2"/>
      <c r="E15749" s="26"/>
    </row>
    <row r="15750" spans="1:5" x14ac:dyDescent="0.15">
      <c r="A15750" s="2"/>
      <c r="B15750" s="31"/>
      <c r="C15750" s="2"/>
      <c r="D15750" s="2"/>
      <c r="E15750" s="26"/>
    </row>
    <row r="15751" spans="1:5" x14ac:dyDescent="0.15">
      <c r="A15751" s="2"/>
      <c r="B15751" s="31"/>
      <c r="C15751" s="2"/>
      <c r="D15751" s="2"/>
      <c r="E15751" s="26"/>
    </row>
    <row r="15752" spans="1:5" x14ac:dyDescent="0.15">
      <c r="A15752" s="2"/>
      <c r="B15752" s="31"/>
      <c r="C15752" s="2"/>
      <c r="D15752" s="2"/>
      <c r="E15752" s="26"/>
    </row>
    <row r="15753" spans="1:5" x14ac:dyDescent="0.15">
      <c r="A15753" s="2"/>
      <c r="B15753" s="31"/>
      <c r="C15753" s="2"/>
      <c r="D15753" s="2"/>
      <c r="E15753" s="26"/>
    </row>
    <row r="15754" spans="1:5" x14ac:dyDescent="0.15">
      <c r="A15754" s="2"/>
      <c r="B15754" s="31"/>
      <c r="C15754" s="2"/>
      <c r="D15754" s="2"/>
      <c r="E15754" s="26"/>
    </row>
    <row r="15755" spans="1:5" x14ac:dyDescent="0.15">
      <c r="A15755" s="2"/>
      <c r="B15755" s="31"/>
      <c r="C15755" s="2"/>
      <c r="D15755" s="2"/>
      <c r="E15755" s="26"/>
    </row>
    <row r="15756" spans="1:5" x14ac:dyDescent="0.15">
      <c r="A15756" s="2"/>
      <c r="B15756" s="31"/>
      <c r="C15756" s="2"/>
      <c r="D15756" s="2"/>
      <c r="E15756" s="26"/>
    </row>
    <row r="15757" spans="1:5" x14ac:dyDescent="0.15">
      <c r="A15757" s="2"/>
      <c r="B15757" s="31"/>
      <c r="C15757" s="2"/>
      <c r="D15757" s="2"/>
      <c r="E15757" s="26"/>
    </row>
    <row r="15758" spans="1:5" x14ac:dyDescent="0.15">
      <c r="A15758" s="2"/>
      <c r="B15758" s="31"/>
      <c r="C15758" s="2"/>
      <c r="D15758" s="2"/>
      <c r="E15758" s="26"/>
    </row>
    <row r="15759" spans="1:5" x14ac:dyDescent="0.15">
      <c r="A15759" s="2"/>
      <c r="B15759" s="31"/>
      <c r="C15759" s="2"/>
      <c r="D15759" s="2"/>
      <c r="E15759" s="26"/>
    </row>
    <row r="15760" spans="1:5" x14ac:dyDescent="0.15">
      <c r="A15760" s="2"/>
      <c r="B15760" s="31"/>
      <c r="C15760" s="2"/>
      <c r="D15760" s="2"/>
      <c r="E15760" s="26"/>
    </row>
    <row r="15761" spans="1:5" x14ac:dyDescent="0.15">
      <c r="A15761" s="2"/>
      <c r="B15761" s="31"/>
      <c r="C15761" s="2"/>
      <c r="D15761" s="2"/>
      <c r="E15761" s="26"/>
    </row>
    <row r="15762" spans="1:5" x14ac:dyDescent="0.15">
      <c r="A15762" s="2"/>
      <c r="B15762" s="31"/>
      <c r="C15762" s="2"/>
      <c r="D15762" s="2"/>
      <c r="E15762" s="26"/>
    </row>
    <row r="15763" spans="1:5" x14ac:dyDescent="0.15">
      <c r="A15763" s="2"/>
      <c r="B15763" s="31"/>
      <c r="C15763" s="2"/>
      <c r="D15763" s="2"/>
      <c r="E15763" s="26"/>
    </row>
    <row r="15764" spans="1:5" x14ac:dyDescent="0.15">
      <c r="A15764" s="2"/>
      <c r="B15764" s="31"/>
      <c r="C15764" s="2"/>
      <c r="D15764" s="2"/>
      <c r="E15764" s="26"/>
    </row>
    <row r="15765" spans="1:5" x14ac:dyDescent="0.15">
      <c r="A15765" s="2"/>
      <c r="B15765" s="31"/>
      <c r="C15765" s="2"/>
      <c r="D15765" s="2"/>
      <c r="E15765" s="26"/>
    </row>
    <row r="15766" spans="1:5" x14ac:dyDescent="0.15">
      <c r="A15766" s="2"/>
      <c r="B15766" s="31"/>
      <c r="C15766" s="2"/>
      <c r="D15766" s="2"/>
      <c r="E15766" s="26"/>
    </row>
    <row r="15767" spans="1:5" x14ac:dyDescent="0.15">
      <c r="A15767" s="2"/>
      <c r="B15767" s="31"/>
      <c r="C15767" s="2"/>
      <c r="D15767" s="2"/>
      <c r="E15767" s="26"/>
    </row>
    <row r="15768" spans="1:5" x14ac:dyDescent="0.15">
      <c r="A15768" s="2"/>
      <c r="B15768" s="31"/>
      <c r="C15768" s="2"/>
      <c r="D15768" s="2"/>
      <c r="E15768" s="26"/>
    </row>
    <row r="15769" spans="1:5" x14ac:dyDescent="0.15">
      <c r="A15769" s="2"/>
      <c r="B15769" s="31"/>
      <c r="C15769" s="2"/>
      <c r="D15769" s="2"/>
      <c r="E15769" s="26"/>
    </row>
    <row r="15770" spans="1:5" x14ac:dyDescent="0.15">
      <c r="A15770" s="2"/>
      <c r="B15770" s="31"/>
      <c r="C15770" s="2"/>
      <c r="D15770" s="2"/>
      <c r="E15770" s="26"/>
    </row>
    <row r="15771" spans="1:5" x14ac:dyDescent="0.15">
      <c r="A15771" s="2"/>
      <c r="B15771" s="31"/>
      <c r="C15771" s="2"/>
      <c r="D15771" s="2"/>
      <c r="E15771" s="26"/>
    </row>
    <row r="15772" spans="1:5" x14ac:dyDescent="0.15">
      <c r="A15772" s="2"/>
      <c r="B15772" s="31"/>
      <c r="C15772" s="2"/>
      <c r="D15772" s="2"/>
      <c r="E15772" s="26"/>
    </row>
    <row r="15773" spans="1:5" x14ac:dyDescent="0.15">
      <c r="A15773" s="2"/>
      <c r="B15773" s="31"/>
      <c r="C15773" s="2"/>
      <c r="D15773" s="2"/>
      <c r="E15773" s="26"/>
    </row>
    <row r="15774" spans="1:5" x14ac:dyDescent="0.15">
      <c r="A15774" s="2"/>
      <c r="B15774" s="31"/>
      <c r="C15774" s="2"/>
      <c r="D15774" s="2"/>
      <c r="E15774" s="26"/>
    </row>
    <row r="15775" spans="1:5" x14ac:dyDescent="0.15">
      <c r="A15775" s="2"/>
      <c r="B15775" s="31"/>
      <c r="C15775" s="2"/>
      <c r="D15775" s="2"/>
      <c r="E15775" s="26"/>
    </row>
    <row r="15776" spans="1:5" x14ac:dyDescent="0.15">
      <c r="A15776" s="2"/>
      <c r="B15776" s="31"/>
      <c r="C15776" s="2"/>
      <c r="D15776" s="2"/>
      <c r="E15776" s="26"/>
    </row>
    <row r="15777" spans="1:5" x14ac:dyDescent="0.15">
      <c r="A15777" s="2"/>
      <c r="B15777" s="31"/>
      <c r="C15777" s="2"/>
      <c r="D15777" s="2"/>
      <c r="E15777" s="26"/>
    </row>
    <row r="15778" spans="1:5" x14ac:dyDescent="0.15">
      <c r="A15778" s="2"/>
      <c r="B15778" s="31"/>
      <c r="C15778" s="2"/>
      <c r="D15778" s="2"/>
      <c r="E15778" s="26"/>
    </row>
    <row r="15779" spans="1:5" x14ac:dyDescent="0.15">
      <c r="A15779" s="2"/>
      <c r="B15779" s="31"/>
      <c r="C15779" s="2"/>
      <c r="D15779" s="2"/>
      <c r="E15779" s="26"/>
    </row>
    <row r="15780" spans="1:5" x14ac:dyDescent="0.15">
      <c r="A15780" s="2"/>
      <c r="B15780" s="31"/>
      <c r="C15780" s="2"/>
      <c r="D15780" s="2"/>
      <c r="E15780" s="26"/>
    </row>
    <row r="15781" spans="1:5" x14ac:dyDescent="0.15">
      <c r="A15781" s="2"/>
      <c r="B15781" s="31"/>
      <c r="C15781" s="2"/>
      <c r="D15781" s="2"/>
      <c r="E15781" s="26"/>
    </row>
    <row r="15782" spans="1:5" x14ac:dyDescent="0.15">
      <c r="A15782" s="2"/>
      <c r="B15782" s="31"/>
      <c r="C15782" s="2"/>
      <c r="D15782" s="2"/>
      <c r="E15782" s="26"/>
    </row>
    <row r="15783" spans="1:5" x14ac:dyDescent="0.15">
      <c r="A15783" s="2"/>
      <c r="B15783" s="31"/>
      <c r="C15783" s="2"/>
      <c r="D15783" s="2"/>
      <c r="E15783" s="26"/>
    </row>
    <row r="15784" spans="1:5" x14ac:dyDescent="0.15">
      <c r="A15784" s="2"/>
      <c r="B15784" s="31"/>
      <c r="C15784" s="2"/>
      <c r="D15784" s="2"/>
      <c r="E15784" s="26"/>
    </row>
    <row r="15785" spans="1:5" x14ac:dyDescent="0.15">
      <c r="A15785" s="2"/>
      <c r="B15785" s="31"/>
      <c r="C15785" s="2"/>
      <c r="D15785" s="2"/>
      <c r="E15785" s="26"/>
    </row>
    <row r="15786" spans="1:5" x14ac:dyDescent="0.15">
      <c r="A15786" s="2"/>
      <c r="B15786" s="31"/>
      <c r="C15786" s="2"/>
      <c r="D15786" s="2"/>
      <c r="E15786" s="26"/>
    </row>
    <row r="15787" spans="1:5" x14ac:dyDescent="0.15">
      <c r="A15787" s="2"/>
      <c r="B15787" s="31"/>
      <c r="C15787" s="2"/>
      <c r="D15787" s="2"/>
      <c r="E15787" s="26"/>
    </row>
    <row r="15788" spans="1:5" x14ac:dyDescent="0.15">
      <c r="A15788" s="2"/>
      <c r="B15788" s="31"/>
      <c r="C15788" s="2"/>
      <c r="D15788" s="2"/>
      <c r="E15788" s="26"/>
    </row>
    <row r="15789" spans="1:5" x14ac:dyDescent="0.15">
      <c r="A15789" s="2"/>
      <c r="B15789" s="31"/>
      <c r="C15789" s="2"/>
      <c r="D15789" s="2"/>
      <c r="E15789" s="26"/>
    </row>
    <row r="15790" spans="1:5" x14ac:dyDescent="0.15">
      <c r="A15790" s="2"/>
      <c r="B15790" s="31"/>
      <c r="C15790" s="2"/>
      <c r="D15790" s="2"/>
      <c r="E15790" s="26"/>
    </row>
    <row r="15791" spans="1:5" x14ac:dyDescent="0.15">
      <c r="A15791" s="2"/>
      <c r="B15791" s="31"/>
      <c r="C15791" s="2"/>
      <c r="D15791" s="2"/>
      <c r="E15791" s="26"/>
    </row>
    <row r="15792" spans="1:5" x14ac:dyDescent="0.15">
      <c r="A15792" s="2"/>
      <c r="B15792" s="31"/>
      <c r="C15792" s="2"/>
      <c r="D15792" s="2"/>
      <c r="E15792" s="26"/>
    </row>
    <row r="15793" spans="1:5" x14ac:dyDescent="0.15">
      <c r="A15793" s="2"/>
      <c r="B15793" s="31"/>
      <c r="C15793" s="2"/>
      <c r="D15793" s="2"/>
      <c r="E15793" s="26"/>
    </row>
    <row r="15794" spans="1:5" x14ac:dyDescent="0.15">
      <c r="A15794" s="2"/>
      <c r="B15794" s="31"/>
      <c r="C15794" s="2"/>
      <c r="D15794" s="2"/>
      <c r="E15794" s="26"/>
    </row>
    <row r="15795" spans="1:5" x14ac:dyDescent="0.15">
      <c r="A15795" s="2"/>
      <c r="B15795" s="31"/>
      <c r="C15795" s="2"/>
      <c r="D15795" s="2"/>
      <c r="E15795" s="26"/>
    </row>
    <row r="15796" spans="1:5" x14ac:dyDescent="0.15">
      <c r="A15796" s="2"/>
      <c r="B15796" s="31"/>
      <c r="C15796" s="2"/>
      <c r="D15796" s="2"/>
      <c r="E15796" s="26"/>
    </row>
    <row r="15797" spans="1:5" x14ac:dyDescent="0.15">
      <c r="A15797" s="2"/>
      <c r="B15797" s="31"/>
      <c r="C15797" s="2"/>
      <c r="D15797" s="2"/>
      <c r="E15797" s="26"/>
    </row>
    <row r="15798" spans="1:5" x14ac:dyDescent="0.15">
      <c r="A15798" s="2"/>
      <c r="B15798" s="31"/>
      <c r="C15798" s="2"/>
      <c r="D15798" s="2"/>
      <c r="E15798" s="26"/>
    </row>
    <row r="15799" spans="1:5" x14ac:dyDescent="0.15">
      <c r="A15799" s="2"/>
      <c r="B15799" s="31"/>
      <c r="C15799" s="2"/>
      <c r="D15799" s="2"/>
      <c r="E15799" s="26"/>
    </row>
    <row r="15800" spans="1:5" x14ac:dyDescent="0.15">
      <c r="A15800" s="2"/>
      <c r="B15800" s="31"/>
      <c r="C15800" s="2"/>
      <c r="D15800" s="2"/>
      <c r="E15800" s="26"/>
    </row>
    <row r="15801" spans="1:5" x14ac:dyDescent="0.15">
      <c r="A15801" s="2"/>
      <c r="B15801" s="31"/>
      <c r="C15801" s="2"/>
      <c r="D15801" s="2"/>
      <c r="E15801" s="26"/>
    </row>
    <row r="15802" spans="1:5" x14ac:dyDescent="0.15">
      <c r="A15802" s="2"/>
      <c r="B15802" s="31"/>
      <c r="C15802" s="2"/>
      <c r="D15802" s="2"/>
      <c r="E15802" s="26"/>
    </row>
    <row r="15803" spans="1:5" x14ac:dyDescent="0.15">
      <c r="A15803" s="2"/>
      <c r="B15803" s="31"/>
      <c r="C15803" s="2"/>
      <c r="D15803" s="2"/>
      <c r="E15803" s="26"/>
    </row>
    <row r="15804" spans="1:5" x14ac:dyDescent="0.15">
      <c r="A15804" s="2"/>
      <c r="B15804" s="31"/>
      <c r="C15804" s="2"/>
      <c r="D15804" s="2"/>
      <c r="E15804" s="26"/>
    </row>
    <row r="15805" spans="1:5" x14ac:dyDescent="0.15">
      <c r="A15805" s="2"/>
      <c r="B15805" s="31"/>
      <c r="C15805" s="2"/>
      <c r="D15805" s="2"/>
      <c r="E15805" s="26"/>
    </row>
    <row r="15806" spans="1:5" x14ac:dyDescent="0.15">
      <c r="A15806" s="2"/>
      <c r="B15806" s="31"/>
      <c r="C15806" s="2"/>
      <c r="D15806" s="2"/>
      <c r="E15806" s="26"/>
    </row>
    <row r="15807" spans="1:5" x14ac:dyDescent="0.15">
      <c r="A15807" s="2"/>
      <c r="B15807" s="31"/>
      <c r="C15807" s="2"/>
      <c r="D15807" s="2"/>
      <c r="E15807" s="26"/>
    </row>
    <row r="15808" spans="1:5" x14ac:dyDescent="0.15">
      <c r="A15808" s="2"/>
      <c r="B15808" s="31"/>
      <c r="C15808" s="2"/>
      <c r="D15808" s="2"/>
      <c r="E15808" s="26"/>
    </row>
    <row r="15809" spans="1:5" x14ac:dyDescent="0.15">
      <c r="A15809" s="2"/>
      <c r="B15809" s="31"/>
      <c r="C15809" s="2"/>
      <c r="D15809" s="2"/>
      <c r="E15809" s="26"/>
    </row>
    <row r="15810" spans="1:5" x14ac:dyDescent="0.15">
      <c r="A15810" s="2"/>
      <c r="B15810" s="31"/>
      <c r="C15810" s="2"/>
      <c r="D15810" s="2"/>
      <c r="E15810" s="26"/>
    </row>
    <row r="15811" spans="1:5" x14ac:dyDescent="0.15">
      <c r="A15811" s="2"/>
      <c r="B15811" s="31"/>
      <c r="C15811" s="2"/>
      <c r="D15811" s="2"/>
      <c r="E15811" s="26"/>
    </row>
    <row r="15812" spans="1:5" x14ac:dyDescent="0.15">
      <c r="A15812" s="2"/>
      <c r="B15812" s="31"/>
      <c r="C15812" s="2"/>
      <c r="D15812" s="2"/>
      <c r="E15812" s="26"/>
    </row>
    <row r="15813" spans="1:5" x14ac:dyDescent="0.15">
      <c r="A15813" s="2"/>
      <c r="B15813" s="31"/>
      <c r="C15813" s="2"/>
      <c r="D15813" s="2"/>
      <c r="E15813" s="26"/>
    </row>
    <row r="15814" spans="1:5" x14ac:dyDescent="0.15">
      <c r="A15814" s="2"/>
      <c r="B15814" s="31"/>
      <c r="C15814" s="2"/>
      <c r="D15814" s="2"/>
      <c r="E15814" s="26"/>
    </row>
    <row r="15815" spans="1:5" x14ac:dyDescent="0.15">
      <c r="A15815" s="2"/>
      <c r="B15815" s="31"/>
      <c r="C15815" s="2"/>
      <c r="D15815" s="2"/>
      <c r="E15815" s="26"/>
    </row>
    <row r="15816" spans="1:5" x14ac:dyDescent="0.15">
      <c r="A15816" s="2"/>
      <c r="B15816" s="31"/>
      <c r="C15816" s="2"/>
      <c r="D15816" s="2"/>
      <c r="E15816" s="26"/>
    </row>
    <row r="15817" spans="1:5" x14ac:dyDescent="0.15">
      <c r="A15817" s="2"/>
      <c r="B15817" s="31"/>
      <c r="C15817" s="2"/>
      <c r="D15817" s="2"/>
      <c r="E15817" s="26"/>
    </row>
    <row r="15818" spans="1:5" x14ac:dyDescent="0.15">
      <c r="A15818" s="2"/>
      <c r="B15818" s="31"/>
      <c r="C15818" s="2"/>
      <c r="D15818" s="2"/>
      <c r="E15818" s="26"/>
    </row>
    <row r="15819" spans="1:5" x14ac:dyDescent="0.15">
      <c r="A15819" s="2"/>
      <c r="B15819" s="31"/>
      <c r="C15819" s="2"/>
      <c r="D15819" s="2"/>
      <c r="E15819" s="26"/>
    </row>
    <row r="15820" spans="1:5" x14ac:dyDescent="0.15">
      <c r="A15820" s="2"/>
      <c r="B15820" s="31"/>
      <c r="C15820" s="2"/>
      <c r="D15820" s="2"/>
      <c r="E15820" s="26"/>
    </row>
    <row r="15821" spans="1:5" x14ac:dyDescent="0.15">
      <c r="A15821" s="2"/>
      <c r="B15821" s="31"/>
      <c r="C15821" s="2"/>
      <c r="D15821" s="2"/>
      <c r="E15821" s="26"/>
    </row>
    <row r="15822" spans="1:5" x14ac:dyDescent="0.15">
      <c r="A15822" s="2"/>
      <c r="B15822" s="31"/>
      <c r="C15822" s="2"/>
      <c r="D15822" s="2"/>
      <c r="E15822" s="26"/>
    </row>
    <row r="15823" spans="1:5" x14ac:dyDescent="0.15">
      <c r="A15823" s="2"/>
      <c r="B15823" s="31"/>
      <c r="C15823" s="2"/>
      <c r="D15823" s="2"/>
      <c r="E15823" s="26"/>
    </row>
    <row r="15824" spans="1:5" x14ac:dyDescent="0.15">
      <c r="A15824" s="2"/>
      <c r="B15824" s="31"/>
      <c r="C15824" s="2"/>
      <c r="D15824" s="2"/>
      <c r="E15824" s="26"/>
    </row>
    <row r="15825" spans="1:5" x14ac:dyDescent="0.15">
      <c r="A15825" s="2"/>
      <c r="B15825" s="31"/>
      <c r="C15825" s="2"/>
      <c r="D15825" s="2"/>
      <c r="E15825" s="26"/>
    </row>
    <row r="15826" spans="1:5" x14ac:dyDescent="0.15">
      <c r="A15826" s="2"/>
      <c r="B15826" s="31"/>
      <c r="C15826" s="2"/>
      <c r="D15826" s="2"/>
      <c r="E15826" s="26"/>
    </row>
    <row r="15827" spans="1:5" x14ac:dyDescent="0.15">
      <c r="A15827" s="2"/>
      <c r="B15827" s="31"/>
      <c r="C15827" s="2"/>
      <c r="D15827" s="2"/>
      <c r="E15827" s="26"/>
    </row>
    <row r="15828" spans="1:5" x14ac:dyDescent="0.15">
      <c r="A15828" s="2"/>
      <c r="B15828" s="31"/>
      <c r="C15828" s="2"/>
      <c r="D15828" s="2"/>
      <c r="E15828" s="26"/>
    </row>
    <row r="15829" spans="1:5" x14ac:dyDescent="0.15">
      <c r="A15829" s="2"/>
      <c r="B15829" s="31"/>
      <c r="C15829" s="2"/>
      <c r="D15829" s="2"/>
      <c r="E15829" s="26"/>
    </row>
    <row r="15830" spans="1:5" x14ac:dyDescent="0.15">
      <c r="A15830" s="2"/>
      <c r="B15830" s="31"/>
      <c r="C15830" s="2"/>
      <c r="D15830" s="2"/>
      <c r="E15830" s="26"/>
    </row>
    <row r="15831" spans="1:5" x14ac:dyDescent="0.15">
      <c r="A15831" s="2"/>
      <c r="B15831" s="31"/>
      <c r="C15831" s="2"/>
      <c r="D15831" s="2"/>
      <c r="E15831" s="26"/>
    </row>
    <row r="15832" spans="1:5" x14ac:dyDescent="0.15">
      <c r="A15832" s="2"/>
      <c r="B15832" s="31"/>
      <c r="C15832" s="2"/>
      <c r="D15832" s="2"/>
      <c r="E15832" s="26"/>
    </row>
    <row r="15833" spans="1:5" x14ac:dyDescent="0.15">
      <c r="A15833" s="2"/>
      <c r="B15833" s="31"/>
      <c r="C15833" s="2"/>
      <c r="D15833" s="2"/>
      <c r="E15833" s="26"/>
    </row>
    <row r="15834" spans="1:5" x14ac:dyDescent="0.15">
      <c r="A15834" s="2"/>
      <c r="B15834" s="31"/>
      <c r="C15834" s="2"/>
      <c r="D15834" s="2"/>
      <c r="E15834" s="26"/>
    </row>
    <row r="15835" spans="1:5" x14ac:dyDescent="0.15">
      <c r="A15835" s="2"/>
      <c r="B15835" s="31"/>
      <c r="C15835" s="2"/>
      <c r="D15835" s="2"/>
      <c r="E15835" s="26"/>
    </row>
    <row r="15836" spans="1:5" x14ac:dyDescent="0.15">
      <c r="A15836" s="2"/>
      <c r="B15836" s="31"/>
      <c r="C15836" s="2"/>
      <c r="D15836" s="2"/>
      <c r="E15836" s="26"/>
    </row>
    <row r="15837" spans="1:5" x14ac:dyDescent="0.15">
      <c r="A15837" s="2"/>
      <c r="B15837" s="31"/>
      <c r="C15837" s="2"/>
      <c r="D15837" s="2"/>
      <c r="E15837" s="26"/>
    </row>
    <row r="15838" spans="1:5" x14ac:dyDescent="0.15">
      <c r="A15838" s="2"/>
      <c r="B15838" s="31"/>
      <c r="C15838" s="2"/>
      <c r="D15838" s="2"/>
      <c r="E15838" s="26"/>
    </row>
    <row r="15839" spans="1:5" x14ac:dyDescent="0.15">
      <c r="A15839" s="2"/>
      <c r="B15839" s="31"/>
      <c r="C15839" s="2"/>
      <c r="D15839" s="2"/>
      <c r="E15839" s="26"/>
    </row>
    <row r="15840" spans="1:5" x14ac:dyDescent="0.15">
      <c r="A15840" s="2"/>
      <c r="B15840" s="31"/>
      <c r="C15840" s="2"/>
      <c r="D15840" s="2"/>
      <c r="E15840" s="26"/>
    </row>
    <row r="15841" spans="1:5" x14ac:dyDescent="0.15">
      <c r="A15841" s="2"/>
      <c r="B15841" s="31"/>
      <c r="C15841" s="2"/>
      <c r="D15841" s="2"/>
      <c r="E15841" s="26"/>
    </row>
    <row r="15842" spans="1:5" x14ac:dyDescent="0.15">
      <c r="A15842" s="2"/>
      <c r="B15842" s="31"/>
      <c r="C15842" s="2"/>
      <c r="D15842" s="2"/>
      <c r="E15842" s="26"/>
    </row>
    <row r="15843" spans="1:5" x14ac:dyDescent="0.15">
      <c r="A15843" s="2"/>
      <c r="B15843" s="31"/>
      <c r="C15843" s="2"/>
      <c r="D15843" s="2"/>
      <c r="E15843" s="26"/>
    </row>
    <row r="15844" spans="1:5" x14ac:dyDescent="0.15">
      <c r="A15844" s="2"/>
      <c r="B15844" s="31"/>
      <c r="C15844" s="2"/>
      <c r="D15844" s="2"/>
      <c r="E15844" s="26"/>
    </row>
    <row r="15845" spans="1:5" x14ac:dyDescent="0.15">
      <c r="A15845" s="2"/>
      <c r="B15845" s="31"/>
      <c r="C15845" s="2"/>
      <c r="D15845" s="2"/>
      <c r="E15845" s="26"/>
    </row>
    <row r="15846" spans="1:5" x14ac:dyDescent="0.15">
      <c r="A15846" s="2"/>
      <c r="B15846" s="31"/>
      <c r="C15846" s="2"/>
      <c r="D15846" s="2"/>
      <c r="E15846" s="26"/>
    </row>
    <row r="15847" spans="1:5" x14ac:dyDescent="0.15">
      <c r="A15847" s="2"/>
      <c r="B15847" s="31"/>
      <c r="C15847" s="2"/>
      <c r="D15847" s="2"/>
      <c r="E15847" s="26"/>
    </row>
    <row r="15848" spans="1:5" x14ac:dyDescent="0.15">
      <c r="A15848" s="2"/>
      <c r="B15848" s="31"/>
      <c r="C15848" s="2"/>
      <c r="D15848" s="2"/>
      <c r="E15848" s="26"/>
    </row>
    <row r="15849" spans="1:5" x14ac:dyDescent="0.15">
      <c r="A15849" s="2"/>
      <c r="B15849" s="31"/>
      <c r="C15849" s="2"/>
      <c r="D15849" s="2"/>
      <c r="E15849" s="26"/>
    </row>
    <row r="15850" spans="1:5" x14ac:dyDescent="0.15">
      <c r="A15850" s="2"/>
      <c r="B15850" s="31"/>
      <c r="C15850" s="2"/>
      <c r="D15850" s="2"/>
      <c r="E15850" s="26"/>
    </row>
    <row r="15851" spans="1:5" x14ac:dyDescent="0.15">
      <c r="A15851" s="2"/>
      <c r="B15851" s="31"/>
      <c r="C15851" s="2"/>
      <c r="D15851" s="2"/>
      <c r="E15851" s="26"/>
    </row>
    <row r="15852" spans="1:5" x14ac:dyDescent="0.15">
      <c r="A15852" s="2"/>
      <c r="B15852" s="31"/>
      <c r="C15852" s="2"/>
      <c r="D15852" s="2"/>
      <c r="E15852" s="26"/>
    </row>
    <row r="15853" spans="1:5" x14ac:dyDescent="0.15">
      <c r="A15853" s="2"/>
      <c r="B15853" s="31"/>
      <c r="C15853" s="2"/>
      <c r="D15853" s="2"/>
      <c r="E15853" s="26"/>
    </row>
    <row r="15854" spans="1:5" x14ac:dyDescent="0.15">
      <c r="A15854" s="2"/>
      <c r="B15854" s="31"/>
      <c r="C15854" s="2"/>
      <c r="D15854" s="2"/>
      <c r="E15854" s="26"/>
    </row>
    <row r="15855" spans="1:5" x14ac:dyDescent="0.15">
      <c r="A15855" s="2"/>
      <c r="B15855" s="31"/>
      <c r="C15855" s="2"/>
      <c r="D15855" s="2"/>
      <c r="E15855" s="26"/>
    </row>
    <row r="15856" spans="1:5" x14ac:dyDescent="0.15">
      <c r="A15856" s="2"/>
      <c r="B15856" s="31"/>
      <c r="C15856" s="2"/>
      <c r="D15856" s="2"/>
      <c r="E15856" s="26"/>
    </row>
    <row r="15857" spans="1:5" x14ac:dyDescent="0.15">
      <c r="A15857" s="2"/>
      <c r="B15857" s="31"/>
      <c r="C15857" s="2"/>
      <c r="D15857" s="2"/>
      <c r="E15857" s="26"/>
    </row>
    <row r="15858" spans="1:5" x14ac:dyDescent="0.15">
      <c r="A15858" s="2"/>
      <c r="B15858" s="31"/>
      <c r="C15858" s="2"/>
      <c r="D15858" s="2"/>
      <c r="E15858" s="26"/>
    </row>
    <row r="15859" spans="1:5" x14ac:dyDescent="0.15">
      <c r="A15859" s="2"/>
      <c r="B15859" s="31"/>
      <c r="C15859" s="2"/>
      <c r="D15859" s="2"/>
      <c r="E15859" s="26"/>
    </row>
    <row r="15860" spans="1:5" x14ac:dyDescent="0.15">
      <c r="A15860" s="2"/>
      <c r="B15860" s="31"/>
      <c r="C15860" s="2"/>
      <c r="D15860" s="2"/>
      <c r="E15860" s="26"/>
    </row>
    <row r="15861" spans="1:5" x14ac:dyDescent="0.15">
      <c r="A15861" s="2"/>
      <c r="B15861" s="31"/>
      <c r="C15861" s="2"/>
      <c r="D15861" s="2"/>
      <c r="E15861" s="26"/>
    </row>
    <row r="15862" spans="1:5" x14ac:dyDescent="0.15">
      <c r="A15862" s="2"/>
      <c r="B15862" s="31"/>
      <c r="C15862" s="2"/>
      <c r="D15862" s="2"/>
      <c r="E15862" s="26"/>
    </row>
    <row r="15863" spans="1:5" x14ac:dyDescent="0.15">
      <c r="A15863" s="2"/>
      <c r="B15863" s="31"/>
      <c r="C15863" s="2"/>
      <c r="D15863" s="2"/>
      <c r="E15863" s="26"/>
    </row>
    <row r="15864" spans="1:5" x14ac:dyDescent="0.15">
      <c r="A15864" s="2"/>
      <c r="B15864" s="31"/>
      <c r="C15864" s="2"/>
      <c r="D15864" s="2"/>
      <c r="E15864" s="26"/>
    </row>
    <row r="15865" spans="1:5" x14ac:dyDescent="0.15">
      <c r="A15865" s="2"/>
      <c r="B15865" s="31"/>
      <c r="C15865" s="2"/>
      <c r="D15865" s="2"/>
      <c r="E15865" s="26"/>
    </row>
    <row r="15866" spans="1:5" x14ac:dyDescent="0.15">
      <c r="A15866" s="2"/>
      <c r="B15866" s="31"/>
      <c r="C15866" s="2"/>
      <c r="D15866" s="2"/>
      <c r="E15866" s="26"/>
    </row>
    <row r="15867" spans="1:5" x14ac:dyDescent="0.15">
      <c r="A15867" s="2"/>
      <c r="B15867" s="31"/>
      <c r="C15867" s="2"/>
      <c r="D15867" s="2"/>
      <c r="E15867" s="26"/>
    </row>
    <row r="15868" spans="1:5" x14ac:dyDescent="0.15">
      <c r="A15868" s="2"/>
      <c r="B15868" s="31"/>
      <c r="C15868" s="2"/>
      <c r="D15868" s="2"/>
      <c r="E15868" s="26"/>
    </row>
    <row r="15869" spans="1:5" x14ac:dyDescent="0.15">
      <c r="A15869" s="2"/>
      <c r="B15869" s="31"/>
      <c r="C15869" s="2"/>
      <c r="D15869" s="2"/>
      <c r="E15869" s="26"/>
    </row>
    <row r="15870" spans="1:5" x14ac:dyDescent="0.15">
      <c r="A15870" s="2"/>
      <c r="B15870" s="31"/>
      <c r="C15870" s="2"/>
      <c r="D15870" s="2"/>
      <c r="E15870" s="26"/>
    </row>
    <row r="15871" spans="1:5" x14ac:dyDescent="0.15">
      <c r="A15871" s="2"/>
      <c r="B15871" s="31"/>
      <c r="C15871" s="2"/>
      <c r="D15871" s="2"/>
      <c r="E15871" s="26"/>
    </row>
    <row r="15872" spans="1:5" x14ac:dyDescent="0.15">
      <c r="A15872" s="2"/>
      <c r="B15872" s="31"/>
      <c r="C15872" s="2"/>
      <c r="D15872" s="2"/>
      <c r="E15872" s="26"/>
    </row>
    <row r="15873" spans="1:5" x14ac:dyDescent="0.15">
      <c r="A15873" s="2"/>
      <c r="B15873" s="31"/>
      <c r="C15873" s="2"/>
      <c r="D15873" s="2"/>
      <c r="E15873" s="26"/>
    </row>
    <row r="15874" spans="1:5" x14ac:dyDescent="0.15">
      <c r="A15874" s="2"/>
      <c r="B15874" s="31"/>
      <c r="C15874" s="2"/>
      <c r="D15874" s="2"/>
      <c r="E15874" s="26"/>
    </row>
    <row r="15875" spans="1:5" x14ac:dyDescent="0.15">
      <c r="A15875" s="2"/>
      <c r="B15875" s="31"/>
      <c r="C15875" s="2"/>
      <c r="D15875" s="2"/>
      <c r="E15875" s="26"/>
    </row>
    <row r="15876" spans="1:5" x14ac:dyDescent="0.15">
      <c r="A15876" s="2"/>
      <c r="B15876" s="31"/>
      <c r="C15876" s="2"/>
      <c r="D15876" s="2"/>
      <c r="E15876" s="26"/>
    </row>
    <row r="15877" spans="1:5" x14ac:dyDescent="0.15">
      <c r="A15877" s="2"/>
      <c r="B15877" s="31"/>
      <c r="C15877" s="2"/>
      <c r="D15877" s="2"/>
      <c r="E15877" s="26"/>
    </row>
    <row r="15878" spans="1:5" x14ac:dyDescent="0.15">
      <c r="A15878" s="2"/>
      <c r="B15878" s="31"/>
      <c r="C15878" s="2"/>
      <c r="D15878" s="2"/>
      <c r="E15878" s="26"/>
    </row>
    <row r="15879" spans="1:5" x14ac:dyDescent="0.15">
      <c r="A15879" s="2"/>
      <c r="B15879" s="31"/>
      <c r="C15879" s="2"/>
      <c r="D15879" s="2"/>
      <c r="E15879" s="26"/>
    </row>
    <row r="15880" spans="1:5" x14ac:dyDescent="0.15">
      <c r="A15880" s="2"/>
      <c r="B15880" s="31"/>
      <c r="C15880" s="2"/>
      <c r="D15880" s="2"/>
      <c r="E15880" s="26"/>
    </row>
    <row r="15881" spans="1:5" x14ac:dyDescent="0.15">
      <c r="A15881" s="2"/>
      <c r="B15881" s="31"/>
      <c r="C15881" s="2"/>
      <c r="D15881" s="2"/>
      <c r="E15881" s="26"/>
    </row>
    <row r="15882" spans="1:5" x14ac:dyDescent="0.15">
      <c r="A15882" s="2"/>
      <c r="B15882" s="31"/>
      <c r="C15882" s="2"/>
      <c r="D15882" s="2"/>
      <c r="E15882" s="26"/>
    </row>
    <row r="15883" spans="1:5" x14ac:dyDescent="0.15">
      <c r="A15883" s="2"/>
      <c r="B15883" s="31"/>
      <c r="C15883" s="2"/>
      <c r="D15883" s="2"/>
      <c r="E15883" s="26"/>
    </row>
    <row r="15884" spans="1:5" x14ac:dyDescent="0.15">
      <c r="A15884" s="2"/>
      <c r="B15884" s="31"/>
      <c r="C15884" s="2"/>
      <c r="D15884" s="2"/>
      <c r="E15884" s="26"/>
    </row>
    <row r="15885" spans="1:5" x14ac:dyDescent="0.15">
      <c r="A15885" s="2"/>
      <c r="B15885" s="31"/>
      <c r="C15885" s="2"/>
      <c r="D15885" s="2"/>
      <c r="E15885" s="26"/>
    </row>
    <row r="15886" spans="1:5" x14ac:dyDescent="0.15">
      <c r="A15886" s="2"/>
      <c r="B15886" s="31"/>
      <c r="C15886" s="2"/>
      <c r="D15886" s="2"/>
      <c r="E15886" s="26"/>
    </row>
    <row r="15887" spans="1:5" x14ac:dyDescent="0.15">
      <c r="A15887" s="2"/>
      <c r="B15887" s="31"/>
      <c r="C15887" s="2"/>
      <c r="D15887" s="2"/>
      <c r="E15887" s="26"/>
    </row>
    <row r="15888" spans="1:5" x14ac:dyDescent="0.15">
      <c r="A15888" s="2"/>
      <c r="B15888" s="31"/>
      <c r="C15888" s="2"/>
      <c r="D15888" s="2"/>
      <c r="E15888" s="26"/>
    </row>
    <row r="15889" spans="1:5" x14ac:dyDescent="0.15">
      <c r="A15889" s="2"/>
      <c r="B15889" s="31"/>
      <c r="C15889" s="2"/>
      <c r="D15889" s="2"/>
      <c r="E15889" s="26"/>
    </row>
    <row r="15890" spans="1:5" x14ac:dyDescent="0.15">
      <c r="A15890" s="2"/>
      <c r="B15890" s="31"/>
      <c r="C15890" s="2"/>
      <c r="D15890" s="2"/>
      <c r="E15890" s="26"/>
    </row>
    <row r="15891" spans="1:5" x14ac:dyDescent="0.15">
      <c r="A15891" s="2"/>
      <c r="B15891" s="31"/>
      <c r="C15891" s="2"/>
      <c r="D15891" s="2"/>
      <c r="E15891" s="26"/>
    </row>
    <row r="15892" spans="1:5" x14ac:dyDescent="0.15">
      <c r="A15892" s="2"/>
      <c r="B15892" s="31"/>
      <c r="C15892" s="2"/>
      <c r="D15892" s="2"/>
      <c r="E15892" s="26"/>
    </row>
    <row r="15893" spans="1:5" x14ac:dyDescent="0.15">
      <c r="A15893" s="2"/>
      <c r="B15893" s="31"/>
      <c r="C15893" s="2"/>
      <c r="D15893" s="2"/>
      <c r="E15893" s="26"/>
    </row>
    <row r="15894" spans="1:5" x14ac:dyDescent="0.15">
      <c r="A15894" s="2"/>
      <c r="B15894" s="31"/>
      <c r="C15894" s="2"/>
      <c r="D15894" s="2"/>
      <c r="E15894" s="26"/>
    </row>
    <row r="15895" spans="1:5" x14ac:dyDescent="0.15">
      <c r="A15895" s="2"/>
      <c r="B15895" s="31"/>
      <c r="C15895" s="2"/>
      <c r="D15895" s="2"/>
      <c r="E15895" s="26"/>
    </row>
    <row r="15896" spans="1:5" x14ac:dyDescent="0.15">
      <c r="A15896" s="2"/>
      <c r="B15896" s="31"/>
      <c r="C15896" s="2"/>
      <c r="D15896" s="2"/>
      <c r="E15896" s="26"/>
    </row>
    <row r="15897" spans="1:5" x14ac:dyDescent="0.15">
      <c r="A15897" s="2"/>
      <c r="B15897" s="31"/>
      <c r="C15897" s="2"/>
      <c r="D15897" s="2"/>
      <c r="E15897" s="26"/>
    </row>
    <row r="15898" spans="1:5" x14ac:dyDescent="0.15">
      <c r="A15898" s="2"/>
      <c r="B15898" s="31"/>
      <c r="C15898" s="2"/>
      <c r="D15898" s="2"/>
      <c r="E15898" s="26"/>
    </row>
    <row r="15899" spans="1:5" x14ac:dyDescent="0.15">
      <c r="A15899" s="2"/>
      <c r="B15899" s="31"/>
      <c r="C15899" s="2"/>
      <c r="D15899" s="2"/>
      <c r="E15899" s="26"/>
    </row>
    <row r="15900" spans="1:5" x14ac:dyDescent="0.15">
      <c r="A15900" s="2"/>
      <c r="B15900" s="31"/>
      <c r="C15900" s="2"/>
      <c r="D15900" s="2"/>
      <c r="E15900" s="26"/>
    </row>
    <row r="15901" spans="1:5" x14ac:dyDescent="0.15">
      <c r="A15901" s="2"/>
      <c r="B15901" s="31"/>
      <c r="C15901" s="2"/>
      <c r="D15901" s="2"/>
      <c r="E15901" s="26"/>
    </row>
    <row r="15902" spans="1:5" x14ac:dyDescent="0.15">
      <c r="A15902" s="2"/>
      <c r="B15902" s="31"/>
      <c r="C15902" s="2"/>
      <c r="D15902" s="2"/>
      <c r="E15902" s="26"/>
    </row>
    <row r="15903" spans="1:5" x14ac:dyDescent="0.15">
      <c r="A15903" s="2"/>
      <c r="B15903" s="31"/>
      <c r="C15903" s="2"/>
      <c r="D15903" s="2"/>
      <c r="E15903" s="26"/>
    </row>
    <row r="15904" spans="1:5" x14ac:dyDescent="0.15">
      <c r="A15904" s="2"/>
      <c r="B15904" s="31"/>
      <c r="C15904" s="2"/>
      <c r="D15904" s="2"/>
      <c r="E15904" s="26"/>
    </row>
    <row r="15905" spans="1:5" x14ac:dyDescent="0.15">
      <c r="A15905" s="2"/>
      <c r="B15905" s="31"/>
      <c r="C15905" s="2"/>
      <c r="D15905" s="2"/>
      <c r="E15905" s="26"/>
    </row>
    <row r="15906" spans="1:5" x14ac:dyDescent="0.15">
      <c r="A15906" s="2"/>
      <c r="B15906" s="31"/>
      <c r="C15906" s="2"/>
      <c r="D15906" s="2"/>
      <c r="E15906" s="26"/>
    </row>
    <row r="15907" spans="1:5" x14ac:dyDescent="0.15">
      <c r="A15907" s="2"/>
      <c r="B15907" s="31"/>
      <c r="C15907" s="2"/>
      <c r="D15907" s="2"/>
      <c r="E15907" s="26"/>
    </row>
    <row r="15908" spans="1:5" x14ac:dyDescent="0.15">
      <c r="A15908" s="2"/>
      <c r="B15908" s="31"/>
      <c r="C15908" s="2"/>
      <c r="D15908" s="2"/>
      <c r="E15908" s="26"/>
    </row>
    <row r="15909" spans="1:5" x14ac:dyDescent="0.15">
      <c r="A15909" s="2"/>
      <c r="B15909" s="31"/>
      <c r="C15909" s="2"/>
      <c r="D15909" s="2"/>
      <c r="E15909" s="26"/>
    </row>
    <row r="15910" spans="1:5" x14ac:dyDescent="0.15">
      <c r="A15910" s="2"/>
      <c r="B15910" s="31"/>
      <c r="C15910" s="2"/>
      <c r="D15910" s="2"/>
      <c r="E15910" s="26"/>
    </row>
    <row r="15911" spans="1:5" x14ac:dyDescent="0.15">
      <c r="A15911" s="2"/>
      <c r="B15911" s="31"/>
      <c r="C15911" s="2"/>
      <c r="D15911" s="2"/>
      <c r="E15911" s="26"/>
    </row>
    <row r="15912" spans="1:5" x14ac:dyDescent="0.15">
      <c r="A15912" s="2"/>
      <c r="B15912" s="31"/>
      <c r="C15912" s="2"/>
      <c r="D15912" s="2"/>
      <c r="E15912" s="26"/>
    </row>
    <row r="15913" spans="1:5" x14ac:dyDescent="0.15">
      <c r="A15913" s="2"/>
      <c r="B15913" s="31"/>
      <c r="C15913" s="2"/>
      <c r="D15913" s="2"/>
      <c r="E15913" s="26"/>
    </row>
    <row r="15914" spans="1:5" x14ac:dyDescent="0.15">
      <c r="A15914" s="2"/>
      <c r="B15914" s="31"/>
      <c r="C15914" s="2"/>
      <c r="D15914" s="2"/>
      <c r="E15914" s="26"/>
    </row>
    <row r="15915" spans="1:5" x14ac:dyDescent="0.15">
      <c r="A15915" s="2"/>
      <c r="B15915" s="31"/>
      <c r="C15915" s="2"/>
      <c r="D15915" s="2"/>
      <c r="E15915" s="26"/>
    </row>
    <row r="15916" spans="1:5" x14ac:dyDescent="0.15">
      <c r="A15916" s="2"/>
      <c r="B15916" s="31"/>
      <c r="C15916" s="2"/>
      <c r="D15916" s="2"/>
      <c r="E15916" s="26"/>
    </row>
    <row r="15917" spans="1:5" x14ac:dyDescent="0.15">
      <c r="A15917" s="2"/>
      <c r="B15917" s="31"/>
      <c r="C15917" s="2"/>
      <c r="D15917" s="2"/>
      <c r="E15917" s="26"/>
    </row>
    <row r="15918" spans="1:5" x14ac:dyDescent="0.15">
      <c r="A15918" s="2"/>
      <c r="B15918" s="31"/>
      <c r="C15918" s="2"/>
      <c r="D15918" s="2"/>
      <c r="E15918" s="26"/>
    </row>
    <row r="15919" spans="1:5" x14ac:dyDescent="0.15">
      <c r="A15919" s="2"/>
      <c r="B15919" s="31"/>
      <c r="C15919" s="2"/>
      <c r="D15919" s="2"/>
      <c r="E15919" s="26"/>
    </row>
    <row r="15920" spans="1:5" x14ac:dyDescent="0.15">
      <c r="A15920" s="2"/>
      <c r="B15920" s="31"/>
      <c r="C15920" s="2"/>
      <c r="D15920" s="2"/>
      <c r="E15920" s="26"/>
    </row>
    <row r="15921" spans="1:5" x14ac:dyDescent="0.15">
      <c r="A15921" s="2"/>
      <c r="B15921" s="31"/>
      <c r="C15921" s="2"/>
      <c r="D15921" s="2"/>
      <c r="E15921" s="26"/>
    </row>
    <row r="15922" spans="1:5" x14ac:dyDescent="0.15">
      <c r="A15922" s="2"/>
      <c r="B15922" s="31"/>
      <c r="C15922" s="2"/>
      <c r="D15922" s="2"/>
      <c r="E15922" s="26"/>
    </row>
    <row r="15923" spans="1:5" x14ac:dyDescent="0.15">
      <c r="A15923" s="2"/>
      <c r="B15923" s="31"/>
      <c r="C15923" s="2"/>
      <c r="D15923" s="2"/>
      <c r="E15923" s="26"/>
    </row>
    <row r="15924" spans="1:5" x14ac:dyDescent="0.15">
      <c r="A15924" s="2"/>
      <c r="B15924" s="31"/>
      <c r="C15924" s="2"/>
      <c r="D15924" s="2"/>
      <c r="E15924" s="26"/>
    </row>
    <row r="15925" spans="1:5" x14ac:dyDescent="0.15">
      <c r="A15925" s="2"/>
      <c r="B15925" s="31"/>
      <c r="C15925" s="2"/>
      <c r="D15925" s="2"/>
      <c r="E15925" s="26"/>
    </row>
    <row r="15926" spans="1:5" x14ac:dyDescent="0.15">
      <c r="A15926" s="2"/>
      <c r="B15926" s="31"/>
      <c r="C15926" s="2"/>
      <c r="D15926" s="2"/>
      <c r="E15926" s="26"/>
    </row>
    <row r="15927" spans="1:5" x14ac:dyDescent="0.15">
      <c r="A15927" s="2"/>
      <c r="B15927" s="31"/>
      <c r="C15927" s="2"/>
      <c r="D15927" s="2"/>
      <c r="E15927" s="26"/>
    </row>
    <row r="15928" spans="1:5" x14ac:dyDescent="0.15">
      <c r="A15928" s="2"/>
      <c r="B15928" s="31"/>
      <c r="C15928" s="2"/>
      <c r="D15928" s="2"/>
      <c r="E15928" s="26"/>
    </row>
    <row r="15929" spans="1:5" x14ac:dyDescent="0.15">
      <c r="A15929" s="2"/>
      <c r="B15929" s="31"/>
      <c r="C15929" s="2"/>
      <c r="D15929" s="2"/>
      <c r="E15929" s="26"/>
    </row>
    <row r="15930" spans="1:5" x14ac:dyDescent="0.15">
      <c r="A15930" s="2"/>
      <c r="B15930" s="31"/>
      <c r="C15930" s="2"/>
      <c r="D15930" s="2"/>
      <c r="E15930" s="26"/>
    </row>
    <row r="15931" spans="1:5" x14ac:dyDescent="0.15">
      <c r="A15931" s="2"/>
      <c r="B15931" s="31"/>
      <c r="C15931" s="2"/>
      <c r="D15931" s="2"/>
      <c r="E15931" s="26"/>
    </row>
    <row r="15932" spans="1:5" x14ac:dyDescent="0.15">
      <c r="A15932" s="2"/>
      <c r="B15932" s="31"/>
      <c r="C15932" s="2"/>
      <c r="D15932" s="2"/>
      <c r="E15932" s="26"/>
    </row>
    <row r="15933" spans="1:5" x14ac:dyDescent="0.15">
      <c r="A15933" s="2"/>
      <c r="B15933" s="31"/>
      <c r="C15933" s="2"/>
      <c r="D15933" s="2"/>
      <c r="E15933" s="26"/>
    </row>
    <row r="15934" spans="1:5" x14ac:dyDescent="0.15">
      <c r="A15934" s="2"/>
      <c r="B15934" s="31"/>
      <c r="C15934" s="2"/>
      <c r="D15934" s="2"/>
      <c r="E15934" s="26"/>
    </row>
    <row r="15935" spans="1:5" x14ac:dyDescent="0.15">
      <c r="A15935" s="2"/>
      <c r="B15935" s="31"/>
      <c r="C15935" s="2"/>
      <c r="D15935" s="2"/>
      <c r="E15935" s="26"/>
    </row>
    <row r="15936" spans="1:5" x14ac:dyDescent="0.15">
      <c r="A15936" s="2"/>
      <c r="B15936" s="31"/>
      <c r="C15936" s="2"/>
      <c r="D15936" s="2"/>
      <c r="E15936" s="26"/>
    </row>
    <row r="15937" spans="1:5" x14ac:dyDescent="0.15">
      <c r="A15937" s="2"/>
      <c r="B15937" s="31"/>
      <c r="C15937" s="2"/>
      <c r="D15937" s="2"/>
      <c r="E15937" s="26"/>
    </row>
    <row r="15938" spans="1:5" x14ac:dyDescent="0.15">
      <c r="A15938" s="2"/>
      <c r="B15938" s="31"/>
      <c r="C15938" s="2"/>
      <c r="D15938" s="2"/>
      <c r="E15938" s="26"/>
    </row>
    <row r="15939" spans="1:5" x14ac:dyDescent="0.15">
      <c r="A15939" s="2"/>
      <c r="B15939" s="31"/>
      <c r="C15939" s="2"/>
      <c r="D15939" s="2"/>
      <c r="E15939" s="26"/>
    </row>
    <row r="15940" spans="1:5" x14ac:dyDescent="0.15">
      <c r="A15940" s="2"/>
      <c r="B15940" s="31"/>
      <c r="C15940" s="2"/>
      <c r="D15940" s="2"/>
      <c r="E15940" s="26"/>
    </row>
    <row r="15941" spans="1:5" x14ac:dyDescent="0.15">
      <c r="A15941" s="2"/>
      <c r="B15941" s="31"/>
      <c r="C15941" s="2"/>
      <c r="D15941" s="2"/>
      <c r="E15941" s="26"/>
    </row>
    <row r="15942" spans="1:5" x14ac:dyDescent="0.15">
      <c r="A15942" s="2"/>
      <c r="B15942" s="31"/>
      <c r="C15942" s="2"/>
      <c r="D15942" s="2"/>
      <c r="E15942" s="26"/>
    </row>
    <row r="15943" spans="1:5" x14ac:dyDescent="0.15">
      <c r="A15943" s="2"/>
      <c r="B15943" s="31"/>
      <c r="C15943" s="2"/>
      <c r="D15943" s="2"/>
      <c r="E15943" s="26"/>
    </row>
    <row r="15944" spans="1:5" x14ac:dyDescent="0.15">
      <c r="A15944" s="2"/>
      <c r="B15944" s="31"/>
      <c r="C15944" s="2"/>
      <c r="D15944" s="2"/>
      <c r="E15944" s="26"/>
    </row>
    <row r="15945" spans="1:5" x14ac:dyDescent="0.15">
      <c r="A15945" s="2"/>
      <c r="B15945" s="31"/>
      <c r="C15945" s="2"/>
      <c r="D15945" s="2"/>
      <c r="E15945" s="26"/>
    </row>
    <row r="15946" spans="1:5" x14ac:dyDescent="0.15">
      <c r="A15946" s="2"/>
      <c r="B15946" s="31"/>
      <c r="C15946" s="2"/>
      <c r="D15946" s="2"/>
      <c r="E15946" s="26"/>
    </row>
    <row r="15947" spans="1:5" x14ac:dyDescent="0.15">
      <c r="A15947" s="2"/>
      <c r="B15947" s="31"/>
      <c r="C15947" s="2"/>
      <c r="D15947" s="2"/>
      <c r="E15947" s="26"/>
    </row>
    <row r="15948" spans="1:5" x14ac:dyDescent="0.15">
      <c r="A15948" s="2"/>
      <c r="B15948" s="31"/>
      <c r="C15948" s="2"/>
      <c r="D15948" s="2"/>
      <c r="E15948" s="26"/>
    </row>
    <row r="15949" spans="1:5" x14ac:dyDescent="0.15">
      <c r="A15949" s="2"/>
      <c r="B15949" s="31"/>
      <c r="C15949" s="2"/>
      <c r="D15949" s="2"/>
      <c r="E15949" s="26"/>
    </row>
    <row r="15950" spans="1:5" x14ac:dyDescent="0.15">
      <c r="A15950" s="2"/>
      <c r="B15950" s="31"/>
      <c r="C15950" s="2"/>
      <c r="D15950" s="2"/>
      <c r="E15950" s="26"/>
    </row>
    <row r="15951" spans="1:5" x14ac:dyDescent="0.15">
      <c r="A15951" s="2"/>
      <c r="B15951" s="31"/>
      <c r="C15951" s="2"/>
      <c r="D15951" s="2"/>
      <c r="E15951" s="26"/>
    </row>
    <row r="15952" spans="1:5" x14ac:dyDescent="0.15">
      <c r="A15952" s="2"/>
      <c r="B15952" s="31"/>
      <c r="C15952" s="2"/>
      <c r="D15952" s="2"/>
      <c r="E15952" s="26"/>
    </row>
    <row r="15953" spans="1:5" x14ac:dyDescent="0.15">
      <c r="A15953" s="2"/>
      <c r="B15953" s="31"/>
      <c r="C15953" s="2"/>
      <c r="D15953" s="2"/>
      <c r="E15953" s="26"/>
    </row>
    <row r="15954" spans="1:5" x14ac:dyDescent="0.15">
      <c r="A15954" s="2"/>
      <c r="B15954" s="31"/>
      <c r="C15954" s="2"/>
      <c r="D15954" s="2"/>
      <c r="E15954" s="26"/>
    </row>
    <row r="15955" spans="1:5" x14ac:dyDescent="0.15">
      <c r="A15955" s="2"/>
      <c r="B15955" s="31"/>
      <c r="C15955" s="2"/>
      <c r="D15955" s="2"/>
      <c r="E15955" s="26"/>
    </row>
    <row r="15956" spans="1:5" x14ac:dyDescent="0.15">
      <c r="A15956" s="2"/>
      <c r="B15956" s="31"/>
      <c r="C15956" s="2"/>
      <c r="D15956" s="2"/>
      <c r="E15956" s="26"/>
    </row>
    <row r="15957" spans="1:5" x14ac:dyDescent="0.15">
      <c r="A15957" s="2"/>
      <c r="B15957" s="31"/>
      <c r="C15957" s="2"/>
      <c r="D15957" s="2"/>
      <c r="E15957" s="26"/>
    </row>
    <row r="15958" spans="1:5" x14ac:dyDescent="0.15">
      <c r="A15958" s="2"/>
      <c r="B15958" s="31"/>
      <c r="C15958" s="2"/>
      <c r="D15958" s="2"/>
      <c r="E15958" s="26"/>
    </row>
    <row r="15959" spans="1:5" x14ac:dyDescent="0.15">
      <c r="A15959" s="2"/>
      <c r="B15959" s="31"/>
      <c r="C15959" s="2"/>
      <c r="D15959" s="2"/>
      <c r="E15959" s="26"/>
    </row>
    <row r="15960" spans="1:5" x14ac:dyDescent="0.15">
      <c r="A15960" s="2"/>
      <c r="B15960" s="31"/>
      <c r="C15960" s="2"/>
      <c r="D15960" s="2"/>
      <c r="E15960" s="26"/>
    </row>
    <row r="15961" spans="1:5" x14ac:dyDescent="0.15">
      <c r="A15961" s="2"/>
      <c r="B15961" s="31"/>
      <c r="C15961" s="2"/>
      <c r="D15961" s="2"/>
      <c r="E15961" s="26"/>
    </row>
    <row r="15962" spans="1:5" x14ac:dyDescent="0.15">
      <c r="A15962" s="2"/>
      <c r="B15962" s="31"/>
      <c r="C15962" s="2"/>
      <c r="D15962" s="2"/>
      <c r="E15962" s="26"/>
    </row>
    <row r="15963" spans="1:5" x14ac:dyDescent="0.15">
      <c r="A15963" s="2"/>
      <c r="B15963" s="31"/>
      <c r="C15963" s="2"/>
      <c r="D15963" s="2"/>
      <c r="E15963" s="26"/>
    </row>
    <row r="15964" spans="1:5" x14ac:dyDescent="0.15">
      <c r="A15964" s="2"/>
      <c r="B15964" s="31"/>
      <c r="C15964" s="2"/>
      <c r="D15964" s="2"/>
      <c r="E15964" s="26"/>
    </row>
    <row r="15965" spans="1:5" x14ac:dyDescent="0.15">
      <c r="A15965" s="2"/>
      <c r="B15965" s="31"/>
      <c r="C15965" s="2"/>
      <c r="D15965" s="2"/>
      <c r="E15965" s="26"/>
    </row>
    <row r="15966" spans="1:5" x14ac:dyDescent="0.15">
      <c r="A15966" s="2"/>
      <c r="B15966" s="31"/>
      <c r="C15966" s="2"/>
      <c r="D15966" s="2"/>
      <c r="E15966" s="26"/>
    </row>
    <row r="15967" spans="1:5" x14ac:dyDescent="0.15">
      <c r="A15967" s="2"/>
      <c r="B15967" s="31"/>
      <c r="C15967" s="2"/>
      <c r="D15967" s="2"/>
      <c r="E15967" s="26"/>
    </row>
    <row r="15968" spans="1:5" x14ac:dyDescent="0.15">
      <c r="A15968" s="2"/>
      <c r="B15968" s="31"/>
      <c r="C15968" s="2"/>
      <c r="D15968" s="2"/>
      <c r="E15968" s="26"/>
    </row>
    <row r="15969" spans="1:5" x14ac:dyDescent="0.15">
      <c r="A15969" s="2"/>
      <c r="B15969" s="31"/>
      <c r="C15969" s="2"/>
      <c r="D15969" s="2"/>
      <c r="E15969" s="26"/>
    </row>
    <row r="15970" spans="1:5" x14ac:dyDescent="0.15">
      <c r="A15970" s="2"/>
      <c r="B15970" s="31"/>
      <c r="C15970" s="2"/>
      <c r="D15970" s="2"/>
      <c r="E15970" s="26"/>
    </row>
    <row r="15971" spans="1:5" x14ac:dyDescent="0.15">
      <c r="A15971" s="2"/>
      <c r="B15971" s="31"/>
      <c r="C15971" s="2"/>
      <c r="D15971" s="2"/>
      <c r="E15971" s="26"/>
    </row>
    <row r="15972" spans="1:5" x14ac:dyDescent="0.15">
      <c r="A15972" s="2"/>
      <c r="B15972" s="31"/>
      <c r="C15972" s="2"/>
      <c r="D15972" s="2"/>
      <c r="E15972" s="26"/>
    </row>
    <row r="15973" spans="1:5" x14ac:dyDescent="0.15">
      <c r="A15973" s="2"/>
      <c r="B15973" s="31"/>
      <c r="C15973" s="2"/>
      <c r="D15973" s="2"/>
      <c r="E15973" s="26"/>
    </row>
    <row r="15974" spans="1:5" x14ac:dyDescent="0.15">
      <c r="A15974" s="2"/>
      <c r="B15974" s="31"/>
      <c r="C15974" s="2"/>
      <c r="D15974" s="2"/>
      <c r="E15974" s="26"/>
    </row>
    <row r="15975" spans="1:5" x14ac:dyDescent="0.15">
      <c r="A15975" s="2"/>
      <c r="B15975" s="31"/>
      <c r="C15975" s="2"/>
      <c r="D15975" s="2"/>
      <c r="E15975" s="26"/>
    </row>
    <row r="15976" spans="1:5" x14ac:dyDescent="0.15">
      <c r="A15976" s="2"/>
      <c r="B15976" s="31"/>
      <c r="C15976" s="2"/>
      <c r="D15976" s="2"/>
      <c r="E15976" s="26"/>
    </row>
    <row r="15977" spans="1:5" x14ac:dyDescent="0.15">
      <c r="A15977" s="2"/>
      <c r="B15977" s="31"/>
      <c r="C15977" s="2"/>
      <c r="D15977" s="2"/>
      <c r="E15977" s="26"/>
    </row>
    <row r="15978" spans="1:5" x14ac:dyDescent="0.15">
      <c r="A15978" s="2"/>
      <c r="B15978" s="31"/>
      <c r="C15978" s="2"/>
      <c r="D15978" s="2"/>
      <c r="E15978" s="26"/>
    </row>
    <row r="15979" spans="1:5" x14ac:dyDescent="0.15">
      <c r="A15979" s="2"/>
      <c r="B15979" s="31"/>
      <c r="C15979" s="2"/>
      <c r="D15979" s="2"/>
      <c r="E15979" s="26"/>
    </row>
    <row r="15980" spans="1:5" x14ac:dyDescent="0.15">
      <c r="A15980" s="2"/>
      <c r="B15980" s="31"/>
      <c r="C15980" s="2"/>
      <c r="D15980" s="2"/>
      <c r="E15980" s="26"/>
    </row>
    <row r="15981" spans="1:5" x14ac:dyDescent="0.15">
      <c r="A15981" s="2"/>
      <c r="B15981" s="31"/>
      <c r="C15981" s="2"/>
      <c r="D15981" s="2"/>
      <c r="E15981" s="26"/>
    </row>
    <row r="15982" spans="1:5" x14ac:dyDescent="0.15">
      <c r="A15982" s="2"/>
      <c r="B15982" s="31"/>
      <c r="C15982" s="2"/>
      <c r="D15982" s="2"/>
      <c r="E15982" s="26"/>
    </row>
    <row r="15983" spans="1:5" x14ac:dyDescent="0.15">
      <c r="A15983" s="2"/>
      <c r="B15983" s="31"/>
      <c r="C15983" s="2"/>
      <c r="D15983" s="2"/>
      <c r="E15983" s="26"/>
    </row>
    <row r="15984" spans="1:5" x14ac:dyDescent="0.15">
      <c r="A15984" s="2"/>
      <c r="B15984" s="31"/>
      <c r="C15984" s="2"/>
      <c r="D15984" s="2"/>
      <c r="E15984" s="26"/>
    </row>
    <row r="15985" spans="1:5" x14ac:dyDescent="0.15">
      <c r="A15985" s="2"/>
      <c r="B15985" s="31"/>
      <c r="C15985" s="2"/>
      <c r="D15985" s="2"/>
      <c r="E15985" s="26"/>
    </row>
    <row r="15986" spans="1:5" x14ac:dyDescent="0.15">
      <c r="A15986" s="2"/>
      <c r="B15986" s="31"/>
      <c r="C15986" s="2"/>
      <c r="D15986" s="2"/>
      <c r="E15986" s="26"/>
    </row>
    <row r="15987" spans="1:5" x14ac:dyDescent="0.15">
      <c r="A15987" s="2"/>
      <c r="B15987" s="31"/>
      <c r="C15987" s="2"/>
      <c r="D15987" s="2"/>
      <c r="E15987" s="26"/>
    </row>
    <row r="15988" spans="1:5" x14ac:dyDescent="0.15">
      <c r="A15988" s="2"/>
      <c r="B15988" s="31"/>
      <c r="C15988" s="2"/>
      <c r="D15988" s="2"/>
      <c r="E15988" s="26"/>
    </row>
    <row r="15989" spans="1:5" x14ac:dyDescent="0.15">
      <c r="A15989" s="2"/>
      <c r="B15989" s="31"/>
      <c r="C15989" s="2"/>
      <c r="D15989" s="2"/>
      <c r="E15989" s="26"/>
    </row>
    <row r="15990" spans="1:5" x14ac:dyDescent="0.15">
      <c r="A15990" s="2"/>
      <c r="B15990" s="31"/>
      <c r="C15990" s="2"/>
      <c r="D15990" s="2"/>
      <c r="E15990" s="26"/>
    </row>
    <row r="15991" spans="1:5" x14ac:dyDescent="0.15">
      <c r="A15991" s="2"/>
      <c r="B15991" s="31"/>
      <c r="C15991" s="2"/>
      <c r="D15991" s="2"/>
      <c r="E15991" s="26"/>
    </row>
    <row r="15992" spans="1:5" x14ac:dyDescent="0.15">
      <c r="A15992" s="2"/>
      <c r="B15992" s="31"/>
      <c r="C15992" s="2"/>
      <c r="D15992" s="2"/>
      <c r="E15992" s="26"/>
    </row>
    <row r="15993" spans="1:5" x14ac:dyDescent="0.15">
      <c r="A15993" s="2"/>
      <c r="B15993" s="31"/>
      <c r="C15993" s="2"/>
      <c r="D15993" s="2"/>
      <c r="E15993" s="26"/>
    </row>
    <row r="15994" spans="1:5" x14ac:dyDescent="0.15">
      <c r="A15994" s="2"/>
      <c r="B15994" s="31"/>
      <c r="C15994" s="2"/>
      <c r="D15994" s="2"/>
      <c r="E15994" s="26"/>
    </row>
    <row r="15995" spans="1:5" x14ac:dyDescent="0.15">
      <c r="A15995" s="2"/>
      <c r="B15995" s="31"/>
      <c r="C15995" s="2"/>
      <c r="D15995" s="2"/>
      <c r="E15995" s="26"/>
    </row>
    <row r="15996" spans="1:5" x14ac:dyDescent="0.15">
      <c r="A15996" s="2"/>
      <c r="B15996" s="31"/>
      <c r="C15996" s="2"/>
      <c r="D15996" s="2"/>
      <c r="E15996" s="26"/>
    </row>
    <row r="15997" spans="1:5" x14ac:dyDescent="0.15">
      <c r="A15997" s="2"/>
      <c r="B15997" s="31"/>
      <c r="C15997" s="2"/>
      <c r="D15997" s="2"/>
      <c r="E15997" s="26"/>
    </row>
    <row r="15998" spans="1:5" x14ac:dyDescent="0.15">
      <c r="A15998" s="2"/>
      <c r="B15998" s="31"/>
      <c r="C15998" s="2"/>
      <c r="D15998" s="2"/>
      <c r="E15998" s="26"/>
    </row>
    <row r="15999" spans="1:5" x14ac:dyDescent="0.15">
      <c r="A15999" s="2"/>
      <c r="B15999" s="31"/>
      <c r="C15999" s="2"/>
      <c r="D15999" s="2"/>
      <c r="E15999" s="26"/>
    </row>
    <row r="16000" spans="1:5" x14ac:dyDescent="0.15">
      <c r="A16000" s="2"/>
      <c r="B16000" s="31"/>
      <c r="C16000" s="2"/>
      <c r="D16000" s="2"/>
      <c r="E16000" s="26"/>
    </row>
    <row r="16001" spans="1:5" x14ac:dyDescent="0.15">
      <c r="A16001" s="2"/>
      <c r="B16001" s="31"/>
      <c r="C16001" s="2"/>
      <c r="D16001" s="2"/>
      <c r="E16001" s="26"/>
    </row>
    <row r="16002" spans="1:5" x14ac:dyDescent="0.15">
      <c r="A16002" s="2"/>
      <c r="B16002" s="31"/>
      <c r="C16002" s="2"/>
      <c r="D16002" s="2"/>
      <c r="E16002" s="26"/>
    </row>
    <row r="16003" spans="1:5" x14ac:dyDescent="0.15">
      <c r="A16003" s="2"/>
      <c r="B16003" s="31"/>
      <c r="C16003" s="2"/>
      <c r="D16003" s="2"/>
      <c r="E16003" s="26"/>
    </row>
    <row r="16004" spans="1:5" x14ac:dyDescent="0.15">
      <c r="A16004" s="2"/>
      <c r="B16004" s="31"/>
      <c r="C16004" s="2"/>
      <c r="D16004" s="2"/>
      <c r="E16004" s="26"/>
    </row>
    <row r="16005" spans="1:5" x14ac:dyDescent="0.15">
      <c r="A16005" s="2"/>
      <c r="B16005" s="31"/>
      <c r="C16005" s="2"/>
      <c r="D16005" s="2"/>
      <c r="E16005" s="26"/>
    </row>
    <row r="16006" spans="1:5" x14ac:dyDescent="0.15">
      <c r="A16006" s="2"/>
      <c r="B16006" s="31"/>
      <c r="C16006" s="2"/>
      <c r="D16006" s="2"/>
      <c r="E16006" s="26"/>
    </row>
    <row r="16007" spans="1:5" x14ac:dyDescent="0.15">
      <c r="A16007" s="2"/>
      <c r="B16007" s="31"/>
      <c r="C16007" s="2"/>
      <c r="D16007" s="2"/>
      <c r="E16007" s="26"/>
    </row>
    <row r="16008" spans="1:5" x14ac:dyDescent="0.15">
      <c r="A16008" s="2"/>
      <c r="B16008" s="31"/>
      <c r="C16008" s="2"/>
      <c r="D16008" s="2"/>
      <c r="E16008" s="26"/>
    </row>
    <row r="16009" spans="1:5" x14ac:dyDescent="0.15">
      <c r="A16009" s="2"/>
      <c r="B16009" s="31"/>
      <c r="C16009" s="2"/>
      <c r="D16009" s="2"/>
      <c r="E16009" s="26"/>
    </row>
    <row r="16010" spans="1:5" x14ac:dyDescent="0.15">
      <c r="A16010" s="2"/>
      <c r="B16010" s="31"/>
      <c r="C16010" s="2"/>
      <c r="D16010" s="2"/>
      <c r="E16010" s="26"/>
    </row>
    <row r="16011" spans="1:5" x14ac:dyDescent="0.15">
      <c r="A16011" s="2"/>
      <c r="B16011" s="31"/>
      <c r="C16011" s="2"/>
      <c r="D16011" s="2"/>
      <c r="E16011" s="26"/>
    </row>
    <row r="16012" spans="1:5" x14ac:dyDescent="0.15">
      <c r="A16012" s="2"/>
      <c r="B16012" s="31"/>
      <c r="C16012" s="2"/>
      <c r="D16012" s="2"/>
      <c r="E16012" s="26"/>
    </row>
    <row r="16013" spans="1:5" x14ac:dyDescent="0.15">
      <c r="A16013" s="2"/>
      <c r="B16013" s="31"/>
      <c r="C16013" s="2"/>
      <c r="D16013" s="2"/>
      <c r="E16013" s="26"/>
    </row>
    <row r="16014" spans="1:5" x14ac:dyDescent="0.15">
      <c r="A16014" s="2"/>
      <c r="B16014" s="31"/>
      <c r="C16014" s="2"/>
      <c r="D16014" s="2"/>
      <c r="E16014" s="26"/>
    </row>
    <row r="16015" spans="1:5" x14ac:dyDescent="0.15">
      <c r="A16015" s="2"/>
      <c r="B16015" s="31"/>
      <c r="C16015" s="2"/>
      <c r="D16015" s="2"/>
      <c r="E16015" s="26"/>
    </row>
    <row r="16016" spans="1:5" x14ac:dyDescent="0.15">
      <c r="A16016" s="2"/>
      <c r="B16016" s="31"/>
      <c r="C16016" s="2"/>
      <c r="D16016" s="2"/>
      <c r="E16016" s="26"/>
    </row>
    <row r="16017" spans="1:5" x14ac:dyDescent="0.15">
      <c r="A16017" s="2"/>
      <c r="B16017" s="31"/>
      <c r="C16017" s="2"/>
      <c r="D16017" s="2"/>
      <c r="E16017" s="26"/>
    </row>
    <row r="16018" spans="1:5" x14ac:dyDescent="0.15">
      <c r="A16018" s="2"/>
      <c r="B16018" s="31"/>
      <c r="C16018" s="2"/>
      <c r="D16018" s="2"/>
      <c r="E16018" s="26"/>
    </row>
    <row r="16019" spans="1:5" x14ac:dyDescent="0.15">
      <c r="A16019" s="2"/>
      <c r="B16019" s="31"/>
      <c r="C16019" s="2"/>
      <c r="D16019" s="2"/>
      <c r="E16019" s="26"/>
    </row>
    <row r="16020" spans="1:5" x14ac:dyDescent="0.15">
      <c r="A16020" s="2"/>
      <c r="B16020" s="31"/>
      <c r="C16020" s="2"/>
      <c r="D16020" s="2"/>
      <c r="E16020" s="26"/>
    </row>
    <row r="16021" spans="1:5" x14ac:dyDescent="0.15">
      <c r="A16021" s="2"/>
      <c r="B16021" s="31"/>
      <c r="C16021" s="2"/>
      <c r="D16021" s="2"/>
      <c r="E16021" s="26"/>
    </row>
    <row r="16022" spans="1:5" x14ac:dyDescent="0.15">
      <c r="A16022" s="2"/>
      <c r="B16022" s="31"/>
      <c r="C16022" s="2"/>
      <c r="D16022" s="2"/>
      <c r="E16022" s="26"/>
    </row>
    <row r="16023" spans="1:5" x14ac:dyDescent="0.15">
      <c r="A16023" s="2"/>
      <c r="B16023" s="31"/>
      <c r="C16023" s="2"/>
      <c r="D16023" s="2"/>
      <c r="E16023" s="26"/>
    </row>
    <row r="16024" spans="1:5" x14ac:dyDescent="0.15">
      <c r="A16024" s="2"/>
      <c r="B16024" s="31"/>
      <c r="C16024" s="2"/>
      <c r="D16024" s="2"/>
      <c r="E16024" s="26"/>
    </row>
    <row r="16025" spans="1:5" x14ac:dyDescent="0.15">
      <c r="A16025" s="2"/>
      <c r="B16025" s="31"/>
      <c r="C16025" s="2"/>
      <c r="D16025" s="2"/>
      <c r="E16025" s="26"/>
    </row>
    <row r="16026" spans="1:5" x14ac:dyDescent="0.15">
      <c r="A16026" s="2"/>
      <c r="B16026" s="31"/>
      <c r="C16026" s="2"/>
      <c r="D16026" s="2"/>
      <c r="E16026" s="26"/>
    </row>
    <row r="16027" spans="1:5" x14ac:dyDescent="0.15">
      <c r="A16027" s="2"/>
      <c r="B16027" s="31"/>
      <c r="C16027" s="2"/>
      <c r="D16027" s="2"/>
      <c r="E16027" s="26"/>
    </row>
    <row r="16028" spans="1:5" x14ac:dyDescent="0.15">
      <c r="A16028" s="2"/>
      <c r="B16028" s="31"/>
      <c r="C16028" s="2"/>
      <c r="D16028" s="2"/>
      <c r="E16028" s="26"/>
    </row>
    <row r="16029" spans="1:5" x14ac:dyDescent="0.15">
      <c r="A16029" s="2"/>
      <c r="B16029" s="31"/>
      <c r="C16029" s="2"/>
      <c r="D16029" s="2"/>
      <c r="E16029" s="26"/>
    </row>
    <row r="16030" spans="1:5" x14ac:dyDescent="0.15">
      <c r="A16030" s="2"/>
      <c r="B16030" s="31"/>
      <c r="C16030" s="2"/>
      <c r="D16030" s="2"/>
      <c r="E16030" s="26"/>
    </row>
    <row r="16031" spans="1:5" x14ac:dyDescent="0.15">
      <c r="A16031" s="2"/>
      <c r="B16031" s="31"/>
      <c r="C16031" s="2"/>
      <c r="D16031" s="2"/>
      <c r="E16031" s="26"/>
    </row>
    <row r="16032" spans="1:5" x14ac:dyDescent="0.15">
      <c r="A16032" s="2"/>
      <c r="B16032" s="31"/>
      <c r="C16032" s="2"/>
      <c r="D16032" s="2"/>
      <c r="E16032" s="26"/>
    </row>
    <row r="16033" spans="1:5" x14ac:dyDescent="0.15">
      <c r="A16033" s="2"/>
      <c r="B16033" s="31"/>
      <c r="C16033" s="2"/>
      <c r="D16033" s="2"/>
      <c r="E16033" s="26"/>
    </row>
    <row r="16034" spans="1:5" x14ac:dyDescent="0.15">
      <c r="A16034" s="2"/>
      <c r="B16034" s="31"/>
      <c r="C16034" s="2"/>
      <c r="D16034" s="2"/>
      <c r="E16034" s="26"/>
    </row>
    <row r="16035" spans="1:5" x14ac:dyDescent="0.15">
      <c r="A16035" s="2"/>
      <c r="B16035" s="31"/>
      <c r="C16035" s="2"/>
      <c r="D16035" s="2"/>
      <c r="E16035" s="26"/>
    </row>
    <row r="16036" spans="1:5" x14ac:dyDescent="0.15">
      <c r="A16036" s="2"/>
      <c r="B16036" s="31"/>
      <c r="C16036" s="2"/>
      <c r="D16036" s="2"/>
      <c r="E16036" s="26"/>
    </row>
    <row r="16037" spans="1:5" x14ac:dyDescent="0.15">
      <c r="A16037" s="2"/>
      <c r="B16037" s="31"/>
      <c r="C16037" s="2"/>
      <c r="D16037" s="2"/>
      <c r="E16037" s="26"/>
    </row>
    <row r="16038" spans="1:5" x14ac:dyDescent="0.15">
      <c r="A16038" s="2"/>
      <c r="B16038" s="31"/>
      <c r="C16038" s="2"/>
      <c r="D16038" s="2"/>
      <c r="E16038" s="26"/>
    </row>
    <row r="16039" spans="1:5" x14ac:dyDescent="0.15">
      <c r="A16039" s="2"/>
      <c r="B16039" s="31"/>
      <c r="C16039" s="2"/>
      <c r="D16039" s="2"/>
      <c r="E16039" s="26"/>
    </row>
    <row r="16040" spans="1:5" x14ac:dyDescent="0.15">
      <c r="A16040" s="2"/>
      <c r="B16040" s="31"/>
      <c r="C16040" s="2"/>
      <c r="D16040" s="2"/>
      <c r="E16040" s="26"/>
    </row>
    <row r="16041" spans="1:5" x14ac:dyDescent="0.15">
      <c r="A16041" s="2"/>
      <c r="B16041" s="31"/>
      <c r="C16041" s="2"/>
      <c r="D16041" s="2"/>
      <c r="E16041" s="26"/>
    </row>
    <row r="16042" spans="1:5" x14ac:dyDescent="0.15">
      <c r="A16042" s="2"/>
      <c r="B16042" s="31"/>
      <c r="C16042" s="2"/>
      <c r="D16042" s="2"/>
      <c r="E16042" s="26"/>
    </row>
    <row r="16043" spans="1:5" x14ac:dyDescent="0.15">
      <c r="A16043" s="2"/>
      <c r="B16043" s="31"/>
      <c r="C16043" s="2"/>
      <c r="D16043" s="2"/>
      <c r="E16043" s="26"/>
    </row>
    <row r="16044" spans="1:5" x14ac:dyDescent="0.15">
      <c r="A16044" s="2"/>
      <c r="B16044" s="31"/>
      <c r="C16044" s="2"/>
      <c r="D16044" s="2"/>
      <c r="E16044" s="26"/>
    </row>
    <row r="16045" spans="1:5" x14ac:dyDescent="0.15">
      <c r="A16045" s="2"/>
      <c r="B16045" s="31"/>
      <c r="C16045" s="2"/>
      <c r="D16045" s="2"/>
      <c r="E16045" s="26"/>
    </row>
    <row r="16046" spans="1:5" x14ac:dyDescent="0.15">
      <c r="A16046" s="2"/>
      <c r="B16046" s="31"/>
      <c r="C16046" s="2"/>
      <c r="D16046" s="2"/>
      <c r="E16046" s="26"/>
    </row>
    <row r="16047" spans="1:5" x14ac:dyDescent="0.15">
      <c r="A16047" s="2"/>
      <c r="B16047" s="31"/>
      <c r="C16047" s="2"/>
      <c r="D16047" s="2"/>
      <c r="E16047" s="26"/>
    </row>
    <row r="16048" spans="1:5" x14ac:dyDescent="0.15">
      <c r="A16048" s="2"/>
      <c r="B16048" s="31"/>
      <c r="C16048" s="2"/>
      <c r="D16048" s="2"/>
      <c r="E16048" s="26"/>
    </row>
    <row r="16049" spans="1:5" x14ac:dyDescent="0.15">
      <c r="A16049" s="2"/>
      <c r="B16049" s="31"/>
      <c r="C16049" s="2"/>
      <c r="D16049" s="2"/>
      <c r="E16049" s="26"/>
    </row>
    <row r="16050" spans="1:5" x14ac:dyDescent="0.15">
      <c r="A16050" s="2"/>
      <c r="B16050" s="31"/>
      <c r="C16050" s="2"/>
      <c r="D16050" s="2"/>
      <c r="E16050" s="26"/>
    </row>
    <row r="16051" spans="1:5" x14ac:dyDescent="0.15">
      <c r="A16051" s="2"/>
      <c r="B16051" s="31"/>
      <c r="C16051" s="2"/>
      <c r="D16051" s="2"/>
      <c r="E16051" s="26"/>
    </row>
    <row r="16052" spans="1:5" x14ac:dyDescent="0.15">
      <c r="A16052" s="2"/>
      <c r="B16052" s="31"/>
      <c r="C16052" s="2"/>
      <c r="D16052" s="2"/>
      <c r="E16052" s="26"/>
    </row>
    <row r="16053" spans="1:5" x14ac:dyDescent="0.15">
      <c r="A16053" s="2"/>
      <c r="B16053" s="31"/>
      <c r="C16053" s="2"/>
      <c r="D16053" s="2"/>
      <c r="E16053" s="26"/>
    </row>
    <row r="16054" spans="1:5" x14ac:dyDescent="0.15">
      <c r="A16054" s="2"/>
      <c r="B16054" s="31"/>
      <c r="C16054" s="2"/>
      <c r="D16054" s="2"/>
      <c r="E16054" s="26"/>
    </row>
    <row r="16055" spans="1:5" x14ac:dyDescent="0.15">
      <c r="A16055" s="2"/>
      <c r="B16055" s="31"/>
      <c r="C16055" s="2"/>
      <c r="D16055" s="2"/>
      <c r="E16055" s="26"/>
    </row>
    <row r="16056" spans="1:5" x14ac:dyDescent="0.15">
      <c r="A16056" s="2"/>
      <c r="B16056" s="31"/>
      <c r="C16056" s="2"/>
      <c r="D16056" s="2"/>
      <c r="E16056" s="26"/>
    </row>
    <row r="16057" spans="1:5" x14ac:dyDescent="0.15">
      <c r="A16057" s="2"/>
      <c r="B16057" s="31"/>
      <c r="C16057" s="2"/>
      <c r="D16057" s="2"/>
      <c r="E16057" s="26"/>
    </row>
    <row r="16058" spans="1:5" x14ac:dyDescent="0.15">
      <c r="A16058" s="2"/>
      <c r="B16058" s="31"/>
      <c r="C16058" s="2"/>
      <c r="D16058" s="2"/>
      <c r="E16058" s="26"/>
    </row>
    <row r="16059" spans="1:5" x14ac:dyDescent="0.15">
      <c r="A16059" s="2"/>
      <c r="B16059" s="31"/>
      <c r="C16059" s="2"/>
      <c r="D16059" s="2"/>
      <c r="E16059" s="26"/>
    </row>
    <row r="16060" spans="1:5" x14ac:dyDescent="0.15">
      <c r="A16060" s="2"/>
      <c r="B16060" s="31"/>
      <c r="C16060" s="2"/>
      <c r="D16060" s="2"/>
      <c r="E16060" s="26"/>
    </row>
    <row r="16061" spans="1:5" x14ac:dyDescent="0.15">
      <c r="A16061" s="2"/>
      <c r="B16061" s="31"/>
      <c r="C16061" s="2"/>
      <c r="D16061" s="2"/>
      <c r="E16061" s="26"/>
    </row>
    <row r="16062" spans="1:5" x14ac:dyDescent="0.15">
      <c r="A16062" s="2"/>
      <c r="B16062" s="31"/>
      <c r="C16062" s="2"/>
      <c r="D16062" s="2"/>
      <c r="E16062" s="26"/>
    </row>
    <row r="16063" spans="1:5" x14ac:dyDescent="0.15">
      <c r="A16063" s="2"/>
      <c r="B16063" s="31"/>
      <c r="C16063" s="2"/>
      <c r="D16063" s="2"/>
      <c r="E16063" s="26"/>
    </row>
    <row r="16064" spans="1:5" x14ac:dyDescent="0.15">
      <c r="A16064" s="2"/>
      <c r="B16064" s="31"/>
      <c r="C16064" s="2"/>
      <c r="D16064" s="2"/>
      <c r="E16064" s="26"/>
    </row>
    <row r="16065" spans="1:5" x14ac:dyDescent="0.15">
      <c r="A16065" s="2"/>
      <c r="B16065" s="31"/>
      <c r="C16065" s="2"/>
      <c r="D16065" s="2"/>
      <c r="E16065" s="26"/>
    </row>
    <row r="16066" spans="1:5" x14ac:dyDescent="0.15">
      <c r="A16066" s="2"/>
      <c r="B16066" s="31"/>
      <c r="C16066" s="2"/>
      <c r="D16066" s="2"/>
      <c r="E16066" s="26"/>
    </row>
    <row r="16067" spans="1:5" x14ac:dyDescent="0.15">
      <c r="A16067" s="2"/>
      <c r="B16067" s="31"/>
      <c r="C16067" s="2"/>
      <c r="D16067" s="2"/>
      <c r="E16067" s="26"/>
    </row>
    <row r="16068" spans="1:5" x14ac:dyDescent="0.15">
      <c r="A16068" s="2"/>
      <c r="B16068" s="31"/>
      <c r="C16068" s="2"/>
      <c r="D16068" s="2"/>
      <c r="E16068" s="26"/>
    </row>
    <row r="16069" spans="1:5" x14ac:dyDescent="0.15">
      <c r="A16069" s="2"/>
      <c r="B16069" s="31"/>
      <c r="C16069" s="2"/>
      <c r="D16069" s="2"/>
      <c r="E16069" s="26"/>
    </row>
    <row r="16070" spans="1:5" x14ac:dyDescent="0.15">
      <c r="A16070" s="2"/>
      <c r="B16070" s="31"/>
      <c r="C16070" s="2"/>
      <c r="D16070" s="2"/>
      <c r="E16070" s="26"/>
    </row>
    <row r="16071" spans="1:5" x14ac:dyDescent="0.15">
      <c r="A16071" s="2"/>
      <c r="B16071" s="31"/>
      <c r="C16071" s="2"/>
      <c r="D16071" s="2"/>
      <c r="E16071" s="26"/>
    </row>
    <row r="16072" spans="1:5" x14ac:dyDescent="0.15">
      <c r="A16072" s="2"/>
      <c r="B16072" s="31"/>
      <c r="C16072" s="2"/>
      <c r="D16072" s="2"/>
      <c r="E16072" s="26"/>
    </row>
    <row r="16073" spans="1:5" x14ac:dyDescent="0.15">
      <c r="A16073" s="2"/>
      <c r="B16073" s="31"/>
      <c r="C16073" s="2"/>
      <c r="D16073" s="2"/>
      <c r="E16073" s="26"/>
    </row>
    <row r="16074" spans="1:5" x14ac:dyDescent="0.15">
      <c r="A16074" s="2"/>
      <c r="B16074" s="31"/>
      <c r="C16074" s="2"/>
      <c r="D16074" s="2"/>
      <c r="E16074" s="26"/>
    </row>
    <row r="16075" spans="1:5" x14ac:dyDescent="0.15">
      <c r="A16075" s="2"/>
      <c r="B16075" s="31"/>
      <c r="C16075" s="2"/>
      <c r="D16075" s="2"/>
      <c r="E16075" s="26"/>
    </row>
    <row r="16076" spans="1:5" x14ac:dyDescent="0.15">
      <c r="A16076" s="2"/>
      <c r="B16076" s="31"/>
      <c r="C16076" s="2"/>
      <c r="D16076" s="2"/>
      <c r="E16076" s="26"/>
    </row>
    <row r="16077" spans="1:5" x14ac:dyDescent="0.15">
      <c r="A16077" s="2"/>
      <c r="B16077" s="31"/>
      <c r="C16077" s="2"/>
      <c r="D16077" s="2"/>
      <c r="E16077" s="26"/>
    </row>
    <row r="16078" spans="1:5" x14ac:dyDescent="0.15">
      <c r="A16078" s="2"/>
      <c r="B16078" s="31"/>
      <c r="C16078" s="2"/>
      <c r="D16078" s="2"/>
      <c r="E16078" s="26"/>
    </row>
    <row r="16079" spans="1:5" x14ac:dyDescent="0.15">
      <c r="A16079" s="2"/>
      <c r="B16079" s="31"/>
      <c r="C16079" s="2"/>
      <c r="D16079" s="2"/>
      <c r="E16079" s="26"/>
    </row>
    <row r="16080" spans="1:5" x14ac:dyDescent="0.15">
      <c r="A16080" s="2"/>
      <c r="B16080" s="31"/>
      <c r="C16080" s="2"/>
      <c r="D16080" s="2"/>
      <c r="E16080" s="26"/>
    </row>
    <row r="16081" spans="1:5" x14ac:dyDescent="0.15">
      <c r="A16081" s="2"/>
      <c r="B16081" s="31"/>
      <c r="C16081" s="2"/>
      <c r="D16081" s="2"/>
      <c r="E16081" s="26"/>
    </row>
    <row r="16082" spans="1:5" x14ac:dyDescent="0.15">
      <c r="A16082" s="2"/>
      <c r="B16082" s="31"/>
      <c r="C16082" s="2"/>
      <c r="D16082" s="2"/>
      <c r="E16082" s="26"/>
    </row>
    <row r="16083" spans="1:5" x14ac:dyDescent="0.15">
      <c r="A16083" s="2"/>
      <c r="B16083" s="31"/>
      <c r="C16083" s="2"/>
      <c r="D16083" s="2"/>
      <c r="E16083" s="26"/>
    </row>
    <row r="16084" spans="1:5" x14ac:dyDescent="0.15">
      <c r="A16084" s="2"/>
      <c r="B16084" s="31"/>
      <c r="C16084" s="2"/>
      <c r="D16084" s="2"/>
      <c r="E16084" s="26"/>
    </row>
    <row r="16085" spans="1:5" x14ac:dyDescent="0.15">
      <c r="A16085" s="2"/>
      <c r="B16085" s="31"/>
      <c r="C16085" s="2"/>
      <c r="D16085" s="2"/>
      <c r="E16085" s="26"/>
    </row>
    <row r="16086" spans="1:5" x14ac:dyDescent="0.15">
      <c r="A16086" s="2"/>
      <c r="B16086" s="31"/>
      <c r="C16086" s="2"/>
      <c r="D16086" s="2"/>
      <c r="E16086" s="26"/>
    </row>
    <row r="16087" spans="1:5" x14ac:dyDescent="0.15">
      <c r="A16087" s="2"/>
      <c r="B16087" s="31"/>
      <c r="C16087" s="2"/>
      <c r="D16087" s="2"/>
      <c r="E16087" s="26"/>
    </row>
    <row r="16088" spans="1:5" x14ac:dyDescent="0.15">
      <c r="A16088" s="2"/>
      <c r="B16088" s="31"/>
      <c r="C16088" s="2"/>
      <c r="D16088" s="2"/>
      <c r="E16088" s="26"/>
    </row>
    <row r="16089" spans="1:5" x14ac:dyDescent="0.15">
      <c r="A16089" s="2"/>
      <c r="B16089" s="31"/>
      <c r="C16089" s="2"/>
      <c r="D16089" s="2"/>
      <c r="E16089" s="26"/>
    </row>
    <row r="16090" spans="1:5" x14ac:dyDescent="0.15">
      <c r="A16090" s="2"/>
      <c r="B16090" s="31"/>
      <c r="C16090" s="2"/>
      <c r="D16090" s="2"/>
      <c r="E16090" s="26"/>
    </row>
    <row r="16091" spans="1:5" x14ac:dyDescent="0.15">
      <c r="A16091" s="2"/>
      <c r="B16091" s="31"/>
      <c r="C16091" s="2"/>
      <c r="D16091" s="2"/>
      <c r="E16091" s="26"/>
    </row>
    <row r="16092" spans="1:5" x14ac:dyDescent="0.15">
      <c r="A16092" s="2"/>
      <c r="B16092" s="31"/>
      <c r="C16092" s="2"/>
      <c r="D16092" s="2"/>
      <c r="E16092" s="26"/>
    </row>
    <row r="16093" spans="1:5" x14ac:dyDescent="0.15">
      <c r="A16093" s="2"/>
      <c r="B16093" s="31"/>
      <c r="C16093" s="2"/>
      <c r="D16093" s="2"/>
      <c r="E16093" s="26"/>
    </row>
    <row r="16094" spans="1:5" x14ac:dyDescent="0.15">
      <c r="A16094" s="2"/>
      <c r="B16094" s="31"/>
      <c r="C16094" s="2"/>
      <c r="D16094" s="2"/>
      <c r="E16094" s="26"/>
    </row>
    <row r="16095" spans="1:5" x14ac:dyDescent="0.15">
      <c r="A16095" s="2"/>
      <c r="B16095" s="31"/>
      <c r="C16095" s="2"/>
      <c r="D16095" s="2"/>
      <c r="E16095" s="26"/>
    </row>
    <row r="16096" spans="1:5" x14ac:dyDescent="0.15">
      <c r="A16096" s="2"/>
      <c r="B16096" s="31"/>
      <c r="C16096" s="2"/>
      <c r="D16096" s="2"/>
      <c r="E16096" s="26"/>
    </row>
    <row r="16097" spans="1:5" x14ac:dyDescent="0.15">
      <c r="A16097" s="2"/>
      <c r="B16097" s="31"/>
      <c r="C16097" s="2"/>
      <c r="D16097" s="2"/>
      <c r="E16097" s="26"/>
    </row>
    <row r="16098" spans="1:5" x14ac:dyDescent="0.15">
      <c r="A16098" s="2"/>
      <c r="B16098" s="31"/>
      <c r="C16098" s="2"/>
      <c r="D16098" s="2"/>
      <c r="E16098" s="26"/>
    </row>
    <row r="16099" spans="1:5" x14ac:dyDescent="0.15">
      <c r="A16099" s="2"/>
      <c r="B16099" s="31"/>
      <c r="C16099" s="2"/>
      <c r="D16099" s="2"/>
      <c r="E16099" s="26"/>
    </row>
    <row r="16100" spans="1:5" x14ac:dyDescent="0.15">
      <c r="A16100" s="2"/>
      <c r="B16100" s="31"/>
      <c r="C16100" s="2"/>
      <c r="D16100" s="2"/>
      <c r="E16100" s="26"/>
    </row>
    <row r="16101" spans="1:5" x14ac:dyDescent="0.15">
      <c r="A16101" s="2"/>
      <c r="B16101" s="31"/>
      <c r="C16101" s="2"/>
      <c r="D16101" s="2"/>
      <c r="E16101" s="26"/>
    </row>
    <row r="16102" spans="1:5" x14ac:dyDescent="0.15">
      <c r="A16102" s="2"/>
      <c r="B16102" s="31"/>
      <c r="C16102" s="2"/>
      <c r="D16102" s="2"/>
      <c r="E16102" s="26"/>
    </row>
    <row r="16103" spans="1:5" x14ac:dyDescent="0.15">
      <c r="A16103" s="2"/>
      <c r="B16103" s="31"/>
      <c r="C16103" s="2"/>
      <c r="D16103" s="2"/>
      <c r="E16103" s="26"/>
    </row>
    <row r="16104" spans="1:5" x14ac:dyDescent="0.15">
      <c r="A16104" s="2"/>
      <c r="B16104" s="31"/>
      <c r="C16104" s="2"/>
      <c r="D16104" s="2"/>
      <c r="E16104" s="26"/>
    </row>
    <row r="16105" spans="1:5" x14ac:dyDescent="0.15">
      <c r="A16105" s="2"/>
      <c r="B16105" s="31"/>
      <c r="C16105" s="2"/>
      <c r="D16105" s="2"/>
      <c r="E16105" s="26"/>
    </row>
    <row r="16106" spans="1:5" x14ac:dyDescent="0.15">
      <c r="A16106" s="2"/>
      <c r="B16106" s="31"/>
      <c r="C16106" s="2"/>
      <c r="D16106" s="2"/>
      <c r="E16106" s="26"/>
    </row>
    <row r="16107" spans="1:5" x14ac:dyDescent="0.15">
      <c r="A16107" s="2"/>
      <c r="B16107" s="31"/>
      <c r="C16107" s="2"/>
      <c r="D16107" s="2"/>
      <c r="E16107" s="26"/>
    </row>
    <row r="16108" spans="1:5" x14ac:dyDescent="0.15">
      <c r="A16108" s="2"/>
      <c r="B16108" s="31"/>
      <c r="C16108" s="2"/>
      <c r="D16108" s="2"/>
      <c r="E16108" s="26"/>
    </row>
    <row r="16109" spans="1:5" x14ac:dyDescent="0.15">
      <c r="A16109" s="2"/>
      <c r="B16109" s="31"/>
      <c r="C16109" s="2"/>
      <c r="D16109" s="2"/>
      <c r="E16109" s="26"/>
    </row>
    <row r="16110" spans="1:5" x14ac:dyDescent="0.15">
      <c r="A16110" s="2"/>
      <c r="B16110" s="31"/>
      <c r="C16110" s="2"/>
      <c r="D16110" s="2"/>
      <c r="E16110" s="26"/>
    </row>
    <row r="16111" spans="1:5" x14ac:dyDescent="0.15">
      <c r="A16111" s="2"/>
      <c r="B16111" s="31"/>
      <c r="C16111" s="2"/>
      <c r="D16111" s="2"/>
      <c r="E16111" s="26"/>
    </row>
    <row r="16112" spans="1:5" x14ac:dyDescent="0.15">
      <c r="A16112" s="2"/>
      <c r="B16112" s="31"/>
      <c r="C16112" s="2"/>
      <c r="D16112" s="2"/>
      <c r="E16112" s="26"/>
    </row>
    <row r="16113" spans="1:5" x14ac:dyDescent="0.15">
      <c r="A16113" s="2"/>
      <c r="B16113" s="31"/>
      <c r="C16113" s="2"/>
      <c r="D16113" s="2"/>
      <c r="E16113" s="26"/>
    </row>
    <row r="16114" spans="1:5" x14ac:dyDescent="0.15">
      <c r="A16114" s="2"/>
      <c r="B16114" s="31"/>
      <c r="C16114" s="2"/>
      <c r="D16114" s="2"/>
      <c r="E16114" s="26"/>
    </row>
    <row r="16115" spans="1:5" x14ac:dyDescent="0.15">
      <c r="A16115" s="2"/>
      <c r="B16115" s="31"/>
      <c r="C16115" s="2"/>
      <c r="D16115" s="2"/>
      <c r="E16115" s="26"/>
    </row>
    <row r="16116" spans="1:5" x14ac:dyDescent="0.15">
      <c r="A16116" s="2"/>
      <c r="B16116" s="31"/>
      <c r="C16116" s="2"/>
      <c r="D16116" s="2"/>
      <c r="E16116" s="26"/>
    </row>
    <row r="16117" spans="1:5" x14ac:dyDescent="0.15">
      <c r="A16117" s="2"/>
      <c r="B16117" s="31"/>
      <c r="C16117" s="2"/>
      <c r="D16117" s="2"/>
      <c r="E16117" s="26"/>
    </row>
    <row r="16118" spans="1:5" x14ac:dyDescent="0.15">
      <c r="A16118" s="2"/>
      <c r="B16118" s="31"/>
      <c r="C16118" s="2"/>
      <c r="D16118" s="2"/>
      <c r="E16118" s="26"/>
    </row>
    <row r="16119" spans="1:5" x14ac:dyDescent="0.15">
      <c r="A16119" s="2"/>
      <c r="B16119" s="31"/>
      <c r="C16119" s="2"/>
      <c r="D16119" s="2"/>
      <c r="E16119" s="26"/>
    </row>
    <row r="16120" spans="1:5" x14ac:dyDescent="0.15">
      <c r="A16120" s="2"/>
      <c r="B16120" s="31"/>
      <c r="C16120" s="2"/>
      <c r="D16120" s="2"/>
      <c r="E16120" s="26"/>
    </row>
    <row r="16121" spans="1:5" x14ac:dyDescent="0.15">
      <c r="A16121" s="2"/>
      <c r="B16121" s="31"/>
      <c r="C16121" s="2"/>
      <c r="D16121" s="2"/>
      <c r="E16121" s="26"/>
    </row>
    <row r="16122" spans="1:5" x14ac:dyDescent="0.15">
      <c r="A16122" s="2"/>
      <c r="B16122" s="31"/>
      <c r="C16122" s="2"/>
      <c r="D16122" s="2"/>
      <c r="E16122" s="26"/>
    </row>
    <row r="16123" spans="1:5" x14ac:dyDescent="0.15">
      <c r="A16123" s="2"/>
      <c r="B16123" s="31"/>
      <c r="C16123" s="2"/>
      <c r="D16123" s="2"/>
      <c r="E16123" s="26"/>
    </row>
    <row r="16124" spans="1:5" x14ac:dyDescent="0.15">
      <c r="A16124" s="2"/>
      <c r="B16124" s="31"/>
      <c r="C16124" s="2"/>
      <c r="D16124" s="2"/>
      <c r="E16124" s="26"/>
    </row>
    <row r="16125" spans="1:5" x14ac:dyDescent="0.15">
      <c r="A16125" s="2"/>
      <c r="B16125" s="31"/>
      <c r="C16125" s="2"/>
      <c r="D16125" s="2"/>
      <c r="E16125" s="26"/>
    </row>
    <row r="16126" spans="1:5" x14ac:dyDescent="0.15">
      <c r="A16126" s="2"/>
      <c r="B16126" s="31"/>
      <c r="C16126" s="2"/>
      <c r="D16126" s="2"/>
      <c r="E16126" s="26"/>
    </row>
    <row r="16127" spans="1:5" x14ac:dyDescent="0.15">
      <c r="A16127" s="2"/>
      <c r="B16127" s="31"/>
      <c r="C16127" s="2"/>
      <c r="D16127" s="2"/>
      <c r="E16127" s="26"/>
    </row>
    <row r="16128" spans="1:5" x14ac:dyDescent="0.15">
      <c r="A16128" s="2"/>
      <c r="B16128" s="31"/>
      <c r="C16128" s="2"/>
      <c r="D16128" s="2"/>
      <c r="E16128" s="26"/>
    </row>
    <row r="16129" spans="1:5" x14ac:dyDescent="0.15">
      <c r="A16129" s="2"/>
      <c r="B16129" s="31"/>
      <c r="C16129" s="2"/>
      <c r="D16129" s="2"/>
      <c r="E16129" s="26"/>
    </row>
    <row r="16130" spans="1:5" x14ac:dyDescent="0.15">
      <c r="A16130" s="2"/>
      <c r="B16130" s="31"/>
      <c r="C16130" s="2"/>
      <c r="D16130" s="2"/>
      <c r="E16130" s="26"/>
    </row>
    <row r="16131" spans="1:5" x14ac:dyDescent="0.15">
      <c r="A16131" s="2"/>
      <c r="B16131" s="31"/>
      <c r="C16131" s="2"/>
      <c r="D16131" s="2"/>
      <c r="E16131" s="26"/>
    </row>
    <row r="16132" spans="1:5" x14ac:dyDescent="0.15">
      <c r="A16132" s="2"/>
      <c r="B16132" s="31"/>
      <c r="C16132" s="2"/>
      <c r="D16132" s="2"/>
      <c r="E16132" s="26"/>
    </row>
    <row r="16133" spans="1:5" x14ac:dyDescent="0.15">
      <c r="A16133" s="2"/>
      <c r="B16133" s="31"/>
      <c r="C16133" s="2"/>
      <c r="D16133" s="2"/>
      <c r="E16133" s="26"/>
    </row>
    <row r="16134" spans="1:5" x14ac:dyDescent="0.15">
      <c r="A16134" s="2"/>
      <c r="B16134" s="31"/>
      <c r="C16134" s="2"/>
      <c r="D16134" s="2"/>
      <c r="E16134" s="26"/>
    </row>
    <row r="16135" spans="1:5" x14ac:dyDescent="0.15">
      <c r="A16135" s="2"/>
      <c r="B16135" s="31"/>
      <c r="C16135" s="2"/>
      <c r="D16135" s="2"/>
      <c r="E16135" s="26"/>
    </row>
    <row r="16136" spans="1:5" x14ac:dyDescent="0.15">
      <c r="A16136" s="2"/>
      <c r="B16136" s="31"/>
      <c r="C16136" s="2"/>
      <c r="D16136" s="2"/>
      <c r="E16136" s="26"/>
    </row>
    <row r="16137" spans="1:5" x14ac:dyDescent="0.15">
      <c r="A16137" s="2"/>
      <c r="B16137" s="31"/>
      <c r="C16137" s="2"/>
      <c r="D16137" s="2"/>
      <c r="E16137" s="26"/>
    </row>
    <row r="16138" spans="1:5" x14ac:dyDescent="0.15">
      <c r="A16138" s="2"/>
      <c r="B16138" s="31"/>
      <c r="C16138" s="2"/>
      <c r="D16138" s="2"/>
      <c r="E16138" s="26"/>
    </row>
    <row r="16139" spans="1:5" x14ac:dyDescent="0.15">
      <c r="A16139" s="2"/>
      <c r="B16139" s="31"/>
      <c r="C16139" s="2"/>
      <c r="D16139" s="2"/>
      <c r="E16139" s="26"/>
    </row>
    <row r="16140" spans="1:5" x14ac:dyDescent="0.15">
      <c r="A16140" s="2"/>
      <c r="B16140" s="31"/>
      <c r="C16140" s="2"/>
      <c r="D16140" s="2"/>
      <c r="E16140" s="26"/>
    </row>
    <row r="16141" spans="1:5" x14ac:dyDescent="0.15">
      <c r="A16141" s="2"/>
      <c r="B16141" s="31"/>
      <c r="C16141" s="2"/>
      <c r="D16141" s="2"/>
      <c r="E16141" s="26"/>
    </row>
    <row r="16142" spans="1:5" x14ac:dyDescent="0.15">
      <c r="A16142" s="2"/>
      <c r="B16142" s="31"/>
      <c r="C16142" s="2"/>
      <c r="D16142" s="2"/>
      <c r="E16142" s="26"/>
    </row>
    <row r="16143" spans="1:5" x14ac:dyDescent="0.15">
      <c r="A16143" s="2"/>
      <c r="B16143" s="31"/>
      <c r="C16143" s="2"/>
      <c r="D16143" s="2"/>
      <c r="E16143" s="26"/>
    </row>
    <row r="16144" spans="1:5" x14ac:dyDescent="0.15">
      <c r="A16144" s="2"/>
      <c r="B16144" s="31"/>
      <c r="C16144" s="2"/>
      <c r="D16144" s="2"/>
      <c r="E16144" s="26"/>
    </row>
    <row r="16145" spans="1:5" x14ac:dyDescent="0.15">
      <c r="A16145" s="2"/>
      <c r="B16145" s="31"/>
      <c r="C16145" s="2"/>
      <c r="D16145" s="2"/>
      <c r="E16145" s="26"/>
    </row>
    <row r="16146" spans="1:5" x14ac:dyDescent="0.15">
      <c r="A16146" s="2"/>
      <c r="B16146" s="31"/>
      <c r="C16146" s="2"/>
      <c r="D16146" s="2"/>
      <c r="E16146" s="26"/>
    </row>
    <row r="16147" spans="1:5" x14ac:dyDescent="0.15">
      <c r="A16147" s="2"/>
      <c r="B16147" s="31"/>
      <c r="C16147" s="2"/>
      <c r="D16147" s="2"/>
      <c r="E16147" s="26"/>
    </row>
    <row r="16148" spans="1:5" x14ac:dyDescent="0.15">
      <c r="A16148" s="2"/>
      <c r="B16148" s="31"/>
      <c r="C16148" s="2"/>
      <c r="D16148" s="2"/>
      <c r="E16148" s="26"/>
    </row>
    <row r="16149" spans="1:5" x14ac:dyDescent="0.15">
      <c r="A16149" s="2"/>
      <c r="B16149" s="31"/>
      <c r="C16149" s="2"/>
      <c r="D16149" s="2"/>
      <c r="E16149" s="26"/>
    </row>
    <row r="16150" spans="1:5" x14ac:dyDescent="0.15">
      <c r="A16150" s="2"/>
      <c r="B16150" s="31"/>
      <c r="C16150" s="2"/>
      <c r="D16150" s="2"/>
      <c r="E16150" s="26"/>
    </row>
    <row r="16151" spans="1:5" x14ac:dyDescent="0.15">
      <c r="A16151" s="2"/>
      <c r="B16151" s="31"/>
      <c r="C16151" s="2"/>
      <c r="D16151" s="2"/>
      <c r="E16151" s="26"/>
    </row>
    <row r="16152" spans="1:5" x14ac:dyDescent="0.15">
      <c r="A16152" s="2"/>
      <c r="B16152" s="31"/>
      <c r="C16152" s="2"/>
      <c r="D16152" s="2"/>
      <c r="E16152" s="26"/>
    </row>
    <row r="16153" spans="1:5" x14ac:dyDescent="0.15">
      <c r="A16153" s="2"/>
      <c r="B16153" s="31"/>
      <c r="C16153" s="2"/>
      <c r="D16153" s="2"/>
      <c r="E16153" s="26"/>
    </row>
    <row r="16154" spans="1:5" x14ac:dyDescent="0.15">
      <c r="A16154" s="2"/>
      <c r="B16154" s="31"/>
      <c r="C16154" s="2"/>
      <c r="D16154" s="2"/>
      <c r="E16154" s="26"/>
    </row>
    <row r="16155" spans="1:5" x14ac:dyDescent="0.15">
      <c r="A16155" s="2"/>
      <c r="B16155" s="31"/>
      <c r="C16155" s="2"/>
      <c r="D16155" s="2"/>
      <c r="E16155" s="26"/>
    </row>
    <row r="16156" spans="1:5" x14ac:dyDescent="0.15">
      <c r="A16156" s="2"/>
      <c r="B16156" s="31"/>
      <c r="C16156" s="2"/>
      <c r="D16156" s="2"/>
      <c r="E16156" s="26"/>
    </row>
    <row r="16157" spans="1:5" x14ac:dyDescent="0.15">
      <c r="A16157" s="2"/>
      <c r="B16157" s="31"/>
      <c r="C16157" s="2"/>
      <c r="D16157" s="2"/>
      <c r="E16157" s="26"/>
    </row>
    <row r="16158" spans="1:5" x14ac:dyDescent="0.15">
      <c r="A16158" s="2"/>
      <c r="B16158" s="31"/>
      <c r="C16158" s="2"/>
      <c r="D16158" s="2"/>
      <c r="E16158" s="26"/>
    </row>
    <row r="16159" spans="1:5" x14ac:dyDescent="0.15">
      <c r="A16159" s="2"/>
      <c r="B16159" s="31"/>
      <c r="C16159" s="2"/>
      <c r="D16159" s="2"/>
      <c r="E16159" s="26"/>
    </row>
    <row r="16160" spans="1:5" x14ac:dyDescent="0.15">
      <c r="A16160" s="2"/>
      <c r="B16160" s="31"/>
      <c r="C16160" s="2"/>
      <c r="D16160" s="2"/>
      <c r="E16160" s="26"/>
    </row>
    <row r="16161" spans="1:5" x14ac:dyDescent="0.15">
      <c r="A16161" s="2"/>
      <c r="B16161" s="31"/>
      <c r="C16161" s="2"/>
      <c r="D16161" s="2"/>
      <c r="E16161" s="26"/>
    </row>
    <row r="16162" spans="1:5" x14ac:dyDescent="0.15">
      <c r="A16162" s="2"/>
      <c r="B16162" s="31"/>
      <c r="C16162" s="2"/>
      <c r="D16162" s="2"/>
      <c r="E16162" s="26"/>
    </row>
    <row r="16163" spans="1:5" x14ac:dyDescent="0.15">
      <c r="A16163" s="2"/>
      <c r="B16163" s="31"/>
      <c r="C16163" s="2"/>
      <c r="D16163" s="2"/>
      <c r="E16163" s="26"/>
    </row>
    <row r="16164" spans="1:5" x14ac:dyDescent="0.15">
      <c r="A16164" s="2"/>
      <c r="B16164" s="31"/>
      <c r="C16164" s="2"/>
      <c r="D16164" s="2"/>
      <c r="E16164" s="26"/>
    </row>
    <row r="16165" spans="1:5" x14ac:dyDescent="0.15">
      <c r="A16165" s="2"/>
      <c r="B16165" s="31"/>
      <c r="C16165" s="2"/>
      <c r="D16165" s="2"/>
      <c r="E16165" s="26"/>
    </row>
    <row r="16166" spans="1:5" x14ac:dyDescent="0.15">
      <c r="A16166" s="2"/>
      <c r="B16166" s="31"/>
      <c r="C16166" s="2"/>
      <c r="D16166" s="2"/>
      <c r="E16166" s="26"/>
    </row>
    <row r="16167" spans="1:5" x14ac:dyDescent="0.15">
      <c r="A16167" s="2"/>
      <c r="B16167" s="31"/>
      <c r="C16167" s="2"/>
      <c r="D16167" s="2"/>
      <c r="E16167" s="26"/>
    </row>
    <row r="16168" spans="1:5" x14ac:dyDescent="0.15">
      <c r="A16168" s="2"/>
      <c r="B16168" s="31"/>
      <c r="C16168" s="2"/>
      <c r="D16168" s="2"/>
      <c r="E16168" s="26"/>
    </row>
    <row r="16169" spans="1:5" x14ac:dyDescent="0.15">
      <c r="A16169" s="2"/>
      <c r="B16169" s="31"/>
      <c r="C16169" s="2"/>
      <c r="D16169" s="2"/>
      <c r="E16169" s="26"/>
    </row>
    <row r="16170" spans="1:5" x14ac:dyDescent="0.15">
      <c r="A16170" s="2"/>
      <c r="B16170" s="31"/>
      <c r="C16170" s="2"/>
      <c r="D16170" s="2"/>
      <c r="E16170" s="26"/>
    </row>
    <row r="16171" spans="1:5" x14ac:dyDescent="0.15">
      <c r="A16171" s="2"/>
      <c r="B16171" s="31"/>
      <c r="C16171" s="2"/>
      <c r="D16171" s="2"/>
      <c r="E16171" s="26"/>
    </row>
    <row r="16172" spans="1:5" x14ac:dyDescent="0.15">
      <c r="A16172" s="2"/>
      <c r="B16172" s="31"/>
      <c r="C16172" s="2"/>
      <c r="D16172" s="2"/>
      <c r="E16172" s="26"/>
    </row>
    <row r="16173" spans="1:5" x14ac:dyDescent="0.15">
      <c r="A16173" s="2"/>
      <c r="B16173" s="31"/>
      <c r="C16173" s="2"/>
      <c r="D16173" s="2"/>
      <c r="E16173" s="26"/>
    </row>
    <row r="16174" spans="1:5" x14ac:dyDescent="0.15">
      <c r="A16174" s="2"/>
      <c r="B16174" s="31"/>
      <c r="C16174" s="2"/>
      <c r="D16174" s="2"/>
      <c r="E16174" s="26"/>
    </row>
    <row r="16175" spans="1:5" x14ac:dyDescent="0.15">
      <c r="A16175" s="2"/>
      <c r="B16175" s="31"/>
      <c r="C16175" s="2"/>
      <c r="D16175" s="2"/>
      <c r="E16175" s="26"/>
    </row>
    <row r="16176" spans="1:5" x14ac:dyDescent="0.15">
      <c r="A16176" s="2"/>
      <c r="B16176" s="31"/>
      <c r="C16176" s="2"/>
      <c r="D16176" s="2"/>
      <c r="E16176" s="26"/>
    </row>
    <row r="16177" spans="1:5" x14ac:dyDescent="0.15">
      <c r="A16177" s="2"/>
      <c r="B16177" s="31"/>
      <c r="C16177" s="2"/>
      <c r="D16177" s="2"/>
      <c r="E16177" s="26"/>
    </row>
    <row r="16178" spans="1:5" x14ac:dyDescent="0.15">
      <c r="A16178" s="2"/>
      <c r="B16178" s="31"/>
      <c r="C16178" s="2"/>
      <c r="D16178" s="2"/>
      <c r="E16178" s="26"/>
    </row>
    <row r="16179" spans="1:5" x14ac:dyDescent="0.15">
      <c r="A16179" s="2"/>
      <c r="B16179" s="31"/>
      <c r="C16179" s="2"/>
      <c r="D16179" s="2"/>
      <c r="E16179" s="26"/>
    </row>
    <row r="16180" spans="1:5" x14ac:dyDescent="0.15">
      <c r="A16180" s="2"/>
      <c r="B16180" s="31"/>
      <c r="C16180" s="2"/>
      <c r="D16180" s="2"/>
      <c r="E16180" s="26"/>
    </row>
    <row r="16181" spans="1:5" x14ac:dyDescent="0.15">
      <c r="A16181" s="2"/>
      <c r="B16181" s="31"/>
      <c r="C16181" s="2"/>
      <c r="D16181" s="2"/>
      <c r="E16181" s="26"/>
    </row>
    <row r="16182" spans="1:5" x14ac:dyDescent="0.15">
      <c r="A16182" s="2"/>
      <c r="B16182" s="31"/>
      <c r="C16182" s="2"/>
      <c r="D16182" s="2"/>
      <c r="E16182" s="26"/>
    </row>
    <row r="16183" spans="1:5" x14ac:dyDescent="0.15">
      <c r="A16183" s="2"/>
      <c r="B16183" s="31"/>
      <c r="C16183" s="2"/>
      <c r="D16183" s="2"/>
      <c r="E16183" s="26"/>
    </row>
    <row r="16184" spans="1:5" x14ac:dyDescent="0.15">
      <c r="A16184" s="2"/>
      <c r="B16184" s="31"/>
      <c r="C16184" s="2"/>
      <c r="D16184" s="2"/>
      <c r="E16184" s="26"/>
    </row>
    <row r="16185" spans="1:5" x14ac:dyDescent="0.15">
      <c r="A16185" s="2"/>
      <c r="B16185" s="31"/>
      <c r="C16185" s="2"/>
      <c r="D16185" s="2"/>
      <c r="E16185" s="26"/>
    </row>
    <row r="16186" spans="1:5" x14ac:dyDescent="0.15">
      <c r="A16186" s="2"/>
      <c r="B16186" s="31"/>
      <c r="C16186" s="2"/>
      <c r="D16186" s="2"/>
      <c r="E16186" s="26"/>
    </row>
    <row r="16187" spans="1:5" x14ac:dyDescent="0.15">
      <c r="A16187" s="2"/>
      <c r="B16187" s="31"/>
      <c r="C16187" s="2"/>
      <c r="D16187" s="2"/>
      <c r="E16187" s="26"/>
    </row>
    <row r="16188" spans="1:5" x14ac:dyDescent="0.15">
      <c r="A16188" s="2"/>
      <c r="B16188" s="31"/>
      <c r="C16188" s="2"/>
      <c r="D16188" s="2"/>
      <c r="E16188" s="26"/>
    </row>
    <row r="16189" spans="1:5" x14ac:dyDescent="0.15">
      <c r="A16189" s="2"/>
      <c r="B16189" s="31"/>
      <c r="C16189" s="2"/>
      <c r="D16189" s="2"/>
      <c r="E16189" s="26"/>
    </row>
    <row r="16190" spans="1:5" x14ac:dyDescent="0.15">
      <c r="A16190" s="2"/>
      <c r="B16190" s="31"/>
      <c r="C16190" s="2"/>
      <c r="D16190" s="2"/>
      <c r="E16190" s="26"/>
    </row>
    <row r="16191" spans="1:5" x14ac:dyDescent="0.15">
      <c r="A16191" s="2"/>
      <c r="B16191" s="31"/>
      <c r="C16191" s="2"/>
      <c r="D16191" s="2"/>
      <c r="E16191" s="26"/>
    </row>
    <row r="16192" spans="1:5" x14ac:dyDescent="0.15">
      <c r="A16192" s="2"/>
      <c r="B16192" s="31"/>
      <c r="C16192" s="2"/>
      <c r="D16192" s="2"/>
      <c r="E16192" s="26"/>
    </row>
    <row r="16193" spans="1:5" x14ac:dyDescent="0.15">
      <c r="A16193" s="2"/>
      <c r="B16193" s="31"/>
      <c r="C16193" s="2"/>
      <c r="D16193" s="2"/>
      <c r="E16193" s="26"/>
    </row>
    <row r="16194" spans="1:5" x14ac:dyDescent="0.15">
      <c r="A16194" s="2"/>
      <c r="B16194" s="31"/>
      <c r="C16194" s="2"/>
      <c r="D16194" s="2"/>
      <c r="E16194" s="26"/>
    </row>
    <row r="16195" spans="1:5" x14ac:dyDescent="0.15">
      <c r="A16195" s="2"/>
      <c r="B16195" s="31"/>
      <c r="C16195" s="2"/>
      <c r="D16195" s="2"/>
      <c r="E16195" s="26"/>
    </row>
    <row r="16196" spans="1:5" x14ac:dyDescent="0.15">
      <c r="A16196" s="2"/>
      <c r="B16196" s="31"/>
      <c r="C16196" s="2"/>
      <c r="D16196" s="2"/>
      <c r="E16196" s="26"/>
    </row>
    <row r="16197" spans="1:5" x14ac:dyDescent="0.15">
      <c r="A16197" s="2"/>
      <c r="B16197" s="31"/>
      <c r="C16197" s="2"/>
      <c r="D16197" s="2"/>
      <c r="E16197" s="26"/>
    </row>
    <row r="16198" spans="1:5" x14ac:dyDescent="0.15">
      <c r="A16198" s="2"/>
      <c r="B16198" s="31"/>
      <c r="C16198" s="2"/>
      <c r="D16198" s="2"/>
      <c r="E16198" s="26"/>
    </row>
    <row r="16199" spans="1:5" x14ac:dyDescent="0.15">
      <c r="A16199" s="2"/>
      <c r="B16199" s="31"/>
      <c r="C16199" s="2"/>
      <c r="D16199" s="2"/>
      <c r="E16199" s="26"/>
    </row>
    <row r="16200" spans="1:5" x14ac:dyDescent="0.15">
      <c r="A16200" s="2"/>
      <c r="B16200" s="31"/>
      <c r="C16200" s="2"/>
      <c r="D16200" s="2"/>
      <c r="E16200" s="26"/>
    </row>
    <row r="16201" spans="1:5" x14ac:dyDescent="0.15">
      <c r="A16201" s="2"/>
      <c r="B16201" s="31"/>
      <c r="C16201" s="2"/>
      <c r="D16201" s="2"/>
      <c r="E16201" s="26"/>
    </row>
    <row r="16202" spans="1:5" x14ac:dyDescent="0.15">
      <c r="A16202" s="2"/>
      <c r="B16202" s="31"/>
      <c r="C16202" s="2"/>
      <c r="D16202" s="2"/>
      <c r="E16202" s="26"/>
    </row>
    <row r="16203" spans="1:5" x14ac:dyDescent="0.15">
      <c r="A16203" s="2"/>
      <c r="B16203" s="31"/>
      <c r="C16203" s="2"/>
      <c r="D16203" s="2"/>
      <c r="E16203" s="26"/>
    </row>
    <row r="16204" spans="1:5" x14ac:dyDescent="0.15">
      <c r="A16204" s="2"/>
      <c r="B16204" s="31"/>
      <c r="C16204" s="2"/>
      <c r="D16204" s="2"/>
      <c r="E16204" s="26"/>
    </row>
    <row r="16205" spans="1:5" x14ac:dyDescent="0.15">
      <c r="A16205" s="2"/>
      <c r="B16205" s="31"/>
      <c r="C16205" s="2"/>
      <c r="D16205" s="2"/>
      <c r="E16205" s="26"/>
    </row>
    <row r="16206" spans="1:5" x14ac:dyDescent="0.15">
      <c r="A16206" s="2"/>
      <c r="B16206" s="31"/>
      <c r="C16206" s="2"/>
      <c r="D16206" s="2"/>
      <c r="E16206" s="26"/>
    </row>
    <row r="16207" spans="1:5" x14ac:dyDescent="0.15">
      <c r="A16207" s="2"/>
      <c r="B16207" s="31"/>
      <c r="C16207" s="2"/>
      <c r="D16207" s="2"/>
      <c r="E16207" s="26"/>
    </row>
    <row r="16208" spans="1:5" x14ac:dyDescent="0.15">
      <c r="A16208" s="2"/>
      <c r="B16208" s="31"/>
      <c r="C16208" s="2"/>
      <c r="D16208" s="2"/>
      <c r="E16208" s="26"/>
    </row>
    <row r="16209" spans="1:5" x14ac:dyDescent="0.15">
      <c r="A16209" s="2"/>
      <c r="B16209" s="31"/>
      <c r="C16209" s="2"/>
      <c r="D16209" s="2"/>
      <c r="E16209" s="26"/>
    </row>
    <row r="16210" spans="1:5" x14ac:dyDescent="0.15">
      <c r="A16210" s="2"/>
      <c r="B16210" s="31"/>
      <c r="C16210" s="2"/>
      <c r="D16210" s="2"/>
      <c r="E16210" s="26"/>
    </row>
    <row r="16211" spans="1:5" x14ac:dyDescent="0.15">
      <c r="A16211" s="2"/>
      <c r="B16211" s="31"/>
      <c r="C16211" s="2"/>
      <c r="D16211" s="2"/>
      <c r="E16211" s="26"/>
    </row>
    <row r="16212" spans="1:5" x14ac:dyDescent="0.15">
      <c r="A16212" s="2"/>
      <c r="B16212" s="31"/>
      <c r="C16212" s="2"/>
      <c r="D16212" s="2"/>
      <c r="E16212" s="26"/>
    </row>
    <row r="16213" spans="1:5" x14ac:dyDescent="0.15">
      <c r="A16213" s="2"/>
      <c r="B16213" s="31"/>
      <c r="C16213" s="2"/>
      <c r="D16213" s="2"/>
      <c r="E16213" s="26"/>
    </row>
    <row r="16214" spans="1:5" x14ac:dyDescent="0.15">
      <c r="A16214" s="2"/>
      <c r="B16214" s="31"/>
      <c r="C16214" s="2"/>
      <c r="D16214" s="2"/>
      <c r="E16214" s="26"/>
    </row>
    <row r="16215" spans="1:5" x14ac:dyDescent="0.15">
      <c r="A16215" s="2"/>
      <c r="B16215" s="31"/>
      <c r="C16215" s="2"/>
      <c r="D16215" s="2"/>
      <c r="E16215" s="26"/>
    </row>
    <row r="16216" spans="1:5" x14ac:dyDescent="0.15">
      <c r="A16216" s="2"/>
      <c r="B16216" s="31"/>
      <c r="C16216" s="2"/>
      <c r="D16216" s="2"/>
      <c r="E16216" s="26"/>
    </row>
    <row r="16217" spans="1:5" x14ac:dyDescent="0.15">
      <c r="A16217" s="2"/>
      <c r="B16217" s="31"/>
      <c r="C16217" s="2"/>
      <c r="D16217" s="2"/>
      <c r="E16217" s="26"/>
    </row>
    <row r="16218" spans="1:5" x14ac:dyDescent="0.15">
      <c r="A16218" s="2"/>
      <c r="B16218" s="31"/>
      <c r="C16218" s="2"/>
      <c r="D16218" s="2"/>
      <c r="E16218" s="26"/>
    </row>
    <row r="16219" spans="1:5" x14ac:dyDescent="0.15">
      <c r="A16219" s="2"/>
      <c r="B16219" s="31"/>
      <c r="C16219" s="2"/>
      <c r="D16219" s="2"/>
      <c r="E16219" s="26"/>
    </row>
    <row r="16220" spans="1:5" x14ac:dyDescent="0.15">
      <c r="A16220" s="2"/>
      <c r="B16220" s="31"/>
      <c r="C16220" s="2"/>
      <c r="D16220" s="2"/>
      <c r="E16220" s="26"/>
    </row>
    <row r="16221" spans="1:5" x14ac:dyDescent="0.15">
      <c r="A16221" s="2"/>
      <c r="B16221" s="31"/>
      <c r="C16221" s="2"/>
      <c r="D16221" s="2"/>
      <c r="E16221" s="26"/>
    </row>
    <row r="16222" spans="1:5" x14ac:dyDescent="0.15">
      <c r="A16222" s="2"/>
      <c r="B16222" s="31"/>
      <c r="C16222" s="2"/>
      <c r="D16222" s="2"/>
      <c r="E16222" s="26"/>
    </row>
    <row r="16223" spans="1:5" x14ac:dyDescent="0.15">
      <c r="A16223" s="2"/>
      <c r="B16223" s="31"/>
      <c r="C16223" s="2"/>
      <c r="D16223" s="2"/>
      <c r="E16223" s="26"/>
    </row>
    <row r="16224" spans="1:5" x14ac:dyDescent="0.15">
      <c r="A16224" s="2"/>
      <c r="B16224" s="31"/>
      <c r="C16224" s="2"/>
      <c r="D16224" s="2"/>
      <c r="E16224" s="26"/>
    </row>
    <row r="16225" spans="1:5" x14ac:dyDescent="0.15">
      <c r="A16225" s="2"/>
      <c r="B16225" s="31"/>
      <c r="C16225" s="2"/>
      <c r="D16225" s="2"/>
      <c r="E16225" s="26"/>
    </row>
    <row r="16226" spans="1:5" x14ac:dyDescent="0.15">
      <c r="A16226" s="2"/>
      <c r="B16226" s="31"/>
      <c r="C16226" s="2"/>
      <c r="D16226" s="2"/>
      <c r="E16226" s="26"/>
    </row>
    <row r="16227" spans="1:5" x14ac:dyDescent="0.15">
      <c r="A16227" s="2"/>
      <c r="B16227" s="31"/>
      <c r="C16227" s="2"/>
      <c r="D16227" s="2"/>
      <c r="E16227" s="26"/>
    </row>
    <row r="16228" spans="1:5" x14ac:dyDescent="0.15">
      <c r="A16228" s="2"/>
      <c r="B16228" s="31"/>
      <c r="C16228" s="2"/>
      <c r="D16228" s="2"/>
      <c r="E16228" s="26"/>
    </row>
    <row r="16229" spans="1:5" x14ac:dyDescent="0.15">
      <c r="A16229" s="2"/>
      <c r="B16229" s="31"/>
      <c r="C16229" s="2"/>
      <c r="D16229" s="2"/>
      <c r="E16229" s="26"/>
    </row>
    <row r="16230" spans="1:5" x14ac:dyDescent="0.15">
      <c r="A16230" s="2"/>
      <c r="B16230" s="31"/>
      <c r="C16230" s="2"/>
      <c r="D16230" s="2"/>
      <c r="E16230" s="26"/>
    </row>
    <row r="16231" spans="1:5" x14ac:dyDescent="0.15">
      <c r="A16231" s="2"/>
      <c r="B16231" s="31"/>
      <c r="C16231" s="2"/>
      <c r="D16231" s="2"/>
      <c r="E16231" s="26"/>
    </row>
    <row r="16232" spans="1:5" x14ac:dyDescent="0.15">
      <c r="A16232" s="2"/>
      <c r="B16232" s="31"/>
      <c r="C16232" s="2"/>
      <c r="D16232" s="2"/>
      <c r="E16232" s="26"/>
    </row>
    <row r="16233" spans="1:5" x14ac:dyDescent="0.15">
      <c r="A16233" s="2"/>
      <c r="B16233" s="31"/>
      <c r="C16233" s="2"/>
      <c r="D16233" s="2"/>
      <c r="E16233" s="26"/>
    </row>
    <row r="16234" spans="1:5" x14ac:dyDescent="0.15">
      <c r="A16234" s="2"/>
      <c r="B16234" s="31"/>
      <c r="C16234" s="2"/>
      <c r="D16234" s="2"/>
      <c r="E16234" s="26"/>
    </row>
    <row r="16235" spans="1:5" x14ac:dyDescent="0.15">
      <c r="A16235" s="2"/>
      <c r="B16235" s="31"/>
      <c r="C16235" s="2"/>
      <c r="D16235" s="2"/>
      <c r="E16235" s="26"/>
    </row>
    <row r="16236" spans="1:5" x14ac:dyDescent="0.15">
      <c r="A16236" s="2"/>
      <c r="B16236" s="31"/>
      <c r="C16236" s="2"/>
      <c r="D16236" s="2"/>
      <c r="E16236" s="26"/>
    </row>
    <row r="16237" spans="1:5" x14ac:dyDescent="0.15">
      <c r="A16237" s="2"/>
      <c r="B16237" s="31"/>
      <c r="C16237" s="2"/>
      <c r="D16237" s="2"/>
      <c r="E16237" s="26"/>
    </row>
    <row r="16238" spans="1:5" x14ac:dyDescent="0.15">
      <c r="A16238" s="2"/>
      <c r="B16238" s="31"/>
      <c r="C16238" s="2"/>
      <c r="D16238" s="2"/>
      <c r="E16238" s="26"/>
    </row>
    <row r="16239" spans="1:5" x14ac:dyDescent="0.15">
      <c r="A16239" s="2"/>
      <c r="B16239" s="31"/>
      <c r="C16239" s="2"/>
      <c r="D16239" s="2"/>
      <c r="E16239" s="26"/>
    </row>
    <row r="16240" spans="1:5" x14ac:dyDescent="0.15">
      <c r="A16240" s="2"/>
      <c r="B16240" s="31"/>
      <c r="C16240" s="2"/>
      <c r="D16240" s="2"/>
      <c r="E16240" s="26"/>
    </row>
    <row r="16241" spans="1:5" x14ac:dyDescent="0.15">
      <c r="A16241" s="2"/>
      <c r="B16241" s="31"/>
      <c r="C16241" s="2"/>
      <c r="D16241" s="2"/>
      <c r="E16241" s="26"/>
    </row>
    <row r="16242" spans="1:5" x14ac:dyDescent="0.15">
      <c r="A16242" s="2"/>
      <c r="B16242" s="31"/>
      <c r="C16242" s="2"/>
      <c r="D16242" s="2"/>
      <c r="E16242" s="26"/>
    </row>
    <row r="16243" spans="1:5" x14ac:dyDescent="0.15">
      <c r="A16243" s="2"/>
      <c r="B16243" s="31"/>
      <c r="C16243" s="2"/>
      <c r="D16243" s="2"/>
      <c r="E16243" s="26"/>
    </row>
    <row r="16244" spans="1:5" x14ac:dyDescent="0.15">
      <c r="A16244" s="2"/>
      <c r="B16244" s="31"/>
      <c r="C16244" s="2"/>
      <c r="D16244" s="2"/>
      <c r="E16244" s="26"/>
    </row>
    <row r="16245" spans="1:5" x14ac:dyDescent="0.15">
      <c r="A16245" s="2"/>
      <c r="B16245" s="31"/>
      <c r="C16245" s="2"/>
      <c r="D16245" s="2"/>
      <c r="E16245" s="26"/>
    </row>
    <row r="16246" spans="1:5" x14ac:dyDescent="0.15">
      <c r="A16246" s="2"/>
      <c r="B16246" s="31"/>
      <c r="C16246" s="2"/>
      <c r="D16246" s="2"/>
      <c r="E16246" s="26"/>
    </row>
    <row r="16247" spans="1:5" x14ac:dyDescent="0.15">
      <c r="A16247" s="2"/>
      <c r="B16247" s="31"/>
      <c r="C16247" s="2"/>
      <c r="D16247" s="2"/>
      <c r="E16247" s="26"/>
    </row>
    <row r="16248" spans="1:5" x14ac:dyDescent="0.15">
      <c r="A16248" s="2"/>
      <c r="B16248" s="31"/>
      <c r="C16248" s="2"/>
      <c r="D16248" s="2"/>
      <c r="E16248" s="26"/>
    </row>
    <row r="16249" spans="1:5" x14ac:dyDescent="0.15">
      <c r="A16249" s="2"/>
      <c r="B16249" s="31"/>
      <c r="C16249" s="2"/>
      <c r="D16249" s="2"/>
      <c r="E16249" s="26"/>
    </row>
    <row r="16250" spans="1:5" x14ac:dyDescent="0.15">
      <c r="A16250" s="2"/>
      <c r="B16250" s="31"/>
      <c r="C16250" s="2"/>
      <c r="D16250" s="2"/>
      <c r="E16250" s="26"/>
    </row>
    <row r="16251" spans="1:5" x14ac:dyDescent="0.15">
      <c r="A16251" s="2"/>
      <c r="B16251" s="31"/>
      <c r="C16251" s="2"/>
      <c r="D16251" s="2"/>
      <c r="E16251" s="26"/>
    </row>
    <row r="16252" spans="1:5" x14ac:dyDescent="0.15">
      <c r="A16252" s="2"/>
      <c r="B16252" s="31"/>
      <c r="C16252" s="2"/>
      <c r="D16252" s="2"/>
      <c r="E16252" s="26"/>
    </row>
    <row r="16253" spans="1:5" x14ac:dyDescent="0.15">
      <c r="A16253" s="2"/>
      <c r="B16253" s="31"/>
      <c r="C16253" s="2"/>
      <c r="D16253" s="2"/>
      <c r="E16253" s="26"/>
    </row>
    <row r="16254" spans="1:5" x14ac:dyDescent="0.15">
      <c r="A16254" s="2"/>
      <c r="B16254" s="31"/>
      <c r="C16254" s="2"/>
      <c r="D16254" s="2"/>
      <c r="E16254" s="26"/>
    </row>
    <row r="16255" spans="1:5" x14ac:dyDescent="0.15">
      <c r="A16255" s="2"/>
      <c r="B16255" s="31"/>
      <c r="C16255" s="2"/>
      <c r="D16255" s="2"/>
      <c r="E16255" s="26"/>
    </row>
    <row r="16256" spans="1:5" x14ac:dyDescent="0.15">
      <c r="A16256" s="2"/>
      <c r="B16256" s="31"/>
      <c r="C16256" s="2"/>
      <c r="D16256" s="2"/>
      <c r="E16256" s="26"/>
    </row>
    <row r="16257" spans="1:5" x14ac:dyDescent="0.15">
      <c r="A16257" s="2"/>
      <c r="B16257" s="31"/>
      <c r="C16257" s="2"/>
      <c r="D16257" s="2"/>
      <c r="E16257" s="26"/>
    </row>
    <row r="16258" spans="1:5" x14ac:dyDescent="0.15">
      <c r="A16258" s="2"/>
      <c r="B16258" s="31"/>
      <c r="C16258" s="2"/>
      <c r="D16258" s="2"/>
      <c r="E16258" s="26"/>
    </row>
    <row r="16259" spans="1:5" x14ac:dyDescent="0.15">
      <c r="A16259" s="2"/>
      <c r="B16259" s="31"/>
      <c r="C16259" s="2"/>
      <c r="D16259" s="2"/>
      <c r="E16259" s="26"/>
    </row>
    <row r="16260" spans="1:5" x14ac:dyDescent="0.15">
      <c r="A16260" s="2"/>
      <c r="B16260" s="31"/>
      <c r="C16260" s="2"/>
      <c r="D16260" s="2"/>
      <c r="E16260" s="26"/>
    </row>
    <row r="16261" spans="1:5" x14ac:dyDescent="0.15">
      <c r="A16261" s="2"/>
      <c r="B16261" s="31"/>
      <c r="C16261" s="2"/>
      <c r="D16261" s="2"/>
      <c r="E16261" s="26"/>
    </row>
    <row r="16262" spans="1:5" x14ac:dyDescent="0.15">
      <c r="A16262" s="2"/>
      <c r="B16262" s="31"/>
      <c r="C16262" s="2"/>
      <c r="D16262" s="2"/>
      <c r="E16262" s="26"/>
    </row>
    <row r="16263" spans="1:5" x14ac:dyDescent="0.15">
      <c r="A16263" s="2"/>
      <c r="B16263" s="31"/>
      <c r="C16263" s="2"/>
      <c r="D16263" s="2"/>
      <c r="E16263" s="26"/>
    </row>
    <row r="16264" spans="1:5" x14ac:dyDescent="0.15">
      <c r="A16264" s="2"/>
      <c r="B16264" s="31"/>
      <c r="C16264" s="2"/>
      <c r="D16264" s="2"/>
      <c r="E16264" s="26"/>
    </row>
    <row r="16265" spans="1:5" x14ac:dyDescent="0.15">
      <c r="A16265" s="2"/>
      <c r="B16265" s="31"/>
      <c r="C16265" s="2"/>
      <c r="D16265" s="2"/>
      <c r="E16265" s="26"/>
    </row>
    <row r="16266" spans="1:5" x14ac:dyDescent="0.15">
      <c r="A16266" s="2"/>
      <c r="B16266" s="31"/>
      <c r="C16266" s="2"/>
      <c r="D16266" s="2"/>
      <c r="E16266" s="26"/>
    </row>
    <row r="16267" spans="1:5" x14ac:dyDescent="0.15">
      <c r="A16267" s="2"/>
      <c r="B16267" s="31"/>
      <c r="C16267" s="2"/>
      <c r="D16267" s="2"/>
      <c r="E16267" s="26"/>
    </row>
    <row r="16268" spans="1:5" x14ac:dyDescent="0.15">
      <c r="A16268" s="2"/>
      <c r="B16268" s="31"/>
      <c r="C16268" s="2"/>
      <c r="D16268" s="2"/>
      <c r="E16268" s="26"/>
    </row>
    <row r="16269" spans="1:5" x14ac:dyDescent="0.15">
      <c r="A16269" s="2"/>
      <c r="B16269" s="31"/>
      <c r="C16269" s="2"/>
      <c r="D16269" s="2"/>
      <c r="E16269" s="26"/>
    </row>
    <row r="16270" spans="1:5" x14ac:dyDescent="0.15">
      <c r="A16270" s="2"/>
      <c r="B16270" s="31"/>
      <c r="C16270" s="2"/>
      <c r="D16270" s="2"/>
      <c r="E16270" s="26"/>
    </row>
    <row r="16271" spans="1:5" x14ac:dyDescent="0.15">
      <c r="A16271" s="2"/>
      <c r="B16271" s="31"/>
      <c r="C16271" s="2"/>
      <c r="D16271" s="2"/>
      <c r="E16271" s="26"/>
    </row>
    <row r="16272" spans="1:5" x14ac:dyDescent="0.15">
      <c r="A16272" s="2"/>
      <c r="B16272" s="31"/>
      <c r="C16272" s="2"/>
      <c r="D16272" s="2"/>
      <c r="E16272" s="26"/>
    </row>
    <row r="16273" spans="1:5" x14ac:dyDescent="0.15">
      <c r="A16273" s="2"/>
      <c r="B16273" s="31"/>
      <c r="C16273" s="2"/>
      <c r="D16273" s="2"/>
      <c r="E16273" s="26"/>
    </row>
    <row r="16274" spans="1:5" x14ac:dyDescent="0.15">
      <c r="A16274" s="2"/>
      <c r="B16274" s="31"/>
      <c r="C16274" s="2"/>
      <c r="D16274" s="2"/>
      <c r="E16274" s="26"/>
    </row>
    <row r="16275" spans="1:5" x14ac:dyDescent="0.15">
      <c r="A16275" s="2"/>
      <c r="B16275" s="31"/>
      <c r="C16275" s="2"/>
      <c r="D16275" s="2"/>
      <c r="E16275" s="26"/>
    </row>
    <row r="16276" spans="1:5" x14ac:dyDescent="0.15">
      <c r="A16276" s="2"/>
      <c r="B16276" s="31"/>
      <c r="C16276" s="2"/>
      <c r="D16276" s="2"/>
      <c r="E16276" s="26"/>
    </row>
    <row r="16277" spans="1:5" x14ac:dyDescent="0.15">
      <c r="A16277" s="2"/>
      <c r="B16277" s="31"/>
      <c r="C16277" s="2"/>
      <c r="D16277" s="2"/>
      <c r="E16277" s="26"/>
    </row>
    <row r="16278" spans="1:5" x14ac:dyDescent="0.15">
      <c r="A16278" s="2"/>
      <c r="B16278" s="31"/>
      <c r="C16278" s="2"/>
      <c r="D16278" s="2"/>
      <c r="E16278" s="26"/>
    </row>
    <row r="16279" spans="1:5" x14ac:dyDescent="0.15">
      <c r="A16279" s="2"/>
      <c r="B16279" s="31"/>
      <c r="C16279" s="2"/>
      <c r="D16279" s="2"/>
      <c r="E16279" s="26"/>
    </row>
    <row r="16280" spans="1:5" x14ac:dyDescent="0.15">
      <c r="A16280" s="2"/>
      <c r="B16280" s="31"/>
      <c r="C16280" s="2"/>
      <c r="D16280" s="2"/>
      <c r="E16280" s="26"/>
    </row>
    <row r="16281" spans="1:5" x14ac:dyDescent="0.15">
      <c r="A16281" s="2"/>
      <c r="B16281" s="31"/>
      <c r="C16281" s="2"/>
      <c r="D16281" s="2"/>
      <c r="E16281" s="26"/>
    </row>
    <row r="16282" spans="1:5" x14ac:dyDescent="0.15">
      <c r="A16282" s="2"/>
      <c r="B16282" s="31"/>
      <c r="C16282" s="2"/>
      <c r="D16282" s="2"/>
      <c r="E16282" s="26"/>
    </row>
    <row r="16283" spans="1:5" x14ac:dyDescent="0.15">
      <c r="A16283" s="2"/>
      <c r="B16283" s="31"/>
      <c r="C16283" s="2"/>
      <c r="D16283" s="2"/>
      <c r="E16283" s="26"/>
    </row>
    <row r="16284" spans="1:5" x14ac:dyDescent="0.15">
      <c r="A16284" s="2"/>
      <c r="B16284" s="31"/>
      <c r="C16284" s="2"/>
      <c r="D16284" s="2"/>
      <c r="E16284" s="26"/>
    </row>
    <row r="16285" spans="1:5" x14ac:dyDescent="0.15">
      <c r="A16285" s="2"/>
      <c r="B16285" s="31"/>
      <c r="C16285" s="2"/>
      <c r="D16285" s="2"/>
      <c r="E16285" s="26"/>
    </row>
    <row r="16286" spans="1:5" x14ac:dyDescent="0.15">
      <c r="A16286" s="2"/>
      <c r="B16286" s="31"/>
      <c r="C16286" s="2"/>
      <c r="D16286" s="2"/>
      <c r="E16286" s="26"/>
    </row>
    <row r="16287" spans="1:5" x14ac:dyDescent="0.15">
      <c r="A16287" s="2"/>
      <c r="B16287" s="31"/>
      <c r="C16287" s="2"/>
      <c r="D16287" s="2"/>
      <c r="E16287" s="26"/>
    </row>
    <row r="16288" spans="1:5" x14ac:dyDescent="0.15">
      <c r="A16288" s="2"/>
      <c r="B16288" s="31"/>
      <c r="C16288" s="2"/>
      <c r="D16288" s="2"/>
      <c r="E16288" s="26"/>
    </row>
    <row r="16289" spans="1:5" x14ac:dyDescent="0.15">
      <c r="A16289" s="2"/>
      <c r="B16289" s="31"/>
      <c r="C16289" s="2"/>
      <c r="D16289" s="2"/>
      <c r="E16289" s="26"/>
    </row>
    <row r="16290" spans="1:5" x14ac:dyDescent="0.15">
      <c r="A16290" s="2"/>
      <c r="B16290" s="31"/>
      <c r="C16290" s="2"/>
      <c r="D16290" s="2"/>
      <c r="E16290" s="26"/>
    </row>
    <row r="16291" spans="1:5" x14ac:dyDescent="0.15">
      <c r="A16291" s="2"/>
      <c r="B16291" s="31"/>
      <c r="C16291" s="2"/>
      <c r="D16291" s="2"/>
      <c r="E16291" s="26"/>
    </row>
    <row r="16292" spans="1:5" x14ac:dyDescent="0.15">
      <c r="A16292" s="2"/>
      <c r="B16292" s="31"/>
      <c r="C16292" s="2"/>
      <c r="D16292" s="2"/>
      <c r="E16292" s="26"/>
    </row>
    <row r="16293" spans="1:5" x14ac:dyDescent="0.15">
      <c r="A16293" s="2"/>
      <c r="B16293" s="31"/>
      <c r="C16293" s="2"/>
      <c r="D16293" s="2"/>
      <c r="E16293" s="26"/>
    </row>
    <row r="16294" spans="1:5" x14ac:dyDescent="0.15">
      <c r="A16294" s="2"/>
      <c r="B16294" s="31"/>
      <c r="C16294" s="2"/>
      <c r="D16294" s="2"/>
      <c r="E16294" s="26"/>
    </row>
    <row r="16295" spans="1:5" x14ac:dyDescent="0.15">
      <c r="A16295" s="2"/>
      <c r="B16295" s="31"/>
      <c r="C16295" s="2"/>
      <c r="D16295" s="2"/>
      <c r="E16295" s="26"/>
    </row>
    <row r="16296" spans="1:5" x14ac:dyDescent="0.15">
      <c r="A16296" s="2"/>
      <c r="B16296" s="31"/>
      <c r="C16296" s="2"/>
      <c r="D16296" s="2"/>
      <c r="E16296" s="26"/>
    </row>
    <row r="16297" spans="1:5" x14ac:dyDescent="0.15">
      <c r="A16297" s="2"/>
      <c r="B16297" s="31"/>
      <c r="C16297" s="2"/>
      <c r="D16297" s="2"/>
      <c r="E16297" s="26"/>
    </row>
    <row r="16298" spans="1:5" x14ac:dyDescent="0.15">
      <c r="A16298" s="2"/>
      <c r="B16298" s="31"/>
      <c r="C16298" s="2"/>
      <c r="D16298" s="2"/>
      <c r="E16298" s="26"/>
    </row>
    <row r="16299" spans="1:5" x14ac:dyDescent="0.15">
      <c r="A16299" s="2"/>
      <c r="B16299" s="31"/>
      <c r="C16299" s="2"/>
      <c r="D16299" s="2"/>
      <c r="E16299" s="26"/>
    </row>
    <row r="16300" spans="1:5" x14ac:dyDescent="0.15">
      <c r="A16300" s="2"/>
      <c r="B16300" s="31"/>
      <c r="C16300" s="2"/>
      <c r="D16300" s="2"/>
      <c r="E16300" s="26"/>
    </row>
    <row r="16301" spans="1:5" x14ac:dyDescent="0.15">
      <c r="A16301" s="2"/>
      <c r="B16301" s="31"/>
      <c r="C16301" s="2"/>
      <c r="D16301" s="2"/>
      <c r="E16301" s="26"/>
    </row>
    <row r="16302" spans="1:5" x14ac:dyDescent="0.15">
      <c r="A16302" s="2"/>
      <c r="B16302" s="31"/>
      <c r="C16302" s="2"/>
      <c r="D16302" s="2"/>
      <c r="E16302" s="26"/>
    </row>
    <row r="16303" spans="1:5" x14ac:dyDescent="0.15">
      <c r="A16303" s="2"/>
      <c r="B16303" s="31"/>
      <c r="C16303" s="2"/>
      <c r="D16303" s="2"/>
      <c r="E16303" s="26"/>
    </row>
    <row r="16304" spans="1:5" x14ac:dyDescent="0.15">
      <c r="A16304" s="2"/>
      <c r="B16304" s="31"/>
      <c r="C16304" s="2"/>
      <c r="D16304" s="2"/>
      <c r="E16304" s="26"/>
    </row>
    <row r="16305" spans="1:5" x14ac:dyDescent="0.15">
      <c r="A16305" s="2"/>
      <c r="B16305" s="31"/>
      <c r="C16305" s="2"/>
      <c r="D16305" s="2"/>
      <c r="E16305" s="26"/>
    </row>
    <row r="16306" spans="1:5" x14ac:dyDescent="0.15">
      <c r="A16306" s="2"/>
      <c r="B16306" s="31"/>
      <c r="C16306" s="2"/>
      <c r="D16306" s="2"/>
      <c r="E16306" s="26"/>
    </row>
    <row r="16307" spans="1:5" x14ac:dyDescent="0.15">
      <c r="A16307" s="2"/>
      <c r="B16307" s="31"/>
      <c r="C16307" s="2"/>
      <c r="D16307" s="2"/>
      <c r="E16307" s="26"/>
    </row>
    <row r="16308" spans="1:5" x14ac:dyDescent="0.15">
      <c r="A16308" s="2"/>
      <c r="B16308" s="31"/>
      <c r="C16308" s="2"/>
      <c r="D16308" s="2"/>
      <c r="E16308" s="26"/>
    </row>
    <row r="16309" spans="1:5" x14ac:dyDescent="0.15">
      <c r="A16309" s="2"/>
      <c r="B16309" s="31"/>
      <c r="C16309" s="2"/>
      <c r="D16309" s="2"/>
      <c r="E16309" s="26"/>
    </row>
    <row r="16310" spans="1:5" x14ac:dyDescent="0.15">
      <c r="A16310" s="2"/>
      <c r="B16310" s="31"/>
      <c r="C16310" s="2"/>
      <c r="D16310" s="2"/>
      <c r="E16310" s="26"/>
    </row>
    <row r="16311" spans="1:5" x14ac:dyDescent="0.15">
      <c r="A16311" s="2"/>
      <c r="B16311" s="31"/>
      <c r="C16311" s="2"/>
      <c r="D16311" s="2"/>
      <c r="E16311" s="26"/>
    </row>
    <row r="16312" spans="1:5" x14ac:dyDescent="0.15">
      <c r="A16312" s="2"/>
      <c r="B16312" s="31"/>
      <c r="C16312" s="2"/>
      <c r="D16312" s="2"/>
      <c r="E16312" s="26"/>
    </row>
    <row r="16313" spans="1:5" x14ac:dyDescent="0.15">
      <c r="A16313" s="2"/>
      <c r="B16313" s="31"/>
      <c r="C16313" s="2"/>
      <c r="D16313" s="2"/>
      <c r="E16313" s="26"/>
    </row>
    <row r="16314" spans="1:5" x14ac:dyDescent="0.15">
      <c r="A16314" s="2"/>
      <c r="B16314" s="31"/>
      <c r="C16314" s="2"/>
      <c r="D16314" s="2"/>
      <c r="E16314" s="26"/>
    </row>
    <row r="16315" spans="1:5" x14ac:dyDescent="0.15">
      <c r="A16315" s="2"/>
      <c r="B16315" s="31"/>
      <c r="C16315" s="2"/>
      <c r="D16315" s="2"/>
      <c r="E16315" s="26"/>
    </row>
    <row r="16316" spans="1:5" x14ac:dyDescent="0.15">
      <c r="A16316" s="2"/>
      <c r="B16316" s="31"/>
      <c r="C16316" s="2"/>
      <c r="D16316" s="2"/>
      <c r="E16316" s="26"/>
    </row>
    <row r="16317" spans="1:5" x14ac:dyDescent="0.15">
      <c r="A16317" s="2"/>
      <c r="B16317" s="31"/>
      <c r="C16317" s="2"/>
      <c r="D16317" s="2"/>
      <c r="E16317" s="26"/>
    </row>
    <row r="16318" spans="1:5" x14ac:dyDescent="0.15">
      <c r="A16318" s="2"/>
      <c r="B16318" s="31"/>
      <c r="C16318" s="2"/>
      <c r="D16318" s="2"/>
      <c r="E16318" s="26"/>
    </row>
    <row r="16319" spans="1:5" x14ac:dyDescent="0.15">
      <c r="A16319" s="2"/>
      <c r="B16319" s="31"/>
      <c r="C16319" s="2"/>
      <c r="D16319" s="2"/>
      <c r="E16319" s="26"/>
    </row>
    <row r="16320" spans="1:5" x14ac:dyDescent="0.15">
      <c r="A16320" s="2"/>
      <c r="B16320" s="31"/>
      <c r="C16320" s="2"/>
      <c r="D16320" s="2"/>
      <c r="E16320" s="26"/>
    </row>
    <row r="16321" spans="1:5" x14ac:dyDescent="0.15">
      <c r="A16321" s="2"/>
      <c r="B16321" s="31"/>
      <c r="C16321" s="2"/>
      <c r="D16321" s="2"/>
      <c r="E16321" s="26"/>
    </row>
    <row r="16322" spans="1:5" x14ac:dyDescent="0.15">
      <c r="A16322" s="2"/>
      <c r="B16322" s="31"/>
      <c r="C16322" s="2"/>
      <c r="D16322" s="2"/>
      <c r="E16322" s="26"/>
    </row>
    <row r="16323" spans="1:5" x14ac:dyDescent="0.15">
      <c r="A16323" s="2"/>
      <c r="B16323" s="31"/>
      <c r="C16323" s="2"/>
      <c r="D16323" s="2"/>
      <c r="E16323" s="26"/>
    </row>
    <row r="16324" spans="1:5" x14ac:dyDescent="0.15">
      <c r="A16324" s="2"/>
      <c r="B16324" s="31"/>
      <c r="C16324" s="2"/>
      <c r="D16324" s="2"/>
      <c r="E16324" s="26"/>
    </row>
    <row r="16325" spans="1:5" x14ac:dyDescent="0.15">
      <c r="A16325" s="2"/>
      <c r="B16325" s="31"/>
      <c r="C16325" s="2"/>
      <c r="D16325" s="2"/>
      <c r="E16325" s="26"/>
    </row>
    <row r="16326" spans="1:5" x14ac:dyDescent="0.15">
      <c r="A16326" s="2"/>
      <c r="B16326" s="31"/>
      <c r="C16326" s="2"/>
      <c r="D16326" s="2"/>
      <c r="E16326" s="26"/>
    </row>
    <row r="16327" spans="1:5" x14ac:dyDescent="0.15">
      <c r="A16327" s="2"/>
      <c r="B16327" s="31"/>
      <c r="C16327" s="2"/>
      <c r="D16327" s="2"/>
      <c r="E16327" s="26"/>
    </row>
    <row r="16328" spans="1:5" x14ac:dyDescent="0.15">
      <c r="A16328" s="2"/>
      <c r="B16328" s="31"/>
      <c r="C16328" s="2"/>
      <c r="D16328" s="2"/>
      <c r="E16328" s="26"/>
    </row>
    <row r="16329" spans="1:5" x14ac:dyDescent="0.15">
      <c r="A16329" s="2"/>
      <c r="B16329" s="31"/>
      <c r="C16329" s="2"/>
      <c r="D16329" s="2"/>
      <c r="E16329" s="26"/>
    </row>
    <row r="16330" spans="1:5" x14ac:dyDescent="0.15">
      <c r="A16330" s="2"/>
      <c r="B16330" s="31"/>
      <c r="C16330" s="2"/>
      <c r="D16330" s="2"/>
      <c r="E16330" s="26"/>
    </row>
    <row r="16331" spans="1:5" x14ac:dyDescent="0.15">
      <c r="A16331" s="2"/>
      <c r="B16331" s="31"/>
      <c r="C16331" s="2"/>
      <c r="D16331" s="2"/>
      <c r="E16331" s="26"/>
    </row>
    <row r="16332" spans="1:5" x14ac:dyDescent="0.15">
      <c r="A16332" s="2"/>
      <c r="B16332" s="31"/>
      <c r="C16332" s="2"/>
      <c r="D16332" s="2"/>
      <c r="E16332" s="26"/>
    </row>
    <row r="16333" spans="1:5" x14ac:dyDescent="0.15">
      <c r="A16333" s="2"/>
      <c r="B16333" s="31"/>
      <c r="C16333" s="2"/>
      <c r="D16333" s="2"/>
      <c r="E16333" s="26"/>
    </row>
    <row r="16334" spans="1:5" x14ac:dyDescent="0.15">
      <c r="A16334" s="2"/>
      <c r="B16334" s="31"/>
      <c r="C16334" s="2"/>
      <c r="D16334" s="2"/>
      <c r="E16334" s="26"/>
    </row>
    <row r="16335" spans="1:5" x14ac:dyDescent="0.15">
      <c r="A16335" s="2"/>
      <c r="B16335" s="31"/>
      <c r="C16335" s="2"/>
      <c r="D16335" s="2"/>
      <c r="E16335" s="26"/>
    </row>
    <row r="16336" spans="1:5" x14ac:dyDescent="0.15">
      <c r="A16336" s="2"/>
      <c r="B16336" s="31"/>
      <c r="C16336" s="2"/>
      <c r="D16336" s="2"/>
      <c r="E16336" s="26"/>
    </row>
    <row r="16337" spans="1:5" x14ac:dyDescent="0.15">
      <c r="A16337" s="2"/>
      <c r="B16337" s="31"/>
      <c r="C16337" s="2"/>
      <c r="D16337" s="2"/>
      <c r="E16337" s="26"/>
    </row>
    <row r="16338" spans="1:5" x14ac:dyDescent="0.15">
      <c r="A16338" s="2"/>
      <c r="B16338" s="31"/>
      <c r="C16338" s="2"/>
      <c r="D16338" s="2"/>
      <c r="E16338" s="26"/>
    </row>
    <row r="16339" spans="1:5" x14ac:dyDescent="0.15">
      <c r="A16339" s="2"/>
      <c r="B16339" s="31"/>
      <c r="C16339" s="2"/>
      <c r="D16339" s="2"/>
      <c r="E16339" s="26"/>
    </row>
    <row r="16340" spans="1:5" x14ac:dyDescent="0.15">
      <c r="A16340" s="2"/>
      <c r="B16340" s="31"/>
      <c r="C16340" s="2"/>
      <c r="D16340" s="2"/>
      <c r="E16340" s="26"/>
    </row>
    <row r="16341" spans="1:5" x14ac:dyDescent="0.15">
      <c r="A16341" s="2"/>
      <c r="B16341" s="31"/>
      <c r="C16341" s="2"/>
      <c r="D16341" s="2"/>
      <c r="E16341" s="26"/>
    </row>
    <row r="16342" spans="1:5" x14ac:dyDescent="0.15">
      <c r="A16342" s="2"/>
      <c r="B16342" s="31"/>
      <c r="C16342" s="2"/>
      <c r="D16342" s="2"/>
      <c r="E16342" s="26"/>
    </row>
    <row r="16343" spans="1:5" x14ac:dyDescent="0.15">
      <c r="A16343" s="2"/>
      <c r="B16343" s="31"/>
      <c r="C16343" s="2"/>
      <c r="D16343" s="2"/>
      <c r="E16343" s="26"/>
    </row>
    <row r="16344" spans="1:5" x14ac:dyDescent="0.15">
      <c r="A16344" s="2"/>
      <c r="B16344" s="31"/>
      <c r="C16344" s="2"/>
      <c r="D16344" s="2"/>
      <c r="E16344" s="26"/>
    </row>
    <row r="16345" spans="1:5" x14ac:dyDescent="0.15">
      <c r="A16345" s="2"/>
      <c r="B16345" s="31"/>
      <c r="C16345" s="2"/>
      <c r="D16345" s="2"/>
      <c r="E16345" s="26"/>
    </row>
    <row r="16346" spans="1:5" x14ac:dyDescent="0.15">
      <c r="A16346" s="2"/>
      <c r="B16346" s="31"/>
      <c r="C16346" s="2"/>
      <c r="D16346" s="2"/>
      <c r="E16346" s="26"/>
    </row>
    <row r="16347" spans="1:5" x14ac:dyDescent="0.15">
      <c r="A16347" s="2"/>
      <c r="B16347" s="31"/>
      <c r="C16347" s="2"/>
      <c r="D16347" s="2"/>
      <c r="E16347" s="26"/>
    </row>
    <row r="16348" spans="1:5" x14ac:dyDescent="0.15">
      <c r="A16348" s="2"/>
      <c r="B16348" s="31"/>
      <c r="C16348" s="2"/>
      <c r="D16348" s="2"/>
      <c r="E16348" s="26"/>
    </row>
    <row r="16349" spans="1:5" x14ac:dyDescent="0.15">
      <c r="A16349" s="2"/>
      <c r="B16349" s="31"/>
      <c r="C16349" s="2"/>
      <c r="D16349" s="2"/>
      <c r="E16349" s="26"/>
    </row>
    <row r="16350" spans="1:5" x14ac:dyDescent="0.15">
      <c r="A16350" s="2"/>
      <c r="B16350" s="31"/>
      <c r="C16350" s="2"/>
      <c r="D16350" s="2"/>
      <c r="E16350" s="26"/>
    </row>
    <row r="16351" spans="1:5" x14ac:dyDescent="0.15">
      <c r="A16351" s="2"/>
      <c r="B16351" s="31"/>
      <c r="C16351" s="2"/>
      <c r="D16351" s="2"/>
      <c r="E16351" s="26"/>
    </row>
    <row r="16352" spans="1:5" x14ac:dyDescent="0.15">
      <c r="A16352" s="2"/>
      <c r="B16352" s="31"/>
      <c r="C16352" s="2"/>
      <c r="D16352" s="2"/>
      <c r="E16352" s="26"/>
    </row>
    <row r="16353" spans="1:5" x14ac:dyDescent="0.15">
      <c r="A16353" s="2"/>
      <c r="B16353" s="31"/>
      <c r="C16353" s="2"/>
      <c r="D16353" s="2"/>
      <c r="E16353" s="26"/>
    </row>
    <row r="16354" spans="1:5" x14ac:dyDescent="0.15">
      <c r="A16354" s="2"/>
      <c r="B16354" s="31"/>
      <c r="C16354" s="2"/>
      <c r="D16354" s="2"/>
      <c r="E16354" s="26"/>
    </row>
    <row r="16355" spans="1:5" x14ac:dyDescent="0.15">
      <c r="A16355" s="2"/>
      <c r="B16355" s="31"/>
      <c r="C16355" s="2"/>
      <c r="D16355" s="2"/>
      <c r="E16355" s="26"/>
    </row>
    <row r="16356" spans="1:5" x14ac:dyDescent="0.15">
      <c r="A16356" s="2"/>
      <c r="B16356" s="31"/>
      <c r="C16356" s="2"/>
      <c r="D16356" s="2"/>
      <c r="E16356" s="26"/>
    </row>
    <row r="16357" spans="1:5" x14ac:dyDescent="0.15">
      <c r="A16357" s="2"/>
      <c r="B16357" s="31"/>
      <c r="C16357" s="2"/>
      <c r="D16357" s="2"/>
      <c r="E16357" s="26"/>
    </row>
    <row r="16358" spans="1:5" x14ac:dyDescent="0.15">
      <c r="A16358" s="2"/>
      <c r="B16358" s="31"/>
      <c r="C16358" s="2"/>
      <c r="D16358" s="2"/>
      <c r="E16358" s="26"/>
    </row>
    <row r="16359" spans="1:5" x14ac:dyDescent="0.15">
      <c r="A16359" s="2"/>
      <c r="B16359" s="31"/>
      <c r="C16359" s="2"/>
      <c r="D16359" s="2"/>
      <c r="E16359" s="26"/>
    </row>
    <row r="16360" spans="1:5" x14ac:dyDescent="0.15">
      <c r="A16360" s="2"/>
      <c r="B16360" s="31"/>
      <c r="C16360" s="2"/>
      <c r="D16360" s="2"/>
      <c r="E16360" s="26"/>
    </row>
    <row r="16361" spans="1:5" x14ac:dyDescent="0.15">
      <c r="A16361" s="2"/>
      <c r="B16361" s="31"/>
      <c r="C16361" s="2"/>
      <c r="D16361" s="2"/>
      <c r="E16361" s="26"/>
    </row>
    <row r="16362" spans="1:5" x14ac:dyDescent="0.15">
      <c r="A16362" s="2"/>
      <c r="B16362" s="31"/>
      <c r="C16362" s="2"/>
      <c r="D16362" s="2"/>
      <c r="E16362" s="26"/>
    </row>
    <row r="16363" spans="1:5" x14ac:dyDescent="0.15">
      <c r="A16363" s="2"/>
      <c r="B16363" s="31"/>
      <c r="C16363" s="2"/>
      <c r="D16363" s="2"/>
      <c r="E16363" s="26"/>
    </row>
    <row r="16364" spans="1:5" x14ac:dyDescent="0.15">
      <c r="A16364" s="2"/>
      <c r="B16364" s="31"/>
      <c r="C16364" s="2"/>
      <c r="D16364" s="2"/>
      <c r="E16364" s="26"/>
    </row>
    <row r="16365" spans="1:5" x14ac:dyDescent="0.15">
      <c r="A16365" s="2"/>
      <c r="B16365" s="31"/>
      <c r="C16365" s="2"/>
      <c r="D16365" s="2"/>
      <c r="E16365" s="26"/>
    </row>
    <row r="16366" spans="1:5" x14ac:dyDescent="0.15">
      <c r="A16366" s="2"/>
      <c r="B16366" s="31"/>
      <c r="C16366" s="2"/>
      <c r="D16366" s="2"/>
      <c r="E16366" s="26"/>
    </row>
    <row r="16367" spans="1:5" x14ac:dyDescent="0.15">
      <c r="A16367" s="2"/>
      <c r="B16367" s="31"/>
      <c r="C16367" s="2"/>
      <c r="D16367" s="2"/>
      <c r="E16367" s="26"/>
    </row>
    <row r="16368" spans="1:5" x14ac:dyDescent="0.15">
      <c r="A16368" s="2"/>
      <c r="B16368" s="31"/>
      <c r="C16368" s="2"/>
      <c r="D16368" s="2"/>
      <c r="E16368" s="26"/>
    </row>
    <row r="16369" spans="1:5" x14ac:dyDescent="0.15">
      <c r="A16369" s="2"/>
      <c r="B16369" s="31"/>
      <c r="C16369" s="2"/>
      <c r="D16369" s="2"/>
      <c r="E16369" s="26"/>
    </row>
    <row r="16370" spans="1:5" x14ac:dyDescent="0.15">
      <c r="A16370" s="2"/>
      <c r="B16370" s="31"/>
      <c r="C16370" s="2"/>
      <c r="D16370" s="2"/>
      <c r="E16370" s="26"/>
    </row>
    <row r="16371" spans="1:5" x14ac:dyDescent="0.15">
      <c r="A16371" s="2"/>
      <c r="B16371" s="31"/>
      <c r="C16371" s="2"/>
      <c r="D16371" s="2"/>
      <c r="E16371" s="26"/>
    </row>
    <row r="16372" spans="1:5" x14ac:dyDescent="0.15">
      <c r="A16372" s="2"/>
      <c r="B16372" s="31"/>
      <c r="C16372" s="2"/>
      <c r="D16372" s="2"/>
      <c r="E16372" s="26"/>
    </row>
    <row r="16373" spans="1:5" x14ac:dyDescent="0.15">
      <c r="A16373" s="2"/>
      <c r="B16373" s="31"/>
      <c r="C16373" s="2"/>
      <c r="D16373" s="2"/>
      <c r="E16373" s="26"/>
    </row>
    <row r="16374" spans="1:5" x14ac:dyDescent="0.15">
      <c r="A16374" s="2"/>
      <c r="B16374" s="31"/>
      <c r="C16374" s="2"/>
      <c r="D16374" s="2"/>
      <c r="E16374" s="26"/>
    </row>
  </sheetData>
  <sortState xmlns:xlrd2="http://schemas.microsoft.com/office/spreadsheetml/2017/richdata2" ref="A2:E16384">
    <sortCondition ref="A2:A1638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BF030-02AA-B444-B707-683DDF4170C0}">
  <dimension ref="A1:G16373"/>
  <sheetViews>
    <sheetView topLeftCell="A27" zoomScale="160" zoomScaleNormal="160" workbookViewId="0">
      <selection activeCell="F1" sqref="F1:G61"/>
    </sheetView>
  </sheetViews>
  <sheetFormatPr baseColWidth="10" defaultRowHeight="13" x14ac:dyDescent="0.15"/>
  <cols>
    <col min="1" max="1" width="12.5" bestFit="1" customWidth="1"/>
    <col min="2" max="2" width="12" bestFit="1" customWidth="1"/>
    <col min="4" max="4" width="16" bestFit="1" customWidth="1"/>
    <col min="5" max="5" width="21.5" bestFit="1" customWidth="1"/>
  </cols>
  <sheetData>
    <row r="1" spans="1:7" x14ac:dyDescent="0.15">
      <c r="A1" s="9" t="s">
        <v>1053</v>
      </c>
      <c r="B1" s="27" t="s">
        <v>1054</v>
      </c>
      <c r="C1" s="13" t="s">
        <v>1055</v>
      </c>
      <c r="D1" s="13" t="s">
        <v>1056</v>
      </c>
      <c r="E1" s="23" t="s">
        <v>1057</v>
      </c>
      <c r="F1" s="431" t="s">
        <v>1059</v>
      </c>
      <c r="G1" s="431" t="s">
        <v>1121</v>
      </c>
    </row>
    <row r="2" spans="1:7" x14ac:dyDescent="0.15">
      <c r="A2" s="12">
        <v>43669</v>
      </c>
      <c r="B2" s="30">
        <v>44307</v>
      </c>
      <c r="C2" s="19" t="s">
        <v>1058</v>
      </c>
      <c r="D2" s="22">
        <v>0.90118577075098816</v>
      </c>
      <c r="E2" s="24">
        <v>21</v>
      </c>
      <c r="F2">
        <v>24</v>
      </c>
      <c r="G2">
        <v>1</v>
      </c>
    </row>
    <row r="3" spans="1:7" x14ac:dyDescent="0.15">
      <c r="A3" s="12">
        <v>43670</v>
      </c>
      <c r="B3" s="30">
        <v>44455</v>
      </c>
      <c r="C3" s="19" t="s">
        <v>24</v>
      </c>
      <c r="D3" s="22">
        <v>0.90909090909090906</v>
      </c>
      <c r="E3" s="24">
        <v>25</v>
      </c>
      <c r="F3">
        <v>24</v>
      </c>
      <c r="G3">
        <v>1</v>
      </c>
    </row>
    <row r="4" spans="1:7" x14ac:dyDescent="0.15">
      <c r="A4" s="12">
        <v>43670</v>
      </c>
      <c r="B4" s="30">
        <v>44456</v>
      </c>
      <c r="C4" s="19" t="s">
        <v>25</v>
      </c>
      <c r="D4" s="22">
        <v>0.9107142857142857</v>
      </c>
      <c r="E4" s="24">
        <v>25</v>
      </c>
      <c r="F4">
        <v>24</v>
      </c>
      <c r="G4">
        <v>1</v>
      </c>
    </row>
    <row r="5" spans="1:7" x14ac:dyDescent="0.15">
      <c r="A5" s="12">
        <v>43670</v>
      </c>
      <c r="B5" s="30">
        <v>44459</v>
      </c>
      <c r="C5" s="19" t="s">
        <v>26</v>
      </c>
      <c r="D5" s="22">
        <v>0.90909090909090906</v>
      </c>
      <c r="E5" s="24">
        <v>28</v>
      </c>
      <c r="F5">
        <v>24</v>
      </c>
      <c r="G5">
        <v>1</v>
      </c>
    </row>
    <row r="6" spans="1:7" x14ac:dyDescent="0.15">
      <c r="A6" s="12">
        <v>43671</v>
      </c>
      <c r="B6" s="30">
        <v>44441</v>
      </c>
      <c r="C6" s="19" t="s">
        <v>18</v>
      </c>
      <c r="D6" s="22">
        <v>0.91935483870967738</v>
      </c>
      <c r="E6" s="24">
        <v>18</v>
      </c>
      <c r="F6">
        <v>24</v>
      </c>
      <c r="G6">
        <v>1</v>
      </c>
    </row>
    <row r="7" spans="1:7" x14ac:dyDescent="0.15">
      <c r="A7" s="12">
        <v>43671</v>
      </c>
      <c r="B7" s="30">
        <v>44446</v>
      </c>
      <c r="C7" s="19" t="s">
        <v>19</v>
      </c>
      <c r="D7" s="22">
        <v>0.91803278688524592</v>
      </c>
      <c r="E7" s="24">
        <v>22</v>
      </c>
      <c r="F7">
        <v>24</v>
      </c>
      <c r="G7">
        <v>1</v>
      </c>
    </row>
    <row r="8" spans="1:7" x14ac:dyDescent="0.15">
      <c r="A8" s="12">
        <v>43671</v>
      </c>
      <c r="B8" s="30">
        <v>44447</v>
      </c>
      <c r="C8" s="19" t="s">
        <v>20</v>
      </c>
      <c r="D8" s="22">
        <v>0.91666666666666663</v>
      </c>
      <c r="E8" s="24">
        <v>22.5</v>
      </c>
      <c r="F8">
        <v>24</v>
      </c>
      <c r="G8">
        <v>1</v>
      </c>
    </row>
    <row r="9" spans="1:7" x14ac:dyDescent="0.15">
      <c r="A9" s="12">
        <v>43671</v>
      </c>
      <c r="B9" s="30">
        <v>44449</v>
      </c>
      <c r="C9" s="19" t="s">
        <v>21</v>
      </c>
      <c r="D9" s="22">
        <v>0.91666666666666663</v>
      </c>
      <c r="E9" s="24">
        <v>22</v>
      </c>
      <c r="F9">
        <v>24</v>
      </c>
      <c r="G9">
        <v>1</v>
      </c>
    </row>
    <row r="10" spans="1:7" x14ac:dyDescent="0.15">
      <c r="A10" s="12">
        <v>43671</v>
      </c>
      <c r="B10" s="30">
        <v>44452</v>
      </c>
      <c r="C10" s="19" t="s">
        <v>22</v>
      </c>
      <c r="D10" s="22">
        <v>0.91666666666666663</v>
      </c>
      <c r="E10" s="24">
        <v>25</v>
      </c>
      <c r="F10">
        <v>24</v>
      </c>
      <c r="G10">
        <v>1</v>
      </c>
    </row>
    <row r="11" spans="1:7" x14ac:dyDescent="0.15">
      <c r="A11" s="12">
        <v>43671</v>
      </c>
      <c r="B11" s="30">
        <v>44454</v>
      </c>
      <c r="C11" s="19" t="s">
        <v>23</v>
      </c>
      <c r="D11" s="22">
        <v>0.90566037735849059</v>
      </c>
      <c r="E11" s="24">
        <v>25</v>
      </c>
      <c r="F11">
        <v>24</v>
      </c>
      <c r="G11">
        <v>1</v>
      </c>
    </row>
    <row r="12" spans="1:7" x14ac:dyDescent="0.15">
      <c r="A12" s="12">
        <v>43676</v>
      </c>
      <c r="B12" s="30">
        <v>44337</v>
      </c>
      <c r="C12" s="19" t="s">
        <v>47</v>
      </c>
      <c r="D12" s="20">
        <v>0.89837398373983735</v>
      </c>
      <c r="E12" s="24">
        <v>16</v>
      </c>
      <c r="F12">
        <v>24</v>
      </c>
      <c r="G12">
        <v>1</v>
      </c>
    </row>
    <row r="13" spans="1:7" x14ac:dyDescent="0.15">
      <c r="A13" s="12">
        <v>43677</v>
      </c>
      <c r="B13" s="30">
        <v>44505</v>
      </c>
      <c r="C13" s="19" t="s">
        <v>54</v>
      </c>
      <c r="D13" s="20">
        <v>0.90196078431372551</v>
      </c>
      <c r="E13" s="24">
        <v>26</v>
      </c>
      <c r="F13">
        <v>24</v>
      </c>
      <c r="G13">
        <v>1</v>
      </c>
    </row>
    <row r="14" spans="1:7" x14ac:dyDescent="0.15">
      <c r="A14" s="12">
        <v>43677</v>
      </c>
      <c r="B14" s="30">
        <v>44509</v>
      </c>
      <c r="C14" s="19" t="s">
        <v>55</v>
      </c>
      <c r="D14" s="22">
        <v>0.90740740740740744</v>
      </c>
      <c r="E14" s="24">
        <v>25</v>
      </c>
      <c r="F14">
        <v>24</v>
      </c>
      <c r="G14">
        <v>1</v>
      </c>
    </row>
    <row r="15" spans="1:7" x14ac:dyDescent="0.15">
      <c r="A15" s="12">
        <v>43677</v>
      </c>
      <c r="B15" s="30">
        <v>44510</v>
      </c>
      <c r="C15" s="19" t="s">
        <v>56</v>
      </c>
      <c r="D15" s="22">
        <v>0.90384615384615385</v>
      </c>
      <c r="E15" s="24">
        <v>25</v>
      </c>
      <c r="F15">
        <v>24</v>
      </c>
      <c r="G15">
        <v>1</v>
      </c>
    </row>
    <row r="16" spans="1:7" x14ac:dyDescent="0.15">
      <c r="A16" s="12">
        <v>43678</v>
      </c>
      <c r="B16" s="30">
        <v>44496</v>
      </c>
      <c r="C16" s="19" t="s">
        <v>48</v>
      </c>
      <c r="D16" s="22">
        <v>0.90740740740740744</v>
      </c>
      <c r="E16" s="24">
        <v>25</v>
      </c>
      <c r="F16">
        <v>24</v>
      </c>
      <c r="G16">
        <v>1</v>
      </c>
    </row>
    <row r="17" spans="1:7" x14ac:dyDescent="0.15">
      <c r="A17" s="12">
        <v>43678</v>
      </c>
      <c r="B17" s="30">
        <v>44497</v>
      </c>
      <c r="C17" s="19" t="s">
        <v>49</v>
      </c>
      <c r="D17" s="22">
        <v>0.91935483870967738</v>
      </c>
      <c r="E17" s="24">
        <v>26</v>
      </c>
      <c r="F17">
        <v>24</v>
      </c>
      <c r="G17">
        <v>1</v>
      </c>
    </row>
    <row r="18" spans="1:7" x14ac:dyDescent="0.15">
      <c r="A18" s="12">
        <v>43678</v>
      </c>
      <c r="B18" s="30">
        <v>44498</v>
      </c>
      <c r="C18" s="19" t="s">
        <v>50</v>
      </c>
      <c r="D18" s="22">
        <v>0.9107142857142857</v>
      </c>
      <c r="E18" s="24">
        <v>26</v>
      </c>
      <c r="F18">
        <v>24</v>
      </c>
      <c r="G18">
        <v>1</v>
      </c>
    </row>
    <row r="19" spans="1:7" x14ac:dyDescent="0.15">
      <c r="A19" s="12">
        <v>43678</v>
      </c>
      <c r="B19" s="30">
        <v>44502</v>
      </c>
      <c r="C19" s="19" t="s">
        <v>51</v>
      </c>
      <c r="D19" s="22">
        <v>0.9107142857142857</v>
      </c>
      <c r="E19" s="24">
        <v>25</v>
      </c>
      <c r="F19">
        <v>24</v>
      </c>
      <c r="G19">
        <v>1</v>
      </c>
    </row>
    <row r="20" spans="1:7" x14ac:dyDescent="0.15">
      <c r="A20" s="12">
        <v>43678</v>
      </c>
      <c r="B20" s="30">
        <v>44503</v>
      </c>
      <c r="C20" s="19" t="s">
        <v>52</v>
      </c>
      <c r="D20" s="22">
        <v>0.91803278688524592</v>
      </c>
      <c r="E20" s="24">
        <v>27</v>
      </c>
      <c r="F20">
        <v>24</v>
      </c>
      <c r="G20">
        <v>1</v>
      </c>
    </row>
    <row r="21" spans="1:7" x14ac:dyDescent="0.15">
      <c r="A21" s="12">
        <v>43678</v>
      </c>
      <c r="B21" s="30">
        <v>44504</v>
      </c>
      <c r="C21" s="19" t="s">
        <v>53</v>
      </c>
      <c r="D21" s="22">
        <v>0.91803278688524592</v>
      </c>
      <c r="E21" s="24">
        <v>25</v>
      </c>
      <c r="F21">
        <v>24</v>
      </c>
      <c r="G21">
        <v>1</v>
      </c>
    </row>
    <row r="22" spans="1:7" x14ac:dyDescent="0.15">
      <c r="A22" s="10">
        <v>43690</v>
      </c>
      <c r="B22" s="30">
        <v>44328</v>
      </c>
      <c r="C22" s="17" t="s">
        <v>27</v>
      </c>
      <c r="D22" s="20">
        <v>0.90157480314960625</v>
      </c>
      <c r="E22" s="24">
        <v>17</v>
      </c>
      <c r="F22">
        <v>24</v>
      </c>
      <c r="G22">
        <v>1</v>
      </c>
    </row>
    <row r="23" spans="1:7" x14ac:dyDescent="0.15">
      <c r="A23" s="10">
        <v>43691</v>
      </c>
      <c r="B23" s="30">
        <v>44470</v>
      </c>
      <c r="C23" s="17" t="s">
        <v>34</v>
      </c>
      <c r="D23" s="20">
        <v>0.91666666666666663</v>
      </c>
      <c r="E23" s="24">
        <v>26</v>
      </c>
      <c r="F23">
        <v>24</v>
      </c>
      <c r="G23">
        <v>1</v>
      </c>
    </row>
    <row r="24" spans="1:7" x14ac:dyDescent="0.15">
      <c r="A24" s="10">
        <v>43691</v>
      </c>
      <c r="B24" s="30">
        <v>44474</v>
      </c>
      <c r="C24" s="17" t="s">
        <v>35</v>
      </c>
      <c r="D24" s="20">
        <v>0.90740740740740744</v>
      </c>
      <c r="E24" s="24">
        <v>25</v>
      </c>
      <c r="F24">
        <v>24</v>
      </c>
      <c r="G24">
        <v>1</v>
      </c>
    </row>
    <row r="25" spans="1:7" x14ac:dyDescent="0.15">
      <c r="A25" s="10">
        <v>43691</v>
      </c>
      <c r="B25" s="30">
        <v>44475</v>
      </c>
      <c r="C25" s="17" t="s">
        <v>36</v>
      </c>
      <c r="D25" s="20">
        <v>0.9152542372881356</v>
      </c>
      <c r="E25" s="24">
        <v>25</v>
      </c>
      <c r="F25">
        <v>24</v>
      </c>
      <c r="G25">
        <v>1</v>
      </c>
    </row>
    <row r="26" spans="1:7" x14ac:dyDescent="0.15">
      <c r="A26" s="10">
        <v>43692</v>
      </c>
      <c r="B26" s="30">
        <v>44461</v>
      </c>
      <c r="C26" s="17" t="s">
        <v>28</v>
      </c>
      <c r="D26" s="20">
        <v>0.90384615384615385</v>
      </c>
      <c r="E26" s="24">
        <v>24</v>
      </c>
      <c r="F26">
        <v>24</v>
      </c>
      <c r="G26">
        <v>1</v>
      </c>
    </row>
    <row r="27" spans="1:7" x14ac:dyDescent="0.15">
      <c r="A27" s="10">
        <v>43692</v>
      </c>
      <c r="B27" s="30">
        <v>44462</v>
      </c>
      <c r="C27" s="17" t="s">
        <v>29</v>
      </c>
      <c r="D27" s="20">
        <v>0.90566037735849059</v>
      </c>
      <c r="E27" s="24">
        <v>26</v>
      </c>
      <c r="F27">
        <v>24</v>
      </c>
      <c r="G27">
        <v>1</v>
      </c>
    </row>
    <row r="28" spans="1:7" x14ac:dyDescent="0.15">
      <c r="A28" s="10">
        <v>43692</v>
      </c>
      <c r="B28" s="30">
        <v>44463</v>
      </c>
      <c r="C28" s="17" t="s">
        <v>30</v>
      </c>
      <c r="D28" s="20">
        <v>0.90566037735849059</v>
      </c>
      <c r="E28" s="24">
        <v>25</v>
      </c>
      <c r="F28">
        <v>24</v>
      </c>
      <c r="G28">
        <v>1</v>
      </c>
    </row>
    <row r="29" spans="1:7" x14ac:dyDescent="0.15">
      <c r="A29" s="10">
        <v>43692</v>
      </c>
      <c r="B29" s="30">
        <v>44467</v>
      </c>
      <c r="C29" s="17" t="s">
        <v>31</v>
      </c>
      <c r="D29" s="20">
        <v>0.90566037735849059</v>
      </c>
      <c r="E29" s="24">
        <v>25</v>
      </c>
      <c r="F29">
        <v>24</v>
      </c>
      <c r="G29">
        <v>1</v>
      </c>
    </row>
    <row r="30" spans="1:7" x14ac:dyDescent="0.15">
      <c r="A30" s="10">
        <v>43692</v>
      </c>
      <c r="B30" s="30">
        <v>44468</v>
      </c>
      <c r="C30" s="17" t="s">
        <v>32</v>
      </c>
      <c r="D30" s="20">
        <v>0.90909090909090906</v>
      </c>
      <c r="E30" s="24">
        <v>25</v>
      </c>
      <c r="F30">
        <v>24</v>
      </c>
      <c r="G30">
        <v>1</v>
      </c>
    </row>
    <row r="31" spans="1:7" x14ac:dyDescent="0.15">
      <c r="A31" s="10">
        <v>43692</v>
      </c>
      <c r="B31" s="30">
        <v>44469</v>
      </c>
      <c r="C31" s="17" t="s">
        <v>33</v>
      </c>
      <c r="D31" s="20">
        <v>0.90740740740740744</v>
      </c>
      <c r="E31" s="24">
        <v>27</v>
      </c>
      <c r="F31">
        <v>24</v>
      </c>
      <c r="G31">
        <v>1</v>
      </c>
    </row>
    <row r="32" spans="1:7" x14ac:dyDescent="0.15">
      <c r="A32" s="10">
        <v>43695</v>
      </c>
      <c r="B32" s="30">
        <v>44335</v>
      </c>
      <c r="C32" s="17" t="s">
        <v>37</v>
      </c>
      <c r="D32" s="20">
        <v>0.90234375</v>
      </c>
      <c r="E32" s="24">
        <v>18</v>
      </c>
      <c r="F32">
        <v>24</v>
      </c>
      <c r="G32">
        <v>1</v>
      </c>
    </row>
    <row r="33" spans="1:7" x14ac:dyDescent="0.15">
      <c r="A33" s="10">
        <v>43696</v>
      </c>
      <c r="B33" s="30">
        <v>44490</v>
      </c>
      <c r="C33" s="17" t="s">
        <v>44</v>
      </c>
      <c r="D33" s="20">
        <v>0.91803278688524592</v>
      </c>
      <c r="E33" s="24">
        <v>25</v>
      </c>
      <c r="F33">
        <v>24</v>
      </c>
      <c r="G33">
        <v>1</v>
      </c>
    </row>
    <row r="34" spans="1:7" x14ac:dyDescent="0.15">
      <c r="A34" s="10">
        <v>43696</v>
      </c>
      <c r="B34" s="30">
        <v>44491</v>
      </c>
      <c r="C34" s="17" t="s">
        <v>45</v>
      </c>
      <c r="D34" s="20">
        <v>0.91803278688524592</v>
      </c>
      <c r="E34" s="24">
        <v>25</v>
      </c>
      <c r="F34">
        <v>24</v>
      </c>
      <c r="G34">
        <v>1</v>
      </c>
    </row>
    <row r="35" spans="1:7" x14ac:dyDescent="0.15">
      <c r="A35" s="10">
        <v>43696</v>
      </c>
      <c r="B35" s="30">
        <v>44495</v>
      </c>
      <c r="C35" s="17" t="s">
        <v>46</v>
      </c>
      <c r="D35" s="20">
        <v>0.921875</v>
      </c>
      <c r="E35" s="24">
        <v>27</v>
      </c>
      <c r="F35">
        <v>24</v>
      </c>
      <c r="G35">
        <v>1</v>
      </c>
    </row>
    <row r="36" spans="1:7" x14ac:dyDescent="0.15">
      <c r="A36" s="10">
        <v>43697</v>
      </c>
      <c r="B36" s="30">
        <v>44481</v>
      </c>
      <c r="C36" s="17" t="s">
        <v>38</v>
      </c>
      <c r="D36" s="20">
        <v>0.91666666666666663</v>
      </c>
      <c r="E36" s="24">
        <v>25</v>
      </c>
      <c r="F36">
        <v>24</v>
      </c>
      <c r="G36">
        <v>1</v>
      </c>
    </row>
    <row r="37" spans="1:7" x14ac:dyDescent="0.15">
      <c r="A37" s="10">
        <v>43697</v>
      </c>
      <c r="B37" s="30">
        <v>44482</v>
      </c>
      <c r="C37" s="17" t="s">
        <v>39</v>
      </c>
      <c r="D37" s="20">
        <v>0.921875</v>
      </c>
      <c r="E37" s="24">
        <v>24</v>
      </c>
      <c r="F37">
        <v>24</v>
      </c>
      <c r="G37">
        <v>1</v>
      </c>
    </row>
    <row r="38" spans="1:7" x14ac:dyDescent="0.15">
      <c r="A38" s="10">
        <v>43697</v>
      </c>
      <c r="B38" s="30">
        <v>44483</v>
      </c>
      <c r="C38" s="17" t="s">
        <v>40</v>
      </c>
      <c r="D38" s="20">
        <v>0.91228070175438591</v>
      </c>
      <c r="E38" s="24">
        <v>25</v>
      </c>
      <c r="F38">
        <v>24</v>
      </c>
      <c r="G38">
        <v>1</v>
      </c>
    </row>
    <row r="39" spans="1:7" x14ac:dyDescent="0.15">
      <c r="A39" s="10">
        <v>43697</v>
      </c>
      <c r="B39" s="30">
        <v>44484</v>
      </c>
      <c r="C39" s="17" t="s">
        <v>41</v>
      </c>
      <c r="D39" s="20">
        <v>0.91379310344827591</v>
      </c>
      <c r="E39" s="24">
        <v>25</v>
      </c>
      <c r="F39">
        <v>24</v>
      </c>
      <c r="G39">
        <v>1</v>
      </c>
    </row>
    <row r="40" spans="1:7" x14ac:dyDescent="0.15">
      <c r="A40" s="10">
        <v>43697</v>
      </c>
      <c r="B40" s="30">
        <v>44488</v>
      </c>
      <c r="C40" s="17" t="s">
        <v>42</v>
      </c>
      <c r="D40" s="20">
        <v>0.91379310344827591</v>
      </c>
      <c r="E40" s="24">
        <v>25</v>
      </c>
      <c r="F40">
        <v>24</v>
      </c>
      <c r="G40">
        <v>1</v>
      </c>
    </row>
    <row r="41" spans="1:7" x14ac:dyDescent="0.15">
      <c r="A41" s="10">
        <v>43697</v>
      </c>
      <c r="B41" s="30">
        <v>44489</v>
      </c>
      <c r="C41" s="17" t="s">
        <v>43</v>
      </c>
      <c r="D41" s="20">
        <v>0.9152542372881356</v>
      </c>
      <c r="E41" s="24">
        <v>25</v>
      </c>
      <c r="F41">
        <v>24</v>
      </c>
      <c r="G41">
        <v>1</v>
      </c>
    </row>
    <row r="42" spans="1:7" x14ac:dyDescent="0.15">
      <c r="A42" s="10">
        <v>43711</v>
      </c>
      <c r="B42" s="30">
        <v>44340</v>
      </c>
      <c r="C42" s="17" t="s">
        <v>57</v>
      </c>
      <c r="D42" s="20">
        <v>0.88938053097345138</v>
      </c>
      <c r="E42" s="24">
        <v>18</v>
      </c>
      <c r="F42">
        <v>24</v>
      </c>
      <c r="G42">
        <v>1</v>
      </c>
    </row>
    <row r="43" spans="1:7" x14ac:dyDescent="0.15">
      <c r="A43" s="10">
        <v>43725</v>
      </c>
      <c r="B43" s="30">
        <v>44327</v>
      </c>
      <c r="C43" s="17" t="s">
        <v>6</v>
      </c>
      <c r="D43" s="20">
        <v>0.89539748953974896</v>
      </c>
      <c r="E43" s="24">
        <v>15</v>
      </c>
      <c r="F43">
        <v>24</v>
      </c>
      <c r="G43">
        <v>1</v>
      </c>
    </row>
    <row r="44" spans="1:7" x14ac:dyDescent="0.15">
      <c r="A44" s="10">
        <v>43726</v>
      </c>
      <c r="B44" s="30">
        <v>44432</v>
      </c>
      <c r="C44" s="17" t="s">
        <v>14</v>
      </c>
      <c r="D44" s="20">
        <v>0.91379310344827591</v>
      </c>
      <c r="E44" s="24">
        <v>20</v>
      </c>
      <c r="F44">
        <v>24</v>
      </c>
      <c r="G44">
        <v>1</v>
      </c>
    </row>
    <row r="45" spans="1:7" x14ac:dyDescent="0.15">
      <c r="A45" s="10">
        <v>43726</v>
      </c>
      <c r="B45" s="30">
        <v>44434</v>
      </c>
      <c r="C45" s="17" t="s">
        <v>15</v>
      </c>
      <c r="D45" s="20">
        <v>0.91228070175438591</v>
      </c>
      <c r="E45" s="24">
        <v>17</v>
      </c>
      <c r="F45">
        <v>24</v>
      </c>
      <c r="G45">
        <v>1</v>
      </c>
    </row>
    <row r="46" spans="1:7" x14ac:dyDescent="0.15">
      <c r="A46" s="10">
        <v>43726</v>
      </c>
      <c r="B46" s="30">
        <v>44438</v>
      </c>
      <c r="C46" s="17" t="s">
        <v>16</v>
      </c>
      <c r="D46" s="20">
        <v>0.91935483870967738</v>
      </c>
      <c r="E46" s="24">
        <v>20</v>
      </c>
      <c r="F46">
        <v>24</v>
      </c>
      <c r="G46">
        <v>1</v>
      </c>
    </row>
    <row r="47" spans="1:7" x14ac:dyDescent="0.15">
      <c r="A47" s="10">
        <v>43727</v>
      </c>
      <c r="B47" s="30">
        <v>44413</v>
      </c>
      <c r="C47" s="17" t="s">
        <v>7</v>
      </c>
      <c r="D47" s="20">
        <v>0.91379310344827591</v>
      </c>
      <c r="E47" s="24">
        <v>5</v>
      </c>
      <c r="F47">
        <v>24</v>
      </c>
      <c r="G47">
        <v>1</v>
      </c>
    </row>
    <row r="48" spans="1:7" x14ac:dyDescent="0.15">
      <c r="A48" s="10">
        <v>43727</v>
      </c>
      <c r="B48" s="30">
        <v>44415</v>
      </c>
      <c r="C48" s="17" t="s">
        <v>9</v>
      </c>
      <c r="D48" s="20">
        <v>0.9107142857142857</v>
      </c>
      <c r="E48" s="24">
        <v>8.5</v>
      </c>
      <c r="F48">
        <v>24</v>
      </c>
      <c r="G48">
        <v>1</v>
      </c>
    </row>
    <row r="49" spans="1:7" x14ac:dyDescent="0.15">
      <c r="A49" s="10">
        <v>43727</v>
      </c>
      <c r="B49" s="30">
        <v>44417</v>
      </c>
      <c r="C49" s="17" t="s">
        <v>10</v>
      </c>
      <c r="D49" s="20">
        <v>0.9152542372881356</v>
      </c>
      <c r="E49" s="24">
        <v>9</v>
      </c>
      <c r="F49">
        <v>24</v>
      </c>
      <c r="G49">
        <v>1</v>
      </c>
    </row>
    <row r="50" spans="1:7" x14ac:dyDescent="0.15">
      <c r="A50" s="10">
        <v>43727</v>
      </c>
      <c r="B50" s="30">
        <v>44419</v>
      </c>
      <c r="C50" s="17" t="s">
        <v>11</v>
      </c>
      <c r="D50" s="20">
        <v>0.91666666666666663</v>
      </c>
      <c r="E50" s="24">
        <v>8</v>
      </c>
      <c r="F50">
        <v>24</v>
      </c>
      <c r="G50">
        <v>1</v>
      </c>
    </row>
    <row r="51" spans="1:7" x14ac:dyDescent="0.15">
      <c r="A51" s="10">
        <v>43727</v>
      </c>
      <c r="B51" s="30">
        <v>44420</v>
      </c>
      <c r="C51" s="17" t="s">
        <v>12</v>
      </c>
      <c r="D51" s="20">
        <v>0.9242424242424242</v>
      </c>
      <c r="E51" s="24">
        <v>15</v>
      </c>
      <c r="F51">
        <v>24</v>
      </c>
      <c r="G51">
        <v>1</v>
      </c>
    </row>
    <row r="52" spans="1:7" x14ac:dyDescent="0.15">
      <c r="A52" s="10">
        <v>43727</v>
      </c>
      <c r="B52" s="28">
        <v>44424</v>
      </c>
      <c r="C52" s="17" t="s">
        <v>13</v>
      </c>
      <c r="D52" s="20">
        <v>0.921875</v>
      </c>
      <c r="E52" s="24">
        <v>15</v>
      </c>
      <c r="F52">
        <v>24</v>
      </c>
      <c r="G52">
        <v>1</v>
      </c>
    </row>
    <row r="53" spans="1:7" x14ac:dyDescent="0.15">
      <c r="A53" s="10">
        <v>44443</v>
      </c>
      <c r="B53" s="28">
        <v>44518</v>
      </c>
      <c r="C53" s="17" t="s">
        <v>64</v>
      </c>
      <c r="D53" s="20">
        <v>0.9152542372881356</v>
      </c>
      <c r="E53" s="24">
        <v>25</v>
      </c>
      <c r="F53">
        <v>24</v>
      </c>
      <c r="G53">
        <v>1</v>
      </c>
    </row>
    <row r="54" spans="1:7" x14ac:dyDescent="0.15">
      <c r="A54" s="10">
        <v>44443</v>
      </c>
      <c r="B54" s="28">
        <v>44519</v>
      </c>
      <c r="C54" s="17" t="s">
        <v>65</v>
      </c>
      <c r="D54" s="20">
        <v>0.91935483870967738</v>
      </c>
      <c r="E54" s="24">
        <v>25</v>
      </c>
      <c r="F54">
        <v>24</v>
      </c>
      <c r="G54">
        <v>1</v>
      </c>
    </row>
    <row r="55" spans="1:7" x14ac:dyDescent="0.15">
      <c r="A55" s="10">
        <v>44443</v>
      </c>
      <c r="B55" s="28">
        <v>44521</v>
      </c>
      <c r="C55" s="17" t="s">
        <v>66</v>
      </c>
      <c r="D55" s="20">
        <v>0.91666666666666663</v>
      </c>
      <c r="E55" s="24">
        <v>25</v>
      </c>
      <c r="F55">
        <v>24</v>
      </c>
      <c r="G55">
        <v>1</v>
      </c>
    </row>
    <row r="56" spans="1:7" x14ac:dyDescent="0.15">
      <c r="A56" s="10">
        <v>44444</v>
      </c>
      <c r="B56" s="28">
        <v>44511</v>
      </c>
      <c r="C56" s="17" t="s">
        <v>58</v>
      </c>
      <c r="D56" s="20">
        <v>0.9152542372881356</v>
      </c>
      <c r="E56" s="24">
        <v>25</v>
      </c>
      <c r="F56">
        <v>24</v>
      </c>
      <c r="G56">
        <v>1</v>
      </c>
    </row>
    <row r="57" spans="1:7" x14ac:dyDescent="0.15">
      <c r="A57" s="10">
        <v>44444</v>
      </c>
      <c r="B57" s="28">
        <v>44512</v>
      </c>
      <c r="C57" s="17" t="s">
        <v>59</v>
      </c>
      <c r="D57" s="20">
        <v>0.9152542372881356</v>
      </c>
      <c r="E57" s="24">
        <v>25</v>
      </c>
      <c r="F57">
        <v>24</v>
      </c>
      <c r="G57">
        <v>1</v>
      </c>
    </row>
    <row r="58" spans="1:7" x14ac:dyDescent="0.15">
      <c r="A58" s="10">
        <v>44444</v>
      </c>
      <c r="B58" s="28">
        <v>44514</v>
      </c>
      <c r="C58" s="17" t="s">
        <v>60</v>
      </c>
      <c r="D58" s="20">
        <v>0.91379310344827591</v>
      </c>
      <c r="E58" s="24">
        <v>25</v>
      </c>
      <c r="F58">
        <v>24</v>
      </c>
      <c r="G58">
        <v>1</v>
      </c>
    </row>
    <row r="59" spans="1:7" x14ac:dyDescent="0.15">
      <c r="A59" s="10">
        <v>44444</v>
      </c>
      <c r="B59" s="28">
        <v>44515</v>
      </c>
      <c r="C59" s="17" t="s">
        <v>61</v>
      </c>
      <c r="D59" s="20">
        <v>0.91935483870967738</v>
      </c>
      <c r="E59" s="24">
        <v>25</v>
      </c>
      <c r="F59">
        <v>24</v>
      </c>
      <c r="G59">
        <v>1</v>
      </c>
    </row>
    <row r="60" spans="1:7" x14ac:dyDescent="0.15">
      <c r="A60" s="10">
        <v>44444</v>
      </c>
      <c r="B60" s="28">
        <v>44516</v>
      </c>
      <c r="C60" s="17" t="s">
        <v>62</v>
      </c>
      <c r="D60" s="20">
        <v>0.91803278688524592</v>
      </c>
      <c r="E60" s="24">
        <v>25</v>
      </c>
      <c r="F60">
        <v>24</v>
      </c>
      <c r="G60">
        <v>1</v>
      </c>
    </row>
    <row r="61" spans="1:7" x14ac:dyDescent="0.15">
      <c r="A61" s="10">
        <v>44444</v>
      </c>
      <c r="B61" s="28">
        <v>44517</v>
      </c>
      <c r="C61" s="17" t="s">
        <v>63</v>
      </c>
      <c r="D61" s="20">
        <v>0.91666666666666663</v>
      </c>
      <c r="E61" s="24">
        <v>25</v>
      </c>
      <c r="F61">
        <v>24</v>
      </c>
      <c r="G61">
        <v>1</v>
      </c>
    </row>
    <row r="62" spans="1:7" x14ac:dyDescent="0.15">
      <c r="A62" s="2"/>
      <c r="B62" s="31"/>
      <c r="C62" s="2"/>
      <c r="D62" s="2"/>
      <c r="E62" s="26"/>
    </row>
    <row r="63" spans="1:7" x14ac:dyDescent="0.15">
      <c r="A63" s="2"/>
      <c r="B63" s="31"/>
      <c r="C63" s="2"/>
      <c r="D63" s="2"/>
      <c r="E63" s="26"/>
    </row>
    <row r="64" spans="1:7" x14ac:dyDescent="0.15">
      <c r="A64" s="2"/>
      <c r="B64" s="31"/>
      <c r="C64" s="2"/>
      <c r="D64" s="2"/>
      <c r="E64" s="26"/>
    </row>
    <row r="65" spans="1:5" x14ac:dyDescent="0.15">
      <c r="A65" s="2"/>
      <c r="B65" s="31"/>
      <c r="C65" s="2"/>
      <c r="D65" s="2"/>
      <c r="E65" s="26"/>
    </row>
    <row r="66" spans="1:5" x14ac:dyDescent="0.15">
      <c r="A66" s="2"/>
      <c r="B66" s="31"/>
      <c r="C66" s="2"/>
      <c r="D66" s="2"/>
      <c r="E66" s="26"/>
    </row>
    <row r="67" spans="1:5" x14ac:dyDescent="0.15">
      <c r="A67" s="2"/>
      <c r="B67" s="31"/>
      <c r="C67" s="2"/>
      <c r="D67" s="2"/>
      <c r="E67" s="26"/>
    </row>
    <row r="68" spans="1:5" x14ac:dyDescent="0.15">
      <c r="A68" s="2"/>
      <c r="B68" s="31"/>
      <c r="C68" s="2"/>
      <c r="D68" s="2"/>
      <c r="E68" s="26"/>
    </row>
    <row r="69" spans="1:5" x14ac:dyDescent="0.15">
      <c r="A69" s="2"/>
      <c r="B69" s="31"/>
      <c r="C69" s="2"/>
      <c r="D69" s="2"/>
      <c r="E69" s="26"/>
    </row>
    <row r="70" spans="1:5" x14ac:dyDescent="0.15">
      <c r="A70" s="2"/>
      <c r="B70" s="31"/>
      <c r="C70" s="2"/>
      <c r="D70" s="2"/>
      <c r="E70" s="26"/>
    </row>
    <row r="71" spans="1:5" x14ac:dyDescent="0.15">
      <c r="A71" s="2"/>
      <c r="B71" s="31"/>
      <c r="C71" s="2"/>
      <c r="D71" s="2"/>
      <c r="E71" s="26"/>
    </row>
    <row r="72" spans="1:5" x14ac:dyDescent="0.15">
      <c r="A72" s="2"/>
      <c r="B72" s="31"/>
      <c r="C72" s="2"/>
      <c r="D72" s="2"/>
      <c r="E72" s="26"/>
    </row>
    <row r="73" spans="1:5" x14ac:dyDescent="0.15">
      <c r="A73" s="2"/>
      <c r="B73" s="31"/>
      <c r="C73" s="2"/>
      <c r="D73" s="2"/>
      <c r="E73" s="26"/>
    </row>
    <row r="74" spans="1:5" x14ac:dyDescent="0.15">
      <c r="A74" s="2"/>
      <c r="B74" s="31"/>
      <c r="C74" s="2"/>
      <c r="D74" s="2"/>
      <c r="E74" s="26"/>
    </row>
    <row r="75" spans="1:5" x14ac:dyDescent="0.15">
      <c r="A75" s="2"/>
      <c r="B75" s="31"/>
      <c r="C75" s="2"/>
      <c r="D75" s="2"/>
      <c r="E75" s="26"/>
    </row>
    <row r="76" spans="1:5" x14ac:dyDescent="0.15">
      <c r="A76" s="2"/>
      <c r="B76" s="31"/>
      <c r="C76" s="2"/>
      <c r="D76" s="2"/>
      <c r="E76" s="26"/>
    </row>
    <row r="77" spans="1:5" x14ac:dyDescent="0.15">
      <c r="A77" s="2"/>
      <c r="B77" s="31"/>
      <c r="C77" s="2"/>
      <c r="D77" s="2"/>
      <c r="E77" s="26"/>
    </row>
    <row r="78" spans="1:5" x14ac:dyDescent="0.15">
      <c r="A78" s="2"/>
      <c r="B78" s="31"/>
      <c r="C78" s="2"/>
      <c r="D78" s="2"/>
      <c r="E78" s="26"/>
    </row>
    <row r="79" spans="1:5" x14ac:dyDescent="0.15">
      <c r="A79" s="2"/>
      <c r="B79" s="31"/>
      <c r="C79" s="2"/>
      <c r="D79" s="2"/>
      <c r="E79" s="26"/>
    </row>
    <row r="80" spans="1:5" x14ac:dyDescent="0.15">
      <c r="A80" s="2"/>
      <c r="B80" s="31"/>
      <c r="C80" s="2"/>
      <c r="D80" s="2"/>
      <c r="E80" s="26"/>
    </row>
    <row r="81" spans="1:5" x14ac:dyDescent="0.15">
      <c r="A81" s="2"/>
      <c r="B81" s="31"/>
      <c r="C81" s="2"/>
      <c r="D81" s="2"/>
      <c r="E81" s="26"/>
    </row>
    <row r="82" spans="1:5" x14ac:dyDescent="0.15">
      <c r="A82" s="2"/>
      <c r="B82" s="31"/>
      <c r="C82" s="2"/>
      <c r="D82" s="2"/>
      <c r="E82" s="26"/>
    </row>
    <row r="83" spans="1:5" x14ac:dyDescent="0.15">
      <c r="A83" s="2"/>
      <c r="B83" s="31"/>
      <c r="C83" s="2"/>
      <c r="D83" s="2"/>
      <c r="E83" s="26"/>
    </row>
    <row r="84" spans="1:5" x14ac:dyDescent="0.15">
      <c r="A84" s="2"/>
      <c r="B84" s="31"/>
      <c r="C84" s="2"/>
      <c r="D84" s="2"/>
      <c r="E84" s="26"/>
    </row>
    <row r="85" spans="1:5" x14ac:dyDescent="0.15">
      <c r="A85" s="2"/>
      <c r="B85" s="31"/>
      <c r="C85" s="2"/>
      <c r="D85" s="2"/>
      <c r="E85" s="26"/>
    </row>
    <row r="86" spans="1:5" x14ac:dyDescent="0.15">
      <c r="A86" s="2"/>
      <c r="B86" s="31"/>
      <c r="C86" s="2"/>
      <c r="D86" s="2"/>
      <c r="E86" s="26"/>
    </row>
    <row r="87" spans="1:5" x14ac:dyDescent="0.15">
      <c r="A87" s="2"/>
      <c r="B87" s="31"/>
      <c r="C87" s="2"/>
      <c r="D87" s="2"/>
      <c r="E87" s="26"/>
    </row>
    <row r="88" spans="1:5" x14ac:dyDescent="0.15">
      <c r="A88" s="2"/>
      <c r="B88" s="31"/>
      <c r="C88" s="2"/>
      <c r="D88" s="2"/>
      <c r="E88" s="26"/>
    </row>
    <row r="89" spans="1:5" x14ac:dyDescent="0.15">
      <c r="A89" s="2"/>
      <c r="B89" s="31"/>
      <c r="C89" s="2"/>
      <c r="D89" s="2"/>
      <c r="E89" s="26"/>
    </row>
    <row r="90" spans="1:5" x14ac:dyDescent="0.15">
      <c r="A90" s="2"/>
      <c r="B90" s="31"/>
      <c r="C90" s="2"/>
      <c r="D90" s="2"/>
      <c r="E90" s="26"/>
    </row>
    <row r="91" spans="1:5" x14ac:dyDescent="0.15">
      <c r="A91" s="2"/>
      <c r="B91" s="31"/>
      <c r="C91" s="2"/>
      <c r="D91" s="2"/>
      <c r="E91" s="26"/>
    </row>
    <row r="92" spans="1:5" x14ac:dyDescent="0.15">
      <c r="A92" s="2"/>
      <c r="B92" s="31"/>
      <c r="C92" s="2"/>
      <c r="D92" s="2"/>
      <c r="E92" s="26"/>
    </row>
    <row r="93" spans="1:5" x14ac:dyDescent="0.15">
      <c r="A93" s="2"/>
      <c r="B93" s="31"/>
      <c r="C93" s="2"/>
      <c r="D93" s="2"/>
      <c r="E93" s="26"/>
    </row>
    <row r="94" spans="1:5" x14ac:dyDescent="0.15">
      <c r="A94" s="2"/>
      <c r="B94" s="31"/>
      <c r="C94" s="2"/>
      <c r="D94" s="2"/>
      <c r="E94" s="26"/>
    </row>
    <row r="95" spans="1:5" x14ac:dyDescent="0.15">
      <c r="A95" s="2"/>
      <c r="B95" s="31"/>
      <c r="C95" s="2"/>
      <c r="D95" s="2"/>
      <c r="E95" s="26"/>
    </row>
    <row r="96" spans="1:5" x14ac:dyDescent="0.15">
      <c r="A96" s="2"/>
      <c r="B96" s="31"/>
      <c r="C96" s="2"/>
      <c r="D96" s="2"/>
      <c r="E96" s="26"/>
    </row>
    <row r="97" spans="1:5" x14ac:dyDescent="0.15">
      <c r="A97" s="2"/>
      <c r="B97" s="31"/>
      <c r="C97" s="2"/>
      <c r="D97" s="2"/>
      <c r="E97" s="26"/>
    </row>
    <row r="98" spans="1:5" x14ac:dyDescent="0.15">
      <c r="A98" s="2"/>
      <c r="B98" s="31"/>
      <c r="C98" s="2"/>
      <c r="D98" s="2"/>
      <c r="E98" s="26"/>
    </row>
    <row r="99" spans="1:5" x14ac:dyDescent="0.15">
      <c r="A99" s="2"/>
      <c r="B99" s="31"/>
      <c r="C99" s="2"/>
      <c r="D99" s="2"/>
      <c r="E99" s="26"/>
    </row>
    <row r="100" spans="1:5" x14ac:dyDescent="0.15">
      <c r="A100" s="2"/>
      <c r="B100" s="31"/>
      <c r="C100" s="2"/>
      <c r="D100" s="2"/>
      <c r="E100" s="26"/>
    </row>
    <row r="101" spans="1:5" x14ac:dyDescent="0.15">
      <c r="A101" s="2"/>
      <c r="B101" s="31"/>
      <c r="C101" s="2"/>
      <c r="D101" s="2"/>
      <c r="E101" s="26"/>
    </row>
    <row r="102" spans="1:5" x14ac:dyDescent="0.15">
      <c r="A102" s="2"/>
      <c r="B102" s="31"/>
      <c r="C102" s="2"/>
      <c r="D102" s="2"/>
      <c r="E102" s="26"/>
    </row>
    <row r="103" spans="1:5" x14ac:dyDescent="0.15">
      <c r="A103" s="2"/>
      <c r="B103" s="31"/>
      <c r="C103" s="2"/>
      <c r="D103" s="2"/>
      <c r="E103" s="26"/>
    </row>
    <row r="104" spans="1:5" x14ac:dyDescent="0.15">
      <c r="A104" s="2"/>
      <c r="B104" s="31"/>
      <c r="C104" s="2"/>
      <c r="D104" s="2"/>
      <c r="E104" s="26"/>
    </row>
    <row r="105" spans="1:5" x14ac:dyDescent="0.15">
      <c r="A105" s="2"/>
      <c r="B105" s="31"/>
      <c r="C105" s="2"/>
      <c r="D105" s="2"/>
      <c r="E105" s="26"/>
    </row>
    <row r="106" spans="1:5" x14ac:dyDescent="0.15">
      <c r="A106" s="2"/>
      <c r="B106" s="31"/>
      <c r="C106" s="2"/>
      <c r="D106" s="2"/>
      <c r="E106" s="26"/>
    </row>
    <row r="107" spans="1:5" x14ac:dyDescent="0.15">
      <c r="A107" s="2"/>
      <c r="B107" s="31"/>
      <c r="C107" s="2"/>
      <c r="D107" s="2"/>
      <c r="E107" s="26"/>
    </row>
    <row r="108" spans="1:5" x14ac:dyDescent="0.15">
      <c r="A108" s="2"/>
      <c r="B108" s="31"/>
      <c r="C108" s="2"/>
      <c r="D108" s="2"/>
      <c r="E108" s="26"/>
    </row>
    <row r="109" spans="1:5" x14ac:dyDescent="0.15">
      <c r="A109" s="2"/>
      <c r="B109" s="31"/>
      <c r="C109" s="2"/>
      <c r="D109" s="2"/>
      <c r="E109" s="26"/>
    </row>
    <row r="110" spans="1:5" x14ac:dyDescent="0.15">
      <c r="A110" s="2"/>
      <c r="B110" s="31"/>
      <c r="C110" s="2"/>
      <c r="D110" s="2"/>
      <c r="E110" s="26"/>
    </row>
    <row r="111" spans="1:5" x14ac:dyDescent="0.15">
      <c r="A111" s="2"/>
      <c r="B111" s="31"/>
      <c r="C111" s="2"/>
      <c r="D111" s="2"/>
      <c r="E111" s="26"/>
    </row>
    <row r="112" spans="1:5" x14ac:dyDescent="0.15">
      <c r="A112" s="2"/>
      <c r="B112" s="31"/>
      <c r="C112" s="2"/>
      <c r="D112" s="2"/>
      <c r="E112" s="26"/>
    </row>
    <row r="113" spans="1:5" x14ac:dyDescent="0.15">
      <c r="A113" s="2"/>
      <c r="B113" s="31"/>
      <c r="C113" s="2"/>
      <c r="D113" s="2"/>
      <c r="E113" s="26"/>
    </row>
    <row r="114" spans="1:5" x14ac:dyDescent="0.15">
      <c r="A114" s="2"/>
      <c r="B114" s="31"/>
      <c r="C114" s="2"/>
      <c r="D114" s="2"/>
      <c r="E114" s="26"/>
    </row>
    <row r="115" spans="1:5" x14ac:dyDescent="0.15">
      <c r="A115" s="2"/>
      <c r="B115" s="31"/>
      <c r="C115" s="2"/>
      <c r="D115" s="2"/>
      <c r="E115" s="26"/>
    </row>
    <row r="116" spans="1:5" x14ac:dyDescent="0.15">
      <c r="A116" s="2"/>
      <c r="B116" s="31"/>
      <c r="C116" s="2"/>
      <c r="D116" s="2"/>
      <c r="E116" s="26"/>
    </row>
    <row r="117" spans="1:5" x14ac:dyDescent="0.15">
      <c r="A117" s="2"/>
      <c r="B117" s="31"/>
      <c r="C117" s="2"/>
      <c r="D117" s="2"/>
      <c r="E117" s="26"/>
    </row>
    <row r="118" spans="1:5" x14ac:dyDescent="0.15">
      <c r="A118" s="2"/>
      <c r="B118" s="31"/>
      <c r="C118" s="2"/>
      <c r="D118" s="2"/>
      <c r="E118" s="26"/>
    </row>
    <row r="119" spans="1:5" x14ac:dyDescent="0.15">
      <c r="A119" s="2"/>
      <c r="B119" s="31"/>
      <c r="C119" s="2"/>
      <c r="D119" s="2"/>
      <c r="E119" s="26"/>
    </row>
    <row r="120" spans="1:5" x14ac:dyDescent="0.15">
      <c r="A120" s="2"/>
      <c r="B120" s="31"/>
      <c r="C120" s="2"/>
      <c r="D120" s="2"/>
      <c r="E120" s="26"/>
    </row>
    <row r="121" spans="1:5" x14ac:dyDescent="0.15">
      <c r="A121" s="2"/>
      <c r="B121" s="31"/>
      <c r="C121" s="2"/>
      <c r="D121" s="2"/>
      <c r="E121" s="26"/>
    </row>
    <row r="122" spans="1:5" x14ac:dyDescent="0.15">
      <c r="A122" s="2"/>
      <c r="B122" s="31"/>
      <c r="C122" s="2"/>
      <c r="D122" s="2"/>
      <c r="E122" s="26"/>
    </row>
    <row r="123" spans="1:5" x14ac:dyDescent="0.15">
      <c r="A123" s="2"/>
      <c r="B123" s="31"/>
      <c r="C123" s="2"/>
      <c r="D123" s="2"/>
      <c r="E123" s="26"/>
    </row>
    <row r="124" spans="1:5" x14ac:dyDescent="0.15">
      <c r="A124" s="2"/>
      <c r="B124" s="31"/>
      <c r="C124" s="2"/>
      <c r="D124" s="2"/>
      <c r="E124" s="26"/>
    </row>
    <row r="125" spans="1:5" x14ac:dyDescent="0.15">
      <c r="A125" s="2"/>
      <c r="B125" s="31"/>
      <c r="C125" s="2"/>
      <c r="D125" s="2"/>
      <c r="E125" s="26"/>
    </row>
    <row r="126" spans="1:5" x14ac:dyDescent="0.15">
      <c r="A126" s="2"/>
      <c r="B126" s="31"/>
      <c r="C126" s="2"/>
      <c r="D126" s="2"/>
      <c r="E126" s="26"/>
    </row>
    <row r="127" spans="1:5" x14ac:dyDescent="0.15">
      <c r="A127" s="2"/>
      <c r="B127" s="31"/>
      <c r="C127" s="2"/>
      <c r="D127" s="2"/>
      <c r="E127" s="26"/>
    </row>
    <row r="128" spans="1:5" x14ac:dyDescent="0.15">
      <c r="A128" s="2"/>
      <c r="B128" s="31"/>
      <c r="C128" s="2"/>
      <c r="D128" s="2"/>
      <c r="E128" s="26"/>
    </row>
    <row r="129" spans="1:5" x14ac:dyDescent="0.15">
      <c r="A129" s="2"/>
      <c r="B129" s="31"/>
      <c r="C129" s="2"/>
      <c r="D129" s="2"/>
      <c r="E129" s="26"/>
    </row>
    <row r="130" spans="1:5" x14ac:dyDescent="0.15">
      <c r="A130" s="2"/>
      <c r="B130" s="31"/>
      <c r="C130" s="2"/>
      <c r="D130" s="2"/>
      <c r="E130" s="26"/>
    </row>
    <row r="131" spans="1:5" x14ac:dyDescent="0.15">
      <c r="A131" s="2"/>
      <c r="B131" s="31"/>
      <c r="C131" s="2"/>
      <c r="D131" s="2"/>
      <c r="E131" s="26"/>
    </row>
    <row r="132" spans="1:5" x14ac:dyDescent="0.15">
      <c r="A132" s="2"/>
      <c r="B132" s="31"/>
      <c r="C132" s="2"/>
      <c r="D132" s="2"/>
      <c r="E132" s="26"/>
    </row>
    <row r="133" spans="1:5" x14ac:dyDescent="0.15">
      <c r="A133" s="2"/>
      <c r="B133" s="31"/>
      <c r="C133" s="2"/>
      <c r="D133" s="2"/>
      <c r="E133" s="26"/>
    </row>
    <row r="134" spans="1:5" x14ac:dyDescent="0.15">
      <c r="A134" s="2"/>
      <c r="B134" s="31"/>
      <c r="C134" s="2"/>
      <c r="D134" s="2"/>
      <c r="E134" s="26"/>
    </row>
    <row r="135" spans="1:5" x14ac:dyDescent="0.15">
      <c r="A135" s="2"/>
      <c r="B135" s="31"/>
      <c r="C135" s="2"/>
      <c r="D135" s="2"/>
      <c r="E135" s="26"/>
    </row>
    <row r="136" spans="1:5" x14ac:dyDescent="0.15">
      <c r="A136" s="2"/>
      <c r="B136" s="31"/>
      <c r="C136" s="2"/>
      <c r="D136" s="2"/>
      <c r="E136" s="26"/>
    </row>
    <row r="137" spans="1:5" x14ac:dyDescent="0.15">
      <c r="A137" s="2"/>
      <c r="B137" s="31"/>
      <c r="C137" s="2"/>
      <c r="D137" s="2"/>
      <c r="E137" s="26"/>
    </row>
    <row r="138" spans="1:5" x14ac:dyDescent="0.15">
      <c r="A138" s="2"/>
      <c r="B138" s="31"/>
      <c r="C138" s="2"/>
      <c r="D138" s="2"/>
      <c r="E138" s="26"/>
    </row>
    <row r="139" spans="1:5" x14ac:dyDescent="0.15">
      <c r="A139" s="2"/>
      <c r="B139" s="31"/>
      <c r="C139" s="2"/>
      <c r="D139" s="2"/>
      <c r="E139" s="26"/>
    </row>
    <row r="140" spans="1:5" x14ac:dyDescent="0.15">
      <c r="A140" s="2"/>
      <c r="B140" s="31"/>
      <c r="C140" s="2"/>
      <c r="D140" s="2"/>
      <c r="E140" s="26"/>
    </row>
    <row r="141" spans="1:5" x14ac:dyDescent="0.15">
      <c r="A141" s="2"/>
      <c r="B141" s="31"/>
      <c r="C141" s="2"/>
      <c r="D141" s="2"/>
      <c r="E141" s="26"/>
    </row>
    <row r="142" spans="1:5" x14ac:dyDescent="0.15">
      <c r="A142" s="2"/>
      <c r="B142" s="31"/>
      <c r="C142" s="2"/>
      <c r="D142" s="2"/>
      <c r="E142" s="26"/>
    </row>
    <row r="143" spans="1:5" x14ac:dyDescent="0.15">
      <c r="A143" s="2"/>
      <c r="B143" s="31"/>
      <c r="C143" s="2"/>
      <c r="D143" s="2"/>
      <c r="E143" s="26"/>
    </row>
    <row r="144" spans="1:5" x14ac:dyDescent="0.15">
      <c r="A144" s="2"/>
      <c r="B144" s="31"/>
      <c r="C144" s="2"/>
      <c r="D144" s="2"/>
      <c r="E144" s="26"/>
    </row>
    <row r="145" spans="1:5" x14ac:dyDescent="0.15">
      <c r="A145" s="2"/>
      <c r="B145" s="31"/>
      <c r="C145" s="2"/>
      <c r="D145" s="2"/>
      <c r="E145" s="26"/>
    </row>
    <row r="146" spans="1:5" x14ac:dyDescent="0.15">
      <c r="A146" s="2"/>
      <c r="B146" s="31"/>
      <c r="C146" s="2"/>
      <c r="D146" s="2"/>
      <c r="E146" s="26"/>
    </row>
    <row r="147" spans="1:5" x14ac:dyDescent="0.15">
      <c r="A147" s="2"/>
      <c r="B147" s="31"/>
      <c r="C147" s="2"/>
      <c r="D147" s="2"/>
      <c r="E147" s="26"/>
    </row>
    <row r="148" spans="1:5" x14ac:dyDescent="0.15">
      <c r="A148" s="2"/>
      <c r="B148" s="31"/>
      <c r="C148" s="2"/>
      <c r="D148" s="2"/>
      <c r="E148" s="26"/>
    </row>
    <row r="149" spans="1:5" x14ac:dyDescent="0.15">
      <c r="A149" s="2"/>
      <c r="B149" s="31"/>
      <c r="C149" s="2"/>
      <c r="D149" s="2"/>
      <c r="E149" s="26"/>
    </row>
    <row r="150" spans="1:5" x14ac:dyDescent="0.15">
      <c r="A150" s="2"/>
      <c r="B150" s="31"/>
      <c r="C150" s="2"/>
      <c r="D150" s="2"/>
      <c r="E150" s="26"/>
    </row>
    <row r="151" spans="1:5" x14ac:dyDescent="0.15">
      <c r="A151" s="2"/>
      <c r="B151" s="31"/>
      <c r="C151" s="2"/>
      <c r="D151" s="2"/>
      <c r="E151" s="26"/>
    </row>
    <row r="152" spans="1:5" x14ac:dyDescent="0.15">
      <c r="A152" s="2"/>
      <c r="B152" s="31"/>
      <c r="C152" s="2"/>
      <c r="D152" s="2"/>
      <c r="E152" s="26"/>
    </row>
    <row r="153" spans="1:5" x14ac:dyDescent="0.15">
      <c r="A153" s="2"/>
      <c r="B153" s="31"/>
      <c r="C153" s="2"/>
      <c r="D153" s="2"/>
      <c r="E153" s="26"/>
    </row>
    <row r="154" spans="1:5" x14ac:dyDescent="0.15">
      <c r="A154" s="2"/>
      <c r="B154" s="31"/>
      <c r="C154" s="2"/>
      <c r="D154" s="2"/>
      <c r="E154" s="26"/>
    </row>
    <row r="155" spans="1:5" x14ac:dyDescent="0.15">
      <c r="A155" s="2"/>
      <c r="B155" s="31"/>
      <c r="C155" s="2"/>
      <c r="D155" s="2"/>
      <c r="E155" s="26"/>
    </row>
    <row r="156" spans="1:5" x14ac:dyDescent="0.15">
      <c r="A156" s="2"/>
      <c r="B156" s="31"/>
      <c r="C156" s="2"/>
      <c r="D156" s="2"/>
      <c r="E156" s="26"/>
    </row>
    <row r="157" spans="1:5" x14ac:dyDescent="0.15">
      <c r="A157" s="2"/>
      <c r="B157" s="31"/>
      <c r="C157" s="2"/>
      <c r="D157" s="2"/>
      <c r="E157" s="26"/>
    </row>
    <row r="158" spans="1:5" x14ac:dyDescent="0.15">
      <c r="A158" s="2"/>
      <c r="B158" s="31"/>
      <c r="C158" s="2"/>
      <c r="D158" s="2"/>
      <c r="E158" s="26"/>
    </row>
    <row r="159" spans="1:5" x14ac:dyDescent="0.15">
      <c r="A159" s="2"/>
      <c r="B159" s="31"/>
      <c r="C159" s="2"/>
      <c r="D159" s="2"/>
      <c r="E159" s="26"/>
    </row>
    <row r="160" spans="1:5" x14ac:dyDescent="0.15">
      <c r="A160" s="2"/>
      <c r="B160" s="31"/>
      <c r="C160" s="2"/>
      <c r="D160" s="2"/>
      <c r="E160" s="26"/>
    </row>
    <row r="161" spans="1:5" x14ac:dyDescent="0.15">
      <c r="A161" s="2"/>
      <c r="B161" s="31"/>
      <c r="C161" s="2"/>
      <c r="D161" s="2"/>
      <c r="E161" s="26"/>
    </row>
    <row r="162" spans="1:5" x14ac:dyDescent="0.15">
      <c r="A162" s="2"/>
      <c r="B162" s="31"/>
      <c r="C162" s="2"/>
      <c r="D162" s="2"/>
      <c r="E162" s="26"/>
    </row>
    <row r="163" spans="1:5" x14ac:dyDescent="0.15">
      <c r="A163" s="2"/>
      <c r="B163" s="31"/>
      <c r="C163" s="2"/>
      <c r="D163" s="2"/>
      <c r="E163" s="26"/>
    </row>
    <row r="164" spans="1:5" x14ac:dyDescent="0.15">
      <c r="A164" s="2"/>
      <c r="B164" s="31"/>
      <c r="C164" s="2"/>
      <c r="D164" s="2"/>
      <c r="E164" s="26"/>
    </row>
    <row r="165" spans="1:5" x14ac:dyDescent="0.15">
      <c r="A165" s="2"/>
      <c r="B165" s="31"/>
      <c r="C165" s="2"/>
      <c r="D165" s="2"/>
      <c r="E165" s="26"/>
    </row>
    <row r="166" spans="1:5" x14ac:dyDescent="0.15">
      <c r="A166" s="2"/>
      <c r="B166" s="31"/>
      <c r="C166" s="2"/>
      <c r="D166" s="2"/>
      <c r="E166" s="26"/>
    </row>
    <row r="167" spans="1:5" x14ac:dyDescent="0.15">
      <c r="A167" s="2"/>
      <c r="B167" s="31"/>
      <c r="C167" s="2"/>
      <c r="D167" s="2"/>
      <c r="E167" s="26"/>
    </row>
    <row r="168" spans="1:5" x14ac:dyDescent="0.15">
      <c r="A168" s="2"/>
      <c r="B168" s="31"/>
      <c r="C168" s="2"/>
      <c r="D168" s="2"/>
      <c r="E168" s="26"/>
    </row>
    <row r="169" spans="1:5" x14ac:dyDescent="0.15">
      <c r="A169" s="2"/>
      <c r="B169" s="31"/>
      <c r="C169" s="2"/>
      <c r="D169" s="2"/>
      <c r="E169" s="26"/>
    </row>
    <row r="170" spans="1:5" x14ac:dyDescent="0.15">
      <c r="A170" s="2"/>
      <c r="B170" s="31"/>
      <c r="C170" s="2"/>
      <c r="D170" s="2"/>
      <c r="E170" s="26"/>
    </row>
    <row r="171" spans="1:5" x14ac:dyDescent="0.15">
      <c r="A171" s="2"/>
      <c r="B171" s="31"/>
      <c r="C171" s="2"/>
      <c r="D171" s="2"/>
      <c r="E171" s="26"/>
    </row>
    <row r="172" spans="1:5" x14ac:dyDescent="0.15">
      <c r="A172" s="2"/>
      <c r="B172" s="31"/>
      <c r="C172" s="2"/>
      <c r="D172" s="2"/>
      <c r="E172" s="26"/>
    </row>
    <row r="173" spans="1:5" x14ac:dyDescent="0.15">
      <c r="A173" s="2"/>
      <c r="B173" s="31"/>
      <c r="C173" s="2"/>
      <c r="D173" s="2"/>
      <c r="E173" s="26"/>
    </row>
    <row r="174" spans="1:5" x14ac:dyDescent="0.15">
      <c r="A174" s="2"/>
      <c r="B174" s="31"/>
      <c r="C174" s="2"/>
      <c r="D174" s="2"/>
      <c r="E174" s="26"/>
    </row>
    <row r="175" spans="1:5" x14ac:dyDescent="0.15">
      <c r="A175" s="2"/>
      <c r="B175" s="31"/>
      <c r="C175" s="2"/>
      <c r="D175" s="2"/>
      <c r="E175" s="26"/>
    </row>
    <row r="176" spans="1:5" x14ac:dyDescent="0.15">
      <c r="A176" s="2"/>
      <c r="B176" s="31"/>
      <c r="C176" s="2"/>
      <c r="D176" s="2"/>
      <c r="E176" s="26"/>
    </row>
    <row r="177" spans="1:5" x14ac:dyDescent="0.15">
      <c r="A177" s="2"/>
      <c r="B177" s="31"/>
      <c r="C177" s="2"/>
      <c r="D177" s="2"/>
      <c r="E177" s="26"/>
    </row>
    <row r="178" spans="1:5" x14ac:dyDescent="0.15">
      <c r="A178" s="2"/>
      <c r="B178" s="31"/>
      <c r="C178" s="2"/>
      <c r="D178" s="2"/>
      <c r="E178" s="26"/>
    </row>
    <row r="179" spans="1:5" x14ac:dyDescent="0.15">
      <c r="A179" s="2"/>
      <c r="B179" s="31"/>
      <c r="C179" s="2"/>
      <c r="D179" s="2"/>
      <c r="E179" s="26"/>
    </row>
    <row r="180" spans="1:5" x14ac:dyDescent="0.15">
      <c r="A180" s="2"/>
      <c r="B180" s="31"/>
      <c r="C180" s="2"/>
      <c r="D180" s="2"/>
      <c r="E180" s="26"/>
    </row>
    <row r="181" spans="1:5" x14ac:dyDescent="0.15">
      <c r="A181" s="2"/>
      <c r="B181" s="31"/>
      <c r="C181" s="2"/>
      <c r="D181" s="2"/>
      <c r="E181" s="26"/>
    </row>
    <row r="182" spans="1:5" x14ac:dyDescent="0.15">
      <c r="A182" s="2"/>
      <c r="B182" s="31"/>
      <c r="C182" s="2"/>
      <c r="D182" s="2"/>
      <c r="E182" s="26"/>
    </row>
    <row r="183" spans="1:5" x14ac:dyDescent="0.15">
      <c r="A183" s="2"/>
      <c r="B183" s="31"/>
      <c r="C183" s="2"/>
      <c r="D183" s="2"/>
      <c r="E183" s="26"/>
    </row>
    <row r="184" spans="1:5" x14ac:dyDescent="0.15">
      <c r="A184" s="2"/>
      <c r="B184" s="31"/>
      <c r="C184" s="2"/>
      <c r="D184" s="2"/>
      <c r="E184" s="26"/>
    </row>
    <row r="185" spans="1:5" x14ac:dyDescent="0.15">
      <c r="A185" s="2"/>
      <c r="B185" s="31"/>
      <c r="C185" s="2"/>
      <c r="D185" s="2"/>
      <c r="E185" s="26"/>
    </row>
    <row r="186" spans="1:5" x14ac:dyDescent="0.15">
      <c r="A186" s="2"/>
      <c r="B186" s="31"/>
      <c r="C186" s="2"/>
      <c r="D186" s="2"/>
      <c r="E186" s="26"/>
    </row>
    <row r="187" spans="1:5" x14ac:dyDescent="0.15">
      <c r="A187" s="2"/>
      <c r="B187" s="31"/>
      <c r="C187" s="2"/>
      <c r="D187" s="2"/>
      <c r="E187" s="26"/>
    </row>
    <row r="188" spans="1:5" x14ac:dyDescent="0.15">
      <c r="A188" s="2"/>
      <c r="B188" s="31"/>
      <c r="C188" s="2"/>
      <c r="D188" s="2"/>
      <c r="E188" s="26"/>
    </row>
    <row r="189" spans="1:5" x14ac:dyDescent="0.15">
      <c r="A189" s="2"/>
      <c r="B189" s="31"/>
      <c r="C189" s="2"/>
      <c r="D189" s="2"/>
      <c r="E189" s="26"/>
    </row>
    <row r="190" spans="1:5" x14ac:dyDescent="0.15">
      <c r="A190" s="2"/>
      <c r="B190" s="31"/>
      <c r="C190" s="2"/>
      <c r="D190" s="2"/>
      <c r="E190" s="26"/>
    </row>
    <row r="191" spans="1:5" x14ac:dyDescent="0.15">
      <c r="A191" s="2"/>
      <c r="B191" s="31"/>
      <c r="C191" s="2"/>
      <c r="D191" s="2"/>
      <c r="E191" s="26"/>
    </row>
    <row r="192" spans="1:5" x14ac:dyDescent="0.15">
      <c r="A192" s="2"/>
      <c r="B192" s="31"/>
      <c r="C192" s="2"/>
      <c r="D192" s="2"/>
      <c r="E192" s="26"/>
    </row>
    <row r="193" spans="1:5" x14ac:dyDescent="0.15">
      <c r="A193" s="2"/>
      <c r="B193" s="31"/>
      <c r="C193" s="2"/>
      <c r="D193" s="2"/>
      <c r="E193" s="26"/>
    </row>
    <row r="194" spans="1:5" x14ac:dyDescent="0.15">
      <c r="A194" s="2"/>
      <c r="B194" s="31"/>
      <c r="C194" s="2"/>
      <c r="D194" s="2"/>
      <c r="E194" s="26"/>
    </row>
    <row r="195" spans="1:5" x14ac:dyDescent="0.15">
      <c r="A195" s="2"/>
      <c r="B195" s="31"/>
      <c r="C195" s="2"/>
      <c r="D195" s="2"/>
      <c r="E195" s="26"/>
    </row>
    <row r="196" spans="1:5" x14ac:dyDescent="0.15">
      <c r="A196" s="2"/>
      <c r="B196" s="31"/>
      <c r="C196" s="2"/>
      <c r="D196" s="2"/>
      <c r="E196" s="26"/>
    </row>
    <row r="197" spans="1:5" x14ac:dyDescent="0.15">
      <c r="A197" s="2"/>
      <c r="B197" s="31"/>
      <c r="C197" s="2"/>
      <c r="D197" s="2"/>
      <c r="E197" s="26"/>
    </row>
    <row r="198" spans="1:5" x14ac:dyDescent="0.15">
      <c r="A198" s="2"/>
      <c r="B198" s="31"/>
      <c r="C198" s="2"/>
      <c r="D198" s="2"/>
      <c r="E198" s="26"/>
    </row>
    <row r="199" spans="1:5" x14ac:dyDescent="0.15">
      <c r="A199" s="2"/>
      <c r="B199" s="31"/>
      <c r="C199" s="2"/>
      <c r="D199" s="2"/>
      <c r="E199" s="26"/>
    </row>
    <row r="200" spans="1:5" x14ac:dyDescent="0.15">
      <c r="A200" s="2"/>
      <c r="B200" s="31"/>
      <c r="C200" s="2"/>
      <c r="D200" s="2"/>
      <c r="E200" s="26"/>
    </row>
    <row r="201" spans="1:5" x14ac:dyDescent="0.15">
      <c r="A201" s="2"/>
      <c r="B201" s="31"/>
      <c r="C201" s="2"/>
      <c r="D201" s="2"/>
      <c r="E201" s="26"/>
    </row>
    <row r="202" spans="1:5" x14ac:dyDescent="0.15">
      <c r="A202" s="2"/>
      <c r="B202" s="31"/>
      <c r="C202" s="2"/>
      <c r="D202" s="2"/>
      <c r="E202" s="26"/>
    </row>
    <row r="203" spans="1:5" x14ac:dyDescent="0.15">
      <c r="A203" s="2"/>
      <c r="B203" s="31"/>
      <c r="C203" s="2"/>
      <c r="D203" s="2"/>
      <c r="E203" s="26"/>
    </row>
    <row r="204" spans="1:5" x14ac:dyDescent="0.15">
      <c r="A204" s="2"/>
      <c r="B204" s="31"/>
      <c r="C204" s="2"/>
      <c r="D204" s="2"/>
      <c r="E204" s="26"/>
    </row>
    <row r="205" spans="1:5" x14ac:dyDescent="0.15">
      <c r="A205" s="2"/>
      <c r="B205" s="31"/>
      <c r="C205" s="2"/>
      <c r="D205" s="2"/>
      <c r="E205" s="26"/>
    </row>
    <row r="206" spans="1:5" x14ac:dyDescent="0.15">
      <c r="A206" s="2"/>
      <c r="B206" s="31"/>
      <c r="C206" s="2"/>
      <c r="D206" s="2"/>
      <c r="E206" s="26"/>
    </row>
    <row r="207" spans="1:5" x14ac:dyDescent="0.15">
      <c r="A207" s="2"/>
      <c r="B207" s="31"/>
      <c r="C207" s="2"/>
      <c r="D207" s="2"/>
      <c r="E207" s="26"/>
    </row>
    <row r="208" spans="1:5" x14ac:dyDescent="0.15">
      <c r="A208" s="2"/>
      <c r="B208" s="31"/>
      <c r="C208" s="2"/>
      <c r="D208" s="2"/>
      <c r="E208" s="26"/>
    </row>
    <row r="209" spans="1:5" x14ac:dyDescent="0.15">
      <c r="A209" s="2"/>
      <c r="B209" s="31"/>
      <c r="C209" s="2"/>
      <c r="D209" s="2"/>
      <c r="E209" s="26"/>
    </row>
    <row r="210" spans="1:5" x14ac:dyDescent="0.15">
      <c r="A210" s="2"/>
      <c r="B210" s="31"/>
      <c r="C210" s="2"/>
      <c r="D210" s="2"/>
      <c r="E210" s="26"/>
    </row>
    <row r="211" spans="1:5" x14ac:dyDescent="0.15">
      <c r="A211" s="2"/>
      <c r="B211" s="31"/>
      <c r="C211" s="2"/>
      <c r="D211" s="2"/>
      <c r="E211" s="26"/>
    </row>
    <row r="212" spans="1:5" x14ac:dyDescent="0.15">
      <c r="A212" s="2"/>
      <c r="B212" s="31"/>
      <c r="C212" s="2"/>
      <c r="D212" s="2"/>
      <c r="E212" s="26"/>
    </row>
    <row r="213" spans="1:5" x14ac:dyDescent="0.15">
      <c r="A213" s="2"/>
      <c r="B213" s="31"/>
      <c r="C213" s="2"/>
      <c r="D213" s="2"/>
      <c r="E213" s="26"/>
    </row>
    <row r="214" spans="1:5" x14ac:dyDescent="0.15">
      <c r="A214" s="2"/>
      <c r="B214" s="31"/>
      <c r="C214" s="2"/>
      <c r="D214" s="2"/>
      <c r="E214" s="26"/>
    </row>
    <row r="215" spans="1:5" x14ac:dyDescent="0.15">
      <c r="A215" s="2"/>
      <c r="B215" s="31"/>
      <c r="C215" s="2"/>
      <c r="D215" s="2"/>
      <c r="E215" s="26"/>
    </row>
    <row r="216" spans="1:5" x14ac:dyDescent="0.15">
      <c r="A216" s="2"/>
      <c r="B216" s="31"/>
      <c r="C216" s="2"/>
      <c r="D216" s="2"/>
      <c r="E216" s="26"/>
    </row>
    <row r="217" spans="1:5" x14ac:dyDescent="0.15">
      <c r="A217" s="2"/>
      <c r="B217" s="31"/>
      <c r="C217" s="2"/>
      <c r="D217" s="2"/>
      <c r="E217" s="26"/>
    </row>
    <row r="218" spans="1:5" x14ac:dyDescent="0.15">
      <c r="A218" s="2"/>
      <c r="B218" s="31"/>
      <c r="C218" s="2"/>
      <c r="D218" s="2"/>
      <c r="E218" s="26"/>
    </row>
    <row r="219" spans="1:5" x14ac:dyDescent="0.15">
      <c r="A219" s="2"/>
      <c r="B219" s="31"/>
      <c r="C219" s="2"/>
      <c r="D219" s="2"/>
      <c r="E219" s="26"/>
    </row>
    <row r="220" spans="1:5" x14ac:dyDescent="0.15">
      <c r="A220" s="2"/>
      <c r="B220" s="31"/>
      <c r="C220" s="2"/>
      <c r="D220" s="2"/>
      <c r="E220" s="26"/>
    </row>
    <row r="221" spans="1:5" x14ac:dyDescent="0.15">
      <c r="A221" s="2"/>
      <c r="B221" s="31"/>
      <c r="C221" s="2"/>
      <c r="D221" s="2"/>
      <c r="E221" s="26"/>
    </row>
    <row r="222" spans="1:5" x14ac:dyDescent="0.15">
      <c r="A222" s="2"/>
      <c r="B222" s="31"/>
      <c r="C222" s="2"/>
      <c r="D222" s="2"/>
      <c r="E222" s="26"/>
    </row>
    <row r="223" spans="1:5" x14ac:dyDescent="0.15">
      <c r="A223" s="2"/>
      <c r="B223" s="31"/>
      <c r="C223" s="2"/>
      <c r="D223" s="2"/>
      <c r="E223" s="26"/>
    </row>
    <row r="224" spans="1:5" x14ac:dyDescent="0.15">
      <c r="A224" s="2"/>
      <c r="B224" s="31"/>
      <c r="C224" s="2"/>
      <c r="D224" s="2"/>
      <c r="E224" s="26"/>
    </row>
    <row r="225" spans="1:5" x14ac:dyDescent="0.15">
      <c r="A225" s="2"/>
      <c r="B225" s="31"/>
      <c r="C225" s="2"/>
      <c r="D225" s="2"/>
      <c r="E225" s="26"/>
    </row>
    <row r="226" spans="1:5" x14ac:dyDescent="0.15">
      <c r="A226" s="2"/>
      <c r="B226" s="31"/>
      <c r="C226" s="2"/>
      <c r="D226" s="2"/>
      <c r="E226" s="26"/>
    </row>
    <row r="227" spans="1:5" x14ac:dyDescent="0.15">
      <c r="A227" s="2"/>
      <c r="B227" s="31"/>
      <c r="C227" s="2"/>
      <c r="D227" s="2"/>
      <c r="E227" s="26"/>
    </row>
    <row r="228" spans="1:5" x14ac:dyDescent="0.15">
      <c r="A228" s="2"/>
      <c r="B228" s="31"/>
      <c r="C228" s="2"/>
      <c r="D228" s="2"/>
      <c r="E228" s="26"/>
    </row>
    <row r="229" spans="1:5" x14ac:dyDescent="0.15">
      <c r="A229" s="2"/>
      <c r="B229" s="31"/>
      <c r="C229" s="2"/>
      <c r="D229" s="2"/>
      <c r="E229" s="26"/>
    </row>
    <row r="230" spans="1:5" x14ac:dyDescent="0.15">
      <c r="A230" s="2"/>
      <c r="B230" s="31"/>
      <c r="C230" s="2"/>
      <c r="D230" s="2"/>
      <c r="E230" s="26"/>
    </row>
    <row r="231" spans="1:5" x14ac:dyDescent="0.15">
      <c r="A231" s="2"/>
      <c r="B231" s="31"/>
      <c r="C231" s="2"/>
      <c r="D231" s="2"/>
      <c r="E231" s="26"/>
    </row>
    <row r="232" spans="1:5" x14ac:dyDescent="0.15">
      <c r="A232" s="2"/>
      <c r="B232" s="31"/>
      <c r="C232" s="2"/>
      <c r="D232" s="2"/>
      <c r="E232" s="26"/>
    </row>
    <row r="233" spans="1:5" x14ac:dyDescent="0.15">
      <c r="A233" s="2"/>
      <c r="B233" s="31"/>
      <c r="C233" s="2"/>
      <c r="D233" s="2"/>
      <c r="E233" s="26"/>
    </row>
    <row r="234" spans="1:5" x14ac:dyDescent="0.15">
      <c r="A234" s="2"/>
      <c r="B234" s="31"/>
      <c r="C234" s="2"/>
      <c r="D234" s="2"/>
      <c r="E234" s="26"/>
    </row>
    <row r="235" spans="1:5" x14ac:dyDescent="0.15">
      <c r="A235" s="2"/>
      <c r="B235" s="31"/>
      <c r="C235" s="2"/>
      <c r="D235" s="2"/>
      <c r="E235" s="26"/>
    </row>
    <row r="236" spans="1:5" x14ac:dyDescent="0.15">
      <c r="A236" s="2"/>
      <c r="B236" s="31"/>
      <c r="C236" s="2"/>
      <c r="D236" s="2"/>
      <c r="E236" s="26"/>
    </row>
    <row r="237" spans="1:5" x14ac:dyDescent="0.15">
      <c r="A237" s="2"/>
      <c r="B237" s="31"/>
      <c r="C237" s="2"/>
      <c r="D237" s="2"/>
      <c r="E237" s="26"/>
    </row>
    <row r="238" spans="1:5" x14ac:dyDescent="0.15">
      <c r="A238" s="2"/>
      <c r="B238" s="31"/>
      <c r="C238" s="2"/>
      <c r="D238" s="2"/>
      <c r="E238" s="26"/>
    </row>
    <row r="239" spans="1:5" x14ac:dyDescent="0.15">
      <c r="A239" s="2"/>
      <c r="B239" s="31"/>
      <c r="C239" s="2"/>
      <c r="D239" s="2"/>
      <c r="E239" s="26"/>
    </row>
    <row r="240" spans="1:5" x14ac:dyDescent="0.15">
      <c r="A240" s="2"/>
      <c r="B240" s="31"/>
      <c r="C240" s="2"/>
      <c r="D240" s="2"/>
      <c r="E240" s="26"/>
    </row>
    <row r="241" spans="1:5" x14ac:dyDescent="0.15">
      <c r="A241" s="2"/>
      <c r="B241" s="31"/>
      <c r="C241" s="2"/>
      <c r="D241" s="2"/>
      <c r="E241" s="26"/>
    </row>
    <row r="242" spans="1:5" x14ac:dyDescent="0.15">
      <c r="A242" s="2"/>
      <c r="B242" s="31"/>
      <c r="C242" s="2"/>
      <c r="D242" s="2"/>
      <c r="E242" s="26"/>
    </row>
    <row r="243" spans="1:5" x14ac:dyDescent="0.15">
      <c r="A243" s="2"/>
      <c r="B243" s="31"/>
      <c r="C243" s="2"/>
      <c r="D243" s="2"/>
      <c r="E243" s="26"/>
    </row>
    <row r="244" spans="1:5" x14ac:dyDescent="0.15">
      <c r="A244" s="2"/>
      <c r="B244" s="31"/>
      <c r="C244" s="2"/>
      <c r="D244" s="2"/>
      <c r="E244" s="26"/>
    </row>
    <row r="245" spans="1:5" x14ac:dyDescent="0.15">
      <c r="A245" s="2"/>
      <c r="B245" s="31"/>
      <c r="C245" s="2"/>
      <c r="D245" s="2"/>
      <c r="E245" s="26"/>
    </row>
    <row r="246" spans="1:5" x14ac:dyDescent="0.15">
      <c r="A246" s="2"/>
      <c r="B246" s="31"/>
      <c r="C246" s="2"/>
      <c r="D246" s="2"/>
      <c r="E246" s="26"/>
    </row>
    <row r="247" spans="1:5" x14ac:dyDescent="0.15">
      <c r="A247" s="2"/>
      <c r="B247" s="31"/>
      <c r="C247" s="2"/>
      <c r="D247" s="2"/>
      <c r="E247" s="26"/>
    </row>
    <row r="248" spans="1:5" x14ac:dyDescent="0.15">
      <c r="A248" s="2"/>
      <c r="B248" s="31"/>
      <c r="C248" s="2"/>
      <c r="D248" s="2"/>
      <c r="E248" s="26"/>
    </row>
    <row r="249" spans="1:5" x14ac:dyDescent="0.15">
      <c r="A249" s="2"/>
      <c r="B249" s="31"/>
      <c r="C249" s="2"/>
      <c r="D249" s="2"/>
      <c r="E249" s="26"/>
    </row>
    <row r="250" spans="1:5" x14ac:dyDescent="0.15">
      <c r="A250" s="2"/>
      <c r="B250" s="31"/>
      <c r="C250" s="2"/>
      <c r="D250" s="2"/>
      <c r="E250" s="26"/>
    </row>
    <row r="251" spans="1:5" x14ac:dyDescent="0.15">
      <c r="A251" s="2"/>
      <c r="B251" s="31"/>
      <c r="C251" s="2"/>
      <c r="D251" s="2"/>
      <c r="E251" s="26"/>
    </row>
    <row r="252" spans="1:5" x14ac:dyDescent="0.15">
      <c r="A252" s="2"/>
      <c r="B252" s="31"/>
      <c r="C252" s="2"/>
      <c r="D252" s="2"/>
      <c r="E252" s="26"/>
    </row>
    <row r="253" spans="1:5" x14ac:dyDescent="0.15">
      <c r="A253" s="2"/>
      <c r="B253" s="31"/>
      <c r="C253" s="2"/>
      <c r="D253" s="2"/>
      <c r="E253" s="26"/>
    </row>
    <row r="254" spans="1:5" x14ac:dyDescent="0.15">
      <c r="A254" s="2"/>
      <c r="B254" s="31"/>
      <c r="C254" s="2"/>
      <c r="D254" s="2"/>
      <c r="E254" s="26"/>
    </row>
    <row r="255" spans="1:5" x14ac:dyDescent="0.15">
      <c r="A255" s="2"/>
      <c r="B255" s="31"/>
      <c r="C255" s="2"/>
      <c r="D255" s="2"/>
      <c r="E255" s="26"/>
    </row>
    <row r="256" spans="1:5" x14ac:dyDescent="0.15">
      <c r="A256" s="2"/>
      <c r="B256" s="31"/>
      <c r="C256" s="2"/>
      <c r="D256" s="2"/>
      <c r="E256" s="26"/>
    </row>
    <row r="257" spans="1:5" x14ac:dyDescent="0.15">
      <c r="A257" s="2"/>
      <c r="B257" s="31"/>
      <c r="C257" s="2"/>
      <c r="D257" s="2"/>
      <c r="E257" s="26"/>
    </row>
    <row r="258" spans="1:5" x14ac:dyDescent="0.15">
      <c r="A258" s="2"/>
      <c r="B258" s="31"/>
      <c r="C258" s="2"/>
      <c r="D258" s="2"/>
      <c r="E258" s="26"/>
    </row>
    <row r="259" spans="1:5" x14ac:dyDescent="0.15">
      <c r="A259" s="2"/>
      <c r="B259" s="31"/>
      <c r="C259" s="2"/>
      <c r="D259" s="2"/>
      <c r="E259" s="26"/>
    </row>
    <row r="260" spans="1:5" x14ac:dyDescent="0.15">
      <c r="A260" s="2"/>
      <c r="B260" s="31"/>
      <c r="C260" s="2"/>
      <c r="D260" s="2"/>
      <c r="E260" s="26"/>
    </row>
    <row r="261" spans="1:5" x14ac:dyDescent="0.15">
      <c r="A261" s="2"/>
      <c r="B261" s="31"/>
      <c r="C261" s="2"/>
      <c r="D261" s="2"/>
      <c r="E261" s="26"/>
    </row>
    <row r="262" spans="1:5" x14ac:dyDescent="0.15">
      <c r="A262" s="2"/>
      <c r="B262" s="31"/>
      <c r="C262" s="2"/>
      <c r="D262" s="2"/>
      <c r="E262" s="26"/>
    </row>
    <row r="263" spans="1:5" x14ac:dyDescent="0.15">
      <c r="A263" s="2"/>
      <c r="B263" s="31"/>
      <c r="C263" s="2"/>
      <c r="D263" s="2"/>
      <c r="E263" s="26"/>
    </row>
    <row r="264" spans="1:5" x14ac:dyDescent="0.15">
      <c r="A264" s="2"/>
      <c r="B264" s="31"/>
      <c r="C264" s="2"/>
      <c r="D264" s="2"/>
      <c r="E264" s="26"/>
    </row>
    <row r="265" spans="1:5" x14ac:dyDescent="0.15">
      <c r="A265" s="2"/>
      <c r="B265" s="31"/>
      <c r="C265" s="2"/>
      <c r="D265" s="2"/>
      <c r="E265" s="26"/>
    </row>
    <row r="266" spans="1:5" x14ac:dyDescent="0.15">
      <c r="A266" s="2"/>
      <c r="B266" s="31"/>
      <c r="C266" s="2"/>
      <c r="D266" s="2"/>
      <c r="E266" s="26"/>
    </row>
    <row r="267" spans="1:5" x14ac:dyDescent="0.15">
      <c r="A267" s="2"/>
      <c r="B267" s="31"/>
      <c r="C267" s="2"/>
      <c r="D267" s="2"/>
      <c r="E267" s="26"/>
    </row>
    <row r="268" spans="1:5" x14ac:dyDescent="0.15">
      <c r="A268" s="2"/>
      <c r="B268" s="31"/>
      <c r="C268" s="2"/>
      <c r="D268" s="2"/>
      <c r="E268" s="26"/>
    </row>
    <row r="269" spans="1:5" x14ac:dyDescent="0.15">
      <c r="A269" s="2"/>
      <c r="B269" s="31"/>
      <c r="C269" s="2"/>
      <c r="D269" s="2"/>
      <c r="E269" s="26"/>
    </row>
    <row r="270" spans="1:5" x14ac:dyDescent="0.15">
      <c r="A270" s="2"/>
      <c r="B270" s="31"/>
      <c r="C270" s="2"/>
      <c r="D270" s="2"/>
      <c r="E270" s="26"/>
    </row>
    <row r="271" spans="1:5" x14ac:dyDescent="0.15">
      <c r="A271" s="2"/>
      <c r="B271" s="31"/>
      <c r="C271" s="2"/>
      <c r="D271" s="2"/>
      <c r="E271" s="26"/>
    </row>
    <row r="272" spans="1:5" x14ac:dyDescent="0.15">
      <c r="A272" s="2"/>
      <c r="B272" s="31"/>
      <c r="C272" s="2"/>
      <c r="D272" s="2"/>
      <c r="E272" s="26"/>
    </row>
    <row r="273" spans="1:5" x14ac:dyDescent="0.15">
      <c r="A273" s="2"/>
      <c r="B273" s="31"/>
      <c r="C273" s="2"/>
      <c r="D273" s="2"/>
      <c r="E273" s="26"/>
    </row>
    <row r="274" spans="1:5" x14ac:dyDescent="0.15">
      <c r="A274" s="2"/>
      <c r="B274" s="31"/>
      <c r="C274" s="2"/>
      <c r="D274" s="2"/>
      <c r="E274" s="26"/>
    </row>
    <row r="275" spans="1:5" x14ac:dyDescent="0.15">
      <c r="A275" s="2"/>
      <c r="B275" s="31"/>
      <c r="C275" s="2"/>
      <c r="D275" s="2"/>
      <c r="E275" s="26"/>
    </row>
    <row r="276" spans="1:5" x14ac:dyDescent="0.15">
      <c r="A276" s="2"/>
      <c r="B276" s="31"/>
      <c r="C276" s="2"/>
      <c r="D276" s="2"/>
      <c r="E276" s="26"/>
    </row>
    <row r="277" spans="1:5" x14ac:dyDescent="0.15">
      <c r="A277" s="2"/>
      <c r="B277" s="31"/>
      <c r="C277" s="2"/>
      <c r="D277" s="2"/>
      <c r="E277" s="26"/>
    </row>
    <row r="278" spans="1:5" x14ac:dyDescent="0.15">
      <c r="A278" s="2"/>
      <c r="B278" s="31"/>
      <c r="C278" s="2"/>
      <c r="D278" s="2"/>
      <c r="E278" s="26"/>
    </row>
    <row r="279" spans="1:5" x14ac:dyDescent="0.15">
      <c r="A279" s="2"/>
      <c r="B279" s="31"/>
      <c r="C279" s="2"/>
      <c r="D279" s="2"/>
      <c r="E279" s="26"/>
    </row>
    <row r="280" spans="1:5" x14ac:dyDescent="0.15">
      <c r="A280" s="2"/>
      <c r="B280" s="31"/>
      <c r="C280" s="2"/>
      <c r="D280" s="2"/>
      <c r="E280" s="26"/>
    </row>
    <row r="281" spans="1:5" x14ac:dyDescent="0.15">
      <c r="A281" s="2"/>
      <c r="B281" s="31"/>
      <c r="C281" s="2"/>
      <c r="D281" s="2"/>
      <c r="E281" s="26"/>
    </row>
    <row r="282" spans="1:5" x14ac:dyDescent="0.15">
      <c r="A282" s="2"/>
      <c r="B282" s="31"/>
      <c r="C282" s="2"/>
      <c r="D282" s="2"/>
      <c r="E282" s="26"/>
    </row>
    <row r="283" spans="1:5" x14ac:dyDescent="0.15">
      <c r="A283" s="2"/>
      <c r="B283" s="31"/>
      <c r="C283" s="2"/>
      <c r="D283" s="2"/>
      <c r="E283" s="26"/>
    </row>
    <row r="284" spans="1:5" x14ac:dyDescent="0.15">
      <c r="A284" s="2"/>
      <c r="B284" s="31"/>
      <c r="C284" s="2"/>
      <c r="D284" s="2"/>
      <c r="E284" s="26"/>
    </row>
    <row r="285" spans="1:5" x14ac:dyDescent="0.15">
      <c r="A285" s="2"/>
      <c r="B285" s="31"/>
      <c r="C285" s="2"/>
      <c r="D285" s="2"/>
      <c r="E285" s="26"/>
    </row>
    <row r="286" spans="1:5" x14ac:dyDescent="0.15">
      <c r="A286" s="2"/>
      <c r="B286" s="31"/>
      <c r="C286" s="2"/>
      <c r="D286" s="2"/>
      <c r="E286" s="26"/>
    </row>
    <row r="287" spans="1:5" x14ac:dyDescent="0.15">
      <c r="A287" s="2"/>
      <c r="B287" s="31"/>
      <c r="C287" s="2"/>
      <c r="D287" s="2"/>
      <c r="E287" s="26"/>
    </row>
    <row r="288" spans="1:5" x14ac:dyDescent="0.15">
      <c r="A288" s="2"/>
      <c r="B288" s="31"/>
      <c r="C288" s="2"/>
      <c r="D288" s="2"/>
      <c r="E288" s="26"/>
    </row>
    <row r="289" spans="1:5" x14ac:dyDescent="0.15">
      <c r="A289" s="2"/>
      <c r="B289" s="31"/>
      <c r="C289" s="2"/>
      <c r="D289" s="2"/>
      <c r="E289" s="26"/>
    </row>
    <row r="290" spans="1:5" x14ac:dyDescent="0.15">
      <c r="A290" s="2"/>
      <c r="B290" s="31"/>
      <c r="C290" s="2"/>
      <c r="D290" s="2"/>
      <c r="E290" s="26"/>
    </row>
    <row r="291" spans="1:5" x14ac:dyDescent="0.15">
      <c r="A291" s="2"/>
      <c r="B291" s="31"/>
      <c r="C291" s="2"/>
      <c r="D291" s="2"/>
      <c r="E291" s="26"/>
    </row>
    <row r="292" spans="1:5" x14ac:dyDescent="0.15">
      <c r="A292" s="2"/>
      <c r="B292" s="31"/>
      <c r="C292" s="2"/>
      <c r="D292" s="2"/>
      <c r="E292" s="26"/>
    </row>
    <row r="293" spans="1:5" x14ac:dyDescent="0.15">
      <c r="A293" s="2"/>
      <c r="B293" s="31"/>
      <c r="C293" s="2"/>
      <c r="D293" s="2"/>
      <c r="E293" s="26"/>
    </row>
    <row r="294" spans="1:5" x14ac:dyDescent="0.15">
      <c r="A294" s="2"/>
      <c r="B294" s="31"/>
      <c r="C294" s="2"/>
      <c r="D294" s="2"/>
      <c r="E294" s="26"/>
    </row>
    <row r="295" spans="1:5" x14ac:dyDescent="0.15">
      <c r="A295" s="2"/>
      <c r="B295" s="31"/>
      <c r="C295" s="2"/>
      <c r="D295" s="2"/>
      <c r="E295" s="26"/>
    </row>
    <row r="296" spans="1:5" x14ac:dyDescent="0.15">
      <c r="A296" s="2"/>
      <c r="B296" s="31"/>
      <c r="C296" s="2"/>
      <c r="D296" s="2"/>
      <c r="E296" s="26"/>
    </row>
    <row r="297" spans="1:5" x14ac:dyDescent="0.15">
      <c r="A297" s="2"/>
      <c r="B297" s="31"/>
      <c r="C297" s="2"/>
      <c r="D297" s="2"/>
      <c r="E297" s="26"/>
    </row>
    <row r="298" spans="1:5" x14ac:dyDescent="0.15">
      <c r="A298" s="2"/>
      <c r="B298" s="31"/>
      <c r="C298" s="2"/>
      <c r="D298" s="2"/>
      <c r="E298" s="26"/>
    </row>
    <row r="299" spans="1:5" x14ac:dyDescent="0.15">
      <c r="A299" s="2"/>
      <c r="B299" s="31"/>
      <c r="C299" s="2"/>
      <c r="D299" s="2"/>
      <c r="E299" s="26"/>
    </row>
    <row r="300" spans="1:5" x14ac:dyDescent="0.15">
      <c r="A300" s="2"/>
      <c r="B300" s="31"/>
      <c r="C300" s="2"/>
      <c r="D300" s="2"/>
      <c r="E300" s="26"/>
    </row>
    <row r="301" spans="1:5" x14ac:dyDescent="0.15">
      <c r="A301" s="2"/>
      <c r="B301" s="31"/>
      <c r="C301" s="2"/>
      <c r="D301" s="2"/>
      <c r="E301" s="26"/>
    </row>
    <row r="302" spans="1:5" x14ac:dyDescent="0.15">
      <c r="A302" s="2"/>
      <c r="B302" s="31"/>
      <c r="C302" s="2"/>
      <c r="D302" s="2"/>
      <c r="E302" s="26"/>
    </row>
    <row r="303" spans="1:5" x14ac:dyDescent="0.15">
      <c r="A303" s="2"/>
      <c r="B303" s="31"/>
      <c r="C303" s="2"/>
      <c r="D303" s="2"/>
      <c r="E303" s="26"/>
    </row>
    <row r="304" spans="1:5" x14ac:dyDescent="0.15">
      <c r="A304" s="2"/>
      <c r="B304" s="31"/>
      <c r="C304" s="2"/>
      <c r="D304" s="2"/>
      <c r="E304" s="26"/>
    </row>
    <row r="305" spans="1:5" x14ac:dyDescent="0.15">
      <c r="A305" s="2"/>
      <c r="B305" s="31"/>
      <c r="C305" s="2"/>
      <c r="D305" s="2"/>
      <c r="E305" s="26"/>
    </row>
    <row r="306" spans="1:5" x14ac:dyDescent="0.15">
      <c r="A306" s="2"/>
      <c r="B306" s="31"/>
      <c r="C306" s="2"/>
      <c r="D306" s="2"/>
      <c r="E306" s="26"/>
    </row>
    <row r="307" spans="1:5" x14ac:dyDescent="0.15">
      <c r="A307" s="2"/>
      <c r="B307" s="31"/>
      <c r="C307" s="2"/>
      <c r="D307" s="2"/>
      <c r="E307" s="26"/>
    </row>
    <row r="308" spans="1:5" x14ac:dyDescent="0.15">
      <c r="A308" s="2"/>
      <c r="B308" s="31"/>
      <c r="C308" s="2"/>
      <c r="D308" s="2"/>
      <c r="E308" s="26"/>
    </row>
    <row r="309" spans="1:5" x14ac:dyDescent="0.15">
      <c r="A309" s="2"/>
      <c r="B309" s="31"/>
      <c r="C309" s="2"/>
      <c r="D309" s="2"/>
      <c r="E309" s="26"/>
    </row>
    <row r="310" spans="1:5" x14ac:dyDescent="0.15">
      <c r="A310" s="2"/>
      <c r="B310" s="31"/>
      <c r="C310" s="2"/>
      <c r="D310" s="2"/>
      <c r="E310" s="26"/>
    </row>
    <row r="311" spans="1:5" x14ac:dyDescent="0.15">
      <c r="A311" s="2"/>
      <c r="B311" s="31"/>
      <c r="C311" s="2"/>
      <c r="D311" s="2"/>
      <c r="E311" s="26"/>
    </row>
    <row r="312" spans="1:5" x14ac:dyDescent="0.15">
      <c r="A312" s="2"/>
      <c r="B312" s="31"/>
      <c r="C312" s="2"/>
      <c r="D312" s="2"/>
      <c r="E312" s="26"/>
    </row>
    <row r="313" spans="1:5" x14ac:dyDescent="0.15">
      <c r="A313" s="2"/>
      <c r="B313" s="31"/>
      <c r="C313" s="2"/>
      <c r="D313" s="2"/>
      <c r="E313" s="26"/>
    </row>
    <row r="314" spans="1:5" x14ac:dyDescent="0.15">
      <c r="A314" s="2"/>
      <c r="B314" s="31"/>
      <c r="C314" s="2"/>
      <c r="D314" s="2"/>
      <c r="E314" s="26"/>
    </row>
    <row r="315" spans="1:5" x14ac:dyDescent="0.15">
      <c r="A315" s="2"/>
      <c r="B315" s="31"/>
      <c r="C315" s="2"/>
      <c r="D315" s="2"/>
      <c r="E315" s="26"/>
    </row>
    <row r="316" spans="1:5" x14ac:dyDescent="0.15">
      <c r="A316" s="2"/>
      <c r="B316" s="31"/>
      <c r="C316" s="2"/>
      <c r="D316" s="2"/>
      <c r="E316" s="26"/>
    </row>
    <row r="317" spans="1:5" x14ac:dyDescent="0.15">
      <c r="A317" s="2"/>
      <c r="B317" s="31"/>
      <c r="C317" s="2"/>
      <c r="D317" s="2"/>
      <c r="E317" s="26"/>
    </row>
    <row r="318" spans="1:5" x14ac:dyDescent="0.15">
      <c r="A318" s="2"/>
      <c r="B318" s="31"/>
      <c r="C318" s="2"/>
      <c r="D318" s="2"/>
      <c r="E318" s="26"/>
    </row>
    <row r="319" spans="1:5" x14ac:dyDescent="0.15">
      <c r="A319" s="2"/>
      <c r="B319" s="31"/>
      <c r="C319" s="2"/>
      <c r="D319" s="2"/>
      <c r="E319" s="26"/>
    </row>
    <row r="320" spans="1:5" x14ac:dyDescent="0.15">
      <c r="A320" s="2"/>
      <c r="B320" s="31"/>
      <c r="C320" s="2"/>
      <c r="D320" s="2"/>
      <c r="E320" s="26"/>
    </row>
    <row r="321" spans="1:5" x14ac:dyDescent="0.15">
      <c r="A321" s="2"/>
      <c r="B321" s="31"/>
      <c r="C321" s="2"/>
      <c r="D321" s="2"/>
      <c r="E321" s="26"/>
    </row>
    <row r="322" spans="1:5" x14ac:dyDescent="0.15">
      <c r="A322" s="2"/>
      <c r="B322" s="31"/>
      <c r="C322" s="2"/>
      <c r="D322" s="2"/>
      <c r="E322" s="26"/>
    </row>
    <row r="323" spans="1:5" x14ac:dyDescent="0.15">
      <c r="A323" s="2"/>
      <c r="B323" s="31"/>
      <c r="C323" s="2"/>
      <c r="D323" s="2"/>
      <c r="E323" s="26"/>
    </row>
    <row r="324" spans="1:5" x14ac:dyDescent="0.15">
      <c r="A324" s="2"/>
      <c r="B324" s="31"/>
      <c r="C324" s="2"/>
      <c r="D324" s="2"/>
      <c r="E324" s="26"/>
    </row>
    <row r="325" spans="1:5" x14ac:dyDescent="0.15">
      <c r="A325" s="2"/>
      <c r="B325" s="31"/>
      <c r="C325" s="2"/>
      <c r="D325" s="2"/>
      <c r="E325" s="26"/>
    </row>
    <row r="326" spans="1:5" x14ac:dyDescent="0.15">
      <c r="A326" s="2"/>
      <c r="B326" s="31"/>
      <c r="C326" s="2"/>
      <c r="D326" s="2"/>
      <c r="E326" s="26"/>
    </row>
    <row r="327" spans="1:5" x14ac:dyDescent="0.15">
      <c r="A327" s="2"/>
      <c r="B327" s="31"/>
      <c r="C327" s="2"/>
      <c r="D327" s="2"/>
      <c r="E327" s="26"/>
    </row>
    <row r="328" spans="1:5" x14ac:dyDescent="0.15">
      <c r="A328" s="2"/>
      <c r="B328" s="31"/>
      <c r="C328" s="2"/>
      <c r="D328" s="2"/>
      <c r="E328" s="26"/>
    </row>
    <row r="329" spans="1:5" x14ac:dyDescent="0.15">
      <c r="A329" s="2"/>
      <c r="B329" s="31"/>
      <c r="C329" s="2"/>
      <c r="D329" s="2"/>
      <c r="E329" s="26"/>
    </row>
    <row r="330" spans="1:5" x14ac:dyDescent="0.15">
      <c r="A330" s="2"/>
      <c r="B330" s="31"/>
      <c r="C330" s="2"/>
      <c r="D330" s="2"/>
      <c r="E330" s="26"/>
    </row>
    <row r="331" spans="1:5" x14ac:dyDescent="0.15">
      <c r="A331" s="2"/>
      <c r="B331" s="31"/>
      <c r="C331" s="2"/>
      <c r="D331" s="2"/>
      <c r="E331" s="26"/>
    </row>
    <row r="332" spans="1:5" x14ac:dyDescent="0.15">
      <c r="A332" s="2"/>
      <c r="B332" s="31"/>
      <c r="C332" s="2"/>
      <c r="D332" s="2"/>
      <c r="E332" s="26"/>
    </row>
    <row r="333" spans="1:5" x14ac:dyDescent="0.15">
      <c r="A333" s="2"/>
      <c r="B333" s="31"/>
      <c r="C333" s="2"/>
      <c r="D333" s="2"/>
      <c r="E333" s="26"/>
    </row>
    <row r="334" spans="1:5" x14ac:dyDescent="0.15">
      <c r="A334" s="2"/>
      <c r="B334" s="31"/>
      <c r="C334" s="2"/>
      <c r="D334" s="2"/>
      <c r="E334" s="26"/>
    </row>
    <row r="335" spans="1:5" x14ac:dyDescent="0.15">
      <c r="A335" s="2"/>
      <c r="B335" s="31"/>
      <c r="C335" s="2"/>
      <c r="D335" s="2"/>
      <c r="E335" s="26"/>
    </row>
    <row r="336" spans="1:5" x14ac:dyDescent="0.15">
      <c r="A336" s="2"/>
      <c r="B336" s="31"/>
      <c r="C336" s="2"/>
      <c r="D336" s="2"/>
      <c r="E336" s="26"/>
    </row>
    <row r="337" spans="1:5" x14ac:dyDescent="0.15">
      <c r="A337" s="2"/>
      <c r="B337" s="31"/>
      <c r="C337" s="2"/>
      <c r="D337" s="2"/>
      <c r="E337" s="26"/>
    </row>
    <row r="338" spans="1:5" x14ac:dyDescent="0.15">
      <c r="A338" s="2"/>
      <c r="B338" s="31"/>
      <c r="C338" s="2"/>
      <c r="D338" s="2"/>
      <c r="E338" s="26"/>
    </row>
    <row r="339" spans="1:5" x14ac:dyDescent="0.15">
      <c r="A339" s="2"/>
      <c r="B339" s="31"/>
      <c r="C339" s="2"/>
      <c r="D339" s="2"/>
      <c r="E339" s="26"/>
    </row>
    <row r="340" spans="1:5" x14ac:dyDescent="0.15">
      <c r="A340" s="2"/>
      <c r="B340" s="31"/>
      <c r="C340" s="2"/>
      <c r="D340" s="2"/>
      <c r="E340" s="26"/>
    </row>
    <row r="341" spans="1:5" x14ac:dyDescent="0.15">
      <c r="A341" s="2"/>
      <c r="B341" s="31"/>
      <c r="C341" s="2"/>
      <c r="D341" s="2"/>
      <c r="E341" s="26"/>
    </row>
    <row r="342" spans="1:5" x14ac:dyDescent="0.15">
      <c r="A342" s="2"/>
      <c r="B342" s="31"/>
      <c r="C342" s="2"/>
      <c r="D342" s="2"/>
      <c r="E342" s="26"/>
    </row>
    <row r="343" spans="1:5" x14ac:dyDescent="0.15">
      <c r="A343" s="2"/>
      <c r="B343" s="31"/>
      <c r="C343" s="2"/>
      <c r="D343" s="2"/>
      <c r="E343" s="26"/>
    </row>
    <row r="344" spans="1:5" x14ac:dyDescent="0.15">
      <c r="A344" s="2"/>
      <c r="B344" s="31"/>
      <c r="C344" s="2"/>
      <c r="D344" s="2"/>
      <c r="E344" s="26"/>
    </row>
    <row r="345" spans="1:5" x14ac:dyDescent="0.15">
      <c r="A345" s="2"/>
      <c r="B345" s="31"/>
      <c r="C345" s="2"/>
      <c r="D345" s="2"/>
      <c r="E345" s="26"/>
    </row>
    <row r="346" spans="1:5" x14ac:dyDescent="0.15">
      <c r="A346" s="2"/>
      <c r="B346" s="31"/>
      <c r="C346" s="2"/>
      <c r="D346" s="2"/>
      <c r="E346" s="26"/>
    </row>
    <row r="347" spans="1:5" x14ac:dyDescent="0.15">
      <c r="A347" s="2"/>
      <c r="B347" s="31"/>
      <c r="C347" s="2"/>
      <c r="D347" s="2"/>
      <c r="E347" s="26"/>
    </row>
    <row r="348" spans="1:5" x14ac:dyDescent="0.15">
      <c r="A348" s="2"/>
      <c r="B348" s="31"/>
      <c r="C348" s="2"/>
      <c r="D348" s="2"/>
      <c r="E348" s="26"/>
    </row>
    <row r="349" spans="1:5" x14ac:dyDescent="0.15">
      <c r="A349" s="2"/>
      <c r="B349" s="31"/>
      <c r="C349" s="2"/>
      <c r="D349" s="2"/>
      <c r="E349" s="26"/>
    </row>
    <row r="350" spans="1:5" x14ac:dyDescent="0.15">
      <c r="A350" s="2"/>
      <c r="B350" s="31"/>
      <c r="C350" s="2"/>
      <c r="D350" s="2"/>
      <c r="E350" s="26"/>
    </row>
    <row r="351" spans="1:5" x14ac:dyDescent="0.15">
      <c r="A351" s="2"/>
      <c r="B351" s="31"/>
      <c r="C351" s="2"/>
      <c r="D351" s="2"/>
      <c r="E351" s="26"/>
    </row>
    <row r="352" spans="1:5" x14ac:dyDescent="0.15">
      <c r="A352" s="2"/>
      <c r="B352" s="31"/>
      <c r="C352" s="2"/>
      <c r="D352" s="2"/>
      <c r="E352" s="26"/>
    </row>
    <row r="353" spans="1:5" x14ac:dyDescent="0.15">
      <c r="A353" s="2"/>
      <c r="B353" s="31"/>
      <c r="C353" s="2"/>
      <c r="D353" s="2"/>
      <c r="E353" s="26"/>
    </row>
    <row r="354" spans="1:5" x14ac:dyDescent="0.15">
      <c r="A354" s="2"/>
      <c r="B354" s="31"/>
      <c r="C354" s="2"/>
      <c r="D354" s="2"/>
      <c r="E354" s="26"/>
    </row>
    <row r="355" spans="1:5" x14ac:dyDescent="0.15">
      <c r="A355" s="2"/>
      <c r="B355" s="31"/>
      <c r="C355" s="2"/>
      <c r="D355" s="2"/>
      <c r="E355" s="26"/>
    </row>
    <row r="356" spans="1:5" x14ac:dyDescent="0.15">
      <c r="A356" s="2"/>
      <c r="B356" s="31"/>
      <c r="C356" s="2"/>
      <c r="D356" s="2"/>
      <c r="E356" s="26"/>
    </row>
    <row r="357" spans="1:5" x14ac:dyDescent="0.15">
      <c r="A357" s="2"/>
      <c r="B357" s="31"/>
      <c r="C357" s="2"/>
      <c r="D357" s="2"/>
      <c r="E357" s="26"/>
    </row>
    <row r="358" spans="1:5" x14ac:dyDescent="0.15">
      <c r="A358" s="2"/>
      <c r="B358" s="31"/>
      <c r="C358" s="2"/>
      <c r="D358" s="2"/>
      <c r="E358" s="26"/>
    </row>
    <row r="359" spans="1:5" x14ac:dyDescent="0.15">
      <c r="A359" s="2"/>
      <c r="B359" s="31"/>
      <c r="C359" s="2"/>
      <c r="D359" s="2"/>
      <c r="E359" s="26"/>
    </row>
    <row r="360" spans="1:5" x14ac:dyDescent="0.15">
      <c r="A360" s="2"/>
      <c r="B360" s="31"/>
      <c r="C360" s="2"/>
      <c r="D360" s="2"/>
      <c r="E360" s="26"/>
    </row>
    <row r="361" spans="1:5" x14ac:dyDescent="0.15">
      <c r="A361" s="2"/>
      <c r="B361" s="31"/>
      <c r="C361" s="2"/>
      <c r="D361" s="2"/>
      <c r="E361" s="26"/>
    </row>
    <row r="362" spans="1:5" x14ac:dyDescent="0.15">
      <c r="A362" s="2"/>
      <c r="B362" s="31"/>
      <c r="C362" s="2"/>
      <c r="D362" s="2"/>
      <c r="E362" s="26"/>
    </row>
    <row r="363" spans="1:5" x14ac:dyDescent="0.15">
      <c r="A363" s="2"/>
      <c r="B363" s="31"/>
      <c r="C363" s="2"/>
      <c r="D363" s="2"/>
      <c r="E363" s="26"/>
    </row>
    <row r="364" spans="1:5" x14ac:dyDescent="0.15">
      <c r="A364" s="2"/>
      <c r="B364" s="31"/>
      <c r="C364" s="2"/>
      <c r="D364" s="2"/>
      <c r="E364" s="26"/>
    </row>
    <row r="365" spans="1:5" x14ac:dyDescent="0.15">
      <c r="A365" s="2"/>
      <c r="B365" s="31"/>
      <c r="C365" s="2"/>
      <c r="D365" s="2"/>
      <c r="E365" s="26"/>
    </row>
    <row r="366" spans="1:5" x14ac:dyDescent="0.15">
      <c r="A366" s="2"/>
      <c r="B366" s="31"/>
      <c r="C366" s="2"/>
      <c r="D366" s="2"/>
      <c r="E366" s="26"/>
    </row>
    <row r="367" spans="1:5" x14ac:dyDescent="0.15">
      <c r="A367" s="2"/>
      <c r="B367" s="31"/>
      <c r="C367" s="2"/>
      <c r="D367" s="2"/>
      <c r="E367" s="26"/>
    </row>
    <row r="368" spans="1:5" x14ac:dyDescent="0.15">
      <c r="A368" s="2"/>
      <c r="B368" s="31"/>
      <c r="C368" s="2"/>
      <c r="D368" s="2"/>
      <c r="E368" s="26"/>
    </row>
    <row r="369" spans="1:5" x14ac:dyDescent="0.15">
      <c r="A369" s="2"/>
      <c r="B369" s="31"/>
      <c r="C369" s="2"/>
      <c r="D369" s="2"/>
      <c r="E369" s="26"/>
    </row>
    <row r="370" spans="1:5" x14ac:dyDescent="0.15">
      <c r="A370" s="2"/>
      <c r="B370" s="31"/>
      <c r="C370" s="2"/>
      <c r="D370" s="2"/>
      <c r="E370" s="26"/>
    </row>
    <row r="371" spans="1:5" x14ac:dyDescent="0.15">
      <c r="A371" s="2"/>
      <c r="B371" s="31"/>
      <c r="C371" s="2"/>
      <c r="D371" s="2"/>
      <c r="E371" s="26"/>
    </row>
    <row r="372" spans="1:5" x14ac:dyDescent="0.15">
      <c r="A372" s="2"/>
      <c r="B372" s="31"/>
      <c r="C372" s="2"/>
      <c r="D372" s="2"/>
      <c r="E372" s="26"/>
    </row>
    <row r="373" spans="1:5" x14ac:dyDescent="0.15">
      <c r="A373" s="2"/>
      <c r="B373" s="31"/>
      <c r="C373" s="2"/>
      <c r="D373" s="2"/>
      <c r="E373" s="26"/>
    </row>
    <row r="374" spans="1:5" x14ac:dyDescent="0.15">
      <c r="A374" s="2"/>
      <c r="B374" s="31"/>
      <c r="C374" s="2"/>
      <c r="D374" s="2"/>
      <c r="E374" s="26"/>
    </row>
    <row r="375" spans="1:5" x14ac:dyDescent="0.15">
      <c r="A375" s="2"/>
      <c r="B375" s="31"/>
      <c r="C375" s="2"/>
      <c r="D375" s="2"/>
      <c r="E375" s="26"/>
    </row>
    <row r="376" spans="1:5" x14ac:dyDescent="0.15">
      <c r="A376" s="2"/>
      <c r="B376" s="31"/>
      <c r="C376" s="2"/>
      <c r="D376" s="2"/>
      <c r="E376" s="26"/>
    </row>
    <row r="377" spans="1:5" x14ac:dyDescent="0.15">
      <c r="A377" s="2"/>
      <c r="B377" s="31"/>
      <c r="C377" s="2"/>
      <c r="D377" s="2"/>
      <c r="E377" s="26"/>
    </row>
    <row r="378" spans="1:5" x14ac:dyDescent="0.15">
      <c r="A378" s="2"/>
      <c r="B378" s="31"/>
      <c r="C378" s="2"/>
      <c r="D378" s="2"/>
      <c r="E378" s="26"/>
    </row>
    <row r="379" spans="1:5" x14ac:dyDescent="0.15">
      <c r="A379" s="2"/>
      <c r="B379" s="31"/>
      <c r="C379" s="2"/>
      <c r="D379" s="2"/>
      <c r="E379" s="26"/>
    </row>
    <row r="380" spans="1:5" x14ac:dyDescent="0.15">
      <c r="A380" s="2"/>
      <c r="B380" s="31"/>
      <c r="C380" s="2"/>
      <c r="D380" s="2"/>
      <c r="E380" s="26"/>
    </row>
    <row r="381" spans="1:5" x14ac:dyDescent="0.15">
      <c r="A381" s="2"/>
      <c r="B381" s="31"/>
      <c r="C381" s="2"/>
      <c r="D381" s="2"/>
      <c r="E381" s="26"/>
    </row>
    <row r="382" spans="1:5" x14ac:dyDescent="0.15">
      <c r="A382" s="2"/>
      <c r="B382" s="31"/>
      <c r="C382" s="2"/>
      <c r="D382" s="2"/>
      <c r="E382" s="26"/>
    </row>
    <row r="383" spans="1:5" x14ac:dyDescent="0.15">
      <c r="A383" s="2"/>
      <c r="B383" s="31"/>
      <c r="C383" s="2"/>
      <c r="D383" s="2"/>
      <c r="E383" s="26"/>
    </row>
    <row r="384" spans="1:5" x14ac:dyDescent="0.15">
      <c r="A384" s="2"/>
      <c r="B384" s="31"/>
      <c r="C384" s="2"/>
      <c r="D384" s="2"/>
      <c r="E384" s="26"/>
    </row>
    <row r="385" spans="1:5" x14ac:dyDescent="0.15">
      <c r="A385" s="2"/>
      <c r="B385" s="31"/>
      <c r="C385" s="2"/>
      <c r="D385" s="2"/>
      <c r="E385" s="26"/>
    </row>
    <row r="386" spans="1:5" x14ac:dyDescent="0.15">
      <c r="A386" s="2"/>
      <c r="B386" s="31"/>
      <c r="C386" s="2"/>
      <c r="D386" s="2"/>
      <c r="E386" s="26"/>
    </row>
    <row r="387" spans="1:5" x14ac:dyDescent="0.15">
      <c r="A387" s="2"/>
      <c r="B387" s="31"/>
      <c r="C387" s="2"/>
      <c r="D387" s="2"/>
      <c r="E387" s="26"/>
    </row>
    <row r="388" spans="1:5" x14ac:dyDescent="0.15">
      <c r="A388" s="2"/>
      <c r="B388" s="31"/>
      <c r="C388" s="2"/>
      <c r="D388" s="2"/>
      <c r="E388" s="26"/>
    </row>
    <row r="389" spans="1:5" x14ac:dyDescent="0.15">
      <c r="A389" s="2"/>
      <c r="B389" s="31"/>
      <c r="C389" s="2"/>
      <c r="D389" s="2"/>
      <c r="E389" s="26"/>
    </row>
    <row r="390" spans="1:5" x14ac:dyDescent="0.15">
      <c r="A390" s="2"/>
      <c r="B390" s="31"/>
      <c r="C390" s="2"/>
      <c r="D390" s="2"/>
      <c r="E390" s="26"/>
    </row>
    <row r="391" spans="1:5" x14ac:dyDescent="0.15">
      <c r="A391" s="2"/>
      <c r="B391" s="31"/>
      <c r="C391" s="2"/>
      <c r="D391" s="2"/>
      <c r="E391" s="26"/>
    </row>
    <row r="392" spans="1:5" x14ac:dyDescent="0.15">
      <c r="A392" s="2"/>
      <c r="B392" s="31"/>
      <c r="C392" s="2"/>
      <c r="D392" s="2"/>
      <c r="E392" s="26"/>
    </row>
    <row r="393" spans="1:5" x14ac:dyDescent="0.15">
      <c r="A393" s="2"/>
      <c r="B393" s="31"/>
      <c r="C393" s="2"/>
      <c r="D393" s="2"/>
      <c r="E393" s="26"/>
    </row>
    <row r="394" spans="1:5" x14ac:dyDescent="0.15">
      <c r="A394" s="2"/>
      <c r="B394" s="31"/>
      <c r="C394" s="2"/>
      <c r="D394" s="2"/>
      <c r="E394" s="26"/>
    </row>
    <row r="395" spans="1:5" x14ac:dyDescent="0.15">
      <c r="A395" s="2"/>
      <c r="B395" s="31"/>
      <c r="C395" s="2"/>
      <c r="D395" s="2"/>
      <c r="E395" s="26"/>
    </row>
    <row r="396" spans="1:5" x14ac:dyDescent="0.15">
      <c r="A396" s="2"/>
      <c r="B396" s="31"/>
      <c r="C396" s="2"/>
      <c r="D396" s="2"/>
      <c r="E396" s="26"/>
    </row>
    <row r="397" spans="1:5" x14ac:dyDescent="0.15">
      <c r="A397" s="2"/>
      <c r="B397" s="31"/>
      <c r="C397" s="2"/>
      <c r="D397" s="2"/>
      <c r="E397" s="26"/>
    </row>
    <row r="398" spans="1:5" x14ac:dyDescent="0.15">
      <c r="A398" s="2"/>
      <c r="B398" s="31"/>
      <c r="C398" s="2"/>
      <c r="D398" s="2"/>
      <c r="E398" s="26"/>
    </row>
    <row r="399" spans="1:5" x14ac:dyDescent="0.15">
      <c r="A399" s="2"/>
      <c r="B399" s="31"/>
      <c r="C399" s="2"/>
      <c r="D399" s="2"/>
      <c r="E399" s="26"/>
    </row>
    <row r="400" spans="1:5" x14ac:dyDescent="0.15">
      <c r="A400" s="2"/>
      <c r="B400" s="31"/>
      <c r="C400" s="2"/>
      <c r="D400" s="2"/>
      <c r="E400" s="26"/>
    </row>
    <row r="401" spans="1:5" x14ac:dyDescent="0.15">
      <c r="A401" s="2"/>
      <c r="B401" s="31"/>
      <c r="C401" s="2"/>
      <c r="D401" s="2"/>
      <c r="E401" s="26"/>
    </row>
    <row r="402" spans="1:5" x14ac:dyDescent="0.15">
      <c r="A402" s="2"/>
      <c r="B402" s="31"/>
      <c r="C402" s="2"/>
      <c r="D402" s="2"/>
      <c r="E402" s="26"/>
    </row>
    <row r="403" spans="1:5" x14ac:dyDescent="0.15">
      <c r="A403" s="2"/>
      <c r="B403" s="31"/>
      <c r="C403" s="2"/>
      <c r="D403" s="2"/>
      <c r="E403" s="26"/>
    </row>
    <row r="404" spans="1:5" x14ac:dyDescent="0.15">
      <c r="A404" s="2"/>
      <c r="B404" s="31"/>
      <c r="C404" s="2"/>
      <c r="D404" s="2"/>
      <c r="E404" s="26"/>
    </row>
    <row r="405" spans="1:5" x14ac:dyDescent="0.15">
      <c r="A405" s="2"/>
      <c r="B405" s="31"/>
      <c r="C405" s="2"/>
      <c r="D405" s="2"/>
      <c r="E405" s="26"/>
    </row>
    <row r="406" spans="1:5" x14ac:dyDescent="0.15">
      <c r="A406" s="2"/>
      <c r="B406" s="31"/>
      <c r="C406" s="2"/>
      <c r="D406" s="2"/>
      <c r="E406" s="26"/>
    </row>
    <row r="407" spans="1:5" x14ac:dyDescent="0.15">
      <c r="A407" s="2"/>
      <c r="B407" s="31"/>
      <c r="C407" s="2"/>
      <c r="D407" s="2"/>
      <c r="E407" s="26"/>
    </row>
    <row r="408" spans="1:5" x14ac:dyDescent="0.15">
      <c r="A408" s="2"/>
      <c r="B408" s="31"/>
      <c r="C408" s="2"/>
      <c r="D408" s="2"/>
      <c r="E408" s="26"/>
    </row>
    <row r="409" spans="1:5" x14ac:dyDescent="0.15">
      <c r="A409" s="2"/>
      <c r="B409" s="31"/>
      <c r="C409" s="2"/>
      <c r="D409" s="2"/>
      <c r="E409" s="26"/>
    </row>
    <row r="410" spans="1:5" x14ac:dyDescent="0.15">
      <c r="A410" s="2"/>
      <c r="B410" s="31"/>
      <c r="C410" s="2"/>
      <c r="D410" s="2"/>
      <c r="E410" s="26"/>
    </row>
    <row r="411" spans="1:5" x14ac:dyDescent="0.15">
      <c r="A411" s="2"/>
      <c r="B411" s="31"/>
      <c r="C411" s="2"/>
      <c r="D411" s="2"/>
      <c r="E411" s="26"/>
    </row>
    <row r="412" spans="1:5" x14ac:dyDescent="0.15">
      <c r="A412" s="2"/>
      <c r="B412" s="31"/>
      <c r="C412" s="2"/>
      <c r="D412" s="2"/>
      <c r="E412" s="26"/>
    </row>
    <row r="413" spans="1:5" x14ac:dyDescent="0.15">
      <c r="A413" s="2"/>
      <c r="B413" s="31"/>
      <c r="C413" s="2"/>
      <c r="D413" s="2"/>
      <c r="E413" s="26"/>
    </row>
    <row r="414" spans="1:5" x14ac:dyDescent="0.15">
      <c r="A414" s="2"/>
      <c r="B414" s="31"/>
      <c r="C414" s="2"/>
      <c r="D414" s="2"/>
      <c r="E414" s="26"/>
    </row>
    <row r="415" spans="1:5" x14ac:dyDescent="0.15">
      <c r="A415" s="2"/>
      <c r="B415" s="31"/>
      <c r="C415" s="2"/>
      <c r="D415" s="2"/>
      <c r="E415" s="26"/>
    </row>
    <row r="416" spans="1:5" x14ac:dyDescent="0.15">
      <c r="A416" s="2"/>
      <c r="B416" s="31"/>
      <c r="C416" s="2"/>
      <c r="D416" s="2"/>
      <c r="E416" s="26"/>
    </row>
    <row r="417" spans="1:5" x14ac:dyDescent="0.15">
      <c r="A417" s="2"/>
      <c r="B417" s="31"/>
      <c r="C417" s="2"/>
      <c r="D417" s="2"/>
      <c r="E417" s="26"/>
    </row>
    <row r="418" spans="1:5" x14ac:dyDescent="0.15">
      <c r="A418" s="2"/>
      <c r="B418" s="31"/>
      <c r="C418" s="2"/>
      <c r="D418" s="2"/>
      <c r="E418" s="26"/>
    </row>
    <row r="419" spans="1:5" x14ac:dyDescent="0.15">
      <c r="A419" s="2"/>
      <c r="B419" s="31"/>
      <c r="C419" s="2"/>
      <c r="D419" s="2"/>
      <c r="E419" s="26"/>
    </row>
    <row r="420" spans="1:5" x14ac:dyDescent="0.15">
      <c r="A420" s="2"/>
      <c r="B420" s="31"/>
      <c r="C420" s="2"/>
      <c r="D420" s="2"/>
      <c r="E420" s="26"/>
    </row>
    <row r="421" spans="1:5" x14ac:dyDescent="0.15">
      <c r="A421" s="2"/>
      <c r="B421" s="31"/>
      <c r="C421" s="2"/>
      <c r="D421" s="2"/>
      <c r="E421" s="26"/>
    </row>
    <row r="422" spans="1:5" x14ac:dyDescent="0.15">
      <c r="A422" s="2"/>
      <c r="B422" s="31"/>
      <c r="C422" s="2"/>
      <c r="D422" s="2"/>
      <c r="E422" s="26"/>
    </row>
    <row r="423" spans="1:5" x14ac:dyDescent="0.15">
      <c r="A423" s="2"/>
      <c r="B423" s="31"/>
      <c r="C423" s="2"/>
      <c r="D423" s="2"/>
      <c r="E423" s="26"/>
    </row>
    <row r="424" spans="1:5" x14ac:dyDescent="0.15">
      <c r="A424" s="2"/>
      <c r="B424" s="31"/>
      <c r="C424" s="2"/>
      <c r="D424" s="2"/>
      <c r="E424" s="26"/>
    </row>
    <row r="425" spans="1:5" x14ac:dyDescent="0.15">
      <c r="A425" s="2"/>
      <c r="B425" s="31"/>
      <c r="C425" s="2"/>
      <c r="D425" s="2"/>
      <c r="E425" s="26"/>
    </row>
    <row r="426" spans="1:5" x14ac:dyDescent="0.15">
      <c r="A426" s="2"/>
      <c r="B426" s="31"/>
      <c r="C426" s="2"/>
      <c r="D426" s="2"/>
      <c r="E426" s="26"/>
    </row>
    <row r="427" spans="1:5" x14ac:dyDescent="0.15">
      <c r="A427" s="2"/>
      <c r="B427" s="31"/>
      <c r="C427" s="2"/>
      <c r="D427" s="2"/>
      <c r="E427" s="26"/>
    </row>
    <row r="428" spans="1:5" x14ac:dyDescent="0.15">
      <c r="A428" s="2"/>
      <c r="B428" s="31"/>
      <c r="C428" s="2"/>
      <c r="D428" s="2"/>
      <c r="E428" s="26"/>
    </row>
    <row r="429" spans="1:5" x14ac:dyDescent="0.15">
      <c r="A429" s="2"/>
      <c r="B429" s="31"/>
      <c r="C429" s="2"/>
      <c r="D429" s="2"/>
      <c r="E429" s="26"/>
    </row>
    <row r="430" spans="1:5" x14ac:dyDescent="0.15">
      <c r="A430" s="2"/>
      <c r="B430" s="31"/>
      <c r="C430" s="2"/>
      <c r="D430" s="2"/>
      <c r="E430" s="26"/>
    </row>
    <row r="431" spans="1:5" x14ac:dyDescent="0.15">
      <c r="A431" s="2"/>
      <c r="B431" s="31"/>
      <c r="C431" s="2"/>
      <c r="D431" s="2"/>
      <c r="E431" s="26"/>
    </row>
    <row r="432" spans="1:5" x14ac:dyDescent="0.15">
      <c r="A432" s="2"/>
      <c r="B432" s="31"/>
      <c r="C432" s="2"/>
      <c r="D432" s="2"/>
      <c r="E432" s="26"/>
    </row>
    <row r="433" spans="1:5" x14ac:dyDescent="0.15">
      <c r="A433" s="2"/>
      <c r="B433" s="31"/>
      <c r="C433" s="2"/>
      <c r="D433" s="2"/>
      <c r="E433" s="26"/>
    </row>
    <row r="434" spans="1:5" x14ac:dyDescent="0.15">
      <c r="A434" s="2"/>
      <c r="B434" s="31"/>
      <c r="C434" s="2"/>
      <c r="D434" s="2"/>
      <c r="E434" s="26"/>
    </row>
    <row r="435" spans="1:5" x14ac:dyDescent="0.15">
      <c r="A435" s="2"/>
      <c r="B435" s="31"/>
      <c r="C435" s="2"/>
      <c r="D435" s="2"/>
      <c r="E435" s="26"/>
    </row>
    <row r="436" spans="1:5" x14ac:dyDescent="0.15">
      <c r="A436" s="2"/>
      <c r="B436" s="31"/>
      <c r="C436" s="2"/>
      <c r="D436" s="2"/>
      <c r="E436" s="26"/>
    </row>
    <row r="437" spans="1:5" x14ac:dyDescent="0.15">
      <c r="A437" s="2"/>
      <c r="B437" s="31"/>
      <c r="C437" s="2"/>
      <c r="D437" s="2"/>
      <c r="E437" s="26"/>
    </row>
    <row r="438" spans="1:5" x14ac:dyDescent="0.15">
      <c r="A438" s="2"/>
      <c r="B438" s="31"/>
      <c r="C438" s="2"/>
      <c r="D438" s="2"/>
      <c r="E438" s="26"/>
    </row>
    <row r="439" spans="1:5" x14ac:dyDescent="0.15">
      <c r="A439" s="2"/>
      <c r="B439" s="31"/>
      <c r="C439" s="2"/>
      <c r="D439" s="2"/>
      <c r="E439" s="26"/>
    </row>
    <row r="440" spans="1:5" x14ac:dyDescent="0.15">
      <c r="A440" s="2"/>
      <c r="B440" s="31"/>
      <c r="C440" s="2"/>
      <c r="D440" s="2"/>
      <c r="E440" s="26"/>
    </row>
    <row r="441" spans="1:5" x14ac:dyDescent="0.15">
      <c r="A441" s="2"/>
      <c r="B441" s="31"/>
      <c r="C441" s="2"/>
      <c r="D441" s="2"/>
      <c r="E441" s="26"/>
    </row>
    <row r="442" spans="1:5" x14ac:dyDescent="0.15">
      <c r="A442" s="2"/>
      <c r="B442" s="31"/>
      <c r="C442" s="2"/>
      <c r="D442" s="2"/>
      <c r="E442" s="26"/>
    </row>
    <row r="443" spans="1:5" x14ac:dyDescent="0.15">
      <c r="A443" s="2"/>
      <c r="B443" s="31"/>
      <c r="C443" s="2"/>
      <c r="D443" s="2"/>
      <c r="E443" s="26"/>
    </row>
    <row r="444" spans="1:5" x14ac:dyDescent="0.15">
      <c r="A444" s="2"/>
      <c r="B444" s="31"/>
      <c r="C444" s="2"/>
      <c r="D444" s="2"/>
      <c r="E444" s="26"/>
    </row>
    <row r="445" spans="1:5" x14ac:dyDescent="0.15">
      <c r="A445" s="2"/>
      <c r="B445" s="31"/>
      <c r="C445" s="2"/>
      <c r="D445" s="2"/>
      <c r="E445" s="26"/>
    </row>
    <row r="446" spans="1:5" x14ac:dyDescent="0.15">
      <c r="A446" s="2"/>
      <c r="B446" s="31"/>
      <c r="C446" s="2"/>
      <c r="D446" s="2"/>
      <c r="E446" s="26"/>
    </row>
    <row r="447" spans="1:5" x14ac:dyDescent="0.15">
      <c r="A447" s="2"/>
      <c r="B447" s="31"/>
      <c r="C447" s="2"/>
      <c r="D447" s="2"/>
      <c r="E447" s="26"/>
    </row>
    <row r="448" spans="1:5" x14ac:dyDescent="0.15">
      <c r="A448" s="2"/>
      <c r="B448" s="31"/>
      <c r="C448" s="2"/>
      <c r="D448" s="2"/>
      <c r="E448" s="26"/>
    </row>
    <row r="449" spans="1:5" x14ac:dyDescent="0.15">
      <c r="A449" s="2"/>
      <c r="B449" s="31"/>
      <c r="C449" s="2"/>
      <c r="D449" s="2"/>
      <c r="E449" s="26"/>
    </row>
    <row r="450" spans="1:5" x14ac:dyDescent="0.15">
      <c r="A450" s="2"/>
      <c r="B450" s="31"/>
      <c r="C450" s="2"/>
      <c r="D450" s="2"/>
      <c r="E450" s="26"/>
    </row>
    <row r="451" spans="1:5" x14ac:dyDescent="0.15">
      <c r="A451" s="2"/>
      <c r="B451" s="31"/>
      <c r="C451" s="2"/>
      <c r="D451" s="2"/>
      <c r="E451" s="26"/>
    </row>
    <row r="452" spans="1:5" x14ac:dyDescent="0.15">
      <c r="A452" s="2"/>
      <c r="B452" s="31"/>
      <c r="C452" s="2"/>
      <c r="D452" s="2"/>
      <c r="E452" s="26"/>
    </row>
    <row r="453" spans="1:5" x14ac:dyDescent="0.15">
      <c r="A453" s="2"/>
      <c r="B453" s="31"/>
      <c r="C453" s="2"/>
      <c r="D453" s="2"/>
      <c r="E453" s="26"/>
    </row>
    <row r="454" spans="1:5" x14ac:dyDescent="0.15">
      <c r="A454" s="2"/>
      <c r="B454" s="31"/>
      <c r="C454" s="2"/>
      <c r="D454" s="2"/>
      <c r="E454" s="26"/>
    </row>
    <row r="455" spans="1:5" x14ac:dyDescent="0.15">
      <c r="A455" s="2"/>
      <c r="B455" s="31"/>
      <c r="C455" s="2"/>
      <c r="D455" s="2"/>
      <c r="E455" s="26"/>
    </row>
    <row r="456" spans="1:5" x14ac:dyDescent="0.15">
      <c r="A456" s="2"/>
      <c r="B456" s="31"/>
      <c r="C456" s="2"/>
      <c r="D456" s="2"/>
      <c r="E456" s="26"/>
    </row>
    <row r="457" spans="1:5" x14ac:dyDescent="0.15">
      <c r="A457" s="2"/>
      <c r="B457" s="31"/>
      <c r="C457" s="2"/>
      <c r="D457" s="2"/>
      <c r="E457" s="26"/>
    </row>
    <row r="458" spans="1:5" x14ac:dyDescent="0.15">
      <c r="A458" s="2"/>
      <c r="B458" s="31"/>
      <c r="C458" s="2"/>
      <c r="D458" s="2"/>
      <c r="E458" s="26"/>
    </row>
    <row r="459" spans="1:5" x14ac:dyDescent="0.15">
      <c r="A459" s="2"/>
      <c r="B459" s="31"/>
      <c r="C459" s="2"/>
      <c r="D459" s="2"/>
      <c r="E459" s="26"/>
    </row>
    <row r="460" spans="1:5" x14ac:dyDescent="0.15">
      <c r="A460" s="2"/>
      <c r="B460" s="31"/>
      <c r="C460" s="2"/>
      <c r="D460" s="2"/>
      <c r="E460" s="26"/>
    </row>
    <row r="461" spans="1:5" x14ac:dyDescent="0.15">
      <c r="A461" s="2"/>
      <c r="B461" s="31"/>
      <c r="C461" s="2"/>
      <c r="D461" s="2"/>
      <c r="E461" s="26"/>
    </row>
    <row r="462" spans="1:5" x14ac:dyDescent="0.15">
      <c r="A462" s="2"/>
      <c r="B462" s="31"/>
      <c r="C462" s="2"/>
      <c r="D462" s="2"/>
      <c r="E462" s="26"/>
    </row>
    <row r="463" spans="1:5" x14ac:dyDescent="0.15">
      <c r="A463" s="2"/>
      <c r="B463" s="31"/>
      <c r="C463" s="2"/>
      <c r="D463" s="2"/>
      <c r="E463" s="26"/>
    </row>
    <row r="464" spans="1:5" x14ac:dyDescent="0.15">
      <c r="A464" s="2"/>
      <c r="B464" s="31"/>
      <c r="C464" s="2"/>
      <c r="D464" s="2"/>
      <c r="E464" s="26"/>
    </row>
    <row r="465" spans="1:5" x14ac:dyDescent="0.15">
      <c r="A465" s="2"/>
      <c r="B465" s="31"/>
      <c r="C465" s="2"/>
      <c r="D465" s="2"/>
      <c r="E465" s="26"/>
    </row>
    <row r="466" spans="1:5" x14ac:dyDescent="0.15">
      <c r="A466" s="2"/>
      <c r="B466" s="31"/>
      <c r="C466" s="2"/>
      <c r="D466" s="2"/>
      <c r="E466" s="26"/>
    </row>
    <row r="467" spans="1:5" x14ac:dyDescent="0.15">
      <c r="A467" s="2"/>
      <c r="B467" s="31"/>
      <c r="C467" s="2"/>
      <c r="D467" s="2"/>
      <c r="E467" s="26"/>
    </row>
    <row r="468" spans="1:5" x14ac:dyDescent="0.15">
      <c r="A468" s="2"/>
      <c r="B468" s="31"/>
      <c r="C468" s="2"/>
      <c r="D468" s="2"/>
      <c r="E468" s="26"/>
    </row>
    <row r="469" spans="1:5" x14ac:dyDescent="0.15">
      <c r="A469" s="2"/>
      <c r="B469" s="31"/>
      <c r="C469" s="2"/>
      <c r="D469" s="2"/>
      <c r="E469" s="26"/>
    </row>
    <row r="470" spans="1:5" x14ac:dyDescent="0.15">
      <c r="A470" s="2"/>
      <c r="B470" s="31"/>
      <c r="C470" s="2"/>
      <c r="D470" s="2"/>
      <c r="E470" s="26"/>
    </row>
    <row r="471" spans="1:5" x14ac:dyDescent="0.15">
      <c r="A471" s="2"/>
      <c r="B471" s="31"/>
      <c r="C471" s="2"/>
      <c r="D471" s="2"/>
      <c r="E471" s="26"/>
    </row>
    <row r="472" spans="1:5" x14ac:dyDescent="0.15">
      <c r="A472" s="2"/>
      <c r="B472" s="31"/>
      <c r="C472" s="2"/>
      <c r="D472" s="2"/>
      <c r="E472" s="26"/>
    </row>
    <row r="473" spans="1:5" x14ac:dyDescent="0.15">
      <c r="A473" s="2"/>
      <c r="B473" s="31"/>
      <c r="C473" s="2"/>
      <c r="D473" s="2"/>
      <c r="E473" s="26"/>
    </row>
    <row r="474" spans="1:5" x14ac:dyDescent="0.15">
      <c r="A474" s="2"/>
      <c r="B474" s="31"/>
      <c r="C474" s="2"/>
      <c r="D474" s="2"/>
      <c r="E474" s="26"/>
    </row>
    <row r="475" spans="1:5" x14ac:dyDescent="0.15">
      <c r="A475" s="2"/>
      <c r="B475" s="31"/>
      <c r="C475" s="2"/>
      <c r="D475" s="2"/>
      <c r="E475" s="26"/>
    </row>
    <row r="476" spans="1:5" x14ac:dyDescent="0.15">
      <c r="A476" s="2"/>
      <c r="B476" s="31"/>
      <c r="C476" s="2"/>
      <c r="D476" s="2"/>
      <c r="E476" s="26"/>
    </row>
    <row r="477" spans="1:5" x14ac:dyDescent="0.15">
      <c r="A477" s="2"/>
      <c r="B477" s="31"/>
      <c r="C477" s="2"/>
      <c r="D477" s="2"/>
      <c r="E477" s="26"/>
    </row>
    <row r="478" spans="1:5" x14ac:dyDescent="0.15">
      <c r="A478" s="2"/>
      <c r="B478" s="31"/>
      <c r="C478" s="2"/>
      <c r="D478" s="2"/>
      <c r="E478" s="26"/>
    </row>
    <row r="479" spans="1:5" x14ac:dyDescent="0.15">
      <c r="A479" s="2"/>
      <c r="B479" s="31"/>
      <c r="C479" s="2"/>
      <c r="D479" s="2"/>
      <c r="E479" s="26"/>
    </row>
    <row r="480" spans="1:5" x14ac:dyDescent="0.15">
      <c r="A480" s="2"/>
      <c r="B480" s="31"/>
      <c r="C480" s="2"/>
      <c r="D480" s="2"/>
      <c r="E480" s="26"/>
    </row>
    <row r="481" spans="1:5" x14ac:dyDescent="0.15">
      <c r="A481" s="2"/>
      <c r="B481" s="31"/>
      <c r="C481" s="2"/>
      <c r="D481" s="2"/>
      <c r="E481" s="26"/>
    </row>
    <row r="482" spans="1:5" x14ac:dyDescent="0.15">
      <c r="A482" s="2"/>
      <c r="B482" s="31"/>
      <c r="C482" s="2"/>
      <c r="D482" s="2"/>
      <c r="E482" s="26"/>
    </row>
    <row r="483" spans="1:5" x14ac:dyDescent="0.15">
      <c r="A483" s="2"/>
      <c r="B483" s="31"/>
      <c r="C483" s="2"/>
      <c r="D483" s="2"/>
      <c r="E483" s="26"/>
    </row>
    <row r="484" spans="1:5" x14ac:dyDescent="0.15">
      <c r="A484" s="2"/>
      <c r="B484" s="31"/>
      <c r="C484" s="2"/>
      <c r="D484" s="2"/>
      <c r="E484" s="26"/>
    </row>
    <row r="485" spans="1:5" x14ac:dyDescent="0.15">
      <c r="A485" s="2"/>
      <c r="B485" s="31"/>
      <c r="C485" s="2"/>
      <c r="D485" s="2"/>
      <c r="E485" s="26"/>
    </row>
    <row r="486" spans="1:5" x14ac:dyDescent="0.15">
      <c r="A486" s="2"/>
      <c r="B486" s="31"/>
      <c r="C486" s="2"/>
      <c r="D486" s="2"/>
      <c r="E486" s="26"/>
    </row>
    <row r="487" spans="1:5" x14ac:dyDescent="0.15">
      <c r="A487" s="2"/>
      <c r="B487" s="31"/>
      <c r="C487" s="2"/>
      <c r="D487" s="2"/>
      <c r="E487" s="26"/>
    </row>
    <row r="488" spans="1:5" x14ac:dyDescent="0.15">
      <c r="A488" s="2"/>
      <c r="B488" s="31"/>
      <c r="C488" s="2"/>
      <c r="D488" s="2"/>
      <c r="E488" s="26"/>
    </row>
    <row r="489" spans="1:5" x14ac:dyDescent="0.15">
      <c r="A489" s="2"/>
      <c r="B489" s="31"/>
      <c r="C489" s="2"/>
      <c r="D489" s="2"/>
      <c r="E489" s="26"/>
    </row>
    <row r="490" spans="1:5" x14ac:dyDescent="0.15">
      <c r="A490" s="2"/>
      <c r="B490" s="31"/>
      <c r="C490" s="2"/>
      <c r="D490" s="2"/>
      <c r="E490" s="26"/>
    </row>
    <row r="491" spans="1:5" x14ac:dyDescent="0.15">
      <c r="A491" s="2"/>
      <c r="B491" s="31"/>
      <c r="C491" s="2"/>
      <c r="D491" s="2"/>
      <c r="E491" s="26"/>
    </row>
    <row r="492" spans="1:5" x14ac:dyDescent="0.15">
      <c r="A492" s="2"/>
      <c r="B492" s="31"/>
      <c r="C492" s="2"/>
      <c r="D492" s="2"/>
      <c r="E492" s="26"/>
    </row>
    <row r="493" spans="1:5" x14ac:dyDescent="0.15">
      <c r="A493" s="2"/>
      <c r="B493" s="31"/>
      <c r="C493" s="2"/>
      <c r="D493" s="2"/>
      <c r="E493" s="26"/>
    </row>
    <row r="494" spans="1:5" x14ac:dyDescent="0.15">
      <c r="A494" s="2"/>
      <c r="B494" s="31"/>
      <c r="C494" s="2"/>
      <c r="D494" s="2"/>
      <c r="E494" s="26"/>
    </row>
    <row r="495" spans="1:5" x14ac:dyDescent="0.15">
      <c r="A495" s="2"/>
      <c r="B495" s="31"/>
      <c r="C495" s="2"/>
      <c r="D495" s="2"/>
      <c r="E495" s="26"/>
    </row>
    <row r="496" spans="1:5" x14ac:dyDescent="0.15">
      <c r="A496" s="2"/>
      <c r="B496" s="31"/>
      <c r="C496" s="2"/>
      <c r="D496" s="2"/>
      <c r="E496" s="26"/>
    </row>
    <row r="497" spans="1:5" x14ac:dyDescent="0.15">
      <c r="A497" s="2"/>
      <c r="B497" s="31"/>
      <c r="C497" s="2"/>
      <c r="D497" s="2"/>
      <c r="E497" s="26"/>
    </row>
    <row r="498" spans="1:5" x14ac:dyDescent="0.15">
      <c r="A498" s="2"/>
      <c r="B498" s="31"/>
      <c r="C498" s="2"/>
      <c r="D498" s="2"/>
      <c r="E498" s="26"/>
    </row>
    <row r="499" spans="1:5" x14ac:dyDescent="0.15">
      <c r="A499" s="2"/>
      <c r="B499" s="31"/>
      <c r="C499" s="2"/>
      <c r="D499" s="2"/>
      <c r="E499" s="26"/>
    </row>
    <row r="500" spans="1:5" x14ac:dyDescent="0.15">
      <c r="A500" s="2"/>
      <c r="B500" s="31"/>
      <c r="C500" s="2"/>
      <c r="D500" s="2"/>
      <c r="E500" s="26"/>
    </row>
    <row r="501" spans="1:5" x14ac:dyDescent="0.15">
      <c r="A501" s="2"/>
      <c r="B501" s="31"/>
      <c r="C501" s="2"/>
      <c r="D501" s="2"/>
      <c r="E501" s="26"/>
    </row>
    <row r="502" spans="1:5" x14ac:dyDescent="0.15">
      <c r="A502" s="2"/>
      <c r="B502" s="31"/>
      <c r="C502" s="2"/>
      <c r="D502" s="2"/>
      <c r="E502" s="26"/>
    </row>
    <row r="503" spans="1:5" x14ac:dyDescent="0.15">
      <c r="A503" s="2"/>
      <c r="B503" s="31"/>
      <c r="C503" s="2"/>
      <c r="D503" s="2"/>
      <c r="E503" s="26"/>
    </row>
    <row r="504" spans="1:5" x14ac:dyDescent="0.15">
      <c r="A504" s="2"/>
      <c r="B504" s="31"/>
      <c r="C504" s="2"/>
      <c r="D504" s="2"/>
      <c r="E504" s="26"/>
    </row>
    <row r="505" spans="1:5" x14ac:dyDescent="0.15">
      <c r="A505" s="2"/>
      <c r="B505" s="31"/>
      <c r="C505" s="2"/>
      <c r="D505" s="2"/>
      <c r="E505" s="26"/>
    </row>
    <row r="506" spans="1:5" x14ac:dyDescent="0.15">
      <c r="A506" s="2"/>
      <c r="B506" s="31"/>
      <c r="C506" s="2"/>
      <c r="D506" s="2"/>
      <c r="E506" s="26"/>
    </row>
    <row r="507" spans="1:5" x14ac:dyDescent="0.15">
      <c r="A507" s="2"/>
      <c r="B507" s="31"/>
      <c r="C507" s="2"/>
      <c r="D507" s="2"/>
      <c r="E507" s="26"/>
    </row>
    <row r="508" spans="1:5" x14ac:dyDescent="0.15">
      <c r="A508" s="2"/>
      <c r="B508" s="31"/>
      <c r="C508" s="2"/>
      <c r="D508" s="2"/>
      <c r="E508" s="26"/>
    </row>
    <row r="509" spans="1:5" x14ac:dyDescent="0.15">
      <c r="A509" s="2"/>
      <c r="B509" s="31"/>
      <c r="C509" s="2"/>
      <c r="D509" s="2"/>
      <c r="E509" s="26"/>
    </row>
    <row r="510" spans="1:5" x14ac:dyDescent="0.15">
      <c r="A510" s="2"/>
      <c r="B510" s="31"/>
      <c r="C510" s="2"/>
      <c r="D510" s="2"/>
      <c r="E510" s="26"/>
    </row>
    <row r="511" spans="1:5" x14ac:dyDescent="0.15">
      <c r="A511" s="2"/>
      <c r="B511" s="31"/>
      <c r="C511" s="2"/>
      <c r="D511" s="2"/>
      <c r="E511" s="26"/>
    </row>
    <row r="512" spans="1:5" x14ac:dyDescent="0.15">
      <c r="A512" s="2"/>
      <c r="B512" s="31"/>
      <c r="C512" s="2"/>
      <c r="D512" s="2"/>
      <c r="E512" s="26"/>
    </row>
    <row r="513" spans="1:5" x14ac:dyDescent="0.15">
      <c r="A513" s="2"/>
      <c r="B513" s="31"/>
      <c r="C513" s="2"/>
      <c r="D513" s="2"/>
      <c r="E513" s="26"/>
    </row>
    <row r="514" spans="1:5" x14ac:dyDescent="0.15">
      <c r="A514" s="2"/>
      <c r="B514" s="31"/>
      <c r="C514" s="2"/>
      <c r="D514" s="2"/>
      <c r="E514" s="26"/>
    </row>
    <row r="515" spans="1:5" x14ac:dyDescent="0.15">
      <c r="A515" s="2"/>
      <c r="B515" s="31"/>
      <c r="C515" s="2"/>
      <c r="D515" s="2"/>
      <c r="E515" s="26"/>
    </row>
    <row r="516" spans="1:5" x14ac:dyDescent="0.15">
      <c r="A516" s="2"/>
      <c r="B516" s="31"/>
      <c r="C516" s="2"/>
      <c r="D516" s="2"/>
      <c r="E516" s="26"/>
    </row>
    <row r="517" spans="1:5" x14ac:dyDescent="0.15">
      <c r="A517" s="2"/>
      <c r="B517" s="31"/>
      <c r="C517" s="2"/>
      <c r="D517" s="2"/>
      <c r="E517" s="26"/>
    </row>
    <row r="518" spans="1:5" x14ac:dyDescent="0.15">
      <c r="A518" s="2"/>
      <c r="B518" s="31"/>
      <c r="C518" s="2"/>
      <c r="D518" s="2"/>
      <c r="E518" s="26"/>
    </row>
    <row r="519" spans="1:5" x14ac:dyDescent="0.15">
      <c r="A519" s="2"/>
      <c r="B519" s="31"/>
      <c r="C519" s="2"/>
      <c r="D519" s="2"/>
      <c r="E519" s="26"/>
    </row>
    <row r="520" spans="1:5" x14ac:dyDescent="0.15">
      <c r="A520" s="2"/>
      <c r="B520" s="31"/>
      <c r="C520" s="2"/>
      <c r="D520" s="2"/>
      <c r="E520" s="26"/>
    </row>
    <row r="521" spans="1:5" x14ac:dyDescent="0.15">
      <c r="A521" s="2"/>
      <c r="B521" s="31"/>
      <c r="C521" s="2"/>
      <c r="D521" s="2"/>
      <c r="E521" s="26"/>
    </row>
    <row r="522" spans="1:5" x14ac:dyDescent="0.15">
      <c r="A522" s="2"/>
      <c r="B522" s="31"/>
      <c r="C522" s="2"/>
      <c r="D522" s="2"/>
      <c r="E522" s="26"/>
    </row>
    <row r="523" spans="1:5" x14ac:dyDescent="0.15">
      <c r="A523" s="2"/>
      <c r="B523" s="31"/>
      <c r="C523" s="2"/>
      <c r="D523" s="2"/>
      <c r="E523" s="26"/>
    </row>
    <row r="524" spans="1:5" x14ac:dyDescent="0.15">
      <c r="A524" s="2"/>
      <c r="B524" s="31"/>
      <c r="C524" s="2"/>
      <c r="D524" s="2"/>
      <c r="E524" s="26"/>
    </row>
    <row r="525" spans="1:5" x14ac:dyDescent="0.15">
      <c r="A525" s="2"/>
      <c r="B525" s="31"/>
      <c r="C525" s="2"/>
      <c r="D525" s="2"/>
      <c r="E525" s="26"/>
    </row>
    <row r="526" spans="1:5" x14ac:dyDescent="0.15">
      <c r="A526" s="2"/>
      <c r="B526" s="31"/>
      <c r="C526" s="2"/>
      <c r="D526" s="2"/>
      <c r="E526" s="26"/>
    </row>
    <row r="527" spans="1:5" x14ac:dyDescent="0.15">
      <c r="A527" s="2"/>
      <c r="B527" s="31"/>
      <c r="C527" s="2"/>
      <c r="D527" s="2"/>
      <c r="E527" s="26"/>
    </row>
    <row r="528" spans="1:5" x14ac:dyDescent="0.15">
      <c r="A528" s="2"/>
      <c r="B528" s="31"/>
      <c r="C528" s="2"/>
      <c r="D528" s="2"/>
      <c r="E528" s="26"/>
    </row>
    <row r="529" spans="1:5" x14ac:dyDescent="0.15">
      <c r="A529" s="2"/>
      <c r="B529" s="31"/>
      <c r="C529" s="2"/>
      <c r="D529" s="2"/>
      <c r="E529" s="26"/>
    </row>
    <row r="530" spans="1:5" x14ac:dyDescent="0.15">
      <c r="A530" s="2"/>
      <c r="B530" s="31"/>
      <c r="C530" s="2"/>
      <c r="D530" s="2"/>
      <c r="E530" s="26"/>
    </row>
    <row r="531" spans="1:5" x14ac:dyDescent="0.15">
      <c r="A531" s="2"/>
      <c r="B531" s="31"/>
      <c r="C531" s="2"/>
      <c r="D531" s="2"/>
      <c r="E531" s="26"/>
    </row>
    <row r="532" spans="1:5" x14ac:dyDescent="0.15">
      <c r="A532" s="2"/>
      <c r="B532" s="31"/>
      <c r="C532" s="2"/>
      <c r="D532" s="2"/>
      <c r="E532" s="26"/>
    </row>
    <row r="533" spans="1:5" x14ac:dyDescent="0.15">
      <c r="A533" s="2"/>
      <c r="B533" s="31"/>
      <c r="C533" s="2"/>
      <c r="D533" s="2"/>
      <c r="E533" s="26"/>
    </row>
    <row r="534" spans="1:5" x14ac:dyDescent="0.15">
      <c r="A534" s="2"/>
      <c r="B534" s="31"/>
      <c r="C534" s="2"/>
      <c r="D534" s="2"/>
      <c r="E534" s="26"/>
    </row>
    <row r="535" spans="1:5" x14ac:dyDescent="0.15">
      <c r="A535" s="2"/>
      <c r="B535" s="31"/>
      <c r="C535" s="2"/>
      <c r="D535" s="2"/>
      <c r="E535" s="26"/>
    </row>
    <row r="536" spans="1:5" x14ac:dyDescent="0.15">
      <c r="A536" s="2"/>
      <c r="B536" s="31"/>
      <c r="C536" s="2"/>
      <c r="D536" s="2"/>
      <c r="E536" s="26"/>
    </row>
    <row r="537" spans="1:5" x14ac:dyDescent="0.15">
      <c r="A537" s="2"/>
      <c r="B537" s="31"/>
      <c r="C537" s="2"/>
      <c r="D537" s="2"/>
      <c r="E537" s="26"/>
    </row>
    <row r="538" spans="1:5" x14ac:dyDescent="0.15">
      <c r="A538" s="2"/>
      <c r="B538" s="31"/>
      <c r="C538" s="2"/>
      <c r="D538" s="2"/>
      <c r="E538" s="26"/>
    </row>
    <row r="539" spans="1:5" x14ac:dyDescent="0.15">
      <c r="A539" s="2"/>
      <c r="B539" s="31"/>
      <c r="C539" s="2"/>
      <c r="D539" s="2"/>
      <c r="E539" s="26"/>
    </row>
    <row r="540" spans="1:5" x14ac:dyDescent="0.15">
      <c r="A540" s="2"/>
      <c r="B540" s="31"/>
      <c r="C540" s="2"/>
      <c r="D540" s="2"/>
      <c r="E540" s="26"/>
    </row>
    <row r="541" spans="1:5" x14ac:dyDescent="0.15">
      <c r="A541" s="2"/>
      <c r="B541" s="31"/>
      <c r="C541" s="2"/>
      <c r="D541" s="2"/>
      <c r="E541" s="26"/>
    </row>
    <row r="542" spans="1:5" x14ac:dyDescent="0.15">
      <c r="A542" s="2"/>
      <c r="B542" s="31"/>
      <c r="C542" s="2"/>
      <c r="D542" s="2"/>
      <c r="E542" s="26"/>
    </row>
    <row r="543" spans="1:5" x14ac:dyDescent="0.15">
      <c r="A543" s="2"/>
      <c r="B543" s="31"/>
      <c r="C543" s="2"/>
      <c r="D543" s="2"/>
      <c r="E543" s="26"/>
    </row>
    <row r="544" spans="1:5" x14ac:dyDescent="0.15">
      <c r="A544" s="2"/>
      <c r="B544" s="31"/>
      <c r="C544" s="2"/>
      <c r="D544" s="2"/>
      <c r="E544" s="26"/>
    </row>
    <row r="545" spans="1:5" x14ac:dyDescent="0.15">
      <c r="A545" s="2"/>
      <c r="B545" s="31"/>
      <c r="C545" s="2"/>
      <c r="D545" s="2"/>
      <c r="E545" s="26"/>
    </row>
    <row r="546" spans="1:5" x14ac:dyDescent="0.15">
      <c r="A546" s="2"/>
      <c r="B546" s="31"/>
      <c r="C546" s="2"/>
      <c r="D546" s="2"/>
      <c r="E546" s="26"/>
    </row>
    <row r="547" spans="1:5" x14ac:dyDescent="0.15">
      <c r="A547" s="2"/>
      <c r="B547" s="31"/>
      <c r="C547" s="2"/>
      <c r="D547" s="2"/>
      <c r="E547" s="26"/>
    </row>
    <row r="548" spans="1:5" x14ac:dyDescent="0.15">
      <c r="A548" s="2"/>
      <c r="B548" s="31"/>
      <c r="C548" s="2"/>
      <c r="D548" s="2"/>
      <c r="E548" s="26"/>
    </row>
    <row r="549" spans="1:5" x14ac:dyDescent="0.15">
      <c r="A549" s="2"/>
      <c r="B549" s="31"/>
      <c r="C549" s="2"/>
      <c r="D549" s="2"/>
      <c r="E549" s="26"/>
    </row>
    <row r="550" spans="1:5" x14ac:dyDescent="0.15">
      <c r="A550" s="2"/>
      <c r="B550" s="31"/>
      <c r="C550" s="2"/>
      <c r="D550" s="2"/>
      <c r="E550" s="26"/>
    </row>
    <row r="551" spans="1:5" x14ac:dyDescent="0.15">
      <c r="A551" s="2"/>
      <c r="B551" s="31"/>
      <c r="C551" s="2"/>
      <c r="D551" s="2"/>
      <c r="E551" s="26"/>
    </row>
    <row r="552" spans="1:5" x14ac:dyDescent="0.15">
      <c r="A552" s="2"/>
      <c r="B552" s="31"/>
      <c r="C552" s="2"/>
      <c r="D552" s="2"/>
      <c r="E552" s="26"/>
    </row>
    <row r="553" spans="1:5" x14ac:dyDescent="0.15">
      <c r="A553" s="2"/>
      <c r="B553" s="31"/>
      <c r="C553" s="2"/>
      <c r="D553" s="2"/>
      <c r="E553" s="26"/>
    </row>
    <row r="554" spans="1:5" x14ac:dyDescent="0.15">
      <c r="A554" s="2"/>
      <c r="B554" s="31"/>
      <c r="C554" s="2"/>
      <c r="D554" s="2"/>
      <c r="E554" s="26"/>
    </row>
    <row r="555" spans="1:5" x14ac:dyDescent="0.15">
      <c r="A555" s="2"/>
      <c r="B555" s="31"/>
      <c r="C555" s="2"/>
      <c r="D555" s="2"/>
      <c r="E555" s="26"/>
    </row>
    <row r="556" spans="1:5" x14ac:dyDescent="0.15">
      <c r="A556" s="2"/>
      <c r="B556" s="31"/>
      <c r="C556" s="2"/>
      <c r="D556" s="2"/>
      <c r="E556" s="26"/>
    </row>
    <row r="557" spans="1:5" x14ac:dyDescent="0.15">
      <c r="A557" s="2"/>
      <c r="B557" s="31"/>
      <c r="C557" s="2"/>
      <c r="D557" s="2"/>
      <c r="E557" s="26"/>
    </row>
    <row r="558" spans="1:5" x14ac:dyDescent="0.15">
      <c r="A558" s="2"/>
      <c r="B558" s="31"/>
      <c r="C558" s="2"/>
      <c r="D558" s="2"/>
      <c r="E558" s="26"/>
    </row>
    <row r="559" spans="1:5" x14ac:dyDescent="0.15">
      <c r="A559" s="2"/>
      <c r="B559" s="31"/>
      <c r="C559" s="2"/>
      <c r="D559" s="2"/>
      <c r="E559" s="26"/>
    </row>
    <row r="560" spans="1:5" x14ac:dyDescent="0.15">
      <c r="A560" s="2"/>
      <c r="B560" s="31"/>
      <c r="C560" s="2"/>
      <c r="D560" s="2"/>
      <c r="E560" s="26"/>
    </row>
    <row r="561" spans="1:5" x14ac:dyDescent="0.15">
      <c r="A561" s="2"/>
      <c r="B561" s="31"/>
      <c r="C561" s="2"/>
      <c r="D561" s="2"/>
      <c r="E561" s="26"/>
    </row>
    <row r="562" spans="1:5" x14ac:dyDescent="0.15">
      <c r="A562" s="2"/>
      <c r="B562" s="31"/>
      <c r="C562" s="2"/>
      <c r="D562" s="2"/>
      <c r="E562" s="26"/>
    </row>
    <row r="563" spans="1:5" x14ac:dyDescent="0.15">
      <c r="A563" s="2"/>
      <c r="B563" s="31"/>
      <c r="C563" s="2"/>
      <c r="D563" s="2"/>
      <c r="E563" s="26"/>
    </row>
    <row r="564" spans="1:5" x14ac:dyDescent="0.15">
      <c r="A564" s="2"/>
      <c r="B564" s="31"/>
      <c r="C564" s="2"/>
      <c r="D564" s="2"/>
      <c r="E564" s="26"/>
    </row>
    <row r="565" spans="1:5" x14ac:dyDescent="0.15">
      <c r="A565" s="2"/>
      <c r="B565" s="31"/>
      <c r="C565" s="2"/>
      <c r="D565" s="2"/>
      <c r="E565" s="26"/>
    </row>
    <row r="566" spans="1:5" x14ac:dyDescent="0.15">
      <c r="A566" s="2"/>
      <c r="B566" s="31"/>
      <c r="C566" s="2"/>
      <c r="D566" s="2"/>
      <c r="E566" s="26"/>
    </row>
    <row r="567" spans="1:5" x14ac:dyDescent="0.15">
      <c r="A567" s="2"/>
      <c r="B567" s="31"/>
      <c r="C567" s="2"/>
      <c r="D567" s="2"/>
      <c r="E567" s="26"/>
    </row>
    <row r="568" spans="1:5" x14ac:dyDescent="0.15">
      <c r="A568" s="2"/>
      <c r="B568" s="31"/>
      <c r="C568" s="2"/>
      <c r="D568" s="2"/>
      <c r="E568" s="26"/>
    </row>
    <row r="569" spans="1:5" x14ac:dyDescent="0.15">
      <c r="A569" s="2"/>
      <c r="B569" s="31"/>
      <c r="C569" s="2"/>
      <c r="D569" s="2"/>
      <c r="E569" s="26"/>
    </row>
    <row r="570" spans="1:5" x14ac:dyDescent="0.15">
      <c r="A570" s="2"/>
      <c r="B570" s="31"/>
      <c r="C570" s="2"/>
      <c r="D570" s="2"/>
      <c r="E570" s="26"/>
    </row>
    <row r="571" spans="1:5" x14ac:dyDescent="0.15">
      <c r="A571" s="2"/>
      <c r="B571" s="31"/>
      <c r="C571" s="2"/>
      <c r="D571" s="2"/>
      <c r="E571" s="26"/>
    </row>
    <row r="572" spans="1:5" x14ac:dyDescent="0.15">
      <c r="A572" s="2"/>
      <c r="B572" s="31"/>
      <c r="C572" s="2"/>
      <c r="D572" s="2"/>
      <c r="E572" s="26"/>
    </row>
    <row r="573" spans="1:5" x14ac:dyDescent="0.15">
      <c r="A573" s="2"/>
      <c r="B573" s="31"/>
      <c r="C573" s="2"/>
      <c r="D573" s="2"/>
      <c r="E573" s="26"/>
    </row>
    <row r="574" spans="1:5" x14ac:dyDescent="0.15">
      <c r="A574" s="2"/>
      <c r="B574" s="31"/>
      <c r="C574" s="2"/>
      <c r="D574" s="2"/>
      <c r="E574" s="26"/>
    </row>
    <row r="575" spans="1:5" x14ac:dyDescent="0.15">
      <c r="A575" s="2"/>
      <c r="B575" s="31"/>
      <c r="C575" s="2"/>
      <c r="D575" s="2"/>
      <c r="E575" s="26"/>
    </row>
    <row r="576" spans="1:5" x14ac:dyDescent="0.15">
      <c r="A576" s="2"/>
      <c r="B576" s="31"/>
      <c r="C576" s="2"/>
      <c r="D576" s="2"/>
      <c r="E576" s="26"/>
    </row>
    <row r="577" spans="1:5" x14ac:dyDescent="0.15">
      <c r="A577" s="2"/>
      <c r="B577" s="31"/>
      <c r="C577" s="2"/>
      <c r="D577" s="2"/>
      <c r="E577" s="26"/>
    </row>
    <row r="578" spans="1:5" x14ac:dyDescent="0.15">
      <c r="A578" s="2"/>
      <c r="B578" s="31"/>
      <c r="C578" s="2"/>
      <c r="D578" s="2"/>
      <c r="E578" s="26"/>
    </row>
    <row r="579" spans="1:5" x14ac:dyDescent="0.15">
      <c r="A579" s="2"/>
      <c r="B579" s="31"/>
      <c r="C579" s="2"/>
      <c r="D579" s="2"/>
      <c r="E579" s="26"/>
    </row>
    <row r="580" spans="1:5" x14ac:dyDescent="0.15">
      <c r="A580" s="2"/>
      <c r="B580" s="31"/>
      <c r="C580" s="2"/>
      <c r="D580" s="2"/>
      <c r="E580" s="26"/>
    </row>
    <row r="581" spans="1:5" x14ac:dyDescent="0.15">
      <c r="A581" s="2"/>
      <c r="B581" s="31"/>
      <c r="C581" s="2"/>
      <c r="D581" s="2"/>
      <c r="E581" s="26"/>
    </row>
    <row r="582" spans="1:5" x14ac:dyDescent="0.15">
      <c r="A582" s="2"/>
      <c r="B582" s="31"/>
      <c r="C582" s="2"/>
      <c r="D582" s="2"/>
      <c r="E582" s="26"/>
    </row>
    <row r="583" spans="1:5" x14ac:dyDescent="0.15">
      <c r="A583" s="2"/>
      <c r="B583" s="31"/>
      <c r="C583" s="2"/>
      <c r="D583" s="2"/>
      <c r="E583" s="26"/>
    </row>
    <row r="584" spans="1:5" x14ac:dyDescent="0.15">
      <c r="A584" s="2"/>
      <c r="B584" s="31"/>
      <c r="C584" s="2"/>
      <c r="D584" s="2"/>
      <c r="E584" s="26"/>
    </row>
    <row r="585" spans="1:5" x14ac:dyDescent="0.15">
      <c r="A585" s="2"/>
      <c r="B585" s="31"/>
      <c r="C585" s="2"/>
      <c r="D585" s="2"/>
      <c r="E585" s="26"/>
    </row>
    <row r="586" spans="1:5" x14ac:dyDescent="0.15">
      <c r="A586" s="2"/>
      <c r="B586" s="31"/>
      <c r="C586" s="2"/>
      <c r="D586" s="2"/>
      <c r="E586" s="26"/>
    </row>
    <row r="587" spans="1:5" x14ac:dyDescent="0.15">
      <c r="A587" s="2"/>
      <c r="B587" s="31"/>
      <c r="C587" s="2"/>
      <c r="D587" s="2"/>
      <c r="E587" s="26"/>
    </row>
    <row r="588" spans="1:5" x14ac:dyDescent="0.15">
      <c r="A588" s="2"/>
      <c r="B588" s="31"/>
      <c r="C588" s="2"/>
      <c r="D588" s="2"/>
      <c r="E588" s="26"/>
    </row>
    <row r="589" spans="1:5" x14ac:dyDescent="0.15">
      <c r="A589" s="2"/>
      <c r="B589" s="31"/>
      <c r="C589" s="2"/>
      <c r="D589" s="2"/>
      <c r="E589" s="26"/>
    </row>
    <row r="590" spans="1:5" x14ac:dyDescent="0.15">
      <c r="A590" s="2"/>
      <c r="B590" s="31"/>
      <c r="C590" s="2"/>
      <c r="D590" s="2"/>
      <c r="E590" s="26"/>
    </row>
    <row r="591" spans="1:5" x14ac:dyDescent="0.15">
      <c r="A591" s="2"/>
      <c r="B591" s="31"/>
      <c r="C591" s="2"/>
      <c r="D591" s="2"/>
      <c r="E591" s="26"/>
    </row>
    <row r="592" spans="1:5" x14ac:dyDescent="0.15">
      <c r="A592" s="2"/>
      <c r="B592" s="31"/>
      <c r="C592" s="2"/>
      <c r="D592" s="2"/>
      <c r="E592" s="26"/>
    </row>
    <row r="593" spans="1:5" x14ac:dyDescent="0.15">
      <c r="A593" s="2"/>
      <c r="B593" s="31"/>
      <c r="C593" s="2"/>
      <c r="D593" s="2"/>
      <c r="E593" s="26"/>
    </row>
    <row r="594" spans="1:5" x14ac:dyDescent="0.15">
      <c r="A594" s="2"/>
      <c r="B594" s="31"/>
      <c r="C594" s="2"/>
      <c r="D594" s="2"/>
      <c r="E594" s="26"/>
    </row>
    <row r="595" spans="1:5" x14ac:dyDescent="0.15">
      <c r="A595" s="2"/>
      <c r="B595" s="31"/>
      <c r="C595" s="2"/>
      <c r="D595" s="2"/>
      <c r="E595" s="26"/>
    </row>
    <row r="596" spans="1:5" x14ac:dyDescent="0.15">
      <c r="A596" s="2"/>
      <c r="B596" s="31"/>
      <c r="C596" s="2"/>
      <c r="D596" s="2"/>
      <c r="E596" s="26"/>
    </row>
    <row r="597" spans="1:5" x14ac:dyDescent="0.15">
      <c r="A597" s="2"/>
      <c r="B597" s="31"/>
      <c r="C597" s="2"/>
      <c r="D597" s="2"/>
      <c r="E597" s="26"/>
    </row>
    <row r="598" spans="1:5" x14ac:dyDescent="0.15">
      <c r="A598" s="2"/>
      <c r="B598" s="31"/>
      <c r="C598" s="2"/>
      <c r="D598" s="2"/>
      <c r="E598" s="26"/>
    </row>
    <row r="599" spans="1:5" x14ac:dyDescent="0.15">
      <c r="A599" s="2"/>
      <c r="B599" s="31"/>
      <c r="C599" s="2"/>
      <c r="D599" s="2"/>
      <c r="E599" s="26"/>
    </row>
    <row r="600" spans="1:5" x14ac:dyDescent="0.15">
      <c r="A600" s="2"/>
      <c r="B600" s="31"/>
      <c r="C600" s="2"/>
      <c r="D600" s="2"/>
      <c r="E600" s="26"/>
    </row>
    <row r="601" spans="1:5" x14ac:dyDescent="0.15">
      <c r="A601" s="2"/>
      <c r="B601" s="31"/>
      <c r="C601" s="2"/>
      <c r="D601" s="2"/>
      <c r="E601" s="26"/>
    </row>
    <row r="602" spans="1:5" x14ac:dyDescent="0.15">
      <c r="A602" s="2"/>
      <c r="B602" s="31"/>
      <c r="C602" s="2"/>
      <c r="D602" s="2"/>
      <c r="E602" s="26"/>
    </row>
    <row r="603" spans="1:5" x14ac:dyDescent="0.15">
      <c r="A603" s="2"/>
      <c r="B603" s="31"/>
      <c r="C603" s="2"/>
      <c r="D603" s="2"/>
      <c r="E603" s="26"/>
    </row>
    <row r="604" spans="1:5" x14ac:dyDescent="0.15">
      <c r="A604" s="2"/>
      <c r="B604" s="31"/>
      <c r="C604" s="2"/>
      <c r="D604" s="2"/>
      <c r="E604" s="26"/>
    </row>
    <row r="605" spans="1:5" x14ac:dyDescent="0.15">
      <c r="A605" s="2"/>
      <c r="B605" s="31"/>
      <c r="C605" s="2"/>
      <c r="D605" s="2"/>
      <c r="E605" s="26"/>
    </row>
    <row r="606" spans="1:5" x14ac:dyDescent="0.15">
      <c r="A606" s="2"/>
      <c r="B606" s="31"/>
      <c r="C606" s="2"/>
      <c r="D606" s="2"/>
      <c r="E606" s="26"/>
    </row>
    <row r="607" spans="1:5" x14ac:dyDescent="0.15">
      <c r="A607" s="2"/>
      <c r="B607" s="31"/>
      <c r="C607" s="2"/>
      <c r="D607" s="2"/>
      <c r="E607" s="26"/>
    </row>
    <row r="608" spans="1:5" x14ac:dyDescent="0.15">
      <c r="A608" s="2"/>
      <c r="B608" s="31"/>
      <c r="C608" s="2"/>
      <c r="D608" s="2"/>
      <c r="E608" s="26"/>
    </row>
    <row r="609" spans="1:5" x14ac:dyDescent="0.15">
      <c r="A609" s="2"/>
      <c r="B609" s="31"/>
      <c r="C609" s="2"/>
      <c r="D609" s="2"/>
      <c r="E609" s="26"/>
    </row>
    <row r="610" spans="1:5" x14ac:dyDescent="0.15">
      <c r="A610" s="2"/>
      <c r="B610" s="31"/>
      <c r="C610" s="2"/>
      <c r="D610" s="2"/>
      <c r="E610" s="26"/>
    </row>
    <row r="611" spans="1:5" x14ac:dyDescent="0.15">
      <c r="A611" s="2"/>
      <c r="B611" s="31"/>
      <c r="C611" s="2"/>
      <c r="D611" s="2"/>
      <c r="E611" s="26"/>
    </row>
    <row r="612" spans="1:5" x14ac:dyDescent="0.15">
      <c r="A612" s="2"/>
      <c r="B612" s="31"/>
      <c r="C612" s="2"/>
      <c r="D612" s="2"/>
      <c r="E612" s="26"/>
    </row>
    <row r="613" spans="1:5" x14ac:dyDescent="0.15">
      <c r="A613" s="2"/>
      <c r="B613" s="31"/>
      <c r="C613" s="2"/>
      <c r="D613" s="2"/>
      <c r="E613" s="26"/>
    </row>
    <row r="614" spans="1:5" x14ac:dyDescent="0.15">
      <c r="A614" s="2"/>
      <c r="B614" s="31"/>
      <c r="C614" s="2"/>
      <c r="D614" s="2"/>
      <c r="E614" s="26"/>
    </row>
    <row r="615" spans="1:5" x14ac:dyDescent="0.15">
      <c r="A615" s="2"/>
      <c r="B615" s="31"/>
      <c r="C615" s="2"/>
      <c r="D615" s="2"/>
      <c r="E615" s="26"/>
    </row>
    <row r="616" spans="1:5" x14ac:dyDescent="0.15">
      <c r="A616" s="2"/>
      <c r="B616" s="31"/>
      <c r="C616" s="2"/>
      <c r="D616" s="2"/>
      <c r="E616" s="26"/>
    </row>
    <row r="617" spans="1:5" x14ac:dyDescent="0.15">
      <c r="A617" s="2"/>
      <c r="B617" s="31"/>
      <c r="C617" s="2"/>
      <c r="D617" s="2"/>
      <c r="E617" s="26"/>
    </row>
    <row r="618" spans="1:5" x14ac:dyDescent="0.15">
      <c r="A618" s="2"/>
      <c r="B618" s="31"/>
      <c r="C618" s="2"/>
      <c r="D618" s="2"/>
      <c r="E618" s="26"/>
    </row>
    <row r="619" spans="1:5" x14ac:dyDescent="0.15">
      <c r="A619" s="2"/>
      <c r="B619" s="31"/>
      <c r="C619" s="2"/>
      <c r="D619" s="2"/>
      <c r="E619" s="26"/>
    </row>
    <row r="620" spans="1:5" x14ac:dyDescent="0.15">
      <c r="A620" s="2"/>
      <c r="B620" s="31"/>
      <c r="C620" s="2"/>
      <c r="D620" s="2"/>
      <c r="E620" s="26"/>
    </row>
    <row r="621" spans="1:5" x14ac:dyDescent="0.15">
      <c r="A621" s="2"/>
      <c r="B621" s="31"/>
      <c r="C621" s="2"/>
      <c r="D621" s="2"/>
      <c r="E621" s="26"/>
    </row>
    <row r="622" spans="1:5" x14ac:dyDescent="0.15">
      <c r="A622" s="2"/>
      <c r="B622" s="31"/>
      <c r="C622" s="2"/>
      <c r="D622" s="2"/>
      <c r="E622" s="26"/>
    </row>
    <row r="623" spans="1:5" x14ac:dyDescent="0.15">
      <c r="A623" s="2"/>
      <c r="B623" s="31"/>
      <c r="C623" s="2"/>
      <c r="D623" s="2"/>
      <c r="E623" s="26"/>
    </row>
    <row r="624" spans="1:5" x14ac:dyDescent="0.15">
      <c r="A624" s="2"/>
      <c r="B624" s="31"/>
      <c r="C624" s="2"/>
      <c r="D624" s="2"/>
      <c r="E624" s="26"/>
    </row>
    <row r="625" spans="1:5" x14ac:dyDescent="0.15">
      <c r="A625" s="2"/>
      <c r="B625" s="31"/>
      <c r="C625" s="2"/>
      <c r="D625" s="2"/>
      <c r="E625" s="26"/>
    </row>
    <row r="626" spans="1:5" x14ac:dyDescent="0.15">
      <c r="A626" s="2"/>
      <c r="B626" s="31"/>
      <c r="C626" s="2"/>
      <c r="D626" s="2"/>
      <c r="E626" s="26"/>
    </row>
    <row r="627" spans="1:5" x14ac:dyDescent="0.15">
      <c r="A627" s="2"/>
      <c r="B627" s="31"/>
      <c r="C627" s="2"/>
      <c r="D627" s="2"/>
      <c r="E627" s="26"/>
    </row>
    <row r="628" spans="1:5" x14ac:dyDescent="0.15">
      <c r="A628" s="2"/>
      <c r="B628" s="31"/>
      <c r="C628" s="2"/>
      <c r="D628" s="2"/>
      <c r="E628" s="26"/>
    </row>
    <row r="629" spans="1:5" x14ac:dyDescent="0.15">
      <c r="A629" s="2"/>
      <c r="B629" s="31"/>
      <c r="C629" s="2"/>
      <c r="D629" s="2"/>
      <c r="E629" s="26"/>
    </row>
    <row r="630" spans="1:5" x14ac:dyDescent="0.15">
      <c r="A630" s="2"/>
      <c r="B630" s="31"/>
      <c r="C630" s="2"/>
      <c r="D630" s="2"/>
      <c r="E630" s="26"/>
    </row>
    <row r="631" spans="1:5" x14ac:dyDescent="0.15">
      <c r="A631" s="2"/>
      <c r="B631" s="31"/>
      <c r="C631" s="2"/>
      <c r="D631" s="2"/>
      <c r="E631" s="26"/>
    </row>
    <row r="632" spans="1:5" x14ac:dyDescent="0.15">
      <c r="A632" s="2"/>
      <c r="B632" s="31"/>
      <c r="C632" s="2"/>
      <c r="D632" s="2"/>
      <c r="E632" s="26"/>
    </row>
    <row r="633" spans="1:5" x14ac:dyDescent="0.15">
      <c r="A633" s="2"/>
      <c r="B633" s="31"/>
      <c r="C633" s="2"/>
      <c r="D633" s="2"/>
      <c r="E633" s="26"/>
    </row>
    <row r="634" spans="1:5" x14ac:dyDescent="0.15">
      <c r="A634" s="2"/>
      <c r="B634" s="31"/>
      <c r="C634" s="2"/>
      <c r="D634" s="2"/>
      <c r="E634" s="26"/>
    </row>
    <row r="635" spans="1:5" x14ac:dyDescent="0.15">
      <c r="A635" s="2"/>
      <c r="B635" s="31"/>
      <c r="C635" s="2"/>
      <c r="D635" s="2"/>
      <c r="E635" s="26"/>
    </row>
    <row r="636" spans="1:5" x14ac:dyDescent="0.15">
      <c r="A636" s="2"/>
      <c r="B636" s="31"/>
      <c r="C636" s="2"/>
      <c r="D636" s="2"/>
      <c r="E636" s="26"/>
    </row>
    <row r="637" spans="1:5" x14ac:dyDescent="0.15">
      <c r="A637" s="2"/>
      <c r="B637" s="31"/>
      <c r="C637" s="2"/>
      <c r="D637" s="2"/>
      <c r="E637" s="26"/>
    </row>
    <row r="638" spans="1:5" x14ac:dyDescent="0.15">
      <c r="A638" s="2"/>
      <c r="B638" s="31"/>
      <c r="C638" s="2"/>
      <c r="D638" s="2"/>
      <c r="E638" s="26"/>
    </row>
    <row r="639" spans="1:5" x14ac:dyDescent="0.15">
      <c r="A639" s="2"/>
      <c r="B639" s="31"/>
      <c r="C639" s="2"/>
      <c r="D639" s="2"/>
      <c r="E639" s="26"/>
    </row>
    <row r="640" spans="1:5" x14ac:dyDescent="0.15">
      <c r="A640" s="2"/>
      <c r="B640" s="31"/>
      <c r="C640" s="2"/>
      <c r="D640" s="2"/>
      <c r="E640" s="26"/>
    </row>
    <row r="641" spans="1:5" x14ac:dyDescent="0.15">
      <c r="A641" s="2"/>
      <c r="B641" s="31"/>
      <c r="C641" s="2"/>
      <c r="D641" s="2"/>
      <c r="E641" s="26"/>
    </row>
    <row r="642" spans="1:5" x14ac:dyDescent="0.15">
      <c r="A642" s="2"/>
      <c r="B642" s="31"/>
      <c r="C642" s="2"/>
      <c r="D642" s="2"/>
      <c r="E642" s="26"/>
    </row>
    <row r="643" spans="1:5" x14ac:dyDescent="0.15">
      <c r="A643" s="2"/>
      <c r="B643" s="31"/>
      <c r="C643" s="2"/>
      <c r="D643" s="2"/>
      <c r="E643" s="26"/>
    </row>
    <row r="644" spans="1:5" x14ac:dyDescent="0.15">
      <c r="A644" s="2"/>
      <c r="B644" s="31"/>
      <c r="C644" s="2"/>
      <c r="D644" s="2"/>
      <c r="E644" s="26"/>
    </row>
    <row r="645" spans="1:5" x14ac:dyDescent="0.15">
      <c r="A645" s="2"/>
      <c r="B645" s="31"/>
      <c r="C645" s="2"/>
      <c r="D645" s="2"/>
      <c r="E645" s="26"/>
    </row>
    <row r="646" spans="1:5" x14ac:dyDescent="0.15">
      <c r="A646" s="2"/>
      <c r="B646" s="31"/>
      <c r="C646" s="2"/>
      <c r="D646" s="2"/>
      <c r="E646" s="26"/>
    </row>
    <row r="647" spans="1:5" x14ac:dyDescent="0.15">
      <c r="A647" s="2"/>
      <c r="B647" s="31"/>
      <c r="C647" s="2"/>
      <c r="D647" s="2"/>
      <c r="E647" s="26"/>
    </row>
    <row r="648" spans="1:5" x14ac:dyDescent="0.15">
      <c r="A648" s="2"/>
      <c r="B648" s="31"/>
      <c r="C648" s="2"/>
      <c r="D648" s="2"/>
      <c r="E648" s="26"/>
    </row>
    <row r="649" spans="1:5" x14ac:dyDescent="0.15">
      <c r="A649" s="2"/>
      <c r="B649" s="31"/>
      <c r="C649" s="2"/>
      <c r="D649" s="2"/>
      <c r="E649" s="26"/>
    </row>
    <row r="650" spans="1:5" x14ac:dyDescent="0.15">
      <c r="A650" s="2"/>
      <c r="B650" s="31"/>
      <c r="C650" s="2"/>
      <c r="D650" s="2"/>
      <c r="E650" s="26"/>
    </row>
    <row r="651" spans="1:5" x14ac:dyDescent="0.15">
      <c r="A651" s="2"/>
      <c r="B651" s="31"/>
      <c r="C651" s="2"/>
      <c r="D651" s="2"/>
      <c r="E651" s="26"/>
    </row>
    <row r="652" spans="1:5" x14ac:dyDescent="0.15">
      <c r="A652" s="2"/>
      <c r="B652" s="31"/>
      <c r="C652" s="2"/>
      <c r="D652" s="2"/>
      <c r="E652" s="26"/>
    </row>
    <row r="653" spans="1:5" x14ac:dyDescent="0.15">
      <c r="A653" s="2"/>
      <c r="B653" s="31"/>
      <c r="C653" s="2"/>
      <c r="D653" s="2"/>
      <c r="E653" s="26"/>
    </row>
    <row r="654" spans="1:5" x14ac:dyDescent="0.15">
      <c r="A654" s="2"/>
      <c r="B654" s="31"/>
      <c r="C654" s="2"/>
      <c r="D654" s="2"/>
      <c r="E654" s="26"/>
    </row>
    <row r="655" spans="1:5" x14ac:dyDescent="0.15">
      <c r="A655" s="2"/>
      <c r="B655" s="31"/>
      <c r="C655" s="2"/>
      <c r="D655" s="2"/>
      <c r="E655" s="26"/>
    </row>
    <row r="656" spans="1:5" x14ac:dyDescent="0.15">
      <c r="A656" s="2"/>
      <c r="B656" s="31"/>
      <c r="C656" s="2"/>
      <c r="D656" s="2"/>
      <c r="E656" s="26"/>
    </row>
    <row r="657" spans="1:5" x14ac:dyDescent="0.15">
      <c r="A657" s="2"/>
      <c r="B657" s="31"/>
      <c r="C657" s="2"/>
      <c r="D657" s="2"/>
      <c r="E657" s="26"/>
    </row>
    <row r="658" spans="1:5" x14ac:dyDescent="0.15">
      <c r="A658" s="2"/>
      <c r="B658" s="31"/>
      <c r="C658" s="2"/>
      <c r="D658" s="2"/>
      <c r="E658" s="26"/>
    </row>
    <row r="659" spans="1:5" x14ac:dyDescent="0.15">
      <c r="A659" s="2"/>
      <c r="B659" s="31"/>
      <c r="C659" s="2"/>
      <c r="D659" s="2"/>
      <c r="E659" s="26"/>
    </row>
    <row r="660" spans="1:5" x14ac:dyDescent="0.15">
      <c r="A660" s="2"/>
      <c r="B660" s="31"/>
      <c r="C660" s="2"/>
      <c r="D660" s="2"/>
      <c r="E660" s="26"/>
    </row>
    <row r="661" spans="1:5" x14ac:dyDescent="0.15">
      <c r="A661" s="2"/>
      <c r="B661" s="31"/>
      <c r="C661" s="2"/>
      <c r="D661" s="2"/>
      <c r="E661" s="26"/>
    </row>
    <row r="662" spans="1:5" x14ac:dyDescent="0.15">
      <c r="A662" s="2"/>
      <c r="B662" s="31"/>
      <c r="C662" s="2"/>
      <c r="D662" s="2"/>
      <c r="E662" s="26"/>
    </row>
    <row r="663" spans="1:5" x14ac:dyDescent="0.15">
      <c r="A663" s="2"/>
      <c r="B663" s="31"/>
      <c r="C663" s="2"/>
      <c r="D663" s="2"/>
      <c r="E663" s="26"/>
    </row>
    <row r="664" spans="1:5" x14ac:dyDescent="0.15">
      <c r="A664" s="2"/>
      <c r="B664" s="31"/>
      <c r="C664" s="2"/>
      <c r="D664" s="2"/>
      <c r="E664" s="26"/>
    </row>
    <row r="665" spans="1:5" x14ac:dyDescent="0.15">
      <c r="A665" s="2"/>
      <c r="B665" s="31"/>
      <c r="C665" s="2"/>
      <c r="D665" s="2"/>
      <c r="E665" s="26"/>
    </row>
    <row r="666" spans="1:5" x14ac:dyDescent="0.15">
      <c r="A666" s="2"/>
      <c r="B666" s="31"/>
      <c r="C666" s="2"/>
      <c r="D666" s="2"/>
      <c r="E666" s="26"/>
    </row>
    <row r="667" spans="1:5" x14ac:dyDescent="0.15">
      <c r="A667" s="2"/>
      <c r="B667" s="31"/>
      <c r="C667" s="2"/>
      <c r="D667" s="2"/>
      <c r="E667" s="26"/>
    </row>
    <row r="668" spans="1:5" x14ac:dyDescent="0.15">
      <c r="A668" s="2"/>
      <c r="B668" s="31"/>
      <c r="C668" s="2"/>
      <c r="D668" s="2"/>
      <c r="E668" s="26"/>
    </row>
    <row r="669" spans="1:5" x14ac:dyDescent="0.15">
      <c r="A669" s="2"/>
      <c r="B669" s="31"/>
      <c r="C669" s="2"/>
      <c r="D669" s="2"/>
      <c r="E669" s="26"/>
    </row>
    <row r="670" spans="1:5" x14ac:dyDescent="0.15">
      <c r="A670" s="2"/>
      <c r="B670" s="31"/>
      <c r="C670" s="2"/>
      <c r="D670" s="2"/>
      <c r="E670" s="26"/>
    </row>
    <row r="671" spans="1:5" x14ac:dyDescent="0.15">
      <c r="A671" s="2"/>
      <c r="B671" s="31"/>
      <c r="C671" s="2"/>
      <c r="D671" s="2"/>
      <c r="E671" s="26"/>
    </row>
    <row r="672" spans="1:5" x14ac:dyDescent="0.15">
      <c r="A672" s="2"/>
      <c r="B672" s="31"/>
      <c r="C672" s="2"/>
      <c r="D672" s="2"/>
      <c r="E672" s="26"/>
    </row>
    <row r="673" spans="1:5" x14ac:dyDescent="0.15">
      <c r="A673" s="2"/>
      <c r="B673" s="31"/>
      <c r="C673" s="2"/>
      <c r="D673" s="2"/>
      <c r="E673" s="26"/>
    </row>
    <row r="674" spans="1:5" x14ac:dyDescent="0.15">
      <c r="A674" s="2"/>
      <c r="B674" s="31"/>
      <c r="C674" s="2"/>
      <c r="D674" s="2"/>
      <c r="E674" s="26"/>
    </row>
    <row r="675" spans="1:5" x14ac:dyDescent="0.15">
      <c r="A675" s="2"/>
      <c r="B675" s="31"/>
      <c r="C675" s="2"/>
      <c r="D675" s="2"/>
      <c r="E675" s="26"/>
    </row>
    <row r="676" spans="1:5" x14ac:dyDescent="0.15">
      <c r="A676" s="2"/>
      <c r="B676" s="31"/>
      <c r="C676" s="2"/>
      <c r="D676" s="2"/>
      <c r="E676" s="26"/>
    </row>
    <row r="677" spans="1:5" x14ac:dyDescent="0.15">
      <c r="A677" s="2"/>
      <c r="B677" s="31"/>
      <c r="C677" s="2"/>
      <c r="D677" s="2"/>
      <c r="E677" s="26"/>
    </row>
    <row r="678" spans="1:5" x14ac:dyDescent="0.15">
      <c r="A678" s="2"/>
      <c r="B678" s="31"/>
      <c r="C678" s="2"/>
      <c r="D678" s="2"/>
      <c r="E678" s="26"/>
    </row>
    <row r="679" spans="1:5" x14ac:dyDescent="0.15">
      <c r="A679" s="2"/>
      <c r="B679" s="31"/>
      <c r="C679" s="2"/>
      <c r="D679" s="2"/>
      <c r="E679" s="26"/>
    </row>
    <row r="680" spans="1:5" x14ac:dyDescent="0.15">
      <c r="A680" s="2"/>
      <c r="B680" s="31"/>
      <c r="C680" s="2"/>
      <c r="D680" s="2"/>
      <c r="E680" s="26"/>
    </row>
    <row r="681" spans="1:5" x14ac:dyDescent="0.15">
      <c r="A681" s="2"/>
      <c r="B681" s="31"/>
      <c r="C681" s="2"/>
      <c r="D681" s="2"/>
      <c r="E681" s="26"/>
    </row>
    <row r="682" spans="1:5" x14ac:dyDescent="0.15">
      <c r="A682" s="2"/>
      <c r="B682" s="31"/>
      <c r="C682" s="2"/>
      <c r="D682" s="2"/>
      <c r="E682" s="26"/>
    </row>
    <row r="683" spans="1:5" x14ac:dyDescent="0.15">
      <c r="A683" s="2"/>
      <c r="B683" s="31"/>
      <c r="C683" s="2"/>
      <c r="D683" s="2"/>
      <c r="E683" s="26"/>
    </row>
    <row r="684" spans="1:5" x14ac:dyDescent="0.15">
      <c r="A684" s="2"/>
      <c r="B684" s="31"/>
      <c r="C684" s="2"/>
      <c r="D684" s="2"/>
      <c r="E684" s="26"/>
    </row>
    <row r="685" spans="1:5" x14ac:dyDescent="0.15">
      <c r="A685" s="2"/>
      <c r="B685" s="31"/>
      <c r="C685" s="2"/>
      <c r="D685" s="2"/>
      <c r="E685" s="26"/>
    </row>
    <row r="686" spans="1:5" x14ac:dyDescent="0.15">
      <c r="A686" s="2"/>
      <c r="B686" s="31"/>
      <c r="C686" s="2"/>
      <c r="D686" s="2"/>
      <c r="E686" s="26"/>
    </row>
    <row r="687" spans="1:5" x14ac:dyDescent="0.15">
      <c r="A687" s="2"/>
      <c r="B687" s="31"/>
      <c r="C687" s="2"/>
      <c r="D687" s="2"/>
      <c r="E687" s="26"/>
    </row>
    <row r="688" spans="1:5" x14ac:dyDescent="0.15">
      <c r="A688" s="2"/>
      <c r="B688" s="31"/>
      <c r="C688" s="2"/>
      <c r="D688" s="2"/>
      <c r="E688" s="26"/>
    </row>
    <row r="689" spans="1:5" x14ac:dyDescent="0.15">
      <c r="A689" s="2"/>
      <c r="B689" s="31"/>
      <c r="C689" s="2"/>
      <c r="D689" s="2"/>
      <c r="E689" s="26"/>
    </row>
    <row r="690" spans="1:5" x14ac:dyDescent="0.15">
      <c r="A690" s="2"/>
      <c r="B690" s="31"/>
      <c r="C690" s="2"/>
      <c r="D690" s="2"/>
      <c r="E690" s="26"/>
    </row>
    <row r="691" spans="1:5" x14ac:dyDescent="0.15">
      <c r="A691" s="2"/>
      <c r="B691" s="31"/>
      <c r="C691" s="2"/>
      <c r="D691" s="2"/>
      <c r="E691" s="26"/>
    </row>
    <row r="692" spans="1:5" x14ac:dyDescent="0.15">
      <c r="A692" s="2"/>
      <c r="B692" s="31"/>
      <c r="C692" s="2"/>
      <c r="D692" s="2"/>
      <c r="E692" s="26"/>
    </row>
    <row r="693" spans="1:5" x14ac:dyDescent="0.15">
      <c r="A693" s="2"/>
      <c r="B693" s="31"/>
      <c r="C693" s="2"/>
      <c r="D693" s="2"/>
      <c r="E693" s="26"/>
    </row>
    <row r="694" spans="1:5" x14ac:dyDescent="0.15">
      <c r="A694" s="2"/>
      <c r="B694" s="31"/>
      <c r="C694" s="2"/>
      <c r="D694" s="2"/>
      <c r="E694" s="26"/>
    </row>
    <row r="695" spans="1:5" x14ac:dyDescent="0.15">
      <c r="A695" s="2"/>
      <c r="B695" s="31"/>
      <c r="C695" s="2"/>
      <c r="D695" s="2"/>
      <c r="E695" s="26"/>
    </row>
    <row r="696" spans="1:5" x14ac:dyDescent="0.15">
      <c r="A696" s="2"/>
      <c r="B696" s="31"/>
      <c r="C696" s="2"/>
      <c r="D696" s="2"/>
      <c r="E696" s="26"/>
    </row>
    <row r="697" spans="1:5" x14ac:dyDescent="0.15">
      <c r="A697" s="2"/>
      <c r="B697" s="31"/>
      <c r="C697" s="2"/>
      <c r="D697" s="2"/>
      <c r="E697" s="26"/>
    </row>
    <row r="698" spans="1:5" x14ac:dyDescent="0.15">
      <c r="A698" s="2"/>
      <c r="B698" s="31"/>
      <c r="C698" s="2"/>
      <c r="D698" s="2"/>
      <c r="E698" s="26"/>
    </row>
    <row r="699" spans="1:5" x14ac:dyDescent="0.15">
      <c r="A699" s="2"/>
      <c r="B699" s="31"/>
      <c r="C699" s="2"/>
      <c r="D699" s="2"/>
      <c r="E699" s="26"/>
    </row>
    <row r="700" spans="1:5" x14ac:dyDescent="0.15">
      <c r="A700" s="2"/>
      <c r="B700" s="31"/>
      <c r="C700" s="2"/>
      <c r="D700" s="2"/>
      <c r="E700" s="26"/>
    </row>
    <row r="701" spans="1:5" x14ac:dyDescent="0.15">
      <c r="A701" s="2"/>
      <c r="B701" s="31"/>
      <c r="C701" s="2"/>
      <c r="D701" s="2"/>
      <c r="E701" s="26"/>
    </row>
    <row r="702" spans="1:5" x14ac:dyDescent="0.15">
      <c r="A702" s="2"/>
      <c r="B702" s="31"/>
      <c r="C702" s="2"/>
      <c r="D702" s="2"/>
      <c r="E702" s="26"/>
    </row>
    <row r="703" spans="1:5" x14ac:dyDescent="0.15">
      <c r="A703" s="2"/>
      <c r="B703" s="31"/>
      <c r="C703" s="2"/>
      <c r="D703" s="2"/>
      <c r="E703" s="26"/>
    </row>
    <row r="704" spans="1:5" x14ac:dyDescent="0.15">
      <c r="A704" s="2"/>
      <c r="B704" s="31"/>
      <c r="C704" s="2"/>
      <c r="D704" s="2"/>
      <c r="E704" s="26"/>
    </row>
    <row r="705" spans="1:5" x14ac:dyDescent="0.15">
      <c r="A705" s="2"/>
      <c r="B705" s="31"/>
      <c r="C705" s="2"/>
      <c r="D705" s="2"/>
      <c r="E705" s="26"/>
    </row>
    <row r="706" spans="1:5" x14ac:dyDescent="0.15">
      <c r="A706" s="2"/>
      <c r="B706" s="31"/>
      <c r="C706" s="2"/>
      <c r="D706" s="2"/>
      <c r="E706" s="26"/>
    </row>
    <row r="707" spans="1:5" x14ac:dyDescent="0.15">
      <c r="A707" s="2"/>
      <c r="B707" s="31"/>
      <c r="C707" s="2"/>
      <c r="D707" s="2"/>
      <c r="E707" s="26"/>
    </row>
    <row r="708" spans="1:5" x14ac:dyDescent="0.15">
      <c r="A708" s="2"/>
      <c r="B708" s="31"/>
      <c r="C708" s="2"/>
      <c r="D708" s="2"/>
      <c r="E708" s="26"/>
    </row>
    <row r="709" spans="1:5" x14ac:dyDescent="0.15">
      <c r="A709" s="2"/>
      <c r="B709" s="31"/>
      <c r="C709" s="2"/>
      <c r="D709" s="2"/>
      <c r="E709" s="26"/>
    </row>
    <row r="710" spans="1:5" x14ac:dyDescent="0.15">
      <c r="A710" s="2"/>
      <c r="B710" s="31"/>
      <c r="C710" s="2"/>
      <c r="D710" s="2"/>
      <c r="E710" s="26"/>
    </row>
    <row r="711" spans="1:5" x14ac:dyDescent="0.15">
      <c r="A711" s="2"/>
      <c r="B711" s="31"/>
      <c r="C711" s="2"/>
      <c r="D711" s="2"/>
      <c r="E711" s="26"/>
    </row>
    <row r="712" spans="1:5" x14ac:dyDescent="0.15">
      <c r="A712" s="2"/>
      <c r="B712" s="31"/>
      <c r="C712" s="2"/>
      <c r="D712" s="2"/>
      <c r="E712" s="26"/>
    </row>
    <row r="713" spans="1:5" x14ac:dyDescent="0.15">
      <c r="A713" s="2"/>
      <c r="B713" s="31"/>
      <c r="C713" s="2"/>
      <c r="D713" s="2"/>
      <c r="E713" s="26"/>
    </row>
    <row r="714" spans="1:5" x14ac:dyDescent="0.15">
      <c r="A714" s="2"/>
      <c r="B714" s="31"/>
      <c r="C714" s="2"/>
      <c r="D714" s="2"/>
      <c r="E714" s="26"/>
    </row>
    <row r="715" spans="1:5" x14ac:dyDescent="0.15">
      <c r="A715" s="2"/>
      <c r="B715" s="31"/>
      <c r="C715" s="2"/>
      <c r="D715" s="2"/>
      <c r="E715" s="26"/>
    </row>
    <row r="716" spans="1:5" x14ac:dyDescent="0.15">
      <c r="A716" s="2"/>
      <c r="B716" s="31"/>
      <c r="C716" s="2"/>
      <c r="D716" s="2"/>
      <c r="E716" s="26"/>
    </row>
    <row r="717" spans="1:5" x14ac:dyDescent="0.15">
      <c r="A717" s="2"/>
      <c r="B717" s="31"/>
      <c r="C717" s="2"/>
      <c r="D717" s="2"/>
      <c r="E717" s="26"/>
    </row>
    <row r="718" spans="1:5" x14ac:dyDescent="0.15">
      <c r="A718" s="2"/>
      <c r="B718" s="31"/>
      <c r="C718" s="2"/>
      <c r="D718" s="2"/>
      <c r="E718" s="26"/>
    </row>
    <row r="719" spans="1:5" x14ac:dyDescent="0.15">
      <c r="A719" s="2"/>
      <c r="B719" s="31"/>
      <c r="C719" s="2"/>
      <c r="D719" s="2"/>
      <c r="E719" s="26"/>
    </row>
    <row r="720" spans="1:5" x14ac:dyDescent="0.15">
      <c r="A720" s="2"/>
      <c r="B720" s="31"/>
      <c r="C720" s="2"/>
      <c r="D720" s="2"/>
      <c r="E720" s="26"/>
    </row>
    <row r="721" spans="1:5" x14ac:dyDescent="0.15">
      <c r="A721" s="2"/>
      <c r="B721" s="31"/>
      <c r="C721" s="2"/>
      <c r="D721" s="2"/>
      <c r="E721" s="26"/>
    </row>
    <row r="722" spans="1:5" x14ac:dyDescent="0.15">
      <c r="A722" s="2"/>
      <c r="B722" s="31"/>
      <c r="C722" s="2"/>
      <c r="D722" s="2"/>
      <c r="E722" s="26"/>
    </row>
    <row r="723" spans="1:5" x14ac:dyDescent="0.15">
      <c r="A723" s="2"/>
      <c r="B723" s="31"/>
      <c r="C723" s="2"/>
      <c r="D723" s="2"/>
      <c r="E723" s="26"/>
    </row>
    <row r="724" spans="1:5" x14ac:dyDescent="0.15">
      <c r="A724" s="2"/>
      <c r="B724" s="31"/>
      <c r="C724" s="2"/>
      <c r="D724" s="2"/>
      <c r="E724" s="26"/>
    </row>
    <row r="725" spans="1:5" x14ac:dyDescent="0.15">
      <c r="A725" s="2"/>
      <c r="B725" s="31"/>
      <c r="C725" s="2"/>
      <c r="D725" s="2"/>
      <c r="E725" s="26"/>
    </row>
    <row r="726" spans="1:5" x14ac:dyDescent="0.15">
      <c r="A726" s="2"/>
      <c r="B726" s="31"/>
      <c r="C726" s="2"/>
      <c r="D726" s="2"/>
      <c r="E726" s="26"/>
    </row>
    <row r="727" spans="1:5" x14ac:dyDescent="0.15">
      <c r="A727" s="2"/>
      <c r="B727" s="31"/>
      <c r="C727" s="2"/>
      <c r="D727" s="2"/>
      <c r="E727" s="26"/>
    </row>
    <row r="728" spans="1:5" x14ac:dyDescent="0.15">
      <c r="A728" s="2"/>
      <c r="B728" s="31"/>
      <c r="C728" s="2"/>
      <c r="D728" s="2"/>
      <c r="E728" s="26"/>
    </row>
    <row r="729" spans="1:5" x14ac:dyDescent="0.15">
      <c r="A729" s="2"/>
      <c r="B729" s="31"/>
      <c r="C729" s="2"/>
      <c r="D729" s="2"/>
      <c r="E729" s="26"/>
    </row>
    <row r="730" spans="1:5" x14ac:dyDescent="0.15">
      <c r="A730" s="2"/>
      <c r="B730" s="31"/>
      <c r="C730" s="2"/>
      <c r="D730" s="2"/>
      <c r="E730" s="26"/>
    </row>
    <row r="731" spans="1:5" x14ac:dyDescent="0.15">
      <c r="A731" s="2"/>
      <c r="B731" s="31"/>
      <c r="C731" s="2"/>
      <c r="D731" s="2"/>
      <c r="E731" s="26"/>
    </row>
    <row r="732" spans="1:5" x14ac:dyDescent="0.15">
      <c r="A732" s="2"/>
      <c r="B732" s="31"/>
      <c r="C732" s="2"/>
      <c r="D732" s="2"/>
      <c r="E732" s="26"/>
    </row>
    <row r="733" spans="1:5" x14ac:dyDescent="0.15">
      <c r="A733" s="2"/>
      <c r="B733" s="31"/>
      <c r="C733" s="2"/>
      <c r="D733" s="2"/>
      <c r="E733" s="26"/>
    </row>
    <row r="734" spans="1:5" x14ac:dyDescent="0.15">
      <c r="A734" s="2"/>
      <c r="B734" s="31"/>
      <c r="C734" s="2"/>
      <c r="D734" s="2"/>
      <c r="E734" s="26"/>
    </row>
    <row r="735" spans="1:5" x14ac:dyDescent="0.15">
      <c r="A735" s="2"/>
      <c r="B735" s="31"/>
      <c r="C735" s="2"/>
      <c r="D735" s="2"/>
      <c r="E735" s="26"/>
    </row>
    <row r="736" spans="1:5" x14ac:dyDescent="0.15">
      <c r="A736" s="2"/>
      <c r="B736" s="31"/>
      <c r="C736" s="2"/>
      <c r="D736" s="2"/>
      <c r="E736" s="26"/>
    </row>
    <row r="737" spans="1:5" x14ac:dyDescent="0.15">
      <c r="A737" s="2"/>
      <c r="B737" s="31"/>
      <c r="C737" s="2"/>
      <c r="D737" s="2"/>
      <c r="E737" s="26"/>
    </row>
    <row r="738" spans="1:5" x14ac:dyDescent="0.15">
      <c r="A738" s="2"/>
      <c r="B738" s="31"/>
      <c r="C738" s="2"/>
      <c r="D738" s="2"/>
      <c r="E738" s="26"/>
    </row>
    <row r="739" spans="1:5" x14ac:dyDescent="0.15">
      <c r="A739" s="2"/>
      <c r="B739" s="31"/>
      <c r="C739" s="2"/>
      <c r="D739" s="2"/>
      <c r="E739" s="26"/>
    </row>
    <row r="740" spans="1:5" x14ac:dyDescent="0.15">
      <c r="A740" s="2"/>
      <c r="B740" s="31"/>
      <c r="C740" s="2"/>
      <c r="D740" s="2"/>
      <c r="E740" s="26"/>
    </row>
    <row r="741" spans="1:5" x14ac:dyDescent="0.15">
      <c r="A741" s="2"/>
      <c r="B741" s="31"/>
      <c r="C741" s="2"/>
      <c r="D741" s="2"/>
      <c r="E741" s="26"/>
    </row>
    <row r="742" spans="1:5" x14ac:dyDescent="0.15">
      <c r="A742" s="2"/>
      <c r="B742" s="31"/>
      <c r="C742" s="2"/>
      <c r="D742" s="2"/>
      <c r="E742" s="26"/>
    </row>
    <row r="743" spans="1:5" x14ac:dyDescent="0.15">
      <c r="A743" s="2"/>
      <c r="B743" s="31"/>
      <c r="C743" s="2"/>
      <c r="D743" s="2"/>
      <c r="E743" s="26"/>
    </row>
    <row r="744" spans="1:5" x14ac:dyDescent="0.15">
      <c r="A744" s="2"/>
      <c r="B744" s="31"/>
      <c r="C744" s="2"/>
      <c r="D744" s="2"/>
      <c r="E744" s="26"/>
    </row>
    <row r="745" spans="1:5" x14ac:dyDescent="0.15">
      <c r="A745" s="2"/>
      <c r="B745" s="31"/>
      <c r="C745" s="2"/>
      <c r="D745" s="2"/>
      <c r="E745" s="26"/>
    </row>
    <row r="746" spans="1:5" x14ac:dyDescent="0.15">
      <c r="A746" s="2"/>
      <c r="B746" s="31"/>
      <c r="C746" s="2"/>
      <c r="D746" s="2"/>
      <c r="E746" s="26"/>
    </row>
    <row r="747" spans="1:5" x14ac:dyDescent="0.15">
      <c r="A747" s="2"/>
      <c r="B747" s="31"/>
      <c r="C747" s="2"/>
      <c r="D747" s="2"/>
      <c r="E747" s="26"/>
    </row>
    <row r="748" spans="1:5" x14ac:dyDescent="0.15">
      <c r="A748" s="2"/>
      <c r="B748" s="31"/>
      <c r="C748" s="2"/>
      <c r="D748" s="2"/>
      <c r="E748" s="26"/>
    </row>
    <row r="749" spans="1:5" x14ac:dyDescent="0.15">
      <c r="A749" s="2"/>
      <c r="B749" s="31"/>
      <c r="C749" s="2"/>
      <c r="D749" s="2"/>
      <c r="E749" s="26"/>
    </row>
    <row r="750" spans="1:5" x14ac:dyDescent="0.15">
      <c r="A750" s="2"/>
      <c r="B750" s="31"/>
      <c r="C750" s="2"/>
      <c r="D750" s="2"/>
      <c r="E750" s="26"/>
    </row>
    <row r="751" spans="1:5" x14ac:dyDescent="0.15">
      <c r="A751" s="2"/>
      <c r="B751" s="31"/>
      <c r="C751" s="2"/>
      <c r="D751" s="2"/>
      <c r="E751" s="26"/>
    </row>
    <row r="752" spans="1:5" x14ac:dyDescent="0.15">
      <c r="A752" s="2"/>
      <c r="B752" s="31"/>
      <c r="C752" s="2"/>
      <c r="D752" s="2"/>
      <c r="E752" s="26"/>
    </row>
    <row r="753" spans="1:5" x14ac:dyDescent="0.15">
      <c r="A753" s="2"/>
      <c r="B753" s="31"/>
      <c r="C753" s="2"/>
      <c r="D753" s="2"/>
      <c r="E753" s="26"/>
    </row>
    <row r="754" spans="1:5" x14ac:dyDescent="0.15">
      <c r="A754" s="2"/>
      <c r="B754" s="31"/>
      <c r="C754" s="2"/>
      <c r="D754" s="2"/>
      <c r="E754" s="26"/>
    </row>
    <row r="755" spans="1:5" x14ac:dyDescent="0.15">
      <c r="A755" s="2"/>
      <c r="B755" s="31"/>
      <c r="C755" s="2"/>
      <c r="D755" s="2"/>
      <c r="E755" s="26"/>
    </row>
    <row r="756" spans="1:5" x14ac:dyDescent="0.15">
      <c r="A756" s="2"/>
      <c r="B756" s="31"/>
      <c r="C756" s="2"/>
      <c r="D756" s="2"/>
      <c r="E756" s="26"/>
    </row>
    <row r="757" spans="1:5" x14ac:dyDescent="0.15">
      <c r="A757" s="2"/>
      <c r="B757" s="31"/>
      <c r="C757" s="2"/>
      <c r="D757" s="2"/>
      <c r="E757" s="26"/>
    </row>
    <row r="758" spans="1:5" x14ac:dyDescent="0.15">
      <c r="A758" s="2"/>
      <c r="B758" s="31"/>
      <c r="C758" s="2"/>
      <c r="D758" s="2"/>
      <c r="E758" s="26"/>
    </row>
    <row r="759" spans="1:5" x14ac:dyDescent="0.15">
      <c r="A759" s="2"/>
      <c r="B759" s="31"/>
      <c r="C759" s="2"/>
      <c r="D759" s="2"/>
      <c r="E759" s="26"/>
    </row>
    <row r="760" spans="1:5" x14ac:dyDescent="0.15">
      <c r="A760" s="2"/>
      <c r="B760" s="31"/>
      <c r="C760" s="2"/>
      <c r="D760" s="2"/>
      <c r="E760" s="26"/>
    </row>
    <row r="761" spans="1:5" x14ac:dyDescent="0.15">
      <c r="A761" s="2"/>
      <c r="B761" s="31"/>
      <c r="C761" s="2"/>
      <c r="D761" s="2"/>
      <c r="E761" s="26"/>
    </row>
    <row r="762" spans="1:5" x14ac:dyDescent="0.15">
      <c r="A762" s="2"/>
      <c r="B762" s="31"/>
      <c r="C762" s="2"/>
      <c r="D762" s="2"/>
      <c r="E762" s="26"/>
    </row>
    <row r="763" spans="1:5" x14ac:dyDescent="0.15">
      <c r="A763" s="2"/>
      <c r="B763" s="31"/>
      <c r="C763" s="2"/>
      <c r="D763" s="2"/>
      <c r="E763" s="26"/>
    </row>
    <row r="764" spans="1:5" x14ac:dyDescent="0.15">
      <c r="A764" s="2"/>
      <c r="B764" s="31"/>
      <c r="C764" s="2"/>
      <c r="D764" s="2"/>
      <c r="E764" s="26"/>
    </row>
    <row r="765" spans="1:5" x14ac:dyDescent="0.15">
      <c r="A765" s="2"/>
      <c r="B765" s="31"/>
      <c r="C765" s="2"/>
      <c r="D765" s="2"/>
      <c r="E765" s="26"/>
    </row>
    <row r="766" spans="1:5" x14ac:dyDescent="0.15">
      <c r="A766" s="2"/>
      <c r="B766" s="31"/>
      <c r="C766" s="2"/>
      <c r="D766" s="2"/>
      <c r="E766" s="26"/>
    </row>
    <row r="767" spans="1:5" x14ac:dyDescent="0.15">
      <c r="A767" s="2"/>
      <c r="B767" s="31"/>
      <c r="C767" s="2"/>
      <c r="D767" s="2"/>
      <c r="E767" s="26"/>
    </row>
    <row r="768" spans="1:5" x14ac:dyDescent="0.15">
      <c r="A768" s="2"/>
      <c r="B768" s="31"/>
      <c r="C768" s="2"/>
      <c r="D768" s="2"/>
      <c r="E768" s="26"/>
    </row>
    <row r="769" spans="1:5" x14ac:dyDescent="0.15">
      <c r="A769" s="2"/>
      <c r="B769" s="31"/>
      <c r="C769" s="2"/>
      <c r="D769" s="2"/>
      <c r="E769" s="26"/>
    </row>
    <row r="770" spans="1:5" x14ac:dyDescent="0.15">
      <c r="A770" s="2"/>
      <c r="B770" s="31"/>
      <c r="C770" s="2"/>
      <c r="D770" s="2"/>
      <c r="E770" s="26"/>
    </row>
    <row r="771" spans="1:5" x14ac:dyDescent="0.15">
      <c r="A771" s="2"/>
      <c r="B771" s="31"/>
      <c r="C771" s="2"/>
      <c r="D771" s="2"/>
      <c r="E771" s="26"/>
    </row>
    <row r="772" spans="1:5" x14ac:dyDescent="0.15">
      <c r="A772" s="2"/>
      <c r="B772" s="31"/>
      <c r="C772" s="2"/>
      <c r="D772" s="2"/>
      <c r="E772" s="26"/>
    </row>
    <row r="773" spans="1:5" x14ac:dyDescent="0.15">
      <c r="A773" s="2"/>
      <c r="B773" s="31"/>
      <c r="C773" s="2"/>
      <c r="D773" s="2"/>
      <c r="E773" s="26"/>
    </row>
    <row r="774" spans="1:5" x14ac:dyDescent="0.15">
      <c r="A774" s="2"/>
      <c r="B774" s="31"/>
      <c r="C774" s="2"/>
      <c r="D774" s="2"/>
      <c r="E774" s="26"/>
    </row>
    <row r="775" spans="1:5" x14ac:dyDescent="0.15">
      <c r="A775" s="2"/>
      <c r="B775" s="31"/>
      <c r="C775" s="2"/>
      <c r="D775" s="2"/>
      <c r="E775" s="26"/>
    </row>
    <row r="776" spans="1:5" x14ac:dyDescent="0.15">
      <c r="A776" s="2"/>
      <c r="B776" s="31"/>
      <c r="C776" s="2"/>
      <c r="D776" s="2"/>
      <c r="E776" s="26"/>
    </row>
    <row r="777" spans="1:5" x14ac:dyDescent="0.15">
      <c r="A777" s="2"/>
      <c r="B777" s="31"/>
      <c r="C777" s="2"/>
      <c r="D777" s="2"/>
      <c r="E777" s="26"/>
    </row>
    <row r="778" spans="1:5" x14ac:dyDescent="0.15">
      <c r="A778" s="2"/>
      <c r="B778" s="31"/>
      <c r="C778" s="2"/>
      <c r="D778" s="2"/>
      <c r="E778" s="26"/>
    </row>
    <row r="779" spans="1:5" x14ac:dyDescent="0.15">
      <c r="A779" s="2"/>
      <c r="B779" s="31"/>
      <c r="C779" s="2"/>
      <c r="D779" s="2"/>
      <c r="E779" s="26"/>
    </row>
    <row r="780" spans="1:5" x14ac:dyDescent="0.15">
      <c r="A780" s="2"/>
      <c r="B780" s="31"/>
      <c r="C780" s="2"/>
      <c r="D780" s="2"/>
      <c r="E780" s="26"/>
    </row>
    <row r="781" spans="1:5" x14ac:dyDescent="0.15">
      <c r="A781" s="2"/>
      <c r="B781" s="31"/>
      <c r="C781" s="2"/>
      <c r="D781" s="2"/>
      <c r="E781" s="26"/>
    </row>
    <row r="782" spans="1:5" x14ac:dyDescent="0.15">
      <c r="A782" s="2"/>
      <c r="B782" s="31"/>
      <c r="C782" s="2"/>
      <c r="D782" s="2"/>
      <c r="E782" s="26"/>
    </row>
    <row r="783" spans="1:5" x14ac:dyDescent="0.15">
      <c r="A783" s="2"/>
      <c r="B783" s="31"/>
      <c r="C783" s="2"/>
      <c r="D783" s="2"/>
      <c r="E783" s="26"/>
    </row>
    <row r="784" spans="1:5" x14ac:dyDescent="0.15">
      <c r="A784" s="2"/>
      <c r="B784" s="31"/>
      <c r="C784" s="2"/>
      <c r="D784" s="2"/>
      <c r="E784" s="26"/>
    </row>
    <row r="785" spans="1:5" x14ac:dyDescent="0.15">
      <c r="A785" s="2"/>
      <c r="B785" s="31"/>
      <c r="C785" s="2"/>
      <c r="D785" s="2"/>
      <c r="E785" s="26"/>
    </row>
    <row r="786" spans="1:5" x14ac:dyDescent="0.15">
      <c r="A786" s="2"/>
      <c r="B786" s="31"/>
      <c r="C786" s="2"/>
      <c r="D786" s="2"/>
      <c r="E786" s="26"/>
    </row>
    <row r="787" spans="1:5" x14ac:dyDescent="0.15">
      <c r="A787" s="2"/>
      <c r="B787" s="31"/>
      <c r="C787" s="2"/>
      <c r="D787" s="2"/>
      <c r="E787" s="26"/>
    </row>
    <row r="788" spans="1:5" x14ac:dyDescent="0.15">
      <c r="A788" s="2"/>
      <c r="B788" s="31"/>
      <c r="C788" s="2"/>
      <c r="D788" s="2"/>
      <c r="E788" s="26"/>
    </row>
    <row r="789" spans="1:5" x14ac:dyDescent="0.15">
      <c r="A789" s="2"/>
      <c r="B789" s="31"/>
      <c r="C789" s="2"/>
      <c r="D789" s="2"/>
      <c r="E789" s="26"/>
    </row>
    <row r="790" spans="1:5" x14ac:dyDescent="0.15">
      <c r="A790" s="2"/>
      <c r="B790" s="31"/>
      <c r="C790" s="2"/>
      <c r="D790" s="2"/>
      <c r="E790" s="26"/>
    </row>
    <row r="791" spans="1:5" x14ac:dyDescent="0.15">
      <c r="A791" s="2"/>
      <c r="B791" s="31"/>
      <c r="C791" s="2"/>
      <c r="D791" s="2"/>
      <c r="E791" s="26"/>
    </row>
    <row r="792" spans="1:5" x14ac:dyDescent="0.15">
      <c r="A792" s="2"/>
      <c r="B792" s="31"/>
      <c r="C792" s="2"/>
      <c r="D792" s="2"/>
      <c r="E792" s="26"/>
    </row>
    <row r="793" spans="1:5" x14ac:dyDescent="0.15">
      <c r="A793" s="2"/>
      <c r="B793" s="31"/>
      <c r="C793" s="2"/>
      <c r="D793" s="2"/>
      <c r="E793" s="26"/>
    </row>
    <row r="794" spans="1:5" x14ac:dyDescent="0.15">
      <c r="A794" s="2"/>
      <c r="B794" s="31"/>
      <c r="C794" s="2"/>
      <c r="D794" s="2"/>
      <c r="E794" s="26"/>
    </row>
    <row r="795" spans="1:5" x14ac:dyDescent="0.15">
      <c r="A795" s="2"/>
      <c r="B795" s="31"/>
      <c r="C795" s="2"/>
      <c r="D795" s="2"/>
      <c r="E795" s="26"/>
    </row>
    <row r="796" spans="1:5" x14ac:dyDescent="0.15">
      <c r="A796" s="2"/>
      <c r="B796" s="31"/>
      <c r="C796" s="2"/>
      <c r="D796" s="2"/>
      <c r="E796" s="26"/>
    </row>
    <row r="797" spans="1:5" x14ac:dyDescent="0.15">
      <c r="A797" s="2"/>
      <c r="B797" s="31"/>
      <c r="C797" s="2"/>
      <c r="D797" s="2"/>
      <c r="E797" s="26"/>
    </row>
    <row r="798" spans="1:5" x14ac:dyDescent="0.15">
      <c r="A798" s="2"/>
      <c r="B798" s="31"/>
      <c r="C798" s="2"/>
      <c r="D798" s="2"/>
      <c r="E798" s="26"/>
    </row>
    <row r="799" spans="1:5" x14ac:dyDescent="0.15">
      <c r="A799" s="2"/>
      <c r="B799" s="31"/>
      <c r="C799" s="2"/>
      <c r="D799" s="2"/>
      <c r="E799" s="26"/>
    </row>
    <row r="800" spans="1:5" x14ac:dyDescent="0.15">
      <c r="A800" s="2"/>
      <c r="B800" s="31"/>
      <c r="C800" s="2"/>
      <c r="D800" s="2"/>
      <c r="E800" s="26"/>
    </row>
    <row r="801" spans="1:5" x14ac:dyDescent="0.15">
      <c r="A801" s="2"/>
      <c r="B801" s="31"/>
      <c r="C801" s="2"/>
      <c r="D801" s="2"/>
      <c r="E801" s="26"/>
    </row>
    <row r="802" spans="1:5" x14ac:dyDescent="0.15">
      <c r="A802" s="2"/>
      <c r="B802" s="31"/>
      <c r="C802" s="2"/>
      <c r="D802" s="2"/>
      <c r="E802" s="26"/>
    </row>
    <row r="803" spans="1:5" x14ac:dyDescent="0.15">
      <c r="A803" s="2"/>
      <c r="B803" s="31"/>
      <c r="C803" s="2"/>
      <c r="D803" s="2"/>
      <c r="E803" s="26"/>
    </row>
    <row r="804" spans="1:5" x14ac:dyDescent="0.15">
      <c r="A804" s="2"/>
      <c r="B804" s="31"/>
      <c r="C804" s="2"/>
      <c r="D804" s="2"/>
      <c r="E804" s="26"/>
    </row>
    <row r="805" spans="1:5" x14ac:dyDescent="0.15">
      <c r="A805" s="2"/>
      <c r="B805" s="31"/>
      <c r="C805" s="2"/>
      <c r="D805" s="2"/>
      <c r="E805" s="26"/>
    </row>
    <row r="806" spans="1:5" x14ac:dyDescent="0.15">
      <c r="A806" s="2"/>
      <c r="B806" s="31"/>
      <c r="C806" s="2"/>
      <c r="D806" s="2"/>
      <c r="E806" s="26"/>
    </row>
    <row r="807" spans="1:5" x14ac:dyDescent="0.15">
      <c r="A807" s="2"/>
      <c r="B807" s="31"/>
      <c r="C807" s="2"/>
      <c r="D807" s="2"/>
      <c r="E807" s="26"/>
    </row>
    <row r="808" spans="1:5" x14ac:dyDescent="0.15">
      <c r="A808" s="2"/>
      <c r="B808" s="31"/>
      <c r="C808" s="2"/>
      <c r="D808" s="2"/>
      <c r="E808" s="26"/>
    </row>
    <row r="809" spans="1:5" x14ac:dyDescent="0.15">
      <c r="A809" s="2"/>
      <c r="B809" s="31"/>
      <c r="C809" s="2"/>
      <c r="D809" s="2"/>
      <c r="E809" s="26"/>
    </row>
    <row r="810" spans="1:5" x14ac:dyDescent="0.15">
      <c r="A810" s="2"/>
      <c r="B810" s="31"/>
      <c r="C810" s="2"/>
      <c r="D810" s="2"/>
      <c r="E810" s="26"/>
    </row>
    <row r="811" spans="1:5" x14ac:dyDescent="0.15">
      <c r="A811" s="2"/>
      <c r="B811" s="31"/>
      <c r="C811" s="2"/>
      <c r="D811" s="2"/>
      <c r="E811" s="26"/>
    </row>
    <row r="812" spans="1:5" x14ac:dyDescent="0.15">
      <c r="A812" s="2"/>
      <c r="B812" s="31"/>
      <c r="C812" s="2"/>
      <c r="D812" s="2"/>
      <c r="E812" s="26"/>
    </row>
    <row r="813" spans="1:5" x14ac:dyDescent="0.15">
      <c r="A813" s="2"/>
      <c r="B813" s="31"/>
      <c r="C813" s="2"/>
      <c r="D813" s="2"/>
      <c r="E813" s="26"/>
    </row>
    <row r="814" spans="1:5" x14ac:dyDescent="0.15">
      <c r="A814" s="2"/>
      <c r="B814" s="31"/>
      <c r="C814" s="2"/>
      <c r="D814" s="2"/>
      <c r="E814" s="26"/>
    </row>
    <row r="815" spans="1:5" x14ac:dyDescent="0.15">
      <c r="A815" s="2"/>
      <c r="B815" s="31"/>
      <c r="C815" s="2"/>
      <c r="D815" s="2"/>
      <c r="E815" s="26"/>
    </row>
    <row r="816" spans="1:5" x14ac:dyDescent="0.15">
      <c r="A816" s="2"/>
      <c r="B816" s="31"/>
      <c r="C816" s="2"/>
      <c r="D816" s="2"/>
      <c r="E816" s="26"/>
    </row>
    <row r="817" spans="1:5" x14ac:dyDescent="0.15">
      <c r="A817" s="2"/>
      <c r="B817" s="31"/>
      <c r="C817" s="2"/>
      <c r="D817" s="2"/>
      <c r="E817" s="26"/>
    </row>
    <row r="818" spans="1:5" x14ac:dyDescent="0.15">
      <c r="A818" s="2"/>
      <c r="B818" s="31"/>
      <c r="C818" s="2"/>
      <c r="D818" s="2"/>
      <c r="E818" s="26"/>
    </row>
    <row r="819" spans="1:5" x14ac:dyDescent="0.15">
      <c r="A819" s="2"/>
      <c r="B819" s="31"/>
      <c r="C819" s="2"/>
      <c r="D819" s="2"/>
      <c r="E819" s="26"/>
    </row>
    <row r="820" spans="1:5" x14ac:dyDescent="0.15">
      <c r="A820" s="2"/>
      <c r="B820" s="31"/>
      <c r="C820" s="2"/>
      <c r="D820" s="2"/>
      <c r="E820" s="26"/>
    </row>
    <row r="821" spans="1:5" x14ac:dyDescent="0.15">
      <c r="A821" s="2"/>
      <c r="B821" s="31"/>
      <c r="C821" s="2"/>
      <c r="D821" s="2"/>
      <c r="E821" s="26"/>
    </row>
    <row r="822" spans="1:5" x14ac:dyDescent="0.15">
      <c r="A822" s="2"/>
      <c r="B822" s="31"/>
      <c r="C822" s="2"/>
      <c r="D822" s="2"/>
      <c r="E822" s="26"/>
    </row>
    <row r="823" spans="1:5" x14ac:dyDescent="0.15">
      <c r="A823" s="2"/>
      <c r="B823" s="31"/>
      <c r="C823" s="2"/>
      <c r="D823" s="2"/>
      <c r="E823" s="26"/>
    </row>
    <row r="824" spans="1:5" x14ac:dyDescent="0.15">
      <c r="A824" s="2"/>
      <c r="B824" s="31"/>
      <c r="C824" s="2"/>
      <c r="D824" s="2"/>
      <c r="E824" s="26"/>
    </row>
    <row r="825" spans="1:5" x14ac:dyDescent="0.15">
      <c r="A825" s="2"/>
      <c r="B825" s="31"/>
      <c r="C825" s="2"/>
      <c r="D825" s="2"/>
      <c r="E825" s="26"/>
    </row>
    <row r="826" spans="1:5" x14ac:dyDescent="0.15">
      <c r="A826" s="2"/>
      <c r="B826" s="31"/>
      <c r="C826" s="2"/>
      <c r="D826" s="2"/>
      <c r="E826" s="26"/>
    </row>
    <row r="827" spans="1:5" x14ac:dyDescent="0.15">
      <c r="A827" s="2"/>
      <c r="B827" s="31"/>
      <c r="C827" s="2"/>
      <c r="D827" s="2"/>
      <c r="E827" s="26"/>
    </row>
    <row r="828" spans="1:5" x14ac:dyDescent="0.15">
      <c r="A828" s="2"/>
      <c r="B828" s="31"/>
      <c r="C828" s="2"/>
      <c r="D828" s="2"/>
      <c r="E828" s="26"/>
    </row>
    <row r="829" spans="1:5" x14ac:dyDescent="0.15">
      <c r="A829" s="2"/>
      <c r="B829" s="31"/>
      <c r="C829" s="2"/>
      <c r="D829" s="2"/>
      <c r="E829" s="26"/>
    </row>
    <row r="830" spans="1:5" x14ac:dyDescent="0.15">
      <c r="A830" s="2"/>
      <c r="B830" s="31"/>
      <c r="C830" s="2"/>
      <c r="D830" s="2"/>
      <c r="E830" s="26"/>
    </row>
    <row r="831" spans="1:5" x14ac:dyDescent="0.15">
      <c r="A831" s="2"/>
      <c r="B831" s="31"/>
      <c r="C831" s="2"/>
      <c r="D831" s="2"/>
      <c r="E831" s="26"/>
    </row>
    <row r="832" spans="1:5" x14ac:dyDescent="0.15">
      <c r="A832" s="2"/>
      <c r="B832" s="31"/>
      <c r="C832" s="2"/>
      <c r="D832" s="2"/>
      <c r="E832" s="26"/>
    </row>
    <row r="833" spans="1:5" x14ac:dyDescent="0.15">
      <c r="A833" s="2"/>
      <c r="B833" s="31"/>
      <c r="C833" s="2"/>
      <c r="D833" s="2"/>
      <c r="E833" s="26"/>
    </row>
    <row r="834" spans="1:5" x14ac:dyDescent="0.15">
      <c r="A834" s="2"/>
      <c r="B834" s="31"/>
      <c r="C834" s="2"/>
      <c r="D834" s="2"/>
      <c r="E834" s="26"/>
    </row>
    <row r="835" spans="1:5" x14ac:dyDescent="0.15">
      <c r="A835" s="2"/>
      <c r="B835" s="31"/>
      <c r="C835" s="2"/>
      <c r="D835" s="2"/>
      <c r="E835" s="26"/>
    </row>
    <row r="836" spans="1:5" x14ac:dyDescent="0.15">
      <c r="A836" s="2"/>
      <c r="B836" s="31"/>
      <c r="C836" s="2"/>
      <c r="D836" s="2"/>
      <c r="E836" s="26"/>
    </row>
    <row r="837" spans="1:5" x14ac:dyDescent="0.15">
      <c r="A837" s="2"/>
      <c r="B837" s="31"/>
      <c r="C837" s="2"/>
      <c r="D837" s="2"/>
      <c r="E837" s="26"/>
    </row>
    <row r="838" spans="1:5" x14ac:dyDescent="0.15">
      <c r="A838" s="2"/>
      <c r="B838" s="31"/>
      <c r="C838" s="2"/>
      <c r="D838" s="2"/>
      <c r="E838" s="26"/>
    </row>
    <row r="839" spans="1:5" x14ac:dyDescent="0.15">
      <c r="A839" s="2"/>
      <c r="B839" s="31"/>
      <c r="C839" s="2"/>
      <c r="D839" s="2"/>
      <c r="E839" s="26"/>
    </row>
    <row r="840" spans="1:5" x14ac:dyDescent="0.15">
      <c r="A840" s="2"/>
      <c r="B840" s="31"/>
      <c r="C840" s="2"/>
      <c r="D840" s="2"/>
      <c r="E840" s="26"/>
    </row>
    <row r="841" spans="1:5" x14ac:dyDescent="0.15">
      <c r="A841" s="2"/>
      <c r="B841" s="31"/>
      <c r="C841" s="2"/>
      <c r="D841" s="2"/>
      <c r="E841" s="26"/>
    </row>
    <row r="842" spans="1:5" x14ac:dyDescent="0.15">
      <c r="A842" s="2"/>
      <c r="B842" s="31"/>
      <c r="C842" s="2"/>
      <c r="D842" s="2"/>
      <c r="E842" s="26"/>
    </row>
    <row r="843" spans="1:5" x14ac:dyDescent="0.15">
      <c r="A843" s="2"/>
      <c r="B843" s="31"/>
      <c r="C843" s="2"/>
      <c r="D843" s="2"/>
      <c r="E843" s="26"/>
    </row>
    <row r="844" spans="1:5" x14ac:dyDescent="0.15">
      <c r="A844" s="2"/>
      <c r="B844" s="31"/>
      <c r="C844" s="2"/>
      <c r="D844" s="2"/>
      <c r="E844" s="26"/>
    </row>
    <row r="845" spans="1:5" x14ac:dyDescent="0.15">
      <c r="A845" s="2"/>
      <c r="B845" s="31"/>
      <c r="C845" s="2"/>
      <c r="D845" s="2"/>
      <c r="E845" s="26"/>
    </row>
    <row r="846" spans="1:5" x14ac:dyDescent="0.15">
      <c r="A846" s="2"/>
      <c r="B846" s="31"/>
      <c r="C846" s="2"/>
      <c r="D846" s="2"/>
      <c r="E846" s="26"/>
    </row>
    <row r="847" spans="1:5" x14ac:dyDescent="0.15">
      <c r="A847" s="2"/>
      <c r="B847" s="31"/>
      <c r="C847" s="2"/>
      <c r="D847" s="2"/>
      <c r="E847" s="26"/>
    </row>
    <row r="848" spans="1:5" x14ac:dyDescent="0.15">
      <c r="A848" s="2"/>
      <c r="B848" s="31"/>
      <c r="C848" s="2"/>
      <c r="D848" s="2"/>
      <c r="E848" s="26"/>
    </row>
    <row r="849" spans="1:5" x14ac:dyDescent="0.15">
      <c r="A849" s="2"/>
      <c r="B849" s="31"/>
      <c r="C849" s="2"/>
      <c r="D849" s="2"/>
      <c r="E849" s="26"/>
    </row>
    <row r="850" spans="1:5" x14ac:dyDescent="0.15">
      <c r="A850" s="2"/>
      <c r="B850" s="31"/>
      <c r="C850" s="2"/>
      <c r="D850" s="2"/>
      <c r="E850" s="26"/>
    </row>
    <row r="851" spans="1:5" x14ac:dyDescent="0.15">
      <c r="A851" s="2"/>
      <c r="B851" s="31"/>
      <c r="C851" s="2"/>
      <c r="D851" s="2"/>
      <c r="E851" s="26"/>
    </row>
    <row r="852" spans="1:5" x14ac:dyDescent="0.15">
      <c r="A852" s="2"/>
      <c r="B852" s="31"/>
      <c r="C852" s="2"/>
      <c r="D852" s="2"/>
      <c r="E852" s="26"/>
    </row>
    <row r="853" spans="1:5" x14ac:dyDescent="0.15">
      <c r="A853" s="2"/>
      <c r="B853" s="31"/>
      <c r="C853" s="2"/>
      <c r="D853" s="2"/>
      <c r="E853" s="26"/>
    </row>
    <row r="854" spans="1:5" x14ac:dyDescent="0.15">
      <c r="A854" s="2"/>
      <c r="B854" s="31"/>
      <c r="C854" s="2"/>
      <c r="D854" s="2"/>
      <c r="E854" s="26"/>
    </row>
    <row r="855" spans="1:5" x14ac:dyDescent="0.15">
      <c r="A855" s="2"/>
      <c r="B855" s="31"/>
      <c r="C855" s="2"/>
      <c r="D855" s="2"/>
      <c r="E855" s="26"/>
    </row>
    <row r="856" spans="1:5" x14ac:dyDescent="0.15">
      <c r="A856" s="2"/>
      <c r="B856" s="31"/>
      <c r="C856" s="2"/>
      <c r="D856" s="2"/>
      <c r="E856" s="26"/>
    </row>
    <row r="857" spans="1:5" x14ac:dyDescent="0.15">
      <c r="A857" s="2"/>
      <c r="B857" s="31"/>
      <c r="C857" s="2"/>
      <c r="D857" s="2"/>
      <c r="E857" s="26"/>
    </row>
    <row r="858" spans="1:5" x14ac:dyDescent="0.15">
      <c r="A858" s="2"/>
      <c r="B858" s="31"/>
      <c r="C858" s="2"/>
      <c r="D858" s="2"/>
      <c r="E858" s="26"/>
    </row>
    <row r="859" spans="1:5" x14ac:dyDescent="0.15">
      <c r="A859" s="2"/>
      <c r="B859" s="31"/>
      <c r="C859" s="2"/>
      <c r="D859" s="2"/>
      <c r="E859" s="26"/>
    </row>
    <row r="860" spans="1:5" x14ac:dyDescent="0.15">
      <c r="A860" s="2"/>
      <c r="B860" s="31"/>
      <c r="C860" s="2"/>
      <c r="D860" s="2"/>
      <c r="E860" s="26"/>
    </row>
    <row r="861" spans="1:5" x14ac:dyDescent="0.15">
      <c r="A861" s="2"/>
      <c r="B861" s="31"/>
      <c r="C861" s="2"/>
      <c r="D861" s="2"/>
      <c r="E861" s="26"/>
    </row>
    <row r="862" spans="1:5" x14ac:dyDescent="0.15">
      <c r="A862" s="2"/>
      <c r="B862" s="31"/>
      <c r="C862" s="2"/>
      <c r="D862" s="2"/>
      <c r="E862" s="26"/>
    </row>
    <row r="863" spans="1:5" x14ac:dyDescent="0.15">
      <c r="A863" s="2"/>
      <c r="B863" s="31"/>
      <c r="C863" s="2"/>
      <c r="D863" s="2"/>
      <c r="E863" s="26"/>
    </row>
    <row r="864" spans="1:5" x14ac:dyDescent="0.15">
      <c r="A864" s="2"/>
      <c r="B864" s="31"/>
      <c r="C864" s="2"/>
      <c r="D864" s="2"/>
      <c r="E864" s="26"/>
    </row>
    <row r="865" spans="1:5" x14ac:dyDescent="0.15">
      <c r="A865" s="2"/>
      <c r="B865" s="31"/>
      <c r="C865" s="2"/>
      <c r="D865" s="2"/>
      <c r="E865" s="26"/>
    </row>
    <row r="866" spans="1:5" x14ac:dyDescent="0.15">
      <c r="A866" s="2"/>
      <c r="B866" s="31"/>
      <c r="C866" s="2"/>
      <c r="D866" s="2"/>
      <c r="E866" s="26"/>
    </row>
    <row r="867" spans="1:5" x14ac:dyDescent="0.15">
      <c r="A867" s="2"/>
      <c r="B867" s="31"/>
      <c r="C867" s="2"/>
      <c r="D867" s="2"/>
      <c r="E867" s="26"/>
    </row>
    <row r="868" spans="1:5" x14ac:dyDescent="0.15">
      <c r="A868" s="2"/>
      <c r="B868" s="31"/>
      <c r="C868" s="2"/>
      <c r="D868" s="2"/>
      <c r="E868" s="26"/>
    </row>
    <row r="869" spans="1:5" x14ac:dyDescent="0.15">
      <c r="A869" s="2"/>
      <c r="B869" s="31"/>
      <c r="C869" s="2"/>
      <c r="D869" s="2"/>
      <c r="E869" s="26"/>
    </row>
    <row r="870" spans="1:5" x14ac:dyDescent="0.15">
      <c r="A870" s="2"/>
      <c r="B870" s="31"/>
      <c r="C870" s="2"/>
      <c r="D870" s="2"/>
      <c r="E870" s="26"/>
    </row>
    <row r="871" spans="1:5" x14ac:dyDescent="0.15">
      <c r="A871" s="2"/>
      <c r="B871" s="31"/>
      <c r="C871" s="2"/>
      <c r="D871" s="2"/>
      <c r="E871" s="26"/>
    </row>
    <row r="872" spans="1:5" x14ac:dyDescent="0.15">
      <c r="A872" s="2"/>
      <c r="B872" s="31"/>
      <c r="C872" s="2"/>
      <c r="D872" s="2"/>
      <c r="E872" s="26"/>
    </row>
    <row r="873" spans="1:5" x14ac:dyDescent="0.15">
      <c r="A873" s="2"/>
      <c r="B873" s="31"/>
      <c r="C873" s="2"/>
      <c r="D873" s="2"/>
      <c r="E873" s="26"/>
    </row>
    <row r="874" spans="1:5" x14ac:dyDescent="0.15">
      <c r="A874" s="2"/>
      <c r="B874" s="31"/>
      <c r="C874" s="2"/>
      <c r="D874" s="2"/>
      <c r="E874" s="26"/>
    </row>
    <row r="875" spans="1:5" x14ac:dyDescent="0.15">
      <c r="A875" s="2"/>
      <c r="B875" s="31"/>
      <c r="C875" s="2"/>
      <c r="D875" s="2"/>
      <c r="E875" s="26"/>
    </row>
    <row r="876" spans="1:5" x14ac:dyDescent="0.15">
      <c r="A876" s="2"/>
      <c r="B876" s="31"/>
      <c r="C876" s="2"/>
      <c r="D876" s="2"/>
      <c r="E876" s="26"/>
    </row>
    <row r="877" spans="1:5" x14ac:dyDescent="0.15">
      <c r="A877" s="2"/>
      <c r="B877" s="31"/>
      <c r="C877" s="2"/>
      <c r="D877" s="2"/>
      <c r="E877" s="26"/>
    </row>
    <row r="878" spans="1:5" x14ac:dyDescent="0.15">
      <c r="A878" s="2"/>
      <c r="B878" s="31"/>
      <c r="C878" s="2"/>
      <c r="D878" s="2"/>
      <c r="E878" s="26"/>
    </row>
    <row r="879" spans="1:5" x14ac:dyDescent="0.15">
      <c r="A879" s="2"/>
      <c r="B879" s="31"/>
      <c r="C879" s="2"/>
      <c r="D879" s="2"/>
      <c r="E879" s="26"/>
    </row>
    <row r="880" spans="1:5" x14ac:dyDescent="0.15">
      <c r="A880" s="2"/>
      <c r="B880" s="31"/>
      <c r="C880" s="2"/>
      <c r="D880" s="2"/>
      <c r="E880" s="26"/>
    </row>
    <row r="881" spans="1:5" x14ac:dyDescent="0.15">
      <c r="A881" s="2"/>
      <c r="B881" s="31"/>
      <c r="C881" s="2"/>
      <c r="D881" s="2"/>
      <c r="E881" s="26"/>
    </row>
    <row r="882" spans="1:5" x14ac:dyDescent="0.15">
      <c r="A882" s="2"/>
      <c r="B882" s="31"/>
      <c r="C882" s="2"/>
      <c r="D882" s="2"/>
      <c r="E882" s="26"/>
    </row>
    <row r="883" spans="1:5" x14ac:dyDescent="0.15">
      <c r="A883" s="2"/>
      <c r="B883" s="31"/>
      <c r="C883" s="2"/>
      <c r="D883" s="2"/>
      <c r="E883" s="26"/>
    </row>
    <row r="884" spans="1:5" x14ac:dyDescent="0.15">
      <c r="A884" s="2"/>
      <c r="B884" s="31"/>
      <c r="C884" s="2"/>
      <c r="D884" s="2"/>
      <c r="E884" s="26"/>
    </row>
    <row r="885" spans="1:5" x14ac:dyDescent="0.15">
      <c r="A885" s="2"/>
      <c r="B885" s="31"/>
      <c r="C885" s="2"/>
      <c r="D885" s="2"/>
      <c r="E885" s="26"/>
    </row>
    <row r="886" spans="1:5" x14ac:dyDescent="0.15">
      <c r="A886" s="2"/>
      <c r="B886" s="31"/>
      <c r="C886" s="2"/>
      <c r="D886" s="2"/>
      <c r="E886" s="26"/>
    </row>
    <row r="887" spans="1:5" x14ac:dyDescent="0.15">
      <c r="A887" s="2"/>
      <c r="B887" s="31"/>
      <c r="C887" s="2"/>
      <c r="D887" s="2"/>
      <c r="E887" s="26"/>
    </row>
    <row r="888" spans="1:5" x14ac:dyDescent="0.15">
      <c r="A888" s="2"/>
      <c r="B888" s="31"/>
      <c r="C888" s="2"/>
      <c r="D888" s="2"/>
      <c r="E888" s="26"/>
    </row>
    <row r="889" spans="1:5" x14ac:dyDescent="0.15">
      <c r="A889" s="2"/>
      <c r="B889" s="31"/>
      <c r="C889" s="2"/>
      <c r="D889" s="2"/>
      <c r="E889" s="26"/>
    </row>
    <row r="890" spans="1:5" x14ac:dyDescent="0.15">
      <c r="A890" s="2"/>
      <c r="B890" s="31"/>
      <c r="C890" s="2"/>
      <c r="D890" s="2"/>
      <c r="E890" s="26"/>
    </row>
    <row r="891" spans="1:5" x14ac:dyDescent="0.15">
      <c r="A891" s="2"/>
      <c r="B891" s="31"/>
      <c r="C891" s="2"/>
      <c r="D891" s="2"/>
      <c r="E891" s="26"/>
    </row>
    <row r="892" spans="1:5" x14ac:dyDescent="0.15">
      <c r="A892" s="2"/>
      <c r="B892" s="31"/>
      <c r="C892" s="2"/>
      <c r="D892" s="2"/>
      <c r="E892" s="26"/>
    </row>
    <row r="893" spans="1:5" x14ac:dyDescent="0.15">
      <c r="A893" s="2"/>
      <c r="B893" s="31"/>
      <c r="C893" s="2"/>
      <c r="D893" s="2"/>
      <c r="E893" s="26"/>
    </row>
    <row r="894" spans="1:5" x14ac:dyDescent="0.15">
      <c r="A894" s="2"/>
      <c r="B894" s="31"/>
      <c r="C894" s="2"/>
      <c r="D894" s="2"/>
      <c r="E894" s="26"/>
    </row>
    <row r="895" spans="1:5" x14ac:dyDescent="0.15">
      <c r="A895" s="2"/>
      <c r="B895" s="31"/>
      <c r="C895" s="2"/>
      <c r="D895" s="2"/>
      <c r="E895" s="26"/>
    </row>
    <row r="896" spans="1:5" x14ac:dyDescent="0.15">
      <c r="A896" s="2"/>
      <c r="B896" s="31"/>
      <c r="C896" s="2"/>
      <c r="D896" s="2"/>
      <c r="E896" s="26"/>
    </row>
    <row r="897" spans="1:5" x14ac:dyDescent="0.15">
      <c r="A897" s="2"/>
      <c r="B897" s="31"/>
      <c r="C897" s="2"/>
      <c r="D897" s="2"/>
      <c r="E897" s="26"/>
    </row>
    <row r="898" spans="1:5" x14ac:dyDescent="0.15">
      <c r="A898" s="2"/>
      <c r="B898" s="31"/>
      <c r="C898" s="2"/>
      <c r="D898" s="2"/>
      <c r="E898" s="26"/>
    </row>
    <row r="899" spans="1:5" x14ac:dyDescent="0.15">
      <c r="A899" s="2"/>
      <c r="B899" s="31"/>
      <c r="C899" s="2"/>
      <c r="D899" s="2"/>
      <c r="E899" s="26"/>
    </row>
    <row r="900" spans="1:5" x14ac:dyDescent="0.15">
      <c r="A900" s="2"/>
      <c r="B900" s="31"/>
      <c r="C900" s="2"/>
      <c r="D900" s="2"/>
      <c r="E900" s="26"/>
    </row>
    <row r="901" spans="1:5" x14ac:dyDescent="0.15">
      <c r="A901" s="2"/>
      <c r="B901" s="31"/>
      <c r="C901" s="2"/>
      <c r="D901" s="2"/>
      <c r="E901" s="26"/>
    </row>
    <row r="902" spans="1:5" x14ac:dyDescent="0.15">
      <c r="A902" s="2"/>
      <c r="B902" s="31"/>
      <c r="C902" s="2"/>
      <c r="D902" s="2"/>
      <c r="E902" s="26"/>
    </row>
    <row r="903" spans="1:5" x14ac:dyDescent="0.15">
      <c r="A903" s="2"/>
      <c r="B903" s="31"/>
      <c r="C903" s="2"/>
      <c r="D903" s="2"/>
      <c r="E903" s="26"/>
    </row>
    <row r="904" spans="1:5" x14ac:dyDescent="0.15">
      <c r="A904" s="2"/>
      <c r="B904" s="31"/>
      <c r="C904" s="2"/>
      <c r="D904" s="2"/>
      <c r="E904" s="26"/>
    </row>
    <row r="905" spans="1:5" x14ac:dyDescent="0.15">
      <c r="A905" s="2"/>
      <c r="B905" s="31"/>
      <c r="C905" s="2"/>
      <c r="D905" s="2"/>
      <c r="E905" s="26"/>
    </row>
    <row r="906" spans="1:5" x14ac:dyDescent="0.15">
      <c r="A906" s="2"/>
      <c r="B906" s="31"/>
      <c r="C906" s="2"/>
      <c r="D906" s="2"/>
      <c r="E906" s="26"/>
    </row>
    <row r="907" spans="1:5" x14ac:dyDescent="0.15">
      <c r="A907" s="2"/>
      <c r="B907" s="31"/>
      <c r="C907" s="2"/>
      <c r="D907" s="2"/>
      <c r="E907" s="26"/>
    </row>
    <row r="908" spans="1:5" x14ac:dyDescent="0.15">
      <c r="A908" s="2"/>
      <c r="B908" s="31"/>
      <c r="C908" s="2"/>
      <c r="D908" s="2"/>
      <c r="E908" s="26"/>
    </row>
    <row r="909" spans="1:5" x14ac:dyDescent="0.15">
      <c r="A909" s="2"/>
      <c r="B909" s="31"/>
      <c r="C909" s="2"/>
      <c r="D909" s="2"/>
      <c r="E909" s="26"/>
    </row>
    <row r="910" spans="1:5" x14ac:dyDescent="0.15">
      <c r="A910" s="2"/>
      <c r="B910" s="31"/>
      <c r="C910" s="2"/>
      <c r="D910" s="2"/>
      <c r="E910" s="26"/>
    </row>
    <row r="911" spans="1:5" x14ac:dyDescent="0.15">
      <c r="A911" s="2"/>
      <c r="B911" s="31"/>
      <c r="C911" s="2"/>
      <c r="D911" s="2"/>
      <c r="E911" s="26"/>
    </row>
    <row r="912" spans="1:5" x14ac:dyDescent="0.15">
      <c r="A912" s="2"/>
      <c r="B912" s="31"/>
      <c r="C912" s="2"/>
      <c r="D912" s="2"/>
      <c r="E912" s="26"/>
    </row>
    <row r="913" spans="1:5" x14ac:dyDescent="0.15">
      <c r="A913" s="2"/>
      <c r="B913" s="31"/>
      <c r="C913" s="2"/>
      <c r="D913" s="2"/>
      <c r="E913" s="26"/>
    </row>
    <row r="914" spans="1:5" x14ac:dyDescent="0.15">
      <c r="A914" s="2"/>
      <c r="B914" s="31"/>
      <c r="C914" s="2"/>
      <c r="D914" s="2"/>
      <c r="E914" s="26"/>
    </row>
    <row r="915" spans="1:5" x14ac:dyDescent="0.15">
      <c r="A915" s="2"/>
      <c r="B915" s="31"/>
      <c r="C915" s="2"/>
      <c r="D915" s="2"/>
      <c r="E915" s="26"/>
    </row>
    <row r="916" spans="1:5" x14ac:dyDescent="0.15">
      <c r="A916" s="2"/>
      <c r="B916" s="31"/>
      <c r="C916" s="2"/>
      <c r="D916" s="2"/>
      <c r="E916" s="26"/>
    </row>
    <row r="917" spans="1:5" x14ac:dyDescent="0.15">
      <c r="A917" s="2"/>
      <c r="B917" s="31"/>
      <c r="C917" s="2"/>
      <c r="D917" s="2"/>
      <c r="E917" s="26"/>
    </row>
    <row r="918" spans="1:5" x14ac:dyDescent="0.15">
      <c r="A918" s="2"/>
      <c r="B918" s="31"/>
      <c r="C918" s="2"/>
      <c r="D918" s="2"/>
      <c r="E918" s="26"/>
    </row>
    <row r="919" spans="1:5" x14ac:dyDescent="0.15">
      <c r="A919" s="2"/>
      <c r="B919" s="31"/>
      <c r="C919" s="2"/>
      <c r="D919" s="2"/>
      <c r="E919" s="26"/>
    </row>
    <row r="920" spans="1:5" x14ac:dyDescent="0.15">
      <c r="A920" s="2"/>
      <c r="B920" s="31"/>
      <c r="C920" s="2"/>
      <c r="D920" s="2"/>
      <c r="E920" s="26"/>
    </row>
    <row r="921" spans="1:5" x14ac:dyDescent="0.15">
      <c r="A921" s="2"/>
      <c r="B921" s="31"/>
      <c r="C921" s="2"/>
      <c r="D921" s="2"/>
      <c r="E921" s="26"/>
    </row>
    <row r="922" spans="1:5" x14ac:dyDescent="0.15">
      <c r="A922" s="2"/>
      <c r="B922" s="31"/>
      <c r="C922" s="2"/>
      <c r="D922" s="2"/>
      <c r="E922" s="26"/>
    </row>
    <row r="923" spans="1:5" x14ac:dyDescent="0.15">
      <c r="A923" s="2"/>
      <c r="B923" s="31"/>
      <c r="C923" s="2"/>
      <c r="D923" s="2"/>
      <c r="E923" s="26"/>
    </row>
    <row r="924" spans="1:5" x14ac:dyDescent="0.15">
      <c r="A924" s="2"/>
      <c r="B924" s="31"/>
      <c r="C924" s="2"/>
      <c r="D924" s="2"/>
      <c r="E924" s="26"/>
    </row>
    <row r="925" spans="1:5" x14ac:dyDescent="0.15">
      <c r="A925" s="2"/>
      <c r="B925" s="31"/>
      <c r="C925" s="2"/>
      <c r="D925" s="2"/>
      <c r="E925" s="26"/>
    </row>
    <row r="926" spans="1:5" x14ac:dyDescent="0.15">
      <c r="A926" s="2"/>
      <c r="B926" s="31"/>
      <c r="C926" s="2"/>
      <c r="D926" s="2"/>
      <c r="E926" s="26"/>
    </row>
    <row r="927" spans="1:5" x14ac:dyDescent="0.15">
      <c r="A927" s="2"/>
      <c r="B927" s="31"/>
      <c r="C927" s="2"/>
      <c r="D927" s="2"/>
      <c r="E927" s="26"/>
    </row>
    <row r="928" spans="1:5" x14ac:dyDescent="0.15">
      <c r="A928" s="2"/>
      <c r="B928" s="31"/>
      <c r="C928" s="2"/>
      <c r="D928" s="2"/>
      <c r="E928" s="26"/>
    </row>
    <row r="929" spans="1:5" x14ac:dyDescent="0.15">
      <c r="A929" s="2"/>
      <c r="B929" s="31"/>
      <c r="C929" s="2"/>
      <c r="D929" s="2"/>
      <c r="E929" s="26"/>
    </row>
    <row r="930" spans="1:5" x14ac:dyDescent="0.15">
      <c r="A930" s="2"/>
      <c r="B930" s="31"/>
      <c r="C930" s="2"/>
      <c r="D930" s="2"/>
      <c r="E930" s="26"/>
    </row>
    <row r="931" spans="1:5" x14ac:dyDescent="0.15">
      <c r="A931" s="2"/>
      <c r="B931" s="31"/>
      <c r="C931" s="2"/>
      <c r="D931" s="2"/>
      <c r="E931" s="26"/>
    </row>
    <row r="932" spans="1:5" x14ac:dyDescent="0.15">
      <c r="A932" s="2"/>
      <c r="B932" s="31"/>
      <c r="C932" s="2"/>
      <c r="D932" s="2"/>
      <c r="E932" s="26"/>
    </row>
    <row r="933" spans="1:5" x14ac:dyDescent="0.15">
      <c r="A933" s="2"/>
      <c r="B933" s="31"/>
      <c r="C933" s="2"/>
      <c r="D933" s="2"/>
      <c r="E933" s="26"/>
    </row>
    <row r="934" spans="1:5" x14ac:dyDescent="0.15">
      <c r="A934" s="2"/>
      <c r="B934" s="31"/>
      <c r="C934" s="2"/>
      <c r="D934" s="2"/>
      <c r="E934" s="26"/>
    </row>
    <row r="935" spans="1:5" x14ac:dyDescent="0.15">
      <c r="A935" s="2"/>
      <c r="B935" s="31"/>
      <c r="C935" s="2"/>
      <c r="D935" s="2"/>
      <c r="E935" s="26"/>
    </row>
    <row r="936" spans="1:5" x14ac:dyDescent="0.15">
      <c r="A936" s="2"/>
      <c r="B936" s="31"/>
      <c r="C936" s="2"/>
      <c r="D936" s="2"/>
      <c r="E936" s="26"/>
    </row>
    <row r="937" spans="1:5" x14ac:dyDescent="0.15">
      <c r="A937" s="2"/>
      <c r="B937" s="31"/>
      <c r="C937" s="2"/>
      <c r="D937" s="2"/>
      <c r="E937" s="26"/>
    </row>
    <row r="938" spans="1:5" x14ac:dyDescent="0.15">
      <c r="A938" s="2"/>
      <c r="B938" s="31"/>
      <c r="C938" s="2"/>
      <c r="D938" s="2"/>
      <c r="E938" s="26"/>
    </row>
    <row r="939" spans="1:5" x14ac:dyDescent="0.15">
      <c r="A939" s="2"/>
      <c r="B939" s="31"/>
      <c r="C939" s="2"/>
      <c r="D939" s="2"/>
      <c r="E939" s="26"/>
    </row>
    <row r="940" spans="1:5" x14ac:dyDescent="0.15">
      <c r="A940" s="2"/>
      <c r="B940" s="31"/>
      <c r="C940" s="2"/>
      <c r="D940" s="2"/>
      <c r="E940" s="26"/>
    </row>
    <row r="941" spans="1:5" x14ac:dyDescent="0.15">
      <c r="A941" s="2"/>
      <c r="B941" s="31"/>
      <c r="C941" s="2"/>
      <c r="D941" s="2"/>
      <c r="E941" s="26"/>
    </row>
    <row r="942" spans="1:5" x14ac:dyDescent="0.15">
      <c r="A942" s="2"/>
      <c r="B942" s="31"/>
      <c r="C942" s="2"/>
      <c r="D942" s="2"/>
      <c r="E942" s="26"/>
    </row>
    <row r="943" spans="1:5" x14ac:dyDescent="0.15">
      <c r="A943" s="2"/>
      <c r="B943" s="31"/>
      <c r="C943" s="2"/>
      <c r="D943" s="2"/>
      <c r="E943" s="26"/>
    </row>
    <row r="944" spans="1:5" x14ac:dyDescent="0.15">
      <c r="A944" s="2"/>
      <c r="B944" s="31"/>
      <c r="C944" s="2"/>
      <c r="D944" s="2"/>
      <c r="E944" s="26"/>
    </row>
    <row r="945" spans="1:5" x14ac:dyDescent="0.15">
      <c r="A945" s="2"/>
      <c r="B945" s="31"/>
      <c r="C945" s="2"/>
      <c r="D945" s="2"/>
      <c r="E945" s="26"/>
    </row>
    <row r="946" spans="1:5" x14ac:dyDescent="0.15">
      <c r="A946" s="2"/>
      <c r="B946" s="31"/>
      <c r="C946" s="2"/>
      <c r="D946" s="2"/>
      <c r="E946" s="26"/>
    </row>
    <row r="947" spans="1:5" x14ac:dyDescent="0.15">
      <c r="A947" s="2"/>
      <c r="B947" s="31"/>
      <c r="C947" s="2"/>
      <c r="D947" s="2"/>
      <c r="E947" s="26"/>
    </row>
    <row r="948" spans="1:5" x14ac:dyDescent="0.15">
      <c r="A948" s="2"/>
      <c r="B948" s="31"/>
      <c r="C948" s="2"/>
      <c r="D948" s="2"/>
      <c r="E948" s="26"/>
    </row>
    <row r="949" spans="1:5" x14ac:dyDescent="0.15">
      <c r="A949" s="2"/>
      <c r="B949" s="31"/>
      <c r="C949" s="2"/>
      <c r="D949" s="2"/>
      <c r="E949" s="26"/>
    </row>
    <row r="950" spans="1:5" x14ac:dyDescent="0.15">
      <c r="A950" s="2"/>
      <c r="B950" s="31"/>
      <c r="C950" s="2"/>
      <c r="D950" s="2"/>
      <c r="E950" s="26"/>
    </row>
    <row r="951" spans="1:5" x14ac:dyDescent="0.15">
      <c r="A951" s="2"/>
      <c r="B951" s="31"/>
      <c r="C951" s="2"/>
      <c r="D951" s="2"/>
      <c r="E951" s="26"/>
    </row>
    <row r="952" spans="1:5" x14ac:dyDescent="0.15">
      <c r="A952" s="2"/>
      <c r="B952" s="31"/>
      <c r="C952" s="2"/>
      <c r="D952" s="2"/>
      <c r="E952" s="26"/>
    </row>
    <row r="953" spans="1:5" x14ac:dyDescent="0.15">
      <c r="A953" s="2"/>
      <c r="B953" s="31"/>
      <c r="C953" s="2"/>
      <c r="D953" s="2"/>
      <c r="E953" s="26"/>
    </row>
    <row r="954" spans="1:5" x14ac:dyDescent="0.15">
      <c r="A954" s="2"/>
      <c r="B954" s="31"/>
      <c r="C954" s="2"/>
      <c r="D954" s="2"/>
      <c r="E954" s="26"/>
    </row>
    <row r="955" spans="1:5" x14ac:dyDescent="0.15">
      <c r="A955" s="2"/>
      <c r="B955" s="31"/>
      <c r="C955" s="2"/>
      <c r="D955" s="2"/>
      <c r="E955" s="26"/>
    </row>
    <row r="956" spans="1:5" x14ac:dyDescent="0.15">
      <c r="A956" s="2"/>
      <c r="B956" s="31"/>
      <c r="C956" s="2"/>
      <c r="D956" s="2"/>
      <c r="E956" s="26"/>
    </row>
    <row r="957" spans="1:5" x14ac:dyDescent="0.15">
      <c r="A957" s="2"/>
      <c r="B957" s="31"/>
      <c r="C957" s="2"/>
      <c r="D957" s="2"/>
      <c r="E957" s="26"/>
    </row>
    <row r="958" spans="1:5" x14ac:dyDescent="0.15">
      <c r="A958" s="2"/>
      <c r="B958" s="31"/>
      <c r="C958" s="2"/>
      <c r="D958" s="2"/>
      <c r="E958" s="26"/>
    </row>
    <row r="959" spans="1:5" x14ac:dyDescent="0.15">
      <c r="A959" s="2"/>
      <c r="B959" s="31"/>
      <c r="C959" s="2"/>
      <c r="D959" s="2"/>
      <c r="E959" s="26"/>
    </row>
    <row r="960" spans="1:5" x14ac:dyDescent="0.15">
      <c r="A960" s="2"/>
      <c r="B960" s="31"/>
      <c r="C960" s="2"/>
      <c r="D960" s="2"/>
      <c r="E960" s="26"/>
    </row>
    <row r="961" spans="1:5" x14ac:dyDescent="0.15">
      <c r="A961" s="2"/>
      <c r="B961" s="31"/>
      <c r="C961" s="2"/>
      <c r="D961" s="2"/>
      <c r="E961" s="26"/>
    </row>
    <row r="962" spans="1:5" x14ac:dyDescent="0.15">
      <c r="A962" s="2"/>
      <c r="B962" s="31"/>
      <c r="C962" s="2"/>
      <c r="D962" s="2"/>
      <c r="E962" s="26"/>
    </row>
    <row r="963" spans="1:5" x14ac:dyDescent="0.15">
      <c r="A963" s="2"/>
      <c r="B963" s="31"/>
      <c r="C963" s="2"/>
      <c r="D963" s="2"/>
      <c r="E963" s="26"/>
    </row>
    <row r="964" spans="1:5" x14ac:dyDescent="0.15">
      <c r="A964" s="2"/>
      <c r="B964" s="31"/>
      <c r="C964" s="2"/>
      <c r="D964" s="2"/>
      <c r="E964" s="26"/>
    </row>
    <row r="965" spans="1:5" x14ac:dyDescent="0.15">
      <c r="A965" s="2"/>
      <c r="B965" s="31"/>
      <c r="C965" s="2"/>
      <c r="D965" s="2"/>
      <c r="E965" s="26"/>
    </row>
    <row r="966" spans="1:5" x14ac:dyDescent="0.15">
      <c r="A966" s="2"/>
      <c r="B966" s="31"/>
      <c r="C966" s="2"/>
      <c r="D966" s="2"/>
      <c r="E966" s="26"/>
    </row>
    <row r="967" spans="1:5" x14ac:dyDescent="0.15">
      <c r="A967" s="2"/>
      <c r="B967" s="31"/>
      <c r="C967" s="2"/>
      <c r="D967" s="2"/>
      <c r="E967" s="26"/>
    </row>
    <row r="968" spans="1:5" x14ac:dyDescent="0.15">
      <c r="A968" s="2"/>
      <c r="B968" s="31"/>
      <c r="C968" s="2"/>
      <c r="D968" s="2"/>
      <c r="E968" s="26"/>
    </row>
    <row r="969" spans="1:5" x14ac:dyDescent="0.15">
      <c r="A969" s="2"/>
      <c r="B969" s="31"/>
      <c r="C969" s="2"/>
      <c r="D969" s="2"/>
      <c r="E969" s="26"/>
    </row>
    <row r="970" spans="1:5" x14ac:dyDescent="0.15">
      <c r="A970" s="2"/>
      <c r="B970" s="31"/>
      <c r="C970" s="2"/>
      <c r="D970" s="2"/>
      <c r="E970" s="26"/>
    </row>
    <row r="971" spans="1:5" x14ac:dyDescent="0.15">
      <c r="A971" s="2"/>
      <c r="B971" s="31"/>
      <c r="C971" s="2"/>
      <c r="D971" s="2"/>
      <c r="E971" s="26"/>
    </row>
    <row r="972" spans="1:5" x14ac:dyDescent="0.15">
      <c r="A972" s="2"/>
      <c r="B972" s="31"/>
      <c r="C972" s="2"/>
      <c r="D972" s="2"/>
      <c r="E972" s="26"/>
    </row>
    <row r="973" spans="1:5" x14ac:dyDescent="0.15">
      <c r="A973" s="2"/>
      <c r="B973" s="31"/>
      <c r="C973" s="2"/>
      <c r="D973" s="2"/>
      <c r="E973" s="26"/>
    </row>
    <row r="974" spans="1:5" x14ac:dyDescent="0.15">
      <c r="A974" s="2"/>
      <c r="B974" s="31"/>
      <c r="C974" s="2"/>
      <c r="D974" s="2"/>
      <c r="E974" s="26"/>
    </row>
    <row r="975" spans="1:5" x14ac:dyDescent="0.15">
      <c r="A975" s="2"/>
      <c r="B975" s="31"/>
      <c r="C975" s="2"/>
      <c r="D975" s="2"/>
      <c r="E975" s="26"/>
    </row>
    <row r="976" spans="1:5" x14ac:dyDescent="0.15">
      <c r="A976" s="2"/>
      <c r="B976" s="31"/>
      <c r="C976" s="2"/>
      <c r="D976" s="2"/>
      <c r="E976" s="26"/>
    </row>
    <row r="977" spans="1:5" x14ac:dyDescent="0.15">
      <c r="A977" s="2"/>
      <c r="B977" s="31"/>
      <c r="C977" s="2"/>
      <c r="D977" s="2"/>
      <c r="E977" s="26"/>
    </row>
    <row r="978" spans="1:5" x14ac:dyDescent="0.15">
      <c r="A978" s="2"/>
      <c r="B978" s="31"/>
      <c r="C978" s="2"/>
      <c r="D978" s="2"/>
      <c r="E978" s="26"/>
    </row>
    <row r="979" spans="1:5" x14ac:dyDescent="0.15">
      <c r="A979" s="2"/>
      <c r="B979" s="31"/>
      <c r="C979" s="2"/>
      <c r="D979" s="2"/>
      <c r="E979" s="26"/>
    </row>
    <row r="980" spans="1:5" x14ac:dyDescent="0.15">
      <c r="A980" s="2"/>
      <c r="B980" s="31"/>
      <c r="C980" s="2"/>
      <c r="D980" s="2"/>
      <c r="E980" s="26"/>
    </row>
    <row r="981" spans="1:5" x14ac:dyDescent="0.15">
      <c r="A981" s="2"/>
      <c r="B981" s="31"/>
      <c r="C981" s="2"/>
      <c r="D981" s="2"/>
      <c r="E981" s="26"/>
    </row>
    <row r="982" spans="1:5" x14ac:dyDescent="0.15">
      <c r="A982" s="2"/>
      <c r="B982" s="31"/>
      <c r="C982" s="2"/>
      <c r="D982" s="2"/>
      <c r="E982" s="26"/>
    </row>
    <row r="983" spans="1:5" x14ac:dyDescent="0.15">
      <c r="A983" s="2"/>
      <c r="B983" s="31"/>
      <c r="C983" s="2"/>
      <c r="D983" s="2"/>
      <c r="E983" s="26"/>
    </row>
    <row r="984" spans="1:5" x14ac:dyDescent="0.15">
      <c r="A984" s="2"/>
      <c r="B984" s="31"/>
      <c r="C984" s="2"/>
      <c r="D984" s="2"/>
      <c r="E984" s="26"/>
    </row>
    <row r="985" spans="1:5" x14ac:dyDescent="0.15">
      <c r="A985" s="2"/>
      <c r="B985" s="31"/>
      <c r="C985" s="2"/>
      <c r="D985" s="2"/>
      <c r="E985" s="26"/>
    </row>
    <row r="986" spans="1:5" x14ac:dyDescent="0.15">
      <c r="A986" s="2"/>
      <c r="B986" s="31"/>
      <c r="C986" s="2"/>
      <c r="D986" s="2"/>
      <c r="E986" s="26"/>
    </row>
    <row r="987" spans="1:5" x14ac:dyDescent="0.15">
      <c r="A987" s="2"/>
      <c r="B987" s="31"/>
      <c r="C987" s="2"/>
      <c r="D987" s="2"/>
      <c r="E987" s="26"/>
    </row>
    <row r="988" spans="1:5" x14ac:dyDescent="0.15">
      <c r="A988" s="2"/>
      <c r="B988" s="31"/>
      <c r="C988" s="2"/>
      <c r="D988" s="2"/>
      <c r="E988" s="26"/>
    </row>
    <row r="989" spans="1:5" x14ac:dyDescent="0.15">
      <c r="A989" s="2"/>
      <c r="B989" s="31"/>
      <c r="C989" s="2"/>
      <c r="D989" s="2"/>
      <c r="E989" s="26"/>
    </row>
    <row r="990" spans="1:5" x14ac:dyDescent="0.15">
      <c r="A990" s="2"/>
      <c r="B990" s="31"/>
      <c r="C990" s="2"/>
      <c r="D990" s="2"/>
      <c r="E990" s="26"/>
    </row>
    <row r="991" spans="1:5" x14ac:dyDescent="0.15">
      <c r="A991" s="2"/>
      <c r="B991" s="31"/>
      <c r="C991" s="2"/>
      <c r="D991" s="2"/>
      <c r="E991" s="26"/>
    </row>
    <row r="992" spans="1:5" x14ac:dyDescent="0.15">
      <c r="A992" s="2"/>
      <c r="B992" s="31"/>
      <c r="C992" s="2"/>
      <c r="D992" s="2"/>
      <c r="E992" s="26"/>
    </row>
    <row r="993" spans="1:5" x14ac:dyDescent="0.15">
      <c r="A993" s="2"/>
      <c r="B993" s="31"/>
      <c r="C993" s="2"/>
      <c r="D993" s="2"/>
      <c r="E993" s="26"/>
    </row>
    <row r="994" spans="1:5" x14ac:dyDescent="0.15">
      <c r="A994" s="2"/>
      <c r="B994" s="31"/>
      <c r="C994" s="2"/>
      <c r="D994" s="2"/>
      <c r="E994" s="26"/>
    </row>
    <row r="995" spans="1:5" x14ac:dyDescent="0.15">
      <c r="A995" s="2"/>
      <c r="B995" s="31"/>
      <c r="C995" s="2"/>
      <c r="D995" s="2"/>
      <c r="E995" s="26"/>
    </row>
    <row r="996" spans="1:5" x14ac:dyDescent="0.15">
      <c r="A996" s="2"/>
      <c r="B996" s="31"/>
      <c r="C996" s="2"/>
      <c r="D996" s="2"/>
      <c r="E996" s="26"/>
    </row>
    <row r="997" spans="1:5" x14ac:dyDescent="0.15">
      <c r="A997" s="2"/>
      <c r="B997" s="31"/>
      <c r="C997" s="2"/>
      <c r="D997" s="2"/>
      <c r="E997" s="26"/>
    </row>
    <row r="998" spans="1:5" x14ac:dyDescent="0.15">
      <c r="A998" s="2"/>
      <c r="B998" s="31"/>
      <c r="C998" s="2"/>
      <c r="D998" s="2"/>
      <c r="E998" s="26"/>
    </row>
    <row r="999" spans="1:5" x14ac:dyDescent="0.15">
      <c r="A999" s="2"/>
      <c r="B999" s="31"/>
      <c r="C999" s="2"/>
      <c r="D999" s="2"/>
      <c r="E999" s="26"/>
    </row>
    <row r="1000" spans="1:5" x14ac:dyDescent="0.15">
      <c r="A1000" s="2"/>
      <c r="B1000" s="31"/>
      <c r="C1000" s="2"/>
      <c r="D1000" s="2"/>
      <c r="E1000" s="26"/>
    </row>
    <row r="1001" spans="1:5" x14ac:dyDescent="0.15">
      <c r="A1001" s="2"/>
      <c r="B1001" s="31"/>
      <c r="C1001" s="2"/>
      <c r="D1001" s="2"/>
      <c r="E1001" s="26"/>
    </row>
    <row r="1002" spans="1:5" x14ac:dyDescent="0.15">
      <c r="A1002" s="2"/>
      <c r="B1002" s="31"/>
      <c r="C1002" s="2"/>
      <c r="D1002" s="2"/>
      <c r="E1002" s="26"/>
    </row>
    <row r="1003" spans="1:5" x14ac:dyDescent="0.15">
      <c r="A1003" s="2"/>
      <c r="B1003" s="31"/>
      <c r="C1003" s="2"/>
      <c r="D1003" s="2"/>
      <c r="E1003" s="26"/>
    </row>
    <row r="1004" spans="1:5" x14ac:dyDescent="0.15">
      <c r="A1004" s="2"/>
      <c r="B1004" s="31"/>
      <c r="C1004" s="2"/>
      <c r="D1004" s="2"/>
      <c r="E1004" s="26"/>
    </row>
    <row r="1005" spans="1:5" x14ac:dyDescent="0.15">
      <c r="A1005" s="2"/>
      <c r="B1005" s="31"/>
      <c r="C1005" s="2"/>
      <c r="D1005" s="2"/>
      <c r="E1005" s="26"/>
    </row>
    <row r="1006" spans="1:5" x14ac:dyDescent="0.15">
      <c r="A1006" s="2"/>
      <c r="B1006" s="31"/>
      <c r="C1006" s="2"/>
      <c r="D1006" s="2"/>
      <c r="E1006" s="26"/>
    </row>
    <row r="1007" spans="1:5" x14ac:dyDescent="0.15">
      <c r="A1007" s="2"/>
      <c r="B1007" s="31"/>
      <c r="C1007" s="2"/>
      <c r="D1007" s="2"/>
      <c r="E1007" s="26"/>
    </row>
    <row r="1008" spans="1:5" x14ac:dyDescent="0.15">
      <c r="A1008" s="2"/>
      <c r="B1008" s="31"/>
      <c r="C1008" s="2"/>
      <c r="D1008" s="2"/>
      <c r="E1008" s="26"/>
    </row>
    <row r="1009" spans="1:5" x14ac:dyDescent="0.15">
      <c r="A1009" s="2"/>
      <c r="B1009" s="31"/>
      <c r="C1009" s="2"/>
      <c r="D1009" s="2"/>
      <c r="E1009" s="26"/>
    </row>
    <row r="1010" spans="1:5" x14ac:dyDescent="0.15">
      <c r="A1010" s="2"/>
      <c r="B1010" s="31"/>
      <c r="C1010" s="2"/>
      <c r="D1010" s="2"/>
      <c r="E1010" s="26"/>
    </row>
    <row r="1011" spans="1:5" x14ac:dyDescent="0.15">
      <c r="A1011" s="2"/>
      <c r="B1011" s="31"/>
      <c r="C1011" s="2"/>
      <c r="D1011" s="2"/>
      <c r="E1011" s="26"/>
    </row>
    <row r="1012" spans="1:5" x14ac:dyDescent="0.15">
      <c r="A1012" s="2"/>
      <c r="B1012" s="31"/>
      <c r="C1012" s="2"/>
      <c r="D1012" s="2"/>
      <c r="E1012" s="26"/>
    </row>
    <row r="1013" spans="1:5" x14ac:dyDescent="0.15">
      <c r="A1013" s="2"/>
      <c r="B1013" s="31"/>
      <c r="C1013" s="2"/>
      <c r="D1013" s="2"/>
      <c r="E1013" s="26"/>
    </row>
    <row r="1014" spans="1:5" x14ac:dyDescent="0.15">
      <c r="A1014" s="2"/>
      <c r="B1014" s="31"/>
      <c r="C1014" s="2"/>
      <c r="D1014" s="2"/>
      <c r="E1014" s="26"/>
    </row>
    <row r="1015" spans="1:5" x14ac:dyDescent="0.15">
      <c r="A1015" s="2"/>
      <c r="B1015" s="31"/>
      <c r="C1015" s="2"/>
      <c r="D1015" s="2"/>
      <c r="E1015" s="26"/>
    </row>
    <row r="1016" spans="1:5" x14ac:dyDescent="0.15">
      <c r="A1016" s="2"/>
      <c r="B1016" s="31"/>
      <c r="C1016" s="2"/>
      <c r="D1016" s="2"/>
      <c r="E1016" s="26"/>
    </row>
    <row r="1017" spans="1:5" x14ac:dyDescent="0.15">
      <c r="A1017" s="2"/>
      <c r="B1017" s="31"/>
      <c r="C1017" s="2"/>
      <c r="D1017" s="2"/>
      <c r="E1017" s="26"/>
    </row>
    <row r="1018" spans="1:5" x14ac:dyDescent="0.15">
      <c r="A1018" s="2"/>
      <c r="B1018" s="31"/>
      <c r="C1018" s="2"/>
      <c r="D1018" s="2"/>
      <c r="E1018" s="26"/>
    </row>
    <row r="1019" spans="1:5" x14ac:dyDescent="0.15">
      <c r="A1019" s="2"/>
      <c r="B1019" s="31"/>
      <c r="C1019" s="2"/>
      <c r="D1019" s="2"/>
      <c r="E1019" s="26"/>
    </row>
    <row r="1020" spans="1:5" x14ac:dyDescent="0.15">
      <c r="A1020" s="2"/>
      <c r="B1020" s="31"/>
      <c r="C1020" s="2"/>
      <c r="D1020" s="2"/>
      <c r="E1020" s="26"/>
    </row>
    <row r="1021" spans="1:5" x14ac:dyDescent="0.15">
      <c r="A1021" s="2"/>
      <c r="B1021" s="31"/>
      <c r="C1021" s="2"/>
      <c r="D1021" s="2"/>
      <c r="E1021" s="26"/>
    </row>
    <row r="1022" spans="1:5" x14ac:dyDescent="0.15">
      <c r="A1022" s="2"/>
      <c r="B1022" s="31"/>
      <c r="C1022" s="2"/>
      <c r="D1022" s="2"/>
      <c r="E1022" s="26"/>
    </row>
    <row r="1023" spans="1:5" x14ac:dyDescent="0.15">
      <c r="A1023" s="2"/>
      <c r="B1023" s="31"/>
      <c r="C1023" s="2"/>
      <c r="D1023" s="2"/>
      <c r="E1023" s="26"/>
    </row>
    <row r="1024" spans="1:5" x14ac:dyDescent="0.15">
      <c r="A1024" s="2"/>
      <c r="B1024" s="31"/>
      <c r="C1024" s="2"/>
      <c r="D1024" s="2"/>
      <c r="E1024" s="26"/>
    </row>
    <row r="1025" spans="1:5" x14ac:dyDescent="0.15">
      <c r="A1025" s="2"/>
      <c r="B1025" s="31"/>
      <c r="C1025" s="2"/>
      <c r="D1025" s="2"/>
      <c r="E1025" s="26"/>
    </row>
    <row r="1026" spans="1:5" x14ac:dyDescent="0.15">
      <c r="A1026" s="2"/>
      <c r="B1026" s="31"/>
      <c r="C1026" s="2"/>
      <c r="D1026" s="2"/>
      <c r="E1026" s="26"/>
    </row>
    <row r="1027" spans="1:5" x14ac:dyDescent="0.15">
      <c r="A1027" s="2"/>
      <c r="B1027" s="31"/>
      <c r="C1027" s="2"/>
      <c r="D1027" s="2"/>
      <c r="E1027" s="26"/>
    </row>
    <row r="1028" spans="1:5" x14ac:dyDescent="0.15">
      <c r="A1028" s="2"/>
      <c r="B1028" s="31"/>
      <c r="C1028" s="2"/>
      <c r="D1028" s="2"/>
      <c r="E1028" s="26"/>
    </row>
    <row r="1029" spans="1:5" x14ac:dyDescent="0.15">
      <c r="A1029" s="2"/>
      <c r="B1029" s="31"/>
      <c r="C1029" s="2"/>
      <c r="D1029" s="2"/>
      <c r="E1029" s="26"/>
    </row>
    <row r="1030" spans="1:5" x14ac:dyDescent="0.15">
      <c r="A1030" s="2"/>
      <c r="B1030" s="31"/>
      <c r="C1030" s="2"/>
      <c r="D1030" s="2"/>
      <c r="E1030" s="26"/>
    </row>
    <row r="1031" spans="1:5" x14ac:dyDescent="0.15">
      <c r="A1031" s="2"/>
      <c r="B1031" s="31"/>
      <c r="C1031" s="2"/>
      <c r="D1031" s="2"/>
      <c r="E1031" s="26"/>
    </row>
    <row r="1032" spans="1:5" x14ac:dyDescent="0.15">
      <c r="A1032" s="2"/>
      <c r="B1032" s="31"/>
      <c r="C1032" s="2"/>
      <c r="D1032" s="2"/>
      <c r="E1032" s="26"/>
    </row>
    <row r="1033" spans="1:5" x14ac:dyDescent="0.15">
      <c r="A1033" s="2"/>
      <c r="B1033" s="31"/>
      <c r="C1033" s="2"/>
      <c r="D1033" s="2"/>
      <c r="E1033" s="26"/>
    </row>
    <row r="1034" spans="1:5" x14ac:dyDescent="0.15">
      <c r="A1034" s="2"/>
      <c r="B1034" s="31"/>
      <c r="C1034" s="2"/>
      <c r="D1034" s="2"/>
      <c r="E1034" s="26"/>
    </row>
    <row r="1035" spans="1:5" x14ac:dyDescent="0.15">
      <c r="A1035" s="2"/>
      <c r="B1035" s="31"/>
      <c r="C1035" s="2"/>
      <c r="D1035" s="2"/>
      <c r="E1035" s="26"/>
    </row>
    <row r="1036" spans="1:5" x14ac:dyDescent="0.15">
      <c r="A1036" s="2"/>
      <c r="B1036" s="31"/>
      <c r="C1036" s="2"/>
      <c r="D1036" s="2"/>
      <c r="E1036" s="26"/>
    </row>
    <row r="1037" spans="1:5" x14ac:dyDescent="0.15">
      <c r="A1037" s="2"/>
      <c r="B1037" s="31"/>
      <c r="C1037" s="2"/>
      <c r="D1037" s="2"/>
      <c r="E1037" s="26"/>
    </row>
    <row r="1038" spans="1:5" x14ac:dyDescent="0.15">
      <c r="A1038" s="2"/>
      <c r="B1038" s="31"/>
      <c r="C1038" s="2"/>
      <c r="D1038" s="2"/>
      <c r="E1038" s="26"/>
    </row>
    <row r="1039" spans="1:5" x14ac:dyDescent="0.15">
      <c r="A1039" s="2"/>
      <c r="B1039" s="31"/>
      <c r="C1039" s="2"/>
      <c r="D1039" s="2"/>
      <c r="E1039" s="26"/>
    </row>
    <row r="1040" spans="1:5" x14ac:dyDescent="0.15">
      <c r="A1040" s="2"/>
      <c r="B1040" s="31"/>
      <c r="C1040" s="2"/>
      <c r="D1040" s="2"/>
      <c r="E1040" s="26"/>
    </row>
    <row r="1041" spans="1:5" x14ac:dyDescent="0.15">
      <c r="A1041" s="2"/>
      <c r="B1041" s="31"/>
      <c r="C1041" s="2"/>
      <c r="D1041" s="2"/>
      <c r="E1041" s="26"/>
    </row>
    <row r="1042" spans="1:5" x14ac:dyDescent="0.15">
      <c r="A1042" s="2"/>
      <c r="B1042" s="31"/>
      <c r="C1042" s="2"/>
      <c r="D1042" s="2"/>
      <c r="E1042" s="26"/>
    </row>
    <row r="1043" spans="1:5" x14ac:dyDescent="0.15">
      <c r="A1043" s="2"/>
      <c r="B1043" s="31"/>
      <c r="C1043" s="2"/>
      <c r="D1043" s="2"/>
      <c r="E1043" s="26"/>
    </row>
    <row r="1044" spans="1:5" x14ac:dyDescent="0.15">
      <c r="A1044" s="2"/>
      <c r="B1044" s="31"/>
      <c r="C1044" s="2"/>
      <c r="D1044" s="2"/>
      <c r="E1044" s="26"/>
    </row>
    <row r="1045" spans="1:5" x14ac:dyDescent="0.15">
      <c r="A1045" s="2"/>
      <c r="B1045" s="31"/>
      <c r="C1045" s="2"/>
      <c r="D1045" s="2"/>
      <c r="E1045" s="26"/>
    </row>
    <row r="1046" spans="1:5" x14ac:dyDescent="0.15">
      <c r="A1046" s="2"/>
      <c r="B1046" s="31"/>
      <c r="C1046" s="2"/>
      <c r="D1046" s="2"/>
      <c r="E1046" s="26"/>
    </row>
    <row r="1047" spans="1:5" x14ac:dyDescent="0.15">
      <c r="A1047" s="2"/>
      <c r="B1047" s="31"/>
      <c r="C1047" s="2"/>
      <c r="D1047" s="2"/>
      <c r="E1047" s="26"/>
    </row>
    <row r="1048" spans="1:5" x14ac:dyDescent="0.15">
      <c r="A1048" s="2"/>
      <c r="B1048" s="31"/>
      <c r="C1048" s="2"/>
      <c r="D1048" s="2"/>
      <c r="E1048" s="26"/>
    </row>
    <row r="1049" spans="1:5" x14ac:dyDescent="0.15">
      <c r="A1049" s="2"/>
      <c r="B1049" s="31"/>
      <c r="C1049" s="2"/>
      <c r="D1049" s="2"/>
      <c r="E1049" s="26"/>
    </row>
    <row r="1050" spans="1:5" x14ac:dyDescent="0.15">
      <c r="A1050" s="2"/>
      <c r="B1050" s="31"/>
      <c r="C1050" s="2"/>
      <c r="D1050" s="2"/>
      <c r="E1050" s="26"/>
    </row>
    <row r="1051" spans="1:5" x14ac:dyDescent="0.15">
      <c r="A1051" s="2"/>
      <c r="B1051" s="31"/>
      <c r="C1051" s="2"/>
      <c r="D1051" s="2"/>
      <c r="E1051" s="26"/>
    </row>
    <row r="1052" spans="1:5" x14ac:dyDescent="0.15">
      <c r="A1052" s="2"/>
      <c r="B1052" s="31"/>
      <c r="C1052" s="2"/>
      <c r="D1052" s="2"/>
      <c r="E1052" s="26"/>
    </row>
    <row r="1053" spans="1:5" x14ac:dyDescent="0.15">
      <c r="A1053" s="2"/>
      <c r="B1053" s="31"/>
      <c r="C1053" s="2"/>
      <c r="D1053" s="2"/>
      <c r="E1053" s="26"/>
    </row>
    <row r="1054" spans="1:5" x14ac:dyDescent="0.15">
      <c r="A1054" s="2"/>
      <c r="B1054" s="31"/>
      <c r="C1054" s="2"/>
      <c r="D1054" s="2"/>
      <c r="E1054" s="26"/>
    </row>
    <row r="1055" spans="1:5" x14ac:dyDescent="0.15">
      <c r="A1055" s="2"/>
      <c r="B1055" s="31"/>
      <c r="C1055" s="2"/>
      <c r="D1055" s="2"/>
      <c r="E1055" s="26"/>
    </row>
    <row r="1056" spans="1:5" x14ac:dyDescent="0.15">
      <c r="A1056" s="2"/>
      <c r="B1056" s="31"/>
      <c r="C1056" s="2"/>
      <c r="D1056" s="2"/>
      <c r="E1056" s="26"/>
    </row>
    <row r="1057" spans="1:5" x14ac:dyDescent="0.15">
      <c r="A1057" s="2"/>
      <c r="B1057" s="31"/>
      <c r="C1057" s="2"/>
      <c r="D1057" s="2"/>
      <c r="E1057" s="26"/>
    </row>
    <row r="1058" spans="1:5" x14ac:dyDescent="0.15">
      <c r="A1058" s="2"/>
      <c r="B1058" s="31"/>
      <c r="C1058" s="2"/>
      <c r="D1058" s="2"/>
      <c r="E1058" s="26"/>
    </row>
    <row r="1059" spans="1:5" x14ac:dyDescent="0.15">
      <c r="A1059" s="2"/>
      <c r="B1059" s="31"/>
      <c r="C1059" s="2"/>
      <c r="D1059" s="2"/>
      <c r="E1059" s="26"/>
    </row>
    <row r="1060" spans="1:5" x14ac:dyDescent="0.15">
      <c r="A1060" s="2"/>
      <c r="B1060" s="31"/>
      <c r="C1060" s="2"/>
      <c r="D1060" s="2"/>
      <c r="E1060" s="26"/>
    </row>
    <row r="1061" spans="1:5" x14ac:dyDescent="0.15">
      <c r="A1061" s="2"/>
      <c r="B1061" s="31"/>
      <c r="C1061" s="2"/>
      <c r="D1061" s="2"/>
      <c r="E1061" s="26"/>
    </row>
    <row r="1062" spans="1:5" x14ac:dyDescent="0.15">
      <c r="A1062" s="2"/>
      <c r="B1062" s="31"/>
      <c r="C1062" s="2"/>
      <c r="D1062" s="2"/>
      <c r="E1062" s="26"/>
    </row>
    <row r="1063" spans="1:5" x14ac:dyDescent="0.15">
      <c r="A1063" s="2"/>
      <c r="B1063" s="31"/>
      <c r="C1063" s="2"/>
      <c r="D1063" s="2"/>
      <c r="E1063" s="26"/>
    </row>
    <row r="1064" spans="1:5" x14ac:dyDescent="0.15">
      <c r="A1064" s="2"/>
      <c r="B1064" s="31"/>
      <c r="C1064" s="2"/>
      <c r="D1064" s="2"/>
      <c r="E1064" s="26"/>
    </row>
    <row r="1065" spans="1:5" x14ac:dyDescent="0.15">
      <c r="A1065" s="2"/>
      <c r="B1065" s="31"/>
      <c r="C1065" s="2"/>
      <c r="D1065" s="2"/>
      <c r="E1065" s="26"/>
    </row>
    <row r="1066" spans="1:5" x14ac:dyDescent="0.15">
      <c r="A1066" s="2"/>
      <c r="B1066" s="31"/>
      <c r="C1066" s="2"/>
      <c r="D1066" s="2"/>
      <c r="E1066" s="26"/>
    </row>
    <row r="1067" spans="1:5" x14ac:dyDescent="0.15">
      <c r="A1067" s="2"/>
      <c r="B1067" s="31"/>
      <c r="C1067" s="2"/>
      <c r="D1067" s="2"/>
      <c r="E1067" s="26"/>
    </row>
    <row r="1068" spans="1:5" x14ac:dyDescent="0.15">
      <c r="A1068" s="2"/>
      <c r="B1068" s="31"/>
      <c r="C1068" s="2"/>
      <c r="D1068" s="2"/>
      <c r="E1068" s="26"/>
    </row>
    <row r="1069" spans="1:5" x14ac:dyDescent="0.15">
      <c r="A1069" s="2"/>
      <c r="B1069" s="31"/>
      <c r="C1069" s="2"/>
      <c r="D1069" s="2"/>
      <c r="E1069" s="26"/>
    </row>
    <row r="1070" spans="1:5" x14ac:dyDescent="0.15">
      <c r="A1070" s="2"/>
      <c r="B1070" s="31"/>
      <c r="C1070" s="2"/>
      <c r="D1070" s="2"/>
      <c r="E1070" s="26"/>
    </row>
    <row r="1071" spans="1:5" x14ac:dyDescent="0.15">
      <c r="A1071" s="2"/>
      <c r="B1071" s="31"/>
      <c r="C1071" s="2"/>
      <c r="D1071" s="2"/>
      <c r="E1071" s="26"/>
    </row>
    <row r="1072" spans="1:5" x14ac:dyDescent="0.15">
      <c r="A1072" s="2"/>
      <c r="B1072" s="31"/>
      <c r="C1072" s="2"/>
      <c r="D1072" s="2"/>
      <c r="E1072" s="26"/>
    </row>
    <row r="1073" spans="1:5" x14ac:dyDescent="0.15">
      <c r="A1073" s="2"/>
      <c r="B1073" s="31"/>
      <c r="C1073" s="2"/>
      <c r="D1073" s="2"/>
      <c r="E1073" s="26"/>
    </row>
    <row r="1074" spans="1:5" x14ac:dyDescent="0.15">
      <c r="A1074" s="2"/>
      <c r="B1074" s="31"/>
      <c r="C1074" s="2"/>
      <c r="D1074" s="2"/>
      <c r="E1074" s="26"/>
    </row>
    <row r="1075" spans="1:5" x14ac:dyDescent="0.15">
      <c r="A1075" s="2"/>
      <c r="B1075" s="31"/>
      <c r="C1075" s="2"/>
      <c r="D1075" s="2"/>
      <c r="E1075" s="26"/>
    </row>
    <row r="1076" spans="1:5" x14ac:dyDescent="0.15">
      <c r="A1076" s="2"/>
      <c r="B1076" s="31"/>
      <c r="C1076" s="2"/>
      <c r="D1076" s="2"/>
      <c r="E1076" s="26"/>
    </row>
    <row r="1077" spans="1:5" x14ac:dyDescent="0.15">
      <c r="A1077" s="2"/>
      <c r="B1077" s="31"/>
      <c r="C1077" s="2"/>
      <c r="D1077" s="2"/>
      <c r="E1077" s="26"/>
    </row>
    <row r="1078" spans="1:5" x14ac:dyDescent="0.15">
      <c r="A1078" s="2"/>
      <c r="B1078" s="31"/>
      <c r="C1078" s="2"/>
      <c r="D1078" s="2"/>
      <c r="E1078" s="26"/>
    </row>
    <row r="1079" spans="1:5" x14ac:dyDescent="0.15">
      <c r="A1079" s="2"/>
      <c r="B1079" s="31"/>
      <c r="C1079" s="2"/>
      <c r="D1079" s="2"/>
      <c r="E1079" s="26"/>
    </row>
    <row r="1080" spans="1:5" x14ac:dyDescent="0.15">
      <c r="A1080" s="2"/>
      <c r="B1080" s="31"/>
      <c r="C1080" s="2"/>
      <c r="D1080" s="2"/>
      <c r="E1080" s="26"/>
    </row>
    <row r="1081" spans="1:5" x14ac:dyDescent="0.15">
      <c r="A1081" s="2"/>
      <c r="B1081" s="31"/>
      <c r="C1081" s="2"/>
      <c r="D1081" s="2"/>
      <c r="E1081" s="26"/>
    </row>
    <row r="1082" spans="1:5" x14ac:dyDescent="0.15">
      <c r="A1082" s="2"/>
      <c r="B1082" s="31"/>
      <c r="C1082" s="2"/>
      <c r="D1082" s="2"/>
      <c r="E1082" s="26"/>
    </row>
    <row r="1083" spans="1:5" x14ac:dyDescent="0.15">
      <c r="A1083" s="2"/>
      <c r="B1083" s="31"/>
      <c r="C1083" s="2"/>
      <c r="D1083" s="2"/>
      <c r="E1083" s="26"/>
    </row>
    <row r="1084" spans="1:5" x14ac:dyDescent="0.15">
      <c r="A1084" s="2"/>
      <c r="B1084" s="31"/>
      <c r="C1084" s="2"/>
      <c r="D1084" s="2"/>
      <c r="E1084" s="26"/>
    </row>
    <row r="1085" spans="1:5" x14ac:dyDescent="0.15">
      <c r="A1085" s="2"/>
      <c r="B1085" s="31"/>
      <c r="C1085" s="2"/>
      <c r="D1085" s="2"/>
      <c r="E1085" s="26"/>
    </row>
    <row r="1086" spans="1:5" x14ac:dyDescent="0.15">
      <c r="A1086" s="2"/>
      <c r="B1086" s="31"/>
      <c r="C1086" s="2"/>
      <c r="D1086" s="2"/>
      <c r="E1086" s="26"/>
    </row>
    <row r="1087" spans="1:5" x14ac:dyDescent="0.15">
      <c r="A1087" s="2"/>
      <c r="B1087" s="31"/>
      <c r="C1087" s="2"/>
      <c r="D1087" s="2"/>
      <c r="E1087" s="26"/>
    </row>
    <row r="1088" spans="1:5" x14ac:dyDescent="0.15">
      <c r="A1088" s="2"/>
      <c r="B1088" s="31"/>
      <c r="C1088" s="2"/>
      <c r="D1088" s="2"/>
      <c r="E1088" s="26"/>
    </row>
    <row r="1089" spans="1:5" x14ac:dyDescent="0.15">
      <c r="A1089" s="2"/>
      <c r="B1089" s="31"/>
      <c r="C1089" s="2"/>
      <c r="D1089" s="2"/>
      <c r="E1089" s="26"/>
    </row>
    <row r="1090" spans="1:5" x14ac:dyDescent="0.15">
      <c r="A1090" s="2"/>
      <c r="B1090" s="31"/>
      <c r="C1090" s="2"/>
      <c r="D1090" s="2"/>
      <c r="E1090" s="26"/>
    </row>
    <row r="1091" spans="1:5" x14ac:dyDescent="0.15">
      <c r="A1091" s="2"/>
      <c r="B1091" s="31"/>
      <c r="C1091" s="2"/>
      <c r="D1091" s="2"/>
      <c r="E1091" s="26"/>
    </row>
    <row r="1092" spans="1:5" x14ac:dyDescent="0.15">
      <c r="A1092" s="2"/>
      <c r="B1092" s="31"/>
      <c r="C1092" s="2"/>
      <c r="D1092" s="2"/>
      <c r="E1092" s="26"/>
    </row>
    <row r="1093" spans="1:5" x14ac:dyDescent="0.15">
      <c r="A1093" s="2"/>
      <c r="B1093" s="31"/>
      <c r="C1093" s="2"/>
      <c r="D1093" s="2"/>
      <c r="E1093" s="26"/>
    </row>
    <row r="1094" spans="1:5" x14ac:dyDescent="0.15">
      <c r="A1094" s="2"/>
      <c r="B1094" s="31"/>
      <c r="C1094" s="2"/>
      <c r="D1094" s="2"/>
      <c r="E1094" s="26"/>
    </row>
    <row r="1095" spans="1:5" x14ac:dyDescent="0.15">
      <c r="A1095" s="2"/>
      <c r="B1095" s="31"/>
      <c r="C1095" s="2"/>
      <c r="D1095" s="2"/>
      <c r="E1095" s="26"/>
    </row>
    <row r="1096" spans="1:5" x14ac:dyDescent="0.15">
      <c r="A1096" s="2"/>
      <c r="B1096" s="31"/>
      <c r="C1096" s="2"/>
      <c r="D1096" s="2"/>
      <c r="E1096" s="26"/>
    </row>
    <row r="1097" spans="1:5" x14ac:dyDescent="0.15">
      <c r="A1097" s="2"/>
      <c r="B1097" s="31"/>
      <c r="C1097" s="2"/>
      <c r="D1097" s="2"/>
      <c r="E1097" s="26"/>
    </row>
    <row r="1098" spans="1:5" x14ac:dyDescent="0.15">
      <c r="A1098" s="2"/>
      <c r="B1098" s="31"/>
      <c r="C1098" s="2"/>
      <c r="D1098" s="2"/>
      <c r="E1098" s="26"/>
    </row>
    <row r="1099" spans="1:5" x14ac:dyDescent="0.15">
      <c r="A1099" s="2"/>
      <c r="B1099" s="31"/>
      <c r="C1099" s="2"/>
      <c r="D1099" s="2"/>
      <c r="E1099" s="26"/>
    </row>
    <row r="1100" spans="1:5" x14ac:dyDescent="0.15">
      <c r="A1100" s="2"/>
      <c r="B1100" s="31"/>
      <c r="C1100" s="2"/>
      <c r="D1100" s="2"/>
      <c r="E1100" s="26"/>
    </row>
    <row r="1101" spans="1:5" x14ac:dyDescent="0.15">
      <c r="A1101" s="2"/>
      <c r="B1101" s="31"/>
      <c r="C1101" s="2"/>
      <c r="D1101" s="2"/>
      <c r="E1101" s="26"/>
    </row>
    <row r="1102" spans="1:5" x14ac:dyDescent="0.15">
      <c r="A1102" s="2"/>
      <c r="B1102" s="31"/>
      <c r="C1102" s="2"/>
      <c r="D1102" s="2"/>
      <c r="E1102" s="26"/>
    </row>
    <row r="1103" spans="1:5" x14ac:dyDescent="0.15">
      <c r="A1103" s="2"/>
      <c r="B1103" s="31"/>
      <c r="C1103" s="2"/>
      <c r="D1103" s="2"/>
      <c r="E1103" s="26"/>
    </row>
    <row r="1104" spans="1:5" x14ac:dyDescent="0.15">
      <c r="A1104" s="2"/>
      <c r="B1104" s="31"/>
      <c r="C1104" s="2"/>
      <c r="D1104" s="2"/>
      <c r="E1104" s="26"/>
    </row>
    <row r="1105" spans="1:5" x14ac:dyDescent="0.15">
      <c r="A1105" s="2"/>
      <c r="B1105" s="31"/>
      <c r="C1105" s="2"/>
      <c r="D1105" s="2"/>
      <c r="E1105" s="26"/>
    </row>
    <row r="1106" spans="1:5" x14ac:dyDescent="0.15">
      <c r="A1106" s="2"/>
      <c r="B1106" s="31"/>
      <c r="C1106" s="2"/>
      <c r="D1106" s="2"/>
      <c r="E1106" s="26"/>
    </row>
    <row r="1107" spans="1:5" x14ac:dyDescent="0.15">
      <c r="A1107" s="2"/>
      <c r="B1107" s="31"/>
      <c r="C1107" s="2"/>
      <c r="D1107" s="2"/>
      <c r="E1107" s="26"/>
    </row>
    <row r="1108" spans="1:5" x14ac:dyDescent="0.15">
      <c r="A1108" s="2"/>
      <c r="B1108" s="31"/>
      <c r="C1108" s="2"/>
      <c r="D1108" s="2"/>
      <c r="E1108" s="26"/>
    </row>
    <row r="1109" spans="1:5" x14ac:dyDescent="0.15">
      <c r="A1109" s="2"/>
      <c r="B1109" s="31"/>
      <c r="C1109" s="2"/>
      <c r="D1109" s="2"/>
      <c r="E1109" s="26"/>
    </row>
    <row r="1110" spans="1:5" x14ac:dyDescent="0.15">
      <c r="A1110" s="2"/>
      <c r="B1110" s="31"/>
      <c r="C1110" s="2"/>
      <c r="D1110" s="2"/>
      <c r="E1110" s="26"/>
    </row>
    <row r="1111" spans="1:5" x14ac:dyDescent="0.15">
      <c r="A1111" s="2"/>
      <c r="B1111" s="31"/>
      <c r="C1111" s="2"/>
      <c r="D1111" s="2"/>
      <c r="E1111" s="26"/>
    </row>
    <row r="1112" spans="1:5" x14ac:dyDescent="0.15">
      <c r="A1112" s="2"/>
      <c r="B1112" s="31"/>
      <c r="C1112" s="2"/>
      <c r="D1112" s="2"/>
      <c r="E1112" s="26"/>
    </row>
    <row r="1113" spans="1:5" x14ac:dyDescent="0.15">
      <c r="A1113" s="2"/>
      <c r="B1113" s="31"/>
      <c r="C1113" s="2"/>
      <c r="D1113" s="2"/>
      <c r="E1113" s="26"/>
    </row>
    <row r="1114" spans="1:5" x14ac:dyDescent="0.15">
      <c r="A1114" s="2"/>
      <c r="B1114" s="31"/>
      <c r="C1114" s="2"/>
      <c r="D1114" s="2"/>
      <c r="E1114" s="26"/>
    </row>
    <row r="1115" spans="1:5" x14ac:dyDescent="0.15">
      <c r="A1115" s="2"/>
      <c r="B1115" s="31"/>
      <c r="C1115" s="2"/>
      <c r="D1115" s="2"/>
      <c r="E1115" s="26"/>
    </row>
    <row r="1116" spans="1:5" x14ac:dyDescent="0.15">
      <c r="A1116" s="2"/>
      <c r="B1116" s="31"/>
      <c r="C1116" s="2"/>
      <c r="D1116" s="2"/>
      <c r="E1116" s="26"/>
    </row>
    <row r="1117" spans="1:5" x14ac:dyDescent="0.15">
      <c r="A1117" s="2"/>
      <c r="B1117" s="31"/>
      <c r="C1117" s="2"/>
      <c r="D1117" s="2"/>
      <c r="E1117" s="26"/>
    </row>
    <row r="1118" spans="1:5" x14ac:dyDescent="0.15">
      <c r="A1118" s="2"/>
      <c r="B1118" s="31"/>
      <c r="C1118" s="2"/>
      <c r="D1118" s="2"/>
      <c r="E1118" s="26"/>
    </row>
    <row r="1119" spans="1:5" x14ac:dyDescent="0.15">
      <c r="A1119" s="2"/>
      <c r="B1119" s="31"/>
      <c r="C1119" s="2"/>
      <c r="D1119" s="2"/>
      <c r="E1119" s="26"/>
    </row>
    <row r="1120" spans="1:5" x14ac:dyDescent="0.15">
      <c r="A1120" s="2"/>
      <c r="B1120" s="31"/>
      <c r="C1120" s="2"/>
      <c r="D1120" s="2"/>
      <c r="E1120" s="26"/>
    </row>
    <row r="1121" spans="1:5" x14ac:dyDescent="0.15">
      <c r="A1121" s="2"/>
      <c r="B1121" s="31"/>
      <c r="C1121" s="2"/>
      <c r="D1121" s="2"/>
      <c r="E1121" s="26"/>
    </row>
    <row r="1122" spans="1:5" x14ac:dyDescent="0.15">
      <c r="A1122" s="2"/>
      <c r="B1122" s="31"/>
      <c r="C1122" s="2"/>
      <c r="D1122" s="2"/>
      <c r="E1122" s="26"/>
    </row>
    <row r="1123" spans="1:5" x14ac:dyDescent="0.15">
      <c r="A1123" s="2"/>
      <c r="B1123" s="31"/>
      <c r="C1123" s="2"/>
      <c r="D1123" s="2"/>
      <c r="E1123" s="26"/>
    </row>
    <row r="1124" spans="1:5" x14ac:dyDescent="0.15">
      <c r="A1124" s="2"/>
      <c r="B1124" s="31"/>
      <c r="C1124" s="2"/>
      <c r="D1124" s="2"/>
      <c r="E1124" s="26"/>
    </row>
    <row r="1125" spans="1:5" x14ac:dyDescent="0.15">
      <c r="A1125" s="2"/>
      <c r="B1125" s="31"/>
      <c r="C1125" s="2"/>
      <c r="D1125" s="2"/>
      <c r="E1125" s="26"/>
    </row>
    <row r="1126" spans="1:5" x14ac:dyDescent="0.15">
      <c r="A1126" s="2"/>
      <c r="B1126" s="31"/>
      <c r="C1126" s="2"/>
      <c r="D1126" s="2"/>
      <c r="E1126" s="26"/>
    </row>
    <row r="1127" spans="1:5" x14ac:dyDescent="0.15">
      <c r="A1127" s="2"/>
      <c r="B1127" s="31"/>
      <c r="C1127" s="2"/>
      <c r="D1127" s="2"/>
      <c r="E1127" s="26"/>
    </row>
    <row r="1128" spans="1:5" x14ac:dyDescent="0.15">
      <c r="A1128" s="2"/>
      <c r="B1128" s="31"/>
      <c r="C1128" s="2"/>
      <c r="D1128" s="2"/>
      <c r="E1128" s="26"/>
    </row>
    <row r="1129" spans="1:5" x14ac:dyDescent="0.15">
      <c r="A1129" s="2"/>
      <c r="B1129" s="31"/>
      <c r="C1129" s="2"/>
      <c r="D1129" s="2"/>
      <c r="E1129" s="26"/>
    </row>
    <row r="1130" spans="1:5" x14ac:dyDescent="0.15">
      <c r="A1130" s="2"/>
      <c r="B1130" s="31"/>
      <c r="C1130" s="2"/>
      <c r="D1130" s="2"/>
      <c r="E1130" s="26"/>
    </row>
    <row r="1131" spans="1:5" x14ac:dyDescent="0.15">
      <c r="A1131" s="2"/>
      <c r="B1131" s="31"/>
      <c r="C1131" s="2"/>
      <c r="D1131" s="2"/>
      <c r="E1131" s="26"/>
    </row>
    <row r="1132" spans="1:5" x14ac:dyDescent="0.15">
      <c r="A1132" s="2"/>
      <c r="B1132" s="31"/>
      <c r="C1132" s="2"/>
      <c r="D1132" s="2"/>
      <c r="E1132" s="26"/>
    </row>
    <row r="1133" spans="1:5" x14ac:dyDescent="0.15">
      <c r="A1133" s="2"/>
      <c r="B1133" s="31"/>
      <c r="C1133" s="2"/>
      <c r="D1133" s="2"/>
      <c r="E1133" s="26"/>
    </row>
    <row r="1134" spans="1:5" x14ac:dyDescent="0.15">
      <c r="A1134" s="2"/>
      <c r="B1134" s="31"/>
      <c r="C1134" s="2"/>
      <c r="D1134" s="2"/>
      <c r="E1134" s="26"/>
    </row>
    <row r="1135" spans="1:5" x14ac:dyDescent="0.15">
      <c r="A1135" s="2"/>
      <c r="B1135" s="31"/>
      <c r="C1135" s="2"/>
      <c r="D1135" s="2"/>
      <c r="E1135" s="26"/>
    </row>
    <row r="1136" spans="1:5" x14ac:dyDescent="0.15">
      <c r="A1136" s="2"/>
      <c r="B1136" s="31"/>
      <c r="C1136" s="2"/>
      <c r="D1136" s="2"/>
      <c r="E1136" s="26"/>
    </row>
    <row r="1137" spans="1:5" x14ac:dyDescent="0.15">
      <c r="A1137" s="2"/>
      <c r="B1137" s="31"/>
      <c r="C1137" s="2"/>
      <c r="D1137" s="2"/>
      <c r="E1137" s="26"/>
    </row>
    <row r="1138" spans="1:5" x14ac:dyDescent="0.15">
      <c r="A1138" s="2"/>
      <c r="B1138" s="31"/>
      <c r="C1138" s="2"/>
      <c r="D1138" s="2"/>
      <c r="E1138" s="26"/>
    </row>
    <row r="1139" spans="1:5" x14ac:dyDescent="0.15">
      <c r="A1139" s="2"/>
      <c r="B1139" s="31"/>
      <c r="C1139" s="2"/>
      <c r="D1139" s="2"/>
      <c r="E1139" s="26"/>
    </row>
    <row r="1140" spans="1:5" x14ac:dyDescent="0.15">
      <c r="A1140" s="2"/>
      <c r="B1140" s="31"/>
      <c r="C1140" s="2"/>
      <c r="D1140" s="2"/>
      <c r="E1140" s="26"/>
    </row>
    <row r="1141" spans="1:5" x14ac:dyDescent="0.15">
      <c r="A1141" s="2"/>
      <c r="B1141" s="31"/>
      <c r="C1141" s="2"/>
      <c r="D1141" s="2"/>
      <c r="E1141" s="26"/>
    </row>
    <row r="1142" spans="1:5" x14ac:dyDescent="0.15">
      <c r="A1142" s="2"/>
      <c r="B1142" s="31"/>
      <c r="C1142" s="2"/>
      <c r="D1142" s="2"/>
      <c r="E1142" s="26"/>
    </row>
    <row r="1143" spans="1:5" x14ac:dyDescent="0.15">
      <c r="A1143" s="2"/>
      <c r="B1143" s="31"/>
      <c r="C1143" s="2"/>
      <c r="D1143" s="2"/>
      <c r="E1143" s="26"/>
    </row>
    <row r="1144" spans="1:5" x14ac:dyDescent="0.15">
      <c r="A1144" s="2"/>
      <c r="B1144" s="31"/>
      <c r="C1144" s="2"/>
      <c r="D1144" s="2"/>
      <c r="E1144" s="26"/>
    </row>
    <row r="1145" spans="1:5" x14ac:dyDescent="0.15">
      <c r="A1145" s="2"/>
      <c r="B1145" s="31"/>
      <c r="C1145" s="2"/>
      <c r="D1145" s="2"/>
      <c r="E1145" s="26"/>
    </row>
    <row r="1146" spans="1:5" x14ac:dyDescent="0.15">
      <c r="A1146" s="2"/>
      <c r="B1146" s="31"/>
      <c r="C1146" s="2"/>
      <c r="D1146" s="2"/>
      <c r="E1146" s="26"/>
    </row>
    <row r="1147" spans="1:5" x14ac:dyDescent="0.15">
      <c r="A1147" s="2"/>
      <c r="B1147" s="31"/>
      <c r="C1147" s="2"/>
      <c r="D1147" s="2"/>
      <c r="E1147" s="26"/>
    </row>
    <row r="1148" spans="1:5" x14ac:dyDescent="0.15">
      <c r="A1148" s="2"/>
      <c r="B1148" s="31"/>
      <c r="C1148" s="2"/>
      <c r="D1148" s="2"/>
      <c r="E1148" s="26"/>
    </row>
    <row r="1149" spans="1:5" x14ac:dyDescent="0.15">
      <c r="A1149" s="2"/>
      <c r="B1149" s="31"/>
      <c r="C1149" s="2"/>
      <c r="D1149" s="2"/>
      <c r="E1149" s="26"/>
    </row>
    <row r="1150" spans="1:5" x14ac:dyDescent="0.15">
      <c r="A1150" s="2"/>
      <c r="B1150" s="31"/>
      <c r="C1150" s="2"/>
      <c r="D1150" s="2"/>
      <c r="E1150" s="26"/>
    </row>
    <row r="1151" spans="1:5" x14ac:dyDescent="0.15">
      <c r="A1151" s="2"/>
      <c r="B1151" s="31"/>
      <c r="C1151" s="2"/>
      <c r="D1151" s="2"/>
      <c r="E1151" s="26"/>
    </row>
    <row r="1152" spans="1:5" x14ac:dyDescent="0.15">
      <c r="A1152" s="2"/>
      <c r="B1152" s="31"/>
      <c r="C1152" s="2"/>
      <c r="D1152" s="2"/>
      <c r="E1152" s="26"/>
    </row>
    <row r="1153" spans="1:5" x14ac:dyDescent="0.15">
      <c r="A1153" s="2"/>
      <c r="B1153" s="31"/>
      <c r="C1153" s="2"/>
      <c r="D1153" s="2"/>
      <c r="E1153" s="26"/>
    </row>
    <row r="1154" spans="1:5" x14ac:dyDescent="0.15">
      <c r="A1154" s="2"/>
      <c r="B1154" s="31"/>
      <c r="C1154" s="2"/>
      <c r="D1154" s="2"/>
      <c r="E1154" s="26"/>
    </row>
    <row r="1155" spans="1:5" x14ac:dyDescent="0.15">
      <c r="A1155" s="2"/>
      <c r="B1155" s="31"/>
      <c r="C1155" s="2"/>
      <c r="D1155" s="2"/>
      <c r="E1155" s="26"/>
    </row>
    <row r="1156" spans="1:5" x14ac:dyDescent="0.15">
      <c r="A1156" s="2"/>
      <c r="B1156" s="31"/>
      <c r="C1156" s="2"/>
      <c r="D1156" s="2"/>
      <c r="E1156" s="26"/>
    </row>
    <row r="1157" spans="1:5" x14ac:dyDescent="0.15">
      <c r="A1157" s="2"/>
      <c r="B1157" s="31"/>
      <c r="C1157" s="2"/>
      <c r="D1157" s="2"/>
      <c r="E1157" s="26"/>
    </row>
    <row r="1158" spans="1:5" x14ac:dyDescent="0.15">
      <c r="A1158" s="2"/>
      <c r="B1158" s="31"/>
      <c r="C1158" s="2"/>
      <c r="D1158" s="2"/>
      <c r="E1158" s="26"/>
    </row>
    <row r="1159" spans="1:5" x14ac:dyDescent="0.15">
      <c r="A1159" s="2"/>
      <c r="B1159" s="31"/>
      <c r="C1159" s="2"/>
      <c r="D1159" s="2"/>
      <c r="E1159" s="26"/>
    </row>
    <row r="1160" spans="1:5" x14ac:dyDescent="0.15">
      <c r="A1160" s="2"/>
      <c r="B1160" s="31"/>
      <c r="C1160" s="2"/>
      <c r="D1160" s="2"/>
      <c r="E1160" s="26"/>
    </row>
    <row r="1161" spans="1:5" x14ac:dyDescent="0.15">
      <c r="A1161" s="2"/>
      <c r="B1161" s="31"/>
      <c r="C1161" s="2"/>
      <c r="D1161" s="2"/>
      <c r="E1161" s="26"/>
    </row>
    <row r="1162" spans="1:5" x14ac:dyDescent="0.15">
      <c r="A1162" s="2"/>
      <c r="B1162" s="31"/>
      <c r="C1162" s="2"/>
      <c r="D1162" s="2"/>
      <c r="E1162" s="26"/>
    </row>
    <row r="1163" spans="1:5" x14ac:dyDescent="0.15">
      <c r="A1163" s="2"/>
      <c r="B1163" s="31"/>
      <c r="C1163" s="2"/>
      <c r="D1163" s="2"/>
      <c r="E1163" s="26"/>
    </row>
    <row r="1164" spans="1:5" x14ac:dyDescent="0.15">
      <c r="A1164" s="2"/>
      <c r="B1164" s="31"/>
      <c r="C1164" s="2"/>
      <c r="D1164" s="2"/>
      <c r="E1164" s="26"/>
    </row>
    <row r="1165" spans="1:5" x14ac:dyDescent="0.15">
      <c r="A1165" s="2"/>
      <c r="B1165" s="31"/>
      <c r="C1165" s="2"/>
      <c r="D1165" s="2"/>
      <c r="E1165" s="26"/>
    </row>
    <row r="1166" spans="1:5" x14ac:dyDescent="0.15">
      <c r="A1166" s="2"/>
      <c r="B1166" s="31"/>
      <c r="C1166" s="2"/>
      <c r="D1166" s="2"/>
      <c r="E1166" s="26"/>
    </row>
    <row r="1167" spans="1:5" x14ac:dyDescent="0.15">
      <c r="A1167" s="2"/>
      <c r="B1167" s="31"/>
      <c r="C1167" s="2"/>
      <c r="D1167" s="2"/>
      <c r="E1167" s="26"/>
    </row>
    <row r="1168" spans="1:5" x14ac:dyDescent="0.15">
      <c r="A1168" s="2"/>
      <c r="B1168" s="31"/>
      <c r="C1168" s="2"/>
      <c r="D1168" s="2"/>
      <c r="E1168" s="26"/>
    </row>
    <row r="1169" spans="1:5" x14ac:dyDescent="0.15">
      <c r="A1169" s="2"/>
      <c r="B1169" s="31"/>
      <c r="C1169" s="2"/>
      <c r="D1169" s="2"/>
      <c r="E1169" s="26"/>
    </row>
    <row r="1170" spans="1:5" x14ac:dyDescent="0.15">
      <c r="A1170" s="2"/>
      <c r="B1170" s="31"/>
      <c r="C1170" s="2"/>
      <c r="D1170" s="2"/>
      <c r="E1170" s="26"/>
    </row>
    <row r="1171" spans="1:5" x14ac:dyDescent="0.15">
      <c r="A1171" s="2"/>
      <c r="B1171" s="31"/>
      <c r="C1171" s="2"/>
      <c r="D1171" s="2"/>
      <c r="E1171" s="26"/>
    </row>
    <row r="1172" spans="1:5" x14ac:dyDescent="0.15">
      <c r="A1172" s="2"/>
      <c r="B1172" s="31"/>
      <c r="C1172" s="2"/>
      <c r="D1172" s="2"/>
      <c r="E1172" s="26"/>
    </row>
    <row r="1173" spans="1:5" x14ac:dyDescent="0.15">
      <c r="A1173" s="2"/>
      <c r="B1173" s="31"/>
      <c r="C1173" s="2"/>
      <c r="D1173" s="2"/>
      <c r="E1173" s="26"/>
    </row>
    <row r="1174" spans="1:5" x14ac:dyDescent="0.15">
      <c r="A1174" s="2"/>
      <c r="B1174" s="31"/>
      <c r="C1174" s="2"/>
      <c r="D1174" s="2"/>
      <c r="E1174" s="26"/>
    </row>
    <row r="1175" spans="1:5" x14ac:dyDescent="0.15">
      <c r="A1175" s="2"/>
      <c r="B1175" s="31"/>
      <c r="C1175" s="2"/>
      <c r="D1175" s="2"/>
      <c r="E1175" s="26"/>
    </row>
    <row r="1176" spans="1:5" x14ac:dyDescent="0.15">
      <c r="A1176" s="2"/>
      <c r="B1176" s="31"/>
      <c r="C1176" s="2"/>
      <c r="D1176" s="2"/>
      <c r="E1176" s="26"/>
    </row>
    <row r="1177" spans="1:5" x14ac:dyDescent="0.15">
      <c r="A1177" s="2"/>
      <c r="B1177" s="31"/>
      <c r="C1177" s="2"/>
      <c r="D1177" s="2"/>
      <c r="E1177" s="26"/>
    </row>
    <row r="1178" spans="1:5" x14ac:dyDescent="0.15">
      <c r="A1178" s="2"/>
      <c r="B1178" s="31"/>
      <c r="C1178" s="2"/>
      <c r="D1178" s="2"/>
      <c r="E1178" s="26"/>
    </row>
    <row r="1179" spans="1:5" x14ac:dyDescent="0.15">
      <c r="A1179" s="2"/>
      <c r="B1179" s="31"/>
      <c r="C1179" s="2"/>
      <c r="D1179" s="2"/>
      <c r="E1179" s="26"/>
    </row>
    <row r="1180" spans="1:5" x14ac:dyDescent="0.15">
      <c r="A1180" s="2"/>
      <c r="B1180" s="31"/>
      <c r="C1180" s="2"/>
      <c r="D1180" s="2"/>
      <c r="E1180" s="26"/>
    </row>
    <row r="1181" spans="1:5" x14ac:dyDescent="0.15">
      <c r="A1181" s="2"/>
      <c r="B1181" s="31"/>
      <c r="C1181" s="2"/>
      <c r="D1181" s="2"/>
      <c r="E1181" s="26"/>
    </row>
    <row r="1182" spans="1:5" x14ac:dyDescent="0.15">
      <c r="A1182" s="2"/>
      <c r="B1182" s="31"/>
      <c r="C1182" s="2"/>
      <c r="D1182" s="2"/>
      <c r="E1182" s="26"/>
    </row>
    <row r="1183" spans="1:5" x14ac:dyDescent="0.15">
      <c r="A1183" s="2"/>
      <c r="B1183" s="31"/>
      <c r="C1183" s="2"/>
      <c r="D1183" s="2"/>
      <c r="E1183" s="26"/>
    </row>
    <row r="1184" spans="1:5" x14ac:dyDescent="0.15">
      <c r="A1184" s="2"/>
      <c r="B1184" s="31"/>
      <c r="C1184" s="2"/>
      <c r="D1184" s="2"/>
      <c r="E1184" s="26"/>
    </row>
    <row r="1185" spans="1:5" x14ac:dyDescent="0.15">
      <c r="A1185" s="2"/>
      <c r="B1185" s="31"/>
      <c r="C1185" s="2"/>
      <c r="D1185" s="2"/>
      <c r="E1185" s="26"/>
    </row>
    <row r="1186" spans="1:5" x14ac:dyDescent="0.15">
      <c r="A1186" s="2"/>
      <c r="B1186" s="31"/>
      <c r="C1186" s="2"/>
      <c r="D1186" s="2"/>
      <c r="E1186" s="26"/>
    </row>
    <row r="1187" spans="1:5" x14ac:dyDescent="0.15">
      <c r="A1187" s="2"/>
      <c r="B1187" s="31"/>
      <c r="C1187" s="2"/>
      <c r="D1187" s="2"/>
      <c r="E1187" s="26"/>
    </row>
    <row r="1188" spans="1:5" x14ac:dyDescent="0.15">
      <c r="A1188" s="2"/>
      <c r="B1188" s="31"/>
      <c r="C1188" s="2"/>
      <c r="D1188" s="2"/>
      <c r="E1188" s="26"/>
    </row>
    <row r="1189" spans="1:5" x14ac:dyDescent="0.15">
      <c r="A1189" s="2"/>
      <c r="B1189" s="31"/>
      <c r="C1189" s="2"/>
      <c r="D1189" s="2"/>
      <c r="E1189" s="26"/>
    </row>
    <row r="1190" spans="1:5" x14ac:dyDescent="0.15">
      <c r="A1190" s="2"/>
      <c r="B1190" s="31"/>
      <c r="C1190" s="2"/>
      <c r="D1190" s="2"/>
      <c r="E1190" s="26"/>
    </row>
    <row r="1191" spans="1:5" x14ac:dyDescent="0.15">
      <c r="A1191" s="2"/>
      <c r="B1191" s="31"/>
      <c r="C1191" s="2"/>
      <c r="D1191" s="2"/>
      <c r="E1191" s="26"/>
    </row>
    <row r="1192" spans="1:5" x14ac:dyDescent="0.15">
      <c r="A1192" s="2"/>
      <c r="B1192" s="31"/>
      <c r="C1192" s="2"/>
      <c r="D1192" s="2"/>
      <c r="E1192" s="26"/>
    </row>
    <row r="1193" spans="1:5" x14ac:dyDescent="0.15">
      <c r="A1193" s="2"/>
      <c r="B1193" s="31"/>
      <c r="C1193" s="2"/>
      <c r="D1193" s="2"/>
      <c r="E1193" s="26"/>
    </row>
    <row r="1194" spans="1:5" x14ac:dyDescent="0.15">
      <c r="A1194" s="2"/>
      <c r="B1194" s="31"/>
      <c r="C1194" s="2"/>
      <c r="D1194" s="2"/>
      <c r="E1194" s="26"/>
    </row>
    <row r="1195" spans="1:5" x14ac:dyDescent="0.15">
      <c r="A1195" s="2"/>
      <c r="B1195" s="31"/>
      <c r="C1195" s="2"/>
      <c r="D1195" s="2"/>
      <c r="E1195" s="26"/>
    </row>
    <row r="1196" spans="1:5" x14ac:dyDescent="0.15">
      <c r="A1196" s="2"/>
      <c r="B1196" s="31"/>
      <c r="C1196" s="2"/>
      <c r="D1196" s="2"/>
      <c r="E1196" s="26"/>
    </row>
    <row r="1197" spans="1:5" x14ac:dyDescent="0.15">
      <c r="A1197" s="2"/>
      <c r="B1197" s="31"/>
      <c r="C1197" s="2"/>
      <c r="D1197" s="2"/>
      <c r="E1197" s="26"/>
    </row>
    <row r="1198" spans="1:5" x14ac:dyDescent="0.15">
      <c r="A1198" s="2"/>
      <c r="B1198" s="31"/>
      <c r="C1198" s="2"/>
      <c r="D1198" s="2"/>
      <c r="E1198" s="26"/>
    </row>
    <row r="1199" spans="1:5" x14ac:dyDescent="0.15">
      <c r="A1199" s="2"/>
      <c r="B1199" s="31"/>
      <c r="C1199" s="2"/>
      <c r="D1199" s="2"/>
      <c r="E1199" s="26"/>
    </row>
    <row r="1200" spans="1:5" x14ac:dyDescent="0.15">
      <c r="A1200" s="2"/>
      <c r="B1200" s="31"/>
      <c r="C1200" s="2"/>
      <c r="D1200" s="2"/>
      <c r="E1200" s="26"/>
    </row>
    <row r="1201" spans="1:5" x14ac:dyDescent="0.15">
      <c r="A1201" s="2"/>
      <c r="B1201" s="31"/>
      <c r="C1201" s="2"/>
      <c r="D1201" s="2"/>
      <c r="E1201" s="26"/>
    </row>
    <row r="1202" spans="1:5" x14ac:dyDescent="0.15">
      <c r="A1202" s="2"/>
      <c r="B1202" s="31"/>
      <c r="C1202" s="2"/>
      <c r="D1202" s="2"/>
      <c r="E1202" s="26"/>
    </row>
    <row r="1203" spans="1:5" x14ac:dyDescent="0.15">
      <c r="A1203" s="2"/>
      <c r="B1203" s="31"/>
      <c r="C1203" s="2"/>
      <c r="D1203" s="2"/>
      <c r="E1203" s="26"/>
    </row>
    <row r="1204" spans="1:5" x14ac:dyDescent="0.15">
      <c r="A1204" s="2"/>
      <c r="B1204" s="31"/>
      <c r="C1204" s="2"/>
      <c r="D1204" s="2"/>
      <c r="E1204" s="26"/>
    </row>
    <row r="1205" spans="1:5" x14ac:dyDescent="0.15">
      <c r="A1205" s="2"/>
      <c r="B1205" s="31"/>
      <c r="C1205" s="2"/>
      <c r="D1205" s="2"/>
      <c r="E1205" s="26"/>
    </row>
    <row r="1206" spans="1:5" x14ac:dyDescent="0.15">
      <c r="A1206" s="2"/>
      <c r="B1206" s="31"/>
      <c r="C1206" s="2"/>
      <c r="D1206" s="2"/>
      <c r="E1206" s="26"/>
    </row>
    <row r="1207" spans="1:5" x14ac:dyDescent="0.15">
      <c r="A1207" s="2"/>
      <c r="B1207" s="31"/>
      <c r="C1207" s="2"/>
      <c r="D1207" s="2"/>
      <c r="E1207" s="26"/>
    </row>
    <row r="1208" spans="1:5" x14ac:dyDescent="0.15">
      <c r="A1208" s="2"/>
      <c r="B1208" s="31"/>
      <c r="C1208" s="2"/>
      <c r="D1208" s="2"/>
      <c r="E1208" s="26"/>
    </row>
    <row r="1209" spans="1:5" x14ac:dyDescent="0.15">
      <c r="A1209" s="2"/>
      <c r="B1209" s="31"/>
      <c r="C1209" s="2"/>
      <c r="D1209" s="2"/>
      <c r="E1209" s="26"/>
    </row>
    <row r="1210" spans="1:5" x14ac:dyDescent="0.15">
      <c r="A1210" s="2"/>
      <c r="B1210" s="31"/>
      <c r="C1210" s="2"/>
      <c r="D1210" s="2"/>
      <c r="E1210" s="26"/>
    </row>
    <row r="1211" spans="1:5" x14ac:dyDescent="0.15">
      <c r="A1211" s="2"/>
      <c r="B1211" s="31"/>
      <c r="C1211" s="2"/>
      <c r="D1211" s="2"/>
      <c r="E1211" s="26"/>
    </row>
    <row r="1212" spans="1:5" x14ac:dyDescent="0.15">
      <c r="A1212" s="2"/>
      <c r="B1212" s="31"/>
      <c r="C1212" s="2"/>
      <c r="D1212" s="2"/>
      <c r="E1212" s="26"/>
    </row>
    <row r="1213" spans="1:5" x14ac:dyDescent="0.15">
      <c r="A1213" s="2"/>
      <c r="B1213" s="31"/>
      <c r="C1213" s="2"/>
      <c r="D1213" s="2"/>
      <c r="E1213" s="26"/>
    </row>
    <row r="1214" spans="1:5" x14ac:dyDescent="0.15">
      <c r="A1214" s="2"/>
      <c r="B1214" s="31"/>
      <c r="C1214" s="2"/>
      <c r="D1214" s="2"/>
      <c r="E1214" s="26"/>
    </row>
    <row r="1215" spans="1:5" x14ac:dyDescent="0.15">
      <c r="A1215" s="2"/>
      <c r="B1215" s="31"/>
      <c r="C1215" s="2"/>
      <c r="D1215" s="2"/>
      <c r="E1215" s="26"/>
    </row>
    <row r="1216" spans="1:5" x14ac:dyDescent="0.15">
      <c r="A1216" s="2"/>
      <c r="B1216" s="31"/>
      <c r="C1216" s="2"/>
      <c r="D1216" s="2"/>
      <c r="E1216" s="26"/>
    </row>
    <row r="1217" spans="1:5" x14ac:dyDescent="0.15">
      <c r="A1217" s="2"/>
      <c r="B1217" s="31"/>
      <c r="C1217" s="2"/>
      <c r="D1217" s="2"/>
      <c r="E1217" s="26"/>
    </row>
    <row r="1218" spans="1:5" x14ac:dyDescent="0.15">
      <c r="A1218" s="2"/>
      <c r="B1218" s="31"/>
      <c r="C1218" s="2"/>
      <c r="D1218" s="2"/>
      <c r="E1218" s="26"/>
    </row>
    <row r="1219" spans="1:5" x14ac:dyDescent="0.15">
      <c r="A1219" s="2"/>
      <c r="B1219" s="31"/>
      <c r="C1219" s="2"/>
      <c r="D1219" s="2"/>
      <c r="E1219" s="26"/>
    </row>
    <row r="1220" spans="1:5" x14ac:dyDescent="0.15">
      <c r="A1220" s="2"/>
      <c r="B1220" s="31"/>
      <c r="C1220" s="2"/>
      <c r="D1220" s="2"/>
      <c r="E1220" s="26"/>
    </row>
    <row r="1221" spans="1:5" x14ac:dyDescent="0.15">
      <c r="A1221" s="2"/>
      <c r="B1221" s="31"/>
      <c r="C1221" s="2"/>
      <c r="D1221" s="2"/>
      <c r="E1221" s="26"/>
    </row>
    <row r="1222" spans="1:5" x14ac:dyDescent="0.15">
      <c r="A1222" s="2"/>
      <c r="B1222" s="31"/>
      <c r="C1222" s="2"/>
      <c r="D1222" s="2"/>
      <c r="E1222" s="26"/>
    </row>
    <row r="1223" spans="1:5" x14ac:dyDescent="0.15">
      <c r="A1223" s="2"/>
      <c r="B1223" s="31"/>
      <c r="C1223" s="2"/>
      <c r="D1223" s="2"/>
      <c r="E1223" s="26"/>
    </row>
    <row r="1224" spans="1:5" x14ac:dyDescent="0.15">
      <c r="A1224" s="2"/>
      <c r="B1224" s="31"/>
      <c r="C1224" s="2"/>
      <c r="D1224" s="2"/>
      <c r="E1224" s="26"/>
    </row>
    <row r="1225" spans="1:5" x14ac:dyDescent="0.15">
      <c r="A1225" s="2"/>
      <c r="B1225" s="31"/>
      <c r="C1225" s="2"/>
      <c r="D1225" s="2"/>
      <c r="E1225" s="26"/>
    </row>
    <row r="1226" spans="1:5" x14ac:dyDescent="0.15">
      <c r="A1226" s="2"/>
      <c r="B1226" s="31"/>
      <c r="C1226" s="2"/>
      <c r="D1226" s="2"/>
      <c r="E1226" s="26"/>
    </row>
    <row r="1227" spans="1:5" x14ac:dyDescent="0.15">
      <c r="A1227" s="2"/>
      <c r="B1227" s="31"/>
      <c r="C1227" s="2"/>
      <c r="D1227" s="2"/>
      <c r="E1227" s="26"/>
    </row>
    <row r="1228" spans="1:5" x14ac:dyDescent="0.15">
      <c r="A1228" s="2"/>
      <c r="B1228" s="31"/>
      <c r="C1228" s="2"/>
      <c r="D1228" s="2"/>
      <c r="E1228" s="26"/>
    </row>
    <row r="1229" spans="1:5" x14ac:dyDescent="0.15">
      <c r="A1229" s="2"/>
      <c r="B1229" s="31"/>
      <c r="C1229" s="2"/>
      <c r="D1229" s="2"/>
      <c r="E1229" s="26"/>
    </row>
    <row r="1230" spans="1:5" x14ac:dyDescent="0.15">
      <c r="A1230" s="2"/>
      <c r="B1230" s="31"/>
      <c r="C1230" s="2"/>
      <c r="D1230" s="2"/>
      <c r="E1230" s="26"/>
    </row>
    <row r="1231" spans="1:5" x14ac:dyDescent="0.15">
      <c r="A1231" s="2"/>
      <c r="B1231" s="31"/>
      <c r="C1231" s="2"/>
      <c r="D1231" s="2"/>
      <c r="E1231" s="26"/>
    </row>
    <row r="1232" spans="1:5" x14ac:dyDescent="0.15">
      <c r="A1232" s="2"/>
      <c r="B1232" s="31"/>
      <c r="C1232" s="2"/>
      <c r="D1232" s="2"/>
      <c r="E1232" s="26"/>
    </row>
    <row r="1233" spans="1:5" x14ac:dyDescent="0.15">
      <c r="A1233" s="2"/>
      <c r="B1233" s="31"/>
      <c r="C1233" s="2"/>
      <c r="D1233" s="2"/>
      <c r="E1233" s="26"/>
    </row>
    <row r="1234" spans="1:5" x14ac:dyDescent="0.15">
      <c r="A1234" s="2"/>
      <c r="B1234" s="31"/>
      <c r="C1234" s="2"/>
      <c r="D1234" s="2"/>
      <c r="E1234" s="26"/>
    </row>
    <row r="1235" spans="1:5" x14ac:dyDescent="0.15">
      <c r="A1235" s="2"/>
      <c r="B1235" s="31"/>
      <c r="C1235" s="2"/>
      <c r="D1235" s="2"/>
      <c r="E1235" s="26"/>
    </row>
    <row r="1236" spans="1:5" x14ac:dyDescent="0.15">
      <c r="A1236" s="2"/>
      <c r="B1236" s="31"/>
      <c r="C1236" s="2"/>
      <c r="D1236" s="2"/>
      <c r="E1236" s="26"/>
    </row>
    <row r="1237" spans="1:5" x14ac:dyDescent="0.15">
      <c r="A1237" s="2"/>
      <c r="B1237" s="31"/>
      <c r="C1237" s="2"/>
      <c r="D1237" s="2"/>
      <c r="E1237" s="26"/>
    </row>
    <row r="1238" spans="1:5" x14ac:dyDescent="0.15">
      <c r="A1238" s="2"/>
      <c r="B1238" s="31"/>
      <c r="C1238" s="2"/>
      <c r="D1238" s="2"/>
      <c r="E1238" s="26"/>
    </row>
    <row r="1239" spans="1:5" x14ac:dyDescent="0.15">
      <c r="A1239" s="2"/>
      <c r="B1239" s="31"/>
      <c r="C1239" s="2"/>
      <c r="D1239" s="2"/>
      <c r="E1239" s="26"/>
    </row>
    <row r="1240" spans="1:5" x14ac:dyDescent="0.15">
      <c r="A1240" s="2"/>
      <c r="B1240" s="31"/>
      <c r="C1240" s="2"/>
      <c r="D1240" s="2"/>
      <c r="E1240" s="26"/>
    </row>
    <row r="1241" spans="1:5" x14ac:dyDescent="0.15">
      <c r="A1241" s="2"/>
      <c r="B1241" s="31"/>
      <c r="C1241" s="2"/>
      <c r="D1241" s="2"/>
      <c r="E1241" s="26"/>
    </row>
    <row r="1242" spans="1:5" x14ac:dyDescent="0.15">
      <c r="A1242" s="2"/>
      <c r="B1242" s="31"/>
      <c r="C1242" s="2"/>
      <c r="D1242" s="2"/>
      <c r="E1242" s="26"/>
    </row>
    <row r="1243" spans="1:5" x14ac:dyDescent="0.15">
      <c r="A1243" s="2"/>
      <c r="B1243" s="31"/>
      <c r="C1243" s="2"/>
      <c r="D1243" s="2"/>
      <c r="E1243" s="26"/>
    </row>
    <row r="1244" spans="1:5" x14ac:dyDescent="0.15">
      <c r="A1244" s="2"/>
      <c r="B1244" s="31"/>
      <c r="C1244" s="2"/>
      <c r="D1244" s="2"/>
      <c r="E1244" s="26"/>
    </row>
    <row r="1245" spans="1:5" x14ac:dyDescent="0.15">
      <c r="A1245" s="2"/>
      <c r="B1245" s="31"/>
      <c r="C1245" s="2"/>
      <c r="D1245" s="2"/>
      <c r="E1245" s="26"/>
    </row>
    <row r="1246" spans="1:5" x14ac:dyDescent="0.15">
      <c r="A1246" s="2"/>
      <c r="B1246" s="31"/>
      <c r="C1246" s="2"/>
      <c r="D1246" s="2"/>
      <c r="E1246" s="26"/>
    </row>
    <row r="1247" spans="1:5" x14ac:dyDescent="0.15">
      <c r="A1247" s="2"/>
      <c r="B1247" s="31"/>
      <c r="C1247" s="2"/>
      <c r="D1247" s="2"/>
      <c r="E1247" s="26"/>
    </row>
    <row r="1248" spans="1:5" x14ac:dyDescent="0.15">
      <c r="A1248" s="2"/>
      <c r="B1248" s="31"/>
      <c r="C1248" s="2"/>
      <c r="D1248" s="2"/>
      <c r="E1248" s="26"/>
    </row>
    <row r="1249" spans="1:5" x14ac:dyDescent="0.15">
      <c r="A1249" s="2"/>
      <c r="B1249" s="31"/>
      <c r="C1249" s="2"/>
      <c r="D1249" s="2"/>
      <c r="E1249" s="26"/>
    </row>
    <row r="1250" spans="1:5" x14ac:dyDescent="0.15">
      <c r="A1250" s="2"/>
      <c r="B1250" s="31"/>
      <c r="C1250" s="2"/>
      <c r="D1250" s="2"/>
      <c r="E1250" s="26"/>
    </row>
    <row r="1251" spans="1:5" x14ac:dyDescent="0.15">
      <c r="A1251" s="2"/>
      <c r="B1251" s="31"/>
      <c r="C1251" s="2"/>
      <c r="D1251" s="2"/>
      <c r="E1251" s="26"/>
    </row>
    <row r="1252" spans="1:5" x14ac:dyDescent="0.15">
      <c r="A1252" s="2"/>
      <c r="B1252" s="31"/>
      <c r="C1252" s="2"/>
      <c r="D1252" s="2"/>
      <c r="E1252" s="26"/>
    </row>
    <row r="1253" spans="1:5" x14ac:dyDescent="0.15">
      <c r="A1253" s="2"/>
      <c r="B1253" s="31"/>
      <c r="C1253" s="2"/>
      <c r="D1253" s="2"/>
      <c r="E1253" s="26"/>
    </row>
    <row r="1254" spans="1:5" x14ac:dyDescent="0.15">
      <c r="A1254" s="2"/>
      <c r="B1254" s="31"/>
      <c r="C1254" s="2"/>
      <c r="D1254" s="2"/>
      <c r="E1254" s="26"/>
    </row>
    <row r="1255" spans="1:5" x14ac:dyDescent="0.15">
      <c r="A1255" s="2"/>
      <c r="B1255" s="31"/>
      <c r="C1255" s="2"/>
      <c r="D1255" s="2"/>
      <c r="E1255" s="26"/>
    </row>
    <row r="1256" spans="1:5" x14ac:dyDescent="0.15">
      <c r="A1256" s="2"/>
      <c r="B1256" s="31"/>
      <c r="C1256" s="2"/>
      <c r="D1256" s="2"/>
      <c r="E1256" s="26"/>
    </row>
    <row r="1257" spans="1:5" x14ac:dyDescent="0.15">
      <c r="A1257" s="2"/>
      <c r="B1257" s="31"/>
      <c r="C1257" s="2"/>
      <c r="D1257" s="2"/>
      <c r="E1257" s="26"/>
    </row>
    <row r="1258" spans="1:5" x14ac:dyDescent="0.15">
      <c r="A1258" s="2"/>
      <c r="B1258" s="31"/>
      <c r="C1258" s="2"/>
      <c r="D1258" s="2"/>
      <c r="E1258" s="26"/>
    </row>
    <row r="1259" spans="1:5" x14ac:dyDescent="0.15">
      <c r="A1259" s="2"/>
      <c r="B1259" s="31"/>
      <c r="C1259" s="2"/>
      <c r="D1259" s="2"/>
      <c r="E1259" s="26"/>
    </row>
    <row r="1260" spans="1:5" x14ac:dyDescent="0.15">
      <c r="A1260" s="2"/>
      <c r="B1260" s="31"/>
      <c r="C1260" s="2"/>
      <c r="D1260" s="2"/>
      <c r="E1260" s="26"/>
    </row>
    <row r="1261" spans="1:5" x14ac:dyDescent="0.15">
      <c r="A1261" s="2"/>
      <c r="B1261" s="31"/>
      <c r="C1261" s="2"/>
      <c r="D1261" s="2"/>
      <c r="E1261" s="26"/>
    </row>
    <row r="1262" spans="1:5" x14ac:dyDescent="0.15">
      <c r="A1262" s="2"/>
      <c r="B1262" s="31"/>
      <c r="C1262" s="2"/>
      <c r="D1262" s="2"/>
      <c r="E1262" s="26"/>
    </row>
    <row r="1263" spans="1:5" x14ac:dyDescent="0.15">
      <c r="A1263" s="2"/>
      <c r="B1263" s="31"/>
      <c r="C1263" s="2"/>
      <c r="D1263" s="2"/>
      <c r="E1263" s="26"/>
    </row>
    <row r="1264" spans="1:5" x14ac:dyDescent="0.15">
      <c r="A1264" s="2"/>
      <c r="B1264" s="31"/>
      <c r="C1264" s="2"/>
      <c r="D1264" s="2"/>
      <c r="E1264" s="26"/>
    </row>
    <row r="1265" spans="1:5" x14ac:dyDescent="0.15">
      <c r="A1265" s="2"/>
      <c r="B1265" s="31"/>
      <c r="C1265" s="2"/>
      <c r="D1265" s="2"/>
      <c r="E1265" s="26"/>
    </row>
    <row r="1266" spans="1:5" x14ac:dyDescent="0.15">
      <c r="A1266" s="2"/>
      <c r="B1266" s="31"/>
      <c r="C1266" s="2"/>
      <c r="D1266" s="2"/>
      <c r="E1266" s="26"/>
    </row>
    <row r="1267" spans="1:5" x14ac:dyDescent="0.15">
      <c r="A1267" s="2"/>
      <c r="B1267" s="31"/>
      <c r="C1267" s="2"/>
      <c r="D1267" s="2"/>
      <c r="E1267" s="26"/>
    </row>
    <row r="1268" spans="1:5" x14ac:dyDescent="0.15">
      <c r="A1268" s="2"/>
      <c r="B1268" s="31"/>
      <c r="C1268" s="2"/>
      <c r="D1268" s="2"/>
      <c r="E1268" s="26"/>
    </row>
    <row r="1269" spans="1:5" x14ac:dyDescent="0.15">
      <c r="A1269" s="2"/>
      <c r="B1269" s="31"/>
      <c r="C1269" s="2"/>
      <c r="D1269" s="2"/>
      <c r="E1269" s="26"/>
    </row>
    <row r="1270" spans="1:5" x14ac:dyDescent="0.15">
      <c r="A1270" s="2"/>
      <c r="B1270" s="31"/>
      <c r="C1270" s="2"/>
      <c r="D1270" s="2"/>
      <c r="E1270" s="26"/>
    </row>
    <row r="1271" spans="1:5" x14ac:dyDescent="0.15">
      <c r="A1271" s="2"/>
      <c r="B1271" s="31"/>
      <c r="C1271" s="2"/>
      <c r="D1271" s="2"/>
      <c r="E1271" s="26"/>
    </row>
    <row r="1272" spans="1:5" x14ac:dyDescent="0.15">
      <c r="A1272" s="2"/>
      <c r="B1272" s="31"/>
      <c r="C1272" s="2"/>
      <c r="D1272" s="2"/>
      <c r="E1272" s="26"/>
    </row>
    <row r="1273" spans="1:5" x14ac:dyDescent="0.15">
      <c r="A1273" s="2"/>
      <c r="B1273" s="31"/>
      <c r="C1273" s="2"/>
      <c r="D1273" s="2"/>
      <c r="E1273" s="26"/>
    </row>
    <row r="1274" spans="1:5" x14ac:dyDescent="0.15">
      <c r="A1274" s="2"/>
      <c r="B1274" s="31"/>
      <c r="C1274" s="2"/>
      <c r="D1274" s="2"/>
      <c r="E1274" s="26"/>
    </row>
    <row r="1275" spans="1:5" x14ac:dyDescent="0.15">
      <c r="A1275" s="2"/>
      <c r="B1275" s="31"/>
      <c r="C1275" s="2"/>
      <c r="D1275" s="2"/>
      <c r="E1275" s="26"/>
    </row>
    <row r="1276" spans="1:5" x14ac:dyDescent="0.15">
      <c r="A1276" s="2"/>
      <c r="B1276" s="31"/>
      <c r="C1276" s="2"/>
      <c r="D1276" s="2"/>
      <c r="E1276" s="26"/>
    </row>
    <row r="1277" spans="1:5" x14ac:dyDescent="0.15">
      <c r="A1277" s="2"/>
      <c r="B1277" s="31"/>
      <c r="C1277" s="2"/>
      <c r="D1277" s="2"/>
      <c r="E1277" s="26"/>
    </row>
    <row r="1278" spans="1:5" x14ac:dyDescent="0.15">
      <c r="A1278" s="2"/>
      <c r="B1278" s="31"/>
      <c r="C1278" s="2"/>
      <c r="D1278" s="2"/>
      <c r="E1278" s="26"/>
    </row>
    <row r="1279" spans="1:5" x14ac:dyDescent="0.15">
      <c r="A1279" s="2"/>
      <c r="B1279" s="31"/>
      <c r="C1279" s="2"/>
      <c r="D1279" s="2"/>
      <c r="E1279" s="26"/>
    </row>
    <row r="1280" spans="1:5" x14ac:dyDescent="0.15">
      <c r="A1280" s="2"/>
      <c r="B1280" s="31"/>
      <c r="C1280" s="2"/>
      <c r="D1280" s="2"/>
      <c r="E1280" s="26"/>
    </row>
    <row r="1281" spans="1:5" x14ac:dyDescent="0.15">
      <c r="A1281" s="2"/>
      <c r="B1281" s="31"/>
      <c r="C1281" s="2"/>
      <c r="D1281" s="2"/>
      <c r="E1281" s="26"/>
    </row>
    <row r="1282" spans="1:5" x14ac:dyDescent="0.15">
      <c r="A1282" s="2"/>
      <c r="B1282" s="31"/>
      <c r="C1282" s="2"/>
      <c r="D1282" s="2"/>
      <c r="E1282" s="26"/>
    </row>
    <row r="1283" spans="1:5" x14ac:dyDescent="0.15">
      <c r="A1283" s="2"/>
      <c r="B1283" s="31"/>
      <c r="C1283" s="2"/>
      <c r="D1283" s="2"/>
      <c r="E1283" s="26"/>
    </row>
    <row r="1284" spans="1:5" x14ac:dyDescent="0.15">
      <c r="A1284" s="2"/>
      <c r="B1284" s="31"/>
      <c r="C1284" s="2"/>
      <c r="D1284" s="2"/>
      <c r="E1284" s="26"/>
    </row>
    <row r="1285" spans="1:5" x14ac:dyDescent="0.15">
      <c r="A1285" s="2"/>
      <c r="B1285" s="31"/>
      <c r="C1285" s="2"/>
      <c r="D1285" s="2"/>
      <c r="E1285" s="26"/>
    </row>
    <row r="1286" spans="1:5" x14ac:dyDescent="0.15">
      <c r="A1286" s="2"/>
      <c r="B1286" s="31"/>
      <c r="C1286" s="2"/>
      <c r="D1286" s="2"/>
      <c r="E1286" s="26"/>
    </row>
    <row r="1287" spans="1:5" x14ac:dyDescent="0.15">
      <c r="A1287" s="2"/>
      <c r="B1287" s="31"/>
      <c r="C1287" s="2"/>
      <c r="D1287" s="2"/>
      <c r="E1287" s="26"/>
    </row>
    <row r="1288" spans="1:5" x14ac:dyDescent="0.15">
      <c r="A1288" s="2"/>
      <c r="B1288" s="31"/>
      <c r="C1288" s="2"/>
      <c r="D1288" s="2"/>
      <c r="E1288" s="26"/>
    </row>
    <row r="1289" spans="1:5" x14ac:dyDescent="0.15">
      <c r="A1289" s="2"/>
      <c r="B1289" s="31"/>
      <c r="C1289" s="2"/>
      <c r="D1289" s="2"/>
      <c r="E1289" s="26"/>
    </row>
    <row r="1290" spans="1:5" x14ac:dyDescent="0.15">
      <c r="A1290" s="2"/>
      <c r="B1290" s="31"/>
      <c r="C1290" s="2"/>
      <c r="D1290" s="2"/>
      <c r="E1290" s="26"/>
    </row>
    <row r="1291" spans="1:5" x14ac:dyDescent="0.15">
      <c r="A1291" s="2"/>
      <c r="B1291" s="31"/>
      <c r="C1291" s="2"/>
      <c r="D1291" s="2"/>
      <c r="E1291" s="26"/>
    </row>
    <row r="1292" spans="1:5" x14ac:dyDescent="0.15">
      <c r="A1292" s="2"/>
      <c r="B1292" s="31"/>
      <c r="C1292" s="2"/>
      <c r="D1292" s="2"/>
      <c r="E1292" s="26"/>
    </row>
    <row r="1293" spans="1:5" x14ac:dyDescent="0.15">
      <c r="A1293" s="2"/>
      <c r="B1293" s="31"/>
      <c r="C1293" s="2"/>
      <c r="D1293" s="2"/>
      <c r="E1293" s="26"/>
    </row>
    <row r="1294" spans="1:5" x14ac:dyDescent="0.15">
      <c r="A1294" s="2"/>
      <c r="B1294" s="31"/>
      <c r="C1294" s="2"/>
      <c r="D1294" s="2"/>
      <c r="E1294" s="26"/>
    </row>
    <row r="1295" spans="1:5" x14ac:dyDescent="0.15">
      <c r="A1295" s="2"/>
      <c r="B1295" s="31"/>
      <c r="C1295" s="2"/>
      <c r="D1295" s="2"/>
      <c r="E1295" s="26"/>
    </row>
    <row r="1296" spans="1:5" x14ac:dyDescent="0.15">
      <c r="A1296" s="2"/>
      <c r="B1296" s="31"/>
      <c r="C1296" s="2"/>
      <c r="D1296" s="2"/>
      <c r="E1296" s="26"/>
    </row>
    <row r="1297" spans="1:5" x14ac:dyDescent="0.15">
      <c r="A1297" s="2"/>
      <c r="B1297" s="31"/>
      <c r="C1297" s="2"/>
      <c r="D1297" s="2"/>
      <c r="E1297" s="26"/>
    </row>
    <row r="1298" spans="1:5" x14ac:dyDescent="0.15">
      <c r="A1298" s="2"/>
      <c r="B1298" s="31"/>
      <c r="C1298" s="2"/>
      <c r="D1298" s="2"/>
      <c r="E1298" s="26"/>
    </row>
    <row r="1299" spans="1:5" x14ac:dyDescent="0.15">
      <c r="A1299" s="2"/>
      <c r="B1299" s="31"/>
      <c r="C1299" s="2"/>
      <c r="D1299" s="2"/>
      <c r="E1299" s="26"/>
    </row>
    <row r="1300" spans="1:5" x14ac:dyDescent="0.15">
      <c r="A1300" s="2"/>
      <c r="B1300" s="31"/>
      <c r="C1300" s="2"/>
      <c r="D1300" s="2"/>
      <c r="E1300" s="26"/>
    </row>
    <row r="1301" spans="1:5" x14ac:dyDescent="0.15">
      <c r="A1301" s="2"/>
      <c r="B1301" s="31"/>
      <c r="C1301" s="2"/>
      <c r="D1301" s="2"/>
      <c r="E1301" s="26"/>
    </row>
    <row r="1302" spans="1:5" x14ac:dyDescent="0.15">
      <c r="A1302" s="2"/>
      <c r="B1302" s="31"/>
      <c r="C1302" s="2"/>
      <c r="D1302" s="2"/>
      <c r="E1302" s="26"/>
    </row>
    <row r="1303" spans="1:5" x14ac:dyDescent="0.15">
      <c r="A1303" s="2"/>
      <c r="B1303" s="31"/>
      <c r="C1303" s="2"/>
      <c r="D1303" s="2"/>
      <c r="E1303" s="26"/>
    </row>
    <row r="1304" spans="1:5" x14ac:dyDescent="0.15">
      <c r="A1304" s="2"/>
      <c r="B1304" s="31"/>
      <c r="C1304" s="2"/>
      <c r="D1304" s="2"/>
      <c r="E1304" s="26"/>
    </row>
    <row r="1305" spans="1:5" x14ac:dyDescent="0.15">
      <c r="A1305" s="2"/>
      <c r="B1305" s="31"/>
      <c r="C1305" s="2"/>
      <c r="D1305" s="2"/>
      <c r="E1305" s="26"/>
    </row>
    <row r="1306" spans="1:5" x14ac:dyDescent="0.15">
      <c r="A1306" s="2"/>
      <c r="B1306" s="31"/>
      <c r="C1306" s="2"/>
      <c r="D1306" s="2"/>
      <c r="E1306" s="26"/>
    </row>
    <row r="1307" spans="1:5" x14ac:dyDescent="0.15">
      <c r="A1307" s="2"/>
      <c r="B1307" s="31"/>
      <c r="C1307" s="2"/>
      <c r="D1307" s="2"/>
      <c r="E1307" s="26"/>
    </row>
    <row r="1308" spans="1:5" x14ac:dyDescent="0.15">
      <c r="A1308" s="2"/>
      <c r="B1308" s="31"/>
      <c r="C1308" s="2"/>
      <c r="D1308" s="2"/>
      <c r="E1308" s="26"/>
    </row>
    <row r="1309" spans="1:5" x14ac:dyDescent="0.15">
      <c r="A1309" s="2"/>
      <c r="B1309" s="31"/>
      <c r="C1309" s="2"/>
      <c r="D1309" s="2"/>
      <c r="E1309" s="26"/>
    </row>
    <row r="1310" spans="1:5" x14ac:dyDescent="0.15">
      <c r="A1310" s="2"/>
      <c r="B1310" s="31"/>
      <c r="C1310" s="2"/>
      <c r="D1310" s="2"/>
      <c r="E1310" s="26"/>
    </row>
    <row r="1311" spans="1:5" x14ac:dyDescent="0.15">
      <c r="A1311" s="2"/>
      <c r="B1311" s="31"/>
      <c r="C1311" s="2"/>
      <c r="D1311" s="2"/>
      <c r="E1311" s="26"/>
    </row>
    <row r="1312" spans="1:5" x14ac:dyDescent="0.15">
      <c r="A1312" s="2"/>
      <c r="B1312" s="31"/>
      <c r="C1312" s="2"/>
      <c r="D1312" s="2"/>
      <c r="E1312" s="26"/>
    </row>
    <row r="1313" spans="1:5" x14ac:dyDescent="0.15">
      <c r="A1313" s="2"/>
      <c r="B1313" s="31"/>
      <c r="C1313" s="2"/>
      <c r="D1313" s="2"/>
      <c r="E1313" s="26"/>
    </row>
    <row r="1314" spans="1:5" x14ac:dyDescent="0.15">
      <c r="A1314" s="2"/>
      <c r="B1314" s="31"/>
      <c r="C1314" s="2"/>
      <c r="D1314" s="2"/>
      <c r="E1314" s="26"/>
    </row>
    <row r="1315" spans="1:5" x14ac:dyDescent="0.15">
      <c r="A1315" s="2"/>
      <c r="B1315" s="31"/>
      <c r="C1315" s="2"/>
      <c r="D1315" s="2"/>
      <c r="E1315" s="26"/>
    </row>
    <row r="1316" spans="1:5" x14ac:dyDescent="0.15">
      <c r="A1316" s="2"/>
      <c r="B1316" s="31"/>
      <c r="C1316" s="2"/>
      <c r="D1316" s="2"/>
      <c r="E1316" s="26"/>
    </row>
    <row r="1317" spans="1:5" x14ac:dyDescent="0.15">
      <c r="A1317" s="2"/>
      <c r="B1317" s="31"/>
      <c r="C1317" s="2"/>
      <c r="D1317" s="2"/>
      <c r="E1317" s="26"/>
    </row>
    <row r="1318" spans="1:5" x14ac:dyDescent="0.15">
      <c r="A1318" s="2"/>
      <c r="B1318" s="31"/>
      <c r="C1318" s="2"/>
      <c r="D1318" s="2"/>
      <c r="E1318" s="26"/>
    </row>
    <row r="1319" spans="1:5" x14ac:dyDescent="0.15">
      <c r="A1319" s="2"/>
      <c r="B1319" s="31"/>
      <c r="C1319" s="2"/>
      <c r="D1319" s="2"/>
      <c r="E1319" s="26"/>
    </row>
    <row r="1320" spans="1:5" x14ac:dyDescent="0.15">
      <c r="A1320" s="2"/>
      <c r="B1320" s="31"/>
      <c r="C1320" s="2"/>
      <c r="D1320" s="2"/>
      <c r="E1320" s="26"/>
    </row>
    <row r="1321" spans="1:5" x14ac:dyDescent="0.15">
      <c r="A1321" s="2"/>
      <c r="B1321" s="31"/>
      <c r="C1321" s="2"/>
      <c r="D1321" s="2"/>
      <c r="E1321" s="26"/>
    </row>
    <row r="1322" spans="1:5" x14ac:dyDescent="0.15">
      <c r="A1322" s="2"/>
      <c r="B1322" s="31"/>
      <c r="C1322" s="2"/>
      <c r="D1322" s="2"/>
      <c r="E1322" s="26"/>
    </row>
    <row r="1323" spans="1:5" x14ac:dyDescent="0.15">
      <c r="A1323" s="2"/>
      <c r="B1323" s="31"/>
      <c r="C1323" s="2"/>
      <c r="D1323" s="2"/>
      <c r="E1323" s="26"/>
    </row>
    <row r="1324" spans="1:5" x14ac:dyDescent="0.15">
      <c r="A1324" s="2"/>
      <c r="B1324" s="31"/>
      <c r="C1324" s="2"/>
      <c r="D1324" s="2"/>
      <c r="E1324" s="26"/>
    </row>
    <row r="1325" spans="1:5" x14ac:dyDescent="0.15">
      <c r="A1325" s="2"/>
      <c r="B1325" s="31"/>
      <c r="C1325" s="2"/>
      <c r="D1325" s="2"/>
      <c r="E1325" s="26"/>
    </row>
    <row r="1326" spans="1:5" x14ac:dyDescent="0.15">
      <c r="A1326" s="2"/>
      <c r="B1326" s="31"/>
      <c r="C1326" s="2"/>
      <c r="D1326" s="2"/>
      <c r="E1326" s="26"/>
    </row>
    <row r="1327" spans="1:5" x14ac:dyDescent="0.15">
      <c r="A1327" s="2"/>
      <c r="B1327" s="31"/>
      <c r="C1327" s="2"/>
      <c r="D1327" s="2"/>
      <c r="E1327" s="26"/>
    </row>
    <row r="1328" spans="1:5" x14ac:dyDescent="0.15">
      <c r="A1328" s="2"/>
      <c r="B1328" s="31"/>
      <c r="C1328" s="2"/>
      <c r="D1328" s="2"/>
      <c r="E1328" s="26"/>
    </row>
    <row r="1329" spans="1:5" x14ac:dyDescent="0.15">
      <c r="A1329" s="2"/>
      <c r="B1329" s="31"/>
      <c r="C1329" s="2"/>
      <c r="D1329" s="2"/>
      <c r="E1329" s="26"/>
    </row>
    <row r="1330" spans="1:5" x14ac:dyDescent="0.15">
      <c r="A1330" s="2"/>
      <c r="B1330" s="31"/>
      <c r="C1330" s="2"/>
      <c r="D1330" s="2"/>
      <c r="E1330" s="26"/>
    </row>
    <row r="1331" spans="1:5" x14ac:dyDescent="0.15">
      <c r="A1331" s="2"/>
      <c r="B1331" s="31"/>
      <c r="C1331" s="2"/>
      <c r="D1331" s="2"/>
      <c r="E1331" s="26"/>
    </row>
    <row r="1332" spans="1:5" x14ac:dyDescent="0.15">
      <c r="A1332" s="2"/>
      <c r="B1332" s="31"/>
      <c r="C1332" s="2"/>
      <c r="D1332" s="2"/>
      <c r="E1332" s="26"/>
    </row>
    <row r="1333" spans="1:5" x14ac:dyDescent="0.15">
      <c r="A1333" s="2"/>
      <c r="B1333" s="31"/>
      <c r="C1333" s="2"/>
      <c r="D1333" s="2"/>
      <c r="E1333" s="26"/>
    </row>
    <row r="1334" spans="1:5" x14ac:dyDescent="0.15">
      <c r="A1334" s="2"/>
      <c r="B1334" s="31"/>
      <c r="C1334" s="2"/>
      <c r="D1334" s="2"/>
      <c r="E1334" s="26"/>
    </row>
    <row r="1335" spans="1:5" x14ac:dyDescent="0.15">
      <c r="A1335" s="2"/>
      <c r="B1335" s="31"/>
      <c r="C1335" s="2"/>
      <c r="D1335" s="2"/>
      <c r="E1335" s="26"/>
    </row>
    <row r="1336" spans="1:5" x14ac:dyDescent="0.15">
      <c r="A1336" s="2"/>
      <c r="B1336" s="31"/>
      <c r="C1336" s="2"/>
      <c r="D1336" s="2"/>
      <c r="E1336" s="26"/>
    </row>
    <row r="1337" spans="1:5" x14ac:dyDescent="0.15">
      <c r="A1337" s="2"/>
      <c r="B1337" s="31"/>
      <c r="C1337" s="2"/>
      <c r="D1337" s="2"/>
      <c r="E1337" s="26"/>
    </row>
    <row r="1338" spans="1:5" x14ac:dyDescent="0.15">
      <c r="A1338" s="2"/>
      <c r="B1338" s="31"/>
      <c r="C1338" s="2"/>
      <c r="D1338" s="2"/>
      <c r="E1338" s="26"/>
    </row>
    <row r="1339" spans="1:5" x14ac:dyDescent="0.15">
      <c r="A1339" s="2"/>
      <c r="B1339" s="31"/>
      <c r="C1339" s="2"/>
      <c r="D1339" s="2"/>
      <c r="E1339" s="26"/>
    </row>
    <row r="1340" spans="1:5" x14ac:dyDescent="0.15">
      <c r="A1340" s="2"/>
      <c r="B1340" s="31"/>
      <c r="C1340" s="2"/>
      <c r="D1340" s="2"/>
      <c r="E1340" s="26"/>
    </row>
    <row r="1341" spans="1:5" x14ac:dyDescent="0.15">
      <c r="A1341" s="2"/>
      <c r="B1341" s="31"/>
      <c r="C1341" s="2"/>
      <c r="D1341" s="2"/>
      <c r="E1341" s="26"/>
    </row>
    <row r="1342" spans="1:5" x14ac:dyDescent="0.15">
      <c r="A1342" s="2"/>
      <c r="B1342" s="31"/>
      <c r="C1342" s="2"/>
      <c r="D1342" s="2"/>
      <c r="E1342" s="26"/>
    </row>
    <row r="1343" spans="1:5" x14ac:dyDescent="0.15">
      <c r="A1343" s="2"/>
      <c r="B1343" s="31"/>
      <c r="C1343" s="2"/>
      <c r="D1343" s="2"/>
      <c r="E1343" s="26"/>
    </row>
    <row r="1344" spans="1:5" x14ac:dyDescent="0.15">
      <c r="A1344" s="2"/>
      <c r="B1344" s="31"/>
      <c r="C1344" s="2"/>
      <c r="D1344" s="2"/>
      <c r="E1344" s="26"/>
    </row>
    <row r="1345" spans="1:5" x14ac:dyDescent="0.15">
      <c r="A1345" s="2"/>
      <c r="B1345" s="31"/>
      <c r="C1345" s="2"/>
      <c r="D1345" s="2"/>
      <c r="E1345" s="26"/>
    </row>
    <row r="1346" spans="1:5" x14ac:dyDescent="0.15">
      <c r="A1346" s="2"/>
      <c r="B1346" s="31"/>
      <c r="C1346" s="2"/>
      <c r="D1346" s="2"/>
      <c r="E1346" s="26"/>
    </row>
    <row r="1347" spans="1:5" x14ac:dyDescent="0.15">
      <c r="A1347" s="2"/>
      <c r="B1347" s="31"/>
      <c r="C1347" s="2"/>
      <c r="D1347" s="2"/>
      <c r="E1347" s="26"/>
    </row>
    <row r="1348" spans="1:5" x14ac:dyDescent="0.15">
      <c r="A1348" s="2"/>
      <c r="B1348" s="31"/>
      <c r="C1348" s="2"/>
      <c r="D1348" s="2"/>
      <c r="E1348" s="26"/>
    </row>
    <row r="1349" spans="1:5" x14ac:dyDescent="0.15">
      <c r="A1349" s="2"/>
      <c r="B1349" s="31"/>
      <c r="C1349" s="2"/>
      <c r="D1349" s="2"/>
      <c r="E1349" s="26"/>
    </row>
    <row r="1350" spans="1:5" x14ac:dyDescent="0.15">
      <c r="A1350" s="2"/>
      <c r="B1350" s="31"/>
      <c r="C1350" s="2"/>
      <c r="D1350" s="2"/>
      <c r="E1350" s="26"/>
    </row>
    <row r="1351" spans="1:5" x14ac:dyDescent="0.15">
      <c r="A1351" s="2"/>
      <c r="B1351" s="31"/>
      <c r="C1351" s="2"/>
      <c r="D1351" s="2"/>
      <c r="E1351" s="26"/>
    </row>
    <row r="1352" spans="1:5" x14ac:dyDescent="0.15">
      <c r="A1352" s="2"/>
      <c r="B1352" s="31"/>
      <c r="C1352" s="2"/>
      <c r="D1352" s="2"/>
      <c r="E1352" s="26"/>
    </row>
    <row r="1353" spans="1:5" x14ac:dyDescent="0.15">
      <c r="A1353" s="2"/>
      <c r="B1353" s="31"/>
      <c r="C1353" s="2"/>
      <c r="D1353" s="2"/>
      <c r="E1353" s="26"/>
    </row>
    <row r="1354" spans="1:5" x14ac:dyDescent="0.15">
      <c r="A1354" s="2"/>
      <c r="B1354" s="31"/>
      <c r="C1354" s="2"/>
      <c r="D1354" s="2"/>
      <c r="E1354" s="26"/>
    </row>
    <row r="1355" spans="1:5" x14ac:dyDescent="0.15">
      <c r="A1355" s="2"/>
      <c r="B1355" s="31"/>
      <c r="C1355" s="2"/>
      <c r="D1355" s="2"/>
      <c r="E1355" s="26"/>
    </row>
    <row r="1356" spans="1:5" x14ac:dyDescent="0.15">
      <c r="A1356" s="2"/>
      <c r="B1356" s="31"/>
      <c r="C1356" s="2"/>
      <c r="D1356" s="2"/>
      <c r="E1356" s="26"/>
    </row>
    <row r="1357" spans="1:5" x14ac:dyDescent="0.15">
      <c r="A1357" s="2"/>
      <c r="B1357" s="31"/>
      <c r="C1357" s="2"/>
      <c r="D1357" s="2"/>
      <c r="E1357" s="26"/>
    </row>
    <row r="1358" spans="1:5" x14ac:dyDescent="0.15">
      <c r="A1358" s="2"/>
      <c r="B1358" s="31"/>
      <c r="C1358" s="2"/>
      <c r="D1358" s="2"/>
      <c r="E1358" s="26"/>
    </row>
    <row r="1359" spans="1:5" x14ac:dyDescent="0.15">
      <c r="A1359" s="2"/>
      <c r="B1359" s="31"/>
      <c r="C1359" s="2"/>
      <c r="D1359" s="2"/>
      <c r="E1359" s="26"/>
    </row>
    <row r="1360" spans="1:5" x14ac:dyDescent="0.15">
      <c r="A1360" s="2"/>
      <c r="B1360" s="31"/>
      <c r="C1360" s="2"/>
      <c r="D1360" s="2"/>
      <c r="E1360" s="26"/>
    </row>
    <row r="1361" spans="1:5" x14ac:dyDescent="0.15">
      <c r="A1361" s="2"/>
      <c r="B1361" s="31"/>
      <c r="C1361" s="2"/>
      <c r="D1361" s="2"/>
      <c r="E1361" s="26"/>
    </row>
    <row r="1362" spans="1:5" x14ac:dyDescent="0.15">
      <c r="A1362" s="2"/>
      <c r="B1362" s="31"/>
      <c r="C1362" s="2"/>
      <c r="D1362" s="2"/>
      <c r="E1362" s="26"/>
    </row>
    <row r="1363" spans="1:5" x14ac:dyDescent="0.15">
      <c r="A1363" s="2"/>
      <c r="B1363" s="31"/>
      <c r="C1363" s="2"/>
      <c r="D1363" s="2"/>
      <c r="E1363" s="26"/>
    </row>
    <row r="1364" spans="1:5" x14ac:dyDescent="0.15">
      <c r="A1364" s="2"/>
      <c r="B1364" s="31"/>
      <c r="C1364" s="2"/>
      <c r="D1364" s="2"/>
      <c r="E1364" s="26"/>
    </row>
    <row r="1365" spans="1:5" x14ac:dyDescent="0.15">
      <c r="A1365" s="2"/>
      <c r="B1365" s="31"/>
      <c r="C1365" s="2"/>
      <c r="D1365" s="2"/>
      <c r="E1365" s="26"/>
    </row>
    <row r="1366" spans="1:5" x14ac:dyDescent="0.15">
      <c r="A1366" s="2"/>
      <c r="B1366" s="31"/>
      <c r="C1366" s="2"/>
      <c r="D1366" s="2"/>
      <c r="E1366" s="26"/>
    </row>
    <row r="1367" spans="1:5" x14ac:dyDescent="0.15">
      <c r="A1367" s="2"/>
      <c r="B1367" s="31"/>
      <c r="C1367" s="2"/>
      <c r="D1367" s="2"/>
      <c r="E1367" s="26"/>
    </row>
    <row r="1368" spans="1:5" x14ac:dyDescent="0.15">
      <c r="A1368" s="2"/>
      <c r="B1368" s="31"/>
      <c r="C1368" s="2"/>
      <c r="D1368" s="2"/>
      <c r="E1368" s="26"/>
    </row>
    <row r="1369" spans="1:5" x14ac:dyDescent="0.15">
      <c r="A1369" s="2"/>
      <c r="B1369" s="31"/>
      <c r="C1369" s="2"/>
      <c r="D1369" s="2"/>
      <c r="E1369" s="26"/>
    </row>
    <row r="1370" spans="1:5" x14ac:dyDescent="0.15">
      <c r="A1370" s="2"/>
      <c r="B1370" s="31"/>
      <c r="C1370" s="2"/>
      <c r="D1370" s="2"/>
      <c r="E1370" s="26"/>
    </row>
    <row r="1371" spans="1:5" x14ac:dyDescent="0.15">
      <c r="A1371" s="2"/>
      <c r="B1371" s="31"/>
      <c r="C1371" s="2"/>
      <c r="D1371" s="2"/>
      <c r="E1371" s="26"/>
    </row>
    <row r="1372" spans="1:5" x14ac:dyDescent="0.15">
      <c r="A1372" s="2"/>
      <c r="B1372" s="31"/>
      <c r="C1372" s="2"/>
      <c r="D1372" s="2"/>
      <c r="E1372" s="26"/>
    </row>
    <row r="1373" spans="1:5" x14ac:dyDescent="0.15">
      <c r="A1373" s="2"/>
      <c r="B1373" s="31"/>
      <c r="C1373" s="2"/>
      <c r="D1373" s="2"/>
      <c r="E1373" s="26"/>
    </row>
    <row r="1374" spans="1:5" x14ac:dyDescent="0.15">
      <c r="A1374" s="2"/>
      <c r="B1374" s="31"/>
      <c r="C1374" s="2"/>
      <c r="D1374" s="2"/>
      <c r="E1374" s="26"/>
    </row>
    <row r="1375" spans="1:5" x14ac:dyDescent="0.15">
      <c r="A1375" s="2"/>
      <c r="B1375" s="31"/>
      <c r="C1375" s="2"/>
      <c r="D1375" s="2"/>
      <c r="E1375" s="26"/>
    </row>
    <row r="1376" spans="1:5" x14ac:dyDescent="0.15">
      <c r="A1376" s="2"/>
      <c r="B1376" s="31"/>
      <c r="C1376" s="2"/>
      <c r="D1376" s="2"/>
      <c r="E1376" s="26"/>
    </row>
    <row r="1377" spans="1:5" x14ac:dyDescent="0.15">
      <c r="A1377" s="2"/>
      <c r="B1377" s="31"/>
      <c r="C1377" s="2"/>
      <c r="D1377" s="2"/>
      <c r="E1377" s="26"/>
    </row>
    <row r="1378" spans="1:5" x14ac:dyDescent="0.15">
      <c r="A1378" s="2"/>
      <c r="B1378" s="31"/>
      <c r="C1378" s="2"/>
      <c r="D1378" s="2"/>
      <c r="E1378" s="26"/>
    </row>
    <row r="1379" spans="1:5" x14ac:dyDescent="0.15">
      <c r="A1379" s="2"/>
      <c r="B1379" s="31"/>
      <c r="C1379" s="2"/>
      <c r="D1379" s="2"/>
      <c r="E1379" s="26"/>
    </row>
    <row r="1380" spans="1:5" x14ac:dyDescent="0.15">
      <c r="A1380" s="2"/>
      <c r="B1380" s="31"/>
      <c r="C1380" s="2"/>
      <c r="D1380" s="2"/>
      <c r="E1380" s="26"/>
    </row>
    <row r="1381" spans="1:5" x14ac:dyDescent="0.15">
      <c r="A1381" s="2"/>
      <c r="B1381" s="31"/>
      <c r="C1381" s="2"/>
      <c r="D1381" s="2"/>
      <c r="E1381" s="26"/>
    </row>
    <row r="1382" spans="1:5" x14ac:dyDescent="0.15">
      <c r="A1382" s="2"/>
      <c r="B1382" s="31"/>
      <c r="C1382" s="2"/>
      <c r="D1382" s="2"/>
      <c r="E1382" s="26"/>
    </row>
    <row r="1383" spans="1:5" x14ac:dyDescent="0.15">
      <c r="A1383" s="2"/>
      <c r="B1383" s="31"/>
      <c r="C1383" s="2"/>
      <c r="D1383" s="2"/>
      <c r="E1383" s="26"/>
    </row>
    <row r="1384" spans="1:5" x14ac:dyDescent="0.15">
      <c r="A1384" s="2"/>
      <c r="B1384" s="31"/>
      <c r="C1384" s="2"/>
      <c r="D1384" s="2"/>
      <c r="E1384" s="26"/>
    </row>
    <row r="1385" spans="1:5" x14ac:dyDescent="0.15">
      <c r="A1385" s="2"/>
      <c r="B1385" s="31"/>
      <c r="C1385" s="2"/>
      <c r="D1385" s="2"/>
      <c r="E1385" s="26"/>
    </row>
    <row r="1386" spans="1:5" x14ac:dyDescent="0.15">
      <c r="A1386" s="2"/>
      <c r="B1386" s="31"/>
      <c r="C1386" s="2"/>
      <c r="D1386" s="2"/>
      <c r="E1386" s="26"/>
    </row>
    <row r="1387" spans="1:5" x14ac:dyDescent="0.15">
      <c r="A1387" s="2"/>
      <c r="B1387" s="31"/>
      <c r="C1387" s="2"/>
      <c r="D1387" s="2"/>
      <c r="E1387" s="26"/>
    </row>
    <row r="1388" spans="1:5" x14ac:dyDescent="0.15">
      <c r="A1388" s="2"/>
      <c r="B1388" s="31"/>
      <c r="C1388" s="2"/>
      <c r="D1388" s="2"/>
      <c r="E1388" s="26"/>
    </row>
    <row r="1389" spans="1:5" x14ac:dyDescent="0.15">
      <c r="A1389" s="2"/>
      <c r="B1389" s="31"/>
      <c r="C1389" s="2"/>
      <c r="D1389" s="2"/>
      <c r="E1389" s="26"/>
    </row>
    <row r="1390" spans="1:5" x14ac:dyDescent="0.15">
      <c r="A1390" s="2"/>
      <c r="B1390" s="31"/>
      <c r="C1390" s="2"/>
      <c r="D1390" s="2"/>
      <c r="E1390" s="26"/>
    </row>
    <row r="1391" spans="1:5" x14ac:dyDescent="0.15">
      <c r="A1391" s="2"/>
      <c r="B1391" s="31"/>
      <c r="C1391" s="2"/>
      <c r="D1391" s="2"/>
      <c r="E1391" s="26"/>
    </row>
    <row r="1392" spans="1:5" x14ac:dyDescent="0.15">
      <c r="A1392" s="2"/>
      <c r="B1392" s="31"/>
      <c r="C1392" s="2"/>
      <c r="D1392" s="2"/>
      <c r="E1392" s="26"/>
    </row>
    <row r="1393" spans="1:5" x14ac:dyDescent="0.15">
      <c r="A1393" s="2"/>
      <c r="B1393" s="31"/>
      <c r="C1393" s="2"/>
      <c r="D1393" s="2"/>
      <c r="E1393" s="26"/>
    </row>
    <row r="1394" spans="1:5" x14ac:dyDescent="0.15">
      <c r="A1394" s="2"/>
      <c r="B1394" s="31"/>
      <c r="C1394" s="2"/>
      <c r="D1394" s="2"/>
      <c r="E1394" s="26"/>
    </row>
    <row r="1395" spans="1:5" x14ac:dyDescent="0.15">
      <c r="A1395" s="2"/>
      <c r="B1395" s="31"/>
      <c r="C1395" s="2"/>
      <c r="D1395" s="2"/>
      <c r="E1395" s="26"/>
    </row>
    <row r="1396" spans="1:5" x14ac:dyDescent="0.15">
      <c r="A1396" s="2"/>
      <c r="B1396" s="31"/>
      <c r="C1396" s="2"/>
      <c r="D1396" s="2"/>
      <c r="E1396" s="26"/>
    </row>
    <row r="1397" spans="1:5" x14ac:dyDescent="0.15">
      <c r="A1397" s="2"/>
      <c r="B1397" s="31"/>
      <c r="C1397" s="2"/>
      <c r="D1397" s="2"/>
      <c r="E1397" s="26"/>
    </row>
    <row r="1398" spans="1:5" x14ac:dyDescent="0.15">
      <c r="A1398" s="2"/>
      <c r="B1398" s="31"/>
      <c r="C1398" s="2"/>
      <c r="D1398" s="2"/>
      <c r="E1398" s="26"/>
    </row>
    <row r="1399" spans="1:5" x14ac:dyDescent="0.15">
      <c r="A1399" s="2"/>
      <c r="B1399" s="31"/>
      <c r="C1399" s="2"/>
      <c r="D1399" s="2"/>
      <c r="E1399" s="26"/>
    </row>
    <row r="1400" spans="1:5" x14ac:dyDescent="0.15">
      <c r="A1400" s="2"/>
      <c r="B1400" s="31"/>
      <c r="C1400" s="2"/>
      <c r="D1400" s="2"/>
      <c r="E1400" s="26"/>
    </row>
    <row r="1401" spans="1:5" x14ac:dyDescent="0.15">
      <c r="A1401" s="2"/>
      <c r="B1401" s="31"/>
      <c r="C1401" s="2"/>
      <c r="D1401" s="2"/>
      <c r="E1401" s="26"/>
    </row>
    <row r="1402" spans="1:5" x14ac:dyDescent="0.15">
      <c r="A1402" s="2"/>
      <c r="B1402" s="31"/>
      <c r="C1402" s="2"/>
      <c r="D1402" s="2"/>
      <c r="E1402" s="26"/>
    </row>
    <row r="1403" spans="1:5" x14ac:dyDescent="0.15">
      <c r="A1403" s="2"/>
      <c r="B1403" s="31"/>
      <c r="C1403" s="2"/>
      <c r="D1403" s="2"/>
      <c r="E1403" s="26"/>
    </row>
    <row r="1404" spans="1:5" x14ac:dyDescent="0.15">
      <c r="A1404" s="2"/>
      <c r="B1404" s="31"/>
      <c r="C1404" s="2"/>
      <c r="D1404" s="2"/>
      <c r="E1404" s="26"/>
    </row>
    <row r="1405" spans="1:5" x14ac:dyDescent="0.15">
      <c r="A1405" s="2"/>
      <c r="B1405" s="31"/>
      <c r="C1405" s="2"/>
      <c r="D1405" s="2"/>
      <c r="E1405" s="26"/>
    </row>
    <row r="1406" spans="1:5" x14ac:dyDescent="0.15">
      <c r="A1406" s="2"/>
      <c r="B1406" s="31"/>
      <c r="C1406" s="2"/>
      <c r="D1406" s="2"/>
      <c r="E1406" s="26"/>
    </row>
    <row r="1407" spans="1:5" x14ac:dyDescent="0.15">
      <c r="A1407" s="2"/>
      <c r="B1407" s="31"/>
      <c r="C1407" s="2"/>
      <c r="D1407" s="2"/>
      <c r="E1407" s="26"/>
    </row>
    <row r="1408" spans="1:5" x14ac:dyDescent="0.15">
      <c r="A1408" s="2"/>
      <c r="B1408" s="31"/>
      <c r="C1408" s="2"/>
      <c r="D1408" s="2"/>
      <c r="E1408" s="26"/>
    </row>
    <row r="1409" spans="1:5" x14ac:dyDescent="0.15">
      <c r="A1409" s="2"/>
      <c r="B1409" s="31"/>
      <c r="C1409" s="2"/>
      <c r="D1409" s="2"/>
      <c r="E1409" s="26"/>
    </row>
    <row r="1410" spans="1:5" x14ac:dyDescent="0.15">
      <c r="A1410" s="2"/>
      <c r="B1410" s="31"/>
      <c r="C1410" s="2"/>
      <c r="D1410" s="2"/>
      <c r="E1410" s="26"/>
    </row>
    <row r="1411" spans="1:5" x14ac:dyDescent="0.15">
      <c r="A1411" s="2"/>
      <c r="B1411" s="31"/>
      <c r="C1411" s="2"/>
      <c r="D1411" s="2"/>
      <c r="E1411" s="26"/>
    </row>
    <row r="1412" spans="1:5" x14ac:dyDescent="0.15">
      <c r="A1412" s="2"/>
      <c r="B1412" s="31"/>
      <c r="C1412" s="2"/>
      <c r="D1412" s="2"/>
      <c r="E1412" s="26"/>
    </row>
    <row r="1413" spans="1:5" x14ac:dyDescent="0.15">
      <c r="A1413" s="2"/>
      <c r="B1413" s="31"/>
      <c r="C1413" s="2"/>
      <c r="D1413" s="2"/>
      <c r="E1413" s="26"/>
    </row>
    <row r="1414" spans="1:5" x14ac:dyDescent="0.15">
      <c r="A1414" s="2"/>
      <c r="B1414" s="31"/>
      <c r="C1414" s="2"/>
      <c r="D1414" s="2"/>
      <c r="E1414" s="26"/>
    </row>
    <row r="1415" spans="1:5" x14ac:dyDescent="0.15">
      <c r="A1415" s="2"/>
      <c r="B1415" s="31"/>
      <c r="C1415" s="2"/>
      <c r="D1415" s="2"/>
      <c r="E1415" s="26"/>
    </row>
    <row r="1416" spans="1:5" x14ac:dyDescent="0.15">
      <c r="A1416" s="2"/>
      <c r="B1416" s="31"/>
      <c r="C1416" s="2"/>
      <c r="D1416" s="2"/>
      <c r="E1416" s="26"/>
    </row>
    <row r="1417" spans="1:5" x14ac:dyDescent="0.15">
      <c r="A1417" s="2"/>
      <c r="B1417" s="31"/>
      <c r="C1417" s="2"/>
      <c r="D1417" s="2"/>
      <c r="E1417" s="26"/>
    </row>
    <row r="1418" spans="1:5" x14ac:dyDescent="0.15">
      <c r="A1418" s="2"/>
      <c r="B1418" s="31"/>
      <c r="C1418" s="2"/>
      <c r="D1418" s="2"/>
      <c r="E1418" s="26"/>
    </row>
    <row r="1419" spans="1:5" x14ac:dyDescent="0.15">
      <c r="A1419" s="2"/>
      <c r="B1419" s="31"/>
      <c r="C1419" s="2"/>
      <c r="D1419" s="2"/>
      <c r="E1419" s="26"/>
    </row>
    <row r="1420" spans="1:5" x14ac:dyDescent="0.15">
      <c r="A1420" s="2"/>
      <c r="B1420" s="31"/>
      <c r="C1420" s="2"/>
      <c r="D1420" s="2"/>
      <c r="E1420" s="26"/>
    </row>
    <row r="1421" spans="1:5" x14ac:dyDescent="0.15">
      <c r="A1421" s="2"/>
      <c r="B1421" s="31"/>
      <c r="C1421" s="2"/>
      <c r="D1421" s="2"/>
      <c r="E1421" s="26"/>
    </row>
    <row r="1422" spans="1:5" x14ac:dyDescent="0.15">
      <c r="A1422" s="2"/>
      <c r="B1422" s="31"/>
      <c r="C1422" s="2"/>
      <c r="D1422" s="2"/>
      <c r="E1422" s="26"/>
    </row>
    <row r="1423" spans="1:5" x14ac:dyDescent="0.15">
      <c r="A1423" s="2"/>
      <c r="B1423" s="31"/>
      <c r="C1423" s="2"/>
      <c r="D1423" s="2"/>
      <c r="E1423" s="26"/>
    </row>
    <row r="1424" spans="1:5" x14ac:dyDescent="0.15">
      <c r="A1424" s="2"/>
      <c r="B1424" s="31"/>
      <c r="C1424" s="2"/>
      <c r="D1424" s="2"/>
      <c r="E1424" s="26"/>
    </row>
    <row r="1425" spans="1:5" x14ac:dyDescent="0.15">
      <c r="A1425" s="2"/>
      <c r="B1425" s="31"/>
      <c r="C1425" s="2"/>
      <c r="D1425" s="2"/>
      <c r="E1425" s="26"/>
    </row>
    <row r="1426" spans="1:5" x14ac:dyDescent="0.15">
      <c r="A1426" s="2"/>
      <c r="B1426" s="31"/>
      <c r="C1426" s="2"/>
      <c r="D1426" s="2"/>
      <c r="E1426" s="26"/>
    </row>
    <row r="1427" spans="1:5" x14ac:dyDescent="0.15">
      <c r="A1427" s="2"/>
      <c r="B1427" s="31"/>
      <c r="C1427" s="2"/>
      <c r="D1427" s="2"/>
      <c r="E1427" s="26"/>
    </row>
    <row r="1428" spans="1:5" x14ac:dyDescent="0.15">
      <c r="A1428" s="2"/>
      <c r="B1428" s="31"/>
      <c r="C1428" s="2"/>
      <c r="D1428" s="2"/>
      <c r="E1428" s="26"/>
    </row>
    <row r="1429" spans="1:5" x14ac:dyDescent="0.15">
      <c r="A1429" s="2"/>
      <c r="B1429" s="31"/>
      <c r="C1429" s="2"/>
      <c r="D1429" s="2"/>
      <c r="E1429" s="26"/>
    </row>
    <row r="1430" spans="1:5" x14ac:dyDescent="0.15">
      <c r="A1430" s="2"/>
      <c r="B1430" s="31"/>
      <c r="C1430" s="2"/>
      <c r="D1430" s="2"/>
      <c r="E1430" s="26"/>
    </row>
    <row r="1431" spans="1:5" x14ac:dyDescent="0.15">
      <c r="A1431" s="2"/>
      <c r="B1431" s="31"/>
      <c r="C1431" s="2"/>
      <c r="D1431" s="2"/>
      <c r="E1431" s="26"/>
    </row>
    <row r="1432" spans="1:5" x14ac:dyDescent="0.15">
      <c r="A1432" s="2"/>
      <c r="B1432" s="31"/>
      <c r="C1432" s="2"/>
      <c r="D1432" s="2"/>
      <c r="E1432" s="26"/>
    </row>
    <row r="1433" spans="1:5" x14ac:dyDescent="0.15">
      <c r="A1433" s="2"/>
      <c r="B1433" s="31"/>
      <c r="C1433" s="2"/>
      <c r="D1433" s="2"/>
      <c r="E1433" s="26"/>
    </row>
    <row r="1434" spans="1:5" x14ac:dyDescent="0.15">
      <c r="A1434" s="2"/>
      <c r="B1434" s="31"/>
      <c r="C1434" s="2"/>
      <c r="D1434" s="2"/>
      <c r="E1434" s="26"/>
    </row>
    <row r="1435" spans="1:5" x14ac:dyDescent="0.15">
      <c r="A1435" s="2"/>
      <c r="B1435" s="31"/>
      <c r="C1435" s="2"/>
      <c r="D1435" s="2"/>
      <c r="E1435" s="26"/>
    </row>
    <row r="1436" spans="1:5" x14ac:dyDescent="0.15">
      <c r="A1436" s="2"/>
      <c r="B1436" s="31"/>
      <c r="C1436" s="2"/>
      <c r="D1436" s="2"/>
      <c r="E1436" s="26"/>
    </row>
    <row r="1437" spans="1:5" x14ac:dyDescent="0.15">
      <c r="A1437" s="2"/>
      <c r="B1437" s="31"/>
      <c r="C1437" s="2"/>
      <c r="D1437" s="2"/>
      <c r="E1437" s="26"/>
    </row>
    <row r="1438" spans="1:5" x14ac:dyDescent="0.15">
      <c r="A1438" s="2"/>
      <c r="B1438" s="31"/>
      <c r="C1438" s="2"/>
      <c r="D1438" s="2"/>
      <c r="E1438" s="26"/>
    </row>
    <row r="1439" spans="1:5" x14ac:dyDescent="0.15">
      <c r="A1439" s="2"/>
      <c r="B1439" s="31"/>
      <c r="C1439" s="2"/>
      <c r="D1439" s="2"/>
      <c r="E1439" s="26"/>
    </row>
    <row r="1440" spans="1:5" x14ac:dyDescent="0.15">
      <c r="A1440" s="2"/>
      <c r="B1440" s="31"/>
      <c r="C1440" s="2"/>
      <c r="D1440" s="2"/>
      <c r="E1440" s="26"/>
    </row>
    <row r="1441" spans="1:5" x14ac:dyDescent="0.15">
      <c r="A1441" s="2"/>
      <c r="B1441" s="31"/>
      <c r="C1441" s="2"/>
      <c r="D1441" s="2"/>
      <c r="E1441" s="26"/>
    </row>
    <row r="1442" spans="1:5" x14ac:dyDescent="0.15">
      <c r="A1442" s="2"/>
      <c r="B1442" s="31"/>
      <c r="C1442" s="2"/>
      <c r="D1442" s="2"/>
      <c r="E1442" s="26"/>
    </row>
    <row r="1443" spans="1:5" x14ac:dyDescent="0.15">
      <c r="A1443" s="2"/>
      <c r="B1443" s="31"/>
      <c r="C1443" s="2"/>
      <c r="D1443" s="2"/>
      <c r="E1443" s="26"/>
    </row>
    <row r="1444" spans="1:5" x14ac:dyDescent="0.15">
      <c r="A1444" s="2"/>
      <c r="B1444" s="31"/>
      <c r="C1444" s="2"/>
      <c r="D1444" s="2"/>
      <c r="E1444" s="26"/>
    </row>
    <row r="1445" spans="1:5" x14ac:dyDescent="0.15">
      <c r="A1445" s="2"/>
      <c r="B1445" s="31"/>
      <c r="C1445" s="2"/>
      <c r="D1445" s="2"/>
      <c r="E1445" s="26"/>
    </row>
    <row r="1446" spans="1:5" x14ac:dyDescent="0.15">
      <c r="A1446" s="2"/>
      <c r="B1446" s="31"/>
      <c r="C1446" s="2"/>
      <c r="D1446" s="2"/>
      <c r="E1446" s="26"/>
    </row>
    <row r="1447" spans="1:5" x14ac:dyDescent="0.15">
      <c r="A1447" s="2"/>
      <c r="B1447" s="31"/>
      <c r="C1447" s="2"/>
      <c r="D1447" s="2"/>
      <c r="E1447" s="26"/>
    </row>
    <row r="1448" spans="1:5" x14ac:dyDescent="0.15">
      <c r="A1448" s="2"/>
      <c r="B1448" s="31"/>
      <c r="C1448" s="2"/>
      <c r="D1448" s="2"/>
      <c r="E1448" s="26"/>
    </row>
    <row r="1449" spans="1:5" x14ac:dyDescent="0.15">
      <c r="A1449" s="2"/>
      <c r="B1449" s="31"/>
      <c r="C1449" s="2"/>
      <c r="D1449" s="2"/>
      <c r="E1449" s="26"/>
    </row>
    <row r="1450" spans="1:5" x14ac:dyDescent="0.15">
      <c r="A1450" s="2"/>
      <c r="B1450" s="31"/>
      <c r="C1450" s="2"/>
      <c r="D1450" s="2"/>
      <c r="E1450" s="26"/>
    </row>
    <row r="1451" spans="1:5" x14ac:dyDescent="0.15">
      <c r="A1451" s="2"/>
      <c r="B1451" s="31"/>
      <c r="C1451" s="2"/>
      <c r="D1451" s="2"/>
      <c r="E1451" s="26"/>
    </row>
    <row r="1452" spans="1:5" x14ac:dyDescent="0.15">
      <c r="A1452" s="2"/>
      <c r="B1452" s="31"/>
      <c r="C1452" s="2"/>
      <c r="D1452" s="2"/>
      <c r="E1452" s="26"/>
    </row>
    <row r="1453" spans="1:5" x14ac:dyDescent="0.15">
      <c r="A1453" s="2"/>
      <c r="B1453" s="31"/>
      <c r="C1453" s="2"/>
      <c r="D1453" s="2"/>
      <c r="E1453" s="26"/>
    </row>
    <row r="1454" spans="1:5" x14ac:dyDescent="0.15">
      <c r="A1454" s="2"/>
      <c r="B1454" s="31"/>
      <c r="C1454" s="2"/>
      <c r="D1454" s="2"/>
      <c r="E1454" s="26"/>
    </row>
    <row r="1455" spans="1:5" x14ac:dyDescent="0.15">
      <c r="A1455" s="2"/>
      <c r="B1455" s="31"/>
      <c r="C1455" s="2"/>
      <c r="D1455" s="2"/>
      <c r="E1455" s="26"/>
    </row>
    <row r="1456" spans="1:5" x14ac:dyDescent="0.15">
      <c r="A1456" s="2"/>
      <c r="B1456" s="31"/>
      <c r="C1456" s="2"/>
      <c r="D1456" s="2"/>
      <c r="E1456" s="26"/>
    </row>
    <row r="1457" spans="1:5" x14ac:dyDescent="0.15">
      <c r="A1457" s="2"/>
      <c r="B1457" s="31"/>
      <c r="C1457" s="2"/>
      <c r="D1457" s="2"/>
      <c r="E1457" s="26"/>
    </row>
    <row r="1458" spans="1:5" x14ac:dyDescent="0.15">
      <c r="A1458" s="2"/>
      <c r="B1458" s="31"/>
      <c r="C1458" s="2"/>
      <c r="D1458" s="2"/>
      <c r="E1458" s="26"/>
    </row>
    <row r="1459" spans="1:5" x14ac:dyDescent="0.15">
      <c r="A1459" s="2"/>
      <c r="B1459" s="31"/>
      <c r="C1459" s="2"/>
      <c r="D1459" s="2"/>
      <c r="E1459" s="26"/>
    </row>
    <row r="1460" spans="1:5" x14ac:dyDescent="0.15">
      <c r="A1460" s="2"/>
      <c r="B1460" s="31"/>
      <c r="C1460" s="2"/>
      <c r="D1460" s="2"/>
      <c r="E1460" s="26"/>
    </row>
    <row r="1461" spans="1:5" x14ac:dyDescent="0.15">
      <c r="A1461" s="2"/>
      <c r="B1461" s="31"/>
      <c r="C1461" s="2"/>
      <c r="D1461" s="2"/>
      <c r="E1461" s="26"/>
    </row>
    <row r="1462" spans="1:5" x14ac:dyDescent="0.15">
      <c r="A1462" s="2"/>
      <c r="B1462" s="31"/>
      <c r="C1462" s="2"/>
      <c r="D1462" s="2"/>
      <c r="E1462" s="26"/>
    </row>
    <row r="1463" spans="1:5" x14ac:dyDescent="0.15">
      <c r="A1463" s="2"/>
      <c r="B1463" s="31"/>
      <c r="C1463" s="2"/>
      <c r="D1463" s="2"/>
      <c r="E1463" s="26"/>
    </row>
    <row r="1464" spans="1:5" x14ac:dyDescent="0.15">
      <c r="A1464" s="2"/>
      <c r="B1464" s="31"/>
      <c r="C1464" s="2"/>
      <c r="D1464" s="2"/>
      <c r="E1464" s="26"/>
    </row>
    <row r="1465" spans="1:5" x14ac:dyDescent="0.15">
      <c r="A1465" s="2"/>
      <c r="B1465" s="31"/>
      <c r="C1465" s="2"/>
      <c r="D1465" s="2"/>
      <c r="E1465" s="26"/>
    </row>
    <row r="1466" spans="1:5" x14ac:dyDescent="0.15">
      <c r="A1466" s="2"/>
      <c r="B1466" s="31"/>
      <c r="C1466" s="2"/>
      <c r="D1466" s="2"/>
      <c r="E1466" s="26"/>
    </row>
    <row r="1467" spans="1:5" x14ac:dyDescent="0.15">
      <c r="A1467" s="2"/>
      <c r="B1467" s="31"/>
      <c r="C1467" s="2"/>
      <c r="D1467" s="2"/>
      <c r="E1467" s="26"/>
    </row>
    <row r="1468" spans="1:5" x14ac:dyDescent="0.15">
      <c r="A1468" s="2"/>
      <c r="B1468" s="31"/>
      <c r="C1468" s="2"/>
      <c r="D1468" s="2"/>
      <c r="E1468" s="26"/>
    </row>
    <row r="1469" spans="1:5" x14ac:dyDescent="0.15">
      <c r="A1469" s="2"/>
      <c r="B1469" s="31"/>
      <c r="C1469" s="2"/>
      <c r="D1469" s="2"/>
      <c r="E1469" s="26"/>
    </row>
    <row r="1470" spans="1:5" x14ac:dyDescent="0.15">
      <c r="A1470" s="2"/>
      <c r="B1470" s="31"/>
      <c r="C1470" s="2"/>
      <c r="D1470" s="2"/>
      <c r="E1470" s="26"/>
    </row>
    <row r="1471" spans="1:5" x14ac:dyDescent="0.15">
      <c r="A1471" s="2"/>
      <c r="B1471" s="31"/>
      <c r="C1471" s="2"/>
      <c r="D1471" s="2"/>
      <c r="E1471" s="26"/>
    </row>
    <row r="1472" spans="1:5" x14ac:dyDescent="0.15">
      <c r="A1472" s="2"/>
      <c r="B1472" s="31"/>
      <c r="C1472" s="2"/>
      <c r="D1472" s="2"/>
      <c r="E1472" s="26"/>
    </row>
    <row r="1473" spans="1:5" x14ac:dyDescent="0.15">
      <c r="A1473" s="2"/>
      <c r="B1473" s="31"/>
      <c r="C1473" s="2"/>
      <c r="D1473" s="2"/>
      <c r="E1473" s="26"/>
    </row>
    <row r="1474" spans="1:5" x14ac:dyDescent="0.15">
      <c r="A1474" s="2"/>
      <c r="B1474" s="31"/>
      <c r="C1474" s="2"/>
      <c r="D1474" s="2"/>
      <c r="E1474" s="26"/>
    </row>
    <row r="1475" spans="1:5" x14ac:dyDescent="0.15">
      <c r="A1475" s="2"/>
      <c r="B1475" s="31"/>
      <c r="C1475" s="2"/>
      <c r="D1475" s="2"/>
      <c r="E1475" s="26"/>
    </row>
    <row r="1476" spans="1:5" x14ac:dyDescent="0.15">
      <c r="A1476" s="2"/>
      <c r="B1476" s="31"/>
      <c r="C1476" s="2"/>
      <c r="D1476" s="2"/>
      <c r="E1476" s="26"/>
    </row>
    <row r="1477" spans="1:5" x14ac:dyDescent="0.15">
      <c r="A1477" s="2"/>
      <c r="B1477" s="31"/>
      <c r="C1477" s="2"/>
      <c r="D1477" s="2"/>
      <c r="E1477" s="26"/>
    </row>
    <row r="1478" spans="1:5" x14ac:dyDescent="0.15">
      <c r="A1478" s="2"/>
      <c r="B1478" s="31"/>
      <c r="C1478" s="2"/>
      <c r="D1478" s="2"/>
      <c r="E1478" s="26"/>
    </row>
    <row r="1479" spans="1:5" x14ac:dyDescent="0.15">
      <c r="A1479" s="2"/>
      <c r="B1479" s="31"/>
      <c r="C1479" s="2"/>
      <c r="D1479" s="2"/>
      <c r="E1479" s="26"/>
    </row>
    <row r="1480" spans="1:5" x14ac:dyDescent="0.15">
      <c r="A1480" s="2"/>
      <c r="B1480" s="31"/>
      <c r="C1480" s="2"/>
      <c r="D1480" s="2"/>
      <c r="E1480" s="26"/>
    </row>
    <row r="1481" spans="1:5" x14ac:dyDescent="0.15">
      <c r="A1481" s="2"/>
      <c r="B1481" s="31"/>
      <c r="C1481" s="2"/>
      <c r="D1481" s="2"/>
      <c r="E1481" s="26"/>
    </row>
    <row r="1482" spans="1:5" x14ac:dyDescent="0.15">
      <c r="A1482" s="2"/>
      <c r="B1482" s="31"/>
      <c r="C1482" s="2"/>
      <c r="D1482" s="2"/>
      <c r="E1482" s="26"/>
    </row>
    <row r="1483" spans="1:5" x14ac:dyDescent="0.15">
      <c r="A1483" s="2"/>
      <c r="B1483" s="31"/>
      <c r="C1483" s="2"/>
      <c r="D1483" s="2"/>
      <c r="E1483" s="26"/>
    </row>
    <row r="1484" spans="1:5" x14ac:dyDescent="0.15">
      <c r="A1484" s="2"/>
      <c r="B1484" s="31"/>
      <c r="C1484" s="2"/>
      <c r="D1484" s="2"/>
      <c r="E1484" s="26"/>
    </row>
    <row r="1485" spans="1:5" x14ac:dyDescent="0.15">
      <c r="A1485" s="2"/>
      <c r="B1485" s="31"/>
      <c r="C1485" s="2"/>
      <c r="D1485" s="2"/>
      <c r="E1485" s="26"/>
    </row>
    <row r="1486" spans="1:5" x14ac:dyDescent="0.15">
      <c r="A1486" s="2"/>
      <c r="B1486" s="31"/>
      <c r="C1486" s="2"/>
      <c r="D1486" s="2"/>
      <c r="E1486" s="26"/>
    </row>
    <row r="1487" spans="1:5" x14ac:dyDescent="0.15">
      <c r="A1487" s="2"/>
      <c r="B1487" s="31"/>
      <c r="C1487" s="2"/>
      <c r="D1487" s="2"/>
      <c r="E1487" s="26"/>
    </row>
    <row r="1488" spans="1:5" x14ac:dyDescent="0.15">
      <c r="A1488" s="2"/>
      <c r="B1488" s="31"/>
      <c r="C1488" s="2"/>
      <c r="D1488" s="2"/>
      <c r="E1488" s="26"/>
    </row>
    <row r="1489" spans="1:5" x14ac:dyDescent="0.15">
      <c r="A1489" s="2"/>
      <c r="B1489" s="31"/>
      <c r="C1489" s="2"/>
      <c r="D1489" s="2"/>
      <c r="E1489" s="26"/>
    </row>
    <row r="1490" spans="1:5" x14ac:dyDescent="0.15">
      <c r="A1490" s="2"/>
      <c r="B1490" s="31"/>
      <c r="C1490" s="2"/>
      <c r="D1490" s="2"/>
      <c r="E1490" s="26"/>
    </row>
    <row r="1491" spans="1:5" x14ac:dyDescent="0.15">
      <c r="A1491" s="2"/>
      <c r="B1491" s="31"/>
      <c r="C1491" s="2"/>
      <c r="D1491" s="2"/>
      <c r="E1491" s="26"/>
    </row>
    <row r="1492" spans="1:5" x14ac:dyDescent="0.15">
      <c r="A1492" s="2"/>
      <c r="B1492" s="31"/>
      <c r="C1492" s="2"/>
      <c r="D1492" s="2"/>
      <c r="E1492" s="26"/>
    </row>
    <row r="1493" spans="1:5" x14ac:dyDescent="0.15">
      <c r="A1493" s="2"/>
      <c r="B1493" s="31"/>
      <c r="C1493" s="2"/>
      <c r="D1493" s="2"/>
      <c r="E1493" s="26"/>
    </row>
    <row r="1494" spans="1:5" x14ac:dyDescent="0.15">
      <c r="A1494" s="2"/>
      <c r="B1494" s="31"/>
      <c r="C1494" s="2"/>
      <c r="D1494" s="2"/>
      <c r="E1494" s="26"/>
    </row>
    <row r="1495" spans="1:5" x14ac:dyDescent="0.15">
      <c r="A1495" s="2"/>
      <c r="B1495" s="31"/>
      <c r="C1495" s="2"/>
      <c r="D1495" s="2"/>
      <c r="E1495" s="26"/>
    </row>
    <row r="1496" spans="1:5" x14ac:dyDescent="0.15">
      <c r="A1496" s="2"/>
      <c r="B1496" s="31"/>
      <c r="C1496" s="2"/>
      <c r="D1496" s="2"/>
      <c r="E1496" s="26"/>
    </row>
    <row r="1497" spans="1:5" x14ac:dyDescent="0.15">
      <c r="A1497" s="2"/>
      <c r="B1497" s="31"/>
      <c r="C1497" s="2"/>
      <c r="D1497" s="2"/>
      <c r="E1497" s="26"/>
    </row>
    <row r="1498" spans="1:5" x14ac:dyDescent="0.15">
      <c r="A1498" s="2"/>
      <c r="B1498" s="31"/>
      <c r="C1498" s="2"/>
      <c r="D1498" s="2"/>
      <c r="E1498" s="26"/>
    </row>
    <row r="1499" spans="1:5" x14ac:dyDescent="0.15">
      <c r="A1499" s="2"/>
      <c r="B1499" s="31"/>
      <c r="C1499" s="2"/>
      <c r="D1499" s="2"/>
      <c r="E1499" s="26"/>
    </row>
    <row r="1500" spans="1:5" x14ac:dyDescent="0.15">
      <c r="A1500" s="2"/>
      <c r="B1500" s="31"/>
      <c r="C1500" s="2"/>
      <c r="D1500" s="2"/>
      <c r="E1500" s="26"/>
    </row>
    <row r="1501" spans="1:5" x14ac:dyDescent="0.15">
      <c r="A1501" s="2"/>
      <c r="B1501" s="31"/>
      <c r="C1501" s="2"/>
      <c r="D1501" s="2"/>
      <c r="E1501" s="26"/>
    </row>
    <row r="1502" spans="1:5" x14ac:dyDescent="0.15">
      <c r="A1502" s="2"/>
      <c r="B1502" s="31"/>
      <c r="C1502" s="2"/>
      <c r="D1502" s="2"/>
      <c r="E1502" s="26"/>
    </row>
    <row r="1503" spans="1:5" x14ac:dyDescent="0.15">
      <c r="A1503" s="2"/>
      <c r="B1503" s="31"/>
      <c r="C1503" s="2"/>
      <c r="D1503" s="2"/>
      <c r="E1503" s="26"/>
    </row>
    <row r="1504" spans="1:5" x14ac:dyDescent="0.15">
      <c r="A1504" s="2"/>
      <c r="B1504" s="31"/>
      <c r="C1504" s="2"/>
      <c r="D1504" s="2"/>
      <c r="E1504" s="26"/>
    </row>
    <row r="1505" spans="1:5" x14ac:dyDescent="0.15">
      <c r="A1505" s="2"/>
      <c r="B1505" s="31"/>
      <c r="C1505" s="2"/>
      <c r="D1505" s="2"/>
      <c r="E1505" s="26"/>
    </row>
    <row r="1506" spans="1:5" x14ac:dyDescent="0.15">
      <c r="A1506" s="2"/>
      <c r="B1506" s="31"/>
      <c r="C1506" s="2"/>
      <c r="D1506" s="2"/>
      <c r="E1506" s="26"/>
    </row>
    <row r="1507" spans="1:5" x14ac:dyDescent="0.15">
      <c r="A1507" s="2"/>
      <c r="B1507" s="31"/>
      <c r="C1507" s="2"/>
      <c r="D1507" s="2"/>
      <c r="E1507" s="26"/>
    </row>
    <row r="1508" spans="1:5" x14ac:dyDescent="0.15">
      <c r="A1508" s="2"/>
      <c r="B1508" s="31"/>
      <c r="C1508" s="2"/>
      <c r="D1508" s="2"/>
      <c r="E1508" s="26"/>
    </row>
    <row r="1509" spans="1:5" x14ac:dyDescent="0.15">
      <c r="A1509" s="2"/>
      <c r="B1509" s="31"/>
      <c r="C1509" s="2"/>
      <c r="D1509" s="2"/>
      <c r="E1509" s="26"/>
    </row>
    <row r="1510" spans="1:5" x14ac:dyDescent="0.15">
      <c r="A1510" s="2"/>
      <c r="B1510" s="31"/>
      <c r="C1510" s="2"/>
      <c r="D1510" s="2"/>
      <c r="E1510" s="26"/>
    </row>
    <row r="1511" spans="1:5" x14ac:dyDescent="0.15">
      <c r="A1511" s="2"/>
      <c r="B1511" s="31"/>
      <c r="C1511" s="2"/>
      <c r="D1511" s="2"/>
      <c r="E1511" s="26"/>
    </row>
    <row r="1512" spans="1:5" x14ac:dyDescent="0.15">
      <c r="A1512" s="2"/>
      <c r="B1512" s="31"/>
      <c r="C1512" s="2"/>
      <c r="D1512" s="2"/>
      <c r="E1512" s="26"/>
    </row>
    <row r="1513" spans="1:5" x14ac:dyDescent="0.15">
      <c r="A1513" s="2"/>
      <c r="B1513" s="31"/>
      <c r="C1513" s="2"/>
      <c r="D1513" s="2"/>
      <c r="E1513" s="26"/>
    </row>
    <row r="1514" spans="1:5" x14ac:dyDescent="0.15">
      <c r="A1514" s="2"/>
      <c r="B1514" s="31"/>
      <c r="C1514" s="2"/>
      <c r="D1514" s="2"/>
      <c r="E1514" s="26"/>
    </row>
    <row r="1515" spans="1:5" x14ac:dyDescent="0.15">
      <c r="A1515" s="2"/>
      <c r="B1515" s="31"/>
      <c r="C1515" s="2"/>
      <c r="D1515" s="2"/>
      <c r="E1515" s="26"/>
    </row>
    <row r="1516" spans="1:5" x14ac:dyDescent="0.15">
      <c r="A1516" s="2"/>
      <c r="B1516" s="31"/>
      <c r="C1516" s="2"/>
      <c r="D1516" s="2"/>
      <c r="E1516" s="26"/>
    </row>
    <row r="1517" spans="1:5" x14ac:dyDescent="0.15">
      <c r="A1517" s="2"/>
      <c r="B1517" s="31"/>
      <c r="C1517" s="2"/>
      <c r="D1517" s="2"/>
      <c r="E1517" s="26"/>
    </row>
    <row r="1518" spans="1:5" x14ac:dyDescent="0.15">
      <c r="A1518" s="2"/>
      <c r="B1518" s="31"/>
      <c r="C1518" s="2"/>
      <c r="D1518" s="2"/>
      <c r="E1518" s="26"/>
    </row>
    <row r="1519" spans="1:5" x14ac:dyDescent="0.15">
      <c r="A1519" s="2"/>
      <c r="B1519" s="31"/>
      <c r="C1519" s="2"/>
      <c r="D1519" s="2"/>
      <c r="E1519" s="26"/>
    </row>
    <row r="1520" spans="1:5" x14ac:dyDescent="0.15">
      <c r="A1520" s="2"/>
      <c r="B1520" s="31"/>
      <c r="C1520" s="2"/>
      <c r="D1520" s="2"/>
      <c r="E1520" s="26"/>
    </row>
    <row r="1521" spans="1:5" x14ac:dyDescent="0.15">
      <c r="A1521" s="2"/>
      <c r="B1521" s="31"/>
      <c r="C1521" s="2"/>
      <c r="D1521" s="2"/>
      <c r="E1521" s="26"/>
    </row>
    <row r="1522" spans="1:5" x14ac:dyDescent="0.15">
      <c r="A1522" s="2"/>
      <c r="B1522" s="31"/>
      <c r="C1522" s="2"/>
      <c r="D1522" s="2"/>
      <c r="E1522" s="26"/>
    </row>
    <row r="1523" spans="1:5" x14ac:dyDescent="0.15">
      <c r="A1523" s="2"/>
      <c r="B1523" s="31"/>
      <c r="C1523" s="2"/>
      <c r="D1523" s="2"/>
      <c r="E1523" s="26"/>
    </row>
    <row r="1524" spans="1:5" x14ac:dyDescent="0.15">
      <c r="A1524" s="2"/>
      <c r="B1524" s="31"/>
      <c r="C1524" s="2"/>
      <c r="D1524" s="2"/>
      <c r="E1524" s="26"/>
    </row>
    <row r="1525" spans="1:5" x14ac:dyDescent="0.15">
      <c r="A1525" s="2"/>
      <c r="B1525" s="31"/>
      <c r="C1525" s="2"/>
      <c r="D1525" s="2"/>
      <c r="E1525" s="26"/>
    </row>
    <row r="1526" spans="1:5" x14ac:dyDescent="0.15">
      <c r="A1526" s="2"/>
      <c r="B1526" s="31"/>
      <c r="C1526" s="2"/>
      <c r="D1526" s="2"/>
      <c r="E1526" s="26"/>
    </row>
    <row r="1527" spans="1:5" x14ac:dyDescent="0.15">
      <c r="A1527" s="2"/>
      <c r="B1527" s="31"/>
      <c r="C1527" s="2"/>
      <c r="D1527" s="2"/>
      <c r="E1527" s="26"/>
    </row>
    <row r="1528" spans="1:5" x14ac:dyDescent="0.15">
      <c r="A1528" s="2"/>
      <c r="B1528" s="31"/>
      <c r="C1528" s="2"/>
      <c r="D1528" s="2"/>
      <c r="E1528" s="26"/>
    </row>
    <row r="1529" spans="1:5" x14ac:dyDescent="0.15">
      <c r="A1529" s="2"/>
      <c r="B1529" s="31"/>
      <c r="C1529" s="2"/>
      <c r="D1529" s="2"/>
      <c r="E1529" s="26"/>
    </row>
    <row r="1530" spans="1:5" x14ac:dyDescent="0.15">
      <c r="A1530" s="2"/>
      <c r="B1530" s="31"/>
      <c r="C1530" s="2"/>
      <c r="D1530" s="2"/>
      <c r="E1530" s="26"/>
    </row>
    <row r="1531" spans="1:5" x14ac:dyDescent="0.15">
      <c r="A1531" s="2"/>
      <c r="B1531" s="31"/>
      <c r="C1531" s="2"/>
      <c r="D1531" s="2"/>
      <c r="E1531" s="26"/>
    </row>
    <row r="1532" spans="1:5" x14ac:dyDescent="0.15">
      <c r="A1532" s="2"/>
      <c r="B1532" s="31"/>
      <c r="C1532" s="2"/>
      <c r="D1532" s="2"/>
      <c r="E1532" s="26"/>
    </row>
    <row r="1533" spans="1:5" x14ac:dyDescent="0.15">
      <c r="A1533" s="2"/>
      <c r="B1533" s="31"/>
      <c r="C1533" s="2"/>
      <c r="D1533" s="2"/>
      <c r="E1533" s="26"/>
    </row>
    <row r="1534" spans="1:5" x14ac:dyDescent="0.15">
      <c r="A1534" s="2"/>
      <c r="B1534" s="31"/>
      <c r="C1534" s="2"/>
      <c r="D1534" s="2"/>
      <c r="E1534" s="26"/>
    </row>
    <row r="1535" spans="1:5" x14ac:dyDescent="0.15">
      <c r="A1535" s="2"/>
      <c r="B1535" s="31"/>
      <c r="C1535" s="2"/>
      <c r="D1535" s="2"/>
      <c r="E1535" s="26"/>
    </row>
    <row r="1536" spans="1:5" x14ac:dyDescent="0.15">
      <c r="A1536" s="2"/>
      <c r="B1536" s="31"/>
      <c r="C1536" s="2"/>
      <c r="D1536" s="2"/>
      <c r="E1536" s="26"/>
    </row>
    <row r="1537" spans="1:5" x14ac:dyDescent="0.15">
      <c r="A1537" s="2"/>
      <c r="B1537" s="31"/>
      <c r="C1537" s="2"/>
      <c r="D1537" s="2"/>
      <c r="E1537" s="26"/>
    </row>
    <row r="1538" spans="1:5" x14ac:dyDescent="0.15">
      <c r="A1538" s="2"/>
      <c r="B1538" s="31"/>
      <c r="C1538" s="2"/>
      <c r="D1538" s="2"/>
      <c r="E1538" s="26"/>
    </row>
    <row r="1539" spans="1:5" x14ac:dyDescent="0.15">
      <c r="A1539" s="2"/>
      <c r="B1539" s="31"/>
      <c r="C1539" s="2"/>
      <c r="D1539" s="2"/>
      <c r="E1539" s="26"/>
    </row>
    <row r="1540" spans="1:5" x14ac:dyDescent="0.15">
      <c r="A1540" s="2"/>
      <c r="B1540" s="31"/>
      <c r="C1540" s="2"/>
      <c r="D1540" s="2"/>
      <c r="E1540" s="26"/>
    </row>
    <row r="1541" spans="1:5" x14ac:dyDescent="0.15">
      <c r="A1541" s="2"/>
      <c r="B1541" s="31"/>
      <c r="C1541" s="2"/>
      <c r="D1541" s="2"/>
      <c r="E1541" s="26"/>
    </row>
    <row r="1542" spans="1:5" x14ac:dyDescent="0.15">
      <c r="A1542" s="2"/>
      <c r="B1542" s="31"/>
      <c r="C1542" s="2"/>
      <c r="D1542" s="2"/>
      <c r="E1542" s="26"/>
    </row>
    <row r="1543" spans="1:5" x14ac:dyDescent="0.15">
      <c r="A1543" s="2"/>
      <c r="B1543" s="31"/>
      <c r="C1543" s="2"/>
      <c r="D1543" s="2"/>
      <c r="E1543" s="26"/>
    </row>
    <row r="1544" spans="1:5" x14ac:dyDescent="0.15">
      <c r="A1544" s="2"/>
      <c r="B1544" s="31"/>
      <c r="C1544" s="2"/>
      <c r="D1544" s="2"/>
      <c r="E1544" s="26"/>
    </row>
    <row r="1545" spans="1:5" x14ac:dyDescent="0.15">
      <c r="A1545" s="2"/>
      <c r="B1545" s="31"/>
      <c r="C1545" s="2"/>
      <c r="D1545" s="2"/>
      <c r="E1545" s="26"/>
    </row>
    <row r="1546" spans="1:5" x14ac:dyDescent="0.15">
      <c r="A1546" s="2"/>
      <c r="B1546" s="31"/>
      <c r="C1546" s="2"/>
      <c r="D1546" s="2"/>
      <c r="E1546" s="26"/>
    </row>
    <row r="1547" spans="1:5" x14ac:dyDescent="0.15">
      <c r="A1547" s="2"/>
      <c r="B1547" s="31"/>
      <c r="C1547" s="2"/>
      <c r="D1547" s="2"/>
      <c r="E1547" s="26"/>
    </row>
    <row r="1548" spans="1:5" x14ac:dyDescent="0.15">
      <c r="A1548" s="2"/>
      <c r="B1548" s="31"/>
      <c r="C1548" s="2"/>
      <c r="D1548" s="2"/>
      <c r="E1548" s="26"/>
    </row>
    <row r="1549" spans="1:5" x14ac:dyDescent="0.15">
      <c r="A1549" s="2"/>
      <c r="B1549" s="31"/>
      <c r="C1549" s="2"/>
      <c r="D1549" s="2"/>
      <c r="E1549" s="26"/>
    </row>
    <row r="1550" spans="1:5" x14ac:dyDescent="0.15">
      <c r="A1550" s="2"/>
      <c r="B1550" s="31"/>
      <c r="C1550" s="2"/>
      <c r="D1550" s="2"/>
      <c r="E1550" s="26"/>
    </row>
    <row r="1551" spans="1:5" x14ac:dyDescent="0.15">
      <c r="A1551" s="2"/>
      <c r="B1551" s="31"/>
      <c r="C1551" s="2"/>
      <c r="D1551" s="2"/>
      <c r="E1551" s="26"/>
    </row>
    <row r="1552" spans="1:5" x14ac:dyDescent="0.15">
      <c r="A1552" s="2"/>
      <c r="B1552" s="31"/>
      <c r="C1552" s="2"/>
      <c r="D1552" s="2"/>
      <c r="E1552" s="26"/>
    </row>
    <row r="1553" spans="1:5" x14ac:dyDescent="0.15">
      <c r="A1553" s="2"/>
      <c r="B1553" s="31"/>
      <c r="C1553" s="2"/>
      <c r="D1553" s="2"/>
      <c r="E1553" s="26"/>
    </row>
    <row r="1554" spans="1:5" x14ac:dyDescent="0.15">
      <c r="A1554" s="2"/>
      <c r="B1554" s="31"/>
      <c r="C1554" s="2"/>
      <c r="D1554" s="2"/>
      <c r="E1554" s="26"/>
    </row>
    <row r="1555" spans="1:5" x14ac:dyDescent="0.15">
      <c r="A1555" s="2"/>
      <c r="B1555" s="31"/>
      <c r="C1555" s="2"/>
      <c r="D1555" s="2"/>
      <c r="E1555" s="26"/>
    </row>
    <row r="1556" spans="1:5" x14ac:dyDescent="0.15">
      <c r="A1556" s="2"/>
      <c r="B1556" s="31"/>
      <c r="C1556" s="2"/>
      <c r="D1556" s="2"/>
      <c r="E1556" s="26"/>
    </row>
    <row r="1557" spans="1:5" x14ac:dyDescent="0.15">
      <c r="A1557" s="2"/>
      <c r="B1557" s="31"/>
      <c r="C1557" s="2"/>
      <c r="D1557" s="2"/>
      <c r="E1557" s="26"/>
    </row>
    <row r="1558" spans="1:5" x14ac:dyDescent="0.15">
      <c r="A1558" s="2"/>
      <c r="B1558" s="31"/>
      <c r="C1558" s="2"/>
      <c r="D1558" s="2"/>
      <c r="E1558" s="26"/>
    </row>
    <row r="1559" spans="1:5" x14ac:dyDescent="0.15">
      <c r="A1559" s="2"/>
      <c r="B1559" s="31"/>
      <c r="C1559" s="2"/>
      <c r="D1559" s="2"/>
      <c r="E1559" s="26"/>
    </row>
    <row r="1560" spans="1:5" x14ac:dyDescent="0.15">
      <c r="A1560" s="2"/>
      <c r="B1560" s="31"/>
      <c r="C1560" s="2"/>
      <c r="D1560" s="2"/>
      <c r="E1560" s="26"/>
    </row>
    <row r="1561" spans="1:5" x14ac:dyDescent="0.15">
      <c r="A1561" s="2"/>
      <c r="B1561" s="31"/>
      <c r="C1561" s="2"/>
      <c r="D1561" s="2"/>
      <c r="E1561" s="26"/>
    </row>
    <row r="1562" spans="1:5" x14ac:dyDescent="0.15">
      <c r="A1562" s="2"/>
      <c r="B1562" s="31"/>
      <c r="C1562" s="2"/>
      <c r="D1562" s="2"/>
      <c r="E1562" s="26"/>
    </row>
    <row r="1563" spans="1:5" x14ac:dyDescent="0.15">
      <c r="A1563" s="2"/>
      <c r="B1563" s="31"/>
      <c r="C1563" s="2"/>
      <c r="D1563" s="2"/>
      <c r="E1563" s="26"/>
    </row>
    <row r="1564" spans="1:5" x14ac:dyDescent="0.15">
      <c r="A1564" s="2"/>
      <c r="B1564" s="31"/>
      <c r="C1564" s="2"/>
      <c r="D1564" s="2"/>
      <c r="E1564" s="26"/>
    </row>
    <row r="1565" spans="1:5" x14ac:dyDescent="0.15">
      <c r="A1565" s="2"/>
      <c r="B1565" s="31"/>
      <c r="C1565" s="2"/>
      <c r="D1565" s="2"/>
      <c r="E1565" s="26"/>
    </row>
    <row r="1566" spans="1:5" x14ac:dyDescent="0.15">
      <c r="A1566" s="2"/>
      <c r="B1566" s="31"/>
      <c r="C1566" s="2"/>
      <c r="D1566" s="2"/>
      <c r="E1566" s="26"/>
    </row>
    <row r="1567" spans="1:5" x14ac:dyDescent="0.15">
      <c r="A1567" s="2"/>
      <c r="B1567" s="31"/>
      <c r="C1567" s="2"/>
      <c r="D1567" s="2"/>
      <c r="E1567" s="26"/>
    </row>
    <row r="1568" spans="1:5" x14ac:dyDescent="0.15">
      <c r="A1568" s="2"/>
      <c r="B1568" s="31"/>
      <c r="C1568" s="2"/>
      <c r="D1568" s="2"/>
      <c r="E1568" s="26"/>
    </row>
    <row r="1569" spans="1:5" x14ac:dyDescent="0.15">
      <c r="A1569" s="2"/>
      <c r="B1569" s="31"/>
      <c r="C1569" s="2"/>
      <c r="D1569" s="2"/>
      <c r="E1569" s="26"/>
    </row>
    <row r="1570" spans="1:5" x14ac:dyDescent="0.15">
      <c r="A1570" s="2"/>
      <c r="B1570" s="31"/>
      <c r="C1570" s="2"/>
      <c r="D1570" s="2"/>
      <c r="E1570" s="26"/>
    </row>
    <row r="1571" spans="1:5" x14ac:dyDescent="0.15">
      <c r="A1571" s="2"/>
      <c r="B1571" s="31"/>
      <c r="C1571" s="2"/>
      <c r="D1571" s="2"/>
      <c r="E1571" s="26"/>
    </row>
    <row r="1572" spans="1:5" x14ac:dyDescent="0.15">
      <c r="A1572" s="2"/>
      <c r="B1572" s="31"/>
      <c r="C1572" s="2"/>
      <c r="D1572" s="2"/>
      <c r="E1572" s="26"/>
    </row>
    <row r="1573" spans="1:5" x14ac:dyDescent="0.15">
      <c r="A1573" s="2"/>
      <c r="B1573" s="31"/>
      <c r="C1573" s="2"/>
      <c r="D1573" s="2"/>
      <c r="E1573" s="26"/>
    </row>
    <row r="1574" spans="1:5" x14ac:dyDescent="0.15">
      <c r="A1574" s="2"/>
      <c r="B1574" s="31"/>
      <c r="C1574" s="2"/>
      <c r="D1574" s="2"/>
      <c r="E1574" s="26"/>
    </row>
    <row r="1575" spans="1:5" x14ac:dyDescent="0.15">
      <c r="A1575" s="2"/>
      <c r="B1575" s="31"/>
      <c r="C1575" s="2"/>
      <c r="D1575" s="2"/>
      <c r="E1575" s="26"/>
    </row>
    <row r="1576" spans="1:5" x14ac:dyDescent="0.15">
      <c r="A1576" s="2"/>
      <c r="B1576" s="31"/>
      <c r="C1576" s="2"/>
      <c r="D1576" s="2"/>
      <c r="E1576" s="26"/>
    </row>
    <row r="1577" spans="1:5" x14ac:dyDescent="0.15">
      <c r="A1577" s="2"/>
      <c r="B1577" s="31"/>
      <c r="C1577" s="2"/>
      <c r="D1577" s="2"/>
      <c r="E1577" s="26"/>
    </row>
    <row r="1578" spans="1:5" x14ac:dyDescent="0.15">
      <c r="A1578" s="2"/>
      <c r="B1578" s="31"/>
      <c r="C1578" s="2"/>
      <c r="D1578" s="2"/>
      <c r="E1578" s="26"/>
    </row>
    <row r="1579" spans="1:5" x14ac:dyDescent="0.15">
      <c r="A1579" s="2"/>
      <c r="B1579" s="31"/>
      <c r="C1579" s="2"/>
      <c r="D1579" s="2"/>
      <c r="E1579" s="26"/>
    </row>
    <row r="1580" spans="1:5" x14ac:dyDescent="0.15">
      <c r="A1580" s="2"/>
      <c r="B1580" s="31"/>
      <c r="C1580" s="2"/>
      <c r="D1580" s="2"/>
      <c r="E1580" s="26"/>
    </row>
    <row r="1581" spans="1:5" x14ac:dyDescent="0.15">
      <c r="A1581" s="2"/>
      <c r="B1581" s="31"/>
      <c r="C1581" s="2"/>
      <c r="D1581" s="2"/>
      <c r="E1581" s="26"/>
    </row>
    <row r="1582" spans="1:5" x14ac:dyDescent="0.15">
      <c r="A1582" s="2"/>
      <c r="B1582" s="31"/>
      <c r="C1582" s="2"/>
      <c r="D1582" s="2"/>
      <c r="E1582" s="26"/>
    </row>
    <row r="1583" spans="1:5" x14ac:dyDescent="0.15">
      <c r="A1583" s="2"/>
      <c r="B1583" s="31"/>
      <c r="C1583" s="2"/>
      <c r="D1583" s="2"/>
      <c r="E1583" s="26"/>
    </row>
    <row r="1584" spans="1:5" x14ac:dyDescent="0.15">
      <c r="A1584" s="2"/>
      <c r="B1584" s="31"/>
      <c r="C1584" s="2"/>
      <c r="D1584" s="2"/>
      <c r="E1584" s="26"/>
    </row>
    <row r="1585" spans="1:5" x14ac:dyDescent="0.15">
      <c r="A1585" s="2"/>
      <c r="B1585" s="31"/>
      <c r="C1585" s="2"/>
      <c r="D1585" s="2"/>
      <c r="E1585" s="26"/>
    </row>
    <row r="1586" spans="1:5" x14ac:dyDescent="0.15">
      <c r="A1586" s="2"/>
      <c r="B1586" s="31"/>
      <c r="C1586" s="2"/>
      <c r="D1586" s="2"/>
      <c r="E1586" s="26"/>
    </row>
    <row r="1587" spans="1:5" x14ac:dyDescent="0.15">
      <c r="A1587" s="2"/>
      <c r="B1587" s="31"/>
      <c r="C1587" s="2"/>
      <c r="D1587" s="2"/>
      <c r="E1587" s="26"/>
    </row>
    <row r="1588" spans="1:5" x14ac:dyDescent="0.15">
      <c r="A1588" s="2"/>
      <c r="B1588" s="31"/>
      <c r="C1588" s="2"/>
      <c r="D1588" s="2"/>
      <c r="E1588" s="26"/>
    </row>
    <row r="1589" spans="1:5" x14ac:dyDescent="0.15">
      <c r="A1589" s="2"/>
      <c r="B1589" s="31"/>
      <c r="C1589" s="2"/>
      <c r="D1589" s="2"/>
      <c r="E1589" s="26"/>
    </row>
    <row r="1590" spans="1:5" x14ac:dyDescent="0.15">
      <c r="A1590" s="2"/>
      <c r="B1590" s="31"/>
      <c r="C1590" s="2"/>
      <c r="D1590" s="2"/>
      <c r="E1590" s="26"/>
    </row>
    <row r="1591" spans="1:5" x14ac:dyDescent="0.15">
      <c r="A1591" s="2"/>
      <c r="B1591" s="31"/>
      <c r="C1591" s="2"/>
      <c r="D1591" s="2"/>
      <c r="E1591" s="26"/>
    </row>
    <row r="1592" spans="1:5" x14ac:dyDescent="0.15">
      <c r="A1592" s="2"/>
      <c r="B1592" s="31"/>
      <c r="C1592" s="2"/>
      <c r="D1592" s="2"/>
      <c r="E1592" s="26"/>
    </row>
    <row r="1593" spans="1:5" x14ac:dyDescent="0.15">
      <c r="A1593" s="2"/>
      <c r="B1593" s="31"/>
      <c r="C1593" s="2"/>
      <c r="D1593" s="2"/>
      <c r="E1593" s="26"/>
    </row>
    <row r="1594" spans="1:5" x14ac:dyDescent="0.15">
      <c r="A1594" s="2"/>
      <c r="B1594" s="31"/>
      <c r="C1594" s="2"/>
      <c r="D1594" s="2"/>
      <c r="E1594" s="26"/>
    </row>
    <row r="1595" spans="1:5" x14ac:dyDescent="0.15">
      <c r="A1595" s="2"/>
      <c r="B1595" s="31"/>
      <c r="C1595" s="2"/>
      <c r="D1595" s="2"/>
      <c r="E1595" s="26"/>
    </row>
    <row r="1596" spans="1:5" x14ac:dyDescent="0.15">
      <c r="A1596" s="2"/>
      <c r="B1596" s="31"/>
      <c r="C1596" s="2"/>
      <c r="D1596" s="2"/>
      <c r="E1596" s="26"/>
    </row>
    <row r="1597" spans="1:5" x14ac:dyDescent="0.15">
      <c r="A1597" s="2"/>
      <c r="B1597" s="31"/>
      <c r="C1597" s="2"/>
      <c r="D1597" s="2"/>
      <c r="E1597" s="26"/>
    </row>
    <row r="1598" spans="1:5" x14ac:dyDescent="0.15">
      <c r="A1598" s="2"/>
      <c r="B1598" s="31"/>
      <c r="C1598" s="2"/>
      <c r="D1598" s="2"/>
      <c r="E1598" s="26"/>
    </row>
    <row r="1599" spans="1:5" x14ac:dyDescent="0.15">
      <c r="A1599" s="2"/>
      <c r="B1599" s="31"/>
      <c r="C1599" s="2"/>
      <c r="D1599" s="2"/>
      <c r="E1599" s="26"/>
    </row>
    <row r="1600" spans="1:5" x14ac:dyDescent="0.15">
      <c r="A1600" s="2"/>
      <c r="B1600" s="31"/>
      <c r="C1600" s="2"/>
      <c r="D1600" s="2"/>
      <c r="E1600" s="26"/>
    </row>
    <row r="1601" spans="1:5" x14ac:dyDescent="0.15">
      <c r="A1601" s="2"/>
      <c r="B1601" s="31"/>
      <c r="C1601" s="2"/>
      <c r="D1601" s="2"/>
      <c r="E1601" s="26"/>
    </row>
    <row r="1602" spans="1:5" x14ac:dyDescent="0.15">
      <c r="A1602" s="2"/>
      <c r="B1602" s="31"/>
      <c r="C1602" s="2"/>
      <c r="D1602" s="2"/>
      <c r="E1602" s="26"/>
    </row>
    <row r="1603" spans="1:5" x14ac:dyDescent="0.15">
      <c r="A1603" s="2"/>
      <c r="B1603" s="31"/>
      <c r="C1603" s="2"/>
      <c r="D1603" s="2"/>
      <c r="E1603" s="26"/>
    </row>
    <row r="1604" spans="1:5" x14ac:dyDescent="0.15">
      <c r="A1604" s="2"/>
      <c r="B1604" s="31"/>
      <c r="C1604" s="2"/>
      <c r="D1604" s="2"/>
      <c r="E1604" s="26"/>
    </row>
    <row r="1605" spans="1:5" x14ac:dyDescent="0.15">
      <c r="A1605" s="2"/>
      <c r="B1605" s="31"/>
      <c r="C1605" s="2"/>
      <c r="D1605" s="2"/>
      <c r="E1605" s="26"/>
    </row>
    <row r="1606" spans="1:5" x14ac:dyDescent="0.15">
      <c r="A1606" s="2"/>
      <c r="B1606" s="31"/>
      <c r="C1606" s="2"/>
      <c r="D1606" s="2"/>
      <c r="E1606" s="26"/>
    </row>
    <row r="1607" spans="1:5" x14ac:dyDescent="0.15">
      <c r="A1607" s="2"/>
      <c r="B1607" s="31"/>
      <c r="C1607" s="2"/>
      <c r="D1607" s="2"/>
      <c r="E1607" s="26"/>
    </row>
    <row r="1608" spans="1:5" x14ac:dyDescent="0.15">
      <c r="A1608" s="2"/>
      <c r="B1608" s="31"/>
      <c r="C1608" s="2"/>
      <c r="D1608" s="2"/>
      <c r="E1608" s="26"/>
    </row>
    <row r="1609" spans="1:5" x14ac:dyDescent="0.15">
      <c r="A1609" s="2"/>
      <c r="B1609" s="31"/>
      <c r="C1609" s="2"/>
      <c r="D1609" s="2"/>
      <c r="E1609" s="26"/>
    </row>
    <row r="1610" spans="1:5" x14ac:dyDescent="0.15">
      <c r="A1610" s="2"/>
      <c r="B1610" s="31"/>
      <c r="C1610" s="2"/>
      <c r="D1610" s="2"/>
      <c r="E1610" s="26"/>
    </row>
    <row r="1611" spans="1:5" x14ac:dyDescent="0.15">
      <c r="A1611" s="2"/>
      <c r="B1611" s="31"/>
      <c r="C1611" s="2"/>
      <c r="D1611" s="2"/>
      <c r="E1611" s="26"/>
    </row>
    <row r="1612" spans="1:5" x14ac:dyDescent="0.15">
      <c r="A1612" s="2"/>
      <c r="B1612" s="31"/>
      <c r="C1612" s="2"/>
      <c r="D1612" s="2"/>
      <c r="E1612" s="26"/>
    </row>
    <row r="1613" spans="1:5" x14ac:dyDescent="0.15">
      <c r="A1613" s="2"/>
      <c r="B1613" s="31"/>
      <c r="C1613" s="2"/>
      <c r="D1613" s="2"/>
      <c r="E1613" s="26"/>
    </row>
    <row r="1614" spans="1:5" x14ac:dyDescent="0.15">
      <c r="A1614" s="2"/>
      <c r="B1614" s="31"/>
      <c r="C1614" s="2"/>
      <c r="D1614" s="2"/>
      <c r="E1614" s="26"/>
    </row>
    <row r="1615" spans="1:5" x14ac:dyDescent="0.15">
      <c r="A1615" s="2"/>
      <c r="B1615" s="31"/>
      <c r="C1615" s="2"/>
      <c r="D1615" s="2"/>
      <c r="E1615" s="26"/>
    </row>
    <row r="1616" spans="1:5" x14ac:dyDescent="0.15">
      <c r="A1616" s="2"/>
      <c r="B1616" s="31"/>
      <c r="C1616" s="2"/>
      <c r="D1616" s="2"/>
      <c r="E1616" s="26"/>
    </row>
    <row r="1617" spans="1:5" x14ac:dyDescent="0.15">
      <c r="A1617" s="2"/>
      <c r="B1617" s="31"/>
      <c r="C1617" s="2"/>
      <c r="D1617" s="2"/>
      <c r="E1617" s="26"/>
    </row>
    <row r="1618" spans="1:5" x14ac:dyDescent="0.15">
      <c r="A1618" s="2"/>
      <c r="B1618" s="31"/>
      <c r="C1618" s="2"/>
      <c r="D1618" s="2"/>
      <c r="E1618" s="26"/>
    </row>
    <row r="1619" spans="1:5" x14ac:dyDescent="0.15">
      <c r="A1619" s="2"/>
      <c r="B1619" s="31"/>
      <c r="C1619" s="2"/>
      <c r="D1619" s="2"/>
      <c r="E1619" s="26"/>
    </row>
    <row r="1620" spans="1:5" x14ac:dyDescent="0.15">
      <c r="A1620" s="2"/>
      <c r="B1620" s="31"/>
      <c r="C1620" s="2"/>
      <c r="D1620" s="2"/>
      <c r="E1620" s="26"/>
    </row>
    <row r="1621" spans="1:5" x14ac:dyDescent="0.15">
      <c r="A1621" s="2"/>
      <c r="B1621" s="31"/>
      <c r="C1621" s="2"/>
      <c r="D1621" s="2"/>
      <c r="E1621" s="26"/>
    </row>
    <row r="1622" spans="1:5" x14ac:dyDescent="0.15">
      <c r="A1622" s="2"/>
      <c r="B1622" s="31"/>
      <c r="C1622" s="2"/>
      <c r="D1622" s="2"/>
      <c r="E1622" s="26"/>
    </row>
    <row r="1623" spans="1:5" x14ac:dyDescent="0.15">
      <c r="A1623" s="2"/>
      <c r="B1623" s="31"/>
      <c r="C1623" s="2"/>
      <c r="D1623" s="2"/>
      <c r="E1623" s="26"/>
    </row>
    <row r="1624" spans="1:5" x14ac:dyDescent="0.15">
      <c r="A1624" s="2"/>
      <c r="B1624" s="31"/>
      <c r="C1624" s="2"/>
      <c r="D1624" s="2"/>
      <c r="E1624" s="26"/>
    </row>
    <row r="1625" spans="1:5" x14ac:dyDescent="0.15">
      <c r="A1625" s="2"/>
      <c r="B1625" s="31"/>
      <c r="C1625" s="2"/>
      <c r="D1625" s="2"/>
      <c r="E1625" s="26"/>
    </row>
    <row r="1626" spans="1:5" x14ac:dyDescent="0.15">
      <c r="A1626" s="2"/>
      <c r="B1626" s="31"/>
      <c r="C1626" s="2"/>
      <c r="D1626" s="2"/>
      <c r="E1626" s="26"/>
    </row>
    <row r="1627" spans="1:5" x14ac:dyDescent="0.15">
      <c r="A1627" s="2"/>
      <c r="B1627" s="31"/>
      <c r="C1627" s="2"/>
      <c r="D1627" s="2"/>
      <c r="E1627" s="26"/>
    </row>
    <row r="1628" spans="1:5" x14ac:dyDescent="0.15">
      <c r="A1628" s="2"/>
      <c r="B1628" s="31"/>
      <c r="C1628" s="2"/>
      <c r="D1628" s="2"/>
      <c r="E1628" s="26"/>
    </row>
    <row r="1629" spans="1:5" x14ac:dyDescent="0.15">
      <c r="A1629" s="2"/>
      <c r="B1629" s="31"/>
      <c r="C1629" s="2"/>
      <c r="D1629" s="2"/>
      <c r="E1629" s="26"/>
    </row>
    <row r="1630" spans="1:5" x14ac:dyDescent="0.15">
      <c r="A1630" s="2"/>
      <c r="B1630" s="31"/>
      <c r="C1630" s="2"/>
      <c r="D1630" s="2"/>
      <c r="E1630" s="26"/>
    </row>
    <row r="1631" spans="1:5" x14ac:dyDescent="0.15">
      <c r="A1631" s="2"/>
      <c r="B1631" s="31"/>
      <c r="C1631" s="2"/>
      <c r="D1631" s="2"/>
      <c r="E1631" s="26"/>
    </row>
    <row r="1632" spans="1:5" x14ac:dyDescent="0.15">
      <c r="A1632" s="2"/>
      <c r="B1632" s="31"/>
      <c r="C1632" s="2"/>
      <c r="D1632" s="2"/>
      <c r="E1632" s="26"/>
    </row>
    <row r="1633" spans="1:5" x14ac:dyDescent="0.15">
      <c r="A1633" s="2"/>
      <c r="B1633" s="31"/>
      <c r="C1633" s="2"/>
      <c r="D1633" s="2"/>
      <c r="E1633" s="26"/>
    </row>
    <row r="1634" spans="1:5" x14ac:dyDescent="0.15">
      <c r="A1634" s="2"/>
      <c r="B1634" s="31"/>
      <c r="C1634" s="2"/>
      <c r="D1634" s="2"/>
      <c r="E1634" s="26"/>
    </row>
    <row r="1635" spans="1:5" x14ac:dyDescent="0.15">
      <c r="A1635" s="2"/>
      <c r="B1635" s="31"/>
      <c r="C1635" s="2"/>
      <c r="D1635" s="2"/>
      <c r="E1635" s="26"/>
    </row>
    <row r="1636" spans="1:5" x14ac:dyDescent="0.15">
      <c r="A1636" s="2"/>
      <c r="B1636" s="31"/>
      <c r="C1636" s="2"/>
      <c r="D1636" s="2"/>
      <c r="E1636" s="26"/>
    </row>
    <row r="1637" spans="1:5" x14ac:dyDescent="0.15">
      <c r="A1637" s="2"/>
      <c r="B1637" s="31"/>
      <c r="C1637" s="2"/>
      <c r="D1637" s="2"/>
      <c r="E1637" s="26"/>
    </row>
    <row r="1638" spans="1:5" x14ac:dyDescent="0.15">
      <c r="A1638" s="2"/>
      <c r="B1638" s="31"/>
      <c r="C1638" s="2"/>
      <c r="D1638" s="2"/>
      <c r="E1638" s="26"/>
    </row>
    <row r="1639" spans="1:5" x14ac:dyDescent="0.15">
      <c r="A1639" s="2"/>
      <c r="B1639" s="31"/>
      <c r="C1639" s="2"/>
      <c r="D1639" s="2"/>
      <c r="E1639" s="26"/>
    </row>
    <row r="1640" spans="1:5" x14ac:dyDescent="0.15">
      <c r="A1640" s="2"/>
      <c r="B1640" s="31"/>
      <c r="C1640" s="2"/>
      <c r="D1640" s="2"/>
      <c r="E1640" s="26"/>
    </row>
    <row r="1641" spans="1:5" x14ac:dyDescent="0.15">
      <c r="A1641" s="2"/>
      <c r="B1641" s="31"/>
      <c r="C1641" s="2"/>
      <c r="D1641" s="2"/>
      <c r="E1641" s="26"/>
    </row>
    <row r="1642" spans="1:5" x14ac:dyDescent="0.15">
      <c r="A1642" s="2"/>
      <c r="B1642" s="31"/>
      <c r="C1642" s="2"/>
      <c r="D1642" s="2"/>
      <c r="E1642" s="26"/>
    </row>
    <row r="1643" spans="1:5" x14ac:dyDescent="0.15">
      <c r="A1643" s="2"/>
      <c r="B1643" s="31"/>
      <c r="C1643" s="2"/>
      <c r="D1643" s="2"/>
      <c r="E1643" s="26"/>
    </row>
    <row r="1644" spans="1:5" x14ac:dyDescent="0.15">
      <c r="A1644" s="2"/>
      <c r="B1644" s="31"/>
      <c r="C1644" s="2"/>
      <c r="D1644" s="2"/>
      <c r="E1644" s="26"/>
    </row>
    <row r="1645" spans="1:5" x14ac:dyDescent="0.15">
      <c r="A1645" s="2"/>
      <c r="B1645" s="31"/>
      <c r="C1645" s="2"/>
      <c r="D1645" s="2"/>
      <c r="E1645" s="26"/>
    </row>
    <row r="1646" spans="1:5" x14ac:dyDescent="0.15">
      <c r="A1646" s="2"/>
      <c r="B1646" s="31"/>
      <c r="C1646" s="2"/>
      <c r="D1646" s="2"/>
      <c r="E1646" s="26"/>
    </row>
    <row r="1647" spans="1:5" x14ac:dyDescent="0.15">
      <c r="A1647" s="2"/>
      <c r="B1647" s="31"/>
      <c r="C1647" s="2"/>
      <c r="D1647" s="2"/>
      <c r="E1647" s="26"/>
    </row>
    <row r="1648" spans="1:5" x14ac:dyDescent="0.15">
      <c r="A1648" s="2"/>
      <c r="B1648" s="31"/>
      <c r="C1648" s="2"/>
      <c r="D1648" s="2"/>
      <c r="E1648" s="26"/>
    </row>
    <row r="1649" spans="1:5" x14ac:dyDescent="0.15">
      <c r="A1649" s="2"/>
      <c r="B1649" s="31"/>
      <c r="C1649" s="2"/>
      <c r="D1649" s="2"/>
      <c r="E1649" s="26"/>
    </row>
    <row r="1650" spans="1:5" x14ac:dyDescent="0.15">
      <c r="A1650" s="2"/>
      <c r="B1650" s="31"/>
      <c r="C1650" s="2"/>
      <c r="D1650" s="2"/>
      <c r="E1650" s="26"/>
    </row>
    <row r="1651" spans="1:5" x14ac:dyDescent="0.15">
      <c r="A1651" s="2"/>
      <c r="B1651" s="31"/>
      <c r="C1651" s="2"/>
      <c r="D1651" s="2"/>
      <c r="E1651" s="26"/>
    </row>
    <row r="1652" spans="1:5" x14ac:dyDescent="0.15">
      <c r="A1652" s="2"/>
      <c r="B1652" s="31"/>
      <c r="C1652" s="2"/>
      <c r="D1652" s="2"/>
      <c r="E1652" s="26"/>
    </row>
    <row r="1653" spans="1:5" x14ac:dyDescent="0.15">
      <c r="A1653" s="2"/>
      <c r="B1653" s="31"/>
      <c r="C1653" s="2"/>
      <c r="D1653" s="2"/>
      <c r="E1653" s="26"/>
    </row>
    <row r="1654" spans="1:5" x14ac:dyDescent="0.15">
      <c r="A1654" s="2"/>
      <c r="B1654" s="31"/>
      <c r="C1654" s="2"/>
      <c r="D1654" s="2"/>
      <c r="E1654" s="26"/>
    </row>
    <row r="1655" spans="1:5" x14ac:dyDescent="0.15">
      <c r="A1655" s="2"/>
      <c r="B1655" s="31"/>
      <c r="C1655" s="2"/>
      <c r="D1655" s="2"/>
      <c r="E1655" s="26"/>
    </row>
    <row r="1656" spans="1:5" x14ac:dyDescent="0.15">
      <c r="A1656" s="2"/>
      <c r="B1656" s="31"/>
      <c r="C1656" s="2"/>
      <c r="D1656" s="2"/>
      <c r="E1656" s="26"/>
    </row>
    <row r="1657" spans="1:5" x14ac:dyDescent="0.15">
      <c r="A1657" s="2"/>
      <c r="B1657" s="31"/>
      <c r="C1657" s="2"/>
      <c r="D1657" s="2"/>
      <c r="E1657" s="26"/>
    </row>
    <row r="1658" spans="1:5" x14ac:dyDescent="0.15">
      <c r="A1658" s="2"/>
      <c r="B1658" s="31"/>
      <c r="C1658" s="2"/>
      <c r="D1658" s="2"/>
      <c r="E1658" s="26"/>
    </row>
    <row r="1659" spans="1:5" x14ac:dyDescent="0.15">
      <c r="A1659" s="2"/>
      <c r="B1659" s="31"/>
      <c r="C1659" s="2"/>
      <c r="D1659" s="2"/>
      <c r="E1659" s="26"/>
    </row>
    <row r="1660" spans="1:5" x14ac:dyDescent="0.15">
      <c r="A1660" s="2"/>
      <c r="B1660" s="31"/>
      <c r="C1660" s="2"/>
      <c r="D1660" s="2"/>
      <c r="E1660" s="26"/>
    </row>
    <row r="1661" spans="1:5" x14ac:dyDescent="0.15">
      <c r="A1661" s="2"/>
      <c r="B1661" s="31"/>
      <c r="C1661" s="2"/>
      <c r="D1661" s="2"/>
      <c r="E1661" s="26"/>
    </row>
    <row r="1662" spans="1:5" x14ac:dyDescent="0.15">
      <c r="A1662" s="2"/>
      <c r="B1662" s="31"/>
      <c r="C1662" s="2"/>
      <c r="D1662" s="2"/>
      <c r="E1662" s="26"/>
    </row>
    <row r="1663" spans="1:5" x14ac:dyDescent="0.15">
      <c r="A1663" s="2"/>
      <c r="B1663" s="31"/>
      <c r="C1663" s="2"/>
      <c r="D1663" s="2"/>
      <c r="E1663" s="26"/>
    </row>
    <row r="1664" spans="1:5" x14ac:dyDescent="0.15">
      <c r="A1664" s="2"/>
      <c r="B1664" s="31"/>
      <c r="C1664" s="2"/>
      <c r="D1664" s="2"/>
      <c r="E1664" s="26"/>
    </row>
    <row r="1665" spans="1:5" x14ac:dyDescent="0.15">
      <c r="A1665" s="2"/>
      <c r="B1665" s="31"/>
      <c r="C1665" s="2"/>
      <c r="D1665" s="2"/>
      <c r="E1665" s="26"/>
    </row>
    <row r="1666" spans="1:5" x14ac:dyDescent="0.15">
      <c r="A1666" s="2"/>
      <c r="B1666" s="31"/>
      <c r="C1666" s="2"/>
      <c r="D1666" s="2"/>
      <c r="E1666" s="26"/>
    </row>
    <row r="1667" spans="1:5" x14ac:dyDescent="0.15">
      <c r="A1667" s="2"/>
      <c r="B1667" s="31"/>
      <c r="C1667" s="2"/>
      <c r="D1667" s="2"/>
      <c r="E1667" s="26"/>
    </row>
    <row r="1668" spans="1:5" x14ac:dyDescent="0.15">
      <c r="A1668" s="2"/>
      <c r="B1668" s="31"/>
      <c r="C1668" s="2"/>
      <c r="D1668" s="2"/>
      <c r="E1668" s="26"/>
    </row>
    <row r="1669" spans="1:5" x14ac:dyDescent="0.15">
      <c r="A1669" s="2"/>
      <c r="B1669" s="31"/>
      <c r="C1669" s="2"/>
      <c r="D1669" s="2"/>
      <c r="E1669" s="26"/>
    </row>
    <row r="1670" spans="1:5" x14ac:dyDescent="0.15">
      <c r="A1670" s="2"/>
      <c r="B1670" s="31"/>
      <c r="C1670" s="2"/>
      <c r="D1670" s="2"/>
      <c r="E1670" s="26"/>
    </row>
    <row r="1671" spans="1:5" x14ac:dyDescent="0.15">
      <c r="A1671" s="2"/>
      <c r="B1671" s="31"/>
      <c r="C1671" s="2"/>
      <c r="D1671" s="2"/>
      <c r="E1671" s="26"/>
    </row>
    <row r="1672" spans="1:5" x14ac:dyDescent="0.15">
      <c r="A1672" s="2"/>
      <c r="B1672" s="31"/>
      <c r="C1672" s="2"/>
      <c r="D1672" s="2"/>
      <c r="E1672" s="26"/>
    </row>
    <row r="1673" spans="1:5" x14ac:dyDescent="0.15">
      <c r="A1673" s="2"/>
      <c r="B1673" s="31"/>
      <c r="C1673" s="2"/>
      <c r="D1673" s="2"/>
      <c r="E1673" s="26"/>
    </row>
    <row r="1674" spans="1:5" x14ac:dyDescent="0.15">
      <c r="A1674" s="2"/>
      <c r="B1674" s="31"/>
      <c r="C1674" s="2"/>
      <c r="D1674" s="2"/>
      <c r="E1674" s="26"/>
    </row>
    <row r="1675" spans="1:5" x14ac:dyDescent="0.15">
      <c r="A1675" s="2"/>
      <c r="B1675" s="31"/>
      <c r="C1675" s="2"/>
      <c r="D1675" s="2"/>
      <c r="E1675" s="26"/>
    </row>
    <row r="1676" spans="1:5" x14ac:dyDescent="0.15">
      <c r="A1676" s="2"/>
      <c r="B1676" s="31"/>
      <c r="C1676" s="2"/>
      <c r="D1676" s="2"/>
      <c r="E1676" s="26"/>
    </row>
    <row r="1677" spans="1:5" x14ac:dyDescent="0.15">
      <c r="A1677" s="2"/>
      <c r="B1677" s="31"/>
      <c r="C1677" s="2"/>
      <c r="D1677" s="2"/>
      <c r="E1677" s="26"/>
    </row>
    <row r="1678" spans="1:5" x14ac:dyDescent="0.15">
      <c r="A1678" s="2"/>
      <c r="B1678" s="31"/>
      <c r="C1678" s="2"/>
      <c r="D1678" s="2"/>
      <c r="E1678" s="26"/>
    </row>
    <row r="1679" spans="1:5" x14ac:dyDescent="0.15">
      <c r="A1679" s="2"/>
      <c r="B1679" s="31"/>
      <c r="C1679" s="2"/>
      <c r="D1679" s="2"/>
      <c r="E1679" s="26"/>
    </row>
    <row r="1680" spans="1:5" x14ac:dyDescent="0.15">
      <c r="A1680" s="2"/>
      <c r="B1680" s="31"/>
      <c r="C1680" s="2"/>
      <c r="D1680" s="2"/>
      <c r="E1680" s="26"/>
    </row>
    <row r="1681" spans="1:5" x14ac:dyDescent="0.15">
      <c r="A1681" s="2"/>
      <c r="B1681" s="31"/>
      <c r="C1681" s="2"/>
      <c r="D1681" s="2"/>
      <c r="E1681" s="26"/>
    </row>
    <row r="1682" spans="1:5" x14ac:dyDescent="0.15">
      <c r="A1682" s="2"/>
      <c r="B1682" s="31"/>
      <c r="C1682" s="2"/>
      <c r="D1682" s="2"/>
      <c r="E1682" s="26"/>
    </row>
    <row r="1683" spans="1:5" x14ac:dyDescent="0.15">
      <c r="A1683" s="2"/>
      <c r="B1683" s="31"/>
      <c r="C1683" s="2"/>
      <c r="D1683" s="2"/>
      <c r="E1683" s="26"/>
    </row>
    <row r="1684" spans="1:5" x14ac:dyDescent="0.15">
      <c r="A1684" s="2"/>
      <c r="B1684" s="31"/>
      <c r="C1684" s="2"/>
      <c r="D1684" s="2"/>
      <c r="E1684" s="26"/>
    </row>
    <row r="1685" spans="1:5" x14ac:dyDescent="0.15">
      <c r="A1685" s="2"/>
      <c r="B1685" s="31"/>
      <c r="C1685" s="2"/>
      <c r="D1685" s="2"/>
      <c r="E1685" s="26"/>
    </row>
    <row r="1686" spans="1:5" x14ac:dyDescent="0.15">
      <c r="A1686" s="2"/>
      <c r="B1686" s="31"/>
      <c r="C1686" s="2"/>
      <c r="D1686" s="2"/>
      <c r="E1686" s="26"/>
    </row>
    <row r="1687" spans="1:5" x14ac:dyDescent="0.15">
      <c r="A1687" s="2"/>
      <c r="B1687" s="31"/>
      <c r="C1687" s="2"/>
      <c r="D1687" s="2"/>
      <c r="E1687" s="26"/>
    </row>
    <row r="1688" spans="1:5" x14ac:dyDescent="0.15">
      <c r="A1688" s="2"/>
      <c r="B1688" s="31"/>
      <c r="C1688" s="2"/>
      <c r="D1688" s="2"/>
      <c r="E1688" s="26"/>
    </row>
    <row r="1689" spans="1:5" x14ac:dyDescent="0.15">
      <c r="A1689" s="2"/>
      <c r="B1689" s="31"/>
      <c r="C1689" s="2"/>
      <c r="D1689" s="2"/>
      <c r="E1689" s="26"/>
    </row>
    <row r="1690" spans="1:5" x14ac:dyDescent="0.15">
      <c r="A1690" s="2"/>
      <c r="B1690" s="31"/>
      <c r="C1690" s="2"/>
      <c r="D1690" s="2"/>
      <c r="E1690" s="26"/>
    </row>
    <row r="1691" spans="1:5" x14ac:dyDescent="0.15">
      <c r="A1691" s="2"/>
      <c r="B1691" s="31"/>
      <c r="C1691" s="2"/>
      <c r="D1691" s="2"/>
      <c r="E1691" s="26"/>
    </row>
    <row r="1692" spans="1:5" x14ac:dyDescent="0.15">
      <c r="A1692" s="2"/>
      <c r="B1692" s="31"/>
      <c r="C1692" s="2"/>
      <c r="D1692" s="2"/>
      <c r="E1692" s="26"/>
    </row>
    <row r="1693" spans="1:5" x14ac:dyDescent="0.15">
      <c r="A1693" s="2"/>
      <c r="B1693" s="31"/>
      <c r="C1693" s="2"/>
      <c r="D1693" s="2"/>
      <c r="E1693" s="26"/>
    </row>
    <row r="1694" spans="1:5" x14ac:dyDescent="0.15">
      <c r="A1694" s="2"/>
      <c r="B1694" s="31"/>
      <c r="C1694" s="2"/>
      <c r="D1694" s="2"/>
      <c r="E1694" s="26"/>
    </row>
    <row r="1695" spans="1:5" x14ac:dyDescent="0.15">
      <c r="A1695" s="2"/>
      <c r="B1695" s="31"/>
      <c r="C1695" s="2"/>
      <c r="D1695" s="2"/>
      <c r="E1695" s="26"/>
    </row>
    <row r="1696" spans="1:5" x14ac:dyDescent="0.15">
      <c r="A1696" s="2"/>
      <c r="B1696" s="31"/>
      <c r="C1696" s="2"/>
      <c r="D1696" s="2"/>
      <c r="E1696" s="26"/>
    </row>
    <row r="1697" spans="1:5" x14ac:dyDescent="0.15">
      <c r="A1697" s="2"/>
      <c r="B1697" s="31"/>
      <c r="C1697" s="2"/>
      <c r="D1697" s="2"/>
      <c r="E1697" s="26"/>
    </row>
    <row r="1698" spans="1:5" x14ac:dyDescent="0.15">
      <c r="A1698" s="2"/>
      <c r="B1698" s="31"/>
      <c r="C1698" s="2"/>
      <c r="D1698" s="2"/>
      <c r="E1698" s="26"/>
    </row>
    <row r="1699" spans="1:5" x14ac:dyDescent="0.15">
      <c r="A1699" s="2"/>
      <c r="B1699" s="31"/>
      <c r="C1699" s="2"/>
      <c r="D1699" s="2"/>
      <c r="E1699" s="26"/>
    </row>
    <row r="1700" spans="1:5" x14ac:dyDescent="0.15">
      <c r="A1700" s="2"/>
      <c r="B1700" s="31"/>
      <c r="C1700" s="2"/>
      <c r="D1700" s="2"/>
      <c r="E1700" s="26"/>
    </row>
    <row r="1701" spans="1:5" x14ac:dyDescent="0.15">
      <c r="A1701" s="2"/>
      <c r="B1701" s="31"/>
      <c r="C1701" s="2"/>
      <c r="D1701" s="2"/>
      <c r="E1701" s="26"/>
    </row>
    <row r="1702" spans="1:5" x14ac:dyDescent="0.15">
      <c r="A1702" s="2"/>
      <c r="B1702" s="31"/>
      <c r="C1702" s="2"/>
      <c r="D1702" s="2"/>
      <c r="E1702" s="26"/>
    </row>
    <row r="1703" spans="1:5" x14ac:dyDescent="0.15">
      <c r="A1703" s="2"/>
      <c r="B1703" s="31"/>
      <c r="C1703" s="2"/>
      <c r="D1703" s="2"/>
      <c r="E1703" s="26"/>
    </row>
    <row r="1704" spans="1:5" x14ac:dyDescent="0.15">
      <c r="A1704" s="2"/>
      <c r="B1704" s="31"/>
      <c r="C1704" s="2"/>
      <c r="D1704" s="2"/>
      <c r="E1704" s="26"/>
    </row>
    <row r="1705" spans="1:5" x14ac:dyDescent="0.15">
      <c r="A1705" s="2"/>
      <c r="B1705" s="31"/>
      <c r="C1705" s="2"/>
      <c r="D1705" s="2"/>
      <c r="E1705" s="26"/>
    </row>
    <row r="1706" spans="1:5" x14ac:dyDescent="0.15">
      <c r="A1706" s="2"/>
      <c r="B1706" s="31"/>
      <c r="C1706" s="2"/>
      <c r="D1706" s="2"/>
      <c r="E1706" s="26"/>
    </row>
    <row r="1707" spans="1:5" x14ac:dyDescent="0.15">
      <c r="A1707" s="2"/>
      <c r="B1707" s="31"/>
      <c r="C1707" s="2"/>
      <c r="D1707" s="2"/>
      <c r="E1707" s="26"/>
    </row>
    <row r="1708" spans="1:5" x14ac:dyDescent="0.15">
      <c r="A1708" s="2"/>
      <c r="B1708" s="31"/>
      <c r="C1708" s="2"/>
      <c r="D1708" s="2"/>
      <c r="E1708" s="26"/>
    </row>
    <row r="1709" spans="1:5" x14ac:dyDescent="0.15">
      <c r="A1709" s="2"/>
      <c r="B1709" s="31"/>
      <c r="C1709" s="2"/>
      <c r="D1709" s="2"/>
      <c r="E1709" s="26"/>
    </row>
    <row r="1710" spans="1:5" x14ac:dyDescent="0.15">
      <c r="A1710" s="2"/>
      <c r="B1710" s="31"/>
      <c r="C1710" s="2"/>
      <c r="D1710" s="2"/>
      <c r="E1710" s="26"/>
    </row>
    <row r="1711" spans="1:5" x14ac:dyDescent="0.15">
      <c r="A1711" s="2"/>
      <c r="B1711" s="31"/>
      <c r="C1711" s="2"/>
      <c r="D1711" s="2"/>
      <c r="E1711" s="26"/>
    </row>
    <row r="1712" spans="1:5" x14ac:dyDescent="0.15">
      <c r="A1712" s="2"/>
      <c r="B1712" s="31"/>
      <c r="C1712" s="2"/>
      <c r="D1712" s="2"/>
      <c r="E1712" s="26"/>
    </row>
    <row r="1713" spans="1:5" x14ac:dyDescent="0.15">
      <c r="A1713" s="2"/>
      <c r="B1713" s="31"/>
      <c r="C1713" s="2"/>
      <c r="D1713" s="2"/>
      <c r="E1713" s="26"/>
    </row>
    <row r="1714" spans="1:5" x14ac:dyDescent="0.15">
      <c r="A1714" s="2"/>
      <c r="B1714" s="31"/>
      <c r="C1714" s="2"/>
      <c r="D1714" s="2"/>
      <c r="E1714" s="26"/>
    </row>
    <row r="1715" spans="1:5" x14ac:dyDescent="0.15">
      <c r="A1715" s="2"/>
      <c r="B1715" s="31"/>
      <c r="C1715" s="2"/>
      <c r="D1715" s="2"/>
      <c r="E1715" s="26"/>
    </row>
    <row r="1716" spans="1:5" x14ac:dyDescent="0.15">
      <c r="A1716" s="2"/>
      <c r="B1716" s="31"/>
      <c r="C1716" s="2"/>
      <c r="D1716" s="2"/>
      <c r="E1716" s="26"/>
    </row>
    <row r="1717" spans="1:5" x14ac:dyDescent="0.15">
      <c r="A1717" s="2"/>
      <c r="B1717" s="31"/>
      <c r="C1717" s="2"/>
      <c r="D1717" s="2"/>
      <c r="E1717" s="26"/>
    </row>
    <row r="1718" spans="1:5" x14ac:dyDescent="0.15">
      <c r="A1718" s="2"/>
      <c r="B1718" s="31"/>
      <c r="C1718" s="2"/>
      <c r="D1718" s="2"/>
      <c r="E1718" s="26"/>
    </row>
    <row r="1719" spans="1:5" x14ac:dyDescent="0.15">
      <c r="A1719" s="2"/>
      <c r="B1719" s="31"/>
      <c r="C1719" s="2"/>
      <c r="D1719" s="2"/>
      <c r="E1719" s="26"/>
    </row>
    <row r="1720" spans="1:5" x14ac:dyDescent="0.15">
      <c r="A1720" s="2"/>
      <c r="B1720" s="31"/>
      <c r="C1720" s="2"/>
      <c r="D1720" s="2"/>
      <c r="E1720" s="26"/>
    </row>
    <row r="1721" spans="1:5" x14ac:dyDescent="0.15">
      <c r="A1721" s="2"/>
      <c r="B1721" s="31"/>
      <c r="C1721" s="2"/>
      <c r="D1721" s="2"/>
      <c r="E1721" s="26"/>
    </row>
    <row r="1722" spans="1:5" x14ac:dyDescent="0.15">
      <c r="A1722" s="2"/>
      <c r="B1722" s="31"/>
      <c r="C1722" s="2"/>
      <c r="D1722" s="2"/>
      <c r="E1722" s="26"/>
    </row>
    <row r="1723" spans="1:5" x14ac:dyDescent="0.15">
      <c r="A1723" s="2"/>
      <c r="B1723" s="31"/>
      <c r="C1723" s="2"/>
      <c r="D1723" s="2"/>
      <c r="E1723" s="26"/>
    </row>
    <row r="1724" spans="1:5" x14ac:dyDescent="0.15">
      <c r="A1724" s="2"/>
      <c r="B1724" s="31"/>
      <c r="C1724" s="2"/>
      <c r="D1724" s="2"/>
      <c r="E1724" s="26"/>
    </row>
    <row r="1725" spans="1:5" x14ac:dyDescent="0.15">
      <c r="A1725" s="2"/>
      <c r="B1725" s="31"/>
      <c r="C1725" s="2"/>
      <c r="D1725" s="2"/>
      <c r="E1725" s="26"/>
    </row>
    <row r="1726" spans="1:5" x14ac:dyDescent="0.15">
      <c r="A1726" s="2"/>
      <c r="B1726" s="31"/>
      <c r="C1726" s="2"/>
      <c r="D1726" s="2"/>
      <c r="E1726" s="26"/>
    </row>
    <row r="1727" spans="1:5" x14ac:dyDescent="0.15">
      <c r="A1727" s="2"/>
      <c r="B1727" s="31"/>
      <c r="C1727" s="2"/>
      <c r="D1727" s="2"/>
      <c r="E1727" s="26"/>
    </row>
    <row r="1728" spans="1:5" x14ac:dyDescent="0.15">
      <c r="A1728" s="2"/>
      <c r="B1728" s="31"/>
      <c r="C1728" s="2"/>
      <c r="D1728" s="2"/>
      <c r="E1728" s="26"/>
    </row>
    <row r="1729" spans="1:5" x14ac:dyDescent="0.15">
      <c r="A1729" s="2"/>
      <c r="B1729" s="31"/>
      <c r="C1729" s="2"/>
      <c r="D1729" s="2"/>
      <c r="E1729" s="26"/>
    </row>
    <row r="1730" spans="1:5" x14ac:dyDescent="0.15">
      <c r="A1730" s="2"/>
      <c r="B1730" s="31"/>
      <c r="C1730" s="2"/>
      <c r="D1730" s="2"/>
      <c r="E1730" s="26"/>
    </row>
    <row r="1731" spans="1:5" x14ac:dyDescent="0.15">
      <c r="A1731" s="2"/>
      <c r="B1731" s="31"/>
      <c r="C1731" s="2"/>
      <c r="D1731" s="2"/>
      <c r="E1731" s="26"/>
    </row>
    <row r="1732" spans="1:5" x14ac:dyDescent="0.15">
      <c r="A1732" s="2"/>
      <c r="B1732" s="31"/>
      <c r="C1732" s="2"/>
      <c r="D1732" s="2"/>
      <c r="E1732" s="26"/>
    </row>
    <row r="1733" spans="1:5" x14ac:dyDescent="0.15">
      <c r="A1733" s="2"/>
      <c r="B1733" s="31"/>
      <c r="C1733" s="2"/>
      <c r="D1733" s="2"/>
      <c r="E1733" s="26"/>
    </row>
    <row r="1734" spans="1:5" x14ac:dyDescent="0.15">
      <c r="A1734" s="2"/>
      <c r="B1734" s="31"/>
      <c r="C1734" s="2"/>
      <c r="D1734" s="2"/>
      <c r="E1734" s="26"/>
    </row>
    <row r="1735" spans="1:5" x14ac:dyDescent="0.15">
      <c r="A1735" s="2"/>
      <c r="B1735" s="31"/>
      <c r="C1735" s="2"/>
      <c r="D1735" s="2"/>
      <c r="E1735" s="26"/>
    </row>
    <row r="1736" spans="1:5" x14ac:dyDescent="0.15">
      <c r="A1736" s="2"/>
      <c r="B1736" s="31"/>
      <c r="C1736" s="2"/>
      <c r="D1736" s="2"/>
      <c r="E1736" s="26"/>
    </row>
    <row r="1737" spans="1:5" x14ac:dyDescent="0.15">
      <c r="A1737" s="2"/>
      <c r="B1737" s="31"/>
      <c r="C1737" s="2"/>
      <c r="D1737" s="2"/>
      <c r="E1737" s="26"/>
    </row>
    <row r="1738" spans="1:5" x14ac:dyDescent="0.15">
      <c r="A1738" s="2"/>
      <c r="B1738" s="31"/>
      <c r="C1738" s="2"/>
      <c r="D1738" s="2"/>
      <c r="E1738" s="26"/>
    </row>
    <row r="1739" spans="1:5" x14ac:dyDescent="0.15">
      <c r="A1739" s="2"/>
      <c r="B1739" s="31"/>
      <c r="C1739" s="2"/>
      <c r="D1739" s="2"/>
      <c r="E1739" s="26"/>
    </row>
    <row r="1740" spans="1:5" x14ac:dyDescent="0.15">
      <c r="A1740" s="2"/>
      <c r="B1740" s="31"/>
      <c r="C1740" s="2"/>
      <c r="D1740" s="2"/>
      <c r="E1740" s="26"/>
    </row>
    <row r="1741" spans="1:5" x14ac:dyDescent="0.15">
      <c r="A1741" s="2"/>
      <c r="B1741" s="31"/>
      <c r="C1741" s="2"/>
      <c r="D1741" s="2"/>
      <c r="E1741" s="26"/>
    </row>
    <row r="1742" spans="1:5" x14ac:dyDescent="0.15">
      <c r="A1742" s="2"/>
      <c r="B1742" s="31"/>
      <c r="C1742" s="2"/>
      <c r="D1742" s="2"/>
      <c r="E1742" s="26"/>
    </row>
    <row r="1743" spans="1:5" x14ac:dyDescent="0.15">
      <c r="A1743" s="2"/>
      <c r="B1743" s="31"/>
      <c r="C1743" s="2"/>
      <c r="D1743" s="2"/>
      <c r="E1743" s="26"/>
    </row>
    <row r="1744" spans="1:5" x14ac:dyDescent="0.15">
      <c r="A1744" s="2"/>
      <c r="B1744" s="31"/>
      <c r="C1744" s="2"/>
      <c r="D1744" s="2"/>
      <c r="E1744" s="26"/>
    </row>
    <row r="1745" spans="1:5" x14ac:dyDescent="0.15">
      <c r="A1745" s="2"/>
      <c r="B1745" s="31"/>
      <c r="C1745" s="2"/>
      <c r="D1745" s="2"/>
      <c r="E1745" s="26"/>
    </row>
    <row r="1746" spans="1:5" x14ac:dyDescent="0.15">
      <c r="A1746" s="2"/>
      <c r="B1746" s="31"/>
      <c r="C1746" s="2"/>
      <c r="D1746" s="2"/>
      <c r="E1746" s="26"/>
    </row>
    <row r="1747" spans="1:5" x14ac:dyDescent="0.15">
      <c r="A1747" s="2"/>
      <c r="B1747" s="31"/>
      <c r="C1747" s="2"/>
      <c r="D1747" s="2"/>
      <c r="E1747" s="26"/>
    </row>
    <row r="1748" spans="1:5" x14ac:dyDescent="0.15">
      <c r="A1748" s="2"/>
      <c r="B1748" s="31"/>
      <c r="C1748" s="2"/>
      <c r="D1748" s="2"/>
      <c r="E1748" s="26"/>
    </row>
    <row r="1749" spans="1:5" x14ac:dyDescent="0.15">
      <c r="A1749" s="2"/>
      <c r="B1749" s="31"/>
      <c r="C1749" s="2"/>
      <c r="D1749" s="2"/>
      <c r="E1749" s="26"/>
    </row>
    <row r="1750" spans="1:5" x14ac:dyDescent="0.15">
      <c r="A1750" s="2"/>
      <c r="B1750" s="31"/>
      <c r="C1750" s="2"/>
      <c r="D1750" s="2"/>
      <c r="E1750" s="26"/>
    </row>
    <row r="1751" spans="1:5" x14ac:dyDescent="0.15">
      <c r="A1751" s="2"/>
      <c r="B1751" s="31"/>
      <c r="C1751" s="2"/>
      <c r="D1751" s="2"/>
      <c r="E1751" s="26"/>
    </row>
    <row r="1752" spans="1:5" x14ac:dyDescent="0.15">
      <c r="A1752" s="2"/>
      <c r="B1752" s="31"/>
      <c r="C1752" s="2"/>
      <c r="D1752" s="2"/>
      <c r="E1752" s="26"/>
    </row>
    <row r="1753" spans="1:5" x14ac:dyDescent="0.15">
      <c r="A1753" s="2"/>
      <c r="B1753" s="31"/>
      <c r="C1753" s="2"/>
      <c r="D1753" s="2"/>
      <c r="E1753" s="26"/>
    </row>
    <row r="1754" spans="1:5" x14ac:dyDescent="0.15">
      <c r="A1754" s="2"/>
      <c r="B1754" s="31"/>
      <c r="C1754" s="2"/>
      <c r="D1754" s="2"/>
      <c r="E1754" s="26"/>
    </row>
    <row r="1755" spans="1:5" x14ac:dyDescent="0.15">
      <c r="A1755" s="2"/>
      <c r="B1755" s="31"/>
      <c r="C1755" s="2"/>
      <c r="D1755" s="2"/>
      <c r="E1755" s="26"/>
    </row>
    <row r="1756" spans="1:5" x14ac:dyDescent="0.15">
      <c r="A1756" s="2"/>
      <c r="B1756" s="31"/>
      <c r="C1756" s="2"/>
      <c r="D1756" s="2"/>
      <c r="E1756" s="26"/>
    </row>
    <row r="1757" spans="1:5" x14ac:dyDescent="0.15">
      <c r="A1757" s="2"/>
      <c r="B1757" s="31"/>
      <c r="C1757" s="2"/>
      <c r="D1757" s="2"/>
      <c r="E1757" s="26"/>
    </row>
    <row r="1758" spans="1:5" x14ac:dyDescent="0.15">
      <c r="A1758" s="2"/>
      <c r="B1758" s="31"/>
      <c r="C1758" s="2"/>
      <c r="D1758" s="2"/>
      <c r="E1758" s="26"/>
    </row>
    <row r="1759" spans="1:5" x14ac:dyDescent="0.15">
      <c r="A1759" s="2"/>
      <c r="B1759" s="31"/>
      <c r="C1759" s="2"/>
      <c r="D1759" s="2"/>
      <c r="E1759" s="26"/>
    </row>
    <row r="1760" spans="1:5" x14ac:dyDescent="0.15">
      <c r="A1760" s="2"/>
      <c r="B1760" s="31"/>
      <c r="C1760" s="2"/>
      <c r="D1760" s="2"/>
      <c r="E1760" s="26"/>
    </row>
    <row r="1761" spans="1:5" x14ac:dyDescent="0.15">
      <c r="A1761" s="2"/>
      <c r="B1761" s="31"/>
      <c r="C1761" s="2"/>
      <c r="D1761" s="2"/>
      <c r="E1761" s="26"/>
    </row>
    <row r="1762" spans="1:5" x14ac:dyDescent="0.15">
      <c r="A1762" s="2"/>
      <c r="B1762" s="31"/>
      <c r="C1762" s="2"/>
      <c r="D1762" s="2"/>
      <c r="E1762" s="26"/>
    </row>
    <row r="1763" spans="1:5" x14ac:dyDescent="0.15">
      <c r="A1763" s="2"/>
      <c r="B1763" s="31"/>
      <c r="C1763" s="2"/>
      <c r="D1763" s="2"/>
      <c r="E1763" s="26"/>
    </row>
    <row r="1764" spans="1:5" x14ac:dyDescent="0.15">
      <c r="A1764" s="2"/>
      <c r="B1764" s="31"/>
      <c r="C1764" s="2"/>
      <c r="D1764" s="2"/>
      <c r="E1764" s="26"/>
    </row>
    <row r="1765" spans="1:5" x14ac:dyDescent="0.15">
      <c r="A1765" s="2"/>
      <c r="B1765" s="31"/>
      <c r="C1765" s="2"/>
      <c r="D1765" s="2"/>
      <c r="E1765" s="26"/>
    </row>
    <row r="1766" spans="1:5" x14ac:dyDescent="0.15">
      <c r="A1766" s="2"/>
      <c r="B1766" s="31"/>
      <c r="C1766" s="2"/>
      <c r="D1766" s="2"/>
      <c r="E1766" s="26"/>
    </row>
    <row r="1767" spans="1:5" x14ac:dyDescent="0.15">
      <c r="A1767" s="2"/>
      <c r="B1767" s="31"/>
      <c r="C1767" s="2"/>
      <c r="D1767" s="2"/>
      <c r="E1767" s="26"/>
    </row>
    <row r="1768" spans="1:5" x14ac:dyDescent="0.15">
      <c r="A1768" s="2"/>
      <c r="B1768" s="31"/>
      <c r="C1768" s="2"/>
      <c r="D1768" s="2"/>
      <c r="E1768" s="26"/>
    </row>
    <row r="1769" spans="1:5" x14ac:dyDescent="0.15">
      <c r="A1769" s="2"/>
      <c r="B1769" s="31"/>
      <c r="C1769" s="2"/>
      <c r="D1769" s="2"/>
      <c r="E1769" s="26"/>
    </row>
    <row r="1770" spans="1:5" x14ac:dyDescent="0.15">
      <c r="A1770" s="2"/>
      <c r="B1770" s="31"/>
      <c r="C1770" s="2"/>
      <c r="D1770" s="2"/>
      <c r="E1770" s="26"/>
    </row>
    <row r="1771" spans="1:5" x14ac:dyDescent="0.15">
      <c r="A1771" s="2"/>
      <c r="B1771" s="31"/>
      <c r="C1771" s="2"/>
      <c r="D1771" s="2"/>
      <c r="E1771" s="26"/>
    </row>
    <row r="1772" spans="1:5" x14ac:dyDescent="0.15">
      <c r="A1772" s="2"/>
      <c r="B1772" s="31"/>
      <c r="C1772" s="2"/>
      <c r="D1772" s="2"/>
      <c r="E1772" s="26"/>
    </row>
    <row r="1773" spans="1:5" x14ac:dyDescent="0.15">
      <c r="A1773" s="2"/>
      <c r="B1773" s="31"/>
      <c r="C1773" s="2"/>
      <c r="D1773" s="2"/>
      <c r="E1773" s="26"/>
    </row>
    <row r="1774" spans="1:5" x14ac:dyDescent="0.15">
      <c r="A1774" s="2"/>
      <c r="B1774" s="31"/>
      <c r="C1774" s="2"/>
      <c r="D1774" s="2"/>
      <c r="E1774" s="26"/>
    </row>
    <row r="1775" spans="1:5" x14ac:dyDescent="0.15">
      <c r="A1775" s="2"/>
      <c r="B1775" s="31"/>
      <c r="C1775" s="2"/>
      <c r="D1775" s="2"/>
      <c r="E1775" s="26"/>
    </row>
    <row r="1776" spans="1:5" x14ac:dyDescent="0.15">
      <c r="A1776" s="2"/>
      <c r="B1776" s="31"/>
      <c r="C1776" s="2"/>
      <c r="D1776" s="2"/>
      <c r="E1776" s="26"/>
    </row>
    <row r="1777" spans="1:5" x14ac:dyDescent="0.15">
      <c r="A1777" s="2"/>
      <c r="B1777" s="31"/>
      <c r="C1777" s="2"/>
      <c r="D1777" s="2"/>
      <c r="E1777" s="26"/>
    </row>
    <row r="1778" spans="1:5" x14ac:dyDescent="0.15">
      <c r="A1778" s="2"/>
      <c r="B1778" s="31"/>
      <c r="C1778" s="2"/>
      <c r="D1778" s="2"/>
      <c r="E1778" s="26"/>
    </row>
    <row r="1779" spans="1:5" x14ac:dyDescent="0.15">
      <c r="A1779" s="2"/>
      <c r="B1779" s="31"/>
      <c r="C1779" s="2"/>
      <c r="D1779" s="2"/>
      <c r="E1779" s="26"/>
    </row>
    <row r="1780" spans="1:5" x14ac:dyDescent="0.15">
      <c r="A1780" s="2"/>
      <c r="B1780" s="31"/>
      <c r="C1780" s="2"/>
      <c r="D1780" s="2"/>
      <c r="E1780" s="26"/>
    </row>
    <row r="1781" spans="1:5" x14ac:dyDescent="0.15">
      <c r="A1781" s="2"/>
      <c r="B1781" s="31"/>
      <c r="C1781" s="2"/>
      <c r="D1781" s="2"/>
      <c r="E1781" s="26"/>
    </row>
    <row r="1782" spans="1:5" x14ac:dyDescent="0.15">
      <c r="A1782" s="2"/>
      <c r="B1782" s="31"/>
      <c r="C1782" s="2"/>
      <c r="D1782" s="2"/>
      <c r="E1782" s="26"/>
    </row>
    <row r="1783" spans="1:5" x14ac:dyDescent="0.15">
      <c r="A1783" s="2"/>
      <c r="B1783" s="31"/>
      <c r="C1783" s="2"/>
      <c r="D1783" s="2"/>
      <c r="E1783" s="26"/>
    </row>
    <row r="1784" spans="1:5" x14ac:dyDescent="0.15">
      <c r="A1784" s="2"/>
      <c r="B1784" s="31"/>
      <c r="C1784" s="2"/>
      <c r="D1784" s="2"/>
      <c r="E1784" s="26"/>
    </row>
    <row r="1785" spans="1:5" x14ac:dyDescent="0.15">
      <c r="A1785" s="2"/>
      <c r="B1785" s="31"/>
      <c r="C1785" s="2"/>
      <c r="D1785" s="2"/>
      <c r="E1785" s="26"/>
    </row>
    <row r="1786" spans="1:5" x14ac:dyDescent="0.15">
      <c r="A1786" s="2"/>
      <c r="B1786" s="31"/>
      <c r="C1786" s="2"/>
      <c r="D1786" s="2"/>
      <c r="E1786" s="26"/>
    </row>
    <row r="1787" spans="1:5" x14ac:dyDescent="0.15">
      <c r="A1787" s="2"/>
      <c r="B1787" s="31"/>
      <c r="C1787" s="2"/>
      <c r="D1787" s="2"/>
      <c r="E1787" s="26"/>
    </row>
    <row r="1788" spans="1:5" x14ac:dyDescent="0.15">
      <c r="A1788" s="2"/>
      <c r="B1788" s="31"/>
      <c r="C1788" s="2"/>
      <c r="D1788" s="2"/>
      <c r="E1788" s="26"/>
    </row>
    <row r="1789" spans="1:5" x14ac:dyDescent="0.15">
      <c r="A1789" s="2"/>
      <c r="B1789" s="31"/>
      <c r="C1789" s="2"/>
      <c r="D1789" s="2"/>
      <c r="E1789" s="26"/>
    </row>
    <row r="1790" spans="1:5" x14ac:dyDescent="0.15">
      <c r="A1790" s="2"/>
      <c r="B1790" s="31"/>
      <c r="C1790" s="2"/>
      <c r="D1790" s="2"/>
      <c r="E1790" s="26"/>
    </row>
    <row r="1791" spans="1:5" x14ac:dyDescent="0.15">
      <c r="A1791" s="2"/>
      <c r="B1791" s="31"/>
      <c r="C1791" s="2"/>
      <c r="D1791" s="2"/>
      <c r="E1791" s="26"/>
    </row>
    <row r="1792" spans="1:5" x14ac:dyDescent="0.15">
      <c r="A1792" s="2"/>
      <c r="B1792" s="31"/>
      <c r="C1792" s="2"/>
      <c r="D1792" s="2"/>
      <c r="E1792" s="26"/>
    </row>
    <row r="1793" spans="1:5" x14ac:dyDescent="0.15">
      <c r="A1793" s="2"/>
      <c r="B1793" s="31"/>
      <c r="C1793" s="2"/>
      <c r="D1793" s="2"/>
      <c r="E1793" s="26"/>
    </row>
    <row r="1794" spans="1:5" x14ac:dyDescent="0.15">
      <c r="A1794" s="2"/>
      <c r="B1794" s="31"/>
      <c r="C1794" s="2"/>
      <c r="D1794" s="2"/>
      <c r="E1794" s="26"/>
    </row>
    <row r="1795" spans="1:5" x14ac:dyDescent="0.15">
      <c r="A1795" s="2"/>
      <c r="B1795" s="31"/>
      <c r="C1795" s="2"/>
      <c r="D1795" s="2"/>
      <c r="E1795" s="26"/>
    </row>
    <row r="1796" spans="1:5" x14ac:dyDescent="0.15">
      <c r="A1796" s="2"/>
      <c r="B1796" s="31"/>
      <c r="C1796" s="2"/>
      <c r="D1796" s="2"/>
      <c r="E1796" s="26"/>
    </row>
    <row r="1797" spans="1:5" x14ac:dyDescent="0.15">
      <c r="A1797" s="2"/>
      <c r="B1797" s="31"/>
      <c r="C1797" s="2"/>
      <c r="D1797" s="2"/>
      <c r="E1797" s="26"/>
    </row>
    <row r="1798" spans="1:5" x14ac:dyDescent="0.15">
      <c r="A1798" s="2"/>
      <c r="B1798" s="31"/>
      <c r="C1798" s="2"/>
      <c r="D1798" s="2"/>
      <c r="E1798" s="26"/>
    </row>
    <row r="1799" spans="1:5" x14ac:dyDescent="0.15">
      <c r="A1799" s="2"/>
      <c r="B1799" s="31"/>
      <c r="C1799" s="2"/>
      <c r="D1799" s="2"/>
      <c r="E1799" s="26"/>
    </row>
    <row r="1800" spans="1:5" x14ac:dyDescent="0.15">
      <c r="A1800" s="2"/>
      <c r="B1800" s="31"/>
      <c r="C1800" s="2"/>
      <c r="D1800" s="2"/>
      <c r="E1800" s="26"/>
    </row>
    <row r="1801" spans="1:5" x14ac:dyDescent="0.15">
      <c r="A1801" s="2"/>
      <c r="B1801" s="31"/>
      <c r="C1801" s="2"/>
      <c r="D1801" s="2"/>
      <c r="E1801" s="26"/>
    </row>
    <row r="1802" spans="1:5" x14ac:dyDescent="0.15">
      <c r="A1802" s="2"/>
      <c r="B1802" s="31"/>
      <c r="C1802" s="2"/>
      <c r="D1802" s="2"/>
      <c r="E1802" s="26"/>
    </row>
    <row r="1803" spans="1:5" x14ac:dyDescent="0.15">
      <c r="A1803" s="2"/>
      <c r="B1803" s="31"/>
      <c r="C1803" s="2"/>
      <c r="D1803" s="2"/>
      <c r="E1803" s="26"/>
    </row>
    <row r="1804" spans="1:5" x14ac:dyDescent="0.15">
      <c r="A1804" s="2"/>
      <c r="B1804" s="31"/>
      <c r="C1804" s="2"/>
      <c r="D1804" s="2"/>
      <c r="E1804" s="26"/>
    </row>
    <row r="1805" spans="1:5" x14ac:dyDescent="0.15">
      <c r="A1805" s="2"/>
      <c r="B1805" s="31"/>
      <c r="C1805" s="2"/>
      <c r="D1805" s="2"/>
      <c r="E1805" s="26"/>
    </row>
    <row r="1806" spans="1:5" x14ac:dyDescent="0.15">
      <c r="A1806" s="2"/>
      <c r="B1806" s="31"/>
      <c r="C1806" s="2"/>
      <c r="D1806" s="2"/>
      <c r="E1806" s="26"/>
    </row>
    <row r="1807" spans="1:5" x14ac:dyDescent="0.15">
      <c r="A1807" s="2"/>
      <c r="B1807" s="31"/>
      <c r="C1807" s="2"/>
      <c r="D1807" s="2"/>
      <c r="E1807" s="26"/>
    </row>
    <row r="1808" spans="1:5" x14ac:dyDescent="0.15">
      <c r="A1808" s="2"/>
      <c r="B1808" s="31"/>
      <c r="C1808" s="2"/>
      <c r="D1808" s="2"/>
      <c r="E1808" s="26"/>
    </row>
    <row r="1809" spans="1:5" x14ac:dyDescent="0.15">
      <c r="A1809" s="2"/>
      <c r="B1809" s="31"/>
      <c r="C1809" s="2"/>
      <c r="D1809" s="2"/>
      <c r="E1809" s="26"/>
    </row>
    <row r="1810" spans="1:5" x14ac:dyDescent="0.15">
      <c r="A1810" s="2"/>
      <c r="B1810" s="31"/>
      <c r="C1810" s="2"/>
      <c r="D1810" s="2"/>
      <c r="E1810" s="26"/>
    </row>
    <row r="1811" spans="1:5" x14ac:dyDescent="0.15">
      <c r="A1811" s="2"/>
      <c r="B1811" s="31"/>
      <c r="C1811" s="2"/>
      <c r="D1811" s="2"/>
      <c r="E1811" s="26"/>
    </row>
    <row r="1812" spans="1:5" x14ac:dyDescent="0.15">
      <c r="A1812" s="2"/>
      <c r="B1812" s="31"/>
      <c r="C1812" s="2"/>
      <c r="D1812" s="2"/>
      <c r="E1812" s="26"/>
    </row>
    <row r="1813" spans="1:5" x14ac:dyDescent="0.15">
      <c r="A1813" s="2"/>
      <c r="B1813" s="31"/>
      <c r="C1813" s="2"/>
      <c r="D1813" s="2"/>
      <c r="E1813" s="26"/>
    </row>
    <row r="1814" spans="1:5" x14ac:dyDescent="0.15">
      <c r="A1814" s="2"/>
      <c r="B1814" s="31"/>
      <c r="C1814" s="2"/>
      <c r="D1814" s="2"/>
      <c r="E1814" s="26"/>
    </row>
    <row r="1815" spans="1:5" x14ac:dyDescent="0.15">
      <c r="A1815" s="2"/>
      <c r="B1815" s="31"/>
      <c r="C1815" s="2"/>
      <c r="D1815" s="2"/>
      <c r="E1815" s="26"/>
    </row>
    <row r="1816" spans="1:5" x14ac:dyDescent="0.15">
      <c r="A1816" s="2"/>
      <c r="B1816" s="31"/>
      <c r="C1816" s="2"/>
      <c r="D1816" s="2"/>
      <c r="E1816" s="26"/>
    </row>
    <row r="1817" spans="1:5" x14ac:dyDescent="0.15">
      <c r="A1817" s="2"/>
      <c r="B1817" s="31"/>
      <c r="C1817" s="2"/>
      <c r="D1817" s="2"/>
      <c r="E1817" s="26"/>
    </row>
    <row r="1818" spans="1:5" x14ac:dyDescent="0.15">
      <c r="A1818" s="2"/>
      <c r="B1818" s="31"/>
      <c r="C1818" s="2"/>
      <c r="D1818" s="2"/>
      <c r="E1818" s="26"/>
    </row>
    <row r="1819" spans="1:5" x14ac:dyDescent="0.15">
      <c r="A1819" s="2"/>
      <c r="B1819" s="31"/>
      <c r="C1819" s="2"/>
      <c r="D1819" s="2"/>
      <c r="E1819" s="26"/>
    </row>
    <row r="1820" spans="1:5" x14ac:dyDescent="0.15">
      <c r="A1820" s="2"/>
      <c r="B1820" s="31"/>
      <c r="C1820" s="2"/>
      <c r="D1820" s="2"/>
      <c r="E1820" s="26"/>
    </row>
    <row r="1821" spans="1:5" x14ac:dyDescent="0.15">
      <c r="A1821" s="2"/>
      <c r="B1821" s="31"/>
      <c r="C1821" s="2"/>
      <c r="D1821" s="2"/>
      <c r="E1821" s="26"/>
    </row>
    <row r="1822" spans="1:5" x14ac:dyDescent="0.15">
      <c r="A1822" s="2"/>
      <c r="B1822" s="31"/>
      <c r="C1822" s="2"/>
      <c r="D1822" s="2"/>
      <c r="E1822" s="26"/>
    </row>
    <row r="1823" spans="1:5" x14ac:dyDescent="0.15">
      <c r="A1823" s="2"/>
      <c r="B1823" s="31"/>
      <c r="C1823" s="2"/>
      <c r="D1823" s="2"/>
      <c r="E1823" s="26"/>
    </row>
    <row r="1824" spans="1:5" x14ac:dyDescent="0.15">
      <c r="A1824" s="2"/>
      <c r="B1824" s="31"/>
      <c r="C1824" s="2"/>
      <c r="D1824" s="2"/>
      <c r="E1824" s="26"/>
    </row>
    <row r="1825" spans="1:5" x14ac:dyDescent="0.15">
      <c r="A1825" s="2"/>
      <c r="B1825" s="31"/>
      <c r="C1825" s="2"/>
      <c r="D1825" s="2"/>
      <c r="E1825" s="26"/>
    </row>
    <row r="1826" spans="1:5" x14ac:dyDescent="0.15">
      <c r="A1826" s="2"/>
      <c r="B1826" s="31"/>
      <c r="C1826" s="2"/>
      <c r="D1826" s="2"/>
      <c r="E1826" s="26"/>
    </row>
    <row r="1827" spans="1:5" x14ac:dyDescent="0.15">
      <c r="A1827" s="2"/>
      <c r="B1827" s="31"/>
      <c r="C1827" s="2"/>
      <c r="D1827" s="2"/>
      <c r="E1827" s="26"/>
    </row>
    <row r="1828" spans="1:5" x14ac:dyDescent="0.15">
      <c r="A1828" s="2"/>
      <c r="B1828" s="31"/>
      <c r="C1828" s="2"/>
      <c r="D1828" s="2"/>
      <c r="E1828" s="26"/>
    </row>
    <row r="1829" spans="1:5" x14ac:dyDescent="0.15">
      <c r="A1829" s="2"/>
      <c r="B1829" s="31"/>
      <c r="C1829" s="2"/>
      <c r="D1829" s="2"/>
      <c r="E1829" s="26"/>
    </row>
    <row r="1830" spans="1:5" x14ac:dyDescent="0.15">
      <c r="A1830" s="2"/>
      <c r="B1830" s="31"/>
      <c r="C1830" s="2"/>
      <c r="D1830" s="2"/>
      <c r="E1830" s="26"/>
    </row>
    <row r="1831" spans="1:5" x14ac:dyDescent="0.15">
      <c r="A1831" s="2"/>
      <c r="B1831" s="31"/>
      <c r="C1831" s="2"/>
      <c r="D1831" s="2"/>
      <c r="E1831" s="26"/>
    </row>
    <row r="1832" spans="1:5" x14ac:dyDescent="0.15">
      <c r="A1832" s="2"/>
      <c r="B1832" s="31"/>
      <c r="C1832" s="2"/>
      <c r="D1832" s="2"/>
      <c r="E1832" s="26"/>
    </row>
    <row r="1833" spans="1:5" x14ac:dyDescent="0.15">
      <c r="A1833" s="2"/>
      <c r="B1833" s="31"/>
      <c r="C1833" s="2"/>
      <c r="D1833" s="2"/>
      <c r="E1833" s="26"/>
    </row>
    <row r="1834" spans="1:5" x14ac:dyDescent="0.15">
      <c r="A1834" s="2"/>
      <c r="B1834" s="31"/>
      <c r="C1834" s="2"/>
      <c r="D1834" s="2"/>
      <c r="E1834" s="26"/>
    </row>
    <row r="1835" spans="1:5" x14ac:dyDescent="0.15">
      <c r="A1835" s="2"/>
      <c r="B1835" s="31"/>
      <c r="C1835" s="2"/>
      <c r="D1835" s="2"/>
      <c r="E1835" s="26"/>
    </row>
    <row r="1836" spans="1:5" x14ac:dyDescent="0.15">
      <c r="A1836" s="2"/>
      <c r="B1836" s="31"/>
      <c r="C1836" s="2"/>
      <c r="D1836" s="2"/>
      <c r="E1836" s="26"/>
    </row>
    <row r="1837" spans="1:5" x14ac:dyDescent="0.15">
      <c r="A1837" s="2"/>
      <c r="B1837" s="31"/>
      <c r="C1837" s="2"/>
      <c r="D1837" s="2"/>
      <c r="E1837" s="26"/>
    </row>
    <row r="1838" spans="1:5" x14ac:dyDescent="0.15">
      <c r="A1838" s="2"/>
      <c r="B1838" s="31"/>
      <c r="C1838" s="2"/>
      <c r="D1838" s="2"/>
      <c r="E1838" s="26"/>
    </row>
    <row r="1839" spans="1:5" x14ac:dyDescent="0.15">
      <c r="A1839" s="2"/>
      <c r="B1839" s="31"/>
      <c r="C1839" s="2"/>
      <c r="D1839" s="2"/>
      <c r="E1839" s="26"/>
    </row>
    <row r="1840" spans="1:5" x14ac:dyDescent="0.15">
      <c r="A1840" s="2"/>
      <c r="B1840" s="31"/>
      <c r="C1840" s="2"/>
      <c r="D1840" s="2"/>
      <c r="E1840" s="26"/>
    </row>
    <row r="1841" spans="1:5" x14ac:dyDescent="0.15">
      <c r="A1841" s="2"/>
      <c r="B1841" s="31"/>
      <c r="C1841" s="2"/>
      <c r="D1841" s="2"/>
      <c r="E1841" s="26"/>
    </row>
    <row r="1842" spans="1:5" x14ac:dyDescent="0.15">
      <c r="A1842" s="2"/>
      <c r="B1842" s="31"/>
      <c r="C1842" s="2"/>
      <c r="D1842" s="2"/>
      <c r="E1842" s="26"/>
    </row>
    <row r="1843" spans="1:5" x14ac:dyDescent="0.15">
      <c r="A1843" s="2"/>
      <c r="B1843" s="31"/>
      <c r="C1843" s="2"/>
      <c r="D1843" s="2"/>
      <c r="E1843" s="26"/>
    </row>
    <row r="1844" spans="1:5" x14ac:dyDescent="0.15">
      <c r="A1844" s="2"/>
      <c r="B1844" s="31"/>
      <c r="C1844" s="2"/>
      <c r="D1844" s="2"/>
      <c r="E1844" s="26"/>
    </row>
    <row r="1845" spans="1:5" x14ac:dyDescent="0.15">
      <c r="A1845" s="2"/>
      <c r="B1845" s="31"/>
      <c r="C1845" s="2"/>
      <c r="D1845" s="2"/>
      <c r="E1845" s="26"/>
    </row>
    <row r="1846" spans="1:5" x14ac:dyDescent="0.15">
      <c r="A1846" s="2"/>
      <c r="B1846" s="31"/>
      <c r="C1846" s="2"/>
      <c r="D1846" s="2"/>
      <c r="E1846" s="26"/>
    </row>
    <row r="1847" spans="1:5" x14ac:dyDescent="0.15">
      <c r="A1847" s="2"/>
      <c r="B1847" s="31"/>
      <c r="C1847" s="2"/>
      <c r="D1847" s="2"/>
      <c r="E1847" s="26"/>
    </row>
    <row r="1848" spans="1:5" x14ac:dyDescent="0.15">
      <c r="A1848" s="2"/>
      <c r="B1848" s="31"/>
      <c r="C1848" s="2"/>
      <c r="D1848" s="2"/>
      <c r="E1848" s="26"/>
    </row>
    <row r="1849" spans="1:5" x14ac:dyDescent="0.15">
      <c r="A1849" s="2"/>
      <c r="B1849" s="31"/>
      <c r="C1849" s="2"/>
      <c r="D1849" s="2"/>
      <c r="E1849" s="26"/>
    </row>
    <row r="1850" spans="1:5" x14ac:dyDescent="0.15">
      <c r="A1850" s="2"/>
      <c r="B1850" s="31"/>
      <c r="C1850" s="2"/>
      <c r="D1850" s="2"/>
      <c r="E1850" s="26"/>
    </row>
    <row r="1851" spans="1:5" x14ac:dyDescent="0.15">
      <c r="A1851" s="2"/>
      <c r="B1851" s="31"/>
      <c r="C1851" s="2"/>
      <c r="D1851" s="2"/>
      <c r="E1851" s="26"/>
    </row>
    <row r="1852" spans="1:5" x14ac:dyDescent="0.15">
      <c r="A1852" s="2"/>
      <c r="B1852" s="31"/>
      <c r="C1852" s="2"/>
      <c r="D1852" s="2"/>
      <c r="E1852" s="26"/>
    </row>
    <row r="1853" spans="1:5" x14ac:dyDescent="0.15">
      <c r="A1853" s="2"/>
      <c r="B1853" s="31"/>
      <c r="C1853" s="2"/>
      <c r="D1853" s="2"/>
      <c r="E1853" s="26"/>
    </row>
    <row r="1854" spans="1:5" x14ac:dyDescent="0.15">
      <c r="A1854" s="2"/>
      <c r="B1854" s="31"/>
      <c r="C1854" s="2"/>
      <c r="D1854" s="2"/>
      <c r="E1854" s="26"/>
    </row>
    <row r="1855" spans="1:5" x14ac:dyDescent="0.15">
      <c r="A1855" s="2"/>
      <c r="B1855" s="31"/>
      <c r="C1855" s="2"/>
      <c r="D1855" s="2"/>
      <c r="E1855" s="26"/>
    </row>
    <row r="1856" spans="1:5" x14ac:dyDescent="0.15">
      <c r="A1856" s="2"/>
      <c r="B1856" s="31"/>
      <c r="C1856" s="2"/>
      <c r="D1856" s="2"/>
      <c r="E1856" s="26"/>
    </row>
    <row r="1857" spans="1:5" x14ac:dyDescent="0.15">
      <c r="A1857" s="2"/>
      <c r="B1857" s="31"/>
      <c r="C1857" s="2"/>
      <c r="D1857" s="2"/>
      <c r="E1857" s="26"/>
    </row>
    <row r="1858" spans="1:5" x14ac:dyDescent="0.15">
      <c r="A1858" s="2"/>
      <c r="B1858" s="31"/>
      <c r="C1858" s="2"/>
      <c r="D1858" s="2"/>
      <c r="E1858" s="26"/>
    </row>
    <row r="1859" spans="1:5" x14ac:dyDescent="0.15">
      <c r="A1859" s="2"/>
      <c r="B1859" s="31"/>
      <c r="C1859" s="2"/>
      <c r="D1859" s="2"/>
      <c r="E1859" s="26"/>
    </row>
    <row r="1860" spans="1:5" x14ac:dyDescent="0.15">
      <c r="A1860" s="2"/>
      <c r="B1860" s="31"/>
      <c r="C1860" s="2"/>
      <c r="D1860" s="2"/>
      <c r="E1860" s="26"/>
    </row>
    <row r="1861" spans="1:5" x14ac:dyDescent="0.15">
      <c r="A1861" s="2"/>
      <c r="B1861" s="31"/>
      <c r="C1861" s="2"/>
      <c r="D1861" s="2"/>
      <c r="E1861" s="26"/>
    </row>
    <row r="1862" spans="1:5" x14ac:dyDescent="0.15">
      <c r="A1862" s="2"/>
      <c r="B1862" s="31"/>
      <c r="C1862" s="2"/>
      <c r="D1862" s="2"/>
      <c r="E1862" s="26"/>
    </row>
    <row r="1863" spans="1:5" x14ac:dyDescent="0.15">
      <c r="A1863" s="2"/>
      <c r="B1863" s="31"/>
      <c r="C1863" s="2"/>
      <c r="D1863" s="2"/>
      <c r="E1863" s="26"/>
    </row>
    <row r="1864" spans="1:5" x14ac:dyDescent="0.15">
      <c r="A1864" s="2"/>
      <c r="B1864" s="31"/>
      <c r="C1864" s="2"/>
      <c r="D1864" s="2"/>
      <c r="E1864" s="26"/>
    </row>
    <row r="1865" spans="1:5" x14ac:dyDescent="0.15">
      <c r="A1865" s="2"/>
      <c r="B1865" s="31"/>
      <c r="C1865" s="2"/>
      <c r="D1865" s="2"/>
      <c r="E1865" s="26"/>
    </row>
    <row r="1866" spans="1:5" x14ac:dyDescent="0.15">
      <c r="A1866" s="2"/>
      <c r="B1866" s="31"/>
      <c r="C1866" s="2"/>
      <c r="D1866" s="2"/>
      <c r="E1866" s="26"/>
    </row>
    <row r="1867" spans="1:5" x14ac:dyDescent="0.15">
      <c r="A1867" s="2"/>
      <c r="B1867" s="31"/>
      <c r="C1867" s="2"/>
      <c r="D1867" s="2"/>
      <c r="E1867" s="26"/>
    </row>
    <row r="1868" spans="1:5" x14ac:dyDescent="0.15">
      <c r="A1868" s="2"/>
      <c r="B1868" s="31"/>
      <c r="C1868" s="2"/>
      <c r="D1868" s="2"/>
      <c r="E1868" s="26"/>
    </row>
    <row r="1869" spans="1:5" x14ac:dyDescent="0.15">
      <c r="A1869" s="2"/>
      <c r="B1869" s="31"/>
      <c r="C1869" s="2"/>
      <c r="D1869" s="2"/>
      <c r="E1869" s="26"/>
    </row>
    <row r="1870" spans="1:5" x14ac:dyDescent="0.15">
      <c r="A1870" s="2"/>
      <c r="B1870" s="31"/>
      <c r="C1870" s="2"/>
      <c r="D1870" s="2"/>
      <c r="E1870" s="26"/>
    </row>
    <row r="1871" spans="1:5" x14ac:dyDescent="0.15">
      <c r="A1871" s="2"/>
      <c r="B1871" s="31"/>
      <c r="C1871" s="2"/>
      <c r="D1871" s="2"/>
      <c r="E1871" s="26"/>
    </row>
    <row r="1872" spans="1:5" x14ac:dyDescent="0.15">
      <c r="A1872" s="2"/>
      <c r="B1872" s="31"/>
      <c r="C1872" s="2"/>
      <c r="D1872" s="2"/>
      <c r="E1872" s="26"/>
    </row>
    <row r="1873" spans="1:5" x14ac:dyDescent="0.15">
      <c r="A1873" s="2"/>
      <c r="B1873" s="31"/>
      <c r="C1873" s="2"/>
      <c r="D1873" s="2"/>
      <c r="E1873" s="26"/>
    </row>
    <row r="1874" spans="1:5" x14ac:dyDescent="0.15">
      <c r="A1874" s="2"/>
      <c r="B1874" s="31"/>
      <c r="C1874" s="2"/>
      <c r="D1874" s="2"/>
      <c r="E1874" s="26"/>
    </row>
    <row r="1875" spans="1:5" x14ac:dyDescent="0.15">
      <c r="A1875" s="2"/>
      <c r="B1875" s="31"/>
      <c r="C1875" s="2"/>
      <c r="D1875" s="2"/>
      <c r="E1875" s="26"/>
    </row>
    <row r="1876" spans="1:5" x14ac:dyDescent="0.15">
      <c r="A1876" s="2"/>
      <c r="B1876" s="31"/>
      <c r="C1876" s="2"/>
      <c r="D1876" s="2"/>
      <c r="E1876" s="26"/>
    </row>
    <row r="1877" spans="1:5" x14ac:dyDescent="0.15">
      <c r="A1877" s="2"/>
      <c r="B1877" s="31"/>
      <c r="C1877" s="2"/>
      <c r="D1877" s="2"/>
      <c r="E1877" s="26"/>
    </row>
    <row r="1878" spans="1:5" x14ac:dyDescent="0.15">
      <c r="A1878" s="2"/>
      <c r="B1878" s="31"/>
      <c r="C1878" s="2"/>
      <c r="D1878" s="2"/>
      <c r="E1878" s="26"/>
    </row>
    <row r="1879" spans="1:5" x14ac:dyDescent="0.15">
      <c r="A1879" s="2"/>
      <c r="B1879" s="31"/>
      <c r="C1879" s="2"/>
      <c r="D1879" s="2"/>
      <c r="E1879" s="26"/>
    </row>
    <row r="1880" spans="1:5" x14ac:dyDescent="0.15">
      <c r="A1880" s="2"/>
      <c r="B1880" s="31"/>
      <c r="C1880" s="2"/>
      <c r="D1880" s="2"/>
      <c r="E1880" s="26"/>
    </row>
    <row r="1881" spans="1:5" x14ac:dyDescent="0.15">
      <c r="A1881" s="2"/>
      <c r="B1881" s="31"/>
      <c r="C1881" s="2"/>
      <c r="D1881" s="2"/>
      <c r="E1881" s="26"/>
    </row>
    <row r="1882" spans="1:5" x14ac:dyDescent="0.15">
      <c r="A1882" s="2"/>
      <c r="B1882" s="31"/>
      <c r="C1882" s="2"/>
      <c r="D1882" s="2"/>
      <c r="E1882" s="26"/>
    </row>
    <row r="1883" spans="1:5" x14ac:dyDescent="0.15">
      <c r="A1883" s="2"/>
      <c r="B1883" s="31"/>
      <c r="C1883" s="2"/>
      <c r="D1883" s="2"/>
      <c r="E1883" s="26"/>
    </row>
    <row r="1884" spans="1:5" x14ac:dyDescent="0.15">
      <c r="A1884" s="2"/>
      <c r="B1884" s="31"/>
      <c r="C1884" s="2"/>
      <c r="D1884" s="2"/>
      <c r="E1884" s="26"/>
    </row>
    <row r="1885" spans="1:5" x14ac:dyDescent="0.15">
      <c r="A1885" s="2"/>
      <c r="B1885" s="31"/>
      <c r="C1885" s="2"/>
      <c r="D1885" s="2"/>
      <c r="E1885" s="26"/>
    </row>
    <row r="1886" spans="1:5" x14ac:dyDescent="0.15">
      <c r="A1886" s="2"/>
      <c r="B1886" s="31"/>
      <c r="C1886" s="2"/>
      <c r="D1886" s="2"/>
      <c r="E1886" s="26"/>
    </row>
    <row r="1887" spans="1:5" x14ac:dyDescent="0.15">
      <c r="A1887" s="2"/>
      <c r="B1887" s="31"/>
      <c r="C1887" s="2"/>
      <c r="D1887" s="2"/>
      <c r="E1887" s="26"/>
    </row>
    <row r="1888" spans="1:5" x14ac:dyDescent="0.15">
      <c r="A1888" s="2"/>
      <c r="B1888" s="31"/>
      <c r="C1888" s="2"/>
      <c r="D1888" s="2"/>
      <c r="E1888" s="26"/>
    </row>
    <row r="1889" spans="1:5" x14ac:dyDescent="0.15">
      <c r="A1889" s="2"/>
      <c r="B1889" s="31"/>
      <c r="C1889" s="2"/>
      <c r="D1889" s="2"/>
      <c r="E1889" s="26"/>
    </row>
    <row r="1890" spans="1:5" x14ac:dyDescent="0.15">
      <c r="A1890" s="2"/>
      <c r="B1890" s="31"/>
      <c r="C1890" s="2"/>
      <c r="D1890" s="2"/>
      <c r="E1890" s="26"/>
    </row>
    <row r="1891" spans="1:5" x14ac:dyDescent="0.15">
      <c r="A1891" s="2"/>
      <c r="B1891" s="31"/>
      <c r="C1891" s="2"/>
      <c r="D1891" s="2"/>
      <c r="E1891" s="26"/>
    </row>
    <row r="1892" spans="1:5" x14ac:dyDescent="0.15">
      <c r="A1892" s="2"/>
      <c r="B1892" s="31"/>
      <c r="C1892" s="2"/>
      <c r="D1892" s="2"/>
      <c r="E1892" s="26"/>
    </row>
    <row r="1893" spans="1:5" x14ac:dyDescent="0.15">
      <c r="A1893" s="2"/>
      <c r="B1893" s="31"/>
      <c r="C1893" s="2"/>
      <c r="D1893" s="2"/>
      <c r="E1893" s="26"/>
    </row>
    <row r="1894" spans="1:5" x14ac:dyDescent="0.15">
      <c r="A1894" s="2"/>
      <c r="B1894" s="31"/>
      <c r="C1894" s="2"/>
      <c r="D1894" s="2"/>
      <c r="E1894" s="26"/>
    </row>
    <row r="1895" spans="1:5" x14ac:dyDescent="0.15">
      <c r="A1895" s="2"/>
      <c r="B1895" s="31"/>
      <c r="C1895" s="2"/>
      <c r="D1895" s="2"/>
      <c r="E1895" s="26"/>
    </row>
    <row r="1896" spans="1:5" x14ac:dyDescent="0.15">
      <c r="A1896" s="2"/>
      <c r="B1896" s="31"/>
      <c r="C1896" s="2"/>
      <c r="D1896" s="2"/>
      <c r="E1896" s="26"/>
    </row>
    <row r="1897" spans="1:5" x14ac:dyDescent="0.15">
      <c r="A1897" s="2"/>
      <c r="B1897" s="31"/>
      <c r="C1897" s="2"/>
      <c r="D1897" s="2"/>
      <c r="E1897" s="26"/>
    </row>
    <row r="1898" spans="1:5" x14ac:dyDescent="0.15">
      <c r="A1898" s="2"/>
      <c r="B1898" s="31"/>
      <c r="C1898" s="2"/>
      <c r="D1898" s="2"/>
      <c r="E1898" s="26"/>
    </row>
    <row r="1899" spans="1:5" x14ac:dyDescent="0.15">
      <c r="A1899" s="2"/>
      <c r="B1899" s="31"/>
      <c r="C1899" s="2"/>
      <c r="D1899" s="2"/>
      <c r="E1899" s="26"/>
    </row>
    <row r="1900" spans="1:5" x14ac:dyDescent="0.15">
      <c r="A1900" s="2"/>
      <c r="B1900" s="31"/>
      <c r="C1900" s="2"/>
      <c r="D1900" s="2"/>
      <c r="E1900" s="26"/>
    </row>
    <row r="1901" spans="1:5" x14ac:dyDescent="0.15">
      <c r="A1901" s="2"/>
      <c r="B1901" s="31"/>
      <c r="C1901" s="2"/>
      <c r="D1901" s="2"/>
      <c r="E1901" s="26"/>
    </row>
    <row r="1902" spans="1:5" x14ac:dyDescent="0.15">
      <c r="A1902" s="2"/>
      <c r="B1902" s="31"/>
      <c r="C1902" s="2"/>
      <c r="D1902" s="2"/>
      <c r="E1902" s="26"/>
    </row>
    <row r="1903" spans="1:5" x14ac:dyDescent="0.15">
      <c r="A1903" s="2"/>
      <c r="B1903" s="31"/>
      <c r="C1903" s="2"/>
      <c r="D1903" s="2"/>
      <c r="E1903" s="26"/>
    </row>
    <row r="1904" spans="1:5" x14ac:dyDescent="0.15">
      <c r="A1904" s="2"/>
      <c r="B1904" s="31"/>
      <c r="C1904" s="2"/>
      <c r="D1904" s="2"/>
      <c r="E1904" s="26"/>
    </row>
    <row r="1905" spans="1:5" x14ac:dyDescent="0.15">
      <c r="A1905" s="2"/>
      <c r="B1905" s="31"/>
      <c r="C1905" s="2"/>
      <c r="D1905" s="2"/>
      <c r="E1905" s="26"/>
    </row>
    <row r="1906" spans="1:5" x14ac:dyDescent="0.15">
      <c r="A1906" s="2"/>
      <c r="B1906" s="31"/>
      <c r="C1906" s="2"/>
      <c r="D1906" s="2"/>
      <c r="E1906" s="26"/>
    </row>
    <row r="1907" spans="1:5" x14ac:dyDescent="0.15">
      <c r="A1907" s="2"/>
      <c r="B1907" s="31"/>
      <c r="C1907" s="2"/>
      <c r="D1907" s="2"/>
      <c r="E1907" s="26"/>
    </row>
    <row r="1908" spans="1:5" x14ac:dyDescent="0.15">
      <c r="A1908" s="2"/>
      <c r="B1908" s="31"/>
      <c r="C1908" s="2"/>
      <c r="D1908" s="2"/>
      <c r="E1908" s="26"/>
    </row>
    <row r="1909" spans="1:5" x14ac:dyDescent="0.15">
      <c r="A1909" s="2"/>
      <c r="B1909" s="31"/>
      <c r="C1909" s="2"/>
      <c r="D1909" s="2"/>
      <c r="E1909" s="26"/>
    </row>
    <row r="1910" spans="1:5" x14ac:dyDescent="0.15">
      <c r="A1910" s="2"/>
      <c r="B1910" s="31"/>
      <c r="C1910" s="2"/>
      <c r="D1910" s="2"/>
      <c r="E1910" s="26"/>
    </row>
    <row r="1911" spans="1:5" x14ac:dyDescent="0.15">
      <c r="A1911" s="2"/>
      <c r="B1911" s="31"/>
      <c r="C1911" s="2"/>
      <c r="D1911" s="2"/>
      <c r="E1911" s="26"/>
    </row>
    <row r="1912" spans="1:5" x14ac:dyDescent="0.15">
      <c r="A1912" s="2"/>
      <c r="B1912" s="31"/>
      <c r="C1912" s="2"/>
      <c r="D1912" s="2"/>
      <c r="E1912" s="26"/>
    </row>
    <row r="1913" spans="1:5" x14ac:dyDescent="0.15">
      <c r="A1913" s="2"/>
      <c r="B1913" s="31"/>
      <c r="C1913" s="2"/>
      <c r="D1913" s="2"/>
      <c r="E1913" s="26"/>
    </row>
    <row r="1914" spans="1:5" x14ac:dyDescent="0.15">
      <c r="A1914" s="2"/>
      <c r="B1914" s="31"/>
      <c r="C1914" s="2"/>
      <c r="D1914" s="2"/>
      <c r="E1914" s="26"/>
    </row>
    <row r="1915" spans="1:5" x14ac:dyDescent="0.15">
      <c r="A1915" s="2"/>
      <c r="B1915" s="31"/>
      <c r="C1915" s="2"/>
      <c r="D1915" s="2"/>
      <c r="E1915" s="26"/>
    </row>
    <row r="1916" spans="1:5" x14ac:dyDescent="0.15">
      <c r="A1916" s="2"/>
      <c r="B1916" s="31"/>
      <c r="C1916" s="2"/>
      <c r="D1916" s="2"/>
      <c r="E1916" s="26"/>
    </row>
    <row r="1917" spans="1:5" x14ac:dyDescent="0.15">
      <c r="A1917" s="2"/>
      <c r="B1917" s="31"/>
      <c r="C1917" s="2"/>
      <c r="D1917" s="2"/>
      <c r="E1917" s="26"/>
    </row>
    <row r="1918" spans="1:5" x14ac:dyDescent="0.15">
      <c r="A1918" s="2"/>
      <c r="B1918" s="31"/>
      <c r="C1918" s="2"/>
      <c r="D1918" s="2"/>
      <c r="E1918" s="26"/>
    </row>
    <row r="1919" spans="1:5" x14ac:dyDescent="0.15">
      <c r="A1919" s="2"/>
      <c r="B1919" s="31"/>
      <c r="C1919" s="2"/>
      <c r="D1919" s="2"/>
      <c r="E1919" s="26"/>
    </row>
    <row r="1920" spans="1:5" x14ac:dyDescent="0.15">
      <c r="A1920" s="2"/>
      <c r="B1920" s="31"/>
      <c r="C1920" s="2"/>
      <c r="D1920" s="2"/>
      <c r="E1920" s="26"/>
    </row>
    <row r="1921" spans="1:5" x14ac:dyDescent="0.15">
      <c r="A1921" s="2"/>
      <c r="B1921" s="31"/>
      <c r="C1921" s="2"/>
      <c r="D1921" s="2"/>
      <c r="E1921" s="26"/>
    </row>
    <row r="1922" spans="1:5" x14ac:dyDescent="0.15">
      <c r="A1922" s="2"/>
      <c r="B1922" s="31"/>
      <c r="C1922" s="2"/>
      <c r="D1922" s="2"/>
      <c r="E1922" s="26"/>
    </row>
    <row r="1923" spans="1:5" x14ac:dyDescent="0.15">
      <c r="A1923" s="2"/>
      <c r="B1923" s="31"/>
      <c r="C1923" s="2"/>
      <c r="D1923" s="2"/>
      <c r="E1923" s="26"/>
    </row>
    <row r="1924" spans="1:5" x14ac:dyDescent="0.15">
      <c r="A1924" s="2"/>
      <c r="B1924" s="31"/>
      <c r="C1924" s="2"/>
      <c r="D1924" s="2"/>
      <c r="E1924" s="26"/>
    </row>
    <row r="1925" spans="1:5" x14ac:dyDescent="0.15">
      <c r="A1925" s="2"/>
      <c r="B1925" s="31"/>
      <c r="C1925" s="2"/>
      <c r="D1925" s="2"/>
      <c r="E1925" s="26"/>
    </row>
    <row r="1926" spans="1:5" x14ac:dyDescent="0.15">
      <c r="A1926" s="2"/>
      <c r="B1926" s="31"/>
      <c r="C1926" s="2"/>
      <c r="D1926" s="2"/>
      <c r="E1926" s="26"/>
    </row>
    <row r="1927" spans="1:5" x14ac:dyDescent="0.15">
      <c r="A1927" s="2"/>
      <c r="B1927" s="31"/>
      <c r="C1927" s="2"/>
      <c r="D1927" s="2"/>
      <c r="E1927" s="26"/>
    </row>
    <row r="1928" spans="1:5" x14ac:dyDescent="0.15">
      <c r="A1928" s="2"/>
      <c r="B1928" s="31"/>
      <c r="C1928" s="2"/>
      <c r="D1928" s="2"/>
      <c r="E1928" s="26"/>
    </row>
    <row r="1929" spans="1:5" x14ac:dyDescent="0.15">
      <c r="A1929" s="2"/>
      <c r="B1929" s="31"/>
      <c r="C1929" s="2"/>
      <c r="D1929" s="2"/>
      <c r="E1929" s="26"/>
    </row>
    <row r="1930" spans="1:5" x14ac:dyDescent="0.15">
      <c r="A1930" s="2"/>
      <c r="B1930" s="31"/>
      <c r="C1930" s="2"/>
      <c r="D1930" s="2"/>
      <c r="E1930" s="26"/>
    </row>
    <row r="1931" spans="1:5" x14ac:dyDescent="0.15">
      <c r="A1931" s="2"/>
      <c r="B1931" s="31"/>
      <c r="C1931" s="2"/>
      <c r="D1931" s="2"/>
      <c r="E1931" s="26"/>
    </row>
    <row r="1932" spans="1:5" x14ac:dyDescent="0.15">
      <c r="A1932" s="2"/>
      <c r="B1932" s="31"/>
      <c r="C1932" s="2"/>
      <c r="D1932" s="2"/>
      <c r="E1932" s="26"/>
    </row>
    <row r="1933" spans="1:5" x14ac:dyDescent="0.15">
      <c r="A1933" s="2"/>
      <c r="B1933" s="31"/>
      <c r="C1933" s="2"/>
      <c r="D1933" s="2"/>
      <c r="E1933" s="26"/>
    </row>
    <row r="1934" spans="1:5" x14ac:dyDescent="0.15">
      <c r="A1934" s="2"/>
      <c r="B1934" s="31"/>
      <c r="C1934" s="2"/>
      <c r="D1934" s="2"/>
      <c r="E1934" s="26"/>
    </row>
    <row r="1935" spans="1:5" x14ac:dyDescent="0.15">
      <c r="A1935" s="2"/>
      <c r="B1935" s="31"/>
      <c r="C1935" s="2"/>
      <c r="D1935" s="2"/>
      <c r="E1935" s="26"/>
    </row>
    <row r="1936" spans="1:5" x14ac:dyDescent="0.15">
      <c r="A1936" s="2"/>
      <c r="B1936" s="31"/>
      <c r="C1936" s="2"/>
      <c r="D1936" s="2"/>
      <c r="E1936" s="26"/>
    </row>
    <row r="1937" spans="1:5" x14ac:dyDescent="0.15">
      <c r="A1937" s="2"/>
      <c r="B1937" s="31"/>
      <c r="C1937" s="2"/>
      <c r="D1937" s="2"/>
      <c r="E1937" s="26"/>
    </row>
    <row r="1938" spans="1:5" x14ac:dyDescent="0.15">
      <c r="A1938" s="2"/>
      <c r="B1938" s="31"/>
      <c r="C1938" s="2"/>
      <c r="D1938" s="2"/>
      <c r="E1938" s="26"/>
    </row>
    <row r="1939" spans="1:5" x14ac:dyDescent="0.15">
      <c r="A1939" s="2"/>
      <c r="B1939" s="31"/>
      <c r="C1939" s="2"/>
      <c r="D1939" s="2"/>
      <c r="E1939" s="26"/>
    </row>
    <row r="1940" spans="1:5" x14ac:dyDescent="0.15">
      <c r="A1940" s="2"/>
      <c r="B1940" s="31"/>
      <c r="C1940" s="2"/>
      <c r="D1940" s="2"/>
      <c r="E1940" s="26"/>
    </row>
    <row r="1941" spans="1:5" x14ac:dyDescent="0.15">
      <c r="A1941" s="2"/>
      <c r="B1941" s="31"/>
      <c r="C1941" s="2"/>
      <c r="D1941" s="2"/>
      <c r="E1941" s="26"/>
    </row>
    <row r="1942" spans="1:5" x14ac:dyDescent="0.15">
      <c r="A1942" s="2"/>
      <c r="B1942" s="31"/>
      <c r="C1942" s="2"/>
      <c r="D1942" s="2"/>
      <c r="E1942" s="26"/>
    </row>
    <row r="1943" spans="1:5" x14ac:dyDescent="0.15">
      <c r="A1943" s="2"/>
      <c r="B1943" s="31"/>
      <c r="C1943" s="2"/>
      <c r="D1943" s="2"/>
      <c r="E1943" s="26"/>
    </row>
    <row r="1944" spans="1:5" x14ac:dyDescent="0.15">
      <c r="A1944" s="2"/>
      <c r="B1944" s="31"/>
      <c r="C1944" s="2"/>
      <c r="D1944" s="2"/>
      <c r="E1944" s="26"/>
    </row>
    <row r="1945" spans="1:5" x14ac:dyDescent="0.15">
      <c r="A1945" s="2"/>
      <c r="B1945" s="31"/>
      <c r="C1945" s="2"/>
      <c r="D1945" s="2"/>
      <c r="E1945" s="26"/>
    </row>
    <row r="1946" spans="1:5" x14ac:dyDescent="0.15">
      <c r="A1946" s="2"/>
      <c r="B1946" s="31"/>
      <c r="C1946" s="2"/>
      <c r="D1946" s="2"/>
      <c r="E1946" s="26"/>
    </row>
    <row r="1947" spans="1:5" x14ac:dyDescent="0.15">
      <c r="A1947" s="2"/>
      <c r="B1947" s="31"/>
      <c r="C1947" s="2"/>
      <c r="D1947" s="2"/>
      <c r="E1947" s="26"/>
    </row>
    <row r="1948" spans="1:5" x14ac:dyDescent="0.15">
      <c r="A1948" s="2"/>
      <c r="B1948" s="31"/>
      <c r="C1948" s="2"/>
      <c r="D1948" s="2"/>
      <c r="E1948" s="26"/>
    </row>
    <row r="1949" spans="1:5" x14ac:dyDescent="0.15">
      <c r="A1949" s="2"/>
      <c r="B1949" s="31"/>
      <c r="C1949" s="2"/>
      <c r="D1949" s="2"/>
      <c r="E1949" s="26"/>
    </row>
    <row r="1950" spans="1:5" x14ac:dyDescent="0.15">
      <c r="A1950" s="2"/>
      <c r="B1950" s="31"/>
      <c r="C1950" s="2"/>
      <c r="D1950" s="2"/>
      <c r="E1950" s="26"/>
    </row>
    <row r="1951" spans="1:5" x14ac:dyDescent="0.15">
      <c r="A1951" s="2"/>
      <c r="B1951" s="31"/>
      <c r="C1951" s="2"/>
      <c r="D1951" s="2"/>
      <c r="E1951" s="26"/>
    </row>
    <row r="1952" spans="1:5" x14ac:dyDescent="0.15">
      <c r="A1952" s="2"/>
      <c r="B1952" s="31"/>
      <c r="C1952" s="2"/>
      <c r="D1952" s="2"/>
      <c r="E1952" s="26"/>
    </row>
    <row r="1953" spans="1:5" x14ac:dyDescent="0.15">
      <c r="A1953" s="2"/>
      <c r="B1953" s="31"/>
      <c r="C1953" s="2"/>
      <c r="D1953" s="2"/>
      <c r="E1953" s="26"/>
    </row>
    <row r="1954" spans="1:5" x14ac:dyDescent="0.15">
      <c r="A1954" s="2"/>
      <c r="B1954" s="31"/>
      <c r="C1954" s="2"/>
      <c r="D1954" s="2"/>
      <c r="E1954" s="26"/>
    </row>
    <row r="1955" spans="1:5" x14ac:dyDescent="0.15">
      <c r="A1955" s="2"/>
      <c r="B1955" s="31"/>
      <c r="C1955" s="2"/>
      <c r="D1955" s="2"/>
      <c r="E1955" s="26"/>
    </row>
    <row r="1956" spans="1:5" x14ac:dyDescent="0.15">
      <c r="A1956" s="2"/>
      <c r="B1956" s="31"/>
      <c r="C1956" s="2"/>
      <c r="D1956" s="2"/>
      <c r="E1956" s="26"/>
    </row>
    <row r="1957" spans="1:5" x14ac:dyDescent="0.15">
      <c r="A1957" s="2"/>
      <c r="B1957" s="31"/>
      <c r="C1957" s="2"/>
      <c r="D1957" s="2"/>
      <c r="E1957" s="26"/>
    </row>
    <row r="1958" spans="1:5" x14ac:dyDescent="0.15">
      <c r="A1958" s="2"/>
      <c r="B1958" s="31"/>
      <c r="C1958" s="2"/>
      <c r="D1958" s="2"/>
      <c r="E1958" s="26"/>
    </row>
    <row r="1959" spans="1:5" x14ac:dyDescent="0.15">
      <c r="A1959" s="2"/>
      <c r="B1959" s="31"/>
      <c r="C1959" s="2"/>
      <c r="D1959" s="2"/>
      <c r="E1959" s="26"/>
    </row>
    <row r="1960" spans="1:5" x14ac:dyDescent="0.15">
      <c r="A1960" s="2"/>
      <c r="B1960" s="31"/>
      <c r="C1960" s="2"/>
      <c r="D1960" s="2"/>
      <c r="E1960" s="26"/>
    </row>
    <row r="1961" spans="1:5" x14ac:dyDescent="0.15">
      <c r="A1961" s="2"/>
      <c r="B1961" s="31"/>
      <c r="C1961" s="2"/>
      <c r="D1961" s="2"/>
      <c r="E1961" s="26"/>
    </row>
    <row r="1962" spans="1:5" x14ac:dyDescent="0.15">
      <c r="A1962" s="2"/>
      <c r="B1962" s="31"/>
      <c r="C1962" s="2"/>
      <c r="D1962" s="2"/>
      <c r="E1962" s="26"/>
    </row>
    <row r="1963" spans="1:5" x14ac:dyDescent="0.15">
      <c r="A1963" s="2"/>
      <c r="B1963" s="31"/>
      <c r="C1963" s="2"/>
      <c r="D1963" s="2"/>
      <c r="E1963" s="26"/>
    </row>
    <row r="1964" spans="1:5" x14ac:dyDescent="0.15">
      <c r="A1964" s="2"/>
      <c r="B1964" s="31"/>
      <c r="C1964" s="2"/>
      <c r="D1964" s="2"/>
      <c r="E1964" s="26"/>
    </row>
    <row r="1965" spans="1:5" x14ac:dyDescent="0.15">
      <c r="A1965" s="2"/>
      <c r="B1965" s="31"/>
      <c r="C1965" s="2"/>
      <c r="D1965" s="2"/>
      <c r="E1965" s="26"/>
    </row>
    <row r="1966" spans="1:5" x14ac:dyDescent="0.15">
      <c r="A1966" s="2"/>
      <c r="B1966" s="31"/>
      <c r="C1966" s="2"/>
      <c r="D1966" s="2"/>
      <c r="E1966" s="26"/>
    </row>
    <row r="1967" spans="1:5" x14ac:dyDescent="0.15">
      <c r="A1967" s="2"/>
      <c r="B1967" s="31"/>
      <c r="C1967" s="2"/>
      <c r="D1967" s="2"/>
      <c r="E1967" s="26"/>
    </row>
    <row r="1968" spans="1:5" x14ac:dyDescent="0.15">
      <c r="A1968" s="2"/>
      <c r="B1968" s="31"/>
      <c r="C1968" s="2"/>
      <c r="D1968" s="2"/>
      <c r="E1968" s="26"/>
    </row>
    <row r="1969" spans="1:5" x14ac:dyDescent="0.15">
      <c r="A1969" s="2"/>
      <c r="B1969" s="31"/>
      <c r="C1969" s="2"/>
      <c r="D1969" s="2"/>
      <c r="E1969" s="26"/>
    </row>
    <row r="1970" spans="1:5" x14ac:dyDescent="0.15">
      <c r="A1970" s="2"/>
      <c r="B1970" s="31"/>
      <c r="C1970" s="2"/>
      <c r="D1970" s="2"/>
      <c r="E1970" s="26"/>
    </row>
    <row r="1971" spans="1:5" x14ac:dyDescent="0.15">
      <c r="A1971" s="2"/>
      <c r="B1971" s="31"/>
      <c r="C1971" s="2"/>
      <c r="D1971" s="2"/>
      <c r="E1971" s="26"/>
    </row>
    <row r="1972" spans="1:5" x14ac:dyDescent="0.15">
      <c r="A1972" s="2"/>
      <c r="B1972" s="31"/>
      <c r="C1972" s="2"/>
      <c r="D1972" s="2"/>
      <c r="E1972" s="26"/>
    </row>
    <row r="1973" spans="1:5" x14ac:dyDescent="0.15">
      <c r="A1973" s="2"/>
      <c r="B1973" s="31"/>
      <c r="C1973" s="2"/>
      <c r="D1973" s="2"/>
      <c r="E1973" s="26"/>
    </row>
    <row r="1974" spans="1:5" x14ac:dyDescent="0.15">
      <c r="A1974" s="2"/>
      <c r="B1974" s="31"/>
      <c r="C1974" s="2"/>
      <c r="D1974" s="2"/>
      <c r="E1974" s="26"/>
    </row>
    <row r="1975" spans="1:5" x14ac:dyDescent="0.15">
      <c r="A1975" s="2"/>
      <c r="B1975" s="31"/>
      <c r="C1975" s="2"/>
      <c r="D1975" s="2"/>
      <c r="E1975" s="26"/>
    </row>
    <row r="1976" spans="1:5" x14ac:dyDescent="0.15">
      <c r="A1976" s="2"/>
      <c r="B1976" s="31"/>
      <c r="C1976" s="2"/>
      <c r="D1976" s="2"/>
      <c r="E1976" s="26"/>
    </row>
    <row r="1977" spans="1:5" x14ac:dyDescent="0.15">
      <c r="A1977" s="2"/>
      <c r="B1977" s="31"/>
      <c r="C1977" s="2"/>
      <c r="D1977" s="2"/>
      <c r="E1977" s="26"/>
    </row>
    <row r="1978" spans="1:5" x14ac:dyDescent="0.15">
      <c r="A1978" s="2"/>
      <c r="B1978" s="31"/>
      <c r="C1978" s="2"/>
      <c r="D1978" s="2"/>
      <c r="E1978" s="26"/>
    </row>
    <row r="1979" spans="1:5" x14ac:dyDescent="0.15">
      <c r="A1979" s="2"/>
      <c r="B1979" s="31"/>
      <c r="C1979" s="2"/>
      <c r="D1979" s="2"/>
      <c r="E1979" s="26"/>
    </row>
    <row r="1980" spans="1:5" x14ac:dyDescent="0.15">
      <c r="A1980" s="2"/>
      <c r="B1980" s="31"/>
      <c r="C1980" s="2"/>
      <c r="D1980" s="2"/>
      <c r="E1980" s="26"/>
    </row>
    <row r="1981" spans="1:5" x14ac:dyDescent="0.15">
      <c r="A1981" s="2"/>
      <c r="B1981" s="31"/>
      <c r="C1981" s="2"/>
      <c r="D1981" s="2"/>
      <c r="E1981" s="26"/>
    </row>
    <row r="1982" spans="1:5" x14ac:dyDescent="0.15">
      <c r="A1982" s="2"/>
      <c r="B1982" s="31"/>
      <c r="C1982" s="2"/>
      <c r="D1982" s="2"/>
      <c r="E1982" s="26"/>
    </row>
    <row r="1983" spans="1:5" x14ac:dyDescent="0.15">
      <c r="A1983" s="2"/>
      <c r="B1983" s="31"/>
      <c r="C1983" s="2"/>
      <c r="D1983" s="2"/>
      <c r="E1983" s="26"/>
    </row>
    <row r="1984" spans="1:5" x14ac:dyDescent="0.15">
      <c r="A1984" s="2"/>
      <c r="B1984" s="31"/>
      <c r="C1984" s="2"/>
      <c r="D1984" s="2"/>
      <c r="E1984" s="26"/>
    </row>
    <row r="1985" spans="1:5" x14ac:dyDescent="0.15">
      <c r="A1985" s="2"/>
      <c r="B1985" s="31"/>
      <c r="C1985" s="2"/>
      <c r="D1985" s="2"/>
      <c r="E1985" s="26"/>
    </row>
    <row r="1986" spans="1:5" x14ac:dyDescent="0.15">
      <c r="A1986" s="2"/>
      <c r="B1986" s="31"/>
      <c r="C1986" s="2"/>
      <c r="D1986" s="2"/>
      <c r="E1986" s="26"/>
    </row>
    <row r="1987" spans="1:5" x14ac:dyDescent="0.15">
      <c r="A1987" s="2"/>
      <c r="B1987" s="31"/>
      <c r="C1987" s="2"/>
      <c r="D1987" s="2"/>
      <c r="E1987" s="26"/>
    </row>
    <row r="1988" spans="1:5" x14ac:dyDescent="0.15">
      <c r="A1988" s="2"/>
      <c r="B1988" s="31"/>
      <c r="C1988" s="2"/>
      <c r="D1988" s="2"/>
      <c r="E1988" s="26"/>
    </row>
    <row r="1989" spans="1:5" x14ac:dyDescent="0.15">
      <c r="A1989" s="2"/>
      <c r="B1989" s="31"/>
      <c r="C1989" s="2"/>
      <c r="D1989" s="2"/>
      <c r="E1989" s="26"/>
    </row>
    <row r="1990" spans="1:5" x14ac:dyDescent="0.15">
      <c r="A1990" s="2"/>
      <c r="B1990" s="31"/>
      <c r="C1990" s="2"/>
      <c r="D1990" s="2"/>
      <c r="E1990" s="26"/>
    </row>
    <row r="1991" spans="1:5" x14ac:dyDescent="0.15">
      <c r="A1991" s="2"/>
      <c r="B1991" s="31"/>
      <c r="C1991" s="2"/>
      <c r="D1991" s="2"/>
      <c r="E1991" s="26"/>
    </row>
    <row r="1992" spans="1:5" x14ac:dyDescent="0.15">
      <c r="A1992" s="2"/>
      <c r="B1992" s="31"/>
      <c r="C1992" s="2"/>
      <c r="D1992" s="2"/>
      <c r="E1992" s="26"/>
    </row>
    <row r="1993" spans="1:5" x14ac:dyDescent="0.15">
      <c r="A1993" s="2"/>
      <c r="B1993" s="31"/>
      <c r="C1993" s="2"/>
      <c r="D1993" s="2"/>
      <c r="E1993" s="26"/>
    </row>
    <row r="1994" spans="1:5" x14ac:dyDescent="0.15">
      <c r="A1994" s="2"/>
      <c r="B1994" s="31"/>
      <c r="C1994" s="2"/>
      <c r="D1994" s="2"/>
      <c r="E1994" s="26"/>
    </row>
    <row r="1995" spans="1:5" x14ac:dyDescent="0.15">
      <c r="A1995" s="2"/>
      <c r="B1995" s="31"/>
      <c r="C1995" s="2"/>
      <c r="D1995" s="2"/>
      <c r="E1995" s="26"/>
    </row>
    <row r="1996" spans="1:5" x14ac:dyDescent="0.15">
      <c r="A1996" s="2"/>
      <c r="B1996" s="31"/>
      <c r="C1996" s="2"/>
      <c r="D1996" s="2"/>
      <c r="E1996" s="26"/>
    </row>
    <row r="1997" spans="1:5" x14ac:dyDescent="0.15">
      <c r="A1997" s="2"/>
      <c r="B1997" s="31"/>
      <c r="C1997" s="2"/>
      <c r="D1997" s="2"/>
      <c r="E1997" s="26"/>
    </row>
    <row r="1998" spans="1:5" x14ac:dyDescent="0.15">
      <c r="A1998" s="2"/>
      <c r="B1998" s="31"/>
      <c r="C1998" s="2"/>
      <c r="D1998" s="2"/>
      <c r="E1998" s="26"/>
    </row>
    <row r="1999" spans="1:5" x14ac:dyDescent="0.15">
      <c r="A1999" s="2"/>
      <c r="B1999" s="31"/>
      <c r="C1999" s="2"/>
      <c r="D1999" s="2"/>
      <c r="E1999" s="26"/>
    </row>
    <row r="2000" spans="1:5" x14ac:dyDescent="0.15">
      <c r="A2000" s="2"/>
      <c r="B2000" s="31"/>
      <c r="C2000" s="2"/>
      <c r="D2000" s="2"/>
      <c r="E2000" s="26"/>
    </row>
    <row r="2001" spans="1:5" x14ac:dyDescent="0.15">
      <c r="A2001" s="2"/>
      <c r="B2001" s="31"/>
      <c r="C2001" s="2"/>
      <c r="D2001" s="2"/>
      <c r="E2001" s="26"/>
    </row>
    <row r="2002" spans="1:5" x14ac:dyDescent="0.15">
      <c r="A2002" s="2"/>
      <c r="B2002" s="31"/>
      <c r="C2002" s="2"/>
      <c r="D2002" s="2"/>
      <c r="E2002" s="26"/>
    </row>
    <row r="2003" spans="1:5" x14ac:dyDescent="0.15">
      <c r="A2003" s="2"/>
      <c r="B2003" s="31"/>
      <c r="C2003" s="2"/>
      <c r="D2003" s="2"/>
      <c r="E2003" s="26"/>
    </row>
    <row r="2004" spans="1:5" x14ac:dyDescent="0.15">
      <c r="A2004" s="2"/>
      <c r="B2004" s="31"/>
      <c r="C2004" s="2"/>
      <c r="D2004" s="2"/>
      <c r="E2004" s="26"/>
    </row>
    <row r="2005" spans="1:5" x14ac:dyDescent="0.15">
      <c r="A2005" s="2"/>
      <c r="B2005" s="31"/>
      <c r="C2005" s="2"/>
      <c r="D2005" s="2"/>
      <c r="E2005" s="26"/>
    </row>
    <row r="2006" spans="1:5" x14ac:dyDescent="0.15">
      <c r="A2006" s="2"/>
      <c r="B2006" s="31"/>
      <c r="C2006" s="2"/>
      <c r="D2006" s="2"/>
      <c r="E2006" s="26"/>
    </row>
    <row r="2007" spans="1:5" x14ac:dyDescent="0.15">
      <c r="A2007" s="2"/>
      <c r="B2007" s="31"/>
      <c r="C2007" s="2"/>
      <c r="D2007" s="2"/>
      <c r="E2007" s="26"/>
    </row>
    <row r="2008" spans="1:5" x14ac:dyDescent="0.15">
      <c r="A2008" s="2"/>
      <c r="B2008" s="31"/>
      <c r="C2008" s="2"/>
      <c r="D2008" s="2"/>
      <c r="E2008" s="26"/>
    </row>
    <row r="2009" spans="1:5" x14ac:dyDescent="0.15">
      <c r="A2009" s="2"/>
      <c r="B2009" s="31"/>
      <c r="C2009" s="2"/>
      <c r="D2009" s="2"/>
      <c r="E2009" s="26"/>
    </row>
    <row r="2010" spans="1:5" x14ac:dyDescent="0.15">
      <c r="A2010" s="2"/>
      <c r="B2010" s="31"/>
      <c r="C2010" s="2"/>
      <c r="D2010" s="2"/>
      <c r="E2010" s="26"/>
    </row>
    <row r="2011" spans="1:5" x14ac:dyDescent="0.15">
      <c r="A2011" s="2"/>
      <c r="B2011" s="31"/>
      <c r="C2011" s="2"/>
      <c r="D2011" s="2"/>
      <c r="E2011" s="26"/>
    </row>
    <row r="2012" spans="1:5" x14ac:dyDescent="0.15">
      <c r="A2012" s="2"/>
      <c r="B2012" s="31"/>
      <c r="C2012" s="2"/>
      <c r="D2012" s="2"/>
      <c r="E2012" s="26"/>
    </row>
    <row r="2013" spans="1:5" x14ac:dyDescent="0.15">
      <c r="A2013" s="2"/>
      <c r="B2013" s="31"/>
      <c r="C2013" s="2"/>
      <c r="D2013" s="2"/>
      <c r="E2013" s="26"/>
    </row>
    <row r="2014" spans="1:5" x14ac:dyDescent="0.15">
      <c r="A2014" s="2"/>
      <c r="B2014" s="31"/>
      <c r="C2014" s="2"/>
      <c r="D2014" s="2"/>
      <c r="E2014" s="26"/>
    </row>
    <row r="2015" spans="1:5" x14ac:dyDescent="0.15">
      <c r="A2015" s="2"/>
      <c r="B2015" s="31"/>
      <c r="C2015" s="2"/>
      <c r="D2015" s="2"/>
      <c r="E2015" s="26"/>
    </row>
    <row r="2016" spans="1:5" x14ac:dyDescent="0.15">
      <c r="A2016" s="2"/>
      <c r="B2016" s="31"/>
      <c r="C2016" s="2"/>
      <c r="D2016" s="2"/>
      <c r="E2016" s="26"/>
    </row>
    <row r="2017" spans="1:5" x14ac:dyDescent="0.15">
      <c r="A2017" s="2"/>
      <c r="B2017" s="31"/>
      <c r="C2017" s="2"/>
      <c r="D2017" s="2"/>
      <c r="E2017" s="26"/>
    </row>
    <row r="2018" spans="1:5" x14ac:dyDescent="0.15">
      <c r="A2018" s="2"/>
      <c r="B2018" s="31"/>
      <c r="C2018" s="2"/>
      <c r="D2018" s="2"/>
      <c r="E2018" s="26"/>
    </row>
    <row r="2019" spans="1:5" x14ac:dyDescent="0.15">
      <c r="A2019" s="2"/>
      <c r="B2019" s="31"/>
      <c r="C2019" s="2"/>
      <c r="D2019" s="2"/>
      <c r="E2019" s="26"/>
    </row>
    <row r="2020" spans="1:5" x14ac:dyDescent="0.15">
      <c r="A2020" s="2"/>
      <c r="B2020" s="31"/>
      <c r="C2020" s="2"/>
      <c r="D2020" s="2"/>
      <c r="E2020" s="26"/>
    </row>
    <row r="2021" spans="1:5" x14ac:dyDescent="0.15">
      <c r="A2021" s="2"/>
      <c r="B2021" s="31"/>
      <c r="C2021" s="2"/>
      <c r="D2021" s="2"/>
      <c r="E2021" s="26"/>
    </row>
    <row r="2022" spans="1:5" x14ac:dyDescent="0.15">
      <c r="A2022" s="2"/>
      <c r="B2022" s="31"/>
      <c r="C2022" s="2"/>
      <c r="D2022" s="2"/>
      <c r="E2022" s="26"/>
    </row>
    <row r="2023" spans="1:5" x14ac:dyDescent="0.15">
      <c r="A2023" s="2"/>
      <c r="B2023" s="31"/>
      <c r="C2023" s="2"/>
      <c r="D2023" s="2"/>
      <c r="E2023" s="26"/>
    </row>
    <row r="2024" spans="1:5" x14ac:dyDescent="0.15">
      <c r="A2024" s="2"/>
      <c r="B2024" s="31"/>
      <c r="C2024" s="2"/>
      <c r="D2024" s="2"/>
      <c r="E2024" s="26"/>
    </row>
    <row r="2025" spans="1:5" x14ac:dyDescent="0.15">
      <c r="A2025" s="2"/>
      <c r="B2025" s="31"/>
      <c r="C2025" s="2"/>
      <c r="D2025" s="2"/>
      <c r="E2025" s="26"/>
    </row>
    <row r="2026" spans="1:5" x14ac:dyDescent="0.15">
      <c r="A2026" s="2"/>
      <c r="B2026" s="31"/>
      <c r="C2026" s="2"/>
      <c r="D2026" s="2"/>
      <c r="E2026" s="26"/>
    </row>
    <row r="2027" spans="1:5" x14ac:dyDescent="0.15">
      <c r="A2027" s="2"/>
      <c r="B2027" s="31"/>
      <c r="C2027" s="2"/>
      <c r="D2027" s="2"/>
      <c r="E2027" s="26"/>
    </row>
    <row r="2028" spans="1:5" x14ac:dyDescent="0.15">
      <c r="A2028" s="2"/>
      <c r="B2028" s="31"/>
      <c r="C2028" s="2"/>
      <c r="D2028" s="2"/>
      <c r="E2028" s="26"/>
    </row>
    <row r="2029" spans="1:5" x14ac:dyDescent="0.15">
      <c r="A2029" s="2"/>
      <c r="B2029" s="31"/>
      <c r="C2029" s="2"/>
      <c r="D2029" s="2"/>
      <c r="E2029" s="26"/>
    </row>
    <row r="2030" spans="1:5" x14ac:dyDescent="0.15">
      <c r="A2030" s="2"/>
      <c r="B2030" s="31"/>
      <c r="C2030" s="2"/>
      <c r="D2030" s="2"/>
      <c r="E2030" s="26"/>
    </row>
    <row r="2031" spans="1:5" x14ac:dyDescent="0.15">
      <c r="A2031" s="2"/>
      <c r="B2031" s="31"/>
      <c r="C2031" s="2"/>
      <c r="D2031" s="2"/>
      <c r="E2031" s="26"/>
    </row>
    <row r="2032" spans="1:5" x14ac:dyDescent="0.15">
      <c r="A2032" s="2"/>
      <c r="B2032" s="31"/>
      <c r="C2032" s="2"/>
      <c r="D2032" s="2"/>
      <c r="E2032" s="26"/>
    </row>
    <row r="2033" spans="1:5" x14ac:dyDescent="0.15">
      <c r="A2033" s="2"/>
      <c r="B2033" s="31"/>
      <c r="C2033" s="2"/>
      <c r="D2033" s="2"/>
      <c r="E2033" s="26"/>
    </row>
    <row r="2034" spans="1:5" x14ac:dyDescent="0.15">
      <c r="A2034" s="2"/>
      <c r="B2034" s="31"/>
      <c r="C2034" s="2"/>
      <c r="D2034" s="2"/>
      <c r="E2034" s="26"/>
    </row>
    <row r="2035" spans="1:5" x14ac:dyDescent="0.15">
      <c r="A2035" s="2"/>
      <c r="B2035" s="31"/>
      <c r="C2035" s="2"/>
      <c r="D2035" s="2"/>
      <c r="E2035" s="26"/>
    </row>
    <row r="2036" spans="1:5" x14ac:dyDescent="0.15">
      <c r="A2036" s="2"/>
      <c r="B2036" s="31"/>
      <c r="C2036" s="2"/>
      <c r="D2036" s="2"/>
      <c r="E2036" s="26"/>
    </row>
    <row r="2037" spans="1:5" x14ac:dyDescent="0.15">
      <c r="A2037" s="2"/>
      <c r="B2037" s="31"/>
      <c r="C2037" s="2"/>
      <c r="D2037" s="2"/>
      <c r="E2037" s="26"/>
    </row>
    <row r="2038" spans="1:5" x14ac:dyDescent="0.15">
      <c r="A2038" s="2"/>
      <c r="B2038" s="31"/>
      <c r="C2038" s="2"/>
      <c r="D2038" s="2"/>
      <c r="E2038" s="26"/>
    </row>
    <row r="2039" spans="1:5" x14ac:dyDescent="0.15">
      <c r="A2039" s="2"/>
      <c r="B2039" s="31"/>
      <c r="C2039" s="2"/>
      <c r="D2039" s="2"/>
      <c r="E2039" s="26"/>
    </row>
    <row r="2040" spans="1:5" x14ac:dyDescent="0.15">
      <c r="A2040" s="2"/>
      <c r="B2040" s="31"/>
      <c r="C2040" s="2"/>
      <c r="D2040" s="2"/>
      <c r="E2040" s="26"/>
    </row>
    <row r="2041" spans="1:5" x14ac:dyDescent="0.15">
      <c r="A2041" s="2"/>
      <c r="B2041" s="31"/>
      <c r="C2041" s="2"/>
      <c r="D2041" s="2"/>
      <c r="E2041" s="26"/>
    </row>
    <row r="2042" spans="1:5" x14ac:dyDescent="0.15">
      <c r="A2042" s="2"/>
      <c r="B2042" s="31"/>
      <c r="C2042" s="2"/>
      <c r="D2042" s="2"/>
      <c r="E2042" s="26"/>
    </row>
    <row r="2043" spans="1:5" x14ac:dyDescent="0.15">
      <c r="A2043" s="2"/>
      <c r="B2043" s="31"/>
      <c r="C2043" s="2"/>
      <c r="D2043" s="2"/>
      <c r="E2043" s="26"/>
    </row>
    <row r="2044" spans="1:5" x14ac:dyDescent="0.15">
      <c r="A2044" s="2"/>
      <c r="B2044" s="31"/>
      <c r="C2044" s="2"/>
      <c r="D2044" s="2"/>
      <c r="E2044" s="26"/>
    </row>
    <row r="2045" spans="1:5" x14ac:dyDescent="0.15">
      <c r="A2045" s="2"/>
      <c r="B2045" s="31"/>
      <c r="C2045" s="2"/>
      <c r="D2045" s="2"/>
      <c r="E2045" s="26"/>
    </row>
    <row r="2046" spans="1:5" x14ac:dyDescent="0.15">
      <c r="A2046" s="2"/>
      <c r="B2046" s="31"/>
      <c r="C2046" s="2"/>
      <c r="D2046" s="2"/>
      <c r="E2046" s="26"/>
    </row>
    <row r="2047" spans="1:5" x14ac:dyDescent="0.15">
      <c r="A2047" s="2"/>
      <c r="B2047" s="31"/>
      <c r="C2047" s="2"/>
      <c r="D2047" s="2"/>
      <c r="E2047" s="26"/>
    </row>
    <row r="2048" spans="1:5" x14ac:dyDescent="0.15">
      <c r="A2048" s="2"/>
      <c r="B2048" s="31"/>
      <c r="C2048" s="2"/>
      <c r="D2048" s="2"/>
      <c r="E2048" s="26"/>
    </row>
    <row r="2049" spans="1:5" x14ac:dyDescent="0.15">
      <c r="A2049" s="2"/>
      <c r="B2049" s="31"/>
      <c r="C2049" s="2"/>
      <c r="D2049" s="2"/>
      <c r="E2049" s="26"/>
    </row>
    <row r="2050" spans="1:5" x14ac:dyDescent="0.15">
      <c r="A2050" s="2"/>
      <c r="B2050" s="31"/>
      <c r="C2050" s="2"/>
      <c r="D2050" s="2"/>
      <c r="E2050" s="26"/>
    </row>
    <row r="2051" spans="1:5" x14ac:dyDescent="0.15">
      <c r="A2051" s="2"/>
      <c r="B2051" s="31"/>
      <c r="C2051" s="2"/>
      <c r="D2051" s="2"/>
      <c r="E2051" s="26"/>
    </row>
    <row r="2052" spans="1:5" x14ac:dyDescent="0.15">
      <c r="A2052" s="2"/>
      <c r="B2052" s="31"/>
      <c r="C2052" s="2"/>
      <c r="D2052" s="2"/>
      <c r="E2052" s="26"/>
    </row>
    <row r="2053" spans="1:5" x14ac:dyDescent="0.15">
      <c r="A2053" s="2"/>
      <c r="B2053" s="31"/>
      <c r="C2053" s="2"/>
      <c r="D2053" s="2"/>
      <c r="E2053" s="26"/>
    </row>
    <row r="2054" spans="1:5" x14ac:dyDescent="0.15">
      <c r="A2054" s="2"/>
      <c r="B2054" s="31"/>
      <c r="C2054" s="2"/>
      <c r="D2054" s="2"/>
      <c r="E2054" s="26"/>
    </row>
    <row r="2055" spans="1:5" x14ac:dyDescent="0.15">
      <c r="A2055" s="2"/>
      <c r="B2055" s="31"/>
      <c r="C2055" s="2"/>
      <c r="D2055" s="2"/>
      <c r="E2055" s="26"/>
    </row>
    <row r="2056" spans="1:5" x14ac:dyDescent="0.15">
      <c r="A2056" s="2"/>
      <c r="B2056" s="31"/>
      <c r="C2056" s="2"/>
      <c r="D2056" s="2"/>
      <c r="E2056" s="26"/>
    </row>
    <row r="2057" spans="1:5" x14ac:dyDescent="0.15">
      <c r="A2057" s="2"/>
      <c r="B2057" s="31"/>
      <c r="C2057" s="2"/>
      <c r="D2057" s="2"/>
      <c r="E2057" s="26"/>
    </row>
    <row r="2058" spans="1:5" x14ac:dyDescent="0.15">
      <c r="A2058" s="2"/>
      <c r="B2058" s="31"/>
      <c r="C2058" s="2"/>
      <c r="D2058" s="2"/>
      <c r="E2058" s="26"/>
    </row>
    <row r="2059" spans="1:5" x14ac:dyDescent="0.15">
      <c r="A2059" s="2"/>
      <c r="B2059" s="31"/>
      <c r="C2059" s="2"/>
      <c r="D2059" s="2"/>
      <c r="E2059" s="26"/>
    </row>
    <row r="2060" spans="1:5" x14ac:dyDescent="0.15">
      <c r="A2060" s="2"/>
      <c r="B2060" s="31"/>
      <c r="C2060" s="2"/>
      <c r="D2060" s="2"/>
      <c r="E2060" s="26"/>
    </row>
    <row r="2061" spans="1:5" x14ac:dyDescent="0.15">
      <c r="A2061" s="2"/>
      <c r="B2061" s="31"/>
      <c r="C2061" s="2"/>
      <c r="D2061" s="2"/>
      <c r="E2061" s="26"/>
    </row>
    <row r="2062" spans="1:5" x14ac:dyDescent="0.15">
      <c r="A2062" s="2"/>
      <c r="B2062" s="31"/>
      <c r="C2062" s="2"/>
      <c r="D2062" s="2"/>
      <c r="E2062" s="26"/>
    </row>
    <row r="2063" spans="1:5" x14ac:dyDescent="0.15">
      <c r="A2063" s="2"/>
      <c r="B2063" s="31"/>
      <c r="C2063" s="2"/>
      <c r="D2063" s="2"/>
      <c r="E2063" s="26"/>
    </row>
    <row r="2064" spans="1:5" x14ac:dyDescent="0.15">
      <c r="A2064" s="2"/>
      <c r="B2064" s="31"/>
      <c r="C2064" s="2"/>
      <c r="D2064" s="2"/>
      <c r="E2064" s="26"/>
    </row>
    <row r="2065" spans="1:5" x14ac:dyDescent="0.15">
      <c r="A2065" s="2"/>
      <c r="B2065" s="31"/>
      <c r="C2065" s="2"/>
      <c r="D2065" s="2"/>
      <c r="E2065" s="26"/>
    </row>
    <row r="2066" spans="1:5" x14ac:dyDescent="0.15">
      <c r="A2066" s="2"/>
      <c r="B2066" s="31"/>
      <c r="C2066" s="2"/>
      <c r="D2066" s="2"/>
      <c r="E2066" s="26"/>
    </row>
    <row r="2067" spans="1:5" x14ac:dyDescent="0.15">
      <c r="A2067" s="2"/>
      <c r="B2067" s="31"/>
      <c r="C2067" s="2"/>
      <c r="D2067" s="2"/>
      <c r="E2067" s="26"/>
    </row>
    <row r="2068" spans="1:5" x14ac:dyDescent="0.15">
      <c r="A2068" s="2"/>
      <c r="B2068" s="31"/>
      <c r="C2068" s="2"/>
      <c r="D2068" s="2"/>
      <c r="E2068" s="26"/>
    </row>
    <row r="2069" spans="1:5" x14ac:dyDescent="0.15">
      <c r="A2069" s="2"/>
      <c r="B2069" s="31"/>
      <c r="C2069" s="2"/>
      <c r="D2069" s="2"/>
      <c r="E2069" s="26"/>
    </row>
    <row r="2070" spans="1:5" x14ac:dyDescent="0.15">
      <c r="A2070" s="2"/>
      <c r="B2070" s="31"/>
      <c r="C2070" s="2"/>
      <c r="D2070" s="2"/>
      <c r="E2070" s="26"/>
    </row>
    <row r="2071" spans="1:5" x14ac:dyDescent="0.15">
      <c r="A2071" s="2"/>
      <c r="B2071" s="31"/>
      <c r="C2071" s="2"/>
      <c r="D2071" s="2"/>
      <c r="E2071" s="26"/>
    </row>
    <row r="2072" spans="1:5" x14ac:dyDescent="0.15">
      <c r="A2072" s="2"/>
      <c r="B2072" s="31"/>
      <c r="C2072" s="2"/>
      <c r="D2072" s="2"/>
      <c r="E2072" s="26"/>
    </row>
    <row r="2073" spans="1:5" x14ac:dyDescent="0.15">
      <c r="A2073" s="2"/>
      <c r="B2073" s="31"/>
      <c r="C2073" s="2"/>
      <c r="D2073" s="2"/>
      <c r="E2073" s="26"/>
    </row>
    <row r="2074" spans="1:5" x14ac:dyDescent="0.15">
      <c r="A2074" s="2"/>
      <c r="B2074" s="31"/>
      <c r="C2074" s="2"/>
      <c r="D2074" s="2"/>
      <c r="E2074" s="26"/>
    </row>
    <row r="2075" spans="1:5" x14ac:dyDescent="0.15">
      <c r="A2075" s="2"/>
      <c r="B2075" s="31"/>
      <c r="C2075" s="2"/>
      <c r="D2075" s="2"/>
      <c r="E2075" s="26"/>
    </row>
    <row r="2076" spans="1:5" x14ac:dyDescent="0.15">
      <c r="A2076" s="2"/>
      <c r="B2076" s="31"/>
      <c r="C2076" s="2"/>
      <c r="D2076" s="2"/>
      <c r="E2076" s="26"/>
    </row>
    <row r="2077" spans="1:5" x14ac:dyDescent="0.15">
      <c r="A2077" s="2"/>
      <c r="B2077" s="31"/>
      <c r="C2077" s="2"/>
      <c r="D2077" s="2"/>
      <c r="E2077" s="26"/>
    </row>
    <row r="2078" spans="1:5" x14ac:dyDescent="0.15">
      <c r="A2078" s="2"/>
      <c r="B2078" s="31"/>
      <c r="C2078" s="2"/>
      <c r="D2078" s="2"/>
      <c r="E2078" s="26"/>
    </row>
    <row r="2079" spans="1:5" x14ac:dyDescent="0.15">
      <c r="A2079" s="2"/>
      <c r="B2079" s="31"/>
      <c r="C2079" s="2"/>
      <c r="D2079" s="2"/>
      <c r="E2079" s="26"/>
    </row>
    <row r="2080" spans="1:5" x14ac:dyDescent="0.15">
      <c r="A2080" s="2"/>
      <c r="B2080" s="31"/>
      <c r="C2080" s="2"/>
      <c r="D2080" s="2"/>
      <c r="E2080" s="26"/>
    </row>
    <row r="2081" spans="1:5" x14ac:dyDescent="0.15">
      <c r="A2081" s="2"/>
      <c r="B2081" s="31"/>
      <c r="C2081" s="2"/>
      <c r="D2081" s="2"/>
      <c r="E2081" s="26"/>
    </row>
    <row r="2082" spans="1:5" x14ac:dyDescent="0.15">
      <c r="A2082" s="2"/>
      <c r="B2082" s="31"/>
      <c r="C2082" s="2"/>
      <c r="D2082" s="2"/>
      <c r="E2082" s="26"/>
    </row>
    <row r="2083" spans="1:5" x14ac:dyDescent="0.15">
      <c r="A2083" s="2"/>
      <c r="B2083" s="31"/>
      <c r="C2083" s="2"/>
      <c r="D2083" s="2"/>
      <c r="E2083" s="26"/>
    </row>
    <row r="2084" spans="1:5" x14ac:dyDescent="0.15">
      <c r="A2084" s="2"/>
      <c r="B2084" s="31"/>
      <c r="C2084" s="2"/>
      <c r="D2084" s="2"/>
      <c r="E2084" s="26"/>
    </row>
    <row r="2085" spans="1:5" x14ac:dyDescent="0.15">
      <c r="A2085" s="2"/>
      <c r="B2085" s="31"/>
      <c r="C2085" s="2"/>
      <c r="D2085" s="2"/>
      <c r="E2085" s="26"/>
    </row>
    <row r="2086" spans="1:5" x14ac:dyDescent="0.15">
      <c r="A2086" s="2"/>
      <c r="B2086" s="31"/>
      <c r="C2086" s="2"/>
      <c r="D2086" s="2"/>
      <c r="E2086" s="26"/>
    </row>
    <row r="2087" spans="1:5" x14ac:dyDescent="0.15">
      <c r="A2087" s="2"/>
      <c r="B2087" s="31"/>
      <c r="C2087" s="2"/>
      <c r="D2087" s="2"/>
      <c r="E2087" s="26"/>
    </row>
    <row r="2088" spans="1:5" x14ac:dyDescent="0.15">
      <c r="A2088" s="2"/>
      <c r="B2088" s="31"/>
      <c r="C2088" s="2"/>
      <c r="D2088" s="2"/>
      <c r="E2088" s="26"/>
    </row>
    <row r="2089" spans="1:5" x14ac:dyDescent="0.15">
      <c r="A2089" s="2"/>
      <c r="B2089" s="31"/>
      <c r="C2089" s="2"/>
      <c r="D2089" s="2"/>
      <c r="E2089" s="26"/>
    </row>
    <row r="2090" spans="1:5" x14ac:dyDescent="0.15">
      <c r="A2090" s="2"/>
      <c r="B2090" s="31"/>
      <c r="C2090" s="2"/>
      <c r="D2090" s="2"/>
      <c r="E2090" s="26"/>
    </row>
    <row r="2091" spans="1:5" x14ac:dyDescent="0.15">
      <c r="A2091" s="2"/>
      <c r="B2091" s="31"/>
      <c r="C2091" s="2"/>
      <c r="D2091" s="2"/>
      <c r="E2091" s="26"/>
    </row>
    <row r="2092" spans="1:5" x14ac:dyDescent="0.15">
      <c r="A2092" s="2"/>
      <c r="B2092" s="31"/>
      <c r="C2092" s="2"/>
      <c r="D2092" s="2"/>
      <c r="E2092" s="26"/>
    </row>
    <row r="2093" spans="1:5" x14ac:dyDescent="0.15">
      <c r="A2093" s="2"/>
      <c r="B2093" s="31"/>
      <c r="C2093" s="2"/>
      <c r="D2093" s="2"/>
      <c r="E2093" s="26"/>
    </row>
    <row r="2094" spans="1:5" x14ac:dyDescent="0.15">
      <c r="A2094" s="2"/>
      <c r="B2094" s="31"/>
      <c r="C2094" s="2"/>
      <c r="D2094" s="2"/>
      <c r="E2094" s="26"/>
    </row>
    <row r="2095" spans="1:5" x14ac:dyDescent="0.15">
      <c r="A2095" s="2"/>
      <c r="B2095" s="31"/>
      <c r="C2095" s="2"/>
      <c r="D2095" s="2"/>
      <c r="E2095" s="26"/>
    </row>
    <row r="2096" spans="1:5" x14ac:dyDescent="0.15">
      <c r="A2096" s="2"/>
      <c r="B2096" s="31"/>
      <c r="C2096" s="2"/>
      <c r="D2096" s="2"/>
      <c r="E2096" s="26"/>
    </row>
    <row r="2097" spans="1:5" x14ac:dyDescent="0.15">
      <c r="A2097" s="2"/>
      <c r="B2097" s="31"/>
      <c r="C2097" s="2"/>
      <c r="D2097" s="2"/>
      <c r="E2097" s="26"/>
    </row>
    <row r="2098" spans="1:5" x14ac:dyDescent="0.15">
      <c r="A2098" s="2"/>
      <c r="B2098" s="31"/>
      <c r="C2098" s="2"/>
      <c r="D2098" s="2"/>
      <c r="E2098" s="26"/>
    </row>
    <row r="2099" spans="1:5" x14ac:dyDescent="0.15">
      <c r="A2099" s="2"/>
      <c r="B2099" s="31"/>
      <c r="C2099" s="2"/>
      <c r="D2099" s="2"/>
      <c r="E2099" s="26"/>
    </row>
    <row r="2100" spans="1:5" x14ac:dyDescent="0.15">
      <c r="A2100" s="2"/>
      <c r="B2100" s="31"/>
      <c r="C2100" s="2"/>
      <c r="D2100" s="2"/>
      <c r="E2100" s="26"/>
    </row>
    <row r="2101" spans="1:5" x14ac:dyDescent="0.15">
      <c r="A2101" s="2"/>
      <c r="B2101" s="31"/>
      <c r="C2101" s="2"/>
      <c r="D2101" s="2"/>
      <c r="E2101" s="26"/>
    </row>
    <row r="2102" spans="1:5" x14ac:dyDescent="0.15">
      <c r="A2102" s="2"/>
      <c r="B2102" s="31"/>
      <c r="C2102" s="2"/>
      <c r="D2102" s="2"/>
      <c r="E2102" s="26"/>
    </row>
    <row r="2103" spans="1:5" x14ac:dyDescent="0.15">
      <c r="A2103" s="2"/>
      <c r="B2103" s="31"/>
      <c r="C2103" s="2"/>
      <c r="D2103" s="2"/>
      <c r="E2103" s="26"/>
    </row>
    <row r="2104" spans="1:5" x14ac:dyDescent="0.15">
      <c r="A2104" s="2"/>
      <c r="B2104" s="31"/>
      <c r="C2104" s="2"/>
      <c r="D2104" s="2"/>
      <c r="E2104" s="26"/>
    </row>
    <row r="2105" spans="1:5" x14ac:dyDescent="0.15">
      <c r="A2105" s="2"/>
      <c r="B2105" s="31"/>
      <c r="C2105" s="2"/>
      <c r="D2105" s="2"/>
      <c r="E2105" s="26"/>
    </row>
    <row r="2106" spans="1:5" x14ac:dyDescent="0.15">
      <c r="A2106" s="2"/>
      <c r="B2106" s="31"/>
      <c r="C2106" s="2"/>
      <c r="D2106" s="2"/>
      <c r="E2106" s="26"/>
    </row>
    <row r="2107" spans="1:5" x14ac:dyDescent="0.15">
      <c r="A2107" s="2"/>
      <c r="B2107" s="31"/>
      <c r="C2107" s="2"/>
      <c r="D2107" s="2"/>
      <c r="E2107" s="26"/>
    </row>
    <row r="2108" spans="1:5" x14ac:dyDescent="0.15">
      <c r="A2108" s="2"/>
      <c r="B2108" s="31"/>
      <c r="C2108" s="2"/>
      <c r="D2108" s="2"/>
      <c r="E2108" s="26"/>
    </row>
    <row r="2109" spans="1:5" x14ac:dyDescent="0.15">
      <c r="A2109" s="2"/>
      <c r="B2109" s="31"/>
      <c r="C2109" s="2"/>
      <c r="D2109" s="2"/>
      <c r="E2109" s="26"/>
    </row>
    <row r="2110" spans="1:5" x14ac:dyDescent="0.15">
      <c r="A2110" s="2"/>
      <c r="B2110" s="31"/>
      <c r="C2110" s="2"/>
      <c r="D2110" s="2"/>
      <c r="E2110" s="26"/>
    </row>
    <row r="2111" spans="1:5" x14ac:dyDescent="0.15">
      <c r="A2111" s="2"/>
      <c r="B2111" s="31"/>
      <c r="C2111" s="2"/>
      <c r="D2111" s="2"/>
      <c r="E2111" s="26"/>
    </row>
    <row r="2112" spans="1:5" x14ac:dyDescent="0.15">
      <c r="A2112" s="2"/>
      <c r="B2112" s="31"/>
      <c r="C2112" s="2"/>
      <c r="D2112" s="2"/>
      <c r="E2112" s="26"/>
    </row>
    <row r="2113" spans="1:5" x14ac:dyDescent="0.15">
      <c r="A2113" s="2"/>
      <c r="B2113" s="31"/>
      <c r="C2113" s="2"/>
      <c r="D2113" s="2"/>
      <c r="E2113" s="26"/>
    </row>
    <row r="2114" spans="1:5" x14ac:dyDescent="0.15">
      <c r="A2114" s="2"/>
      <c r="B2114" s="31"/>
      <c r="C2114" s="2"/>
      <c r="D2114" s="2"/>
      <c r="E2114" s="26"/>
    </row>
    <row r="2115" spans="1:5" x14ac:dyDescent="0.15">
      <c r="A2115" s="2"/>
      <c r="B2115" s="31"/>
      <c r="C2115" s="2"/>
      <c r="D2115" s="2"/>
      <c r="E2115" s="26"/>
    </row>
    <row r="2116" spans="1:5" x14ac:dyDescent="0.15">
      <c r="A2116" s="2"/>
      <c r="B2116" s="31"/>
      <c r="C2116" s="2"/>
      <c r="D2116" s="2"/>
      <c r="E2116" s="26"/>
    </row>
    <row r="2117" spans="1:5" x14ac:dyDescent="0.15">
      <c r="A2117" s="2"/>
      <c r="B2117" s="31"/>
      <c r="C2117" s="2"/>
      <c r="D2117" s="2"/>
      <c r="E2117" s="26"/>
    </row>
    <row r="2118" spans="1:5" x14ac:dyDescent="0.15">
      <c r="A2118" s="2"/>
      <c r="B2118" s="31"/>
      <c r="C2118" s="2"/>
      <c r="D2118" s="2"/>
      <c r="E2118" s="26"/>
    </row>
    <row r="2119" spans="1:5" x14ac:dyDescent="0.15">
      <c r="A2119" s="2"/>
      <c r="B2119" s="31"/>
      <c r="C2119" s="2"/>
      <c r="D2119" s="2"/>
      <c r="E2119" s="26"/>
    </row>
    <row r="2120" spans="1:5" x14ac:dyDescent="0.15">
      <c r="A2120" s="2"/>
      <c r="B2120" s="31"/>
      <c r="C2120" s="2"/>
      <c r="D2120" s="2"/>
      <c r="E2120" s="26"/>
    </row>
    <row r="2121" spans="1:5" x14ac:dyDescent="0.15">
      <c r="A2121" s="2"/>
      <c r="B2121" s="31"/>
      <c r="C2121" s="2"/>
      <c r="D2121" s="2"/>
      <c r="E2121" s="26"/>
    </row>
    <row r="2122" spans="1:5" x14ac:dyDescent="0.15">
      <c r="A2122" s="2"/>
      <c r="B2122" s="31"/>
      <c r="C2122" s="2"/>
      <c r="D2122" s="2"/>
      <c r="E2122" s="26"/>
    </row>
    <row r="2123" spans="1:5" x14ac:dyDescent="0.15">
      <c r="A2123" s="2"/>
      <c r="B2123" s="31"/>
      <c r="C2123" s="2"/>
      <c r="D2123" s="2"/>
      <c r="E2123" s="26"/>
    </row>
    <row r="2124" spans="1:5" x14ac:dyDescent="0.15">
      <c r="A2124" s="2"/>
      <c r="B2124" s="31"/>
      <c r="C2124" s="2"/>
      <c r="D2124" s="2"/>
      <c r="E2124" s="26"/>
    </row>
    <row r="2125" spans="1:5" x14ac:dyDescent="0.15">
      <c r="A2125" s="2"/>
      <c r="B2125" s="31"/>
      <c r="C2125" s="2"/>
      <c r="D2125" s="2"/>
      <c r="E2125" s="26"/>
    </row>
    <row r="2126" spans="1:5" x14ac:dyDescent="0.15">
      <c r="A2126" s="2"/>
      <c r="B2126" s="31"/>
      <c r="C2126" s="2"/>
      <c r="D2126" s="2"/>
      <c r="E2126" s="26"/>
    </row>
    <row r="2127" spans="1:5" x14ac:dyDescent="0.15">
      <c r="A2127" s="2"/>
      <c r="B2127" s="31"/>
      <c r="C2127" s="2"/>
      <c r="D2127" s="2"/>
      <c r="E2127" s="26"/>
    </row>
    <row r="2128" spans="1:5" x14ac:dyDescent="0.15">
      <c r="A2128" s="2"/>
      <c r="B2128" s="31"/>
      <c r="C2128" s="2"/>
      <c r="D2128" s="2"/>
      <c r="E2128" s="26"/>
    </row>
    <row r="2129" spans="1:5" x14ac:dyDescent="0.15">
      <c r="A2129" s="2"/>
      <c r="B2129" s="31"/>
      <c r="C2129" s="2"/>
      <c r="D2129" s="2"/>
      <c r="E2129" s="26"/>
    </row>
    <row r="2130" spans="1:5" x14ac:dyDescent="0.15">
      <c r="A2130" s="2"/>
      <c r="B2130" s="31"/>
      <c r="C2130" s="2"/>
      <c r="D2130" s="2"/>
      <c r="E2130" s="26"/>
    </row>
    <row r="2131" spans="1:5" x14ac:dyDescent="0.15">
      <c r="A2131" s="2"/>
      <c r="B2131" s="31"/>
      <c r="C2131" s="2"/>
      <c r="D2131" s="2"/>
      <c r="E2131" s="26"/>
    </row>
    <row r="2132" spans="1:5" x14ac:dyDescent="0.15">
      <c r="A2132" s="2"/>
      <c r="B2132" s="31"/>
      <c r="C2132" s="2"/>
      <c r="D2132" s="2"/>
      <c r="E2132" s="26"/>
    </row>
    <row r="2133" spans="1:5" x14ac:dyDescent="0.15">
      <c r="A2133" s="2"/>
      <c r="B2133" s="31"/>
      <c r="C2133" s="2"/>
      <c r="D2133" s="2"/>
      <c r="E2133" s="26"/>
    </row>
    <row r="2134" spans="1:5" x14ac:dyDescent="0.15">
      <c r="A2134" s="2"/>
      <c r="B2134" s="31"/>
      <c r="C2134" s="2"/>
      <c r="D2134" s="2"/>
      <c r="E2134" s="26"/>
    </row>
    <row r="2135" spans="1:5" x14ac:dyDescent="0.15">
      <c r="A2135" s="2"/>
      <c r="B2135" s="31"/>
      <c r="C2135" s="2"/>
      <c r="D2135" s="2"/>
      <c r="E2135" s="26"/>
    </row>
    <row r="2136" spans="1:5" x14ac:dyDescent="0.15">
      <c r="A2136" s="2"/>
      <c r="B2136" s="31"/>
      <c r="C2136" s="2"/>
      <c r="D2136" s="2"/>
      <c r="E2136" s="26"/>
    </row>
    <row r="2137" spans="1:5" x14ac:dyDescent="0.15">
      <c r="A2137" s="2"/>
      <c r="B2137" s="31"/>
      <c r="C2137" s="2"/>
      <c r="D2137" s="2"/>
      <c r="E2137" s="26"/>
    </row>
    <row r="2138" spans="1:5" x14ac:dyDescent="0.15">
      <c r="A2138" s="2"/>
      <c r="B2138" s="31"/>
      <c r="C2138" s="2"/>
      <c r="D2138" s="2"/>
      <c r="E2138" s="26"/>
    </row>
    <row r="2139" spans="1:5" x14ac:dyDescent="0.15">
      <c r="A2139" s="2"/>
      <c r="B2139" s="31"/>
      <c r="C2139" s="2"/>
      <c r="D2139" s="2"/>
      <c r="E2139" s="26"/>
    </row>
    <row r="2140" spans="1:5" x14ac:dyDescent="0.15">
      <c r="A2140" s="2"/>
      <c r="B2140" s="31"/>
      <c r="C2140" s="2"/>
      <c r="D2140" s="2"/>
      <c r="E2140" s="26"/>
    </row>
    <row r="2141" spans="1:5" x14ac:dyDescent="0.15">
      <c r="A2141" s="2"/>
      <c r="B2141" s="31"/>
      <c r="C2141" s="2"/>
      <c r="D2141" s="2"/>
      <c r="E2141" s="26"/>
    </row>
    <row r="2142" spans="1:5" x14ac:dyDescent="0.15">
      <c r="A2142" s="2"/>
      <c r="B2142" s="31"/>
      <c r="C2142" s="2"/>
      <c r="D2142" s="2"/>
      <c r="E2142" s="26"/>
    </row>
    <row r="2143" spans="1:5" x14ac:dyDescent="0.15">
      <c r="A2143" s="2"/>
      <c r="B2143" s="31"/>
      <c r="C2143" s="2"/>
      <c r="D2143" s="2"/>
      <c r="E2143" s="26"/>
    </row>
    <row r="2144" spans="1:5" x14ac:dyDescent="0.15">
      <c r="A2144" s="2"/>
      <c r="B2144" s="31"/>
      <c r="C2144" s="2"/>
      <c r="D2144" s="2"/>
      <c r="E2144" s="26"/>
    </row>
    <row r="2145" spans="1:5" x14ac:dyDescent="0.15">
      <c r="A2145" s="2"/>
      <c r="B2145" s="31"/>
      <c r="C2145" s="2"/>
      <c r="D2145" s="2"/>
      <c r="E2145" s="26"/>
    </row>
    <row r="2146" spans="1:5" x14ac:dyDescent="0.15">
      <c r="A2146" s="2"/>
      <c r="B2146" s="31"/>
      <c r="C2146" s="2"/>
      <c r="D2146" s="2"/>
      <c r="E2146" s="26"/>
    </row>
    <row r="2147" spans="1:5" x14ac:dyDescent="0.15">
      <c r="A2147" s="2"/>
      <c r="B2147" s="31"/>
      <c r="C2147" s="2"/>
      <c r="D2147" s="2"/>
      <c r="E2147" s="26"/>
    </row>
    <row r="2148" spans="1:5" x14ac:dyDescent="0.15">
      <c r="A2148" s="2"/>
      <c r="B2148" s="31"/>
      <c r="C2148" s="2"/>
      <c r="D2148" s="2"/>
      <c r="E2148" s="26"/>
    </row>
    <row r="2149" spans="1:5" x14ac:dyDescent="0.15">
      <c r="A2149" s="2"/>
      <c r="B2149" s="31"/>
      <c r="C2149" s="2"/>
      <c r="D2149" s="2"/>
      <c r="E2149" s="26"/>
    </row>
    <row r="2150" spans="1:5" x14ac:dyDescent="0.15">
      <c r="A2150" s="2"/>
      <c r="B2150" s="31"/>
      <c r="C2150" s="2"/>
      <c r="D2150" s="2"/>
      <c r="E2150" s="26"/>
    </row>
    <row r="2151" spans="1:5" x14ac:dyDescent="0.15">
      <c r="A2151" s="2"/>
      <c r="B2151" s="31"/>
      <c r="C2151" s="2"/>
      <c r="D2151" s="2"/>
      <c r="E2151" s="26"/>
    </row>
    <row r="2152" spans="1:5" x14ac:dyDescent="0.15">
      <c r="A2152" s="2"/>
      <c r="B2152" s="31"/>
      <c r="C2152" s="2"/>
      <c r="D2152" s="2"/>
      <c r="E2152" s="26"/>
    </row>
    <row r="2153" spans="1:5" x14ac:dyDescent="0.15">
      <c r="A2153" s="2"/>
      <c r="B2153" s="31"/>
      <c r="C2153" s="2"/>
      <c r="D2153" s="2"/>
      <c r="E2153" s="26"/>
    </row>
    <row r="2154" spans="1:5" x14ac:dyDescent="0.15">
      <c r="A2154" s="2"/>
      <c r="B2154" s="31"/>
      <c r="C2154" s="2"/>
      <c r="D2154" s="2"/>
      <c r="E2154" s="26"/>
    </row>
    <row r="2155" spans="1:5" x14ac:dyDescent="0.15">
      <c r="A2155" s="2"/>
      <c r="B2155" s="31"/>
      <c r="C2155" s="2"/>
      <c r="D2155" s="2"/>
      <c r="E2155" s="26"/>
    </row>
    <row r="2156" spans="1:5" x14ac:dyDescent="0.15">
      <c r="A2156" s="2"/>
      <c r="B2156" s="31"/>
      <c r="C2156" s="2"/>
      <c r="D2156" s="2"/>
      <c r="E2156" s="26"/>
    </row>
    <row r="2157" spans="1:5" x14ac:dyDescent="0.15">
      <c r="A2157" s="2"/>
      <c r="B2157" s="31"/>
      <c r="C2157" s="2"/>
      <c r="D2157" s="2"/>
      <c r="E2157" s="26"/>
    </row>
    <row r="2158" spans="1:5" x14ac:dyDescent="0.15">
      <c r="A2158" s="2"/>
      <c r="B2158" s="31"/>
      <c r="C2158" s="2"/>
      <c r="D2158" s="2"/>
      <c r="E2158" s="26"/>
    </row>
    <row r="2159" spans="1:5" x14ac:dyDescent="0.15">
      <c r="A2159" s="2"/>
      <c r="B2159" s="31"/>
      <c r="C2159" s="2"/>
      <c r="D2159" s="2"/>
      <c r="E2159" s="26"/>
    </row>
    <row r="2160" spans="1:5" x14ac:dyDescent="0.15">
      <c r="A2160" s="2"/>
      <c r="B2160" s="31"/>
      <c r="C2160" s="2"/>
      <c r="D2160" s="2"/>
      <c r="E2160" s="26"/>
    </row>
    <row r="2161" spans="1:5" x14ac:dyDescent="0.15">
      <c r="A2161" s="2"/>
      <c r="B2161" s="31"/>
      <c r="C2161" s="2"/>
      <c r="D2161" s="2"/>
      <c r="E2161" s="26"/>
    </row>
    <row r="2162" spans="1:5" x14ac:dyDescent="0.15">
      <c r="A2162" s="2"/>
      <c r="B2162" s="31"/>
      <c r="C2162" s="2"/>
      <c r="D2162" s="2"/>
      <c r="E2162" s="26"/>
    </row>
    <row r="2163" spans="1:5" x14ac:dyDescent="0.15">
      <c r="A2163" s="2"/>
      <c r="B2163" s="31"/>
      <c r="C2163" s="2"/>
      <c r="D2163" s="2"/>
      <c r="E2163" s="26"/>
    </row>
    <row r="2164" spans="1:5" x14ac:dyDescent="0.15">
      <c r="A2164" s="2"/>
      <c r="B2164" s="31"/>
      <c r="C2164" s="2"/>
      <c r="D2164" s="2"/>
      <c r="E2164" s="26"/>
    </row>
    <row r="2165" spans="1:5" x14ac:dyDescent="0.15">
      <c r="A2165" s="2"/>
      <c r="B2165" s="31"/>
      <c r="C2165" s="2"/>
      <c r="D2165" s="2"/>
      <c r="E2165" s="26"/>
    </row>
    <row r="2166" spans="1:5" x14ac:dyDescent="0.15">
      <c r="A2166" s="2"/>
      <c r="B2166" s="31"/>
      <c r="C2166" s="2"/>
      <c r="D2166" s="2"/>
      <c r="E2166" s="26"/>
    </row>
    <row r="2167" spans="1:5" x14ac:dyDescent="0.15">
      <c r="A2167" s="2"/>
      <c r="B2167" s="31"/>
      <c r="C2167" s="2"/>
      <c r="D2167" s="2"/>
      <c r="E2167" s="26"/>
    </row>
    <row r="2168" spans="1:5" x14ac:dyDescent="0.15">
      <c r="A2168" s="2"/>
      <c r="B2168" s="31"/>
      <c r="C2168" s="2"/>
      <c r="D2168" s="2"/>
      <c r="E2168" s="26"/>
    </row>
    <row r="2169" spans="1:5" x14ac:dyDescent="0.15">
      <c r="A2169" s="2"/>
      <c r="B2169" s="31"/>
      <c r="C2169" s="2"/>
      <c r="D2169" s="2"/>
      <c r="E2169" s="26"/>
    </row>
    <row r="2170" spans="1:5" x14ac:dyDescent="0.15">
      <c r="A2170" s="2"/>
      <c r="B2170" s="31"/>
      <c r="C2170" s="2"/>
      <c r="D2170" s="2"/>
      <c r="E2170" s="26"/>
    </row>
    <row r="2171" spans="1:5" x14ac:dyDescent="0.15">
      <c r="A2171" s="2"/>
      <c r="B2171" s="31"/>
      <c r="C2171" s="2"/>
      <c r="D2171" s="2"/>
      <c r="E2171" s="26"/>
    </row>
    <row r="2172" spans="1:5" x14ac:dyDescent="0.15">
      <c r="A2172" s="2"/>
      <c r="B2172" s="31"/>
      <c r="C2172" s="2"/>
      <c r="D2172" s="2"/>
      <c r="E2172" s="26"/>
    </row>
    <row r="2173" spans="1:5" x14ac:dyDescent="0.15">
      <c r="A2173" s="2"/>
      <c r="B2173" s="31"/>
      <c r="C2173" s="2"/>
      <c r="D2173" s="2"/>
      <c r="E2173" s="26"/>
    </row>
    <row r="2174" spans="1:5" x14ac:dyDescent="0.15">
      <c r="A2174" s="2"/>
      <c r="B2174" s="31"/>
      <c r="C2174" s="2"/>
      <c r="D2174" s="2"/>
      <c r="E2174" s="26"/>
    </row>
    <row r="2175" spans="1:5" x14ac:dyDescent="0.15">
      <c r="A2175" s="2"/>
      <c r="B2175" s="31"/>
      <c r="C2175" s="2"/>
      <c r="D2175" s="2"/>
      <c r="E2175" s="26"/>
    </row>
    <row r="2176" spans="1:5" x14ac:dyDescent="0.15">
      <c r="A2176" s="2"/>
      <c r="B2176" s="31"/>
      <c r="C2176" s="2"/>
      <c r="D2176" s="2"/>
      <c r="E2176" s="26"/>
    </row>
    <row r="2177" spans="1:5" x14ac:dyDescent="0.15">
      <c r="A2177" s="2"/>
      <c r="B2177" s="31"/>
      <c r="C2177" s="2"/>
      <c r="D2177" s="2"/>
      <c r="E2177" s="26"/>
    </row>
    <row r="2178" spans="1:5" x14ac:dyDescent="0.15">
      <c r="A2178" s="2"/>
      <c r="B2178" s="31"/>
      <c r="C2178" s="2"/>
      <c r="D2178" s="2"/>
      <c r="E2178" s="26"/>
    </row>
    <row r="2179" spans="1:5" x14ac:dyDescent="0.15">
      <c r="A2179" s="2"/>
      <c r="B2179" s="31"/>
      <c r="C2179" s="2"/>
      <c r="D2179" s="2"/>
      <c r="E2179" s="26"/>
    </row>
    <row r="2180" spans="1:5" x14ac:dyDescent="0.15">
      <c r="A2180" s="2"/>
      <c r="B2180" s="31"/>
      <c r="C2180" s="2"/>
      <c r="D2180" s="2"/>
      <c r="E2180" s="26"/>
    </row>
    <row r="2181" spans="1:5" x14ac:dyDescent="0.15">
      <c r="A2181" s="2"/>
      <c r="B2181" s="31"/>
      <c r="C2181" s="2"/>
      <c r="D2181" s="2"/>
      <c r="E2181" s="26"/>
    </row>
    <row r="2182" spans="1:5" x14ac:dyDescent="0.15">
      <c r="A2182" s="2"/>
      <c r="B2182" s="31"/>
      <c r="C2182" s="2"/>
      <c r="D2182" s="2"/>
      <c r="E2182" s="26"/>
    </row>
    <row r="2183" spans="1:5" x14ac:dyDescent="0.15">
      <c r="A2183" s="2"/>
      <c r="B2183" s="31"/>
      <c r="C2183" s="2"/>
      <c r="D2183" s="2"/>
      <c r="E2183" s="26"/>
    </row>
    <row r="2184" spans="1:5" x14ac:dyDescent="0.15">
      <c r="A2184" s="2"/>
      <c r="B2184" s="31"/>
      <c r="C2184" s="2"/>
      <c r="D2184" s="2"/>
      <c r="E2184" s="26"/>
    </row>
    <row r="2185" spans="1:5" x14ac:dyDescent="0.15">
      <c r="A2185" s="2"/>
      <c r="B2185" s="31"/>
      <c r="C2185" s="2"/>
      <c r="D2185" s="2"/>
      <c r="E2185" s="26"/>
    </row>
    <row r="2186" spans="1:5" x14ac:dyDescent="0.15">
      <c r="A2186" s="2"/>
      <c r="B2186" s="31"/>
      <c r="C2186" s="2"/>
      <c r="D2186" s="2"/>
      <c r="E2186" s="26"/>
    </row>
    <row r="2187" spans="1:5" x14ac:dyDescent="0.15">
      <c r="A2187" s="2"/>
      <c r="B2187" s="31"/>
      <c r="C2187" s="2"/>
      <c r="D2187" s="2"/>
      <c r="E2187" s="26"/>
    </row>
    <row r="2188" spans="1:5" x14ac:dyDescent="0.15">
      <c r="A2188" s="2"/>
      <c r="B2188" s="31"/>
      <c r="C2188" s="2"/>
      <c r="D2188" s="2"/>
      <c r="E2188" s="26"/>
    </row>
    <row r="2189" spans="1:5" x14ac:dyDescent="0.15">
      <c r="A2189" s="2"/>
      <c r="B2189" s="31"/>
      <c r="C2189" s="2"/>
      <c r="D2189" s="2"/>
      <c r="E2189" s="26"/>
    </row>
    <row r="2190" spans="1:5" x14ac:dyDescent="0.15">
      <c r="A2190" s="2"/>
      <c r="B2190" s="31"/>
      <c r="C2190" s="2"/>
      <c r="D2190" s="2"/>
      <c r="E2190" s="26"/>
    </row>
    <row r="2191" spans="1:5" x14ac:dyDescent="0.15">
      <c r="A2191" s="2"/>
      <c r="B2191" s="31"/>
      <c r="C2191" s="2"/>
      <c r="D2191" s="2"/>
      <c r="E2191" s="26"/>
    </row>
    <row r="2192" spans="1:5" x14ac:dyDescent="0.15">
      <c r="A2192" s="2"/>
      <c r="B2192" s="31"/>
      <c r="C2192" s="2"/>
      <c r="D2192" s="2"/>
      <c r="E2192" s="26"/>
    </row>
    <row r="2193" spans="1:5" x14ac:dyDescent="0.15">
      <c r="A2193" s="2"/>
      <c r="B2193" s="31"/>
      <c r="C2193" s="2"/>
      <c r="D2193" s="2"/>
      <c r="E2193" s="26"/>
    </row>
    <row r="2194" spans="1:5" x14ac:dyDescent="0.15">
      <c r="A2194" s="2"/>
      <c r="B2194" s="31"/>
      <c r="C2194" s="2"/>
      <c r="D2194" s="2"/>
      <c r="E2194" s="26"/>
    </row>
    <row r="2195" spans="1:5" x14ac:dyDescent="0.15">
      <c r="A2195" s="2"/>
      <c r="B2195" s="31"/>
      <c r="C2195" s="2"/>
      <c r="D2195" s="2"/>
      <c r="E2195" s="26"/>
    </row>
    <row r="2196" spans="1:5" x14ac:dyDescent="0.15">
      <c r="A2196" s="2"/>
      <c r="B2196" s="31"/>
      <c r="C2196" s="2"/>
      <c r="D2196" s="2"/>
      <c r="E2196" s="26"/>
    </row>
    <row r="2197" spans="1:5" x14ac:dyDescent="0.15">
      <c r="A2197" s="2"/>
      <c r="B2197" s="31"/>
      <c r="C2197" s="2"/>
      <c r="D2197" s="2"/>
      <c r="E2197" s="26"/>
    </row>
    <row r="2198" spans="1:5" x14ac:dyDescent="0.15">
      <c r="A2198" s="2"/>
      <c r="B2198" s="31"/>
      <c r="C2198" s="2"/>
      <c r="D2198" s="2"/>
      <c r="E2198" s="26"/>
    </row>
    <row r="2199" spans="1:5" x14ac:dyDescent="0.15">
      <c r="A2199" s="2"/>
      <c r="B2199" s="31"/>
      <c r="C2199" s="2"/>
      <c r="D2199" s="2"/>
      <c r="E2199" s="26"/>
    </row>
    <row r="2200" spans="1:5" x14ac:dyDescent="0.15">
      <c r="A2200" s="2"/>
      <c r="B2200" s="31"/>
      <c r="C2200" s="2"/>
      <c r="D2200" s="2"/>
      <c r="E2200" s="26"/>
    </row>
    <row r="2201" spans="1:5" x14ac:dyDescent="0.15">
      <c r="A2201" s="2"/>
      <c r="B2201" s="31"/>
      <c r="C2201" s="2"/>
      <c r="D2201" s="2"/>
      <c r="E2201" s="26"/>
    </row>
    <row r="2202" spans="1:5" x14ac:dyDescent="0.15">
      <c r="A2202" s="2"/>
      <c r="B2202" s="31"/>
      <c r="C2202" s="2"/>
      <c r="D2202" s="2"/>
      <c r="E2202" s="26"/>
    </row>
    <row r="2203" spans="1:5" x14ac:dyDescent="0.15">
      <c r="A2203" s="2"/>
      <c r="B2203" s="31"/>
      <c r="C2203" s="2"/>
      <c r="D2203" s="2"/>
      <c r="E2203" s="26"/>
    </row>
    <row r="2204" spans="1:5" x14ac:dyDescent="0.15">
      <c r="A2204" s="2"/>
      <c r="B2204" s="31"/>
      <c r="C2204" s="2"/>
      <c r="D2204" s="2"/>
      <c r="E2204" s="26"/>
    </row>
    <row r="2205" spans="1:5" x14ac:dyDescent="0.15">
      <c r="A2205" s="2"/>
      <c r="B2205" s="31"/>
      <c r="C2205" s="2"/>
      <c r="D2205" s="2"/>
      <c r="E2205" s="26"/>
    </row>
    <row r="2206" spans="1:5" x14ac:dyDescent="0.15">
      <c r="A2206" s="2"/>
      <c r="B2206" s="31"/>
      <c r="C2206" s="2"/>
      <c r="D2206" s="2"/>
      <c r="E2206" s="26"/>
    </row>
    <row r="2207" spans="1:5" x14ac:dyDescent="0.15">
      <c r="A2207" s="2"/>
      <c r="B2207" s="31"/>
      <c r="C2207" s="2"/>
      <c r="D2207" s="2"/>
      <c r="E2207" s="26"/>
    </row>
    <row r="2208" spans="1:5" x14ac:dyDescent="0.15">
      <c r="A2208" s="2"/>
      <c r="B2208" s="31"/>
      <c r="C2208" s="2"/>
      <c r="D2208" s="2"/>
      <c r="E2208" s="26"/>
    </row>
    <row r="2209" spans="1:5" x14ac:dyDescent="0.15">
      <c r="A2209" s="2"/>
      <c r="B2209" s="31"/>
      <c r="C2209" s="2"/>
      <c r="D2209" s="2"/>
      <c r="E2209" s="26"/>
    </row>
    <row r="2210" spans="1:5" x14ac:dyDescent="0.15">
      <c r="A2210" s="2"/>
      <c r="B2210" s="31"/>
      <c r="C2210" s="2"/>
      <c r="D2210" s="2"/>
      <c r="E2210" s="26"/>
    </row>
    <row r="2211" spans="1:5" x14ac:dyDescent="0.15">
      <c r="A2211" s="2"/>
      <c r="B2211" s="31"/>
      <c r="C2211" s="2"/>
      <c r="D2211" s="2"/>
      <c r="E2211" s="26"/>
    </row>
    <row r="2212" spans="1:5" x14ac:dyDescent="0.15">
      <c r="A2212" s="2"/>
      <c r="B2212" s="31"/>
      <c r="C2212" s="2"/>
      <c r="D2212" s="2"/>
      <c r="E2212" s="26"/>
    </row>
    <row r="2213" spans="1:5" x14ac:dyDescent="0.15">
      <c r="A2213" s="2"/>
      <c r="B2213" s="31"/>
      <c r="C2213" s="2"/>
      <c r="D2213" s="2"/>
      <c r="E2213" s="26"/>
    </row>
    <row r="2214" spans="1:5" x14ac:dyDescent="0.15">
      <c r="A2214" s="2"/>
      <c r="B2214" s="31"/>
      <c r="C2214" s="2"/>
      <c r="D2214" s="2"/>
      <c r="E2214" s="26"/>
    </row>
    <row r="2215" spans="1:5" x14ac:dyDescent="0.15">
      <c r="A2215" s="2"/>
      <c r="B2215" s="31"/>
      <c r="C2215" s="2"/>
      <c r="D2215" s="2"/>
      <c r="E2215" s="26"/>
    </row>
    <row r="2216" spans="1:5" x14ac:dyDescent="0.15">
      <c r="A2216" s="2"/>
      <c r="B2216" s="31"/>
      <c r="C2216" s="2"/>
      <c r="D2216" s="2"/>
      <c r="E2216" s="26"/>
    </row>
    <row r="2217" spans="1:5" x14ac:dyDescent="0.15">
      <c r="A2217" s="2"/>
      <c r="B2217" s="31"/>
      <c r="C2217" s="2"/>
      <c r="D2217" s="2"/>
      <c r="E2217" s="26"/>
    </row>
    <row r="2218" spans="1:5" x14ac:dyDescent="0.15">
      <c r="A2218" s="2"/>
      <c r="B2218" s="31"/>
      <c r="C2218" s="2"/>
      <c r="D2218" s="2"/>
      <c r="E2218" s="26"/>
    </row>
    <row r="2219" spans="1:5" x14ac:dyDescent="0.15">
      <c r="A2219" s="2"/>
      <c r="B2219" s="31"/>
      <c r="C2219" s="2"/>
      <c r="D2219" s="2"/>
      <c r="E2219" s="26"/>
    </row>
    <row r="2220" spans="1:5" x14ac:dyDescent="0.15">
      <c r="A2220" s="2"/>
      <c r="B2220" s="31"/>
      <c r="C2220" s="2"/>
      <c r="D2220" s="2"/>
      <c r="E2220" s="26"/>
    </row>
    <row r="2221" spans="1:5" x14ac:dyDescent="0.15">
      <c r="A2221" s="2"/>
      <c r="B2221" s="31"/>
      <c r="C2221" s="2"/>
      <c r="D2221" s="2"/>
      <c r="E2221" s="26"/>
    </row>
    <row r="2222" spans="1:5" x14ac:dyDescent="0.15">
      <c r="A2222" s="2"/>
      <c r="B2222" s="31"/>
      <c r="C2222" s="2"/>
      <c r="D2222" s="2"/>
      <c r="E2222" s="26"/>
    </row>
    <row r="2223" spans="1:5" x14ac:dyDescent="0.15">
      <c r="A2223" s="2"/>
      <c r="B2223" s="31"/>
      <c r="C2223" s="2"/>
      <c r="D2223" s="2"/>
      <c r="E2223" s="26"/>
    </row>
    <row r="2224" spans="1:5" x14ac:dyDescent="0.15">
      <c r="A2224" s="2"/>
      <c r="B2224" s="31"/>
      <c r="C2224" s="2"/>
      <c r="D2224" s="2"/>
      <c r="E2224" s="26"/>
    </row>
    <row r="2225" spans="1:5" x14ac:dyDescent="0.15">
      <c r="A2225" s="2"/>
      <c r="B2225" s="31"/>
      <c r="C2225" s="2"/>
      <c r="D2225" s="2"/>
      <c r="E2225" s="26"/>
    </row>
    <row r="2226" spans="1:5" x14ac:dyDescent="0.15">
      <c r="A2226" s="2"/>
      <c r="B2226" s="31"/>
      <c r="C2226" s="2"/>
      <c r="D2226" s="2"/>
      <c r="E2226" s="26"/>
    </row>
    <row r="2227" spans="1:5" x14ac:dyDescent="0.15">
      <c r="A2227" s="2"/>
      <c r="B2227" s="31"/>
      <c r="C2227" s="2"/>
      <c r="D2227" s="2"/>
      <c r="E2227" s="26"/>
    </row>
    <row r="2228" spans="1:5" x14ac:dyDescent="0.15">
      <c r="A2228" s="2"/>
      <c r="B2228" s="31"/>
      <c r="C2228" s="2"/>
      <c r="D2228" s="2"/>
      <c r="E2228" s="26"/>
    </row>
    <row r="2229" spans="1:5" x14ac:dyDescent="0.15">
      <c r="A2229" s="2"/>
      <c r="B2229" s="31"/>
      <c r="C2229" s="2"/>
      <c r="D2229" s="2"/>
      <c r="E2229" s="26"/>
    </row>
    <row r="2230" spans="1:5" x14ac:dyDescent="0.15">
      <c r="A2230" s="2"/>
      <c r="B2230" s="31"/>
      <c r="C2230" s="2"/>
      <c r="D2230" s="2"/>
      <c r="E2230" s="26"/>
    </row>
    <row r="2231" spans="1:5" x14ac:dyDescent="0.15">
      <c r="A2231" s="2"/>
      <c r="B2231" s="31"/>
      <c r="C2231" s="2"/>
      <c r="D2231" s="2"/>
      <c r="E2231" s="26"/>
    </row>
    <row r="2232" spans="1:5" x14ac:dyDescent="0.15">
      <c r="A2232" s="2"/>
      <c r="B2232" s="31"/>
      <c r="C2232" s="2"/>
      <c r="D2232" s="2"/>
      <c r="E2232" s="26"/>
    </row>
    <row r="2233" spans="1:5" x14ac:dyDescent="0.15">
      <c r="A2233" s="2"/>
      <c r="B2233" s="31"/>
      <c r="C2233" s="2"/>
      <c r="D2233" s="2"/>
      <c r="E2233" s="26"/>
    </row>
    <row r="2234" spans="1:5" x14ac:dyDescent="0.15">
      <c r="A2234" s="2"/>
      <c r="B2234" s="31"/>
      <c r="C2234" s="2"/>
      <c r="D2234" s="2"/>
      <c r="E2234" s="26"/>
    </row>
    <row r="2235" spans="1:5" x14ac:dyDescent="0.15">
      <c r="A2235" s="2"/>
      <c r="B2235" s="31"/>
      <c r="C2235" s="2"/>
      <c r="D2235" s="2"/>
      <c r="E2235" s="26"/>
    </row>
    <row r="2236" spans="1:5" x14ac:dyDescent="0.15">
      <c r="A2236" s="2"/>
      <c r="B2236" s="31"/>
      <c r="C2236" s="2"/>
      <c r="D2236" s="2"/>
      <c r="E2236" s="26"/>
    </row>
    <row r="2237" spans="1:5" x14ac:dyDescent="0.15">
      <c r="A2237" s="2"/>
      <c r="B2237" s="31"/>
      <c r="C2237" s="2"/>
      <c r="D2237" s="2"/>
      <c r="E2237" s="26"/>
    </row>
    <row r="2238" spans="1:5" x14ac:dyDescent="0.15">
      <c r="A2238" s="2"/>
      <c r="B2238" s="31"/>
      <c r="C2238" s="2"/>
      <c r="D2238" s="2"/>
      <c r="E2238" s="26"/>
    </row>
    <row r="2239" spans="1:5" x14ac:dyDescent="0.15">
      <c r="A2239" s="2"/>
      <c r="B2239" s="31"/>
      <c r="C2239" s="2"/>
      <c r="D2239" s="2"/>
      <c r="E2239" s="26"/>
    </row>
    <row r="2240" spans="1:5" x14ac:dyDescent="0.15">
      <c r="A2240" s="2"/>
      <c r="B2240" s="31"/>
      <c r="C2240" s="2"/>
      <c r="D2240" s="2"/>
      <c r="E2240" s="26"/>
    </row>
    <row r="2241" spans="1:5" x14ac:dyDescent="0.15">
      <c r="A2241" s="2"/>
      <c r="B2241" s="31"/>
      <c r="C2241" s="2"/>
      <c r="D2241" s="2"/>
      <c r="E2241" s="26"/>
    </row>
    <row r="2242" spans="1:5" x14ac:dyDescent="0.15">
      <c r="A2242" s="2"/>
      <c r="B2242" s="31"/>
      <c r="C2242" s="2"/>
      <c r="D2242" s="2"/>
      <c r="E2242" s="26"/>
    </row>
    <row r="2243" spans="1:5" x14ac:dyDescent="0.15">
      <c r="A2243" s="2"/>
      <c r="B2243" s="31"/>
      <c r="C2243" s="2"/>
      <c r="D2243" s="2"/>
      <c r="E2243" s="26"/>
    </row>
    <row r="2244" spans="1:5" x14ac:dyDescent="0.15">
      <c r="A2244" s="2"/>
      <c r="B2244" s="31"/>
      <c r="C2244" s="2"/>
      <c r="D2244" s="2"/>
      <c r="E2244" s="26"/>
    </row>
    <row r="2245" spans="1:5" x14ac:dyDescent="0.15">
      <c r="A2245" s="2"/>
      <c r="B2245" s="31"/>
      <c r="C2245" s="2"/>
      <c r="D2245" s="2"/>
      <c r="E2245" s="26"/>
    </row>
    <row r="2246" spans="1:5" x14ac:dyDescent="0.15">
      <c r="A2246" s="2"/>
      <c r="B2246" s="31"/>
      <c r="C2246" s="2"/>
      <c r="D2246" s="2"/>
      <c r="E2246" s="26"/>
    </row>
    <row r="2247" spans="1:5" x14ac:dyDescent="0.15">
      <c r="A2247" s="2"/>
      <c r="B2247" s="31"/>
      <c r="C2247" s="2"/>
      <c r="D2247" s="2"/>
      <c r="E2247" s="26"/>
    </row>
    <row r="2248" spans="1:5" x14ac:dyDescent="0.15">
      <c r="A2248" s="2"/>
      <c r="B2248" s="31"/>
      <c r="C2248" s="2"/>
      <c r="D2248" s="2"/>
      <c r="E2248" s="26"/>
    </row>
    <row r="2249" spans="1:5" x14ac:dyDescent="0.15">
      <c r="A2249" s="2"/>
      <c r="B2249" s="31"/>
      <c r="C2249" s="2"/>
      <c r="D2249" s="2"/>
      <c r="E2249" s="26"/>
    </row>
    <row r="2250" spans="1:5" x14ac:dyDescent="0.15">
      <c r="A2250" s="2"/>
      <c r="B2250" s="31"/>
      <c r="C2250" s="2"/>
      <c r="D2250" s="2"/>
      <c r="E2250" s="26"/>
    </row>
    <row r="2251" spans="1:5" x14ac:dyDescent="0.15">
      <c r="A2251" s="2"/>
      <c r="B2251" s="31"/>
      <c r="C2251" s="2"/>
      <c r="D2251" s="2"/>
      <c r="E2251" s="26"/>
    </row>
    <row r="2252" spans="1:5" x14ac:dyDescent="0.15">
      <c r="A2252" s="2"/>
      <c r="B2252" s="31"/>
      <c r="C2252" s="2"/>
      <c r="D2252" s="2"/>
      <c r="E2252" s="26"/>
    </row>
    <row r="2253" spans="1:5" x14ac:dyDescent="0.15">
      <c r="A2253" s="2"/>
      <c r="B2253" s="31"/>
      <c r="C2253" s="2"/>
      <c r="D2253" s="2"/>
      <c r="E2253" s="26"/>
    </row>
    <row r="2254" spans="1:5" x14ac:dyDescent="0.15">
      <c r="A2254" s="2"/>
      <c r="B2254" s="31"/>
      <c r="C2254" s="2"/>
      <c r="D2254" s="2"/>
      <c r="E2254" s="26"/>
    </row>
    <row r="2255" spans="1:5" x14ac:dyDescent="0.15">
      <c r="A2255" s="2"/>
      <c r="B2255" s="31"/>
      <c r="C2255" s="2"/>
      <c r="D2255" s="2"/>
      <c r="E2255" s="26"/>
    </row>
    <row r="2256" spans="1:5" x14ac:dyDescent="0.15">
      <c r="A2256" s="2"/>
      <c r="B2256" s="31"/>
      <c r="C2256" s="2"/>
      <c r="D2256" s="2"/>
      <c r="E2256" s="26"/>
    </row>
    <row r="2257" spans="1:5" x14ac:dyDescent="0.15">
      <c r="A2257" s="2"/>
      <c r="B2257" s="31"/>
      <c r="C2257" s="2"/>
      <c r="D2257" s="2"/>
      <c r="E2257" s="26"/>
    </row>
    <row r="2258" spans="1:5" x14ac:dyDescent="0.15">
      <c r="A2258" s="2"/>
      <c r="B2258" s="31"/>
      <c r="C2258" s="2"/>
      <c r="D2258" s="2"/>
      <c r="E2258" s="26"/>
    </row>
    <row r="2259" spans="1:5" x14ac:dyDescent="0.15">
      <c r="A2259" s="2"/>
      <c r="B2259" s="31"/>
      <c r="C2259" s="2"/>
      <c r="D2259" s="2"/>
      <c r="E2259" s="26"/>
    </row>
    <row r="2260" spans="1:5" x14ac:dyDescent="0.15">
      <c r="A2260" s="2"/>
      <c r="B2260" s="31"/>
      <c r="C2260" s="2"/>
      <c r="D2260" s="2"/>
      <c r="E2260" s="26"/>
    </row>
    <row r="2261" spans="1:5" x14ac:dyDescent="0.15">
      <c r="A2261" s="2"/>
      <c r="B2261" s="31"/>
      <c r="C2261" s="2"/>
      <c r="D2261" s="2"/>
      <c r="E2261" s="26"/>
    </row>
    <row r="2262" spans="1:5" x14ac:dyDescent="0.15">
      <c r="A2262" s="2"/>
      <c r="B2262" s="31"/>
      <c r="C2262" s="2"/>
      <c r="D2262" s="2"/>
      <c r="E2262" s="26"/>
    </row>
    <row r="2263" spans="1:5" x14ac:dyDescent="0.15">
      <c r="A2263" s="2"/>
      <c r="B2263" s="31"/>
      <c r="C2263" s="2"/>
      <c r="D2263" s="2"/>
      <c r="E2263" s="26"/>
    </row>
    <row r="2264" spans="1:5" x14ac:dyDescent="0.15">
      <c r="A2264" s="2"/>
      <c r="B2264" s="31"/>
      <c r="C2264" s="2"/>
      <c r="D2264" s="2"/>
      <c r="E2264" s="26"/>
    </row>
    <row r="2265" spans="1:5" x14ac:dyDescent="0.15">
      <c r="A2265" s="2"/>
      <c r="B2265" s="31"/>
      <c r="C2265" s="2"/>
      <c r="D2265" s="2"/>
      <c r="E2265" s="26"/>
    </row>
    <row r="2266" spans="1:5" x14ac:dyDescent="0.15">
      <c r="A2266" s="2"/>
      <c r="B2266" s="31"/>
      <c r="C2266" s="2"/>
      <c r="D2266" s="2"/>
      <c r="E2266" s="26"/>
    </row>
    <row r="2267" spans="1:5" x14ac:dyDescent="0.15">
      <c r="A2267" s="2"/>
      <c r="B2267" s="31"/>
      <c r="C2267" s="2"/>
      <c r="D2267" s="2"/>
      <c r="E2267" s="26"/>
    </row>
    <row r="2268" spans="1:5" x14ac:dyDescent="0.15">
      <c r="A2268" s="2"/>
      <c r="B2268" s="31"/>
      <c r="C2268" s="2"/>
      <c r="D2268" s="2"/>
      <c r="E2268" s="26"/>
    </row>
    <row r="2269" spans="1:5" x14ac:dyDescent="0.15">
      <c r="A2269" s="2"/>
      <c r="B2269" s="31"/>
      <c r="C2269" s="2"/>
      <c r="D2269" s="2"/>
      <c r="E2269" s="26"/>
    </row>
    <row r="2270" spans="1:5" x14ac:dyDescent="0.15">
      <c r="A2270" s="2"/>
      <c r="B2270" s="31"/>
      <c r="C2270" s="2"/>
      <c r="D2270" s="2"/>
      <c r="E2270" s="26"/>
    </row>
    <row r="2271" spans="1:5" x14ac:dyDescent="0.15">
      <c r="A2271" s="2"/>
      <c r="B2271" s="31"/>
      <c r="C2271" s="2"/>
      <c r="D2271" s="2"/>
      <c r="E2271" s="26"/>
    </row>
    <row r="2272" spans="1:5" x14ac:dyDescent="0.15">
      <c r="A2272" s="2"/>
      <c r="B2272" s="31"/>
      <c r="C2272" s="2"/>
      <c r="D2272" s="2"/>
      <c r="E2272" s="26"/>
    </row>
    <row r="2273" spans="1:5" x14ac:dyDescent="0.15">
      <c r="A2273" s="2"/>
      <c r="B2273" s="31"/>
      <c r="C2273" s="2"/>
      <c r="D2273" s="2"/>
      <c r="E2273" s="26"/>
    </row>
    <row r="2274" spans="1:5" x14ac:dyDescent="0.15">
      <c r="A2274" s="2"/>
      <c r="B2274" s="31"/>
      <c r="C2274" s="2"/>
      <c r="D2274" s="2"/>
      <c r="E2274" s="26"/>
    </row>
    <row r="2275" spans="1:5" x14ac:dyDescent="0.15">
      <c r="A2275" s="2"/>
      <c r="B2275" s="31"/>
      <c r="C2275" s="2"/>
      <c r="D2275" s="2"/>
      <c r="E2275" s="26"/>
    </row>
    <row r="2276" spans="1:5" x14ac:dyDescent="0.15">
      <c r="A2276" s="2"/>
      <c r="B2276" s="31"/>
      <c r="C2276" s="2"/>
      <c r="D2276" s="2"/>
      <c r="E2276" s="26"/>
    </row>
    <row r="2277" spans="1:5" x14ac:dyDescent="0.15">
      <c r="A2277" s="2"/>
      <c r="B2277" s="31"/>
      <c r="C2277" s="2"/>
      <c r="D2277" s="2"/>
      <c r="E2277" s="26"/>
    </row>
    <row r="2278" spans="1:5" x14ac:dyDescent="0.15">
      <c r="A2278" s="2"/>
      <c r="B2278" s="31"/>
      <c r="C2278" s="2"/>
      <c r="D2278" s="2"/>
      <c r="E2278" s="26"/>
    </row>
    <row r="2279" spans="1:5" x14ac:dyDescent="0.15">
      <c r="A2279" s="2"/>
      <c r="B2279" s="31"/>
      <c r="C2279" s="2"/>
      <c r="D2279" s="2"/>
      <c r="E2279" s="26"/>
    </row>
    <row r="2280" spans="1:5" x14ac:dyDescent="0.15">
      <c r="A2280" s="2"/>
      <c r="B2280" s="31"/>
      <c r="C2280" s="2"/>
      <c r="D2280" s="2"/>
      <c r="E2280" s="26"/>
    </row>
    <row r="2281" spans="1:5" x14ac:dyDescent="0.15">
      <c r="A2281" s="2"/>
      <c r="B2281" s="31"/>
      <c r="C2281" s="2"/>
      <c r="D2281" s="2"/>
      <c r="E2281" s="26"/>
    </row>
    <row r="2282" spans="1:5" x14ac:dyDescent="0.15">
      <c r="A2282" s="2"/>
      <c r="B2282" s="31"/>
      <c r="C2282" s="2"/>
      <c r="D2282" s="2"/>
      <c r="E2282" s="26"/>
    </row>
    <row r="2283" spans="1:5" x14ac:dyDescent="0.15">
      <c r="A2283" s="2"/>
      <c r="B2283" s="31"/>
      <c r="C2283" s="2"/>
      <c r="D2283" s="2"/>
      <c r="E2283" s="26"/>
    </row>
    <row r="2284" spans="1:5" x14ac:dyDescent="0.15">
      <c r="A2284" s="2"/>
      <c r="B2284" s="31"/>
      <c r="C2284" s="2"/>
      <c r="D2284" s="2"/>
      <c r="E2284" s="26"/>
    </row>
    <row r="2285" spans="1:5" x14ac:dyDescent="0.15">
      <c r="A2285" s="2"/>
      <c r="B2285" s="31"/>
      <c r="C2285" s="2"/>
      <c r="D2285" s="2"/>
      <c r="E2285" s="26"/>
    </row>
    <row r="2286" spans="1:5" x14ac:dyDescent="0.15">
      <c r="A2286" s="2"/>
      <c r="B2286" s="31"/>
      <c r="C2286" s="2"/>
      <c r="D2286" s="2"/>
      <c r="E2286" s="26"/>
    </row>
    <row r="2287" spans="1:5" x14ac:dyDescent="0.15">
      <c r="A2287" s="2"/>
      <c r="B2287" s="31"/>
      <c r="C2287" s="2"/>
      <c r="D2287" s="2"/>
      <c r="E2287" s="26"/>
    </row>
    <row r="2288" spans="1:5" x14ac:dyDescent="0.15">
      <c r="A2288" s="2"/>
      <c r="B2288" s="31"/>
      <c r="C2288" s="2"/>
      <c r="D2288" s="2"/>
      <c r="E2288" s="26"/>
    </row>
    <row r="2289" spans="1:5" x14ac:dyDescent="0.15">
      <c r="A2289" s="2"/>
      <c r="B2289" s="31"/>
      <c r="C2289" s="2"/>
      <c r="D2289" s="2"/>
      <c r="E2289" s="26"/>
    </row>
    <row r="2290" spans="1:5" x14ac:dyDescent="0.15">
      <c r="A2290" s="2"/>
      <c r="B2290" s="31"/>
      <c r="C2290" s="2"/>
      <c r="D2290" s="2"/>
      <c r="E2290" s="26"/>
    </row>
    <row r="2291" spans="1:5" x14ac:dyDescent="0.15">
      <c r="A2291" s="2"/>
      <c r="B2291" s="31"/>
      <c r="C2291" s="2"/>
      <c r="D2291" s="2"/>
      <c r="E2291" s="26"/>
    </row>
    <row r="2292" spans="1:5" x14ac:dyDescent="0.15">
      <c r="A2292" s="2"/>
      <c r="B2292" s="31"/>
      <c r="C2292" s="2"/>
      <c r="D2292" s="2"/>
      <c r="E2292" s="26"/>
    </row>
    <row r="2293" spans="1:5" x14ac:dyDescent="0.15">
      <c r="A2293" s="2"/>
      <c r="B2293" s="31"/>
      <c r="C2293" s="2"/>
      <c r="D2293" s="2"/>
      <c r="E2293" s="26"/>
    </row>
    <row r="2294" spans="1:5" x14ac:dyDescent="0.15">
      <c r="A2294" s="2"/>
      <c r="B2294" s="31"/>
      <c r="C2294" s="2"/>
      <c r="D2294" s="2"/>
      <c r="E2294" s="26"/>
    </row>
    <row r="2295" spans="1:5" x14ac:dyDescent="0.15">
      <c r="A2295" s="2"/>
      <c r="B2295" s="31"/>
      <c r="C2295" s="2"/>
      <c r="D2295" s="2"/>
      <c r="E2295" s="26"/>
    </row>
    <row r="2296" spans="1:5" x14ac:dyDescent="0.15">
      <c r="A2296" s="2"/>
      <c r="B2296" s="31"/>
      <c r="C2296" s="2"/>
      <c r="D2296" s="2"/>
      <c r="E2296" s="26"/>
    </row>
    <row r="2297" spans="1:5" x14ac:dyDescent="0.15">
      <c r="A2297" s="2"/>
      <c r="B2297" s="31"/>
      <c r="C2297" s="2"/>
      <c r="D2297" s="2"/>
      <c r="E2297" s="26"/>
    </row>
    <row r="2298" spans="1:5" x14ac:dyDescent="0.15">
      <c r="A2298" s="2"/>
      <c r="B2298" s="31"/>
      <c r="C2298" s="2"/>
      <c r="D2298" s="2"/>
      <c r="E2298" s="26"/>
    </row>
    <row r="2299" spans="1:5" x14ac:dyDescent="0.15">
      <c r="A2299" s="2"/>
      <c r="B2299" s="31"/>
      <c r="C2299" s="2"/>
      <c r="D2299" s="2"/>
      <c r="E2299" s="26"/>
    </row>
    <row r="2300" spans="1:5" x14ac:dyDescent="0.15">
      <c r="A2300" s="2"/>
      <c r="B2300" s="31"/>
      <c r="C2300" s="2"/>
      <c r="D2300" s="2"/>
      <c r="E2300" s="26"/>
    </row>
    <row r="2301" spans="1:5" x14ac:dyDescent="0.15">
      <c r="A2301" s="2"/>
      <c r="B2301" s="31"/>
      <c r="C2301" s="2"/>
      <c r="D2301" s="2"/>
      <c r="E2301" s="26"/>
    </row>
    <row r="2302" spans="1:5" x14ac:dyDescent="0.15">
      <c r="A2302" s="2"/>
      <c r="B2302" s="31"/>
      <c r="C2302" s="2"/>
      <c r="D2302" s="2"/>
      <c r="E2302" s="26"/>
    </row>
    <row r="2303" spans="1:5" x14ac:dyDescent="0.15">
      <c r="A2303" s="2"/>
      <c r="B2303" s="31"/>
      <c r="C2303" s="2"/>
      <c r="D2303" s="2"/>
      <c r="E2303" s="26"/>
    </row>
    <row r="2304" spans="1:5" x14ac:dyDescent="0.15">
      <c r="A2304" s="2"/>
      <c r="B2304" s="31"/>
      <c r="C2304" s="2"/>
      <c r="D2304" s="2"/>
      <c r="E2304" s="26"/>
    </row>
    <row r="2305" spans="1:5" x14ac:dyDescent="0.15">
      <c r="A2305" s="2"/>
      <c r="B2305" s="31"/>
      <c r="C2305" s="2"/>
      <c r="D2305" s="2"/>
      <c r="E2305" s="26"/>
    </row>
    <row r="2306" spans="1:5" x14ac:dyDescent="0.15">
      <c r="A2306" s="2"/>
      <c r="B2306" s="31"/>
      <c r="C2306" s="2"/>
      <c r="D2306" s="2"/>
      <c r="E2306" s="26"/>
    </row>
    <row r="2307" spans="1:5" x14ac:dyDescent="0.15">
      <c r="A2307" s="2"/>
      <c r="B2307" s="31"/>
      <c r="C2307" s="2"/>
      <c r="D2307" s="2"/>
      <c r="E2307" s="26"/>
    </row>
    <row r="2308" spans="1:5" x14ac:dyDescent="0.15">
      <c r="A2308" s="2"/>
      <c r="B2308" s="31"/>
      <c r="C2308" s="2"/>
      <c r="D2308" s="2"/>
      <c r="E2308" s="26"/>
    </row>
    <row r="2309" spans="1:5" x14ac:dyDescent="0.15">
      <c r="A2309" s="2"/>
      <c r="B2309" s="31"/>
      <c r="C2309" s="2"/>
      <c r="D2309" s="2"/>
      <c r="E2309" s="26"/>
    </row>
    <row r="2310" spans="1:5" x14ac:dyDescent="0.15">
      <c r="A2310" s="2"/>
      <c r="B2310" s="31"/>
      <c r="C2310" s="2"/>
      <c r="D2310" s="2"/>
      <c r="E2310" s="26"/>
    </row>
    <row r="2311" spans="1:5" x14ac:dyDescent="0.15">
      <c r="A2311" s="2"/>
      <c r="B2311" s="31"/>
      <c r="C2311" s="2"/>
      <c r="D2311" s="2"/>
      <c r="E2311" s="26"/>
    </row>
    <row r="2312" spans="1:5" x14ac:dyDescent="0.15">
      <c r="A2312" s="2"/>
      <c r="B2312" s="31"/>
      <c r="C2312" s="2"/>
      <c r="D2312" s="2"/>
      <c r="E2312" s="26"/>
    </row>
    <row r="2313" spans="1:5" x14ac:dyDescent="0.15">
      <c r="A2313" s="2"/>
      <c r="B2313" s="31"/>
      <c r="C2313" s="2"/>
      <c r="D2313" s="2"/>
      <c r="E2313" s="26"/>
    </row>
    <row r="2314" spans="1:5" x14ac:dyDescent="0.15">
      <c r="A2314" s="2"/>
      <c r="B2314" s="31"/>
      <c r="C2314" s="2"/>
      <c r="D2314" s="2"/>
      <c r="E2314" s="26"/>
    </row>
    <row r="2315" spans="1:5" x14ac:dyDescent="0.15">
      <c r="A2315" s="2"/>
      <c r="B2315" s="31"/>
      <c r="C2315" s="2"/>
      <c r="D2315" s="2"/>
      <c r="E2315" s="26"/>
    </row>
    <row r="2316" spans="1:5" x14ac:dyDescent="0.15">
      <c r="A2316" s="2"/>
      <c r="B2316" s="31"/>
      <c r="C2316" s="2"/>
      <c r="D2316" s="2"/>
      <c r="E2316" s="26"/>
    </row>
    <row r="2317" spans="1:5" x14ac:dyDescent="0.15">
      <c r="A2317" s="2"/>
      <c r="B2317" s="31"/>
      <c r="C2317" s="2"/>
      <c r="D2317" s="2"/>
      <c r="E2317" s="26"/>
    </row>
    <row r="2318" spans="1:5" x14ac:dyDescent="0.15">
      <c r="A2318" s="2"/>
      <c r="B2318" s="31"/>
      <c r="C2318" s="2"/>
      <c r="D2318" s="2"/>
      <c r="E2318" s="26"/>
    </row>
    <row r="2319" spans="1:5" x14ac:dyDescent="0.15">
      <c r="A2319" s="2"/>
      <c r="B2319" s="31"/>
      <c r="C2319" s="2"/>
      <c r="D2319" s="2"/>
      <c r="E2319" s="26"/>
    </row>
    <row r="2320" spans="1:5" x14ac:dyDescent="0.15">
      <c r="A2320" s="2"/>
      <c r="B2320" s="31"/>
      <c r="C2320" s="2"/>
      <c r="D2320" s="2"/>
      <c r="E2320" s="26"/>
    </row>
    <row r="2321" spans="1:5" x14ac:dyDescent="0.15">
      <c r="A2321" s="2"/>
      <c r="B2321" s="31"/>
      <c r="C2321" s="2"/>
      <c r="D2321" s="2"/>
      <c r="E2321" s="26"/>
    </row>
    <row r="2322" spans="1:5" x14ac:dyDescent="0.15">
      <c r="A2322" s="2"/>
      <c r="B2322" s="31"/>
      <c r="C2322" s="2"/>
      <c r="D2322" s="2"/>
      <c r="E2322" s="26"/>
    </row>
    <row r="2323" spans="1:5" x14ac:dyDescent="0.15">
      <c r="A2323" s="2"/>
      <c r="B2323" s="31"/>
      <c r="C2323" s="2"/>
      <c r="D2323" s="2"/>
      <c r="E2323" s="26"/>
    </row>
    <row r="2324" spans="1:5" x14ac:dyDescent="0.15">
      <c r="A2324" s="2"/>
      <c r="B2324" s="31"/>
      <c r="C2324" s="2"/>
      <c r="D2324" s="2"/>
      <c r="E2324" s="26"/>
    </row>
    <row r="2325" spans="1:5" x14ac:dyDescent="0.15">
      <c r="A2325" s="2"/>
      <c r="B2325" s="31"/>
      <c r="C2325" s="2"/>
      <c r="D2325" s="2"/>
      <c r="E2325" s="26"/>
    </row>
    <row r="2326" spans="1:5" x14ac:dyDescent="0.15">
      <c r="A2326" s="2"/>
      <c r="B2326" s="31"/>
      <c r="C2326" s="2"/>
      <c r="D2326" s="2"/>
      <c r="E2326" s="26"/>
    </row>
    <row r="2327" spans="1:5" x14ac:dyDescent="0.15">
      <c r="A2327" s="2"/>
      <c r="B2327" s="31"/>
      <c r="C2327" s="2"/>
      <c r="D2327" s="2"/>
      <c r="E2327" s="26"/>
    </row>
    <row r="2328" spans="1:5" x14ac:dyDescent="0.15">
      <c r="A2328" s="2"/>
      <c r="B2328" s="31"/>
      <c r="C2328" s="2"/>
      <c r="D2328" s="2"/>
      <c r="E2328" s="26"/>
    </row>
    <row r="2329" spans="1:5" x14ac:dyDescent="0.15">
      <c r="A2329" s="2"/>
      <c r="B2329" s="31"/>
      <c r="C2329" s="2"/>
      <c r="D2329" s="2"/>
      <c r="E2329" s="26"/>
    </row>
    <row r="2330" spans="1:5" x14ac:dyDescent="0.15">
      <c r="A2330" s="2"/>
      <c r="B2330" s="31"/>
      <c r="C2330" s="2"/>
      <c r="D2330" s="2"/>
      <c r="E2330" s="26"/>
    </row>
    <row r="2331" spans="1:5" x14ac:dyDescent="0.15">
      <c r="A2331" s="2"/>
      <c r="B2331" s="31"/>
      <c r="C2331" s="2"/>
      <c r="D2331" s="2"/>
      <c r="E2331" s="26"/>
    </row>
    <row r="2332" spans="1:5" x14ac:dyDescent="0.15">
      <c r="A2332" s="2"/>
      <c r="B2332" s="31"/>
      <c r="C2332" s="2"/>
      <c r="D2332" s="2"/>
      <c r="E2332" s="26"/>
    </row>
    <row r="2333" spans="1:5" x14ac:dyDescent="0.15">
      <c r="A2333" s="2"/>
      <c r="B2333" s="31"/>
      <c r="C2333" s="2"/>
      <c r="D2333" s="2"/>
      <c r="E2333" s="26"/>
    </row>
    <row r="2334" spans="1:5" x14ac:dyDescent="0.15">
      <c r="A2334" s="2"/>
      <c r="B2334" s="31"/>
      <c r="C2334" s="2"/>
      <c r="D2334" s="2"/>
      <c r="E2334" s="26"/>
    </row>
    <row r="2335" spans="1:5" x14ac:dyDescent="0.15">
      <c r="A2335" s="2"/>
      <c r="B2335" s="31"/>
      <c r="C2335" s="2"/>
      <c r="D2335" s="2"/>
      <c r="E2335" s="26"/>
    </row>
    <row r="2336" spans="1:5" x14ac:dyDescent="0.15">
      <c r="A2336" s="2"/>
      <c r="B2336" s="31"/>
      <c r="C2336" s="2"/>
      <c r="D2336" s="2"/>
      <c r="E2336" s="26"/>
    </row>
    <row r="2337" spans="1:5" x14ac:dyDescent="0.15">
      <c r="A2337" s="2"/>
      <c r="B2337" s="31"/>
      <c r="C2337" s="2"/>
      <c r="D2337" s="2"/>
      <c r="E2337" s="26"/>
    </row>
    <row r="2338" spans="1:5" x14ac:dyDescent="0.15">
      <c r="A2338" s="2"/>
      <c r="B2338" s="31"/>
      <c r="C2338" s="2"/>
      <c r="D2338" s="2"/>
      <c r="E2338" s="26"/>
    </row>
    <row r="2339" spans="1:5" x14ac:dyDescent="0.15">
      <c r="A2339" s="2"/>
      <c r="B2339" s="31"/>
      <c r="C2339" s="2"/>
      <c r="D2339" s="2"/>
      <c r="E2339" s="26"/>
    </row>
    <row r="2340" spans="1:5" x14ac:dyDescent="0.15">
      <c r="A2340" s="2"/>
      <c r="B2340" s="31"/>
      <c r="C2340" s="2"/>
      <c r="D2340" s="2"/>
      <c r="E2340" s="26"/>
    </row>
    <row r="2341" spans="1:5" x14ac:dyDescent="0.15">
      <c r="A2341" s="2"/>
      <c r="B2341" s="31"/>
      <c r="C2341" s="2"/>
      <c r="D2341" s="2"/>
      <c r="E2341" s="26"/>
    </row>
    <row r="2342" spans="1:5" x14ac:dyDescent="0.15">
      <c r="A2342" s="2"/>
      <c r="B2342" s="31"/>
      <c r="C2342" s="2"/>
      <c r="D2342" s="2"/>
      <c r="E2342" s="26"/>
    </row>
    <row r="2343" spans="1:5" x14ac:dyDescent="0.15">
      <c r="A2343" s="2"/>
      <c r="B2343" s="31"/>
      <c r="C2343" s="2"/>
      <c r="D2343" s="2"/>
      <c r="E2343" s="26"/>
    </row>
    <row r="2344" spans="1:5" x14ac:dyDescent="0.15">
      <c r="A2344" s="2"/>
      <c r="B2344" s="31"/>
      <c r="C2344" s="2"/>
      <c r="D2344" s="2"/>
      <c r="E2344" s="26"/>
    </row>
    <row r="2345" spans="1:5" x14ac:dyDescent="0.15">
      <c r="A2345" s="2"/>
      <c r="B2345" s="31"/>
      <c r="C2345" s="2"/>
      <c r="D2345" s="2"/>
      <c r="E2345" s="26"/>
    </row>
    <row r="2346" spans="1:5" x14ac:dyDescent="0.15">
      <c r="A2346" s="2"/>
      <c r="B2346" s="31"/>
      <c r="C2346" s="2"/>
      <c r="D2346" s="2"/>
      <c r="E2346" s="26"/>
    </row>
    <row r="2347" spans="1:5" x14ac:dyDescent="0.15">
      <c r="A2347" s="2"/>
      <c r="B2347" s="31"/>
      <c r="C2347" s="2"/>
      <c r="D2347" s="2"/>
      <c r="E2347" s="26"/>
    </row>
    <row r="2348" spans="1:5" x14ac:dyDescent="0.15">
      <c r="A2348" s="2"/>
      <c r="B2348" s="31"/>
      <c r="C2348" s="2"/>
      <c r="D2348" s="2"/>
      <c r="E2348" s="26"/>
    </row>
    <row r="2349" spans="1:5" x14ac:dyDescent="0.15">
      <c r="A2349" s="2"/>
      <c r="B2349" s="31"/>
      <c r="C2349" s="2"/>
      <c r="D2349" s="2"/>
      <c r="E2349" s="26"/>
    </row>
    <row r="2350" spans="1:5" x14ac:dyDescent="0.15">
      <c r="A2350" s="2"/>
      <c r="B2350" s="31"/>
      <c r="C2350" s="2"/>
      <c r="D2350" s="2"/>
      <c r="E2350" s="26"/>
    </row>
    <row r="2351" spans="1:5" x14ac:dyDescent="0.15">
      <c r="A2351" s="2"/>
      <c r="B2351" s="31"/>
      <c r="C2351" s="2"/>
      <c r="D2351" s="2"/>
      <c r="E2351" s="26"/>
    </row>
    <row r="2352" spans="1:5" x14ac:dyDescent="0.15">
      <c r="A2352" s="2"/>
      <c r="B2352" s="31"/>
      <c r="C2352" s="2"/>
      <c r="D2352" s="2"/>
      <c r="E2352" s="26"/>
    </row>
    <row r="2353" spans="1:5" x14ac:dyDescent="0.15">
      <c r="A2353" s="2"/>
      <c r="B2353" s="31"/>
      <c r="C2353" s="2"/>
      <c r="D2353" s="2"/>
      <c r="E2353" s="26"/>
    </row>
    <row r="2354" spans="1:5" x14ac:dyDescent="0.15">
      <c r="A2354" s="2"/>
      <c r="B2354" s="31"/>
      <c r="C2354" s="2"/>
      <c r="D2354" s="2"/>
      <c r="E2354" s="26"/>
    </row>
    <row r="2355" spans="1:5" x14ac:dyDescent="0.15">
      <c r="A2355" s="2"/>
      <c r="B2355" s="31"/>
      <c r="C2355" s="2"/>
      <c r="D2355" s="2"/>
      <c r="E2355" s="26"/>
    </row>
    <row r="2356" spans="1:5" x14ac:dyDescent="0.15">
      <c r="A2356" s="2"/>
      <c r="B2356" s="31"/>
      <c r="C2356" s="2"/>
      <c r="D2356" s="2"/>
      <c r="E2356" s="26"/>
    </row>
    <row r="2357" spans="1:5" x14ac:dyDescent="0.15">
      <c r="A2357" s="2"/>
      <c r="B2357" s="31"/>
      <c r="C2357" s="2"/>
      <c r="D2357" s="2"/>
      <c r="E2357" s="26"/>
    </row>
    <row r="2358" spans="1:5" x14ac:dyDescent="0.15">
      <c r="A2358" s="2"/>
      <c r="B2358" s="31"/>
      <c r="C2358" s="2"/>
      <c r="D2358" s="2"/>
      <c r="E2358" s="26"/>
    </row>
    <row r="2359" spans="1:5" x14ac:dyDescent="0.15">
      <c r="A2359" s="2"/>
      <c r="B2359" s="31"/>
      <c r="C2359" s="2"/>
      <c r="D2359" s="2"/>
      <c r="E2359" s="26"/>
    </row>
    <row r="2360" spans="1:5" x14ac:dyDescent="0.15">
      <c r="A2360" s="2"/>
      <c r="B2360" s="31"/>
      <c r="C2360" s="2"/>
      <c r="D2360" s="2"/>
      <c r="E2360" s="26"/>
    </row>
    <row r="2361" spans="1:5" x14ac:dyDescent="0.15">
      <c r="A2361" s="2"/>
      <c r="B2361" s="31"/>
      <c r="C2361" s="2"/>
      <c r="D2361" s="2"/>
      <c r="E2361" s="26"/>
    </row>
    <row r="2362" spans="1:5" x14ac:dyDescent="0.15">
      <c r="A2362" s="2"/>
      <c r="B2362" s="31"/>
      <c r="C2362" s="2"/>
      <c r="D2362" s="2"/>
      <c r="E2362" s="26"/>
    </row>
    <row r="2363" spans="1:5" x14ac:dyDescent="0.15">
      <c r="A2363" s="2"/>
      <c r="B2363" s="31"/>
      <c r="C2363" s="2"/>
      <c r="D2363" s="2"/>
      <c r="E2363" s="26"/>
    </row>
    <row r="2364" spans="1:5" x14ac:dyDescent="0.15">
      <c r="A2364" s="2"/>
      <c r="B2364" s="31"/>
      <c r="C2364" s="2"/>
      <c r="D2364" s="2"/>
      <c r="E2364" s="26"/>
    </row>
    <row r="2365" spans="1:5" x14ac:dyDescent="0.15">
      <c r="A2365" s="2"/>
      <c r="B2365" s="31"/>
      <c r="C2365" s="2"/>
      <c r="D2365" s="2"/>
      <c r="E2365" s="26"/>
    </row>
    <row r="2366" spans="1:5" x14ac:dyDescent="0.15">
      <c r="A2366" s="2"/>
      <c r="B2366" s="31"/>
      <c r="C2366" s="2"/>
      <c r="D2366" s="2"/>
      <c r="E2366" s="26"/>
    </row>
    <row r="2367" spans="1:5" x14ac:dyDescent="0.15">
      <c r="A2367" s="2"/>
      <c r="B2367" s="31"/>
      <c r="C2367" s="2"/>
      <c r="D2367" s="2"/>
      <c r="E2367" s="26"/>
    </row>
    <row r="2368" spans="1:5" x14ac:dyDescent="0.15">
      <c r="A2368" s="2"/>
      <c r="B2368" s="31"/>
      <c r="C2368" s="2"/>
      <c r="D2368" s="2"/>
      <c r="E2368" s="26"/>
    </row>
    <row r="2369" spans="1:5" x14ac:dyDescent="0.15">
      <c r="A2369" s="2"/>
      <c r="B2369" s="31"/>
      <c r="C2369" s="2"/>
      <c r="D2369" s="2"/>
      <c r="E2369" s="26"/>
    </row>
    <row r="2370" spans="1:5" x14ac:dyDescent="0.15">
      <c r="A2370" s="2"/>
      <c r="B2370" s="31"/>
      <c r="C2370" s="2"/>
      <c r="D2370" s="2"/>
      <c r="E2370" s="26"/>
    </row>
    <row r="2371" spans="1:5" x14ac:dyDescent="0.15">
      <c r="A2371" s="2"/>
      <c r="B2371" s="31"/>
      <c r="C2371" s="2"/>
      <c r="D2371" s="2"/>
      <c r="E2371" s="26"/>
    </row>
    <row r="2372" spans="1:5" x14ac:dyDescent="0.15">
      <c r="A2372" s="2"/>
      <c r="B2372" s="31"/>
      <c r="C2372" s="2"/>
      <c r="D2372" s="2"/>
      <c r="E2372" s="26"/>
    </row>
    <row r="2373" spans="1:5" x14ac:dyDescent="0.15">
      <c r="A2373" s="2"/>
      <c r="B2373" s="31"/>
      <c r="C2373" s="2"/>
      <c r="D2373" s="2"/>
      <c r="E2373" s="26"/>
    </row>
    <row r="2374" spans="1:5" x14ac:dyDescent="0.15">
      <c r="A2374" s="2"/>
      <c r="B2374" s="31"/>
      <c r="C2374" s="2"/>
      <c r="D2374" s="2"/>
      <c r="E2374" s="26"/>
    </row>
    <row r="2375" spans="1:5" x14ac:dyDescent="0.15">
      <c r="A2375" s="2"/>
      <c r="B2375" s="31"/>
      <c r="C2375" s="2"/>
      <c r="D2375" s="2"/>
      <c r="E2375" s="26"/>
    </row>
    <row r="2376" spans="1:5" x14ac:dyDescent="0.15">
      <c r="A2376" s="2"/>
      <c r="B2376" s="31"/>
      <c r="C2376" s="2"/>
      <c r="D2376" s="2"/>
      <c r="E2376" s="26"/>
    </row>
    <row r="2377" spans="1:5" x14ac:dyDescent="0.15">
      <c r="A2377" s="2"/>
      <c r="B2377" s="31"/>
      <c r="C2377" s="2"/>
      <c r="D2377" s="2"/>
      <c r="E2377" s="26"/>
    </row>
    <row r="2378" spans="1:5" x14ac:dyDescent="0.15">
      <c r="A2378" s="2"/>
      <c r="B2378" s="31"/>
      <c r="C2378" s="2"/>
      <c r="D2378" s="2"/>
      <c r="E2378" s="26"/>
    </row>
    <row r="2379" spans="1:5" x14ac:dyDescent="0.15">
      <c r="A2379" s="2"/>
      <c r="B2379" s="31"/>
      <c r="C2379" s="2"/>
      <c r="D2379" s="2"/>
      <c r="E2379" s="26"/>
    </row>
    <row r="2380" spans="1:5" x14ac:dyDescent="0.15">
      <c r="A2380" s="2"/>
      <c r="B2380" s="31"/>
      <c r="C2380" s="2"/>
      <c r="D2380" s="2"/>
      <c r="E2380" s="26"/>
    </row>
    <row r="2381" spans="1:5" x14ac:dyDescent="0.15">
      <c r="A2381" s="2"/>
      <c r="B2381" s="31"/>
      <c r="C2381" s="2"/>
      <c r="D2381" s="2"/>
      <c r="E2381" s="26"/>
    </row>
    <row r="2382" spans="1:5" x14ac:dyDescent="0.15">
      <c r="A2382" s="2"/>
      <c r="B2382" s="31"/>
      <c r="C2382" s="2"/>
      <c r="D2382" s="2"/>
      <c r="E2382" s="26"/>
    </row>
    <row r="2383" spans="1:5" x14ac:dyDescent="0.15">
      <c r="A2383" s="2"/>
      <c r="B2383" s="31"/>
      <c r="C2383" s="2"/>
      <c r="D2383" s="2"/>
      <c r="E2383" s="26"/>
    </row>
    <row r="2384" spans="1:5" x14ac:dyDescent="0.15">
      <c r="A2384" s="2"/>
      <c r="B2384" s="31"/>
      <c r="C2384" s="2"/>
      <c r="D2384" s="2"/>
      <c r="E2384" s="26"/>
    </row>
    <row r="2385" spans="1:5" x14ac:dyDescent="0.15">
      <c r="A2385" s="2"/>
      <c r="B2385" s="31"/>
      <c r="C2385" s="2"/>
      <c r="D2385" s="2"/>
      <c r="E2385" s="26"/>
    </row>
    <row r="2386" spans="1:5" x14ac:dyDescent="0.15">
      <c r="A2386" s="2"/>
      <c r="B2386" s="31"/>
      <c r="C2386" s="2"/>
      <c r="D2386" s="2"/>
      <c r="E2386" s="26"/>
    </row>
    <row r="2387" spans="1:5" x14ac:dyDescent="0.15">
      <c r="A2387" s="2"/>
      <c r="B2387" s="31"/>
      <c r="C2387" s="2"/>
      <c r="D2387" s="2"/>
      <c r="E2387" s="26"/>
    </row>
    <row r="2388" spans="1:5" x14ac:dyDescent="0.15">
      <c r="A2388" s="2"/>
      <c r="B2388" s="31"/>
      <c r="C2388" s="2"/>
      <c r="D2388" s="2"/>
      <c r="E2388" s="26"/>
    </row>
    <row r="2389" spans="1:5" x14ac:dyDescent="0.15">
      <c r="A2389" s="2"/>
      <c r="B2389" s="31"/>
      <c r="C2389" s="2"/>
      <c r="D2389" s="2"/>
      <c r="E2389" s="26"/>
    </row>
    <row r="2390" spans="1:5" x14ac:dyDescent="0.15">
      <c r="A2390" s="2"/>
      <c r="B2390" s="31"/>
      <c r="C2390" s="2"/>
      <c r="D2390" s="2"/>
      <c r="E2390" s="26"/>
    </row>
    <row r="2391" spans="1:5" x14ac:dyDescent="0.15">
      <c r="A2391" s="2"/>
      <c r="B2391" s="31"/>
      <c r="C2391" s="2"/>
      <c r="D2391" s="2"/>
      <c r="E2391" s="26"/>
    </row>
    <row r="2392" spans="1:5" x14ac:dyDescent="0.15">
      <c r="A2392" s="2"/>
      <c r="B2392" s="31"/>
      <c r="C2392" s="2"/>
      <c r="D2392" s="2"/>
      <c r="E2392" s="26"/>
    </row>
    <row r="2393" spans="1:5" x14ac:dyDescent="0.15">
      <c r="A2393" s="2"/>
      <c r="B2393" s="31"/>
      <c r="C2393" s="2"/>
      <c r="D2393" s="2"/>
      <c r="E2393" s="26"/>
    </row>
    <row r="2394" spans="1:5" x14ac:dyDescent="0.15">
      <c r="A2394" s="2"/>
      <c r="B2394" s="31"/>
      <c r="C2394" s="2"/>
      <c r="D2394" s="2"/>
      <c r="E2394" s="26"/>
    </row>
    <row r="2395" spans="1:5" x14ac:dyDescent="0.15">
      <c r="A2395" s="2"/>
      <c r="B2395" s="31"/>
      <c r="C2395" s="2"/>
      <c r="D2395" s="2"/>
      <c r="E2395" s="26"/>
    </row>
    <row r="2396" spans="1:5" x14ac:dyDescent="0.15">
      <c r="A2396" s="2"/>
      <c r="B2396" s="31"/>
      <c r="C2396" s="2"/>
      <c r="D2396" s="2"/>
      <c r="E2396" s="26"/>
    </row>
    <row r="2397" spans="1:5" x14ac:dyDescent="0.15">
      <c r="A2397" s="2"/>
      <c r="B2397" s="31"/>
      <c r="C2397" s="2"/>
      <c r="D2397" s="2"/>
      <c r="E2397" s="26"/>
    </row>
    <row r="2398" spans="1:5" x14ac:dyDescent="0.15">
      <c r="A2398" s="2"/>
      <c r="B2398" s="31"/>
      <c r="C2398" s="2"/>
      <c r="D2398" s="2"/>
      <c r="E2398" s="26"/>
    </row>
    <row r="2399" spans="1:5" x14ac:dyDescent="0.15">
      <c r="A2399" s="2"/>
      <c r="B2399" s="31"/>
      <c r="C2399" s="2"/>
      <c r="D2399" s="2"/>
      <c r="E2399" s="26"/>
    </row>
    <row r="2400" spans="1:5" x14ac:dyDescent="0.15">
      <c r="A2400" s="2"/>
      <c r="B2400" s="31"/>
      <c r="C2400" s="2"/>
      <c r="D2400" s="2"/>
      <c r="E2400" s="26"/>
    </row>
    <row r="2401" spans="1:5" x14ac:dyDescent="0.15">
      <c r="A2401" s="2"/>
      <c r="B2401" s="31"/>
      <c r="C2401" s="2"/>
      <c r="D2401" s="2"/>
      <c r="E2401" s="26"/>
    </row>
    <row r="2402" spans="1:5" x14ac:dyDescent="0.15">
      <c r="A2402" s="2"/>
      <c r="B2402" s="31"/>
      <c r="C2402" s="2"/>
      <c r="D2402" s="2"/>
      <c r="E2402" s="26"/>
    </row>
    <row r="2403" spans="1:5" x14ac:dyDescent="0.15">
      <c r="A2403" s="2"/>
      <c r="B2403" s="31"/>
      <c r="C2403" s="2"/>
      <c r="D2403" s="2"/>
      <c r="E2403" s="26"/>
    </row>
    <row r="2404" spans="1:5" x14ac:dyDescent="0.15">
      <c r="A2404" s="2"/>
      <c r="B2404" s="31"/>
      <c r="C2404" s="2"/>
      <c r="D2404" s="2"/>
      <c r="E2404" s="26"/>
    </row>
    <row r="2405" spans="1:5" x14ac:dyDescent="0.15">
      <c r="A2405" s="2"/>
      <c r="B2405" s="31"/>
      <c r="C2405" s="2"/>
      <c r="D2405" s="2"/>
      <c r="E2405" s="26"/>
    </row>
    <row r="2406" spans="1:5" x14ac:dyDescent="0.15">
      <c r="A2406" s="2"/>
      <c r="B2406" s="31"/>
      <c r="C2406" s="2"/>
      <c r="D2406" s="2"/>
      <c r="E2406" s="26"/>
    </row>
    <row r="2407" spans="1:5" x14ac:dyDescent="0.15">
      <c r="A2407" s="2"/>
      <c r="B2407" s="31"/>
      <c r="C2407" s="2"/>
      <c r="D2407" s="2"/>
      <c r="E2407" s="26"/>
    </row>
    <row r="2408" spans="1:5" x14ac:dyDescent="0.15">
      <c r="A2408" s="2"/>
      <c r="B2408" s="31"/>
      <c r="C2408" s="2"/>
      <c r="D2408" s="2"/>
      <c r="E2408" s="26"/>
    </row>
    <row r="2409" spans="1:5" x14ac:dyDescent="0.15">
      <c r="A2409" s="2"/>
      <c r="B2409" s="31"/>
      <c r="C2409" s="2"/>
      <c r="D2409" s="2"/>
      <c r="E2409" s="26"/>
    </row>
    <row r="2410" spans="1:5" x14ac:dyDescent="0.15">
      <c r="A2410" s="2"/>
      <c r="B2410" s="31"/>
      <c r="C2410" s="2"/>
      <c r="D2410" s="2"/>
      <c r="E2410" s="26"/>
    </row>
    <row r="2411" spans="1:5" x14ac:dyDescent="0.15">
      <c r="A2411" s="2"/>
      <c r="B2411" s="31"/>
      <c r="C2411" s="2"/>
      <c r="D2411" s="2"/>
      <c r="E2411" s="26"/>
    </row>
    <row r="2412" spans="1:5" x14ac:dyDescent="0.15">
      <c r="A2412" s="2"/>
      <c r="B2412" s="31"/>
      <c r="C2412" s="2"/>
      <c r="D2412" s="2"/>
      <c r="E2412" s="26"/>
    </row>
    <row r="2413" spans="1:5" x14ac:dyDescent="0.15">
      <c r="A2413" s="2"/>
      <c r="B2413" s="31"/>
      <c r="C2413" s="2"/>
      <c r="D2413" s="2"/>
      <c r="E2413" s="26"/>
    </row>
    <row r="2414" spans="1:5" x14ac:dyDescent="0.15">
      <c r="A2414" s="2"/>
      <c r="B2414" s="31"/>
      <c r="C2414" s="2"/>
      <c r="D2414" s="2"/>
      <c r="E2414" s="26"/>
    </row>
    <row r="2415" spans="1:5" x14ac:dyDescent="0.15">
      <c r="A2415" s="2"/>
      <c r="B2415" s="31"/>
      <c r="C2415" s="2"/>
      <c r="D2415" s="2"/>
      <c r="E2415" s="26"/>
    </row>
    <row r="2416" spans="1:5" x14ac:dyDescent="0.15">
      <c r="A2416" s="2"/>
      <c r="B2416" s="31"/>
      <c r="C2416" s="2"/>
      <c r="D2416" s="2"/>
      <c r="E2416" s="26"/>
    </row>
    <row r="2417" spans="1:5" x14ac:dyDescent="0.15">
      <c r="A2417" s="2"/>
      <c r="B2417" s="31"/>
      <c r="C2417" s="2"/>
      <c r="D2417" s="2"/>
      <c r="E2417" s="26"/>
    </row>
    <row r="2418" spans="1:5" x14ac:dyDescent="0.15">
      <c r="A2418" s="2"/>
      <c r="B2418" s="31"/>
      <c r="C2418" s="2"/>
      <c r="D2418" s="2"/>
      <c r="E2418" s="26"/>
    </row>
    <row r="2419" spans="1:5" x14ac:dyDescent="0.15">
      <c r="A2419" s="2"/>
      <c r="B2419" s="31"/>
      <c r="C2419" s="2"/>
      <c r="D2419" s="2"/>
      <c r="E2419" s="26"/>
    </row>
    <row r="2420" spans="1:5" x14ac:dyDescent="0.15">
      <c r="A2420" s="2"/>
      <c r="B2420" s="31"/>
      <c r="C2420" s="2"/>
      <c r="D2420" s="2"/>
      <c r="E2420" s="26"/>
    </row>
    <row r="2421" spans="1:5" x14ac:dyDescent="0.15">
      <c r="A2421" s="2"/>
      <c r="B2421" s="31"/>
      <c r="C2421" s="2"/>
      <c r="D2421" s="2"/>
      <c r="E2421" s="26"/>
    </row>
    <row r="2422" spans="1:5" x14ac:dyDescent="0.15">
      <c r="A2422" s="2"/>
      <c r="B2422" s="31"/>
      <c r="C2422" s="2"/>
      <c r="D2422" s="2"/>
      <c r="E2422" s="26"/>
    </row>
    <row r="2423" spans="1:5" x14ac:dyDescent="0.15">
      <c r="A2423" s="2"/>
      <c r="B2423" s="31"/>
      <c r="C2423" s="2"/>
      <c r="D2423" s="2"/>
      <c r="E2423" s="26"/>
    </row>
    <row r="2424" spans="1:5" x14ac:dyDescent="0.15">
      <c r="A2424" s="2"/>
      <c r="B2424" s="31"/>
      <c r="C2424" s="2"/>
      <c r="D2424" s="2"/>
      <c r="E2424" s="26"/>
    </row>
    <row r="2425" spans="1:5" x14ac:dyDescent="0.15">
      <c r="A2425" s="2"/>
      <c r="B2425" s="31"/>
      <c r="C2425" s="2"/>
      <c r="D2425" s="2"/>
      <c r="E2425" s="26"/>
    </row>
    <row r="2426" spans="1:5" x14ac:dyDescent="0.15">
      <c r="A2426" s="2"/>
      <c r="B2426" s="31"/>
      <c r="C2426" s="2"/>
      <c r="D2426" s="2"/>
      <c r="E2426" s="26"/>
    </row>
    <row r="2427" spans="1:5" x14ac:dyDescent="0.15">
      <c r="A2427" s="2"/>
      <c r="B2427" s="31"/>
      <c r="C2427" s="2"/>
      <c r="D2427" s="2"/>
      <c r="E2427" s="26"/>
    </row>
    <row r="2428" spans="1:5" x14ac:dyDescent="0.15">
      <c r="A2428" s="2"/>
      <c r="B2428" s="31"/>
      <c r="C2428" s="2"/>
      <c r="D2428" s="2"/>
      <c r="E2428" s="26"/>
    </row>
    <row r="2429" spans="1:5" x14ac:dyDescent="0.15">
      <c r="A2429" s="2"/>
      <c r="B2429" s="31"/>
      <c r="C2429" s="2"/>
      <c r="D2429" s="2"/>
      <c r="E2429" s="26"/>
    </row>
    <row r="2430" spans="1:5" x14ac:dyDescent="0.15">
      <c r="A2430" s="2"/>
      <c r="B2430" s="31"/>
      <c r="C2430" s="2"/>
      <c r="D2430" s="2"/>
      <c r="E2430" s="26"/>
    </row>
    <row r="2431" spans="1:5" x14ac:dyDescent="0.15">
      <c r="A2431" s="2"/>
      <c r="B2431" s="31"/>
      <c r="C2431" s="2"/>
      <c r="D2431" s="2"/>
      <c r="E2431" s="26"/>
    </row>
    <row r="2432" spans="1:5" x14ac:dyDescent="0.15">
      <c r="A2432" s="2"/>
      <c r="B2432" s="31"/>
      <c r="C2432" s="2"/>
      <c r="D2432" s="2"/>
      <c r="E2432" s="26"/>
    </row>
    <row r="2433" spans="1:5" x14ac:dyDescent="0.15">
      <c r="A2433" s="2"/>
      <c r="B2433" s="31"/>
      <c r="C2433" s="2"/>
      <c r="D2433" s="2"/>
      <c r="E2433" s="26"/>
    </row>
    <row r="2434" spans="1:5" x14ac:dyDescent="0.15">
      <c r="A2434" s="2"/>
      <c r="B2434" s="31"/>
      <c r="C2434" s="2"/>
      <c r="D2434" s="2"/>
      <c r="E2434" s="26"/>
    </row>
    <row r="2435" spans="1:5" x14ac:dyDescent="0.15">
      <c r="A2435" s="2"/>
      <c r="B2435" s="31"/>
      <c r="C2435" s="2"/>
      <c r="D2435" s="2"/>
      <c r="E2435" s="26"/>
    </row>
    <row r="2436" spans="1:5" x14ac:dyDescent="0.15">
      <c r="A2436" s="2"/>
      <c r="B2436" s="31"/>
      <c r="C2436" s="2"/>
      <c r="D2436" s="2"/>
      <c r="E2436" s="26"/>
    </row>
    <row r="2437" spans="1:5" x14ac:dyDescent="0.15">
      <c r="A2437" s="2"/>
      <c r="B2437" s="31"/>
      <c r="C2437" s="2"/>
      <c r="D2437" s="2"/>
      <c r="E2437" s="26"/>
    </row>
    <row r="2438" spans="1:5" x14ac:dyDescent="0.15">
      <c r="A2438" s="2"/>
      <c r="B2438" s="31"/>
      <c r="C2438" s="2"/>
      <c r="D2438" s="2"/>
      <c r="E2438" s="26"/>
    </row>
    <row r="2439" spans="1:5" x14ac:dyDescent="0.15">
      <c r="A2439" s="2"/>
      <c r="B2439" s="31"/>
      <c r="C2439" s="2"/>
      <c r="D2439" s="2"/>
      <c r="E2439" s="26"/>
    </row>
    <row r="2440" spans="1:5" x14ac:dyDescent="0.15">
      <c r="A2440" s="2"/>
      <c r="B2440" s="31"/>
      <c r="C2440" s="2"/>
      <c r="D2440" s="2"/>
      <c r="E2440" s="26"/>
    </row>
    <row r="2441" spans="1:5" x14ac:dyDescent="0.15">
      <c r="A2441" s="2"/>
      <c r="B2441" s="31"/>
      <c r="C2441" s="2"/>
      <c r="D2441" s="2"/>
      <c r="E2441" s="26"/>
    </row>
    <row r="2442" spans="1:5" x14ac:dyDescent="0.15">
      <c r="A2442" s="2"/>
      <c r="B2442" s="31"/>
      <c r="C2442" s="2"/>
      <c r="D2442" s="2"/>
      <c r="E2442" s="26"/>
    </row>
    <row r="2443" spans="1:5" x14ac:dyDescent="0.15">
      <c r="A2443" s="2"/>
      <c r="B2443" s="31"/>
      <c r="C2443" s="2"/>
      <c r="D2443" s="2"/>
      <c r="E2443" s="26"/>
    </row>
    <row r="2444" spans="1:5" x14ac:dyDescent="0.15">
      <c r="A2444" s="2"/>
      <c r="B2444" s="31"/>
      <c r="C2444" s="2"/>
      <c r="D2444" s="2"/>
      <c r="E2444" s="26"/>
    </row>
    <row r="2445" spans="1:5" x14ac:dyDescent="0.15">
      <c r="A2445" s="2"/>
      <c r="B2445" s="31"/>
      <c r="C2445" s="2"/>
      <c r="D2445" s="2"/>
      <c r="E2445" s="26"/>
    </row>
    <row r="2446" spans="1:5" x14ac:dyDescent="0.15">
      <c r="A2446" s="2"/>
      <c r="B2446" s="31"/>
      <c r="C2446" s="2"/>
      <c r="D2446" s="2"/>
      <c r="E2446" s="26"/>
    </row>
    <row r="2447" spans="1:5" x14ac:dyDescent="0.15">
      <c r="A2447" s="2"/>
      <c r="B2447" s="31"/>
      <c r="C2447" s="2"/>
      <c r="D2447" s="2"/>
      <c r="E2447" s="26"/>
    </row>
    <row r="2448" spans="1:5" x14ac:dyDescent="0.15">
      <c r="A2448" s="2"/>
      <c r="B2448" s="31"/>
      <c r="C2448" s="2"/>
      <c r="D2448" s="2"/>
      <c r="E2448" s="26"/>
    </row>
    <row r="2449" spans="1:5" x14ac:dyDescent="0.15">
      <c r="A2449" s="2"/>
      <c r="B2449" s="31"/>
      <c r="C2449" s="2"/>
      <c r="D2449" s="2"/>
      <c r="E2449" s="26"/>
    </row>
    <row r="2450" spans="1:5" x14ac:dyDescent="0.15">
      <c r="A2450" s="2"/>
      <c r="B2450" s="31"/>
      <c r="C2450" s="2"/>
      <c r="D2450" s="2"/>
      <c r="E2450" s="26"/>
    </row>
    <row r="2451" spans="1:5" x14ac:dyDescent="0.15">
      <c r="A2451" s="2"/>
      <c r="B2451" s="31"/>
      <c r="C2451" s="2"/>
      <c r="D2451" s="2"/>
      <c r="E2451" s="26"/>
    </row>
    <row r="2452" spans="1:5" x14ac:dyDescent="0.15">
      <c r="A2452" s="2"/>
      <c r="B2452" s="31"/>
      <c r="C2452" s="2"/>
      <c r="D2452" s="2"/>
      <c r="E2452" s="26"/>
    </row>
    <row r="2453" spans="1:5" x14ac:dyDescent="0.15">
      <c r="A2453" s="2"/>
      <c r="B2453" s="31"/>
      <c r="C2453" s="2"/>
      <c r="D2453" s="2"/>
      <c r="E2453" s="26"/>
    </row>
    <row r="2454" spans="1:5" x14ac:dyDescent="0.15">
      <c r="A2454" s="2"/>
      <c r="B2454" s="31"/>
      <c r="C2454" s="2"/>
      <c r="D2454" s="2"/>
      <c r="E2454" s="26"/>
    </row>
    <row r="2455" spans="1:5" x14ac:dyDescent="0.15">
      <c r="A2455" s="2"/>
      <c r="B2455" s="31"/>
      <c r="C2455" s="2"/>
      <c r="D2455" s="2"/>
      <c r="E2455" s="26"/>
    </row>
    <row r="2456" spans="1:5" x14ac:dyDescent="0.15">
      <c r="A2456" s="2"/>
      <c r="B2456" s="31"/>
      <c r="C2456" s="2"/>
      <c r="D2456" s="2"/>
      <c r="E2456" s="26"/>
    </row>
    <row r="2457" spans="1:5" x14ac:dyDescent="0.15">
      <c r="A2457" s="2"/>
      <c r="B2457" s="31"/>
      <c r="C2457" s="2"/>
      <c r="D2457" s="2"/>
      <c r="E2457" s="26"/>
    </row>
    <row r="2458" spans="1:5" x14ac:dyDescent="0.15">
      <c r="A2458" s="2"/>
      <c r="B2458" s="31"/>
      <c r="C2458" s="2"/>
      <c r="D2458" s="2"/>
      <c r="E2458" s="26"/>
    </row>
    <row r="2459" spans="1:5" x14ac:dyDescent="0.15">
      <c r="A2459" s="2"/>
      <c r="B2459" s="31"/>
      <c r="C2459" s="2"/>
      <c r="D2459" s="2"/>
      <c r="E2459" s="26"/>
    </row>
    <row r="2460" spans="1:5" x14ac:dyDescent="0.15">
      <c r="A2460" s="2"/>
      <c r="B2460" s="31"/>
      <c r="C2460" s="2"/>
      <c r="D2460" s="2"/>
      <c r="E2460" s="26"/>
    </row>
    <row r="2461" spans="1:5" x14ac:dyDescent="0.15">
      <c r="A2461" s="2"/>
      <c r="B2461" s="31"/>
      <c r="C2461" s="2"/>
      <c r="D2461" s="2"/>
      <c r="E2461" s="26"/>
    </row>
    <row r="2462" spans="1:5" x14ac:dyDescent="0.15">
      <c r="A2462" s="2"/>
      <c r="B2462" s="31"/>
      <c r="C2462" s="2"/>
      <c r="D2462" s="2"/>
      <c r="E2462" s="26"/>
    </row>
    <row r="2463" spans="1:5" x14ac:dyDescent="0.15">
      <c r="A2463" s="2"/>
      <c r="B2463" s="31"/>
      <c r="C2463" s="2"/>
      <c r="D2463" s="2"/>
      <c r="E2463" s="26"/>
    </row>
    <row r="2464" spans="1:5" x14ac:dyDescent="0.15">
      <c r="A2464" s="2"/>
      <c r="B2464" s="31"/>
      <c r="C2464" s="2"/>
      <c r="D2464" s="2"/>
      <c r="E2464" s="26"/>
    </row>
    <row r="2465" spans="1:5" x14ac:dyDescent="0.15">
      <c r="A2465" s="2"/>
      <c r="B2465" s="31"/>
      <c r="C2465" s="2"/>
      <c r="D2465" s="2"/>
      <c r="E2465" s="26"/>
    </row>
    <row r="2466" spans="1:5" x14ac:dyDescent="0.15">
      <c r="A2466" s="2"/>
      <c r="B2466" s="31"/>
      <c r="C2466" s="2"/>
      <c r="D2466" s="2"/>
      <c r="E2466" s="26"/>
    </row>
    <row r="2467" spans="1:5" x14ac:dyDescent="0.15">
      <c r="A2467" s="2"/>
      <c r="B2467" s="31"/>
      <c r="C2467" s="2"/>
      <c r="D2467" s="2"/>
      <c r="E2467" s="26"/>
    </row>
    <row r="2468" spans="1:5" x14ac:dyDescent="0.15">
      <c r="A2468" s="2"/>
      <c r="B2468" s="31"/>
      <c r="C2468" s="2"/>
      <c r="D2468" s="2"/>
      <c r="E2468" s="26"/>
    </row>
    <row r="2469" spans="1:5" x14ac:dyDescent="0.15">
      <c r="A2469" s="2"/>
      <c r="B2469" s="31"/>
      <c r="C2469" s="2"/>
      <c r="D2469" s="2"/>
      <c r="E2469" s="26"/>
    </row>
    <row r="2470" spans="1:5" x14ac:dyDescent="0.15">
      <c r="A2470" s="2"/>
      <c r="B2470" s="31"/>
      <c r="C2470" s="2"/>
      <c r="D2470" s="2"/>
      <c r="E2470" s="26"/>
    </row>
    <row r="2471" spans="1:5" x14ac:dyDescent="0.15">
      <c r="A2471" s="2"/>
      <c r="B2471" s="31"/>
      <c r="C2471" s="2"/>
      <c r="D2471" s="2"/>
      <c r="E2471" s="26"/>
    </row>
    <row r="2472" spans="1:5" x14ac:dyDescent="0.15">
      <c r="A2472" s="2"/>
      <c r="B2472" s="31"/>
      <c r="C2472" s="2"/>
      <c r="D2472" s="2"/>
      <c r="E2472" s="26"/>
    </row>
    <row r="2473" spans="1:5" x14ac:dyDescent="0.15">
      <c r="A2473" s="2"/>
      <c r="B2473" s="31"/>
      <c r="C2473" s="2"/>
      <c r="D2473" s="2"/>
      <c r="E2473" s="26"/>
    </row>
    <row r="2474" spans="1:5" x14ac:dyDescent="0.15">
      <c r="A2474" s="2"/>
      <c r="B2474" s="31"/>
      <c r="C2474" s="2"/>
      <c r="D2474" s="2"/>
      <c r="E2474" s="26"/>
    </row>
    <row r="2475" spans="1:5" x14ac:dyDescent="0.15">
      <c r="A2475" s="2"/>
      <c r="B2475" s="31"/>
      <c r="C2475" s="2"/>
      <c r="D2475" s="2"/>
      <c r="E2475" s="26"/>
    </row>
    <row r="2476" spans="1:5" x14ac:dyDescent="0.15">
      <c r="A2476" s="2"/>
      <c r="B2476" s="31"/>
      <c r="C2476" s="2"/>
      <c r="D2476" s="2"/>
      <c r="E2476" s="26"/>
    </row>
    <row r="2477" spans="1:5" x14ac:dyDescent="0.15">
      <c r="A2477" s="2"/>
      <c r="B2477" s="31"/>
      <c r="C2477" s="2"/>
      <c r="D2477" s="2"/>
      <c r="E2477" s="26"/>
    </row>
    <row r="2478" spans="1:5" x14ac:dyDescent="0.15">
      <c r="A2478" s="2"/>
      <c r="B2478" s="31"/>
      <c r="C2478" s="2"/>
      <c r="D2478" s="2"/>
      <c r="E2478" s="26"/>
    </row>
    <row r="2479" spans="1:5" x14ac:dyDescent="0.15">
      <c r="A2479" s="2"/>
      <c r="B2479" s="31"/>
      <c r="C2479" s="2"/>
      <c r="D2479" s="2"/>
      <c r="E2479" s="26"/>
    </row>
    <row r="2480" spans="1:5" x14ac:dyDescent="0.15">
      <c r="A2480" s="2"/>
      <c r="B2480" s="31"/>
      <c r="C2480" s="2"/>
      <c r="D2480" s="2"/>
      <c r="E2480" s="26"/>
    </row>
    <row r="2481" spans="1:5" x14ac:dyDescent="0.15">
      <c r="A2481" s="2"/>
      <c r="B2481" s="31"/>
      <c r="C2481" s="2"/>
      <c r="D2481" s="2"/>
      <c r="E2481" s="26"/>
    </row>
    <row r="2482" spans="1:5" x14ac:dyDescent="0.15">
      <c r="A2482" s="2"/>
      <c r="B2482" s="31"/>
      <c r="C2482" s="2"/>
      <c r="D2482" s="2"/>
      <c r="E2482" s="26"/>
    </row>
    <row r="2483" spans="1:5" x14ac:dyDescent="0.15">
      <c r="A2483" s="2"/>
      <c r="B2483" s="31"/>
      <c r="C2483" s="2"/>
      <c r="D2483" s="2"/>
      <c r="E2483" s="26"/>
    </row>
    <row r="2484" spans="1:5" x14ac:dyDescent="0.15">
      <c r="A2484" s="2"/>
      <c r="B2484" s="31"/>
      <c r="C2484" s="2"/>
      <c r="D2484" s="2"/>
      <c r="E2484" s="26"/>
    </row>
    <row r="2485" spans="1:5" x14ac:dyDescent="0.15">
      <c r="A2485" s="2"/>
      <c r="B2485" s="31"/>
      <c r="C2485" s="2"/>
      <c r="D2485" s="2"/>
      <c r="E2485" s="26"/>
    </row>
    <row r="2486" spans="1:5" x14ac:dyDescent="0.15">
      <c r="A2486" s="2"/>
      <c r="B2486" s="31"/>
      <c r="C2486" s="2"/>
      <c r="D2486" s="2"/>
      <c r="E2486" s="26"/>
    </row>
    <row r="2487" spans="1:5" x14ac:dyDescent="0.15">
      <c r="A2487" s="2"/>
      <c r="B2487" s="31"/>
      <c r="C2487" s="2"/>
      <c r="D2487" s="2"/>
      <c r="E2487" s="26"/>
    </row>
    <row r="2488" spans="1:5" x14ac:dyDescent="0.15">
      <c r="A2488" s="2"/>
      <c r="B2488" s="31"/>
      <c r="C2488" s="2"/>
      <c r="D2488" s="2"/>
      <c r="E2488" s="26"/>
    </row>
    <row r="2489" spans="1:5" x14ac:dyDescent="0.15">
      <c r="A2489" s="2"/>
      <c r="B2489" s="31"/>
      <c r="C2489" s="2"/>
      <c r="D2489" s="2"/>
      <c r="E2489" s="26"/>
    </row>
    <row r="2490" spans="1:5" x14ac:dyDescent="0.15">
      <c r="A2490" s="2"/>
      <c r="B2490" s="31"/>
      <c r="C2490" s="2"/>
      <c r="D2490" s="2"/>
      <c r="E2490" s="26"/>
    </row>
    <row r="2491" spans="1:5" x14ac:dyDescent="0.15">
      <c r="A2491" s="2"/>
      <c r="B2491" s="31"/>
      <c r="C2491" s="2"/>
      <c r="D2491" s="2"/>
      <c r="E2491" s="26"/>
    </row>
    <row r="2492" spans="1:5" x14ac:dyDescent="0.15">
      <c r="A2492" s="2"/>
      <c r="B2492" s="31"/>
      <c r="C2492" s="2"/>
      <c r="D2492" s="2"/>
      <c r="E2492" s="26"/>
    </row>
    <row r="2493" spans="1:5" x14ac:dyDescent="0.15">
      <c r="A2493" s="2"/>
      <c r="B2493" s="31"/>
      <c r="C2493" s="2"/>
      <c r="D2493" s="2"/>
      <c r="E2493" s="26"/>
    </row>
    <row r="2494" spans="1:5" x14ac:dyDescent="0.15">
      <c r="A2494" s="2"/>
      <c r="B2494" s="31"/>
      <c r="C2494" s="2"/>
      <c r="D2494" s="2"/>
      <c r="E2494" s="26"/>
    </row>
    <row r="2495" spans="1:5" x14ac:dyDescent="0.15">
      <c r="A2495" s="2"/>
      <c r="B2495" s="31"/>
      <c r="C2495" s="2"/>
      <c r="D2495" s="2"/>
      <c r="E2495" s="26"/>
    </row>
    <row r="2496" spans="1:5" x14ac:dyDescent="0.15">
      <c r="A2496" s="2"/>
      <c r="B2496" s="31"/>
      <c r="C2496" s="2"/>
      <c r="D2496" s="2"/>
      <c r="E2496" s="26"/>
    </row>
    <row r="2497" spans="1:5" x14ac:dyDescent="0.15">
      <c r="A2497" s="2"/>
      <c r="B2497" s="31"/>
      <c r="C2497" s="2"/>
      <c r="D2497" s="2"/>
      <c r="E2497" s="26"/>
    </row>
    <row r="2498" spans="1:5" x14ac:dyDescent="0.15">
      <c r="A2498" s="2"/>
      <c r="B2498" s="31"/>
      <c r="C2498" s="2"/>
      <c r="D2498" s="2"/>
      <c r="E2498" s="26"/>
    </row>
    <row r="2499" spans="1:5" x14ac:dyDescent="0.15">
      <c r="A2499" s="2"/>
      <c r="B2499" s="31"/>
      <c r="C2499" s="2"/>
      <c r="D2499" s="2"/>
      <c r="E2499" s="26"/>
    </row>
    <row r="2500" spans="1:5" x14ac:dyDescent="0.15">
      <c r="A2500" s="2"/>
      <c r="B2500" s="31"/>
      <c r="C2500" s="2"/>
      <c r="D2500" s="2"/>
      <c r="E2500" s="26"/>
    </row>
    <row r="2501" spans="1:5" x14ac:dyDescent="0.15">
      <c r="A2501" s="2"/>
      <c r="B2501" s="31"/>
      <c r="C2501" s="2"/>
      <c r="D2501" s="2"/>
      <c r="E2501" s="26"/>
    </row>
    <row r="2502" spans="1:5" x14ac:dyDescent="0.15">
      <c r="A2502" s="2"/>
      <c r="B2502" s="31"/>
      <c r="C2502" s="2"/>
      <c r="D2502" s="2"/>
      <c r="E2502" s="26"/>
    </row>
    <row r="2503" spans="1:5" x14ac:dyDescent="0.15">
      <c r="A2503" s="2"/>
      <c r="B2503" s="31"/>
      <c r="C2503" s="2"/>
      <c r="D2503" s="2"/>
      <c r="E2503" s="26"/>
    </row>
    <row r="2504" spans="1:5" x14ac:dyDescent="0.15">
      <c r="A2504" s="2"/>
      <c r="B2504" s="31"/>
      <c r="C2504" s="2"/>
      <c r="D2504" s="2"/>
      <c r="E2504" s="26"/>
    </row>
    <row r="2505" spans="1:5" x14ac:dyDescent="0.15">
      <c r="A2505" s="2"/>
      <c r="B2505" s="31"/>
      <c r="C2505" s="2"/>
      <c r="D2505" s="2"/>
      <c r="E2505" s="26"/>
    </row>
    <row r="2506" spans="1:5" x14ac:dyDescent="0.15">
      <c r="A2506" s="2"/>
      <c r="B2506" s="31"/>
      <c r="C2506" s="2"/>
      <c r="D2506" s="2"/>
      <c r="E2506" s="26"/>
    </row>
    <row r="2507" spans="1:5" x14ac:dyDescent="0.15">
      <c r="A2507" s="2"/>
      <c r="B2507" s="31"/>
      <c r="C2507" s="2"/>
      <c r="D2507" s="2"/>
      <c r="E2507" s="26"/>
    </row>
    <row r="2508" spans="1:5" x14ac:dyDescent="0.15">
      <c r="A2508" s="2"/>
      <c r="B2508" s="31"/>
      <c r="C2508" s="2"/>
      <c r="D2508" s="2"/>
      <c r="E2508" s="26"/>
    </row>
    <row r="2509" spans="1:5" x14ac:dyDescent="0.15">
      <c r="A2509" s="2"/>
      <c r="B2509" s="31"/>
      <c r="C2509" s="2"/>
      <c r="D2509" s="2"/>
      <c r="E2509" s="26"/>
    </row>
    <row r="2510" spans="1:5" x14ac:dyDescent="0.15">
      <c r="A2510" s="2"/>
      <c r="B2510" s="31"/>
      <c r="C2510" s="2"/>
      <c r="D2510" s="2"/>
      <c r="E2510" s="26"/>
    </row>
    <row r="2511" spans="1:5" x14ac:dyDescent="0.15">
      <c r="A2511" s="2"/>
      <c r="B2511" s="31"/>
      <c r="C2511" s="2"/>
      <c r="D2511" s="2"/>
      <c r="E2511" s="26"/>
    </row>
    <row r="2512" spans="1:5" x14ac:dyDescent="0.15">
      <c r="A2512" s="2"/>
      <c r="B2512" s="31"/>
      <c r="C2512" s="2"/>
      <c r="D2512" s="2"/>
      <c r="E2512" s="26"/>
    </row>
    <row r="2513" spans="1:5" x14ac:dyDescent="0.15">
      <c r="A2513" s="2"/>
      <c r="B2513" s="31"/>
      <c r="C2513" s="2"/>
      <c r="D2513" s="2"/>
      <c r="E2513" s="26"/>
    </row>
    <row r="2514" spans="1:5" x14ac:dyDescent="0.15">
      <c r="A2514" s="2"/>
      <c r="B2514" s="31"/>
      <c r="C2514" s="2"/>
      <c r="D2514" s="2"/>
      <c r="E2514" s="26"/>
    </row>
    <row r="2515" spans="1:5" x14ac:dyDescent="0.15">
      <c r="A2515" s="2"/>
      <c r="B2515" s="31"/>
      <c r="C2515" s="2"/>
      <c r="D2515" s="2"/>
      <c r="E2515" s="26"/>
    </row>
    <row r="2516" spans="1:5" x14ac:dyDescent="0.15">
      <c r="A2516" s="2"/>
      <c r="B2516" s="31"/>
      <c r="C2516" s="2"/>
      <c r="D2516" s="2"/>
      <c r="E2516" s="26"/>
    </row>
    <row r="2517" spans="1:5" x14ac:dyDescent="0.15">
      <c r="A2517" s="2"/>
      <c r="B2517" s="31"/>
      <c r="C2517" s="2"/>
      <c r="D2517" s="2"/>
      <c r="E2517" s="26"/>
    </row>
    <row r="2518" spans="1:5" x14ac:dyDescent="0.15">
      <c r="A2518" s="2"/>
      <c r="B2518" s="31"/>
      <c r="C2518" s="2"/>
      <c r="D2518" s="2"/>
      <c r="E2518" s="26"/>
    </row>
    <row r="2519" spans="1:5" x14ac:dyDescent="0.15">
      <c r="A2519" s="2"/>
      <c r="B2519" s="31"/>
      <c r="C2519" s="2"/>
      <c r="D2519" s="2"/>
      <c r="E2519" s="26"/>
    </row>
    <row r="2520" spans="1:5" x14ac:dyDescent="0.15">
      <c r="A2520" s="2"/>
      <c r="B2520" s="31"/>
      <c r="C2520" s="2"/>
      <c r="D2520" s="2"/>
      <c r="E2520" s="26"/>
    </row>
    <row r="2521" spans="1:5" x14ac:dyDescent="0.15">
      <c r="A2521" s="2"/>
      <c r="B2521" s="31"/>
      <c r="C2521" s="2"/>
      <c r="D2521" s="2"/>
      <c r="E2521" s="26"/>
    </row>
    <row r="2522" spans="1:5" x14ac:dyDescent="0.15">
      <c r="A2522" s="2"/>
      <c r="B2522" s="31"/>
      <c r="C2522" s="2"/>
      <c r="D2522" s="2"/>
      <c r="E2522" s="26"/>
    </row>
    <row r="2523" spans="1:5" x14ac:dyDescent="0.15">
      <c r="A2523" s="2"/>
      <c r="B2523" s="31"/>
      <c r="C2523" s="2"/>
      <c r="D2523" s="2"/>
      <c r="E2523" s="26"/>
    </row>
    <row r="2524" spans="1:5" x14ac:dyDescent="0.15">
      <c r="A2524" s="2"/>
      <c r="B2524" s="31"/>
      <c r="C2524" s="2"/>
      <c r="D2524" s="2"/>
      <c r="E2524" s="26"/>
    </row>
    <row r="2525" spans="1:5" x14ac:dyDescent="0.15">
      <c r="A2525" s="2"/>
      <c r="B2525" s="31"/>
      <c r="C2525" s="2"/>
      <c r="D2525" s="2"/>
      <c r="E2525" s="26"/>
    </row>
    <row r="2526" spans="1:5" x14ac:dyDescent="0.15">
      <c r="A2526" s="2"/>
      <c r="B2526" s="31"/>
      <c r="C2526" s="2"/>
      <c r="D2526" s="2"/>
      <c r="E2526" s="26"/>
    </row>
    <row r="2527" spans="1:5" x14ac:dyDescent="0.15">
      <c r="A2527" s="2"/>
      <c r="B2527" s="31"/>
      <c r="C2527" s="2"/>
      <c r="D2527" s="2"/>
      <c r="E2527" s="26"/>
    </row>
    <row r="2528" spans="1:5" x14ac:dyDescent="0.15">
      <c r="A2528" s="2"/>
      <c r="B2528" s="31"/>
      <c r="C2528" s="2"/>
      <c r="D2528" s="2"/>
      <c r="E2528" s="26"/>
    </row>
    <row r="2529" spans="1:5" x14ac:dyDescent="0.15">
      <c r="A2529" s="2"/>
      <c r="B2529" s="31"/>
      <c r="C2529" s="2"/>
      <c r="D2529" s="2"/>
      <c r="E2529" s="26"/>
    </row>
    <row r="2530" spans="1:5" x14ac:dyDescent="0.15">
      <c r="A2530" s="2"/>
      <c r="B2530" s="31"/>
      <c r="C2530" s="2"/>
      <c r="D2530" s="2"/>
      <c r="E2530" s="26"/>
    </row>
    <row r="2531" spans="1:5" x14ac:dyDescent="0.15">
      <c r="A2531" s="2"/>
      <c r="B2531" s="31"/>
      <c r="C2531" s="2"/>
      <c r="D2531" s="2"/>
      <c r="E2531" s="26"/>
    </row>
    <row r="2532" spans="1:5" x14ac:dyDescent="0.15">
      <c r="A2532" s="2"/>
      <c r="B2532" s="31"/>
      <c r="C2532" s="2"/>
      <c r="D2532" s="2"/>
      <c r="E2532" s="26"/>
    </row>
    <row r="2533" spans="1:5" x14ac:dyDescent="0.15">
      <c r="A2533" s="2"/>
      <c r="B2533" s="31"/>
      <c r="C2533" s="2"/>
      <c r="D2533" s="2"/>
      <c r="E2533" s="26"/>
    </row>
    <row r="2534" spans="1:5" x14ac:dyDescent="0.15">
      <c r="A2534" s="2"/>
      <c r="B2534" s="31"/>
      <c r="C2534" s="2"/>
      <c r="D2534" s="2"/>
      <c r="E2534" s="26"/>
    </row>
    <row r="2535" spans="1:5" x14ac:dyDescent="0.15">
      <c r="A2535" s="2"/>
      <c r="B2535" s="31"/>
      <c r="C2535" s="2"/>
      <c r="D2535" s="2"/>
      <c r="E2535" s="26"/>
    </row>
    <row r="2536" spans="1:5" x14ac:dyDescent="0.15">
      <c r="A2536" s="2"/>
      <c r="B2536" s="31"/>
      <c r="C2536" s="2"/>
      <c r="D2536" s="2"/>
      <c r="E2536" s="26"/>
    </row>
    <row r="2537" spans="1:5" x14ac:dyDescent="0.15">
      <c r="A2537" s="2"/>
      <c r="B2537" s="31"/>
      <c r="C2537" s="2"/>
      <c r="D2537" s="2"/>
      <c r="E2537" s="26"/>
    </row>
    <row r="2538" spans="1:5" x14ac:dyDescent="0.15">
      <c r="A2538" s="2"/>
      <c r="B2538" s="31"/>
      <c r="C2538" s="2"/>
      <c r="D2538" s="2"/>
      <c r="E2538" s="26"/>
    </row>
    <row r="2539" spans="1:5" x14ac:dyDescent="0.15">
      <c r="A2539" s="2"/>
      <c r="B2539" s="31"/>
      <c r="C2539" s="2"/>
      <c r="D2539" s="2"/>
      <c r="E2539" s="26"/>
    </row>
    <row r="2540" spans="1:5" x14ac:dyDescent="0.15">
      <c r="A2540" s="2"/>
      <c r="B2540" s="31"/>
      <c r="C2540" s="2"/>
      <c r="D2540" s="2"/>
      <c r="E2540" s="26"/>
    </row>
    <row r="2541" spans="1:5" x14ac:dyDescent="0.15">
      <c r="A2541" s="2"/>
      <c r="B2541" s="31"/>
      <c r="C2541" s="2"/>
      <c r="D2541" s="2"/>
      <c r="E2541" s="26"/>
    </row>
    <row r="2542" spans="1:5" x14ac:dyDescent="0.15">
      <c r="A2542" s="2"/>
      <c r="B2542" s="31"/>
      <c r="C2542" s="2"/>
      <c r="D2542" s="2"/>
      <c r="E2542" s="26"/>
    </row>
    <row r="2543" spans="1:5" x14ac:dyDescent="0.15">
      <c r="A2543" s="2"/>
      <c r="B2543" s="31"/>
      <c r="C2543" s="2"/>
      <c r="D2543" s="2"/>
      <c r="E2543" s="26"/>
    </row>
    <row r="2544" spans="1:5" x14ac:dyDescent="0.15">
      <c r="A2544" s="2"/>
      <c r="B2544" s="31"/>
      <c r="C2544" s="2"/>
      <c r="D2544" s="2"/>
      <c r="E2544" s="26"/>
    </row>
    <row r="2545" spans="1:5" x14ac:dyDescent="0.15">
      <c r="A2545" s="2"/>
      <c r="B2545" s="31"/>
      <c r="C2545" s="2"/>
      <c r="D2545" s="2"/>
      <c r="E2545" s="26"/>
    </row>
    <row r="2546" spans="1:5" x14ac:dyDescent="0.15">
      <c r="A2546" s="2"/>
      <c r="B2546" s="31"/>
      <c r="C2546" s="2"/>
      <c r="D2546" s="2"/>
      <c r="E2546" s="26"/>
    </row>
    <row r="2547" spans="1:5" x14ac:dyDescent="0.15">
      <c r="A2547" s="2"/>
      <c r="B2547" s="31"/>
      <c r="C2547" s="2"/>
      <c r="D2547" s="2"/>
      <c r="E2547" s="26"/>
    </row>
    <row r="2548" spans="1:5" x14ac:dyDescent="0.15">
      <c r="A2548" s="2"/>
      <c r="B2548" s="31"/>
      <c r="C2548" s="2"/>
      <c r="D2548" s="2"/>
      <c r="E2548" s="26"/>
    </row>
    <row r="2549" spans="1:5" x14ac:dyDescent="0.15">
      <c r="A2549" s="2"/>
      <c r="B2549" s="31"/>
      <c r="C2549" s="2"/>
      <c r="D2549" s="2"/>
      <c r="E2549" s="26"/>
    </row>
    <row r="2550" spans="1:5" x14ac:dyDescent="0.15">
      <c r="A2550" s="2"/>
      <c r="B2550" s="31"/>
      <c r="C2550" s="2"/>
      <c r="D2550" s="2"/>
      <c r="E2550" s="26"/>
    </row>
    <row r="2551" spans="1:5" x14ac:dyDescent="0.15">
      <c r="A2551" s="2"/>
      <c r="B2551" s="31"/>
      <c r="C2551" s="2"/>
      <c r="D2551" s="2"/>
      <c r="E2551" s="26"/>
    </row>
    <row r="2552" spans="1:5" x14ac:dyDescent="0.15">
      <c r="A2552" s="2"/>
      <c r="B2552" s="31"/>
      <c r="C2552" s="2"/>
      <c r="D2552" s="2"/>
      <c r="E2552" s="26"/>
    </row>
    <row r="2553" spans="1:5" x14ac:dyDescent="0.15">
      <c r="A2553" s="2"/>
      <c r="B2553" s="31"/>
      <c r="C2553" s="2"/>
      <c r="D2553" s="2"/>
      <c r="E2553" s="26"/>
    </row>
    <row r="2554" spans="1:5" x14ac:dyDescent="0.15">
      <c r="A2554" s="2"/>
      <c r="B2554" s="31"/>
      <c r="C2554" s="2"/>
      <c r="D2554" s="2"/>
      <c r="E2554" s="26"/>
    </row>
    <row r="2555" spans="1:5" x14ac:dyDescent="0.15">
      <c r="A2555" s="2"/>
      <c r="B2555" s="31"/>
      <c r="C2555" s="2"/>
      <c r="D2555" s="2"/>
      <c r="E2555" s="26"/>
    </row>
    <row r="2556" spans="1:5" x14ac:dyDescent="0.15">
      <c r="A2556" s="2"/>
      <c r="B2556" s="31"/>
      <c r="C2556" s="2"/>
      <c r="D2556" s="2"/>
      <c r="E2556" s="26"/>
    </row>
    <row r="2557" spans="1:5" x14ac:dyDescent="0.15">
      <c r="A2557" s="2"/>
      <c r="B2557" s="31"/>
      <c r="C2557" s="2"/>
      <c r="D2557" s="2"/>
      <c r="E2557" s="26"/>
    </row>
    <row r="2558" spans="1:5" x14ac:dyDescent="0.15">
      <c r="A2558" s="2"/>
      <c r="B2558" s="31"/>
      <c r="C2558" s="2"/>
      <c r="D2558" s="2"/>
      <c r="E2558" s="26"/>
    </row>
    <row r="2559" spans="1:5" x14ac:dyDescent="0.15">
      <c r="A2559" s="2"/>
      <c r="B2559" s="31"/>
      <c r="C2559" s="2"/>
      <c r="D2559" s="2"/>
      <c r="E2559" s="26"/>
    </row>
    <row r="2560" spans="1:5" x14ac:dyDescent="0.15">
      <c r="A2560" s="2"/>
      <c r="B2560" s="31"/>
      <c r="C2560" s="2"/>
      <c r="D2560" s="2"/>
      <c r="E2560" s="26"/>
    </row>
    <row r="2561" spans="1:5" x14ac:dyDescent="0.15">
      <c r="A2561" s="2"/>
      <c r="B2561" s="31"/>
      <c r="C2561" s="2"/>
      <c r="D2561" s="2"/>
      <c r="E2561" s="26"/>
    </row>
    <row r="2562" spans="1:5" x14ac:dyDescent="0.15">
      <c r="A2562" s="2"/>
      <c r="B2562" s="31"/>
      <c r="C2562" s="2"/>
      <c r="D2562" s="2"/>
      <c r="E2562" s="26"/>
    </row>
    <row r="2563" spans="1:5" x14ac:dyDescent="0.15">
      <c r="A2563" s="2"/>
      <c r="B2563" s="31"/>
      <c r="C2563" s="2"/>
      <c r="D2563" s="2"/>
      <c r="E2563" s="26"/>
    </row>
    <row r="2564" spans="1:5" x14ac:dyDescent="0.15">
      <c r="A2564" s="2"/>
      <c r="B2564" s="31"/>
      <c r="C2564" s="2"/>
      <c r="D2564" s="2"/>
      <c r="E2564" s="26"/>
    </row>
    <row r="2565" spans="1:5" x14ac:dyDescent="0.15">
      <c r="A2565" s="2"/>
      <c r="B2565" s="31"/>
      <c r="C2565" s="2"/>
      <c r="D2565" s="2"/>
      <c r="E2565" s="26"/>
    </row>
    <row r="2566" spans="1:5" x14ac:dyDescent="0.15">
      <c r="A2566" s="2"/>
      <c r="B2566" s="31"/>
      <c r="C2566" s="2"/>
      <c r="D2566" s="2"/>
      <c r="E2566" s="26"/>
    </row>
    <row r="2567" spans="1:5" x14ac:dyDescent="0.15">
      <c r="A2567" s="2"/>
      <c r="B2567" s="31"/>
      <c r="C2567" s="2"/>
      <c r="D2567" s="2"/>
      <c r="E2567" s="26"/>
    </row>
    <row r="2568" spans="1:5" x14ac:dyDescent="0.15">
      <c r="A2568" s="2"/>
      <c r="B2568" s="31"/>
      <c r="C2568" s="2"/>
      <c r="D2568" s="2"/>
      <c r="E2568" s="26"/>
    </row>
    <row r="2569" spans="1:5" x14ac:dyDescent="0.15">
      <c r="A2569" s="2"/>
      <c r="B2569" s="31"/>
      <c r="C2569" s="2"/>
      <c r="D2569" s="2"/>
      <c r="E2569" s="26"/>
    </row>
    <row r="2570" spans="1:5" x14ac:dyDescent="0.15">
      <c r="A2570" s="2"/>
      <c r="B2570" s="31"/>
      <c r="C2570" s="2"/>
      <c r="D2570" s="2"/>
      <c r="E2570" s="26"/>
    </row>
    <row r="2571" spans="1:5" x14ac:dyDescent="0.15">
      <c r="A2571" s="2"/>
      <c r="B2571" s="31"/>
      <c r="C2571" s="2"/>
      <c r="D2571" s="2"/>
      <c r="E2571" s="26"/>
    </row>
    <row r="2572" spans="1:5" x14ac:dyDescent="0.15">
      <c r="A2572" s="2"/>
      <c r="B2572" s="31"/>
      <c r="C2572" s="2"/>
      <c r="D2572" s="2"/>
      <c r="E2572" s="26"/>
    </row>
    <row r="2573" spans="1:5" x14ac:dyDescent="0.15">
      <c r="A2573" s="2"/>
      <c r="B2573" s="31"/>
      <c r="C2573" s="2"/>
      <c r="D2573" s="2"/>
      <c r="E2573" s="26"/>
    </row>
    <row r="2574" spans="1:5" x14ac:dyDescent="0.15">
      <c r="A2574" s="2"/>
      <c r="B2574" s="31"/>
      <c r="C2574" s="2"/>
      <c r="D2574" s="2"/>
      <c r="E2574" s="26"/>
    </row>
    <row r="2575" spans="1:5" x14ac:dyDescent="0.15">
      <c r="A2575" s="2"/>
      <c r="B2575" s="31"/>
      <c r="C2575" s="2"/>
      <c r="D2575" s="2"/>
      <c r="E2575" s="26"/>
    </row>
    <row r="2576" spans="1:5" x14ac:dyDescent="0.15">
      <c r="A2576" s="2"/>
      <c r="B2576" s="31"/>
      <c r="C2576" s="2"/>
      <c r="D2576" s="2"/>
      <c r="E2576" s="26"/>
    </row>
    <row r="2577" spans="1:5" x14ac:dyDescent="0.15">
      <c r="A2577" s="2"/>
      <c r="B2577" s="31"/>
      <c r="C2577" s="2"/>
      <c r="D2577" s="2"/>
      <c r="E2577" s="26"/>
    </row>
    <row r="2578" spans="1:5" x14ac:dyDescent="0.15">
      <c r="A2578" s="2"/>
      <c r="B2578" s="31"/>
      <c r="C2578" s="2"/>
      <c r="D2578" s="2"/>
      <c r="E2578" s="26"/>
    </row>
    <row r="2579" spans="1:5" x14ac:dyDescent="0.15">
      <c r="A2579" s="2"/>
      <c r="B2579" s="31"/>
      <c r="C2579" s="2"/>
      <c r="D2579" s="2"/>
      <c r="E2579" s="26"/>
    </row>
    <row r="2580" spans="1:5" x14ac:dyDescent="0.15">
      <c r="A2580" s="2"/>
      <c r="B2580" s="31"/>
      <c r="C2580" s="2"/>
      <c r="D2580" s="2"/>
      <c r="E2580" s="26"/>
    </row>
    <row r="2581" spans="1:5" x14ac:dyDescent="0.15">
      <c r="A2581" s="2"/>
      <c r="B2581" s="31"/>
      <c r="C2581" s="2"/>
      <c r="D2581" s="2"/>
      <c r="E2581" s="26"/>
    </row>
    <row r="2582" spans="1:5" x14ac:dyDescent="0.15">
      <c r="A2582" s="2"/>
      <c r="B2582" s="31"/>
      <c r="C2582" s="2"/>
      <c r="D2582" s="2"/>
      <c r="E2582" s="26"/>
    </row>
    <row r="2583" spans="1:5" x14ac:dyDescent="0.15">
      <c r="A2583" s="2"/>
      <c r="B2583" s="31"/>
      <c r="C2583" s="2"/>
      <c r="D2583" s="2"/>
      <c r="E2583" s="26"/>
    </row>
    <row r="2584" spans="1:5" x14ac:dyDescent="0.15">
      <c r="A2584" s="2"/>
      <c r="B2584" s="31"/>
      <c r="C2584" s="2"/>
      <c r="D2584" s="2"/>
      <c r="E2584" s="26"/>
    </row>
    <row r="2585" spans="1:5" x14ac:dyDescent="0.15">
      <c r="A2585" s="2"/>
      <c r="B2585" s="31"/>
      <c r="C2585" s="2"/>
      <c r="D2585" s="2"/>
      <c r="E2585" s="26"/>
    </row>
    <row r="2586" spans="1:5" x14ac:dyDescent="0.15">
      <c r="A2586" s="2"/>
      <c r="B2586" s="31"/>
      <c r="C2586" s="2"/>
      <c r="D2586" s="2"/>
      <c r="E2586" s="26"/>
    </row>
    <row r="2587" spans="1:5" x14ac:dyDescent="0.15">
      <c r="A2587" s="2"/>
      <c r="B2587" s="31"/>
      <c r="C2587" s="2"/>
      <c r="D2587" s="2"/>
      <c r="E2587" s="26"/>
    </row>
    <row r="2588" spans="1:5" x14ac:dyDescent="0.15">
      <c r="A2588" s="2"/>
      <c r="B2588" s="31"/>
      <c r="C2588" s="2"/>
      <c r="D2588" s="2"/>
      <c r="E2588" s="26"/>
    </row>
    <row r="2589" spans="1:5" x14ac:dyDescent="0.15">
      <c r="A2589" s="2"/>
      <c r="B2589" s="31"/>
      <c r="C2589" s="2"/>
      <c r="D2589" s="2"/>
      <c r="E2589" s="26"/>
    </row>
    <row r="2590" spans="1:5" x14ac:dyDescent="0.15">
      <c r="A2590" s="2"/>
      <c r="B2590" s="31"/>
      <c r="C2590" s="2"/>
      <c r="D2590" s="2"/>
      <c r="E2590" s="26"/>
    </row>
    <row r="2591" spans="1:5" x14ac:dyDescent="0.15">
      <c r="A2591" s="2"/>
      <c r="B2591" s="31"/>
      <c r="C2591" s="2"/>
      <c r="D2591" s="2"/>
      <c r="E2591" s="26"/>
    </row>
    <row r="2592" spans="1:5" x14ac:dyDescent="0.15">
      <c r="A2592" s="2"/>
      <c r="B2592" s="31"/>
      <c r="C2592" s="2"/>
      <c r="D2592" s="2"/>
      <c r="E2592" s="26"/>
    </row>
    <row r="2593" spans="1:5" x14ac:dyDescent="0.15">
      <c r="A2593" s="2"/>
      <c r="B2593" s="31"/>
      <c r="C2593" s="2"/>
      <c r="D2593" s="2"/>
      <c r="E2593" s="26"/>
    </row>
    <row r="2594" spans="1:5" x14ac:dyDescent="0.15">
      <c r="A2594" s="2"/>
      <c r="B2594" s="31"/>
      <c r="C2594" s="2"/>
      <c r="D2594" s="2"/>
      <c r="E2594" s="26"/>
    </row>
    <row r="2595" spans="1:5" x14ac:dyDescent="0.15">
      <c r="A2595" s="2"/>
      <c r="B2595" s="31"/>
      <c r="C2595" s="2"/>
      <c r="D2595" s="2"/>
      <c r="E2595" s="26"/>
    </row>
    <row r="2596" spans="1:5" x14ac:dyDescent="0.15">
      <c r="A2596" s="2"/>
      <c r="B2596" s="31"/>
      <c r="C2596" s="2"/>
      <c r="D2596" s="2"/>
      <c r="E2596" s="26"/>
    </row>
    <row r="2597" spans="1:5" x14ac:dyDescent="0.15">
      <c r="A2597" s="2"/>
      <c r="B2597" s="31"/>
      <c r="C2597" s="2"/>
      <c r="D2597" s="2"/>
      <c r="E2597" s="26"/>
    </row>
    <row r="2598" spans="1:5" x14ac:dyDescent="0.15">
      <c r="A2598" s="2"/>
      <c r="B2598" s="31"/>
      <c r="C2598" s="2"/>
      <c r="D2598" s="2"/>
      <c r="E2598" s="26"/>
    </row>
    <row r="2599" spans="1:5" x14ac:dyDescent="0.15">
      <c r="A2599" s="2"/>
      <c r="B2599" s="31"/>
      <c r="C2599" s="2"/>
      <c r="D2599" s="2"/>
      <c r="E2599" s="26"/>
    </row>
    <row r="2600" spans="1:5" x14ac:dyDescent="0.15">
      <c r="A2600" s="2"/>
      <c r="B2600" s="31"/>
      <c r="C2600" s="2"/>
      <c r="D2600" s="2"/>
      <c r="E2600" s="26"/>
    </row>
    <row r="2601" spans="1:5" x14ac:dyDescent="0.15">
      <c r="A2601" s="2"/>
      <c r="B2601" s="31"/>
      <c r="C2601" s="2"/>
      <c r="D2601" s="2"/>
      <c r="E2601" s="26"/>
    </row>
    <row r="2602" spans="1:5" x14ac:dyDescent="0.15">
      <c r="A2602" s="2"/>
      <c r="B2602" s="31"/>
      <c r="C2602" s="2"/>
      <c r="D2602" s="2"/>
      <c r="E2602" s="26"/>
    </row>
    <row r="2603" spans="1:5" x14ac:dyDescent="0.15">
      <c r="A2603" s="2"/>
      <c r="B2603" s="31"/>
      <c r="C2603" s="2"/>
      <c r="D2603" s="2"/>
      <c r="E2603" s="26"/>
    </row>
    <row r="2604" spans="1:5" x14ac:dyDescent="0.15">
      <c r="A2604" s="2"/>
      <c r="B2604" s="31"/>
      <c r="C2604" s="2"/>
      <c r="D2604" s="2"/>
      <c r="E2604" s="26"/>
    </row>
    <row r="2605" spans="1:5" x14ac:dyDescent="0.15">
      <c r="A2605" s="2"/>
      <c r="B2605" s="31"/>
      <c r="C2605" s="2"/>
      <c r="D2605" s="2"/>
      <c r="E2605" s="26"/>
    </row>
    <row r="2606" spans="1:5" x14ac:dyDescent="0.15">
      <c r="A2606" s="2"/>
      <c r="B2606" s="31"/>
      <c r="C2606" s="2"/>
      <c r="D2606" s="2"/>
      <c r="E2606" s="26"/>
    </row>
    <row r="2607" spans="1:5" x14ac:dyDescent="0.15">
      <c r="A2607" s="2"/>
      <c r="B2607" s="31"/>
      <c r="C2607" s="2"/>
      <c r="D2607" s="2"/>
      <c r="E2607" s="26"/>
    </row>
    <row r="2608" spans="1:5" x14ac:dyDescent="0.15">
      <c r="A2608" s="2"/>
      <c r="B2608" s="31"/>
      <c r="C2608" s="2"/>
      <c r="D2608" s="2"/>
      <c r="E2608" s="26"/>
    </row>
    <row r="2609" spans="1:5" x14ac:dyDescent="0.15">
      <c r="A2609" s="2"/>
      <c r="B2609" s="31"/>
      <c r="C2609" s="2"/>
      <c r="D2609" s="2"/>
      <c r="E2609" s="26"/>
    </row>
    <row r="2610" spans="1:5" x14ac:dyDescent="0.15">
      <c r="A2610" s="2"/>
      <c r="B2610" s="31"/>
      <c r="C2610" s="2"/>
      <c r="D2610" s="2"/>
      <c r="E2610" s="26"/>
    </row>
    <row r="2611" spans="1:5" x14ac:dyDescent="0.15">
      <c r="A2611" s="2"/>
      <c r="B2611" s="31"/>
      <c r="C2611" s="2"/>
      <c r="D2611" s="2"/>
      <c r="E2611" s="26"/>
    </row>
    <row r="2612" spans="1:5" x14ac:dyDescent="0.15">
      <c r="A2612" s="2"/>
      <c r="B2612" s="31"/>
      <c r="C2612" s="2"/>
      <c r="D2612" s="2"/>
      <c r="E2612" s="26"/>
    </row>
    <row r="2613" spans="1:5" x14ac:dyDescent="0.15">
      <c r="A2613" s="2"/>
      <c r="B2613" s="31"/>
      <c r="C2613" s="2"/>
      <c r="D2613" s="2"/>
      <c r="E2613" s="26"/>
    </row>
    <row r="2614" spans="1:5" x14ac:dyDescent="0.15">
      <c r="A2614" s="2"/>
      <c r="B2614" s="31"/>
      <c r="C2614" s="2"/>
      <c r="D2614" s="2"/>
      <c r="E2614" s="26"/>
    </row>
    <row r="2615" spans="1:5" x14ac:dyDescent="0.15">
      <c r="A2615" s="2"/>
      <c r="B2615" s="31"/>
      <c r="C2615" s="2"/>
      <c r="D2615" s="2"/>
      <c r="E2615" s="26"/>
    </row>
    <row r="2616" spans="1:5" x14ac:dyDescent="0.15">
      <c r="A2616" s="2"/>
      <c r="B2616" s="31"/>
      <c r="C2616" s="2"/>
      <c r="D2616" s="2"/>
      <c r="E2616" s="26"/>
    </row>
    <row r="2617" spans="1:5" x14ac:dyDescent="0.15">
      <c r="A2617" s="2"/>
      <c r="B2617" s="31"/>
      <c r="C2617" s="2"/>
      <c r="D2617" s="2"/>
      <c r="E2617" s="26"/>
    </row>
    <row r="2618" spans="1:5" x14ac:dyDescent="0.15">
      <c r="A2618" s="2"/>
      <c r="B2618" s="31"/>
      <c r="C2618" s="2"/>
      <c r="D2618" s="2"/>
      <c r="E2618" s="26"/>
    </row>
    <row r="2619" spans="1:5" x14ac:dyDescent="0.15">
      <c r="A2619" s="2"/>
      <c r="B2619" s="31"/>
      <c r="C2619" s="2"/>
      <c r="D2619" s="2"/>
      <c r="E2619" s="26"/>
    </row>
    <row r="2620" spans="1:5" x14ac:dyDescent="0.15">
      <c r="A2620" s="2"/>
      <c r="B2620" s="31"/>
      <c r="C2620" s="2"/>
      <c r="D2620" s="2"/>
      <c r="E2620" s="26"/>
    </row>
    <row r="2621" spans="1:5" x14ac:dyDescent="0.15">
      <c r="A2621" s="2"/>
      <c r="B2621" s="31"/>
      <c r="C2621" s="2"/>
      <c r="D2621" s="2"/>
      <c r="E2621" s="26"/>
    </row>
    <row r="2622" spans="1:5" x14ac:dyDescent="0.15">
      <c r="A2622" s="2"/>
      <c r="B2622" s="31"/>
      <c r="C2622" s="2"/>
      <c r="D2622" s="2"/>
      <c r="E2622" s="26"/>
    </row>
    <row r="2623" spans="1:5" x14ac:dyDescent="0.15">
      <c r="A2623" s="2"/>
      <c r="B2623" s="31"/>
      <c r="C2623" s="2"/>
      <c r="D2623" s="2"/>
      <c r="E2623" s="26"/>
    </row>
    <row r="2624" spans="1:5" x14ac:dyDescent="0.15">
      <c r="A2624" s="2"/>
      <c r="B2624" s="31"/>
      <c r="C2624" s="2"/>
      <c r="D2624" s="2"/>
      <c r="E2624" s="26"/>
    </row>
    <row r="2625" spans="1:5" x14ac:dyDescent="0.15">
      <c r="A2625" s="2"/>
      <c r="B2625" s="31"/>
      <c r="C2625" s="2"/>
      <c r="D2625" s="2"/>
      <c r="E2625" s="26"/>
    </row>
    <row r="2626" spans="1:5" x14ac:dyDescent="0.15">
      <c r="A2626" s="2"/>
      <c r="B2626" s="31"/>
      <c r="C2626" s="2"/>
      <c r="D2626" s="2"/>
      <c r="E2626" s="26"/>
    </row>
    <row r="2627" spans="1:5" x14ac:dyDescent="0.15">
      <c r="A2627" s="2"/>
      <c r="B2627" s="31"/>
      <c r="C2627" s="2"/>
      <c r="D2627" s="2"/>
      <c r="E2627" s="26"/>
    </row>
    <row r="2628" spans="1:5" x14ac:dyDescent="0.15">
      <c r="A2628" s="2"/>
      <c r="B2628" s="31"/>
      <c r="C2628" s="2"/>
      <c r="D2628" s="2"/>
      <c r="E2628" s="26"/>
    </row>
    <row r="2629" spans="1:5" x14ac:dyDescent="0.15">
      <c r="A2629" s="2"/>
      <c r="B2629" s="31"/>
      <c r="C2629" s="2"/>
      <c r="D2629" s="2"/>
      <c r="E2629" s="26"/>
    </row>
    <row r="2630" spans="1:5" x14ac:dyDescent="0.15">
      <c r="A2630" s="2"/>
      <c r="B2630" s="31"/>
      <c r="C2630" s="2"/>
      <c r="D2630" s="2"/>
      <c r="E2630" s="26"/>
    </row>
    <row r="2631" spans="1:5" x14ac:dyDescent="0.15">
      <c r="A2631" s="2"/>
      <c r="B2631" s="31"/>
      <c r="C2631" s="2"/>
      <c r="D2631" s="2"/>
      <c r="E2631" s="26"/>
    </row>
    <row r="2632" spans="1:5" x14ac:dyDescent="0.15">
      <c r="A2632" s="2"/>
      <c r="B2632" s="31"/>
      <c r="C2632" s="2"/>
      <c r="D2632" s="2"/>
      <c r="E2632" s="26"/>
    </row>
    <row r="2633" spans="1:5" x14ac:dyDescent="0.15">
      <c r="A2633" s="2"/>
      <c r="B2633" s="31"/>
      <c r="C2633" s="2"/>
      <c r="D2633" s="2"/>
      <c r="E2633" s="26"/>
    </row>
    <row r="2634" spans="1:5" x14ac:dyDescent="0.15">
      <c r="A2634" s="2"/>
      <c r="B2634" s="31"/>
      <c r="C2634" s="2"/>
      <c r="D2634" s="2"/>
      <c r="E2634" s="26"/>
    </row>
    <row r="2635" spans="1:5" x14ac:dyDescent="0.15">
      <c r="A2635" s="2"/>
      <c r="B2635" s="31"/>
      <c r="C2635" s="2"/>
      <c r="D2635" s="2"/>
      <c r="E2635" s="26"/>
    </row>
    <row r="2636" spans="1:5" x14ac:dyDescent="0.15">
      <c r="A2636" s="2"/>
      <c r="B2636" s="31"/>
      <c r="C2636" s="2"/>
      <c r="D2636" s="2"/>
      <c r="E2636" s="26"/>
    </row>
    <row r="2637" spans="1:5" x14ac:dyDescent="0.15">
      <c r="A2637" s="2"/>
      <c r="B2637" s="31"/>
      <c r="C2637" s="2"/>
      <c r="D2637" s="2"/>
      <c r="E2637" s="26"/>
    </row>
    <row r="2638" spans="1:5" x14ac:dyDescent="0.15">
      <c r="A2638" s="2"/>
      <c r="B2638" s="31"/>
      <c r="C2638" s="2"/>
      <c r="D2638" s="2"/>
      <c r="E2638" s="26"/>
    </row>
    <row r="2639" spans="1:5" x14ac:dyDescent="0.15">
      <c r="A2639" s="2"/>
      <c r="B2639" s="31"/>
      <c r="C2639" s="2"/>
      <c r="D2639" s="2"/>
      <c r="E2639" s="26"/>
    </row>
    <row r="2640" spans="1:5" x14ac:dyDescent="0.15">
      <c r="A2640" s="2"/>
      <c r="B2640" s="31"/>
      <c r="C2640" s="2"/>
      <c r="D2640" s="2"/>
      <c r="E2640" s="26"/>
    </row>
    <row r="2641" spans="1:5" x14ac:dyDescent="0.15">
      <c r="A2641" s="2"/>
      <c r="B2641" s="31"/>
      <c r="C2641" s="2"/>
      <c r="D2641" s="2"/>
      <c r="E2641" s="26"/>
    </row>
    <row r="2642" spans="1:5" x14ac:dyDescent="0.15">
      <c r="A2642" s="2"/>
      <c r="B2642" s="31"/>
      <c r="C2642" s="2"/>
      <c r="D2642" s="2"/>
      <c r="E2642" s="26"/>
    </row>
    <row r="2643" spans="1:5" x14ac:dyDescent="0.15">
      <c r="A2643" s="2"/>
      <c r="B2643" s="31"/>
      <c r="C2643" s="2"/>
      <c r="D2643" s="2"/>
      <c r="E2643" s="26"/>
    </row>
    <row r="2644" spans="1:5" x14ac:dyDescent="0.15">
      <c r="A2644" s="2"/>
      <c r="B2644" s="31"/>
      <c r="C2644" s="2"/>
      <c r="D2644" s="2"/>
      <c r="E2644" s="26"/>
    </row>
    <row r="2645" spans="1:5" x14ac:dyDescent="0.15">
      <c r="A2645" s="2"/>
      <c r="B2645" s="31"/>
      <c r="C2645" s="2"/>
      <c r="D2645" s="2"/>
      <c r="E2645" s="26"/>
    </row>
    <row r="2646" spans="1:5" x14ac:dyDescent="0.15">
      <c r="A2646" s="2"/>
      <c r="B2646" s="31"/>
      <c r="C2646" s="2"/>
      <c r="D2646" s="2"/>
      <c r="E2646" s="26"/>
    </row>
    <row r="2647" spans="1:5" x14ac:dyDescent="0.15">
      <c r="A2647" s="2"/>
      <c r="B2647" s="31"/>
      <c r="C2647" s="2"/>
      <c r="D2647" s="2"/>
      <c r="E2647" s="26"/>
    </row>
    <row r="2648" spans="1:5" x14ac:dyDescent="0.15">
      <c r="A2648" s="2"/>
      <c r="B2648" s="31"/>
      <c r="C2648" s="2"/>
      <c r="D2648" s="2"/>
      <c r="E2648" s="26"/>
    </row>
    <row r="2649" spans="1:5" x14ac:dyDescent="0.15">
      <c r="A2649" s="2"/>
      <c r="B2649" s="31"/>
      <c r="C2649" s="2"/>
      <c r="D2649" s="2"/>
      <c r="E2649" s="26"/>
    </row>
    <row r="2650" spans="1:5" x14ac:dyDescent="0.15">
      <c r="A2650" s="2"/>
      <c r="B2650" s="31"/>
      <c r="C2650" s="2"/>
      <c r="D2650" s="2"/>
      <c r="E2650" s="26"/>
    </row>
    <row r="2651" spans="1:5" x14ac:dyDescent="0.15">
      <c r="A2651" s="2"/>
      <c r="B2651" s="31"/>
      <c r="C2651" s="2"/>
      <c r="D2651" s="2"/>
      <c r="E2651" s="26"/>
    </row>
    <row r="2652" spans="1:5" x14ac:dyDescent="0.15">
      <c r="A2652" s="2"/>
      <c r="B2652" s="31"/>
      <c r="C2652" s="2"/>
      <c r="D2652" s="2"/>
      <c r="E2652" s="26"/>
    </row>
    <row r="2653" spans="1:5" x14ac:dyDescent="0.15">
      <c r="A2653" s="2"/>
      <c r="B2653" s="31"/>
      <c r="C2653" s="2"/>
      <c r="D2653" s="2"/>
      <c r="E2653" s="26"/>
    </row>
    <row r="2654" spans="1:5" x14ac:dyDescent="0.15">
      <c r="A2654" s="2"/>
      <c r="B2654" s="31"/>
      <c r="C2654" s="2"/>
      <c r="D2654" s="2"/>
      <c r="E2654" s="26"/>
    </row>
    <row r="2655" spans="1:5" x14ac:dyDescent="0.15">
      <c r="A2655" s="2"/>
      <c r="B2655" s="31"/>
      <c r="C2655" s="2"/>
      <c r="D2655" s="2"/>
      <c r="E2655" s="26"/>
    </row>
    <row r="2656" spans="1:5" x14ac:dyDescent="0.15">
      <c r="A2656" s="2"/>
      <c r="B2656" s="31"/>
      <c r="C2656" s="2"/>
      <c r="D2656" s="2"/>
      <c r="E2656" s="26"/>
    </row>
    <row r="2657" spans="1:5" x14ac:dyDescent="0.15">
      <c r="A2657" s="2"/>
      <c r="B2657" s="31"/>
      <c r="C2657" s="2"/>
      <c r="D2657" s="2"/>
      <c r="E2657" s="26"/>
    </row>
    <row r="2658" spans="1:5" x14ac:dyDescent="0.15">
      <c r="A2658" s="2"/>
      <c r="B2658" s="31"/>
      <c r="C2658" s="2"/>
      <c r="D2658" s="2"/>
      <c r="E2658" s="26"/>
    </row>
    <row r="2659" spans="1:5" x14ac:dyDescent="0.15">
      <c r="A2659" s="2"/>
      <c r="B2659" s="31"/>
      <c r="C2659" s="2"/>
      <c r="D2659" s="2"/>
      <c r="E2659" s="26"/>
    </row>
    <row r="2660" spans="1:5" x14ac:dyDescent="0.15">
      <c r="A2660" s="2"/>
      <c r="B2660" s="31"/>
      <c r="C2660" s="2"/>
      <c r="D2660" s="2"/>
      <c r="E2660" s="26"/>
    </row>
    <row r="2661" spans="1:5" x14ac:dyDescent="0.15">
      <c r="A2661" s="2"/>
      <c r="B2661" s="31"/>
      <c r="C2661" s="2"/>
      <c r="D2661" s="2"/>
      <c r="E2661" s="26"/>
    </row>
    <row r="2662" spans="1:5" x14ac:dyDescent="0.15">
      <c r="A2662" s="2"/>
      <c r="B2662" s="31"/>
      <c r="C2662" s="2"/>
      <c r="D2662" s="2"/>
      <c r="E2662" s="26"/>
    </row>
    <row r="2663" spans="1:5" x14ac:dyDescent="0.15">
      <c r="A2663" s="2"/>
      <c r="B2663" s="31"/>
      <c r="C2663" s="2"/>
      <c r="D2663" s="2"/>
      <c r="E2663" s="26"/>
    </row>
    <row r="2664" spans="1:5" x14ac:dyDescent="0.15">
      <c r="A2664" s="2"/>
      <c r="B2664" s="31"/>
      <c r="C2664" s="2"/>
      <c r="D2664" s="2"/>
      <c r="E2664" s="26"/>
    </row>
    <row r="2665" spans="1:5" x14ac:dyDescent="0.15">
      <c r="A2665" s="2"/>
      <c r="B2665" s="31"/>
      <c r="C2665" s="2"/>
      <c r="D2665" s="2"/>
      <c r="E2665" s="26"/>
    </row>
    <row r="2666" spans="1:5" x14ac:dyDescent="0.15">
      <c r="A2666" s="2"/>
      <c r="B2666" s="31"/>
      <c r="C2666" s="2"/>
      <c r="D2666" s="2"/>
      <c r="E2666" s="26"/>
    </row>
    <row r="2667" spans="1:5" x14ac:dyDescent="0.15">
      <c r="A2667" s="2"/>
      <c r="B2667" s="31"/>
      <c r="C2667" s="2"/>
      <c r="D2667" s="2"/>
      <c r="E2667" s="26"/>
    </row>
    <row r="2668" spans="1:5" x14ac:dyDescent="0.15">
      <c r="A2668" s="2"/>
      <c r="B2668" s="31"/>
      <c r="C2668" s="2"/>
      <c r="D2668" s="2"/>
      <c r="E2668" s="26"/>
    </row>
    <row r="2669" spans="1:5" x14ac:dyDescent="0.15">
      <c r="A2669" s="2"/>
      <c r="B2669" s="31"/>
      <c r="C2669" s="2"/>
      <c r="D2669" s="2"/>
      <c r="E2669" s="26"/>
    </row>
    <row r="2670" spans="1:5" x14ac:dyDescent="0.15">
      <c r="A2670" s="2"/>
      <c r="B2670" s="31"/>
      <c r="C2670" s="2"/>
      <c r="D2670" s="2"/>
      <c r="E2670" s="26"/>
    </row>
    <row r="2671" spans="1:5" x14ac:dyDescent="0.15">
      <c r="A2671" s="2"/>
      <c r="B2671" s="31"/>
      <c r="C2671" s="2"/>
      <c r="D2671" s="2"/>
      <c r="E2671" s="26"/>
    </row>
    <row r="2672" spans="1:5" x14ac:dyDescent="0.15">
      <c r="A2672" s="2"/>
      <c r="B2672" s="31"/>
      <c r="C2672" s="2"/>
      <c r="D2672" s="2"/>
      <c r="E2672" s="26"/>
    </row>
    <row r="2673" spans="1:5" x14ac:dyDescent="0.15">
      <c r="A2673" s="2"/>
      <c r="B2673" s="31"/>
      <c r="C2673" s="2"/>
      <c r="D2673" s="2"/>
      <c r="E2673" s="26"/>
    </row>
    <row r="2674" spans="1:5" x14ac:dyDescent="0.15">
      <c r="A2674" s="2"/>
      <c r="B2674" s="31"/>
      <c r="C2674" s="2"/>
      <c r="D2674" s="2"/>
      <c r="E2674" s="26"/>
    </row>
    <row r="2675" spans="1:5" x14ac:dyDescent="0.15">
      <c r="A2675" s="2"/>
      <c r="B2675" s="31"/>
      <c r="C2675" s="2"/>
      <c r="D2675" s="2"/>
      <c r="E2675" s="26"/>
    </row>
    <row r="2676" spans="1:5" x14ac:dyDescent="0.15">
      <c r="A2676" s="2"/>
      <c r="B2676" s="31"/>
      <c r="C2676" s="2"/>
      <c r="D2676" s="2"/>
      <c r="E2676" s="26"/>
    </row>
    <row r="2677" spans="1:5" x14ac:dyDescent="0.15">
      <c r="A2677" s="2"/>
      <c r="B2677" s="31"/>
      <c r="C2677" s="2"/>
      <c r="D2677" s="2"/>
      <c r="E2677" s="26"/>
    </row>
    <row r="2678" spans="1:5" x14ac:dyDescent="0.15">
      <c r="A2678" s="2"/>
      <c r="B2678" s="31"/>
      <c r="C2678" s="2"/>
      <c r="D2678" s="2"/>
      <c r="E2678" s="26"/>
    </row>
    <row r="2679" spans="1:5" x14ac:dyDescent="0.15">
      <c r="A2679" s="2"/>
      <c r="B2679" s="31"/>
      <c r="C2679" s="2"/>
      <c r="D2679" s="2"/>
      <c r="E2679" s="26"/>
    </row>
    <row r="2680" spans="1:5" x14ac:dyDescent="0.15">
      <c r="A2680" s="2"/>
      <c r="B2680" s="31"/>
      <c r="C2680" s="2"/>
      <c r="D2680" s="2"/>
      <c r="E2680" s="26"/>
    </row>
    <row r="2681" spans="1:5" x14ac:dyDescent="0.15">
      <c r="A2681" s="2"/>
      <c r="B2681" s="31"/>
      <c r="C2681" s="2"/>
      <c r="D2681" s="2"/>
      <c r="E2681" s="26"/>
    </row>
    <row r="2682" spans="1:5" x14ac:dyDescent="0.15">
      <c r="A2682" s="2"/>
      <c r="B2682" s="31"/>
      <c r="C2682" s="2"/>
      <c r="D2682" s="2"/>
      <c r="E2682" s="26"/>
    </row>
    <row r="2683" spans="1:5" x14ac:dyDescent="0.15">
      <c r="A2683" s="2"/>
      <c r="B2683" s="31"/>
      <c r="C2683" s="2"/>
      <c r="D2683" s="2"/>
      <c r="E2683" s="26"/>
    </row>
    <row r="2684" spans="1:5" x14ac:dyDescent="0.15">
      <c r="A2684" s="2"/>
      <c r="B2684" s="31"/>
      <c r="C2684" s="2"/>
      <c r="D2684" s="2"/>
      <c r="E2684" s="26"/>
    </row>
    <row r="2685" spans="1:5" x14ac:dyDescent="0.15">
      <c r="A2685" s="2"/>
      <c r="B2685" s="31"/>
      <c r="C2685" s="2"/>
      <c r="D2685" s="2"/>
      <c r="E2685" s="26"/>
    </row>
    <row r="2686" spans="1:5" x14ac:dyDescent="0.15">
      <c r="A2686" s="2"/>
      <c r="B2686" s="31"/>
      <c r="C2686" s="2"/>
      <c r="D2686" s="2"/>
      <c r="E2686" s="26"/>
    </row>
    <row r="2687" spans="1:5" x14ac:dyDescent="0.15">
      <c r="A2687" s="2"/>
      <c r="B2687" s="31"/>
      <c r="C2687" s="2"/>
      <c r="D2687" s="2"/>
      <c r="E2687" s="26"/>
    </row>
    <row r="2688" spans="1:5" x14ac:dyDescent="0.15">
      <c r="A2688" s="2"/>
      <c r="B2688" s="31"/>
      <c r="C2688" s="2"/>
      <c r="D2688" s="2"/>
      <c r="E2688" s="26"/>
    </row>
    <row r="2689" spans="1:5" x14ac:dyDescent="0.15">
      <c r="A2689" s="2"/>
      <c r="B2689" s="31"/>
      <c r="C2689" s="2"/>
      <c r="D2689" s="2"/>
      <c r="E2689" s="26"/>
    </row>
    <row r="2690" spans="1:5" x14ac:dyDescent="0.15">
      <c r="A2690" s="2"/>
      <c r="B2690" s="31"/>
      <c r="C2690" s="2"/>
      <c r="D2690" s="2"/>
      <c r="E2690" s="26"/>
    </row>
    <row r="2691" spans="1:5" x14ac:dyDescent="0.15">
      <c r="A2691" s="2"/>
      <c r="B2691" s="31"/>
      <c r="C2691" s="2"/>
      <c r="D2691" s="2"/>
      <c r="E2691" s="26"/>
    </row>
    <row r="2692" spans="1:5" x14ac:dyDescent="0.15">
      <c r="A2692" s="2"/>
      <c r="B2692" s="31"/>
      <c r="C2692" s="2"/>
      <c r="D2692" s="2"/>
      <c r="E2692" s="26"/>
    </row>
    <row r="2693" spans="1:5" x14ac:dyDescent="0.15">
      <c r="A2693" s="2"/>
      <c r="B2693" s="31"/>
      <c r="C2693" s="2"/>
      <c r="D2693" s="2"/>
      <c r="E2693" s="26"/>
    </row>
    <row r="2694" spans="1:5" x14ac:dyDescent="0.15">
      <c r="A2694" s="2"/>
      <c r="B2694" s="31"/>
      <c r="C2694" s="2"/>
      <c r="D2694" s="2"/>
      <c r="E2694" s="26"/>
    </row>
    <row r="2695" spans="1:5" x14ac:dyDescent="0.15">
      <c r="A2695" s="2"/>
      <c r="B2695" s="31"/>
      <c r="C2695" s="2"/>
      <c r="D2695" s="2"/>
      <c r="E2695" s="26"/>
    </row>
    <row r="2696" spans="1:5" x14ac:dyDescent="0.15">
      <c r="A2696" s="2"/>
      <c r="B2696" s="31"/>
      <c r="C2696" s="2"/>
      <c r="D2696" s="2"/>
      <c r="E2696" s="26"/>
    </row>
    <row r="2697" spans="1:5" x14ac:dyDescent="0.15">
      <c r="A2697" s="2"/>
      <c r="B2697" s="31"/>
      <c r="C2697" s="2"/>
      <c r="D2697" s="2"/>
      <c r="E2697" s="26"/>
    </row>
    <row r="2698" spans="1:5" x14ac:dyDescent="0.15">
      <c r="A2698" s="2"/>
      <c r="B2698" s="31"/>
      <c r="C2698" s="2"/>
      <c r="D2698" s="2"/>
      <c r="E2698" s="26"/>
    </row>
    <row r="2699" spans="1:5" x14ac:dyDescent="0.15">
      <c r="A2699" s="2"/>
      <c r="B2699" s="31"/>
      <c r="C2699" s="2"/>
      <c r="D2699" s="2"/>
      <c r="E2699" s="26"/>
    </row>
    <row r="2700" spans="1:5" x14ac:dyDescent="0.15">
      <c r="A2700" s="2"/>
      <c r="B2700" s="31"/>
      <c r="C2700" s="2"/>
      <c r="D2700" s="2"/>
      <c r="E2700" s="26"/>
    </row>
    <row r="2701" spans="1:5" x14ac:dyDescent="0.15">
      <c r="A2701" s="2"/>
      <c r="B2701" s="31"/>
      <c r="C2701" s="2"/>
      <c r="D2701" s="2"/>
      <c r="E2701" s="26"/>
    </row>
    <row r="2702" spans="1:5" x14ac:dyDescent="0.15">
      <c r="A2702" s="2"/>
      <c r="B2702" s="31"/>
      <c r="C2702" s="2"/>
      <c r="D2702" s="2"/>
      <c r="E2702" s="26"/>
    </row>
    <row r="2703" spans="1:5" x14ac:dyDescent="0.15">
      <c r="A2703" s="2"/>
      <c r="B2703" s="31"/>
      <c r="C2703" s="2"/>
      <c r="D2703" s="2"/>
      <c r="E2703" s="26"/>
    </row>
    <row r="2704" spans="1:5" x14ac:dyDescent="0.15">
      <c r="A2704" s="2"/>
      <c r="B2704" s="31"/>
      <c r="C2704" s="2"/>
      <c r="D2704" s="2"/>
      <c r="E2704" s="26"/>
    </row>
    <row r="2705" spans="1:5" x14ac:dyDescent="0.15">
      <c r="A2705" s="2"/>
      <c r="B2705" s="31"/>
      <c r="C2705" s="2"/>
      <c r="D2705" s="2"/>
      <c r="E2705" s="26"/>
    </row>
    <row r="2706" spans="1:5" x14ac:dyDescent="0.15">
      <c r="A2706" s="2"/>
      <c r="B2706" s="31"/>
      <c r="C2706" s="2"/>
      <c r="D2706" s="2"/>
      <c r="E2706" s="26"/>
    </row>
    <row r="2707" spans="1:5" x14ac:dyDescent="0.15">
      <c r="A2707" s="2"/>
      <c r="B2707" s="31"/>
      <c r="C2707" s="2"/>
      <c r="D2707" s="2"/>
      <c r="E2707" s="26"/>
    </row>
    <row r="2708" spans="1:5" x14ac:dyDescent="0.15">
      <c r="A2708" s="2"/>
      <c r="B2708" s="31"/>
      <c r="C2708" s="2"/>
      <c r="D2708" s="2"/>
      <c r="E2708" s="26"/>
    </row>
    <row r="2709" spans="1:5" x14ac:dyDescent="0.15">
      <c r="A2709" s="2"/>
      <c r="B2709" s="31"/>
      <c r="C2709" s="2"/>
      <c r="D2709" s="2"/>
      <c r="E2709" s="26"/>
    </row>
    <row r="2710" spans="1:5" x14ac:dyDescent="0.15">
      <c r="A2710" s="2"/>
      <c r="B2710" s="31"/>
      <c r="C2710" s="2"/>
      <c r="D2710" s="2"/>
      <c r="E2710" s="26"/>
    </row>
    <row r="2711" spans="1:5" x14ac:dyDescent="0.15">
      <c r="A2711" s="2"/>
      <c r="B2711" s="31"/>
      <c r="C2711" s="2"/>
      <c r="D2711" s="2"/>
      <c r="E2711" s="26"/>
    </row>
    <row r="2712" spans="1:5" x14ac:dyDescent="0.15">
      <c r="A2712" s="2"/>
      <c r="B2712" s="31"/>
      <c r="C2712" s="2"/>
      <c r="D2712" s="2"/>
      <c r="E2712" s="26"/>
    </row>
    <row r="2713" spans="1:5" x14ac:dyDescent="0.15">
      <c r="A2713" s="2"/>
      <c r="B2713" s="31"/>
      <c r="C2713" s="2"/>
      <c r="D2713" s="2"/>
      <c r="E2713" s="26"/>
    </row>
    <row r="2714" spans="1:5" x14ac:dyDescent="0.15">
      <c r="A2714" s="2"/>
      <c r="B2714" s="31"/>
      <c r="C2714" s="2"/>
      <c r="D2714" s="2"/>
      <c r="E2714" s="26"/>
    </row>
    <row r="2715" spans="1:5" x14ac:dyDescent="0.15">
      <c r="A2715" s="2"/>
      <c r="B2715" s="31"/>
      <c r="C2715" s="2"/>
      <c r="D2715" s="2"/>
      <c r="E2715" s="26"/>
    </row>
    <row r="2716" spans="1:5" x14ac:dyDescent="0.15">
      <c r="A2716" s="2"/>
      <c r="B2716" s="31"/>
      <c r="C2716" s="2"/>
      <c r="D2716" s="2"/>
      <c r="E2716" s="26"/>
    </row>
    <row r="2717" spans="1:5" x14ac:dyDescent="0.15">
      <c r="A2717" s="2"/>
      <c r="B2717" s="31"/>
      <c r="C2717" s="2"/>
      <c r="D2717" s="2"/>
      <c r="E2717" s="26"/>
    </row>
    <row r="2718" spans="1:5" x14ac:dyDescent="0.15">
      <c r="A2718" s="2"/>
      <c r="B2718" s="31"/>
      <c r="C2718" s="2"/>
      <c r="D2718" s="2"/>
      <c r="E2718" s="26"/>
    </row>
    <row r="2719" spans="1:5" x14ac:dyDescent="0.15">
      <c r="A2719" s="2"/>
      <c r="B2719" s="31"/>
      <c r="C2719" s="2"/>
      <c r="D2719" s="2"/>
      <c r="E2719" s="26"/>
    </row>
    <row r="2720" spans="1:5" x14ac:dyDescent="0.15">
      <c r="A2720" s="2"/>
      <c r="B2720" s="31"/>
      <c r="C2720" s="2"/>
      <c r="D2720" s="2"/>
      <c r="E2720" s="26"/>
    </row>
    <row r="2721" spans="1:5" x14ac:dyDescent="0.15">
      <c r="A2721" s="2"/>
      <c r="B2721" s="31"/>
      <c r="C2721" s="2"/>
      <c r="D2721" s="2"/>
      <c r="E2721" s="26"/>
    </row>
    <row r="2722" spans="1:5" x14ac:dyDescent="0.15">
      <c r="A2722" s="2"/>
      <c r="B2722" s="31"/>
      <c r="C2722" s="2"/>
      <c r="D2722" s="2"/>
      <c r="E2722" s="26"/>
    </row>
    <row r="2723" spans="1:5" x14ac:dyDescent="0.15">
      <c r="A2723" s="2"/>
      <c r="B2723" s="31"/>
      <c r="C2723" s="2"/>
      <c r="D2723" s="2"/>
      <c r="E2723" s="26"/>
    </row>
    <row r="2724" spans="1:5" x14ac:dyDescent="0.15">
      <c r="A2724" s="2"/>
      <c r="B2724" s="31"/>
      <c r="C2724" s="2"/>
      <c r="D2724" s="2"/>
      <c r="E2724" s="26"/>
    </row>
    <row r="2725" spans="1:5" x14ac:dyDescent="0.15">
      <c r="A2725" s="2"/>
      <c r="B2725" s="31"/>
      <c r="C2725" s="2"/>
      <c r="D2725" s="2"/>
      <c r="E2725" s="26"/>
    </row>
    <row r="2726" spans="1:5" x14ac:dyDescent="0.15">
      <c r="A2726" s="2"/>
      <c r="B2726" s="31"/>
      <c r="C2726" s="2"/>
      <c r="D2726" s="2"/>
      <c r="E2726" s="26"/>
    </row>
    <row r="2727" spans="1:5" x14ac:dyDescent="0.15">
      <c r="A2727" s="2"/>
      <c r="B2727" s="31"/>
      <c r="C2727" s="2"/>
      <c r="D2727" s="2"/>
      <c r="E2727" s="26"/>
    </row>
    <row r="2728" spans="1:5" x14ac:dyDescent="0.15">
      <c r="A2728" s="2"/>
      <c r="B2728" s="31"/>
      <c r="C2728" s="2"/>
      <c r="D2728" s="2"/>
      <c r="E2728" s="26"/>
    </row>
    <row r="2729" spans="1:5" x14ac:dyDescent="0.15">
      <c r="A2729" s="2"/>
      <c r="B2729" s="31"/>
      <c r="C2729" s="2"/>
      <c r="D2729" s="2"/>
      <c r="E2729" s="26"/>
    </row>
    <row r="2730" spans="1:5" x14ac:dyDescent="0.15">
      <c r="A2730" s="2"/>
      <c r="B2730" s="31"/>
      <c r="C2730" s="2"/>
      <c r="D2730" s="2"/>
      <c r="E2730" s="26"/>
    </row>
    <row r="2731" spans="1:5" x14ac:dyDescent="0.15">
      <c r="A2731" s="2"/>
      <c r="B2731" s="31"/>
      <c r="C2731" s="2"/>
      <c r="D2731" s="2"/>
      <c r="E2731" s="26"/>
    </row>
    <row r="2732" spans="1:5" x14ac:dyDescent="0.15">
      <c r="A2732" s="2"/>
      <c r="B2732" s="31"/>
      <c r="C2732" s="2"/>
      <c r="D2732" s="2"/>
      <c r="E2732" s="26"/>
    </row>
    <row r="2733" spans="1:5" x14ac:dyDescent="0.15">
      <c r="A2733" s="2"/>
      <c r="B2733" s="31"/>
      <c r="C2733" s="2"/>
      <c r="D2733" s="2"/>
      <c r="E2733" s="26"/>
    </row>
    <row r="2734" spans="1:5" x14ac:dyDescent="0.15">
      <c r="A2734" s="2"/>
      <c r="B2734" s="31"/>
      <c r="C2734" s="2"/>
      <c r="D2734" s="2"/>
      <c r="E2734" s="26"/>
    </row>
    <row r="2735" spans="1:5" x14ac:dyDescent="0.15">
      <c r="A2735" s="2"/>
      <c r="B2735" s="31"/>
      <c r="C2735" s="2"/>
      <c r="D2735" s="2"/>
      <c r="E2735" s="26"/>
    </row>
    <row r="2736" spans="1:5" x14ac:dyDescent="0.15">
      <c r="A2736" s="2"/>
      <c r="B2736" s="31"/>
      <c r="C2736" s="2"/>
      <c r="D2736" s="2"/>
      <c r="E2736" s="26"/>
    </row>
    <row r="2737" spans="1:5" x14ac:dyDescent="0.15">
      <c r="A2737" s="2"/>
      <c r="B2737" s="31"/>
      <c r="C2737" s="2"/>
      <c r="D2737" s="2"/>
      <c r="E2737" s="26"/>
    </row>
    <row r="2738" spans="1:5" x14ac:dyDescent="0.15">
      <c r="A2738" s="2"/>
      <c r="B2738" s="31"/>
      <c r="C2738" s="2"/>
      <c r="D2738" s="2"/>
      <c r="E2738" s="26"/>
    </row>
    <row r="2739" spans="1:5" x14ac:dyDescent="0.15">
      <c r="A2739" s="2"/>
      <c r="B2739" s="31"/>
      <c r="C2739" s="2"/>
      <c r="D2739" s="2"/>
      <c r="E2739" s="26"/>
    </row>
    <row r="2740" spans="1:5" x14ac:dyDescent="0.15">
      <c r="A2740" s="2"/>
      <c r="B2740" s="31"/>
      <c r="C2740" s="2"/>
      <c r="D2740" s="2"/>
      <c r="E2740" s="26"/>
    </row>
    <row r="2741" spans="1:5" x14ac:dyDescent="0.15">
      <c r="A2741" s="2"/>
      <c r="B2741" s="31"/>
      <c r="C2741" s="2"/>
      <c r="D2741" s="2"/>
      <c r="E2741" s="26"/>
    </row>
    <row r="2742" spans="1:5" x14ac:dyDescent="0.15">
      <c r="A2742" s="2"/>
      <c r="B2742" s="31"/>
      <c r="C2742" s="2"/>
      <c r="D2742" s="2"/>
      <c r="E2742" s="26"/>
    </row>
    <row r="2743" spans="1:5" x14ac:dyDescent="0.15">
      <c r="A2743" s="2"/>
      <c r="B2743" s="31"/>
      <c r="C2743" s="2"/>
      <c r="D2743" s="2"/>
      <c r="E2743" s="26"/>
    </row>
    <row r="2744" spans="1:5" x14ac:dyDescent="0.15">
      <c r="A2744" s="2"/>
      <c r="B2744" s="31"/>
      <c r="C2744" s="2"/>
      <c r="D2744" s="2"/>
      <c r="E2744" s="26"/>
    </row>
    <row r="2745" spans="1:5" x14ac:dyDescent="0.15">
      <c r="A2745" s="2"/>
      <c r="B2745" s="31"/>
      <c r="C2745" s="2"/>
      <c r="D2745" s="2"/>
      <c r="E2745" s="26"/>
    </row>
    <row r="2746" spans="1:5" x14ac:dyDescent="0.15">
      <c r="A2746" s="2"/>
      <c r="B2746" s="31"/>
      <c r="C2746" s="2"/>
      <c r="D2746" s="2"/>
      <c r="E2746" s="26"/>
    </row>
    <row r="2747" spans="1:5" x14ac:dyDescent="0.15">
      <c r="A2747" s="2"/>
      <c r="B2747" s="31"/>
      <c r="C2747" s="2"/>
      <c r="D2747" s="2"/>
      <c r="E2747" s="26"/>
    </row>
    <row r="2748" spans="1:5" x14ac:dyDescent="0.15">
      <c r="A2748" s="2"/>
      <c r="B2748" s="31"/>
      <c r="C2748" s="2"/>
      <c r="D2748" s="2"/>
      <c r="E2748" s="26"/>
    </row>
    <row r="2749" spans="1:5" x14ac:dyDescent="0.15">
      <c r="A2749" s="2"/>
      <c r="B2749" s="31"/>
      <c r="C2749" s="2"/>
      <c r="D2749" s="2"/>
      <c r="E2749" s="26"/>
    </row>
    <row r="2750" spans="1:5" x14ac:dyDescent="0.15">
      <c r="A2750" s="2"/>
      <c r="B2750" s="31"/>
      <c r="C2750" s="2"/>
      <c r="D2750" s="2"/>
      <c r="E2750" s="26"/>
    </row>
    <row r="2751" spans="1:5" x14ac:dyDescent="0.15">
      <c r="A2751" s="2"/>
      <c r="B2751" s="31"/>
      <c r="C2751" s="2"/>
      <c r="D2751" s="2"/>
      <c r="E2751" s="26"/>
    </row>
    <row r="2752" spans="1:5" x14ac:dyDescent="0.15">
      <c r="A2752" s="2"/>
      <c r="B2752" s="31"/>
      <c r="C2752" s="2"/>
      <c r="D2752" s="2"/>
      <c r="E2752" s="26"/>
    </row>
    <row r="2753" spans="1:5" x14ac:dyDescent="0.15">
      <c r="A2753" s="2"/>
      <c r="B2753" s="31"/>
      <c r="C2753" s="2"/>
      <c r="D2753" s="2"/>
      <c r="E2753" s="26"/>
    </row>
    <row r="2754" spans="1:5" x14ac:dyDescent="0.15">
      <c r="A2754" s="2"/>
      <c r="B2754" s="31"/>
      <c r="C2754" s="2"/>
      <c r="D2754" s="2"/>
      <c r="E2754" s="26"/>
    </row>
    <row r="2755" spans="1:5" x14ac:dyDescent="0.15">
      <c r="A2755" s="2"/>
      <c r="B2755" s="31"/>
      <c r="C2755" s="2"/>
      <c r="D2755" s="2"/>
      <c r="E2755" s="26"/>
    </row>
    <row r="2756" spans="1:5" x14ac:dyDescent="0.15">
      <c r="A2756" s="2"/>
      <c r="B2756" s="31"/>
      <c r="C2756" s="2"/>
      <c r="D2756" s="2"/>
      <c r="E2756" s="26"/>
    </row>
    <row r="2757" spans="1:5" x14ac:dyDescent="0.15">
      <c r="A2757" s="2"/>
      <c r="B2757" s="31"/>
      <c r="C2757" s="2"/>
      <c r="D2757" s="2"/>
      <c r="E2757" s="26"/>
    </row>
    <row r="2758" spans="1:5" x14ac:dyDescent="0.15">
      <c r="A2758" s="2"/>
      <c r="B2758" s="31"/>
      <c r="C2758" s="2"/>
      <c r="D2758" s="2"/>
      <c r="E2758" s="26"/>
    </row>
    <row r="2759" spans="1:5" x14ac:dyDescent="0.15">
      <c r="A2759" s="2"/>
      <c r="B2759" s="31"/>
      <c r="C2759" s="2"/>
      <c r="D2759" s="2"/>
      <c r="E2759" s="26"/>
    </row>
    <row r="2760" spans="1:5" x14ac:dyDescent="0.15">
      <c r="A2760" s="2"/>
      <c r="B2760" s="31"/>
      <c r="C2760" s="2"/>
      <c r="D2760" s="2"/>
      <c r="E2760" s="26"/>
    </row>
    <row r="2761" spans="1:5" x14ac:dyDescent="0.15">
      <c r="A2761" s="2"/>
      <c r="B2761" s="31"/>
      <c r="C2761" s="2"/>
      <c r="D2761" s="2"/>
      <c r="E2761" s="26"/>
    </row>
    <row r="2762" spans="1:5" x14ac:dyDescent="0.15">
      <c r="A2762" s="2"/>
      <c r="B2762" s="31"/>
      <c r="C2762" s="2"/>
      <c r="D2762" s="2"/>
      <c r="E2762" s="26"/>
    </row>
    <row r="2763" spans="1:5" x14ac:dyDescent="0.15">
      <c r="A2763" s="2"/>
      <c r="B2763" s="31"/>
      <c r="C2763" s="2"/>
      <c r="D2763" s="2"/>
      <c r="E2763" s="26"/>
    </row>
    <row r="2764" spans="1:5" x14ac:dyDescent="0.15">
      <c r="A2764" s="2"/>
      <c r="B2764" s="31"/>
      <c r="C2764" s="2"/>
      <c r="D2764" s="2"/>
      <c r="E2764" s="26"/>
    </row>
    <row r="2765" spans="1:5" x14ac:dyDescent="0.15">
      <c r="A2765" s="2"/>
      <c r="B2765" s="31"/>
      <c r="C2765" s="2"/>
      <c r="D2765" s="2"/>
      <c r="E2765" s="26"/>
    </row>
    <row r="2766" spans="1:5" x14ac:dyDescent="0.15">
      <c r="A2766" s="2"/>
      <c r="B2766" s="31"/>
      <c r="C2766" s="2"/>
      <c r="D2766" s="2"/>
      <c r="E2766" s="26"/>
    </row>
    <row r="2767" spans="1:5" x14ac:dyDescent="0.15">
      <c r="A2767" s="2"/>
      <c r="B2767" s="31"/>
      <c r="C2767" s="2"/>
      <c r="D2767" s="2"/>
      <c r="E2767" s="26"/>
    </row>
    <row r="2768" spans="1:5" x14ac:dyDescent="0.15">
      <c r="A2768" s="2"/>
      <c r="B2768" s="31"/>
      <c r="C2768" s="2"/>
      <c r="D2768" s="2"/>
      <c r="E2768" s="26"/>
    </row>
    <row r="2769" spans="1:5" x14ac:dyDescent="0.15">
      <c r="A2769" s="2"/>
      <c r="B2769" s="31"/>
      <c r="C2769" s="2"/>
      <c r="D2769" s="2"/>
      <c r="E2769" s="26"/>
    </row>
    <row r="2770" spans="1:5" x14ac:dyDescent="0.15">
      <c r="A2770" s="2"/>
      <c r="B2770" s="31"/>
      <c r="C2770" s="2"/>
      <c r="D2770" s="2"/>
      <c r="E2770" s="26"/>
    </row>
    <row r="2771" spans="1:5" x14ac:dyDescent="0.15">
      <c r="A2771" s="2"/>
      <c r="B2771" s="31"/>
      <c r="C2771" s="2"/>
      <c r="D2771" s="2"/>
      <c r="E2771" s="26"/>
    </row>
    <row r="2772" spans="1:5" x14ac:dyDescent="0.15">
      <c r="A2772" s="2"/>
      <c r="B2772" s="31"/>
      <c r="C2772" s="2"/>
      <c r="D2772" s="2"/>
      <c r="E2772" s="26"/>
    </row>
    <row r="2773" spans="1:5" x14ac:dyDescent="0.15">
      <c r="A2773" s="2"/>
      <c r="B2773" s="31"/>
      <c r="C2773" s="2"/>
      <c r="D2773" s="2"/>
      <c r="E2773" s="26"/>
    </row>
    <row r="2774" spans="1:5" x14ac:dyDescent="0.15">
      <c r="A2774" s="2"/>
      <c r="B2774" s="31"/>
      <c r="C2774" s="2"/>
      <c r="D2774" s="2"/>
      <c r="E2774" s="26"/>
    </row>
    <row r="2775" spans="1:5" x14ac:dyDescent="0.15">
      <c r="A2775" s="2"/>
      <c r="B2775" s="31"/>
      <c r="C2775" s="2"/>
      <c r="D2775" s="2"/>
      <c r="E2775" s="26"/>
    </row>
    <row r="2776" spans="1:5" x14ac:dyDescent="0.15">
      <c r="A2776" s="2"/>
      <c r="B2776" s="31"/>
      <c r="C2776" s="2"/>
      <c r="D2776" s="2"/>
      <c r="E2776" s="26"/>
    </row>
    <row r="2777" spans="1:5" x14ac:dyDescent="0.15">
      <c r="A2777" s="2"/>
      <c r="B2777" s="31"/>
      <c r="C2777" s="2"/>
      <c r="D2777" s="2"/>
      <c r="E2777" s="26"/>
    </row>
    <row r="2778" spans="1:5" x14ac:dyDescent="0.15">
      <c r="A2778" s="2"/>
      <c r="B2778" s="31"/>
      <c r="C2778" s="2"/>
      <c r="D2778" s="2"/>
      <c r="E2778" s="26"/>
    </row>
    <row r="2779" spans="1:5" x14ac:dyDescent="0.15">
      <c r="A2779" s="2"/>
      <c r="B2779" s="31"/>
      <c r="C2779" s="2"/>
      <c r="D2779" s="2"/>
      <c r="E2779" s="26"/>
    </row>
    <row r="2780" spans="1:5" x14ac:dyDescent="0.15">
      <c r="A2780" s="2"/>
      <c r="B2780" s="31"/>
      <c r="C2780" s="2"/>
      <c r="D2780" s="2"/>
      <c r="E2780" s="26"/>
    </row>
    <row r="2781" spans="1:5" x14ac:dyDescent="0.15">
      <c r="A2781" s="2"/>
      <c r="B2781" s="31"/>
      <c r="C2781" s="2"/>
      <c r="D2781" s="2"/>
      <c r="E2781" s="26"/>
    </row>
    <row r="2782" spans="1:5" x14ac:dyDescent="0.15">
      <c r="A2782" s="2"/>
      <c r="B2782" s="31"/>
      <c r="C2782" s="2"/>
      <c r="D2782" s="2"/>
      <c r="E2782" s="26"/>
    </row>
    <row r="2783" spans="1:5" x14ac:dyDescent="0.15">
      <c r="A2783" s="2"/>
      <c r="B2783" s="31"/>
      <c r="C2783" s="2"/>
      <c r="D2783" s="2"/>
      <c r="E2783" s="26"/>
    </row>
    <row r="2784" spans="1:5" x14ac:dyDescent="0.15">
      <c r="A2784" s="2"/>
      <c r="B2784" s="31"/>
      <c r="C2784" s="2"/>
      <c r="D2784" s="2"/>
      <c r="E2784" s="26"/>
    </row>
    <row r="2785" spans="1:5" x14ac:dyDescent="0.15">
      <c r="A2785" s="2"/>
      <c r="B2785" s="31"/>
      <c r="C2785" s="2"/>
      <c r="D2785" s="2"/>
      <c r="E2785" s="26"/>
    </row>
    <row r="2786" spans="1:5" x14ac:dyDescent="0.15">
      <c r="A2786" s="2"/>
      <c r="B2786" s="31"/>
      <c r="C2786" s="2"/>
      <c r="D2786" s="2"/>
      <c r="E2786" s="26"/>
    </row>
    <row r="2787" spans="1:5" x14ac:dyDescent="0.15">
      <c r="A2787" s="2"/>
      <c r="B2787" s="31"/>
      <c r="C2787" s="2"/>
      <c r="D2787" s="2"/>
      <c r="E2787" s="26"/>
    </row>
    <row r="2788" spans="1:5" x14ac:dyDescent="0.15">
      <c r="A2788" s="2"/>
      <c r="B2788" s="31"/>
      <c r="C2788" s="2"/>
      <c r="D2788" s="2"/>
      <c r="E2788" s="26"/>
    </row>
    <row r="2789" spans="1:5" x14ac:dyDescent="0.15">
      <c r="A2789" s="2"/>
      <c r="B2789" s="31"/>
      <c r="C2789" s="2"/>
      <c r="D2789" s="2"/>
      <c r="E2789" s="26"/>
    </row>
    <row r="2790" spans="1:5" x14ac:dyDescent="0.15">
      <c r="A2790" s="2"/>
      <c r="B2790" s="31"/>
      <c r="C2790" s="2"/>
      <c r="D2790" s="2"/>
      <c r="E2790" s="26"/>
    </row>
    <row r="2791" spans="1:5" x14ac:dyDescent="0.15">
      <c r="A2791" s="2"/>
      <c r="B2791" s="31"/>
      <c r="C2791" s="2"/>
      <c r="D2791" s="2"/>
      <c r="E2791" s="26"/>
    </row>
    <row r="2792" spans="1:5" x14ac:dyDescent="0.15">
      <c r="A2792" s="2"/>
      <c r="B2792" s="31"/>
      <c r="C2792" s="2"/>
      <c r="D2792" s="2"/>
      <c r="E2792" s="26"/>
    </row>
    <row r="2793" spans="1:5" x14ac:dyDescent="0.15">
      <c r="A2793" s="2"/>
      <c r="B2793" s="31"/>
      <c r="C2793" s="2"/>
      <c r="D2793" s="2"/>
      <c r="E2793" s="26"/>
    </row>
    <row r="2794" spans="1:5" x14ac:dyDescent="0.15">
      <c r="A2794" s="2"/>
      <c r="B2794" s="31"/>
      <c r="C2794" s="2"/>
      <c r="D2794" s="2"/>
      <c r="E2794" s="26"/>
    </row>
    <row r="2795" spans="1:5" x14ac:dyDescent="0.15">
      <c r="A2795" s="2"/>
      <c r="B2795" s="31"/>
      <c r="C2795" s="2"/>
      <c r="D2795" s="2"/>
      <c r="E2795" s="26"/>
    </row>
    <row r="2796" spans="1:5" x14ac:dyDescent="0.15">
      <c r="A2796" s="2"/>
      <c r="B2796" s="31"/>
      <c r="C2796" s="2"/>
      <c r="D2796" s="2"/>
      <c r="E2796" s="26"/>
    </row>
    <row r="2797" spans="1:5" x14ac:dyDescent="0.15">
      <c r="A2797" s="2"/>
      <c r="B2797" s="31"/>
      <c r="C2797" s="2"/>
      <c r="D2797" s="2"/>
      <c r="E2797" s="26"/>
    </row>
    <row r="2798" spans="1:5" x14ac:dyDescent="0.15">
      <c r="A2798" s="2"/>
      <c r="B2798" s="31"/>
      <c r="C2798" s="2"/>
      <c r="D2798" s="2"/>
      <c r="E2798" s="26"/>
    </row>
    <row r="2799" spans="1:5" x14ac:dyDescent="0.15">
      <c r="A2799" s="2"/>
      <c r="B2799" s="31"/>
      <c r="C2799" s="2"/>
      <c r="D2799" s="2"/>
      <c r="E2799" s="26"/>
    </row>
    <row r="2800" spans="1:5" x14ac:dyDescent="0.15">
      <c r="A2800" s="2"/>
      <c r="B2800" s="31"/>
      <c r="C2800" s="2"/>
      <c r="D2800" s="2"/>
      <c r="E2800" s="26"/>
    </row>
    <row r="2801" spans="1:5" x14ac:dyDescent="0.15">
      <c r="A2801" s="2"/>
      <c r="B2801" s="31"/>
      <c r="C2801" s="2"/>
      <c r="D2801" s="2"/>
      <c r="E2801" s="26"/>
    </row>
    <row r="2802" spans="1:5" x14ac:dyDescent="0.15">
      <c r="A2802" s="2"/>
      <c r="B2802" s="31"/>
      <c r="C2802" s="2"/>
      <c r="D2802" s="2"/>
      <c r="E2802" s="26"/>
    </row>
    <row r="2803" spans="1:5" x14ac:dyDescent="0.15">
      <c r="A2803" s="2"/>
      <c r="B2803" s="31"/>
      <c r="C2803" s="2"/>
      <c r="D2803" s="2"/>
      <c r="E2803" s="26"/>
    </row>
    <row r="2804" spans="1:5" x14ac:dyDescent="0.15">
      <c r="A2804" s="2"/>
      <c r="B2804" s="31"/>
      <c r="C2804" s="2"/>
      <c r="D2804" s="2"/>
      <c r="E2804" s="26"/>
    </row>
    <row r="2805" spans="1:5" x14ac:dyDescent="0.15">
      <c r="A2805" s="2"/>
      <c r="B2805" s="31"/>
      <c r="C2805" s="2"/>
      <c r="D2805" s="2"/>
      <c r="E2805" s="26"/>
    </row>
    <row r="2806" spans="1:5" x14ac:dyDescent="0.15">
      <c r="A2806" s="2"/>
      <c r="B2806" s="31"/>
      <c r="C2806" s="2"/>
      <c r="D2806" s="2"/>
      <c r="E2806" s="26"/>
    </row>
    <row r="2807" spans="1:5" x14ac:dyDescent="0.15">
      <c r="A2807" s="2"/>
      <c r="B2807" s="31"/>
      <c r="C2807" s="2"/>
      <c r="D2807" s="2"/>
      <c r="E2807" s="26"/>
    </row>
    <row r="2808" spans="1:5" x14ac:dyDescent="0.15">
      <c r="A2808" s="2"/>
      <c r="B2808" s="31"/>
      <c r="C2808" s="2"/>
      <c r="D2808" s="2"/>
      <c r="E2808" s="26"/>
    </row>
    <row r="2809" spans="1:5" x14ac:dyDescent="0.15">
      <c r="A2809" s="2"/>
      <c r="B2809" s="31"/>
      <c r="C2809" s="2"/>
      <c r="D2809" s="2"/>
      <c r="E2809" s="26"/>
    </row>
    <row r="2810" spans="1:5" x14ac:dyDescent="0.15">
      <c r="A2810" s="2"/>
      <c r="B2810" s="31"/>
      <c r="C2810" s="2"/>
      <c r="D2810" s="2"/>
      <c r="E2810" s="26"/>
    </row>
    <row r="2811" spans="1:5" x14ac:dyDescent="0.15">
      <c r="A2811" s="2"/>
      <c r="B2811" s="31"/>
      <c r="C2811" s="2"/>
      <c r="D2811" s="2"/>
      <c r="E2811" s="26"/>
    </row>
    <row r="2812" spans="1:5" x14ac:dyDescent="0.15">
      <c r="A2812" s="2"/>
      <c r="B2812" s="31"/>
      <c r="C2812" s="2"/>
      <c r="D2812" s="2"/>
      <c r="E2812" s="26"/>
    </row>
    <row r="2813" spans="1:5" x14ac:dyDescent="0.15">
      <c r="A2813" s="2"/>
      <c r="B2813" s="31"/>
      <c r="C2813" s="2"/>
      <c r="D2813" s="2"/>
      <c r="E2813" s="26"/>
    </row>
    <row r="2814" spans="1:5" x14ac:dyDescent="0.15">
      <c r="A2814" s="2"/>
      <c r="B2814" s="31"/>
      <c r="C2814" s="2"/>
      <c r="D2814" s="2"/>
      <c r="E2814" s="26"/>
    </row>
    <row r="2815" spans="1:5" x14ac:dyDescent="0.15">
      <c r="A2815" s="2"/>
      <c r="B2815" s="31"/>
      <c r="C2815" s="2"/>
      <c r="D2815" s="2"/>
      <c r="E2815" s="26"/>
    </row>
    <row r="2816" spans="1:5" x14ac:dyDescent="0.15">
      <c r="A2816" s="2"/>
      <c r="B2816" s="31"/>
      <c r="C2816" s="2"/>
      <c r="D2816" s="2"/>
      <c r="E2816" s="26"/>
    </row>
    <row r="2817" spans="1:5" x14ac:dyDescent="0.15">
      <c r="A2817" s="2"/>
      <c r="B2817" s="31"/>
      <c r="C2817" s="2"/>
      <c r="D2817" s="2"/>
      <c r="E2817" s="26"/>
    </row>
    <row r="2818" spans="1:5" x14ac:dyDescent="0.15">
      <c r="A2818" s="2"/>
      <c r="B2818" s="31"/>
      <c r="C2818" s="2"/>
      <c r="D2818" s="2"/>
      <c r="E2818" s="26"/>
    </row>
    <row r="2819" spans="1:5" x14ac:dyDescent="0.15">
      <c r="A2819" s="2"/>
      <c r="B2819" s="31"/>
      <c r="C2819" s="2"/>
      <c r="D2819" s="2"/>
      <c r="E2819" s="26"/>
    </row>
    <row r="2820" spans="1:5" x14ac:dyDescent="0.15">
      <c r="A2820" s="2"/>
      <c r="B2820" s="31"/>
      <c r="C2820" s="2"/>
      <c r="D2820" s="2"/>
      <c r="E2820" s="26"/>
    </row>
    <row r="2821" spans="1:5" x14ac:dyDescent="0.15">
      <c r="A2821" s="2"/>
      <c r="B2821" s="31"/>
      <c r="C2821" s="2"/>
      <c r="D2821" s="2"/>
      <c r="E2821" s="26"/>
    </row>
    <row r="2822" spans="1:5" x14ac:dyDescent="0.15">
      <c r="A2822" s="2"/>
      <c r="B2822" s="31"/>
      <c r="C2822" s="2"/>
      <c r="D2822" s="2"/>
      <c r="E2822" s="26"/>
    </row>
    <row r="2823" spans="1:5" x14ac:dyDescent="0.15">
      <c r="A2823" s="2"/>
      <c r="B2823" s="31"/>
      <c r="C2823" s="2"/>
      <c r="D2823" s="2"/>
      <c r="E2823" s="26"/>
    </row>
    <row r="2824" spans="1:5" x14ac:dyDescent="0.15">
      <c r="A2824" s="2"/>
      <c r="B2824" s="31"/>
      <c r="C2824" s="2"/>
      <c r="D2824" s="2"/>
      <c r="E2824" s="26"/>
    </row>
    <row r="2825" spans="1:5" x14ac:dyDescent="0.15">
      <c r="A2825" s="2"/>
      <c r="B2825" s="31"/>
      <c r="C2825" s="2"/>
      <c r="D2825" s="2"/>
      <c r="E2825" s="26"/>
    </row>
    <row r="2826" spans="1:5" x14ac:dyDescent="0.15">
      <c r="A2826" s="2"/>
      <c r="B2826" s="31"/>
      <c r="C2826" s="2"/>
      <c r="D2826" s="2"/>
      <c r="E2826" s="26"/>
    </row>
    <row r="2827" spans="1:5" x14ac:dyDescent="0.15">
      <c r="A2827" s="2"/>
      <c r="B2827" s="31"/>
      <c r="C2827" s="2"/>
      <c r="D2827" s="2"/>
      <c r="E2827" s="26"/>
    </row>
    <row r="2828" spans="1:5" x14ac:dyDescent="0.15">
      <c r="A2828" s="2"/>
      <c r="B2828" s="31"/>
      <c r="C2828" s="2"/>
      <c r="D2828" s="2"/>
      <c r="E2828" s="26"/>
    </row>
    <row r="2829" spans="1:5" x14ac:dyDescent="0.15">
      <c r="A2829" s="2"/>
      <c r="B2829" s="31"/>
      <c r="C2829" s="2"/>
      <c r="D2829" s="2"/>
      <c r="E2829" s="26"/>
    </row>
    <row r="2830" spans="1:5" x14ac:dyDescent="0.15">
      <c r="A2830" s="2"/>
      <c r="B2830" s="31"/>
      <c r="C2830" s="2"/>
      <c r="D2830" s="2"/>
      <c r="E2830" s="26"/>
    </row>
    <row r="2831" spans="1:5" x14ac:dyDescent="0.15">
      <c r="A2831" s="2"/>
      <c r="B2831" s="31"/>
      <c r="C2831" s="2"/>
      <c r="D2831" s="2"/>
      <c r="E2831" s="26"/>
    </row>
    <row r="2832" spans="1:5" x14ac:dyDescent="0.15">
      <c r="A2832" s="2"/>
      <c r="B2832" s="31"/>
      <c r="C2832" s="2"/>
      <c r="D2832" s="2"/>
      <c r="E2832" s="26"/>
    </row>
    <row r="2833" spans="1:5" x14ac:dyDescent="0.15">
      <c r="A2833" s="2"/>
      <c r="B2833" s="31"/>
      <c r="C2833" s="2"/>
      <c r="D2833" s="2"/>
      <c r="E2833" s="26"/>
    </row>
    <row r="2834" spans="1:5" x14ac:dyDescent="0.15">
      <c r="A2834" s="2"/>
      <c r="B2834" s="31"/>
      <c r="C2834" s="2"/>
      <c r="D2834" s="2"/>
      <c r="E2834" s="26"/>
    </row>
    <row r="2835" spans="1:5" x14ac:dyDescent="0.15">
      <c r="A2835" s="2"/>
      <c r="B2835" s="31"/>
      <c r="C2835" s="2"/>
      <c r="D2835" s="2"/>
      <c r="E2835" s="26"/>
    </row>
    <row r="2836" spans="1:5" x14ac:dyDescent="0.15">
      <c r="A2836" s="2"/>
      <c r="B2836" s="31"/>
      <c r="C2836" s="2"/>
      <c r="D2836" s="2"/>
      <c r="E2836" s="26"/>
    </row>
    <row r="2837" spans="1:5" x14ac:dyDescent="0.15">
      <c r="A2837" s="2"/>
      <c r="B2837" s="31"/>
      <c r="C2837" s="2"/>
      <c r="D2837" s="2"/>
      <c r="E2837" s="26"/>
    </row>
    <row r="2838" spans="1:5" x14ac:dyDescent="0.15">
      <c r="A2838" s="2"/>
      <c r="B2838" s="31"/>
      <c r="C2838" s="2"/>
      <c r="D2838" s="2"/>
      <c r="E2838" s="26"/>
    </row>
    <row r="2839" spans="1:5" x14ac:dyDescent="0.15">
      <c r="A2839" s="2"/>
      <c r="B2839" s="31"/>
      <c r="C2839" s="2"/>
      <c r="D2839" s="2"/>
      <c r="E2839" s="26"/>
    </row>
    <row r="2840" spans="1:5" x14ac:dyDescent="0.15">
      <c r="A2840" s="2"/>
      <c r="B2840" s="31"/>
      <c r="C2840" s="2"/>
      <c r="D2840" s="2"/>
      <c r="E2840" s="26"/>
    </row>
    <row r="2841" spans="1:5" x14ac:dyDescent="0.15">
      <c r="A2841" s="2"/>
      <c r="B2841" s="31"/>
      <c r="C2841" s="2"/>
      <c r="D2841" s="2"/>
      <c r="E2841" s="26"/>
    </row>
    <row r="2842" spans="1:5" x14ac:dyDescent="0.15">
      <c r="A2842" s="2"/>
      <c r="B2842" s="31"/>
      <c r="C2842" s="2"/>
      <c r="D2842" s="2"/>
      <c r="E2842" s="26"/>
    </row>
    <row r="2843" spans="1:5" x14ac:dyDescent="0.15">
      <c r="A2843" s="2"/>
      <c r="B2843" s="31"/>
      <c r="C2843" s="2"/>
      <c r="D2843" s="2"/>
      <c r="E2843" s="26"/>
    </row>
    <row r="2844" spans="1:5" x14ac:dyDescent="0.15">
      <c r="A2844" s="2"/>
      <c r="B2844" s="31"/>
      <c r="C2844" s="2"/>
      <c r="D2844" s="2"/>
      <c r="E2844" s="26"/>
    </row>
    <row r="2845" spans="1:5" x14ac:dyDescent="0.15">
      <c r="A2845" s="2"/>
      <c r="B2845" s="31"/>
      <c r="C2845" s="2"/>
      <c r="D2845" s="2"/>
      <c r="E2845" s="26"/>
    </row>
    <row r="2846" spans="1:5" x14ac:dyDescent="0.15">
      <c r="A2846" s="2"/>
      <c r="B2846" s="31"/>
      <c r="C2846" s="2"/>
      <c r="D2846" s="2"/>
      <c r="E2846" s="26"/>
    </row>
    <row r="2847" spans="1:5" x14ac:dyDescent="0.15">
      <c r="A2847" s="2"/>
      <c r="B2847" s="31"/>
      <c r="C2847" s="2"/>
      <c r="D2847" s="2"/>
      <c r="E2847" s="26"/>
    </row>
    <row r="2848" spans="1:5" x14ac:dyDescent="0.15">
      <c r="A2848" s="2"/>
      <c r="B2848" s="31"/>
      <c r="C2848" s="2"/>
      <c r="D2848" s="2"/>
      <c r="E2848" s="26"/>
    </row>
    <row r="2849" spans="1:5" x14ac:dyDescent="0.15">
      <c r="A2849" s="2"/>
      <c r="B2849" s="31"/>
      <c r="C2849" s="2"/>
      <c r="D2849" s="2"/>
      <c r="E2849" s="26"/>
    </row>
    <row r="2850" spans="1:5" x14ac:dyDescent="0.15">
      <c r="A2850" s="2"/>
      <c r="B2850" s="31"/>
      <c r="C2850" s="2"/>
      <c r="D2850" s="2"/>
      <c r="E2850" s="26"/>
    </row>
    <row r="2851" spans="1:5" x14ac:dyDescent="0.15">
      <c r="A2851" s="2"/>
      <c r="B2851" s="31"/>
      <c r="C2851" s="2"/>
      <c r="D2851" s="2"/>
      <c r="E2851" s="26"/>
    </row>
    <row r="2852" spans="1:5" x14ac:dyDescent="0.15">
      <c r="A2852" s="2"/>
      <c r="B2852" s="31"/>
      <c r="C2852" s="2"/>
      <c r="D2852" s="2"/>
      <c r="E2852" s="26"/>
    </row>
    <row r="2853" spans="1:5" x14ac:dyDescent="0.15">
      <c r="A2853" s="2"/>
      <c r="B2853" s="31"/>
      <c r="C2853" s="2"/>
      <c r="D2853" s="2"/>
      <c r="E2853" s="26"/>
    </row>
    <row r="2854" spans="1:5" x14ac:dyDescent="0.15">
      <c r="A2854" s="2"/>
      <c r="B2854" s="31"/>
      <c r="C2854" s="2"/>
      <c r="D2854" s="2"/>
      <c r="E2854" s="26"/>
    </row>
    <row r="2855" spans="1:5" x14ac:dyDescent="0.15">
      <c r="A2855" s="2"/>
      <c r="B2855" s="31"/>
      <c r="C2855" s="2"/>
      <c r="D2855" s="2"/>
      <c r="E2855" s="26"/>
    </row>
    <row r="2856" spans="1:5" x14ac:dyDescent="0.15">
      <c r="A2856" s="2"/>
      <c r="B2856" s="31"/>
      <c r="C2856" s="2"/>
      <c r="D2856" s="2"/>
      <c r="E2856" s="26"/>
    </row>
    <row r="2857" spans="1:5" x14ac:dyDescent="0.15">
      <c r="A2857" s="2"/>
      <c r="B2857" s="31"/>
      <c r="C2857" s="2"/>
      <c r="D2857" s="2"/>
      <c r="E2857" s="26"/>
    </row>
    <row r="2858" spans="1:5" x14ac:dyDescent="0.15">
      <c r="A2858" s="2"/>
      <c r="B2858" s="31"/>
      <c r="C2858" s="2"/>
      <c r="D2858" s="2"/>
      <c r="E2858" s="26"/>
    </row>
    <row r="2859" spans="1:5" x14ac:dyDescent="0.15">
      <c r="A2859" s="2"/>
      <c r="B2859" s="31"/>
      <c r="C2859" s="2"/>
      <c r="D2859" s="2"/>
      <c r="E2859" s="26"/>
    </row>
    <row r="2860" spans="1:5" x14ac:dyDescent="0.15">
      <c r="A2860" s="2"/>
      <c r="B2860" s="31"/>
      <c r="C2860" s="2"/>
      <c r="D2860" s="2"/>
      <c r="E2860" s="26"/>
    </row>
    <row r="2861" spans="1:5" x14ac:dyDescent="0.15">
      <c r="A2861" s="2"/>
      <c r="B2861" s="31"/>
      <c r="C2861" s="2"/>
      <c r="D2861" s="2"/>
      <c r="E2861" s="26"/>
    </row>
    <row r="2862" spans="1:5" x14ac:dyDescent="0.15">
      <c r="A2862" s="2"/>
      <c r="B2862" s="31"/>
      <c r="C2862" s="2"/>
      <c r="D2862" s="2"/>
      <c r="E2862" s="26"/>
    </row>
    <row r="2863" spans="1:5" x14ac:dyDescent="0.15">
      <c r="A2863" s="2"/>
      <c r="B2863" s="31"/>
      <c r="C2863" s="2"/>
      <c r="D2863" s="2"/>
      <c r="E2863" s="26"/>
    </row>
    <row r="2864" spans="1:5" x14ac:dyDescent="0.15">
      <c r="A2864" s="2"/>
      <c r="B2864" s="31"/>
      <c r="C2864" s="2"/>
      <c r="D2864" s="2"/>
      <c r="E2864" s="26"/>
    </row>
    <row r="2865" spans="1:5" x14ac:dyDescent="0.15">
      <c r="A2865" s="2"/>
      <c r="B2865" s="31"/>
      <c r="C2865" s="2"/>
      <c r="D2865" s="2"/>
      <c r="E2865" s="26"/>
    </row>
    <row r="2866" spans="1:5" x14ac:dyDescent="0.15">
      <c r="A2866" s="2"/>
      <c r="B2866" s="31"/>
      <c r="C2866" s="2"/>
      <c r="D2866" s="2"/>
      <c r="E2866" s="26"/>
    </row>
    <row r="2867" spans="1:5" x14ac:dyDescent="0.15">
      <c r="A2867" s="2"/>
      <c r="B2867" s="31"/>
      <c r="C2867" s="2"/>
      <c r="D2867" s="2"/>
      <c r="E2867" s="26"/>
    </row>
    <row r="2868" spans="1:5" x14ac:dyDescent="0.15">
      <c r="A2868" s="2"/>
      <c r="B2868" s="31"/>
      <c r="C2868" s="2"/>
      <c r="D2868" s="2"/>
      <c r="E2868" s="26"/>
    </row>
    <row r="2869" spans="1:5" x14ac:dyDescent="0.15">
      <c r="A2869" s="2"/>
      <c r="B2869" s="31"/>
      <c r="C2869" s="2"/>
      <c r="D2869" s="2"/>
      <c r="E2869" s="26"/>
    </row>
    <row r="2870" spans="1:5" x14ac:dyDescent="0.15">
      <c r="A2870" s="2"/>
      <c r="B2870" s="31"/>
      <c r="C2870" s="2"/>
      <c r="D2870" s="2"/>
      <c r="E2870" s="26"/>
    </row>
    <row r="2871" spans="1:5" x14ac:dyDescent="0.15">
      <c r="A2871" s="2"/>
      <c r="B2871" s="31"/>
      <c r="C2871" s="2"/>
      <c r="D2871" s="2"/>
      <c r="E2871" s="26"/>
    </row>
    <row r="2872" spans="1:5" x14ac:dyDescent="0.15">
      <c r="A2872" s="2"/>
      <c r="B2872" s="31"/>
      <c r="C2872" s="2"/>
      <c r="D2872" s="2"/>
      <c r="E2872" s="26"/>
    </row>
    <row r="2873" spans="1:5" x14ac:dyDescent="0.15">
      <c r="A2873" s="2"/>
      <c r="B2873" s="31"/>
      <c r="C2873" s="2"/>
      <c r="D2873" s="2"/>
      <c r="E2873" s="26"/>
    </row>
    <row r="2874" spans="1:5" x14ac:dyDescent="0.15">
      <c r="A2874" s="2"/>
      <c r="B2874" s="31"/>
      <c r="C2874" s="2"/>
      <c r="D2874" s="2"/>
      <c r="E2874" s="26"/>
    </row>
    <row r="2875" spans="1:5" x14ac:dyDescent="0.15">
      <c r="A2875" s="2"/>
      <c r="B2875" s="31"/>
      <c r="C2875" s="2"/>
      <c r="D2875" s="2"/>
      <c r="E2875" s="26"/>
    </row>
    <row r="2876" spans="1:5" x14ac:dyDescent="0.15">
      <c r="A2876" s="2"/>
      <c r="B2876" s="31"/>
      <c r="C2876" s="2"/>
      <c r="D2876" s="2"/>
      <c r="E2876" s="26"/>
    </row>
    <row r="2877" spans="1:5" x14ac:dyDescent="0.15">
      <c r="A2877" s="2"/>
      <c r="B2877" s="31"/>
      <c r="C2877" s="2"/>
      <c r="D2877" s="2"/>
      <c r="E2877" s="26"/>
    </row>
    <row r="2878" spans="1:5" x14ac:dyDescent="0.15">
      <c r="A2878" s="2"/>
      <c r="B2878" s="31"/>
      <c r="C2878" s="2"/>
      <c r="D2878" s="2"/>
      <c r="E2878" s="26"/>
    </row>
    <row r="2879" spans="1:5" x14ac:dyDescent="0.15">
      <c r="A2879" s="2"/>
      <c r="B2879" s="31"/>
      <c r="C2879" s="2"/>
      <c r="D2879" s="2"/>
      <c r="E2879" s="26"/>
    </row>
    <row r="2880" spans="1:5" x14ac:dyDescent="0.15">
      <c r="A2880" s="2"/>
      <c r="B2880" s="31"/>
      <c r="C2880" s="2"/>
      <c r="D2880" s="2"/>
      <c r="E2880" s="26"/>
    </row>
    <row r="2881" spans="1:5" x14ac:dyDescent="0.15">
      <c r="A2881" s="2"/>
      <c r="B2881" s="31"/>
      <c r="C2881" s="2"/>
      <c r="D2881" s="2"/>
      <c r="E2881" s="26"/>
    </row>
    <row r="2882" spans="1:5" x14ac:dyDescent="0.15">
      <c r="A2882" s="2"/>
      <c r="B2882" s="31"/>
      <c r="C2882" s="2"/>
      <c r="D2882" s="2"/>
      <c r="E2882" s="26"/>
    </row>
    <row r="2883" spans="1:5" x14ac:dyDescent="0.15">
      <c r="A2883" s="2"/>
      <c r="B2883" s="31"/>
      <c r="C2883" s="2"/>
      <c r="D2883" s="2"/>
      <c r="E2883" s="26"/>
    </row>
    <row r="2884" spans="1:5" x14ac:dyDescent="0.15">
      <c r="A2884" s="2"/>
      <c r="B2884" s="31"/>
      <c r="C2884" s="2"/>
      <c r="D2884" s="2"/>
      <c r="E2884" s="26"/>
    </row>
    <row r="2885" spans="1:5" x14ac:dyDescent="0.15">
      <c r="A2885" s="2"/>
      <c r="B2885" s="31"/>
      <c r="C2885" s="2"/>
      <c r="D2885" s="2"/>
      <c r="E2885" s="26"/>
    </row>
    <row r="2886" spans="1:5" x14ac:dyDescent="0.15">
      <c r="A2886" s="2"/>
      <c r="B2886" s="31"/>
      <c r="C2886" s="2"/>
      <c r="D2886" s="2"/>
      <c r="E2886" s="26"/>
    </row>
    <row r="2887" spans="1:5" x14ac:dyDescent="0.15">
      <c r="A2887" s="2"/>
      <c r="B2887" s="31"/>
      <c r="C2887" s="2"/>
      <c r="D2887" s="2"/>
      <c r="E2887" s="26"/>
    </row>
    <row r="2888" spans="1:5" x14ac:dyDescent="0.15">
      <c r="A2888" s="2"/>
      <c r="B2888" s="31"/>
      <c r="C2888" s="2"/>
      <c r="D2888" s="2"/>
      <c r="E2888" s="26"/>
    </row>
    <row r="2889" spans="1:5" x14ac:dyDescent="0.15">
      <c r="A2889" s="2"/>
      <c r="B2889" s="31"/>
      <c r="C2889" s="2"/>
      <c r="D2889" s="2"/>
      <c r="E2889" s="26"/>
    </row>
    <row r="2890" spans="1:5" x14ac:dyDescent="0.15">
      <c r="A2890" s="2"/>
      <c r="B2890" s="31"/>
      <c r="C2890" s="2"/>
      <c r="D2890" s="2"/>
      <c r="E2890" s="26"/>
    </row>
    <row r="2891" spans="1:5" x14ac:dyDescent="0.15">
      <c r="A2891" s="2"/>
      <c r="B2891" s="31"/>
      <c r="C2891" s="2"/>
      <c r="D2891" s="2"/>
      <c r="E2891" s="26"/>
    </row>
    <row r="2892" spans="1:5" x14ac:dyDescent="0.15">
      <c r="A2892" s="2"/>
      <c r="B2892" s="31"/>
      <c r="C2892" s="2"/>
      <c r="D2892" s="2"/>
      <c r="E2892" s="26"/>
    </row>
    <row r="2893" spans="1:5" x14ac:dyDescent="0.15">
      <c r="A2893" s="2"/>
      <c r="B2893" s="31"/>
      <c r="C2893" s="2"/>
      <c r="D2893" s="2"/>
      <c r="E2893" s="26"/>
    </row>
    <row r="2894" spans="1:5" x14ac:dyDescent="0.15">
      <c r="A2894" s="2"/>
      <c r="B2894" s="31"/>
      <c r="C2894" s="2"/>
      <c r="D2894" s="2"/>
      <c r="E2894" s="26"/>
    </row>
    <row r="2895" spans="1:5" x14ac:dyDescent="0.15">
      <c r="A2895" s="2"/>
      <c r="B2895" s="31"/>
      <c r="C2895" s="2"/>
      <c r="D2895" s="2"/>
      <c r="E2895" s="26"/>
    </row>
    <row r="2896" spans="1:5" x14ac:dyDescent="0.15">
      <c r="A2896" s="2"/>
      <c r="B2896" s="31"/>
      <c r="C2896" s="2"/>
      <c r="D2896" s="2"/>
      <c r="E2896" s="26"/>
    </row>
    <row r="2897" spans="1:5" x14ac:dyDescent="0.15">
      <c r="A2897" s="2"/>
      <c r="B2897" s="31"/>
      <c r="C2897" s="2"/>
      <c r="D2897" s="2"/>
      <c r="E2897" s="26"/>
    </row>
    <row r="2898" spans="1:5" x14ac:dyDescent="0.15">
      <c r="A2898" s="2"/>
      <c r="B2898" s="31"/>
      <c r="C2898" s="2"/>
      <c r="D2898" s="2"/>
      <c r="E2898" s="26"/>
    </row>
    <row r="2899" spans="1:5" x14ac:dyDescent="0.15">
      <c r="A2899" s="2"/>
      <c r="B2899" s="31"/>
      <c r="C2899" s="2"/>
      <c r="D2899" s="2"/>
      <c r="E2899" s="26"/>
    </row>
    <row r="2900" spans="1:5" x14ac:dyDescent="0.15">
      <c r="A2900" s="2"/>
      <c r="B2900" s="31"/>
      <c r="C2900" s="2"/>
      <c r="D2900" s="2"/>
      <c r="E2900" s="26"/>
    </row>
    <row r="2901" spans="1:5" x14ac:dyDescent="0.15">
      <c r="A2901" s="2"/>
      <c r="B2901" s="31"/>
      <c r="C2901" s="2"/>
      <c r="D2901" s="2"/>
      <c r="E2901" s="26"/>
    </row>
    <row r="2902" spans="1:5" x14ac:dyDescent="0.15">
      <c r="A2902" s="2"/>
      <c r="B2902" s="31"/>
      <c r="C2902" s="2"/>
      <c r="D2902" s="2"/>
      <c r="E2902" s="26"/>
    </row>
    <row r="2903" spans="1:5" x14ac:dyDescent="0.15">
      <c r="A2903" s="2"/>
      <c r="B2903" s="31"/>
      <c r="C2903" s="2"/>
      <c r="D2903" s="2"/>
      <c r="E2903" s="26"/>
    </row>
    <row r="2904" spans="1:5" x14ac:dyDescent="0.15">
      <c r="A2904" s="2"/>
      <c r="B2904" s="31"/>
      <c r="C2904" s="2"/>
      <c r="D2904" s="2"/>
      <c r="E2904" s="26"/>
    </row>
    <row r="2905" spans="1:5" x14ac:dyDescent="0.15">
      <c r="A2905" s="2"/>
      <c r="B2905" s="31"/>
      <c r="C2905" s="2"/>
      <c r="D2905" s="2"/>
      <c r="E2905" s="26"/>
    </row>
    <row r="2906" spans="1:5" x14ac:dyDescent="0.15">
      <c r="A2906" s="2"/>
      <c r="B2906" s="31"/>
      <c r="C2906" s="2"/>
      <c r="D2906" s="2"/>
      <c r="E2906" s="26"/>
    </row>
    <row r="2907" spans="1:5" x14ac:dyDescent="0.15">
      <c r="A2907" s="2"/>
      <c r="B2907" s="31"/>
      <c r="C2907" s="2"/>
      <c r="D2907" s="2"/>
      <c r="E2907" s="26"/>
    </row>
    <row r="2908" spans="1:5" x14ac:dyDescent="0.15">
      <c r="A2908" s="2"/>
      <c r="B2908" s="31"/>
      <c r="C2908" s="2"/>
      <c r="D2908" s="2"/>
      <c r="E2908" s="26"/>
    </row>
    <row r="2909" spans="1:5" x14ac:dyDescent="0.15">
      <c r="A2909" s="2"/>
      <c r="B2909" s="31"/>
      <c r="C2909" s="2"/>
      <c r="D2909" s="2"/>
      <c r="E2909" s="26"/>
    </row>
    <row r="2910" spans="1:5" x14ac:dyDescent="0.15">
      <c r="A2910" s="2"/>
      <c r="B2910" s="31"/>
      <c r="C2910" s="2"/>
      <c r="D2910" s="2"/>
      <c r="E2910" s="26"/>
    </row>
    <row r="2911" spans="1:5" x14ac:dyDescent="0.15">
      <c r="A2911" s="2"/>
      <c r="B2911" s="31"/>
      <c r="C2911" s="2"/>
      <c r="D2911" s="2"/>
      <c r="E2911" s="26"/>
    </row>
    <row r="2912" spans="1:5" x14ac:dyDescent="0.15">
      <c r="A2912" s="2"/>
      <c r="B2912" s="31"/>
      <c r="C2912" s="2"/>
      <c r="D2912" s="2"/>
      <c r="E2912" s="26"/>
    </row>
    <row r="2913" spans="1:5" x14ac:dyDescent="0.15">
      <c r="A2913" s="2"/>
      <c r="B2913" s="31"/>
      <c r="C2913" s="2"/>
      <c r="D2913" s="2"/>
      <c r="E2913" s="26"/>
    </row>
    <row r="2914" spans="1:5" x14ac:dyDescent="0.15">
      <c r="A2914" s="2"/>
      <c r="B2914" s="31"/>
      <c r="C2914" s="2"/>
      <c r="D2914" s="2"/>
      <c r="E2914" s="26"/>
    </row>
    <row r="2915" spans="1:5" x14ac:dyDescent="0.15">
      <c r="A2915" s="2"/>
      <c r="B2915" s="31"/>
      <c r="C2915" s="2"/>
      <c r="D2915" s="2"/>
      <c r="E2915" s="26"/>
    </row>
    <row r="2916" spans="1:5" x14ac:dyDescent="0.15">
      <c r="A2916" s="2"/>
      <c r="B2916" s="31"/>
      <c r="C2916" s="2"/>
      <c r="D2916" s="2"/>
      <c r="E2916" s="26"/>
    </row>
    <row r="2917" spans="1:5" x14ac:dyDescent="0.15">
      <c r="A2917" s="2"/>
      <c r="B2917" s="31"/>
      <c r="C2917" s="2"/>
      <c r="D2917" s="2"/>
      <c r="E2917" s="26"/>
    </row>
    <row r="2918" spans="1:5" x14ac:dyDescent="0.15">
      <c r="A2918" s="2"/>
      <c r="B2918" s="31"/>
      <c r="C2918" s="2"/>
      <c r="D2918" s="2"/>
      <c r="E2918" s="26"/>
    </row>
    <row r="2919" spans="1:5" x14ac:dyDescent="0.15">
      <c r="A2919" s="2"/>
      <c r="B2919" s="31"/>
      <c r="C2919" s="2"/>
      <c r="D2919" s="2"/>
      <c r="E2919" s="26"/>
    </row>
    <row r="2920" spans="1:5" x14ac:dyDescent="0.15">
      <c r="A2920" s="2"/>
      <c r="B2920" s="31"/>
      <c r="C2920" s="2"/>
      <c r="D2920" s="2"/>
      <c r="E2920" s="26"/>
    </row>
    <row r="2921" spans="1:5" x14ac:dyDescent="0.15">
      <c r="A2921" s="2"/>
      <c r="B2921" s="31"/>
      <c r="C2921" s="2"/>
      <c r="D2921" s="2"/>
      <c r="E2921" s="26"/>
    </row>
    <row r="2922" spans="1:5" x14ac:dyDescent="0.15">
      <c r="A2922" s="2"/>
      <c r="B2922" s="31"/>
      <c r="C2922" s="2"/>
      <c r="D2922" s="2"/>
      <c r="E2922" s="26"/>
    </row>
    <row r="2923" spans="1:5" x14ac:dyDescent="0.15">
      <c r="A2923" s="2"/>
      <c r="B2923" s="31"/>
      <c r="C2923" s="2"/>
      <c r="D2923" s="2"/>
      <c r="E2923" s="26"/>
    </row>
    <row r="2924" spans="1:5" x14ac:dyDescent="0.15">
      <c r="A2924" s="2"/>
      <c r="B2924" s="31"/>
      <c r="C2924" s="2"/>
      <c r="D2924" s="2"/>
      <c r="E2924" s="26"/>
    </row>
    <row r="2925" spans="1:5" x14ac:dyDescent="0.15">
      <c r="A2925" s="2"/>
      <c r="B2925" s="31"/>
      <c r="C2925" s="2"/>
      <c r="D2925" s="2"/>
      <c r="E2925" s="26"/>
    </row>
    <row r="2926" spans="1:5" x14ac:dyDescent="0.15">
      <c r="A2926" s="2"/>
      <c r="B2926" s="31"/>
      <c r="C2926" s="2"/>
      <c r="D2926" s="2"/>
      <c r="E2926" s="26"/>
    </row>
    <row r="2927" spans="1:5" x14ac:dyDescent="0.15">
      <c r="A2927" s="2"/>
      <c r="B2927" s="31"/>
      <c r="C2927" s="2"/>
      <c r="D2927" s="2"/>
      <c r="E2927" s="26"/>
    </row>
    <row r="2928" spans="1:5" x14ac:dyDescent="0.15">
      <c r="A2928" s="2"/>
      <c r="B2928" s="31"/>
      <c r="C2928" s="2"/>
      <c r="D2928" s="2"/>
      <c r="E2928" s="26"/>
    </row>
    <row r="2929" spans="1:5" x14ac:dyDescent="0.15">
      <c r="A2929" s="2"/>
      <c r="B2929" s="31"/>
      <c r="C2929" s="2"/>
      <c r="D2929" s="2"/>
      <c r="E2929" s="26"/>
    </row>
    <row r="2930" spans="1:5" x14ac:dyDescent="0.15">
      <c r="A2930" s="2"/>
      <c r="B2930" s="31"/>
      <c r="C2930" s="2"/>
      <c r="D2930" s="2"/>
      <c r="E2930" s="26"/>
    </row>
    <row r="2931" spans="1:5" x14ac:dyDescent="0.15">
      <c r="A2931" s="2"/>
      <c r="B2931" s="31"/>
      <c r="C2931" s="2"/>
      <c r="D2931" s="2"/>
      <c r="E2931" s="26"/>
    </row>
    <row r="2932" spans="1:5" x14ac:dyDescent="0.15">
      <c r="A2932" s="2"/>
      <c r="B2932" s="31"/>
      <c r="C2932" s="2"/>
      <c r="D2932" s="2"/>
      <c r="E2932" s="26"/>
    </row>
    <row r="2933" spans="1:5" x14ac:dyDescent="0.15">
      <c r="A2933" s="2"/>
      <c r="B2933" s="31"/>
      <c r="C2933" s="2"/>
      <c r="D2933" s="2"/>
      <c r="E2933" s="26"/>
    </row>
    <row r="2934" spans="1:5" x14ac:dyDescent="0.15">
      <c r="A2934" s="2"/>
      <c r="B2934" s="31"/>
      <c r="C2934" s="2"/>
      <c r="D2934" s="2"/>
      <c r="E2934" s="26"/>
    </row>
    <row r="2935" spans="1:5" x14ac:dyDescent="0.15">
      <c r="A2935" s="2"/>
      <c r="B2935" s="31"/>
      <c r="C2935" s="2"/>
      <c r="D2935" s="2"/>
      <c r="E2935" s="26"/>
    </row>
    <row r="2936" spans="1:5" x14ac:dyDescent="0.15">
      <c r="A2936" s="2"/>
      <c r="B2936" s="31"/>
      <c r="C2936" s="2"/>
      <c r="D2936" s="2"/>
      <c r="E2936" s="26"/>
    </row>
    <row r="2937" spans="1:5" x14ac:dyDescent="0.15">
      <c r="A2937" s="2"/>
      <c r="B2937" s="31"/>
      <c r="C2937" s="2"/>
      <c r="D2937" s="2"/>
      <c r="E2937" s="26"/>
    </row>
    <row r="2938" spans="1:5" x14ac:dyDescent="0.15">
      <c r="A2938" s="2"/>
      <c r="B2938" s="31"/>
      <c r="C2938" s="2"/>
      <c r="D2938" s="2"/>
      <c r="E2938" s="26"/>
    </row>
    <row r="2939" spans="1:5" x14ac:dyDescent="0.15">
      <c r="A2939" s="2"/>
      <c r="B2939" s="31"/>
      <c r="C2939" s="2"/>
      <c r="D2939" s="2"/>
      <c r="E2939" s="26"/>
    </row>
    <row r="2940" spans="1:5" x14ac:dyDescent="0.15">
      <c r="A2940" s="2"/>
      <c r="B2940" s="31"/>
      <c r="C2940" s="2"/>
      <c r="D2940" s="2"/>
      <c r="E2940" s="26"/>
    </row>
    <row r="2941" spans="1:5" x14ac:dyDescent="0.15">
      <c r="A2941" s="2"/>
      <c r="B2941" s="31"/>
      <c r="C2941" s="2"/>
      <c r="D2941" s="2"/>
      <c r="E2941" s="26"/>
    </row>
    <row r="2942" spans="1:5" x14ac:dyDescent="0.15">
      <c r="A2942" s="2"/>
      <c r="B2942" s="31"/>
      <c r="C2942" s="2"/>
      <c r="D2942" s="2"/>
      <c r="E2942" s="26"/>
    </row>
    <row r="2943" spans="1:5" x14ac:dyDescent="0.15">
      <c r="A2943" s="2"/>
      <c r="B2943" s="31"/>
      <c r="C2943" s="2"/>
      <c r="D2943" s="2"/>
      <c r="E2943" s="26"/>
    </row>
    <row r="2944" spans="1:5" x14ac:dyDescent="0.15">
      <c r="A2944" s="2"/>
      <c r="B2944" s="31"/>
      <c r="C2944" s="2"/>
      <c r="D2944" s="2"/>
      <c r="E2944" s="26"/>
    </row>
    <row r="2945" spans="1:5" x14ac:dyDescent="0.15">
      <c r="A2945" s="2"/>
      <c r="B2945" s="31"/>
      <c r="C2945" s="2"/>
      <c r="D2945" s="2"/>
      <c r="E2945" s="26"/>
    </row>
    <row r="2946" spans="1:5" x14ac:dyDescent="0.15">
      <c r="A2946" s="2"/>
      <c r="B2946" s="31"/>
      <c r="C2946" s="2"/>
      <c r="D2946" s="2"/>
      <c r="E2946" s="26"/>
    </row>
    <row r="2947" spans="1:5" x14ac:dyDescent="0.15">
      <c r="A2947" s="2"/>
      <c r="B2947" s="31"/>
      <c r="C2947" s="2"/>
      <c r="D2947" s="2"/>
      <c r="E2947" s="26"/>
    </row>
    <row r="2948" spans="1:5" x14ac:dyDescent="0.15">
      <c r="A2948" s="2"/>
      <c r="B2948" s="31"/>
      <c r="C2948" s="2"/>
      <c r="D2948" s="2"/>
      <c r="E2948" s="26"/>
    </row>
    <row r="2949" spans="1:5" x14ac:dyDescent="0.15">
      <c r="A2949" s="2"/>
      <c r="B2949" s="31"/>
      <c r="C2949" s="2"/>
      <c r="D2949" s="2"/>
      <c r="E2949" s="26"/>
    </row>
    <row r="2950" spans="1:5" x14ac:dyDescent="0.15">
      <c r="A2950" s="2"/>
      <c r="B2950" s="31"/>
      <c r="C2950" s="2"/>
      <c r="D2950" s="2"/>
      <c r="E2950" s="26"/>
    </row>
    <row r="2951" spans="1:5" x14ac:dyDescent="0.15">
      <c r="A2951" s="2"/>
      <c r="B2951" s="31"/>
      <c r="C2951" s="2"/>
      <c r="D2951" s="2"/>
      <c r="E2951" s="26"/>
    </row>
    <row r="2952" spans="1:5" x14ac:dyDescent="0.15">
      <c r="A2952" s="2"/>
      <c r="B2952" s="31"/>
      <c r="C2952" s="2"/>
      <c r="D2952" s="2"/>
      <c r="E2952" s="26"/>
    </row>
    <row r="2953" spans="1:5" x14ac:dyDescent="0.15">
      <c r="A2953" s="2"/>
      <c r="B2953" s="31"/>
      <c r="C2953" s="2"/>
      <c r="D2953" s="2"/>
      <c r="E2953" s="26"/>
    </row>
    <row r="2954" spans="1:5" x14ac:dyDescent="0.15">
      <c r="A2954" s="2"/>
      <c r="B2954" s="31"/>
      <c r="C2954" s="2"/>
      <c r="D2954" s="2"/>
      <c r="E2954" s="26"/>
    </row>
    <row r="2955" spans="1:5" x14ac:dyDescent="0.15">
      <c r="A2955" s="2"/>
      <c r="B2955" s="31"/>
      <c r="C2955" s="2"/>
      <c r="D2955" s="2"/>
      <c r="E2955" s="26"/>
    </row>
    <row r="2956" spans="1:5" x14ac:dyDescent="0.15">
      <c r="A2956" s="2"/>
      <c r="B2956" s="31"/>
      <c r="C2956" s="2"/>
      <c r="D2956" s="2"/>
      <c r="E2956" s="26"/>
    </row>
    <row r="2957" spans="1:5" x14ac:dyDescent="0.15">
      <c r="A2957" s="2"/>
      <c r="B2957" s="31"/>
      <c r="C2957" s="2"/>
      <c r="D2957" s="2"/>
      <c r="E2957" s="26"/>
    </row>
    <row r="2958" spans="1:5" x14ac:dyDescent="0.15">
      <c r="A2958" s="2"/>
      <c r="B2958" s="31"/>
      <c r="C2958" s="2"/>
      <c r="D2958" s="2"/>
      <c r="E2958" s="26"/>
    </row>
    <row r="2959" spans="1:5" x14ac:dyDescent="0.15">
      <c r="A2959" s="2"/>
      <c r="B2959" s="31"/>
      <c r="C2959" s="2"/>
      <c r="D2959" s="2"/>
      <c r="E2959" s="26"/>
    </row>
    <row r="2960" spans="1:5" x14ac:dyDescent="0.15">
      <c r="A2960" s="2"/>
      <c r="B2960" s="31"/>
      <c r="C2960" s="2"/>
      <c r="D2960" s="2"/>
      <c r="E2960" s="26"/>
    </row>
    <row r="2961" spans="1:5" x14ac:dyDescent="0.15">
      <c r="A2961" s="2"/>
      <c r="B2961" s="31"/>
      <c r="C2961" s="2"/>
      <c r="D2961" s="2"/>
      <c r="E2961" s="26"/>
    </row>
    <row r="2962" spans="1:5" x14ac:dyDescent="0.15">
      <c r="A2962" s="2"/>
      <c r="B2962" s="31"/>
      <c r="C2962" s="2"/>
      <c r="D2962" s="2"/>
      <c r="E2962" s="26"/>
    </row>
    <row r="2963" spans="1:5" x14ac:dyDescent="0.15">
      <c r="A2963" s="2"/>
      <c r="B2963" s="31"/>
      <c r="C2963" s="2"/>
      <c r="D2963" s="2"/>
      <c r="E2963" s="26"/>
    </row>
    <row r="2964" spans="1:5" x14ac:dyDescent="0.15">
      <c r="A2964" s="2"/>
      <c r="B2964" s="31"/>
      <c r="C2964" s="2"/>
      <c r="D2964" s="2"/>
      <c r="E2964" s="26"/>
    </row>
    <row r="2965" spans="1:5" x14ac:dyDescent="0.15">
      <c r="A2965" s="2"/>
      <c r="B2965" s="31"/>
      <c r="C2965" s="2"/>
      <c r="D2965" s="2"/>
      <c r="E2965" s="26"/>
    </row>
    <row r="2966" spans="1:5" x14ac:dyDescent="0.15">
      <c r="A2966" s="2"/>
      <c r="B2966" s="31"/>
      <c r="C2966" s="2"/>
      <c r="D2966" s="2"/>
      <c r="E2966" s="26"/>
    </row>
    <row r="2967" spans="1:5" x14ac:dyDescent="0.15">
      <c r="A2967" s="2"/>
      <c r="B2967" s="31"/>
      <c r="C2967" s="2"/>
      <c r="D2967" s="2"/>
      <c r="E2967" s="26"/>
    </row>
    <row r="2968" spans="1:5" x14ac:dyDescent="0.15">
      <c r="A2968" s="2"/>
      <c r="B2968" s="31"/>
      <c r="C2968" s="2"/>
      <c r="D2968" s="2"/>
      <c r="E2968" s="26"/>
    </row>
    <row r="2969" spans="1:5" x14ac:dyDescent="0.15">
      <c r="A2969" s="2"/>
      <c r="B2969" s="31"/>
      <c r="C2969" s="2"/>
      <c r="D2969" s="2"/>
      <c r="E2969" s="26"/>
    </row>
    <row r="2970" spans="1:5" x14ac:dyDescent="0.15">
      <c r="A2970" s="2"/>
      <c r="B2970" s="31"/>
      <c r="C2970" s="2"/>
      <c r="D2970" s="2"/>
      <c r="E2970" s="26"/>
    </row>
    <row r="2971" spans="1:5" x14ac:dyDescent="0.15">
      <c r="A2971" s="2"/>
      <c r="B2971" s="31"/>
      <c r="C2971" s="2"/>
      <c r="D2971" s="2"/>
      <c r="E2971" s="26"/>
    </row>
    <row r="2972" spans="1:5" x14ac:dyDescent="0.15">
      <c r="A2972" s="2"/>
      <c r="B2972" s="31"/>
      <c r="C2972" s="2"/>
      <c r="D2972" s="2"/>
      <c r="E2972" s="26"/>
    </row>
    <row r="2973" spans="1:5" x14ac:dyDescent="0.15">
      <c r="A2973" s="2"/>
      <c r="B2973" s="31"/>
      <c r="C2973" s="2"/>
      <c r="D2973" s="2"/>
      <c r="E2973" s="26"/>
    </row>
    <row r="2974" spans="1:5" x14ac:dyDescent="0.15">
      <c r="A2974" s="2"/>
      <c r="B2974" s="31"/>
      <c r="C2974" s="2"/>
      <c r="D2974" s="2"/>
      <c r="E2974" s="26"/>
    </row>
    <row r="2975" spans="1:5" x14ac:dyDescent="0.15">
      <c r="A2975" s="2"/>
      <c r="B2975" s="31"/>
      <c r="C2975" s="2"/>
      <c r="D2975" s="2"/>
      <c r="E2975" s="26"/>
    </row>
    <row r="2976" spans="1:5" x14ac:dyDescent="0.15">
      <c r="A2976" s="2"/>
      <c r="B2976" s="31"/>
      <c r="C2976" s="2"/>
      <c r="D2976" s="2"/>
      <c r="E2976" s="26"/>
    </row>
    <row r="2977" spans="1:5" x14ac:dyDescent="0.15">
      <c r="A2977" s="2"/>
      <c r="B2977" s="31"/>
      <c r="C2977" s="2"/>
      <c r="D2977" s="2"/>
      <c r="E2977" s="26"/>
    </row>
    <row r="2978" spans="1:5" x14ac:dyDescent="0.15">
      <c r="A2978" s="2"/>
      <c r="B2978" s="31"/>
      <c r="C2978" s="2"/>
      <c r="D2978" s="2"/>
      <c r="E2978" s="26"/>
    </row>
    <row r="2979" spans="1:5" x14ac:dyDescent="0.15">
      <c r="A2979" s="2"/>
      <c r="B2979" s="31"/>
      <c r="C2979" s="2"/>
      <c r="D2979" s="2"/>
      <c r="E2979" s="26"/>
    </row>
    <row r="2980" spans="1:5" x14ac:dyDescent="0.15">
      <c r="A2980" s="2"/>
      <c r="B2980" s="31"/>
      <c r="C2980" s="2"/>
      <c r="D2980" s="2"/>
      <c r="E2980" s="26"/>
    </row>
    <row r="2981" spans="1:5" x14ac:dyDescent="0.15">
      <c r="A2981" s="2"/>
      <c r="B2981" s="31"/>
      <c r="C2981" s="2"/>
      <c r="D2981" s="2"/>
      <c r="E2981" s="26"/>
    </row>
    <row r="2982" spans="1:5" x14ac:dyDescent="0.15">
      <c r="A2982" s="2"/>
      <c r="B2982" s="31"/>
      <c r="C2982" s="2"/>
      <c r="D2982" s="2"/>
      <c r="E2982" s="26"/>
    </row>
    <row r="2983" spans="1:5" x14ac:dyDescent="0.15">
      <c r="A2983" s="2"/>
      <c r="B2983" s="31"/>
      <c r="C2983" s="2"/>
      <c r="D2983" s="2"/>
      <c r="E2983" s="26"/>
    </row>
    <row r="2984" spans="1:5" x14ac:dyDescent="0.15">
      <c r="A2984" s="2"/>
      <c r="B2984" s="31"/>
      <c r="C2984" s="2"/>
      <c r="D2984" s="2"/>
      <c r="E2984" s="26"/>
    </row>
    <row r="2985" spans="1:5" x14ac:dyDescent="0.15">
      <c r="A2985" s="2"/>
      <c r="B2985" s="31"/>
      <c r="C2985" s="2"/>
      <c r="D2985" s="2"/>
      <c r="E2985" s="26"/>
    </row>
    <row r="2986" spans="1:5" x14ac:dyDescent="0.15">
      <c r="A2986" s="2"/>
      <c r="B2986" s="31"/>
      <c r="C2986" s="2"/>
      <c r="D2986" s="2"/>
      <c r="E2986" s="26"/>
    </row>
    <row r="2987" spans="1:5" x14ac:dyDescent="0.15">
      <c r="A2987" s="2"/>
      <c r="B2987" s="31"/>
      <c r="C2987" s="2"/>
      <c r="D2987" s="2"/>
      <c r="E2987" s="26"/>
    </row>
    <row r="2988" spans="1:5" x14ac:dyDescent="0.15">
      <c r="A2988" s="2"/>
      <c r="B2988" s="31"/>
      <c r="C2988" s="2"/>
      <c r="D2988" s="2"/>
      <c r="E2988" s="26"/>
    </row>
    <row r="2989" spans="1:5" x14ac:dyDescent="0.15">
      <c r="A2989" s="2"/>
      <c r="B2989" s="31"/>
      <c r="C2989" s="2"/>
      <c r="D2989" s="2"/>
      <c r="E2989" s="26"/>
    </row>
    <row r="2990" spans="1:5" x14ac:dyDescent="0.15">
      <c r="A2990" s="2"/>
      <c r="B2990" s="31"/>
      <c r="C2990" s="2"/>
      <c r="D2990" s="2"/>
      <c r="E2990" s="26"/>
    </row>
    <row r="2991" spans="1:5" x14ac:dyDescent="0.15">
      <c r="A2991" s="2"/>
      <c r="B2991" s="31"/>
      <c r="C2991" s="2"/>
      <c r="D2991" s="2"/>
      <c r="E2991" s="26"/>
    </row>
    <row r="2992" spans="1:5" x14ac:dyDescent="0.15">
      <c r="A2992" s="2"/>
      <c r="B2992" s="31"/>
      <c r="C2992" s="2"/>
      <c r="D2992" s="2"/>
      <c r="E2992" s="26"/>
    </row>
    <row r="2993" spans="1:5" x14ac:dyDescent="0.15">
      <c r="A2993" s="2"/>
      <c r="B2993" s="31"/>
      <c r="C2993" s="2"/>
      <c r="D2993" s="2"/>
      <c r="E2993" s="26"/>
    </row>
    <row r="2994" spans="1:5" x14ac:dyDescent="0.15">
      <c r="A2994" s="2"/>
      <c r="B2994" s="31"/>
      <c r="C2994" s="2"/>
      <c r="D2994" s="2"/>
      <c r="E2994" s="26"/>
    </row>
    <row r="2995" spans="1:5" x14ac:dyDescent="0.15">
      <c r="A2995" s="2"/>
      <c r="B2995" s="31"/>
      <c r="C2995" s="2"/>
      <c r="D2995" s="2"/>
      <c r="E2995" s="26"/>
    </row>
    <row r="2996" spans="1:5" x14ac:dyDescent="0.15">
      <c r="A2996" s="2"/>
      <c r="B2996" s="31"/>
      <c r="C2996" s="2"/>
      <c r="D2996" s="2"/>
      <c r="E2996" s="26"/>
    </row>
    <row r="2997" spans="1:5" x14ac:dyDescent="0.15">
      <c r="A2997" s="2"/>
      <c r="B2997" s="31"/>
      <c r="C2997" s="2"/>
      <c r="D2997" s="2"/>
      <c r="E2997" s="26"/>
    </row>
    <row r="2998" spans="1:5" x14ac:dyDescent="0.15">
      <c r="A2998" s="2"/>
      <c r="B2998" s="31"/>
      <c r="C2998" s="2"/>
      <c r="D2998" s="2"/>
      <c r="E2998" s="26"/>
    </row>
    <row r="2999" spans="1:5" x14ac:dyDescent="0.15">
      <c r="A2999" s="2"/>
      <c r="B2999" s="31"/>
      <c r="C2999" s="2"/>
      <c r="D2999" s="2"/>
      <c r="E2999" s="26"/>
    </row>
    <row r="3000" spans="1:5" x14ac:dyDescent="0.15">
      <c r="A3000" s="2"/>
      <c r="B3000" s="31"/>
      <c r="C3000" s="2"/>
      <c r="D3000" s="2"/>
      <c r="E3000" s="26"/>
    </row>
    <row r="3001" spans="1:5" x14ac:dyDescent="0.15">
      <c r="A3001" s="2"/>
      <c r="B3001" s="31"/>
      <c r="C3001" s="2"/>
      <c r="D3001" s="2"/>
      <c r="E3001" s="26"/>
    </row>
    <row r="3002" spans="1:5" x14ac:dyDescent="0.15">
      <c r="A3002" s="2"/>
      <c r="B3002" s="31"/>
      <c r="C3002" s="2"/>
      <c r="D3002" s="2"/>
      <c r="E3002" s="26"/>
    </row>
    <row r="3003" spans="1:5" x14ac:dyDescent="0.15">
      <c r="A3003" s="2"/>
      <c r="B3003" s="31"/>
      <c r="C3003" s="2"/>
      <c r="D3003" s="2"/>
      <c r="E3003" s="26"/>
    </row>
    <row r="3004" spans="1:5" x14ac:dyDescent="0.15">
      <c r="A3004" s="2"/>
      <c r="B3004" s="31"/>
      <c r="C3004" s="2"/>
      <c r="D3004" s="2"/>
      <c r="E3004" s="26"/>
    </row>
    <row r="3005" spans="1:5" x14ac:dyDescent="0.15">
      <c r="A3005" s="2"/>
      <c r="B3005" s="31"/>
      <c r="C3005" s="2"/>
      <c r="D3005" s="2"/>
      <c r="E3005" s="26"/>
    </row>
    <row r="3006" spans="1:5" x14ac:dyDescent="0.15">
      <c r="A3006" s="2"/>
      <c r="B3006" s="31"/>
      <c r="C3006" s="2"/>
      <c r="D3006" s="2"/>
      <c r="E3006" s="26"/>
    </row>
    <row r="3007" spans="1:5" x14ac:dyDescent="0.15">
      <c r="A3007" s="2"/>
      <c r="B3007" s="31"/>
      <c r="C3007" s="2"/>
      <c r="D3007" s="2"/>
      <c r="E3007" s="26"/>
    </row>
    <row r="3008" spans="1:5" x14ac:dyDescent="0.15">
      <c r="A3008" s="2"/>
      <c r="B3008" s="31"/>
      <c r="C3008" s="2"/>
      <c r="D3008" s="2"/>
      <c r="E3008" s="26"/>
    </row>
    <row r="3009" spans="1:5" x14ac:dyDescent="0.15">
      <c r="A3009" s="2"/>
      <c r="B3009" s="31"/>
      <c r="C3009" s="2"/>
      <c r="D3009" s="2"/>
      <c r="E3009" s="26"/>
    </row>
    <row r="3010" spans="1:5" x14ac:dyDescent="0.15">
      <c r="A3010" s="2"/>
      <c r="B3010" s="31"/>
      <c r="C3010" s="2"/>
      <c r="D3010" s="2"/>
      <c r="E3010" s="26"/>
    </row>
    <row r="3011" spans="1:5" x14ac:dyDescent="0.15">
      <c r="A3011" s="2"/>
      <c r="B3011" s="31"/>
      <c r="C3011" s="2"/>
      <c r="D3011" s="2"/>
      <c r="E3011" s="26"/>
    </row>
    <row r="3012" spans="1:5" x14ac:dyDescent="0.15">
      <c r="A3012" s="2"/>
      <c r="B3012" s="31"/>
      <c r="C3012" s="2"/>
      <c r="D3012" s="2"/>
      <c r="E3012" s="26"/>
    </row>
    <row r="3013" spans="1:5" x14ac:dyDescent="0.15">
      <c r="A3013" s="2"/>
      <c r="B3013" s="31"/>
      <c r="C3013" s="2"/>
      <c r="D3013" s="2"/>
      <c r="E3013" s="26"/>
    </row>
    <row r="3014" spans="1:5" x14ac:dyDescent="0.15">
      <c r="A3014" s="2"/>
      <c r="B3014" s="31"/>
      <c r="C3014" s="2"/>
      <c r="D3014" s="2"/>
      <c r="E3014" s="26"/>
    </row>
    <row r="3015" spans="1:5" x14ac:dyDescent="0.15">
      <c r="A3015" s="2"/>
      <c r="B3015" s="31"/>
      <c r="C3015" s="2"/>
      <c r="D3015" s="2"/>
      <c r="E3015" s="26"/>
    </row>
    <row r="3016" spans="1:5" x14ac:dyDescent="0.15">
      <c r="A3016" s="2"/>
      <c r="B3016" s="31"/>
      <c r="C3016" s="2"/>
      <c r="D3016" s="2"/>
      <c r="E3016" s="26"/>
    </row>
    <row r="3017" spans="1:5" x14ac:dyDescent="0.15">
      <c r="A3017" s="2"/>
      <c r="B3017" s="31"/>
      <c r="C3017" s="2"/>
      <c r="D3017" s="2"/>
      <c r="E3017" s="26"/>
    </row>
    <row r="3018" spans="1:5" x14ac:dyDescent="0.15">
      <c r="A3018" s="2"/>
      <c r="B3018" s="31"/>
      <c r="C3018" s="2"/>
      <c r="D3018" s="2"/>
      <c r="E3018" s="26"/>
    </row>
    <row r="3019" spans="1:5" x14ac:dyDescent="0.15">
      <c r="A3019" s="2"/>
      <c r="B3019" s="31"/>
      <c r="C3019" s="2"/>
      <c r="D3019" s="2"/>
      <c r="E3019" s="26"/>
    </row>
    <row r="3020" spans="1:5" x14ac:dyDescent="0.15">
      <c r="A3020" s="2"/>
      <c r="B3020" s="31"/>
      <c r="C3020" s="2"/>
      <c r="D3020" s="2"/>
      <c r="E3020" s="26"/>
    </row>
    <row r="3021" spans="1:5" x14ac:dyDescent="0.15">
      <c r="A3021" s="2"/>
      <c r="B3021" s="31"/>
      <c r="C3021" s="2"/>
      <c r="D3021" s="2"/>
      <c r="E3021" s="26"/>
    </row>
    <row r="3022" spans="1:5" x14ac:dyDescent="0.15">
      <c r="A3022" s="2"/>
      <c r="B3022" s="31"/>
      <c r="C3022" s="2"/>
      <c r="D3022" s="2"/>
      <c r="E3022" s="26"/>
    </row>
    <row r="3023" spans="1:5" x14ac:dyDescent="0.15">
      <c r="A3023" s="2"/>
      <c r="B3023" s="31"/>
      <c r="C3023" s="2"/>
      <c r="D3023" s="2"/>
      <c r="E3023" s="26"/>
    </row>
    <row r="3024" spans="1:5" x14ac:dyDescent="0.15">
      <c r="A3024" s="2"/>
      <c r="B3024" s="31"/>
      <c r="C3024" s="2"/>
      <c r="D3024" s="2"/>
      <c r="E3024" s="26"/>
    </row>
    <row r="3025" spans="1:5" x14ac:dyDescent="0.15">
      <c r="A3025" s="2"/>
      <c r="B3025" s="31"/>
      <c r="C3025" s="2"/>
      <c r="D3025" s="2"/>
      <c r="E3025" s="26"/>
    </row>
    <row r="3026" spans="1:5" x14ac:dyDescent="0.15">
      <c r="A3026" s="2"/>
      <c r="B3026" s="31"/>
      <c r="C3026" s="2"/>
      <c r="D3026" s="2"/>
      <c r="E3026" s="26"/>
    </row>
    <row r="3027" spans="1:5" x14ac:dyDescent="0.15">
      <c r="A3027" s="2"/>
      <c r="B3027" s="31"/>
      <c r="C3027" s="2"/>
      <c r="D3027" s="2"/>
      <c r="E3027" s="26"/>
    </row>
    <row r="3028" spans="1:5" x14ac:dyDescent="0.15">
      <c r="A3028" s="2"/>
      <c r="B3028" s="31"/>
      <c r="C3028" s="2"/>
      <c r="D3028" s="2"/>
      <c r="E3028" s="26"/>
    </row>
    <row r="3029" spans="1:5" x14ac:dyDescent="0.15">
      <c r="A3029" s="2"/>
      <c r="B3029" s="31"/>
      <c r="C3029" s="2"/>
      <c r="D3029" s="2"/>
      <c r="E3029" s="26"/>
    </row>
    <row r="3030" spans="1:5" x14ac:dyDescent="0.15">
      <c r="A3030" s="2"/>
      <c r="B3030" s="31"/>
      <c r="C3030" s="2"/>
      <c r="D3030" s="2"/>
      <c r="E3030" s="26"/>
    </row>
    <row r="3031" spans="1:5" x14ac:dyDescent="0.15">
      <c r="A3031" s="2"/>
      <c r="B3031" s="31"/>
      <c r="C3031" s="2"/>
      <c r="D3031" s="2"/>
      <c r="E3031" s="26"/>
    </row>
    <row r="3032" spans="1:5" x14ac:dyDescent="0.15">
      <c r="A3032" s="2"/>
      <c r="B3032" s="31"/>
      <c r="C3032" s="2"/>
      <c r="D3032" s="2"/>
      <c r="E3032" s="26"/>
    </row>
    <row r="3033" spans="1:5" x14ac:dyDescent="0.15">
      <c r="A3033" s="2"/>
      <c r="B3033" s="31"/>
      <c r="C3033" s="2"/>
      <c r="D3033" s="2"/>
      <c r="E3033" s="26"/>
    </row>
    <row r="3034" spans="1:5" x14ac:dyDescent="0.15">
      <c r="A3034" s="2"/>
      <c r="B3034" s="31"/>
      <c r="C3034" s="2"/>
      <c r="D3034" s="2"/>
      <c r="E3034" s="26"/>
    </row>
    <row r="3035" spans="1:5" x14ac:dyDescent="0.15">
      <c r="A3035" s="2"/>
      <c r="B3035" s="31"/>
      <c r="C3035" s="2"/>
      <c r="D3035" s="2"/>
      <c r="E3035" s="26"/>
    </row>
    <row r="3036" spans="1:5" x14ac:dyDescent="0.15">
      <c r="A3036" s="2"/>
      <c r="B3036" s="31"/>
      <c r="C3036" s="2"/>
      <c r="D3036" s="2"/>
      <c r="E3036" s="26"/>
    </row>
    <row r="3037" spans="1:5" x14ac:dyDescent="0.15">
      <c r="A3037" s="2"/>
      <c r="B3037" s="31"/>
      <c r="C3037" s="2"/>
      <c r="D3037" s="2"/>
      <c r="E3037" s="26"/>
    </row>
    <row r="3038" spans="1:5" x14ac:dyDescent="0.15">
      <c r="A3038" s="2"/>
      <c r="B3038" s="31"/>
      <c r="C3038" s="2"/>
      <c r="D3038" s="2"/>
      <c r="E3038" s="26"/>
    </row>
    <row r="3039" spans="1:5" x14ac:dyDescent="0.15">
      <c r="A3039" s="2"/>
      <c r="B3039" s="31"/>
      <c r="C3039" s="2"/>
      <c r="D3039" s="2"/>
      <c r="E3039" s="26"/>
    </row>
    <row r="3040" spans="1:5" x14ac:dyDescent="0.15">
      <c r="A3040" s="2"/>
      <c r="B3040" s="31"/>
      <c r="C3040" s="2"/>
      <c r="D3040" s="2"/>
      <c r="E3040" s="26"/>
    </row>
    <row r="3041" spans="1:5" x14ac:dyDescent="0.15">
      <c r="A3041" s="2"/>
      <c r="B3041" s="31"/>
      <c r="C3041" s="2"/>
      <c r="D3041" s="2"/>
      <c r="E3041" s="26"/>
    </row>
    <row r="3042" spans="1:5" x14ac:dyDescent="0.15">
      <c r="A3042" s="2"/>
      <c r="B3042" s="31"/>
      <c r="C3042" s="2"/>
      <c r="D3042" s="2"/>
      <c r="E3042" s="26"/>
    </row>
    <row r="3043" spans="1:5" x14ac:dyDescent="0.15">
      <c r="A3043" s="2"/>
      <c r="B3043" s="31"/>
      <c r="C3043" s="2"/>
      <c r="D3043" s="2"/>
      <c r="E3043" s="26"/>
    </row>
    <row r="3044" spans="1:5" x14ac:dyDescent="0.15">
      <c r="A3044" s="2"/>
      <c r="B3044" s="31"/>
      <c r="C3044" s="2"/>
      <c r="D3044" s="2"/>
      <c r="E3044" s="26"/>
    </row>
    <row r="3045" spans="1:5" x14ac:dyDescent="0.15">
      <c r="A3045" s="2"/>
      <c r="B3045" s="31"/>
      <c r="C3045" s="2"/>
      <c r="D3045" s="2"/>
      <c r="E3045" s="26"/>
    </row>
    <row r="3046" spans="1:5" x14ac:dyDescent="0.15">
      <c r="A3046" s="2"/>
      <c r="B3046" s="31"/>
      <c r="C3046" s="2"/>
      <c r="D3046" s="2"/>
      <c r="E3046" s="26"/>
    </row>
    <row r="3047" spans="1:5" x14ac:dyDescent="0.15">
      <c r="A3047" s="2"/>
      <c r="B3047" s="31"/>
      <c r="C3047" s="2"/>
      <c r="D3047" s="2"/>
      <c r="E3047" s="26"/>
    </row>
    <row r="3048" spans="1:5" x14ac:dyDescent="0.15">
      <c r="A3048" s="2"/>
      <c r="B3048" s="31"/>
      <c r="C3048" s="2"/>
      <c r="D3048" s="2"/>
      <c r="E3048" s="26"/>
    </row>
    <row r="3049" spans="1:5" x14ac:dyDescent="0.15">
      <c r="A3049" s="2"/>
      <c r="B3049" s="31"/>
      <c r="C3049" s="2"/>
      <c r="D3049" s="2"/>
      <c r="E3049" s="26"/>
    </row>
    <row r="3050" spans="1:5" x14ac:dyDescent="0.15">
      <c r="A3050" s="2"/>
      <c r="B3050" s="31"/>
      <c r="C3050" s="2"/>
      <c r="D3050" s="2"/>
      <c r="E3050" s="26"/>
    </row>
    <row r="3051" spans="1:5" x14ac:dyDescent="0.15">
      <c r="A3051" s="2"/>
      <c r="B3051" s="31"/>
      <c r="C3051" s="2"/>
      <c r="D3051" s="2"/>
      <c r="E3051" s="26"/>
    </row>
    <row r="3052" spans="1:5" x14ac:dyDescent="0.15">
      <c r="A3052" s="2"/>
      <c r="B3052" s="31"/>
      <c r="C3052" s="2"/>
      <c r="D3052" s="2"/>
      <c r="E3052" s="26"/>
    </row>
    <row r="3053" spans="1:5" x14ac:dyDescent="0.15">
      <c r="A3053" s="2"/>
      <c r="B3053" s="31"/>
      <c r="C3053" s="2"/>
      <c r="D3053" s="2"/>
      <c r="E3053" s="26"/>
    </row>
    <row r="3054" spans="1:5" x14ac:dyDescent="0.15">
      <c r="A3054" s="2"/>
      <c r="B3054" s="31"/>
      <c r="C3054" s="2"/>
      <c r="D3054" s="2"/>
      <c r="E3054" s="26"/>
    </row>
    <row r="3055" spans="1:5" x14ac:dyDescent="0.15">
      <c r="A3055" s="2"/>
      <c r="B3055" s="31"/>
      <c r="C3055" s="2"/>
      <c r="D3055" s="2"/>
      <c r="E3055" s="26"/>
    </row>
    <row r="3056" spans="1:5" x14ac:dyDescent="0.15">
      <c r="A3056" s="2"/>
      <c r="B3056" s="31"/>
      <c r="C3056" s="2"/>
      <c r="D3056" s="2"/>
      <c r="E3056" s="26"/>
    </row>
    <row r="3057" spans="1:5" x14ac:dyDescent="0.15">
      <c r="A3057" s="2"/>
      <c r="B3057" s="31"/>
      <c r="C3057" s="2"/>
      <c r="D3057" s="2"/>
      <c r="E3057" s="26"/>
    </row>
    <row r="3058" spans="1:5" x14ac:dyDescent="0.15">
      <c r="A3058" s="2"/>
      <c r="B3058" s="31"/>
      <c r="C3058" s="2"/>
      <c r="D3058" s="2"/>
      <c r="E3058" s="26"/>
    </row>
    <row r="3059" spans="1:5" x14ac:dyDescent="0.15">
      <c r="A3059" s="2"/>
      <c r="B3059" s="31"/>
      <c r="C3059" s="2"/>
      <c r="D3059" s="2"/>
      <c r="E3059" s="26"/>
    </row>
    <row r="3060" spans="1:5" x14ac:dyDescent="0.15">
      <c r="A3060" s="2"/>
      <c r="B3060" s="31"/>
      <c r="C3060" s="2"/>
      <c r="D3060" s="2"/>
      <c r="E3060" s="26"/>
    </row>
    <row r="3061" spans="1:5" x14ac:dyDescent="0.15">
      <c r="A3061" s="2"/>
      <c r="B3061" s="31"/>
      <c r="C3061" s="2"/>
      <c r="D3061" s="2"/>
      <c r="E3061" s="26"/>
    </row>
    <row r="3062" spans="1:5" x14ac:dyDescent="0.15">
      <c r="A3062" s="2"/>
      <c r="B3062" s="31"/>
      <c r="C3062" s="2"/>
      <c r="D3062" s="2"/>
      <c r="E3062" s="26"/>
    </row>
    <row r="3063" spans="1:5" x14ac:dyDescent="0.15">
      <c r="A3063" s="2"/>
      <c r="B3063" s="31"/>
      <c r="C3063" s="2"/>
      <c r="D3063" s="2"/>
      <c r="E3063" s="26"/>
    </row>
    <row r="3064" spans="1:5" x14ac:dyDescent="0.15">
      <c r="A3064" s="2"/>
      <c r="B3064" s="31"/>
      <c r="C3064" s="2"/>
      <c r="D3064" s="2"/>
      <c r="E3064" s="26"/>
    </row>
    <row r="3065" spans="1:5" x14ac:dyDescent="0.15">
      <c r="A3065" s="2"/>
      <c r="B3065" s="31"/>
      <c r="C3065" s="2"/>
      <c r="D3065" s="2"/>
      <c r="E3065" s="26"/>
    </row>
    <row r="3066" spans="1:5" x14ac:dyDescent="0.15">
      <c r="A3066" s="2"/>
      <c r="B3066" s="31"/>
      <c r="C3066" s="2"/>
      <c r="D3066" s="2"/>
      <c r="E3066" s="26"/>
    </row>
    <row r="3067" spans="1:5" x14ac:dyDescent="0.15">
      <c r="A3067" s="2"/>
      <c r="B3067" s="31"/>
      <c r="C3067" s="2"/>
      <c r="D3067" s="2"/>
      <c r="E3067" s="26"/>
    </row>
    <row r="3068" spans="1:5" x14ac:dyDescent="0.15">
      <c r="A3068" s="2"/>
      <c r="B3068" s="31"/>
      <c r="C3068" s="2"/>
      <c r="D3068" s="2"/>
      <c r="E3068" s="26"/>
    </row>
    <row r="3069" spans="1:5" x14ac:dyDescent="0.15">
      <c r="A3069" s="2"/>
      <c r="B3069" s="31"/>
      <c r="C3069" s="2"/>
      <c r="D3069" s="2"/>
      <c r="E3069" s="26"/>
    </row>
    <row r="3070" spans="1:5" x14ac:dyDescent="0.15">
      <c r="A3070" s="2"/>
      <c r="B3070" s="31"/>
      <c r="C3070" s="2"/>
      <c r="D3070" s="2"/>
      <c r="E3070" s="26"/>
    </row>
    <row r="3071" spans="1:5" x14ac:dyDescent="0.15">
      <c r="A3071" s="2"/>
      <c r="B3071" s="31"/>
      <c r="C3071" s="2"/>
      <c r="D3071" s="2"/>
      <c r="E3071" s="26"/>
    </row>
    <row r="3072" spans="1:5" x14ac:dyDescent="0.15">
      <c r="A3072" s="2"/>
      <c r="B3072" s="31"/>
      <c r="C3072" s="2"/>
      <c r="D3072" s="2"/>
      <c r="E3072" s="26"/>
    </row>
    <row r="3073" spans="1:5" x14ac:dyDescent="0.15">
      <c r="A3073" s="2"/>
      <c r="B3073" s="31"/>
      <c r="C3073" s="2"/>
      <c r="D3073" s="2"/>
      <c r="E3073" s="26"/>
    </row>
    <row r="3074" spans="1:5" x14ac:dyDescent="0.15">
      <c r="A3074" s="2"/>
      <c r="B3074" s="31"/>
      <c r="C3074" s="2"/>
      <c r="D3074" s="2"/>
      <c r="E3074" s="26"/>
    </row>
    <row r="3075" spans="1:5" x14ac:dyDescent="0.15">
      <c r="A3075" s="2"/>
      <c r="B3075" s="31"/>
      <c r="C3075" s="2"/>
      <c r="D3075" s="2"/>
      <c r="E3075" s="26"/>
    </row>
    <row r="3076" spans="1:5" x14ac:dyDescent="0.15">
      <c r="A3076" s="2"/>
      <c r="B3076" s="31"/>
      <c r="C3076" s="2"/>
      <c r="D3076" s="2"/>
      <c r="E3076" s="26"/>
    </row>
    <row r="3077" spans="1:5" x14ac:dyDescent="0.15">
      <c r="A3077" s="2"/>
      <c r="B3077" s="31"/>
      <c r="C3077" s="2"/>
      <c r="D3077" s="2"/>
      <c r="E3077" s="26"/>
    </row>
    <row r="3078" spans="1:5" x14ac:dyDescent="0.15">
      <c r="A3078" s="2"/>
      <c r="B3078" s="31"/>
      <c r="C3078" s="2"/>
      <c r="D3078" s="2"/>
      <c r="E3078" s="26"/>
    </row>
    <row r="3079" spans="1:5" x14ac:dyDescent="0.15">
      <c r="A3079" s="2"/>
      <c r="B3079" s="31"/>
      <c r="C3079" s="2"/>
      <c r="D3079" s="2"/>
      <c r="E3079" s="26"/>
    </row>
    <row r="3080" spans="1:5" x14ac:dyDescent="0.15">
      <c r="A3080" s="2"/>
      <c r="B3080" s="31"/>
      <c r="C3080" s="2"/>
      <c r="D3080" s="2"/>
      <c r="E3080" s="26"/>
    </row>
    <row r="3081" spans="1:5" x14ac:dyDescent="0.15">
      <c r="A3081" s="2"/>
      <c r="B3081" s="31"/>
      <c r="C3081" s="2"/>
      <c r="D3081" s="2"/>
      <c r="E3081" s="26"/>
    </row>
    <row r="3082" spans="1:5" x14ac:dyDescent="0.15">
      <c r="A3082" s="2"/>
      <c r="B3082" s="31"/>
      <c r="C3082" s="2"/>
      <c r="D3082" s="2"/>
      <c r="E3082" s="26"/>
    </row>
    <row r="3083" spans="1:5" x14ac:dyDescent="0.15">
      <c r="A3083" s="2"/>
      <c r="B3083" s="31"/>
      <c r="C3083" s="2"/>
      <c r="D3083" s="2"/>
      <c r="E3083" s="26"/>
    </row>
    <row r="3084" spans="1:5" x14ac:dyDescent="0.15">
      <c r="A3084" s="2"/>
      <c r="B3084" s="31"/>
      <c r="C3084" s="2"/>
      <c r="D3084" s="2"/>
      <c r="E3084" s="26"/>
    </row>
    <row r="3085" spans="1:5" x14ac:dyDescent="0.15">
      <c r="A3085" s="2"/>
      <c r="B3085" s="31"/>
      <c r="C3085" s="2"/>
      <c r="D3085" s="2"/>
      <c r="E3085" s="26"/>
    </row>
    <row r="3086" spans="1:5" x14ac:dyDescent="0.15">
      <c r="A3086" s="2"/>
      <c r="B3086" s="31"/>
      <c r="C3086" s="2"/>
      <c r="D3086" s="2"/>
      <c r="E3086" s="26"/>
    </row>
    <row r="3087" spans="1:5" x14ac:dyDescent="0.15">
      <c r="A3087" s="2"/>
      <c r="B3087" s="31"/>
      <c r="C3087" s="2"/>
      <c r="D3087" s="2"/>
      <c r="E3087" s="26"/>
    </row>
    <row r="3088" spans="1:5" x14ac:dyDescent="0.15">
      <c r="A3088" s="2"/>
      <c r="B3088" s="31"/>
      <c r="C3088" s="2"/>
      <c r="D3088" s="2"/>
      <c r="E3088" s="26"/>
    </row>
    <row r="3089" spans="1:5" x14ac:dyDescent="0.15">
      <c r="A3089" s="2"/>
      <c r="B3089" s="31"/>
      <c r="C3089" s="2"/>
      <c r="D3089" s="2"/>
      <c r="E3089" s="26"/>
    </row>
    <row r="3090" spans="1:5" x14ac:dyDescent="0.15">
      <c r="A3090" s="2"/>
      <c r="B3090" s="31"/>
      <c r="C3090" s="2"/>
      <c r="D3090" s="2"/>
      <c r="E3090" s="26"/>
    </row>
    <row r="3091" spans="1:5" x14ac:dyDescent="0.15">
      <c r="A3091" s="2"/>
      <c r="B3091" s="31"/>
      <c r="C3091" s="2"/>
      <c r="D3091" s="2"/>
      <c r="E3091" s="26"/>
    </row>
    <row r="3092" spans="1:5" x14ac:dyDescent="0.15">
      <c r="A3092" s="2"/>
      <c r="B3092" s="31"/>
      <c r="C3092" s="2"/>
      <c r="D3092" s="2"/>
      <c r="E3092" s="26"/>
    </row>
    <row r="3093" spans="1:5" x14ac:dyDescent="0.15">
      <c r="A3093" s="2"/>
      <c r="B3093" s="31"/>
      <c r="C3093" s="2"/>
      <c r="D3093" s="2"/>
      <c r="E3093" s="26"/>
    </row>
    <row r="3094" spans="1:5" x14ac:dyDescent="0.15">
      <c r="A3094" s="2"/>
      <c r="B3094" s="31"/>
      <c r="C3094" s="2"/>
      <c r="D3094" s="2"/>
      <c r="E3094" s="26"/>
    </row>
    <row r="3095" spans="1:5" x14ac:dyDescent="0.15">
      <c r="A3095" s="2"/>
      <c r="B3095" s="31"/>
      <c r="C3095" s="2"/>
      <c r="D3095" s="2"/>
      <c r="E3095" s="26"/>
    </row>
    <row r="3096" spans="1:5" x14ac:dyDescent="0.15">
      <c r="A3096" s="2"/>
      <c r="B3096" s="31"/>
      <c r="C3096" s="2"/>
      <c r="D3096" s="2"/>
      <c r="E3096" s="26"/>
    </row>
    <row r="3097" spans="1:5" x14ac:dyDescent="0.15">
      <c r="A3097" s="2"/>
      <c r="B3097" s="31"/>
      <c r="C3097" s="2"/>
      <c r="D3097" s="2"/>
      <c r="E3097" s="26"/>
    </row>
    <row r="3098" spans="1:5" x14ac:dyDescent="0.15">
      <c r="A3098" s="2"/>
      <c r="B3098" s="31"/>
      <c r="C3098" s="2"/>
      <c r="D3098" s="2"/>
      <c r="E3098" s="26"/>
    </row>
    <row r="3099" spans="1:5" x14ac:dyDescent="0.15">
      <c r="A3099" s="2"/>
      <c r="B3099" s="31"/>
      <c r="C3099" s="2"/>
      <c r="D3099" s="2"/>
      <c r="E3099" s="26"/>
    </row>
    <row r="3100" spans="1:5" x14ac:dyDescent="0.15">
      <c r="A3100" s="2"/>
      <c r="B3100" s="31"/>
      <c r="C3100" s="2"/>
      <c r="D3100" s="2"/>
      <c r="E3100" s="26"/>
    </row>
    <row r="3101" spans="1:5" x14ac:dyDescent="0.15">
      <c r="A3101" s="2"/>
      <c r="B3101" s="31"/>
      <c r="C3101" s="2"/>
      <c r="D3101" s="2"/>
      <c r="E3101" s="26"/>
    </row>
    <row r="3102" spans="1:5" x14ac:dyDescent="0.15">
      <c r="A3102" s="2"/>
      <c r="B3102" s="31"/>
      <c r="C3102" s="2"/>
      <c r="D3102" s="2"/>
      <c r="E3102" s="26"/>
    </row>
    <row r="3103" spans="1:5" x14ac:dyDescent="0.15">
      <c r="A3103" s="2"/>
      <c r="B3103" s="31"/>
      <c r="C3103" s="2"/>
      <c r="D3103" s="2"/>
      <c r="E3103" s="26"/>
    </row>
    <row r="3104" spans="1:5" x14ac:dyDescent="0.15">
      <c r="A3104" s="2"/>
      <c r="B3104" s="31"/>
      <c r="C3104" s="2"/>
      <c r="D3104" s="2"/>
      <c r="E3104" s="26"/>
    </row>
    <row r="3105" spans="1:5" x14ac:dyDescent="0.15">
      <c r="A3105" s="2"/>
      <c r="B3105" s="31"/>
      <c r="C3105" s="2"/>
      <c r="D3105" s="2"/>
      <c r="E3105" s="26"/>
    </row>
    <row r="3106" spans="1:5" x14ac:dyDescent="0.15">
      <c r="A3106" s="2"/>
      <c r="B3106" s="31"/>
      <c r="C3106" s="2"/>
      <c r="D3106" s="2"/>
      <c r="E3106" s="26"/>
    </row>
    <row r="3107" spans="1:5" x14ac:dyDescent="0.15">
      <c r="A3107" s="2"/>
      <c r="B3107" s="31"/>
      <c r="C3107" s="2"/>
      <c r="D3107" s="2"/>
      <c r="E3107" s="26"/>
    </row>
    <row r="3108" spans="1:5" x14ac:dyDescent="0.15">
      <c r="A3108" s="2"/>
      <c r="B3108" s="31"/>
      <c r="C3108" s="2"/>
      <c r="D3108" s="2"/>
      <c r="E3108" s="26"/>
    </row>
    <row r="3109" spans="1:5" x14ac:dyDescent="0.15">
      <c r="A3109" s="2"/>
      <c r="B3109" s="31"/>
      <c r="C3109" s="2"/>
      <c r="D3109" s="2"/>
      <c r="E3109" s="26"/>
    </row>
    <row r="3110" spans="1:5" x14ac:dyDescent="0.15">
      <c r="A3110" s="2"/>
      <c r="B3110" s="31"/>
      <c r="C3110" s="2"/>
      <c r="D3110" s="2"/>
      <c r="E3110" s="26"/>
    </row>
    <row r="3111" spans="1:5" x14ac:dyDescent="0.15">
      <c r="A3111" s="2"/>
      <c r="B3111" s="31"/>
      <c r="C3111" s="2"/>
      <c r="D3111" s="2"/>
      <c r="E3111" s="26"/>
    </row>
    <row r="3112" spans="1:5" x14ac:dyDescent="0.15">
      <c r="A3112" s="2"/>
      <c r="B3112" s="31"/>
      <c r="C3112" s="2"/>
      <c r="D3112" s="2"/>
      <c r="E3112" s="26"/>
    </row>
    <row r="3113" spans="1:5" x14ac:dyDescent="0.15">
      <c r="A3113" s="2"/>
      <c r="B3113" s="31"/>
      <c r="C3113" s="2"/>
      <c r="D3113" s="2"/>
      <c r="E3113" s="26"/>
    </row>
    <row r="3114" spans="1:5" x14ac:dyDescent="0.15">
      <c r="A3114" s="2"/>
      <c r="B3114" s="31"/>
      <c r="C3114" s="2"/>
      <c r="D3114" s="2"/>
      <c r="E3114" s="26"/>
    </row>
    <row r="3115" spans="1:5" x14ac:dyDescent="0.15">
      <c r="A3115" s="2"/>
      <c r="B3115" s="31"/>
      <c r="C3115" s="2"/>
      <c r="D3115" s="2"/>
      <c r="E3115" s="26"/>
    </row>
    <row r="3116" spans="1:5" x14ac:dyDescent="0.15">
      <c r="A3116" s="2"/>
      <c r="B3116" s="31"/>
      <c r="C3116" s="2"/>
      <c r="D3116" s="2"/>
      <c r="E3116" s="26"/>
    </row>
    <row r="3117" spans="1:5" x14ac:dyDescent="0.15">
      <c r="A3117" s="2"/>
      <c r="B3117" s="31"/>
      <c r="C3117" s="2"/>
      <c r="D3117" s="2"/>
      <c r="E3117" s="26"/>
    </row>
    <row r="3118" spans="1:5" x14ac:dyDescent="0.15">
      <c r="A3118" s="2"/>
      <c r="B3118" s="31"/>
      <c r="C3118" s="2"/>
      <c r="D3118" s="2"/>
      <c r="E3118" s="26"/>
    </row>
    <row r="3119" spans="1:5" x14ac:dyDescent="0.15">
      <c r="A3119" s="2"/>
      <c r="B3119" s="31"/>
      <c r="C3119" s="2"/>
      <c r="D3119" s="2"/>
      <c r="E3119" s="26"/>
    </row>
    <row r="3120" spans="1:5" x14ac:dyDescent="0.15">
      <c r="A3120" s="2"/>
      <c r="B3120" s="31"/>
      <c r="C3120" s="2"/>
      <c r="D3120" s="2"/>
      <c r="E3120" s="26"/>
    </row>
    <row r="3121" spans="1:5" x14ac:dyDescent="0.15">
      <c r="A3121" s="2"/>
      <c r="B3121" s="31"/>
      <c r="C3121" s="2"/>
      <c r="D3121" s="2"/>
      <c r="E3121" s="26"/>
    </row>
    <row r="3122" spans="1:5" x14ac:dyDescent="0.15">
      <c r="A3122" s="2"/>
      <c r="B3122" s="31"/>
      <c r="C3122" s="2"/>
      <c r="D3122" s="2"/>
      <c r="E3122" s="26"/>
    </row>
    <row r="3123" spans="1:5" x14ac:dyDescent="0.15">
      <c r="A3123" s="2"/>
      <c r="B3123" s="31"/>
      <c r="C3123" s="2"/>
      <c r="D3123" s="2"/>
      <c r="E3123" s="26"/>
    </row>
    <row r="3124" spans="1:5" x14ac:dyDescent="0.15">
      <c r="A3124" s="2"/>
      <c r="B3124" s="31"/>
      <c r="C3124" s="2"/>
      <c r="D3124" s="2"/>
      <c r="E3124" s="26"/>
    </row>
    <row r="3125" spans="1:5" x14ac:dyDescent="0.15">
      <c r="A3125" s="2"/>
      <c r="B3125" s="31"/>
      <c r="C3125" s="2"/>
      <c r="D3125" s="2"/>
      <c r="E3125" s="26"/>
    </row>
    <row r="3126" spans="1:5" x14ac:dyDescent="0.15">
      <c r="A3126" s="2"/>
      <c r="B3126" s="31"/>
      <c r="C3126" s="2"/>
      <c r="D3126" s="2"/>
      <c r="E3126" s="26"/>
    </row>
    <row r="3127" spans="1:5" x14ac:dyDescent="0.15">
      <c r="A3127" s="2"/>
      <c r="B3127" s="31"/>
      <c r="C3127" s="2"/>
      <c r="D3127" s="2"/>
      <c r="E3127" s="26"/>
    </row>
    <row r="3128" spans="1:5" x14ac:dyDescent="0.15">
      <c r="A3128" s="2"/>
      <c r="B3128" s="31"/>
      <c r="C3128" s="2"/>
      <c r="D3128" s="2"/>
      <c r="E3128" s="26"/>
    </row>
    <row r="3129" spans="1:5" x14ac:dyDescent="0.15">
      <c r="A3129" s="2"/>
      <c r="B3129" s="31"/>
      <c r="C3129" s="2"/>
      <c r="D3129" s="2"/>
      <c r="E3129" s="26"/>
    </row>
    <row r="3130" spans="1:5" x14ac:dyDescent="0.15">
      <c r="A3130" s="2"/>
      <c r="B3130" s="31"/>
      <c r="C3130" s="2"/>
      <c r="D3130" s="2"/>
      <c r="E3130" s="26"/>
    </row>
    <row r="3131" spans="1:5" x14ac:dyDescent="0.15">
      <c r="A3131" s="2"/>
      <c r="B3131" s="31"/>
      <c r="C3131" s="2"/>
      <c r="D3131" s="2"/>
      <c r="E3131" s="26"/>
    </row>
    <row r="3132" spans="1:5" x14ac:dyDescent="0.15">
      <c r="A3132" s="2"/>
      <c r="B3132" s="31"/>
      <c r="C3132" s="2"/>
      <c r="D3132" s="2"/>
      <c r="E3132" s="26"/>
    </row>
    <row r="3133" spans="1:5" x14ac:dyDescent="0.15">
      <c r="A3133" s="2"/>
      <c r="B3133" s="31"/>
      <c r="C3133" s="2"/>
      <c r="D3133" s="2"/>
      <c r="E3133" s="26"/>
    </row>
    <row r="3134" spans="1:5" x14ac:dyDescent="0.15">
      <c r="A3134" s="2"/>
      <c r="B3134" s="31"/>
      <c r="C3134" s="2"/>
      <c r="D3134" s="2"/>
      <c r="E3134" s="26"/>
    </row>
    <row r="3135" spans="1:5" x14ac:dyDescent="0.15">
      <c r="A3135" s="2"/>
      <c r="B3135" s="31"/>
      <c r="C3135" s="2"/>
      <c r="D3135" s="2"/>
      <c r="E3135" s="26"/>
    </row>
    <row r="3136" spans="1:5" x14ac:dyDescent="0.15">
      <c r="A3136" s="2"/>
      <c r="B3136" s="31"/>
      <c r="C3136" s="2"/>
      <c r="D3136" s="2"/>
      <c r="E3136" s="26"/>
    </row>
    <row r="3137" spans="1:5" x14ac:dyDescent="0.15">
      <c r="A3137" s="2"/>
      <c r="B3137" s="31"/>
      <c r="C3137" s="2"/>
      <c r="D3137" s="2"/>
      <c r="E3137" s="26"/>
    </row>
    <row r="3138" spans="1:5" x14ac:dyDescent="0.15">
      <c r="A3138" s="2"/>
      <c r="B3138" s="31"/>
      <c r="C3138" s="2"/>
      <c r="D3138" s="2"/>
      <c r="E3138" s="26"/>
    </row>
    <row r="3139" spans="1:5" x14ac:dyDescent="0.15">
      <c r="A3139" s="2"/>
      <c r="B3139" s="31"/>
      <c r="C3139" s="2"/>
      <c r="D3139" s="2"/>
      <c r="E3139" s="26"/>
    </row>
    <row r="3140" spans="1:5" x14ac:dyDescent="0.15">
      <c r="A3140" s="2"/>
      <c r="B3140" s="31"/>
      <c r="C3140" s="2"/>
      <c r="D3140" s="2"/>
      <c r="E3140" s="26"/>
    </row>
    <row r="3141" spans="1:5" x14ac:dyDescent="0.15">
      <c r="A3141" s="2"/>
      <c r="B3141" s="31"/>
      <c r="C3141" s="2"/>
      <c r="D3141" s="2"/>
      <c r="E3141" s="26"/>
    </row>
    <row r="3142" spans="1:5" x14ac:dyDescent="0.15">
      <c r="A3142" s="2"/>
      <c r="B3142" s="31"/>
      <c r="C3142" s="2"/>
      <c r="D3142" s="2"/>
      <c r="E3142" s="26"/>
    </row>
    <row r="3143" spans="1:5" x14ac:dyDescent="0.15">
      <c r="A3143" s="2"/>
      <c r="B3143" s="31"/>
      <c r="C3143" s="2"/>
      <c r="D3143" s="2"/>
      <c r="E3143" s="26"/>
    </row>
    <row r="3144" spans="1:5" x14ac:dyDescent="0.15">
      <c r="A3144" s="2"/>
      <c r="B3144" s="31"/>
      <c r="C3144" s="2"/>
      <c r="D3144" s="2"/>
      <c r="E3144" s="26"/>
    </row>
    <row r="3145" spans="1:5" x14ac:dyDescent="0.15">
      <c r="A3145" s="2"/>
      <c r="B3145" s="31"/>
      <c r="C3145" s="2"/>
      <c r="D3145" s="2"/>
      <c r="E3145" s="26"/>
    </row>
    <row r="3146" spans="1:5" x14ac:dyDescent="0.15">
      <c r="A3146" s="2"/>
      <c r="B3146" s="31"/>
      <c r="C3146" s="2"/>
      <c r="D3146" s="2"/>
      <c r="E3146" s="26"/>
    </row>
    <row r="3147" spans="1:5" x14ac:dyDescent="0.15">
      <c r="A3147" s="2"/>
      <c r="B3147" s="31"/>
      <c r="C3147" s="2"/>
      <c r="D3147" s="2"/>
      <c r="E3147" s="26"/>
    </row>
    <row r="3148" spans="1:5" x14ac:dyDescent="0.15">
      <c r="A3148" s="2"/>
      <c r="B3148" s="31"/>
      <c r="C3148" s="2"/>
      <c r="D3148" s="2"/>
      <c r="E3148" s="26"/>
    </row>
    <row r="3149" spans="1:5" x14ac:dyDescent="0.15">
      <c r="A3149" s="2"/>
      <c r="B3149" s="31"/>
      <c r="C3149" s="2"/>
      <c r="D3149" s="2"/>
      <c r="E3149" s="26"/>
    </row>
    <row r="3150" spans="1:5" x14ac:dyDescent="0.15">
      <c r="A3150" s="2"/>
      <c r="B3150" s="31"/>
      <c r="C3150" s="2"/>
      <c r="D3150" s="2"/>
      <c r="E3150" s="26"/>
    </row>
    <row r="3151" spans="1:5" x14ac:dyDescent="0.15">
      <c r="A3151" s="2"/>
      <c r="B3151" s="31"/>
      <c r="C3151" s="2"/>
      <c r="D3151" s="2"/>
      <c r="E3151" s="26"/>
    </row>
    <row r="3152" spans="1:5" x14ac:dyDescent="0.15">
      <c r="A3152" s="2"/>
      <c r="B3152" s="31"/>
      <c r="C3152" s="2"/>
      <c r="D3152" s="2"/>
      <c r="E3152" s="26"/>
    </row>
    <row r="3153" spans="1:5" x14ac:dyDescent="0.15">
      <c r="A3153" s="2"/>
      <c r="B3153" s="31"/>
      <c r="C3153" s="2"/>
      <c r="D3153" s="2"/>
      <c r="E3153" s="26"/>
    </row>
    <row r="3154" spans="1:5" x14ac:dyDescent="0.15">
      <c r="A3154" s="2"/>
      <c r="B3154" s="31"/>
      <c r="C3154" s="2"/>
      <c r="D3154" s="2"/>
      <c r="E3154" s="26"/>
    </row>
    <row r="3155" spans="1:5" x14ac:dyDescent="0.15">
      <c r="A3155" s="2"/>
      <c r="B3155" s="31"/>
      <c r="C3155" s="2"/>
      <c r="D3155" s="2"/>
      <c r="E3155" s="26"/>
    </row>
    <row r="3156" spans="1:5" x14ac:dyDescent="0.15">
      <c r="A3156" s="2"/>
      <c r="B3156" s="31"/>
      <c r="C3156" s="2"/>
      <c r="D3156" s="2"/>
      <c r="E3156" s="26"/>
    </row>
    <row r="3157" spans="1:5" x14ac:dyDescent="0.15">
      <c r="A3157" s="2"/>
      <c r="B3157" s="31"/>
      <c r="C3157" s="2"/>
      <c r="D3157" s="2"/>
      <c r="E3157" s="26"/>
    </row>
    <row r="3158" spans="1:5" x14ac:dyDescent="0.15">
      <c r="A3158" s="2"/>
      <c r="B3158" s="31"/>
      <c r="C3158" s="2"/>
      <c r="D3158" s="2"/>
      <c r="E3158" s="26"/>
    </row>
    <row r="3159" spans="1:5" x14ac:dyDescent="0.15">
      <c r="A3159" s="2"/>
      <c r="B3159" s="31"/>
      <c r="C3159" s="2"/>
      <c r="D3159" s="2"/>
      <c r="E3159" s="26"/>
    </row>
    <row r="3160" spans="1:5" x14ac:dyDescent="0.15">
      <c r="A3160" s="2"/>
      <c r="B3160" s="31"/>
      <c r="C3160" s="2"/>
      <c r="D3160" s="2"/>
      <c r="E3160" s="26"/>
    </row>
    <row r="3161" spans="1:5" x14ac:dyDescent="0.15">
      <c r="A3161" s="2"/>
      <c r="B3161" s="31"/>
      <c r="C3161" s="2"/>
      <c r="D3161" s="2"/>
      <c r="E3161" s="26"/>
    </row>
    <row r="3162" spans="1:5" x14ac:dyDescent="0.15">
      <c r="A3162" s="2"/>
      <c r="B3162" s="31"/>
      <c r="C3162" s="2"/>
      <c r="D3162" s="2"/>
      <c r="E3162" s="26"/>
    </row>
    <row r="3163" spans="1:5" x14ac:dyDescent="0.15">
      <c r="A3163" s="2"/>
      <c r="B3163" s="31"/>
      <c r="C3163" s="2"/>
      <c r="D3163" s="2"/>
      <c r="E3163" s="26"/>
    </row>
    <row r="3164" spans="1:5" x14ac:dyDescent="0.15">
      <c r="A3164" s="2"/>
      <c r="B3164" s="31"/>
      <c r="C3164" s="2"/>
      <c r="D3164" s="2"/>
      <c r="E3164" s="26"/>
    </row>
    <row r="3165" spans="1:5" x14ac:dyDescent="0.15">
      <c r="A3165" s="2"/>
      <c r="B3165" s="31"/>
      <c r="C3165" s="2"/>
      <c r="D3165" s="2"/>
      <c r="E3165" s="26"/>
    </row>
    <row r="3166" spans="1:5" x14ac:dyDescent="0.15">
      <c r="A3166" s="2"/>
      <c r="B3166" s="31"/>
      <c r="C3166" s="2"/>
      <c r="D3166" s="2"/>
      <c r="E3166" s="26"/>
    </row>
    <row r="3167" spans="1:5" x14ac:dyDescent="0.15">
      <c r="A3167" s="2"/>
      <c r="B3167" s="31"/>
      <c r="C3167" s="2"/>
      <c r="D3167" s="2"/>
      <c r="E3167" s="26"/>
    </row>
    <row r="3168" spans="1:5" x14ac:dyDescent="0.15">
      <c r="A3168" s="2"/>
      <c r="B3168" s="31"/>
      <c r="C3168" s="2"/>
      <c r="D3168" s="2"/>
      <c r="E3168" s="26"/>
    </row>
    <row r="3169" spans="1:5" x14ac:dyDescent="0.15">
      <c r="A3169" s="2"/>
      <c r="B3169" s="31"/>
      <c r="C3169" s="2"/>
      <c r="D3169" s="2"/>
      <c r="E3169" s="26"/>
    </row>
    <row r="3170" spans="1:5" x14ac:dyDescent="0.15">
      <c r="A3170" s="2"/>
      <c r="B3170" s="31"/>
      <c r="C3170" s="2"/>
      <c r="D3170" s="2"/>
      <c r="E3170" s="26"/>
    </row>
    <row r="3171" spans="1:5" x14ac:dyDescent="0.15">
      <c r="A3171" s="2"/>
      <c r="B3171" s="31"/>
      <c r="C3171" s="2"/>
      <c r="D3171" s="2"/>
      <c r="E3171" s="26"/>
    </row>
    <row r="3172" spans="1:5" x14ac:dyDescent="0.15">
      <c r="A3172" s="2"/>
      <c r="B3172" s="31"/>
      <c r="C3172" s="2"/>
      <c r="D3172" s="2"/>
      <c r="E3172" s="26"/>
    </row>
    <row r="3173" spans="1:5" x14ac:dyDescent="0.15">
      <c r="A3173" s="2"/>
      <c r="B3173" s="31"/>
      <c r="C3173" s="2"/>
      <c r="D3173" s="2"/>
      <c r="E3173" s="26"/>
    </row>
    <row r="3174" spans="1:5" x14ac:dyDescent="0.15">
      <c r="A3174" s="2"/>
      <c r="B3174" s="31"/>
      <c r="C3174" s="2"/>
      <c r="D3174" s="2"/>
      <c r="E3174" s="26"/>
    </row>
    <row r="3175" spans="1:5" x14ac:dyDescent="0.15">
      <c r="A3175" s="2"/>
      <c r="B3175" s="31"/>
      <c r="C3175" s="2"/>
      <c r="D3175" s="2"/>
      <c r="E3175" s="26"/>
    </row>
    <row r="3176" spans="1:5" x14ac:dyDescent="0.15">
      <c r="A3176" s="2"/>
      <c r="B3176" s="31"/>
      <c r="C3176" s="2"/>
      <c r="D3176" s="2"/>
      <c r="E3176" s="26"/>
    </row>
    <row r="3177" spans="1:5" x14ac:dyDescent="0.15">
      <c r="A3177" s="2"/>
      <c r="B3177" s="31"/>
      <c r="C3177" s="2"/>
      <c r="D3177" s="2"/>
      <c r="E3177" s="26"/>
    </row>
    <row r="3178" spans="1:5" x14ac:dyDescent="0.15">
      <c r="A3178" s="2"/>
      <c r="B3178" s="31"/>
      <c r="C3178" s="2"/>
      <c r="D3178" s="2"/>
      <c r="E3178" s="26"/>
    </row>
    <row r="3179" spans="1:5" x14ac:dyDescent="0.15">
      <c r="A3179" s="2"/>
      <c r="B3179" s="31"/>
      <c r="C3179" s="2"/>
      <c r="D3179" s="2"/>
      <c r="E3179" s="26"/>
    </row>
    <row r="3180" spans="1:5" x14ac:dyDescent="0.15">
      <c r="A3180" s="2"/>
      <c r="B3180" s="31"/>
      <c r="C3180" s="2"/>
      <c r="D3180" s="2"/>
      <c r="E3180" s="26"/>
    </row>
    <row r="3181" spans="1:5" x14ac:dyDescent="0.15">
      <c r="A3181" s="2"/>
      <c r="B3181" s="31"/>
      <c r="C3181" s="2"/>
      <c r="D3181" s="2"/>
      <c r="E3181" s="26"/>
    </row>
    <row r="3182" spans="1:5" x14ac:dyDescent="0.15">
      <c r="A3182" s="2"/>
      <c r="B3182" s="31"/>
      <c r="C3182" s="2"/>
      <c r="D3182" s="2"/>
      <c r="E3182" s="26"/>
    </row>
    <row r="3183" spans="1:5" x14ac:dyDescent="0.15">
      <c r="A3183" s="2"/>
      <c r="B3183" s="31"/>
      <c r="C3183" s="2"/>
      <c r="D3183" s="2"/>
      <c r="E3183" s="26"/>
    </row>
    <row r="3184" spans="1:5" x14ac:dyDescent="0.15">
      <c r="A3184" s="2"/>
      <c r="B3184" s="31"/>
      <c r="C3184" s="2"/>
      <c r="D3184" s="2"/>
      <c r="E3184" s="26"/>
    </row>
    <row r="3185" spans="1:5" x14ac:dyDescent="0.15">
      <c r="A3185" s="2"/>
      <c r="B3185" s="31"/>
      <c r="C3185" s="2"/>
      <c r="D3185" s="2"/>
      <c r="E3185" s="26"/>
    </row>
    <row r="3186" spans="1:5" x14ac:dyDescent="0.15">
      <c r="A3186" s="2"/>
      <c r="B3186" s="31"/>
      <c r="C3186" s="2"/>
      <c r="D3186" s="2"/>
      <c r="E3186" s="26"/>
    </row>
    <row r="3187" spans="1:5" x14ac:dyDescent="0.15">
      <c r="A3187" s="2"/>
      <c r="B3187" s="31"/>
      <c r="C3187" s="2"/>
      <c r="D3187" s="2"/>
      <c r="E3187" s="26"/>
    </row>
    <row r="3188" spans="1:5" x14ac:dyDescent="0.15">
      <c r="A3188" s="2"/>
      <c r="B3188" s="31"/>
      <c r="C3188" s="2"/>
      <c r="D3188" s="2"/>
      <c r="E3188" s="26"/>
    </row>
    <row r="3189" spans="1:5" x14ac:dyDescent="0.15">
      <c r="A3189" s="2"/>
      <c r="B3189" s="31"/>
      <c r="C3189" s="2"/>
      <c r="D3189" s="2"/>
      <c r="E3189" s="26"/>
    </row>
    <row r="3190" spans="1:5" x14ac:dyDescent="0.15">
      <c r="A3190" s="2"/>
      <c r="B3190" s="31"/>
      <c r="C3190" s="2"/>
      <c r="D3190" s="2"/>
      <c r="E3190" s="26"/>
    </row>
    <row r="3191" spans="1:5" x14ac:dyDescent="0.15">
      <c r="A3191" s="2"/>
      <c r="B3191" s="31"/>
      <c r="C3191" s="2"/>
      <c r="D3191" s="2"/>
      <c r="E3191" s="26"/>
    </row>
    <row r="3192" spans="1:5" x14ac:dyDescent="0.15">
      <c r="A3192" s="2"/>
      <c r="B3192" s="31"/>
      <c r="C3192" s="2"/>
      <c r="D3192" s="2"/>
      <c r="E3192" s="26"/>
    </row>
    <row r="3193" spans="1:5" x14ac:dyDescent="0.15">
      <c r="A3193" s="2"/>
      <c r="B3193" s="31"/>
      <c r="C3193" s="2"/>
      <c r="D3193" s="2"/>
      <c r="E3193" s="26"/>
    </row>
    <row r="3194" spans="1:5" x14ac:dyDescent="0.15">
      <c r="A3194" s="2"/>
      <c r="B3194" s="31"/>
      <c r="C3194" s="2"/>
      <c r="D3194" s="2"/>
      <c r="E3194" s="26"/>
    </row>
    <row r="3195" spans="1:5" x14ac:dyDescent="0.15">
      <c r="A3195" s="2"/>
      <c r="B3195" s="31"/>
      <c r="C3195" s="2"/>
      <c r="D3195" s="2"/>
      <c r="E3195" s="26"/>
    </row>
    <row r="3196" spans="1:5" x14ac:dyDescent="0.15">
      <c r="A3196" s="2"/>
      <c r="B3196" s="31"/>
      <c r="C3196" s="2"/>
      <c r="D3196" s="2"/>
      <c r="E3196" s="26"/>
    </row>
    <row r="3197" spans="1:5" x14ac:dyDescent="0.15">
      <c r="A3197" s="2"/>
      <c r="B3197" s="31"/>
      <c r="C3197" s="2"/>
      <c r="D3197" s="2"/>
      <c r="E3197" s="26"/>
    </row>
    <row r="3198" spans="1:5" x14ac:dyDescent="0.15">
      <c r="A3198" s="2"/>
      <c r="B3198" s="31"/>
      <c r="C3198" s="2"/>
      <c r="D3198" s="2"/>
      <c r="E3198" s="26"/>
    </row>
    <row r="3199" spans="1:5" x14ac:dyDescent="0.15">
      <c r="A3199" s="2"/>
      <c r="B3199" s="31"/>
      <c r="C3199" s="2"/>
      <c r="D3199" s="2"/>
      <c r="E3199" s="26"/>
    </row>
    <row r="3200" spans="1:5" x14ac:dyDescent="0.15">
      <c r="A3200" s="2"/>
      <c r="B3200" s="31"/>
      <c r="C3200" s="2"/>
      <c r="D3200" s="2"/>
      <c r="E3200" s="26"/>
    </row>
    <row r="3201" spans="1:5" x14ac:dyDescent="0.15">
      <c r="A3201" s="2"/>
      <c r="B3201" s="31"/>
      <c r="C3201" s="2"/>
      <c r="D3201" s="2"/>
      <c r="E3201" s="26"/>
    </row>
    <row r="3202" spans="1:5" x14ac:dyDescent="0.15">
      <c r="A3202" s="2"/>
      <c r="B3202" s="31"/>
      <c r="C3202" s="2"/>
      <c r="D3202" s="2"/>
      <c r="E3202" s="26"/>
    </row>
    <row r="3203" spans="1:5" x14ac:dyDescent="0.15">
      <c r="A3203" s="2"/>
      <c r="B3203" s="31"/>
      <c r="C3203" s="2"/>
      <c r="D3203" s="2"/>
      <c r="E3203" s="26"/>
    </row>
    <row r="3204" spans="1:5" x14ac:dyDescent="0.15">
      <c r="A3204" s="2"/>
      <c r="B3204" s="31"/>
      <c r="C3204" s="2"/>
      <c r="D3204" s="2"/>
      <c r="E3204" s="26"/>
    </row>
    <row r="3205" spans="1:5" x14ac:dyDescent="0.15">
      <c r="A3205" s="2"/>
      <c r="B3205" s="31"/>
      <c r="C3205" s="2"/>
      <c r="D3205" s="2"/>
      <c r="E3205" s="26"/>
    </row>
    <row r="3206" spans="1:5" x14ac:dyDescent="0.15">
      <c r="A3206" s="2"/>
      <c r="B3206" s="31"/>
      <c r="C3206" s="2"/>
      <c r="D3206" s="2"/>
      <c r="E3206" s="26"/>
    </row>
    <row r="3207" spans="1:5" x14ac:dyDescent="0.15">
      <c r="A3207" s="2"/>
      <c r="B3207" s="31"/>
      <c r="C3207" s="2"/>
      <c r="D3207" s="2"/>
      <c r="E3207" s="26"/>
    </row>
    <row r="3208" spans="1:5" x14ac:dyDescent="0.15">
      <c r="A3208" s="2"/>
      <c r="B3208" s="31"/>
      <c r="C3208" s="2"/>
      <c r="D3208" s="2"/>
      <c r="E3208" s="26"/>
    </row>
    <row r="3209" spans="1:5" x14ac:dyDescent="0.15">
      <c r="A3209" s="2"/>
      <c r="B3209" s="31"/>
      <c r="C3209" s="2"/>
      <c r="D3209" s="2"/>
      <c r="E3209" s="26"/>
    </row>
    <row r="3210" spans="1:5" x14ac:dyDescent="0.15">
      <c r="A3210" s="2"/>
      <c r="B3210" s="31"/>
      <c r="C3210" s="2"/>
      <c r="D3210" s="2"/>
      <c r="E3210" s="26"/>
    </row>
    <row r="3211" spans="1:5" x14ac:dyDescent="0.15">
      <c r="A3211" s="2"/>
      <c r="B3211" s="31"/>
      <c r="C3211" s="2"/>
      <c r="D3211" s="2"/>
      <c r="E3211" s="26"/>
    </row>
    <row r="3212" spans="1:5" x14ac:dyDescent="0.15">
      <c r="A3212" s="2"/>
      <c r="B3212" s="31"/>
      <c r="C3212" s="2"/>
      <c r="D3212" s="2"/>
      <c r="E3212" s="26"/>
    </row>
    <row r="3213" spans="1:5" x14ac:dyDescent="0.15">
      <c r="A3213" s="2"/>
      <c r="B3213" s="31"/>
      <c r="C3213" s="2"/>
      <c r="D3213" s="2"/>
      <c r="E3213" s="26"/>
    </row>
    <row r="3214" spans="1:5" x14ac:dyDescent="0.15">
      <c r="A3214" s="2"/>
      <c r="B3214" s="31"/>
      <c r="C3214" s="2"/>
      <c r="D3214" s="2"/>
      <c r="E3214" s="26"/>
    </row>
    <row r="3215" spans="1:5" x14ac:dyDescent="0.15">
      <c r="A3215" s="2"/>
      <c r="B3215" s="31"/>
      <c r="C3215" s="2"/>
      <c r="D3215" s="2"/>
      <c r="E3215" s="26"/>
    </row>
    <row r="3216" spans="1:5" x14ac:dyDescent="0.15">
      <c r="A3216" s="2"/>
      <c r="B3216" s="31"/>
      <c r="C3216" s="2"/>
      <c r="D3216" s="2"/>
      <c r="E3216" s="26"/>
    </row>
    <row r="3217" spans="1:5" x14ac:dyDescent="0.15">
      <c r="A3217" s="2"/>
      <c r="B3217" s="31"/>
      <c r="C3217" s="2"/>
      <c r="D3217" s="2"/>
      <c r="E3217" s="26"/>
    </row>
    <row r="3218" spans="1:5" x14ac:dyDescent="0.15">
      <c r="A3218" s="2"/>
      <c r="B3218" s="31"/>
      <c r="C3218" s="2"/>
      <c r="D3218" s="2"/>
      <c r="E3218" s="26"/>
    </row>
    <row r="3219" spans="1:5" x14ac:dyDescent="0.15">
      <c r="A3219" s="2"/>
      <c r="B3219" s="31"/>
      <c r="C3219" s="2"/>
      <c r="D3219" s="2"/>
      <c r="E3219" s="26"/>
    </row>
    <row r="3220" spans="1:5" x14ac:dyDescent="0.15">
      <c r="A3220" s="2"/>
      <c r="B3220" s="31"/>
      <c r="C3220" s="2"/>
      <c r="D3220" s="2"/>
      <c r="E3220" s="26"/>
    </row>
    <row r="3221" spans="1:5" x14ac:dyDescent="0.15">
      <c r="A3221" s="2"/>
      <c r="B3221" s="31"/>
      <c r="C3221" s="2"/>
      <c r="D3221" s="2"/>
      <c r="E3221" s="26"/>
    </row>
    <row r="3222" spans="1:5" x14ac:dyDescent="0.15">
      <c r="A3222" s="2"/>
      <c r="B3222" s="31"/>
      <c r="C3222" s="2"/>
      <c r="D3222" s="2"/>
      <c r="E3222" s="26"/>
    </row>
    <row r="3223" spans="1:5" x14ac:dyDescent="0.15">
      <c r="A3223" s="2"/>
      <c r="B3223" s="31"/>
      <c r="C3223" s="2"/>
      <c r="D3223" s="2"/>
      <c r="E3223" s="26"/>
    </row>
    <row r="3224" spans="1:5" x14ac:dyDescent="0.15">
      <c r="A3224" s="2"/>
      <c r="B3224" s="31"/>
      <c r="C3224" s="2"/>
      <c r="D3224" s="2"/>
      <c r="E3224" s="26"/>
    </row>
    <row r="3225" spans="1:5" x14ac:dyDescent="0.15">
      <c r="A3225" s="2"/>
      <c r="B3225" s="31"/>
      <c r="C3225" s="2"/>
      <c r="D3225" s="2"/>
      <c r="E3225" s="26"/>
    </row>
    <row r="3226" spans="1:5" x14ac:dyDescent="0.15">
      <c r="A3226" s="2"/>
      <c r="B3226" s="31"/>
      <c r="C3226" s="2"/>
      <c r="D3226" s="2"/>
      <c r="E3226" s="26"/>
    </row>
    <row r="3227" spans="1:5" x14ac:dyDescent="0.15">
      <c r="A3227" s="2"/>
      <c r="B3227" s="31"/>
      <c r="C3227" s="2"/>
      <c r="D3227" s="2"/>
      <c r="E3227" s="26"/>
    </row>
    <row r="3228" spans="1:5" x14ac:dyDescent="0.15">
      <c r="A3228" s="2"/>
      <c r="B3228" s="31"/>
      <c r="C3228" s="2"/>
      <c r="D3228" s="2"/>
      <c r="E3228" s="26"/>
    </row>
    <row r="3229" spans="1:5" x14ac:dyDescent="0.15">
      <c r="A3229" s="2"/>
      <c r="B3229" s="31"/>
      <c r="C3229" s="2"/>
      <c r="D3229" s="2"/>
      <c r="E3229" s="26"/>
    </row>
    <row r="3230" spans="1:5" x14ac:dyDescent="0.15">
      <c r="A3230" s="2"/>
      <c r="B3230" s="31"/>
      <c r="C3230" s="2"/>
      <c r="D3230" s="2"/>
      <c r="E3230" s="26"/>
    </row>
    <row r="3231" spans="1:5" x14ac:dyDescent="0.15">
      <c r="A3231" s="2"/>
      <c r="B3231" s="31"/>
      <c r="C3231" s="2"/>
      <c r="D3231" s="2"/>
      <c r="E3231" s="26"/>
    </row>
    <row r="3232" spans="1:5" x14ac:dyDescent="0.15">
      <c r="A3232" s="2"/>
      <c r="B3232" s="31"/>
      <c r="C3232" s="2"/>
      <c r="D3232" s="2"/>
      <c r="E3232" s="26"/>
    </row>
    <row r="3233" spans="1:5" x14ac:dyDescent="0.15">
      <c r="A3233" s="2"/>
      <c r="B3233" s="31"/>
      <c r="C3233" s="2"/>
      <c r="D3233" s="2"/>
      <c r="E3233" s="26"/>
    </row>
    <row r="3234" spans="1:5" x14ac:dyDescent="0.15">
      <c r="A3234" s="2"/>
      <c r="B3234" s="31"/>
      <c r="C3234" s="2"/>
      <c r="D3234" s="2"/>
      <c r="E3234" s="26"/>
    </row>
    <row r="3235" spans="1:5" x14ac:dyDescent="0.15">
      <c r="A3235" s="2"/>
      <c r="B3235" s="31"/>
      <c r="C3235" s="2"/>
      <c r="D3235" s="2"/>
      <c r="E3235" s="26"/>
    </row>
    <row r="3236" spans="1:5" x14ac:dyDescent="0.15">
      <c r="A3236" s="2"/>
      <c r="B3236" s="31"/>
      <c r="C3236" s="2"/>
      <c r="D3236" s="2"/>
      <c r="E3236" s="26"/>
    </row>
    <row r="3237" spans="1:5" x14ac:dyDescent="0.15">
      <c r="A3237" s="2"/>
      <c r="B3237" s="31"/>
      <c r="C3237" s="2"/>
      <c r="D3237" s="2"/>
      <c r="E3237" s="26"/>
    </row>
    <row r="3238" spans="1:5" x14ac:dyDescent="0.15">
      <c r="A3238" s="2"/>
      <c r="B3238" s="31"/>
      <c r="C3238" s="2"/>
      <c r="D3238" s="2"/>
      <c r="E3238" s="26"/>
    </row>
    <row r="3239" spans="1:5" x14ac:dyDescent="0.15">
      <c r="A3239" s="2"/>
      <c r="B3239" s="31"/>
      <c r="C3239" s="2"/>
      <c r="D3239" s="2"/>
      <c r="E3239" s="26"/>
    </row>
    <row r="3240" spans="1:5" x14ac:dyDescent="0.15">
      <c r="A3240" s="2"/>
      <c r="B3240" s="31"/>
      <c r="C3240" s="2"/>
      <c r="D3240" s="2"/>
      <c r="E3240" s="26"/>
    </row>
    <row r="3241" spans="1:5" x14ac:dyDescent="0.15">
      <c r="A3241" s="2"/>
      <c r="B3241" s="31"/>
      <c r="C3241" s="2"/>
      <c r="D3241" s="2"/>
      <c r="E3241" s="26"/>
    </row>
    <row r="3242" spans="1:5" x14ac:dyDescent="0.15">
      <c r="A3242" s="2"/>
      <c r="B3242" s="31"/>
      <c r="C3242" s="2"/>
      <c r="D3242" s="2"/>
      <c r="E3242" s="26"/>
    </row>
    <row r="3243" spans="1:5" x14ac:dyDescent="0.15">
      <c r="A3243" s="2"/>
      <c r="B3243" s="31"/>
      <c r="C3243" s="2"/>
      <c r="D3243" s="2"/>
      <c r="E3243" s="26"/>
    </row>
    <row r="3244" spans="1:5" x14ac:dyDescent="0.15">
      <c r="A3244" s="2"/>
      <c r="B3244" s="31"/>
      <c r="C3244" s="2"/>
      <c r="D3244" s="2"/>
      <c r="E3244" s="26"/>
    </row>
    <row r="3245" spans="1:5" x14ac:dyDescent="0.15">
      <c r="A3245" s="2"/>
      <c r="B3245" s="31"/>
      <c r="C3245" s="2"/>
      <c r="D3245" s="2"/>
      <c r="E3245" s="26"/>
    </row>
    <row r="3246" spans="1:5" x14ac:dyDescent="0.15">
      <c r="A3246" s="2"/>
      <c r="B3246" s="31"/>
      <c r="C3246" s="2"/>
      <c r="D3246" s="2"/>
      <c r="E3246" s="26"/>
    </row>
    <row r="3247" spans="1:5" x14ac:dyDescent="0.15">
      <c r="A3247" s="2"/>
      <c r="B3247" s="31"/>
      <c r="C3247" s="2"/>
      <c r="D3247" s="2"/>
      <c r="E3247" s="26"/>
    </row>
    <row r="3248" spans="1:5" x14ac:dyDescent="0.15">
      <c r="A3248" s="2"/>
      <c r="B3248" s="31"/>
      <c r="C3248" s="2"/>
      <c r="D3248" s="2"/>
      <c r="E3248" s="26"/>
    </row>
    <row r="3249" spans="1:5" x14ac:dyDescent="0.15">
      <c r="A3249" s="2"/>
      <c r="B3249" s="31"/>
      <c r="C3249" s="2"/>
      <c r="D3249" s="2"/>
      <c r="E3249" s="26"/>
    </row>
    <row r="3250" spans="1:5" x14ac:dyDescent="0.15">
      <c r="A3250" s="2"/>
      <c r="B3250" s="31"/>
      <c r="C3250" s="2"/>
      <c r="D3250" s="2"/>
      <c r="E3250" s="26"/>
    </row>
    <row r="3251" spans="1:5" x14ac:dyDescent="0.15">
      <c r="A3251" s="2"/>
      <c r="B3251" s="31"/>
      <c r="C3251" s="2"/>
      <c r="D3251" s="2"/>
      <c r="E3251" s="26"/>
    </row>
    <row r="3252" spans="1:5" x14ac:dyDescent="0.15">
      <c r="A3252" s="2"/>
      <c r="B3252" s="31"/>
      <c r="C3252" s="2"/>
      <c r="D3252" s="2"/>
      <c r="E3252" s="26"/>
    </row>
    <row r="3253" spans="1:5" x14ac:dyDescent="0.15">
      <c r="A3253" s="2"/>
      <c r="B3253" s="31"/>
      <c r="C3253" s="2"/>
      <c r="D3253" s="2"/>
      <c r="E3253" s="26"/>
    </row>
    <row r="3254" spans="1:5" x14ac:dyDescent="0.15">
      <c r="A3254" s="2"/>
      <c r="B3254" s="31"/>
      <c r="C3254" s="2"/>
      <c r="D3254" s="2"/>
      <c r="E3254" s="26"/>
    </row>
    <row r="3255" spans="1:5" x14ac:dyDescent="0.15">
      <c r="A3255" s="2"/>
      <c r="B3255" s="31"/>
      <c r="C3255" s="2"/>
      <c r="D3255" s="2"/>
      <c r="E3255" s="26"/>
    </row>
    <row r="3256" spans="1:5" x14ac:dyDescent="0.15">
      <c r="A3256" s="2"/>
      <c r="B3256" s="31"/>
      <c r="C3256" s="2"/>
      <c r="D3256" s="2"/>
      <c r="E3256" s="26"/>
    </row>
    <row r="3257" spans="1:5" x14ac:dyDescent="0.15">
      <c r="A3257" s="2"/>
      <c r="B3257" s="31"/>
      <c r="C3257" s="2"/>
      <c r="D3257" s="2"/>
      <c r="E3257" s="26"/>
    </row>
    <row r="3258" spans="1:5" x14ac:dyDescent="0.15">
      <c r="A3258" s="2"/>
      <c r="B3258" s="31"/>
      <c r="C3258" s="2"/>
      <c r="D3258" s="2"/>
      <c r="E3258" s="26"/>
    </row>
    <row r="3259" spans="1:5" x14ac:dyDescent="0.15">
      <c r="A3259" s="2"/>
      <c r="B3259" s="31"/>
      <c r="C3259" s="2"/>
      <c r="D3259" s="2"/>
      <c r="E3259" s="26"/>
    </row>
    <row r="3260" spans="1:5" x14ac:dyDescent="0.15">
      <c r="A3260" s="2"/>
      <c r="B3260" s="31"/>
      <c r="C3260" s="2"/>
      <c r="D3260" s="2"/>
      <c r="E3260" s="26"/>
    </row>
    <row r="3261" spans="1:5" x14ac:dyDescent="0.15">
      <c r="A3261" s="2"/>
      <c r="B3261" s="31"/>
      <c r="C3261" s="2"/>
      <c r="D3261" s="2"/>
      <c r="E3261" s="26"/>
    </row>
    <row r="3262" spans="1:5" x14ac:dyDescent="0.15">
      <c r="A3262" s="2"/>
      <c r="B3262" s="31"/>
      <c r="C3262" s="2"/>
      <c r="D3262" s="2"/>
      <c r="E3262" s="26"/>
    </row>
    <row r="3263" spans="1:5" x14ac:dyDescent="0.15">
      <c r="A3263" s="2"/>
      <c r="B3263" s="31"/>
      <c r="C3263" s="2"/>
      <c r="D3263" s="2"/>
      <c r="E3263" s="26"/>
    </row>
    <row r="3264" spans="1:5" x14ac:dyDescent="0.15">
      <c r="A3264" s="2"/>
      <c r="B3264" s="31"/>
      <c r="C3264" s="2"/>
      <c r="D3264" s="2"/>
      <c r="E3264" s="26"/>
    </row>
    <row r="3265" spans="1:5" x14ac:dyDescent="0.15">
      <c r="A3265" s="2"/>
      <c r="B3265" s="31"/>
      <c r="C3265" s="2"/>
      <c r="D3265" s="2"/>
      <c r="E3265" s="26"/>
    </row>
    <row r="3266" spans="1:5" x14ac:dyDescent="0.15">
      <c r="A3266" s="2"/>
      <c r="B3266" s="31"/>
      <c r="C3266" s="2"/>
      <c r="D3266" s="2"/>
      <c r="E3266" s="26"/>
    </row>
    <row r="3267" spans="1:5" x14ac:dyDescent="0.15">
      <c r="A3267" s="2"/>
      <c r="B3267" s="31"/>
      <c r="C3267" s="2"/>
      <c r="D3267" s="2"/>
      <c r="E3267" s="26"/>
    </row>
    <row r="3268" spans="1:5" x14ac:dyDescent="0.15">
      <c r="A3268" s="2"/>
      <c r="B3268" s="31"/>
      <c r="C3268" s="2"/>
      <c r="D3268" s="2"/>
      <c r="E3268" s="26"/>
    </row>
    <row r="3269" spans="1:5" x14ac:dyDescent="0.15">
      <c r="A3269" s="2"/>
      <c r="B3269" s="31"/>
      <c r="C3269" s="2"/>
      <c r="D3269" s="2"/>
      <c r="E3269" s="26"/>
    </row>
    <row r="3270" spans="1:5" x14ac:dyDescent="0.15">
      <c r="A3270" s="2"/>
      <c r="B3270" s="31"/>
      <c r="C3270" s="2"/>
      <c r="D3270" s="2"/>
      <c r="E3270" s="26"/>
    </row>
    <row r="3271" spans="1:5" x14ac:dyDescent="0.15">
      <c r="A3271" s="2"/>
      <c r="B3271" s="31"/>
      <c r="C3271" s="2"/>
      <c r="D3271" s="2"/>
      <c r="E3271" s="26"/>
    </row>
    <row r="3272" spans="1:5" x14ac:dyDescent="0.15">
      <c r="A3272" s="2"/>
      <c r="B3272" s="31"/>
      <c r="C3272" s="2"/>
      <c r="D3272" s="2"/>
      <c r="E3272" s="26"/>
    </row>
    <row r="3273" spans="1:5" x14ac:dyDescent="0.15">
      <c r="A3273" s="2"/>
      <c r="B3273" s="31"/>
      <c r="C3273" s="2"/>
      <c r="D3273" s="2"/>
      <c r="E3273" s="26"/>
    </row>
    <row r="3274" spans="1:5" x14ac:dyDescent="0.15">
      <c r="A3274" s="2"/>
      <c r="B3274" s="31"/>
      <c r="C3274" s="2"/>
      <c r="D3274" s="2"/>
      <c r="E3274" s="26"/>
    </row>
    <row r="3275" spans="1:5" x14ac:dyDescent="0.15">
      <c r="A3275" s="2"/>
      <c r="B3275" s="31"/>
      <c r="C3275" s="2"/>
      <c r="D3275" s="2"/>
      <c r="E3275" s="26"/>
    </row>
    <row r="3276" spans="1:5" x14ac:dyDescent="0.15">
      <c r="A3276" s="2"/>
      <c r="B3276" s="31"/>
      <c r="C3276" s="2"/>
      <c r="D3276" s="2"/>
      <c r="E3276" s="26"/>
    </row>
    <row r="3277" spans="1:5" x14ac:dyDescent="0.15">
      <c r="A3277" s="2"/>
      <c r="B3277" s="31"/>
      <c r="C3277" s="2"/>
      <c r="D3277" s="2"/>
      <c r="E3277" s="26"/>
    </row>
    <row r="3278" spans="1:5" x14ac:dyDescent="0.15">
      <c r="A3278" s="2"/>
      <c r="B3278" s="31"/>
      <c r="C3278" s="2"/>
      <c r="D3278" s="2"/>
      <c r="E3278" s="26"/>
    </row>
    <row r="3279" spans="1:5" x14ac:dyDescent="0.15">
      <c r="A3279" s="2"/>
      <c r="B3279" s="31"/>
      <c r="C3279" s="2"/>
      <c r="D3279" s="2"/>
      <c r="E3279" s="26"/>
    </row>
    <row r="3280" spans="1:5" x14ac:dyDescent="0.15">
      <c r="A3280" s="2"/>
      <c r="B3280" s="31"/>
      <c r="C3280" s="2"/>
      <c r="D3280" s="2"/>
      <c r="E3280" s="26"/>
    </row>
    <row r="3281" spans="1:5" x14ac:dyDescent="0.15">
      <c r="A3281" s="2"/>
      <c r="B3281" s="31"/>
      <c r="C3281" s="2"/>
      <c r="D3281" s="2"/>
      <c r="E3281" s="26"/>
    </row>
    <row r="3282" spans="1:5" x14ac:dyDescent="0.15">
      <c r="A3282" s="2"/>
      <c r="B3282" s="31"/>
      <c r="C3282" s="2"/>
      <c r="D3282" s="2"/>
      <c r="E3282" s="26"/>
    </row>
    <row r="3283" spans="1:5" x14ac:dyDescent="0.15">
      <c r="A3283" s="2"/>
      <c r="B3283" s="31"/>
      <c r="C3283" s="2"/>
      <c r="D3283" s="2"/>
      <c r="E3283" s="26"/>
    </row>
    <row r="3284" spans="1:5" x14ac:dyDescent="0.15">
      <c r="A3284" s="2"/>
      <c r="B3284" s="31"/>
      <c r="C3284" s="2"/>
      <c r="D3284" s="2"/>
      <c r="E3284" s="26"/>
    </row>
    <row r="3285" spans="1:5" x14ac:dyDescent="0.15">
      <c r="A3285" s="2"/>
      <c r="B3285" s="31"/>
      <c r="C3285" s="2"/>
      <c r="D3285" s="2"/>
      <c r="E3285" s="26"/>
    </row>
    <row r="3286" spans="1:5" x14ac:dyDescent="0.15">
      <c r="A3286" s="2"/>
      <c r="B3286" s="31"/>
      <c r="C3286" s="2"/>
      <c r="D3286" s="2"/>
      <c r="E3286" s="26"/>
    </row>
    <row r="3287" spans="1:5" x14ac:dyDescent="0.15">
      <c r="A3287" s="2"/>
      <c r="B3287" s="31"/>
      <c r="C3287" s="2"/>
      <c r="D3287" s="2"/>
      <c r="E3287" s="26"/>
    </row>
    <row r="3288" spans="1:5" x14ac:dyDescent="0.15">
      <c r="A3288" s="2"/>
      <c r="B3288" s="31"/>
      <c r="C3288" s="2"/>
      <c r="D3288" s="2"/>
      <c r="E3288" s="26"/>
    </row>
    <row r="3289" spans="1:5" x14ac:dyDescent="0.15">
      <c r="A3289" s="2"/>
      <c r="B3289" s="31"/>
      <c r="C3289" s="2"/>
      <c r="D3289" s="2"/>
      <c r="E3289" s="26"/>
    </row>
    <row r="3290" spans="1:5" x14ac:dyDescent="0.15">
      <c r="A3290" s="2"/>
      <c r="B3290" s="31"/>
      <c r="C3290" s="2"/>
      <c r="D3290" s="2"/>
      <c r="E3290" s="26"/>
    </row>
    <row r="3291" spans="1:5" x14ac:dyDescent="0.15">
      <c r="A3291" s="2"/>
      <c r="B3291" s="31"/>
      <c r="C3291" s="2"/>
      <c r="D3291" s="2"/>
      <c r="E3291" s="26"/>
    </row>
    <row r="3292" spans="1:5" x14ac:dyDescent="0.15">
      <c r="A3292" s="2"/>
      <c r="B3292" s="31"/>
      <c r="C3292" s="2"/>
      <c r="D3292" s="2"/>
      <c r="E3292" s="26"/>
    </row>
    <row r="3293" spans="1:5" x14ac:dyDescent="0.15">
      <c r="A3293" s="2"/>
      <c r="B3293" s="31"/>
      <c r="C3293" s="2"/>
      <c r="D3293" s="2"/>
      <c r="E3293" s="26"/>
    </row>
    <row r="3294" spans="1:5" x14ac:dyDescent="0.15">
      <c r="A3294" s="2"/>
      <c r="B3294" s="31"/>
      <c r="C3294" s="2"/>
      <c r="D3294" s="2"/>
      <c r="E3294" s="26"/>
    </row>
    <row r="3295" spans="1:5" x14ac:dyDescent="0.15">
      <c r="A3295" s="2"/>
      <c r="B3295" s="31"/>
      <c r="C3295" s="2"/>
      <c r="D3295" s="2"/>
      <c r="E3295" s="26"/>
    </row>
    <row r="3296" spans="1:5" x14ac:dyDescent="0.15">
      <c r="A3296" s="2"/>
      <c r="B3296" s="31"/>
      <c r="C3296" s="2"/>
      <c r="D3296" s="2"/>
      <c r="E3296" s="26"/>
    </row>
    <row r="3297" spans="1:5" x14ac:dyDescent="0.15">
      <c r="A3297" s="2"/>
      <c r="B3297" s="31"/>
      <c r="C3297" s="2"/>
      <c r="D3297" s="2"/>
      <c r="E3297" s="26"/>
    </row>
    <row r="3298" spans="1:5" x14ac:dyDescent="0.15">
      <c r="A3298" s="2"/>
      <c r="B3298" s="31"/>
      <c r="C3298" s="2"/>
      <c r="D3298" s="2"/>
      <c r="E3298" s="26"/>
    </row>
    <row r="3299" spans="1:5" x14ac:dyDescent="0.15">
      <c r="A3299" s="2"/>
      <c r="B3299" s="31"/>
      <c r="C3299" s="2"/>
      <c r="D3299" s="2"/>
      <c r="E3299" s="26"/>
    </row>
    <row r="3300" spans="1:5" x14ac:dyDescent="0.15">
      <c r="A3300" s="2"/>
      <c r="B3300" s="31"/>
      <c r="C3300" s="2"/>
      <c r="D3300" s="2"/>
      <c r="E3300" s="26"/>
    </row>
    <row r="3301" spans="1:5" x14ac:dyDescent="0.15">
      <c r="A3301" s="2"/>
      <c r="B3301" s="31"/>
      <c r="C3301" s="2"/>
      <c r="D3301" s="2"/>
      <c r="E3301" s="26"/>
    </row>
    <row r="3302" spans="1:5" x14ac:dyDescent="0.15">
      <c r="A3302" s="2"/>
      <c r="B3302" s="31"/>
      <c r="C3302" s="2"/>
      <c r="D3302" s="2"/>
      <c r="E3302" s="26"/>
    </row>
    <row r="3303" spans="1:5" x14ac:dyDescent="0.15">
      <c r="A3303" s="2"/>
      <c r="B3303" s="31"/>
      <c r="C3303" s="2"/>
      <c r="D3303" s="2"/>
      <c r="E3303" s="26"/>
    </row>
    <row r="3304" spans="1:5" x14ac:dyDescent="0.15">
      <c r="A3304" s="2"/>
      <c r="B3304" s="31"/>
      <c r="C3304" s="2"/>
      <c r="D3304" s="2"/>
      <c r="E3304" s="26"/>
    </row>
    <row r="3305" spans="1:5" x14ac:dyDescent="0.15">
      <c r="A3305" s="2"/>
      <c r="B3305" s="31"/>
      <c r="C3305" s="2"/>
      <c r="D3305" s="2"/>
      <c r="E3305" s="26"/>
    </row>
    <row r="3306" spans="1:5" x14ac:dyDescent="0.15">
      <c r="A3306" s="2"/>
      <c r="B3306" s="31"/>
      <c r="C3306" s="2"/>
      <c r="D3306" s="2"/>
      <c r="E3306" s="26"/>
    </row>
    <row r="3307" spans="1:5" x14ac:dyDescent="0.15">
      <c r="A3307" s="2"/>
      <c r="B3307" s="31"/>
      <c r="C3307" s="2"/>
      <c r="D3307" s="2"/>
      <c r="E3307" s="26"/>
    </row>
    <row r="3308" spans="1:5" x14ac:dyDescent="0.15">
      <c r="A3308" s="2"/>
      <c r="B3308" s="31"/>
      <c r="C3308" s="2"/>
      <c r="D3308" s="2"/>
      <c r="E3308" s="26"/>
    </row>
    <row r="3309" spans="1:5" x14ac:dyDescent="0.15">
      <c r="A3309" s="2"/>
      <c r="B3309" s="31"/>
      <c r="C3309" s="2"/>
      <c r="D3309" s="2"/>
      <c r="E3309" s="26"/>
    </row>
    <row r="3310" spans="1:5" x14ac:dyDescent="0.15">
      <c r="A3310" s="2"/>
      <c r="B3310" s="31"/>
      <c r="C3310" s="2"/>
      <c r="D3310" s="2"/>
      <c r="E3310" s="26"/>
    </row>
    <row r="3311" spans="1:5" x14ac:dyDescent="0.15">
      <c r="A3311" s="2"/>
      <c r="B3311" s="31"/>
      <c r="C3311" s="2"/>
      <c r="D3311" s="2"/>
      <c r="E3311" s="26"/>
    </row>
    <row r="3312" spans="1:5" x14ac:dyDescent="0.15">
      <c r="A3312" s="2"/>
      <c r="B3312" s="31"/>
      <c r="C3312" s="2"/>
      <c r="D3312" s="2"/>
      <c r="E3312" s="26"/>
    </row>
    <row r="3313" spans="1:5" x14ac:dyDescent="0.15">
      <c r="A3313" s="2"/>
      <c r="B3313" s="31"/>
      <c r="C3313" s="2"/>
      <c r="D3313" s="2"/>
      <c r="E3313" s="26"/>
    </row>
    <row r="3314" spans="1:5" x14ac:dyDescent="0.15">
      <c r="A3314" s="2"/>
      <c r="B3314" s="31"/>
      <c r="C3314" s="2"/>
      <c r="D3314" s="2"/>
      <c r="E3314" s="26"/>
    </row>
    <row r="3315" spans="1:5" x14ac:dyDescent="0.15">
      <c r="A3315" s="2"/>
      <c r="B3315" s="31"/>
      <c r="C3315" s="2"/>
      <c r="D3315" s="2"/>
      <c r="E3315" s="26"/>
    </row>
    <row r="3316" spans="1:5" x14ac:dyDescent="0.15">
      <c r="A3316" s="2"/>
      <c r="B3316" s="31"/>
      <c r="C3316" s="2"/>
      <c r="D3316" s="2"/>
      <c r="E3316" s="26"/>
    </row>
    <row r="3317" spans="1:5" x14ac:dyDescent="0.15">
      <c r="A3317" s="2"/>
      <c r="B3317" s="31"/>
      <c r="C3317" s="2"/>
      <c r="D3317" s="2"/>
      <c r="E3317" s="26"/>
    </row>
    <row r="3318" spans="1:5" x14ac:dyDescent="0.15">
      <c r="A3318" s="2"/>
      <c r="B3318" s="31"/>
      <c r="C3318" s="2"/>
      <c r="D3318" s="2"/>
      <c r="E3318" s="26"/>
    </row>
    <row r="3319" spans="1:5" x14ac:dyDescent="0.15">
      <c r="A3319" s="2"/>
      <c r="B3319" s="31"/>
      <c r="C3319" s="2"/>
      <c r="D3319" s="2"/>
      <c r="E3319" s="26"/>
    </row>
    <row r="3320" spans="1:5" x14ac:dyDescent="0.15">
      <c r="A3320" s="2"/>
      <c r="B3320" s="31"/>
      <c r="C3320" s="2"/>
      <c r="D3320" s="2"/>
      <c r="E3320" s="26"/>
    </row>
    <row r="3321" spans="1:5" x14ac:dyDescent="0.15">
      <c r="A3321" s="2"/>
      <c r="B3321" s="31"/>
      <c r="C3321" s="2"/>
      <c r="D3321" s="2"/>
      <c r="E3321" s="26"/>
    </row>
    <row r="3322" spans="1:5" x14ac:dyDescent="0.15">
      <c r="A3322" s="2"/>
      <c r="B3322" s="31"/>
      <c r="C3322" s="2"/>
      <c r="D3322" s="2"/>
      <c r="E3322" s="26"/>
    </row>
    <row r="3323" spans="1:5" x14ac:dyDescent="0.15">
      <c r="A3323" s="2"/>
      <c r="B3323" s="31"/>
      <c r="C3323" s="2"/>
      <c r="D3323" s="2"/>
      <c r="E3323" s="26"/>
    </row>
    <row r="3324" spans="1:5" x14ac:dyDescent="0.15">
      <c r="A3324" s="2"/>
      <c r="B3324" s="31"/>
      <c r="C3324" s="2"/>
      <c r="D3324" s="2"/>
      <c r="E3324" s="26"/>
    </row>
    <row r="3325" spans="1:5" x14ac:dyDescent="0.15">
      <c r="A3325" s="2"/>
      <c r="B3325" s="31"/>
      <c r="C3325" s="2"/>
      <c r="D3325" s="2"/>
      <c r="E3325" s="26"/>
    </row>
    <row r="3326" spans="1:5" x14ac:dyDescent="0.15">
      <c r="A3326" s="2"/>
      <c r="B3326" s="31"/>
      <c r="C3326" s="2"/>
      <c r="D3326" s="2"/>
      <c r="E3326" s="26"/>
    </row>
    <row r="3327" spans="1:5" x14ac:dyDescent="0.15">
      <c r="A3327" s="2"/>
      <c r="B3327" s="31"/>
      <c r="C3327" s="2"/>
      <c r="D3327" s="2"/>
      <c r="E3327" s="26"/>
    </row>
    <row r="3328" spans="1:5" x14ac:dyDescent="0.15">
      <c r="A3328" s="2"/>
      <c r="B3328" s="31"/>
      <c r="C3328" s="2"/>
      <c r="D3328" s="2"/>
      <c r="E3328" s="26"/>
    </row>
    <row r="3329" spans="1:5" x14ac:dyDescent="0.15">
      <c r="A3329" s="2"/>
      <c r="B3329" s="31"/>
      <c r="C3329" s="2"/>
      <c r="D3329" s="2"/>
      <c r="E3329" s="26"/>
    </row>
    <row r="3330" spans="1:5" x14ac:dyDescent="0.15">
      <c r="A3330" s="2"/>
      <c r="B3330" s="31"/>
      <c r="C3330" s="2"/>
      <c r="D3330" s="2"/>
      <c r="E3330" s="26"/>
    </row>
    <row r="3331" spans="1:5" x14ac:dyDescent="0.15">
      <c r="A3331" s="2"/>
      <c r="B3331" s="31"/>
      <c r="C3331" s="2"/>
      <c r="D3331" s="2"/>
      <c r="E3331" s="26"/>
    </row>
    <row r="3332" spans="1:5" x14ac:dyDescent="0.15">
      <c r="A3332" s="2"/>
      <c r="B3332" s="31"/>
      <c r="C3332" s="2"/>
      <c r="D3332" s="2"/>
      <c r="E3332" s="26"/>
    </row>
    <row r="3333" spans="1:5" x14ac:dyDescent="0.15">
      <c r="A3333" s="2"/>
      <c r="B3333" s="31"/>
      <c r="C3333" s="2"/>
      <c r="D3333" s="2"/>
      <c r="E3333" s="26"/>
    </row>
    <row r="3334" spans="1:5" x14ac:dyDescent="0.15">
      <c r="A3334" s="2"/>
      <c r="B3334" s="31"/>
      <c r="C3334" s="2"/>
      <c r="D3334" s="2"/>
      <c r="E3334" s="26"/>
    </row>
    <row r="3335" spans="1:5" x14ac:dyDescent="0.15">
      <c r="A3335" s="2"/>
      <c r="B3335" s="31"/>
      <c r="C3335" s="2"/>
      <c r="D3335" s="2"/>
      <c r="E3335" s="26"/>
    </row>
    <row r="3336" spans="1:5" x14ac:dyDescent="0.15">
      <c r="A3336" s="2"/>
      <c r="B3336" s="31"/>
      <c r="C3336" s="2"/>
      <c r="D3336" s="2"/>
      <c r="E3336" s="26"/>
    </row>
    <row r="3337" spans="1:5" x14ac:dyDescent="0.15">
      <c r="A3337" s="2"/>
      <c r="B3337" s="31"/>
      <c r="C3337" s="2"/>
      <c r="D3337" s="2"/>
      <c r="E3337" s="26"/>
    </row>
    <row r="3338" spans="1:5" x14ac:dyDescent="0.15">
      <c r="A3338" s="2"/>
      <c r="B3338" s="31"/>
      <c r="C3338" s="2"/>
      <c r="D3338" s="2"/>
      <c r="E3338" s="26"/>
    </row>
    <row r="3339" spans="1:5" x14ac:dyDescent="0.15">
      <c r="A3339" s="2"/>
      <c r="B3339" s="31"/>
      <c r="C3339" s="2"/>
      <c r="D3339" s="2"/>
      <c r="E3339" s="26"/>
    </row>
    <row r="3340" spans="1:5" x14ac:dyDescent="0.15">
      <c r="A3340" s="2"/>
      <c r="B3340" s="31"/>
      <c r="C3340" s="2"/>
      <c r="D3340" s="2"/>
      <c r="E3340" s="26"/>
    </row>
    <row r="3341" spans="1:5" x14ac:dyDescent="0.15">
      <c r="A3341" s="2"/>
      <c r="B3341" s="31"/>
      <c r="C3341" s="2"/>
      <c r="D3341" s="2"/>
      <c r="E3341" s="26"/>
    </row>
    <row r="3342" spans="1:5" x14ac:dyDescent="0.15">
      <c r="A3342" s="2"/>
      <c r="B3342" s="31"/>
      <c r="C3342" s="2"/>
      <c r="D3342" s="2"/>
      <c r="E3342" s="26"/>
    </row>
    <row r="3343" spans="1:5" x14ac:dyDescent="0.15">
      <c r="A3343" s="2"/>
      <c r="B3343" s="31"/>
      <c r="C3343" s="2"/>
      <c r="D3343" s="2"/>
      <c r="E3343" s="26"/>
    </row>
    <row r="3344" spans="1:5" x14ac:dyDescent="0.15">
      <c r="A3344" s="2"/>
      <c r="B3344" s="31"/>
      <c r="C3344" s="2"/>
      <c r="D3344" s="2"/>
      <c r="E3344" s="26"/>
    </row>
    <row r="3345" spans="1:5" x14ac:dyDescent="0.15">
      <c r="A3345" s="2"/>
      <c r="B3345" s="31"/>
      <c r="C3345" s="2"/>
      <c r="D3345" s="2"/>
      <c r="E3345" s="26"/>
    </row>
    <row r="3346" spans="1:5" x14ac:dyDescent="0.15">
      <c r="A3346" s="2"/>
      <c r="B3346" s="31"/>
      <c r="C3346" s="2"/>
      <c r="D3346" s="2"/>
      <c r="E3346" s="26"/>
    </row>
    <row r="3347" spans="1:5" x14ac:dyDescent="0.15">
      <c r="A3347" s="2"/>
      <c r="B3347" s="31"/>
      <c r="C3347" s="2"/>
      <c r="D3347" s="2"/>
      <c r="E3347" s="26"/>
    </row>
    <row r="3348" spans="1:5" x14ac:dyDescent="0.15">
      <c r="A3348" s="2"/>
      <c r="B3348" s="31"/>
      <c r="C3348" s="2"/>
      <c r="D3348" s="2"/>
      <c r="E3348" s="26"/>
    </row>
    <row r="3349" spans="1:5" x14ac:dyDescent="0.15">
      <c r="A3349" s="2"/>
      <c r="B3349" s="31"/>
      <c r="C3349" s="2"/>
      <c r="D3349" s="2"/>
      <c r="E3349" s="26"/>
    </row>
    <row r="3350" spans="1:5" x14ac:dyDescent="0.15">
      <c r="A3350" s="2"/>
      <c r="B3350" s="31"/>
      <c r="C3350" s="2"/>
      <c r="D3350" s="2"/>
      <c r="E3350" s="26"/>
    </row>
    <row r="3351" spans="1:5" x14ac:dyDescent="0.15">
      <c r="A3351" s="2"/>
      <c r="B3351" s="31"/>
      <c r="C3351" s="2"/>
      <c r="D3351" s="2"/>
      <c r="E3351" s="26"/>
    </row>
    <row r="3352" spans="1:5" x14ac:dyDescent="0.15">
      <c r="A3352" s="2"/>
      <c r="B3352" s="31"/>
      <c r="C3352" s="2"/>
      <c r="D3352" s="2"/>
      <c r="E3352" s="26"/>
    </row>
    <row r="3353" spans="1:5" x14ac:dyDescent="0.15">
      <c r="A3353" s="2"/>
      <c r="B3353" s="31"/>
      <c r="C3353" s="2"/>
      <c r="D3353" s="2"/>
      <c r="E3353" s="26"/>
    </row>
    <row r="3354" spans="1:5" x14ac:dyDescent="0.15">
      <c r="A3354" s="2"/>
      <c r="B3354" s="31"/>
      <c r="C3354" s="2"/>
      <c r="D3354" s="2"/>
      <c r="E3354" s="26"/>
    </row>
    <row r="3355" spans="1:5" x14ac:dyDescent="0.15">
      <c r="A3355" s="2"/>
      <c r="B3355" s="31"/>
      <c r="C3355" s="2"/>
      <c r="D3355" s="2"/>
      <c r="E3355" s="26"/>
    </row>
    <row r="3356" spans="1:5" x14ac:dyDescent="0.15">
      <c r="A3356" s="2"/>
      <c r="B3356" s="31"/>
      <c r="C3356" s="2"/>
      <c r="D3356" s="2"/>
      <c r="E3356" s="26"/>
    </row>
    <row r="3357" spans="1:5" x14ac:dyDescent="0.15">
      <c r="A3357" s="2"/>
      <c r="B3357" s="31"/>
      <c r="C3357" s="2"/>
      <c r="D3357" s="2"/>
      <c r="E3357" s="26"/>
    </row>
    <row r="3358" spans="1:5" x14ac:dyDescent="0.15">
      <c r="A3358" s="2"/>
      <c r="B3358" s="31"/>
      <c r="C3358" s="2"/>
      <c r="D3358" s="2"/>
      <c r="E3358" s="26"/>
    </row>
    <row r="3359" spans="1:5" x14ac:dyDescent="0.15">
      <c r="A3359" s="2"/>
      <c r="B3359" s="31"/>
      <c r="C3359" s="2"/>
      <c r="D3359" s="2"/>
      <c r="E3359" s="26"/>
    </row>
    <row r="3360" spans="1:5" x14ac:dyDescent="0.15">
      <c r="A3360" s="2"/>
      <c r="B3360" s="31"/>
      <c r="C3360" s="2"/>
      <c r="D3360" s="2"/>
      <c r="E3360" s="26"/>
    </row>
    <row r="3361" spans="1:5" x14ac:dyDescent="0.15">
      <c r="A3361" s="2"/>
      <c r="B3361" s="31"/>
      <c r="C3361" s="2"/>
      <c r="D3361" s="2"/>
      <c r="E3361" s="26"/>
    </row>
    <row r="3362" spans="1:5" x14ac:dyDescent="0.15">
      <c r="A3362" s="2"/>
      <c r="B3362" s="31"/>
      <c r="C3362" s="2"/>
      <c r="D3362" s="2"/>
      <c r="E3362" s="26"/>
    </row>
    <row r="3363" spans="1:5" x14ac:dyDescent="0.15">
      <c r="A3363" s="2"/>
      <c r="B3363" s="31"/>
      <c r="C3363" s="2"/>
      <c r="D3363" s="2"/>
      <c r="E3363" s="26"/>
    </row>
    <row r="3364" spans="1:5" x14ac:dyDescent="0.15">
      <c r="A3364" s="2"/>
      <c r="B3364" s="31"/>
      <c r="C3364" s="2"/>
      <c r="D3364" s="2"/>
      <c r="E3364" s="26"/>
    </row>
    <row r="3365" spans="1:5" x14ac:dyDescent="0.15">
      <c r="A3365" s="2"/>
      <c r="B3365" s="31"/>
      <c r="C3365" s="2"/>
      <c r="D3365" s="2"/>
      <c r="E3365" s="26"/>
    </row>
    <row r="3366" spans="1:5" x14ac:dyDescent="0.15">
      <c r="A3366" s="2"/>
      <c r="B3366" s="31"/>
      <c r="C3366" s="2"/>
      <c r="D3366" s="2"/>
      <c r="E3366" s="26"/>
    </row>
    <row r="3367" spans="1:5" x14ac:dyDescent="0.15">
      <c r="A3367" s="2"/>
      <c r="B3367" s="31"/>
      <c r="C3367" s="2"/>
      <c r="D3367" s="2"/>
      <c r="E3367" s="26"/>
    </row>
    <row r="3368" spans="1:5" x14ac:dyDescent="0.15">
      <c r="A3368" s="2"/>
      <c r="B3368" s="31"/>
      <c r="C3368" s="2"/>
      <c r="D3368" s="2"/>
      <c r="E3368" s="26"/>
    </row>
    <row r="3369" spans="1:5" x14ac:dyDescent="0.15">
      <c r="A3369" s="2"/>
      <c r="B3369" s="31"/>
      <c r="C3369" s="2"/>
      <c r="D3369" s="2"/>
      <c r="E3369" s="26"/>
    </row>
    <row r="3370" spans="1:5" x14ac:dyDescent="0.15">
      <c r="A3370" s="2"/>
      <c r="B3370" s="31"/>
      <c r="C3370" s="2"/>
      <c r="D3370" s="2"/>
      <c r="E3370" s="26"/>
    </row>
    <row r="3371" spans="1:5" x14ac:dyDescent="0.15">
      <c r="A3371" s="2"/>
      <c r="B3371" s="31"/>
      <c r="C3371" s="2"/>
      <c r="D3371" s="2"/>
      <c r="E3371" s="26"/>
    </row>
    <row r="3372" spans="1:5" x14ac:dyDescent="0.15">
      <c r="A3372" s="2"/>
      <c r="B3372" s="31"/>
      <c r="C3372" s="2"/>
      <c r="D3372" s="2"/>
      <c r="E3372" s="26"/>
    </row>
    <row r="3373" spans="1:5" x14ac:dyDescent="0.15">
      <c r="A3373" s="2"/>
      <c r="B3373" s="31"/>
      <c r="C3373" s="2"/>
      <c r="D3373" s="2"/>
      <c r="E3373" s="26"/>
    </row>
    <row r="3374" spans="1:5" x14ac:dyDescent="0.15">
      <c r="A3374" s="2"/>
      <c r="B3374" s="31"/>
      <c r="C3374" s="2"/>
      <c r="D3374" s="2"/>
      <c r="E3374" s="26"/>
    </row>
    <row r="3375" spans="1:5" x14ac:dyDescent="0.15">
      <c r="A3375" s="2"/>
      <c r="B3375" s="31"/>
      <c r="C3375" s="2"/>
      <c r="D3375" s="2"/>
      <c r="E3375" s="26"/>
    </row>
    <row r="3376" spans="1:5" x14ac:dyDescent="0.15">
      <c r="A3376" s="2"/>
      <c r="B3376" s="31"/>
      <c r="C3376" s="2"/>
      <c r="D3376" s="2"/>
      <c r="E3376" s="26"/>
    </row>
    <row r="3377" spans="1:5" x14ac:dyDescent="0.15">
      <c r="A3377" s="2"/>
      <c r="B3377" s="31"/>
      <c r="C3377" s="2"/>
      <c r="D3377" s="2"/>
      <c r="E3377" s="26"/>
    </row>
    <row r="3378" spans="1:5" x14ac:dyDescent="0.15">
      <c r="A3378" s="2"/>
      <c r="B3378" s="31"/>
      <c r="C3378" s="2"/>
      <c r="D3378" s="2"/>
      <c r="E3378" s="26"/>
    </row>
    <row r="3379" spans="1:5" x14ac:dyDescent="0.15">
      <c r="A3379" s="2"/>
      <c r="B3379" s="31"/>
      <c r="C3379" s="2"/>
      <c r="D3379" s="2"/>
      <c r="E3379" s="26"/>
    </row>
    <row r="3380" spans="1:5" x14ac:dyDescent="0.15">
      <c r="A3380" s="2"/>
      <c r="B3380" s="31"/>
      <c r="C3380" s="2"/>
      <c r="D3380" s="2"/>
      <c r="E3380" s="26"/>
    </row>
    <row r="3381" spans="1:5" x14ac:dyDescent="0.15">
      <c r="A3381" s="2"/>
      <c r="B3381" s="31"/>
      <c r="C3381" s="2"/>
      <c r="D3381" s="2"/>
      <c r="E3381" s="26"/>
    </row>
    <row r="3382" spans="1:5" x14ac:dyDescent="0.15">
      <c r="A3382" s="2"/>
      <c r="B3382" s="31"/>
      <c r="C3382" s="2"/>
      <c r="D3382" s="2"/>
      <c r="E3382" s="26"/>
    </row>
    <row r="3383" spans="1:5" x14ac:dyDescent="0.15">
      <c r="A3383" s="2"/>
      <c r="B3383" s="31"/>
      <c r="C3383" s="2"/>
      <c r="D3383" s="2"/>
      <c r="E3383" s="26"/>
    </row>
    <row r="3384" spans="1:5" x14ac:dyDescent="0.15">
      <c r="A3384" s="2"/>
      <c r="B3384" s="31"/>
      <c r="C3384" s="2"/>
      <c r="D3384" s="2"/>
      <c r="E3384" s="26"/>
    </row>
    <row r="3385" spans="1:5" x14ac:dyDescent="0.15">
      <c r="A3385" s="2"/>
      <c r="B3385" s="31"/>
      <c r="C3385" s="2"/>
      <c r="D3385" s="2"/>
      <c r="E3385" s="26"/>
    </row>
    <row r="3386" spans="1:5" x14ac:dyDescent="0.15">
      <c r="A3386" s="2"/>
      <c r="B3386" s="31"/>
      <c r="C3386" s="2"/>
      <c r="D3386" s="2"/>
      <c r="E3386" s="26"/>
    </row>
    <row r="3387" spans="1:5" x14ac:dyDescent="0.15">
      <c r="A3387" s="2"/>
      <c r="B3387" s="31"/>
      <c r="C3387" s="2"/>
      <c r="D3387" s="2"/>
      <c r="E3387" s="26"/>
    </row>
    <row r="3388" spans="1:5" x14ac:dyDescent="0.15">
      <c r="A3388" s="2"/>
      <c r="B3388" s="31"/>
      <c r="C3388" s="2"/>
      <c r="D3388" s="2"/>
      <c r="E3388" s="26"/>
    </row>
    <row r="3389" spans="1:5" x14ac:dyDescent="0.15">
      <c r="A3389" s="2"/>
      <c r="B3389" s="31"/>
      <c r="C3389" s="2"/>
      <c r="D3389" s="2"/>
      <c r="E3389" s="26"/>
    </row>
    <row r="3390" spans="1:5" x14ac:dyDescent="0.15">
      <c r="A3390" s="2"/>
      <c r="B3390" s="31"/>
      <c r="C3390" s="2"/>
      <c r="D3390" s="2"/>
      <c r="E3390" s="26"/>
    </row>
    <row r="3391" spans="1:5" x14ac:dyDescent="0.15">
      <c r="A3391" s="2"/>
      <c r="B3391" s="31"/>
      <c r="C3391" s="2"/>
      <c r="D3391" s="2"/>
      <c r="E3391" s="26"/>
    </row>
    <row r="3392" spans="1:5" x14ac:dyDescent="0.15">
      <c r="A3392" s="2"/>
      <c r="B3392" s="31"/>
      <c r="C3392" s="2"/>
      <c r="D3392" s="2"/>
      <c r="E3392" s="26"/>
    </row>
    <row r="3393" spans="1:5" x14ac:dyDescent="0.15">
      <c r="A3393" s="2"/>
      <c r="B3393" s="31"/>
      <c r="C3393" s="2"/>
      <c r="D3393" s="2"/>
      <c r="E3393" s="26"/>
    </row>
    <row r="3394" spans="1:5" x14ac:dyDescent="0.15">
      <c r="A3394" s="2"/>
      <c r="B3394" s="31"/>
      <c r="C3394" s="2"/>
      <c r="D3394" s="2"/>
      <c r="E3394" s="26"/>
    </row>
    <row r="3395" spans="1:5" x14ac:dyDescent="0.15">
      <c r="A3395" s="2"/>
      <c r="B3395" s="31"/>
      <c r="C3395" s="2"/>
      <c r="D3395" s="2"/>
      <c r="E3395" s="26"/>
    </row>
    <row r="3396" spans="1:5" x14ac:dyDescent="0.15">
      <c r="A3396" s="2"/>
      <c r="B3396" s="31"/>
      <c r="C3396" s="2"/>
      <c r="D3396" s="2"/>
      <c r="E3396" s="26"/>
    </row>
    <row r="3397" spans="1:5" x14ac:dyDescent="0.15">
      <c r="A3397" s="2"/>
      <c r="B3397" s="31"/>
      <c r="C3397" s="2"/>
      <c r="D3397" s="2"/>
      <c r="E3397" s="26"/>
    </row>
    <row r="3398" spans="1:5" x14ac:dyDescent="0.15">
      <c r="A3398" s="2"/>
      <c r="B3398" s="31"/>
      <c r="C3398" s="2"/>
      <c r="D3398" s="2"/>
      <c r="E3398" s="26"/>
    </row>
    <row r="3399" spans="1:5" x14ac:dyDescent="0.15">
      <c r="A3399" s="2"/>
      <c r="B3399" s="31"/>
      <c r="C3399" s="2"/>
      <c r="D3399" s="2"/>
      <c r="E3399" s="26"/>
    </row>
    <row r="3400" spans="1:5" x14ac:dyDescent="0.15">
      <c r="A3400" s="2"/>
      <c r="B3400" s="31"/>
      <c r="C3400" s="2"/>
      <c r="D3400" s="2"/>
      <c r="E3400" s="26"/>
    </row>
    <row r="3401" spans="1:5" x14ac:dyDescent="0.15">
      <c r="A3401" s="2"/>
      <c r="B3401" s="31"/>
      <c r="C3401" s="2"/>
      <c r="D3401" s="2"/>
      <c r="E3401" s="26"/>
    </row>
    <row r="3402" spans="1:5" x14ac:dyDescent="0.15">
      <c r="A3402" s="2"/>
      <c r="B3402" s="31"/>
      <c r="C3402" s="2"/>
      <c r="D3402" s="2"/>
      <c r="E3402" s="26"/>
    </row>
    <row r="3403" spans="1:5" x14ac:dyDescent="0.15">
      <c r="A3403" s="2"/>
      <c r="B3403" s="31"/>
      <c r="C3403" s="2"/>
      <c r="D3403" s="2"/>
      <c r="E3403" s="26"/>
    </row>
    <row r="3404" spans="1:5" x14ac:dyDescent="0.15">
      <c r="A3404" s="2"/>
      <c r="B3404" s="31"/>
      <c r="C3404" s="2"/>
      <c r="D3404" s="2"/>
      <c r="E3404" s="26"/>
    </row>
    <row r="3405" spans="1:5" x14ac:dyDescent="0.15">
      <c r="A3405" s="2"/>
      <c r="B3405" s="31"/>
      <c r="C3405" s="2"/>
      <c r="D3405" s="2"/>
      <c r="E3405" s="26"/>
    </row>
    <row r="3406" spans="1:5" x14ac:dyDescent="0.15">
      <c r="A3406" s="2"/>
      <c r="B3406" s="31"/>
      <c r="C3406" s="2"/>
      <c r="D3406" s="2"/>
      <c r="E3406" s="26"/>
    </row>
    <row r="3407" spans="1:5" x14ac:dyDescent="0.15">
      <c r="A3407" s="2"/>
      <c r="B3407" s="31"/>
      <c r="C3407" s="2"/>
      <c r="D3407" s="2"/>
      <c r="E3407" s="26"/>
    </row>
    <row r="3408" spans="1:5" x14ac:dyDescent="0.15">
      <c r="A3408" s="2"/>
      <c r="B3408" s="31"/>
      <c r="C3408" s="2"/>
      <c r="D3408" s="2"/>
      <c r="E3408" s="26"/>
    </row>
    <row r="3409" spans="1:5" x14ac:dyDescent="0.15">
      <c r="A3409" s="2"/>
      <c r="B3409" s="31"/>
      <c r="C3409" s="2"/>
      <c r="D3409" s="2"/>
      <c r="E3409" s="26"/>
    </row>
    <row r="3410" spans="1:5" x14ac:dyDescent="0.15">
      <c r="A3410" s="2"/>
      <c r="B3410" s="31"/>
      <c r="C3410" s="2"/>
      <c r="D3410" s="2"/>
      <c r="E3410" s="26"/>
    </row>
    <row r="3411" spans="1:5" x14ac:dyDescent="0.15">
      <c r="A3411" s="2"/>
      <c r="B3411" s="31"/>
      <c r="C3411" s="2"/>
      <c r="D3411" s="2"/>
      <c r="E3411" s="26"/>
    </row>
    <row r="3412" spans="1:5" x14ac:dyDescent="0.15">
      <c r="A3412" s="2"/>
      <c r="B3412" s="31"/>
      <c r="C3412" s="2"/>
      <c r="D3412" s="2"/>
      <c r="E3412" s="26"/>
    </row>
    <row r="3413" spans="1:5" x14ac:dyDescent="0.15">
      <c r="A3413" s="2"/>
      <c r="B3413" s="31"/>
      <c r="C3413" s="2"/>
      <c r="D3413" s="2"/>
      <c r="E3413" s="26"/>
    </row>
    <row r="3414" spans="1:5" x14ac:dyDescent="0.15">
      <c r="A3414" s="2"/>
      <c r="B3414" s="31"/>
      <c r="C3414" s="2"/>
      <c r="D3414" s="2"/>
      <c r="E3414" s="26"/>
    </row>
    <row r="3415" spans="1:5" x14ac:dyDescent="0.15">
      <c r="A3415" s="2"/>
      <c r="B3415" s="31"/>
      <c r="C3415" s="2"/>
      <c r="D3415" s="2"/>
      <c r="E3415" s="26"/>
    </row>
    <row r="3416" spans="1:5" x14ac:dyDescent="0.15">
      <c r="A3416" s="2"/>
      <c r="B3416" s="31"/>
      <c r="C3416" s="2"/>
      <c r="D3416" s="2"/>
      <c r="E3416" s="26"/>
    </row>
    <row r="3417" spans="1:5" x14ac:dyDescent="0.15">
      <c r="A3417" s="2"/>
      <c r="B3417" s="31"/>
      <c r="C3417" s="2"/>
      <c r="D3417" s="2"/>
      <c r="E3417" s="26"/>
    </row>
    <row r="3418" spans="1:5" x14ac:dyDescent="0.15">
      <c r="A3418" s="2"/>
      <c r="B3418" s="31"/>
      <c r="C3418" s="2"/>
      <c r="D3418" s="2"/>
      <c r="E3418" s="26"/>
    </row>
    <row r="3419" spans="1:5" x14ac:dyDescent="0.15">
      <c r="A3419" s="2"/>
      <c r="B3419" s="31"/>
      <c r="C3419" s="2"/>
      <c r="D3419" s="2"/>
      <c r="E3419" s="26"/>
    </row>
    <row r="3420" spans="1:5" x14ac:dyDescent="0.15">
      <c r="A3420" s="2"/>
      <c r="B3420" s="31"/>
      <c r="C3420" s="2"/>
      <c r="D3420" s="2"/>
      <c r="E3420" s="26"/>
    </row>
    <row r="3421" spans="1:5" x14ac:dyDescent="0.15">
      <c r="A3421" s="2"/>
      <c r="B3421" s="31"/>
      <c r="C3421" s="2"/>
      <c r="D3421" s="2"/>
      <c r="E3421" s="26"/>
    </row>
    <row r="3422" spans="1:5" x14ac:dyDescent="0.15">
      <c r="A3422" s="2"/>
      <c r="B3422" s="31"/>
      <c r="C3422" s="2"/>
      <c r="D3422" s="2"/>
      <c r="E3422" s="26"/>
    </row>
    <row r="3423" spans="1:5" x14ac:dyDescent="0.15">
      <c r="A3423" s="2"/>
      <c r="B3423" s="31"/>
      <c r="C3423" s="2"/>
      <c r="D3423" s="2"/>
      <c r="E3423" s="26"/>
    </row>
    <row r="3424" spans="1:5" x14ac:dyDescent="0.15">
      <c r="A3424" s="2"/>
      <c r="B3424" s="31"/>
      <c r="C3424" s="2"/>
      <c r="D3424" s="2"/>
      <c r="E3424" s="26"/>
    </row>
    <row r="3425" spans="1:5" x14ac:dyDescent="0.15">
      <c r="A3425" s="2"/>
      <c r="B3425" s="31"/>
      <c r="C3425" s="2"/>
      <c r="D3425" s="2"/>
      <c r="E3425" s="26"/>
    </row>
    <row r="3426" spans="1:5" x14ac:dyDescent="0.15">
      <c r="A3426" s="2"/>
      <c r="B3426" s="31"/>
      <c r="C3426" s="2"/>
      <c r="D3426" s="2"/>
      <c r="E3426" s="26"/>
    </row>
    <row r="3427" spans="1:5" x14ac:dyDescent="0.15">
      <c r="A3427" s="2"/>
      <c r="B3427" s="31"/>
      <c r="C3427" s="2"/>
      <c r="D3427" s="2"/>
      <c r="E3427" s="26"/>
    </row>
    <row r="3428" spans="1:5" x14ac:dyDescent="0.15">
      <c r="A3428" s="2"/>
      <c r="B3428" s="31"/>
      <c r="C3428" s="2"/>
      <c r="D3428" s="2"/>
      <c r="E3428" s="26"/>
    </row>
    <row r="3429" spans="1:5" x14ac:dyDescent="0.15">
      <c r="A3429" s="2"/>
      <c r="B3429" s="31"/>
      <c r="C3429" s="2"/>
      <c r="D3429" s="2"/>
      <c r="E3429" s="26"/>
    </row>
    <row r="3430" spans="1:5" x14ac:dyDescent="0.15">
      <c r="A3430" s="2"/>
      <c r="B3430" s="31"/>
      <c r="C3430" s="2"/>
      <c r="D3430" s="2"/>
      <c r="E3430" s="26"/>
    </row>
    <row r="3431" spans="1:5" x14ac:dyDescent="0.15">
      <c r="A3431" s="2"/>
      <c r="B3431" s="31"/>
      <c r="C3431" s="2"/>
      <c r="D3431" s="2"/>
      <c r="E3431" s="26"/>
    </row>
    <row r="3432" spans="1:5" x14ac:dyDescent="0.15">
      <c r="A3432" s="2"/>
      <c r="B3432" s="31"/>
      <c r="C3432" s="2"/>
      <c r="D3432" s="2"/>
      <c r="E3432" s="26"/>
    </row>
    <row r="3433" spans="1:5" x14ac:dyDescent="0.15">
      <c r="A3433" s="2"/>
      <c r="B3433" s="31"/>
      <c r="C3433" s="2"/>
      <c r="D3433" s="2"/>
      <c r="E3433" s="26"/>
    </row>
    <row r="3434" spans="1:5" x14ac:dyDescent="0.15">
      <c r="A3434" s="2"/>
      <c r="B3434" s="31"/>
      <c r="C3434" s="2"/>
      <c r="D3434" s="2"/>
      <c r="E3434" s="26"/>
    </row>
    <row r="3435" spans="1:5" x14ac:dyDescent="0.15">
      <c r="A3435" s="2"/>
      <c r="B3435" s="31"/>
      <c r="C3435" s="2"/>
      <c r="D3435" s="2"/>
      <c r="E3435" s="26"/>
    </row>
    <row r="3436" spans="1:5" x14ac:dyDescent="0.15">
      <c r="A3436" s="2"/>
      <c r="B3436" s="31"/>
      <c r="C3436" s="2"/>
      <c r="D3436" s="2"/>
      <c r="E3436" s="26"/>
    </row>
    <row r="3437" spans="1:5" x14ac:dyDescent="0.15">
      <c r="A3437" s="2"/>
      <c r="B3437" s="31"/>
      <c r="C3437" s="2"/>
      <c r="D3437" s="2"/>
      <c r="E3437" s="26"/>
    </row>
    <row r="3438" spans="1:5" x14ac:dyDescent="0.15">
      <c r="A3438" s="2"/>
      <c r="B3438" s="31"/>
      <c r="C3438" s="2"/>
      <c r="D3438" s="2"/>
      <c r="E3438" s="26"/>
    </row>
    <row r="3439" spans="1:5" x14ac:dyDescent="0.15">
      <c r="A3439" s="2"/>
      <c r="B3439" s="31"/>
      <c r="C3439" s="2"/>
      <c r="D3439" s="2"/>
      <c r="E3439" s="26"/>
    </row>
    <row r="3440" spans="1:5" x14ac:dyDescent="0.15">
      <c r="A3440" s="2"/>
      <c r="B3440" s="31"/>
      <c r="C3440" s="2"/>
      <c r="D3440" s="2"/>
      <c r="E3440" s="26"/>
    </row>
    <row r="3441" spans="1:5" x14ac:dyDescent="0.15">
      <c r="A3441" s="2"/>
      <c r="B3441" s="31"/>
      <c r="C3441" s="2"/>
      <c r="D3441" s="2"/>
      <c r="E3441" s="26"/>
    </row>
    <row r="3442" spans="1:5" x14ac:dyDescent="0.15">
      <c r="A3442" s="2"/>
      <c r="B3442" s="31"/>
      <c r="C3442" s="2"/>
      <c r="D3442" s="2"/>
      <c r="E3442" s="26"/>
    </row>
    <row r="3443" spans="1:5" x14ac:dyDescent="0.15">
      <c r="A3443" s="2"/>
      <c r="B3443" s="31"/>
      <c r="C3443" s="2"/>
      <c r="D3443" s="2"/>
      <c r="E3443" s="26"/>
    </row>
    <row r="3444" spans="1:5" x14ac:dyDescent="0.15">
      <c r="A3444" s="2"/>
      <c r="B3444" s="31"/>
      <c r="C3444" s="2"/>
      <c r="D3444" s="2"/>
      <c r="E3444" s="26"/>
    </row>
    <row r="3445" spans="1:5" x14ac:dyDescent="0.15">
      <c r="A3445" s="2"/>
      <c r="B3445" s="31"/>
      <c r="C3445" s="2"/>
      <c r="D3445" s="2"/>
      <c r="E3445" s="26"/>
    </row>
    <row r="3446" spans="1:5" x14ac:dyDescent="0.15">
      <c r="A3446" s="2"/>
      <c r="B3446" s="31"/>
      <c r="C3446" s="2"/>
      <c r="D3446" s="2"/>
      <c r="E3446" s="26"/>
    </row>
    <row r="3447" spans="1:5" x14ac:dyDescent="0.15">
      <c r="A3447" s="2"/>
      <c r="B3447" s="31"/>
      <c r="C3447" s="2"/>
      <c r="D3447" s="2"/>
      <c r="E3447" s="26"/>
    </row>
    <row r="3448" spans="1:5" x14ac:dyDescent="0.15">
      <c r="A3448" s="2"/>
      <c r="B3448" s="31"/>
      <c r="C3448" s="2"/>
      <c r="D3448" s="2"/>
      <c r="E3448" s="26"/>
    </row>
    <row r="3449" spans="1:5" x14ac:dyDescent="0.15">
      <c r="A3449" s="2"/>
      <c r="B3449" s="31"/>
      <c r="C3449" s="2"/>
      <c r="D3449" s="2"/>
      <c r="E3449" s="26"/>
    </row>
    <row r="3450" spans="1:5" x14ac:dyDescent="0.15">
      <c r="A3450" s="2"/>
      <c r="B3450" s="31"/>
      <c r="C3450" s="2"/>
      <c r="D3450" s="2"/>
      <c r="E3450" s="26"/>
    </row>
    <row r="3451" spans="1:5" x14ac:dyDescent="0.15">
      <c r="A3451" s="2"/>
      <c r="B3451" s="31"/>
      <c r="C3451" s="2"/>
      <c r="D3451" s="2"/>
      <c r="E3451" s="26"/>
    </row>
    <row r="3452" spans="1:5" x14ac:dyDescent="0.15">
      <c r="A3452" s="2"/>
      <c r="B3452" s="31"/>
      <c r="C3452" s="2"/>
      <c r="D3452" s="2"/>
      <c r="E3452" s="26"/>
    </row>
    <row r="3453" spans="1:5" x14ac:dyDescent="0.15">
      <c r="A3453" s="2"/>
      <c r="B3453" s="31"/>
      <c r="C3453" s="2"/>
      <c r="D3453" s="2"/>
      <c r="E3453" s="26"/>
    </row>
    <row r="3454" spans="1:5" x14ac:dyDescent="0.15">
      <c r="A3454" s="2"/>
      <c r="B3454" s="31"/>
      <c r="C3454" s="2"/>
      <c r="D3454" s="2"/>
      <c r="E3454" s="26"/>
    </row>
    <row r="3455" spans="1:5" x14ac:dyDescent="0.15">
      <c r="A3455" s="2"/>
      <c r="B3455" s="31"/>
      <c r="C3455" s="2"/>
      <c r="D3455" s="2"/>
      <c r="E3455" s="26"/>
    </row>
    <row r="3456" spans="1:5" x14ac:dyDescent="0.15">
      <c r="A3456" s="2"/>
      <c r="B3456" s="31"/>
      <c r="C3456" s="2"/>
      <c r="D3456" s="2"/>
      <c r="E3456" s="26"/>
    </row>
    <row r="3457" spans="1:5" x14ac:dyDescent="0.15">
      <c r="A3457" s="2"/>
      <c r="B3457" s="31"/>
      <c r="C3457" s="2"/>
      <c r="D3457" s="2"/>
      <c r="E3457" s="26"/>
    </row>
    <row r="3458" spans="1:5" x14ac:dyDescent="0.15">
      <c r="A3458" s="2"/>
      <c r="B3458" s="31"/>
      <c r="C3458" s="2"/>
      <c r="D3458" s="2"/>
      <c r="E3458" s="26"/>
    </row>
    <row r="3459" spans="1:5" x14ac:dyDescent="0.15">
      <c r="A3459" s="2"/>
      <c r="B3459" s="31"/>
      <c r="C3459" s="2"/>
      <c r="D3459" s="2"/>
      <c r="E3459" s="26"/>
    </row>
    <row r="3460" spans="1:5" x14ac:dyDescent="0.15">
      <c r="A3460" s="2"/>
      <c r="B3460" s="31"/>
      <c r="C3460" s="2"/>
      <c r="D3460" s="2"/>
      <c r="E3460" s="26"/>
    </row>
    <row r="3461" spans="1:5" x14ac:dyDescent="0.15">
      <c r="A3461" s="2"/>
      <c r="B3461" s="31"/>
      <c r="C3461" s="2"/>
      <c r="D3461" s="2"/>
      <c r="E3461" s="26"/>
    </row>
    <row r="3462" spans="1:5" x14ac:dyDescent="0.15">
      <c r="A3462" s="2"/>
      <c r="B3462" s="31"/>
      <c r="C3462" s="2"/>
      <c r="D3462" s="2"/>
      <c r="E3462" s="26"/>
    </row>
    <row r="3463" spans="1:5" x14ac:dyDescent="0.15">
      <c r="A3463" s="2"/>
      <c r="B3463" s="31"/>
      <c r="C3463" s="2"/>
      <c r="D3463" s="2"/>
      <c r="E3463" s="26"/>
    </row>
    <row r="3464" spans="1:5" x14ac:dyDescent="0.15">
      <c r="A3464" s="2"/>
      <c r="B3464" s="31"/>
      <c r="C3464" s="2"/>
      <c r="D3464" s="2"/>
      <c r="E3464" s="26"/>
    </row>
    <row r="3465" spans="1:5" x14ac:dyDescent="0.15">
      <c r="A3465" s="2"/>
      <c r="B3465" s="31"/>
      <c r="C3465" s="2"/>
      <c r="D3465" s="2"/>
      <c r="E3465" s="26"/>
    </row>
    <row r="3466" spans="1:5" x14ac:dyDescent="0.15">
      <c r="A3466" s="2"/>
      <c r="B3466" s="31"/>
      <c r="C3466" s="2"/>
      <c r="D3466" s="2"/>
      <c r="E3466" s="26"/>
    </row>
    <row r="3467" spans="1:5" x14ac:dyDescent="0.15">
      <c r="A3467" s="2"/>
      <c r="B3467" s="31"/>
      <c r="C3467" s="2"/>
      <c r="D3467" s="2"/>
      <c r="E3467" s="26"/>
    </row>
    <row r="3468" spans="1:5" x14ac:dyDescent="0.15">
      <c r="A3468" s="2"/>
      <c r="B3468" s="31"/>
      <c r="C3468" s="2"/>
      <c r="D3468" s="2"/>
      <c r="E3468" s="26"/>
    </row>
    <row r="3469" spans="1:5" x14ac:dyDescent="0.15">
      <c r="A3469" s="2"/>
      <c r="B3469" s="31"/>
      <c r="C3469" s="2"/>
      <c r="D3469" s="2"/>
      <c r="E3469" s="26"/>
    </row>
    <row r="3470" spans="1:5" x14ac:dyDescent="0.15">
      <c r="A3470" s="2"/>
      <c r="B3470" s="31"/>
      <c r="C3470" s="2"/>
      <c r="D3470" s="2"/>
      <c r="E3470" s="26"/>
    </row>
    <row r="3471" spans="1:5" x14ac:dyDescent="0.15">
      <c r="A3471" s="2"/>
      <c r="B3471" s="31"/>
      <c r="C3471" s="2"/>
      <c r="D3471" s="2"/>
      <c r="E3471" s="26"/>
    </row>
    <row r="3472" spans="1:5" x14ac:dyDescent="0.15">
      <c r="A3472" s="2"/>
      <c r="B3472" s="31"/>
      <c r="C3472" s="2"/>
      <c r="D3472" s="2"/>
      <c r="E3472" s="26"/>
    </row>
    <row r="3473" spans="1:5" x14ac:dyDescent="0.15">
      <c r="A3473" s="2"/>
      <c r="B3473" s="31"/>
      <c r="C3473" s="2"/>
      <c r="D3473" s="2"/>
      <c r="E3473" s="26"/>
    </row>
    <row r="3474" spans="1:5" x14ac:dyDescent="0.15">
      <c r="A3474" s="2"/>
      <c r="B3474" s="31"/>
      <c r="C3474" s="2"/>
      <c r="D3474" s="2"/>
      <c r="E3474" s="26"/>
    </row>
    <row r="3475" spans="1:5" x14ac:dyDescent="0.15">
      <c r="A3475" s="2"/>
      <c r="B3475" s="31"/>
      <c r="C3475" s="2"/>
      <c r="D3475" s="2"/>
      <c r="E3475" s="26"/>
    </row>
    <row r="3476" spans="1:5" x14ac:dyDescent="0.15">
      <c r="A3476" s="2"/>
      <c r="B3476" s="31"/>
      <c r="C3476" s="2"/>
      <c r="D3476" s="2"/>
      <c r="E3476" s="26"/>
    </row>
    <row r="3477" spans="1:5" x14ac:dyDescent="0.15">
      <c r="A3477" s="2"/>
      <c r="B3477" s="31"/>
      <c r="C3477" s="2"/>
      <c r="D3477" s="2"/>
      <c r="E3477" s="26"/>
    </row>
    <row r="3478" spans="1:5" x14ac:dyDescent="0.15">
      <c r="A3478" s="2"/>
      <c r="B3478" s="31"/>
      <c r="C3478" s="2"/>
      <c r="D3478" s="2"/>
      <c r="E3478" s="26"/>
    </row>
    <row r="3479" spans="1:5" x14ac:dyDescent="0.15">
      <c r="A3479" s="2"/>
      <c r="B3479" s="31"/>
      <c r="C3479" s="2"/>
      <c r="D3479" s="2"/>
      <c r="E3479" s="26"/>
    </row>
    <row r="3480" spans="1:5" x14ac:dyDescent="0.15">
      <c r="A3480" s="2"/>
      <c r="B3480" s="31"/>
      <c r="C3480" s="2"/>
      <c r="D3480" s="2"/>
      <c r="E3480" s="26"/>
    </row>
    <row r="3481" spans="1:5" x14ac:dyDescent="0.15">
      <c r="A3481" s="2"/>
      <c r="B3481" s="31"/>
      <c r="C3481" s="2"/>
      <c r="D3481" s="2"/>
      <c r="E3481" s="26"/>
    </row>
    <row r="3482" spans="1:5" x14ac:dyDescent="0.15">
      <c r="A3482" s="2"/>
      <c r="B3482" s="31"/>
      <c r="C3482" s="2"/>
      <c r="D3482" s="2"/>
      <c r="E3482" s="26"/>
    </row>
    <row r="3483" spans="1:5" x14ac:dyDescent="0.15">
      <c r="A3483" s="2"/>
      <c r="B3483" s="31"/>
      <c r="C3483" s="2"/>
      <c r="D3483" s="2"/>
      <c r="E3483" s="26"/>
    </row>
    <row r="3484" spans="1:5" x14ac:dyDescent="0.15">
      <c r="A3484" s="2"/>
      <c r="B3484" s="31"/>
      <c r="C3484" s="2"/>
      <c r="D3484" s="2"/>
      <c r="E3484" s="26"/>
    </row>
    <row r="3485" spans="1:5" x14ac:dyDescent="0.15">
      <c r="A3485" s="2"/>
      <c r="B3485" s="31"/>
      <c r="C3485" s="2"/>
      <c r="D3485" s="2"/>
      <c r="E3485" s="26"/>
    </row>
    <row r="3486" spans="1:5" x14ac:dyDescent="0.15">
      <c r="A3486" s="2"/>
      <c r="B3486" s="31"/>
      <c r="C3486" s="2"/>
      <c r="D3486" s="2"/>
      <c r="E3486" s="26"/>
    </row>
    <row r="3487" spans="1:5" x14ac:dyDescent="0.15">
      <c r="A3487" s="2"/>
      <c r="B3487" s="31"/>
      <c r="C3487" s="2"/>
      <c r="D3487" s="2"/>
      <c r="E3487" s="26"/>
    </row>
    <row r="3488" spans="1:5" x14ac:dyDescent="0.15">
      <c r="A3488" s="2"/>
      <c r="B3488" s="31"/>
      <c r="C3488" s="2"/>
      <c r="D3488" s="2"/>
      <c r="E3488" s="26"/>
    </row>
    <row r="3489" spans="1:5" x14ac:dyDescent="0.15">
      <c r="A3489" s="2"/>
      <c r="B3489" s="31"/>
      <c r="C3489" s="2"/>
      <c r="D3489" s="2"/>
      <c r="E3489" s="26"/>
    </row>
    <row r="3490" spans="1:5" x14ac:dyDescent="0.15">
      <c r="A3490" s="2"/>
      <c r="B3490" s="31"/>
      <c r="C3490" s="2"/>
      <c r="D3490" s="2"/>
      <c r="E3490" s="26"/>
    </row>
    <row r="3491" spans="1:5" x14ac:dyDescent="0.15">
      <c r="A3491" s="2"/>
      <c r="B3491" s="31"/>
      <c r="C3491" s="2"/>
      <c r="D3491" s="2"/>
      <c r="E3491" s="26"/>
    </row>
    <row r="3492" spans="1:5" x14ac:dyDescent="0.15">
      <c r="A3492" s="2"/>
      <c r="B3492" s="31"/>
      <c r="C3492" s="2"/>
      <c r="D3492" s="2"/>
      <c r="E3492" s="26"/>
    </row>
    <row r="3493" spans="1:5" x14ac:dyDescent="0.15">
      <c r="A3493" s="2"/>
      <c r="B3493" s="31"/>
      <c r="C3493" s="2"/>
      <c r="D3493" s="2"/>
      <c r="E3493" s="26"/>
    </row>
    <row r="3494" spans="1:5" x14ac:dyDescent="0.15">
      <c r="A3494" s="2"/>
      <c r="B3494" s="31"/>
      <c r="C3494" s="2"/>
      <c r="D3494" s="2"/>
      <c r="E3494" s="26"/>
    </row>
    <row r="3495" spans="1:5" x14ac:dyDescent="0.15">
      <c r="A3495" s="2"/>
      <c r="B3495" s="31"/>
      <c r="C3495" s="2"/>
      <c r="D3495" s="2"/>
      <c r="E3495" s="26"/>
    </row>
    <row r="3496" spans="1:5" x14ac:dyDescent="0.15">
      <c r="A3496" s="2"/>
      <c r="B3496" s="31"/>
      <c r="C3496" s="2"/>
      <c r="D3496" s="2"/>
      <c r="E3496" s="26"/>
    </row>
    <row r="3497" spans="1:5" x14ac:dyDescent="0.15">
      <c r="A3497" s="2"/>
      <c r="B3497" s="31"/>
      <c r="C3497" s="2"/>
      <c r="D3497" s="2"/>
      <c r="E3497" s="26"/>
    </row>
    <row r="3498" spans="1:5" x14ac:dyDescent="0.15">
      <c r="A3498" s="2"/>
      <c r="B3498" s="31"/>
      <c r="C3498" s="2"/>
      <c r="D3498" s="2"/>
      <c r="E3498" s="26"/>
    </row>
    <row r="3499" spans="1:5" x14ac:dyDescent="0.15">
      <c r="A3499" s="2"/>
      <c r="B3499" s="31"/>
      <c r="C3499" s="2"/>
      <c r="D3499" s="2"/>
      <c r="E3499" s="26"/>
    </row>
    <row r="3500" spans="1:5" x14ac:dyDescent="0.15">
      <c r="A3500" s="2"/>
      <c r="B3500" s="31"/>
      <c r="C3500" s="2"/>
      <c r="D3500" s="2"/>
      <c r="E3500" s="26"/>
    </row>
    <row r="3501" spans="1:5" x14ac:dyDescent="0.15">
      <c r="A3501" s="2"/>
      <c r="B3501" s="31"/>
      <c r="C3501" s="2"/>
      <c r="D3501" s="2"/>
      <c r="E3501" s="26"/>
    </row>
    <row r="3502" spans="1:5" x14ac:dyDescent="0.15">
      <c r="A3502" s="2"/>
      <c r="B3502" s="31"/>
      <c r="C3502" s="2"/>
      <c r="D3502" s="2"/>
      <c r="E3502" s="26"/>
    </row>
    <row r="3503" spans="1:5" x14ac:dyDescent="0.15">
      <c r="A3503" s="2"/>
      <c r="B3503" s="31"/>
      <c r="C3503" s="2"/>
      <c r="D3503" s="2"/>
      <c r="E3503" s="26"/>
    </row>
    <row r="3504" spans="1:5" x14ac:dyDescent="0.15">
      <c r="A3504" s="2"/>
      <c r="B3504" s="31"/>
      <c r="C3504" s="2"/>
      <c r="D3504" s="2"/>
      <c r="E3504" s="26"/>
    </row>
    <row r="3505" spans="1:5" x14ac:dyDescent="0.15">
      <c r="A3505" s="2"/>
      <c r="B3505" s="31"/>
      <c r="C3505" s="2"/>
      <c r="D3505" s="2"/>
      <c r="E3505" s="26"/>
    </row>
    <row r="3506" spans="1:5" x14ac:dyDescent="0.15">
      <c r="A3506" s="2"/>
      <c r="B3506" s="31"/>
      <c r="C3506" s="2"/>
      <c r="D3506" s="2"/>
      <c r="E3506" s="26"/>
    </row>
    <row r="3507" spans="1:5" x14ac:dyDescent="0.15">
      <c r="A3507" s="2"/>
      <c r="B3507" s="31"/>
      <c r="C3507" s="2"/>
      <c r="D3507" s="2"/>
      <c r="E3507" s="26"/>
    </row>
    <row r="3508" spans="1:5" x14ac:dyDescent="0.15">
      <c r="A3508" s="2"/>
      <c r="B3508" s="31"/>
      <c r="C3508" s="2"/>
      <c r="D3508" s="2"/>
      <c r="E3508" s="26"/>
    </row>
    <row r="3509" spans="1:5" x14ac:dyDescent="0.15">
      <c r="A3509" s="2"/>
      <c r="B3509" s="31"/>
      <c r="C3509" s="2"/>
      <c r="D3509" s="2"/>
      <c r="E3509" s="26"/>
    </row>
    <row r="3510" spans="1:5" x14ac:dyDescent="0.15">
      <c r="A3510" s="2"/>
      <c r="B3510" s="31"/>
      <c r="C3510" s="2"/>
      <c r="D3510" s="2"/>
      <c r="E3510" s="26"/>
    </row>
    <row r="3511" spans="1:5" x14ac:dyDescent="0.15">
      <c r="A3511" s="2"/>
      <c r="B3511" s="31"/>
      <c r="C3511" s="2"/>
      <c r="D3511" s="2"/>
      <c r="E3511" s="26"/>
    </row>
    <row r="3512" spans="1:5" x14ac:dyDescent="0.15">
      <c r="A3512" s="2"/>
      <c r="B3512" s="31"/>
      <c r="C3512" s="2"/>
      <c r="D3512" s="2"/>
      <c r="E3512" s="26"/>
    </row>
    <row r="3513" spans="1:5" x14ac:dyDescent="0.15">
      <c r="A3513" s="2"/>
      <c r="B3513" s="31"/>
      <c r="C3513" s="2"/>
      <c r="D3513" s="2"/>
      <c r="E3513" s="26"/>
    </row>
    <row r="3514" spans="1:5" x14ac:dyDescent="0.15">
      <c r="A3514" s="2"/>
      <c r="B3514" s="31"/>
      <c r="C3514" s="2"/>
      <c r="D3514" s="2"/>
      <c r="E3514" s="26"/>
    </row>
    <row r="3515" spans="1:5" x14ac:dyDescent="0.15">
      <c r="A3515" s="2"/>
      <c r="B3515" s="31"/>
      <c r="C3515" s="2"/>
      <c r="D3515" s="2"/>
      <c r="E3515" s="26"/>
    </row>
    <row r="3516" spans="1:5" x14ac:dyDescent="0.15">
      <c r="A3516" s="2"/>
      <c r="B3516" s="31"/>
      <c r="C3516" s="2"/>
      <c r="D3516" s="2"/>
      <c r="E3516" s="26"/>
    </row>
    <row r="3517" spans="1:5" x14ac:dyDescent="0.15">
      <c r="A3517" s="2"/>
      <c r="B3517" s="31"/>
      <c r="C3517" s="2"/>
      <c r="D3517" s="2"/>
      <c r="E3517" s="26"/>
    </row>
    <row r="3518" spans="1:5" x14ac:dyDescent="0.15">
      <c r="A3518" s="2"/>
      <c r="B3518" s="31"/>
      <c r="C3518" s="2"/>
      <c r="D3518" s="2"/>
      <c r="E3518" s="26"/>
    </row>
    <row r="3519" spans="1:5" x14ac:dyDescent="0.15">
      <c r="A3519" s="2"/>
      <c r="B3519" s="31"/>
      <c r="C3519" s="2"/>
      <c r="D3519" s="2"/>
      <c r="E3519" s="26"/>
    </row>
    <row r="3520" spans="1:5" x14ac:dyDescent="0.15">
      <c r="A3520" s="2"/>
      <c r="B3520" s="31"/>
      <c r="C3520" s="2"/>
      <c r="D3520" s="2"/>
      <c r="E3520" s="26"/>
    </row>
    <row r="3521" spans="1:5" x14ac:dyDescent="0.15">
      <c r="A3521" s="2"/>
      <c r="B3521" s="31"/>
      <c r="C3521" s="2"/>
      <c r="D3521" s="2"/>
      <c r="E3521" s="26"/>
    </row>
    <row r="3522" spans="1:5" x14ac:dyDescent="0.15">
      <c r="A3522" s="2"/>
      <c r="B3522" s="31"/>
      <c r="C3522" s="2"/>
      <c r="D3522" s="2"/>
      <c r="E3522" s="26"/>
    </row>
    <row r="3523" spans="1:5" x14ac:dyDescent="0.15">
      <c r="A3523" s="2"/>
      <c r="B3523" s="31"/>
      <c r="C3523" s="2"/>
      <c r="D3523" s="2"/>
      <c r="E3523" s="26"/>
    </row>
    <row r="3524" spans="1:5" x14ac:dyDescent="0.15">
      <c r="A3524" s="2"/>
      <c r="B3524" s="31"/>
      <c r="C3524" s="2"/>
      <c r="D3524" s="2"/>
      <c r="E3524" s="26"/>
    </row>
    <row r="3525" spans="1:5" x14ac:dyDescent="0.15">
      <c r="A3525" s="2"/>
      <c r="B3525" s="31"/>
      <c r="C3525" s="2"/>
      <c r="D3525" s="2"/>
      <c r="E3525" s="26"/>
    </row>
    <row r="3526" spans="1:5" x14ac:dyDescent="0.15">
      <c r="A3526" s="2"/>
      <c r="B3526" s="31"/>
      <c r="C3526" s="2"/>
      <c r="D3526" s="2"/>
      <c r="E3526" s="26"/>
    </row>
    <row r="3527" spans="1:5" x14ac:dyDescent="0.15">
      <c r="A3527" s="2"/>
      <c r="B3527" s="31"/>
      <c r="C3527" s="2"/>
      <c r="D3527" s="2"/>
      <c r="E3527" s="26"/>
    </row>
    <row r="3528" spans="1:5" x14ac:dyDescent="0.15">
      <c r="A3528" s="2"/>
      <c r="B3528" s="31"/>
      <c r="C3528" s="2"/>
      <c r="D3528" s="2"/>
      <c r="E3528" s="26"/>
    </row>
    <row r="3529" spans="1:5" x14ac:dyDescent="0.15">
      <c r="A3529" s="2"/>
      <c r="B3529" s="31"/>
      <c r="C3529" s="2"/>
      <c r="D3529" s="2"/>
      <c r="E3529" s="26"/>
    </row>
    <row r="3530" spans="1:5" x14ac:dyDescent="0.15">
      <c r="A3530" s="2"/>
      <c r="B3530" s="31"/>
      <c r="C3530" s="2"/>
      <c r="D3530" s="2"/>
      <c r="E3530" s="26"/>
    </row>
    <row r="3531" spans="1:5" x14ac:dyDescent="0.15">
      <c r="A3531" s="2"/>
      <c r="B3531" s="31"/>
      <c r="C3531" s="2"/>
      <c r="D3531" s="2"/>
      <c r="E3531" s="26"/>
    </row>
    <row r="3532" spans="1:5" x14ac:dyDescent="0.15">
      <c r="A3532" s="2"/>
      <c r="B3532" s="31"/>
      <c r="C3532" s="2"/>
      <c r="D3532" s="2"/>
      <c r="E3532" s="26"/>
    </row>
    <row r="3533" spans="1:5" x14ac:dyDescent="0.15">
      <c r="A3533" s="2"/>
      <c r="B3533" s="31"/>
      <c r="C3533" s="2"/>
      <c r="D3533" s="2"/>
      <c r="E3533" s="26"/>
    </row>
    <row r="3534" spans="1:5" x14ac:dyDescent="0.15">
      <c r="A3534" s="2"/>
      <c r="B3534" s="31"/>
      <c r="C3534" s="2"/>
      <c r="D3534" s="2"/>
      <c r="E3534" s="26"/>
    </row>
    <row r="3535" spans="1:5" x14ac:dyDescent="0.15">
      <c r="A3535" s="2"/>
      <c r="B3535" s="31"/>
      <c r="C3535" s="2"/>
      <c r="D3535" s="2"/>
      <c r="E3535" s="26"/>
    </row>
    <row r="3536" spans="1:5" x14ac:dyDescent="0.15">
      <c r="A3536" s="2"/>
      <c r="B3536" s="31"/>
      <c r="C3536" s="2"/>
      <c r="D3536" s="2"/>
      <c r="E3536" s="26"/>
    </row>
    <row r="3537" spans="1:5" x14ac:dyDescent="0.15">
      <c r="A3537" s="2"/>
      <c r="B3537" s="31"/>
      <c r="C3537" s="2"/>
      <c r="D3537" s="2"/>
      <c r="E3537" s="26"/>
    </row>
    <row r="3538" spans="1:5" x14ac:dyDescent="0.15">
      <c r="A3538" s="2"/>
      <c r="B3538" s="31"/>
      <c r="C3538" s="2"/>
      <c r="D3538" s="2"/>
      <c r="E3538" s="26"/>
    </row>
    <row r="3539" spans="1:5" x14ac:dyDescent="0.15">
      <c r="A3539" s="2"/>
      <c r="B3539" s="31"/>
      <c r="C3539" s="2"/>
      <c r="D3539" s="2"/>
      <c r="E3539" s="26"/>
    </row>
    <row r="3540" spans="1:5" x14ac:dyDescent="0.15">
      <c r="A3540" s="2"/>
      <c r="B3540" s="31"/>
      <c r="C3540" s="2"/>
      <c r="D3540" s="2"/>
      <c r="E3540" s="26"/>
    </row>
    <row r="3541" spans="1:5" x14ac:dyDescent="0.15">
      <c r="A3541" s="2"/>
      <c r="B3541" s="31"/>
      <c r="C3541" s="2"/>
      <c r="D3541" s="2"/>
      <c r="E3541" s="26"/>
    </row>
    <row r="3542" spans="1:5" x14ac:dyDescent="0.15">
      <c r="A3542" s="2"/>
      <c r="B3542" s="31"/>
      <c r="C3542" s="2"/>
      <c r="D3542" s="2"/>
      <c r="E3542" s="26"/>
    </row>
    <row r="3543" spans="1:5" x14ac:dyDescent="0.15">
      <c r="A3543" s="2"/>
      <c r="B3543" s="31"/>
      <c r="C3543" s="2"/>
      <c r="D3543" s="2"/>
      <c r="E3543" s="26"/>
    </row>
    <row r="3544" spans="1:5" x14ac:dyDescent="0.15">
      <c r="A3544" s="2"/>
      <c r="B3544" s="31"/>
      <c r="C3544" s="2"/>
      <c r="D3544" s="2"/>
      <c r="E3544" s="26"/>
    </row>
    <row r="3545" spans="1:5" x14ac:dyDescent="0.15">
      <c r="A3545" s="2"/>
      <c r="B3545" s="31"/>
      <c r="C3545" s="2"/>
      <c r="D3545" s="2"/>
      <c r="E3545" s="26"/>
    </row>
    <row r="3546" spans="1:5" x14ac:dyDescent="0.15">
      <c r="A3546" s="2"/>
      <c r="B3546" s="31"/>
      <c r="C3546" s="2"/>
      <c r="D3546" s="2"/>
      <c r="E3546" s="26"/>
    </row>
    <row r="3547" spans="1:5" x14ac:dyDescent="0.15">
      <c r="A3547" s="2"/>
      <c r="B3547" s="31"/>
      <c r="C3547" s="2"/>
      <c r="D3547" s="2"/>
      <c r="E3547" s="26"/>
    </row>
    <row r="3548" spans="1:5" x14ac:dyDescent="0.15">
      <c r="A3548" s="2"/>
      <c r="B3548" s="31"/>
      <c r="C3548" s="2"/>
      <c r="D3548" s="2"/>
      <c r="E3548" s="26"/>
    </row>
    <row r="3549" spans="1:5" x14ac:dyDescent="0.15">
      <c r="A3549" s="2"/>
      <c r="B3549" s="31"/>
      <c r="C3549" s="2"/>
      <c r="D3549" s="2"/>
      <c r="E3549" s="26"/>
    </row>
    <row r="3550" spans="1:5" x14ac:dyDescent="0.15">
      <c r="A3550" s="2"/>
      <c r="B3550" s="31"/>
      <c r="C3550" s="2"/>
      <c r="D3550" s="2"/>
      <c r="E3550" s="26"/>
    </row>
    <row r="3551" spans="1:5" x14ac:dyDescent="0.15">
      <c r="A3551" s="2"/>
      <c r="B3551" s="31"/>
      <c r="C3551" s="2"/>
      <c r="D3551" s="2"/>
      <c r="E3551" s="26"/>
    </row>
    <row r="3552" spans="1:5" x14ac:dyDescent="0.15">
      <c r="A3552" s="2"/>
      <c r="B3552" s="31"/>
      <c r="C3552" s="2"/>
      <c r="D3552" s="2"/>
      <c r="E3552" s="26"/>
    </row>
    <row r="3553" spans="1:5" x14ac:dyDescent="0.15">
      <c r="A3553" s="2"/>
      <c r="B3553" s="31"/>
      <c r="C3553" s="2"/>
      <c r="D3553" s="2"/>
      <c r="E3553" s="26"/>
    </row>
    <row r="3554" spans="1:5" x14ac:dyDescent="0.15">
      <c r="A3554" s="2"/>
      <c r="B3554" s="31"/>
      <c r="C3554" s="2"/>
      <c r="D3554" s="2"/>
      <c r="E3554" s="26"/>
    </row>
    <row r="3555" spans="1:5" x14ac:dyDescent="0.15">
      <c r="A3555" s="2"/>
      <c r="B3555" s="31"/>
      <c r="C3555" s="2"/>
      <c r="D3555" s="2"/>
      <c r="E3555" s="26"/>
    </row>
    <row r="3556" spans="1:5" x14ac:dyDescent="0.15">
      <c r="A3556" s="2"/>
      <c r="B3556" s="31"/>
      <c r="C3556" s="2"/>
      <c r="D3556" s="2"/>
      <c r="E3556" s="26"/>
    </row>
    <row r="3557" spans="1:5" x14ac:dyDescent="0.15">
      <c r="A3557" s="2"/>
      <c r="B3557" s="31"/>
      <c r="C3557" s="2"/>
      <c r="D3557" s="2"/>
      <c r="E3557" s="26"/>
    </row>
    <row r="3558" spans="1:5" x14ac:dyDescent="0.15">
      <c r="A3558" s="2"/>
      <c r="B3558" s="31"/>
      <c r="C3558" s="2"/>
      <c r="D3558" s="2"/>
      <c r="E3558" s="26"/>
    </row>
    <row r="3559" spans="1:5" x14ac:dyDescent="0.15">
      <c r="A3559" s="2"/>
      <c r="B3559" s="31"/>
      <c r="C3559" s="2"/>
      <c r="D3559" s="2"/>
      <c r="E3559" s="26"/>
    </row>
    <row r="3560" spans="1:5" x14ac:dyDescent="0.15">
      <c r="A3560" s="2"/>
      <c r="B3560" s="31"/>
      <c r="C3560" s="2"/>
      <c r="D3560" s="2"/>
      <c r="E3560" s="26"/>
    </row>
    <row r="3561" spans="1:5" x14ac:dyDescent="0.15">
      <c r="A3561" s="2"/>
      <c r="B3561" s="31"/>
      <c r="C3561" s="2"/>
      <c r="D3561" s="2"/>
      <c r="E3561" s="26"/>
    </row>
    <row r="3562" spans="1:5" x14ac:dyDescent="0.15">
      <c r="A3562" s="2"/>
      <c r="B3562" s="31"/>
      <c r="C3562" s="2"/>
      <c r="D3562" s="2"/>
      <c r="E3562" s="26"/>
    </row>
    <row r="3563" spans="1:5" x14ac:dyDescent="0.15">
      <c r="A3563" s="2"/>
      <c r="B3563" s="31"/>
      <c r="C3563" s="2"/>
      <c r="D3563" s="2"/>
      <c r="E3563" s="26"/>
    </row>
    <row r="3564" spans="1:5" x14ac:dyDescent="0.15">
      <c r="A3564" s="2"/>
      <c r="B3564" s="31"/>
      <c r="C3564" s="2"/>
      <c r="D3564" s="2"/>
      <c r="E3564" s="26"/>
    </row>
    <row r="3565" spans="1:5" x14ac:dyDescent="0.15">
      <c r="A3565" s="2"/>
      <c r="B3565" s="31"/>
      <c r="C3565" s="2"/>
      <c r="D3565" s="2"/>
      <c r="E3565" s="26"/>
    </row>
    <row r="3566" spans="1:5" x14ac:dyDescent="0.15">
      <c r="A3566" s="2"/>
      <c r="B3566" s="31"/>
      <c r="C3566" s="2"/>
      <c r="D3566" s="2"/>
      <c r="E3566" s="26"/>
    </row>
    <row r="3567" spans="1:5" x14ac:dyDescent="0.15">
      <c r="A3567" s="2"/>
      <c r="B3567" s="31"/>
      <c r="C3567" s="2"/>
      <c r="D3567" s="2"/>
      <c r="E3567" s="26"/>
    </row>
    <row r="3568" spans="1:5" x14ac:dyDescent="0.15">
      <c r="A3568" s="2"/>
      <c r="B3568" s="31"/>
      <c r="C3568" s="2"/>
      <c r="D3568" s="2"/>
      <c r="E3568" s="26"/>
    </row>
    <row r="3569" spans="1:5" x14ac:dyDescent="0.15">
      <c r="A3569" s="2"/>
      <c r="B3569" s="31"/>
      <c r="C3569" s="2"/>
      <c r="D3569" s="2"/>
      <c r="E3569" s="26"/>
    </row>
    <row r="3570" spans="1:5" x14ac:dyDescent="0.15">
      <c r="A3570" s="2"/>
      <c r="B3570" s="31"/>
      <c r="C3570" s="2"/>
      <c r="D3570" s="2"/>
      <c r="E3570" s="26"/>
    </row>
    <row r="3571" spans="1:5" x14ac:dyDescent="0.15">
      <c r="A3571" s="2"/>
      <c r="B3571" s="31"/>
      <c r="C3571" s="2"/>
      <c r="D3571" s="2"/>
      <c r="E3571" s="26"/>
    </row>
    <row r="3572" spans="1:5" x14ac:dyDescent="0.15">
      <c r="A3572" s="2"/>
      <c r="B3572" s="31"/>
      <c r="C3572" s="2"/>
      <c r="D3572" s="2"/>
      <c r="E3572" s="26"/>
    </row>
    <row r="3573" spans="1:5" x14ac:dyDescent="0.15">
      <c r="A3573" s="2"/>
      <c r="B3573" s="31"/>
      <c r="C3573" s="2"/>
      <c r="D3573" s="2"/>
      <c r="E3573" s="26"/>
    </row>
    <row r="3574" spans="1:5" x14ac:dyDescent="0.15">
      <c r="A3574" s="2"/>
      <c r="B3574" s="31"/>
      <c r="C3574" s="2"/>
      <c r="D3574" s="2"/>
      <c r="E3574" s="26"/>
    </row>
    <row r="3575" spans="1:5" x14ac:dyDescent="0.15">
      <c r="A3575" s="2"/>
      <c r="B3575" s="31"/>
      <c r="C3575" s="2"/>
      <c r="D3575" s="2"/>
      <c r="E3575" s="26"/>
    </row>
    <row r="3576" spans="1:5" x14ac:dyDescent="0.15">
      <c r="A3576" s="2"/>
      <c r="B3576" s="31"/>
      <c r="C3576" s="2"/>
      <c r="D3576" s="2"/>
      <c r="E3576" s="26"/>
    </row>
    <row r="3577" spans="1:5" x14ac:dyDescent="0.15">
      <c r="A3577" s="2"/>
      <c r="B3577" s="31"/>
      <c r="C3577" s="2"/>
      <c r="D3577" s="2"/>
      <c r="E3577" s="26"/>
    </row>
    <row r="3578" spans="1:5" x14ac:dyDescent="0.15">
      <c r="A3578" s="2"/>
      <c r="B3578" s="31"/>
      <c r="C3578" s="2"/>
      <c r="D3578" s="2"/>
      <c r="E3578" s="26"/>
    </row>
    <row r="3579" spans="1:5" x14ac:dyDescent="0.15">
      <c r="A3579" s="2"/>
      <c r="B3579" s="31"/>
      <c r="C3579" s="2"/>
      <c r="D3579" s="2"/>
      <c r="E3579" s="26"/>
    </row>
    <row r="3580" spans="1:5" x14ac:dyDescent="0.15">
      <c r="A3580" s="2"/>
      <c r="B3580" s="31"/>
      <c r="C3580" s="2"/>
      <c r="D3580" s="2"/>
      <c r="E3580" s="26"/>
    </row>
    <row r="3581" spans="1:5" x14ac:dyDescent="0.15">
      <c r="A3581" s="2"/>
      <c r="B3581" s="31"/>
      <c r="C3581" s="2"/>
      <c r="D3581" s="2"/>
      <c r="E3581" s="26"/>
    </row>
    <row r="3582" spans="1:5" x14ac:dyDescent="0.15">
      <c r="A3582" s="2"/>
      <c r="B3582" s="31"/>
      <c r="C3582" s="2"/>
      <c r="D3582" s="2"/>
      <c r="E3582" s="26"/>
    </row>
    <row r="3583" spans="1:5" x14ac:dyDescent="0.15">
      <c r="A3583" s="2"/>
      <c r="B3583" s="31"/>
      <c r="C3583" s="2"/>
      <c r="D3583" s="2"/>
      <c r="E3583" s="26"/>
    </row>
    <row r="3584" spans="1:5" x14ac:dyDescent="0.15">
      <c r="A3584" s="2"/>
      <c r="B3584" s="31"/>
      <c r="C3584" s="2"/>
      <c r="D3584" s="2"/>
      <c r="E3584" s="26"/>
    </row>
    <row r="3585" spans="1:5" x14ac:dyDescent="0.15">
      <c r="A3585" s="2"/>
      <c r="B3585" s="31"/>
      <c r="C3585" s="2"/>
      <c r="D3585" s="2"/>
      <c r="E3585" s="26"/>
    </row>
    <row r="3586" spans="1:5" x14ac:dyDescent="0.15">
      <c r="A3586" s="2"/>
      <c r="B3586" s="31"/>
      <c r="C3586" s="2"/>
      <c r="D3586" s="2"/>
      <c r="E3586" s="26"/>
    </row>
    <row r="3587" spans="1:5" x14ac:dyDescent="0.15">
      <c r="A3587" s="2"/>
      <c r="B3587" s="31"/>
      <c r="C3587" s="2"/>
      <c r="D3587" s="2"/>
      <c r="E3587" s="26"/>
    </row>
    <row r="3588" spans="1:5" x14ac:dyDescent="0.15">
      <c r="A3588" s="2"/>
      <c r="B3588" s="31"/>
      <c r="C3588" s="2"/>
      <c r="D3588" s="2"/>
      <c r="E3588" s="26"/>
    </row>
    <row r="3589" spans="1:5" x14ac:dyDescent="0.15">
      <c r="A3589" s="2"/>
      <c r="B3589" s="31"/>
      <c r="C3589" s="2"/>
      <c r="D3589" s="2"/>
      <c r="E3589" s="26"/>
    </row>
    <row r="3590" spans="1:5" x14ac:dyDescent="0.15">
      <c r="A3590" s="2"/>
      <c r="B3590" s="31"/>
      <c r="C3590" s="2"/>
      <c r="D3590" s="2"/>
      <c r="E3590" s="26"/>
    </row>
    <row r="3591" spans="1:5" x14ac:dyDescent="0.15">
      <c r="A3591" s="2"/>
      <c r="B3591" s="31"/>
      <c r="C3591" s="2"/>
      <c r="D3591" s="2"/>
      <c r="E3591" s="26"/>
    </row>
    <row r="3592" spans="1:5" x14ac:dyDescent="0.15">
      <c r="A3592" s="2"/>
      <c r="B3592" s="31"/>
      <c r="C3592" s="2"/>
      <c r="D3592" s="2"/>
      <c r="E3592" s="26"/>
    </row>
    <row r="3593" spans="1:5" x14ac:dyDescent="0.15">
      <c r="A3593" s="2"/>
      <c r="B3593" s="31"/>
      <c r="C3593" s="2"/>
      <c r="D3593" s="2"/>
      <c r="E3593" s="26"/>
    </row>
    <row r="3594" spans="1:5" x14ac:dyDescent="0.15">
      <c r="A3594" s="2"/>
      <c r="B3594" s="31"/>
      <c r="C3594" s="2"/>
      <c r="D3594" s="2"/>
      <c r="E3594" s="26"/>
    </row>
    <row r="3595" spans="1:5" x14ac:dyDescent="0.15">
      <c r="A3595" s="2"/>
      <c r="B3595" s="31"/>
      <c r="C3595" s="2"/>
      <c r="D3595" s="2"/>
      <c r="E3595" s="26"/>
    </row>
    <row r="3596" spans="1:5" x14ac:dyDescent="0.15">
      <c r="A3596" s="2"/>
      <c r="B3596" s="31"/>
      <c r="C3596" s="2"/>
      <c r="D3596" s="2"/>
      <c r="E3596" s="26"/>
    </row>
    <row r="3597" spans="1:5" x14ac:dyDescent="0.15">
      <c r="A3597" s="2"/>
      <c r="B3597" s="31"/>
      <c r="C3597" s="2"/>
      <c r="D3597" s="2"/>
      <c r="E3597" s="26"/>
    </row>
    <row r="3598" spans="1:5" x14ac:dyDescent="0.15">
      <c r="A3598" s="2"/>
      <c r="B3598" s="31"/>
      <c r="C3598" s="2"/>
      <c r="D3598" s="2"/>
      <c r="E3598" s="26"/>
    </row>
    <row r="3599" spans="1:5" x14ac:dyDescent="0.15">
      <c r="A3599" s="2"/>
      <c r="B3599" s="31"/>
      <c r="C3599" s="2"/>
      <c r="D3599" s="2"/>
      <c r="E3599" s="26"/>
    </row>
    <row r="3600" spans="1:5" x14ac:dyDescent="0.15">
      <c r="A3600" s="2"/>
      <c r="B3600" s="31"/>
      <c r="C3600" s="2"/>
      <c r="D3600" s="2"/>
      <c r="E3600" s="26"/>
    </row>
    <row r="3601" spans="1:5" x14ac:dyDescent="0.15">
      <c r="A3601" s="2"/>
      <c r="B3601" s="31"/>
      <c r="C3601" s="2"/>
      <c r="D3601" s="2"/>
      <c r="E3601" s="26"/>
    </row>
    <row r="3602" spans="1:5" x14ac:dyDescent="0.15">
      <c r="A3602" s="2"/>
      <c r="B3602" s="31"/>
      <c r="C3602" s="2"/>
      <c r="D3602" s="2"/>
      <c r="E3602" s="26"/>
    </row>
    <row r="3603" spans="1:5" x14ac:dyDescent="0.15">
      <c r="A3603" s="2"/>
      <c r="B3603" s="31"/>
      <c r="C3603" s="2"/>
      <c r="D3603" s="2"/>
      <c r="E3603" s="26"/>
    </row>
    <row r="3604" spans="1:5" x14ac:dyDescent="0.15">
      <c r="A3604" s="2"/>
      <c r="B3604" s="31"/>
      <c r="C3604" s="2"/>
      <c r="D3604" s="2"/>
      <c r="E3604" s="26"/>
    </row>
    <row r="3605" spans="1:5" x14ac:dyDescent="0.15">
      <c r="A3605" s="2"/>
      <c r="B3605" s="31"/>
      <c r="C3605" s="2"/>
      <c r="D3605" s="2"/>
      <c r="E3605" s="26"/>
    </row>
    <row r="3606" spans="1:5" x14ac:dyDescent="0.15">
      <c r="A3606" s="2"/>
      <c r="B3606" s="31"/>
      <c r="C3606" s="2"/>
      <c r="D3606" s="2"/>
      <c r="E3606" s="26"/>
    </row>
    <row r="3607" spans="1:5" x14ac:dyDescent="0.15">
      <c r="A3607" s="2"/>
      <c r="B3607" s="31"/>
      <c r="C3607" s="2"/>
      <c r="D3607" s="2"/>
      <c r="E3607" s="26"/>
    </row>
    <row r="3608" spans="1:5" x14ac:dyDescent="0.15">
      <c r="A3608" s="2"/>
      <c r="B3608" s="31"/>
      <c r="C3608" s="2"/>
      <c r="D3608" s="2"/>
      <c r="E3608" s="26"/>
    </row>
    <row r="3609" spans="1:5" x14ac:dyDescent="0.15">
      <c r="A3609" s="2"/>
      <c r="B3609" s="31"/>
      <c r="C3609" s="2"/>
      <c r="D3609" s="2"/>
      <c r="E3609" s="26"/>
    </row>
    <row r="3610" spans="1:5" x14ac:dyDescent="0.15">
      <c r="A3610" s="2"/>
      <c r="B3610" s="31"/>
      <c r="C3610" s="2"/>
      <c r="D3610" s="2"/>
      <c r="E3610" s="26"/>
    </row>
    <row r="3611" spans="1:5" x14ac:dyDescent="0.15">
      <c r="A3611" s="2"/>
      <c r="B3611" s="31"/>
      <c r="C3611" s="2"/>
      <c r="D3611" s="2"/>
      <c r="E3611" s="26"/>
    </row>
    <row r="3612" spans="1:5" x14ac:dyDescent="0.15">
      <c r="A3612" s="2"/>
      <c r="B3612" s="31"/>
      <c r="C3612" s="2"/>
      <c r="D3612" s="2"/>
      <c r="E3612" s="26"/>
    </row>
    <row r="3613" spans="1:5" x14ac:dyDescent="0.15">
      <c r="A3613" s="2"/>
      <c r="B3613" s="31"/>
      <c r="C3613" s="2"/>
      <c r="D3613" s="2"/>
      <c r="E3613" s="26"/>
    </row>
    <row r="3614" spans="1:5" x14ac:dyDescent="0.15">
      <c r="A3614" s="2"/>
      <c r="B3614" s="31"/>
      <c r="C3614" s="2"/>
      <c r="D3614" s="2"/>
      <c r="E3614" s="26"/>
    </row>
    <row r="3615" spans="1:5" x14ac:dyDescent="0.15">
      <c r="A3615" s="2"/>
      <c r="B3615" s="31"/>
      <c r="C3615" s="2"/>
      <c r="D3615" s="2"/>
      <c r="E3615" s="26"/>
    </row>
    <row r="3616" spans="1:5" x14ac:dyDescent="0.15">
      <c r="A3616" s="2"/>
      <c r="B3616" s="31"/>
      <c r="C3616" s="2"/>
      <c r="D3616" s="2"/>
      <c r="E3616" s="26"/>
    </row>
    <row r="3617" spans="1:5" x14ac:dyDescent="0.15">
      <c r="A3617" s="2"/>
      <c r="B3617" s="31"/>
      <c r="C3617" s="2"/>
      <c r="D3617" s="2"/>
      <c r="E3617" s="26"/>
    </row>
    <row r="3618" spans="1:5" x14ac:dyDescent="0.15">
      <c r="A3618" s="2"/>
      <c r="B3618" s="31"/>
      <c r="C3618" s="2"/>
      <c r="D3618" s="2"/>
      <c r="E3618" s="26"/>
    </row>
    <row r="3619" spans="1:5" x14ac:dyDescent="0.15">
      <c r="A3619" s="2"/>
      <c r="B3619" s="31"/>
      <c r="C3619" s="2"/>
      <c r="D3619" s="2"/>
      <c r="E3619" s="26"/>
    </row>
    <row r="3620" spans="1:5" x14ac:dyDescent="0.15">
      <c r="A3620" s="2"/>
      <c r="B3620" s="31"/>
      <c r="C3620" s="2"/>
      <c r="D3620" s="2"/>
      <c r="E3620" s="26"/>
    </row>
    <row r="3621" spans="1:5" x14ac:dyDescent="0.15">
      <c r="A3621" s="2"/>
      <c r="B3621" s="31"/>
      <c r="C3621" s="2"/>
      <c r="D3621" s="2"/>
      <c r="E3621" s="26"/>
    </row>
    <row r="3622" spans="1:5" x14ac:dyDescent="0.15">
      <c r="A3622" s="2"/>
      <c r="B3622" s="31"/>
      <c r="C3622" s="2"/>
      <c r="D3622" s="2"/>
      <c r="E3622" s="26"/>
    </row>
    <row r="3623" spans="1:5" x14ac:dyDescent="0.15">
      <c r="A3623" s="2"/>
      <c r="B3623" s="31"/>
      <c r="C3623" s="2"/>
      <c r="D3623" s="2"/>
      <c r="E3623" s="26"/>
    </row>
    <row r="3624" spans="1:5" x14ac:dyDescent="0.15">
      <c r="A3624" s="2"/>
      <c r="B3624" s="31"/>
      <c r="C3624" s="2"/>
      <c r="D3624" s="2"/>
      <c r="E3624" s="26"/>
    </row>
    <row r="3625" spans="1:5" x14ac:dyDescent="0.15">
      <c r="A3625" s="2"/>
      <c r="B3625" s="31"/>
      <c r="C3625" s="2"/>
      <c r="D3625" s="2"/>
      <c r="E3625" s="26"/>
    </row>
    <row r="3626" spans="1:5" x14ac:dyDescent="0.15">
      <c r="A3626" s="2"/>
      <c r="B3626" s="31"/>
      <c r="C3626" s="2"/>
      <c r="D3626" s="2"/>
      <c r="E3626" s="26"/>
    </row>
    <row r="3627" spans="1:5" x14ac:dyDescent="0.15">
      <c r="A3627" s="2"/>
      <c r="B3627" s="31"/>
      <c r="C3627" s="2"/>
      <c r="D3627" s="2"/>
      <c r="E3627" s="26"/>
    </row>
    <row r="3628" spans="1:5" x14ac:dyDescent="0.15">
      <c r="A3628" s="2"/>
      <c r="B3628" s="31"/>
      <c r="C3628" s="2"/>
      <c r="D3628" s="2"/>
      <c r="E3628" s="26"/>
    </row>
    <row r="3629" spans="1:5" x14ac:dyDescent="0.15">
      <c r="A3629" s="2"/>
      <c r="B3629" s="31"/>
      <c r="C3629" s="2"/>
      <c r="D3629" s="2"/>
      <c r="E3629" s="26"/>
    </row>
    <row r="3630" spans="1:5" x14ac:dyDescent="0.15">
      <c r="A3630" s="2"/>
      <c r="B3630" s="31"/>
      <c r="C3630" s="2"/>
      <c r="D3630" s="2"/>
      <c r="E3630" s="26"/>
    </row>
    <row r="3631" spans="1:5" x14ac:dyDescent="0.15">
      <c r="A3631" s="2"/>
      <c r="B3631" s="31"/>
      <c r="C3631" s="2"/>
      <c r="D3631" s="2"/>
      <c r="E3631" s="26"/>
    </row>
    <row r="3632" spans="1:5" x14ac:dyDescent="0.15">
      <c r="A3632" s="2"/>
      <c r="B3632" s="31"/>
      <c r="C3632" s="2"/>
      <c r="D3632" s="2"/>
      <c r="E3632" s="26"/>
    </row>
    <row r="3633" spans="1:5" x14ac:dyDescent="0.15">
      <c r="A3633" s="2"/>
      <c r="B3633" s="31"/>
      <c r="C3633" s="2"/>
      <c r="D3633" s="2"/>
      <c r="E3633" s="26"/>
    </row>
    <row r="3634" spans="1:5" x14ac:dyDescent="0.15">
      <c r="A3634" s="2"/>
      <c r="B3634" s="31"/>
      <c r="C3634" s="2"/>
      <c r="D3634" s="2"/>
      <c r="E3634" s="26"/>
    </row>
    <row r="3635" spans="1:5" x14ac:dyDescent="0.15">
      <c r="A3635" s="2"/>
      <c r="B3635" s="31"/>
      <c r="C3635" s="2"/>
      <c r="D3635" s="2"/>
      <c r="E3635" s="26"/>
    </row>
    <row r="3636" spans="1:5" x14ac:dyDescent="0.15">
      <c r="A3636" s="2"/>
      <c r="B3636" s="31"/>
      <c r="C3636" s="2"/>
      <c r="D3636" s="2"/>
      <c r="E3636" s="26"/>
    </row>
    <row r="3637" spans="1:5" x14ac:dyDescent="0.15">
      <c r="A3637" s="2"/>
      <c r="B3637" s="31"/>
      <c r="C3637" s="2"/>
      <c r="D3637" s="2"/>
      <c r="E3637" s="26"/>
    </row>
    <row r="3638" spans="1:5" x14ac:dyDescent="0.15">
      <c r="A3638" s="2"/>
      <c r="B3638" s="31"/>
      <c r="C3638" s="2"/>
      <c r="D3638" s="2"/>
      <c r="E3638" s="26"/>
    </row>
    <row r="3639" spans="1:5" x14ac:dyDescent="0.15">
      <c r="A3639" s="2"/>
      <c r="B3639" s="31"/>
      <c r="C3639" s="2"/>
      <c r="D3639" s="2"/>
      <c r="E3639" s="26"/>
    </row>
    <row r="3640" spans="1:5" x14ac:dyDescent="0.15">
      <c r="A3640" s="2"/>
      <c r="B3640" s="31"/>
      <c r="C3640" s="2"/>
      <c r="D3640" s="2"/>
      <c r="E3640" s="26"/>
    </row>
    <row r="3641" spans="1:5" x14ac:dyDescent="0.15">
      <c r="A3641" s="2"/>
      <c r="B3641" s="31"/>
      <c r="C3641" s="2"/>
      <c r="D3641" s="2"/>
      <c r="E3641" s="26"/>
    </row>
    <row r="3642" spans="1:5" x14ac:dyDescent="0.15">
      <c r="A3642" s="2"/>
      <c r="B3642" s="31"/>
      <c r="C3642" s="2"/>
      <c r="D3642" s="2"/>
      <c r="E3642" s="26"/>
    </row>
    <row r="3643" spans="1:5" x14ac:dyDescent="0.15">
      <c r="A3643" s="2"/>
      <c r="B3643" s="31"/>
      <c r="C3643" s="2"/>
      <c r="D3643" s="2"/>
      <c r="E3643" s="26"/>
    </row>
    <row r="3644" spans="1:5" x14ac:dyDescent="0.15">
      <c r="A3644" s="2"/>
      <c r="B3644" s="31"/>
      <c r="C3644" s="2"/>
      <c r="D3644" s="2"/>
      <c r="E3644" s="26"/>
    </row>
    <row r="3645" spans="1:5" x14ac:dyDescent="0.15">
      <c r="A3645" s="2"/>
      <c r="B3645" s="31"/>
      <c r="C3645" s="2"/>
      <c r="D3645" s="2"/>
      <c r="E3645" s="26"/>
    </row>
    <row r="3646" spans="1:5" x14ac:dyDescent="0.15">
      <c r="A3646" s="2"/>
      <c r="B3646" s="31"/>
      <c r="C3646" s="2"/>
      <c r="D3646" s="2"/>
      <c r="E3646" s="26"/>
    </row>
    <row r="3647" spans="1:5" x14ac:dyDescent="0.15">
      <c r="A3647" s="2"/>
      <c r="B3647" s="31"/>
      <c r="C3647" s="2"/>
      <c r="D3647" s="2"/>
      <c r="E3647" s="26"/>
    </row>
    <row r="3648" spans="1:5" x14ac:dyDescent="0.15">
      <c r="A3648" s="2"/>
      <c r="B3648" s="31"/>
      <c r="C3648" s="2"/>
      <c r="D3648" s="2"/>
      <c r="E3648" s="26"/>
    </row>
    <row r="3649" spans="1:5" x14ac:dyDescent="0.15">
      <c r="A3649" s="2"/>
      <c r="B3649" s="31"/>
      <c r="C3649" s="2"/>
      <c r="D3649" s="2"/>
      <c r="E3649" s="26"/>
    </row>
    <row r="3650" spans="1:5" x14ac:dyDescent="0.15">
      <c r="A3650" s="2"/>
      <c r="B3650" s="31"/>
      <c r="C3650" s="2"/>
      <c r="D3650" s="2"/>
      <c r="E3650" s="26"/>
    </row>
    <row r="3651" spans="1:5" x14ac:dyDescent="0.15">
      <c r="A3651" s="2"/>
      <c r="B3651" s="31"/>
      <c r="C3651" s="2"/>
      <c r="D3651" s="2"/>
      <c r="E3651" s="26"/>
    </row>
    <row r="3652" spans="1:5" x14ac:dyDescent="0.15">
      <c r="A3652" s="2"/>
      <c r="B3652" s="31"/>
      <c r="C3652" s="2"/>
      <c r="D3652" s="2"/>
      <c r="E3652" s="26"/>
    </row>
    <row r="3653" spans="1:5" x14ac:dyDescent="0.15">
      <c r="A3653" s="2"/>
      <c r="B3653" s="31"/>
      <c r="C3653" s="2"/>
      <c r="D3653" s="2"/>
      <c r="E3653" s="26"/>
    </row>
    <row r="3654" spans="1:5" x14ac:dyDescent="0.15">
      <c r="A3654" s="2"/>
      <c r="B3654" s="31"/>
      <c r="C3654" s="2"/>
      <c r="D3654" s="2"/>
      <c r="E3654" s="26"/>
    </row>
    <row r="3655" spans="1:5" x14ac:dyDescent="0.15">
      <c r="A3655" s="2"/>
      <c r="B3655" s="31"/>
      <c r="C3655" s="2"/>
      <c r="D3655" s="2"/>
      <c r="E3655" s="26"/>
    </row>
    <row r="3656" spans="1:5" x14ac:dyDescent="0.15">
      <c r="A3656" s="2"/>
      <c r="B3656" s="31"/>
      <c r="C3656" s="2"/>
      <c r="D3656" s="2"/>
      <c r="E3656" s="26"/>
    </row>
    <row r="3657" spans="1:5" x14ac:dyDescent="0.15">
      <c r="A3657" s="2"/>
      <c r="B3657" s="31"/>
      <c r="C3657" s="2"/>
      <c r="D3657" s="2"/>
      <c r="E3657" s="26"/>
    </row>
    <row r="3658" spans="1:5" x14ac:dyDescent="0.15">
      <c r="A3658" s="2"/>
      <c r="B3658" s="31"/>
      <c r="C3658" s="2"/>
      <c r="D3658" s="2"/>
      <c r="E3658" s="26"/>
    </row>
    <row r="3659" spans="1:5" x14ac:dyDescent="0.15">
      <c r="A3659" s="2"/>
      <c r="B3659" s="31"/>
      <c r="C3659" s="2"/>
      <c r="D3659" s="2"/>
      <c r="E3659" s="26"/>
    </row>
    <row r="3660" spans="1:5" x14ac:dyDescent="0.15">
      <c r="A3660" s="2"/>
      <c r="B3660" s="31"/>
      <c r="C3660" s="2"/>
      <c r="D3660" s="2"/>
      <c r="E3660" s="26"/>
    </row>
    <row r="3661" spans="1:5" x14ac:dyDescent="0.15">
      <c r="A3661" s="2"/>
      <c r="B3661" s="31"/>
      <c r="C3661" s="2"/>
      <c r="D3661" s="2"/>
      <c r="E3661" s="26"/>
    </row>
    <row r="3662" spans="1:5" x14ac:dyDescent="0.15">
      <c r="A3662" s="2"/>
      <c r="B3662" s="31"/>
      <c r="C3662" s="2"/>
      <c r="D3662" s="2"/>
      <c r="E3662" s="26"/>
    </row>
    <row r="3663" spans="1:5" x14ac:dyDescent="0.15">
      <c r="A3663" s="2"/>
      <c r="B3663" s="31"/>
      <c r="C3663" s="2"/>
      <c r="D3663" s="2"/>
      <c r="E3663" s="26"/>
    </row>
    <row r="3664" spans="1:5" x14ac:dyDescent="0.15">
      <c r="A3664" s="2"/>
      <c r="B3664" s="31"/>
      <c r="C3664" s="2"/>
      <c r="D3664" s="2"/>
      <c r="E3664" s="26"/>
    </row>
    <row r="3665" spans="1:5" x14ac:dyDescent="0.15">
      <c r="A3665" s="2"/>
      <c r="B3665" s="31"/>
      <c r="C3665" s="2"/>
      <c r="D3665" s="2"/>
      <c r="E3665" s="26"/>
    </row>
    <row r="3666" spans="1:5" x14ac:dyDescent="0.15">
      <c r="A3666" s="2"/>
      <c r="B3666" s="31"/>
      <c r="C3666" s="2"/>
      <c r="D3666" s="2"/>
      <c r="E3666" s="26"/>
    </row>
    <row r="3667" spans="1:5" x14ac:dyDescent="0.15">
      <c r="A3667" s="2"/>
      <c r="B3667" s="31"/>
      <c r="C3667" s="2"/>
      <c r="D3667" s="2"/>
      <c r="E3667" s="26"/>
    </row>
    <row r="3668" spans="1:5" x14ac:dyDescent="0.15">
      <c r="A3668" s="2"/>
      <c r="B3668" s="31"/>
      <c r="C3668" s="2"/>
      <c r="D3668" s="2"/>
      <c r="E3668" s="26"/>
    </row>
    <row r="3669" spans="1:5" x14ac:dyDescent="0.15">
      <c r="A3669" s="2"/>
      <c r="B3669" s="31"/>
      <c r="C3669" s="2"/>
      <c r="D3669" s="2"/>
      <c r="E3669" s="26"/>
    </row>
    <row r="3670" spans="1:5" x14ac:dyDescent="0.15">
      <c r="A3670" s="2"/>
      <c r="B3670" s="31"/>
      <c r="C3670" s="2"/>
      <c r="D3670" s="2"/>
      <c r="E3670" s="26"/>
    </row>
    <row r="3671" spans="1:5" x14ac:dyDescent="0.15">
      <c r="A3671" s="2"/>
      <c r="B3671" s="31"/>
      <c r="C3671" s="2"/>
      <c r="D3671" s="2"/>
      <c r="E3671" s="26"/>
    </row>
    <row r="3672" spans="1:5" x14ac:dyDescent="0.15">
      <c r="A3672" s="2"/>
      <c r="B3672" s="31"/>
      <c r="C3672" s="2"/>
      <c r="D3672" s="2"/>
      <c r="E3672" s="26"/>
    </row>
    <row r="3673" spans="1:5" x14ac:dyDescent="0.15">
      <c r="A3673" s="2"/>
      <c r="B3673" s="31"/>
      <c r="C3673" s="2"/>
      <c r="D3673" s="2"/>
      <c r="E3673" s="26"/>
    </row>
    <row r="3674" spans="1:5" x14ac:dyDescent="0.15">
      <c r="A3674" s="2"/>
      <c r="B3674" s="31"/>
      <c r="C3674" s="2"/>
      <c r="D3674" s="2"/>
      <c r="E3674" s="26"/>
    </row>
    <row r="3675" spans="1:5" x14ac:dyDescent="0.15">
      <c r="A3675" s="2"/>
      <c r="B3675" s="31"/>
      <c r="C3675" s="2"/>
      <c r="D3675" s="2"/>
      <c r="E3675" s="26"/>
    </row>
    <row r="3676" spans="1:5" x14ac:dyDescent="0.15">
      <c r="A3676" s="2"/>
      <c r="B3676" s="31"/>
      <c r="C3676" s="2"/>
      <c r="D3676" s="2"/>
      <c r="E3676" s="26"/>
    </row>
    <row r="3677" spans="1:5" x14ac:dyDescent="0.15">
      <c r="A3677" s="2"/>
      <c r="B3677" s="31"/>
      <c r="C3677" s="2"/>
      <c r="D3677" s="2"/>
      <c r="E3677" s="26"/>
    </row>
    <row r="3678" spans="1:5" x14ac:dyDescent="0.15">
      <c r="A3678" s="2"/>
      <c r="B3678" s="31"/>
      <c r="C3678" s="2"/>
      <c r="D3678" s="2"/>
      <c r="E3678" s="26"/>
    </row>
    <row r="3679" spans="1:5" x14ac:dyDescent="0.15">
      <c r="A3679" s="2"/>
      <c r="B3679" s="31"/>
      <c r="C3679" s="2"/>
      <c r="D3679" s="2"/>
      <c r="E3679" s="26"/>
    </row>
    <row r="3680" spans="1:5" x14ac:dyDescent="0.15">
      <c r="A3680" s="2"/>
      <c r="B3680" s="31"/>
      <c r="C3680" s="2"/>
      <c r="D3680" s="2"/>
      <c r="E3680" s="26"/>
    </row>
    <row r="3681" spans="1:5" x14ac:dyDescent="0.15">
      <c r="A3681" s="2"/>
      <c r="B3681" s="31"/>
      <c r="C3681" s="2"/>
      <c r="D3681" s="2"/>
      <c r="E3681" s="26"/>
    </row>
    <row r="3682" spans="1:5" x14ac:dyDescent="0.15">
      <c r="A3682" s="2"/>
      <c r="B3682" s="31"/>
      <c r="C3682" s="2"/>
      <c r="D3682" s="2"/>
      <c r="E3682" s="26"/>
    </row>
    <row r="3683" spans="1:5" x14ac:dyDescent="0.15">
      <c r="A3683" s="2"/>
      <c r="B3683" s="31"/>
      <c r="C3683" s="2"/>
      <c r="D3683" s="2"/>
      <c r="E3683" s="26"/>
    </row>
    <row r="3684" spans="1:5" x14ac:dyDescent="0.15">
      <c r="A3684" s="2"/>
      <c r="B3684" s="31"/>
      <c r="C3684" s="2"/>
      <c r="D3684" s="2"/>
      <c r="E3684" s="26"/>
    </row>
    <row r="3685" spans="1:5" x14ac:dyDescent="0.15">
      <c r="A3685" s="2"/>
      <c r="B3685" s="31"/>
      <c r="C3685" s="2"/>
      <c r="D3685" s="2"/>
      <c r="E3685" s="26"/>
    </row>
    <row r="3686" spans="1:5" x14ac:dyDescent="0.15">
      <c r="A3686" s="2"/>
      <c r="B3686" s="31"/>
      <c r="C3686" s="2"/>
      <c r="D3686" s="2"/>
      <c r="E3686" s="26"/>
    </row>
    <row r="3687" spans="1:5" x14ac:dyDescent="0.15">
      <c r="A3687" s="2"/>
      <c r="B3687" s="31"/>
      <c r="C3687" s="2"/>
      <c r="D3687" s="2"/>
      <c r="E3687" s="26"/>
    </row>
    <row r="3688" spans="1:5" x14ac:dyDescent="0.15">
      <c r="A3688" s="2"/>
      <c r="B3688" s="31"/>
      <c r="C3688" s="2"/>
      <c r="D3688" s="2"/>
      <c r="E3688" s="26"/>
    </row>
    <row r="3689" spans="1:5" x14ac:dyDescent="0.15">
      <c r="A3689" s="2"/>
      <c r="B3689" s="31"/>
      <c r="C3689" s="2"/>
      <c r="D3689" s="2"/>
      <c r="E3689" s="26"/>
    </row>
    <row r="3690" spans="1:5" x14ac:dyDescent="0.15">
      <c r="A3690" s="2"/>
      <c r="B3690" s="31"/>
      <c r="C3690" s="2"/>
      <c r="D3690" s="2"/>
      <c r="E3690" s="26"/>
    </row>
    <row r="3691" spans="1:5" x14ac:dyDescent="0.15">
      <c r="A3691" s="2"/>
      <c r="B3691" s="31"/>
      <c r="C3691" s="2"/>
      <c r="D3691" s="2"/>
      <c r="E3691" s="26"/>
    </row>
    <row r="3692" spans="1:5" x14ac:dyDescent="0.15">
      <c r="A3692" s="2"/>
      <c r="B3692" s="31"/>
      <c r="C3692" s="2"/>
      <c r="D3692" s="2"/>
      <c r="E3692" s="26"/>
    </row>
    <row r="3693" spans="1:5" x14ac:dyDescent="0.15">
      <c r="A3693" s="2"/>
      <c r="B3693" s="31"/>
      <c r="C3693" s="2"/>
      <c r="D3693" s="2"/>
      <c r="E3693" s="26"/>
    </row>
    <row r="3694" spans="1:5" x14ac:dyDescent="0.15">
      <c r="A3694" s="2"/>
      <c r="B3694" s="31"/>
      <c r="C3694" s="2"/>
      <c r="D3694" s="2"/>
      <c r="E3694" s="26"/>
    </row>
    <row r="3695" spans="1:5" x14ac:dyDescent="0.15">
      <c r="A3695" s="2"/>
      <c r="B3695" s="31"/>
      <c r="C3695" s="2"/>
      <c r="D3695" s="2"/>
      <c r="E3695" s="26"/>
    </row>
    <row r="3696" spans="1:5" x14ac:dyDescent="0.15">
      <c r="A3696" s="2"/>
      <c r="B3696" s="31"/>
      <c r="C3696" s="2"/>
      <c r="D3696" s="2"/>
      <c r="E3696" s="26"/>
    </row>
    <row r="3697" spans="1:5" x14ac:dyDescent="0.15">
      <c r="A3697" s="2"/>
      <c r="B3697" s="31"/>
      <c r="C3697" s="2"/>
      <c r="D3697" s="2"/>
      <c r="E3697" s="26"/>
    </row>
    <row r="3698" spans="1:5" x14ac:dyDescent="0.15">
      <c r="A3698" s="2"/>
      <c r="B3698" s="31"/>
      <c r="C3698" s="2"/>
      <c r="D3698" s="2"/>
      <c r="E3698" s="26"/>
    </row>
    <row r="3699" spans="1:5" x14ac:dyDescent="0.15">
      <c r="A3699" s="2"/>
      <c r="B3699" s="31"/>
      <c r="C3699" s="2"/>
      <c r="D3699" s="2"/>
      <c r="E3699" s="26"/>
    </row>
    <row r="3700" spans="1:5" x14ac:dyDescent="0.15">
      <c r="A3700" s="2"/>
      <c r="B3700" s="31"/>
      <c r="C3700" s="2"/>
      <c r="D3700" s="2"/>
      <c r="E3700" s="26"/>
    </row>
    <row r="3701" spans="1:5" x14ac:dyDescent="0.15">
      <c r="A3701" s="2"/>
      <c r="B3701" s="31"/>
      <c r="C3701" s="2"/>
      <c r="D3701" s="2"/>
      <c r="E3701" s="26"/>
    </row>
    <row r="3702" spans="1:5" x14ac:dyDescent="0.15">
      <c r="A3702" s="2"/>
      <c r="B3702" s="31"/>
      <c r="C3702" s="2"/>
      <c r="D3702" s="2"/>
      <c r="E3702" s="26"/>
    </row>
    <row r="3703" spans="1:5" x14ac:dyDescent="0.15">
      <c r="A3703" s="2"/>
      <c r="B3703" s="31"/>
      <c r="C3703" s="2"/>
      <c r="D3703" s="2"/>
      <c r="E3703" s="26"/>
    </row>
    <row r="3704" spans="1:5" x14ac:dyDescent="0.15">
      <c r="A3704" s="2"/>
      <c r="B3704" s="31"/>
      <c r="C3704" s="2"/>
      <c r="D3704" s="2"/>
      <c r="E3704" s="26"/>
    </row>
    <row r="3705" spans="1:5" x14ac:dyDescent="0.15">
      <c r="A3705" s="2"/>
      <c r="B3705" s="31"/>
      <c r="C3705" s="2"/>
      <c r="D3705" s="2"/>
      <c r="E3705" s="26"/>
    </row>
    <row r="3706" spans="1:5" x14ac:dyDescent="0.15">
      <c r="A3706" s="2"/>
      <c r="B3706" s="31"/>
      <c r="C3706" s="2"/>
      <c r="D3706" s="2"/>
      <c r="E3706" s="26"/>
    </row>
    <row r="3707" spans="1:5" x14ac:dyDescent="0.15">
      <c r="A3707" s="2"/>
      <c r="B3707" s="31"/>
      <c r="C3707" s="2"/>
      <c r="D3707" s="2"/>
      <c r="E3707" s="26"/>
    </row>
    <row r="3708" spans="1:5" x14ac:dyDescent="0.15">
      <c r="A3708" s="2"/>
      <c r="B3708" s="31"/>
      <c r="C3708" s="2"/>
      <c r="D3708" s="2"/>
      <c r="E3708" s="26"/>
    </row>
    <row r="3709" spans="1:5" x14ac:dyDescent="0.15">
      <c r="A3709" s="2"/>
      <c r="B3709" s="31"/>
      <c r="C3709" s="2"/>
      <c r="D3709" s="2"/>
      <c r="E3709" s="26"/>
    </row>
    <row r="3710" spans="1:5" x14ac:dyDescent="0.15">
      <c r="A3710" s="2"/>
      <c r="B3710" s="31"/>
      <c r="C3710" s="2"/>
      <c r="D3710" s="2"/>
      <c r="E3710" s="26"/>
    </row>
    <row r="3711" spans="1:5" x14ac:dyDescent="0.15">
      <c r="A3711" s="2"/>
      <c r="B3711" s="31"/>
      <c r="C3711" s="2"/>
      <c r="D3711" s="2"/>
      <c r="E3711" s="26"/>
    </row>
    <row r="3712" spans="1:5" x14ac:dyDescent="0.15">
      <c r="A3712" s="2"/>
      <c r="B3712" s="31"/>
      <c r="C3712" s="2"/>
      <c r="D3712" s="2"/>
      <c r="E3712" s="26"/>
    </row>
    <row r="3713" spans="1:5" x14ac:dyDescent="0.15">
      <c r="A3713" s="2"/>
      <c r="B3713" s="31"/>
      <c r="C3713" s="2"/>
      <c r="D3713" s="2"/>
      <c r="E3713" s="26"/>
    </row>
    <row r="3714" spans="1:5" x14ac:dyDescent="0.15">
      <c r="A3714" s="2"/>
      <c r="B3714" s="31"/>
      <c r="C3714" s="2"/>
      <c r="D3714" s="2"/>
      <c r="E3714" s="26"/>
    </row>
    <row r="3715" spans="1:5" x14ac:dyDescent="0.15">
      <c r="A3715" s="2"/>
      <c r="B3715" s="31"/>
      <c r="C3715" s="2"/>
      <c r="D3715" s="2"/>
      <c r="E3715" s="26"/>
    </row>
    <row r="3716" spans="1:5" x14ac:dyDescent="0.15">
      <c r="A3716" s="2"/>
      <c r="B3716" s="31"/>
      <c r="C3716" s="2"/>
      <c r="D3716" s="2"/>
      <c r="E3716" s="26"/>
    </row>
    <row r="3717" spans="1:5" x14ac:dyDescent="0.15">
      <c r="A3717" s="2"/>
      <c r="B3717" s="31"/>
      <c r="C3717" s="2"/>
      <c r="D3717" s="2"/>
      <c r="E3717" s="26"/>
    </row>
    <row r="3718" spans="1:5" x14ac:dyDescent="0.15">
      <c r="A3718" s="2"/>
      <c r="B3718" s="31"/>
      <c r="C3718" s="2"/>
      <c r="D3718" s="2"/>
      <c r="E3718" s="26"/>
    </row>
    <row r="3719" spans="1:5" x14ac:dyDescent="0.15">
      <c r="A3719" s="2"/>
      <c r="B3719" s="31"/>
      <c r="C3719" s="2"/>
      <c r="D3719" s="2"/>
      <c r="E3719" s="26"/>
    </row>
    <row r="3720" spans="1:5" x14ac:dyDescent="0.15">
      <c r="A3720" s="2"/>
      <c r="B3720" s="31"/>
      <c r="C3720" s="2"/>
      <c r="D3720" s="2"/>
      <c r="E3720" s="26"/>
    </row>
    <row r="3721" spans="1:5" x14ac:dyDescent="0.15">
      <c r="A3721" s="2"/>
      <c r="B3721" s="31"/>
      <c r="C3721" s="2"/>
      <c r="D3721" s="2"/>
      <c r="E3721" s="26"/>
    </row>
    <row r="3722" spans="1:5" x14ac:dyDescent="0.15">
      <c r="A3722" s="2"/>
      <c r="B3722" s="31"/>
      <c r="C3722" s="2"/>
      <c r="D3722" s="2"/>
      <c r="E3722" s="26"/>
    </row>
    <row r="3723" spans="1:5" x14ac:dyDescent="0.15">
      <c r="A3723" s="2"/>
      <c r="B3723" s="31"/>
      <c r="C3723" s="2"/>
      <c r="D3723" s="2"/>
      <c r="E3723" s="26"/>
    </row>
    <row r="3724" spans="1:5" x14ac:dyDescent="0.15">
      <c r="A3724" s="2"/>
      <c r="B3724" s="31"/>
      <c r="C3724" s="2"/>
      <c r="D3724" s="2"/>
      <c r="E3724" s="26"/>
    </row>
    <row r="3725" spans="1:5" x14ac:dyDescent="0.15">
      <c r="A3725" s="2"/>
      <c r="B3725" s="31"/>
      <c r="C3725" s="2"/>
      <c r="D3725" s="2"/>
      <c r="E3725" s="26"/>
    </row>
    <row r="3726" spans="1:5" x14ac:dyDescent="0.15">
      <c r="A3726" s="2"/>
      <c r="B3726" s="31"/>
      <c r="C3726" s="2"/>
      <c r="D3726" s="2"/>
      <c r="E3726" s="26"/>
    </row>
    <row r="3727" spans="1:5" x14ac:dyDescent="0.15">
      <c r="A3727" s="2"/>
      <c r="B3727" s="31"/>
      <c r="C3727" s="2"/>
      <c r="D3727" s="2"/>
      <c r="E3727" s="26"/>
    </row>
    <row r="3728" spans="1:5" x14ac:dyDescent="0.15">
      <c r="A3728" s="2"/>
      <c r="B3728" s="31"/>
      <c r="C3728" s="2"/>
      <c r="D3728" s="2"/>
      <c r="E3728" s="26"/>
    </row>
    <row r="3729" spans="1:5" x14ac:dyDescent="0.15">
      <c r="A3729" s="2"/>
      <c r="B3729" s="31"/>
      <c r="C3729" s="2"/>
      <c r="D3729" s="2"/>
      <c r="E3729" s="26"/>
    </row>
    <row r="3730" spans="1:5" x14ac:dyDescent="0.15">
      <c r="A3730" s="2"/>
      <c r="B3730" s="31"/>
      <c r="C3730" s="2"/>
      <c r="D3730" s="2"/>
      <c r="E3730" s="26"/>
    </row>
    <row r="3731" spans="1:5" x14ac:dyDescent="0.15">
      <c r="A3731" s="2"/>
      <c r="B3731" s="31"/>
      <c r="C3731" s="2"/>
      <c r="D3731" s="2"/>
      <c r="E3731" s="26"/>
    </row>
    <row r="3732" spans="1:5" x14ac:dyDescent="0.15">
      <c r="A3732" s="2"/>
      <c r="B3732" s="31"/>
      <c r="C3732" s="2"/>
      <c r="D3732" s="2"/>
      <c r="E3732" s="26"/>
    </row>
    <row r="3733" spans="1:5" x14ac:dyDescent="0.15">
      <c r="A3733" s="2"/>
      <c r="B3733" s="31"/>
      <c r="C3733" s="2"/>
      <c r="D3733" s="2"/>
      <c r="E3733" s="26"/>
    </row>
    <row r="3734" spans="1:5" x14ac:dyDescent="0.15">
      <c r="A3734" s="2"/>
      <c r="B3734" s="31"/>
      <c r="C3734" s="2"/>
      <c r="D3734" s="2"/>
      <c r="E3734" s="26"/>
    </row>
    <row r="3735" spans="1:5" x14ac:dyDescent="0.15">
      <c r="A3735" s="2"/>
      <c r="B3735" s="31"/>
      <c r="C3735" s="2"/>
      <c r="D3735" s="2"/>
      <c r="E3735" s="26"/>
    </row>
    <row r="3736" spans="1:5" x14ac:dyDescent="0.15">
      <c r="A3736" s="2"/>
      <c r="B3736" s="31"/>
      <c r="C3736" s="2"/>
      <c r="D3736" s="2"/>
      <c r="E3736" s="26"/>
    </row>
    <row r="3737" spans="1:5" x14ac:dyDescent="0.15">
      <c r="A3737" s="2"/>
      <c r="B3737" s="31"/>
      <c r="C3737" s="2"/>
      <c r="D3737" s="2"/>
      <c r="E3737" s="26"/>
    </row>
    <row r="3738" spans="1:5" x14ac:dyDescent="0.15">
      <c r="A3738" s="2"/>
      <c r="B3738" s="31"/>
      <c r="C3738" s="2"/>
      <c r="D3738" s="2"/>
      <c r="E3738" s="26"/>
    </row>
    <row r="3739" spans="1:5" x14ac:dyDescent="0.15">
      <c r="A3739" s="2"/>
      <c r="B3739" s="31"/>
      <c r="C3739" s="2"/>
      <c r="D3739" s="2"/>
      <c r="E3739" s="26"/>
    </row>
    <row r="3740" spans="1:5" x14ac:dyDescent="0.15">
      <c r="A3740" s="2"/>
      <c r="B3740" s="31"/>
      <c r="C3740" s="2"/>
      <c r="D3740" s="2"/>
      <c r="E3740" s="26"/>
    </row>
    <row r="3741" spans="1:5" x14ac:dyDescent="0.15">
      <c r="A3741" s="2"/>
      <c r="B3741" s="31"/>
      <c r="C3741" s="2"/>
      <c r="D3741" s="2"/>
      <c r="E3741" s="26"/>
    </row>
    <row r="3742" spans="1:5" x14ac:dyDescent="0.15">
      <c r="A3742" s="2"/>
      <c r="B3742" s="31"/>
      <c r="C3742" s="2"/>
      <c r="D3742" s="2"/>
      <c r="E3742" s="26"/>
    </row>
    <row r="3743" spans="1:5" x14ac:dyDescent="0.15">
      <c r="A3743" s="2"/>
      <c r="B3743" s="31"/>
      <c r="C3743" s="2"/>
      <c r="D3743" s="2"/>
      <c r="E3743" s="26"/>
    </row>
    <row r="3744" spans="1:5" x14ac:dyDescent="0.15">
      <c r="A3744" s="2"/>
      <c r="B3744" s="31"/>
      <c r="C3744" s="2"/>
      <c r="D3744" s="2"/>
      <c r="E3744" s="26"/>
    </row>
    <row r="3745" spans="1:5" x14ac:dyDescent="0.15">
      <c r="A3745" s="2"/>
      <c r="B3745" s="31"/>
      <c r="C3745" s="2"/>
      <c r="D3745" s="2"/>
      <c r="E3745" s="26"/>
    </row>
    <row r="3746" spans="1:5" x14ac:dyDescent="0.15">
      <c r="A3746" s="2"/>
      <c r="B3746" s="31"/>
      <c r="C3746" s="2"/>
      <c r="D3746" s="2"/>
      <c r="E3746" s="26"/>
    </row>
    <row r="3747" spans="1:5" x14ac:dyDescent="0.15">
      <c r="A3747" s="2"/>
      <c r="B3747" s="31"/>
      <c r="C3747" s="2"/>
      <c r="D3747" s="2"/>
      <c r="E3747" s="26"/>
    </row>
    <row r="3748" spans="1:5" x14ac:dyDescent="0.15">
      <c r="A3748" s="2"/>
      <c r="B3748" s="31"/>
      <c r="C3748" s="2"/>
      <c r="D3748" s="2"/>
      <c r="E3748" s="26"/>
    </row>
    <row r="3749" spans="1:5" x14ac:dyDescent="0.15">
      <c r="A3749" s="2"/>
      <c r="B3749" s="31"/>
      <c r="C3749" s="2"/>
      <c r="D3749" s="2"/>
      <c r="E3749" s="26"/>
    </row>
    <row r="3750" spans="1:5" x14ac:dyDescent="0.15">
      <c r="A3750" s="2"/>
      <c r="B3750" s="31"/>
      <c r="C3750" s="2"/>
      <c r="D3750" s="2"/>
      <c r="E3750" s="26"/>
    </row>
    <row r="3751" spans="1:5" x14ac:dyDescent="0.15">
      <c r="A3751" s="2"/>
      <c r="B3751" s="31"/>
      <c r="C3751" s="2"/>
      <c r="D3751" s="2"/>
      <c r="E3751" s="26"/>
    </row>
    <row r="3752" spans="1:5" x14ac:dyDescent="0.15">
      <c r="A3752" s="2"/>
      <c r="B3752" s="31"/>
      <c r="C3752" s="2"/>
      <c r="D3752" s="2"/>
      <c r="E3752" s="26"/>
    </row>
    <row r="3753" spans="1:5" x14ac:dyDescent="0.15">
      <c r="A3753" s="2"/>
      <c r="B3753" s="31"/>
      <c r="C3753" s="2"/>
      <c r="D3753" s="2"/>
      <c r="E3753" s="26"/>
    </row>
    <row r="3754" spans="1:5" x14ac:dyDescent="0.15">
      <c r="A3754" s="2"/>
      <c r="B3754" s="31"/>
      <c r="C3754" s="2"/>
      <c r="D3754" s="2"/>
      <c r="E3754" s="26"/>
    </row>
    <row r="3755" spans="1:5" x14ac:dyDescent="0.15">
      <c r="A3755" s="2"/>
      <c r="B3755" s="31"/>
      <c r="C3755" s="2"/>
      <c r="D3755" s="2"/>
      <c r="E3755" s="26"/>
    </row>
    <row r="3756" spans="1:5" x14ac:dyDescent="0.15">
      <c r="A3756" s="2"/>
      <c r="B3756" s="31"/>
      <c r="C3756" s="2"/>
      <c r="D3756" s="2"/>
      <c r="E3756" s="26"/>
    </row>
    <row r="3757" spans="1:5" x14ac:dyDescent="0.15">
      <c r="A3757" s="2"/>
      <c r="B3757" s="31"/>
      <c r="C3757" s="2"/>
      <c r="D3757" s="2"/>
      <c r="E3757" s="26"/>
    </row>
    <row r="3758" spans="1:5" x14ac:dyDescent="0.15">
      <c r="A3758" s="2"/>
      <c r="B3758" s="31"/>
      <c r="C3758" s="2"/>
      <c r="D3758" s="2"/>
      <c r="E3758" s="26"/>
    </row>
    <row r="3759" spans="1:5" x14ac:dyDescent="0.15">
      <c r="A3759" s="2"/>
      <c r="B3759" s="31"/>
      <c r="C3759" s="2"/>
      <c r="D3759" s="2"/>
      <c r="E3759" s="26"/>
    </row>
    <row r="3760" spans="1:5" x14ac:dyDescent="0.15">
      <c r="A3760" s="2"/>
      <c r="B3760" s="31"/>
      <c r="C3760" s="2"/>
      <c r="D3760" s="2"/>
      <c r="E3760" s="26"/>
    </row>
    <row r="3761" spans="1:5" x14ac:dyDescent="0.15">
      <c r="A3761" s="2"/>
      <c r="B3761" s="31"/>
      <c r="C3761" s="2"/>
      <c r="D3761" s="2"/>
      <c r="E3761" s="26"/>
    </row>
    <row r="3762" spans="1:5" x14ac:dyDescent="0.15">
      <c r="A3762" s="2"/>
      <c r="B3762" s="31"/>
      <c r="C3762" s="2"/>
      <c r="D3762" s="2"/>
      <c r="E3762" s="26"/>
    </row>
    <row r="3763" spans="1:5" x14ac:dyDescent="0.15">
      <c r="A3763" s="2"/>
      <c r="B3763" s="31"/>
      <c r="C3763" s="2"/>
      <c r="D3763" s="2"/>
      <c r="E3763" s="26"/>
    </row>
    <row r="3764" spans="1:5" x14ac:dyDescent="0.15">
      <c r="A3764" s="2"/>
      <c r="B3764" s="31"/>
      <c r="C3764" s="2"/>
      <c r="D3764" s="2"/>
      <c r="E3764" s="26"/>
    </row>
    <row r="3765" spans="1:5" x14ac:dyDescent="0.15">
      <c r="A3765" s="2"/>
      <c r="B3765" s="31"/>
      <c r="C3765" s="2"/>
      <c r="D3765" s="2"/>
      <c r="E3765" s="26"/>
    </row>
    <row r="3766" spans="1:5" x14ac:dyDescent="0.15">
      <c r="A3766" s="2"/>
      <c r="B3766" s="31"/>
      <c r="C3766" s="2"/>
      <c r="D3766" s="2"/>
      <c r="E3766" s="26"/>
    </row>
    <row r="3767" spans="1:5" x14ac:dyDescent="0.15">
      <c r="A3767" s="2"/>
      <c r="B3767" s="31"/>
      <c r="C3767" s="2"/>
      <c r="D3767" s="2"/>
      <c r="E3767" s="26"/>
    </row>
    <row r="3768" spans="1:5" x14ac:dyDescent="0.15">
      <c r="A3768" s="2"/>
      <c r="B3768" s="31"/>
      <c r="C3768" s="2"/>
      <c r="D3768" s="2"/>
      <c r="E3768" s="26"/>
    </row>
    <row r="3769" spans="1:5" x14ac:dyDescent="0.15">
      <c r="A3769" s="2"/>
      <c r="B3769" s="31"/>
      <c r="C3769" s="2"/>
      <c r="D3769" s="2"/>
      <c r="E3769" s="26"/>
    </row>
    <row r="3770" spans="1:5" x14ac:dyDescent="0.15">
      <c r="A3770" s="2"/>
      <c r="B3770" s="31"/>
      <c r="C3770" s="2"/>
      <c r="D3770" s="2"/>
      <c r="E3770" s="26"/>
    </row>
    <row r="3771" spans="1:5" x14ac:dyDescent="0.15">
      <c r="A3771" s="2"/>
      <c r="B3771" s="31"/>
      <c r="C3771" s="2"/>
      <c r="D3771" s="2"/>
      <c r="E3771" s="26"/>
    </row>
    <row r="3772" spans="1:5" x14ac:dyDescent="0.15">
      <c r="A3772" s="2"/>
      <c r="B3772" s="31"/>
      <c r="C3772" s="2"/>
      <c r="D3772" s="2"/>
      <c r="E3772" s="26"/>
    </row>
    <row r="3773" spans="1:5" x14ac:dyDescent="0.15">
      <c r="A3773" s="2"/>
      <c r="B3773" s="31"/>
      <c r="C3773" s="2"/>
      <c r="D3773" s="2"/>
      <c r="E3773" s="26"/>
    </row>
    <row r="3774" spans="1:5" x14ac:dyDescent="0.15">
      <c r="A3774" s="2"/>
      <c r="B3774" s="31"/>
      <c r="C3774" s="2"/>
      <c r="D3774" s="2"/>
      <c r="E3774" s="26"/>
    </row>
    <row r="3775" spans="1:5" x14ac:dyDescent="0.15">
      <c r="A3775" s="2"/>
      <c r="B3775" s="31"/>
      <c r="C3775" s="2"/>
      <c r="D3775" s="2"/>
      <c r="E3775" s="26"/>
    </row>
    <row r="3776" spans="1:5" x14ac:dyDescent="0.15">
      <c r="A3776" s="2"/>
      <c r="B3776" s="31"/>
      <c r="C3776" s="2"/>
      <c r="D3776" s="2"/>
      <c r="E3776" s="26"/>
    </row>
    <row r="3777" spans="1:5" x14ac:dyDescent="0.15">
      <c r="A3777" s="2"/>
      <c r="B3777" s="31"/>
      <c r="C3777" s="2"/>
      <c r="D3777" s="2"/>
      <c r="E3777" s="26"/>
    </row>
    <row r="3778" spans="1:5" x14ac:dyDescent="0.15">
      <c r="A3778" s="2"/>
      <c r="B3778" s="31"/>
      <c r="C3778" s="2"/>
      <c r="D3778" s="2"/>
      <c r="E3778" s="26"/>
    </row>
    <row r="3779" spans="1:5" x14ac:dyDescent="0.15">
      <c r="A3779" s="2"/>
      <c r="B3779" s="31"/>
      <c r="C3779" s="2"/>
      <c r="D3779" s="2"/>
      <c r="E3779" s="26"/>
    </row>
    <row r="3780" spans="1:5" x14ac:dyDescent="0.15">
      <c r="A3780" s="2"/>
      <c r="B3780" s="31"/>
      <c r="C3780" s="2"/>
      <c r="D3780" s="2"/>
      <c r="E3780" s="26"/>
    </row>
    <row r="3781" spans="1:5" x14ac:dyDescent="0.15">
      <c r="A3781" s="2"/>
      <c r="B3781" s="31"/>
      <c r="C3781" s="2"/>
      <c r="D3781" s="2"/>
      <c r="E3781" s="26"/>
    </row>
    <row r="3782" spans="1:5" x14ac:dyDescent="0.15">
      <c r="A3782" s="2"/>
      <c r="B3782" s="31"/>
      <c r="C3782" s="2"/>
      <c r="D3782" s="2"/>
      <c r="E3782" s="26"/>
    </row>
    <row r="3783" spans="1:5" x14ac:dyDescent="0.15">
      <c r="A3783" s="2"/>
      <c r="B3783" s="31"/>
      <c r="C3783" s="2"/>
      <c r="D3783" s="2"/>
      <c r="E3783" s="26"/>
    </row>
    <row r="3784" spans="1:5" x14ac:dyDescent="0.15">
      <c r="A3784" s="2"/>
      <c r="B3784" s="31"/>
      <c r="C3784" s="2"/>
      <c r="D3784" s="2"/>
      <c r="E3784" s="26"/>
    </row>
    <row r="3785" spans="1:5" x14ac:dyDescent="0.15">
      <c r="A3785" s="2"/>
      <c r="B3785" s="31"/>
      <c r="C3785" s="2"/>
      <c r="D3785" s="2"/>
      <c r="E3785" s="26"/>
    </row>
    <row r="3786" spans="1:5" x14ac:dyDescent="0.15">
      <c r="A3786" s="2"/>
      <c r="B3786" s="31"/>
      <c r="C3786" s="2"/>
      <c r="D3786" s="2"/>
      <c r="E3786" s="26"/>
    </row>
    <row r="3787" spans="1:5" x14ac:dyDescent="0.15">
      <c r="A3787" s="2"/>
      <c r="B3787" s="31"/>
      <c r="C3787" s="2"/>
      <c r="D3787" s="2"/>
      <c r="E3787" s="26"/>
    </row>
    <row r="3788" spans="1:5" x14ac:dyDescent="0.15">
      <c r="A3788" s="2"/>
      <c r="B3788" s="31"/>
      <c r="C3788" s="2"/>
      <c r="D3788" s="2"/>
      <c r="E3788" s="26"/>
    </row>
    <row r="3789" spans="1:5" x14ac:dyDescent="0.15">
      <c r="A3789" s="2"/>
      <c r="B3789" s="31"/>
      <c r="C3789" s="2"/>
      <c r="D3789" s="2"/>
      <c r="E3789" s="26"/>
    </row>
    <row r="3790" spans="1:5" x14ac:dyDescent="0.15">
      <c r="A3790" s="2"/>
      <c r="B3790" s="31"/>
      <c r="C3790" s="2"/>
      <c r="D3790" s="2"/>
      <c r="E3790" s="26"/>
    </row>
    <row r="3791" spans="1:5" x14ac:dyDescent="0.15">
      <c r="A3791" s="2"/>
      <c r="B3791" s="31"/>
      <c r="C3791" s="2"/>
      <c r="D3791" s="2"/>
      <c r="E3791" s="26"/>
    </row>
    <row r="3792" spans="1:5" x14ac:dyDescent="0.15">
      <c r="A3792" s="2"/>
      <c r="B3792" s="31"/>
      <c r="C3792" s="2"/>
      <c r="D3792" s="2"/>
      <c r="E3792" s="26"/>
    </row>
    <row r="3793" spans="1:5" x14ac:dyDescent="0.15">
      <c r="A3793" s="2"/>
      <c r="B3793" s="31"/>
      <c r="C3793" s="2"/>
      <c r="D3793" s="2"/>
      <c r="E3793" s="26"/>
    </row>
    <row r="3794" spans="1:5" x14ac:dyDescent="0.15">
      <c r="A3794" s="2"/>
      <c r="B3794" s="31"/>
      <c r="C3794" s="2"/>
      <c r="D3794" s="2"/>
      <c r="E3794" s="26"/>
    </row>
    <row r="3795" spans="1:5" x14ac:dyDescent="0.15">
      <c r="A3795" s="2"/>
      <c r="B3795" s="31"/>
      <c r="C3795" s="2"/>
      <c r="D3795" s="2"/>
      <c r="E3795" s="26"/>
    </row>
    <row r="3796" spans="1:5" x14ac:dyDescent="0.15">
      <c r="A3796" s="2"/>
      <c r="B3796" s="31"/>
      <c r="C3796" s="2"/>
      <c r="D3796" s="2"/>
      <c r="E3796" s="26"/>
    </row>
    <row r="3797" spans="1:5" x14ac:dyDescent="0.15">
      <c r="A3797" s="2"/>
      <c r="B3797" s="31"/>
      <c r="C3797" s="2"/>
      <c r="D3797" s="2"/>
      <c r="E3797" s="26"/>
    </row>
    <row r="3798" spans="1:5" x14ac:dyDescent="0.15">
      <c r="A3798" s="2"/>
      <c r="B3798" s="31"/>
      <c r="C3798" s="2"/>
      <c r="D3798" s="2"/>
      <c r="E3798" s="26"/>
    </row>
    <row r="3799" spans="1:5" x14ac:dyDescent="0.15">
      <c r="A3799" s="2"/>
      <c r="B3799" s="31"/>
      <c r="C3799" s="2"/>
      <c r="D3799" s="2"/>
      <c r="E3799" s="26"/>
    </row>
    <row r="3800" spans="1:5" x14ac:dyDescent="0.15">
      <c r="A3800" s="2"/>
      <c r="B3800" s="31"/>
      <c r="C3800" s="2"/>
      <c r="D3800" s="2"/>
      <c r="E3800" s="26"/>
    </row>
    <row r="3801" spans="1:5" x14ac:dyDescent="0.15">
      <c r="A3801" s="2"/>
      <c r="B3801" s="31"/>
      <c r="C3801" s="2"/>
      <c r="D3801" s="2"/>
      <c r="E3801" s="26"/>
    </row>
    <row r="3802" spans="1:5" x14ac:dyDescent="0.15">
      <c r="A3802" s="2"/>
      <c r="B3802" s="31"/>
      <c r="C3802" s="2"/>
      <c r="D3802" s="2"/>
      <c r="E3802" s="26"/>
    </row>
    <row r="3803" spans="1:5" x14ac:dyDescent="0.15">
      <c r="A3803" s="2"/>
      <c r="B3803" s="31"/>
      <c r="C3803" s="2"/>
      <c r="D3803" s="2"/>
      <c r="E3803" s="26"/>
    </row>
    <row r="3804" spans="1:5" x14ac:dyDescent="0.15">
      <c r="A3804" s="2"/>
      <c r="B3804" s="31"/>
      <c r="C3804" s="2"/>
      <c r="D3804" s="2"/>
      <c r="E3804" s="26"/>
    </row>
    <row r="3805" spans="1:5" x14ac:dyDescent="0.15">
      <c r="A3805" s="2"/>
      <c r="B3805" s="31"/>
      <c r="C3805" s="2"/>
      <c r="D3805" s="2"/>
      <c r="E3805" s="26"/>
    </row>
    <row r="3806" spans="1:5" x14ac:dyDescent="0.15">
      <c r="A3806" s="2"/>
      <c r="B3806" s="31"/>
      <c r="C3806" s="2"/>
      <c r="D3806" s="2"/>
      <c r="E3806" s="26"/>
    </row>
    <row r="3807" spans="1:5" x14ac:dyDescent="0.15">
      <c r="A3807" s="2"/>
      <c r="B3807" s="31"/>
      <c r="C3807" s="2"/>
      <c r="D3807" s="2"/>
      <c r="E3807" s="26"/>
    </row>
    <row r="3808" spans="1:5" x14ac:dyDescent="0.15">
      <c r="A3808" s="2"/>
      <c r="B3808" s="31"/>
      <c r="C3808" s="2"/>
      <c r="D3808" s="2"/>
      <c r="E3808" s="26"/>
    </row>
    <row r="3809" spans="1:5" x14ac:dyDescent="0.15">
      <c r="A3809" s="2"/>
      <c r="B3809" s="31"/>
      <c r="C3809" s="2"/>
      <c r="D3809" s="2"/>
      <c r="E3809" s="26"/>
    </row>
    <row r="3810" spans="1:5" x14ac:dyDescent="0.15">
      <c r="A3810" s="2"/>
      <c r="B3810" s="31"/>
      <c r="C3810" s="2"/>
      <c r="D3810" s="2"/>
      <c r="E3810" s="26"/>
    </row>
    <row r="3811" spans="1:5" x14ac:dyDescent="0.15">
      <c r="A3811" s="2"/>
      <c r="B3811" s="31"/>
      <c r="C3811" s="2"/>
      <c r="D3811" s="2"/>
      <c r="E3811" s="26"/>
    </row>
    <row r="3812" spans="1:5" x14ac:dyDescent="0.15">
      <c r="A3812" s="2"/>
      <c r="B3812" s="31"/>
      <c r="C3812" s="2"/>
      <c r="D3812" s="2"/>
      <c r="E3812" s="26"/>
    </row>
    <row r="3813" spans="1:5" x14ac:dyDescent="0.15">
      <c r="A3813" s="2"/>
      <c r="B3813" s="31"/>
      <c r="C3813" s="2"/>
      <c r="D3813" s="2"/>
      <c r="E3813" s="26"/>
    </row>
    <row r="3814" spans="1:5" x14ac:dyDescent="0.15">
      <c r="A3814" s="2"/>
      <c r="B3814" s="31"/>
      <c r="C3814" s="2"/>
      <c r="D3814" s="2"/>
      <c r="E3814" s="26"/>
    </row>
    <row r="3815" spans="1:5" x14ac:dyDescent="0.15">
      <c r="A3815" s="2"/>
      <c r="B3815" s="31"/>
      <c r="C3815" s="2"/>
      <c r="D3815" s="2"/>
      <c r="E3815" s="26"/>
    </row>
    <row r="3816" spans="1:5" x14ac:dyDescent="0.15">
      <c r="A3816" s="2"/>
      <c r="B3816" s="31"/>
      <c r="C3816" s="2"/>
      <c r="D3816" s="2"/>
      <c r="E3816" s="26"/>
    </row>
    <row r="3817" spans="1:5" x14ac:dyDescent="0.15">
      <c r="A3817" s="2"/>
      <c r="B3817" s="31"/>
      <c r="C3817" s="2"/>
      <c r="D3817" s="2"/>
      <c r="E3817" s="26"/>
    </row>
    <row r="3818" spans="1:5" x14ac:dyDescent="0.15">
      <c r="A3818" s="2"/>
      <c r="B3818" s="31"/>
      <c r="C3818" s="2"/>
      <c r="D3818" s="2"/>
      <c r="E3818" s="26"/>
    </row>
    <row r="3819" spans="1:5" x14ac:dyDescent="0.15">
      <c r="A3819" s="2"/>
      <c r="B3819" s="31"/>
      <c r="C3819" s="2"/>
      <c r="D3819" s="2"/>
      <c r="E3819" s="26"/>
    </row>
    <row r="3820" spans="1:5" x14ac:dyDescent="0.15">
      <c r="A3820" s="2"/>
      <c r="B3820" s="31"/>
      <c r="C3820" s="2"/>
      <c r="D3820" s="2"/>
      <c r="E3820" s="26"/>
    </row>
    <row r="3821" spans="1:5" x14ac:dyDescent="0.15">
      <c r="A3821" s="2"/>
      <c r="B3821" s="31"/>
      <c r="C3821" s="2"/>
      <c r="D3821" s="2"/>
      <c r="E3821" s="26"/>
    </row>
    <row r="3822" spans="1:5" x14ac:dyDescent="0.15">
      <c r="A3822" s="2"/>
      <c r="B3822" s="31"/>
      <c r="C3822" s="2"/>
      <c r="D3822" s="2"/>
      <c r="E3822" s="26"/>
    </row>
    <row r="3823" spans="1:5" x14ac:dyDescent="0.15">
      <c r="A3823" s="2"/>
      <c r="B3823" s="31"/>
      <c r="C3823" s="2"/>
      <c r="D3823" s="2"/>
      <c r="E3823" s="26"/>
    </row>
    <row r="3824" spans="1:5" x14ac:dyDescent="0.15">
      <c r="A3824" s="2"/>
      <c r="B3824" s="31"/>
      <c r="C3824" s="2"/>
      <c r="D3824" s="2"/>
      <c r="E3824" s="26"/>
    </row>
    <row r="3825" spans="1:5" x14ac:dyDescent="0.15">
      <c r="A3825" s="2"/>
      <c r="B3825" s="31"/>
      <c r="C3825" s="2"/>
      <c r="D3825" s="2"/>
      <c r="E3825" s="26"/>
    </row>
    <row r="3826" spans="1:5" x14ac:dyDescent="0.15">
      <c r="A3826" s="2"/>
      <c r="B3826" s="31"/>
      <c r="C3826" s="2"/>
      <c r="D3826" s="2"/>
      <c r="E3826" s="26"/>
    </row>
    <row r="3827" spans="1:5" x14ac:dyDescent="0.15">
      <c r="A3827" s="2"/>
      <c r="B3827" s="31"/>
      <c r="C3827" s="2"/>
      <c r="D3827" s="2"/>
      <c r="E3827" s="26"/>
    </row>
    <row r="3828" spans="1:5" x14ac:dyDescent="0.15">
      <c r="A3828" s="2"/>
      <c r="B3828" s="31"/>
      <c r="C3828" s="2"/>
      <c r="D3828" s="2"/>
      <c r="E3828" s="26"/>
    </row>
    <row r="3829" spans="1:5" x14ac:dyDescent="0.15">
      <c r="A3829" s="2"/>
      <c r="B3829" s="31"/>
      <c r="C3829" s="2"/>
      <c r="D3829" s="2"/>
      <c r="E3829" s="26"/>
    </row>
    <row r="3830" spans="1:5" x14ac:dyDescent="0.15">
      <c r="A3830" s="2"/>
      <c r="B3830" s="31"/>
      <c r="C3830" s="2"/>
      <c r="D3830" s="2"/>
      <c r="E3830" s="26"/>
    </row>
    <row r="3831" spans="1:5" x14ac:dyDescent="0.15">
      <c r="A3831" s="2"/>
      <c r="B3831" s="31"/>
      <c r="C3831" s="2"/>
      <c r="D3831" s="2"/>
      <c r="E3831" s="26"/>
    </row>
    <row r="3832" spans="1:5" x14ac:dyDescent="0.15">
      <c r="A3832" s="2"/>
      <c r="B3832" s="31"/>
      <c r="C3832" s="2"/>
      <c r="D3832" s="2"/>
      <c r="E3832" s="26"/>
    </row>
    <row r="3833" spans="1:5" x14ac:dyDescent="0.15">
      <c r="A3833" s="2"/>
      <c r="B3833" s="31"/>
      <c r="C3833" s="2"/>
      <c r="D3833" s="2"/>
      <c r="E3833" s="26"/>
    </row>
    <row r="3834" spans="1:5" x14ac:dyDescent="0.15">
      <c r="A3834" s="2"/>
      <c r="B3834" s="31"/>
      <c r="C3834" s="2"/>
      <c r="D3834" s="2"/>
      <c r="E3834" s="26"/>
    </row>
    <row r="3835" spans="1:5" x14ac:dyDescent="0.15">
      <c r="A3835" s="2"/>
      <c r="B3835" s="31"/>
      <c r="C3835" s="2"/>
      <c r="D3835" s="2"/>
      <c r="E3835" s="26"/>
    </row>
    <row r="3836" spans="1:5" x14ac:dyDescent="0.15">
      <c r="A3836" s="2"/>
      <c r="B3836" s="31"/>
      <c r="C3836" s="2"/>
      <c r="D3836" s="2"/>
      <c r="E3836" s="26"/>
    </row>
    <row r="3837" spans="1:5" x14ac:dyDescent="0.15">
      <c r="A3837" s="2"/>
      <c r="B3837" s="31"/>
      <c r="C3837" s="2"/>
      <c r="D3837" s="2"/>
      <c r="E3837" s="26"/>
    </row>
    <row r="3838" spans="1:5" x14ac:dyDescent="0.15">
      <c r="A3838" s="2"/>
      <c r="B3838" s="31"/>
      <c r="C3838" s="2"/>
      <c r="D3838" s="2"/>
      <c r="E3838" s="26"/>
    </row>
    <row r="3839" spans="1:5" x14ac:dyDescent="0.15">
      <c r="A3839" s="2"/>
      <c r="B3839" s="31"/>
      <c r="C3839" s="2"/>
      <c r="D3839" s="2"/>
      <c r="E3839" s="26"/>
    </row>
    <row r="3840" spans="1:5" x14ac:dyDescent="0.15">
      <c r="A3840" s="2"/>
      <c r="B3840" s="31"/>
      <c r="C3840" s="2"/>
      <c r="D3840" s="2"/>
      <c r="E3840" s="26"/>
    </row>
    <row r="3841" spans="1:5" x14ac:dyDescent="0.15">
      <c r="A3841" s="2"/>
      <c r="B3841" s="31"/>
      <c r="C3841" s="2"/>
      <c r="D3841" s="2"/>
      <c r="E3841" s="26"/>
    </row>
    <row r="3842" spans="1:5" x14ac:dyDescent="0.15">
      <c r="A3842" s="2"/>
      <c r="B3842" s="31"/>
      <c r="C3842" s="2"/>
      <c r="D3842" s="2"/>
      <c r="E3842" s="26"/>
    </row>
    <row r="3843" spans="1:5" x14ac:dyDescent="0.15">
      <c r="A3843" s="2"/>
      <c r="B3843" s="31"/>
      <c r="C3843" s="2"/>
      <c r="D3843" s="2"/>
      <c r="E3843" s="26"/>
    </row>
    <row r="3844" spans="1:5" x14ac:dyDescent="0.15">
      <c r="A3844" s="2"/>
      <c r="B3844" s="31"/>
      <c r="C3844" s="2"/>
      <c r="D3844" s="2"/>
      <c r="E3844" s="26"/>
    </row>
    <row r="3845" spans="1:5" x14ac:dyDescent="0.15">
      <c r="A3845" s="2"/>
      <c r="B3845" s="31"/>
      <c r="C3845" s="2"/>
      <c r="D3845" s="2"/>
      <c r="E3845" s="26"/>
    </row>
    <row r="3846" spans="1:5" x14ac:dyDescent="0.15">
      <c r="A3846" s="2"/>
      <c r="B3846" s="31"/>
      <c r="C3846" s="2"/>
      <c r="D3846" s="2"/>
      <c r="E3846" s="26"/>
    </row>
    <row r="3847" spans="1:5" x14ac:dyDescent="0.15">
      <c r="A3847" s="2"/>
      <c r="B3847" s="31"/>
      <c r="C3847" s="2"/>
      <c r="D3847" s="2"/>
      <c r="E3847" s="26"/>
    </row>
    <row r="3848" spans="1:5" x14ac:dyDescent="0.15">
      <c r="A3848" s="2"/>
      <c r="B3848" s="31"/>
      <c r="C3848" s="2"/>
      <c r="D3848" s="2"/>
      <c r="E3848" s="26"/>
    </row>
    <row r="3849" spans="1:5" x14ac:dyDescent="0.15">
      <c r="A3849" s="2"/>
      <c r="B3849" s="31"/>
      <c r="C3849" s="2"/>
      <c r="D3849" s="2"/>
      <c r="E3849" s="26"/>
    </row>
    <row r="3850" spans="1:5" x14ac:dyDescent="0.15">
      <c r="A3850" s="2"/>
      <c r="B3850" s="31"/>
      <c r="C3850" s="2"/>
      <c r="D3850" s="2"/>
      <c r="E3850" s="26"/>
    </row>
    <row r="3851" spans="1:5" x14ac:dyDescent="0.15">
      <c r="A3851" s="2"/>
      <c r="B3851" s="31"/>
      <c r="C3851" s="2"/>
      <c r="D3851" s="2"/>
      <c r="E3851" s="26"/>
    </row>
    <row r="3852" spans="1:5" x14ac:dyDescent="0.15">
      <c r="A3852" s="2"/>
      <c r="B3852" s="31"/>
      <c r="C3852" s="2"/>
      <c r="D3852" s="2"/>
      <c r="E3852" s="26"/>
    </row>
    <row r="3853" spans="1:5" x14ac:dyDescent="0.15">
      <c r="A3853" s="2"/>
      <c r="B3853" s="31"/>
      <c r="C3853" s="2"/>
      <c r="D3853" s="2"/>
      <c r="E3853" s="26"/>
    </row>
    <row r="3854" spans="1:5" x14ac:dyDescent="0.15">
      <c r="A3854" s="2"/>
      <c r="B3854" s="31"/>
      <c r="C3854" s="2"/>
      <c r="D3854" s="2"/>
      <c r="E3854" s="26"/>
    </row>
    <row r="3855" spans="1:5" x14ac:dyDescent="0.15">
      <c r="A3855" s="2"/>
      <c r="B3855" s="31"/>
      <c r="C3855" s="2"/>
      <c r="D3855" s="2"/>
      <c r="E3855" s="26"/>
    </row>
    <row r="3856" spans="1:5" x14ac:dyDescent="0.15">
      <c r="A3856" s="2"/>
      <c r="B3856" s="31"/>
      <c r="C3856" s="2"/>
      <c r="D3856" s="2"/>
      <c r="E3856" s="26"/>
    </row>
    <row r="3857" spans="1:5" x14ac:dyDescent="0.15">
      <c r="A3857" s="2"/>
      <c r="B3857" s="31"/>
      <c r="C3857" s="2"/>
      <c r="D3857" s="2"/>
      <c r="E3857" s="26"/>
    </row>
    <row r="3858" spans="1:5" x14ac:dyDescent="0.15">
      <c r="A3858" s="2"/>
      <c r="B3858" s="31"/>
      <c r="C3858" s="2"/>
      <c r="D3858" s="2"/>
      <c r="E3858" s="26"/>
    </row>
    <row r="3859" spans="1:5" x14ac:dyDescent="0.15">
      <c r="A3859" s="2"/>
      <c r="B3859" s="31"/>
      <c r="C3859" s="2"/>
      <c r="D3859" s="2"/>
      <c r="E3859" s="26"/>
    </row>
    <row r="3860" spans="1:5" x14ac:dyDescent="0.15">
      <c r="A3860" s="2"/>
      <c r="B3860" s="31"/>
      <c r="C3860" s="2"/>
      <c r="D3860" s="2"/>
      <c r="E3860" s="26"/>
    </row>
    <row r="3861" spans="1:5" x14ac:dyDescent="0.15">
      <c r="A3861" s="2"/>
      <c r="B3861" s="31"/>
      <c r="C3861" s="2"/>
      <c r="D3861" s="2"/>
      <c r="E3861" s="26"/>
    </row>
    <row r="3862" spans="1:5" x14ac:dyDescent="0.15">
      <c r="A3862" s="2"/>
      <c r="B3862" s="31"/>
      <c r="C3862" s="2"/>
      <c r="D3862" s="2"/>
      <c r="E3862" s="26"/>
    </row>
    <row r="3863" spans="1:5" x14ac:dyDescent="0.15">
      <c r="A3863" s="2"/>
      <c r="B3863" s="31"/>
      <c r="C3863" s="2"/>
      <c r="D3863" s="2"/>
      <c r="E3863" s="26"/>
    </row>
    <row r="3864" spans="1:5" x14ac:dyDescent="0.15">
      <c r="A3864" s="2"/>
      <c r="B3864" s="31"/>
      <c r="C3864" s="2"/>
      <c r="D3864" s="2"/>
      <c r="E3864" s="26"/>
    </row>
    <row r="3865" spans="1:5" x14ac:dyDescent="0.15">
      <c r="A3865" s="2"/>
      <c r="B3865" s="31"/>
      <c r="C3865" s="2"/>
      <c r="D3865" s="2"/>
      <c r="E3865" s="26"/>
    </row>
    <row r="3866" spans="1:5" x14ac:dyDescent="0.15">
      <c r="A3866" s="2"/>
      <c r="B3866" s="31"/>
      <c r="C3866" s="2"/>
      <c r="D3866" s="2"/>
      <c r="E3866" s="26"/>
    </row>
    <row r="3867" spans="1:5" x14ac:dyDescent="0.15">
      <c r="A3867" s="2"/>
      <c r="B3867" s="31"/>
      <c r="C3867" s="2"/>
      <c r="D3867" s="2"/>
      <c r="E3867" s="26"/>
    </row>
    <row r="3868" spans="1:5" x14ac:dyDescent="0.15">
      <c r="A3868" s="2"/>
      <c r="B3868" s="31"/>
      <c r="C3868" s="2"/>
      <c r="D3868" s="2"/>
      <c r="E3868" s="26"/>
    </row>
    <row r="3869" spans="1:5" x14ac:dyDescent="0.15">
      <c r="A3869" s="2"/>
      <c r="B3869" s="31"/>
      <c r="C3869" s="2"/>
      <c r="D3869" s="2"/>
      <c r="E3869" s="26"/>
    </row>
    <row r="3870" spans="1:5" x14ac:dyDescent="0.15">
      <c r="A3870" s="2"/>
      <c r="B3870" s="31"/>
      <c r="C3870" s="2"/>
      <c r="D3870" s="2"/>
      <c r="E3870" s="26"/>
    </row>
    <row r="3871" spans="1:5" x14ac:dyDescent="0.15">
      <c r="A3871" s="2"/>
      <c r="B3871" s="31"/>
      <c r="C3871" s="2"/>
      <c r="D3871" s="2"/>
      <c r="E3871" s="26"/>
    </row>
    <row r="3872" spans="1:5" x14ac:dyDescent="0.15">
      <c r="A3872" s="2"/>
      <c r="B3872" s="31"/>
      <c r="C3872" s="2"/>
      <c r="D3872" s="2"/>
      <c r="E3872" s="26"/>
    </row>
    <row r="3873" spans="1:5" x14ac:dyDescent="0.15">
      <c r="A3873" s="2"/>
      <c r="B3873" s="31"/>
      <c r="C3873" s="2"/>
      <c r="D3873" s="2"/>
      <c r="E3873" s="26"/>
    </row>
    <row r="3874" spans="1:5" x14ac:dyDescent="0.15">
      <c r="A3874" s="2"/>
      <c r="B3874" s="31"/>
      <c r="C3874" s="2"/>
      <c r="D3874" s="2"/>
      <c r="E3874" s="26"/>
    </row>
    <row r="3875" spans="1:5" x14ac:dyDescent="0.15">
      <c r="A3875" s="2"/>
      <c r="B3875" s="31"/>
      <c r="C3875" s="2"/>
      <c r="D3875" s="2"/>
      <c r="E3875" s="26"/>
    </row>
    <row r="3876" spans="1:5" x14ac:dyDescent="0.15">
      <c r="A3876" s="2"/>
      <c r="B3876" s="31"/>
      <c r="C3876" s="2"/>
      <c r="D3876" s="2"/>
      <c r="E3876" s="26"/>
    </row>
    <row r="3877" spans="1:5" x14ac:dyDescent="0.15">
      <c r="A3877" s="2"/>
      <c r="B3877" s="31"/>
      <c r="C3877" s="2"/>
      <c r="D3877" s="2"/>
      <c r="E3877" s="26"/>
    </row>
    <row r="3878" spans="1:5" x14ac:dyDescent="0.15">
      <c r="A3878" s="2"/>
      <c r="B3878" s="31"/>
      <c r="C3878" s="2"/>
      <c r="D3878" s="2"/>
      <c r="E3878" s="26"/>
    </row>
    <row r="3879" spans="1:5" x14ac:dyDescent="0.15">
      <c r="A3879" s="2"/>
      <c r="B3879" s="31"/>
      <c r="C3879" s="2"/>
      <c r="D3879" s="2"/>
      <c r="E3879" s="26"/>
    </row>
    <row r="3880" spans="1:5" x14ac:dyDescent="0.15">
      <c r="A3880" s="2"/>
      <c r="B3880" s="31"/>
      <c r="C3880" s="2"/>
      <c r="D3880" s="2"/>
      <c r="E3880" s="26"/>
    </row>
    <row r="3881" spans="1:5" x14ac:dyDescent="0.15">
      <c r="A3881" s="2"/>
      <c r="B3881" s="31"/>
      <c r="C3881" s="2"/>
      <c r="D3881" s="2"/>
      <c r="E3881" s="26"/>
    </row>
    <row r="3882" spans="1:5" x14ac:dyDescent="0.15">
      <c r="A3882" s="2"/>
      <c r="B3882" s="31"/>
      <c r="C3882" s="2"/>
      <c r="D3882" s="2"/>
      <c r="E3882" s="26"/>
    </row>
    <row r="3883" spans="1:5" x14ac:dyDescent="0.15">
      <c r="A3883" s="2"/>
      <c r="B3883" s="31"/>
      <c r="C3883" s="2"/>
      <c r="D3883" s="2"/>
      <c r="E3883" s="26"/>
    </row>
    <row r="3884" spans="1:5" x14ac:dyDescent="0.15">
      <c r="A3884" s="2"/>
      <c r="B3884" s="31"/>
      <c r="C3884" s="2"/>
      <c r="D3884" s="2"/>
      <c r="E3884" s="26"/>
    </row>
    <row r="3885" spans="1:5" x14ac:dyDescent="0.15">
      <c r="A3885" s="2"/>
      <c r="B3885" s="31"/>
      <c r="C3885" s="2"/>
      <c r="D3885" s="2"/>
      <c r="E3885" s="26"/>
    </row>
    <row r="3886" spans="1:5" x14ac:dyDescent="0.15">
      <c r="A3886" s="2"/>
      <c r="B3886" s="31"/>
      <c r="C3886" s="2"/>
      <c r="D3886" s="2"/>
      <c r="E3886" s="26"/>
    </row>
    <row r="3887" spans="1:5" x14ac:dyDescent="0.15">
      <c r="A3887" s="2"/>
      <c r="B3887" s="31"/>
      <c r="C3887" s="2"/>
      <c r="D3887" s="2"/>
      <c r="E3887" s="26"/>
    </row>
    <row r="3888" spans="1:5" x14ac:dyDescent="0.15">
      <c r="A3888" s="2"/>
      <c r="B3888" s="31"/>
      <c r="C3888" s="2"/>
      <c r="D3888" s="2"/>
      <c r="E3888" s="26"/>
    </row>
    <row r="3889" spans="1:5" x14ac:dyDescent="0.15">
      <c r="A3889" s="2"/>
      <c r="B3889" s="31"/>
      <c r="C3889" s="2"/>
      <c r="D3889" s="2"/>
      <c r="E3889" s="26"/>
    </row>
    <row r="3890" spans="1:5" x14ac:dyDescent="0.15">
      <c r="A3890" s="2"/>
      <c r="B3890" s="31"/>
      <c r="C3890" s="2"/>
      <c r="D3890" s="2"/>
      <c r="E3890" s="26"/>
    </row>
    <row r="3891" spans="1:5" x14ac:dyDescent="0.15">
      <c r="A3891" s="2"/>
      <c r="B3891" s="31"/>
      <c r="C3891" s="2"/>
      <c r="D3891" s="2"/>
      <c r="E3891" s="26"/>
    </row>
    <row r="3892" spans="1:5" x14ac:dyDescent="0.15">
      <c r="A3892" s="2"/>
      <c r="B3892" s="31"/>
      <c r="C3892" s="2"/>
      <c r="D3892" s="2"/>
      <c r="E3892" s="26"/>
    </row>
    <row r="3893" spans="1:5" x14ac:dyDescent="0.15">
      <c r="A3893" s="2"/>
      <c r="B3893" s="31"/>
      <c r="C3893" s="2"/>
      <c r="D3893" s="2"/>
      <c r="E3893" s="26"/>
    </row>
    <row r="3894" spans="1:5" x14ac:dyDescent="0.15">
      <c r="A3894" s="2"/>
      <c r="B3894" s="31"/>
      <c r="C3894" s="2"/>
      <c r="D3894" s="2"/>
      <c r="E3894" s="26"/>
    </row>
    <row r="3895" spans="1:5" x14ac:dyDescent="0.15">
      <c r="A3895" s="2"/>
      <c r="B3895" s="31"/>
      <c r="C3895" s="2"/>
      <c r="D3895" s="2"/>
      <c r="E3895" s="26"/>
    </row>
    <row r="3896" spans="1:5" x14ac:dyDescent="0.15">
      <c r="A3896" s="2"/>
      <c r="B3896" s="31"/>
      <c r="C3896" s="2"/>
      <c r="D3896" s="2"/>
      <c r="E3896" s="26"/>
    </row>
    <row r="3897" spans="1:5" x14ac:dyDescent="0.15">
      <c r="A3897" s="2"/>
      <c r="B3897" s="31"/>
      <c r="C3897" s="2"/>
      <c r="D3897" s="2"/>
      <c r="E3897" s="26"/>
    </row>
    <row r="3898" spans="1:5" x14ac:dyDescent="0.15">
      <c r="A3898" s="2"/>
      <c r="B3898" s="31"/>
      <c r="C3898" s="2"/>
      <c r="D3898" s="2"/>
      <c r="E3898" s="26"/>
    </row>
    <row r="3899" spans="1:5" x14ac:dyDescent="0.15">
      <c r="A3899" s="2"/>
      <c r="B3899" s="31"/>
      <c r="C3899" s="2"/>
      <c r="D3899" s="2"/>
      <c r="E3899" s="26"/>
    </row>
    <row r="3900" spans="1:5" x14ac:dyDescent="0.15">
      <c r="A3900" s="2"/>
      <c r="B3900" s="31"/>
      <c r="C3900" s="2"/>
      <c r="D3900" s="2"/>
      <c r="E3900" s="26"/>
    </row>
    <row r="3901" spans="1:5" x14ac:dyDescent="0.15">
      <c r="A3901" s="2"/>
      <c r="B3901" s="31"/>
      <c r="C3901" s="2"/>
      <c r="D3901" s="2"/>
      <c r="E3901" s="26"/>
    </row>
    <row r="3902" spans="1:5" x14ac:dyDescent="0.15">
      <c r="A3902" s="2"/>
      <c r="B3902" s="31"/>
      <c r="C3902" s="2"/>
      <c r="D3902" s="2"/>
      <c r="E3902" s="26"/>
    </row>
    <row r="3903" spans="1:5" x14ac:dyDescent="0.15">
      <c r="A3903" s="2"/>
      <c r="B3903" s="31"/>
      <c r="C3903" s="2"/>
      <c r="D3903" s="2"/>
      <c r="E3903" s="26"/>
    </row>
    <row r="3904" spans="1:5" x14ac:dyDescent="0.15">
      <c r="A3904" s="2"/>
      <c r="B3904" s="31"/>
      <c r="C3904" s="2"/>
      <c r="D3904" s="2"/>
      <c r="E3904" s="26"/>
    </row>
    <row r="3905" spans="1:5" x14ac:dyDescent="0.15">
      <c r="A3905" s="2"/>
      <c r="B3905" s="31"/>
      <c r="C3905" s="2"/>
      <c r="D3905" s="2"/>
      <c r="E3905" s="26"/>
    </row>
    <row r="3906" spans="1:5" x14ac:dyDescent="0.15">
      <c r="A3906" s="2"/>
      <c r="B3906" s="31"/>
      <c r="C3906" s="2"/>
      <c r="D3906" s="2"/>
      <c r="E3906" s="26"/>
    </row>
    <row r="3907" spans="1:5" x14ac:dyDescent="0.15">
      <c r="A3907" s="2"/>
      <c r="B3907" s="31"/>
      <c r="C3907" s="2"/>
      <c r="D3907" s="2"/>
      <c r="E3907" s="26"/>
    </row>
    <row r="3908" spans="1:5" x14ac:dyDescent="0.15">
      <c r="A3908" s="2"/>
      <c r="B3908" s="31"/>
      <c r="C3908" s="2"/>
      <c r="D3908" s="2"/>
      <c r="E3908" s="26"/>
    </row>
    <row r="3909" spans="1:5" x14ac:dyDescent="0.15">
      <c r="A3909" s="2"/>
      <c r="B3909" s="31"/>
      <c r="C3909" s="2"/>
      <c r="D3909" s="2"/>
      <c r="E3909" s="26"/>
    </row>
    <row r="3910" spans="1:5" x14ac:dyDescent="0.15">
      <c r="A3910" s="2"/>
      <c r="B3910" s="31"/>
      <c r="C3910" s="2"/>
      <c r="D3910" s="2"/>
      <c r="E3910" s="26"/>
    </row>
    <row r="3911" spans="1:5" x14ac:dyDescent="0.15">
      <c r="A3911" s="2"/>
      <c r="B3911" s="31"/>
      <c r="C3911" s="2"/>
      <c r="D3911" s="2"/>
      <c r="E3911" s="26"/>
    </row>
    <row r="3912" spans="1:5" x14ac:dyDescent="0.15">
      <c r="A3912" s="2"/>
      <c r="B3912" s="31"/>
      <c r="C3912" s="2"/>
      <c r="D3912" s="2"/>
      <c r="E3912" s="26"/>
    </row>
    <row r="3913" spans="1:5" x14ac:dyDescent="0.15">
      <c r="A3913" s="2"/>
      <c r="B3913" s="31"/>
      <c r="C3913" s="2"/>
      <c r="D3913" s="2"/>
      <c r="E3913" s="26"/>
    </row>
    <row r="3914" spans="1:5" x14ac:dyDescent="0.15">
      <c r="A3914" s="2"/>
      <c r="B3914" s="31"/>
      <c r="C3914" s="2"/>
      <c r="D3914" s="2"/>
      <c r="E3914" s="26"/>
    </row>
    <row r="3915" spans="1:5" x14ac:dyDescent="0.15">
      <c r="A3915" s="2"/>
      <c r="B3915" s="31"/>
      <c r="C3915" s="2"/>
      <c r="D3915" s="2"/>
      <c r="E3915" s="26"/>
    </row>
    <row r="3916" spans="1:5" x14ac:dyDescent="0.15">
      <c r="A3916" s="2"/>
      <c r="B3916" s="31"/>
      <c r="C3916" s="2"/>
      <c r="D3916" s="2"/>
      <c r="E3916" s="26"/>
    </row>
    <row r="3917" spans="1:5" x14ac:dyDescent="0.15">
      <c r="A3917" s="2"/>
      <c r="B3917" s="31"/>
      <c r="C3917" s="2"/>
      <c r="D3917" s="2"/>
      <c r="E3917" s="26"/>
    </row>
    <row r="3918" spans="1:5" x14ac:dyDescent="0.15">
      <c r="A3918" s="2"/>
      <c r="B3918" s="31"/>
      <c r="C3918" s="2"/>
      <c r="D3918" s="2"/>
      <c r="E3918" s="26"/>
    </row>
    <row r="3919" spans="1:5" x14ac:dyDescent="0.15">
      <c r="A3919" s="2"/>
      <c r="B3919" s="31"/>
      <c r="C3919" s="2"/>
      <c r="D3919" s="2"/>
      <c r="E3919" s="26"/>
    </row>
    <row r="3920" spans="1:5" x14ac:dyDescent="0.15">
      <c r="A3920" s="2"/>
      <c r="B3920" s="31"/>
      <c r="C3920" s="2"/>
      <c r="D3920" s="2"/>
      <c r="E3920" s="26"/>
    </row>
    <row r="3921" spans="1:5" x14ac:dyDescent="0.15">
      <c r="A3921" s="2"/>
      <c r="B3921" s="31"/>
      <c r="C3921" s="2"/>
      <c r="D3921" s="2"/>
      <c r="E3921" s="26"/>
    </row>
    <row r="3922" spans="1:5" x14ac:dyDescent="0.15">
      <c r="A3922" s="2"/>
      <c r="B3922" s="31"/>
      <c r="C3922" s="2"/>
      <c r="D3922" s="2"/>
      <c r="E3922" s="26"/>
    </row>
    <row r="3923" spans="1:5" x14ac:dyDescent="0.15">
      <c r="A3923" s="2"/>
      <c r="B3923" s="31"/>
      <c r="C3923" s="2"/>
      <c r="D3923" s="2"/>
      <c r="E3923" s="26"/>
    </row>
    <row r="3924" spans="1:5" x14ac:dyDescent="0.15">
      <c r="A3924" s="2"/>
      <c r="B3924" s="31"/>
      <c r="C3924" s="2"/>
      <c r="D3924" s="2"/>
      <c r="E3924" s="26"/>
    </row>
    <row r="3925" spans="1:5" x14ac:dyDescent="0.15">
      <c r="A3925" s="2"/>
      <c r="B3925" s="31"/>
      <c r="C3925" s="2"/>
      <c r="D3925" s="2"/>
      <c r="E3925" s="26"/>
    </row>
    <row r="3926" spans="1:5" x14ac:dyDescent="0.15">
      <c r="A3926" s="2"/>
      <c r="B3926" s="31"/>
      <c r="C3926" s="2"/>
      <c r="D3926" s="2"/>
      <c r="E3926" s="26"/>
    </row>
    <row r="3927" spans="1:5" x14ac:dyDescent="0.15">
      <c r="A3927" s="2"/>
      <c r="B3927" s="31"/>
      <c r="C3927" s="2"/>
      <c r="D3927" s="2"/>
      <c r="E3927" s="26"/>
    </row>
    <row r="3928" spans="1:5" x14ac:dyDescent="0.15">
      <c r="A3928" s="2"/>
      <c r="B3928" s="31"/>
      <c r="C3928" s="2"/>
      <c r="D3928" s="2"/>
      <c r="E3928" s="26"/>
    </row>
    <row r="3929" spans="1:5" x14ac:dyDescent="0.15">
      <c r="A3929" s="2"/>
      <c r="B3929" s="31"/>
      <c r="C3929" s="2"/>
      <c r="D3929" s="2"/>
      <c r="E3929" s="26"/>
    </row>
    <row r="3930" spans="1:5" x14ac:dyDescent="0.15">
      <c r="A3930" s="2"/>
      <c r="B3930" s="31"/>
      <c r="C3930" s="2"/>
      <c r="D3930" s="2"/>
      <c r="E3930" s="26"/>
    </row>
    <row r="3931" spans="1:5" x14ac:dyDescent="0.15">
      <c r="A3931" s="2"/>
      <c r="B3931" s="31"/>
      <c r="C3931" s="2"/>
      <c r="D3931" s="2"/>
      <c r="E3931" s="26"/>
    </row>
    <row r="3932" spans="1:5" x14ac:dyDescent="0.15">
      <c r="A3932" s="2"/>
      <c r="B3932" s="31"/>
      <c r="C3932" s="2"/>
      <c r="D3932" s="2"/>
      <c r="E3932" s="26"/>
    </row>
    <row r="3933" spans="1:5" x14ac:dyDescent="0.15">
      <c r="A3933" s="2"/>
      <c r="B3933" s="31"/>
      <c r="C3933" s="2"/>
      <c r="D3933" s="2"/>
      <c r="E3933" s="26"/>
    </row>
    <row r="3934" spans="1:5" x14ac:dyDescent="0.15">
      <c r="A3934" s="2"/>
      <c r="B3934" s="31"/>
      <c r="C3934" s="2"/>
      <c r="D3934" s="2"/>
      <c r="E3934" s="26"/>
    </row>
    <row r="3935" spans="1:5" x14ac:dyDescent="0.15">
      <c r="A3935" s="2"/>
      <c r="B3935" s="31"/>
      <c r="C3935" s="2"/>
      <c r="D3935" s="2"/>
      <c r="E3935" s="26"/>
    </row>
    <row r="3936" spans="1:5" x14ac:dyDescent="0.15">
      <c r="A3936" s="2"/>
      <c r="B3936" s="31"/>
      <c r="C3936" s="2"/>
      <c r="D3936" s="2"/>
      <c r="E3936" s="26"/>
    </row>
    <row r="3937" spans="1:5" x14ac:dyDescent="0.15">
      <c r="A3937" s="2"/>
      <c r="B3937" s="31"/>
      <c r="C3937" s="2"/>
      <c r="D3937" s="2"/>
      <c r="E3937" s="26"/>
    </row>
    <row r="3938" spans="1:5" x14ac:dyDescent="0.15">
      <c r="A3938" s="2"/>
      <c r="B3938" s="31"/>
      <c r="C3938" s="2"/>
      <c r="D3938" s="2"/>
      <c r="E3938" s="26"/>
    </row>
    <row r="3939" spans="1:5" x14ac:dyDescent="0.15">
      <c r="A3939" s="2"/>
      <c r="B3939" s="31"/>
      <c r="C3939" s="2"/>
      <c r="D3939" s="2"/>
      <c r="E3939" s="26"/>
    </row>
    <row r="3940" spans="1:5" x14ac:dyDescent="0.15">
      <c r="A3940" s="2"/>
      <c r="B3940" s="31"/>
      <c r="C3940" s="2"/>
      <c r="D3940" s="2"/>
      <c r="E3940" s="26"/>
    </row>
    <row r="3941" spans="1:5" x14ac:dyDescent="0.15">
      <c r="A3941" s="2"/>
      <c r="B3941" s="31"/>
      <c r="C3941" s="2"/>
      <c r="D3941" s="2"/>
      <c r="E3941" s="26"/>
    </row>
    <row r="3942" spans="1:5" x14ac:dyDescent="0.15">
      <c r="A3942" s="2"/>
      <c r="B3942" s="31"/>
      <c r="C3942" s="2"/>
      <c r="D3942" s="2"/>
      <c r="E3942" s="26"/>
    </row>
    <row r="3943" spans="1:5" x14ac:dyDescent="0.15">
      <c r="A3943" s="2"/>
      <c r="B3943" s="31"/>
      <c r="C3943" s="2"/>
      <c r="D3943" s="2"/>
      <c r="E3943" s="26"/>
    </row>
    <row r="3944" spans="1:5" x14ac:dyDescent="0.15">
      <c r="A3944" s="2"/>
      <c r="B3944" s="31"/>
      <c r="C3944" s="2"/>
      <c r="D3944" s="2"/>
      <c r="E3944" s="26"/>
    </row>
    <row r="3945" spans="1:5" x14ac:dyDescent="0.15">
      <c r="A3945" s="2"/>
      <c r="B3945" s="31"/>
      <c r="C3945" s="2"/>
      <c r="D3945" s="2"/>
      <c r="E3945" s="26"/>
    </row>
    <row r="3946" spans="1:5" x14ac:dyDescent="0.15">
      <c r="A3946" s="2"/>
      <c r="B3946" s="31"/>
      <c r="C3946" s="2"/>
      <c r="D3946" s="2"/>
      <c r="E3946" s="26"/>
    </row>
    <row r="3947" spans="1:5" x14ac:dyDescent="0.15">
      <c r="A3947" s="2"/>
      <c r="B3947" s="31"/>
      <c r="C3947" s="2"/>
      <c r="D3947" s="2"/>
      <c r="E3947" s="26"/>
    </row>
    <row r="3948" spans="1:5" x14ac:dyDescent="0.15">
      <c r="A3948" s="2"/>
      <c r="B3948" s="31"/>
      <c r="C3948" s="2"/>
      <c r="D3948" s="2"/>
      <c r="E3948" s="26"/>
    </row>
    <row r="3949" spans="1:5" x14ac:dyDescent="0.15">
      <c r="A3949" s="2"/>
      <c r="B3949" s="31"/>
      <c r="C3949" s="2"/>
      <c r="D3949" s="2"/>
      <c r="E3949" s="26"/>
    </row>
    <row r="3950" spans="1:5" x14ac:dyDescent="0.15">
      <c r="A3950" s="2"/>
      <c r="B3950" s="31"/>
      <c r="C3950" s="2"/>
      <c r="D3950" s="2"/>
      <c r="E3950" s="26"/>
    </row>
    <row r="3951" spans="1:5" x14ac:dyDescent="0.15">
      <c r="A3951" s="2"/>
      <c r="B3951" s="31"/>
      <c r="C3951" s="2"/>
      <c r="D3951" s="2"/>
      <c r="E3951" s="26"/>
    </row>
    <row r="3952" spans="1:5" x14ac:dyDescent="0.15">
      <c r="A3952" s="2"/>
      <c r="B3952" s="31"/>
      <c r="C3952" s="2"/>
      <c r="D3952" s="2"/>
      <c r="E3952" s="26"/>
    </row>
    <row r="3953" spans="1:5" x14ac:dyDescent="0.15">
      <c r="A3953" s="2"/>
      <c r="B3953" s="31"/>
      <c r="C3953" s="2"/>
      <c r="D3953" s="2"/>
      <c r="E3953" s="26"/>
    </row>
    <row r="3954" spans="1:5" x14ac:dyDescent="0.15">
      <c r="A3954" s="2"/>
      <c r="B3954" s="31"/>
      <c r="C3954" s="2"/>
      <c r="D3954" s="2"/>
      <c r="E3954" s="26"/>
    </row>
    <row r="3955" spans="1:5" x14ac:dyDescent="0.15">
      <c r="A3955" s="2"/>
      <c r="B3955" s="31"/>
      <c r="C3955" s="2"/>
      <c r="D3955" s="2"/>
      <c r="E3955" s="26"/>
    </row>
    <row r="3956" spans="1:5" x14ac:dyDescent="0.15">
      <c r="A3956" s="2"/>
      <c r="B3956" s="31"/>
      <c r="C3956" s="2"/>
      <c r="D3956" s="2"/>
      <c r="E3956" s="26"/>
    </row>
    <row r="3957" spans="1:5" x14ac:dyDescent="0.15">
      <c r="A3957" s="2"/>
      <c r="B3957" s="31"/>
      <c r="C3957" s="2"/>
      <c r="D3957" s="2"/>
      <c r="E3957" s="26"/>
    </row>
    <row r="3958" spans="1:5" x14ac:dyDescent="0.15">
      <c r="A3958" s="2"/>
      <c r="B3958" s="31"/>
      <c r="C3958" s="2"/>
      <c r="D3958" s="2"/>
      <c r="E3958" s="26"/>
    </row>
    <row r="3959" spans="1:5" x14ac:dyDescent="0.15">
      <c r="A3959" s="2"/>
      <c r="B3959" s="31"/>
      <c r="C3959" s="2"/>
      <c r="D3959" s="2"/>
      <c r="E3959" s="26"/>
    </row>
    <row r="3960" spans="1:5" x14ac:dyDescent="0.15">
      <c r="A3960" s="2"/>
      <c r="B3960" s="31"/>
      <c r="C3960" s="2"/>
      <c r="D3960" s="2"/>
      <c r="E3960" s="26"/>
    </row>
    <row r="3961" spans="1:5" x14ac:dyDescent="0.15">
      <c r="A3961" s="2"/>
      <c r="B3961" s="31"/>
      <c r="C3961" s="2"/>
      <c r="D3961" s="2"/>
      <c r="E3961" s="26"/>
    </row>
    <row r="3962" spans="1:5" x14ac:dyDescent="0.15">
      <c r="A3962" s="2"/>
      <c r="B3962" s="31"/>
      <c r="C3962" s="2"/>
      <c r="D3962" s="2"/>
      <c r="E3962" s="26"/>
    </row>
    <row r="3963" spans="1:5" x14ac:dyDescent="0.15">
      <c r="A3963" s="2"/>
      <c r="B3963" s="31"/>
      <c r="C3963" s="2"/>
      <c r="D3963" s="2"/>
      <c r="E3963" s="26"/>
    </row>
    <row r="3964" spans="1:5" x14ac:dyDescent="0.15">
      <c r="A3964" s="2"/>
      <c r="B3964" s="31"/>
      <c r="C3964" s="2"/>
      <c r="D3964" s="2"/>
      <c r="E3964" s="26"/>
    </row>
    <row r="3965" spans="1:5" x14ac:dyDescent="0.15">
      <c r="A3965" s="2"/>
      <c r="B3965" s="31"/>
      <c r="C3965" s="2"/>
      <c r="D3965" s="2"/>
      <c r="E3965" s="26"/>
    </row>
    <row r="3966" spans="1:5" x14ac:dyDescent="0.15">
      <c r="A3966" s="2"/>
      <c r="B3966" s="31"/>
      <c r="C3966" s="2"/>
      <c r="D3966" s="2"/>
      <c r="E3966" s="26"/>
    </row>
    <row r="3967" spans="1:5" x14ac:dyDescent="0.15">
      <c r="A3967" s="2"/>
      <c r="B3967" s="31"/>
      <c r="C3967" s="2"/>
      <c r="D3967" s="2"/>
      <c r="E3967" s="26"/>
    </row>
    <row r="3968" spans="1:5" x14ac:dyDescent="0.15">
      <c r="A3968" s="2"/>
      <c r="B3968" s="31"/>
      <c r="C3968" s="2"/>
      <c r="D3968" s="2"/>
      <c r="E3968" s="26"/>
    </row>
    <row r="3969" spans="1:5" x14ac:dyDescent="0.15">
      <c r="A3969" s="2"/>
      <c r="B3969" s="31"/>
      <c r="C3969" s="2"/>
      <c r="D3969" s="2"/>
      <c r="E3969" s="26"/>
    </row>
    <row r="3970" spans="1:5" x14ac:dyDescent="0.15">
      <c r="A3970" s="2"/>
      <c r="B3970" s="31"/>
      <c r="C3970" s="2"/>
      <c r="D3970" s="2"/>
      <c r="E3970" s="26"/>
    </row>
    <row r="3971" spans="1:5" x14ac:dyDescent="0.15">
      <c r="A3971" s="2"/>
      <c r="B3971" s="31"/>
      <c r="C3971" s="2"/>
      <c r="D3971" s="2"/>
      <c r="E3971" s="26"/>
    </row>
    <row r="3972" spans="1:5" x14ac:dyDescent="0.15">
      <c r="A3972" s="2"/>
      <c r="B3972" s="31"/>
      <c r="C3972" s="2"/>
      <c r="D3972" s="2"/>
      <c r="E3972" s="26"/>
    </row>
    <row r="3973" spans="1:5" x14ac:dyDescent="0.15">
      <c r="A3973" s="2"/>
      <c r="B3973" s="31"/>
      <c r="C3973" s="2"/>
      <c r="D3973" s="2"/>
      <c r="E3973" s="26"/>
    </row>
    <row r="3974" spans="1:5" x14ac:dyDescent="0.15">
      <c r="A3974" s="2"/>
      <c r="B3974" s="31"/>
      <c r="C3974" s="2"/>
      <c r="D3974" s="2"/>
      <c r="E3974" s="26"/>
    </row>
    <row r="3975" spans="1:5" x14ac:dyDescent="0.15">
      <c r="A3975" s="2"/>
      <c r="B3975" s="31"/>
      <c r="C3975" s="2"/>
      <c r="D3975" s="2"/>
      <c r="E3975" s="26"/>
    </row>
    <row r="3976" spans="1:5" x14ac:dyDescent="0.15">
      <c r="A3976" s="2"/>
      <c r="B3976" s="31"/>
      <c r="C3976" s="2"/>
      <c r="D3976" s="2"/>
      <c r="E3976" s="26"/>
    </row>
    <row r="3977" spans="1:5" x14ac:dyDescent="0.15">
      <c r="A3977" s="2"/>
      <c r="B3977" s="31"/>
      <c r="C3977" s="2"/>
      <c r="D3977" s="2"/>
      <c r="E3977" s="26"/>
    </row>
    <row r="3978" spans="1:5" x14ac:dyDescent="0.15">
      <c r="A3978" s="2"/>
      <c r="B3978" s="31"/>
      <c r="C3978" s="2"/>
      <c r="D3978" s="2"/>
      <c r="E3978" s="26"/>
    </row>
    <row r="3979" spans="1:5" x14ac:dyDescent="0.15">
      <c r="A3979" s="2"/>
      <c r="B3979" s="31"/>
      <c r="C3979" s="2"/>
      <c r="D3979" s="2"/>
      <c r="E3979" s="26"/>
    </row>
    <row r="3980" spans="1:5" x14ac:dyDescent="0.15">
      <c r="A3980" s="2"/>
      <c r="B3980" s="31"/>
      <c r="C3980" s="2"/>
      <c r="D3980" s="2"/>
      <c r="E3980" s="26"/>
    </row>
    <row r="3981" spans="1:5" x14ac:dyDescent="0.15">
      <c r="A3981" s="2"/>
      <c r="B3981" s="31"/>
      <c r="C3981" s="2"/>
      <c r="D3981" s="2"/>
      <c r="E3981" s="26"/>
    </row>
    <row r="3982" spans="1:5" x14ac:dyDescent="0.15">
      <c r="A3982" s="2"/>
      <c r="B3982" s="31"/>
      <c r="C3982" s="2"/>
      <c r="D3982" s="2"/>
      <c r="E3982" s="26"/>
    </row>
    <row r="3983" spans="1:5" x14ac:dyDescent="0.15">
      <c r="A3983" s="2"/>
      <c r="B3983" s="31"/>
      <c r="C3983" s="2"/>
      <c r="D3983" s="2"/>
      <c r="E3983" s="26"/>
    </row>
    <row r="3984" spans="1:5" x14ac:dyDescent="0.15">
      <c r="A3984" s="2"/>
      <c r="B3984" s="31"/>
      <c r="C3984" s="2"/>
      <c r="D3984" s="2"/>
      <c r="E3984" s="26"/>
    </row>
    <row r="3985" spans="1:5" x14ac:dyDescent="0.15">
      <c r="A3985" s="2"/>
      <c r="B3985" s="31"/>
      <c r="C3985" s="2"/>
      <c r="D3985" s="2"/>
      <c r="E3985" s="26"/>
    </row>
    <row r="3986" spans="1:5" x14ac:dyDescent="0.15">
      <c r="A3986" s="2"/>
      <c r="B3986" s="31"/>
      <c r="C3986" s="2"/>
      <c r="D3986" s="2"/>
      <c r="E3986" s="26"/>
    </row>
    <row r="3987" spans="1:5" x14ac:dyDescent="0.15">
      <c r="A3987" s="2"/>
      <c r="B3987" s="31"/>
      <c r="C3987" s="2"/>
      <c r="D3987" s="2"/>
      <c r="E3987" s="26"/>
    </row>
    <row r="3988" spans="1:5" x14ac:dyDescent="0.15">
      <c r="A3988" s="2"/>
      <c r="B3988" s="31"/>
      <c r="C3988" s="2"/>
      <c r="D3988" s="2"/>
      <c r="E3988" s="26"/>
    </row>
    <row r="3989" spans="1:5" x14ac:dyDescent="0.15">
      <c r="A3989" s="2"/>
      <c r="B3989" s="31"/>
      <c r="C3989" s="2"/>
      <c r="D3989" s="2"/>
      <c r="E3989" s="26"/>
    </row>
    <row r="3990" spans="1:5" x14ac:dyDescent="0.15">
      <c r="A3990" s="2"/>
      <c r="B3990" s="31"/>
      <c r="C3990" s="2"/>
      <c r="D3990" s="2"/>
      <c r="E3990" s="26"/>
    </row>
    <row r="3991" spans="1:5" x14ac:dyDescent="0.15">
      <c r="A3991" s="2"/>
      <c r="B3991" s="31"/>
      <c r="C3991" s="2"/>
      <c r="D3991" s="2"/>
      <c r="E3991" s="26"/>
    </row>
    <row r="3992" spans="1:5" x14ac:dyDescent="0.15">
      <c r="A3992" s="2"/>
      <c r="B3992" s="31"/>
      <c r="C3992" s="2"/>
      <c r="D3992" s="2"/>
      <c r="E3992" s="26"/>
    </row>
    <row r="3993" spans="1:5" x14ac:dyDescent="0.15">
      <c r="A3993" s="2"/>
      <c r="B3993" s="31"/>
      <c r="C3993" s="2"/>
      <c r="D3993" s="2"/>
      <c r="E3993" s="26"/>
    </row>
    <row r="3994" spans="1:5" x14ac:dyDescent="0.15">
      <c r="A3994" s="2"/>
      <c r="B3994" s="31"/>
      <c r="C3994" s="2"/>
      <c r="D3994" s="2"/>
      <c r="E3994" s="26"/>
    </row>
    <row r="3995" spans="1:5" x14ac:dyDescent="0.15">
      <c r="A3995" s="2"/>
      <c r="B3995" s="31"/>
      <c r="C3995" s="2"/>
      <c r="D3995" s="2"/>
      <c r="E3995" s="26"/>
    </row>
    <row r="3996" spans="1:5" x14ac:dyDescent="0.15">
      <c r="A3996" s="2"/>
      <c r="B3996" s="31"/>
      <c r="C3996" s="2"/>
      <c r="D3996" s="2"/>
      <c r="E3996" s="26"/>
    </row>
    <row r="3997" spans="1:5" x14ac:dyDescent="0.15">
      <c r="A3997" s="2"/>
      <c r="B3997" s="31"/>
      <c r="C3997" s="2"/>
      <c r="D3997" s="2"/>
      <c r="E3997" s="26"/>
    </row>
    <row r="3998" spans="1:5" x14ac:dyDescent="0.15">
      <c r="A3998" s="2"/>
      <c r="B3998" s="31"/>
      <c r="C3998" s="2"/>
      <c r="D3998" s="2"/>
      <c r="E3998" s="26"/>
    </row>
    <row r="3999" spans="1:5" x14ac:dyDescent="0.15">
      <c r="A3999" s="2"/>
      <c r="B3999" s="31"/>
      <c r="C3999" s="2"/>
      <c r="D3999" s="2"/>
      <c r="E3999" s="26"/>
    </row>
    <row r="4000" spans="1:5" x14ac:dyDescent="0.15">
      <c r="A4000" s="2"/>
      <c r="B4000" s="31"/>
      <c r="C4000" s="2"/>
      <c r="D4000" s="2"/>
      <c r="E4000" s="26"/>
    </row>
    <row r="4001" spans="1:5" x14ac:dyDescent="0.15">
      <c r="A4001" s="2"/>
      <c r="B4001" s="31"/>
      <c r="C4001" s="2"/>
      <c r="D4001" s="2"/>
      <c r="E4001" s="26"/>
    </row>
    <row r="4002" spans="1:5" x14ac:dyDescent="0.15">
      <c r="A4002" s="2"/>
      <c r="B4002" s="31"/>
      <c r="C4002" s="2"/>
      <c r="D4002" s="2"/>
      <c r="E4002" s="26"/>
    </row>
    <row r="4003" spans="1:5" x14ac:dyDescent="0.15">
      <c r="A4003" s="2"/>
      <c r="B4003" s="31"/>
      <c r="C4003" s="2"/>
      <c r="D4003" s="2"/>
      <c r="E4003" s="26"/>
    </row>
    <row r="4004" spans="1:5" x14ac:dyDescent="0.15">
      <c r="A4004" s="2"/>
      <c r="B4004" s="31"/>
      <c r="C4004" s="2"/>
      <c r="D4004" s="2"/>
      <c r="E4004" s="26"/>
    </row>
    <row r="4005" spans="1:5" x14ac:dyDescent="0.15">
      <c r="A4005" s="2"/>
      <c r="B4005" s="31"/>
      <c r="C4005" s="2"/>
      <c r="D4005" s="2"/>
      <c r="E4005" s="26"/>
    </row>
    <row r="4006" spans="1:5" x14ac:dyDescent="0.15">
      <c r="A4006" s="2"/>
      <c r="B4006" s="31"/>
      <c r="C4006" s="2"/>
      <c r="D4006" s="2"/>
      <c r="E4006" s="26"/>
    </row>
    <row r="4007" spans="1:5" x14ac:dyDescent="0.15">
      <c r="A4007" s="2"/>
      <c r="B4007" s="31"/>
      <c r="C4007" s="2"/>
      <c r="D4007" s="2"/>
      <c r="E4007" s="26"/>
    </row>
    <row r="4008" spans="1:5" x14ac:dyDescent="0.15">
      <c r="A4008" s="2"/>
      <c r="B4008" s="31"/>
      <c r="C4008" s="2"/>
      <c r="D4008" s="2"/>
      <c r="E4008" s="26"/>
    </row>
    <row r="4009" spans="1:5" x14ac:dyDescent="0.15">
      <c r="A4009" s="2"/>
      <c r="B4009" s="31"/>
      <c r="C4009" s="2"/>
      <c r="D4009" s="2"/>
      <c r="E4009" s="26"/>
    </row>
    <row r="4010" spans="1:5" x14ac:dyDescent="0.15">
      <c r="A4010" s="2"/>
      <c r="B4010" s="31"/>
      <c r="C4010" s="2"/>
      <c r="D4010" s="2"/>
      <c r="E4010" s="26"/>
    </row>
    <row r="4011" spans="1:5" x14ac:dyDescent="0.15">
      <c r="A4011" s="2"/>
      <c r="B4011" s="31"/>
      <c r="C4011" s="2"/>
      <c r="D4011" s="2"/>
      <c r="E4011" s="26"/>
    </row>
    <row r="4012" spans="1:5" x14ac:dyDescent="0.15">
      <c r="A4012" s="2"/>
      <c r="B4012" s="31"/>
      <c r="C4012" s="2"/>
      <c r="D4012" s="2"/>
      <c r="E4012" s="26"/>
    </row>
    <row r="4013" spans="1:5" x14ac:dyDescent="0.15">
      <c r="A4013" s="2"/>
      <c r="B4013" s="31"/>
      <c r="C4013" s="2"/>
      <c r="D4013" s="2"/>
      <c r="E4013" s="26"/>
    </row>
    <row r="4014" spans="1:5" x14ac:dyDescent="0.15">
      <c r="A4014" s="2"/>
      <c r="B4014" s="31"/>
      <c r="C4014" s="2"/>
      <c r="D4014" s="2"/>
      <c r="E4014" s="26"/>
    </row>
    <row r="4015" spans="1:5" x14ac:dyDescent="0.15">
      <c r="A4015" s="2"/>
      <c r="B4015" s="31"/>
      <c r="C4015" s="2"/>
      <c r="D4015" s="2"/>
      <c r="E4015" s="26"/>
    </row>
    <row r="4016" spans="1:5" x14ac:dyDescent="0.15">
      <c r="A4016" s="2"/>
      <c r="B4016" s="31"/>
      <c r="C4016" s="2"/>
      <c r="D4016" s="2"/>
      <c r="E4016" s="26"/>
    </row>
    <row r="4017" spans="1:5" x14ac:dyDescent="0.15">
      <c r="A4017" s="2"/>
      <c r="B4017" s="31"/>
      <c r="C4017" s="2"/>
      <c r="D4017" s="2"/>
      <c r="E4017" s="26"/>
    </row>
    <row r="4018" spans="1:5" x14ac:dyDescent="0.15">
      <c r="A4018" s="2"/>
      <c r="B4018" s="31"/>
      <c r="C4018" s="2"/>
      <c r="D4018" s="2"/>
      <c r="E4018" s="26"/>
    </row>
    <row r="4019" spans="1:5" x14ac:dyDescent="0.15">
      <c r="A4019" s="2"/>
      <c r="B4019" s="31"/>
      <c r="C4019" s="2"/>
      <c r="D4019" s="2"/>
      <c r="E4019" s="26"/>
    </row>
    <row r="4020" spans="1:5" x14ac:dyDescent="0.15">
      <c r="A4020" s="2"/>
      <c r="B4020" s="31"/>
      <c r="C4020" s="2"/>
      <c r="D4020" s="2"/>
      <c r="E4020" s="26"/>
    </row>
    <row r="4021" spans="1:5" x14ac:dyDescent="0.15">
      <c r="A4021" s="2"/>
      <c r="B4021" s="31"/>
      <c r="C4021" s="2"/>
      <c r="D4021" s="2"/>
      <c r="E4021" s="26"/>
    </row>
    <row r="4022" spans="1:5" x14ac:dyDescent="0.15">
      <c r="A4022" s="2"/>
      <c r="B4022" s="31"/>
      <c r="C4022" s="2"/>
      <c r="D4022" s="2"/>
      <c r="E4022" s="26"/>
    </row>
    <row r="4023" spans="1:5" x14ac:dyDescent="0.15">
      <c r="A4023" s="2"/>
      <c r="B4023" s="31"/>
      <c r="C4023" s="2"/>
      <c r="D4023" s="2"/>
      <c r="E4023" s="26"/>
    </row>
    <row r="4024" spans="1:5" x14ac:dyDescent="0.15">
      <c r="A4024" s="2"/>
      <c r="B4024" s="31"/>
      <c r="C4024" s="2"/>
      <c r="D4024" s="2"/>
      <c r="E4024" s="26"/>
    </row>
    <row r="4025" spans="1:5" x14ac:dyDescent="0.15">
      <c r="A4025" s="2"/>
      <c r="B4025" s="31"/>
      <c r="C4025" s="2"/>
      <c r="D4025" s="2"/>
      <c r="E4025" s="26"/>
    </row>
    <row r="4026" spans="1:5" x14ac:dyDescent="0.15">
      <c r="A4026" s="2"/>
      <c r="B4026" s="31"/>
      <c r="C4026" s="2"/>
      <c r="D4026" s="2"/>
      <c r="E4026" s="26"/>
    </row>
    <row r="4027" spans="1:5" x14ac:dyDescent="0.15">
      <c r="A4027" s="2"/>
      <c r="B4027" s="31"/>
      <c r="C4027" s="2"/>
      <c r="D4027" s="2"/>
      <c r="E4027" s="26"/>
    </row>
    <row r="4028" spans="1:5" x14ac:dyDescent="0.15">
      <c r="A4028" s="2"/>
      <c r="B4028" s="31"/>
      <c r="C4028" s="2"/>
      <c r="D4028" s="2"/>
      <c r="E4028" s="26"/>
    </row>
    <row r="4029" spans="1:5" x14ac:dyDescent="0.15">
      <c r="A4029" s="2"/>
      <c r="B4029" s="31"/>
      <c r="C4029" s="2"/>
      <c r="D4029" s="2"/>
      <c r="E4029" s="26"/>
    </row>
    <row r="4030" spans="1:5" x14ac:dyDescent="0.15">
      <c r="A4030" s="2"/>
      <c r="B4030" s="31"/>
      <c r="C4030" s="2"/>
      <c r="D4030" s="2"/>
      <c r="E4030" s="26"/>
    </row>
    <row r="4031" spans="1:5" x14ac:dyDescent="0.15">
      <c r="A4031" s="2"/>
      <c r="B4031" s="31"/>
      <c r="C4031" s="2"/>
      <c r="D4031" s="2"/>
      <c r="E4031" s="26"/>
    </row>
    <row r="4032" spans="1:5" x14ac:dyDescent="0.15">
      <c r="A4032" s="2"/>
      <c r="B4032" s="31"/>
      <c r="C4032" s="2"/>
      <c r="D4032" s="2"/>
      <c r="E4032" s="26"/>
    </row>
    <row r="4033" spans="1:5" x14ac:dyDescent="0.15">
      <c r="A4033" s="2"/>
      <c r="B4033" s="31"/>
      <c r="C4033" s="2"/>
      <c r="D4033" s="2"/>
      <c r="E4033" s="26"/>
    </row>
    <row r="4034" spans="1:5" x14ac:dyDescent="0.15">
      <c r="A4034" s="2"/>
      <c r="B4034" s="31"/>
      <c r="C4034" s="2"/>
      <c r="D4034" s="2"/>
      <c r="E4034" s="26"/>
    </row>
    <row r="4035" spans="1:5" x14ac:dyDescent="0.15">
      <c r="A4035" s="2"/>
      <c r="B4035" s="31"/>
      <c r="C4035" s="2"/>
      <c r="D4035" s="2"/>
      <c r="E4035" s="26"/>
    </row>
    <row r="4036" spans="1:5" x14ac:dyDescent="0.15">
      <c r="A4036" s="2"/>
      <c r="B4036" s="31"/>
      <c r="C4036" s="2"/>
      <c r="D4036" s="2"/>
      <c r="E4036" s="26"/>
    </row>
    <row r="4037" spans="1:5" x14ac:dyDescent="0.15">
      <c r="A4037" s="2"/>
      <c r="B4037" s="31"/>
      <c r="C4037" s="2"/>
      <c r="D4037" s="2"/>
      <c r="E4037" s="26"/>
    </row>
    <row r="4038" spans="1:5" x14ac:dyDescent="0.15">
      <c r="A4038" s="2"/>
      <c r="B4038" s="31"/>
      <c r="C4038" s="2"/>
      <c r="D4038" s="2"/>
      <c r="E4038" s="26"/>
    </row>
    <row r="4039" spans="1:5" x14ac:dyDescent="0.15">
      <c r="A4039" s="2"/>
      <c r="B4039" s="31"/>
      <c r="C4039" s="2"/>
      <c r="D4039" s="2"/>
      <c r="E4039" s="26"/>
    </row>
    <row r="4040" spans="1:5" x14ac:dyDescent="0.15">
      <c r="A4040" s="2"/>
      <c r="B4040" s="31"/>
      <c r="C4040" s="2"/>
      <c r="D4040" s="2"/>
      <c r="E4040" s="26"/>
    </row>
    <row r="4041" spans="1:5" x14ac:dyDescent="0.15">
      <c r="A4041" s="2"/>
      <c r="B4041" s="31"/>
      <c r="C4041" s="2"/>
      <c r="D4041" s="2"/>
      <c r="E4041" s="26"/>
    </row>
    <row r="4042" spans="1:5" x14ac:dyDescent="0.15">
      <c r="A4042" s="2"/>
      <c r="B4042" s="31"/>
      <c r="C4042" s="2"/>
      <c r="D4042" s="2"/>
      <c r="E4042" s="26"/>
    </row>
    <row r="4043" spans="1:5" x14ac:dyDescent="0.15">
      <c r="A4043" s="2"/>
      <c r="B4043" s="31"/>
      <c r="C4043" s="2"/>
      <c r="D4043" s="2"/>
      <c r="E4043" s="26"/>
    </row>
    <row r="4044" spans="1:5" x14ac:dyDescent="0.15">
      <c r="A4044" s="2"/>
      <c r="B4044" s="31"/>
      <c r="C4044" s="2"/>
      <c r="D4044" s="2"/>
      <c r="E4044" s="26"/>
    </row>
    <row r="4045" spans="1:5" x14ac:dyDescent="0.15">
      <c r="A4045" s="2"/>
      <c r="B4045" s="31"/>
      <c r="C4045" s="2"/>
      <c r="D4045" s="2"/>
      <c r="E4045" s="26"/>
    </row>
    <row r="4046" spans="1:5" x14ac:dyDescent="0.15">
      <c r="A4046" s="2"/>
      <c r="B4046" s="31"/>
      <c r="C4046" s="2"/>
      <c r="D4046" s="2"/>
      <c r="E4046" s="26"/>
    </row>
    <row r="4047" spans="1:5" x14ac:dyDescent="0.15">
      <c r="A4047" s="2"/>
      <c r="B4047" s="31"/>
      <c r="C4047" s="2"/>
      <c r="D4047" s="2"/>
      <c r="E4047" s="26"/>
    </row>
    <row r="4048" spans="1:5" x14ac:dyDescent="0.15">
      <c r="A4048" s="2"/>
      <c r="B4048" s="31"/>
      <c r="C4048" s="2"/>
      <c r="D4048" s="2"/>
      <c r="E4048" s="26"/>
    </row>
    <row r="4049" spans="1:5" x14ac:dyDescent="0.15">
      <c r="A4049" s="2"/>
      <c r="B4049" s="31"/>
      <c r="C4049" s="2"/>
      <c r="D4049" s="2"/>
      <c r="E4049" s="26"/>
    </row>
    <row r="4050" spans="1:5" x14ac:dyDescent="0.15">
      <c r="A4050" s="2"/>
      <c r="B4050" s="31"/>
      <c r="C4050" s="2"/>
      <c r="D4050" s="2"/>
      <c r="E4050" s="26"/>
    </row>
    <row r="4051" spans="1:5" x14ac:dyDescent="0.15">
      <c r="A4051" s="2"/>
      <c r="B4051" s="31"/>
      <c r="C4051" s="2"/>
      <c r="D4051" s="2"/>
      <c r="E4051" s="26"/>
    </row>
    <row r="4052" spans="1:5" x14ac:dyDescent="0.15">
      <c r="A4052" s="2"/>
      <c r="B4052" s="31"/>
      <c r="C4052" s="2"/>
      <c r="D4052" s="2"/>
      <c r="E4052" s="26"/>
    </row>
    <row r="4053" spans="1:5" x14ac:dyDescent="0.15">
      <c r="A4053" s="2"/>
      <c r="B4053" s="31"/>
      <c r="C4053" s="2"/>
      <c r="D4053" s="2"/>
      <c r="E4053" s="26"/>
    </row>
    <row r="4054" spans="1:5" x14ac:dyDescent="0.15">
      <c r="A4054" s="2"/>
      <c r="B4054" s="31"/>
      <c r="C4054" s="2"/>
      <c r="D4054" s="2"/>
      <c r="E4054" s="26"/>
    </row>
    <row r="4055" spans="1:5" x14ac:dyDescent="0.15">
      <c r="A4055" s="2"/>
      <c r="B4055" s="31"/>
      <c r="C4055" s="2"/>
      <c r="D4055" s="2"/>
      <c r="E4055" s="26"/>
    </row>
    <row r="4056" spans="1:5" x14ac:dyDescent="0.15">
      <c r="A4056" s="2"/>
      <c r="B4056" s="31"/>
      <c r="C4056" s="2"/>
      <c r="D4056" s="2"/>
      <c r="E4056" s="26"/>
    </row>
    <row r="4057" spans="1:5" x14ac:dyDescent="0.15">
      <c r="A4057" s="2"/>
      <c r="B4057" s="31"/>
      <c r="C4057" s="2"/>
      <c r="D4057" s="2"/>
      <c r="E4057" s="26"/>
    </row>
    <row r="4058" spans="1:5" x14ac:dyDescent="0.15">
      <c r="A4058" s="2"/>
      <c r="B4058" s="31"/>
      <c r="C4058" s="2"/>
      <c r="D4058" s="2"/>
      <c r="E4058" s="26"/>
    </row>
    <row r="4059" spans="1:5" x14ac:dyDescent="0.15">
      <c r="A4059" s="2"/>
      <c r="B4059" s="31"/>
      <c r="C4059" s="2"/>
      <c r="D4059" s="2"/>
      <c r="E4059" s="26"/>
    </row>
    <row r="4060" spans="1:5" x14ac:dyDescent="0.15">
      <c r="A4060" s="2"/>
      <c r="B4060" s="31"/>
      <c r="C4060" s="2"/>
      <c r="D4060" s="2"/>
      <c r="E4060" s="26"/>
    </row>
    <row r="4061" spans="1:5" x14ac:dyDescent="0.15">
      <c r="A4061" s="2"/>
      <c r="B4061" s="31"/>
      <c r="C4061" s="2"/>
      <c r="D4061" s="2"/>
      <c r="E4061" s="26"/>
    </row>
    <row r="4062" spans="1:5" x14ac:dyDescent="0.15">
      <c r="A4062" s="2"/>
      <c r="B4062" s="31"/>
      <c r="C4062" s="2"/>
      <c r="D4062" s="2"/>
      <c r="E4062" s="26"/>
    </row>
    <row r="4063" spans="1:5" x14ac:dyDescent="0.15">
      <c r="A4063" s="2"/>
      <c r="B4063" s="31"/>
      <c r="C4063" s="2"/>
      <c r="D4063" s="2"/>
      <c r="E4063" s="26"/>
    </row>
    <row r="4064" spans="1:5" x14ac:dyDescent="0.15">
      <c r="A4064" s="2"/>
      <c r="B4064" s="31"/>
      <c r="C4064" s="2"/>
      <c r="D4064" s="2"/>
      <c r="E4064" s="26"/>
    </row>
    <row r="4065" spans="1:5" x14ac:dyDescent="0.15">
      <c r="A4065" s="2"/>
      <c r="B4065" s="31"/>
      <c r="C4065" s="2"/>
      <c r="D4065" s="2"/>
      <c r="E4065" s="26"/>
    </row>
    <row r="4066" spans="1:5" x14ac:dyDescent="0.15">
      <c r="A4066" s="2"/>
      <c r="B4066" s="31"/>
      <c r="C4066" s="2"/>
      <c r="D4066" s="2"/>
      <c r="E4066" s="26"/>
    </row>
    <row r="4067" spans="1:5" x14ac:dyDescent="0.15">
      <c r="A4067" s="2"/>
      <c r="B4067" s="31"/>
      <c r="C4067" s="2"/>
      <c r="D4067" s="2"/>
      <c r="E4067" s="26"/>
    </row>
    <row r="4068" spans="1:5" x14ac:dyDescent="0.15">
      <c r="A4068" s="2"/>
      <c r="B4068" s="31"/>
      <c r="C4068" s="2"/>
      <c r="D4068" s="2"/>
      <c r="E4068" s="26"/>
    </row>
    <row r="4069" spans="1:5" x14ac:dyDescent="0.15">
      <c r="A4069" s="2"/>
      <c r="B4069" s="31"/>
      <c r="C4069" s="2"/>
      <c r="D4069" s="2"/>
      <c r="E4069" s="26"/>
    </row>
    <row r="4070" spans="1:5" x14ac:dyDescent="0.15">
      <c r="A4070" s="2"/>
      <c r="B4070" s="31"/>
      <c r="C4070" s="2"/>
      <c r="D4070" s="2"/>
      <c r="E4070" s="26"/>
    </row>
    <row r="4071" spans="1:5" x14ac:dyDescent="0.15">
      <c r="A4071" s="2"/>
      <c r="B4071" s="31"/>
      <c r="C4071" s="2"/>
      <c r="D4071" s="2"/>
      <c r="E4071" s="26"/>
    </row>
    <row r="4072" spans="1:5" x14ac:dyDescent="0.15">
      <c r="A4072" s="2"/>
      <c r="B4072" s="31"/>
      <c r="C4072" s="2"/>
      <c r="D4072" s="2"/>
      <c r="E4072" s="26"/>
    </row>
    <row r="4073" spans="1:5" x14ac:dyDescent="0.15">
      <c r="A4073" s="2"/>
      <c r="B4073" s="31"/>
      <c r="C4073" s="2"/>
      <c r="D4073" s="2"/>
      <c r="E4073" s="26"/>
    </row>
    <row r="4074" spans="1:5" x14ac:dyDescent="0.15">
      <c r="A4074" s="2"/>
      <c r="B4074" s="31"/>
      <c r="C4074" s="2"/>
      <c r="D4074" s="2"/>
      <c r="E4074" s="26"/>
    </row>
    <row r="4075" spans="1:5" x14ac:dyDescent="0.15">
      <c r="A4075" s="2"/>
      <c r="B4075" s="31"/>
      <c r="C4075" s="2"/>
      <c r="D4075" s="2"/>
      <c r="E4075" s="26"/>
    </row>
    <row r="4076" spans="1:5" x14ac:dyDescent="0.15">
      <c r="A4076" s="2"/>
      <c r="B4076" s="31"/>
      <c r="C4076" s="2"/>
      <c r="D4076" s="2"/>
      <c r="E4076" s="26"/>
    </row>
    <row r="4077" spans="1:5" x14ac:dyDescent="0.15">
      <c r="A4077" s="2"/>
      <c r="B4077" s="31"/>
      <c r="C4077" s="2"/>
      <c r="D4077" s="2"/>
      <c r="E4077" s="26"/>
    </row>
    <row r="4078" spans="1:5" x14ac:dyDescent="0.15">
      <c r="A4078" s="2"/>
      <c r="B4078" s="31"/>
      <c r="C4078" s="2"/>
      <c r="D4078" s="2"/>
      <c r="E4078" s="26"/>
    </row>
    <row r="4079" spans="1:5" x14ac:dyDescent="0.15">
      <c r="A4079" s="2"/>
      <c r="B4079" s="31"/>
      <c r="C4079" s="2"/>
      <c r="D4079" s="2"/>
      <c r="E4079" s="26"/>
    </row>
    <row r="4080" spans="1:5" x14ac:dyDescent="0.15">
      <c r="A4080" s="2"/>
      <c r="B4080" s="31"/>
      <c r="C4080" s="2"/>
      <c r="D4080" s="2"/>
      <c r="E4080" s="26"/>
    </row>
    <row r="4081" spans="1:5" x14ac:dyDescent="0.15">
      <c r="A4081" s="2"/>
      <c r="B4081" s="31"/>
      <c r="C4081" s="2"/>
      <c r="D4081" s="2"/>
      <c r="E4081" s="26"/>
    </row>
    <row r="4082" spans="1:5" x14ac:dyDescent="0.15">
      <c r="A4082" s="2"/>
      <c r="B4082" s="31"/>
      <c r="C4082" s="2"/>
      <c r="D4082" s="2"/>
      <c r="E4082" s="26"/>
    </row>
    <row r="4083" spans="1:5" x14ac:dyDescent="0.15">
      <c r="A4083" s="2"/>
      <c r="B4083" s="31"/>
      <c r="C4083" s="2"/>
      <c r="D4083" s="2"/>
      <c r="E4083" s="26"/>
    </row>
    <row r="4084" spans="1:5" x14ac:dyDescent="0.15">
      <c r="A4084" s="2"/>
      <c r="B4084" s="31"/>
      <c r="C4084" s="2"/>
      <c r="D4084" s="2"/>
      <c r="E4084" s="26"/>
    </row>
    <row r="4085" spans="1:5" x14ac:dyDescent="0.15">
      <c r="A4085" s="2"/>
      <c r="B4085" s="31"/>
      <c r="C4085" s="2"/>
      <c r="D4085" s="2"/>
      <c r="E4085" s="26"/>
    </row>
    <row r="4086" spans="1:5" x14ac:dyDescent="0.15">
      <c r="A4086" s="2"/>
      <c r="B4086" s="31"/>
      <c r="C4086" s="2"/>
      <c r="D4086" s="2"/>
      <c r="E4086" s="26"/>
    </row>
    <row r="4087" spans="1:5" x14ac:dyDescent="0.15">
      <c r="A4087" s="2"/>
      <c r="B4087" s="31"/>
      <c r="C4087" s="2"/>
      <c r="D4087" s="2"/>
      <c r="E4087" s="26"/>
    </row>
    <row r="4088" spans="1:5" x14ac:dyDescent="0.15">
      <c r="A4088" s="2"/>
      <c r="B4088" s="31"/>
      <c r="C4088" s="2"/>
      <c r="D4088" s="2"/>
      <c r="E4088" s="26"/>
    </row>
    <row r="4089" spans="1:5" x14ac:dyDescent="0.15">
      <c r="A4089" s="2"/>
      <c r="B4089" s="31"/>
      <c r="C4089" s="2"/>
      <c r="D4089" s="2"/>
      <c r="E4089" s="26"/>
    </row>
    <row r="4090" spans="1:5" x14ac:dyDescent="0.15">
      <c r="A4090" s="2"/>
      <c r="B4090" s="31"/>
      <c r="C4090" s="2"/>
      <c r="D4090" s="2"/>
      <c r="E4090" s="26"/>
    </row>
    <row r="4091" spans="1:5" x14ac:dyDescent="0.15">
      <c r="A4091" s="2"/>
      <c r="B4091" s="31"/>
      <c r="C4091" s="2"/>
      <c r="D4091" s="2"/>
      <c r="E4091" s="26"/>
    </row>
    <row r="4092" spans="1:5" x14ac:dyDescent="0.15">
      <c r="A4092" s="2"/>
      <c r="B4092" s="31"/>
      <c r="C4092" s="2"/>
      <c r="D4092" s="2"/>
      <c r="E4092" s="26"/>
    </row>
    <row r="4093" spans="1:5" x14ac:dyDescent="0.15">
      <c r="A4093" s="2"/>
      <c r="B4093" s="31"/>
      <c r="C4093" s="2"/>
      <c r="D4093" s="2"/>
      <c r="E4093" s="26"/>
    </row>
    <row r="4094" spans="1:5" x14ac:dyDescent="0.15">
      <c r="A4094" s="2"/>
      <c r="B4094" s="31"/>
      <c r="C4094" s="2"/>
      <c r="D4094" s="2"/>
      <c r="E4094" s="26"/>
    </row>
    <row r="4095" spans="1:5" x14ac:dyDescent="0.15">
      <c r="A4095" s="2"/>
      <c r="B4095" s="31"/>
      <c r="C4095" s="2"/>
      <c r="D4095" s="2"/>
      <c r="E4095" s="26"/>
    </row>
    <row r="4096" spans="1:5" x14ac:dyDescent="0.15">
      <c r="A4096" s="2"/>
      <c r="B4096" s="31"/>
      <c r="C4096" s="2"/>
      <c r="D4096" s="2"/>
      <c r="E4096" s="26"/>
    </row>
    <row r="4097" spans="1:5" x14ac:dyDescent="0.15">
      <c r="A4097" s="2"/>
      <c r="B4097" s="31"/>
      <c r="C4097" s="2"/>
      <c r="D4097" s="2"/>
      <c r="E4097" s="26"/>
    </row>
    <row r="4098" spans="1:5" x14ac:dyDescent="0.15">
      <c r="A4098" s="2"/>
      <c r="B4098" s="31"/>
      <c r="C4098" s="2"/>
      <c r="D4098" s="2"/>
      <c r="E4098" s="26"/>
    </row>
    <row r="4099" spans="1:5" x14ac:dyDescent="0.15">
      <c r="A4099" s="2"/>
      <c r="B4099" s="31"/>
      <c r="C4099" s="2"/>
      <c r="D4099" s="2"/>
      <c r="E4099" s="26"/>
    </row>
    <row r="4100" spans="1:5" x14ac:dyDescent="0.15">
      <c r="A4100" s="2"/>
      <c r="B4100" s="31"/>
      <c r="C4100" s="2"/>
      <c r="D4100" s="2"/>
      <c r="E4100" s="26"/>
    </row>
    <row r="4101" spans="1:5" x14ac:dyDescent="0.15">
      <c r="A4101" s="2"/>
      <c r="B4101" s="31"/>
      <c r="C4101" s="2"/>
      <c r="D4101" s="2"/>
      <c r="E4101" s="26"/>
    </row>
    <row r="4102" spans="1:5" x14ac:dyDescent="0.15">
      <c r="A4102" s="2"/>
      <c r="B4102" s="31"/>
      <c r="C4102" s="2"/>
      <c r="D4102" s="2"/>
      <c r="E4102" s="26"/>
    </row>
    <row r="4103" spans="1:5" x14ac:dyDescent="0.15">
      <c r="A4103" s="2"/>
      <c r="B4103" s="31"/>
      <c r="C4103" s="2"/>
      <c r="D4103" s="2"/>
      <c r="E4103" s="26"/>
    </row>
    <row r="4104" spans="1:5" x14ac:dyDescent="0.15">
      <c r="A4104" s="2"/>
      <c r="B4104" s="31"/>
      <c r="C4104" s="2"/>
      <c r="D4104" s="2"/>
      <c r="E4104" s="26"/>
    </row>
    <row r="4105" spans="1:5" x14ac:dyDescent="0.15">
      <c r="A4105" s="2"/>
      <c r="B4105" s="31"/>
      <c r="C4105" s="2"/>
      <c r="D4105" s="2"/>
      <c r="E4105" s="26"/>
    </row>
    <row r="4106" spans="1:5" x14ac:dyDescent="0.15">
      <c r="A4106" s="2"/>
      <c r="B4106" s="31"/>
      <c r="C4106" s="2"/>
      <c r="D4106" s="2"/>
      <c r="E4106" s="26"/>
    </row>
    <row r="4107" spans="1:5" x14ac:dyDescent="0.15">
      <c r="A4107" s="2"/>
      <c r="B4107" s="31"/>
      <c r="C4107" s="2"/>
      <c r="D4107" s="2"/>
      <c r="E4107" s="26"/>
    </row>
    <row r="4108" spans="1:5" x14ac:dyDescent="0.15">
      <c r="A4108" s="2"/>
      <c r="B4108" s="31"/>
      <c r="C4108" s="2"/>
      <c r="D4108" s="2"/>
      <c r="E4108" s="26"/>
    </row>
    <row r="4109" spans="1:5" x14ac:dyDescent="0.15">
      <c r="A4109" s="2"/>
      <c r="B4109" s="31"/>
      <c r="C4109" s="2"/>
      <c r="D4109" s="2"/>
      <c r="E4109" s="26"/>
    </row>
    <row r="4110" spans="1:5" x14ac:dyDescent="0.15">
      <c r="A4110" s="2"/>
      <c r="B4110" s="31"/>
      <c r="C4110" s="2"/>
      <c r="D4110" s="2"/>
      <c r="E4110" s="26"/>
    </row>
    <row r="4111" spans="1:5" x14ac:dyDescent="0.15">
      <c r="A4111" s="2"/>
      <c r="B4111" s="31"/>
      <c r="C4111" s="2"/>
      <c r="D4111" s="2"/>
      <c r="E4111" s="26"/>
    </row>
    <row r="4112" spans="1:5" x14ac:dyDescent="0.15">
      <c r="A4112" s="2"/>
      <c r="B4112" s="31"/>
      <c r="C4112" s="2"/>
      <c r="D4112" s="2"/>
      <c r="E4112" s="26"/>
    </row>
    <row r="4113" spans="1:5" x14ac:dyDescent="0.15">
      <c r="A4113" s="2"/>
      <c r="B4113" s="31"/>
      <c r="C4113" s="2"/>
      <c r="D4113" s="2"/>
      <c r="E4113" s="26"/>
    </row>
    <row r="4114" spans="1:5" x14ac:dyDescent="0.15">
      <c r="A4114" s="2"/>
      <c r="B4114" s="31"/>
      <c r="C4114" s="2"/>
      <c r="D4114" s="2"/>
      <c r="E4114" s="26"/>
    </row>
    <row r="4115" spans="1:5" x14ac:dyDescent="0.15">
      <c r="A4115" s="2"/>
      <c r="B4115" s="31"/>
      <c r="C4115" s="2"/>
      <c r="D4115" s="2"/>
      <c r="E4115" s="26"/>
    </row>
    <row r="4116" spans="1:5" x14ac:dyDescent="0.15">
      <c r="A4116" s="2"/>
      <c r="B4116" s="31"/>
      <c r="C4116" s="2"/>
      <c r="D4116" s="2"/>
      <c r="E4116" s="26"/>
    </row>
    <row r="4117" spans="1:5" x14ac:dyDescent="0.15">
      <c r="A4117" s="2"/>
      <c r="B4117" s="31"/>
      <c r="C4117" s="2"/>
      <c r="D4117" s="2"/>
      <c r="E4117" s="26"/>
    </row>
    <row r="4118" spans="1:5" x14ac:dyDescent="0.15">
      <c r="A4118" s="2"/>
      <c r="B4118" s="31"/>
      <c r="C4118" s="2"/>
      <c r="D4118" s="2"/>
      <c r="E4118" s="26"/>
    </row>
    <row r="4119" spans="1:5" x14ac:dyDescent="0.15">
      <c r="A4119" s="2"/>
      <c r="B4119" s="31"/>
      <c r="C4119" s="2"/>
      <c r="D4119" s="2"/>
      <c r="E4119" s="26"/>
    </row>
    <row r="4120" spans="1:5" x14ac:dyDescent="0.15">
      <c r="A4120" s="2"/>
      <c r="B4120" s="31"/>
      <c r="C4120" s="2"/>
      <c r="D4120" s="2"/>
      <c r="E4120" s="26"/>
    </row>
    <row r="4121" spans="1:5" x14ac:dyDescent="0.15">
      <c r="A4121" s="2"/>
      <c r="B4121" s="31"/>
      <c r="C4121" s="2"/>
      <c r="D4121" s="2"/>
      <c r="E4121" s="26"/>
    </row>
    <row r="4122" spans="1:5" x14ac:dyDescent="0.15">
      <c r="A4122" s="2"/>
      <c r="B4122" s="31"/>
      <c r="C4122" s="2"/>
      <c r="D4122" s="2"/>
      <c r="E4122" s="26"/>
    </row>
    <row r="4123" spans="1:5" x14ac:dyDescent="0.15">
      <c r="A4123" s="2"/>
      <c r="B4123" s="31"/>
      <c r="C4123" s="2"/>
      <c r="D4123" s="2"/>
      <c r="E4123" s="26"/>
    </row>
    <row r="4124" spans="1:5" x14ac:dyDescent="0.15">
      <c r="A4124" s="2"/>
      <c r="B4124" s="31"/>
      <c r="C4124" s="2"/>
      <c r="D4124" s="2"/>
      <c r="E4124" s="26"/>
    </row>
    <row r="4125" spans="1:5" x14ac:dyDescent="0.15">
      <c r="A4125" s="2"/>
      <c r="B4125" s="31"/>
      <c r="C4125" s="2"/>
      <c r="D4125" s="2"/>
      <c r="E4125" s="26"/>
    </row>
    <row r="4126" spans="1:5" x14ac:dyDescent="0.15">
      <c r="A4126" s="2"/>
      <c r="B4126" s="31"/>
      <c r="C4126" s="2"/>
      <c r="D4126" s="2"/>
      <c r="E4126" s="26"/>
    </row>
    <row r="4127" spans="1:5" x14ac:dyDescent="0.15">
      <c r="A4127" s="2"/>
      <c r="B4127" s="31"/>
      <c r="C4127" s="2"/>
      <c r="D4127" s="2"/>
      <c r="E4127" s="26"/>
    </row>
    <row r="4128" spans="1:5" x14ac:dyDescent="0.15">
      <c r="A4128" s="2"/>
      <c r="B4128" s="31"/>
      <c r="C4128" s="2"/>
      <c r="D4128" s="2"/>
      <c r="E4128" s="26"/>
    </row>
    <row r="4129" spans="1:5" x14ac:dyDescent="0.15">
      <c r="A4129" s="2"/>
      <c r="B4129" s="31"/>
      <c r="C4129" s="2"/>
      <c r="D4129" s="2"/>
      <c r="E4129" s="26"/>
    </row>
    <row r="4130" spans="1:5" x14ac:dyDescent="0.15">
      <c r="A4130" s="2"/>
      <c r="B4130" s="31"/>
      <c r="C4130" s="2"/>
      <c r="D4130" s="2"/>
      <c r="E4130" s="26"/>
    </row>
    <row r="4131" spans="1:5" x14ac:dyDescent="0.15">
      <c r="A4131" s="2"/>
      <c r="B4131" s="31"/>
      <c r="C4131" s="2"/>
      <c r="D4131" s="2"/>
      <c r="E4131" s="26"/>
    </row>
    <row r="4132" spans="1:5" x14ac:dyDescent="0.15">
      <c r="A4132" s="2"/>
      <c r="B4132" s="31"/>
      <c r="C4132" s="2"/>
      <c r="D4132" s="2"/>
      <c r="E4132" s="26"/>
    </row>
    <row r="4133" spans="1:5" x14ac:dyDescent="0.15">
      <c r="A4133" s="2"/>
      <c r="B4133" s="31"/>
      <c r="C4133" s="2"/>
      <c r="D4133" s="2"/>
      <c r="E4133" s="26"/>
    </row>
    <row r="4134" spans="1:5" x14ac:dyDescent="0.15">
      <c r="A4134" s="2"/>
      <c r="B4134" s="31"/>
      <c r="C4134" s="2"/>
      <c r="D4134" s="2"/>
      <c r="E4134" s="26"/>
    </row>
    <row r="4135" spans="1:5" x14ac:dyDescent="0.15">
      <c r="A4135" s="2"/>
      <c r="B4135" s="31"/>
      <c r="C4135" s="2"/>
      <c r="D4135" s="2"/>
      <c r="E4135" s="26"/>
    </row>
    <row r="4136" spans="1:5" x14ac:dyDescent="0.15">
      <c r="A4136" s="2"/>
      <c r="B4136" s="31"/>
      <c r="C4136" s="2"/>
      <c r="D4136" s="2"/>
      <c r="E4136" s="26"/>
    </row>
    <row r="4137" spans="1:5" x14ac:dyDescent="0.15">
      <c r="A4137" s="2"/>
      <c r="B4137" s="31"/>
      <c r="C4137" s="2"/>
      <c r="D4137" s="2"/>
      <c r="E4137" s="26"/>
    </row>
    <row r="4138" spans="1:5" x14ac:dyDescent="0.15">
      <c r="A4138" s="2"/>
      <c r="B4138" s="31"/>
      <c r="C4138" s="2"/>
      <c r="D4138" s="2"/>
      <c r="E4138" s="26"/>
    </row>
    <row r="4139" spans="1:5" x14ac:dyDescent="0.15">
      <c r="A4139" s="2"/>
      <c r="B4139" s="31"/>
      <c r="C4139" s="2"/>
      <c r="D4139" s="2"/>
      <c r="E4139" s="26"/>
    </row>
    <row r="4140" spans="1:5" x14ac:dyDescent="0.15">
      <c r="A4140" s="2"/>
      <c r="B4140" s="31"/>
      <c r="C4140" s="2"/>
      <c r="D4140" s="2"/>
      <c r="E4140" s="26"/>
    </row>
    <row r="4141" spans="1:5" x14ac:dyDescent="0.15">
      <c r="A4141" s="2"/>
      <c r="B4141" s="31"/>
      <c r="C4141" s="2"/>
      <c r="D4141" s="2"/>
      <c r="E4141" s="26"/>
    </row>
    <row r="4142" spans="1:5" x14ac:dyDescent="0.15">
      <c r="A4142" s="2"/>
      <c r="B4142" s="31"/>
      <c r="C4142" s="2"/>
      <c r="D4142" s="2"/>
      <c r="E4142" s="26"/>
    </row>
    <row r="4143" spans="1:5" x14ac:dyDescent="0.15">
      <c r="A4143" s="2"/>
      <c r="B4143" s="31"/>
      <c r="C4143" s="2"/>
      <c r="D4143" s="2"/>
      <c r="E4143" s="26"/>
    </row>
    <row r="4144" spans="1:5" x14ac:dyDescent="0.15">
      <c r="A4144" s="2"/>
      <c r="B4144" s="31"/>
      <c r="C4144" s="2"/>
      <c r="D4144" s="2"/>
      <c r="E4144" s="26"/>
    </row>
    <row r="4145" spans="1:5" x14ac:dyDescent="0.15">
      <c r="A4145" s="2"/>
      <c r="B4145" s="31"/>
      <c r="C4145" s="2"/>
      <c r="D4145" s="2"/>
      <c r="E4145" s="26"/>
    </row>
    <row r="4146" spans="1:5" x14ac:dyDescent="0.15">
      <c r="A4146" s="2"/>
      <c r="B4146" s="31"/>
      <c r="C4146" s="2"/>
      <c r="D4146" s="2"/>
      <c r="E4146" s="26"/>
    </row>
    <row r="4147" spans="1:5" x14ac:dyDescent="0.15">
      <c r="A4147" s="2"/>
      <c r="B4147" s="31"/>
      <c r="C4147" s="2"/>
      <c r="D4147" s="2"/>
      <c r="E4147" s="26"/>
    </row>
    <row r="4148" spans="1:5" x14ac:dyDescent="0.15">
      <c r="A4148" s="2"/>
      <c r="B4148" s="31"/>
      <c r="C4148" s="2"/>
      <c r="D4148" s="2"/>
      <c r="E4148" s="26"/>
    </row>
    <row r="4149" spans="1:5" x14ac:dyDescent="0.15">
      <c r="A4149" s="2"/>
      <c r="B4149" s="31"/>
      <c r="C4149" s="2"/>
      <c r="D4149" s="2"/>
      <c r="E4149" s="26"/>
    </row>
    <row r="4150" spans="1:5" x14ac:dyDescent="0.15">
      <c r="A4150" s="2"/>
      <c r="B4150" s="31"/>
      <c r="C4150" s="2"/>
      <c r="D4150" s="2"/>
      <c r="E4150" s="26"/>
    </row>
    <row r="4151" spans="1:5" x14ac:dyDescent="0.15">
      <c r="A4151" s="2"/>
      <c r="B4151" s="31"/>
      <c r="C4151" s="2"/>
      <c r="D4151" s="2"/>
      <c r="E4151" s="26"/>
    </row>
    <row r="4152" spans="1:5" x14ac:dyDescent="0.15">
      <c r="A4152" s="2"/>
      <c r="B4152" s="31"/>
      <c r="C4152" s="2"/>
      <c r="D4152" s="2"/>
      <c r="E4152" s="26"/>
    </row>
    <row r="4153" spans="1:5" x14ac:dyDescent="0.15">
      <c r="A4153" s="2"/>
      <c r="B4153" s="31"/>
      <c r="C4153" s="2"/>
      <c r="D4153" s="2"/>
      <c r="E4153" s="26"/>
    </row>
    <row r="4154" spans="1:5" x14ac:dyDescent="0.15">
      <c r="A4154" s="2"/>
      <c r="B4154" s="31"/>
      <c r="C4154" s="2"/>
      <c r="D4154" s="2"/>
      <c r="E4154" s="26"/>
    </row>
    <row r="4155" spans="1:5" x14ac:dyDescent="0.15">
      <c r="A4155" s="2"/>
      <c r="B4155" s="31"/>
      <c r="C4155" s="2"/>
      <c r="D4155" s="2"/>
      <c r="E4155" s="26"/>
    </row>
    <row r="4156" spans="1:5" x14ac:dyDescent="0.15">
      <c r="A4156" s="2"/>
      <c r="B4156" s="31"/>
      <c r="C4156" s="2"/>
      <c r="D4156" s="2"/>
      <c r="E4156" s="26"/>
    </row>
    <row r="4157" spans="1:5" x14ac:dyDescent="0.15">
      <c r="A4157" s="2"/>
      <c r="B4157" s="31"/>
      <c r="C4157" s="2"/>
      <c r="D4157" s="2"/>
      <c r="E4157" s="26"/>
    </row>
    <row r="4158" spans="1:5" x14ac:dyDescent="0.15">
      <c r="A4158" s="2"/>
      <c r="B4158" s="31"/>
      <c r="C4158" s="2"/>
      <c r="D4158" s="2"/>
      <c r="E4158" s="26"/>
    </row>
    <row r="4159" spans="1:5" x14ac:dyDescent="0.15">
      <c r="A4159" s="2"/>
      <c r="B4159" s="31"/>
      <c r="C4159" s="2"/>
      <c r="D4159" s="2"/>
      <c r="E4159" s="26"/>
    </row>
    <row r="4160" spans="1:5" x14ac:dyDescent="0.15">
      <c r="A4160" s="2"/>
      <c r="B4160" s="31"/>
      <c r="C4160" s="2"/>
      <c r="D4160" s="2"/>
      <c r="E4160" s="26"/>
    </row>
    <row r="4161" spans="1:5" x14ac:dyDescent="0.15">
      <c r="A4161" s="2"/>
      <c r="B4161" s="31"/>
      <c r="C4161" s="2"/>
      <c r="D4161" s="2"/>
      <c r="E4161" s="26"/>
    </row>
    <row r="4162" spans="1:5" x14ac:dyDescent="0.15">
      <c r="A4162" s="2"/>
      <c r="B4162" s="31"/>
      <c r="C4162" s="2"/>
      <c r="D4162" s="2"/>
      <c r="E4162" s="26"/>
    </row>
    <row r="4163" spans="1:5" x14ac:dyDescent="0.15">
      <c r="A4163" s="2"/>
      <c r="B4163" s="31"/>
      <c r="C4163" s="2"/>
      <c r="D4163" s="2"/>
      <c r="E4163" s="26"/>
    </row>
    <row r="4164" spans="1:5" x14ac:dyDescent="0.15">
      <c r="A4164" s="2"/>
      <c r="B4164" s="31"/>
      <c r="C4164" s="2"/>
      <c r="D4164" s="2"/>
      <c r="E4164" s="26"/>
    </row>
    <row r="4165" spans="1:5" x14ac:dyDescent="0.15">
      <c r="A4165" s="2"/>
      <c r="B4165" s="31"/>
      <c r="C4165" s="2"/>
      <c r="D4165" s="2"/>
      <c r="E4165" s="26"/>
    </row>
    <row r="4166" spans="1:5" x14ac:dyDescent="0.15">
      <c r="A4166" s="2"/>
      <c r="B4166" s="31"/>
      <c r="C4166" s="2"/>
      <c r="D4166" s="2"/>
      <c r="E4166" s="26"/>
    </row>
    <row r="4167" spans="1:5" x14ac:dyDescent="0.15">
      <c r="A4167" s="2"/>
      <c r="B4167" s="31"/>
      <c r="C4167" s="2"/>
      <c r="D4167" s="2"/>
      <c r="E4167" s="26"/>
    </row>
    <row r="4168" spans="1:5" x14ac:dyDescent="0.15">
      <c r="A4168" s="2"/>
      <c r="B4168" s="31"/>
      <c r="C4168" s="2"/>
      <c r="D4168" s="2"/>
      <c r="E4168" s="26"/>
    </row>
    <row r="4169" spans="1:5" x14ac:dyDescent="0.15">
      <c r="A4169" s="2"/>
      <c r="B4169" s="31"/>
      <c r="C4169" s="2"/>
      <c r="D4169" s="2"/>
      <c r="E4169" s="26"/>
    </row>
    <row r="4170" spans="1:5" x14ac:dyDescent="0.15">
      <c r="A4170" s="2"/>
      <c r="B4170" s="31"/>
      <c r="C4170" s="2"/>
      <c r="D4170" s="2"/>
      <c r="E4170" s="26"/>
    </row>
    <row r="4171" spans="1:5" x14ac:dyDescent="0.15">
      <c r="A4171" s="2"/>
      <c r="B4171" s="31"/>
      <c r="C4171" s="2"/>
      <c r="D4171" s="2"/>
      <c r="E4171" s="26"/>
    </row>
    <row r="4172" spans="1:5" x14ac:dyDescent="0.15">
      <c r="A4172" s="2"/>
      <c r="B4172" s="31"/>
      <c r="C4172" s="2"/>
      <c r="D4172" s="2"/>
      <c r="E4172" s="26"/>
    </row>
    <row r="4173" spans="1:5" x14ac:dyDescent="0.15">
      <c r="A4173" s="2"/>
      <c r="B4173" s="31"/>
      <c r="C4173" s="2"/>
      <c r="D4173" s="2"/>
      <c r="E4173" s="26"/>
    </row>
    <row r="4174" spans="1:5" x14ac:dyDescent="0.15">
      <c r="A4174" s="2"/>
      <c r="B4174" s="31"/>
      <c r="C4174" s="2"/>
      <c r="D4174" s="2"/>
      <c r="E4174" s="26"/>
    </row>
    <row r="4175" spans="1:5" x14ac:dyDescent="0.15">
      <c r="A4175" s="2"/>
      <c r="B4175" s="31"/>
      <c r="C4175" s="2"/>
      <c r="D4175" s="2"/>
      <c r="E4175" s="26"/>
    </row>
    <row r="4176" spans="1:5" x14ac:dyDescent="0.15">
      <c r="A4176" s="2"/>
      <c r="B4176" s="31"/>
      <c r="C4176" s="2"/>
      <c r="D4176" s="2"/>
      <c r="E4176" s="26"/>
    </row>
    <row r="4177" spans="1:5" x14ac:dyDescent="0.15">
      <c r="A4177" s="2"/>
      <c r="B4177" s="31"/>
      <c r="C4177" s="2"/>
      <c r="D4177" s="2"/>
      <c r="E4177" s="26"/>
    </row>
    <row r="4178" spans="1:5" x14ac:dyDescent="0.15">
      <c r="A4178" s="2"/>
      <c r="B4178" s="31"/>
      <c r="C4178" s="2"/>
      <c r="D4178" s="2"/>
      <c r="E4178" s="26"/>
    </row>
    <row r="4179" spans="1:5" x14ac:dyDescent="0.15">
      <c r="A4179" s="2"/>
      <c r="B4179" s="31"/>
      <c r="C4179" s="2"/>
      <c r="D4179" s="2"/>
      <c r="E4179" s="26"/>
    </row>
    <row r="4180" spans="1:5" x14ac:dyDescent="0.15">
      <c r="A4180" s="2"/>
      <c r="B4180" s="31"/>
      <c r="C4180" s="2"/>
      <c r="D4180" s="2"/>
      <c r="E4180" s="26"/>
    </row>
    <row r="4181" spans="1:5" x14ac:dyDescent="0.15">
      <c r="A4181" s="2"/>
      <c r="B4181" s="31"/>
      <c r="C4181" s="2"/>
      <c r="D4181" s="2"/>
      <c r="E4181" s="26"/>
    </row>
    <row r="4182" spans="1:5" x14ac:dyDescent="0.15">
      <c r="A4182" s="2"/>
      <c r="B4182" s="31"/>
      <c r="C4182" s="2"/>
      <c r="D4182" s="2"/>
      <c r="E4182" s="26"/>
    </row>
    <row r="4183" spans="1:5" x14ac:dyDescent="0.15">
      <c r="A4183" s="2"/>
      <c r="B4183" s="31"/>
      <c r="C4183" s="2"/>
      <c r="D4183" s="2"/>
      <c r="E4183" s="26"/>
    </row>
    <row r="4184" spans="1:5" x14ac:dyDescent="0.15">
      <c r="A4184" s="2"/>
      <c r="B4184" s="31"/>
      <c r="C4184" s="2"/>
      <c r="D4184" s="2"/>
      <c r="E4184" s="26"/>
    </row>
    <row r="4185" spans="1:5" x14ac:dyDescent="0.15">
      <c r="A4185" s="2"/>
      <c r="B4185" s="31"/>
      <c r="C4185" s="2"/>
      <c r="D4185" s="2"/>
      <c r="E4185" s="26"/>
    </row>
    <row r="4186" spans="1:5" x14ac:dyDescent="0.15">
      <c r="A4186" s="2"/>
      <c r="B4186" s="31"/>
      <c r="C4186" s="2"/>
      <c r="D4186" s="2"/>
      <c r="E4186" s="26"/>
    </row>
    <row r="4187" spans="1:5" x14ac:dyDescent="0.15">
      <c r="A4187" s="2"/>
      <c r="B4187" s="31"/>
      <c r="C4187" s="2"/>
      <c r="D4187" s="2"/>
      <c r="E4187" s="26"/>
    </row>
    <row r="4188" spans="1:5" x14ac:dyDescent="0.15">
      <c r="A4188" s="2"/>
      <c r="B4188" s="31"/>
      <c r="C4188" s="2"/>
      <c r="D4188" s="2"/>
      <c r="E4188" s="26"/>
    </row>
    <row r="4189" spans="1:5" x14ac:dyDescent="0.15">
      <c r="A4189" s="2"/>
      <c r="B4189" s="31"/>
      <c r="C4189" s="2"/>
      <c r="D4189" s="2"/>
      <c r="E4189" s="26"/>
    </row>
    <row r="4190" spans="1:5" x14ac:dyDescent="0.15">
      <c r="A4190" s="2"/>
      <c r="B4190" s="31"/>
      <c r="C4190" s="2"/>
      <c r="D4190" s="2"/>
      <c r="E4190" s="26"/>
    </row>
    <row r="4191" spans="1:5" x14ac:dyDescent="0.15">
      <c r="A4191" s="2"/>
      <c r="B4191" s="31"/>
      <c r="C4191" s="2"/>
      <c r="D4191" s="2"/>
      <c r="E4191" s="26"/>
    </row>
    <row r="4192" spans="1:5" x14ac:dyDescent="0.15">
      <c r="A4192" s="2"/>
      <c r="B4192" s="31"/>
      <c r="C4192" s="2"/>
      <c r="D4192" s="2"/>
      <c r="E4192" s="26"/>
    </row>
    <row r="4193" spans="1:5" x14ac:dyDescent="0.15">
      <c r="A4193" s="2"/>
      <c r="B4193" s="31"/>
      <c r="C4193" s="2"/>
      <c r="D4193" s="2"/>
      <c r="E4193" s="26"/>
    </row>
    <row r="4194" spans="1:5" x14ac:dyDescent="0.15">
      <c r="A4194" s="2"/>
      <c r="B4194" s="31"/>
      <c r="C4194" s="2"/>
      <c r="D4194" s="2"/>
      <c r="E4194" s="26"/>
    </row>
    <row r="4195" spans="1:5" x14ac:dyDescent="0.15">
      <c r="A4195" s="2"/>
      <c r="B4195" s="31"/>
      <c r="C4195" s="2"/>
      <c r="D4195" s="2"/>
      <c r="E4195" s="26"/>
    </row>
    <row r="4196" spans="1:5" x14ac:dyDescent="0.15">
      <c r="A4196" s="2"/>
      <c r="B4196" s="31"/>
      <c r="C4196" s="2"/>
      <c r="D4196" s="2"/>
      <c r="E4196" s="26"/>
    </row>
    <row r="4197" spans="1:5" x14ac:dyDescent="0.15">
      <c r="A4197" s="2"/>
      <c r="B4197" s="31"/>
      <c r="C4197" s="2"/>
      <c r="D4197" s="2"/>
      <c r="E4197" s="26"/>
    </row>
    <row r="4198" spans="1:5" x14ac:dyDescent="0.15">
      <c r="A4198" s="2"/>
      <c r="B4198" s="31"/>
      <c r="C4198" s="2"/>
      <c r="D4198" s="2"/>
      <c r="E4198" s="26"/>
    </row>
    <row r="4199" spans="1:5" x14ac:dyDescent="0.15">
      <c r="A4199" s="2"/>
      <c r="B4199" s="31"/>
      <c r="C4199" s="2"/>
      <c r="D4199" s="2"/>
      <c r="E4199" s="26"/>
    </row>
    <row r="4200" spans="1:5" x14ac:dyDescent="0.15">
      <c r="A4200" s="2"/>
      <c r="B4200" s="31"/>
      <c r="C4200" s="2"/>
      <c r="D4200" s="2"/>
      <c r="E4200" s="26"/>
    </row>
    <row r="4201" spans="1:5" x14ac:dyDescent="0.15">
      <c r="A4201" s="2"/>
      <c r="B4201" s="31"/>
      <c r="C4201" s="2"/>
      <c r="D4201" s="2"/>
      <c r="E4201" s="26"/>
    </row>
    <row r="4202" spans="1:5" x14ac:dyDescent="0.15">
      <c r="A4202" s="2"/>
      <c r="B4202" s="31"/>
      <c r="C4202" s="2"/>
      <c r="D4202" s="2"/>
      <c r="E4202" s="26"/>
    </row>
    <row r="4203" spans="1:5" x14ac:dyDescent="0.15">
      <c r="A4203" s="2"/>
      <c r="B4203" s="31"/>
      <c r="C4203" s="2"/>
      <c r="D4203" s="2"/>
      <c r="E4203" s="26"/>
    </row>
    <row r="4204" spans="1:5" x14ac:dyDescent="0.15">
      <c r="A4204" s="2"/>
      <c r="B4204" s="31"/>
      <c r="C4204" s="2"/>
      <c r="D4204" s="2"/>
      <c r="E4204" s="26"/>
    </row>
    <row r="4205" spans="1:5" x14ac:dyDescent="0.15">
      <c r="A4205" s="2"/>
      <c r="B4205" s="31"/>
      <c r="C4205" s="2"/>
      <c r="D4205" s="2"/>
      <c r="E4205" s="26"/>
    </row>
    <row r="4206" spans="1:5" x14ac:dyDescent="0.15">
      <c r="A4206" s="2"/>
      <c r="B4206" s="31"/>
      <c r="C4206" s="2"/>
      <c r="D4206" s="2"/>
      <c r="E4206" s="26"/>
    </row>
    <row r="4207" spans="1:5" x14ac:dyDescent="0.15">
      <c r="A4207" s="2"/>
      <c r="B4207" s="31"/>
      <c r="C4207" s="2"/>
      <c r="D4207" s="2"/>
      <c r="E4207" s="26"/>
    </row>
    <row r="4208" spans="1:5" x14ac:dyDescent="0.15">
      <c r="A4208" s="2"/>
      <c r="B4208" s="31"/>
      <c r="C4208" s="2"/>
      <c r="D4208" s="2"/>
      <c r="E4208" s="26"/>
    </row>
    <row r="4209" spans="1:5" x14ac:dyDescent="0.15">
      <c r="A4209" s="2"/>
      <c r="B4209" s="31"/>
      <c r="C4209" s="2"/>
      <c r="D4209" s="2"/>
      <c r="E4209" s="26"/>
    </row>
    <row r="4210" spans="1:5" x14ac:dyDescent="0.15">
      <c r="A4210" s="2"/>
      <c r="B4210" s="31"/>
      <c r="C4210" s="2"/>
      <c r="D4210" s="2"/>
      <c r="E4210" s="26"/>
    </row>
    <row r="4211" spans="1:5" x14ac:dyDescent="0.15">
      <c r="A4211" s="2"/>
      <c r="B4211" s="31"/>
      <c r="C4211" s="2"/>
      <c r="D4211" s="2"/>
      <c r="E4211" s="26"/>
    </row>
    <row r="4212" spans="1:5" x14ac:dyDescent="0.15">
      <c r="A4212" s="2"/>
      <c r="B4212" s="31"/>
      <c r="C4212" s="2"/>
      <c r="D4212" s="2"/>
      <c r="E4212" s="26"/>
    </row>
    <row r="4213" spans="1:5" x14ac:dyDescent="0.15">
      <c r="A4213" s="2"/>
      <c r="B4213" s="31"/>
      <c r="C4213" s="2"/>
      <c r="D4213" s="2"/>
      <c r="E4213" s="26"/>
    </row>
    <row r="4214" spans="1:5" x14ac:dyDescent="0.15">
      <c r="A4214" s="2"/>
      <c r="B4214" s="31"/>
      <c r="C4214" s="2"/>
      <c r="D4214" s="2"/>
      <c r="E4214" s="26"/>
    </row>
    <row r="4215" spans="1:5" x14ac:dyDescent="0.15">
      <c r="A4215" s="2"/>
      <c r="B4215" s="31"/>
      <c r="C4215" s="2"/>
      <c r="D4215" s="2"/>
      <c r="E4215" s="26"/>
    </row>
    <row r="4216" spans="1:5" x14ac:dyDescent="0.15">
      <c r="A4216" s="2"/>
      <c r="B4216" s="31"/>
      <c r="C4216" s="2"/>
      <c r="D4216" s="2"/>
      <c r="E4216" s="26"/>
    </row>
    <row r="4217" spans="1:5" x14ac:dyDescent="0.15">
      <c r="A4217" s="2"/>
      <c r="B4217" s="31"/>
      <c r="C4217" s="2"/>
      <c r="D4217" s="2"/>
      <c r="E4217" s="26"/>
    </row>
    <row r="4218" spans="1:5" x14ac:dyDescent="0.15">
      <c r="A4218" s="2"/>
      <c r="B4218" s="31"/>
      <c r="C4218" s="2"/>
      <c r="D4218" s="2"/>
      <c r="E4218" s="26"/>
    </row>
    <row r="4219" spans="1:5" x14ac:dyDescent="0.15">
      <c r="A4219" s="2"/>
      <c r="B4219" s="31"/>
      <c r="C4219" s="2"/>
      <c r="D4219" s="2"/>
      <c r="E4219" s="26"/>
    </row>
    <row r="4220" spans="1:5" x14ac:dyDescent="0.15">
      <c r="A4220" s="2"/>
      <c r="B4220" s="31"/>
      <c r="C4220" s="2"/>
      <c r="D4220" s="2"/>
      <c r="E4220" s="26"/>
    </row>
    <row r="4221" spans="1:5" x14ac:dyDescent="0.15">
      <c r="A4221" s="2"/>
      <c r="B4221" s="31"/>
      <c r="C4221" s="2"/>
      <c r="D4221" s="2"/>
      <c r="E4221" s="26"/>
    </row>
    <row r="4222" spans="1:5" x14ac:dyDescent="0.15">
      <c r="A4222" s="2"/>
      <c r="B4222" s="31"/>
      <c r="C4222" s="2"/>
      <c r="D4222" s="2"/>
      <c r="E4222" s="26"/>
    </row>
    <row r="4223" spans="1:5" x14ac:dyDescent="0.15">
      <c r="A4223" s="2"/>
      <c r="B4223" s="31"/>
      <c r="C4223" s="2"/>
      <c r="D4223" s="2"/>
      <c r="E4223" s="26"/>
    </row>
    <row r="4224" spans="1:5" x14ac:dyDescent="0.15">
      <c r="A4224" s="2"/>
      <c r="B4224" s="31"/>
      <c r="C4224" s="2"/>
      <c r="D4224" s="2"/>
      <c r="E4224" s="26"/>
    </row>
    <row r="4225" spans="1:5" x14ac:dyDescent="0.15">
      <c r="A4225" s="2"/>
      <c r="B4225" s="31"/>
      <c r="C4225" s="2"/>
      <c r="D4225" s="2"/>
      <c r="E4225" s="26"/>
    </row>
    <row r="4226" spans="1:5" x14ac:dyDescent="0.15">
      <c r="A4226" s="2"/>
      <c r="B4226" s="31"/>
      <c r="C4226" s="2"/>
      <c r="D4226" s="2"/>
      <c r="E4226" s="26"/>
    </row>
    <row r="4227" spans="1:5" x14ac:dyDescent="0.15">
      <c r="A4227" s="2"/>
      <c r="B4227" s="31"/>
      <c r="C4227" s="2"/>
      <c r="D4227" s="2"/>
      <c r="E4227" s="26"/>
    </row>
    <row r="4228" spans="1:5" x14ac:dyDescent="0.15">
      <c r="A4228" s="2"/>
      <c r="B4228" s="31"/>
      <c r="C4228" s="2"/>
      <c r="D4228" s="2"/>
      <c r="E4228" s="26"/>
    </row>
    <row r="4229" spans="1:5" x14ac:dyDescent="0.15">
      <c r="A4229" s="2"/>
      <c r="B4229" s="31"/>
      <c r="C4229" s="2"/>
      <c r="D4229" s="2"/>
      <c r="E4229" s="26"/>
    </row>
    <row r="4230" spans="1:5" x14ac:dyDescent="0.15">
      <c r="A4230" s="2"/>
      <c r="B4230" s="31"/>
      <c r="C4230" s="2"/>
      <c r="D4230" s="2"/>
      <c r="E4230" s="26"/>
    </row>
    <row r="4231" spans="1:5" x14ac:dyDescent="0.15">
      <c r="A4231" s="2"/>
      <c r="B4231" s="31"/>
      <c r="C4231" s="2"/>
      <c r="D4231" s="2"/>
      <c r="E4231" s="26"/>
    </row>
    <row r="4232" spans="1:5" x14ac:dyDescent="0.15">
      <c r="A4232" s="2"/>
      <c r="B4232" s="31"/>
      <c r="C4232" s="2"/>
      <c r="D4232" s="2"/>
      <c r="E4232" s="26"/>
    </row>
    <row r="4233" spans="1:5" x14ac:dyDescent="0.15">
      <c r="A4233" s="2"/>
      <c r="B4233" s="31"/>
      <c r="C4233" s="2"/>
      <c r="D4233" s="2"/>
      <c r="E4233" s="26"/>
    </row>
    <row r="4234" spans="1:5" x14ac:dyDescent="0.15">
      <c r="A4234" s="2"/>
      <c r="B4234" s="31"/>
      <c r="C4234" s="2"/>
      <c r="D4234" s="2"/>
      <c r="E4234" s="26"/>
    </row>
    <row r="4235" spans="1:5" x14ac:dyDescent="0.15">
      <c r="A4235" s="2"/>
      <c r="B4235" s="31"/>
      <c r="C4235" s="2"/>
      <c r="D4235" s="2"/>
      <c r="E4235" s="26"/>
    </row>
    <row r="4236" spans="1:5" x14ac:dyDescent="0.15">
      <c r="A4236" s="2"/>
      <c r="B4236" s="31"/>
      <c r="C4236" s="2"/>
      <c r="D4236" s="2"/>
      <c r="E4236" s="26"/>
    </row>
    <row r="4237" spans="1:5" x14ac:dyDescent="0.15">
      <c r="A4237" s="2"/>
      <c r="B4237" s="31"/>
      <c r="C4237" s="2"/>
      <c r="D4237" s="2"/>
      <c r="E4237" s="26"/>
    </row>
    <row r="4238" spans="1:5" x14ac:dyDescent="0.15">
      <c r="A4238" s="2"/>
      <c r="B4238" s="31"/>
      <c r="C4238" s="2"/>
      <c r="D4238" s="2"/>
      <c r="E4238" s="26"/>
    </row>
    <row r="4239" spans="1:5" x14ac:dyDescent="0.15">
      <c r="A4239" s="2"/>
      <c r="B4239" s="31"/>
      <c r="C4239" s="2"/>
      <c r="D4239" s="2"/>
      <c r="E4239" s="26"/>
    </row>
    <row r="4240" spans="1:5" x14ac:dyDescent="0.15">
      <c r="A4240" s="2"/>
      <c r="B4240" s="31"/>
      <c r="C4240" s="2"/>
      <c r="D4240" s="2"/>
      <c r="E4240" s="26"/>
    </row>
    <row r="4241" spans="1:5" x14ac:dyDescent="0.15">
      <c r="A4241" s="2"/>
      <c r="B4241" s="31"/>
      <c r="C4241" s="2"/>
      <c r="D4241" s="2"/>
      <c r="E4241" s="26"/>
    </row>
    <row r="4242" spans="1:5" x14ac:dyDescent="0.15">
      <c r="A4242" s="2"/>
      <c r="B4242" s="31"/>
      <c r="C4242" s="2"/>
      <c r="D4242" s="2"/>
      <c r="E4242" s="26"/>
    </row>
    <row r="4243" spans="1:5" x14ac:dyDescent="0.15">
      <c r="A4243" s="2"/>
      <c r="B4243" s="31"/>
      <c r="C4243" s="2"/>
      <c r="D4243" s="2"/>
      <c r="E4243" s="26"/>
    </row>
    <row r="4244" spans="1:5" x14ac:dyDescent="0.15">
      <c r="A4244" s="2"/>
      <c r="B4244" s="31"/>
      <c r="C4244" s="2"/>
      <c r="D4244" s="2"/>
      <c r="E4244" s="26"/>
    </row>
    <row r="4245" spans="1:5" x14ac:dyDescent="0.15">
      <c r="A4245" s="2"/>
      <c r="B4245" s="31"/>
      <c r="C4245" s="2"/>
      <c r="D4245" s="2"/>
      <c r="E4245" s="26"/>
    </row>
    <row r="4246" spans="1:5" x14ac:dyDescent="0.15">
      <c r="A4246" s="2"/>
      <c r="B4246" s="31"/>
      <c r="C4246" s="2"/>
      <c r="D4246" s="2"/>
      <c r="E4246" s="26"/>
    </row>
    <row r="4247" spans="1:5" x14ac:dyDescent="0.15">
      <c r="A4247" s="2"/>
      <c r="B4247" s="31"/>
      <c r="C4247" s="2"/>
      <c r="D4247" s="2"/>
      <c r="E4247" s="26"/>
    </row>
    <row r="4248" spans="1:5" x14ac:dyDescent="0.15">
      <c r="A4248" s="2"/>
      <c r="B4248" s="31"/>
      <c r="C4248" s="2"/>
      <c r="D4248" s="2"/>
      <c r="E4248" s="26"/>
    </row>
    <row r="4249" spans="1:5" x14ac:dyDescent="0.15">
      <c r="A4249" s="2"/>
      <c r="B4249" s="31"/>
      <c r="C4249" s="2"/>
      <c r="D4249" s="2"/>
      <c r="E4249" s="26"/>
    </row>
    <row r="4250" spans="1:5" x14ac:dyDescent="0.15">
      <c r="A4250" s="2"/>
      <c r="B4250" s="31"/>
      <c r="C4250" s="2"/>
      <c r="D4250" s="2"/>
      <c r="E4250" s="26"/>
    </row>
    <row r="4251" spans="1:5" x14ac:dyDescent="0.15">
      <c r="A4251" s="2"/>
      <c r="B4251" s="31"/>
      <c r="C4251" s="2"/>
      <c r="D4251" s="2"/>
      <c r="E4251" s="26"/>
    </row>
    <row r="4252" spans="1:5" x14ac:dyDescent="0.15">
      <c r="A4252" s="2"/>
      <c r="B4252" s="31"/>
      <c r="C4252" s="2"/>
      <c r="D4252" s="2"/>
      <c r="E4252" s="26"/>
    </row>
    <row r="4253" spans="1:5" x14ac:dyDescent="0.15">
      <c r="A4253" s="2"/>
      <c r="B4253" s="31"/>
      <c r="C4253" s="2"/>
      <c r="D4253" s="2"/>
      <c r="E4253" s="26"/>
    </row>
    <row r="4254" spans="1:5" x14ac:dyDescent="0.15">
      <c r="A4254" s="2"/>
      <c r="B4254" s="31"/>
      <c r="C4254" s="2"/>
      <c r="D4254" s="2"/>
      <c r="E4254" s="26"/>
    </row>
    <row r="4255" spans="1:5" x14ac:dyDescent="0.15">
      <c r="A4255" s="2"/>
      <c r="B4255" s="31"/>
      <c r="C4255" s="2"/>
      <c r="D4255" s="2"/>
      <c r="E4255" s="26"/>
    </row>
    <row r="4256" spans="1:5" x14ac:dyDescent="0.15">
      <c r="A4256" s="2"/>
      <c r="B4256" s="31"/>
      <c r="C4256" s="2"/>
      <c r="D4256" s="2"/>
      <c r="E4256" s="26"/>
    </row>
    <row r="4257" spans="1:5" x14ac:dyDescent="0.15">
      <c r="A4257" s="2"/>
      <c r="B4257" s="31"/>
      <c r="C4257" s="2"/>
      <c r="D4257" s="2"/>
      <c r="E4257" s="26"/>
    </row>
    <row r="4258" spans="1:5" x14ac:dyDescent="0.15">
      <c r="A4258" s="2"/>
      <c r="B4258" s="31"/>
      <c r="C4258" s="2"/>
      <c r="D4258" s="2"/>
      <c r="E4258" s="26"/>
    </row>
    <row r="4259" spans="1:5" x14ac:dyDescent="0.15">
      <c r="A4259" s="2"/>
      <c r="B4259" s="31"/>
      <c r="C4259" s="2"/>
      <c r="D4259" s="2"/>
      <c r="E4259" s="26"/>
    </row>
    <row r="4260" spans="1:5" x14ac:dyDescent="0.15">
      <c r="A4260" s="2"/>
      <c r="B4260" s="31"/>
      <c r="C4260" s="2"/>
      <c r="D4260" s="2"/>
      <c r="E4260" s="26"/>
    </row>
    <row r="4261" spans="1:5" x14ac:dyDescent="0.15">
      <c r="A4261" s="2"/>
      <c r="B4261" s="31"/>
      <c r="C4261" s="2"/>
      <c r="D4261" s="2"/>
      <c r="E4261" s="26"/>
    </row>
    <row r="4262" spans="1:5" x14ac:dyDescent="0.15">
      <c r="A4262" s="2"/>
      <c r="B4262" s="31"/>
      <c r="C4262" s="2"/>
      <c r="D4262" s="2"/>
      <c r="E4262" s="26"/>
    </row>
    <row r="4263" spans="1:5" x14ac:dyDescent="0.15">
      <c r="A4263" s="2"/>
      <c r="B4263" s="31"/>
      <c r="C4263" s="2"/>
      <c r="D4263" s="2"/>
      <c r="E4263" s="26"/>
    </row>
    <row r="4264" spans="1:5" x14ac:dyDescent="0.15">
      <c r="A4264" s="2"/>
      <c r="B4264" s="31"/>
      <c r="C4264" s="2"/>
      <c r="D4264" s="2"/>
      <c r="E4264" s="26"/>
    </row>
    <row r="4265" spans="1:5" x14ac:dyDescent="0.15">
      <c r="A4265" s="2"/>
      <c r="B4265" s="31"/>
      <c r="C4265" s="2"/>
      <c r="D4265" s="2"/>
      <c r="E4265" s="26"/>
    </row>
    <row r="4266" spans="1:5" x14ac:dyDescent="0.15">
      <c r="A4266" s="2"/>
      <c r="B4266" s="31"/>
      <c r="C4266" s="2"/>
      <c r="D4266" s="2"/>
      <c r="E4266" s="26"/>
    </row>
    <row r="4267" spans="1:5" x14ac:dyDescent="0.15">
      <c r="A4267" s="2"/>
      <c r="B4267" s="31"/>
      <c r="C4267" s="2"/>
      <c r="D4267" s="2"/>
      <c r="E4267" s="26"/>
    </row>
    <row r="4268" spans="1:5" x14ac:dyDescent="0.15">
      <c r="A4268" s="2"/>
      <c r="B4268" s="31"/>
      <c r="C4268" s="2"/>
      <c r="D4268" s="2"/>
      <c r="E4268" s="26"/>
    </row>
    <row r="4269" spans="1:5" x14ac:dyDescent="0.15">
      <c r="A4269" s="2"/>
      <c r="B4269" s="31"/>
      <c r="C4269" s="2"/>
      <c r="D4269" s="2"/>
      <c r="E4269" s="26"/>
    </row>
    <row r="4270" spans="1:5" x14ac:dyDescent="0.15">
      <c r="A4270" s="2"/>
      <c r="B4270" s="31"/>
      <c r="C4270" s="2"/>
      <c r="D4270" s="2"/>
      <c r="E4270" s="26"/>
    </row>
    <row r="4271" spans="1:5" x14ac:dyDescent="0.15">
      <c r="A4271" s="2"/>
      <c r="B4271" s="31"/>
      <c r="C4271" s="2"/>
      <c r="D4271" s="2"/>
      <c r="E4271" s="26"/>
    </row>
    <row r="4272" spans="1:5" x14ac:dyDescent="0.15">
      <c r="A4272" s="2"/>
      <c r="B4272" s="31"/>
      <c r="C4272" s="2"/>
      <c r="D4272" s="2"/>
      <c r="E4272" s="26"/>
    </row>
    <row r="4273" spans="1:5" x14ac:dyDescent="0.15">
      <c r="A4273" s="2"/>
      <c r="B4273" s="31"/>
      <c r="C4273" s="2"/>
      <c r="D4273" s="2"/>
      <c r="E4273" s="26"/>
    </row>
    <row r="4274" spans="1:5" x14ac:dyDescent="0.15">
      <c r="A4274" s="2"/>
      <c r="B4274" s="31"/>
      <c r="C4274" s="2"/>
      <c r="D4274" s="2"/>
      <c r="E4274" s="26"/>
    </row>
    <row r="4275" spans="1:5" x14ac:dyDescent="0.15">
      <c r="A4275" s="2"/>
      <c r="B4275" s="31"/>
      <c r="C4275" s="2"/>
      <c r="D4275" s="2"/>
      <c r="E4275" s="26"/>
    </row>
    <row r="4276" spans="1:5" x14ac:dyDescent="0.15">
      <c r="A4276" s="2"/>
      <c r="B4276" s="31"/>
      <c r="C4276" s="2"/>
      <c r="D4276" s="2"/>
      <c r="E4276" s="26"/>
    </row>
    <row r="4277" spans="1:5" x14ac:dyDescent="0.15">
      <c r="A4277" s="2"/>
      <c r="B4277" s="31"/>
      <c r="C4277" s="2"/>
      <c r="D4277" s="2"/>
      <c r="E4277" s="26"/>
    </row>
    <row r="4278" spans="1:5" x14ac:dyDescent="0.15">
      <c r="A4278" s="2"/>
      <c r="B4278" s="31"/>
      <c r="C4278" s="2"/>
      <c r="D4278" s="2"/>
      <c r="E4278" s="26"/>
    </row>
    <row r="4279" spans="1:5" x14ac:dyDescent="0.15">
      <c r="A4279" s="2"/>
      <c r="B4279" s="31"/>
      <c r="C4279" s="2"/>
      <c r="D4279" s="2"/>
      <c r="E4279" s="26"/>
    </row>
    <row r="4280" spans="1:5" x14ac:dyDescent="0.15">
      <c r="A4280" s="2"/>
      <c r="B4280" s="31"/>
      <c r="C4280" s="2"/>
      <c r="D4280" s="2"/>
      <c r="E4280" s="26"/>
    </row>
    <row r="4281" spans="1:5" x14ac:dyDescent="0.15">
      <c r="A4281" s="2"/>
      <c r="B4281" s="31"/>
      <c r="C4281" s="2"/>
      <c r="D4281" s="2"/>
      <c r="E4281" s="26"/>
    </row>
    <row r="4282" spans="1:5" x14ac:dyDescent="0.15">
      <c r="A4282" s="2"/>
      <c r="B4282" s="31"/>
      <c r="C4282" s="2"/>
      <c r="D4282" s="2"/>
      <c r="E4282" s="26"/>
    </row>
    <row r="4283" spans="1:5" x14ac:dyDescent="0.15">
      <c r="A4283" s="2"/>
      <c r="B4283" s="31"/>
      <c r="C4283" s="2"/>
      <c r="D4283" s="2"/>
      <c r="E4283" s="26"/>
    </row>
    <row r="4284" spans="1:5" x14ac:dyDescent="0.15">
      <c r="A4284" s="2"/>
      <c r="B4284" s="31"/>
      <c r="C4284" s="2"/>
      <c r="D4284" s="2"/>
      <c r="E4284" s="26"/>
    </row>
    <row r="4285" spans="1:5" x14ac:dyDescent="0.15">
      <c r="A4285" s="2"/>
      <c r="B4285" s="31"/>
      <c r="C4285" s="2"/>
      <c r="D4285" s="2"/>
      <c r="E4285" s="26"/>
    </row>
    <row r="4286" spans="1:5" x14ac:dyDescent="0.15">
      <c r="A4286" s="2"/>
      <c r="B4286" s="31"/>
      <c r="C4286" s="2"/>
      <c r="D4286" s="2"/>
      <c r="E4286" s="26"/>
    </row>
    <row r="4287" spans="1:5" x14ac:dyDescent="0.15">
      <c r="A4287" s="2"/>
      <c r="B4287" s="31"/>
      <c r="C4287" s="2"/>
      <c r="D4287" s="2"/>
      <c r="E4287" s="26"/>
    </row>
    <row r="4288" spans="1:5" x14ac:dyDescent="0.15">
      <c r="A4288" s="2"/>
      <c r="B4288" s="31"/>
      <c r="C4288" s="2"/>
      <c r="D4288" s="2"/>
      <c r="E4288" s="26"/>
    </row>
    <row r="4289" spans="1:5" x14ac:dyDescent="0.15">
      <c r="A4289" s="2"/>
      <c r="B4289" s="31"/>
      <c r="C4289" s="2"/>
      <c r="D4289" s="2"/>
      <c r="E4289" s="26"/>
    </row>
    <row r="4290" spans="1:5" x14ac:dyDescent="0.15">
      <c r="A4290" s="2"/>
      <c r="B4290" s="31"/>
      <c r="C4290" s="2"/>
      <c r="D4290" s="2"/>
      <c r="E4290" s="26"/>
    </row>
    <row r="4291" spans="1:5" x14ac:dyDescent="0.15">
      <c r="A4291" s="2"/>
      <c r="B4291" s="31"/>
      <c r="C4291" s="2"/>
      <c r="D4291" s="2"/>
      <c r="E4291" s="26"/>
    </row>
    <row r="4292" spans="1:5" x14ac:dyDescent="0.15">
      <c r="A4292" s="2"/>
      <c r="B4292" s="31"/>
      <c r="C4292" s="2"/>
      <c r="D4292" s="2"/>
      <c r="E4292" s="26"/>
    </row>
    <row r="4293" spans="1:5" x14ac:dyDescent="0.15">
      <c r="A4293" s="2"/>
      <c r="B4293" s="31"/>
      <c r="C4293" s="2"/>
      <c r="D4293" s="2"/>
      <c r="E4293" s="26"/>
    </row>
    <row r="4294" spans="1:5" x14ac:dyDescent="0.15">
      <c r="A4294" s="2"/>
      <c r="B4294" s="31"/>
      <c r="C4294" s="2"/>
      <c r="D4294" s="2"/>
      <c r="E4294" s="26"/>
    </row>
    <row r="4295" spans="1:5" x14ac:dyDescent="0.15">
      <c r="A4295" s="2"/>
      <c r="B4295" s="31"/>
      <c r="C4295" s="2"/>
      <c r="D4295" s="2"/>
      <c r="E4295" s="26"/>
    </row>
    <row r="4296" spans="1:5" x14ac:dyDescent="0.15">
      <c r="A4296" s="2"/>
      <c r="B4296" s="31"/>
      <c r="C4296" s="2"/>
      <c r="D4296" s="2"/>
      <c r="E4296" s="26"/>
    </row>
    <row r="4297" spans="1:5" x14ac:dyDescent="0.15">
      <c r="A4297" s="2"/>
      <c r="B4297" s="31"/>
      <c r="C4297" s="2"/>
      <c r="D4297" s="2"/>
      <c r="E4297" s="26"/>
    </row>
    <row r="4298" spans="1:5" x14ac:dyDescent="0.15">
      <c r="A4298" s="2"/>
      <c r="B4298" s="31"/>
      <c r="C4298" s="2"/>
      <c r="D4298" s="2"/>
      <c r="E4298" s="26"/>
    </row>
    <row r="4299" spans="1:5" x14ac:dyDescent="0.15">
      <c r="A4299" s="2"/>
      <c r="B4299" s="31"/>
      <c r="C4299" s="2"/>
      <c r="D4299" s="2"/>
      <c r="E4299" s="26"/>
    </row>
    <row r="4300" spans="1:5" x14ac:dyDescent="0.15">
      <c r="A4300" s="2"/>
      <c r="B4300" s="31"/>
      <c r="C4300" s="2"/>
      <c r="D4300" s="2"/>
      <c r="E4300" s="26"/>
    </row>
    <row r="4301" spans="1:5" x14ac:dyDescent="0.15">
      <c r="A4301" s="2"/>
      <c r="B4301" s="31"/>
      <c r="C4301" s="2"/>
      <c r="D4301" s="2"/>
      <c r="E4301" s="26"/>
    </row>
    <row r="4302" spans="1:5" x14ac:dyDescent="0.15">
      <c r="A4302" s="2"/>
      <c r="B4302" s="31"/>
      <c r="C4302" s="2"/>
      <c r="D4302" s="2"/>
      <c r="E4302" s="26"/>
    </row>
    <row r="4303" spans="1:5" x14ac:dyDescent="0.15">
      <c r="A4303" s="2"/>
      <c r="B4303" s="31"/>
      <c r="C4303" s="2"/>
      <c r="D4303" s="2"/>
      <c r="E4303" s="26"/>
    </row>
    <row r="4304" spans="1:5" x14ac:dyDescent="0.15">
      <c r="A4304" s="2"/>
      <c r="B4304" s="31"/>
      <c r="C4304" s="2"/>
      <c r="D4304" s="2"/>
      <c r="E4304" s="26"/>
    </row>
    <row r="4305" spans="1:5" x14ac:dyDescent="0.15">
      <c r="A4305" s="2"/>
      <c r="B4305" s="31"/>
      <c r="C4305" s="2"/>
      <c r="D4305" s="2"/>
      <c r="E4305" s="26"/>
    </row>
    <row r="4306" spans="1:5" x14ac:dyDescent="0.15">
      <c r="A4306" s="2"/>
      <c r="B4306" s="31"/>
      <c r="C4306" s="2"/>
      <c r="D4306" s="2"/>
      <c r="E4306" s="26"/>
    </row>
    <row r="4307" spans="1:5" x14ac:dyDescent="0.15">
      <c r="A4307" s="2"/>
      <c r="B4307" s="31"/>
      <c r="C4307" s="2"/>
      <c r="D4307" s="2"/>
      <c r="E4307" s="26"/>
    </row>
    <row r="4308" spans="1:5" x14ac:dyDescent="0.15">
      <c r="A4308" s="2"/>
      <c r="B4308" s="31"/>
      <c r="C4308" s="2"/>
      <c r="D4308" s="2"/>
      <c r="E4308" s="26"/>
    </row>
    <row r="4309" spans="1:5" x14ac:dyDescent="0.15">
      <c r="A4309" s="2"/>
      <c r="B4309" s="31"/>
      <c r="C4309" s="2"/>
      <c r="D4309" s="2"/>
      <c r="E4309" s="26"/>
    </row>
    <row r="4310" spans="1:5" x14ac:dyDescent="0.15">
      <c r="A4310" s="2"/>
      <c r="B4310" s="31"/>
      <c r="C4310" s="2"/>
      <c r="D4310" s="2"/>
      <c r="E4310" s="26"/>
    </row>
    <row r="4311" spans="1:5" x14ac:dyDescent="0.15">
      <c r="A4311" s="2"/>
      <c r="B4311" s="31"/>
      <c r="C4311" s="2"/>
      <c r="D4311" s="2"/>
      <c r="E4311" s="26"/>
    </row>
    <row r="4312" spans="1:5" x14ac:dyDescent="0.15">
      <c r="A4312" s="2"/>
      <c r="B4312" s="31"/>
      <c r="C4312" s="2"/>
      <c r="D4312" s="2"/>
      <c r="E4312" s="26"/>
    </row>
    <row r="4313" spans="1:5" x14ac:dyDescent="0.15">
      <c r="A4313" s="2"/>
      <c r="B4313" s="31"/>
      <c r="C4313" s="2"/>
      <c r="D4313" s="2"/>
      <c r="E4313" s="26"/>
    </row>
    <row r="4314" spans="1:5" x14ac:dyDescent="0.15">
      <c r="A4314" s="2"/>
      <c r="B4314" s="31"/>
      <c r="C4314" s="2"/>
      <c r="D4314" s="2"/>
      <c r="E4314" s="26"/>
    </row>
    <row r="4315" spans="1:5" x14ac:dyDescent="0.15">
      <c r="A4315" s="2"/>
      <c r="B4315" s="31"/>
      <c r="C4315" s="2"/>
      <c r="D4315" s="2"/>
      <c r="E4315" s="26"/>
    </row>
    <row r="4316" spans="1:5" x14ac:dyDescent="0.15">
      <c r="A4316" s="2"/>
      <c r="B4316" s="31"/>
      <c r="C4316" s="2"/>
      <c r="D4316" s="2"/>
      <c r="E4316" s="26"/>
    </row>
    <row r="4317" spans="1:5" x14ac:dyDescent="0.15">
      <c r="A4317" s="2"/>
      <c r="B4317" s="31"/>
      <c r="C4317" s="2"/>
      <c r="D4317" s="2"/>
      <c r="E4317" s="26"/>
    </row>
    <row r="4318" spans="1:5" x14ac:dyDescent="0.15">
      <c r="A4318" s="2"/>
      <c r="B4318" s="31"/>
      <c r="C4318" s="2"/>
      <c r="D4318" s="2"/>
      <c r="E4318" s="26"/>
    </row>
    <row r="4319" spans="1:5" x14ac:dyDescent="0.15">
      <c r="A4319" s="2"/>
      <c r="B4319" s="31"/>
      <c r="C4319" s="2"/>
      <c r="D4319" s="2"/>
      <c r="E4319" s="26"/>
    </row>
    <row r="4320" spans="1:5" x14ac:dyDescent="0.15">
      <c r="A4320" s="2"/>
      <c r="B4320" s="31"/>
      <c r="C4320" s="2"/>
      <c r="D4320" s="2"/>
      <c r="E4320" s="26"/>
    </row>
    <row r="4321" spans="1:5" x14ac:dyDescent="0.15">
      <c r="A4321" s="2"/>
      <c r="B4321" s="31"/>
      <c r="C4321" s="2"/>
      <c r="D4321" s="2"/>
      <c r="E4321" s="26"/>
    </row>
    <row r="4322" spans="1:5" x14ac:dyDescent="0.15">
      <c r="A4322" s="2"/>
      <c r="B4322" s="31"/>
      <c r="C4322" s="2"/>
      <c r="D4322" s="2"/>
      <c r="E4322" s="26"/>
    </row>
    <row r="4323" spans="1:5" x14ac:dyDescent="0.15">
      <c r="A4323" s="2"/>
      <c r="B4323" s="31"/>
      <c r="C4323" s="2"/>
      <c r="D4323" s="2"/>
      <c r="E4323" s="26"/>
    </row>
    <row r="4324" spans="1:5" x14ac:dyDescent="0.15">
      <c r="A4324" s="2"/>
      <c r="B4324" s="31"/>
      <c r="C4324" s="2"/>
      <c r="D4324" s="2"/>
      <c r="E4324" s="26"/>
    </row>
    <row r="4325" spans="1:5" x14ac:dyDescent="0.15">
      <c r="A4325" s="2"/>
      <c r="B4325" s="31"/>
      <c r="C4325" s="2"/>
      <c r="D4325" s="2"/>
      <c r="E4325" s="26"/>
    </row>
    <row r="4326" spans="1:5" x14ac:dyDescent="0.15">
      <c r="A4326" s="2"/>
      <c r="B4326" s="31"/>
      <c r="C4326" s="2"/>
      <c r="D4326" s="2"/>
      <c r="E4326" s="26"/>
    </row>
    <row r="4327" spans="1:5" x14ac:dyDescent="0.15">
      <c r="A4327" s="2"/>
      <c r="B4327" s="31"/>
      <c r="C4327" s="2"/>
      <c r="D4327" s="2"/>
      <c r="E4327" s="26"/>
    </row>
    <row r="4328" spans="1:5" x14ac:dyDescent="0.15">
      <c r="A4328" s="2"/>
      <c r="B4328" s="31"/>
      <c r="C4328" s="2"/>
      <c r="D4328" s="2"/>
      <c r="E4328" s="26"/>
    </row>
    <row r="4329" spans="1:5" x14ac:dyDescent="0.15">
      <c r="A4329" s="2"/>
      <c r="B4329" s="31"/>
      <c r="C4329" s="2"/>
      <c r="D4329" s="2"/>
      <c r="E4329" s="26"/>
    </row>
    <row r="4330" spans="1:5" x14ac:dyDescent="0.15">
      <c r="A4330" s="2"/>
      <c r="B4330" s="31"/>
      <c r="C4330" s="2"/>
      <c r="D4330" s="2"/>
      <c r="E4330" s="26"/>
    </row>
    <row r="4331" spans="1:5" x14ac:dyDescent="0.15">
      <c r="A4331" s="2"/>
      <c r="B4331" s="31"/>
      <c r="C4331" s="2"/>
      <c r="D4331" s="2"/>
      <c r="E4331" s="26"/>
    </row>
    <row r="4332" spans="1:5" x14ac:dyDescent="0.15">
      <c r="A4332" s="2"/>
      <c r="B4332" s="31"/>
      <c r="C4332" s="2"/>
      <c r="D4332" s="2"/>
      <c r="E4332" s="26"/>
    </row>
    <row r="4333" spans="1:5" x14ac:dyDescent="0.15">
      <c r="A4333" s="2"/>
      <c r="B4333" s="31"/>
      <c r="C4333" s="2"/>
      <c r="D4333" s="2"/>
      <c r="E4333" s="26"/>
    </row>
    <row r="4334" spans="1:5" x14ac:dyDescent="0.15">
      <c r="A4334" s="2"/>
      <c r="B4334" s="31"/>
      <c r="C4334" s="2"/>
      <c r="D4334" s="2"/>
      <c r="E4334" s="26"/>
    </row>
    <row r="4335" spans="1:5" x14ac:dyDescent="0.15">
      <c r="A4335" s="2"/>
      <c r="B4335" s="31"/>
      <c r="C4335" s="2"/>
      <c r="D4335" s="2"/>
      <c r="E4335" s="26"/>
    </row>
    <row r="4336" spans="1:5" x14ac:dyDescent="0.15">
      <c r="A4336" s="2"/>
      <c r="B4336" s="31"/>
      <c r="C4336" s="2"/>
      <c r="D4336" s="2"/>
      <c r="E4336" s="26"/>
    </row>
    <row r="4337" spans="1:5" x14ac:dyDescent="0.15">
      <c r="A4337" s="2"/>
      <c r="B4337" s="31"/>
      <c r="C4337" s="2"/>
      <c r="D4337" s="2"/>
      <c r="E4337" s="26"/>
    </row>
    <row r="4338" spans="1:5" x14ac:dyDescent="0.15">
      <c r="A4338" s="2"/>
      <c r="B4338" s="31"/>
      <c r="C4338" s="2"/>
      <c r="D4338" s="2"/>
      <c r="E4338" s="26"/>
    </row>
    <row r="4339" spans="1:5" x14ac:dyDescent="0.15">
      <c r="A4339" s="2"/>
      <c r="B4339" s="31"/>
      <c r="C4339" s="2"/>
      <c r="D4339" s="2"/>
      <c r="E4339" s="26"/>
    </row>
    <row r="4340" spans="1:5" x14ac:dyDescent="0.15">
      <c r="A4340" s="2"/>
      <c r="B4340" s="31"/>
      <c r="C4340" s="2"/>
      <c r="D4340" s="2"/>
      <c r="E4340" s="26"/>
    </row>
    <row r="4341" spans="1:5" x14ac:dyDescent="0.15">
      <c r="A4341" s="2"/>
      <c r="B4341" s="31"/>
      <c r="C4341" s="2"/>
      <c r="D4341" s="2"/>
      <c r="E4341" s="26"/>
    </row>
    <row r="4342" spans="1:5" x14ac:dyDescent="0.15">
      <c r="A4342" s="2"/>
      <c r="B4342" s="31"/>
      <c r="C4342" s="2"/>
      <c r="D4342" s="2"/>
      <c r="E4342" s="26"/>
    </row>
    <row r="4343" spans="1:5" x14ac:dyDescent="0.15">
      <c r="A4343" s="2"/>
      <c r="B4343" s="31"/>
      <c r="C4343" s="2"/>
      <c r="D4343" s="2"/>
      <c r="E4343" s="26"/>
    </row>
    <row r="4344" spans="1:5" x14ac:dyDescent="0.15">
      <c r="A4344" s="2"/>
      <c r="B4344" s="31"/>
      <c r="C4344" s="2"/>
      <c r="D4344" s="2"/>
      <c r="E4344" s="26"/>
    </row>
    <row r="4345" spans="1:5" x14ac:dyDescent="0.15">
      <c r="A4345" s="2"/>
      <c r="B4345" s="31"/>
      <c r="C4345" s="2"/>
      <c r="D4345" s="2"/>
      <c r="E4345" s="26"/>
    </row>
    <row r="4346" spans="1:5" x14ac:dyDescent="0.15">
      <c r="A4346" s="2"/>
      <c r="B4346" s="31"/>
      <c r="C4346" s="2"/>
      <c r="D4346" s="2"/>
      <c r="E4346" s="26"/>
    </row>
    <row r="4347" spans="1:5" x14ac:dyDescent="0.15">
      <c r="A4347" s="2"/>
      <c r="B4347" s="31"/>
      <c r="C4347" s="2"/>
      <c r="D4347" s="2"/>
      <c r="E4347" s="26"/>
    </row>
    <row r="4348" spans="1:5" x14ac:dyDescent="0.15">
      <c r="A4348" s="2"/>
      <c r="B4348" s="31"/>
      <c r="C4348" s="2"/>
      <c r="D4348" s="2"/>
      <c r="E4348" s="26"/>
    </row>
    <row r="4349" spans="1:5" x14ac:dyDescent="0.15">
      <c r="A4349" s="2"/>
      <c r="B4349" s="31"/>
      <c r="C4349" s="2"/>
      <c r="D4349" s="2"/>
      <c r="E4349" s="26"/>
    </row>
    <row r="4350" spans="1:5" x14ac:dyDescent="0.15">
      <c r="A4350" s="2"/>
      <c r="B4350" s="31"/>
      <c r="C4350" s="2"/>
      <c r="D4350" s="2"/>
      <c r="E4350" s="26"/>
    </row>
    <row r="4351" spans="1:5" x14ac:dyDescent="0.15">
      <c r="A4351" s="2"/>
      <c r="B4351" s="31"/>
      <c r="C4351" s="2"/>
      <c r="D4351" s="2"/>
      <c r="E4351" s="26"/>
    </row>
    <row r="4352" spans="1:5" x14ac:dyDescent="0.15">
      <c r="A4352" s="2"/>
      <c r="B4352" s="31"/>
      <c r="C4352" s="2"/>
      <c r="D4352" s="2"/>
      <c r="E4352" s="26"/>
    </row>
    <row r="4353" spans="1:5" x14ac:dyDescent="0.15">
      <c r="A4353" s="2"/>
      <c r="B4353" s="31"/>
      <c r="C4353" s="2"/>
      <c r="D4353" s="2"/>
      <c r="E4353" s="26"/>
    </row>
    <row r="4354" spans="1:5" x14ac:dyDescent="0.15">
      <c r="A4354" s="2"/>
      <c r="B4354" s="31"/>
      <c r="C4354" s="2"/>
      <c r="D4354" s="2"/>
      <c r="E4354" s="26"/>
    </row>
    <row r="4355" spans="1:5" x14ac:dyDescent="0.15">
      <c r="A4355" s="2"/>
      <c r="B4355" s="31"/>
      <c r="C4355" s="2"/>
      <c r="D4355" s="2"/>
      <c r="E4355" s="26"/>
    </row>
    <row r="4356" spans="1:5" x14ac:dyDescent="0.15">
      <c r="A4356" s="2"/>
      <c r="B4356" s="31"/>
      <c r="C4356" s="2"/>
      <c r="D4356" s="2"/>
      <c r="E4356" s="26"/>
    </row>
    <row r="4357" spans="1:5" x14ac:dyDescent="0.15">
      <c r="A4357" s="2"/>
      <c r="B4357" s="31"/>
      <c r="C4357" s="2"/>
      <c r="D4357" s="2"/>
      <c r="E4357" s="26"/>
    </row>
    <row r="4358" spans="1:5" x14ac:dyDescent="0.15">
      <c r="A4358" s="2"/>
      <c r="B4358" s="31"/>
      <c r="C4358" s="2"/>
      <c r="D4358" s="2"/>
      <c r="E4358" s="26"/>
    </row>
    <row r="4359" spans="1:5" x14ac:dyDescent="0.15">
      <c r="A4359" s="2"/>
      <c r="B4359" s="31"/>
      <c r="C4359" s="2"/>
      <c r="D4359" s="2"/>
      <c r="E4359" s="26"/>
    </row>
    <row r="4360" spans="1:5" x14ac:dyDescent="0.15">
      <c r="A4360" s="2"/>
      <c r="B4360" s="31"/>
      <c r="C4360" s="2"/>
      <c r="D4360" s="2"/>
      <c r="E4360" s="26"/>
    </row>
    <row r="4361" spans="1:5" x14ac:dyDescent="0.15">
      <c r="A4361" s="2"/>
      <c r="B4361" s="31"/>
      <c r="C4361" s="2"/>
      <c r="D4361" s="2"/>
      <c r="E4361" s="26"/>
    </row>
    <row r="4362" spans="1:5" x14ac:dyDescent="0.15">
      <c r="A4362" s="2"/>
      <c r="B4362" s="31"/>
      <c r="C4362" s="2"/>
      <c r="D4362" s="2"/>
      <c r="E4362" s="26"/>
    </row>
    <row r="4363" spans="1:5" x14ac:dyDescent="0.15">
      <c r="A4363" s="2"/>
      <c r="B4363" s="31"/>
      <c r="C4363" s="2"/>
      <c r="D4363" s="2"/>
      <c r="E4363" s="26"/>
    </row>
    <row r="4364" spans="1:5" x14ac:dyDescent="0.15">
      <c r="A4364" s="2"/>
      <c r="B4364" s="31"/>
      <c r="C4364" s="2"/>
      <c r="D4364" s="2"/>
      <c r="E4364" s="26"/>
    </row>
    <row r="4365" spans="1:5" x14ac:dyDescent="0.15">
      <c r="A4365" s="2"/>
      <c r="B4365" s="31"/>
      <c r="C4365" s="2"/>
      <c r="D4365" s="2"/>
      <c r="E4365" s="26"/>
    </row>
    <row r="4366" spans="1:5" x14ac:dyDescent="0.15">
      <c r="A4366" s="2"/>
      <c r="B4366" s="31"/>
      <c r="C4366" s="2"/>
      <c r="D4366" s="2"/>
      <c r="E4366" s="26"/>
    </row>
    <row r="4367" spans="1:5" x14ac:dyDescent="0.15">
      <c r="A4367" s="2"/>
      <c r="B4367" s="31"/>
      <c r="C4367" s="2"/>
      <c r="D4367" s="2"/>
      <c r="E4367" s="26"/>
    </row>
    <row r="4368" spans="1:5" x14ac:dyDescent="0.15">
      <c r="A4368" s="2"/>
      <c r="B4368" s="31"/>
      <c r="C4368" s="2"/>
      <c r="D4368" s="2"/>
      <c r="E4368" s="26"/>
    </row>
    <row r="4369" spans="1:5" x14ac:dyDescent="0.15">
      <c r="A4369" s="2"/>
      <c r="B4369" s="31"/>
      <c r="C4369" s="2"/>
      <c r="D4369" s="2"/>
      <c r="E4369" s="26"/>
    </row>
    <row r="4370" spans="1:5" x14ac:dyDescent="0.15">
      <c r="A4370" s="2"/>
      <c r="B4370" s="31"/>
      <c r="C4370" s="2"/>
      <c r="D4370" s="2"/>
      <c r="E4370" s="26"/>
    </row>
    <row r="4371" spans="1:5" x14ac:dyDescent="0.15">
      <c r="A4371" s="2"/>
      <c r="B4371" s="31"/>
      <c r="C4371" s="2"/>
      <c r="D4371" s="2"/>
      <c r="E4371" s="26"/>
    </row>
    <row r="4372" spans="1:5" x14ac:dyDescent="0.15">
      <c r="A4372" s="2"/>
      <c r="B4372" s="31"/>
      <c r="C4372" s="2"/>
      <c r="D4372" s="2"/>
      <c r="E4372" s="26"/>
    </row>
    <row r="4373" spans="1:5" x14ac:dyDescent="0.15">
      <c r="A4373" s="2"/>
      <c r="B4373" s="31"/>
      <c r="C4373" s="2"/>
      <c r="D4373" s="2"/>
      <c r="E4373" s="26"/>
    </row>
    <row r="4374" spans="1:5" x14ac:dyDescent="0.15">
      <c r="A4374" s="2"/>
      <c r="B4374" s="31"/>
      <c r="C4374" s="2"/>
      <c r="D4374" s="2"/>
      <c r="E4374" s="26"/>
    </row>
    <row r="4375" spans="1:5" x14ac:dyDescent="0.15">
      <c r="A4375" s="2"/>
      <c r="B4375" s="31"/>
      <c r="C4375" s="2"/>
      <c r="D4375" s="2"/>
      <c r="E4375" s="26"/>
    </row>
    <row r="4376" spans="1:5" x14ac:dyDescent="0.15">
      <c r="A4376" s="2"/>
      <c r="B4376" s="31"/>
      <c r="C4376" s="2"/>
      <c r="D4376" s="2"/>
      <c r="E4376" s="26"/>
    </row>
    <row r="4377" spans="1:5" x14ac:dyDescent="0.15">
      <c r="A4377" s="2"/>
      <c r="B4377" s="31"/>
      <c r="C4377" s="2"/>
      <c r="D4377" s="2"/>
      <c r="E4377" s="26"/>
    </row>
    <row r="4378" spans="1:5" x14ac:dyDescent="0.15">
      <c r="A4378" s="2"/>
      <c r="B4378" s="31"/>
      <c r="C4378" s="2"/>
      <c r="D4378" s="2"/>
      <c r="E4378" s="26"/>
    </row>
    <row r="4379" spans="1:5" x14ac:dyDescent="0.15">
      <c r="A4379" s="2"/>
      <c r="B4379" s="31"/>
      <c r="C4379" s="2"/>
      <c r="D4379" s="2"/>
      <c r="E4379" s="26"/>
    </row>
    <row r="4380" spans="1:5" x14ac:dyDescent="0.15">
      <c r="A4380" s="2"/>
      <c r="B4380" s="31"/>
      <c r="C4380" s="2"/>
      <c r="D4380" s="2"/>
      <c r="E4380" s="26"/>
    </row>
    <row r="4381" spans="1:5" x14ac:dyDescent="0.15">
      <c r="A4381" s="2"/>
      <c r="B4381" s="31"/>
      <c r="C4381" s="2"/>
      <c r="D4381" s="2"/>
      <c r="E4381" s="26"/>
    </row>
    <row r="4382" spans="1:5" x14ac:dyDescent="0.15">
      <c r="A4382" s="2"/>
      <c r="B4382" s="31"/>
      <c r="C4382" s="2"/>
      <c r="D4382" s="2"/>
      <c r="E4382" s="26"/>
    </row>
    <row r="4383" spans="1:5" x14ac:dyDescent="0.15">
      <c r="A4383" s="2"/>
      <c r="B4383" s="31"/>
      <c r="C4383" s="2"/>
      <c r="D4383" s="2"/>
      <c r="E4383" s="26"/>
    </row>
    <row r="4384" spans="1:5" x14ac:dyDescent="0.15">
      <c r="A4384" s="2"/>
      <c r="B4384" s="31"/>
      <c r="C4384" s="2"/>
      <c r="D4384" s="2"/>
      <c r="E4384" s="26"/>
    </row>
    <row r="4385" spans="1:5" x14ac:dyDescent="0.15">
      <c r="A4385" s="2"/>
      <c r="B4385" s="31"/>
      <c r="C4385" s="2"/>
      <c r="D4385" s="2"/>
      <c r="E4385" s="26"/>
    </row>
    <row r="4386" spans="1:5" x14ac:dyDescent="0.15">
      <c r="A4386" s="2"/>
      <c r="B4386" s="31"/>
      <c r="C4386" s="2"/>
      <c r="D4386" s="2"/>
      <c r="E4386" s="26"/>
    </row>
    <row r="4387" spans="1:5" x14ac:dyDescent="0.15">
      <c r="A4387" s="2"/>
      <c r="B4387" s="31"/>
      <c r="C4387" s="2"/>
      <c r="D4387" s="2"/>
      <c r="E4387" s="26"/>
    </row>
    <row r="4388" spans="1:5" x14ac:dyDescent="0.15">
      <c r="A4388" s="2"/>
      <c r="B4388" s="31"/>
      <c r="C4388" s="2"/>
      <c r="D4388" s="2"/>
      <c r="E4388" s="26"/>
    </row>
    <row r="4389" spans="1:5" x14ac:dyDescent="0.15">
      <c r="A4389" s="2"/>
      <c r="B4389" s="31"/>
      <c r="C4389" s="2"/>
      <c r="D4389" s="2"/>
      <c r="E4389" s="26"/>
    </row>
    <row r="4390" spans="1:5" x14ac:dyDescent="0.15">
      <c r="A4390" s="2"/>
      <c r="B4390" s="31"/>
      <c r="C4390" s="2"/>
      <c r="D4390" s="2"/>
      <c r="E4390" s="26"/>
    </row>
    <row r="4391" spans="1:5" x14ac:dyDescent="0.15">
      <c r="A4391" s="2"/>
      <c r="B4391" s="31"/>
      <c r="C4391" s="2"/>
      <c r="D4391" s="2"/>
      <c r="E4391" s="26"/>
    </row>
    <row r="4392" spans="1:5" x14ac:dyDescent="0.15">
      <c r="A4392" s="2"/>
      <c r="B4392" s="31"/>
      <c r="C4392" s="2"/>
      <c r="D4392" s="2"/>
      <c r="E4392" s="26"/>
    </row>
    <row r="4393" spans="1:5" x14ac:dyDescent="0.15">
      <c r="A4393" s="2"/>
      <c r="B4393" s="31"/>
      <c r="C4393" s="2"/>
      <c r="D4393" s="2"/>
      <c r="E4393" s="26"/>
    </row>
    <row r="4394" spans="1:5" x14ac:dyDescent="0.15">
      <c r="A4394" s="2"/>
      <c r="B4394" s="31"/>
      <c r="C4394" s="2"/>
      <c r="D4394" s="2"/>
      <c r="E4394" s="26"/>
    </row>
    <row r="4395" spans="1:5" x14ac:dyDescent="0.15">
      <c r="A4395" s="2"/>
      <c r="B4395" s="31"/>
      <c r="C4395" s="2"/>
      <c r="D4395" s="2"/>
      <c r="E4395" s="26"/>
    </row>
    <row r="4396" spans="1:5" x14ac:dyDescent="0.15">
      <c r="A4396" s="2"/>
      <c r="B4396" s="31"/>
      <c r="C4396" s="2"/>
      <c r="D4396" s="2"/>
      <c r="E4396" s="26"/>
    </row>
    <row r="4397" spans="1:5" x14ac:dyDescent="0.15">
      <c r="A4397" s="2"/>
      <c r="B4397" s="31"/>
      <c r="C4397" s="2"/>
      <c r="D4397" s="2"/>
      <c r="E4397" s="26"/>
    </row>
    <row r="4398" spans="1:5" x14ac:dyDescent="0.15">
      <c r="A4398" s="2"/>
      <c r="B4398" s="31"/>
      <c r="C4398" s="2"/>
      <c r="D4398" s="2"/>
      <c r="E4398" s="26"/>
    </row>
    <row r="4399" spans="1:5" x14ac:dyDescent="0.15">
      <c r="A4399" s="2"/>
      <c r="B4399" s="31"/>
      <c r="C4399" s="2"/>
      <c r="D4399" s="2"/>
      <c r="E4399" s="26"/>
    </row>
    <row r="4400" spans="1:5" x14ac:dyDescent="0.15">
      <c r="A4400" s="2"/>
      <c r="B4400" s="31"/>
      <c r="C4400" s="2"/>
      <c r="D4400" s="2"/>
      <c r="E4400" s="26"/>
    </row>
    <row r="4401" spans="1:5" x14ac:dyDescent="0.15">
      <c r="A4401" s="2"/>
      <c r="B4401" s="31"/>
      <c r="C4401" s="2"/>
      <c r="D4401" s="2"/>
      <c r="E4401" s="26"/>
    </row>
    <row r="4402" spans="1:5" x14ac:dyDescent="0.15">
      <c r="A4402" s="2"/>
      <c r="B4402" s="31"/>
      <c r="C4402" s="2"/>
      <c r="D4402" s="2"/>
      <c r="E4402" s="26"/>
    </row>
    <row r="4403" spans="1:5" x14ac:dyDescent="0.15">
      <c r="A4403" s="2"/>
      <c r="B4403" s="31"/>
      <c r="C4403" s="2"/>
      <c r="D4403" s="2"/>
      <c r="E4403" s="26"/>
    </row>
    <row r="4404" spans="1:5" x14ac:dyDescent="0.15">
      <c r="A4404" s="2"/>
      <c r="B4404" s="31"/>
      <c r="C4404" s="2"/>
      <c r="D4404" s="2"/>
      <c r="E4404" s="26"/>
    </row>
    <row r="4405" spans="1:5" x14ac:dyDescent="0.15">
      <c r="A4405" s="2"/>
      <c r="B4405" s="31"/>
      <c r="C4405" s="2"/>
      <c r="D4405" s="2"/>
      <c r="E4405" s="26"/>
    </row>
    <row r="4406" spans="1:5" x14ac:dyDescent="0.15">
      <c r="A4406" s="2"/>
      <c r="B4406" s="31"/>
      <c r="C4406" s="2"/>
      <c r="D4406" s="2"/>
      <c r="E4406" s="26"/>
    </row>
    <row r="4407" spans="1:5" x14ac:dyDescent="0.15">
      <c r="A4407" s="2"/>
      <c r="B4407" s="31"/>
      <c r="C4407" s="2"/>
      <c r="D4407" s="2"/>
      <c r="E4407" s="26"/>
    </row>
    <row r="4408" spans="1:5" x14ac:dyDescent="0.15">
      <c r="A4408" s="2"/>
      <c r="B4408" s="31"/>
      <c r="C4408" s="2"/>
      <c r="D4408" s="2"/>
      <c r="E4408" s="26"/>
    </row>
    <row r="4409" spans="1:5" x14ac:dyDescent="0.15">
      <c r="A4409" s="2"/>
      <c r="B4409" s="31"/>
      <c r="C4409" s="2"/>
      <c r="D4409" s="2"/>
      <c r="E4409" s="26"/>
    </row>
    <row r="4410" spans="1:5" x14ac:dyDescent="0.15">
      <c r="A4410" s="2"/>
      <c r="B4410" s="31"/>
      <c r="C4410" s="2"/>
      <c r="D4410" s="2"/>
      <c r="E4410" s="26"/>
    </row>
    <row r="4411" spans="1:5" x14ac:dyDescent="0.15">
      <c r="A4411" s="2"/>
      <c r="B4411" s="31"/>
      <c r="C4411" s="2"/>
      <c r="D4411" s="2"/>
      <c r="E4411" s="26"/>
    </row>
    <row r="4412" spans="1:5" x14ac:dyDescent="0.15">
      <c r="A4412" s="2"/>
      <c r="B4412" s="31"/>
      <c r="C4412" s="2"/>
      <c r="D4412" s="2"/>
      <c r="E4412" s="26"/>
    </row>
    <row r="4413" spans="1:5" x14ac:dyDescent="0.15">
      <c r="A4413" s="2"/>
      <c r="B4413" s="31"/>
      <c r="C4413" s="2"/>
      <c r="D4413" s="2"/>
      <c r="E4413" s="26"/>
    </row>
    <row r="4414" spans="1:5" x14ac:dyDescent="0.15">
      <c r="A4414" s="2"/>
      <c r="B4414" s="31"/>
      <c r="C4414" s="2"/>
      <c r="D4414" s="2"/>
      <c r="E4414" s="26"/>
    </row>
    <row r="4415" spans="1:5" x14ac:dyDescent="0.15">
      <c r="A4415" s="2"/>
      <c r="B4415" s="31"/>
      <c r="C4415" s="2"/>
      <c r="D4415" s="2"/>
      <c r="E4415" s="26"/>
    </row>
    <row r="4416" spans="1:5" x14ac:dyDescent="0.15">
      <c r="A4416" s="2"/>
      <c r="B4416" s="31"/>
      <c r="C4416" s="2"/>
      <c r="D4416" s="2"/>
      <c r="E4416" s="26"/>
    </row>
    <row r="4417" spans="1:5" x14ac:dyDescent="0.15">
      <c r="A4417" s="2"/>
      <c r="B4417" s="31"/>
      <c r="C4417" s="2"/>
      <c r="D4417" s="2"/>
      <c r="E4417" s="26"/>
    </row>
    <row r="4418" spans="1:5" x14ac:dyDescent="0.15">
      <c r="A4418" s="2"/>
      <c r="B4418" s="31"/>
      <c r="C4418" s="2"/>
      <c r="D4418" s="2"/>
      <c r="E4418" s="26"/>
    </row>
    <row r="4419" spans="1:5" x14ac:dyDescent="0.15">
      <c r="A4419" s="2"/>
      <c r="B4419" s="31"/>
      <c r="C4419" s="2"/>
      <c r="D4419" s="2"/>
      <c r="E4419" s="26"/>
    </row>
    <row r="4420" spans="1:5" x14ac:dyDescent="0.15">
      <c r="A4420" s="2"/>
      <c r="B4420" s="31"/>
      <c r="C4420" s="2"/>
      <c r="D4420" s="2"/>
      <c r="E4420" s="26"/>
    </row>
    <row r="4421" spans="1:5" x14ac:dyDescent="0.15">
      <c r="A4421" s="2"/>
      <c r="B4421" s="31"/>
      <c r="C4421" s="2"/>
      <c r="D4421" s="2"/>
      <c r="E4421" s="26"/>
    </row>
    <row r="4422" spans="1:5" x14ac:dyDescent="0.15">
      <c r="A4422" s="2"/>
      <c r="B4422" s="31"/>
      <c r="C4422" s="2"/>
      <c r="D4422" s="2"/>
      <c r="E4422" s="26"/>
    </row>
    <row r="4423" spans="1:5" x14ac:dyDescent="0.15">
      <c r="A4423" s="2"/>
      <c r="B4423" s="31"/>
      <c r="C4423" s="2"/>
      <c r="D4423" s="2"/>
      <c r="E4423" s="26"/>
    </row>
    <row r="4424" spans="1:5" x14ac:dyDescent="0.15">
      <c r="A4424" s="2"/>
      <c r="B4424" s="31"/>
      <c r="C4424" s="2"/>
      <c r="D4424" s="2"/>
      <c r="E4424" s="26"/>
    </row>
    <row r="4425" spans="1:5" x14ac:dyDescent="0.15">
      <c r="A4425" s="2"/>
      <c r="B4425" s="31"/>
      <c r="C4425" s="2"/>
      <c r="D4425" s="2"/>
      <c r="E4425" s="26"/>
    </row>
    <row r="4426" spans="1:5" x14ac:dyDescent="0.15">
      <c r="A4426" s="2"/>
      <c r="B4426" s="31"/>
      <c r="C4426" s="2"/>
      <c r="D4426" s="2"/>
      <c r="E4426" s="26"/>
    </row>
    <row r="4427" spans="1:5" x14ac:dyDescent="0.15">
      <c r="A4427" s="2"/>
      <c r="B4427" s="31"/>
      <c r="C4427" s="2"/>
      <c r="D4427" s="2"/>
      <c r="E4427" s="26"/>
    </row>
    <row r="4428" spans="1:5" x14ac:dyDescent="0.15">
      <c r="A4428" s="2"/>
      <c r="B4428" s="31"/>
      <c r="C4428" s="2"/>
      <c r="D4428" s="2"/>
      <c r="E4428" s="26"/>
    </row>
    <row r="4429" spans="1:5" x14ac:dyDescent="0.15">
      <c r="A4429" s="2"/>
      <c r="B4429" s="31"/>
      <c r="C4429" s="2"/>
      <c r="D4429" s="2"/>
      <c r="E4429" s="26"/>
    </row>
    <row r="4430" spans="1:5" x14ac:dyDescent="0.15">
      <c r="A4430" s="2"/>
      <c r="B4430" s="31"/>
      <c r="C4430" s="2"/>
      <c r="D4430" s="2"/>
      <c r="E4430" s="26"/>
    </row>
    <row r="4431" spans="1:5" x14ac:dyDescent="0.15">
      <c r="A4431" s="2"/>
      <c r="B4431" s="31"/>
      <c r="C4431" s="2"/>
      <c r="D4431" s="2"/>
      <c r="E4431" s="26"/>
    </row>
    <row r="4432" spans="1:5" x14ac:dyDescent="0.15">
      <c r="A4432" s="2"/>
      <c r="B4432" s="31"/>
      <c r="C4432" s="2"/>
      <c r="D4432" s="2"/>
      <c r="E4432" s="26"/>
    </row>
    <row r="4433" spans="1:5" x14ac:dyDescent="0.15">
      <c r="A4433" s="2"/>
      <c r="B4433" s="31"/>
      <c r="C4433" s="2"/>
      <c r="D4433" s="2"/>
      <c r="E4433" s="26"/>
    </row>
    <row r="4434" spans="1:5" x14ac:dyDescent="0.15">
      <c r="A4434" s="2"/>
      <c r="B4434" s="31"/>
      <c r="C4434" s="2"/>
      <c r="D4434" s="2"/>
      <c r="E4434" s="26"/>
    </row>
    <row r="4435" spans="1:5" x14ac:dyDescent="0.15">
      <c r="A4435" s="2"/>
      <c r="B4435" s="31"/>
      <c r="C4435" s="2"/>
      <c r="D4435" s="2"/>
      <c r="E4435" s="26"/>
    </row>
    <row r="4436" spans="1:5" x14ac:dyDescent="0.15">
      <c r="A4436" s="2"/>
      <c r="B4436" s="31"/>
      <c r="C4436" s="2"/>
      <c r="D4436" s="2"/>
      <c r="E4436" s="26"/>
    </row>
    <row r="4437" spans="1:5" x14ac:dyDescent="0.15">
      <c r="A4437" s="2"/>
      <c r="B4437" s="31"/>
      <c r="C4437" s="2"/>
      <c r="D4437" s="2"/>
      <c r="E4437" s="26"/>
    </row>
    <row r="4438" spans="1:5" x14ac:dyDescent="0.15">
      <c r="A4438" s="2"/>
      <c r="B4438" s="31"/>
      <c r="C4438" s="2"/>
      <c r="D4438" s="2"/>
      <c r="E4438" s="26"/>
    </row>
    <row r="4439" spans="1:5" x14ac:dyDescent="0.15">
      <c r="A4439" s="2"/>
      <c r="B4439" s="31"/>
      <c r="C4439" s="2"/>
      <c r="D4439" s="2"/>
      <c r="E4439" s="26"/>
    </row>
    <row r="4440" spans="1:5" x14ac:dyDescent="0.15">
      <c r="A4440" s="2"/>
      <c r="B4440" s="31"/>
      <c r="C4440" s="2"/>
      <c r="D4440" s="2"/>
      <c r="E4440" s="26"/>
    </row>
    <row r="4441" spans="1:5" x14ac:dyDescent="0.15">
      <c r="A4441" s="2"/>
      <c r="B4441" s="31"/>
      <c r="C4441" s="2"/>
      <c r="D4441" s="2"/>
      <c r="E4441" s="26"/>
    </row>
    <row r="4442" spans="1:5" x14ac:dyDescent="0.15">
      <c r="A4442" s="2"/>
      <c r="B4442" s="31"/>
      <c r="C4442" s="2"/>
      <c r="D4442" s="2"/>
      <c r="E4442" s="26"/>
    </row>
    <row r="4443" spans="1:5" x14ac:dyDescent="0.15">
      <c r="A4443" s="2"/>
      <c r="B4443" s="31"/>
      <c r="C4443" s="2"/>
      <c r="D4443" s="2"/>
      <c r="E4443" s="26"/>
    </row>
    <row r="4444" spans="1:5" x14ac:dyDescent="0.15">
      <c r="A4444" s="2"/>
      <c r="B4444" s="31"/>
      <c r="C4444" s="2"/>
      <c r="D4444" s="2"/>
      <c r="E4444" s="26"/>
    </row>
    <row r="4445" spans="1:5" x14ac:dyDescent="0.15">
      <c r="A4445" s="2"/>
      <c r="B4445" s="31"/>
      <c r="C4445" s="2"/>
      <c r="D4445" s="2"/>
      <c r="E4445" s="26"/>
    </row>
    <row r="4446" spans="1:5" x14ac:dyDescent="0.15">
      <c r="A4446" s="2"/>
      <c r="B4446" s="31"/>
      <c r="C4446" s="2"/>
      <c r="D4446" s="2"/>
      <c r="E4446" s="26"/>
    </row>
    <row r="4447" spans="1:5" x14ac:dyDescent="0.15">
      <c r="A4447" s="2"/>
      <c r="B4447" s="31"/>
      <c r="C4447" s="2"/>
      <c r="D4447" s="2"/>
      <c r="E4447" s="26"/>
    </row>
    <row r="4448" spans="1:5" x14ac:dyDescent="0.15">
      <c r="A4448" s="2"/>
      <c r="B4448" s="31"/>
      <c r="C4448" s="2"/>
      <c r="D4448" s="2"/>
      <c r="E4448" s="26"/>
    </row>
    <row r="4449" spans="1:5" x14ac:dyDescent="0.15">
      <c r="A4449" s="2"/>
      <c r="B4449" s="31"/>
      <c r="C4449" s="2"/>
      <c r="D4449" s="2"/>
      <c r="E4449" s="26"/>
    </row>
    <row r="4450" spans="1:5" x14ac:dyDescent="0.15">
      <c r="A4450" s="2"/>
      <c r="B4450" s="31"/>
      <c r="C4450" s="2"/>
      <c r="D4450" s="2"/>
      <c r="E4450" s="26"/>
    </row>
    <row r="4451" spans="1:5" x14ac:dyDescent="0.15">
      <c r="A4451" s="2"/>
      <c r="B4451" s="31"/>
      <c r="C4451" s="2"/>
      <c r="D4451" s="2"/>
      <c r="E4451" s="26"/>
    </row>
    <row r="4452" spans="1:5" x14ac:dyDescent="0.15">
      <c r="A4452" s="2"/>
      <c r="B4452" s="31"/>
      <c r="C4452" s="2"/>
      <c r="D4452" s="2"/>
      <c r="E4452" s="26"/>
    </row>
    <row r="4453" spans="1:5" x14ac:dyDescent="0.15">
      <c r="A4453" s="2"/>
      <c r="B4453" s="31"/>
      <c r="C4453" s="2"/>
      <c r="D4453" s="2"/>
      <c r="E4453" s="26"/>
    </row>
    <row r="4454" spans="1:5" x14ac:dyDescent="0.15">
      <c r="A4454" s="2"/>
      <c r="B4454" s="31"/>
      <c r="C4454" s="2"/>
      <c r="D4454" s="2"/>
      <c r="E4454" s="26"/>
    </row>
    <row r="4455" spans="1:5" x14ac:dyDescent="0.15">
      <c r="A4455" s="2"/>
      <c r="B4455" s="31"/>
      <c r="C4455" s="2"/>
      <c r="D4455" s="2"/>
      <c r="E4455" s="26"/>
    </row>
    <row r="4456" spans="1:5" x14ac:dyDescent="0.15">
      <c r="A4456" s="2"/>
      <c r="B4456" s="31"/>
      <c r="C4456" s="2"/>
      <c r="D4456" s="2"/>
      <c r="E4456" s="26"/>
    </row>
    <row r="4457" spans="1:5" x14ac:dyDescent="0.15">
      <c r="A4457" s="2"/>
      <c r="B4457" s="31"/>
      <c r="C4457" s="2"/>
      <c r="D4457" s="2"/>
      <c r="E4457" s="26"/>
    </row>
    <row r="4458" spans="1:5" x14ac:dyDescent="0.15">
      <c r="A4458" s="2"/>
      <c r="B4458" s="31"/>
      <c r="C4458" s="2"/>
      <c r="D4458" s="2"/>
      <c r="E4458" s="26"/>
    </row>
    <row r="4459" spans="1:5" x14ac:dyDescent="0.15">
      <c r="A4459" s="2"/>
      <c r="B4459" s="31"/>
      <c r="C4459" s="2"/>
      <c r="D4459" s="2"/>
      <c r="E4459" s="26"/>
    </row>
    <row r="4460" spans="1:5" x14ac:dyDescent="0.15">
      <c r="A4460" s="2"/>
      <c r="B4460" s="31"/>
      <c r="C4460" s="2"/>
      <c r="D4460" s="2"/>
      <c r="E4460" s="26"/>
    </row>
    <row r="4461" spans="1:5" x14ac:dyDescent="0.15">
      <c r="A4461" s="2"/>
      <c r="B4461" s="31"/>
      <c r="C4461" s="2"/>
      <c r="D4461" s="2"/>
      <c r="E4461" s="26"/>
    </row>
    <row r="4462" spans="1:5" x14ac:dyDescent="0.15">
      <c r="A4462" s="2"/>
      <c r="B4462" s="31"/>
      <c r="C4462" s="2"/>
      <c r="D4462" s="2"/>
      <c r="E4462" s="26"/>
    </row>
    <row r="4463" spans="1:5" x14ac:dyDescent="0.15">
      <c r="A4463" s="2"/>
      <c r="B4463" s="31"/>
      <c r="C4463" s="2"/>
      <c r="D4463" s="2"/>
      <c r="E4463" s="26"/>
    </row>
    <row r="4464" spans="1:5" x14ac:dyDescent="0.15">
      <c r="A4464" s="2"/>
      <c r="B4464" s="31"/>
      <c r="C4464" s="2"/>
      <c r="D4464" s="2"/>
      <c r="E4464" s="26"/>
    </row>
    <row r="4465" spans="1:5" x14ac:dyDescent="0.15">
      <c r="A4465" s="2"/>
      <c r="B4465" s="31"/>
      <c r="C4465" s="2"/>
      <c r="D4465" s="2"/>
      <c r="E4465" s="26"/>
    </row>
    <row r="4466" spans="1:5" x14ac:dyDescent="0.15">
      <c r="A4466" s="2"/>
      <c r="B4466" s="31"/>
      <c r="C4466" s="2"/>
      <c r="D4466" s="2"/>
      <c r="E4466" s="26"/>
    </row>
    <row r="4467" spans="1:5" x14ac:dyDescent="0.15">
      <c r="A4467" s="2"/>
      <c r="B4467" s="31"/>
      <c r="C4467" s="2"/>
      <c r="D4467" s="2"/>
      <c r="E4467" s="26"/>
    </row>
    <row r="4468" spans="1:5" x14ac:dyDescent="0.15">
      <c r="A4468" s="2"/>
      <c r="B4468" s="31"/>
      <c r="C4468" s="2"/>
      <c r="D4468" s="2"/>
      <c r="E4468" s="26"/>
    </row>
    <row r="4469" spans="1:5" x14ac:dyDescent="0.15">
      <c r="A4469" s="2"/>
      <c r="B4469" s="31"/>
      <c r="C4469" s="2"/>
      <c r="D4469" s="2"/>
      <c r="E4469" s="26"/>
    </row>
    <row r="4470" spans="1:5" x14ac:dyDescent="0.15">
      <c r="A4470" s="2"/>
      <c r="B4470" s="31"/>
      <c r="C4470" s="2"/>
      <c r="D4470" s="2"/>
      <c r="E4470" s="26"/>
    </row>
    <row r="4471" spans="1:5" x14ac:dyDescent="0.15">
      <c r="A4471" s="2"/>
      <c r="B4471" s="31"/>
      <c r="C4471" s="2"/>
      <c r="D4471" s="2"/>
      <c r="E4471" s="26"/>
    </row>
    <row r="4472" spans="1:5" x14ac:dyDescent="0.15">
      <c r="A4472" s="2"/>
      <c r="B4472" s="31"/>
      <c r="C4472" s="2"/>
      <c r="D4472" s="2"/>
      <c r="E4472" s="26"/>
    </row>
    <row r="4473" spans="1:5" x14ac:dyDescent="0.15">
      <c r="A4473" s="2"/>
      <c r="B4473" s="31"/>
      <c r="C4473" s="2"/>
      <c r="D4473" s="2"/>
      <c r="E4473" s="26"/>
    </row>
    <row r="4474" spans="1:5" x14ac:dyDescent="0.15">
      <c r="A4474" s="2"/>
      <c r="B4474" s="31"/>
      <c r="C4474" s="2"/>
      <c r="D4474" s="2"/>
      <c r="E4474" s="26"/>
    </row>
    <row r="4475" spans="1:5" x14ac:dyDescent="0.15">
      <c r="A4475" s="2"/>
      <c r="B4475" s="31"/>
      <c r="C4475" s="2"/>
      <c r="D4475" s="2"/>
      <c r="E4475" s="26"/>
    </row>
    <row r="4476" spans="1:5" x14ac:dyDescent="0.15">
      <c r="A4476" s="2"/>
      <c r="B4476" s="31"/>
      <c r="C4476" s="2"/>
      <c r="D4476" s="2"/>
      <c r="E4476" s="26"/>
    </row>
    <row r="4477" spans="1:5" x14ac:dyDescent="0.15">
      <c r="A4477" s="2"/>
      <c r="B4477" s="31"/>
      <c r="C4477" s="2"/>
      <c r="D4477" s="2"/>
      <c r="E4477" s="26"/>
    </row>
    <row r="4478" spans="1:5" x14ac:dyDescent="0.15">
      <c r="A4478" s="2"/>
      <c r="B4478" s="31"/>
      <c r="C4478" s="2"/>
      <c r="D4478" s="2"/>
      <c r="E4478" s="26"/>
    </row>
    <row r="4479" spans="1:5" x14ac:dyDescent="0.15">
      <c r="A4479" s="2"/>
      <c r="B4479" s="31"/>
      <c r="C4479" s="2"/>
      <c r="D4479" s="2"/>
      <c r="E4479" s="26"/>
    </row>
    <row r="4480" spans="1:5" x14ac:dyDescent="0.15">
      <c r="A4480" s="2"/>
      <c r="B4480" s="31"/>
      <c r="C4480" s="2"/>
      <c r="D4480" s="2"/>
      <c r="E4480" s="26"/>
    </row>
    <row r="4481" spans="1:5" x14ac:dyDescent="0.15">
      <c r="A4481" s="2"/>
      <c r="B4481" s="31"/>
      <c r="C4481" s="2"/>
      <c r="D4481" s="2"/>
      <c r="E4481" s="26"/>
    </row>
    <row r="4482" spans="1:5" x14ac:dyDescent="0.15">
      <c r="A4482" s="2"/>
      <c r="B4482" s="31"/>
      <c r="C4482" s="2"/>
      <c r="D4482" s="2"/>
      <c r="E4482" s="26"/>
    </row>
    <row r="4483" spans="1:5" x14ac:dyDescent="0.15">
      <c r="A4483" s="2"/>
      <c r="B4483" s="31"/>
      <c r="C4483" s="2"/>
      <c r="D4483" s="2"/>
      <c r="E4483" s="26"/>
    </row>
    <row r="4484" spans="1:5" x14ac:dyDescent="0.15">
      <c r="A4484" s="2"/>
      <c r="B4484" s="31"/>
      <c r="C4484" s="2"/>
      <c r="D4484" s="2"/>
      <c r="E4484" s="26"/>
    </row>
    <row r="4485" spans="1:5" x14ac:dyDescent="0.15">
      <c r="A4485" s="2"/>
      <c r="B4485" s="31"/>
      <c r="C4485" s="2"/>
      <c r="D4485" s="2"/>
      <c r="E4485" s="26"/>
    </row>
    <row r="4486" spans="1:5" x14ac:dyDescent="0.15">
      <c r="A4486" s="2"/>
      <c r="B4486" s="31"/>
      <c r="C4486" s="2"/>
      <c r="D4486" s="2"/>
      <c r="E4486" s="26"/>
    </row>
    <row r="4487" spans="1:5" x14ac:dyDescent="0.15">
      <c r="A4487" s="2"/>
      <c r="B4487" s="31"/>
      <c r="C4487" s="2"/>
      <c r="D4487" s="2"/>
      <c r="E4487" s="26"/>
    </row>
    <row r="4488" spans="1:5" x14ac:dyDescent="0.15">
      <c r="A4488" s="2"/>
      <c r="B4488" s="31"/>
      <c r="C4488" s="2"/>
      <c r="D4488" s="2"/>
      <c r="E4488" s="26"/>
    </row>
    <row r="4489" spans="1:5" x14ac:dyDescent="0.15">
      <c r="A4489" s="2"/>
      <c r="B4489" s="31"/>
      <c r="C4489" s="2"/>
      <c r="D4489" s="2"/>
      <c r="E4489" s="26"/>
    </row>
    <row r="4490" spans="1:5" x14ac:dyDescent="0.15">
      <c r="A4490" s="2"/>
      <c r="B4490" s="31"/>
      <c r="C4490" s="2"/>
      <c r="D4490" s="2"/>
      <c r="E4490" s="26"/>
    </row>
    <row r="4491" spans="1:5" x14ac:dyDescent="0.15">
      <c r="A4491" s="2"/>
      <c r="B4491" s="31"/>
      <c r="C4491" s="2"/>
      <c r="D4491" s="2"/>
      <c r="E4491" s="26"/>
    </row>
    <row r="4492" spans="1:5" x14ac:dyDescent="0.15">
      <c r="A4492" s="2"/>
      <c r="B4492" s="31"/>
      <c r="C4492" s="2"/>
      <c r="D4492" s="2"/>
      <c r="E4492" s="26"/>
    </row>
    <row r="4493" spans="1:5" x14ac:dyDescent="0.15">
      <c r="A4493" s="2"/>
      <c r="B4493" s="31"/>
      <c r="C4493" s="2"/>
      <c r="D4493" s="2"/>
      <c r="E4493" s="26"/>
    </row>
    <row r="4494" spans="1:5" x14ac:dyDescent="0.15">
      <c r="A4494" s="2"/>
      <c r="B4494" s="31"/>
      <c r="C4494" s="2"/>
      <c r="D4494" s="2"/>
      <c r="E4494" s="26"/>
    </row>
    <row r="4495" spans="1:5" x14ac:dyDescent="0.15">
      <c r="A4495" s="2"/>
      <c r="B4495" s="31"/>
      <c r="C4495" s="2"/>
      <c r="D4495" s="2"/>
      <c r="E4495" s="26"/>
    </row>
    <row r="4496" spans="1:5" x14ac:dyDescent="0.15">
      <c r="A4496" s="2"/>
      <c r="B4496" s="31"/>
      <c r="C4496" s="2"/>
      <c r="D4496" s="2"/>
      <c r="E4496" s="26"/>
    </row>
    <row r="4497" spans="1:5" x14ac:dyDescent="0.15">
      <c r="A4497" s="2"/>
      <c r="B4497" s="31"/>
      <c r="C4497" s="2"/>
      <c r="D4497" s="2"/>
      <c r="E4497" s="26"/>
    </row>
    <row r="4498" spans="1:5" x14ac:dyDescent="0.15">
      <c r="A4498" s="2"/>
      <c r="B4498" s="31"/>
      <c r="C4498" s="2"/>
      <c r="D4498" s="2"/>
      <c r="E4498" s="26"/>
    </row>
    <row r="4499" spans="1:5" x14ac:dyDescent="0.15">
      <c r="A4499" s="2"/>
      <c r="B4499" s="31"/>
      <c r="C4499" s="2"/>
      <c r="D4499" s="2"/>
      <c r="E4499" s="26"/>
    </row>
    <row r="4500" spans="1:5" x14ac:dyDescent="0.15">
      <c r="A4500" s="2"/>
      <c r="B4500" s="31"/>
      <c r="C4500" s="2"/>
      <c r="D4500" s="2"/>
      <c r="E4500" s="26"/>
    </row>
    <row r="4501" spans="1:5" x14ac:dyDescent="0.15">
      <c r="A4501" s="2"/>
      <c r="B4501" s="31"/>
      <c r="C4501" s="2"/>
      <c r="D4501" s="2"/>
      <c r="E4501" s="26"/>
    </row>
    <row r="4502" spans="1:5" x14ac:dyDescent="0.15">
      <c r="A4502" s="2"/>
      <c r="B4502" s="31"/>
      <c r="C4502" s="2"/>
      <c r="D4502" s="2"/>
      <c r="E4502" s="26"/>
    </row>
    <row r="4503" spans="1:5" x14ac:dyDescent="0.15">
      <c r="A4503" s="2"/>
      <c r="B4503" s="31"/>
      <c r="C4503" s="2"/>
      <c r="D4503" s="2"/>
      <c r="E4503" s="26"/>
    </row>
    <row r="4504" spans="1:5" x14ac:dyDescent="0.15">
      <c r="A4504" s="2"/>
      <c r="B4504" s="31"/>
      <c r="C4504" s="2"/>
      <c r="D4504" s="2"/>
      <c r="E4504" s="26"/>
    </row>
    <row r="4505" spans="1:5" x14ac:dyDescent="0.15">
      <c r="A4505" s="2"/>
      <c r="B4505" s="31"/>
      <c r="C4505" s="2"/>
      <c r="D4505" s="2"/>
      <c r="E4505" s="26"/>
    </row>
    <row r="4506" spans="1:5" x14ac:dyDescent="0.15">
      <c r="A4506" s="2"/>
      <c r="B4506" s="31"/>
      <c r="C4506" s="2"/>
      <c r="D4506" s="2"/>
      <c r="E4506" s="26"/>
    </row>
    <row r="4507" spans="1:5" x14ac:dyDescent="0.15">
      <c r="A4507" s="2"/>
      <c r="B4507" s="31"/>
      <c r="C4507" s="2"/>
      <c r="D4507" s="2"/>
      <c r="E4507" s="26"/>
    </row>
    <row r="4508" spans="1:5" x14ac:dyDescent="0.15">
      <c r="A4508" s="2"/>
      <c r="B4508" s="31"/>
      <c r="C4508" s="2"/>
      <c r="D4508" s="2"/>
      <c r="E4508" s="26"/>
    </row>
    <row r="4509" spans="1:5" x14ac:dyDescent="0.15">
      <c r="A4509" s="2"/>
      <c r="B4509" s="31"/>
      <c r="C4509" s="2"/>
      <c r="D4509" s="2"/>
      <c r="E4509" s="26"/>
    </row>
    <row r="4510" spans="1:5" x14ac:dyDescent="0.15">
      <c r="A4510" s="2"/>
      <c r="B4510" s="31"/>
      <c r="C4510" s="2"/>
      <c r="D4510" s="2"/>
      <c r="E4510" s="26"/>
    </row>
    <row r="4511" spans="1:5" x14ac:dyDescent="0.15">
      <c r="A4511" s="2"/>
      <c r="B4511" s="31"/>
      <c r="C4511" s="2"/>
      <c r="D4511" s="2"/>
      <c r="E4511" s="26"/>
    </row>
    <row r="4512" spans="1:5" x14ac:dyDescent="0.15">
      <c r="A4512" s="2"/>
      <c r="B4512" s="31"/>
      <c r="C4512" s="2"/>
      <c r="D4512" s="2"/>
      <c r="E4512" s="26"/>
    </row>
    <row r="4513" spans="1:5" x14ac:dyDescent="0.15">
      <c r="A4513" s="2"/>
      <c r="B4513" s="31"/>
      <c r="C4513" s="2"/>
      <c r="D4513" s="2"/>
      <c r="E4513" s="26"/>
    </row>
    <row r="4514" spans="1:5" x14ac:dyDescent="0.15">
      <c r="A4514" s="2"/>
      <c r="B4514" s="31"/>
      <c r="C4514" s="2"/>
      <c r="D4514" s="2"/>
      <c r="E4514" s="26"/>
    </row>
    <row r="4515" spans="1:5" x14ac:dyDescent="0.15">
      <c r="A4515" s="2"/>
      <c r="B4515" s="31"/>
      <c r="C4515" s="2"/>
      <c r="D4515" s="2"/>
      <c r="E4515" s="26"/>
    </row>
    <row r="4516" spans="1:5" x14ac:dyDescent="0.15">
      <c r="A4516" s="2"/>
      <c r="B4516" s="31"/>
      <c r="C4516" s="2"/>
      <c r="D4516" s="2"/>
      <c r="E4516" s="26"/>
    </row>
    <row r="4517" spans="1:5" x14ac:dyDescent="0.15">
      <c r="A4517" s="2"/>
      <c r="B4517" s="31"/>
      <c r="C4517" s="2"/>
      <c r="D4517" s="2"/>
      <c r="E4517" s="26"/>
    </row>
    <row r="4518" spans="1:5" x14ac:dyDescent="0.15">
      <c r="A4518" s="2"/>
      <c r="B4518" s="31"/>
      <c r="C4518" s="2"/>
      <c r="D4518" s="2"/>
      <c r="E4518" s="26"/>
    </row>
    <row r="4519" spans="1:5" x14ac:dyDescent="0.15">
      <c r="A4519" s="2"/>
      <c r="B4519" s="31"/>
      <c r="C4519" s="2"/>
      <c r="D4519" s="2"/>
      <c r="E4519" s="26"/>
    </row>
    <row r="4520" spans="1:5" x14ac:dyDescent="0.15">
      <c r="A4520" s="2"/>
      <c r="B4520" s="31"/>
      <c r="C4520" s="2"/>
      <c r="D4520" s="2"/>
      <c r="E4520" s="26"/>
    </row>
    <row r="4521" spans="1:5" x14ac:dyDescent="0.15">
      <c r="A4521" s="2"/>
      <c r="B4521" s="31"/>
      <c r="C4521" s="2"/>
      <c r="D4521" s="2"/>
      <c r="E4521" s="26"/>
    </row>
    <row r="4522" spans="1:5" x14ac:dyDescent="0.15">
      <c r="A4522" s="2"/>
      <c r="B4522" s="31"/>
      <c r="C4522" s="2"/>
      <c r="D4522" s="2"/>
      <c r="E4522" s="26"/>
    </row>
    <row r="4523" spans="1:5" x14ac:dyDescent="0.15">
      <c r="A4523" s="2"/>
      <c r="B4523" s="31"/>
      <c r="C4523" s="2"/>
      <c r="D4523" s="2"/>
      <c r="E4523" s="26"/>
    </row>
    <row r="4524" spans="1:5" x14ac:dyDescent="0.15">
      <c r="A4524" s="2"/>
      <c r="B4524" s="31"/>
      <c r="C4524" s="2"/>
      <c r="D4524" s="2"/>
      <c r="E4524" s="26"/>
    </row>
    <row r="4525" spans="1:5" x14ac:dyDescent="0.15">
      <c r="A4525" s="2"/>
      <c r="B4525" s="31"/>
      <c r="C4525" s="2"/>
      <c r="D4525" s="2"/>
      <c r="E4525" s="26"/>
    </row>
    <row r="4526" spans="1:5" x14ac:dyDescent="0.15">
      <c r="A4526" s="2"/>
      <c r="B4526" s="31"/>
      <c r="C4526" s="2"/>
      <c r="D4526" s="2"/>
      <c r="E4526" s="26"/>
    </row>
    <row r="4527" spans="1:5" x14ac:dyDescent="0.15">
      <c r="A4527" s="2"/>
      <c r="B4527" s="31"/>
      <c r="C4527" s="2"/>
      <c r="D4527" s="2"/>
      <c r="E4527" s="26"/>
    </row>
    <row r="4528" spans="1:5" x14ac:dyDescent="0.15">
      <c r="A4528" s="2"/>
      <c r="B4528" s="31"/>
      <c r="C4528" s="2"/>
      <c r="D4528" s="2"/>
      <c r="E4528" s="26"/>
    </row>
    <row r="4529" spans="1:5" x14ac:dyDescent="0.15">
      <c r="A4529" s="2"/>
      <c r="B4529" s="31"/>
      <c r="C4529" s="2"/>
      <c r="D4529" s="2"/>
      <c r="E4529" s="26"/>
    </row>
    <row r="4530" spans="1:5" x14ac:dyDescent="0.15">
      <c r="A4530" s="2"/>
      <c r="B4530" s="31"/>
      <c r="C4530" s="2"/>
      <c r="D4530" s="2"/>
      <c r="E4530" s="26"/>
    </row>
    <row r="4531" spans="1:5" x14ac:dyDescent="0.15">
      <c r="A4531" s="2"/>
      <c r="B4531" s="31"/>
      <c r="C4531" s="2"/>
      <c r="D4531" s="2"/>
      <c r="E4531" s="26"/>
    </row>
    <row r="4532" spans="1:5" x14ac:dyDescent="0.15">
      <c r="A4532" s="2"/>
      <c r="B4532" s="31"/>
      <c r="C4532" s="2"/>
      <c r="D4532" s="2"/>
      <c r="E4532" s="26"/>
    </row>
    <row r="4533" spans="1:5" x14ac:dyDescent="0.15">
      <c r="A4533" s="2"/>
      <c r="B4533" s="31"/>
      <c r="C4533" s="2"/>
      <c r="D4533" s="2"/>
      <c r="E4533" s="26"/>
    </row>
    <row r="4534" spans="1:5" x14ac:dyDescent="0.15">
      <c r="A4534" s="2"/>
      <c r="B4534" s="31"/>
      <c r="C4534" s="2"/>
      <c r="D4534" s="2"/>
      <c r="E4534" s="26"/>
    </row>
    <row r="4535" spans="1:5" x14ac:dyDescent="0.15">
      <c r="A4535" s="2"/>
      <c r="B4535" s="31"/>
      <c r="C4535" s="2"/>
      <c r="D4535" s="2"/>
      <c r="E4535" s="26"/>
    </row>
    <row r="4536" spans="1:5" x14ac:dyDescent="0.15">
      <c r="A4536" s="2"/>
      <c r="B4536" s="31"/>
      <c r="C4536" s="2"/>
      <c r="D4536" s="2"/>
      <c r="E4536" s="26"/>
    </row>
    <row r="4537" spans="1:5" x14ac:dyDescent="0.15">
      <c r="A4537" s="2"/>
      <c r="B4537" s="31"/>
      <c r="C4537" s="2"/>
      <c r="D4537" s="2"/>
      <c r="E4537" s="26"/>
    </row>
    <row r="4538" spans="1:5" x14ac:dyDescent="0.15">
      <c r="A4538" s="2"/>
      <c r="B4538" s="31"/>
      <c r="C4538" s="2"/>
      <c r="D4538" s="2"/>
      <c r="E4538" s="26"/>
    </row>
    <row r="4539" spans="1:5" x14ac:dyDescent="0.15">
      <c r="A4539" s="2"/>
      <c r="B4539" s="31"/>
      <c r="C4539" s="2"/>
      <c r="D4539" s="2"/>
      <c r="E4539" s="26"/>
    </row>
    <row r="4540" spans="1:5" x14ac:dyDescent="0.15">
      <c r="A4540" s="2"/>
      <c r="B4540" s="31"/>
      <c r="C4540" s="2"/>
      <c r="D4540" s="2"/>
      <c r="E4540" s="26"/>
    </row>
    <row r="4541" spans="1:5" x14ac:dyDescent="0.15">
      <c r="A4541" s="2"/>
      <c r="B4541" s="31"/>
      <c r="C4541" s="2"/>
      <c r="D4541" s="2"/>
      <c r="E4541" s="26"/>
    </row>
    <row r="4542" spans="1:5" x14ac:dyDescent="0.15">
      <c r="A4542" s="2"/>
      <c r="B4542" s="31"/>
      <c r="C4542" s="2"/>
      <c r="D4542" s="2"/>
      <c r="E4542" s="26"/>
    </row>
    <row r="4543" spans="1:5" x14ac:dyDescent="0.15">
      <c r="A4543" s="2"/>
      <c r="B4543" s="31"/>
      <c r="C4543" s="2"/>
      <c r="D4543" s="2"/>
      <c r="E4543" s="26"/>
    </row>
    <row r="4544" spans="1:5" x14ac:dyDescent="0.15">
      <c r="A4544" s="2"/>
      <c r="B4544" s="31"/>
      <c r="C4544" s="2"/>
      <c r="D4544" s="2"/>
      <c r="E4544" s="26"/>
    </row>
    <row r="4545" spans="1:5" x14ac:dyDescent="0.15">
      <c r="A4545" s="2"/>
      <c r="B4545" s="31"/>
      <c r="C4545" s="2"/>
      <c r="D4545" s="2"/>
      <c r="E4545" s="26"/>
    </row>
    <row r="4546" spans="1:5" x14ac:dyDescent="0.15">
      <c r="A4546" s="2"/>
      <c r="B4546" s="31"/>
      <c r="C4546" s="2"/>
      <c r="D4546" s="2"/>
      <c r="E4546" s="26"/>
    </row>
    <row r="4547" spans="1:5" x14ac:dyDescent="0.15">
      <c r="A4547" s="2"/>
      <c r="B4547" s="31"/>
      <c r="C4547" s="2"/>
      <c r="D4547" s="2"/>
      <c r="E4547" s="26"/>
    </row>
    <row r="4548" spans="1:5" x14ac:dyDescent="0.15">
      <c r="A4548" s="2"/>
      <c r="B4548" s="31"/>
      <c r="C4548" s="2"/>
      <c r="D4548" s="2"/>
      <c r="E4548" s="26"/>
    </row>
    <row r="4549" spans="1:5" x14ac:dyDescent="0.15">
      <c r="A4549" s="2"/>
      <c r="B4549" s="31"/>
      <c r="C4549" s="2"/>
      <c r="D4549" s="2"/>
      <c r="E4549" s="26"/>
    </row>
    <row r="4550" spans="1:5" x14ac:dyDescent="0.15">
      <c r="A4550" s="2"/>
      <c r="B4550" s="31"/>
      <c r="C4550" s="2"/>
      <c r="D4550" s="2"/>
      <c r="E4550" s="26"/>
    </row>
    <row r="4551" spans="1:5" x14ac:dyDescent="0.15">
      <c r="A4551" s="2"/>
      <c r="B4551" s="31"/>
      <c r="C4551" s="2"/>
      <c r="D4551" s="2"/>
      <c r="E4551" s="26"/>
    </row>
    <row r="4552" spans="1:5" x14ac:dyDescent="0.15">
      <c r="A4552" s="2"/>
      <c r="B4552" s="31"/>
      <c r="C4552" s="2"/>
      <c r="D4552" s="2"/>
      <c r="E4552" s="26"/>
    </row>
    <row r="4553" spans="1:5" x14ac:dyDescent="0.15">
      <c r="A4553" s="2"/>
      <c r="B4553" s="31"/>
      <c r="C4553" s="2"/>
      <c r="D4553" s="2"/>
      <c r="E4553" s="26"/>
    </row>
    <row r="4554" spans="1:5" x14ac:dyDescent="0.15">
      <c r="A4554" s="2"/>
      <c r="B4554" s="31"/>
      <c r="C4554" s="2"/>
      <c r="D4554" s="2"/>
      <c r="E4554" s="26"/>
    </row>
    <row r="4555" spans="1:5" x14ac:dyDescent="0.15">
      <c r="A4555" s="2"/>
      <c r="B4555" s="31"/>
      <c r="C4555" s="2"/>
      <c r="D4555" s="2"/>
      <c r="E4555" s="26"/>
    </row>
    <row r="4556" spans="1:5" x14ac:dyDescent="0.15">
      <c r="A4556" s="2"/>
      <c r="B4556" s="31"/>
      <c r="C4556" s="2"/>
      <c r="D4556" s="2"/>
      <c r="E4556" s="26"/>
    </row>
    <row r="4557" spans="1:5" x14ac:dyDescent="0.15">
      <c r="A4557" s="2"/>
      <c r="B4557" s="31"/>
      <c r="C4557" s="2"/>
      <c r="D4557" s="2"/>
      <c r="E4557" s="26"/>
    </row>
    <row r="4558" spans="1:5" x14ac:dyDescent="0.15">
      <c r="A4558" s="2"/>
      <c r="B4558" s="31"/>
      <c r="C4558" s="2"/>
      <c r="D4558" s="2"/>
      <c r="E4558" s="26"/>
    </row>
    <row r="4559" spans="1:5" x14ac:dyDescent="0.15">
      <c r="A4559" s="2"/>
      <c r="B4559" s="31"/>
      <c r="C4559" s="2"/>
      <c r="D4559" s="2"/>
      <c r="E4559" s="26"/>
    </row>
    <row r="4560" spans="1:5" x14ac:dyDescent="0.15">
      <c r="A4560" s="2"/>
      <c r="B4560" s="31"/>
      <c r="C4560" s="2"/>
      <c r="D4560" s="2"/>
      <c r="E4560" s="26"/>
    </row>
    <row r="4561" spans="1:5" x14ac:dyDescent="0.15">
      <c r="A4561" s="2"/>
      <c r="B4561" s="31"/>
      <c r="C4561" s="2"/>
      <c r="D4561" s="2"/>
      <c r="E4561" s="26"/>
    </row>
    <row r="4562" spans="1:5" x14ac:dyDescent="0.15">
      <c r="A4562" s="2"/>
      <c r="B4562" s="31"/>
      <c r="C4562" s="2"/>
      <c r="D4562" s="2"/>
      <c r="E4562" s="26"/>
    </row>
    <row r="4563" spans="1:5" x14ac:dyDescent="0.15">
      <c r="A4563" s="2"/>
      <c r="B4563" s="31"/>
      <c r="C4563" s="2"/>
      <c r="D4563" s="2"/>
      <c r="E4563" s="26"/>
    </row>
    <row r="4564" spans="1:5" x14ac:dyDescent="0.15">
      <c r="A4564" s="2"/>
      <c r="B4564" s="31"/>
      <c r="C4564" s="2"/>
      <c r="D4564" s="2"/>
      <c r="E4564" s="26"/>
    </row>
    <row r="4565" spans="1:5" x14ac:dyDescent="0.15">
      <c r="A4565" s="2"/>
      <c r="B4565" s="31"/>
      <c r="C4565" s="2"/>
      <c r="D4565" s="2"/>
      <c r="E4565" s="26"/>
    </row>
    <row r="4566" spans="1:5" x14ac:dyDescent="0.15">
      <c r="A4566" s="2"/>
      <c r="B4566" s="31"/>
      <c r="C4566" s="2"/>
      <c r="D4566" s="2"/>
      <c r="E4566" s="26"/>
    </row>
    <row r="4567" spans="1:5" x14ac:dyDescent="0.15">
      <c r="A4567" s="2"/>
      <c r="B4567" s="31"/>
      <c r="C4567" s="2"/>
      <c r="D4567" s="2"/>
      <c r="E4567" s="26"/>
    </row>
    <row r="4568" spans="1:5" x14ac:dyDescent="0.15">
      <c r="A4568" s="2"/>
      <c r="B4568" s="31"/>
      <c r="C4568" s="2"/>
      <c r="D4568" s="2"/>
      <c r="E4568" s="26"/>
    </row>
    <row r="4569" spans="1:5" x14ac:dyDescent="0.15">
      <c r="A4569" s="2"/>
      <c r="B4569" s="31"/>
      <c r="C4569" s="2"/>
      <c r="D4569" s="2"/>
      <c r="E4569" s="26"/>
    </row>
    <row r="4570" spans="1:5" x14ac:dyDescent="0.15">
      <c r="A4570" s="2"/>
      <c r="B4570" s="31"/>
      <c r="C4570" s="2"/>
      <c r="D4570" s="2"/>
      <c r="E4570" s="26"/>
    </row>
    <row r="4571" spans="1:5" x14ac:dyDescent="0.15">
      <c r="A4571" s="2"/>
      <c r="B4571" s="31"/>
      <c r="C4571" s="2"/>
      <c r="D4571" s="2"/>
      <c r="E4571" s="26"/>
    </row>
    <row r="4572" spans="1:5" x14ac:dyDescent="0.15">
      <c r="A4572" s="2"/>
      <c r="B4572" s="31"/>
      <c r="C4572" s="2"/>
      <c r="D4572" s="2"/>
      <c r="E4572" s="26"/>
    </row>
    <row r="4573" spans="1:5" x14ac:dyDescent="0.15">
      <c r="A4573" s="2"/>
      <c r="B4573" s="31"/>
      <c r="C4573" s="2"/>
      <c r="D4573" s="2"/>
      <c r="E4573" s="26"/>
    </row>
    <row r="4574" spans="1:5" x14ac:dyDescent="0.15">
      <c r="A4574" s="2"/>
      <c r="B4574" s="31"/>
      <c r="C4574" s="2"/>
      <c r="D4574" s="2"/>
      <c r="E4574" s="26"/>
    </row>
    <row r="4575" spans="1:5" x14ac:dyDescent="0.15">
      <c r="A4575" s="2"/>
      <c r="B4575" s="31"/>
      <c r="C4575" s="2"/>
      <c r="D4575" s="2"/>
      <c r="E4575" s="26"/>
    </row>
    <row r="4576" spans="1:5" x14ac:dyDescent="0.15">
      <c r="A4576" s="2"/>
      <c r="B4576" s="31"/>
      <c r="C4576" s="2"/>
      <c r="D4576" s="2"/>
      <c r="E4576" s="26"/>
    </row>
    <row r="4577" spans="1:5" x14ac:dyDescent="0.15">
      <c r="A4577" s="2"/>
      <c r="B4577" s="31"/>
      <c r="C4577" s="2"/>
      <c r="D4577" s="2"/>
      <c r="E4577" s="26"/>
    </row>
    <row r="4578" spans="1:5" x14ac:dyDescent="0.15">
      <c r="A4578" s="2"/>
      <c r="B4578" s="31"/>
      <c r="C4578" s="2"/>
      <c r="D4578" s="2"/>
      <c r="E4578" s="26"/>
    </row>
    <row r="4579" spans="1:5" x14ac:dyDescent="0.15">
      <c r="A4579" s="2"/>
      <c r="B4579" s="31"/>
      <c r="C4579" s="2"/>
      <c r="D4579" s="2"/>
      <c r="E4579" s="26"/>
    </row>
    <row r="4580" spans="1:5" x14ac:dyDescent="0.15">
      <c r="A4580" s="2"/>
      <c r="B4580" s="31"/>
      <c r="C4580" s="2"/>
      <c r="D4580" s="2"/>
      <c r="E4580" s="26"/>
    </row>
    <row r="4581" spans="1:5" x14ac:dyDescent="0.15">
      <c r="A4581" s="2"/>
      <c r="B4581" s="31"/>
      <c r="C4581" s="2"/>
      <c r="D4581" s="2"/>
      <c r="E4581" s="26"/>
    </row>
    <row r="4582" spans="1:5" x14ac:dyDescent="0.15">
      <c r="A4582" s="2"/>
      <c r="B4582" s="31"/>
      <c r="C4582" s="2"/>
      <c r="D4582" s="2"/>
      <c r="E4582" s="26"/>
    </row>
    <row r="4583" spans="1:5" x14ac:dyDescent="0.15">
      <c r="A4583" s="2"/>
      <c r="B4583" s="31"/>
      <c r="C4583" s="2"/>
      <c r="D4583" s="2"/>
      <c r="E4583" s="26"/>
    </row>
    <row r="4584" spans="1:5" x14ac:dyDescent="0.15">
      <c r="A4584" s="2"/>
      <c r="B4584" s="31"/>
      <c r="C4584" s="2"/>
      <c r="D4584" s="2"/>
      <c r="E4584" s="26"/>
    </row>
    <row r="4585" spans="1:5" x14ac:dyDescent="0.15">
      <c r="A4585" s="2"/>
      <c r="B4585" s="31"/>
      <c r="C4585" s="2"/>
      <c r="D4585" s="2"/>
      <c r="E4585" s="26"/>
    </row>
    <row r="4586" spans="1:5" x14ac:dyDescent="0.15">
      <c r="A4586" s="2"/>
      <c r="B4586" s="31"/>
      <c r="C4586" s="2"/>
      <c r="D4586" s="2"/>
      <c r="E4586" s="26"/>
    </row>
    <row r="4587" spans="1:5" x14ac:dyDescent="0.15">
      <c r="A4587" s="2"/>
      <c r="B4587" s="31"/>
      <c r="C4587" s="2"/>
      <c r="D4587" s="2"/>
      <c r="E4587" s="26"/>
    </row>
    <row r="4588" spans="1:5" x14ac:dyDescent="0.15">
      <c r="A4588" s="2"/>
      <c r="B4588" s="31"/>
      <c r="C4588" s="2"/>
      <c r="D4588" s="2"/>
      <c r="E4588" s="26"/>
    </row>
    <row r="4589" spans="1:5" x14ac:dyDescent="0.15">
      <c r="A4589" s="2"/>
      <c r="B4589" s="31"/>
      <c r="C4589" s="2"/>
      <c r="D4589" s="2"/>
      <c r="E4589" s="26"/>
    </row>
    <row r="4590" spans="1:5" x14ac:dyDescent="0.15">
      <c r="A4590" s="2"/>
      <c r="B4590" s="31"/>
      <c r="C4590" s="2"/>
      <c r="D4590" s="2"/>
      <c r="E4590" s="26"/>
    </row>
    <row r="4591" spans="1:5" x14ac:dyDescent="0.15">
      <c r="A4591" s="2"/>
      <c r="B4591" s="31"/>
      <c r="C4591" s="2"/>
      <c r="D4591" s="2"/>
      <c r="E4591" s="26"/>
    </row>
    <row r="4592" spans="1:5" x14ac:dyDescent="0.15">
      <c r="A4592" s="2"/>
      <c r="B4592" s="31"/>
      <c r="C4592" s="2"/>
      <c r="D4592" s="2"/>
      <c r="E4592" s="26"/>
    </row>
    <row r="4593" spans="1:5" x14ac:dyDescent="0.15">
      <c r="A4593" s="2"/>
      <c r="B4593" s="31"/>
      <c r="C4593" s="2"/>
      <c r="D4593" s="2"/>
      <c r="E4593" s="26"/>
    </row>
    <row r="4594" spans="1:5" x14ac:dyDescent="0.15">
      <c r="A4594" s="2"/>
      <c r="B4594" s="31"/>
      <c r="C4594" s="2"/>
      <c r="D4594" s="2"/>
      <c r="E4594" s="26"/>
    </row>
    <row r="4595" spans="1:5" x14ac:dyDescent="0.15">
      <c r="A4595" s="2"/>
      <c r="B4595" s="31"/>
      <c r="C4595" s="2"/>
      <c r="D4595" s="2"/>
      <c r="E4595" s="26"/>
    </row>
    <row r="4596" spans="1:5" x14ac:dyDescent="0.15">
      <c r="A4596" s="2"/>
      <c r="B4596" s="31"/>
      <c r="C4596" s="2"/>
      <c r="D4596" s="2"/>
      <c r="E4596" s="26"/>
    </row>
    <row r="4597" spans="1:5" x14ac:dyDescent="0.15">
      <c r="A4597" s="2"/>
      <c r="B4597" s="31"/>
      <c r="C4597" s="2"/>
      <c r="D4597" s="2"/>
      <c r="E4597" s="26"/>
    </row>
    <row r="4598" spans="1:5" x14ac:dyDescent="0.15">
      <c r="A4598" s="2"/>
      <c r="B4598" s="31"/>
      <c r="C4598" s="2"/>
      <c r="D4598" s="2"/>
      <c r="E4598" s="26"/>
    </row>
    <row r="4599" spans="1:5" x14ac:dyDescent="0.15">
      <c r="A4599" s="2"/>
      <c r="B4599" s="31"/>
      <c r="C4599" s="2"/>
      <c r="D4599" s="2"/>
      <c r="E4599" s="26"/>
    </row>
    <row r="4600" spans="1:5" x14ac:dyDescent="0.15">
      <c r="A4600" s="2"/>
      <c r="B4600" s="31"/>
      <c r="C4600" s="2"/>
      <c r="D4600" s="2"/>
      <c r="E4600" s="26"/>
    </row>
    <row r="4601" spans="1:5" x14ac:dyDescent="0.15">
      <c r="A4601" s="2"/>
      <c r="B4601" s="31"/>
      <c r="C4601" s="2"/>
      <c r="D4601" s="2"/>
      <c r="E4601" s="26"/>
    </row>
    <row r="4602" spans="1:5" x14ac:dyDescent="0.15">
      <c r="A4602" s="2"/>
      <c r="B4602" s="31"/>
      <c r="C4602" s="2"/>
      <c r="D4602" s="2"/>
      <c r="E4602" s="26"/>
    </row>
    <row r="4603" spans="1:5" x14ac:dyDescent="0.15">
      <c r="A4603" s="2"/>
      <c r="B4603" s="31"/>
      <c r="C4603" s="2"/>
      <c r="D4603" s="2"/>
      <c r="E4603" s="26"/>
    </row>
    <row r="4604" spans="1:5" x14ac:dyDescent="0.15">
      <c r="A4604" s="2"/>
      <c r="B4604" s="31"/>
      <c r="C4604" s="2"/>
      <c r="D4604" s="2"/>
      <c r="E4604" s="26"/>
    </row>
    <row r="4605" spans="1:5" x14ac:dyDescent="0.15">
      <c r="A4605" s="2"/>
      <c r="B4605" s="31"/>
      <c r="C4605" s="2"/>
      <c r="D4605" s="2"/>
      <c r="E4605" s="26"/>
    </row>
    <row r="4606" spans="1:5" x14ac:dyDescent="0.15">
      <c r="A4606" s="2"/>
      <c r="B4606" s="31"/>
      <c r="C4606" s="2"/>
      <c r="D4606" s="2"/>
      <c r="E4606" s="26"/>
    </row>
    <row r="4607" spans="1:5" x14ac:dyDescent="0.15">
      <c r="A4607" s="2"/>
      <c r="B4607" s="31"/>
      <c r="C4607" s="2"/>
      <c r="D4607" s="2"/>
      <c r="E4607" s="26"/>
    </row>
    <row r="4608" spans="1:5" x14ac:dyDescent="0.15">
      <c r="A4608" s="2"/>
      <c r="B4608" s="31"/>
      <c r="C4608" s="2"/>
      <c r="D4608" s="2"/>
      <c r="E4608" s="26"/>
    </row>
    <row r="4609" spans="1:5" x14ac:dyDescent="0.15">
      <c r="A4609" s="2"/>
      <c r="B4609" s="31"/>
      <c r="C4609" s="2"/>
      <c r="D4609" s="2"/>
      <c r="E4609" s="26"/>
    </row>
    <row r="4610" spans="1:5" x14ac:dyDescent="0.15">
      <c r="A4610" s="2"/>
      <c r="B4610" s="31"/>
      <c r="C4610" s="2"/>
      <c r="D4610" s="2"/>
      <c r="E4610" s="26"/>
    </row>
    <row r="4611" spans="1:5" x14ac:dyDescent="0.15">
      <c r="A4611" s="2"/>
      <c r="B4611" s="31"/>
      <c r="C4611" s="2"/>
      <c r="D4611" s="2"/>
      <c r="E4611" s="26"/>
    </row>
    <row r="4612" spans="1:5" x14ac:dyDescent="0.15">
      <c r="A4612" s="2"/>
      <c r="B4612" s="31"/>
      <c r="C4612" s="2"/>
      <c r="D4612" s="2"/>
      <c r="E4612" s="26"/>
    </row>
    <row r="4613" spans="1:5" x14ac:dyDescent="0.15">
      <c r="A4613" s="2"/>
      <c r="B4613" s="31"/>
      <c r="C4613" s="2"/>
      <c r="D4613" s="2"/>
      <c r="E4613" s="26"/>
    </row>
    <row r="4614" spans="1:5" x14ac:dyDescent="0.15">
      <c r="A4614" s="2"/>
      <c r="B4614" s="31"/>
      <c r="C4614" s="2"/>
      <c r="D4614" s="2"/>
      <c r="E4614" s="26"/>
    </row>
    <row r="4615" spans="1:5" x14ac:dyDescent="0.15">
      <c r="A4615" s="2"/>
      <c r="B4615" s="31"/>
      <c r="C4615" s="2"/>
      <c r="D4615" s="2"/>
      <c r="E4615" s="26"/>
    </row>
    <row r="4616" spans="1:5" x14ac:dyDescent="0.15">
      <c r="A4616" s="2"/>
      <c r="B4616" s="31"/>
      <c r="C4616" s="2"/>
      <c r="D4616" s="2"/>
      <c r="E4616" s="26"/>
    </row>
    <row r="4617" spans="1:5" x14ac:dyDescent="0.15">
      <c r="A4617" s="2"/>
      <c r="B4617" s="31"/>
      <c r="C4617" s="2"/>
      <c r="D4617" s="2"/>
      <c r="E4617" s="26"/>
    </row>
    <row r="4618" spans="1:5" x14ac:dyDescent="0.15">
      <c r="A4618" s="2"/>
      <c r="B4618" s="31"/>
      <c r="C4618" s="2"/>
      <c r="D4618" s="2"/>
      <c r="E4618" s="26"/>
    </row>
    <row r="4619" spans="1:5" x14ac:dyDescent="0.15">
      <c r="A4619" s="2"/>
      <c r="B4619" s="31"/>
      <c r="C4619" s="2"/>
      <c r="D4619" s="2"/>
      <c r="E4619" s="26"/>
    </row>
    <row r="4620" spans="1:5" x14ac:dyDescent="0.15">
      <c r="A4620" s="2"/>
      <c r="B4620" s="31"/>
      <c r="C4620" s="2"/>
      <c r="D4620" s="2"/>
      <c r="E4620" s="26"/>
    </row>
    <row r="4621" spans="1:5" x14ac:dyDescent="0.15">
      <c r="A4621" s="2"/>
      <c r="B4621" s="31"/>
      <c r="C4621" s="2"/>
      <c r="D4621" s="2"/>
      <c r="E4621" s="26"/>
    </row>
    <row r="4622" spans="1:5" x14ac:dyDescent="0.15">
      <c r="A4622" s="2"/>
      <c r="B4622" s="31"/>
      <c r="C4622" s="2"/>
      <c r="D4622" s="2"/>
      <c r="E4622" s="26"/>
    </row>
    <row r="4623" spans="1:5" x14ac:dyDescent="0.15">
      <c r="A4623" s="2"/>
      <c r="B4623" s="31"/>
      <c r="C4623" s="2"/>
      <c r="D4623" s="2"/>
      <c r="E4623" s="26"/>
    </row>
    <row r="4624" spans="1:5" x14ac:dyDescent="0.15">
      <c r="A4624" s="2"/>
      <c r="B4624" s="31"/>
      <c r="C4624" s="2"/>
      <c r="D4624" s="2"/>
      <c r="E4624" s="26"/>
    </row>
    <row r="4625" spans="1:5" x14ac:dyDescent="0.15">
      <c r="A4625" s="2"/>
      <c r="B4625" s="31"/>
      <c r="C4625" s="2"/>
      <c r="D4625" s="2"/>
      <c r="E4625" s="26"/>
    </row>
    <row r="4626" spans="1:5" x14ac:dyDescent="0.15">
      <c r="A4626" s="2"/>
      <c r="B4626" s="31"/>
      <c r="C4626" s="2"/>
      <c r="D4626" s="2"/>
      <c r="E4626" s="26"/>
    </row>
    <row r="4627" spans="1:5" x14ac:dyDescent="0.15">
      <c r="A4627" s="2"/>
      <c r="B4627" s="31"/>
      <c r="C4627" s="2"/>
      <c r="D4627" s="2"/>
      <c r="E4627" s="26"/>
    </row>
    <row r="4628" spans="1:5" x14ac:dyDescent="0.15">
      <c r="A4628" s="2"/>
      <c r="B4628" s="31"/>
      <c r="C4628" s="2"/>
      <c r="D4628" s="2"/>
      <c r="E4628" s="26"/>
    </row>
    <row r="4629" spans="1:5" x14ac:dyDescent="0.15">
      <c r="A4629" s="2"/>
      <c r="B4629" s="31"/>
      <c r="C4629" s="2"/>
      <c r="D4629" s="2"/>
      <c r="E4629" s="26"/>
    </row>
    <row r="4630" spans="1:5" x14ac:dyDescent="0.15">
      <c r="A4630" s="2"/>
      <c r="B4630" s="31"/>
      <c r="C4630" s="2"/>
      <c r="D4630" s="2"/>
      <c r="E4630" s="26"/>
    </row>
    <row r="4631" spans="1:5" x14ac:dyDescent="0.15">
      <c r="A4631" s="2"/>
      <c r="B4631" s="31"/>
      <c r="C4631" s="2"/>
      <c r="D4631" s="2"/>
      <c r="E4631" s="26"/>
    </row>
    <row r="4632" spans="1:5" x14ac:dyDescent="0.15">
      <c r="A4632" s="2"/>
      <c r="B4632" s="31"/>
      <c r="C4632" s="2"/>
      <c r="D4632" s="2"/>
      <c r="E4632" s="26"/>
    </row>
    <row r="4633" spans="1:5" x14ac:dyDescent="0.15">
      <c r="A4633" s="2"/>
      <c r="B4633" s="31"/>
      <c r="C4633" s="2"/>
      <c r="D4633" s="2"/>
      <c r="E4633" s="26"/>
    </row>
    <row r="4634" spans="1:5" x14ac:dyDescent="0.15">
      <c r="A4634" s="2"/>
      <c r="B4634" s="31"/>
      <c r="C4634" s="2"/>
      <c r="D4634" s="2"/>
      <c r="E4634" s="26"/>
    </row>
    <row r="4635" spans="1:5" x14ac:dyDescent="0.15">
      <c r="A4635" s="2"/>
      <c r="B4635" s="31"/>
      <c r="C4635" s="2"/>
      <c r="D4635" s="2"/>
      <c r="E4635" s="26"/>
    </row>
    <row r="4636" spans="1:5" x14ac:dyDescent="0.15">
      <c r="A4636" s="2"/>
      <c r="B4636" s="31"/>
      <c r="C4636" s="2"/>
      <c r="D4636" s="2"/>
      <c r="E4636" s="26"/>
    </row>
    <row r="4637" spans="1:5" x14ac:dyDescent="0.15">
      <c r="A4637" s="2"/>
      <c r="B4637" s="31"/>
      <c r="C4637" s="2"/>
      <c r="D4637" s="2"/>
      <c r="E4637" s="26"/>
    </row>
    <row r="4638" spans="1:5" x14ac:dyDescent="0.15">
      <c r="A4638" s="2"/>
      <c r="B4638" s="31"/>
      <c r="C4638" s="2"/>
      <c r="D4638" s="2"/>
      <c r="E4638" s="26"/>
    </row>
    <row r="4639" spans="1:5" x14ac:dyDescent="0.15">
      <c r="A4639" s="2"/>
      <c r="B4639" s="31"/>
      <c r="C4639" s="2"/>
      <c r="D4639" s="2"/>
      <c r="E4639" s="26"/>
    </row>
    <row r="4640" spans="1:5" x14ac:dyDescent="0.15">
      <c r="A4640" s="2"/>
      <c r="B4640" s="31"/>
      <c r="C4640" s="2"/>
      <c r="D4640" s="2"/>
      <c r="E4640" s="26"/>
    </row>
    <row r="4641" spans="1:5" x14ac:dyDescent="0.15">
      <c r="A4641" s="2"/>
      <c r="B4641" s="31"/>
      <c r="C4641" s="2"/>
      <c r="D4641" s="2"/>
      <c r="E4641" s="26"/>
    </row>
    <row r="4642" spans="1:5" x14ac:dyDescent="0.15">
      <c r="A4642" s="2"/>
      <c r="B4642" s="31"/>
      <c r="C4642" s="2"/>
      <c r="D4642" s="2"/>
      <c r="E4642" s="26"/>
    </row>
    <row r="4643" spans="1:5" x14ac:dyDescent="0.15">
      <c r="A4643" s="2"/>
      <c r="B4643" s="31"/>
      <c r="C4643" s="2"/>
      <c r="D4643" s="2"/>
      <c r="E4643" s="26"/>
    </row>
    <row r="4644" spans="1:5" x14ac:dyDescent="0.15">
      <c r="A4644" s="2"/>
      <c r="B4644" s="31"/>
      <c r="C4644" s="2"/>
      <c r="D4644" s="2"/>
      <c r="E4644" s="26"/>
    </row>
    <row r="4645" spans="1:5" x14ac:dyDescent="0.15">
      <c r="A4645" s="2"/>
      <c r="B4645" s="31"/>
      <c r="C4645" s="2"/>
      <c r="D4645" s="2"/>
      <c r="E4645" s="26"/>
    </row>
    <row r="4646" spans="1:5" x14ac:dyDescent="0.15">
      <c r="A4646" s="2"/>
      <c r="B4646" s="31"/>
      <c r="C4646" s="2"/>
      <c r="D4646" s="2"/>
      <c r="E4646" s="26"/>
    </row>
    <row r="4647" spans="1:5" x14ac:dyDescent="0.15">
      <c r="A4647" s="2"/>
      <c r="B4647" s="31"/>
      <c r="C4647" s="2"/>
      <c r="D4647" s="2"/>
      <c r="E4647" s="26"/>
    </row>
    <row r="4648" spans="1:5" x14ac:dyDescent="0.15">
      <c r="A4648" s="2"/>
      <c r="B4648" s="31"/>
      <c r="C4648" s="2"/>
      <c r="D4648" s="2"/>
      <c r="E4648" s="26"/>
    </row>
    <row r="4649" spans="1:5" x14ac:dyDescent="0.15">
      <c r="A4649" s="2"/>
      <c r="B4649" s="31"/>
      <c r="C4649" s="2"/>
      <c r="D4649" s="2"/>
      <c r="E4649" s="26"/>
    </row>
    <row r="4650" spans="1:5" x14ac:dyDescent="0.15">
      <c r="A4650" s="2"/>
      <c r="B4650" s="31"/>
      <c r="C4650" s="2"/>
      <c r="D4650" s="2"/>
      <c r="E4650" s="26"/>
    </row>
    <row r="4651" spans="1:5" x14ac:dyDescent="0.15">
      <c r="A4651" s="2"/>
      <c r="B4651" s="31"/>
      <c r="C4651" s="2"/>
      <c r="D4651" s="2"/>
      <c r="E4651" s="26"/>
    </row>
    <row r="4652" spans="1:5" x14ac:dyDescent="0.15">
      <c r="A4652" s="2"/>
      <c r="B4652" s="31"/>
      <c r="C4652" s="2"/>
      <c r="D4652" s="2"/>
      <c r="E4652" s="26"/>
    </row>
    <row r="4653" spans="1:5" x14ac:dyDescent="0.15">
      <c r="A4653" s="2"/>
      <c r="B4653" s="31"/>
      <c r="C4653" s="2"/>
      <c r="D4653" s="2"/>
      <c r="E4653" s="26"/>
    </row>
    <row r="4654" spans="1:5" x14ac:dyDescent="0.15">
      <c r="A4654" s="2"/>
      <c r="B4654" s="31"/>
      <c r="C4654" s="2"/>
      <c r="D4654" s="2"/>
      <c r="E4654" s="26"/>
    </row>
    <row r="4655" spans="1:5" x14ac:dyDescent="0.15">
      <c r="A4655" s="2"/>
      <c r="B4655" s="31"/>
      <c r="C4655" s="2"/>
      <c r="D4655" s="2"/>
      <c r="E4655" s="26"/>
    </row>
    <row r="4656" spans="1:5" x14ac:dyDescent="0.15">
      <c r="A4656" s="2"/>
      <c r="B4656" s="31"/>
      <c r="C4656" s="2"/>
      <c r="D4656" s="2"/>
      <c r="E4656" s="26"/>
    </row>
    <row r="4657" spans="1:5" x14ac:dyDescent="0.15">
      <c r="A4657" s="2"/>
      <c r="B4657" s="31"/>
      <c r="C4657" s="2"/>
      <c r="D4657" s="2"/>
      <c r="E4657" s="26"/>
    </row>
    <row r="4658" spans="1:5" x14ac:dyDescent="0.15">
      <c r="A4658" s="2"/>
      <c r="B4658" s="31"/>
      <c r="C4658" s="2"/>
      <c r="D4658" s="2"/>
      <c r="E4658" s="26"/>
    </row>
    <row r="4659" spans="1:5" x14ac:dyDescent="0.15">
      <c r="A4659" s="2"/>
      <c r="B4659" s="31"/>
      <c r="C4659" s="2"/>
      <c r="D4659" s="2"/>
      <c r="E4659" s="26"/>
    </row>
    <row r="4660" spans="1:5" x14ac:dyDescent="0.15">
      <c r="A4660" s="2"/>
      <c r="B4660" s="31"/>
      <c r="C4660" s="2"/>
      <c r="D4660" s="2"/>
      <c r="E4660" s="26"/>
    </row>
    <row r="4661" spans="1:5" x14ac:dyDescent="0.15">
      <c r="A4661" s="2"/>
      <c r="B4661" s="31"/>
      <c r="C4661" s="2"/>
      <c r="D4661" s="2"/>
      <c r="E4661" s="26"/>
    </row>
    <row r="4662" spans="1:5" x14ac:dyDescent="0.15">
      <c r="A4662" s="2"/>
      <c r="B4662" s="31"/>
      <c r="C4662" s="2"/>
      <c r="D4662" s="2"/>
      <c r="E4662" s="26"/>
    </row>
    <row r="4663" spans="1:5" x14ac:dyDescent="0.15">
      <c r="A4663" s="2"/>
      <c r="B4663" s="31"/>
      <c r="C4663" s="2"/>
      <c r="D4663" s="2"/>
      <c r="E4663" s="26"/>
    </row>
    <row r="4664" spans="1:5" x14ac:dyDescent="0.15">
      <c r="A4664" s="2"/>
      <c r="B4664" s="31"/>
      <c r="C4664" s="2"/>
      <c r="D4664" s="2"/>
      <c r="E4664" s="26"/>
    </row>
    <row r="4665" spans="1:5" x14ac:dyDescent="0.15">
      <c r="A4665" s="2"/>
      <c r="B4665" s="31"/>
      <c r="C4665" s="2"/>
      <c r="D4665" s="2"/>
      <c r="E4665" s="26"/>
    </row>
    <row r="4666" spans="1:5" x14ac:dyDescent="0.15">
      <c r="A4666" s="2"/>
      <c r="B4666" s="31"/>
      <c r="C4666" s="2"/>
      <c r="D4666" s="2"/>
      <c r="E4666" s="26"/>
    </row>
    <row r="4667" spans="1:5" x14ac:dyDescent="0.15">
      <c r="A4667" s="2"/>
      <c r="B4667" s="31"/>
      <c r="C4667" s="2"/>
      <c r="D4667" s="2"/>
      <c r="E4667" s="26"/>
    </row>
    <row r="4668" spans="1:5" x14ac:dyDescent="0.15">
      <c r="A4668" s="2"/>
      <c r="B4668" s="31"/>
      <c r="C4668" s="2"/>
      <c r="D4668" s="2"/>
      <c r="E4668" s="26"/>
    </row>
    <row r="4669" spans="1:5" x14ac:dyDescent="0.15">
      <c r="A4669" s="2"/>
      <c r="B4669" s="31"/>
      <c r="C4669" s="2"/>
      <c r="D4669" s="2"/>
      <c r="E4669" s="26"/>
    </row>
    <row r="4670" spans="1:5" x14ac:dyDescent="0.15">
      <c r="A4670" s="2"/>
      <c r="B4670" s="31"/>
      <c r="C4670" s="2"/>
      <c r="D4670" s="2"/>
      <c r="E4670" s="26"/>
    </row>
    <row r="4671" spans="1:5" x14ac:dyDescent="0.15">
      <c r="A4671" s="2"/>
      <c r="B4671" s="31"/>
      <c r="C4671" s="2"/>
      <c r="D4671" s="2"/>
      <c r="E4671" s="26"/>
    </row>
    <row r="4672" spans="1:5" x14ac:dyDescent="0.15">
      <c r="A4672" s="2"/>
      <c r="B4672" s="31"/>
      <c r="C4672" s="2"/>
      <c r="D4672" s="2"/>
      <c r="E4672" s="26"/>
    </row>
    <row r="4673" spans="1:5" x14ac:dyDescent="0.15">
      <c r="A4673" s="2"/>
      <c r="B4673" s="31"/>
      <c r="C4673" s="2"/>
      <c r="D4673" s="2"/>
      <c r="E4673" s="26"/>
    </row>
    <row r="4674" spans="1:5" x14ac:dyDescent="0.15">
      <c r="A4674" s="2"/>
      <c r="B4674" s="31"/>
      <c r="C4674" s="2"/>
      <c r="D4674" s="2"/>
      <c r="E4674" s="26"/>
    </row>
    <row r="4675" spans="1:5" x14ac:dyDescent="0.15">
      <c r="A4675" s="2"/>
      <c r="B4675" s="31"/>
      <c r="C4675" s="2"/>
      <c r="D4675" s="2"/>
      <c r="E4675" s="26"/>
    </row>
    <row r="4676" spans="1:5" x14ac:dyDescent="0.15">
      <c r="A4676" s="2"/>
      <c r="B4676" s="31"/>
      <c r="C4676" s="2"/>
      <c r="D4676" s="2"/>
      <c r="E4676" s="26"/>
    </row>
    <row r="4677" spans="1:5" x14ac:dyDescent="0.15">
      <c r="A4677" s="2"/>
      <c r="B4677" s="31"/>
      <c r="C4677" s="2"/>
      <c r="D4677" s="2"/>
      <c r="E4677" s="26"/>
    </row>
    <row r="4678" spans="1:5" x14ac:dyDescent="0.15">
      <c r="A4678" s="2"/>
      <c r="B4678" s="31"/>
      <c r="C4678" s="2"/>
      <c r="D4678" s="2"/>
      <c r="E4678" s="26"/>
    </row>
    <row r="4679" spans="1:5" x14ac:dyDescent="0.15">
      <c r="A4679" s="2"/>
      <c r="B4679" s="31"/>
      <c r="C4679" s="2"/>
      <c r="D4679" s="2"/>
      <c r="E4679" s="26"/>
    </row>
    <row r="4680" spans="1:5" x14ac:dyDescent="0.15">
      <c r="A4680" s="2"/>
      <c r="B4680" s="31"/>
      <c r="C4680" s="2"/>
      <c r="D4680" s="2"/>
      <c r="E4680" s="26"/>
    </row>
    <row r="4681" spans="1:5" x14ac:dyDescent="0.15">
      <c r="A4681" s="2"/>
      <c r="B4681" s="31"/>
      <c r="C4681" s="2"/>
      <c r="D4681" s="2"/>
      <c r="E4681" s="26"/>
    </row>
    <row r="4682" spans="1:5" x14ac:dyDescent="0.15">
      <c r="A4682" s="2"/>
      <c r="B4682" s="31"/>
      <c r="C4682" s="2"/>
      <c r="D4682" s="2"/>
      <c r="E4682" s="26"/>
    </row>
    <row r="4683" spans="1:5" x14ac:dyDescent="0.15">
      <c r="A4683" s="2"/>
      <c r="B4683" s="31"/>
      <c r="C4683" s="2"/>
      <c r="D4683" s="2"/>
      <c r="E4683" s="26"/>
    </row>
    <row r="4684" spans="1:5" x14ac:dyDescent="0.15">
      <c r="A4684" s="2"/>
      <c r="B4684" s="31"/>
      <c r="C4684" s="2"/>
      <c r="D4684" s="2"/>
      <c r="E4684" s="26"/>
    </row>
    <row r="4685" spans="1:5" x14ac:dyDescent="0.15">
      <c r="A4685" s="2"/>
      <c r="B4685" s="31"/>
      <c r="C4685" s="2"/>
      <c r="D4685" s="2"/>
      <c r="E4685" s="26"/>
    </row>
    <row r="4686" spans="1:5" x14ac:dyDescent="0.15">
      <c r="A4686" s="2"/>
      <c r="B4686" s="31"/>
      <c r="C4686" s="2"/>
      <c r="D4686" s="2"/>
      <c r="E4686" s="26"/>
    </row>
    <row r="4687" spans="1:5" x14ac:dyDescent="0.15">
      <c r="A4687" s="2"/>
      <c r="B4687" s="31"/>
      <c r="C4687" s="2"/>
      <c r="D4687" s="2"/>
      <c r="E4687" s="26"/>
    </row>
    <row r="4688" spans="1:5" x14ac:dyDescent="0.15">
      <c r="A4688" s="2"/>
      <c r="B4688" s="31"/>
      <c r="C4688" s="2"/>
      <c r="D4688" s="2"/>
      <c r="E4688" s="26"/>
    </row>
    <row r="4689" spans="1:5" x14ac:dyDescent="0.15">
      <c r="A4689" s="2"/>
      <c r="B4689" s="31"/>
      <c r="C4689" s="2"/>
      <c r="D4689" s="2"/>
      <c r="E4689" s="26"/>
    </row>
    <row r="4690" spans="1:5" x14ac:dyDescent="0.15">
      <c r="A4690" s="2"/>
      <c r="B4690" s="31"/>
      <c r="C4690" s="2"/>
      <c r="D4690" s="2"/>
      <c r="E4690" s="26"/>
    </row>
    <row r="4691" spans="1:5" x14ac:dyDescent="0.15">
      <c r="A4691" s="2"/>
      <c r="B4691" s="31"/>
      <c r="C4691" s="2"/>
      <c r="D4691" s="2"/>
      <c r="E4691" s="26"/>
    </row>
    <row r="4692" spans="1:5" x14ac:dyDescent="0.15">
      <c r="A4692" s="2"/>
      <c r="B4692" s="31"/>
      <c r="C4692" s="2"/>
      <c r="D4692" s="2"/>
      <c r="E4692" s="26"/>
    </row>
    <row r="4693" spans="1:5" x14ac:dyDescent="0.15">
      <c r="A4693" s="2"/>
      <c r="B4693" s="31"/>
      <c r="C4693" s="2"/>
      <c r="D4693" s="2"/>
      <c r="E4693" s="26"/>
    </row>
    <row r="4694" spans="1:5" x14ac:dyDescent="0.15">
      <c r="A4694" s="2"/>
      <c r="B4694" s="31"/>
      <c r="C4694" s="2"/>
      <c r="D4694" s="2"/>
      <c r="E4694" s="26"/>
    </row>
    <row r="4695" spans="1:5" x14ac:dyDescent="0.15">
      <c r="A4695" s="2"/>
      <c r="B4695" s="31"/>
      <c r="C4695" s="2"/>
      <c r="D4695" s="2"/>
      <c r="E4695" s="26"/>
    </row>
    <row r="4696" spans="1:5" x14ac:dyDescent="0.15">
      <c r="A4696" s="2"/>
      <c r="B4696" s="31"/>
      <c r="C4696" s="2"/>
      <c r="D4696" s="2"/>
      <c r="E4696" s="26"/>
    </row>
    <row r="4697" spans="1:5" x14ac:dyDescent="0.15">
      <c r="A4697" s="2"/>
      <c r="B4697" s="31"/>
      <c r="C4697" s="2"/>
      <c r="D4697" s="2"/>
      <c r="E4697" s="26"/>
    </row>
    <row r="4698" spans="1:5" x14ac:dyDescent="0.15">
      <c r="A4698" s="2"/>
      <c r="B4698" s="31"/>
      <c r="C4698" s="2"/>
      <c r="D4698" s="2"/>
      <c r="E4698" s="26"/>
    </row>
    <row r="4699" spans="1:5" x14ac:dyDescent="0.15">
      <c r="A4699" s="2"/>
      <c r="B4699" s="31"/>
      <c r="C4699" s="2"/>
      <c r="D4699" s="2"/>
      <c r="E4699" s="26"/>
    </row>
    <row r="4700" spans="1:5" x14ac:dyDescent="0.15">
      <c r="A4700" s="2"/>
      <c r="B4700" s="31"/>
      <c r="C4700" s="2"/>
      <c r="D4700" s="2"/>
      <c r="E4700" s="26"/>
    </row>
    <row r="4701" spans="1:5" x14ac:dyDescent="0.15">
      <c r="A4701" s="2"/>
      <c r="B4701" s="31"/>
      <c r="C4701" s="2"/>
      <c r="D4701" s="2"/>
      <c r="E4701" s="26"/>
    </row>
    <row r="4702" spans="1:5" x14ac:dyDescent="0.15">
      <c r="A4702" s="2"/>
      <c r="B4702" s="31"/>
      <c r="C4702" s="2"/>
      <c r="D4702" s="2"/>
      <c r="E4702" s="26"/>
    </row>
    <row r="4703" spans="1:5" x14ac:dyDescent="0.15">
      <c r="A4703" s="2"/>
      <c r="B4703" s="31"/>
      <c r="C4703" s="2"/>
      <c r="D4703" s="2"/>
      <c r="E4703" s="26"/>
    </row>
    <row r="4704" spans="1:5" x14ac:dyDescent="0.15">
      <c r="A4704" s="2"/>
      <c r="B4704" s="31"/>
      <c r="C4704" s="2"/>
      <c r="D4704" s="2"/>
      <c r="E4704" s="26"/>
    </row>
    <row r="4705" spans="1:5" x14ac:dyDescent="0.15">
      <c r="A4705" s="2"/>
      <c r="B4705" s="31"/>
      <c r="C4705" s="2"/>
      <c r="D4705" s="2"/>
      <c r="E4705" s="26"/>
    </row>
    <row r="4706" spans="1:5" x14ac:dyDescent="0.15">
      <c r="A4706" s="2"/>
      <c r="B4706" s="31"/>
      <c r="C4706" s="2"/>
      <c r="D4706" s="2"/>
      <c r="E4706" s="26"/>
    </row>
    <row r="4707" spans="1:5" x14ac:dyDescent="0.15">
      <c r="A4707" s="2"/>
      <c r="B4707" s="31"/>
      <c r="C4707" s="2"/>
      <c r="D4707" s="2"/>
      <c r="E4707" s="26"/>
    </row>
    <row r="4708" spans="1:5" x14ac:dyDescent="0.15">
      <c r="A4708" s="2"/>
      <c r="B4708" s="31"/>
      <c r="C4708" s="2"/>
      <c r="D4708" s="2"/>
      <c r="E4708" s="26"/>
    </row>
    <row r="4709" spans="1:5" x14ac:dyDescent="0.15">
      <c r="A4709" s="2"/>
      <c r="B4709" s="31"/>
      <c r="C4709" s="2"/>
      <c r="D4709" s="2"/>
      <c r="E4709" s="26"/>
    </row>
    <row r="4710" spans="1:5" x14ac:dyDescent="0.15">
      <c r="A4710" s="2"/>
      <c r="B4710" s="31"/>
      <c r="C4710" s="2"/>
      <c r="D4710" s="2"/>
      <c r="E4710" s="26"/>
    </row>
    <row r="4711" spans="1:5" x14ac:dyDescent="0.15">
      <c r="A4711" s="2"/>
      <c r="B4711" s="31"/>
      <c r="C4711" s="2"/>
      <c r="D4711" s="2"/>
      <c r="E4711" s="26"/>
    </row>
    <row r="4712" spans="1:5" x14ac:dyDescent="0.15">
      <c r="A4712" s="2"/>
      <c r="B4712" s="31"/>
      <c r="C4712" s="2"/>
      <c r="D4712" s="2"/>
      <c r="E4712" s="26"/>
    </row>
    <row r="4713" spans="1:5" x14ac:dyDescent="0.15">
      <c r="A4713" s="2"/>
      <c r="B4713" s="31"/>
      <c r="C4713" s="2"/>
      <c r="D4713" s="2"/>
      <c r="E4713" s="26"/>
    </row>
    <row r="4714" spans="1:5" x14ac:dyDescent="0.15">
      <c r="A4714" s="2"/>
      <c r="B4714" s="31"/>
      <c r="C4714" s="2"/>
      <c r="D4714" s="2"/>
      <c r="E4714" s="26"/>
    </row>
    <row r="4715" spans="1:5" x14ac:dyDescent="0.15">
      <c r="A4715" s="2"/>
      <c r="B4715" s="31"/>
      <c r="C4715" s="2"/>
      <c r="D4715" s="2"/>
      <c r="E4715" s="26"/>
    </row>
    <row r="4716" spans="1:5" x14ac:dyDescent="0.15">
      <c r="A4716" s="2"/>
      <c r="B4716" s="31"/>
      <c r="C4716" s="2"/>
      <c r="D4716" s="2"/>
      <c r="E4716" s="26"/>
    </row>
    <row r="4717" spans="1:5" x14ac:dyDescent="0.15">
      <c r="A4717" s="2"/>
      <c r="B4717" s="31"/>
      <c r="C4717" s="2"/>
      <c r="D4717" s="2"/>
      <c r="E4717" s="26"/>
    </row>
    <row r="4718" spans="1:5" x14ac:dyDescent="0.15">
      <c r="A4718" s="2"/>
      <c r="B4718" s="31"/>
      <c r="C4718" s="2"/>
      <c r="D4718" s="2"/>
      <c r="E4718" s="26"/>
    </row>
    <row r="4719" spans="1:5" x14ac:dyDescent="0.15">
      <c r="A4719" s="2"/>
      <c r="B4719" s="31"/>
      <c r="C4719" s="2"/>
      <c r="D4719" s="2"/>
      <c r="E4719" s="26"/>
    </row>
    <row r="4720" spans="1:5" x14ac:dyDescent="0.15">
      <c r="A4720" s="2"/>
      <c r="B4720" s="31"/>
      <c r="C4720" s="2"/>
      <c r="D4720" s="2"/>
      <c r="E4720" s="26"/>
    </row>
    <row r="4721" spans="1:5" x14ac:dyDescent="0.15">
      <c r="A4721" s="2"/>
      <c r="B4721" s="31"/>
      <c r="C4721" s="2"/>
      <c r="D4721" s="2"/>
      <c r="E4721" s="26"/>
    </row>
    <row r="4722" spans="1:5" x14ac:dyDescent="0.15">
      <c r="A4722" s="2"/>
      <c r="B4722" s="31"/>
      <c r="C4722" s="2"/>
      <c r="D4722" s="2"/>
      <c r="E4722" s="26"/>
    </row>
    <row r="4723" spans="1:5" x14ac:dyDescent="0.15">
      <c r="A4723" s="2"/>
      <c r="B4723" s="31"/>
      <c r="C4723" s="2"/>
      <c r="D4723" s="2"/>
      <c r="E4723" s="26"/>
    </row>
    <row r="4724" spans="1:5" x14ac:dyDescent="0.15">
      <c r="A4724" s="2"/>
      <c r="B4724" s="31"/>
      <c r="C4724" s="2"/>
      <c r="D4724" s="2"/>
      <c r="E4724" s="26"/>
    </row>
    <row r="4725" spans="1:5" x14ac:dyDescent="0.15">
      <c r="A4725" s="2"/>
      <c r="B4725" s="31"/>
      <c r="C4725" s="2"/>
      <c r="D4725" s="2"/>
      <c r="E4725" s="26"/>
    </row>
    <row r="4726" spans="1:5" x14ac:dyDescent="0.15">
      <c r="A4726" s="2"/>
      <c r="B4726" s="31"/>
      <c r="C4726" s="2"/>
      <c r="D4726" s="2"/>
      <c r="E4726" s="26"/>
    </row>
    <row r="4727" spans="1:5" x14ac:dyDescent="0.15">
      <c r="A4727" s="2"/>
      <c r="B4727" s="31"/>
      <c r="C4727" s="2"/>
      <c r="D4727" s="2"/>
      <c r="E4727" s="26"/>
    </row>
    <row r="4728" spans="1:5" x14ac:dyDescent="0.15">
      <c r="A4728" s="2"/>
      <c r="B4728" s="31"/>
      <c r="C4728" s="2"/>
      <c r="D4728" s="2"/>
      <c r="E4728" s="26"/>
    </row>
    <row r="4729" spans="1:5" x14ac:dyDescent="0.15">
      <c r="A4729" s="2"/>
      <c r="B4729" s="31"/>
      <c r="C4729" s="2"/>
      <c r="D4729" s="2"/>
      <c r="E4729" s="26"/>
    </row>
    <row r="4730" spans="1:5" x14ac:dyDescent="0.15">
      <c r="A4730" s="2"/>
      <c r="B4730" s="31"/>
      <c r="C4730" s="2"/>
      <c r="D4730" s="2"/>
      <c r="E4730" s="26"/>
    </row>
    <row r="4731" spans="1:5" x14ac:dyDescent="0.15">
      <c r="A4731" s="2"/>
      <c r="B4731" s="31"/>
      <c r="C4731" s="2"/>
      <c r="D4731" s="2"/>
      <c r="E4731" s="26"/>
    </row>
    <row r="4732" spans="1:5" x14ac:dyDescent="0.15">
      <c r="A4732" s="2"/>
      <c r="B4732" s="31"/>
      <c r="C4732" s="2"/>
      <c r="D4732" s="2"/>
      <c r="E4732" s="26"/>
    </row>
    <row r="4733" spans="1:5" x14ac:dyDescent="0.15">
      <c r="A4733" s="2"/>
      <c r="B4733" s="31"/>
      <c r="C4733" s="2"/>
      <c r="D4733" s="2"/>
      <c r="E4733" s="26"/>
    </row>
    <row r="4734" spans="1:5" x14ac:dyDescent="0.15">
      <c r="A4734" s="2"/>
      <c r="B4734" s="31"/>
      <c r="C4734" s="2"/>
      <c r="D4734" s="2"/>
      <c r="E4734" s="26"/>
    </row>
    <row r="4735" spans="1:5" x14ac:dyDescent="0.15">
      <c r="A4735" s="2"/>
      <c r="B4735" s="31"/>
      <c r="C4735" s="2"/>
      <c r="D4735" s="2"/>
      <c r="E4735" s="26"/>
    </row>
    <row r="4736" spans="1:5" x14ac:dyDescent="0.15">
      <c r="A4736" s="2"/>
      <c r="B4736" s="31"/>
      <c r="C4736" s="2"/>
      <c r="D4736" s="2"/>
      <c r="E4736" s="26"/>
    </row>
    <row r="4737" spans="1:5" x14ac:dyDescent="0.15">
      <c r="A4737" s="2"/>
      <c r="B4737" s="31"/>
      <c r="C4737" s="2"/>
      <c r="D4737" s="2"/>
      <c r="E4737" s="26"/>
    </row>
    <row r="4738" spans="1:5" x14ac:dyDescent="0.15">
      <c r="A4738" s="2"/>
      <c r="B4738" s="31"/>
      <c r="C4738" s="2"/>
      <c r="D4738" s="2"/>
      <c r="E4738" s="26"/>
    </row>
    <row r="4739" spans="1:5" x14ac:dyDescent="0.15">
      <c r="A4739" s="2"/>
      <c r="B4739" s="31"/>
      <c r="C4739" s="2"/>
      <c r="D4739" s="2"/>
      <c r="E4739" s="26"/>
    </row>
    <row r="4740" spans="1:5" x14ac:dyDescent="0.15">
      <c r="A4740" s="2"/>
      <c r="B4740" s="31"/>
      <c r="C4740" s="2"/>
      <c r="D4740" s="2"/>
      <c r="E4740" s="26"/>
    </row>
    <row r="4741" spans="1:5" x14ac:dyDescent="0.15">
      <c r="A4741" s="2"/>
      <c r="B4741" s="31"/>
      <c r="C4741" s="2"/>
      <c r="D4741" s="2"/>
      <c r="E4741" s="26"/>
    </row>
    <row r="4742" spans="1:5" x14ac:dyDescent="0.15">
      <c r="A4742" s="2"/>
      <c r="B4742" s="31"/>
      <c r="C4742" s="2"/>
      <c r="D4742" s="2"/>
      <c r="E4742" s="26"/>
    </row>
    <row r="4743" spans="1:5" x14ac:dyDescent="0.15">
      <c r="A4743" s="2"/>
      <c r="B4743" s="31"/>
      <c r="C4743" s="2"/>
      <c r="D4743" s="2"/>
      <c r="E4743" s="26"/>
    </row>
    <row r="4744" spans="1:5" x14ac:dyDescent="0.15">
      <c r="A4744" s="2"/>
      <c r="B4744" s="31"/>
      <c r="C4744" s="2"/>
      <c r="D4744" s="2"/>
      <c r="E4744" s="26"/>
    </row>
    <row r="4745" spans="1:5" x14ac:dyDescent="0.15">
      <c r="A4745" s="2"/>
      <c r="B4745" s="31"/>
      <c r="C4745" s="2"/>
      <c r="D4745" s="2"/>
      <c r="E4745" s="26"/>
    </row>
    <row r="4746" spans="1:5" x14ac:dyDescent="0.15">
      <c r="A4746" s="2"/>
      <c r="B4746" s="31"/>
      <c r="C4746" s="2"/>
      <c r="D4746" s="2"/>
      <c r="E4746" s="26"/>
    </row>
    <row r="4747" spans="1:5" x14ac:dyDescent="0.15">
      <c r="A4747" s="2"/>
      <c r="B4747" s="31"/>
      <c r="C4747" s="2"/>
      <c r="D4747" s="2"/>
      <c r="E4747" s="26"/>
    </row>
    <row r="4748" spans="1:5" x14ac:dyDescent="0.15">
      <c r="A4748" s="2"/>
      <c r="B4748" s="31"/>
      <c r="C4748" s="2"/>
      <c r="D4748" s="2"/>
      <c r="E4748" s="26"/>
    </row>
    <row r="4749" spans="1:5" x14ac:dyDescent="0.15">
      <c r="A4749" s="2"/>
      <c r="B4749" s="31"/>
      <c r="C4749" s="2"/>
      <c r="D4749" s="2"/>
      <c r="E4749" s="26"/>
    </row>
    <row r="4750" spans="1:5" x14ac:dyDescent="0.15">
      <c r="A4750" s="2"/>
      <c r="B4750" s="31"/>
      <c r="C4750" s="2"/>
      <c r="D4750" s="2"/>
      <c r="E4750" s="26"/>
    </row>
    <row r="4751" spans="1:5" x14ac:dyDescent="0.15">
      <c r="A4751" s="2"/>
      <c r="B4751" s="31"/>
      <c r="C4751" s="2"/>
      <c r="D4751" s="2"/>
      <c r="E4751" s="26"/>
    </row>
    <row r="4752" spans="1:5" x14ac:dyDescent="0.15">
      <c r="A4752" s="2"/>
      <c r="B4752" s="31"/>
      <c r="C4752" s="2"/>
      <c r="D4752" s="2"/>
      <c r="E4752" s="26"/>
    </row>
    <row r="4753" spans="1:5" x14ac:dyDescent="0.15">
      <c r="A4753" s="2"/>
      <c r="B4753" s="31"/>
      <c r="C4753" s="2"/>
      <c r="D4753" s="2"/>
      <c r="E4753" s="26"/>
    </row>
    <row r="4754" spans="1:5" x14ac:dyDescent="0.15">
      <c r="A4754" s="2"/>
      <c r="B4754" s="31"/>
      <c r="C4754" s="2"/>
      <c r="D4754" s="2"/>
      <c r="E4754" s="26"/>
    </row>
    <row r="4755" spans="1:5" x14ac:dyDescent="0.15">
      <c r="A4755" s="2"/>
      <c r="B4755" s="31"/>
      <c r="C4755" s="2"/>
      <c r="D4755" s="2"/>
      <c r="E4755" s="26"/>
    </row>
    <row r="4756" spans="1:5" x14ac:dyDescent="0.15">
      <c r="A4756" s="2"/>
      <c r="B4756" s="31"/>
      <c r="C4756" s="2"/>
      <c r="D4756" s="2"/>
      <c r="E4756" s="26"/>
    </row>
    <row r="4757" spans="1:5" x14ac:dyDescent="0.15">
      <c r="A4757" s="2"/>
      <c r="B4757" s="31"/>
      <c r="C4757" s="2"/>
      <c r="D4757" s="2"/>
      <c r="E4757" s="26"/>
    </row>
    <row r="4758" spans="1:5" x14ac:dyDescent="0.15">
      <c r="A4758" s="2"/>
      <c r="B4758" s="31"/>
      <c r="C4758" s="2"/>
      <c r="D4758" s="2"/>
      <c r="E4758" s="26"/>
    </row>
    <row r="4759" spans="1:5" x14ac:dyDescent="0.15">
      <c r="A4759" s="2"/>
      <c r="B4759" s="31"/>
      <c r="C4759" s="2"/>
      <c r="D4759" s="2"/>
      <c r="E4759" s="26"/>
    </row>
    <row r="4760" spans="1:5" x14ac:dyDescent="0.15">
      <c r="A4760" s="2"/>
      <c r="B4760" s="31"/>
      <c r="C4760" s="2"/>
      <c r="D4760" s="2"/>
      <c r="E4760" s="26"/>
    </row>
    <row r="4761" spans="1:5" x14ac:dyDescent="0.15">
      <c r="A4761" s="2"/>
      <c r="B4761" s="31"/>
      <c r="C4761" s="2"/>
      <c r="D4761" s="2"/>
      <c r="E4761" s="26"/>
    </row>
    <row r="4762" spans="1:5" x14ac:dyDescent="0.15">
      <c r="A4762" s="2"/>
      <c r="B4762" s="31"/>
      <c r="C4762" s="2"/>
      <c r="D4762" s="2"/>
      <c r="E4762" s="26"/>
    </row>
    <row r="4763" spans="1:5" x14ac:dyDescent="0.15">
      <c r="A4763" s="2"/>
      <c r="B4763" s="31"/>
      <c r="C4763" s="2"/>
      <c r="D4763" s="2"/>
      <c r="E4763" s="26"/>
    </row>
    <row r="4764" spans="1:5" x14ac:dyDescent="0.15">
      <c r="A4764" s="2"/>
      <c r="B4764" s="31"/>
      <c r="C4764" s="2"/>
      <c r="D4764" s="2"/>
      <c r="E4764" s="26"/>
    </row>
    <row r="4765" spans="1:5" x14ac:dyDescent="0.15">
      <c r="A4765" s="2"/>
      <c r="B4765" s="31"/>
      <c r="C4765" s="2"/>
      <c r="D4765" s="2"/>
      <c r="E4765" s="26"/>
    </row>
    <row r="4766" spans="1:5" x14ac:dyDescent="0.15">
      <c r="A4766" s="2"/>
      <c r="B4766" s="31"/>
      <c r="C4766" s="2"/>
      <c r="D4766" s="2"/>
      <c r="E4766" s="26"/>
    </row>
    <row r="4767" spans="1:5" x14ac:dyDescent="0.15">
      <c r="A4767" s="2"/>
      <c r="B4767" s="31"/>
      <c r="C4767" s="2"/>
      <c r="D4767" s="2"/>
      <c r="E4767" s="26"/>
    </row>
    <row r="4768" spans="1:5" x14ac:dyDescent="0.15">
      <c r="A4768" s="2"/>
      <c r="B4768" s="31"/>
      <c r="C4768" s="2"/>
      <c r="D4768" s="2"/>
      <c r="E4768" s="26"/>
    </row>
    <row r="4769" spans="1:5" x14ac:dyDescent="0.15">
      <c r="A4769" s="2"/>
      <c r="B4769" s="31"/>
      <c r="C4769" s="2"/>
      <c r="D4769" s="2"/>
      <c r="E4769" s="26"/>
    </row>
    <row r="4770" spans="1:5" x14ac:dyDescent="0.15">
      <c r="A4770" s="2"/>
      <c r="B4770" s="31"/>
      <c r="C4770" s="2"/>
      <c r="D4770" s="2"/>
      <c r="E4770" s="26"/>
    </row>
    <row r="4771" spans="1:5" x14ac:dyDescent="0.15">
      <c r="A4771" s="2"/>
      <c r="B4771" s="31"/>
      <c r="C4771" s="2"/>
      <c r="D4771" s="2"/>
      <c r="E4771" s="26"/>
    </row>
    <row r="4772" spans="1:5" x14ac:dyDescent="0.15">
      <c r="A4772" s="2"/>
      <c r="B4772" s="31"/>
      <c r="C4772" s="2"/>
      <c r="D4772" s="2"/>
      <c r="E4772" s="26"/>
    </row>
    <row r="4773" spans="1:5" x14ac:dyDescent="0.15">
      <c r="A4773" s="2"/>
      <c r="B4773" s="31"/>
      <c r="C4773" s="2"/>
      <c r="D4773" s="2"/>
      <c r="E4773" s="26"/>
    </row>
    <row r="4774" spans="1:5" x14ac:dyDescent="0.15">
      <c r="A4774" s="2"/>
      <c r="B4774" s="31"/>
      <c r="C4774" s="2"/>
      <c r="D4774" s="2"/>
      <c r="E4774" s="26"/>
    </row>
    <row r="4775" spans="1:5" x14ac:dyDescent="0.15">
      <c r="A4775" s="2"/>
      <c r="B4775" s="31"/>
      <c r="C4775" s="2"/>
      <c r="D4775" s="2"/>
      <c r="E4775" s="26"/>
    </row>
    <row r="4776" spans="1:5" x14ac:dyDescent="0.15">
      <c r="A4776" s="2"/>
      <c r="B4776" s="31"/>
      <c r="C4776" s="2"/>
      <c r="D4776" s="2"/>
      <c r="E4776" s="26"/>
    </row>
    <row r="4777" spans="1:5" x14ac:dyDescent="0.15">
      <c r="A4777" s="2"/>
      <c r="B4777" s="31"/>
      <c r="C4777" s="2"/>
      <c r="D4777" s="2"/>
      <c r="E4777" s="26"/>
    </row>
    <row r="4778" spans="1:5" x14ac:dyDescent="0.15">
      <c r="A4778" s="2"/>
      <c r="B4778" s="31"/>
      <c r="C4778" s="2"/>
      <c r="D4778" s="2"/>
      <c r="E4778" s="26"/>
    </row>
    <row r="4779" spans="1:5" x14ac:dyDescent="0.15">
      <c r="A4779" s="2"/>
      <c r="B4779" s="31"/>
      <c r="C4779" s="2"/>
      <c r="D4779" s="2"/>
      <c r="E4779" s="26"/>
    </row>
    <row r="4780" spans="1:5" x14ac:dyDescent="0.15">
      <c r="A4780" s="2"/>
      <c r="B4780" s="31"/>
      <c r="C4780" s="2"/>
      <c r="D4780" s="2"/>
      <c r="E4780" s="26"/>
    </row>
    <row r="4781" spans="1:5" x14ac:dyDescent="0.15">
      <c r="A4781" s="2"/>
      <c r="B4781" s="31"/>
      <c r="C4781" s="2"/>
      <c r="D4781" s="2"/>
      <c r="E4781" s="26"/>
    </row>
    <row r="4782" spans="1:5" x14ac:dyDescent="0.15">
      <c r="A4782" s="2"/>
      <c r="B4782" s="31"/>
      <c r="C4782" s="2"/>
      <c r="D4782" s="2"/>
      <c r="E4782" s="26"/>
    </row>
    <row r="4783" spans="1:5" x14ac:dyDescent="0.15">
      <c r="A4783" s="2"/>
      <c r="B4783" s="31"/>
      <c r="C4783" s="2"/>
      <c r="D4783" s="2"/>
      <c r="E4783" s="26"/>
    </row>
    <row r="4784" spans="1:5" x14ac:dyDescent="0.15">
      <c r="A4784" s="2"/>
      <c r="B4784" s="31"/>
      <c r="C4784" s="2"/>
      <c r="D4784" s="2"/>
      <c r="E4784" s="26"/>
    </row>
    <row r="4785" spans="1:5" x14ac:dyDescent="0.15">
      <c r="A4785" s="2"/>
      <c r="B4785" s="31"/>
      <c r="C4785" s="2"/>
      <c r="D4785" s="2"/>
      <c r="E4785" s="26"/>
    </row>
    <row r="4786" spans="1:5" x14ac:dyDescent="0.15">
      <c r="A4786" s="2"/>
      <c r="B4786" s="31"/>
      <c r="C4786" s="2"/>
      <c r="D4786" s="2"/>
      <c r="E4786" s="26"/>
    </row>
    <row r="4787" spans="1:5" x14ac:dyDescent="0.15">
      <c r="A4787" s="2"/>
      <c r="B4787" s="31"/>
      <c r="C4787" s="2"/>
      <c r="D4787" s="2"/>
      <c r="E4787" s="26"/>
    </row>
    <row r="4788" spans="1:5" x14ac:dyDescent="0.15">
      <c r="A4788" s="2"/>
      <c r="B4788" s="31"/>
      <c r="C4788" s="2"/>
      <c r="D4788" s="2"/>
      <c r="E4788" s="26"/>
    </row>
    <row r="4789" spans="1:5" x14ac:dyDescent="0.15">
      <c r="A4789" s="2"/>
      <c r="B4789" s="31"/>
      <c r="C4789" s="2"/>
      <c r="D4789" s="2"/>
      <c r="E4789" s="26"/>
    </row>
    <row r="4790" spans="1:5" x14ac:dyDescent="0.15">
      <c r="A4790" s="2"/>
      <c r="B4790" s="31"/>
      <c r="C4790" s="2"/>
      <c r="D4790" s="2"/>
      <c r="E4790" s="26"/>
    </row>
    <row r="4791" spans="1:5" x14ac:dyDescent="0.15">
      <c r="A4791" s="2"/>
      <c r="B4791" s="31"/>
      <c r="C4791" s="2"/>
      <c r="D4791" s="2"/>
      <c r="E4791" s="26"/>
    </row>
    <row r="4792" spans="1:5" x14ac:dyDescent="0.15">
      <c r="A4792" s="2"/>
      <c r="B4792" s="31"/>
      <c r="C4792" s="2"/>
      <c r="D4792" s="2"/>
      <c r="E4792" s="26"/>
    </row>
    <row r="4793" spans="1:5" x14ac:dyDescent="0.15">
      <c r="A4793" s="2"/>
      <c r="B4793" s="31"/>
      <c r="C4793" s="2"/>
      <c r="D4793" s="2"/>
      <c r="E4793" s="26"/>
    </row>
    <row r="4794" spans="1:5" x14ac:dyDescent="0.15">
      <c r="A4794" s="2"/>
      <c r="B4794" s="31"/>
      <c r="C4794" s="2"/>
      <c r="D4794" s="2"/>
      <c r="E4794" s="26"/>
    </row>
    <row r="4795" spans="1:5" x14ac:dyDescent="0.15">
      <c r="A4795" s="2"/>
      <c r="B4795" s="31"/>
      <c r="C4795" s="2"/>
      <c r="D4795" s="2"/>
      <c r="E4795" s="26"/>
    </row>
    <row r="4796" spans="1:5" x14ac:dyDescent="0.15">
      <c r="A4796" s="2"/>
      <c r="B4796" s="31"/>
      <c r="C4796" s="2"/>
      <c r="D4796" s="2"/>
      <c r="E4796" s="26"/>
    </row>
    <row r="4797" spans="1:5" x14ac:dyDescent="0.15">
      <c r="A4797" s="2"/>
      <c r="B4797" s="31"/>
      <c r="C4797" s="2"/>
      <c r="D4797" s="2"/>
      <c r="E4797" s="26"/>
    </row>
    <row r="4798" spans="1:5" x14ac:dyDescent="0.15">
      <c r="A4798" s="2"/>
      <c r="B4798" s="31"/>
      <c r="C4798" s="2"/>
      <c r="D4798" s="2"/>
      <c r="E4798" s="26"/>
    </row>
    <row r="4799" spans="1:5" x14ac:dyDescent="0.15">
      <c r="A4799" s="2"/>
      <c r="B4799" s="31"/>
      <c r="C4799" s="2"/>
      <c r="D4799" s="2"/>
      <c r="E4799" s="26"/>
    </row>
    <row r="4800" spans="1:5" x14ac:dyDescent="0.15">
      <c r="A4800" s="2"/>
      <c r="B4800" s="31"/>
      <c r="C4800" s="2"/>
      <c r="D4800" s="2"/>
      <c r="E4800" s="26"/>
    </row>
    <row r="4801" spans="1:5" x14ac:dyDescent="0.15">
      <c r="A4801" s="2"/>
      <c r="B4801" s="31"/>
      <c r="C4801" s="2"/>
      <c r="D4801" s="2"/>
      <c r="E4801" s="26"/>
    </row>
    <row r="4802" spans="1:5" x14ac:dyDescent="0.15">
      <c r="A4802" s="2"/>
      <c r="B4802" s="31"/>
      <c r="C4802" s="2"/>
      <c r="D4802" s="2"/>
      <c r="E4802" s="26"/>
    </row>
    <row r="4803" spans="1:5" x14ac:dyDescent="0.15">
      <c r="A4803" s="2"/>
      <c r="B4803" s="31"/>
      <c r="C4803" s="2"/>
      <c r="D4803" s="2"/>
      <c r="E4803" s="26"/>
    </row>
    <row r="4804" spans="1:5" x14ac:dyDescent="0.15">
      <c r="A4804" s="2"/>
      <c r="B4804" s="31"/>
      <c r="C4804" s="2"/>
      <c r="D4804" s="2"/>
      <c r="E4804" s="26"/>
    </row>
    <row r="4805" spans="1:5" x14ac:dyDescent="0.15">
      <c r="A4805" s="2"/>
      <c r="B4805" s="31"/>
      <c r="C4805" s="2"/>
      <c r="D4805" s="2"/>
      <c r="E4805" s="26"/>
    </row>
    <row r="4806" spans="1:5" x14ac:dyDescent="0.15">
      <c r="A4806" s="2"/>
      <c r="B4806" s="31"/>
      <c r="C4806" s="2"/>
      <c r="D4806" s="2"/>
      <c r="E4806" s="26"/>
    </row>
    <row r="4807" spans="1:5" x14ac:dyDescent="0.15">
      <c r="A4807" s="2"/>
      <c r="B4807" s="31"/>
      <c r="C4807" s="2"/>
      <c r="D4807" s="2"/>
      <c r="E4807" s="26"/>
    </row>
    <row r="4808" spans="1:5" x14ac:dyDescent="0.15">
      <c r="A4808" s="2"/>
      <c r="B4808" s="31"/>
      <c r="C4808" s="2"/>
      <c r="D4808" s="2"/>
      <c r="E4808" s="26"/>
    </row>
    <row r="4809" spans="1:5" x14ac:dyDescent="0.15">
      <c r="A4809" s="2"/>
      <c r="B4809" s="31"/>
      <c r="C4809" s="2"/>
      <c r="D4809" s="2"/>
      <c r="E4809" s="26"/>
    </row>
    <row r="4810" spans="1:5" x14ac:dyDescent="0.15">
      <c r="A4810" s="2"/>
      <c r="B4810" s="31"/>
      <c r="C4810" s="2"/>
      <c r="D4810" s="2"/>
      <c r="E4810" s="26"/>
    </row>
    <row r="4811" spans="1:5" x14ac:dyDescent="0.15">
      <c r="A4811" s="2"/>
      <c r="B4811" s="31"/>
      <c r="C4811" s="2"/>
      <c r="D4811" s="2"/>
      <c r="E4811" s="26"/>
    </row>
    <row r="4812" spans="1:5" x14ac:dyDescent="0.15">
      <c r="A4812" s="2"/>
      <c r="B4812" s="31"/>
      <c r="C4812" s="2"/>
      <c r="D4812" s="2"/>
      <c r="E4812" s="26"/>
    </row>
    <row r="4813" spans="1:5" x14ac:dyDescent="0.15">
      <c r="A4813" s="2"/>
      <c r="B4813" s="31"/>
      <c r="C4813" s="2"/>
      <c r="D4813" s="2"/>
      <c r="E4813" s="26"/>
    </row>
    <row r="4814" spans="1:5" x14ac:dyDescent="0.15">
      <c r="A4814" s="2"/>
      <c r="B4814" s="31"/>
      <c r="C4814" s="2"/>
      <c r="D4814" s="2"/>
      <c r="E4814" s="26"/>
    </row>
    <row r="4815" spans="1:5" x14ac:dyDescent="0.15">
      <c r="A4815" s="2"/>
      <c r="B4815" s="31"/>
      <c r="C4815" s="2"/>
      <c r="D4815" s="2"/>
      <c r="E4815" s="26"/>
    </row>
    <row r="4816" spans="1:5" x14ac:dyDescent="0.15">
      <c r="A4816" s="2"/>
      <c r="B4816" s="31"/>
      <c r="C4816" s="2"/>
      <c r="D4816" s="2"/>
      <c r="E4816" s="26"/>
    </row>
    <row r="4817" spans="1:5" x14ac:dyDescent="0.15">
      <c r="A4817" s="2"/>
      <c r="B4817" s="31"/>
      <c r="C4817" s="2"/>
      <c r="D4817" s="2"/>
      <c r="E4817" s="26"/>
    </row>
    <row r="4818" spans="1:5" x14ac:dyDescent="0.15">
      <c r="A4818" s="2"/>
      <c r="B4818" s="31"/>
      <c r="C4818" s="2"/>
      <c r="D4818" s="2"/>
      <c r="E4818" s="26"/>
    </row>
    <row r="4819" spans="1:5" x14ac:dyDescent="0.15">
      <c r="A4819" s="2"/>
      <c r="B4819" s="31"/>
      <c r="C4819" s="2"/>
      <c r="D4819" s="2"/>
      <c r="E4819" s="26"/>
    </row>
    <row r="4820" spans="1:5" x14ac:dyDescent="0.15">
      <c r="A4820" s="2"/>
      <c r="B4820" s="31"/>
      <c r="C4820" s="2"/>
      <c r="D4820" s="2"/>
      <c r="E4820" s="26"/>
    </row>
    <row r="4821" spans="1:5" x14ac:dyDescent="0.15">
      <c r="A4821" s="2"/>
      <c r="B4821" s="31"/>
      <c r="C4821" s="2"/>
      <c r="D4821" s="2"/>
      <c r="E4821" s="26"/>
    </row>
    <row r="4822" spans="1:5" x14ac:dyDescent="0.15">
      <c r="A4822" s="2"/>
      <c r="B4822" s="31"/>
      <c r="C4822" s="2"/>
      <c r="D4822" s="2"/>
      <c r="E4822" s="26"/>
    </row>
    <row r="4823" spans="1:5" x14ac:dyDescent="0.15">
      <c r="A4823" s="2"/>
      <c r="B4823" s="31"/>
      <c r="C4823" s="2"/>
      <c r="D4823" s="2"/>
      <c r="E4823" s="26"/>
    </row>
    <row r="4824" spans="1:5" x14ac:dyDescent="0.15">
      <c r="A4824" s="2"/>
      <c r="B4824" s="31"/>
      <c r="C4824" s="2"/>
      <c r="D4824" s="2"/>
      <c r="E4824" s="26"/>
    </row>
    <row r="4825" spans="1:5" x14ac:dyDescent="0.15">
      <c r="A4825" s="2"/>
      <c r="B4825" s="31"/>
      <c r="C4825" s="2"/>
      <c r="D4825" s="2"/>
      <c r="E4825" s="26"/>
    </row>
    <row r="4826" spans="1:5" x14ac:dyDescent="0.15">
      <c r="A4826" s="2"/>
      <c r="B4826" s="31"/>
      <c r="C4826" s="2"/>
      <c r="D4826" s="2"/>
      <c r="E4826" s="26"/>
    </row>
    <row r="4827" spans="1:5" x14ac:dyDescent="0.15">
      <c r="A4827" s="2"/>
      <c r="B4827" s="31"/>
      <c r="C4827" s="2"/>
      <c r="D4827" s="2"/>
      <c r="E4827" s="26"/>
    </row>
    <row r="4828" spans="1:5" x14ac:dyDescent="0.15">
      <c r="A4828" s="2"/>
      <c r="B4828" s="31"/>
      <c r="C4828" s="2"/>
      <c r="D4828" s="2"/>
      <c r="E4828" s="26"/>
    </row>
    <row r="4829" spans="1:5" x14ac:dyDescent="0.15">
      <c r="A4829" s="2"/>
      <c r="B4829" s="31"/>
      <c r="C4829" s="2"/>
      <c r="D4829" s="2"/>
      <c r="E4829" s="26"/>
    </row>
    <row r="4830" spans="1:5" x14ac:dyDescent="0.15">
      <c r="A4830" s="2"/>
      <c r="B4830" s="31"/>
      <c r="C4830" s="2"/>
      <c r="D4830" s="2"/>
      <c r="E4830" s="26"/>
    </row>
    <row r="4831" spans="1:5" x14ac:dyDescent="0.15">
      <c r="A4831" s="2"/>
      <c r="B4831" s="31"/>
      <c r="C4831" s="2"/>
      <c r="D4831" s="2"/>
      <c r="E4831" s="26"/>
    </row>
    <row r="4832" spans="1:5" x14ac:dyDescent="0.15">
      <c r="A4832" s="2"/>
      <c r="B4832" s="31"/>
      <c r="C4832" s="2"/>
      <c r="D4832" s="2"/>
      <c r="E4832" s="26"/>
    </row>
    <row r="4833" spans="1:5" x14ac:dyDescent="0.15">
      <c r="A4833" s="2"/>
      <c r="B4833" s="31"/>
      <c r="C4833" s="2"/>
      <c r="D4833" s="2"/>
      <c r="E4833" s="26"/>
    </row>
    <row r="4834" spans="1:5" x14ac:dyDescent="0.15">
      <c r="A4834" s="2"/>
      <c r="B4834" s="31"/>
      <c r="C4834" s="2"/>
      <c r="D4834" s="2"/>
      <c r="E4834" s="26"/>
    </row>
    <row r="4835" spans="1:5" x14ac:dyDescent="0.15">
      <c r="A4835" s="2"/>
      <c r="B4835" s="31"/>
      <c r="C4835" s="2"/>
      <c r="D4835" s="2"/>
      <c r="E4835" s="26"/>
    </row>
    <row r="4836" spans="1:5" x14ac:dyDescent="0.15">
      <c r="A4836" s="2"/>
      <c r="B4836" s="31"/>
      <c r="C4836" s="2"/>
      <c r="D4836" s="2"/>
      <c r="E4836" s="26"/>
    </row>
    <row r="4837" spans="1:5" x14ac:dyDescent="0.15">
      <c r="A4837" s="2"/>
      <c r="B4837" s="31"/>
      <c r="C4837" s="2"/>
      <c r="D4837" s="2"/>
      <c r="E4837" s="26"/>
    </row>
    <row r="4838" spans="1:5" x14ac:dyDescent="0.15">
      <c r="A4838" s="2"/>
      <c r="B4838" s="31"/>
      <c r="C4838" s="2"/>
      <c r="D4838" s="2"/>
      <c r="E4838" s="26"/>
    </row>
    <row r="4839" spans="1:5" x14ac:dyDescent="0.15">
      <c r="A4839" s="2"/>
      <c r="B4839" s="31"/>
      <c r="C4839" s="2"/>
      <c r="D4839" s="2"/>
      <c r="E4839" s="26"/>
    </row>
    <row r="4840" spans="1:5" x14ac:dyDescent="0.15">
      <c r="A4840" s="2"/>
      <c r="B4840" s="31"/>
      <c r="C4840" s="2"/>
      <c r="D4840" s="2"/>
      <c r="E4840" s="26"/>
    </row>
    <row r="4841" spans="1:5" x14ac:dyDescent="0.15">
      <c r="A4841" s="2"/>
      <c r="B4841" s="31"/>
      <c r="C4841" s="2"/>
      <c r="D4841" s="2"/>
      <c r="E4841" s="26"/>
    </row>
    <row r="4842" spans="1:5" x14ac:dyDescent="0.15">
      <c r="A4842" s="2"/>
      <c r="B4842" s="31"/>
      <c r="C4842" s="2"/>
      <c r="D4842" s="2"/>
      <c r="E4842" s="26"/>
    </row>
    <row r="4843" spans="1:5" x14ac:dyDescent="0.15">
      <c r="A4843" s="2"/>
      <c r="B4843" s="31"/>
      <c r="C4843" s="2"/>
      <c r="D4843" s="2"/>
      <c r="E4843" s="26"/>
    </row>
    <row r="4844" spans="1:5" x14ac:dyDescent="0.15">
      <c r="A4844" s="2"/>
      <c r="B4844" s="31"/>
      <c r="C4844" s="2"/>
      <c r="D4844" s="2"/>
      <c r="E4844" s="26"/>
    </row>
    <row r="4845" spans="1:5" x14ac:dyDescent="0.15">
      <c r="A4845" s="2"/>
      <c r="B4845" s="31"/>
      <c r="C4845" s="2"/>
      <c r="D4845" s="2"/>
      <c r="E4845" s="26"/>
    </row>
    <row r="4846" spans="1:5" x14ac:dyDescent="0.15">
      <c r="A4846" s="2"/>
      <c r="B4846" s="31"/>
      <c r="C4846" s="2"/>
      <c r="D4846" s="2"/>
      <c r="E4846" s="26"/>
    </row>
    <row r="4847" spans="1:5" x14ac:dyDescent="0.15">
      <c r="A4847" s="2"/>
      <c r="B4847" s="31"/>
      <c r="C4847" s="2"/>
      <c r="D4847" s="2"/>
      <c r="E4847" s="26"/>
    </row>
    <row r="4848" spans="1:5" x14ac:dyDescent="0.15">
      <c r="A4848" s="2"/>
      <c r="B4848" s="31"/>
      <c r="C4848" s="2"/>
      <c r="D4848" s="2"/>
      <c r="E4848" s="26"/>
    </row>
    <row r="4849" spans="1:5" x14ac:dyDescent="0.15">
      <c r="A4849" s="2"/>
      <c r="B4849" s="31"/>
      <c r="C4849" s="2"/>
      <c r="D4849" s="2"/>
      <c r="E4849" s="26"/>
    </row>
    <row r="4850" spans="1:5" x14ac:dyDescent="0.15">
      <c r="A4850" s="2"/>
      <c r="B4850" s="31"/>
      <c r="C4850" s="2"/>
      <c r="D4850" s="2"/>
      <c r="E4850" s="26"/>
    </row>
    <row r="4851" spans="1:5" x14ac:dyDescent="0.15">
      <c r="A4851" s="2"/>
      <c r="B4851" s="31"/>
      <c r="C4851" s="2"/>
      <c r="D4851" s="2"/>
      <c r="E4851" s="26"/>
    </row>
    <row r="4852" spans="1:5" x14ac:dyDescent="0.15">
      <c r="A4852" s="2"/>
      <c r="B4852" s="31"/>
      <c r="C4852" s="2"/>
      <c r="D4852" s="2"/>
      <c r="E4852" s="26"/>
    </row>
    <row r="4853" spans="1:5" x14ac:dyDescent="0.15">
      <c r="A4853" s="2"/>
      <c r="B4853" s="31"/>
      <c r="C4853" s="2"/>
      <c r="D4853" s="2"/>
      <c r="E4853" s="26"/>
    </row>
    <row r="4854" spans="1:5" x14ac:dyDescent="0.15">
      <c r="A4854" s="2"/>
      <c r="B4854" s="31"/>
      <c r="C4854" s="2"/>
      <c r="D4854" s="2"/>
      <c r="E4854" s="26"/>
    </row>
    <row r="4855" spans="1:5" x14ac:dyDescent="0.15">
      <c r="A4855" s="2"/>
      <c r="B4855" s="31"/>
      <c r="C4855" s="2"/>
      <c r="D4855" s="2"/>
      <c r="E4855" s="26"/>
    </row>
    <row r="4856" spans="1:5" x14ac:dyDescent="0.15">
      <c r="A4856" s="2"/>
      <c r="B4856" s="31"/>
      <c r="C4856" s="2"/>
      <c r="D4856" s="2"/>
      <c r="E4856" s="26"/>
    </row>
    <row r="4857" spans="1:5" x14ac:dyDescent="0.15">
      <c r="A4857" s="2"/>
      <c r="B4857" s="31"/>
      <c r="C4857" s="2"/>
      <c r="D4857" s="2"/>
      <c r="E4857" s="26"/>
    </row>
    <row r="4858" spans="1:5" x14ac:dyDescent="0.15">
      <c r="A4858" s="2"/>
      <c r="B4858" s="31"/>
      <c r="C4858" s="2"/>
      <c r="D4858" s="2"/>
      <c r="E4858" s="26"/>
    </row>
    <row r="4859" spans="1:5" x14ac:dyDescent="0.15">
      <c r="A4859" s="2"/>
      <c r="B4859" s="31"/>
      <c r="C4859" s="2"/>
      <c r="D4859" s="2"/>
      <c r="E4859" s="26"/>
    </row>
    <row r="4860" spans="1:5" x14ac:dyDescent="0.15">
      <c r="A4860" s="2"/>
      <c r="B4860" s="31"/>
      <c r="C4860" s="2"/>
      <c r="D4860" s="2"/>
      <c r="E4860" s="26"/>
    </row>
    <row r="4861" spans="1:5" x14ac:dyDescent="0.15">
      <c r="A4861" s="2"/>
      <c r="B4861" s="31"/>
      <c r="C4861" s="2"/>
      <c r="D4861" s="2"/>
      <c r="E4861" s="26"/>
    </row>
    <row r="4862" spans="1:5" x14ac:dyDescent="0.15">
      <c r="A4862" s="2"/>
      <c r="B4862" s="31"/>
      <c r="C4862" s="2"/>
      <c r="D4862" s="2"/>
      <c r="E4862" s="26"/>
    </row>
    <row r="4863" spans="1:5" x14ac:dyDescent="0.15">
      <c r="A4863" s="2"/>
      <c r="B4863" s="31"/>
      <c r="C4863" s="2"/>
      <c r="D4863" s="2"/>
      <c r="E4863" s="26"/>
    </row>
    <row r="4864" spans="1:5" x14ac:dyDescent="0.15">
      <c r="A4864" s="2"/>
      <c r="B4864" s="31"/>
      <c r="C4864" s="2"/>
      <c r="D4864" s="2"/>
      <c r="E4864" s="26"/>
    </row>
    <row r="4865" spans="1:5" x14ac:dyDescent="0.15">
      <c r="A4865" s="2"/>
      <c r="B4865" s="31"/>
      <c r="C4865" s="2"/>
      <c r="D4865" s="2"/>
      <c r="E4865" s="26"/>
    </row>
    <row r="4866" spans="1:5" x14ac:dyDescent="0.15">
      <c r="A4866" s="2"/>
      <c r="B4866" s="31"/>
      <c r="C4866" s="2"/>
      <c r="D4866" s="2"/>
      <c r="E4866" s="26"/>
    </row>
    <row r="4867" spans="1:5" x14ac:dyDescent="0.15">
      <c r="A4867" s="2"/>
      <c r="B4867" s="31"/>
      <c r="C4867" s="2"/>
      <c r="D4867" s="2"/>
      <c r="E4867" s="26"/>
    </row>
    <row r="4868" spans="1:5" x14ac:dyDescent="0.15">
      <c r="A4868" s="2"/>
      <c r="B4868" s="31"/>
      <c r="C4868" s="2"/>
      <c r="D4868" s="2"/>
      <c r="E4868" s="26"/>
    </row>
    <row r="4869" spans="1:5" x14ac:dyDescent="0.15">
      <c r="A4869" s="2"/>
      <c r="B4869" s="31"/>
      <c r="C4869" s="2"/>
      <c r="D4869" s="2"/>
      <c r="E4869" s="26"/>
    </row>
    <row r="4870" spans="1:5" x14ac:dyDescent="0.15">
      <c r="A4870" s="2"/>
      <c r="B4870" s="31"/>
      <c r="C4870" s="2"/>
      <c r="D4870" s="2"/>
      <c r="E4870" s="26"/>
    </row>
    <row r="4871" spans="1:5" x14ac:dyDescent="0.15">
      <c r="A4871" s="2"/>
      <c r="B4871" s="31"/>
      <c r="C4871" s="2"/>
      <c r="D4871" s="2"/>
      <c r="E4871" s="26"/>
    </row>
    <row r="4872" spans="1:5" x14ac:dyDescent="0.15">
      <c r="A4872" s="2"/>
      <c r="B4872" s="31"/>
      <c r="C4872" s="2"/>
      <c r="D4872" s="2"/>
      <c r="E4872" s="26"/>
    </row>
    <row r="4873" spans="1:5" x14ac:dyDescent="0.15">
      <c r="A4873" s="2"/>
      <c r="B4873" s="31"/>
      <c r="C4873" s="2"/>
      <c r="D4873" s="2"/>
      <c r="E4873" s="26"/>
    </row>
    <row r="4874" spans="1:5" x14ac:dyDescent="0.15">
      <c r="A4874" s="2"/>
      <c r="B4874" s="31"/>
      <c r="C4874" s="2"/>
      <c r="D4874" s="2"/>
      <c r="E4874" s="26"/>
    </row>
    <row r="4875" spans="1:5" x14ac:dyDescent="0.15">
      <c r="A4875" s="2"/>
      <c r="B4875" s="31"/>
      <c r="C4875" s="2"/>
      <c r="D4875" s="2"/>
      <c r="E4875" s="26"/>
    </row>
    <row r="4876" spans="1:5" x14ac:dyDescent="0.15">
      <c r="A4876" s="2"/>
      <c r="B4876" s="31"/>
      <c r="C4876" s="2"/>
      <c r="D4876" s="2"/>
      <c r="E4876" s="26"/>
    </row>
    <row r="4877" spans="1:5" x14ac:dyDescent="0.15">
      <c r="A4877" s="2"/>
      <c r="B4877" s="31"/>
      <c r="C4877" s="2"/>
      <c r="D4877" s="2"/>
      <c r="E4877" s="26"/>
    </row>
    <row r="4878" spans="1:5" x14ac:dyDescent="0.15">
      <c r="A4878" s="2"/>
      <c r="B4878" s="31"/>
      <c r="C4878" s="2"/>
      <c r="D4878" s="2"/>
      <c r="E4878" s="26"/>
    </row>
    <row r="4879" spans="1:5" x14ac:dyDescent="0.15">
      <c r="A4879" s="2"/>
      <c r="B4879" s="31"/>
      <c r="C4879" s="2"/>
      <c r="D4879" s="2"/>
      <c r="E4879" s="26"/>
    </row>
    <row r="4880" spans="1:5" x14ac:dyDescent="0.15">
      <c r="A4880" s="2"/>
      <c r="B4880" s="31"/>
      <c r="C4880" s="2"/>
      <c r="D4880" s="2"/>
      <c r="E4880" s="26"/>
    </row>
    <row r="4881" spans="1:5" x14ac:dyDescent="0.15">
      <c r="A4881" s="2"/>
      <c r="B4881" s="31"/>
      <c r="C4881" s="2"/>
      <c r="D4881" s="2"/>
      <c r="E4881" s="26"/>
    </row>
    <row r="4882" spans="1:5" x14ac:dyDescent="0.15">
      <c r="A4882" s="2"/>
      <c r="B4882" s="31"/>
      <c r="C4882" s="2"/>
      <c r="D4882" s="2"/>
      <c r="E4882" s="26"/>
    </row>
    <row r="4883" spans="1:5" x14ac:dyDescent="0.15">
      <c r="A4883" s="2"/>
      <c r="B4883" s="31"/>
      <c r="C4883" s="2"/>
      <c r="D4883" s="2"/>
      <c r="E4883" s="26"/>
    </row>
    <row r="4884" spans="1:5" x14ac:dyDescent="0.15">
      <c r="A4884" s="2"/>
      <c r="B4884" s="31"/>
      <c r="C4884" s="2"/>
      <c r="D4884" s="2"/>
      <c r="E4884" s="26"/>
    </row>
    <row r="4885" spans="1:5" x14ac:dyDescent="0.15">
      <c r="A4885" s="2"/>
      <c r="B4885" s="31"/>
      <c r="C4885" s="2"/>
      <c r="D4885" s="2"/>
      <c r="E4885" s="26"/>
    </row>
    <row r="4886" spans="1:5" x14ac:dyDescent="0.15">
      <c r="A4886" s="2"/>
      <c r="B4886" s="31"/>
      <c r="C4886" s="2"/>
      <c r="D4886" s="2"/>
      <c r="E4886" s="26"/>
    </row>
    <row r="4887" spans="1:5" x14ac:dyDescent="0.15">
      <c r="A4887" s="2"/>
      <c r="B4887" s="31"/>
      <c r="C4887" s="2"/>
      <c r="D4887" s="2"/>
      <c r="E4887" s="26"/>
    </row>
    <row r="4888" spans="1:5" x14ac:dyDescent="0.15">
      <c r="A4888" s="2"/>
      <c r="B4888" s="31"/>
      <c r="C4888" s="2"/>
      <c r="D4888" s="2"/>
      <c r="E4888" s="26"/>
    </row>
    <row r="4889" spans="1:5" x14ac:dyDescent="0.15">
      <c r="A4889" s="2"/>
      <c r="B4889" s="31"/>
      <c r="C4889" s="2"/>
      <c r="D4889" s="2"/>
      <c r="E4889" s="26"/>
    </row>
    <row r="4890" spans="1:5" x14ac:dyDescent="0.15">
      <c r="A4890" s="2"/>
      <c r="B4890" s="31"/>
      <c r="C4890" s="2"/>
      <c r="D4890" s="2"/>
      <c r="E4890" s="26"/>
    </row>
    <row r="4891" spans="1:5" x14ac:dyDescent="0.15">
      <c r="A4891" s="2"/>
      <c r="B4891" s="31"/>
      <c r="C4891" s="2"/>
      <c r="D4891" s="2"/>
      <c r="E4891" s="26"/>
    </row>
    <row r="4892" spans="1:5" x14ac:dyDescent="0.15">
      <c r="A4892" s="2"/>
      <c r="B4892" s="31"/>
      <c r="C4892" s="2"/>
      <c r="D4892" s="2"/>
      <c r="E4892" s="26"/>
    </row>
    <row r="4893" spans="1:5" x14ac:dyDescent="0.15">
      <c r="A4893" s="2"/>
      <c r="B4893" s="31"/>
      <c r="C4893" s="2"/>
      <c r="D4893" s="2"/>
      <c r="E4893" s="26"/>
    </row>
    <row r="4894" spans="1:5" x14ac:dyDescent="0.15">
      <c r="A4894" s="2"/>
      <c r="B4894" s="31"/>
      <c r="C4894" s="2"/>
      <c r="D4894" s="2"/>
      <c r="E4894" s="26"/>
    </row>
    <row r="4895" spans="1:5" x14ac:dyDescent="0.15">
      <c r="A4895" s="2"/>
      <c r="B4895" s="31"/>
      <c r="C4895" s="2"/>
      <c r="D4895" s="2"/>
      <c r="E4895" s="26"/>
    </row>
    <row r="4896" spans="1:5" x14ac:dyDescent="0.15">
      <c r="A4896" s="2"/>
      <c r="B4896" s="31"/>
      <c r="C4896" s="2"/>
      <c r="D4896" s="2"/>
      <c r="E4896" s="26"/>
    </row>
    <row r="4897" spans="1:5" x14ac:dyDescent="0.15">
      <c r="A4897" s="2"/>
      <c r="B4897" s="31"/>
      <c r="C4897" s="2"/>
      <c r="D4897" s="2"/>
      <c r="E4897" s="26"/>
    </row>
    <row r="4898" spans="1:5" x14ac:dyDescent="0.15">
      <c r="A4898" s="2"/>
      <c r="B4898" s="31"/>
      <c r="C4898" s="2"/>
      <c r="D4898" s="2"/>
      <c r="E4898" s="26"/>
    </row>
    <row r="4899" spans="1:5" x14ac:dyDescent="0.15">
      <c r="A4899" s="2"/>
      <c r="B4899" s="31"/>
      <c r="C4899" s="2"/>
      <c r="D4899" s="2"/>
      <c r="E4899" s="26"/>
    </row>
    <row r="4900" spans="1:5" x14ac:dyDescent="0.15">
      <c r="A4900" s="2"/>
      <c r="B4900" s="31"/>
      <c r="C4900" s="2"/>
      <c r="D4900" s="2"/>
      <c r="E4900" s="26"/>
    </row>
    <row r="4901" spans="1:5" x14ac:dyDescent="0.15">
      <c r="A4901" s="2"/>
      <c r="B4901" s="31"/>
      <c r="C4901" s="2"/>
      <c r="D4901" s="2"/>
      <c r="E4901" s="26"/>
    </row>
    <row r="4902" spans="1:5" x14ac:dyDescent="0.15">
      <c r="A4902" s="2"/>
      <c r="B4902" s="31"/>
      <c r="C4902" s="2"/>
      <c r="D4902" s="2"/>
      <c r="E4902" s="26"/>
    </row>
    <row r="4903" spans="1:5" x14ac:dyDescent="0.15">
      <c r="A4903" s="2"/>
      <c r="B4903" s="31"/>
      <c r="C4903" s="2"/>
      <c r="D4903" s="2"/>
      <c r="E4903" s="26"/>
    </row>
    <row r="4904" spans="1:5" x14ac:dyDescent="0.15">
      <c r="A4904" s="2"/>
      <c r="B4904" s="31"/>
      <c r="C4904" s="2"/>
      <c r="D4904" s="2"/>
      <c r="E4904" s="26"/>
    </row>
    <row r="4905" spans="1:5" x14ac:dyDescent="0.15">
      <c r="A4905" s="2"/>
      <c r="B4905" s="31"/>
      <c r="C4905" s="2"/>
      <c r="D4905" s="2"/>
      <c r="E4905" s="26"/>
    </row>
    <row r="4906" spans="1:5" x14ac:dyDescent="0.15">
      <c r="A4906" s="2"/>
      <c r="B4906" s="31"/>
      <c r="C4906" s="2"/>
      <c r="D4906" s="2"/>
      <c r="E4906" s="26"/>
    </row>
    <row r="4907" spans="1:5" x14ac:dyDescent="0.15">
      <c r="A4907" s="2"/>
      <c r="B4907" s="31"/>
      <c r="C4907" s="2"/>
      <c r="D4907" s="2"/>
      <c r="E4907" s="26"/>
    </row>
    <row r="4908" spans="1:5" x14ac:dyDescent="0.15">
      <c r="A4908" s="2"/>
      <c r="B4908" s="31"/>
      <c r="C4908" s="2"/>
      <c r="D4908" s="2"/>
      <c r="E4908" s="26"/>
    </row>
    <row r="4909" spans="1:5" x14ac:dyDescent="0.15">
      <c r="A4909" s="2"/>
      <c r="B4909" s="31"/>
      <c r="C4909" s="2"/>
      <c r="D4909" s="2"/>
      <c r="E4909" s="26"/>
    </row>
    <row r="4910" spans="1:5" x14ac:dyDescent="0.15">
      <c r="A4910" s="2"/>
      <c r="B4910" s="31"/>
      <c r="C4910" s="2"/>
      <c r="D4910" s="2"/>
      <c r="E4910" s="26"/>
    </row>
    <row r="4911" spans="1:5" x14ac:dyDescent="0.15">
      <c r="A4911" s="2"/>
      <c r="B4911" s="31"/>
      <c r="C4911" s="2"/>
      <c r="D4911" s="2"/>
      <c r="E4911" s="26"/>
    </row>
    <row r="4912" spans="1:5" x14ac:dyDescent="0.15">
      <c r="A4912" s="2"/>
      <c r="B4912" s="31"/>
      <c r="C4912" s="2"/>
      <c r="D4912" s="2"/>
      <c r="E4912" s="26"/>
    </row>
    <row r="4913" spans="1:5" x14ac:dyDescent="0.15">
      <c r="A4913" s="2"/>
      <c r="B4913" s="31"/>
      <c r="C4913" s="2"/>
      <c r="D4913" s="2"/>
      <c r="E4913" s="26"/>
    </row>
    <row r="4914" spans="1:5" x14ac:dyDescent="0.15">
      <c r="A4914" s="2"/>
      <c r="B4914" s="31"/>
      <c r="C4914" s="2"/>
      <c r="D4914" s="2"/>
      <c r="E4914" s="26"/>
    </row>
    <row r="4915" spans="1:5" x14ac:dyDescent="0.15">
      <c r="A4915" s="2"/>
      <c r="B4915" s="31"/>
      <c r="C4915" s="2"/>
      <c r="D4915" s="2"/>
      <c r="E4915" s="26"/>
    </row>
    <row r="4916" spans="1:5" x14ac:dyDescent="0.15">
      <c r="A4916" s="2"/>
      <c r="B4916" s="31"/>
      <c r="C4916" s="2"/>
      <c r="D4916" s="2"/>
      <c r="E4916" s="26"/>
    </row>
    <row r="4917" spans="1:5" x14ac:dyDescent="0.15">
      <c r="A4917" s="2"/>
      <c r="B4917" s="31"/>
      <c r="C4917" s="2"/>
      <c r="D4917" s="2"/>
      <c r="E4917" s="26"/>
    </row>
    <row r="4918" spans="1:5" x14ac:dyDescent="0.15">
      <c r="A4918" s="2"/>
      <c r="B4918" s="31"/>
      <c r="C4918" s="2"/>
      <c r="D4918" s="2"/>
      <c r="E4918" s="26"/>
    </row>
    <row r="4919" spans="1:5" x14ac:dyDescent="0.15">
      <c r="A4919" s="2"/>
      <c r="B4919" s="31"/>
      <c r="C4919" s="2"/>
      <c r="D4919" s="2"/>
      <c r="E4919" s="26"/>
    </row>
    <row r="4920" spans="1:5" x14ac:dyDescent="0.15">
      <c r="A4920" s="2"/>
      <c r="B4920" s="31"/>
      <c r="C4920" s="2"/>
      <c r="D4920" s="2"/>
      <c r="E4920" s="26"/>
    </row>
    <row r="4921" spans="1:5" x14ac:dyDescent="0.15">
      <c r="A4921" s="2"/>
      <c r="B4921" s="31"/>
      <c r="C4921" s="2"/>
      <c r="D4921" s="2"/>
      <c r="E4921" s="26"/>
    </row>
    <row r="4922" spans="1:5" x14ac:dyDescent="0.15">
      <c r="A4922" s="2"/>
      <c r="B4922" s="31"/>
      <c r="C4922" s="2"/>
      <c r="D4922" s="2"/>
      <c r="E4922" s="26"/>
    </row>
    <row r="4923" spans="1:5" x14ac:dyDescent="0.15">
      <c r="A4923" s="2"/>
      <c r="B4923" s="31"/>
      <c r="C4923" s="2"/>
      <c r="D4923" s="2"/>
      <c r="E4923" s="26"/>
    </row>
    <row r="4924" spans="1:5" x14ac:dyDescent="0.15">
      <c r="A4924" s="2"/>
      <c r="B4924" s="31"/>
      <c r="C4924" s="2"/>
      <c r="D4924" s="2"/>
      <c r="E4924" s="26"/>
    </row>
    <row r="4925" spans="1:5" x14ac:dyDescent="0.15">
      <c r="A4925" s="2"/>
      <c r="B4925" s="31"/>
      <c r="C4925" s="2"/>
      <c r="D4925" s="2"/>
      <c r="E4925" s="26"/>
    </row>
    <row r="4926" spans="1:5" x14ac:dyDescent="0.15">
      <c r="A4926" s="2"/>
      <c r="B4926" s="31"/>
      <c r="C4926" s="2"/>
      <c r="D4926" s="2"/>
      <c r="E4926" s="26"/>
    </row>
    <row r="4927" spans="1:5" x14ac:dyDescent="0.15">
      <c r="A4927" s="2"/>
      <c r="B4927" s="31"/>
      <c r="C4927" s="2"/>
      <c r="D4927" s="2"/>
      <c r="E4927" s="26"/>
    </row>
    <row r="4928" spans="1:5" x14ac:dyDescent="0.15">
      <c r="A4928" s="2"/>
      <c r="B4928" s="31"/>
      <c r="C4928" s="2"/>
      <c r="D4928" s="2"/>
      <c r="E4928" s="26"/>
    </row>
    <row r="4929" spans="1:5" x14ac:dyDescent="0.15">
      <c r="A4929" s="2"/>
      <c r="B4929" s="31"/>
      <c r="C4929" s="2"/>
      <c r="D4929" s="2"/>
      <c r="E4929" s="26"/>
    </row>
    <row r="4930" spans="1:5" x14ac:dyDescent="0.15">
      <c r="A4930" s="2"/>
      <c r="B4930" s="31"/>
      <c r="C4930" s="2"/>
      <c r="D4930" s="2"/>
      <c r="E4930" s="26"/>
    </row>
    <row r="4931" spans="1:5" x14ac:dyDescent="0.15">
      <c r="A4931" s="2"/>
      <c r="B4931" s="31"/>
      <c r="C4931" s="2"/>
      <c r="D4931" s="2"/>
      <c r="E4931" s="26"/>
    </row>
    <row r="4932" spans="1:5" x14ac:dyDescent="0.15">
      <c r="A4932" s="2"/>
      <c r="B4932" s="31"/>
      <c r="C4932" s="2"/>
      <c r="D4932" s="2"/>
      <c r="E4932" s="26"/>
    </row>
    <row r="4933" spans="1:5" x14ac:dyDescent="0.15">
      <c r="A4933" s="2"/>
      <c r="B4933" s="31"/>
      <c r="C4933" s="2"/>
      <c r="D4933" s="2"/>
      <c r="E4933" s="26"/>
    </row>
    <row r="4934" spans="1:5" x14ac:dyDescent="0.15">
      <c r="A4934" s="2"/>
      <c r="B4934" s="31"/>
      <c r="C4934" s="2"/>
      <c r="D4934" s="2"/>
      <c r="E4934" s="26"/>
    </row>
    <row r="4935" spans="1:5" x14ac:dyDescent="0.15">
      <c r="A4935" s="2"/>
      <c r="B4935" s="31"/>
      <c r="C4935" s="2"/>
      <c r="D4935" s="2"/>
      <c r="E4935" s="26"/>
    </row>
    <row r="4936" spans="1:5" x14ac:dyDescent="0.15">
      <c r="A4936" s="2"/>
      <c r="B4936" s="31"/>
      <c r="C4936" s="2"/>
      <c r="D4936" s="2"/>
      <c r="E4936" s="26"/>
    </row>
    <row r="4937" spans="1:5" x14ac:dyDescent="0.15">
      <c r="A4937" s="2"/>
      <c r="B4937" s="31"/>
      <c r="C4937" s="2"/>
      <c r="D4937" s="2"/>
      <c r="E4937" s="26"/>
    </row>
    <row r="4938" spans="1:5" x14ac:dyDescent="0.15">
      <c r="A4938" s="2"/>
      <c r="B4938" s="31"/>
      <c r="C4938" s="2"/>
      <c r="D4938" s="2"/>
      <c r="E4938" s="26"/>
    </row>
    <row r="4939" spans="1:5" x14ac:dyDescent="0.15">
      <c r="A4939" s="2"/>
      <c r="B4939" s="31"/>
      <c r="C4939" s="2"/>
      <c r="D4939" s="2"/>
      <c r="E4939" s="26"/>
    </row>
    <row r="4940" spans="1:5" x14ac:dyDescent="0.15">
      <c r="A4940" s="2"/>
      <c r="B4940" s="31"/>
      <c r="C4940" s="2"/>
      <c r="D4940" s="2"/>
      <c r="E4940" s="26"/>
    </row>
    <row r="4941" spans="1:5" x14ac:dyDescent="0.15">
      <c r="A4941" s="2"/>
      <c r="B4941" s="31"/>
      <c r="C4941" s="2"/>
      <c r="D4941" s="2"/>
      <c r="E4941" s="26"/>
    </row>
    <row r="4942" spans="1:5" x14ac:dyDescent="0.15">
      <c r="A4942" s="2"/>
      <c r="B4942" s="31"/>
      <c r="C4942" s="2"/>
      <c r="D4942" s="2"/>
      <c r="E4942" s="26"/>
    </row>
    <row r="4943" spans="1:5" x14ac:dyDescent="0.15">
      <c r="A4943" s="2"/>
      <c r="B4943" s="31"/>
      <c r="C4943" s="2"/>
      <c r="D4943" s="2"/>
      <c r="E4943" s="26"/>
    </row>
    <row r="4944" spans="1:5" x14ac:dyDescent="0.15">
      <c r="A4944" s="2"/>
      <c r="B4944" s="31"/>
      <c r="C4944" s="2"/>
      <c r="D4944" s="2"/>
      <c r="E4944" s="26"/>
    </row>
    <row r="4945" spans="1:5" x14ac:dyDescent="0.15">
      <c r="A4945" s="2"/>
      <c r="B4945" s="31"/>
      <c r="C4945" s="2"/>
      <c r="D4945" s="2"/>
      <c r="E4945" s="26"/>
    </row>
    <row r="4946" spans="1:5" x14ac:dyDescent="0.15">
      <c r="A4946" s="2"/>
      <c r="B4946" s="31"/>
      <c r="C4946" s="2"/>
      <c r="D4946" s="2"/>
      <c r="E4946" s="26"/>
    </row>
    <row r="4947" spans="1:5" x14ac:dyDescent="0.15">
      <c r="A4947" s="2"/>
      <c r="B4947" s="31"/>
      <c r="C4947" s="2"/>
      <c r="D4947" s="2"/>
      <c r="E4947" s="26"/>
    </row>
    <row r="4948" spans="1:5" x14ac:dyDescent="0.15">
      <c r="A4948" s="2"/>
      <c r="B4948" s="31"/>
      <c r="C4948" s="2"/>
      <c r="D4948" s="2"/>
      <c r="E4948" s="26"/>
    </row>
    <row r="4949" spans="1:5" x14ac:dyDescent="0.15">
      <c r="A4949" s="2"/>
      <c r="B4949" s="31"/>
      <c r="C4949" s="2"/>
      <c r="D4949" s="2"/>
      <c r="E4949" s="26"/>
    </row>
    <row r="4950" spans="1:5" x14ac:dyDescent="0.15">
      <c r="A4950" s="2"/>
      <c r="B4950" s="31"/>
      <c r="C4950" s="2"/>
      <c r="D4950" s="2"/>
      <c r="E4950" s="26"/>
    </row>
    <row r="4951" spans="1:5" x14ac:dyDescent="0.15">
      <c r="A4951" s="2"/>
      <c r="B4951" s="31"/>
      <c r="C4951" s="2"/>
      <c r="D4951" s="2"/>
      <c r="E4951" s="26"/>
    </row>
    <row r="4952" spans="1:5" x14ac:dyDescent="0.15">
      <c r="A4952" s="2"/>
      <c r="B4952" s="31"/>
      <c r="C4952" s="2"/>
      <c r="D4952" s="2"/>
      <c r="E4952" s="26"/>
    </row>
    <row r="4953" spans="1:5" x14ac:dyDescent="0.15">
      <c r="A4953" s="2"/>
      <c r="B4953" s="31"/>
      <c r="C4953" s="2"/>
      <c r="D4953" s="2"/>
      <c r="E4953" s="26"/>
    </row>
    <row r="4954" spans="1:5" x14ac:dyDescent="0.15">
      <c r="A4954" s="2"/>
      <c r="B4954" s="31"/>
      <c r="C4954" s="2"/>
      <c r="D4954" s="2"/>
      <c r="E4954" s="26"/>
    </row>
    <row r="4955" spans="1:5" x14ac:dyDescent="0.15">
      <c r="A4955" s="2"/>
      <c r="B4955" s="31"/>
      <c r="C4955" s="2"/>
      <c r="D4955" s="2"/>
      <c r="E4955" s="26"/>
    </row>
    <row r="4956" spans="1:5" x14ac:dyDescent="0.15">
      <c r="A4956" s="2"/>
      <c r="B4956" s="31"/>
      <c r="C4956" s="2"/>
      <c r="D4956" s="2"/>
      <c r="E4956" s="26"/>
    </row>
    <row r="4957" spans="1:5" x14ac:dyDescent="0.15">
      <c r="A4957" s="2"/>
      <c r="B4957" s="31"/>
      <c r="C4957" s="2"/>
      <c r="D4957" s="2"/>
      <c r="E4957" s="26"/>
    </row>
    <row r="4958" spans="1:5" x14ac:dyDescent="0.15">
      <c r="A4958" s="2"/>
      <c r="B4958" s="31"/>
      <c r="C4958" s="2"/>
      <c r="D4958" s="2"/>
      <c r="E4958" s="26"/>
    </row>
    <row r="4959" spans="1:5" x14ac:dyDescent="0.15">
      <c r="A4959" s="2"/>
      <c r="B4959" s="31"/>
      <c r="C4959" s="2"/>
      <c r="D4959" s="2"/>
      <c r="E4959" s="26"/>
    </row>
    <row r="4960" spans="1:5" x14ac:dyDescent="0.15">
      <c r="A4960" s="2"/>
      <c r="B4960" s="31"/>
      <c r="C4960" s="2"/>
      <c r="D4960" s="2"/>
      <c r="E4960" s="26"/>
    </row>
    <row r="4961" spans="1:5" x14ac:dyDescent="0.15">
      <c r="A4961" s="2"/>
      <c r="B4961" s="31"/>
      <c r="C4961" s="2"/>
      <c r="D4961" s="2"/>
      <c r="E4961" s="26"/>
    </row>
    <row r="4962" spans="1:5" x14ac:dyDescent="0.15">
      <c r="A4962" s="2"/>
      <c r="B4962" s="31"/>
      <c r="C4962" s="2"/>
      <c r="D4962" s="2"/>
      <c r="E4962" s="26"/>
    </row>
    <row r="4963" spans="1:5" x14ac:dyDescent="0.15">
      <c r="A4963" s="2"/>
      <c r="B4963" s="31"/>
      <c r="C4963" s="2"/>
      <c r="D4963" s="2"/>
      <c r="E4963" s="26"/>
    </row>
    <row r="4964" spans="1:5" x14ac:dyDescent="0.15">
      <c r="A4964" s="2"/>
      <c r="B4964" s="31"/>
      <c r="C4964" s="2"/>
      <c r="D4964" s="2"/>
      <c r="E4964" s="26"/>
    </row>
    <row r="4965" spans="1:5" x14ac:dyDescent="0.15">
      <c r="A4965" s="2"/>
      <c r="B4965" s="31"/>
      <c r="C4965" s="2"/>
      <c r="D4965" s="2"/>
      <c r="E4965" s="26"/>
    </row>
    <row r="4966" spans="1:5" x14ac:dyDescent="0.15">
      <c r="A4966" s="2"/>
      <c r="B4966" s="31"/>
      <c r="C4966" s="2"/>
      <c r="D4966" s="2"/>
      <c r="E4966" s="26"/>
    </row>
    <row r="4967" spans="1:5" x14ac:dyDescent="0.15">
      <c r="A4967" s="2"/>
      <c r="B4967" s="31"/>
      <c r="C4967" s="2"/>
      <c r="D4967" s="2"/>
      <c r="E4967" s="26"/>
    </row>
    <row r="4968" spans="1:5" x14ac:dyDescent="0.15">
      <c r="A4968" s="2"/>
      <c r="B4968" s="31"/>
      <c r="C4968" s="2"/>
      <c r="D4968" s="2"/>
      <c r="E4968" s="26"/>
    </row>
    <row r="4969" spans="1:5" x14ac:dyDescent="0.15">
      <c r="A4969" s="2"/>
      <c r="B4969" s="31"/>
      <c r="C4969" s="2"/>
      <c r="D4969" s="2"/>
      <c r="E4969" s="26"/>
    </row>
    <row r="4970" spans="1:5" x14ac:dyDescent="0.15">
      <c r="A4970" s="2"/>
      <c r="B4970" s="31"/>
      <c r="C4970" s="2"/>
      <c r="D4970" s="2"/>
      <c r="E4970" s="26"/>
    </row>
    <row r="4971" spans="1:5" x14ac:dyDescent="0.15">
      <c r="A4971" s="2"/>
      <c r="B4971" s="31"/>
      <c r="C4971" s="2"/>
      <c r="D4971" s="2"/>
      <c r="E4971" s="26"/>
    </row>
    <row r="4972" spans="1:5" x14ac:dyDescent="0.15">
      <c r="A4972" s="2"/>
      <c r="B4972" s="31"/>
      <c r="C4972" s="2"/>
      <c r="D4972" s="2"/>
      <c r="E4972" s="26"/>
    </row>
    <row r="4973" spans="1:5" x14ac:dyDescent="0.15">
      <c r="A4973" s="2"/>
      <c r="B4973" s="31"/>
      <c r="C4973" s="2"/>
      <c r="D4973" s="2"/>
      <c r="E4973" s="26"/>
    </row>
    <row r="4974" spans="1:5" x14ac:dyDescent="0.15">
      <c r="A4974" s="2"/>
      <c r="B4974" s="31"/>
      <c r="C4974" s="2"/>
      <c r="D4974" s="2"/>
      <c r="E4974" s="26"/>
    </row>
    <row r="4975" spans="1:5" x14ac:dyDescent="0.15">
      <c r="A4975" s="2"/>
      <c r="B4975" s="31"/>
      <c r="C4975" s="2"/>
      <c r="D4975" s="2"/>
      <c r="E4975" s="26"/>
    </row>
    <row r="4976" spans="1:5" x14ac:dyDescent="0.15">
      <c r="A4976" s="2"/>
      <c r="B4976" s="31"/>
      <c r="C4976" s="2"/>
      <c r="D4976" s="2"/>
      <c r="E4976" s="26"/>
    </row>
    <row r="4977" spans="1:5" x14ac:dyDescent="0.15">
      <c r="A4977" s="2"/>
      <c r="B4977" s="31"/>
      <c r="C4977" s="2"/>
      <c r="D4977" s="2"/>
      <c r="E4977" s="26"/>
    </row>
    <row r="4978" spans="1:5" x14ac:dyDescent="0.15">
      <c r="A4978" s="2"/>
      <c r="B4978" s="31"/>
      <c r="C4978" s="2"/>
      <c r="D4978" s="2"/>
      <c r="E4978" s="26"/>
    </row>
    <row r="4979" spans="1:5" x14ac:dyDescent="0.15">
      <c r="A4979" s="2"/>
      <c r="B4979" s="31"/>
      <c r="C4979" s="2"/>
      <c r="D4979" s="2"/>
      <c r="E4979" s="26"/>
    </row>
    <row r="4980" spans="1:5" x14ac:dyDescent="0.15">
      <c r="A4980" s="2"/>
      <c r="B4980" s="31"/>
      <c r="C4980" s="2"/>
      <c r="D4980" s="2"/>
      <c r="E4980" s="26"/>
    </row>
    <row r="4981" spans="1:5" x14ac:dyDescent="0.15">
      <c r="A4981" s="2"/>
      <c r="B4981" s="31"/>
      <c r="C4981" s="2"/>
      <c r="D4981" s="2"/>
      <c r="E4981" s="26"/>
    </row>
    <row r="4982" spans="1:5" x14ac:dyDescent="0.15">
      <c r="A4982" s="2"/>
      <c r="B4982" s="31"/>
      <c r="C4982" s="2"/>
      <c r="D4982" s="2"/>
      <c r="E4982" s="26"/>
    </row>
    <row r="4983" spans="1:5" x14ac:dyDescent="0.15">
      <c r="A4983" s="2"/>
      <c r="B4983" s="31"/>
      <c r="C4983" s="2"/>
      <c r="D4983" s="2"/>
      <c r="E4983" s="26"/>
    </row>
    <row r="4984" spans="1:5" x14ac:dyDescent="0.15">
      <c r="A4984" s="2"/>
      <c r="B4984" s="31"/>
      <c r="C4984" s="2"/>
      <c r="D4984" s="2"/>
      <c r="E4984" s="26"/>
    </row>
    <row r="4985" spans="1:5" x14ac:dyDescent="0.15">
      <c r="A4985" s="2"/>
      <c r="B4985" s="31"/>
      <c r="C4985" s="2"/>
      <c r="D4985" s="2"/>
      <c r="E4985" s="26"/>
    </row>
    <row r="4986" spans="1:5" x14ac:dyDescent="0.15">
      <c r="A4986" s="2"/>
      <c r="B4986" s="31"/>
      <c r="C4986" s="2"/>
      <c r="D4986" s="2"/>
      <c r="E4986" s="26"/>
    </row>
    <row r="4987" spans="1:5" x14ac:dyDescent="0.15">
      <c r="A4987" s="2"/>
      <c r="B4987" s="31"/>
      <c r="C4987" s="2"/>
      <c r="D4987" s="2"/>
      <c r="E4987" s="26"/>
    </row>
    <row r="4988" spans="1:5" x14ac:dyDescent="0.15">
      <c r="A4988" s="2"/>
      <c r="B4988" s="31"/>
      <c r="C4988" s="2"/>
      <c r="D4988" s="2"/>
      <c r="E4988" s="26"/>
    </row>
    <row r="4989" spans="1:5" x14ac:dyDescent="0.15">
      <c r="A4989" s="2"/>
      <c r="B4989" s="31"/>
      <c r="C4989" s="2"/>
      <c r="D4989" s="2"/>
      <c r="E4989" s="26"/>
    </row>
    <row r="4990" spans="1:5" x14ac:dyDescent="0.15">
      <c r="A4990" s="2"/>
      <c r="B4990" s="31"/>
      <c r="C4990" s="2"/>
      <c r="D4990" s="2"/>
      <c r="E4990" s="26"/>
    </row>
    <row r="4991" spans="1:5" x14ac:dyDescent="0.15">
      <c r="A4991" s="2"/>
      <c r="B4991" s="31"/>
      <c r="C4991" s="2"/>
      <c r="D4991" s="2"/>
      <c r="E4991" s="26"/>
    </row>
    <row r="4992" spans="1:5" x14ac:dyDescent="0.15">
      <c r="A4992" s="2"/>
      <c r="B4992" s="31"/>
      <c r="C4992" s="2"/>
      <c r="D4992" s="2"/>
      <c r="E4992" s="26"/>
    </row>
    <row r="4993" spans="1:5" x14ac:dyDescent="0.15">
      <c r="A4993" s="2"/>
      <c r="B4993" s="31"/>
      <c r="C4993" s="2"/>
      <c r="D4993" s="2"/>
      <c r="E4993" s="26"/>
    </row>
    <row r="4994" spans="1:5" x14ac:dyDescent="0.15">
      <c r="A4994" s="2"/>
      <c r="B4994" s="31"/>
      <c r="C4994" s="2"/>
      <c r="D4994" s="2"/>
      <c r="E4994" s="26"/>
    </row>
    <row r="4995" spans="1:5" x14ac:dyDescent="0.15">
      <c r="A4995" s="2"/>
      <c r="B4995" s="31"/>
      <c r="C4995" s="2"/>
      <c r="D4995" s="2"/>
      <c r="E4995" s="26"/>
    </row>
    <row r="4996" spans="1:5" x14ac:dyDescent="0.15">
      <c r="A4996" s="2"/>
      <c r="B4996" s="31"/>
      <c r="C4996" s="2"/>
      <c r="D4996" s="2"/>
      <c r="E4996" s="26"/>
    </row>
    <row r="4997" spans="1:5" x14ac:dyDescent="0.15">
      <c r="A4997" s="2"/>
      <c r="B4997" s="31"/>
      <c r="C4997" s="2"/>
      <c r="D4997" s="2"/>
      <c r="E4997" s="26"/>
    </row>
    <row r="4998" spans="1:5" x14ac:dyDescent="0.15">
      <c r="A4998" s="2"/>
      <c r="B4998" s="31"/>
      <c r="C4998" s="2"/>
      <c r="D4998" s="2"/>
      <c r="E4998" s="26"/>
    </row>
    <row r="4999" spans="1:5" x14ac:dyDescent="0.15">
      <c r="A4999" s="2"/>
      <c r="B4999" s="31"/>
      <c r="C4999" s="2"/>
      <c r="D4999" s="2"/>
      <c r="E4999" s="26"/>
    </row>
    <row r="5000" spans="1:5" x14ac:dyDescent="0.15">
      <c r="A5000" s="2"/>
      <c r="B5000" s="31"/>
      <c r="C5000" s="2"/>
      <c r="D5000" s="2"/>
      <c r="E5000" s="26"/>
    </row>
    <row r="5001" spans="1:5" x14ac:dyDescent="0.15">
      <c r="A5001" s="2"/>
      <c r="B5001" s="31"/>
      <c r="C5001" s="2"/>
      <c r="D5001" s="2"/>
      <c r="E5001" s="26"/>
    </row>
    <row r="5002" spans="1:5" x14ac:dyDescent="0.15">
      <c r="A5002" s="2"/>
      <c r="B5002" s="31"/>
      <c r="C5002" s="2"/>
      <c r="D5002" s="2"/>
      <c r="E5002" s="26"/>
    </row>
    <row r="5003" spans="1:5" x14ac:dyDescent="0.15">
      <c r="A5003" s="2"/>
      <c r="B5003" s="31"/>
      <c r="C5003" s="2"/>
      <c r="D5003" s="2"/>
      <c r="E5003" s="26"/>
    </row>
    <row r="5004" spans="1:5" x14ac:dyDescent="0.15">
      <c r="A5004" s="2"/>
      <c r="B5004" s="31"/>
      <c r="C5004" s="2"/>
      <c r="D5004" s="2"/>
      <c r="E5004" s="26"/>
    </row>
    <row r="5005" spans="1:5" x14ac:dyDescent="0.15">
      <c r="A5005" s="2"/>
      <c r="B5005" s="31"/>
      <c r="C5005" s="2"/>
      <c r="D5005" s="2"/>
      <c r="E5005" s="26"/>
    </row>
    <row r="5006" spans="1:5" x14ac:dyDescent="0.15">
      <c r="A5006" s="2"/>
      <c r="B5006" s="31"/>
      <c r="C5006" s="2"/>
      <c r="D5006" s="2"/>
      <c r="E5006" s="26"/>
    </row>
    <row r="5007" spans="1:5" x14ac:dyDescent="0.15">
      <c r="A5007" s="2"/>
      <c r="B5007" s="31"/>
      <c r="C5007" s="2"/>
      <c r="D5007" s="2"/>
      <c r="E5007" s="26"/>
    </row>
    <row r="5008" spans="1:5" x14ac:dyDescent="0.15">
      <c r="A5008" s="2"/>
      <c r="B5008" s="31"/>
      <c r="C5008" s="2"/>
      <c r="D5008" s="2"/>
      <c r="E5008" s="26"/>
    </row>
    <row r="5009" spans="1:5" x14ac:dyDescent="0.15">
      <c r="A5009" s="2"/>
      <c r="B5009" s="31"/>
      <c r="C5009" s="2"/>
      <c r="D5009" s="2"/>
      <c r="E5009" s="26"/>
    </row>
    <row r="5010" spans="1:5" x14ac:dyDescent="0.15">
      <c r="A5010" s="2"/>
      <c r="B5010" s="31"/>
      <c r="C5010" s="2"/>
      <c r="D5010" s="2"/>
      <c r="E5010" s="26"/>
    </row>
    <row r="5011" spans="1:5" x14ac:dyDescent="0.15">
      <c r="A5011" s="2"/>
      <c r="B5011" s="31"/>
      <c r="C5011" s="2"/>
      <c r="D5011" s="2"/>
      <c r="E5011" s="26"/>
    </row>
    <row r="5012" spans="1:5" x14ac:dyDescent="0.15">
      <c r="A5012" s="2"/>
      <c r="B5012" s="31"/>
      <c r="C5012" s="2"/>
      <c r="D5012" s="2"/>
      <c r="E5012" s="26"/>
    </row>
    <row r="5013" spans="1:5" x14ac:dyDescent="0.15">
      <c r="A5013" s="2"/>
      <c r="B5013" s="31"/>
      <c r="C5013" s="2"/>
      <c r="D5013" s="2"/>
      <c r="E5013" s="26"/>
    </row>
    <row r="5014" spans="1:5" x14ac:dyDescent="0.15">
      <c r="A5014" s="2"/>
      <c r="B5014" s="31"/>
      <c r="C5014" s="2"/>
      <c r="D5014" s="2"/>
      <c r="E5014" s="26"/>
    </row>
    <row r="5015" spans="1:5" x14ac:dyDescent="0.15">
      <c r="A5015" s="2"/>
      <c r="B5015" s="31"/>
      <c r="C5015" s="2"/>
      <c r="D5015" s="2"/>
      <c r="E5015" s="26"/>
    </row>
    <row r="5016" spans="1:5" x14ac:dyDescent="0.15">
      <c r="A5016" s="2"/>
      <c r="B5016" s="31"/>
      <c r="C5016" s="2"/>
      <c r="D5016" s="2"/>
      <c r="E5016" s="26"/>
    </row>
    <row r="5017" spans="1:5" x14ac:dyDescent="0.15">
      <c r="A5017" s="2"/>
      <c r="B5017" s="31"/>
      <c r="C5017" s="2"/>
      <c r="D5017" s="2"/>
      <c r="E5017" s="26"/>
    </row>
    <row r="5018" spans="1:5" x14ac:dyDescent="0.15">
      <c r="A5018" s="2"/>
      <c r="B5018" s="31"/>
      <c r="C5018" s="2"/>
      <c r="D5018" s="2"/>
      <c r="E5018" s="26"/>
    </row>
    <row r="5019" spans="1:5" x14ac:dyDescent="0.15">
      <c r="A5019" s="2"/>
      <c r="B5019" s="31"/>
      <c r="C5019" s="2"/>
      <c r="D5019" s="2"/>
      <c r="E5019" s="26"/>
    </row>
    <row r="5020" spans="1:5" x14ac:dyDescent="0.15">
      <c r="A5020" s="2"/>
      <c r="B5020" s="31"/>
      <c r="C5020" s="2"/>
      <c r="D5020" s="2"/>
      <c r="E5020" s="26"/>
    </row>
    <row r="5021" spans="1:5" x14ac:dyDescent="0.15">
      <c r="A5021" s="2"/>
      <c r="B5021" s="31"/>
      <c r="C5021" s="2"/>
      <c r="D5021" s="2"/>
      <c r="E5021" s="26"/>
    </row>
    <row r="5022" spans="1:5" x14ac:dyDescent="0.15">
      <c r="A5022" s="2"/>
      <c r="B5022" s="31"/>
      <c r="C5022" s="2"/>
      <c r="D5022" s="2"/>
      <c r="E5022" s="26"/>
    </row>
    <row r="5023" spans="1:5" x14ac:dyDescent="0.15">
      <c r="A5023" s="2"/>
      <c r="B5023" s="31"/>
      <c r="C5023" s="2"/>
      <c r="D5023" s="2"/>
      <c r="E5023" s="26"/>
    </row>
    <row r="5024" spans="1:5" x14ac:dyDescent="0.15">
      <c r="A5024" s="2"/>
      <c r="B5024" s="31"/>
      <c r="C5024" s="2"/>
      <c r="D5024" s="2"/>
      <c r="E5024" s="26"/>
    </row>
    <row r="5025" spans="1:5" x14ac:dyDescent="0.15">
      <c r="A5025" s="2"/>
      <c r="B5025" s="31"/>
      <c r="C5025" s="2"/>
      <c r="D5025" s="2"/>
      <c r="E5025" s="26"/>
    </row>
    <row r="5026" spans="1:5" x14ac:dyDescent="0.15">
      <c r="A5026" s="2"/>
      <c r="B5026" s="31"/>
      <c r="C5026" s="2"/>
      <c r="D5026" s="2"/>
      <c r="E5026" s="26"/>
    </row>
    <row r="5027" spans="1:5" x14ac:dyDescent="0.15">
      <c r="A5027" s="2"/>
      <c r="B5027" s="31"/>
      <c r="C5027" s="2"/>
      <c r="D5027" s="2"/>
      <c r="E5027" s="26"/>
    </row>
    <row r="5028" spans="1:5" x14ac:dyDescent="0.15">
      <c r="A5028" s="2"/>
      <c r="B5028" s="31"/>
      <c r="C5028" s="2"/>
      <c r="D5028" s="2"/>
      <c r="E5028" s="26"/>
    </row>
    <row r="5029" spans="1:5" x14ac:dyDescent="0.15">
      <c r="A5029" s="2"/>
      <c r="B5029" s="31"/>
      <c r="C5029" s="2"/>
      <c r="D5029" s="2"/>
      <c r="E5029" s="26"/>
    </row>
    <row r="5030" spans="1:5" x14ac:dyDescent="0.15">
      <c r="A5030" s="2"/>
      <c r="B5030" s="31"/>
      <c r="C5030" s="2"/>
      <c r="D5030" s="2"/>
      <c r="E5030" s="26"/>
    </row>
    <row r="5031" spans="1:5" x14ac:dyDescent="0.15">
      <c r="A5031" s="2"/>
      <c r="B5031" s="31"/>
      <c r="C5031" s="2"/>
      <c r="D5031" s="2"/>
      <c r="E5031" s="26"/>
    </row>
    <row r="5032" spans="1:5" x14ac:dyDescent="0.15">
      <c r="A5032" s="2"/>
      <c r="B5032" s="31"/>
      <c r="C5032" s="2"/>
      <c r="D5032" s="2"/>
      <c r="E5032" s="26"/>
    </row>
    <row r="5033" spans="1:5" x14ac:dyDescent="0.15">
      <c r="A5033" s="2"/>
      <c r="B5033" s="31"/>
      <c r="C5033" s="2"/>
      <c r="D5033" s="2"/>
      <c r="E5033" s="26"/>
    </row>
    <row r="5034" spans="1:5" x14ac:dyDescent="0.15">
      <c r="A5034" s="2"/>
      <c r="B5034" s="31"/>
      <c r="C5034" s="2"/>
      <c r="D5034" s="2"/>
      <c r="E5034" s="26"/>
    </row>
    <row r="5035" spans="1:5" x14ac:dyDescent="0.15">
      <c r="A5035" s="2"/>
      <c r="B5035" s="31"/>
      <c r="C5035" s="2"/>
      <c r="D5035" s="2"/>
      <c r="E5035" s="26"/>
    </row>
    <row r="5036" spans="1:5" x14ac:dyDescent="0.15">
      <c r="A5036" s="2"/>
      <c r="B5036" s="31"/>
      <c r="C5036" s="2"/>
      <c r="D5036" s="2"/>
      <c r="E5036" s="26"/>
    </row>
    <row r="5037" spans="1:5" x14ac:dyDescent="0.15">
      <c r="A5037" s="2"/>
      <c r="B5037" s="31"/>
      <c r="C5037" s="2"/>
      <c r="D5037" s="2"/>
      <c r="E5037" s="26"/>
    </row>
    <row r="5038" spans="1:5" x14ac:dyDescent="0.15">
      <c r="A5038" s="2"/>
      <c r="B5038" s="31"/>
      <c r="C5038" s="2"/>
      <c r="D5038" s="2"/>
      <c r="E5038" s="26"/>
    </row>
    <row r="5039" spans="1:5" x14ac:dyDescent="0.15">
      <c r="A5039" s="2"/>
      <c r="B5039" s="31"/>
      <c r="C5039" s="2"/>
      <c r="D5039" s="2"/>
      <c r="E5039" s="26"/>
    </row>
    <row r="5040" spans="1:5" x14ac:dyDescent="0.15">
      <c r="A5040" s="2"/>
      <c r="B5040" s="31"/>
      <c r="C5040" s="2"/>
      <c r="D5040" s="2"/>
      <c r="E5040" s="26"/>
    </row>
    <row r="5041" spans="1:5" x14ac:dyDescent="0.15">
      <c r="A5041" s="2"/>
      <c r="B5041" s="31"/>
      <c r="C5041" s="2"/>
      <c r="D5041" s="2"/>
      <c r="E5041" s="26"/>
    </row>
    <row r="5042" spans="1:5" x14ac:dyDescent="0.15">
      <c r="A5042" s="2"/>
      <c r="B5042" s="31"/>
      <c r="C5042" s="2"/>
      <c r="D5042" s="2"/>
      <c r="E5042" s="26"/>
    </row>
    <row r="5043" spans="1:5" x14ac:dyDescent="0.15">
      <c r="A5043" s="2"/>
      <c r="B5043" s="31"/>
      <c r="C5043" s="2"/>
      <c r="D5043" s="2"/>
      <c r="E5043" s="26"/>
    </row>
    <row r="5044" spans="1:5" x14ac:dyDescent="0.15">
      <c r="A5044" s="2"/>
      <c r="B5044" s="31"/>
      <c r="C5044" s="2"/>
      <c r="D5044" s="2"/>
      <c r="E5044" s="26"/>
    </row>
    <row r="5045" spans="1:5" x14ac:dyDescent="0.15">
      <c r="A5045" s="2"/>
      <c r="B5045" s="31"/>
      <c r="C5045" s="2"/>
      <c r="D5045" s="2"/>
      <c r="E5045" s="26"/>
    </row>
    <row r="5046" spans="1:5" x14ac:dyDescent="0.15">
      <c r="A5046" s="2"/>
      <c r="B5046" s="31"/>
      <c r="C5046" s="2"/>
      <c r="D5046" s="2"/>
      <c r="E5046" s="26"/>
    </row>
    <row r="5047" spans="1:5" x14ac:dyDescent="0.15">
      <c r="A5047" s="2"/>
      <c r="B5047" s="31"/>
      <c r="C5047" s="2"/>
      <c r="D5047" s="2"/>
      <c r="E5047" s="26"/>
    </row>
    <row r="5048" spans="1:5" x14ac:dyDescent="0.15">
      <c r="A5048" s="2"/>
      <c r="B5048" s="31"/>
      <c r="C5048" s="2"/>
      <c r="D5048" s="2"/>
      <c r="E5048" s="26"/>
    </row>
    <row r="5049" spans="1:5" x14ac:dyDescent="0.15">
      <c r="A5049" s="2"/>
      <c r="B5049" s="31"/>
      <c r="C5049" s="2"/>
      <c r="D5049" s="2"/>
      <c r="E5049" s="26"/>
    </row>
    <row r="5050" spans="1:5" x14ac:dyDescent="0.15">
      <c r="A5050" s="2"/>
      <c r="B5050" s="31"/>
      <c r="C5050" s="2"/>
      <c r="D5050" s="2"/>
      <c r="E5050" s="26"/>
    </row>
    <row r="5051" spans="1:5" x14ac:dyDescent="0.15">
      <c r="A5051" s="2"/>
      <c r="B5051" s="31"/>
      <c r="C5051" s="2"/>
      <c r="D5051" s="2"/>
      <c r="E5051" s="26"/>
    </row>
    <row r="5052" spans="1:5" x14ac:dyDescent="0.15">
      <c r="A5052" s="2"/>
      <c r="B5052" s="31"/>
      <c r="C5052" s="2"/>
      <c r="D5052" s="2"/>
      <c r="E5052" s="26"/>
    </row>
    <row r="5053" spans="1:5" x14ac:dyDescent="0.15">
      <c r="A5053" s="2"/>
      <c r="B5053" s="31"/>
      <c r="C5053" s="2"/>
      <c r="D5053" s="2"/>
      <c r="E5053" s="26"/>
    </row>
    <row r="5054" spans="1:5" x14ac:dyDescent="0.15">
      <c r="A5054" s="2"/>
      <c r="B5054" s="31"/>
      <c r="C5054" s="2"/>
      <c r="D5054" s="2"/>
      <c r="E5054" s="26"/>
    </row>
    <row r="5055" spans="1:5" x14ac:dyDescent="0.15">
      <c r="A5055" s="2"/>
      <c r="B5055" s="31"/>
      <c r="C5055" s="2"/>
      <c r="D5055" s="2"/>
      <c r="E5055" s="26"/>
    </row>
    <row r="5056" spans="1:5" x14ac:dyDescent="0.15">
      <c r="A5056" s="2"/>
      <c r="B5056" s="31"/>
      <c r="C5056" s="2"/>
      <c r="D5056" s="2"/>
      <c r="E5056" s="26"/>
    </row>
    <row r="5057" spans="1:5" x14ac:dyDescent="0.15">
      <c r="A5057" s="2"/>
      <c r="B5057" s="31"/>
      <c r="C5057" s="2"/>
      <c r="D5057" s="2"/>
      <c r="E5057" s="26"/>
    </row>
    <row r="5058" spans="1:5" x14ac:dyDescent="0.15">
      <c r="A5058" s="2"/>
      <c r="B5058" s="31"/>
      <c r="C5058" s="2"/>
      <c r="D5058" s="2"/>
      <c r="E5058" s="26"/>
    </row>
    <row r="5059" spans="1:5" x14ac:dyDescent="0.15">
      <c r="A5059" s="2"/>
      <c r="B5059" s="31"/>
      <c r="C5059" s="2"/>
      <c r="D5059" s="2"/>
      <c r="E5059" s="26"/>
    </row>
    <row r="5060" spans="1:5" x14ac:dyDescent="0.15">
      <c r="A5060" s="2"/>
      <c r="B5060" s="31"/>
      <c r="C5060" s="2"/>
      <c r="D5060" s="2"/>
      <c r="E5060" s="26"/>
    </row>
    <row r="5061" spans="1:5" x14ac:dyDescent="0.15">
      <c r="A5061" s="2"/>
      <c r="B5061" s="31"/>
      <c r="C5061" s="2"/>
      <c r="D5061" s="2"/>
      <c r="E5061" s="26"/>
    </row>
    <row r="5062" spans="1:5" x14ac:dyDescent="0.15">
      <c r="A5062" s="2"/>
      <c r="B5062" s="31"/>
      <c r="C5062" s="2"/>
      <c r="D5062" s="2"/>
      <c r="E5062" s="26"/>
    </row>
    <row r="5063" spans="1:5" x14ac:dyDescent="0.15">
      <c r="A5063" s="2"/>
      <c r="B5063" s="31"/>
      <c r="C5063" s="2"/>
      <c r="D5063" s="2"/>
      <c r="E5063" s="26"/>
    </row>
    <row r="5064" spans="1:5" x14ac:dyDescent="0.15">
      <c r="A5064" s="2"/>
      <c r="B5064" s="31"/>
      <c r="C5064" s="2"/>
      <c r="D5064" s="2"/>
      <c r="E5064" s="26"/>
    </row>
    <row r="5065" spans="1:5" x14ac:dyDescent="0.15">
      <c r="A5065" s="2"/>
      <c r="B5065" s="31"/>
      <c r="C5065" s="2"/>
      <c r="D5065" s="2"/>
      <c r="E5065" s="26"/>
    </row>
    <row r="5066" spans="1:5" x14ac:dyDescent="0.15">
      <c r="A5066" s="2"/>
      <c r="B5066" s="31"/>
      <c r="C5066" s="2"/>
      <c r="D5066" s="2"/>
      <c r="E5066" s="26"/>
    </row>
    <row r="5067" spans="1:5" x14ac:dyDescent="0.15">
      <c r="A5067" s="2"/>
      <c r="B5067" s="31"/>
      <c r="C5067" s="2"/>
      <c r="D5067" s="2"/>
      <c r="E5067" s="26"/>
    </row>
    <row r="5068" spans="1:5" x14ac:dyDescent="0.15">
      <c r="A5068" s="2"/>
      <c r="B5068" s="31"/>
      <c r="C5068" s="2"/>
      <c r="D5068" s="2"/>
      <c r="E5068" s="26"/>
    </row>
    <row r="5069" spans="1:5" x14ac:dyDescent="0.15">
      <c r="A5069" s="2"/>
      <c r="B5069" s="31"/>
      <c r="C5069" s="2"/>
      <c r="D5069" s="2"/>
      <c r="E5069" s="26"/>
    </row>
    <row r="5070" spans="1:5" x14ac:dyDescent="0.15">
      <c r="A5070" s="2"/>
      <c r="B5070" s="31"/>
      <c r="C5070" s="2"/>
      <c r="D5070" s="2"/>
      <c r="E5070" s="26"/>
    </row>
    <row r="5071" spans="1:5" x14ac:dyDescent="0.15">
      <c r="A5071" s="2"/>
      <c r="B5071" s="31"/>
      <c r="C5071" s="2"/>
      <c r="D5071" s="2"/>
      <c r="E5071" s="26"/>
    </row>
    <row r="5072" spans="1:5" x14ac:dyDescent="0.15">
      <c r="A5072" s="2"/>
      <c r="B5072" s="31"/>
      <c r="C5072" s="2"/>
      <c r="D5072" s="2"/>
      <c r="E5072" s="26"/>
    </row>
    <row r="5073" spans="1:5" x14ac:dyDescent="0.15">
      <c r="A5073" s="2"/>
      <c r="B5073" s="31"/>
      <c r="C5073" s="2"/>
      <c r="D5073" s="2"/>
      <c r="E5073" s="26"/>
    </row>
    <row r="5074" spans="1:5" x14ac:dyDescent="0.15">
      <c r="A5074" s="2"/>
      <c r="B5074" s="31"/>
      <c r="C5074" s="2"/>
      <c r="D5074" s="2"/>
      <c r="E5074" s="26"/>
    </row>
    <row r="5075" spans="1:5" x14ac:dyDescent="0.15">
      <c r="A5075" s="2"/>
      <c r="B5075" s="31"/>
      <c r="C5075" s="2"/>
      <c r="D5075" s="2"/>
      <c r="E5075" s="26"/>
    </row>
    <row r="5076" spans="1:5" x14ac:dyDescent="0.15">
      <c r="A5076" s="2"/>
      <c r="B5076" s="31"/>
      <c r="C5076" s="2"/>
      <c r="D5076" s="2"/>
      <c r="E5076" s="26"/>
    </row>
    <row r="5077" spans="1:5" x14ac:dyDescent="0.15">
      <c r="A5077" s="2"/>
      <c r="B5077" s="31"/>
      <c r="C5077" s="2"/>
      <c r="D5077" s="2"/>
      <c r="E5077" s="26"/>
    </row>
    <row r="5078" spans="1:5" x14ac:dyDescent="0.15">
      <c r="A5078" s="2"/>
      <c r="B5078" s="31"/>
      <c r="C5078" s="2"/>
      <c r="D5078" s="2"/>
      <c r="E5078" s="26"/>
    </row>
    <row r="5079" spans="1:5" x14ac:dyDescent="0.15">
      <c r="A5079" s="2"/>
      <c r="B5079" s="31"/>
      <c r="C5079" s="2"/>
      <c r="D5079" s="2"/>
      <c r="E5079" s="26"/>
    </row>
    <row r="5080" spans="1:5" x14ac:dyDescent="0.15">
      <c r="A5080" s="2"/>
      <c r="B5080" s="31"/>
      <c r="C5080" s="2"/>
      <c r="D5080" s="2"/>
      <c r="E5080" s="26"/>
    </row>
    <row r="5081" spans="1:5" x14ac:dyDescent="0.15">
      <c r="A5081" s="2"/>
      <c r="B5081" s="31"/>
      <c r="C5081" s="2"/>
      <c r="D5081" s="2"/>
      <c r="E5081" s="26"/>
    </row>
    <row r="5082" spans="1:5" x14ac:dyDescent="0.15">
      <c r="A5082" s="2"/>
      <c r="B5082" s="31"/>
      <c r="C5082" s="2"/>
      <c r="D5082" s="2"/>
      <c r="E5082" s="26"/>
    </row>
    <row r="5083" spans="1:5" x14ac:dyDescent="0.15">
      <c r="A5083" s="2"/>
      <c r="B5083" s="31"/>
      <c r="C5083" s="2"/>
      <c r="D5083" s="2"/>
      <c r="E5083" s="26"/>
    </row>
    <row r="5084" spans="1:5" x14ac:dyDescent="0.15">
      <c r="A5084" s="2"/>
      <c r="B5084" s="31"/>
      <c r="C5084" s="2"/>
      <c r="D5084" s="2"/>
      <c r="E5084" s="26"/>
    </row>
    <row r="5085" spans="1:5" x14ac:dyDescent="0.15">
      <c r="A5085" s="2"/>
      <c r="B5085" s="31"/>
      <c r="C5085" s="2"/>
      <c r="D5085" s="2"/>
      <c r="E5085" s="26"/>
    </row>
    <row r="5086" spans="1:5" x14ac:dyDescent="0.15">
      <c r="A5086" s="2"/>
      <c r="B5086" s="31"/>
      <c r="C5086" s="2"/>
      <c r="D5086" s="2"/>
      <c r="E5086" s="26"/>
    </row>
    <row r="5087" spans="1:5" x14ac:dyDescent="0.15">
      <c r="A5087" s="2"/>
      <c r="B5087" s="31"/>
      <c r="C5087" s="2"/>
      <c r="D5087" s="2"/>
      <c r="E5087" s="26"/>
    </row>
    <row r="5088" spans="1:5" x14ac:dyDescent="0.15">
      <c r="A5088" s="2"/>
      <c r="B5088" s="31"/>
      <c r="C5088" s="2"/>
      <c r="D5088" s="2"/>
      <c r="E5088" s="26"/>
    </row>
    <row r="5089" spans="1:5" x14ac:dyDescent="0.15">
      <c r="A5089" s="2"/>
      <c r="B5089" s="31"/>
      <c r="C5089" s="2"/>
      <c r="D5089" s="2"/>
      <c r="E5089" s="26"/>
    </row>
    <row r="5090" spans="1:5" x14ac:dyDescent="0.15">
      <c r="A5090" s="2"/>
      <c r="B5090" s="31"/>
      <c r="C5090" s="2"/>
      <c r="D5090" s="2"/>
      <c r="E5090" s="26"/>
    </row>
    <row r="5091" spans="1:5" x14ac:dyDescent="0.15">
      <c r="A5091" s="2"/>
      <c r="B5091" s="31"/>
      <c r="C5091" s="2"/>
      <c r="D5091" s="2"/>
      <c r="E5091" s="26"/>
    </row>
    <row r="5092" spans="1:5" x14ac:dyDescent="0.15">
      <c r="A5092" s="2"/>
      <c r="B5092" s="31"/>
      <c r="C5092" s="2"/>
      <c r="D5092" s="2"/>
      <c r="E5092" s="26"/>
    </row>
    <row r="5093" spans="1:5" x14ac:dyDescent="0.15">
      <c r="A5093" s="2"/>
      <c r="B5093" s="31"/>
      <c r="C5093" s="2"/>
      <c r="D5093" s="2"/>
      <c r="E5093" s="26"/>
    </row>
    <row r="5094" spans="1:5" x14ac:dyDescent="0.15">
      <c r="A5094" s="2"/>
      <c r="B5094" s="31"/>
      <c r="C5094" s="2"/>
      <c r="D5094" s="2"/>
      <c r="E5094" s="26"/>
    </row>
    <row r="5095" spans="1:5" x14ac:dyDescent="0.15">
      <c r="A5095" s="2"/>
      <c r="B5095" s="31"/>
      <c r="C5095" s="2"/>
      <c r="D5095" s="2"/>
      <c r="E5095" s="26"/>
    </row>
    <row r="5096" spans="1:5" x14ac:dyDescent="0.15">
      <c r="A5096" s="2"/>
      <c r="B5096" s="31"/>
      <c r="C5096" s="2"/>
      <c r="D5096" s="2"/>
      <c r="E5096" s="26"/>
    </row>
    <row r="5097" spans="1:5" x14ac:dyDescent="0.15">
      <c r="A5097" s="2"/>
      <c r="B5097" s="31"/>
      <c r="C5097" s="2"/>
      <c r="D5097" s="2"/>
      <c r="E5097" s="26"/>
    </row>
    <row r="5098" spans="1:5" x14ac:dyDescent="0.15">
      <c r="A5098" s="2"/>
      <c r="B5098" s="31"/>
      <c r="C5098" s="2"/>
      <c r="D5098" s="2"/>
      <c r="E5098" s="26"/>
    </row>
    <row r="5099" spans="1:5" x14ac:dyDescent="0.15">
      <c r="A5099" s="2"/>
      <c r="B5099" s="31"/>
      <c r="C5099" s="2"/>
      <c r="D5099" s="2"/>
      <c r="E5099" s="26"/>
    </row>
    <row r="5100" spans="1:5" x14ac:dyDescent="0.15">
      <c r="A5100" s="2"/>
      <c r="B5100" s="31"/>
      <c r="C5100" s="2"/>
      <c r="D5100" s="2"/>
      <c r="E5100" s="26"/>
    </row>
    <row r="5101" spans="1:5" x14ac:dyDescent="0.15">
      <c r="A5101" s="2"/>
      <c r="B5101" s="31"/>
      <c r="C5101" s="2"/>
      <c r="D5101" s="2"/>
      <c r="E5101" s="26"/>
    </row>
    <row r="5102" spans="1:5" x14ac:dyDescent="0.15">
      <c r="A5102" s="2"/>
      <c r="B5102" s="31"/>
      <c r="C5102" s="2"/>
      <c r="D5102" s="2"/>
      <c r="E5102" s="26"/>
    </row>
    <row r="5103" spans="1:5" x14ac:dyDescent="0.15">
      <c r="A5103" s="2"/>
      <c r="B5103" s="31"/>
      <c r="C5103" s="2"/>
      <c r="D5103" s="2"/>
      <c r="E5103" s="26"/>
    </row>
    <row r="5104" spans="1:5" x14ac:dyDescent="0.15">
      <c r="A5104" s="2"/>
      <c r="B5104" s="31"/>
      <c r="C5104" s="2"/>
      <c r="D5104" s="2"/>
      <c r="E5104" s="26"/>
    </row>
    <row r="5105" spans="1:5" x14ac:dyDescent="0.15">
      <c r="A5105" s="2"/>
      <c r="B5105" s="31"/>
      <c r="C5105" s="2"/>
      <c r="D5105" s="2"/>
      <c r="E5105" s="26"/>
    </row>
    <row r="5106" spans="1:5" x14ac:dyDescent="0.15">
      <c r="A5106" s="2"/>
      <c r="B5106" s="31"/>
      <c r="C5106" s="2"/>
      <c r="D5106" s="2"/>
      <c r="E5106" s="26"/>
    </row>
    <row r="5107" spans="1:5" x14ac:dyDescent="0.15">
      <c r="A5107" s="2"/>
      <c r="B5107" s="31"/>
      <c r="C5107" s="2"/>
      <c r="D5107" s="2"/>
      <c r="E5107" s="26"/>
    </row>
    <row r="5108" spans="1:5" x14ac:dyDescent="0.15">
      <c r="A5108" s="2"/>
      <c r="B5108" s="31"/>
      <c r="C5108" s="2"/>
      <c r="D5108" s="2"/>
      <c r="E5108" s="26"/>
    </row>
    <row r="5109" spans="1:5" x14ac:dyDescent="0.15">
      <c r="A5109" s="2"/>
      <c r="B5109" s="31"/>
      <c r="C5109" s="2"/>
      <c r="D5109" s="2"/>
      <c r="E5109" s="26"/>
    </row>
    <row r="5110" spans="1:5" x14ac:dyDescent="0.15">
      <c r="A5110" s="2"/>
      <c r="B5110" s="31"/>
      <c r="C5110" s="2"/>
      <c r="D5110" s="2"/>
      <c r="E5110" s="26"/>
    </row>
    <row r="5111" spans="1:5" x14ac:dyDescent="0.15">
      <c r="A5111" s="2"/>
      <c r="B5111" s="31"/>
      <c r="C5111" s="2"/>
      <c r="D5111" s="2"/>
      <c r="E5111" s="26"/>
    </row>
    <row r="5112" spans="1:5" x14ac:dyDescent="0.15">
      <c r="A5112" s="2"/>
      <c r="B5112" s="31"/>
      <c r="C5112" s="2"/>
      <c r="D5112" s="2"/>
      <c r="E5112" s="26"/>
    </row>
    <row r="5113" spans="1:5" x14ac:dyDescent="0.15">
      <c r="A5113" s="2"/>
      <c r="B5113" s="31"/>
      <c r="C5113" s="2"/>
      <c r="D5113" s="2"/>
      <c r="E5113" s="26"/>
    </row>
    <row r="5114" spans="1:5" x14ac:dyDescent="0.15">
      <c r="A5114" s="2"/>
      <c r="B5114" s="31"/>
      <c r="C5114" s="2"/>
      <c r="D5114" s="2"/>
      <c r="E5114" s="26"/>
    </row>
    <row r="5115" spans="1:5" x14ac:dyDescent="0.15">
      <c r="A5115" s="2"/>
      <c r="B5115" s="31"/>
      <c r="C5115" s="2"/>
      <c r="D5115" s="2"/>
      <c r="E5115" s="26"/>
    </row>
    <row r="5116" spans="1:5" x14ac:dyDescent="0.15">
      <c r="A5116" s="2"/>
      <c r="B5116" s="31"/>
      <c r="C5116" s="2"/>
      <c r="D5116" s="2"/>
      <c r="E5116" s="26"/>
    </row>
    <row r="5117" spans="1:5" x14ac:dyDescent="0.15">
      <c r="A5117" s="2"/>
      <c r="B5117" s="31"/>
      <c r="C5117" s="2"/>
      <c r="D5117" s="2"/>
      <c r="E5117" s="26"/>
    </row>
    <row r="5118" spans="1:5" x14ac:dyDescent="0.15">
      <c r="A5118" s="2"/>
      <c r="B5118" s="31"/>
      <c r="C5118" s="2"/>
      <c r="D5118" s="2"/>
      <c r="E5118" s="26"/>
    </row>
    <row r="5119" spans="1:5" x14ac:dyDescent="0.15">
      <c r="A5119" s="2"/>
      <c r="B5119" s="31"/>
      <c r="C5119" s="2"/>
      <c r="D5119" s="2"/>
      <c r="E5119" s="26"/>
    </row>
    <row r="5120" spans="1:5" x14ac:dyDescent="0.15">
      <c r="A5120" s="2"/>
      <c r="B5120" s="31"/>
      <c r="C5120" s="2"/>
      <c r="D5120" s="2"/>
      <c r="E5120" s="26"/>
    </row>
    <row r="5121" spans="1:5" x14ac:dyDescent="0.15">
      <c r="A5121" s="2"/>
      <c r="B5121" s="31"/>
      <c r="C5121" s="2"/>
      <c r="D5121" s="2"/>
      <c r="E5121" s="26"/>
    </row>
    <row r="5122" spans="1:5" x14ac:dyDescent="0.15">
      <c r="A5122" s="2"/>
      <c r="B5122" s="31"/>
      <c r="C5122" s="2"/>
      <c r="D5122" s="2"/>
      <c r="E5122" s="26"/>
    </row>
    <row r="5123" spans="1:5" x14ac:dyDescent="0.15">
      <c r="A5123" s="2"/>
      <c r="B5123" s="31"/>
      <c r="C5123" s="2"/>
      <c r="D5123" s="2"/>
      <c r="E5123" s="26"/>
    </row>
    <row r="5124" spans="1:5" x14ac:dyDescent="0.15">
      <c r="A5124" s="2"/>
      <c r="B5124" s="31"/>
      <c r="C5124" s="2"/>
      <c r="D5124" s="2"/>
      <c r="E5124" s="26"/>
    </row>
    <row r="5125" spans="1:5" x14ac:dyDescent="0.15">
      <c r="A5125" s="2"/>
      <c r="B5125" s="31"/>
      <c r="C5125" s="2"/>
      <c r="D5125" s="2"/>
      <c r="E5125" s="26"/>
    </row>
    <row r="5126" spans="1:5" x14ac:dyDescent="0.15">
      <c r="A5126" s="2"/>
      <c r="B5126" s="31"/>
      <c r="C5126" s="2"/>
      <c r="D5126" s="2"/>
      <c r="E5126" s="26"/>
    </row>
    <row r="5127" spans="1:5" x14ac:dyDescent="0.15">
      <c r="A5127" s="2"/>
      <c r="B5127" s="31"/>
      <c r="C5127" s="2"/>
      <c r="D5127" s="2"/>
      <c r="E5127" s="26"/>
    </row>
    <row r="5128" spans="1:5" x14ac:dyDescent="0.15">
      <c r="A5128" s="2"/>
      <c r="B5128" s="31"/>
      <c r="C5128" s="2"/>
      <c r="D5128" s="2"/>
      <c r="E5128" s="26"/>
    </row>
    <row r="5129" spans="1:5" x14ac:dyDescent="0.15">
      <c r="A5129" s="2"/>
      <c r="B5129" s="31"/>
      <c r="C5129" s="2"/>
      <c r="D5129" s="2"/>
      <c r="E5129" s="26"/>
    </row>
    <row r="5130" spans="1:5" x14ac:dyDescent="0.15">
      <c r="A5130" s="2"/>
      <c r="B5130" s="31"/>
      <c r="C5130" s="2"/>
      <c r="D5130" s="2"/>
      <c r="E5130" s="26"/>
    </row>
    <row r="5131" spans="1:5" x14ac:dyDescent="0.15">
      <c r="A5131" s="2"/>
      <c r="B5131" s="31"/>
      <c r="C5131" s="2"/>
      <c r="D5131" s="2"/>
      <c r="E5131" s="26"/>
    </row>
    <row r="5132" spans="1:5" x14ac:dyDescent="0.15">
      <c r="A5132" s="2"/>
      <c r="B5132" s="31"/>
      <c r="C5132" s="2"/>
      <c r="D5132" s="2"/>
      <c r="E5132" s="26"/>
    </row>
    <row r="5133" spans="1:5" x14ac:dyDescent="0.15">
      <c r="A5133" s="2"/>
      <c r="B5133" s="31"/>
      <c r="C5133" s="2"/>
      <c r="D5133" s="2"/>
      <c r="E5133" s="26"/>
    </row>
    <row r="5134" spans="1:5" x14ac:dyDescent="0.15">
      <c r="A5134" s="2"/>
      <c r="B5134" s="31"/>
      <c r="C5134" s="2"/>
      <c r="D5134" s="2"/>
      <c r="E5134" s="26"/>
    </row>
    <row r="5135" spans="1:5" x14ac:dyDescent="0.15">
      <c r="A5135" s="2"/>
      <c r="B5135" s="31"/>
      <c r="C5135" s="2"/>
      <c r="D5135" s="2"/>
      <c r="E5135" s="26"/>
    </row>
    <row r="5136" spans="1:5" x14ac:dyDescent="0.15">
      <c r="A5136" s="2"/>
      <c r="B5136" s="31"/>
      <c r="C5136" s="2"/>
      <c r="D5136" s="2"/>
      <c r="E5136" s="26"/>
    </row>
    <row r="5137" spans="1:5" x14ac:dyDescent="0.15">
      <c r="A5137" s="2"/>
      <c r="B5137" s="31"/>
      <c r="C5137" s="2"/>
      <c r="D5137" s="2"/>
      <c r="E5137" s="26"/>
    </row>
    <row r="5138" spans="1:5" x14ac:dyDescent="0.15">
      <c r="A5138" s="2"/>
      <c r="B5138" s="31"/>
      <c r="C5138" s="2"/>
      <c r="D5138" s="2"/>
      <c r="E5138" s="26"/>
    </row>
    <row r="5139" spans="1:5" x14ac:dyDescent="0.15">
      <c r="A5139" s="2"/>
      <c r="B5139" s="31"/>
      <c r="C5139" s="2"/>
      <c r="D5139" s="2"/>
      <c r="E5139" s="26"/>
    </row>
    <row r="5140" spans="1:5" x14ac:dyDescent="0.15">
      <c r="A5140" s="2"/>
      <c r="B5140" s="31"/>
      <c r="C5140" s="2"/>
      <c r="D5140" s="2"/>
      <c r="E5140" s="26"/>
    </row>
    <row r="5141" spans="1:5" x14ac:dyDescent="0.15">
      <c r="A5141" s="2"/>
      <c r="B5141" s="31"/>
      <c r="C5141" s="2"/>
      <c r="D5141" s="2"/>
      <c r="E5141" s="26"/>
    </row>
    <row r="5142" spans="1:5" x14ac:dyDescent="0.15">
      <c r="A5142" s="2"/>
      <c r="B5142" s="31"/>
      <c r="C5142" s="2"/>
      <c r="D5142" s="2"/>
      <c r="E5142" s="26"/>
    </row>
    <row r="5143" spans="1:5" x14ac:dyDescent="0.15">
      <c r="A5143" s="2"/>
      <c r="B5143" s="31"/>
      <c r="C5143" s="2"/>
      <c r="D5143" s="2"/>
      <c r="E5143" s="26"/>
    </row>
    <row r="5144" spans="1:5" x14ac:dyDescent="0.15">
      <c r="A5144" s="2"/>
      <c r="B5144" s="31"/>
      <c r="C5144" s="2"/>
      <c r="D5144" s="2"/>
      <c r="E5144" s="26"/>
    </row>
    <row r="5145" spans="1:5" x14ac:dyDescent="0.15">
      <c r="A5145" s="2"/>
      <c r="B5145" s="31"/>
      <c r="C5145" s="2"/>
      <c r="D5145" s="2"/>
      <c r="E5145" s="26"/>
    </row>
    <row r="5146" spans="1:5" x14ac:dyDescent="0.15">
      <c r="A5146" s="2"/>
      <c r="B5146" s="31"/>
      <c r="C5146" s="2"/>
      <c r="D5146" s="2"/>
      <c r="E5146" s="26"/>
    </row>
    <row r="5147" spans="1:5" x14ac:dyDescent="0.15">
      <c r="A5147" s="2"/>
      <c r="B5147" s="31"/>
      <c r="C5147" s="2"/>
      <c r="D5147" s="2"/>
      <c r="E5147" s="26"/>
    </row>
    <row r="5148" spans="1:5" x14ac:dyDescent="0.15">
      <c r="A5148" s="2"/>
      <c r="B5148" s="31"/>
      <c r="C5148" s="2"/>
      <c r="D5148" s="2"/>
      <c r="E5148" s="26"/>
    </row>
    <row r="5149" spans="1:5" x14ac:dyDescent="0.15">
      <c r="A5149" s="2"/>
      <c r="B5149" s="31"/>
      <c r="C5149" s="2"/>
      <c r="D5149" s="2"/>
      <c r="E5149" s="26"/>
    </row>
    <row r="5150" spans="1:5" x14ac:dyDescent="0.15">
      <c r="A5150" s="2"/>
      <c r="B5150" s="31"/>
      <c r="C5150" s="2"/>
      <c r="D5150" s="2"/>
      <c r="E5150" s="26"/>
    </row>
    <row r="5151" spans="1:5" x14ac:dyDescent="0.15">
      <c r="A5151" s="2"/>
      <c r="B5151" s="31"/>
      <c r="C5151" s="2"/>
      <c r="D5151" s="2"/>
      <c r="E5151" s="26"/>
    </row>
    <row r="5152" spans="1:5" x14ac:dyDescent="0.15">
      <c r="A5152" s="2"/>
      <c r="B5152" s="31"/>
      <c r="C5152" s="2"/>
      <c r="D5152" s="2"/>
      <c r="E5152" s="26"/>
    </row>
    <row r="5153" spans="1:5" x14ac:dyDescent="0.15">
      <c r="A5153" s="2"/>
      <c r="B5153" s="31"/>
      <c r="C5153" s="2"/>
      <c r="D5153" s="2"/>
      <c r="E5153" s="26"/>
    </row>
    <row r="5154" spans="1:5" x14ac:dyDescent="0.15">
      <c r="A5154" s="2"/>
      <c r="B5154" s="31"/>
      <c r="C5154" s="2"/>
      <c r="D5154" s="2"/>
      <c r="E5154" s="26"/>
    </row>
    <row r="5155" spans="1:5" x14ac:dyDescent="0.15">
      <c r="A5155" s="2"/>
      <c r="B5155" s="31"/>
      <c r="C5155" s="2"/>
      <c r="D5155" s="2"/>
      <c r="E5155" s="26"/>
    </row>
    <row r="5156" spans="1:5" x14ac:dyDescent="0.15">
      <c r="A5156" s="2"/>
      <c r="B5156" s="31"/>
      <c r="C5156" s="2"/>
      <c r="D5156" s="2"/>
      <c r="E5156" s="26"/>
    </row>
    <row r="5157" spans="1:5" x14ac:dyDescent="0.15">
      <c r="A5157" s="2"/>
      <c r="B5157" s="31"/>
      <c r="C5157" s="2"/>
      <c r="D5157" s="2"/>
      <c r="E5157" s="26"/>
    </row>
    <row r="5158" spans="1:5" x14ac:dyDescent="0.15">
      <c r="A5158" s="2"/>
      <c r="B5158" s="31"/>
      <c r="C5158" s="2"/>
      <c r="D5158" s="2"/>
      <c r="E5158" s="26"/>
    </row>
    <row r="5159" spans="1:5" x14ac:dyDescent="0.15">
      <c r="A5159" s="2"/>
      <c r="B5159" s="31"/>
      <c r="C5159" s="2"/>
      <c r="D5159" s="2"/>
      <c r="E5159" s="26"/>
    </row>
    <row r="5160" spans="1:5" x14ac:dyDescent="0.15">
      <c r="A5160" s="2"/>
      <c r="B5160" s="31"/>
      <c r="C5160" s="2"/>
      <c r="D5160" s="2"/>
      <c r="E5160" s="26"/>
    </row>
    <row r="5161" spans="1:5" x14ac:dyDescent="0.15">
      <c r="A5161" s="2"/>
      <c r="B5161" s="31"/>
      <c r="C5161" s="2"/>
      <c r="D5161" s="2"/>
      <c r="E5161" s="26"/>
    </row>
    <row r="5162" spans="1:5" x14ac:dyDescent="0.15">
      <c r="A5162" s="2"/>
      <c r="B5162" s="31"/>
      <c r="C5162" s="2"/>
      <c r="D5162" s="2"/>
      <c r="E5162" s="26"/>
    </row>
    <row r="5163" spans="1:5" x14ac:dyDescent="0.15">
      <c r="A5163" s="2"/>
      <c r="B5163" s="31"/>
      <c r="C5163" s="2"/>
      <c r="D5163" s="2"/>
      <c r="E5163" s="26"/>
    </row>
    <row r="5164" spans="1:5" x14ac:dyDescent="0.15">
      <c r="A5164" s="2"/>
      <c r="B5164" s="31"/>
      <c r="C5164" s="2"/>
      <c r="D5164" s="2"/>
      <c r="E5164" s="26"/>
    </row>
    <row r="5165" spans="1:5" x14ac:dyDescent="0.15">
      <c r="A5165" s="2"/>
      <c r="B5165" s="31"/>
      <c r="C5165" s="2"/>
      <c r="D5165" s="2"/>
      <c r="E5165" s="26"/>
    </row>
    <row r="5166" spans="1:5" x14ac:dyDescent="0.15">
      <c r="A5166" s="2"/>
      <c r="B5166" s="31"/>
      <c r="C5166" s="2"/>
      <c r="D5166" s="2"/>
      <c r="E5166" s="26"/>
    </row>
    <row r="5167" spans="1:5" x14ac:dyDescent="0.15">
      <c r="A5167" s="2"/>
      <c r="B5167" s="31"/>
      <c r="C5167" s="2"/>
      <c r="D5167" s="2"/>
      <c r="E5167" s="26"/>
    </row>
    <row r="5168" spans="1:5" x14ac:dyDescent="0.15">
      <c r="A5168" s="2"/>
      <c r="B5168" s="31"/>
      <c r="C5168" s="2"/>
      <c r="D5168" s="2"/>
      <c r="E5168" s="26"/>
    </row>
    <row r="5169" spans="1:5" x14ac:dyDescent="0.15">
      <c r="A5169" s="2"/>
      <c r="B5169" s="31"/>
      <c r="C5169" s="2"/>
      <c r="D5169" s="2"/>
      <c r="E5169" s="26"/>
    </row>
    <row r="5170" spans="1:5" x14ac:dyDescent="0.15">
      <c r="A5170" s="2"/>
      <c r="B5170" s="31"/>
      <c r="C5170" s="2"/>
      <c r="D5170" s="2"/>
      <c r="E5170" s="26"/>
    </row>
    <row r="5171" spans="1:5" x14ac:dyDescent="0.15">
      <c r="A5171" s="2"/>
      <c r="B5171" s="31"/>
      <c r="C5171" s="2"/>
      <c r="D5171" s="2"/>
      <c r="E5171" s="26"/>
    </row>
    <row r="5172" spans="1:5" x14ac:dyDescent="0.15">
      <c r="A5172" s="2"/>
      <c r="B5172" s="31"/>
      <c r="C5172" s="2"/>
      <c r="D5172" s="2"/>
      <c r="E5172" s="26"/>
    </row>
    <row r="5173" spans="1:5" x14ac:dyDescent="0.15">
      <c r="A5173" s="2"/>
      <c r="B5173" s="31"/>
      <c r="C5173" s="2"/>
      <c r="D5173" s="2"/>
      <c r="E5173" s="26"/>
    </row>
    <row r="5174" spans="1:5" x14ac:dyDescent="0.15">
      <c r="A5174" s="2"/>
      <c r="B5174" s="31"/>
      <c r="C5174" s="2"/>
      <c r="D5174" s="2"/>
      <c r="E5174" s="26"/>
    </row>
    <row r="5175" spans="1:5" x14ac:dyDescent="0.15">
      <c r="A5175" s="2"/>
      <c r="B5175" s="31"/>
      <c r="C5175" s="2"/>
      <c r="D5175" s="2"/>
      <c r="E5175" s="26"/>
    </row>
    <row r="5176" spans="1:5" x14ac:dyDescent="0.15">
      <c r="A5176" s="2"/>
      <c r="B5176" s="31"/>
      <c r="C5176" s="2"/>
      <c r="D5176" s="2"/>
      <c r="E5176" s="26"/>
    </row>
    <row r="5177" spans="1:5" x14ac:dyDescent="0.15">
      <c r="A5177" s="2"/>
      <c r="B5177" s="31"/>
      <c r="C5177" s="2"/>
      <c r="D5177" s="2"/>
      <c r="E5177" s="26"/>
    </row>
    <row r="5178" spans="1:5" x14ac:dyDescent="0.15">
      <c r="A5178" s="2"/>
      <c r="B5178" s="31"/>
      <c r="C5178" s="2"/>
      <c r="D5178" s="2"/>
      <c r="E5178" s="26"/>
    </row>
    <row r="5179" spans="1:5" x14ac:dyDescent="0.15">
      <c r="A5179" s="2"/>
      <c r="B5179" s="31"/>
      <c r="C5179" s="2"/>
      <c r="D5179" s="2"/>
      <c r="E5179" s="26"/>
    </row>
    <row r="5180" spans="1:5" x14ac:dyDescent="0.15">
      <c r="A5180" s="2"/>
      <c r="B5180" s="31"/>
      <c r="C5180" s="2"/>
      <c r="D5180" s="2"/>
      <c r="E5180" s="26"/>
    </row>
    <row r="5181" spans="1:5" x14ac:dyDescent="0.15">
      <c r="A5181" s="2"/>
      <c r="B5181" s="31"/>
      <c r="C5181" s="2"/>
      <c r="D5181" s="2"/>
      <c r="E5181" s="26"/>
    </row>
    <row r="5182" spans="1:5" x14ac:dyDescent="0.15">
      <c r="A5182" s="2"/>
      <c r="B5182" s="31"/>
      <c r="C5182" s="2"/>
      <c r="D5182" s="2"/>
      <c r="E5182" s="26"/>
    </row>
    <row r="5183" spans="1:5" x14ac:dyDescent="0.15">
      <c r="A5183" s="2"/>
      <c r="B5183" s="31"/>
      <c r="C5183" s="2"/>
      <c r="D5183" s="2"/>
      <c r="E5183" s="26"/>
    </row>
    <row r="5184" spans="1:5" x14ac:dyDescent="0.15">
      <c r="A5184" s="2"/>
      <c r="B5184" s="31"/>
      <c r="C5184" s="2"/>
      <c r="D5184" s="2"/>
      <c r="E5184" s="26"/>
    </row>
    <row r="5185" spans="1:5" x14ac:dyDescent="0.15">
      <c r="A5185" s="2"/>
      <c r="B5185" s="31"/>
      <c r="C5185" s="2"/>
      <c r="D5185" s="2"/>
      <c r="E5185" s="26"/>
    </row>
    <row r="5186" spans="1:5" x14ac:dyDescent="0.15">
      <c r="A5186" s="2"/>
      <c r="B5186" s="31"/>
      <c r="C5186" s="2"/>
      <c r="D5186" s="2"/>
      <c r="E5186" s="26"/>
    </row>
    <row r="5187" spans="1:5" x14ac:dyDescent="0.15">
      <c r="A5187" s="2"/>
      <c r="B5187" s="31"/>
      <c r="C5187" s="2"/>
      <c r="D5187" s="2"/>
      <c r="E5187" s="26"/>
    </row>
    <row r="5188" spans="1:5" x14ac:dyDescent="0.15">
      <c r="A5188" s="2"/>
      <c r="B5188" s="31"/>
      <c r="C5188" s="2"/>
      <c r="D5188" s="2"/>
      <c r="E5188" s="26"/>
    </row>
    <row r="5189" spans="1:5" x14ac:dyDescent="0.15">
      <c r="A5189" s="2"/>
      <c r="B5189" s="31"/>
      <c r="C5189" s="2"/>
      <c r="D5189" s="2"/>
      <c r="E5189" s="26"/>
    </row>
    <row r="5190" spans="1:5" x14ac:dyDescent="0.15">
      <c r="A5190" s="2"/>
      <c r="B5190" s="31"/>
      <c r="C5190" s="2"/>
      <c r="D5190" s="2"/>
      <c r="E5190" s="26"/>
    </row>
    <row r="5191" spans="1:5" x14ac:dyDescent="0.15">
      <c r="A5191" s="2"/>
      <c r="B5191" s="31"/>
      <c r="C5191" s="2"/>
      <c r="D5191" s="2"/>
      <c r="E5191" s="26"/>
    </row>
    <row r="5192" spans="1:5" x14ac:dyDescent="0.15">
      <c r="A5192" s="2"/>
      <c r="B5192" s="31"/>
      <c r="C5192" s="2"/>
      <c r="D5192" s="2"/>
      <c r="E5192" s="26"/>
    </row>
    <row r="5193" spans="1:5" x14ac:dyDescent="0.15">
      <c r="A5193" s="2"/>
      <c r="B5193" s="31"/>
      <c r="C5193" s="2"/>
      <c r="D5193" s="2"/>
      <c r="E5193" s="26"/>
    </row>
    <row r="5194" spans="1:5" x14ac:dyDescent="0.15">
      <c r="A5194" s="2"/>
      <c r="B5194" s="31"/>
      <c r="C5194" s="2"/>
      <c r="D5194" s="2"/>
      <c r="E5194" s="26"/>
    </row>
    <row r="5195" spans="1:5" x14ac:dyDescent="0.15">
      <c r="A5195" s="2"/>
      <c r="B5195" s="31"/>
      <c r="C5195" s="2"/>
      <c r="D5195" s="2"/>
      <c r="E5195" s="26"/>
    </row>
    <row r="5196" spans="1:5" x14ac:dyDescent="0.15">
      <c r="A5196" s="2"/>
      <c r="B5196" s="31"/>
      <c r="C5196" s="2"/>
      <c r="D5196" s="2"/>
      <c r="E5196" s="26"/>
    </row>
    <row r="5197" spans="1:5" x14ac:dyDescent="0.15">
      <c r="A5197" s="2"/>
      <c r="B5197" s="31"/>
      <c r="C5197" s="2"/>
      <c r="D5197" s="2"/>
      <c r="E5197" s="26"/>
    </row>
    <row r="5198" spans="1:5" x14ac:dyDescent="0.15">
      <c r="A5198" s="2"/>
      <c r="B5198" s="31"/>
      <c r="C5198" s="2"/>
      <c r="D5198" s="2"/>
      <c r="E5198" s="26"/>
    </row>
    <row r="5199" spans="1:5" x14ac:dyDescent="0.15">
      <c r="A5199" s="2"/>
      <c r="B5199" s="31"/>
      <c r="C5199" s="2"/>
      <c r="D5199" s="2"/>
      <c r="E5199" s="26"/>
    </row>
    <row r="5200" spans="1:5" x14ac:dyDescent="0.15">
      <c r="A5200" s="2"/>
      <c r="B5200" s="31"/>
      <c r="C5200" s="2"/>
      <c r="D5200" s="2"/>
      <c r="E5200" s="26"/>
    </row>
    <row r="5201" spans="1:5" x14ac:dyDescent="0.15">
      <c r="A5201" s="2"/>
      <c r="B5201" s="31"/>
      <c r="C5201" s="2"/>
      <c r="D5201" s="2"/>
      <c r="E5201" s="26"/>
    </row>
    <row r="5202" spans="1:5" x14ac:dyDescent="0.15">
      <c r="A5202" s="2"/>
      <c r="B5202" s="31"/>
      <c r="C5202" s="2"/>
      <c r="D5202" s="2"/>
      <c r="E5202" s="26"/>
    </row>
    <row r="5203" spans="1:5" x14ac:dyDescent="0.15">
      <c r="A5203" s="2"/>
      <c r="B5203" s="31"/>
      <c r="C5203" s="2"/>
      <c r="D5203" s="2"/>
      <c r="E5203" s="26"/>
    </row>
    <row r="5204" spans="1:5" x14ac:dyDescent="0.15">
      <c r="A5204" s="2"/>
      <c r="B5204" s="31"/>
      <c r="C5204" s="2"/>
      <c r="D5204" s="2"/>
      <c r="E5204" s="26"/>
    </row>
    <row r="5205" spans="1:5" x14ac:dyDescent="0.15">
      <c r="A5205" s="2"/>
      <c r="B5205" s="31"/>
      <c r="C5205" s="2"/>
      <c r="D5205" s="2"/>
      <c r="E5205" s="26"/>
    </row>
    <row r="5206" spans="1:5" x14ac:dyDescent="0.15">
      <c r="A5206" s="2"/>
      <c r="B5206" s="31"/>
      <c r="C5206" s="2"/>
      <c r="D5206" s="2"/>
      <c r="E5206" s="26"/>
    </row>
    <row r="5207" spans="1:5" x14ac:dyDescent="0.15">
      <c r="A5207" s="2"/>
      <c r="B5207" s="31"/>
      <c r="C5207" s="2"/>
      <c r="D5207" s="2"/>
      <c r="E5207" s="26"/>
    </row>
    <row r="5208" spans="1:5" x14ac:dyDescent="0.15">
      <c r="A5208" s="2"/>
      <c r="B5208" s="31"/>
      <c r="C5208" s="2"/>
      <c r="D5208" s="2"/>
      <c r="E5208" s="26"/>
    </row>
    <row r="5209" spans="1:5" x14ac:dyDescent="0.15">
      <c r="A5209" s="2"/>
      <c r="B5209" s="31"/>
      <c r="C5209" s="2"/>
      <c r="D5209" s="2"/>
      <c r="E5209" s="26"/>
    </row>
    <row r="5210" spans="1:5" x14ac:dyDescent="0.15">
      <c r="A5210" s="2"/>
      <c r="B5210" s="31"/>
      <c r="C5210" s="2"/>
      <c r="D5210" s="2"/>
      <c r="E5210" s="26"/>
    </row>
    <row r="5211" spans="1:5" x14ac:dyDescent="0.15">
      <c r="A5211" s="2"/>
      <c r="B5211" s="31"/>
      <c r="C5211" s="2"/>
      <c r="D5211" s="2"/>
      <c r="E5211" s="26"/>
    </row>
    <row r="5212" spans="1:5" x14ac:dyDescent="0.15">
      <c r="A5212" s="2"/>
      <c r="B5212" s="31"/>
      <c r="C5212" s="2"/>
      <c r="D5212" s="2"/>
      <c r="E5212" s="26"/>
    </row>
    <row r="5213" spans="1:5" x14ac:dyDescent="0.15">
      <c r="A5213" s="2"/>
      <c r="B5213" s="31"/>
      <c r="C5213" s="2"/>
      <c r="D5213" s="2"/>
      <c r="E5213" s="26"/>
    </row>
    <row r="5214" spans="1:5" x14ac:dyDescent="0.15">
      <c r="A5214" s="2"/>
      <c r="B5214" s="31"/>
      <c r="C5214" s="2"/>
      <c r="D5214" s="2"/>
      <c r="E5214" s="26"/>
    </row>
    <row r="5215" spans="1:5" x14ac:dyDescent="0.15">
      <c r="A5215" s="2"/>
      <c r="B5215" s="31"/>
      <c r="C5215" s="2"/>
      <c r="D5215" s="2"/>
      <c r="E5215" s="26"/>
    </row>
    <row r="5216" spans="1:5" x14ac:dyDescent="0.15">
      <c r="A5216" s="2"/>
      <c r="B5216" s="31"/>
      <c r="C5216" s="2"/>
      <c r="D5216" s="2"/>
      <c r="E5216" s="26"/>
    </row>
    <row r="5217" spans="1:5" x14ac:dyDescent="0.15">
      <c r="A5217" s="2"/>
      <c r="B5217" s="31"/>
      <c r="C5217" s="2"/>
      <c r="D5217" s="2"/>
      <c r="E5217" s="26"/>
    </row>
    <row r="5218" spans="1:5" x14ac:dyDescent="0.15">
      <c r="A5218" s="2"/>
      <c r="B5218" s="31"/>
      <c r="C5218" s="2"/>
      <c r="D5218" s="2"/>
      <c r="E5218" s="26"/>
    </row>
    <row r="5219" spans="1:5" x14ac:dyDescent="0.15">
      <c r="A5219" s="2"/>
      <c r="B5219" s="31"/>
      <c r="C5219" s="2"/>
      <c r="D5219" s="2"/>
      <c r="E5219" s="26"/>
    </row>
    <row r="5220" spans="1:5" x14ac:dyDescent="0.15">
      <c r="A5220" s="2"/>
      <c r="B5220" s="31"/>
      <c r="C5220" s="2"/>
      <c r="D5220" s="2"/>
      <c r="E5220" s="26"/>
    </row>
    <row r="5221" spans="1:5" x14ac:dyDescent="0.15">
      <c r="A5221" s="2"/>
      <c r="B5221" s="31"/>
      <c r="C5221" s="2"/>
      <c r="D5221" s="2"/>
      <c r="E5221" s="26"/>
    </row>
    <row r="5222" spans="1:5" x14ac:dyDescent="0.15">
      <c r="A5222" s="2"/>
      <c r="B5222" s="31"/>
      <c r="C5222" s="2"/>
      <c r="D5222" s="2"/>
      <c r="E5222" s="26"/>
    </row>
    <row r="5223" spans="1:5" x14ac:dyDescent="0.15">
      <c r="A5223" s="2"/>
      <c r="B5223" s="31"/>
      <c r="C5223" s="2"/>
      <c r="D5223" s="2"/>
      <c r="E5223" s="26"/>
    </row>
    <row r="5224" spans="1:5" x14ac:dyDescent="0.15">
      <c r="A5224" s="2"/>
      <c r="B5224" s="31"/>
      <c r="C5224" s="2"/>
      <c r="D5224" s="2"/>
      <c r="E5224" s="26"/>
    </row>
    <row r="5225" spans="1:5" x14ac:dyDescent="0.15">
      <c r="A5225" s="2"/>
      <c r="B5225" s="31"/>
      <c r="C5225" s="2"/>
      <c r="D5225" s="2"/>
      <c r="E5225" s="26"/>
    </row>
    <row r="5226" spans="1:5" x14ac:dyDescent="0.15">
      <c r="A5226" s="2"/>
      <c r="B5226" s="31"/>
      <c r="C5226" s="2"/>
      <c r="D5226" s="2"/>
      <c r="E5226" s="26"/>
    </row>
    <row r="5227" spans="1:5" x14ac:dyDescent="0.15">
      <c r="A5227" s="2"/>
      <c r="B5227" s="31"/>
      <c r="C5227" s="2"/>
      <c r="D5227" s="2"/>
      <c r="E5227" s="26"/>
    </row>
    <row r="5228" spans="1:5" x14ac:dyDescent="0.15">
      <c r="A5228" s="2"/>
      <c r="B5228" s="31"/>
      <c r="C5228" s="2"/>
      <c r="D5228" s="2"/>
      <c r="E5228" s="26"/>
    </row>
    <row r="5229" spans="1:5" x14ac:dyDescent="0.15">
      <c r="A5229" s="2"/>
      <c r="B5229" s="31"/>
      <c r="C5229" s="2"/>
      <c r="D5229" s="2"/>
      <c r="E5229" s="26"/>
    </row>
    <row r="5230" spans="1:5" x14ac:dyDescent="0.15">
      <c r="A5230" s="2"/>
      <c r="B5230" s="31"/>
      <c r="C5230" s="2"/>
      <c r="D5230" s="2"/>
      <c r="E5230" s="26"/>
    </row>
    <row r="5231" spans="1:5" x14ac:dyDescent="0.15">
      <c r="A5231" s="2"/>
      <c r="B5231" s="31"/>
      <c r="C5231" s="2"/>
      <c r="D5231" s="2"/>
      <c r="E5231" s="26"/>
    </row>
    <row r="5232" spans="1:5" x14ac:dyDescent="0.15">
      <c r="A5232" s="2"/>
      <c r="B5232" s="31"/>
      <c r="C5232" s="2"/>
      <c r="D5232" s="2"/>
      <c r="E5232" s="26"/>
    </row>
    <row r="5233" spans="1:5" x14ac:dyDescent="0.15">
      <c r="A5233" s="2"/>
      <c r="B5233" s="31"/>
      <c r="C5233" s="2"/>
      <c r="D5233" s="2"/>
      <c r="E5233" s="26"/>
    </row>
    <row r="5234" spans="1:5" x14ac:dyDescent="0.15">
      <c r="A5234" s="2"/>
      <c r="B5234" s="31"/>
      <c r="C5234" s="2"/>
      <c r="D5234" s="2"/>
      <c r="E5234" s="26"/>
    </row>
    <row r="5235" spans="1:5" x14ac:dyDescent="0.15">
      <c r="A5235" s="2"/>
      <c r="B5235" s="31"/>
      <c r="C5235" s="2"/>
      <c r="D5235" s="2"/>
      <c r="E5235" s="26"/>
    </row>
    <row r="5236" spans="1:5" x14ac:dyDescent="0.15">
      <c r="A5236" s="2"/>
      <c r="B5236" s="31"/>
      <c r="C5236" s="2"/>
      <c r="D5236" s="2"/>
      <c r="E5236" s="26"/>
    </row>
    <row r="5237" spans="1:5" x14ac:dyDescent="0.15">
      <c r="A5237" s="2"/>
      <c r="B5237" s="31"/>
      <c r="C5237" s="2"/>
      <c r="D5237" s="2"/>
      <c r="E5237" s="26"/>
    </row>
    <row r="5238" spans="1:5" x14ac:dyDescent="0.15">
      <c r="A5238" s="2"/>
      <c r="B5238" s="31"/>
      <c r="C5238" s="2"/>
      <c r="D5238" s="2"/>
      <c r="E5238" s="26"/>
    </row>
    <row r="5239" spans="1:5" x14ac:dyDescent="0.15">
      <c r="A5239" s="2"/>
      <c r="B5239" s="31"/>
      <c r="C5239" s="2"/>
      <c r="D5239" s="2"/>
      <c r="E5239" s="26"/>
    </row>
    <row r="5240" spans="1:5" x14ac:dyDescent="0.15">
      <c r="A5240" s="2"/>
      <c r="B5240" s="31"/>
      <c r="C5240" s="2"/>
      <c r="D5240" s="2"/>
      <c r="E5240" s="26"/>
    </row>
    <row r="5241" spans="1:5" x14ac:dyDescent="0.15">
      <c r="A5241" s="2"/>
      <c r="B5241" s="31"/>
      <c r="C5241" s="2"/>
      <c r="D5241" s="2"/>
      <c r="E5241" s="26"/>
    </row>
    <row r="5242" spans="1:5" x14ac:dyDescent="0.15">
      <c r="A5242" s="2"/>
      <c r="B5242" s="31"/>
      <c r="C5242" s="2"/>
      <c r="D5242" s="2"/>
      <c r="E5242" s="26"/>
    </row>
    <row r="5243" spans="1:5" x14ac:dyDescent="0.15">
      <c r="A5243" s="2"/>
      <c r="B5243" s="31"/>
      <c r="C5243" s="2"/>
      <c r="D5243" s="2"/>
      <c r="E5243" s="26"/>
    </row>
    <row r="5244" spans="1:5" x14ac:dyDescent="0.15">
      <c r="A5244" s="2"/>
      <c r="B5244" s="31"/>
      <c r="C5244" s="2"/>
      <c r="D5244" s="2"/>
      <c r="E5244" s="26"/>
    </row>
    <row r="5245" spans="1:5" x14ac:dyDescent="0.15">
      <c r="A5245" s="2"/>
      <c r="B5245" s="31"/>
      <c r="C5245" s="2"/>
      <c r="D5245" s="2"/>
      <c r="E5245" s="26"/>
    </row>
    <row r="5246" spans="1:5" x14ac:dyDescent="0.15">
      <c r="A5246" s="2"/>
      <c r="B5246" s="31"/>
      <c r="C5246" s="2"/>
      <c r="D5246" s="2"/>
      <c r="E5246" s="26"/>
    </row>
    <row r="5247" spans="1:5" x14ac:dyDescent="0.15">
      <c r="A5247" s="2"/>
      <c r="B5247" s="31"/>
      <c r="C5247" s="2"/>
      <c r="D5247" s="2"/>
      <c r="E5247" s="26"/>
    </row>
    <row r="5248" spans="1:5" x14ac:dyDescent="0.15">
      <c r="A5248" s="2"/>
      <c r="B5248" s="31"/>
      <c r="C5248" s="2"/>
      <c r="D5248" s="2"/>
      <c r="E5248" s="26"/>
    </row>
    <row r="5249" spans="1:5" x14ac:dyDescent="0.15">
      <c r="A5249" s="2"/>
      <c r="B5249" s="31"/>
      <c r="C5249" s="2"/>
      <c r="D5249" s="2"/>
      <c r="E5249" s="26"/>
    </row>
    <row r="5250" spans="1:5" x14ac:dyDescent="0.15">
      <c r="A5250" s="2"/>
      <c r="B5250" s="31"/>
      <c r="C5250" s="2"/>
      <c r="D5250" s="2"/>
      <c r="E5250" s="26"/>
    </row>
    <row r="5251" spans="1:5" x14ac:dyDescent="0.15">
      <c r="A5251" s="2"/>
      <c r="B5251" s="31"/>
      <c r="C5251" s="2"/>
      <c r="D5251" s="2"/>
      <c r="E5251" s="26"/>
    </row>
    <row r="5252" spans="1:5" x14ac:dyDescent="0.15">
      <c r="A5252" s="2"/>
      <c r="B5252" s="31"/>
      <c r="C5252" s="2"/>
      <c r="D5252" s="2"/>
      <c r="E5252" s="26"/>
    </row>
    <row r="5253" spans="1:5" x14ac:dyDescent="0.15">
      <c r="A5253" s="2"/>
      <c r="B5253" s="31"/>
      <c r="C5253" s="2"/>
      <c r="D5253" s="2"/>
      <c r="E5253" s="26"/>
    </row>
    <row r="5254" spans="1:5" x14ac:dyDescent="0.15">
      <c r="A5254" s="2"/>
      <c r="B5254" s="31"/>
      <c r="C5254" s="2"/>
      <c r="D5254" s="2"/>
      <c r="E5254" s="26"/>
    </row>
    <row r="5255" spans="1:5" x14ac:dyDescent="0.15">
      <c r="A5255" s="2"/>
      <c r="B5255" s="31"/>
      <c r="C5255" s="2"/>
      <c r="D5255" s="2"/>
      <c r="E5255" s="26"/>
    </row>
    <row r="5256" spans="1:5" x14ac:dyDescent="0.15">
      <c r="A5256" s="2"/>
      <c r="B5256" s="31"/>
      <c r="C5256" s="2"/>
      <c r="D5256" s="2"/>
      <c r="E5256" s="26"/>
    </row>
    <row r="5257" spans="1:5" x14ac:dyDescent="0.15">
      <c r="A5257" s="2"/>
      <c r="B5257" s="31"/>
      <c r="C5257" s="2"/>
      <c r="D5257" s="2"/>
      <c r="E5257" s="26"/>
    </row>
    <row r="5258" spans="1:5" x14ac:dyDescent="0.15">
      <c r="A5258" s="2"/>
      <c r="B5258" s="31"/>
      <c r="C5258" s="2"/>
      <c r="D5258" s="2"/>
      <c r="E5258" s="26"/>
    </row>
    <row r="5259" spans="1:5" x14ac:dyDescent="0.15">
      <c r="A5259" s="2"/>
      <c r="B5259" s="31"/>
      <c r="C5259" s="2"/>
      <c r="D5259" s="2"/>
      <c r="E5259" s="26"/>
    </row>
    <row r="5260" spans="1:5" x14ac:dyDescent="0.15">
      <c r="A5260" s="2"/>
      <c r="B5260" s="31"/>
      <c r="C5260" s="2"/>
      <c r="D5260" s="2"/>
      <c r="E5260" s="26"/>
    </row>
    <row r="5261" spans="1:5" x14ac:dyDescent="0.15">
      <c r="A5261" s="2"/>
      <c r="B5261" s="31"/>
      <c r="C5261" s="2"/>
      <c r="D5261" s="2"/>
      <c r="E5261" s="26"/>
    </row>
    <row r="5262" spans="1:5" x14ac:dyDescent="0.15">
      <c r="A5262" s="2"/>
      <c r="B5262" s="31"/>
      <c r="C5262" s="2"/>
      <c r="D5262" s="2"/>
      <c r="E5262" s="26"/>
    </row>
    <row r="5263" spans="1:5" x14ac:dyDescent="0.15">
      <c r="A5263" s="2"/>
      <c r="B5263" s="31"/>
      <c r="C5263" s="2"/>
      <c r="D5263" s="2"/>
      <c r="E5263" s="26"/>
    </row>
    <row r="5264" spans="1:5" x14ac:dyDescent="0.15">
      <c r="A5264" s="2"/>
      <c r="B5264" s="31"/>
      <c r="C5264" s="2"/>
      <c r="D5264" s="2"/>
      <c r="E5264" s="26"/>
    </row>
    <row r="5265" spans="1:5" x14ac:dyDescent="0.15">
      <c r="A5265" s="2"/>
      <c r="B5265" s="31"/>
      <c r="C5265" s="2"/>
      <c r="D5265" s="2"/>
      <c r="E5265" s="26"/>
    </row>
    <row r="5266" spans="1:5" x14ac:dyDescent="0.15">
      <c r="A5266" s="2"/>
      <c r="B5266" s="31"/>
      <c r="C5266" s="2"/>
      <c r="D5266" s="2"/>
      <c r="E5266" s="26"/>
    </row>
    <row r="5267" spans="1:5" x14ac:dyDescent="0.15">
      <c r="A5267" s="2"/>
      <c r="B5267" s="31"/>
      <c r="C5267" s="2"/>
      <c r="D5267" s="2"/>
      <c r="E5267" s="26"/>
    </row>
    <row r="5268" spans="1:5" x14ac:dyDescent="0.15">
      <c r="A5268" s="2"/>
      <c r="B5268" s="31"/>
      <c r="C5268" s="2"/>
      <c r="D5268" s="2"/>
      <c r="E5268" s="26"/>
    </row>
    <row r="5269" spans="1:5" x14ac:dyDescent="0.15">
      <c r="A5269" s="2"/>
      <c r="B5269" s="31"/>
      <c r="C5269" s="2"/>
      <c r="D5269" s="2"/>
      <c r="E5269" s="26"/>
    </row>
    <row r="5270" spans="1:5" x14ac:dyDescent="0.15">
      <c r="A5270" s="2"/>
      <c r="B5270" s="31"/>
      <c r="C5270" s="2"/>
      <c r="D5270" s="2"/>
      <c r="E5270" s="26"/>
    </row>
    <row r="5271" spans="1:5" x14ac:dyDescent="0.15">
      <c r="A5271" s="2"/>
      <c r="B5271" s="31"/>
      <c r="C5271" s="2"/>
      <c r="D5271" s="2"/>
      <c r="E5271" s="26"/>
    </row>
    <row r="5272" spans="1:5" x14ac:dyDescent="0.15">
      <c r="A5272" s="2"/>
      <c r="B5272" s="31"/>
      <c r="C5272" s="2"/>
      <c r="D5272" s="2"/>
      <c r="E5272" s="26"/>
    </row>
    <row r="5273" spans="1:5" x14ac:dyDescent="0.15">
      <c r="A5273" s="2"/>
      <c r="B5273" s="31"/>
      <c r="C5273" s="2"/>
      <c r="D5273" s="2"/>
      <c r="E5273" s="26"/>
    </row>
    <row r="5274" spans="1:5" x14ac:dyDescent="0.15">
      <c r="A5274" s="2"/>
      <c r="B5274" s="31"/>
      <c r="C5274" s="2"/>
      <c r="D5274" s="2"/>
      <c r="E5274" s="26"/>
    </row>
    <row r="5275" spans="1:5" x14ac:dyDescent="0.15">
      <c r="A5275" s="2"/>
      <c r="B5275" s="31"/>
      <c r="C5275" s="2"/>
      <c r="D5275" s="2"/>
      <c r="E5275" s="26"/>
    </row>
    <row r="5276" spans="1:5" x14ac:dyDescent="0.15">
      <c r="A5276" s="2"/>
      <c r="B5276" s="31"/>
      <c r="C5276" s="2"/>
      <c r="D5276" s="2"/>
      <c r="E5276" s="26"/>
    </row>
    <row r="5277" spans="1:5" x14ac:dyDescent="0.15">
      <c r="A5277" s="2"/>
      <c r="B5277" s="31"/>
      <c r="C5277" s="2"/>
      <c r="D5277" s="2"/>
      <c r="E5277" s="26"/>
    </row>
    <row r="5278" spans="1:5" x14ac:dyDescent="0.15">
      <c r="A5278" s="2"/>
      <c r="B5278" s="31"/>
      <c r="C5278" s="2"/>
      <c r="D5278" s="2"/>
      <c r="E5278" s="26"/>
    </row>
    <row r="5279" spans="1:5" x14ac:dyDescent="0.15">
      <c r="A5279" s="2"/>
      <c r="B5279" s="31"/>
      <c r="C5279" s="2"/>
      <c r="D5279" s="2"/>
      <c r="E5279" s="26"/>
    </row>
    <row r="5280" spans="1:5" x14ac:dyDescent="0.15">
      <c r="A5280" s="2"/>
      <c r="B5280" s="31"/>
      <c r="C5280" s="2"/>
      <c r="D5280" s="2"/>
      <c r="E5280" s="26"/>
    </row>
    <row r="5281" spans="1:5" x14ac:dyDescent="0.15">
      <c r="A5281" s="2"/>
      <c r="B5281" s="31"/>
      <c r="C5281" s="2"/>
      <c r="D5281" s="2"/>
      <c r="E5281" s="26"/>
    </row>
    <row r="5282" spans="1:5" x14ac:dyDescent="0.15">
      <c r="A5282" s="2"/>
      <c r="B5282" s="31"/>
      <c r="C5282" s="2"/>
      <c r="D5282" s="2"/>
      <c r="E5282" s="26"/>
    </row>
    <row r="5283" spans="1:5" x14ac:dyDescent="0.15">
      <c r="A5283" s="2"/>
      <c r="B5283" s="31"/>
      <c r="C5283" s="2"/>
      <c r="D5283" s="2"/>
      <c r="E5283" s="26"/>
    </row>
    <row r="5284" spans="1:5" x14ac:dyDescent="0.15">
      <c r="A5284" s="2"/>
      <c r="B5284" s="31"/>
      <c r="C5284" s="2"/>
      <c r="D5284" s="2"/>
      <c r="E5284" s="26"/>
    </row>
    <row r="5285" spans="1:5" x14ac:dyDescent="0.15">
      <c r="A5285" s="2"/>
      <c r="B5285" s="31"/>
      <c r="C5285" s="2"/>
      <c r="D5285" s="2"/>
      <c r="E5285" s="26"/>
    </row>
    <row r="5286" spans="1:5" x14ac:dyDescent="0.15">
      <c r="A5286" s="2"/>
      <c r="B5286" s="31"/>
      <c r="C5286" s="2"/>
      <c r="D5286" s="2"/>
      <c r="E5286" s="26"/>
    </row>
    <row r="5287" spans="1:5" x14ac:dyDescent="0.15">
      <c r="A5287" s="2"/>
      <c r="B5287" s="31"/>
      <c r="C5287" s="2"/>
      <c r="D5287" s="2"/>
      <c r="E5287" s="26"/>
    </row>
    <row r="5288" spans="1:5" x14ac:dyDescent="0.15">
      <c r="A5288" s="2"/>
      <c r="B5288" s="31"/>
      <c r="C5288" s="2"/>
      <c r="D5288" s="2"/>
      <c r="E5288" s="26"/>
    </row>
    <row r="5289" spans="1:5" x14ac:dyDescent="0.15">
      <c r="A5289" s="2"/>
      <c r="B5289" s="31"/>
      <c r="C5289" s="2"/>
      <c r="D5289" s="2"/>
      <c r="E5289" s="26"/>
    </row>
    <row r="5290" spans="1:5" x14ac:dyDescent="0.15">
      <c r="A5290" s="2"/>
      <c r="B5290" s="31"/>
      <c r="C5290" s="2"/>
      <c r="D5290" s="2"/>
      <c r="E5290" s="26"/>
    </row>
    <row r="5291" spans="1:5" x14ac:dyDescent="0.15">
      <c r="A5291" s="2"/>
      <c r="B5291" s="31"/>
      <c r="C5291" s="2"/>
      <c r="D5291" s="2"/>
      <c r="E5291" s="26"/>
    </row>
    <row r="5292" spans="1:5" x14ac:dyDescent="0.15">
      <c r="A5292" s="2"/>
      <c r="B5292" s="31"/>
      <c r="C5292" s="2"/>
      <c r="D5292" s="2"/>
      <c r="E5292" s="26"/>
    </row>
    <row r="5293" spans="1:5" x14ac:dyDescent="0.15">
      <c r="A5293" s="2"/>
      <c r="B5293" s="31"/>
      <c r="C5293" s="2"/>
      <c r="D5293" s="2"/>
      <c r="E5293" s="26"/>
    </row>
    <row r="5294" spans="1:5" x14ac:dyDescent="0.15">
      <c r="A5294" s="2"/>
      <c r="B5294" s="31"/>
      <c r="C5294" s="2"/>
      <c r="D5294" s="2"/>
      <c r="E5294" s="26"/>
    </row>
    <row r="5295" spans="1:5" x14ac:dyDescent="0.15">
      <c r="A5295" s="2"/>
      <c r="B5295" s="31"/>
      <c r="C5295" s="2"/>
      <c r="D5295" s="2"/>
      <c r="E5295" s="26"/>
    </row>
    <row r="5296" spans="1:5" x14ac:dyDescent="0.15">
      <c r="A5296" s="2"/>
      <c r="B5296" s="31"/>
      <c r="C5296" s="2"/>
      <c r="D5296" s="2"/>
      <c r="E5296" s="26"/>
    </row>
    <row r="5297" spans="1:5" x14ac:dyDescent="0.15">
      <c r="A5297" s="2"/>
      <c r="B5297" s="31"/>
      <c r="C5297" s="2"/>
      <c r="D5297" s="2"/>
      <c r="E5297" s="26"/>
    </row>
    <row r="5298" spans="1:5" x14ac:dyDescent="0.15">
      <c r="A5298" s="2"/>
      <c r="B5298" s="31"/>
      <c r="C5298" s="2"/>
      <c r="D5298" s="2"/>
      <c r="E5298" s="26"/>
    </row>
    <row r="5299" spans="1:5" x14ac:dyDescent="0.15">
      <c r="A5299" s="2"/>
      <c r="B5299" s="31"/>
      <c r="C5299" s="2"/>
      <c r="D5299" s="2"/>
      <c r="E5299" s="26"/>
    </row>
    <row r="5300" spans="1:5" x14ac:dyDescent="0.15">
      <c r="A5300" s="2"/>
      <c r="B5300" s="31"/>
      <c r="C5300" s="2"/>
      <c r="D5300" s="2"/>
      <c r="E5300" s="26"/>
    </row>
    <row r="5301" spans="1:5" x14ac:dyDescent="0.15">
      <c r="A5301" s="2"/>
      <c r="B5301" s="31"/>
      <c r="C5301" s="2"/>
      <c r="D5301" s="2"/>
      <c r="E5301" s="26"/>
    </row>
    <row r="5302" spans="1:5" x14ac:dyDescent="0.15">
      <c r="A5302" s="2"/>
      <c r="B5302" s="31"/>
      <c r="C5302" s="2"/>
      <c r="D5302" s="2"/>
      <c r="E5302" s="26"/>
    </row>
    <row r="5303" spans="1:5" x14ac:dyDescent="0.15">
      <c r="A5303" s="2"/>
      <c r="B5303" s="31"/>
      <c r="C5303" s="2"/>
      <c r="D5303" s="2"/>
      <c r="E5303" s="26"/>
    </row>
    <row r="5304" spans="1:5" x14ac:dyDescent="0.15">
      <c r="A5304" s="2"/>
      <c r="B5304" s="31"/>
      <c r="C5304" s="2"/>
      <c r="D5304" s="2"/>
      <c r="E5304" s="26"/>
    </row>
    <row r="5305" spans="1:5" x14ac:dyDescent="0.15">
      <c r="A5305" s="2"/>
      <c r="B5305" s="31"/>
      <c r="C5305" s="2"/>
      <c r="D5305" s="2"/>
      <c r="E5305" s="26"/>
    </row>
    <row r="5306" spans="1:5" x14ac:dyDescent="0.15">
      <c r="A5306" s="2"/>
      <c r="B5306" s="31"/>
      <c r="C5306" s="2"/>
      <c r="D5306" s="2"/>
      <c r="E5306" s="26"/>
    </row>
    <row r="5307" spans="1:5" x14ac:dyDescent="0.15">
      <c r="A5307" s="2"/>
      <c r="B5307" s="31"/>
      <c r="C5307" s="2"/>
      <c r="D5307" s="2"/>
      <c r="E5307" s="26"/>
    </row>
    <row r="5308" spans="1:5" x14ac:dyDescent="0.15">
      <c r="A5308" s="2"/>
      <c r="B5308" s="31"/>
      <c r="C5308" s="2"/>
      <c r="D5308" s="2"/>
      <c r="E5308" s="26"/>
    </row>
    <row r="5309" spans="1:5" x14ac:dyDescent="0.15">
      <c r="A5309" s="2"/>
      <c r="B5309" s="31"/>
      <c r="C5309" s="2"/>
      <c r="D5309" s="2"/>
      <c r="E5309" s="26"/>
    </row>
    <row r="5310" spans="1:5" x14ac:dyDescent="0.15">
      <c r="A5310" s="2"/>
      <c r="B5310" s="31"/>
      <c r="C5310" s="2"/>
      <c r="D5310" s="2"/>
      <c r="E5310" s="26"/>
    </row>
    <row r="5311" spans="1:5" x14ac:dyDescent="0.15">
      <c r="A5311" s="2"/>
      <c r="B5311" s="31"/>
      <c r="C5311" s="2"/>
      <c r="D5311" s="2"/>
      <c r="E5311" s="26"/>
    </row>
    <row r="5312" spans="1:5" x14ac:dyDescent="0.15">
      <c r="A5312" s="2"/>
      <c r="B5312" s="31"/>
      <c r="C5312" s="2"/>
      <c r="D5312" s="2"/>
      <c r="E5312" s="26"/>
    </row>
    <row r="5313" spans="1:5" x14ac:dyDescent="0.15">
      <c r="A5313" s="2"/>
      <c r="B5313" s="31"/>
      <c r="C5313" s="2"/>
      <c r="D5313" s="2"/>
      <c r="E5313" s="26"/>
    </row>
    <row r="5314" spans="1:5" x14ac:dyDescent="0.15">
      <c r="A5314" s="2"/>
      <c r="B5314" s="31"/>
      <c r="C5314" s="2"/>
      <c r="D5314" s="2"/>
      <c r="E5314" s="26"/>
    </row>
    <row r="5315" spans="1:5" x14ac:dyDescent="0.15">
      <c r="A5315" s="2"/>
      <c r="B5315" s="31"/>
      <c r="C5315" s="2"/>
      <c r="D5315" s="2"/>
      <c r="E5315" s="26"/>
    </row>
    <row r="5316" spans="1:5" x14ac:dyDescent="0.15">
      <c r="A5316" s="2"/>
      <c r="B5316" s="31"/>
      <c r="C5316" s="2"/>
      <c r="D5316" s="2"/>
      <c r="E5316" s="26"/>
    </row>
    <row r="5317" spans="1:5" x14ac:dyDescent="0.15">
      <c r="A5317" s="2"/>
      <c r="B5317" s="31"/>
      <c r="C5317" s="2"/>
      <c r="D5317" s="2"/>
      <c r="E5317" s="26"/>
    </row>
    <row r="5318" spans="1:5" x14ac:dyDescent="0.15">
      <c r="A5318" s="2"/>
      <c r="B5318" s="31"/>
      <c r="C5318" s="2"/>
      <c r="D5318" s="2"/>
      <c r="E5318" s="26"/>
    </row>
    <row r="5319" spans="1:5" x14ac:dyDescent="0.15">
      <c r="A5319" s="2"/>
      <c r="B5319" s="31"/>
      <c r="C5319" s="2"/>
      <c r="D5319" s="2"/>
      <c r="E5319" s="26"/>
    </row>
    <row r="5320" spans="1:5" x14ac:dyDescent="0.15">
      <c r="A5320" s="2"/>
      <c r="B5320" s="31"/>
      <c r="C5320" s="2"/>
      <c r="D5320" s="2"/>
      <c r="E5320" s="26"/>
    </row>
    <row r="5321" spans="1:5" x14ac:dyDescent="0.15">
      <c r="A5321" s="2"/>
      <c r="B5321" s="31"/>
      <c r="C5321" s="2"/>
      <c r="D5321" s="2"/>
      <c r="E5321" s="26"/>
    </row>
    <row r="5322" spans="1:5" x14ac:dyDescent="0.15">
      <c r="A5322" s="2"/>
      <c r="B5322" s="31"/>
      <c r="C5322" s="2"/>
      <c r="D5322" s="2"/>
      <c r="E5322" s="26"/>
    </row>
    <row r="5323" spans="1:5" x14ac:dyDescent="0.15">
      <c r="A5323" s="2"/>
      <c r="B5323" s="31"/>
      <c r="C5323" s="2"/>
      <c r="D5323" s="2"/>
      <c r="E5323" s="26"/>
    </row>
    <row r="5324" spans="1:5" x14ac:dyDescent="0.15">
      <c r="A5324" s="2"/>
      <c r="B5324" s="31"/>
      <c r="C5324" s="2"/>
      <c r="D5324" s="2"/>
      <c r="E5324" s="26"/>
    </row>
    <row r="5325" spans="1:5" x14ac:dyDescent="0.15">
      <c r="A5325" s="2"/>
      <c r="B5325" s="31"/>
      <c r="C5325" s="2"/>
      <c r="D5325" s="2"/>
      <c r="E5325" s="26"/>
    </row>
    <row r="5326" spans="1:5" x14ac:dyDescent="0.15">
      <c r="A5326" s="2"/>
      <c r="B5326" s="31"/>
      <c r="C5326" s="2"/>
      <c r="D5326" s="2"/>
      <c r="E5326" s="26"/>
    </row>
    <row r="5327" spans="1:5" x14ac:dyDescent="0.15">
      <c r="A5327" s="2"/>
      <c r="B5327" s="31"/>
      <c r="C5327" s="2"/>
      <c r="D5327" s="2"/>
      <c r="E5327" s="26"/>
    </row>
    <row r="5328" spans="1:5" x14ac:dyDescent="0.15">
      <c r="A5328" s="2"/>
      <c r="B5328" s="31"/>
      <c r="C5328" s="2"/>
      <c r="D5328" s="2"/>
      <c r="E5328" s="26"/>
    </row>
    <row r="5329" spans="1:5" x14ac:dyDescent="0.15">
      <c r="A5329" s="2"/>
      <c r="B5329" s="31"/>
      <c r="C5329" s="2"/>
      <c r="D5329" s="2"/>
      <c r="E5329" s="26"/>
    </row>
    <row r="5330" spans="1:5" x14ac:dyDescent="0.15">
      <c r="A5330" s="2"/>
      <c r="B5330" s="31"/>
      <c r="C5330" s="2"/>
      <c r="D5330" s="2"/>
      <c r="E5330" s="26"/>
    </row>
    <row r="5331" spans="1:5" x14ac:dyDescent="0.15">
      <c r="A5331" s="2"/>
      <c r="B5331" s="31"/>
      <c r="C5331" s="2"/>
      <c r="D5331" s="2"/>
      <c r="E5331" s="26"/>
    </row>
    <row r="5332" spans="1:5" x14ac:dyDescent="0.15">
      <c r="A5332" s="2"/>
      <c r="B5332" s="31"/>
      <c r="C5332" s="2"/>
      <c r="D5332" s="2"/>
      <c r="E5332" s="26"/>
    </row>
    <row r="5333" spans="1:5" x14ac:dyDescent="0.15">
      <c r="A5333" s="2"/>
      <c r="B5333" s="31"/>
      <c r="C5333" s="2"/>
      <c r="D5333" s="2"/>
      <c r="E5333" s="26"/>
    </row>
    <row r="5334" spans="1:5" x14ac:dyDescent="0.15">
      <c r="A5334" s="2"/>
      <c r="B5334" s="31"/>
      <c r="C5334" s="2"/>
      <c r="D5334" s="2"/>
      <c r="E5334" s="26"/>
    </row>
    <row r="5335" spans="1:5" x14ac:dyDescent="0.15">
      <c r="A5335" s="2"/>
      <c r="B5335" s="31"/>
      <c r="C5335" s="2"/>
      <c r="D5335" s="2"/>
      <c r="E5335" s="26"/>
    </row>
    <row r="5336" spans="1:5" x14ac:dyDescent="0.15">
      <c r="A5336" s="2"/>
      <c r="B5336" s="31"/>
      <c r="C5336" s="2"/>
      <c r="D5336" s="2"/>
      <c r="E5336" s="26"/>
    </row>
    <row r="5337" spans="1:5" x14ac:dyDescent="0.15">
      <c r="A5337" s="2"/>
      <c r="B5337" s="31"/>
      <c r="C5337" s="2"/>
      <c r="D5337" s="2"/>
      <c r="E5337" s="26"/>
    </row>
    <row r="5338" spans="1:5" x14ac:dyDescent="0.15">
      <c r="A5338" s="2"/>
      <c r="B5338" s="31"/>
      <c r="C5338" s="2"/>
      <c r="D5338" s="2"/>
      <c r="E5338" s="26"/>
    </row>
    <row r="5339" spans="1:5" x14ac:dyDescent="0.15">
      <c r="A5339" s="2"/>
      <c r="B5339" s="31"/>
      <c r="C5339" s="2"/>
      <c r="D5339" s="2"/>
      <c r="E5339" s="26"/>
    </row>
    <row r="5340" spans="1:5" x14ac:dyDescent="0.15">
      <c r="A5340" s="2"/>
      <c r="B5340" s="31"/>
      <c r="C5340" s="2"/>
      <c r="D5340" s="2"/>
      <c r="E5340" s="26"/>
    </row>
    <row r="5341" spans="1:5" x14ac:dyDescent="0.15">
      <c r="A5341" s="2"/>
      <c r="B5341" s="31"/>
      <c r="C5341" s="2"/>
      <c r="D5341" s="2"/>
      <c r="E5341" s="26"/>
    </row>
    <row r="5342" spans="1:5" x14ac:dyDescent="0.15">
      <c r="A5342" s="2"/>
      <c r="B5342" s="31"/>
      <c r="C5342" s="2"/>
      <c r="D5342" s="2"/>
      <c r="E5342" s="26"/>
    </row>
    <row r="5343" spans="1:5" x14ac:dyDescent="0.15">
      <c r="A5343" s="2"/>
      <c r="B5343" s="31"/>
      <c r="C5343" s="2"/>
      <c r="D5343" s="2"/>
      <c r="E5343" s="26"/>
    </row>
    <row r="5344" spans="1:5" x14ac:dyDescent="0.15">
      <c r="A5344" s="2"/>
      <c r="B5344" s="31"/>
      <c r="C5344" s="2"/>
      <c r="D5344" s="2"/>
      <c r="E5344" s="26"/>
    </row>
    <row r="5345" spans="1:5" x14ac:dyDescent="0.15">
      <c r="A5345" s="2"/>
      <c r="B5345" s="31"/>
      <c r="C5345" s="2"/>
      <c r="D5345" s="2"/>
      <c r="E5345" s="26"/>
    </row>
    <row r="5346" spans="1:5" x14ac:dyDescent="0.15">
      <c r="A5346" s="2"/>
      <c r="B5346" s="31"/>
      <c r="C5346" s="2"/>
      <c r="D5346" s="2"/>
      <c r="E5346" s="26"/>
    </row>
    <row r="5347" spans="1:5" x14ac:dyDescent="0.15">
      <c r="A5347" s="2"/>
      <c r="B5347" s="31"/>
      <c r="C5347" s="2"/>
      <c r="D5347" s="2"/>
      <c r="E5347" s="26"/>
    </row>
    <row r="5348" spans="1:5" x14ac:dyDescent="0.15">
      <c r="A5348" s="2"/>
      <c r="B5348" s="31"/>
      <c r="C5348" s="2"/>
      <c r="D5348" s="2"/>
      <c r="E5348" s="26"/>
    </row>
    <row r="5349" spans="1:5" x14ac:dyDescent="0.15">
      <c r="A5349" s="2"/>
      <c r="B5349" s="31"/>
      <c r="C5349" s="2"/>
      <c r="D5349" s="2"/>
      <c r="E5349" s="26"/>
    </row>
    <row r="5350" spans="1:5" x14ac:dyDescent="0.15">
      <c r="A5350" s="2"/>
      <c r="B5350" s="31"/>
      <c r="C5350" s="2"/>
      <c r="D5350" s="2"/>
      <c r="E5350" s="26"/>
    </row>
    <row r="5351" spans="1:5" x14ac:dyDescent="0.15">
      <c r="A5351" s="2"/>
      <c r="B5351" s="31"/>
      <c r="C5351" s="2"/>
      <c r="D5351" s="2"/>
      <c r="E5351" s="26"/>
    </row>
    <row r="5352" spans="1:5" x14ac:dyDescent="0.15">
      <c r="A5352" s="2"/>
      <c r="B5352" s="31"/>
      <c r="C5352" s="2"/>
      <c r="D5352" s="2"/>
      <c r="E5352" s="26"/>
    </row>
    <row r="5353" spans="1:5" x14ac:dyDescent="0.15">
      <c r="A5353" s="2"/>
      <c r="B5353" s="31"/>
      <c r="C5353" s="2"/>
      <c r="D5353" s="2"/>
      <c r="E5353" s="26"/>
    </row>
    <row r="5354" spans="1:5" x14ac:dyDescent="0.15">
      <c r="A5354" s="2"/>
      <c r="B5354" s="31"/>
      <c r="C5354" s="2"/>
      <c r="D5354" s="2"/>
      <c r="E5354" s="26"/>
    </row>
    <row r="5355" spans="1:5" x14ac:dyDescent="0.15">
      <c r="A5355" s="2"/>
      <c r="B5355" s="31"/>
      <c r="C5355" s="2"/>
      <c r="D5355" s="2"/>
      <c r="E5355" s="26"/>
    </row>
    <row r="5356" spans="1:5" x14ac:dyDescent="0.15">
      <c r="A5356" s="2"/>
      <c r="B5356" s="31"/>
      <c r="C5356" s="2"/>
      <c r="D5356" s="2"/>
      <c r="E5356" s="26"/>
    </row>
    <row r="5357" spans="1:5" x14ac:dyDescent="0.15">
      <c r="A5357" s="2"/>
      <c r="B5357" s="31"/>
      <c r="C5357" s="2"/>
      <c r="D5357" s="2"/>
      <c r="E5357" s="26"/>
    </row>
    <row r="5358" spans="1:5" x14ac:dyDescent="0.15">
      <c r="A5358" s="2"/>
      <c r="B5358" s="31"/>
      <c r="C5358" s="2"/>
      <c r="D5358" s="2"/>
      <c r="E5358" s="26"/>
    </row>
    <row r="5359" spans="1:5" x14ac:dyDescent="0.15">
      <c r="A5359" s="2"/>
      <c r="B5359" s="31"/>
      <c r="C5359" s="2"/>
      <c r="D5359" s="2"/>
      <c r="E5359" s="26"/>
    </row>
    <row r="5360" spans="1:5" x14ac:dyDescent="0.15">
      <c r="A5360" s="2"/>
      <c r="B5360" s="31"/>
      <c r="C5360" s="2"/>
      <c r="D5360" s="2"/>
      <c r="E5360" s="26"/>
    </row>
    <row r="5361" spans="1:5" x14ac:dyDescent="0.15">
      <c r="A5361" s="2"/>
      <c r="B5361" s="31"/>
      <c r="C5361" s="2"/>
      <c r="D5361" s="2"/>
      <c r="E5361" s="26"/>
    </row>
    <row r="5362" spans="1:5" x14ac:dyDescent="0.15">
      <c r="A5362" s="2"/>
      <c r="B5362" s="31"/>
      <c r="C5362" s="2"/>
      <c r="D5362" s="2"/>
      <c r="E5362" s="26"/>
    </row>
    <row r="5363" spans="1:5" x14ac:dyDescent="0.15">
      <c r="A5363" s="2"/>
      <c r="B5363" s="31"/>
      <c r="C5363" s="2"/>
      <c r="D5363" s="2"/>
      <c r="E5363" s="26"/>
    </row>
    <row r="5364" spans="1:5" x14ac:dyDescent="0.15">
      <c r="A5364" s="2"/>
      <c r="B5364" s="31"/>
      <c r="C5364" s="2"/>
      <c r="D5364" s="2"/>
      <c r="E5364" s="26"/>
    </row>
    <row r="5365" spans="1:5" x14ac:dyDescent="0.15">
      <c r="A5365" s="2"/>
      <c r="B5365" s="31"/>
      <c r="C5365" s="2"/>
      <c r="D5365" s="2"/>
      <c r="E5365" s="26"/>
    </row>
    <row r="5366" spans="1:5" x14ac:dyDescent="0.15">
      <c r="A5366" s="2"/>
      <c r="B5366" s="31"/>
      <c r="C5366" s="2"/>
      <c r="D5366" s="2"/>
      <c r="E5366" s="26"/>
    </row>
    <row r="5367" spans="1:5" x14ac:dyDescent="0.15">
      <c r="A5367" s="2"/>
      <c r="B5367" s="31"/>
      <c r="C5367" s="2"/>
      <c r="D5367" s="2"/>
      <c r="E5367" s="26"/>
    </row>
    <row r="5368" spans="1:5" x14ac:dyDescent="0.15">
      <c r="A5368" s="2"/>
      <c r="B5368" s="31"/>
      <c r="C5368" s="2"/>
      <c r="D5368" s="2"/>
      <c r="E5368" s="26"/>
    </row>
    <row r="5369" spans="1:5" x14ac:dyDescent="0.15">
      <c r="A5369" s="2"/>
      <c r="B5369" s="31"/>
      <c r="C5369" s="2"/>
      <c r="D5369" s="2"/>
      <c r="E5369" s="26"/>
    </row>
    <row r="5370" spans="1:5" x14ac:dyDescent="0.15">
      <c r="A5370" s="2"/>
      <c r="B5370" s="31"/>
      <c r="C5370" s="2"/>
      <c r="D5370" s="2"/>
      <c r="E5370" s="26"/>
    </row>
    <row r="5371" spans="1:5" x14ac:dyDescent="0.15">
      <c r="A5371" s="2"/>
      <c r="B5371" s="31"/>
      <c r="C5371" s="2"/>
      <c r="D5371" s="2"/>
      <c r="E5371" s="26"/>
    </row>
    <row r="5372" spans="1:5" x14ac:dyDescent="0.15">
      <c r="A5372" s="2"/>
      <c r="B5372" s="31"/>
      <c r="C5372" s="2"/>
      <c r="D5372" s="2"/>
      <c r="E5372" s="26"/>
    </row>
    <row r="5373" spans="1:5" x14ac:dyDescent="0.15">
      <c r="A5373" s="2"/>
      <c r="B5373" s="31"/>
      <c r="C5373" s="2"/>
      <c r="D5373" s="2"/>
      <c r="E5373" s="26"/>
    </row>
    <row r="5374" spans="1:5" x14ac:dyDescent="0.15">
      <c r="A5374" s="2"/>
      <c r="B5374" s="31"/>
      <c r="C5374" s="2"/>
      <c r="D5374" s="2"/>
      <c r="E5374" s="26"/>
    </row>
    <row r="5375" spans="1:5" x14ac:dyDescent="0.15">
      <c r="A5375" s="2"/>
      <c r="B5375" s="31"/>
      <c r="C5375" s="2"/>
      <c r="D5375" s="2"/>
      <c r="E5375" s="26"/>
    </row>
    <row r="5376" spans="1:5" x14ac:dyDescent="0.15">
      <c r="A5376" s="2"/>
      <c r="B5376" s="31"/>
      <c r="C5376" s="2"/>
      <c r="D5376" s="2"/>
      <c r="E5376" s="26"/>
    </row>
    <row r="5377" spans="1:5" x14ac:dyDescent="0.15">
      <c r="A5377" s="2"/>
      <c r="B5377" s="31"/>
      <c r="C5377" s="2"/>
      <c r="D5377" s="2"/>
      <c r="E5377" s="26"/>
    </row>
    <row r="5378" spans="1:5" x14ac:dyDescent="0.15">
      <c r="A5378" s="2"/>
      <c r="B5378" s="31"/>
      <c r="C5378" s="2"/>
      <c r="D5378" s="2"/>
      <c r="E5378" s="26"/>
    </row>
    <row r="5379" spans="1:5" x14ac:dyDescent="0.15">
      <c r="A5379" s="2"/>
      <c r="B5379" s="31"/>
      <c r="C5379" s="2"/>
      <c r="D5379" s="2"/>
      <c r="E5379" s="26"/>
    </row>
    <row r="5380" spans="1:5" x14ac:dyDescent="0.15">
      <c r="A5380" s="2"/>
      <c r="B5380" s="31"/>
      <c r="C5380" s="2"/>
      <c r="D5380" s="2"/>
      <c r="E5380" s="26"/>
    </row>
    <row r="5381" spans="1:5" x14ac:dyDescent="0.15">
      <c r="A5381" s="2"/>
      <c r="B5381" s="31"/>
      <c r="C5381" s="2"/>
      <c r="D5381" s="2"/>
      <c r="E5381" s="26"/>
    </row>
    <row r="5382" spans="1:5" x14ac:dyDescent="0.15">
      <c r="A5382" s="2"/>
      <c r="B5382" s="31"/>
      <c r="C5382" s="2"/>
      <c r="D5382" s="2"/>
      <c r="E5382" s="26"/>
    </row>
    <row r="5383" spans="1:5" x14ac:dyDescent="0.15">
      <c r="A5383" s="2"/>
      <c r="B5383" s="31"/>
      <c r="C5383" s="2"/>
      <c r="D5383" s="2"/>
      <c r="E5383" s="26"/>
    </row>
    <row r="5384" spans="1:5" x14ac:dyDescent="0.15">
      <c r="A5384" s="2"/>
      <c r="B5384" s="31"/>
      <c r="C5384" s="2"/>
      <c r="D5384" s="2"/>
      <c r="E5384" s="26"/>
    </row>
    <row r="5385" spans="1:5" x14ac:dyDescent="0.15">
      <c r="A5385" s="2"/>
      <c r="B5385" s="31"/>
      <c r="C5385" s="2"/>
      <c r="D5385" s="2"/>
      <c r="E5385" s="26"/>
    </row>
    <row r="5386" spans="1:5" x14ac:dyDescent="0.15">
      <c r="A5386" s="2"/>
      <c r="B5386" s="31"/>
      <c r="C5386" s="2"/>
      <c r="D5386" s="2"/>
      <c r="E5386" s="26"/>
    </row>
    <row r="5387" spans="1:5" x14ac:dyDescent="0.15">
      <c r="A5387" s="2"/>
      <c r="B5387" s="31"/>
      <c r="C5387" s="2"/>
      <c r="D5387" s="2"/>
      <c r="E5387" s="26"/>
    </row>
    <row r="5388" spans="1:5" x14ac:dyDescent="0.15">
      <c r="A5388" s="2"/>
      <c r="B5388" s="31"/>
      <c r="C5388" s="2"/>
      <c r="D5388" s="2"/>
      <c r="E5388" s="26"/>
    </row>
    <row r="5389" spans="1:5" x14ac:dyDescent="0.15">
      <c r="A5389" s="2"/>
      <c r="B5389" s="31"/>
      <c r="C5389" s="2"/>
      <c r="D5389" s="2"/>
      <c r="E5389" s="26"/>
    </row>
    <row r="5390" spans="1:5" x14ac:dyDescent="0.15">
      <c r="A5390" s="2"/>
      <c r="B5390" s="31"/>
      <c r="C5390" s="2"/>
      <c r="D5390" s="2"/>
      <c r="E5390" s="26"/>
    </row>
    <row r="5391" spans="1:5" x14ac:dyDescent="0.15">
      <c r="A5391" s="2"/>
      <c r="B5391" s="31"/>
      <c r="C5391" s="2"/>
      <c r="D5391" s="2"/>
      <c r="E5391" s="26"/>
    </row>
    <row r="5392" spans="1:5" x14ac:dyDescent="0.15">
      <c r="A5392" s="2"/>
      <c r="B5392" s="31"/>
      <c r="C5392" s="2"/>
      <c r="D5392" s="2"/>
      <c r="E5392" s="26"/>
    </row>
    <row r="5393" spans="1:5" x14ac:dyDescent="0.15">
      <c r="A5393" s="2"/>
      <c r="B5393" s="31"/>
      <c r="C5393" s="2"/>
      <c r="D5393" s="2"/>
      <c r="E5393" s="26"/>
    </row>
    <row r="5394" spans="1:5" x14ac:dyDescent="0.15">
      <c r="A5394" s="2"/>
      <c r="B5394" s="31"/>
      <c r="C5394" s="2"/>
      <c r="D5394" s="2"/>
      <c r="E5394" s="26"/>
    </row>
    <row r="5395" spans="1:5" x14ac:dyDescent="0.15">
      <c r="A5395" s="2"/>
      <c r="B5395" s="31"/>
      <c r="C5395" s="2"/>
      <c r="D5395" s="2"/>
      <c r="E5395" s="26"/>
    </row>
    <row r="5396" spans="1:5" x14ac:dyDescent="0.15">
      <c r="A5396" s="2"/>
      <c r="B5396" s="31"/>
      <c r="C5396" s="2"/>
      <c r="D5396" s="2"/>
      <c r="E5396" s="26"/>
    </row>
    <row r="5397" spans="1:5" x14ac:dyDescent="0.15">
      <c r="A5397" s="2"/>
      <c r="B5397" s="31"/>
      <c r="C5397" s="2"/>
      <c r="D5397" s="2"/>
      <c r="E5397" s="26"/>
    </row>
    <row r="5398" spans="1:5" x14ac:dyDescent="0.15">
      <c r="A5398" s="2"/>
      <c r="B5398" s="31"/>
      <c r="C5398" s="2"/>
      <c r="D5398" s="2"/>
      <c r="E5398" s="26"/>
    </row>
    <row r="5399" spans="1:5" x14ac:dyDescent="0.15">
      <c r="A5399" s="2"/>
      <c r="B5399" s="31"/>
      <c r="C5399" s="2"/>
      <c r="D5399" s="2"/>
      <c r="E5399" s="26"/>
    </row>
    <row r="5400" spans="1:5" x14ac:dyDescent="0.15">
      <c r="A5400" s="2"/>
      <c r="B5400" s="31"/>
      <c r="C5400" s="2"/>
      <c r="D5400" s="2"/>
      <c r="E5400" s="26"/>
    </row>
    <row r="5401" spans="1:5" x14ac:dyDescent="0.15">
      <c r="A5401" s="2"/>
      <c r="B5401" s="31"/>
      <c r="C5401" s="2"/>
      <c r="D5401" s="2"/>
      <c r="E5401" s="26"/>
    </row>
    <row r="5402" spans="1:5" x14ac:dyDescent="0.15">
      <c r="A5402" s="2"/>
      <c r="B5402" s="31"/>
      <c r="C5402" s="2"/>
      <c r="D5402" s="2"/>
      <c r="E5402" s="26"/>
    </row>
    <row r="5403" spans="1:5" x14ac:dyDescent="0.15">
      <c r="A5403" s="2"/>
      <c r="B5403" s="31"/>
      <c r="C5403" s="2"/>
      <c r="D5403" s="2"/>
      <c r="E5403" s="26"/>
    </row>
    <row r="5404" spans="1:5" x14ac:dyDescent="0.15">
      <c r="A5404" s="2"/>
      <c r="B5404" s="31"/>
      <c r="C5404" s="2"/>
      <c r="D5404" s="2"/>
      <c r="E5404" s="26"/>
    </row>
    <row r="5405" spans="1:5" x14ac:dyDescent="0.15">
      <c r="A5405" s="2"/>
      <c r="B5405" s="31"/>
      <c r="C5405" s="2"/>
      <c r="D5405" s="2"/>
      <c r="E5405" s="26"/>
    </row>
    <row r="5406" spans="1:5" x14ac:dyDescent="0.15">
      <c r="A5406" s="2"/>
      <c r="B5406" s="31"/>
      <c r="C5406" s="2"/>
      <c r="D5406" s="2"/>
      <c r="E5406" s="26"/>
    </row>
    <row r="5407" spans="1:5" x14ac:dyDescent="0.15">
      <c r="A5407" s="2"/>
      <c r="B5407" s="31"/>
      <c r="C5407" s="2"/>
      <c r="D5407" s="2"/>
      <c r="E5407" s="26"/>
    </row>
    <row r="5408" spans="1:5" x14ac:dyDescent="0.15">
      <c r="A5408" s="2"/>
      <c r="B5408" s="31"/>
      <c r="C5408" s="2"/>
      <c r="D5408" s="2"/>
      <c r="E5408" s="26"/>
    </row>
    <row r="5409" spans="1:5" x14ac:dyDescent="0.15">
      <c r="A5409" s="2"/>
      <c r="B5409" s="31"/>
      <c r="C5409" s="2"/>
      <c r="D5409" s="2"/>
      <c r="E5409" s="26"/>
    </row>
    <row r="5410" spans="1:5" x14ac:dyDescent="0.15">
      <c r="A5410" s="2"/>
      <c r="B5410" s="31"/>
      <c r="C5410" s="2"/>
      <c r="D5410" s="2"/>
      <c r="E5410" s="26"/>
    </row>
    <row r="5411" spans="1:5" x14ac:dyDescent="0.15">
      <c r="A5411" s="2"/>
      <c r="B5411" s="31"/>
      <c r="C5411" s="2"/>
      <c r="D5411" s="2"/>
      <c r="E5411" s="26"/>
    </row>
    <row r="5412" spans="1:5" x14ac:dyDescent="0.15">
      <c r="A5412" s="2"/>
      <c r="B5412" s="31"/>
      <c r="C5412" s="2"/>
      <c r="D5412" s="2"/>
      <c r="E5412" s="26"/>
    </row>
    <row r="5413" spans="1:5" x14ac:dyDescent="0.15">
      <c r="A5413" s="2"/>
      <c r="B5413" s="31"/>
      <c r="C5413" s="2"/>
      <c r="D5413" s="2"/>
      <c r="E5413" s="26"/>
    </row>
    <row r="5414" spans="1:5" x14ac:dyDescent="0.15">
      <c r="A5414" s="2"/>
      <c r="B5414" s="31"/>
      <c r="C5414" s="2"/>
      <c r="D5414" s="2"/>
      <c r="E5414" s="26"/>
    </row>
    <row r="5415" spans="1:5" x14ac:dyDescent="0.15">
      <c r="A5415" s="2"/>
      <c r="B5415" s="31"/>
      <c r="C5415" s="2"/>
      <c r="D5415" s="2"/>
      <c r="E5415" s="26"/>
    </row>
    <row r="5416" spans="1:5" x14ac:dyDescent="0.15">
      <c r="A5416" s="2"/>
      <c r="B5416" s="31"/>
      <c r="C5416" s="2"/>
      <c r="D5416" s="2"/>
      <c r="E5416" s="26"/>
    </row>
    <row r="5417" spans="1:5" x14ac:dyDescent="0.15">
      <c r="A5417" s="2"/>
      <c r="B5417" s="31"/>
      <c r="C5417" s="2"/>
      <c r="D5417" s="2"/>
      <c r="E5417" s="26"/>
    </row>
    <row r="5418" spans="1:5" x14ac:dyDescent="0.15">
      <c r="A5418" s="2"/>
      <c r="B5418" s="31"/>
      <c r="C5418" s="2"/>
      <c r="D5418" s="2"/>
      <c r="E5418" s="26"/>
    </row>
    <row r="5419" spans="1:5" x14ac:dyDescent="0.15">
      <c r="A5419" s="2"/>
      <c r="B5419" s="31"/>
      <c r="C5419" s="2"/>
      <c r="D5419" s="2"/>
      <c r="E5419" s="26"/>
    </row>
    <row r="5420" spans="1:5" x14ac:dyDescent="0.15">
      <c r="A5420" s="2"/>
      <c r="B5420" s="31"/>
      <c r="C5420" s="2"/>
      <c r="D5420" s="2"/>
      <c r="E5420" s="26"/>
    </row>
    <row r="5421" spans="1:5" x14ac:dyDescent="0.15">
      <c r="A5421" s="2"/>
      <c r="B5421" s="31"/>
      <c r="C5421" s="2"/>
      <c r="D5421" s="2"/>
      <c r="E5421" s="26"/>
    </row>
    <row r="5422" spans="1:5" x14ac:dyDescent="0.15">
      <c r="A5422" s="2"/>
      <c r="B5422" s="31"/>
      <c r="C5422" s="2"/>
      <c r="D5422" s="2"/>
      <c r="E5422" s="26"/>
    </row>
    <row r="5423" spans="1:5" x14ac:dyDescent="0.15">
      <c r="A5423" s="2"/>
      <c r="B5423" s="31"/>
      <c r="C5423" s="2"/>
      <c r="D5423" s="2"/>
      <c r="E5423" s="26"/>
    </row>
    <row r="5424" spans="1:5" x14ac:dyDescent="0.15">
      <c r="A5424" s="2"/>
      <c r="B5424" s="31"/>
      <c r="C5424" s="2"/>
      <c r="D5424" s="2"/>
      <c r="E5424" s="26"/>
    </row>
    <row r="5425" spans="1:5" x14ac:dyDescent="0.15">
      <c r="A5425" s="2"/>
      <c r="B5425" s="31"/>
      <c r="C5425" s="2"/>
      <c r="D5425" s="2"/>
      <c r="E5425" s="26"/>
    </row>
    <row r="5426" spans="1:5" x14ac:dyDescent="0.15">
      <c r="A5426" s="2"/>
      <c r="B5426" s="31"/>
      <c r="C5426" s="2"/>
      <c r="D5426" s="2"/>
      <c r="E5426" s="26"/>
    </row>
    <row r="5427" spans="1:5" x14ac:dyDescent="0.15">
      <c r="A5427" s="2"/>
      <c r="B5427" s="31"/>
      <c r="C5427" s="2"/>
      <c r="D5427" s="2"/>
      <c r="E5427" s="26"/>
    </row>
    <row r="5428" spans="1:5" x14ac:dyDescent="0.15">
      <c r="A5428" s="2"/>
      <c r="B5428" s="31"/>
      <c r="C5428" s="2"/>
      <c r="D5428" s="2"/>
      <c r="E5428" s="26"/>
    </row>
    <row r="5429" spans="1:5" x14ac:dyDescent="0.15">
      <c r="A5429" s="2"/>
      <c r="B5429" s="31"/>
      <c r="C5429" s="2"/>
      <c r="D5429" s="2"/>
      <c r="E5429" s="26"/>
    </row>
    <row r="5430" spans="1:5" x14ac:dyDescent="0.15">
      <c r="A5430" s="2"/>
      <c r="B5430" s="31"/>
      <c r="C5430" s="2"/>
      <c r="D5430" s="2"/>
      <c r="E5430" s="26"/>
    </row>
    <row r="5431" spans="1:5" x14ac:dyDescent="0.15">
      <c r="A5431" s="2"/>
      <c r="B5431" s="31"/>
      <c r="C5431" s="2"/>
      <c r="D5431" s="2"/>
      <c r="E5431" s="26"/>
    </row>
    <row r="5432" spans="1:5" x14ac:dyDescent="0.15">
      <c r="A5432" s="2"/>
      <c r="B5432" s="31"/>
      <c r="C5432" s="2"/>
      <c r="D5432" s="2"/>
      <c r="E5432" s="26"/>
    </row>
    <row r="5433" spans="1:5" x14ac:dyDescent="0.15">
      <c r="A5433" s="2"/>
      <c r="B5433" s="31"/>
      <c r="C5433" s="2"/>
      <c r="D5433" s="2"/>
      <c r="E5433" s="26"/>
    </row>
    <row r="5434" spans="1:5" x14ac:dyDescent="0.15">
      <c r="A5434" s="2"/>
      <c r="B5434" s="31"/>
      <c r="C5434" s="2"/>
      <c r="D5434" s="2"/>
      <c r="E5434" s="26"/>
    </row>
    <row r="5435" spans="1:5" x14ac:dyDescent="0.15">
      <c r="A5435" s="2"/>
      <c r="B5435" s="31"/>
      <c r="C5435" s="2"/>
      <c r="D5435" s="2"/>
      <c r="E5435" s="26"/>
    </row>
    <row r="5436" spans="1:5" x14ac:dyDescent="0.15">
      <c r="A5436" s="2"/>
      <c r="B5436" s="31"/>
      <c r="C5436" s="2"/>
      <c r="D5436" s="2"/>
      <c r="E5436" s="26"/>
    </row>
    <row r="5437" spans="1:5" x14ac:dyDescent="0.15">
      <c r="A5437" s="2"/>
      <c r="B5437" s="31"/>
      <c r="C5437" s="2"/>
      <c r="D5437" s="2"/>
      <c r="E5437" s="26"/>
    </row>
    <row r="5438" spans="1:5" x14ac:dyDescent="0.15">
      <c r="A5438" s="2"/>
      <c r="B5438" s="31"/>
      <c r="C5438" s="2"/>
      <c r="D5438" s="2"/>
      <c r="E5438" s="26"/>
    </row>
    <row r="5439" spans="1:5" x14ac:dyDescent="0.15">
      <c r="A5439" s="2"/>
      <c r="B5439" s="31"/>
      <c r="C5439" s="2"/>
      <c r="D5439" s="2"/>
      <c r="E5439" s="26"/>
    </row>
    <row r="5440" spans="1:5" x14ac:dyDescent="0.15">
      <c r="A5440" s="2"/>
      <c r="B5440" s="31"/>
      <c r="C5440" s="2"/>
      <c r="D5440" s="2"/>
      <c r="E5440" s="26"/>
    </row>
    <row r="5441" spans="1:5" x14ac:dyDescent="0.15">
      <c r="A5441" s="2"/>
      <c r="B5441" s="31"/>
      <c r="C5441" s="2"/>
      <c r="D5441" s="2"/>
      <c r="E5441" s="26"/>
    </row>
    <row r="5442" spans="1:5" x14ac:dyDescent="0.15">
      <c r="A5442" s="2"/>
      <c r="B5442" s="31"/>
      <c r="C5442" s="2"/>
      <c r="D5442" s="2"/>
      <c r="E5442" s="26"/>
    </row>
    <row r="5443" spans="1:5" x14ac:dyDescent="0.15">
      <c r="A5443" s="2"/>
      <c r="B5443" s="31"/>
      <c r="C5443" s="2"/>
      <c r="D5443" s="2"/>
      <c r="E5443" s="26"/>
    </row>
    <row r="5444" spans="1:5" x14ac:dyDescent="0.15">
      <c r="A5444" s="2"/>
      <c r="B5444" s="31"/>
      <c r="C5444" s="2"/>
      <c r="D5444" s="2"/>
      <c r="E5444" s="26"/>
    </row>
    <row r="5445" spans="1:5" x14ac:dyDescent="0.15">
      <c r="A5445" s="2"/>
      <c r="B5445" s="31"/>
      <c r="C5445" s="2"/>
      <c r="D5445" s="2"/>
      <c r="E5445" s="26"/>
    </row>
    <row r="5446" spans="1:5" x14ac:dyDescent="0.15">
      <c r="A5446" s="2"/>
      <c r="B5446" s="31"/>
      <c r="C5446" s="2"/>
      <c r="D5446" s="2"/>
      <c r="E5446" s="26"/>
    </row>
    <row r="5447" spans="1:5" x14ac:dyDescent="0.15">
      <c r="A5447" s="2"/>
      <c r="B5447" s="31"/>
      <c r="C5447" s="2"/>
      <c r="D5447" s="2"/>
      <c r="E5447" s="26"/>
    </row>
    <row r="5448" spans="1:5" x14ac:dyDescent="0.15">
      <c r="A5448" s="2"/>
      <c r="B5448" s="31"/>
      <c r="C5448" s="2"/>
      <c r="D5448" s="2"/>
      <c r="E5448" s="26"/>
    </row>
    <row r="5449" spans="1:5" x14ac:dyDescent="0.15">
      <c r="A5449" s="2"/>
      <c r="B5449" s="31"/>
      <c r="C5449" s="2"/>
      <c r="D5449" s="2"/>
      <c r="E5449" s="26"/>
    </row>
    <row r="5450" spans="1:5" x14ac:dyDescent="0.15">
      <c r="A5450" s="2"/>
      <c r="B5450" s="31"/>
      <c r="C5450" s="2"/>
      <c r="D5450" s="2"/>
      <c r="E5450" s="26"/>
    </row>
    <row r="5451" spans="1:5" x14ac:dyDescent="0.15">
      <c r="A5451" s="2"/>
      <c r="B5451" s="31"/>
      <c r="C5451" s="2"/>
      <c r="D5451" s="2"/>
      <c r="E5451" s="26"/>
    </row>
    <row r="5452" spans="1:5" x14ac:dyDescent="0.15">
      <c r="A5452" s="2"/>
      <c r="B5452" s="31"/>
      <c r="C5452" s="2"/>
      <c r="D5452" s="2"/>
      <c r="E5452" s="26"/>
    </row>
    <row r="5453" spans="1:5" x14ac:dyDescent="0.15">
      <c r="A5453" s="2"/>
      <c r="B5453" s="31"/>
      <c r="C5453" s="2"/>
      <c r="D5453" s="2"/>
      <c r="E5453" s="26"/>
    </row>
    <row r="5454" spans="1:5" x14ac:dyDescent="0.15">
      <c r="A5454" s="2"/>
      <c r="B5454" s="31"/>
      <c r="C5454" s="2"/>
      <c r="D5454" s="2"/>
      <c r="E5454" s="26"/>
    </row>
    <row r="5455" spans="1:5" x14ac:dyDescent="0.15">
      <c r="A5455" s="2"/>
      <c r="B5455" s="31"/>
      <c r="C5455" s="2"/>
      <c r="D5455" s="2"/>
      <c r="E5455" s="26"/>
    </row>
    <row r="5456" spans="1:5" x14ac:dyDescent="0.15">
      <c r="A5456" s="2"/>
      <c r="B5456" s="31"/>
      <c r="C5456" s="2"/>
      <c r="D5456" s="2"/>
      <c r="E5456" s="26"/>
    </row>
    <row r="5457" spans="1:5" x14ac:dyDescent="0.15">
      <c r="A5457" s="2"/>
      <c r="B5457" s="31"/>
      <c r="C5457" s="2"/>
      <c r="D5457" s="2"/>
      <c r="E5457" s="26"/>
    </row>
    <row r="5458" spans="1:5" x14ac:dyDescent="0.15">
      <c r="A5458" s="2"/>
      <c r="B5458" s="31"/>
      <c r="C5458" s="2"/>
      <c r="D5458" s="2"/>
      <c r="E5458" s="26"/>
    </row>
    <row r="5459" spans="1:5" x14ac:dyDescent="0.15">
      <c r="A5459" s="2"/>
      <c r="B5459" s="31"/>
      <c r="C5459" s="2"/>
      <c r="D5459" s="2"/>
      <c r="E5459" s="26"/>
    </row>
    <row r="5460" spans="1:5" x14ac:dyDescent="0.15">
      <c r="A5460" s="2"/>
      <c r="B5460" s="31"/>
      <c r="C5460" s="2"/>
      <c r="D5460" s="2"/>
      <c r="E5460" s="26"/>
    </row>
    <row r="5461" spans="1:5" x14ac:dyDescent="0.15">
      <c r="A5461" s="2"/>
      <c r="B5461" s="31"/>
      <c r="C5461" s="2"/>
      <c r="D5461" s="2"/>
      <c r="E5461" s="26"/>
    </row>
    <row r="5462" spans="1:5" x14ac:dyDescent="0.15">
      <c r="A5462" s="2"/>
      <c r="B5462" s="31"/>
      <c r="C5462" s="2"/>
      <c r="D5462" s="2"/>
      <c r="E5462" s="26"/>
    </row>
    <row r="5463" spans="1:5" x14ac:dyDescent="0.15">
      <c r="A5463" s="2"/>
      <c r="B5463" s="31"/>
      <c r="C5463" s="2"/>
      <c r="D5463" s="2"/>
      <c r="E5463" s="26"/>
    </row>
    <row r="5464" spans="1:5" x14ac:dyDescent="0.15">
      <c r="A5464" s="2"/>
      <c r="B5464" s="31"/>
      <c r="C5464" s="2"/>
      <c r="D5464" s="2"/>
      <c r="E5464" s="26"/>
    </row>
    <row r="5465" spans="1:5" x14ac:dyDescent="0.15">
      <c r="A5465" s="2"/>
      <c r="B5465" s="31"/>
      <c r="C5465" s="2"/>
      <c r="D5465" s="2"/>
      <c r="E5465" s="26"/>
    </row>
    <row r="5466" spans="1:5" x14ac:dyDescent="0.15">
      <c r="A5466" s="2"/>
      <c r="B5466" s="31"/>
      <c r="C5466" s="2"/>
      <c r="D5466" s="2"/>
      <c r="E5466" s="26"/>
    </row>
    <row r="5467" spans="1:5" x14ac:dyDescent="0.15">
      <c r="A5467" s="2"/>
      <c r="B5467" s="31"/>
      <c r="C5467" s="2"/>
      <c r="D5467" s="2"/>
      <c r="E5467" s="26"/>
    </row>
    <row r="5468" spans="1:5" x14ac:dyDescent="0.15">
      <c r="A5468" s="2"/>
      <c r="B5468" s="31"/>
      <c r="C5468" s="2"/>
      <c r="D5468" s="2"/>
      <c r="E5468" s="26"/>
    </row>
    <row r="5469" spans="1:5" x14ac:dyDescent="0.15">
      <c r="A5469" s="2"/>
      <c r="B5469" s="31"/>
      <c r="C5469" s="2"/>
      <c r="D5469" s="2"/>
      <c r="E5469" s="26"/>
    </row>
    <row r="5470" spans="1:5" x14ac:dyDescent="0.15">
      <c r="A5470" s="2"/>
      <c r="B5470" s="31"/>
      <c r="C5470" s="2"/>
      <c r="D5470" s="2"/>
      <c r="E5470" s="26"/>
    </row>
    <row r="5471" spans="1:5" x14ac:dyDescent="0.15">
      <c r="A5471" s="2"/>
      <c r="B5471" s="31"/>
      <c r="C5471" s="2"/>
      <c r="D5471" s="2"/>
      <c r="E5471" s="26"/>
    </row>
    <row r="5472" spans="1:5" x14ac:dyDescent="0.15">
      <c r="A5472" s="2"/>
      <c r="B5472" s="31"/>
      <c r="C5472" s="2"/>
      <c r="D5472" s="2"/>
      <c r="E5472" s="26"/>
    </row>
    <row r="5473" spans="1:5" x14ac:dyDescent="0.15">
      <c r="A5473" s="2"/>
      <c r="B5473" s="31"/>
      <c r="C5473" s="2"/>
      <c r="D5473" s="2"/>
      <c r="E5473" s="26"/>
    </row>
    <row r="5474" spans="1:5" x14ac:dyDescent="0.15">
      <c r="A5474" s="2"/>
      <c r="B5474" s="31"/>
      <c r="C5474" s="2"/>
      <c r="D5474" s="2"/>
      <c r="E5474" s="26"/>
    </row>
    <row r="5475" spans="1:5" x14ac:dyDescent="0.15">
      <c r="A5475" s="2"/>
      <c r="B5475" s="31"/>
      <c r="C5475" s="2"/>
      <c r="D5475" s="2"/>
      <c r="E5475" s="26"/>
    </row>
    <row r="5476" spans="1:5" x14ac:dyDescent="0.15">
      <c r="A5476" s="2"/>
      <c r="B5476" s="31"/>
      <c r="C5476" s="2"/>
      <c r="D5476" s="2"/>
      <c r="E5476" s="26"/>
    </row>
    <row r="5477" spans="1:5" x14ac:dyDescent="0.15">
      <c r="A5477" s="2"/>
      <c r="B5477" s="31"/>
      <c r="C5477" s="2"/>
      <c r="D5477" s="2"/>
      <c r="E5477" s="26"/>
    </row>
    <row r="5478" spans="1:5" x14ac:dyDescent="0.15">
      <c r="A5478" s="2"/>
      <c r="B5478" s="31"/>
      <c r="C5478" s="2"/>
      <c r="D5478" s="2"/>
      <c r="E5478" s="26"/>
    </row>
    <row r="5479" spans="1:5" x14ac:dyDescent="0.15">
      <c r="A5479" s="2"/>
      <c r="B5479" s="31"/>
      <c r="C5479" s="2"/>
      <c r="D5479" s="2"/>
      <c r="E5479" s="26"/>
    </row>
    <row r="5480" spans="1:5" x14ac:dyDescent="0.15">
      <c r="A5480" s="2"/>
      <c r="B5480" s="31"/>
      <c r="C5480" s="2"/>
      <c r="D5480" s="2"/>
      <c r="E5480" s="26"/>
    </row>
    <row r="5481" spans="1:5" x14ac:dyDescent="0.15">
      <c r="A5481" s="2"/>
      <c r="B5481" s="31"/>
      <c r="C5481" s="2"/>
      <c r="D5481" s="2"/>
      <c r="E5481" s="26"/>
    </row>
    <row r="5482" spans="1:5" x14ac:dyDescent="0.15">
      <c r="A5482" s="2"/>
      <c r="B5482" s="31"/>
      <c r="C5482" s="2"/>
      <c r="D5482" s="2"/>
      <c r="E5482" s="26"/>
    </row>
    <row r="5483" spans="1:5" x14ac:dyDescent="0.15">
      <c r="A5483" s="2"/>
      <c r="B5483" s="31"/>
      <c r="C5483" s="2"/>
      <c r="D5483" s="2"/>
      <c r="E5483" s="26"/>
    </row>
    <row r="5484" spans="1:5" x14ac:dyDescent="0.15">
      <c r="A5484" s="2"/>
      <c r="B5484" s="31"/>
      <c r="C5484" s="2"/>
      <c r="D5484" s="2"/>
      <c r="E5484" s="26"/>
    </row>
    <row r="5485" spans="1:5" x14ac:dyDescent="0.15">
      <c r="A5485" s="2"/>
      <c r="B5485" s="31"/>
      <c r="C5485" s="2"/>
      <c r="D5485" s="2"/>
      <c r="E5485" s="26"/>
    </row>
    <row r="5486" spans="1:5" x14ac:dyDescent="0.15">
      <c r="A5486" s="2"/>
      <c r="B5486" s="31"/>
      <c r="C5486" s="2"/>
      <c r="D5486" s="2"/>
      <c r="E5486" s="26"/>
    </row>
    <row r="5487" spans="1:5" x14ac:dyDescent="0.15">
      <c r="A5487" s="2"/>
      <c r="B5487" s="31"/>
      <c r="C5487" s="2"/>
      <c r="D5487" s="2"/>
      <c r="E5487" s="26"/>
    </row>
    <row r="5488" spans="1:5" x14ac:dyDescent="0.15">
      <c r="A5488" s="2"/>
      <c r="B5488" s="31"/>
      <c r="C5488" s="2"/>
      <c r="D5488" s="2"/>
      <c r="E5488" s="26"/>
    </row>
    <row r="5489" spans="1:5" x14ac:dyDescent="0.15">
      <c r="A5489" s="2"/>
      <c r="B5489" s="31"/>
      <c r="C5489" s="2"/>
      <c r="D5489" s="2"/>
      <c r="E5489" s="26"/>
    </row>
    <row r="5490" spans="1:5" x14ac:dyDescent="0.15">
      <c r="A5490" s="2"/>
      <c r="B5490" s="31"/>
      <c r="C5490" s="2"/>
      <c r="D5490" s="2"/>
      <c r="E5490" s="26"/>
    </row>
    <row r="5491" spans="1:5" x14ac:dyDescent="0.15">
      <c r="A5491" s="2"/>
      <c r="B5491" s="31"/>
      <c r="C5491" s="2"/>
      <c r="D5491" s="2"/>
      <c r="E5491" s="26"/>
    </row>
    <row r="5492" spans="1:5" x14ac:dyDescent="0.15">
      <c r="A5492" s="2"/>
      <c r="B5492" s="31"/>
      <c r="C5492" s="2"/>
      <c r="D5492" s="2"/>
      <c r="E5492" s="26"/>
    </row>
    <row r="5493" spans="1:5" x14ac:dyDescent="0.15">
      <c r="A5493" s="2"/>
      <c r="B5493" s="31"/>
      <c r="C5493" s="2"/>
      <c r="D5493" s="2"/>
      <c r="E5493" s="26"/>
    </row>
    <row r="5494" spans="1:5" x14ac:dyDescent="0.15">
      <c r="A5494" s="2"/>
      <c r="B5494" s="31"/>
      <c r="C5494" s="2"/>
      <c r="D5494" s="2"/>
      <c r="E5494" s="26"/>
    </row>
    <row r="5495" spans="1:5" x14ac:dyDescent="0.15">
      <c r="A5495" s="2"/>
      <c r="B5495" s="31"/>
      <c r="C5495" s="2"/>
      <c r="D5495" s="2"/>
      <c r="E5495" s="26"/>
    </row>
    <row r="5496" spans="1:5" x14ac:dyDescent="0.15">
      <c r="A5496" s="2"/>
      <c r="B5496" s="31"/>
      <c r="C5496" s="2"/>
      <c r="D5496" s="2"/>
      <c r="E5496" s="26"/>
    </row>
    <row r="5497" spans="1:5" x14ac:dyDescent="0.15">
      <c r="A5497" s="2"/>
      <c r="B5497" s="31"/>
      <c r="C5497" s="2"/>
      <c r="D5497" s="2"/>
      <c r="E5497" s="26"/>
    </row>
    <row r="5498" spans="1:5" x14ac:dyDescent="0.15">
      <c r="A5498" s="2"/>
      <c r="B5498" s="31"/>
      <c r="C5498" s="2"/>
      <c r="D5498" s="2"/>
      <c r="E5498" s="26"/>
    </row>
    <row r="5499" spans="1:5" x14ac:dyDescent="0.15">
      <c r="A5499" s="2"/>
      <c r="B5499" s="31"/>
      <c r="C5499" s="2"/>
      <c r="D5499" s="2"/>
      <c r="E5499" s="26"/>
    </row>
    <row r="5500" spans="1:5" x14ac:dyDescent="0.15">
      <c r="A5500" s="2"/>
      <c r="B5500" s="31"/>
      <c r="C5500" s="2"/>
      <c r="D5500" s="2"/>
      <c r="E5500" s="26"/>
    </row>
    <row r="5501" spans="1:5" x14ac:dyDescent="0.15">
      <c r="A5501" s="2"/>
      <c r="B5501" s="31"/>
      <c r="C5501" s="2"/>
      <c r="D5501" s="2"/>
      <c r="E5501" s="26"/>
    </row>
    <row r="5502" spans="1:5" x14ac:dyDescent="0.15">
      <c r="A5502" s="2"/>
      <c r="B5502" s="31"/>
      <c r="C5502" s="2"/>
      <c r="D5502" s="2"/>
      <c r="E5502" s="26"/>
    </row>
    <row r="5503" spans="1:5" x14ac:dyDescent="0.15">
      <c r="A5503" s="2"/>
      <c r="B5503" s="31"/>
      <c r="C5503" s="2"/>
      <c r="D5503" s="2"/>
      <c r="E5503" s="26"/>
    </row>
    <row r="5504" spans="1:5" x14ac:dyDescent="0.15">
      <c r="A5504" s="2"/>
      <c r="B5504" s="31"/>
      <c r="C5504" s="2"/>
      <c r="D5504" s="2"/>
      <c r="E5504" s="26"/>
    </row>
    <row r="5505" spans="1:5" x14ac:dyDescent="0.15">
      <c r="A5505" s="2"/>
      <c r="B5505" s="31"/>
      <c r="C5505" s="2"/>
      <c r="D5505" s="2"/>
      <c r="E5505" s="26"/>
    </row>
    <row r="5506" spans="1:5" x14ac:dyDescent="0.15">
      <c r="A5506" s="2"/>
      <c r="B5506" s="31"/>
      <c r="C5506" s="2"/>
      <c r="D5506" s="2"/>
      <c r="E5506" s="26"/>
    </row>
    <row r="5507" spans="1:5" x14ac:dyDescent="0.15">
      <c r="A5507" s="2"/>
      <c r="B5507" s="31"/>
      <c r="C5507" s="2"/>
      <c r="D5507" s="2"/>
      <c r="E5507" s="26"/>
    </row>
    <row r="5508" spans="1:5" x14ac:dyDescent="0.15">
      <c r="A5508" s="2"/>
      <c r="B5508" s="31"/>
      <c r="C5508" s="2"/>
      <c r="D5508" s="2"/>
      <c r="E5508" s="26"/>
    </row>
    <row r="5509" spans="1:5" x14ac:dyDescent="0.15">
      <c r="A5509" s="2"/>
      <c r="B5509" s="31"/>
      <c r="C5509" s="2"/>
      <c r="D5509" s="2"/>
      <c r="E5509" s="26"/>
    </row>
    <row r="5510" spans="1:5" x14ac:dyDescent="0.15">
      <c r="A5510" s="2"/>
      <c r="B5510" s="31"/>
      <c r="C5510" s="2"/>
      <c r="D5510" s="2"/>
      <c r="E5510" s="26"/>
    </row>
    <row r="5511" spans="1:5" x14ac:dyDescent="0.15">
      <c r="A5511" s="2"/>
      <c r="B5511" s="31"/>
      <c r="C5511" s="2"/>
      <c r="D5511" s="2"/>
      <c r="E5511" s="26"/>
    </row>
    <row r="5512" spans="1:5" x14ac:dyDescent="0.15">
      <c r="A5512" s="2"/>
      <c r="B5512" s="31"/>
      <c r="C5512" s="2"/>
      <c r="D5512" s="2"/>
      <c r="E5512" s="26"/>
    </row>
    <row r="5513" spans="1:5" x14ac:dyDescent="0.15">
      <c r="A5513" s="2"/>
      <c r="B5513" s="31"/>
      <c r="C5513" s="2"/>
      <c r="D5513" s="2"/>
      <c r="E5513" s="26"/>
    </row>
    <row r="5514" spans="1:5" x14ac:dyDescent="0.15">
      <c r="A5514" s="2"/>
      <c r="B5514" s="31"/>
      <c r="C5514" s="2"/>
      <c r="D5514" s="2"/>
      <c r="E5514" s="26"/>
    </row>
    <row r="5515" spans="1:5" x14ac:dyDescent="0.15">
      <c r="A5515" s="2"/>
      <c r="B5515" s="31"/>
      <c r="C5515" s="2"/>
      <c r="D5515" s="2"/>
      <c r="E5515" s="26"/>
    </row>
    <row r="5516" spans="1:5" x14ac:dyDescent="0.15">
      <c r="A5516" s="2"/>
      <c r="B5516" s="31"/>
      <c r="C5516" s="2"/>
      <c r="D5516" s="2"/>
      <c r="E5516" s="26"/>
    </row>
    <row r="5517" spans="1:5" x14ac:dyDescent="0.15">
      <c r="A5517" s="2"/>
      <c r="B5517" s="31"/>
      <c r="C5517" s="2"/>
      <c r="D5517" s="2"/>
      <c r="E5517" s="26"/>
    </row>
    <row r="5518" spans="1:5" x14ac:dyDescent="0.15">
      <c r="A5518" s="2"/>
      <c r="B5518" s="31"/>
      <c r="C5518" s="2"/>
      <c r="D5518" s="2"/>
      <c r="E5518" s="26"/>
    </row>
    <row r="5519" spans="1:5" x14ac:dyDescent="0.15">
      <c r="A5519" s="2"/>
      <c r="B5519" s="31"/>
      <c r="C5519" s="2"/>
      <c r="D5519" s="2"/>
      <c r="E5519" s="26"/>
    </row>
    <row r="5520" spans="1:5" x14ac:dyDescent="0.15">
      <c r="A5520" s="2"/>
      <c r="B5520" s="31"/>
      <c r="C5520" s="2"/>
      <c r="D5520" s="2"/>
      <c r="E5520" s="26"/>
    </row>
    <row r="5521" spans="1:5" x14ac:dyDescent="0.15">
      <c r="A5521" s="2"/>
      <c r="B5521" s="31"/>
      <c r="C5521" s="2"/>
      <c r="D5521" s="2"/>
      <c r="E5521" s="26"/>
    </row>
    <row r="5522" spans="1:5" x14ac:dyDescent="0.15">
      <c r="A5522" s="2"/>
      <c r="B5522" s="31"/>
      <c r="C5522" s="2"/>
      <c r="D5522" s="2"/>
      <c r="E5522" s="26"/>
    </row>
    <row r="5523" spans="1:5" x14ac:dyDescent="0.15">
      <c r="A5523" s="2"/>
      <c r="B5523" s="31"/>
      <c r="C5523" s="2"/>
      <c r="D5523" s="2"/>
      <c r="E5523" s="26"/>
    </row>
    <row r="5524" spans="1:5" x14ac:dyDescent="0.15">
      <c r="A5524" s="2"/>
      <c r="B5524" s="31"/>
      <c r="C5524" s="2"/>
      <c r="D5524" s="2"/>
      <c r="E5524" s="26"/>
    </row>
    <row r="5525" spans="1:5" x14ac:dyDescent="0.15">
      <c r="A5525" s="2"/>
      <c r="B5525" s="31"/>
      <c r="C5525" s="2"/>
      <c r="D5525" s="2"/>
      <c r="E5525" s="26"/>
    </row>
    <row r="5526" spans="1:5" x14ac:dyDescent="0.15">
      <c r="A5526" s="2"/>
      <c r="B5526" s="31"/>
      <c r="C5526" s="2"/>
      <c r="D5526" s="2"/>
      <c r="E5526" s="26"/>
    </row>
    <row r="5527" spans="1:5" x14ac:dyDescent="0.15">
      <c r="A5527" s="2"/>
      <c r="B5527" s="31"/>
      <c r="C5527" s="2"/>
      <c r="D5527" s="2"/>
      <c r="E5527" s="26"/>
    </row>
    <row r="5528" spans="1:5" x14ac:dyDescent="0.15">
      <c r="A5528" s="2"/>
      <c r="B5528" s="31"/>
      <c r="C5528" s="2"/>
      <c r="D5528" s="2"/>
      <c r="E5528" s="26"/>
    </row>
    <row r="5529" spans="1:5" x14ac:dyDescent="0.15">
      <c r="A5529" s="2"/>
      <c r="B5529" s="31"/>
      <c r="C5529" s="2"/>
      <c r="D5529" s="2"/>
      <c r="E5529" s="26"/>
    </row>
    <row r="5530" spans="1:5" x14ac:dyDescent="0.15">
      <c r="A5530" s="2"/>
      <c r="B5530" s="31"/>
      <c r="C5530" s="2"/>
      <c r="D5530" s="2"/>
      <c r="E5530" s="26"/>
    </row>
    <row r="5531" spans="1:5" x14ac:dyDescent="0.15">
      <c r="A5531" s="2"/>
      <c r="B5531" s="31"/>
      <c r="C5531" s="2"/>
      <c r="D5531" s="2"/>
      <c r="E5531" s="26"/>
    </row>
    <row r="5532" spans="1:5" x14ac:dyDescent="0.15">
      <c r="A5532" s="2"/>
      <c r="B5532" s="31"/>
      <c r="C5532" s="2"/>
      <c r="D5532" s="2"/>
      <c r="E5532" s="26"/>
    </row>
    <row r="5533" spans="1:5" x14ac:dyDescent="0.15">
      <c r="A5533" s="2"/>
      <c r="B5533" s="31"/>
      <c r="C5533" s="2"/>
      <c r="D5533" s="2"/>
      <c r="E5533" s="26"/>
    </row>
    <row r="5534" spans="1:5" x14ac:dyDescent="0.15">
      <c r="A5534" s="2"/>
      <c r="B5534" s="31"/>
      <c r="C5534" s="2"/>
      <c r="D5534" s="2"/>
      <c r="E5534" s="26"/>
    </row>
    <row r="5535" spans="1:5" x14ac:dyDescent="0.15">
      <c r="A5535" s="2"/>
      <c r="B5535" s="31"/>
      <c r="C5535" s="2"/>
      <c r="D5535" s="2"/>
      <c r="E5535" s="26"/>
    </row>
    <row r="5536" spans="1:5" x14ac:dyDescent="0.15">
      <c r="A5536" s="2"/>
      <c r="B5536" s="31"/>
      <c r="C5536" s="2"/>
      <c r="D5536" s="2"/>
      <c r="E5536" s="26"/>
    </row>
    <row r="5537" spans="1:5" x14ac:dyDescent="0.15">
      <c r="A5537" s="2"/>
      <c r="B5537" s="31"/>
      <c r="C5537" s="2"/>
      <c r="D5537" s="2"/>
      <c r="E5537" s="26"/>
    </row>
    <row r="5538" spans="1:5" x14ac:dyDescent="0.15">
      <c r="A5538" s="2"/>
      <c r="B5538" s="31"/>
      <c r="C5538" s="2"/>
      <c r="D5538" s="2"/>
      <c r="E5538" s="26"/>
    </row>
    <row r="5539" spans="1:5" x14ac:dyDescent="0.15">
      <c r="A5539" s="2"/>
      <c r="B5539" s="31"/>
      <c r="C5539" s="2"/>
      <c r="D5539" s="2"/>
      <c r="E5539" s="26"/>
    </row>
    <row r="5540" spans="1:5" x14ac:dyDescent="0.15">
      <c r="A5540" s="2"/>
      <c r="B5540" s="31"/>
      <c r="C5540" s="2"/>
      <c r="D5540" s="2"/>
      <c r="E5540" s="26"/>
    </row>
    <row r="5541" spans="1:5" x14ac:dyDescent="0.15">
      <c r="A5541" s="2"/>
      <c r="B5541" s="31"/>
      <c r="C5541" s="2"/>
      <c r="D5541" s="2"/>
      <c r="E5541" s="26"/>
    </row>
    <row r="5542" spans="1:5" x14ac:dyDescent="0.15">
      <c r="A5542" s="2"/>
      <c r="B5542" s="31"/>
      <c r="C5542" s="2"/>
      <c r="D5542" s="2"/>
      <c r="E5542" s="26"/>
    </row>
    <row r="5543" spans="1:5" x14ac:dyDescent="0.15">
      <c r="A5543" s="2"/>
      <c r="B5543" s="31"/>
      <c r="C5543" s="2"/>
      <c r="D5543" s="2"/>
      <c r="E5543" s="26"/>
    </row>
    <row r="5544" spans="1:5" x14ac:dyDescent="0.15">
      <c r="A5544" s="2"/>
      <c r="B5544" s="31"/>
      <c r="C5544" s="2"/>
      <c r="D5544" s="2"/>
      <c r="E5544" s="26"/>
    </row>
    <row r="5545" spans="1:5" x14ac:dyDescent="0.15">
      <c r="A5545" s="2"/>
      <c r="B5545" s="31"/>
      <c r="C5545" s="2"/>
      <c r="D5545" s="2"/>
      <c r="E5545" s="26"/>
    </row>
    <row r="5546" spans="1:5" x14ac:dyDescent="0.15">
      <c r="A5546" s="2"/>
      <c r="B5546" s="31"/>
      <c r="C5546" s="2"/>
      <c r="D5546" s="2"/>
      <c r="E5546" s="26"/>
    </row>
    <row r="5547" spans="1:5" x14ac:dyDescent="0.15">
      <c r="A5547" s="2"/>
      <c r="B5547" s="31"/>
      <c r="C5547" s="2"/>
      <c r="D5547" s="2"/>
      <c r="E5547" s="26"/>
    </row>
    <row r="5548" spans="1:5" x14ac:dyDescent="0.15">
      <c r="A5548" s="2"/>
      <c r="B5548" s="31"/>
      <c r="C5548" s="2"/>
      <c r="D5548" s="2"/>
      <c r="E5548" s="26"/>
    </row>
    <row r="5549" spans="1:5" x14ac:dyDescent="0.15">
      <c r="A5549" s="2"/>
      <c r="B5549" s="31"/>
      <c r="C5549" s="2"/>
      <c r="D5549" s="2"/>
      <c r="E5549" s="26"/>
    </row>
    <row r="5550" spans="1:5" x14ac:dyDescent="0.15">
      <c r="A5550" s="2"/>
      <c r="B5550" s="31"/>
      <c r="C5550" s="2"/>
      <c r="D5550" s="2"/>
      <c r="E5550" s="26"/>
    </row>
    <row r="5551" spans="1:5" x14ac:dyDescent="0.15">
      <c r="A5551" s="2"/>
      <c r="B5551" s="31"/>
      <c r="C5551" s="2"/>
      <c r="D5551" s="2"/>
      <c r="E5551" s="26"/>
    </row>
    <row r="5552" spans="1:5" x14ac:dyDescent="0.15">
      <c r="A5552" s="2"/>
      <c r="B5552" s="31"/>
      <c r="C5552" s="2"/>
      <c r="D5552" s="2"/>
      <c r="E5552" s="26"/>
    </row>
    <row r="5553" spans="1:5" x14ac:dyDescent="0.15">
      <c r="A5553" s="2"/>
      <c r="B5553" s="31"/>
      <c r="C5553" s="2"/>
      <c r="D5553" s="2"/>
      <c r="E5553" s="26"/>
    </row>
    <row r="5554" spans="1:5" x14ac:dyDescent="0.15">
      <c r="A5554" s="2"/>
      <c r="B5554" s="31"/>
      <c r="C5554" s="2"/>
      <c r="D5554" s="2"/>
      <c r="E5554" s="26"/>
    </row>
    <row r="5555" spans="1:5" x14ac:dyDescent="0.15">
      <c r="A5555" s="2"/>
      <c r="B5555" s="31"/>
      <c r="C5555" s="2"/>
      <c r="D5555" s="2"/>
      <c r="E5555" s="26"/>
    </row>
    <row r="5556" spans="1:5" x14ac:dyDescent="0.15">
      <c r="A5556" s="2"/>
      <c r="B5556" s="31"/>
      <c r="C5556" s="2"/>
      <c r="D5556" s="2"/>
      <c r="E5556" s="26"/>
    </row>
    <row r="5557" spans="1:5" x14ac:dyDescent="0.15">
      <c r="A5557" s="2"/>
      <c r="B5557" s="31"/>
      <c r="C5557" s="2"/>
      <c r="D5557" s="2"/>
      <c r="E5557" s="26"/>
    </row>
    <row r="5558" spans="1:5" x14ac:dyDescent="0.15">
      <c r="A5558" s="2"/>
      <c r="B5558" s="31"/>
      <c r="C5558" s="2"/>
      <c r="D5558" s="2"/>
      <c r="E5558" s="26"/>
    </row>
    <row r="5559" spans="1:5" x14ac:dyDescent="0.15">
      <c r="A5559" s="2"/>
      <c r="B5559" s="31"/>
      <c r="C5559" s="2"/>
      <c r="D5559" s="2"/>
      <c r="E5559" s="26"/>
    </row>
    <row r="5560" spans="1:5" x14ac:dyDescent="0.15">
      <c r="A5560" s="2"/>
      <c r="B5560" s="31"/>
      <c r="C5560" s="2"/>
      <c r="D5560" s="2"/>
      <c r="E5560" s="26"/>
    </row>
    <row r="5561" spans="1:5" x14ac:dyDescent="0.15">
      <c r="A5561" s="2"/>
      <c r="B5561" s="31"/>
      <c r="C5561" s="2"/>
      <c r="D5561" s="2"/>
      <c r="E5561" s="26"/>
    </row>
    <row r="5562" spans="1:5" x14ac:dyDescent="0.15">
      <c r="A5562" s="2"/>
      <c r="B5562" s="31"/>
      <c r="C5562" s="2"/>
      <c r="D5562" s="2"/>
      <c r="E5562" s="26"/>
    </row>
    <row r="5563" spans="1:5" x14ac:dyDescent="0.15">
      <c r="A5563" s="2"/>
      <c r="B5563" s="31"/>
      <c r="C5563" s="2"/>
      <c r="D5563" s="2"/>
      <c r="E5563" s="26"/>
    </row>
    <row r="5564" spans="1:5" x14ac:dyDescent="0.15">
      <c r="A5564" s="2"/>
      <c r="B5564" s="31"/>
      <c r="C5564" s="2"/>
      <c r="D5564" s="2"/>
      <c r="E5564" s="26"/>
    </row>
    <row r="5565" spans="1:5" x14ac:dyDescent="0.15">
      <c r="A5565" s="2"/>
      <c r="B5565" s="31"/>
      <c r="C5565" s="2"/>
      <c r="D5565" s="2"/>
      <c r="E5565" s="26"/>
    </row>
    <row r="5566" spans="1:5" x14ac:dyDescent="0.15">
      <c r="A5566" s="2"/>
      <c r="B5566" s="31"/>
      <c r="C5566" s="2"/>
      <c r="D5566" s="2"/>
      <c r="E5566" s="26"/>
    </row>
    <row r="5567" spans="1:5" x14ac:dyDescent="0.15">
      <c r="A5567" s="2"/>
      <c r="B5567" s="31"/>
      <c r="C5567" s="2"/>
      <c r="D5567" s="2"/>
      <c r="E5567" s="26"/>
    </row>
    <row r="5568" spans="1:5" x14ac:dyDescent="0.15">
      <c r="A5568" s="2"/>
      <c r="B5568" s="31"/>
      <c r="C5568" s="2"/>
      <c r="D5568" s="2"/>
      <c r="E5568" s="26"/>
    </row>
    <row r="5569" spans="1:5" x14ac:dyDescent="0.15">
      <c r="A5569" s="2"/>
      <c r="B5569" s="31"/>
      <c r="C5569" s="2"/>
      <c r="D5569" s="2"/>
      <c r="E5569" s="26"/>
    </row>
    <row r="5570" spans="1:5" x14ac:dyDescent="0.15">
      <c r="A5570" s="2"/>
      <c r="B5570" s="31"/>
      <c r="C5570" s="2"/>
      <c r="D5570" s="2"/>
      <c r="E5570" s="26"/>
    </row>
    <row r="5571" spans="1:5" x14ac:dyDescent="0.15">
      <c r="A5571" s="2"/>
      <c r="B5571" s="31"/>
      <c r="C5571" s="2"/>
      <c r="D5571" s="2"/>
      <c r="E5571" s="26"/>
    </row>
    <row r="5572" spans="1:5" x14ac:dyDescent="0.15">
      <c r="A5572" s="2"/>
      <c r="B5572" s="31"/>
      <c r="C5572" s="2"/>
      <c r="D5572" s="2"/>
      <c r="E5572" s="26"/>
    </row>
    <row r="5573" spans="1:5" x14ac:dyDescent="0.15">
      <c r="A5573" s="2"/>
      <c r="B5573" s="31"/>
      <c r="C5573" s="2"/>
      <c r="D5573" s="2"/>
      <c r="E5573" s="26"/>
    </row>
    <row r="5574" spans="1:5" x14ac:dyDescent="0.15">
      <c r="A5574" s="2"/>
      <c r="B5574" s="31"/>
      <c r="C5574" s="2"/>
      <c r="D5574" s="2"/>
      <c r="E5574" s="26"/>
    </row>
    <row r="5575" spans="1:5" x14ac:dyDescent="0.15">
      <c r="A5575" s="2"/>
      <c r="B5575" s="31"/>
      <c r="C5575" s="2"/>
      <c r="D5575" s="2"/>
      <c r="E5575" s="26"/>
    </row>
    <row r="5576" spans="1:5" x14ac:dyDescent="0.15">
      <c r="A5576" s="2"/>
      <c r="B5576" s="31"/>
      <c r="C5576" s="2"/>
      <c r="D5576" s="2"/>
      <c r="E5576" s="26"/>
    </row>
    <row r="5577" spans="1:5" x14ac:dyDescent="0.15">
      <c r="A5577" s="2"/>
      <c r="B5577" s="31"/>
      <c r="C5577" s="2"/>
      <c r="D5577" s="2"/>
      <c r="E5577" s="26"/>
    </row>
    <row r="5578" spans="1:5" x14ac:dyDescent="0.15">
      <c r="A5578" s="2"/>
      <c r="B5578" s="31"/>
      <c r="C5578" s="2"/>
      <c r="D5578" s="2"/>
      <c r="E5578" s="26"/>
    </row>
    <row r="5579" spans="1:5" x14ac:dyDescent="0.15">
      <c r="A5579" s="2"/>
      <c r="B5579" s="31"/>
      <c r="C5579" s="2"/>
      <c r="D5579" s="2"/>
      <c r="E5579" s="26"/>
    </row>
    <row r="5580" spans="1:5" x14ac:dyDescent="0.15">
      <c r="A5580" s="2"/>
      <c r="B5580" s="31"/>
      <c r="C5580" s="2"/>
      <c r="D5580" s="2"/>
      <c r="E5580" s="26"/>
    </row>
    <row r="5581" spans="1:5" x14ac:dyDescent="0.15">
      <c r="A5581" s="2"/>
      <c r="B5581" s="31"/>
      <c r="C5581" s="2"/>
      <c r="D5581" s="2"/>
      <c r="E5581" s="26"/>
    </row>
    <row r="5582" spans="1:5" x14ac:dyDescent="0.15">
      <c r="A5582" s="2"/>
      <c r="B5582" s="31"/>
      <c r="C5582" s="2"/>
      <c r="D5582" s="2"/>
      <c r="E5582" s="26"/>
    </row>
    <row r="5583" spans="1:5" x14ac:dyDescent="0.15">
      <c r="A5583" s="2"/>
      <c r="B5583" s="31"/>
      <c r="C5583" s="2"/>
      <c r="D5583" s="2"/>
      <c r="E5583" s="26"/>
    </row>
    <row r="5584" spans="1:5" x14ac:dyDescent="0.15">
      <c r="A5584" s="2"/>
      <c r="B5584" s="31"/>
      <c r="C5584" s="2"/>
      <c r="D5584" s="2"/>
      <c r="E5584" s="26"/>
    </row>
    <row r="5585" spans="1:5" x14ac:dyDescent="0.15">
      <c r="A5585" s="2"/>
      <c r="B5585" s="31"/>
      <c r="C5585" s="2"/>
      <c r="D5585" s="2"/>
      <c r="E5585" s="26"/>
    </row>
    <row r="5586" spans="1:5" x14ac:dyDescent="0.15">
      <c r="A5586" s="2"/>
      <c r="B5586" s="31"/>
      <c r="C5586" s="2"/>
      <c r="D5586" s="2"/>
      <c r="E5586" s="26"/>
    </row>
    <row r="5587" spans="1:5" x14ac:dyDescent="0.15">
      <c r="A5587" s="2"/>
      <c r="B5587" s="31"/>
      <c r="C5587" s="2"/>
      <c r="D5587" s="2"/>
      <c r="E5587" s="26"/>
    </row>
    <row r="5588" spans="1:5" x14ac:dyDescent="0.15">
      <c r="A5588" s="2"/>
      <c r="B5588" s="31"/>
      <c r="C5588" s="2"/>
      <c r="D5588" s="2"/>
      <c r="E5588" s="26"/>
    </row>
    <row r="5589" spans="1:5" x14ac:dyDescent="0.15">
      <c r="A5589" s="2"/>
      <c r="B5589" s="31"/>
      <c r="C5589" s="2"/>
      <c r="D5589" s="2"/>
      <c r="E5589" s="26"/>
    </row>
    <row r="5590" spans="1:5" x14ac:dyDescent="0.15">
      <c r="A5590" s="2"/>
      <c r="B5590" s="31"/>
      <c r="C5590" s="2"/>
      <c r="D5590" s="2"/>
      <c r="E5590" s="26"/>
    </row>
    <row r="5591" spans="1:5" x14ac:dyDescent="0.15">
      <c r="A5591" s="2"/>
      <c r="B5591" s="31"/>
      <c r="C5591" s="2"/>
      <c r="D5591" s="2"/>
      <c r="E5591" s="26"/>
    </row>
    <row r="5592" spans="1:5" x14ac:dyDescent="0.15">
      <c r="A5592" s="2"/>
      <c r="B5592" s="31"/>
      <c r="C5592" s="2"/>
      <c r="D5592" s="2"/>
      <c r="E5592" s="26"/>
    </row>
    <row r="5593" spans="1:5" x14ac:dyDescent="0.15">
      <c r="A5593" s="2"/>
      <c r="B5593" s="31"/>
      <c r="C5593" s="2"/>
      <c r="D5593" s="2"/>
      <c r="E5593" s="26"/>
    </row>
    <row r="5594" spans="1:5" x14ac:dyDescent="0.15">
      <c r="A5594" s="2"/>
      <c r="B5594" s="31"/>
      <c r="C5594" s="2"/>
      <c r="D5594" s="2"/>
      <c r="E5594" s="26"/>
    </row>
    <row r="5595" spans="1:5" x14ac:dyDescent="0.15">
      <c r="A5595" s="2"/>
      <c r="B5595" s="31"/>
      <c r="C5595" s="2"/>
      <c r="D5595" s="2"/>
      <c r="E5595" s="26"/>
    </row>
    <row r="5596" spans="1:5" x14ac:dyDescent="0.15">
      <c r="A5596" s="2"/>
      <c r="B5596" s="31"/>
      <c r="C5596" s="2"/>
      <c r="D5596" s="2"/>
      <c r="E5596" s="26"/>
    </row>
    <row r="5597" spans="1:5" x14ac:dyDescent="0.15">
      <c r="A5597" s="2"/>
      <c r="B5597" s="31"/>
      <c r="C5597" s="2"/>
      <c r="D5597" s="2"/>
      <c r="E5597" s="26"/>
    </row>
    <row r="5598" spans="1:5" x14ac:dyDescent="0.15">
      <c r="A5598" s="2"/>
      <c r="B5598" s="31"/>
      <c r="C5598" s="2"/>
      <c r="D5598" s="2"/>
      <c r="E5598" s="26"/>
    </row>
    <row r="5599" spans="1:5" x14ac:dyDescent="0.15">
      <c r="A5599" s="2"/>
      <c r="B5599" s="31"/>
      <c r="C5599" s="2"/>
      <c r="D5599" s="2"/>
      <c r="E5599" s="26"/>
    </row>
    <row r="5600" spans="1:5" x14ac:dyDescent="0.15">
      <c r="A5600" s="2"/>
      <c r="B5600" s="31"/>
      <c r="C5600" s="2"/>
      <c r="D5600" s="2"/>
      <c r="E5600" s="26"/>
    </row>
    <row r="5601" spans="1:5" x14ac:dyDescent="0.15">
      <c r="A5601" s="2"/>
      <c r="B5601" s="31"/>
      <c r="C5601" s="2"/>
      <c r="D5601" s="2"/>
      <c r="E5601" s="26"/>
    </row>
    <row r="5602" spans="1:5" x14ac:dyDescent="0.15">
      <c r="A5602" s="2"/>
      <c r="B5602" s="31"/>
      <c r="C5602" s="2"/>
      <c r="D5602" s="2"/>
      <c r="E5602" s="26"/>
    </row>
    <row r="5603" spans="1:5" x14ac:dyDescent="0.15">
      <c r="A5603" s="2"/>
      <c r="B5603" s="31"/>
      <c r="C5603" s="2"/>
      <c r="D5603" s="2"/>
      <c r="E5603" s="26"/>
    </row>
    <row r="5604" spans="1:5" x14ac:dyDescent="0.15">
      <c r="A5604" s="2"/>
      <c r="B5604" s="31"/>
      <c r="C5604" s="2"/>
      <c r="D5604" s="2"/>
      <c r="E5604" s="26"/>
    </row>
    <row r="5605" spans="1:5" x14ac:dyDescent="0.15">
      <c r="A5605" s="2"/>
      <c r="B5605" s="31"/>
      <c r="C5605" s="2"/>
      <c r="D5605" s="2"/>
      <c r="E5605" s="26"/>
    </row>
    <row r="5606" spans="1:5" x14ac:dyDescent="0.15">
      <c r="A5606" s="2"/>
      <c r="B5606" s="31"/>
      <c r="C5606" s="2"/>
      <c r="D5606" s="2"/>
      <c r="E5606" s="26"/>
    </row>
    <row r="5607" spans="1:5" x14ac:dyDescent="0.15">
      <c r="A5607" s="2"/>
      <c r="B5607" s="31"/>
      <c r="C5607" s="2"/>
      <c r="D5607" s="2"/>
      <c r="E5607" s="26"/>
    </row>
    <row r="5608" spans="1:5" x14ac:dyDescent="0.15">
      <c r="A5608" s="2"/>
      <c r="B5608" s="31"/>
      <c r="C5608" s="2"/>
      <c r="D5608" s="2"/>
      <c r="E5608" s="26"/>
    </row>
    <row r="5609" spans="1:5" x14ac:dyDescent="0.15">
      <c r="A5609" s="2"/>
      <c r="B5609" s="31"/>
      <c r="C5609" s="2"/>
      <c r="D5609" s="2"/>
      <c r="E5609" s="26"/>
    </row>
    <row r="5610" spans="1:5" x14ac:dyDescent="0.15">
      <c r="A5610" s="2"/>
      <c r="B5610" s="31"/>
      <c r="C5610" s="2"/>
      <c r="D5610" s="2"/>
      <c r="E5610" s="26"/>
    </row>
    <row r="5611" spans="1:5" x14ac:dyDescent="0.15">
      <c r="A5611" s="2"/>
      <c r="B5611" s="31"/>
      <c r="C5611" s="2"/>
      <c r="D5611" s="2"/>
      <c r="E5611" s="26"/>
    </row>
    <row r="5612" spans="1:5" x14ac:dyDescent="0.15">
      <c r="A5612" s="2"/>
      <c r="B5612" s="31"/>
      <c r="C5612" s="2"/>
      <c r="D5612" s="2"/>
      <c r="E5612" s="26"/>
    </row>
    <row r="5613" spans="1:5" x14ac:dyDescent="0.15">
      <c r="A5613" s="2"/>
      <c r="B5613" s="31"/>
      <c r="C5613" s="2"/>
      <c r="D5613" s="2"/>
      <c r="E5613" s="26"/>
    </row>
    <row r="5614" spans="1:5" x14ac:dyDescent="0.15">
      <c r="A5614" s="2"/>
      <c r="B5614" s="31"/>
      <c r="C5614" s="2"/>
      <c r="D5614" s="2"/>
      <c r="E5614" s="26"/>
    </row>
    <row r="5615" spans="1:5" x14ac:dyDescent="0.15">
      <c r="A5615" s="2"/>
      <c r="B5615" s="31"/>
      <c r="C5615" s="2"/>
      <c r="D5615" s="2"/>
      <c r="E5615" s="26"/>
    </row>
    <row r="5616" spans="1:5" x14ac:dyDescent="0.15">
      <c r="A5616" s="2"/>
      <c r="B5616" s="31"/>
      <c r="C5616" s="2"/>
      <c r="D5616" s="2"/>
      <c r="E5616" s="26"/>
    </row>
    <row r="5617" spans="1:5" x14ac:dyDescent="0.15">
      <c r="A5617" s="2"/>
      <c r="B5617" s="31"/>
      <c r="C5617" s="2"/>
      <c r="D5617" s="2"/>
      <c r="E5617" s="26"/>
    </row>
    <row r="5618" spans="1:5" x14ac:dyDescent="0.15">
      <c r="A5618" s="2"/>
      <c r="B5618" s="31"/>
      <c r="C5618" s="2"/>
      <c r="D5618" s="2"/>
      <c r="E5618" s="26"/>
    </row>
    <row r="5619" spans="1:5" x14ac:dyDescent="0.15">
      <c r="A5619" s="2"/>
      <c r="B5619" s="31"/>
      <c r="C5619" s="2"/>
      <c r="D5619" s="2"/>
      <c r="E5619" s="26"/>
    </row>
    <row r="5620" spans="1:5" x14ac:dyDescent="0.15">
      <c r="A5620" s="2"/>
      <c r="B5620" s="31"/>
      <c r="C5620" s="2"/>
      <c r="D5620" s="2"/>
      <c r="E5620" s="26"/>
    </row>
    <row r="5621" spans="1:5" x14ac:dyDescent="0.15">
      <c r="A5621" s="2"/>
      <c r="B5621" s="31"/>
      <c r="C5621" s="2"/>
      <c r="D5621" s="2"/>
      <c r="E5621" s="26"/>
    </row>
    <row r="5622" spans="1:5" x14ac:dyDescent="0.15">
      <c r="A5622" s="2"/>
      <c r="B5622" s="31"/>
      <c r="C5622" s="2"/>
      <c r="D5622" s="2"/>
      <c r="E5622" s="26"/>
    </row>
    <row r="5623" spans="1:5" x14ac:dyDescent="0.15">
      <c r="A5623" s="2"/>
      <c r="B5623" s="31"/>
      <c r="C5623" s="2"/>
      <c r="D5623" s="2"/>
      <c r="E5623" s="26"/>
    </row>
    <row r="5624" spans="1:5" x14ac:dyDescent="0.15">
      <c r="A5624" s="2"/>
      <c r="B5624" s="31"/>
      <c r="C5624" s="2"/>
      <c r="D5624" s="2"/>
      <c r="E5624" s="26"/>
    </row>
    <row r="5625" spans="1:5" x14ac:dyDescent="0.15">
      <c r="A5625" s="2"/>
      <c r="B5625" s="31"/>
      <c r="C5625" s="2"/>
      <c r="D5625" s="2"/>
      <c r="E5625" s="26"/>
    </row>
    <row r="5626" spans="1:5" x14ac:dyDescent="0.15">
      <c r="A5626" s="2"/>
      <c r="B5626" s="31"/>
      <c r="C5626" s="2"/>
      <c r="D5626" s="2"/>
      <c r="E5626" s="26"/>
    </row>
    <row r="5627" spans="1:5" x14ac:dyDescent="0.15">
      <c r="A5627" s="2"/>
      <c r="B5627" s="31"/>
      <c r="C5627" s="2"/>
      <c r="D5627" s="2"/>
      <c r="E5627" s="26"/>
    </row>
    <row r="5628" spans="1:5" x14ac:dyDescent="0.15">
      <c r="A5628" s="2"/>
      <c r="B5628" s="31"/>
      <c r="C5628" s="2"/>
      <c r="D5628" s="2"/>
      <c r="E5628" s="26"/>
    </row>
    <row r="5629" spans="1:5" x14ac:dyDescent="0.15">
      <c r="A5629" s="2"/>
      <c r="B5629" s="31"/>
      <c r="C5629" s="2"/>
      <c r="D5629" s="2"/>
      <c r="E5629" s="26"/>
    </row>
    <row r="5630" spans="1:5" x14ac:dyDescent="0.15">
      <c r="A5630" s="2"/>
      <c r="B5630" s="31"/>
      <c r="C5630" s="2"/>
      <c r="D5630" s="2"/>
      <c r="E5630" s="26"/>
    </row>
    <row r="5631" spans="1:5" x14ac:dyDescent="0.15">
      <c r="A5631" s="2"/>
      <c r="B5631" s="31"/>
      <c r="C5631" s="2"/>
      <c r="D5631" s="2"/>
      <c r="E5631" s="26"/>
    </row>
    <row r="5632" spans="1:5" x14ac:dyDescent="0.15">
      <c r="A5632" s="2"/>
      <c r="B5632" s="31"/>
      <c r="C5632" s="2"/>
      <c r="D5632" s="2"/>
      <c r="E5632" s="26"/>
    </row>
    <row r="5633" spans="1:5" x14ac:dyDescent="0.15">
      <c r="A5633" s="2"/>
      <c r="B5633" s="31"/>
      <c r="C5633" s="2"/>
      <c r="D5633" s="2"/>
      <c r="E5633" s="26"/>
    </row>
    <row r="5634" spans="1:5" x14ac:dyDescent="0.15">
      <c r="A5634" s="2"/>
      <c r="B5634" s="31"/>
      <c r="C5634" s="2"/>
      <c r="D5634" s="2"/>
      <c r="E5634" s="26"/>
    </row>
    <row r="5635" spans="1:5" x14ac:dyDescent="0.15">
      <c r="A5635" s="2"/>
      <c r="B5635" s="31"/>
      <c r="C5635" s="2"/>
      <c r="D5635" s="2"/>
      <c r="E5635" s="26"/>
    </row>
    <row r="5636" spans="1:5" x14ac:dyDescent="0.15">
      <c r="A5636" s="2"/>
      <c r="B5636" s="31"/>
      <c r="C5636" s="2"/>
      <c r="D5636" s="2"/>
      <c r="E5636" s="26"/>
    </row>
    <row r="5637" spans="1:5" x14ac:dyDescent="0.15">
      <c r="A5637" s="2"/>
      <c r="B5637" s="31"/>
      <c r="C5637" s="2"/>
      <c r="D5637" s="2"/>
      <c r="E5637" s="26"/>
    </row>
    <row r="5638" spans="1:5" x14ac:dyDescent="0.15">
      <c r="A5638" s="2"/>
      <c r="B5638" s="31"/>
      <c r="C5638" s="2"/>
      <c r="D5638" s="2"/>
      <c r="E5638" s="26"/>
    </row>
    <row r="5639" spans="1:5" x14ac:dyDescent="0.15">
      <c r="A5639" s="2"/>
      <c r="B5639" s="31"/>
      <c r="C5639" s="2"/>
      <c r="D5639" s="2"/>
      <c r="E5639" s="26"/>
    </row>
    <row r="5640" spans="1:5" x14ac:dyDescent="0.15">
      <c r="A5640" s="2"/>
      <c r="B5640" s="31"/>
      <c r="C5640" s="2"/>
      <c r="D5640" s="2"/>
      <c r="E5640" s="26"/>
    </row>
    <row r="5641" spans="1:5" x14ac:dyDescent="0.15">
      <c r="A5641" s="2"/>
      <c r="B5641" s="31"/>
      <c r="C5641" s="2"/>
      <c r="D5641" s="2"/>
      <c r="E5641" s="26"/>
    </row>
    <row r="5642" spans="1:5" x14ac:dyDescent="0.15">
      <c r="A5642" s="2"/>
      <c r="B5642" s="31"/>
      <c r="C5642" s="2"/>
      <c r="D5642" s="2"/>
      <c r="E5642" s="26"/>
    </row>
    <row r="5643" spans="1:5" x14ac:dyDescent="0.15">
      <c r="A5643" s="2"/>
      <c r="B5643" s="31"/>
      <c r="C5643" s="2"/>
      <c r="D5643" s="2"/>
      <c r="E5643" s="26"/>
    </row>
    <row r="5644" spans="1:5" x14ac:dyDescent="0.15">
      <c r="A5644" s="2"/>
      <c r="B5644" s="31"/>
      <c r="C5644" s="2"/>
      <c r="D5644" s="2"/>
      <c r="E5644" s="26"/>
    </row>
    <row r="5645" spans="1:5" x14ac:dyDescent="0.15">
      <c r="A5645" s="2"/>
      <c r="B5645" s="31"/>
      <c r="C5645" s="2"/>
      <c r="D5645" s="2"/>
      <c r="E5645" s="26"/>
    </row>
    <row r="5646" spans="1:5" x14ac:dyDescent="0.15">
      <c r="A5646" s="2"/>
      <c r="B5646" s="31"/>
      <c r="C5646" s="2"/>
      <c r="D5646" s="2"/>
      <c r="E5646" s="26"/>
    </row>
    <row r="5647" spans="1:5" x14ac:dyDescent="0.15">
      <c r="A5647" s="2"/>
      <c r="B5647" s="31"/>
      <c r="C5647" s="2"/>
      <c r="D5647" s="2"/>
      <c r="E5647" s="26"/>
    </row>
    <row r="5648" spans="1:5" x14ac:dyDescent="0.15">
      <c r="A5648" s="2"/>
      <c r="B5648" s="31"/>
      <c r="C5648" s="2"/>
      <c r="D5648" s="2"/>
      <c r="E5648" s="26"/>
    </row>
    <row r="5649" spans="1:5" x14ac:dyDescent="0.15">
      <c r="A5649" s="2"/>
      <c r="B5649" s="31"/>
      <c r="C5649" s="2"/>
      <c r="D5649" s="2"/>
      <c r="E5649" s="26"/>
    </row>
    <row r="5650" spans="1:5" x14ac:dyDescent="0.15">
      <c r="A5650" s="2"/>
      <c r="B5650" s="31"/>
      <c r="C5650" s="2"/>
      <c r="D5650" s="2"/>
      <c r="E5650" s="26"/>
    </row>
    <row r="5651" spans="1:5" x14ac:dyDescent="0.15">
      <c r="A5651" s="2"/>
      <c r="B5651" s="31"/>
      <c r="C5651" s="2"/>
      <c r="D5651" s="2"/>
      <c r="E5651" s="26"/>
    </row>
    <row r="5652" spans="1:5" x14ac:dyDescent="0.15">
      <c r="A5652" s="2"/>
      <c r="B5652" s="31"/>
      <c r="C5652" s="2"/>
      <c r="D5652" s="2"/>
      <c r="E5652" s="26"/>
    </row>
    <row r="5653" spans="1:5" x14ac:dyDescent="0.15">
      <c r="A5653" s="2"/>
      <c r="B5653" s="31"/>
      <c r="C5653" s="2"/>
      <c r="D5653" s="2"/>
      <c r="E5653" s="26"/>
    </row>
    <row r="5654" spans="1:5" x14ac:dyDescent="0.15">
      <c r="A5654" s="2"/>
      <c r="B5654" s="31"/>
      <c r="C5654" s="2"/>
      <c r="D5654" s="2"/>
      <c r="E5654" s="26"/>
    </row>
    <row r="5655" spans="1:5" x14ac:dyDescent="0.15">
      <c r="A5655" s="2"/>
      <c r="B5655" s="31"/>
      <c r="C5655" s="2"/>
      <c r="D5655" s="2"/>
      <c r="E5655" s="26"/>
    </row>
    <row r="5656" spans="1:5" x14ac:dyDescent="0.15">
      <c r="A5656" s="2"/>
      <c r="B5656" s="31"/>
      <c r="C5656" s="2"/>
      <c r="D5656" s="2"/>
      <c r="E5656" s="26"/>
    </row>
    <row r="5657" spans="1:5" x14ac:dyDescent="0.15">
      <c r="A5657" s="2"/>
      <c r="B5657" s="31"/>
      <c r="C5657" s="2"/>
      <c r="D5657" s="2"/>
      <c r="E5657" s="26"/>
    </row>
    <row r="5658" spans="1:5" x14ac:dyDescent="0.15">
      <c r="A5658" s="2"/>
      <c r="B5658" s="31"/>
      <c r="C5658" s="2"/>
      <c r="D5658" s="2"/>
      <c r="E5658" s="26"/>
    </row>
    <row r="5659" spans="1:5" x14ac:dyDescent="0.15">
      <c r="A5659" s="2"/>
      <c r="B5659" s="31"/>
      <c r="C5659" s="2"/>
      <c r="D5659" s="2"/>
      <c r="E5659" s="26"/>
    </row>
    <row r="5660" spans="1:5" x14ac:dyDescent="0.15">
      <c r="A5660" s="2"/>
      <c r="B5660" s="31"/>
      <c r="C5660" s="2"/>
      <c r="D5660" s="2"/>
      <c r="E5660" s="26"/>
    </row>
    <row r="5661" spans="1:5" x14ac:dyDescent="0.15">
      <c r="A5661" s="2"/>
      <c r="B5661" s="31"/>
      <c r="C5661" s="2"/>
      <c r="D5661" s="2"/>
      <c r="E5661" s="26"/>
    </row>
    <row r="5662" spans="1:5" x14ac:dyDescent="0.15">
      <c r="A5662" s="2"/>
      <c r="B5662" s="31"/>
      <c r="C5662" s="2"/>
      <c r="D5662" s="2"/>
      <c r="E5662" s="26"/>
    </row>
    <row r="5663" spans="1:5" x14ac:dyDescent="0.15">
      <c r="A5663" s="2"/>
      <c r="B5663" s="31"/>
      <c r="C5663" s="2"/>
      <c r="D5663" s="2"/>
      <c r="E5663" s="26"/>
    </row>
    <row r="5664" spans="1:5" x14ac:dyDescent="0.15">
      <c r="A5664" s="2"/>
      <c r="B5664" s="31"/>
      <c r="C5664" s="2"/>
      <c r="D5664" s="2"/>
      <c r="E5664" s="26"/>
    </row>
    <row r="5665" spans="1:5" x14ac:dyDescent="0.15">
      <c r="A5665" s="2"/>
      <c r="B5665" s="31"/>
      <c r="C5665" s="2"/>
      <c r="D5665" s="2"/>
      <c r="E5665" s="26"/>
    </row>
    <row r="5666" spans="1:5" x14ac:dyDescent="0.15">
      <c r="A5666" s="2"/>
      <c r="B5666" s="31"/>
      <c r="C5666" s="2"/>
      <c r="D5666" s="2"/>
      <c r="E5666" s="26"/>
    </row>
    <row r="5667" spans="1:5" x14ac:dyDescent="0.15">
      <c r="A5667" s="2"/>
      <c r="B5667" s="31"/>
      <c r="C5667" s="2"/>
      <c r="D5667" s="2"/>
      <c r="E5667" s="26"/>
    </row>
    <row r="5668" spans="1:5" x14ac:dyDescent="0.15">
      <c r="A5668" s="2"/>
      <c r="B5668" s="31"/>
      <c r="C5668" s="2"/>
      <c r="D5668" s="2"/>
      <c r="E5668" s="26"/>
    </row>
    <row r="5669" spans="1:5" x14ac:dyDescent="0.15">
      <c r="A5669" s="2"/>
      <c r="B5669" s="31"/>
      <c r="C5669" s="2"/>
      <c r="D5669" s="2"/>
      <c r="E5669" s="26"/>
    </row>
    <row r="5670" spans="1:5" x14ac:dyDescent="0.15">
      <c r="A5670" s="2"/>
      <c r="B5670" s="31"/>
      <c r="C5670" s="2"/>
      <c r="D5670" s="2"/>
      <c r="E5670" s="26"/>
    </row>
    <row r="5671" spans="1:5" x14ac:dyDescent="0.15">
      <c r="A5671" s="2"/>
      <c r="B5671" s="31"/>
      <c r="C5671" s="2"/>
      <c r="D5671" s="2"/>
      <c r="E5671" s="26"/>
    </row>
    <row r="5672" spans="1:5" x14ac:dyDescent="0.15">
      <c r="A5672" s="2"/>
      <c r="B5672" s="31"/>
      <c r="C5672" s="2"/>
      <c r="D5672" s="2"/>
      <c r="E5672" s="26"/>
    </row>
    <row r="5673" spans="1:5" x14ac:dyDescent="0.15">
      <c r="A5673" s="2"/>
      <c r="B5673" s="31"/>
      <c r="C5673" s="2"/>
      <c r="D5673" s="2"/>
      <c r="E5673" s="26"/>
    </row>
    <row r="5674" spans="1:5" x14ac:dyDescent="0.15">
      <c r="A5674" s="2"/>
      <c r="B5674" s="31"/>
      <c r="C5674" s="2"/>
      <c r="D5674" s="2"/>
      <c r="E5674" s="26"/>
    </row>
    <row r="5675" spans="1:5" x14ac:dyDescent="0.15">
      <c r="A5675" s="2"/>
      <c r="B5675" s="31"/>
      <c r="C5675" s="2"/>
      <c r="D5675" s="2"/>
      <c r="E5675" s="26"/>
    </row>
    <row r="5676" spans="1:5" x14ac:dyDescent="0.15">
      <c r="A5676" s="2"/>
      <c r="B5676" s="31"/>
      <c r="C5676" s="2"/>
      <c r="D5676" s="2"/>
      <c r="E5676" s="26"/>
    </row>
    <row r="5677" spans="1:5" x14ac:dyDescent="0.15">
      <c r="A5677" s="2"/>
      <c r="B5677" s="31"/>
      <c r="C5677" s="2"/>
      <c r="D5677" s="2"/>
      <c r="E5677" s="26"/>
    </row>
    <row r="5678" spans="1:5" x14ac:dyDescent="0.15">
      <c r="A5678" s="2"/>
      <c r="B5678" s="31"/>
      <c r="C5678" s="2"/>
      <c r="D5678" s="2"/>
      <c r="E5678" s="26"/>
    </row>
    <row r="5679" spans="1:5" x14ac:dyDescent="0.15">
      <c r="A5679" s="2"/>
      <c r="B5679" s="31"/>
      <c r="C5679" s="2"/>
      <c r="D5679" s="2"/>
      <c r="E5679" s="26"/>
    </row>
    <row r="5680" spans="1:5" x14ac:dyDescent="0.15">
      <c r="A5680" s="2"/>
      <c r="B5680" s="31"/>
      <c r="C5680" s="2"/>
      <c r="D5680" s="2"/>
      <c r="E5680" s="26"/>
    </row>
    <row r="5681" spans="1:5" x14ac:dyDescent="0.15">
      <c r="A5681" s="2"/>
      <c r="B5681" s="31"/>
      <c r="C5681" s="2"/>
      <c r="D5681" s="2"/>
      <c r="E5681" s="26"/>
    </row>
    <row r="5682" spans="1:5" x14ac:dyDescent="0.15">
      <c r="A5682" s="2"/>
      <c r="B5682" s="31"/>
      <c r="C5682" s="2"/>
      <c r="D5682" s="2"/>
      <c r="E5682" s="26"/>
    </row>
    <row r="5683" spans="1:5" x14ac:dyDescent="0.15">
      <c r="A5683" s="2"/>
      <c r="B5683" s="31"/>
      <c r="C5683" s="2"/>
      <c r="D5683" s="2"/>
      <c r="E5683" s="26"/>
    </row>
    <row r="5684" spans="1:5" x14ac:dyDescent="0.15">
      <c r="A5684" s="2"/>
      <c r="B5684" s="31"/>
      <c r="C5684" s="2"/>
      <c r="D5684" s="2"/>
      <c r="E5684" s="26"/>
    </row>
    <row r="5685" spans="1:5" x14ac:dyDescent="0.15">
      <c r="A5685" s="2"/>
      <c r="B5685" s="31"/>
      <c r="C5685" s="2"/>
      <c r="D5685" s="2"/>
      <c r="E5685" s="26"/>
    </row>
    <row r="5686" spans="1:5" x14ac:dyDescent="0.15">
      <c r="A5686" s="2"/>
      <c r="B5686" s="31"/>
      <c r="C5686" s="2"/>
      <c r="D5686" s="2"/>
      <c r="E5686" s="26"/>
    </row>
    <row r="5687" spans="1:5" x14ac:dyDescent="0.15">
      <c r="A5687" s="2"/>
      <c r="B5687" s="31"/>
      <c r="C5687" s="2"/>
      <c r="D5687" s="2"/>
      <c r="E5687" s="26"/>
    </row>
    <row r="5688" spans="1:5" x14ac:dyDescent="0.15">
      <c r="A5688" s="2"/>
      <c r="B5688" s="31"/>
      <c r="C5688" s="2"/>
      <c r="D5688" s="2"/>
      <c r="E5688" s="26"/>
    </row>
    <row r="5689" spans="1:5" x14ac:dyDescent="0.15">
      <c r="A5689" s="2"/>
      <c r="B5689" s="31"/>
      <c r="C5689" s="2"/>
      <c r="D5689" s="2"/>
      <c r="E5689" s="26"/>
    </row>
    <row r="5690" spans="1:5" x14ac:dyDescent="0.15">
      <c r="A5690" s="2"/>
      <c r="B5690" s="31"/>
      <c r="C5690" s="2"/>
      <c r="D5690" s="2"/>
      <c r="E5690" s="26"/>
    </row>
    <row r="5691" spans="1:5" x14ac:dyDescent="0.15">
      <c r="A5691" s="2"/>
      <c r="B5691" s="31"/>
      <c r="C5691" s="2"/>
      <c r="D5691" s="2"/>
      <c r="E5691" s="26"/>
    </row>
    <row r="5692" spans="1:5" x14ac:dyDescent="0.15">
      <c r="A5692" s="2"/>
      <c r="B5692" s="31"/>
      <c r="C5692" s="2"/>
      <c r="D5692" s="2"/>
      <c r="E5692" s="26"/>
    </row>
    <row r="5693" spans="1:5" x14ac:dyDescent="0.15">
      <c r="A5693" s="2"/>
      <c r="B5693" s="31"/>
      <c r="C5693" s="2"/>
      <c r="D5693" s="2"/>
      <c r="E5693" s="26"/>
    </row>
    <row r="5694" spans="1:5" x14ac:dyDescent="0.15">
      <c r="A5694" s="2"/>
      <c r="B5694" s="31"/>
      <c r="C5694" s="2"/>
      <c r="D5694" s="2"/>
      <c r="E5694" s="26"/>
    </row>
    <row r="5695" spans="1:5" x14ac:dyDescent="0.15">
      <c r="A5695" s="2"/>
      <c r="B5695" s="31"/>
      <c r="C5695" s="2"/>
      <c r="D5695" s="2"/>
      <c r="E5695" s="26"/>
    </row>
    <row r="5696" spans="1:5" x14ac:dyDescent="0.15">
      <c r="A5696" s="2"/>
      <c r="B5696" s="31"/>
      <c r="C5696" s="2"/>
      <c r="D5696" s="2"/>
      <c r="E5696" s="26"/>
    </row>
    <row r="5697" spans="1:5" x14ac:dyDescent="0.15">
      <c r="A5697" s="2"/>
      <c r="B5697" s="31"/>
      <c r="C5697" s="2"/>
      <c r="D5697" s="2"/>
      <c r="E5697" s="26"/>
    </row>
    <row r="5698" spans="1:5" x14ac:dyDescent="0.15">
      <c r="A5698" s="2"/>
      <c r="B5698" s="31"/>
      <c r="C5698" s="2"/>
      <c r="D5698" s="2"/>
      <c r="E5698" s="26"/>
    </row>
    <row r="5699" spans="1:5" x14ac:dyDescent="0.15">
      <c r="A5699" s="2"/>
      <c r="B5699" s="31"/>
      <c r="C5699" s="2"/>
      <c r="D5699" s="2"/>
      <c r="E5699" s="26"/>
    </row>
    <row r="5700" spans="1:5" x14ac:dyDescent="0.15">
      <c r="A5700" s="2"/>
      <c r="B5700" s="31"/>
      <c r="C5700" s="2"/>
      <c r="D5700" s="2"/>
      <c r="E5700" s="26"/>
    </row>
    <row r="5701" spans="1:5" x14ac:dyDescent="0.15">
      <c r="A5701" s="2"/>
      <c r="B5701" s="31"/>
      <c r="C5701" s="2"/>
      <c r="D5701" s="2"/>
      <c r="E5701" s="26"/>
    </row>
    <row r="5702" spans="1:5" x14ac:dyDescent="0.15">
      <c r="A5702" s="2"/>
      <c r="B5702" s="31"/>
      <c r="C5702" s="2"/>
      <c r="D5702" s="2"/>
      <c r="E5702" s="26"/>
    </row>
    <row r="5703" spans="1:5" x14ac:dyDescent="0.15">
      <c r="A5703" s="2"/>
      <c r="B5703" s="31"/>
      <c r="C5703" s="2"/>
      <c r="D5703" s="2"/>
      <c r="E5703" s="26"/>
    </row>
    <row r="5704" spans="1:5" x14ac:dyDescent="0.15">
      <c r="A5704" s="2"/>
      <c r="B5704" s="31"/>
      <c r="C5704" s="2"/>
      <c r="D5704" s="2"/>
      <c r="E5704" s="26"/>
    </row>
    <row r="5705" spans="1:5" x14ac:dyDescent="0.15">
      <c r="A5705" s="2"/>
      <c r="B5705" s="31"/>
      <c r="C5705" s="2"/>
      <c r="D5705" s="2"/>
      <c r="E5705" s="26"/>
    </row>
    <row r="5706" spans="1:5" x14ac:dyDescent="0.15">
      <c r="A5706" s="2"/>
      <c r="B5706" s="31"/>
      <c r="C5706" s="2"/>
      <c r="D5706" s="2"/>
      <c r="E5706" s="26"/>
    </row>
    <row r="5707" spans="1:5" x14ac:dyDescent="0.15">
      <c r="A5707" s="2"/>
      <c r="B5707" s="31"/>
      <c r="C5707" s="2"/>
      <c r="D5707" s="2"/>
      <c r="E5707" s="26"/>
    </row>
    <row r="5708" spans="1:5" x14ac:dyDescent="0.15">
      <c r="A5708" s="2"/>
      <c r="B5708" s="31"/>
      <c r="C5708" s="2"/>
      <c r="D5708" s="2"/>
      <c r="E5708" s="26"/>
    </row>
    <row r="5709" spans="1:5" x14ac:dyDescent="0.15">
      <c r="A5709" s="2"/>
      <c r="B5709" s="31"/>
      <c r="C5709" s="2"/>
      <c r="D5709" s="2"/>
      <c r="E5709" s="26"/>
    </row>
    <row r="5710" spans="1:5" x14ac:dyDescent="0.15">
      <c r="A5710" s="2"/>
      <c r="B5710" s="31"/>
      <c r="C5710" s="2"/>
      <c r="D5710" s="2"/>
      <c r="E5710" s="26"/>
    </row>
    <row r="5711" spans="1:5" x14ac:dyDescent="0.15">
      <c r="A5711" s="2"/>
      <c r="B5711" s="31"/>
      <c r="C5711" s="2"/>
      <c r="D5711" s="2"/>
      <c r="E5711" s="26"/>
    </row>
    <row r="5712" spans="1:5" x14ac:dyDescent="0.15">
      <c r="A5712" s="2"/>
      <c r="B5712" s="31"/>
      <c r="C5712" s="2"/>
      <c r="D5712" s="2"/>
      <c r="E5712" s="26"/>
    </row>
    <row r="5713" spans="1:5" x14ac:dyDescent="0.15">
      <c r="A5713" s="2"/>
      <c r="B5713" s="31"/>
      <c r="C5713" s="2"/>
      <c r="D5713" s="2"/>
      <c r="E5713" s="26"/>
    </row>
    <row r="5714" spans="1:5" x14ac:dyDescent="0.15">
      <c r="A5714" s="2"/>
      <c r="B5714" s="31"/>
      <c r="C5714" s="2"/>
      <c r="D5714" s="2"/>
      <c r="E5714" s="26"/>
    </row>
    <row r="5715" spans="1:5" x14ac:dyDescent="0.15">
      <c r="A5715" s="2"/>
      <c r="B5715" s="31"/>
      <c r="C5715" s="2"/>
      <c r="D5715" s="2"/>
      <c r="E5715" s="26"/>
    </row>
    <row r="5716" spans="1:5" x14ac:dyDescent="0.15">
      <c r="A5716" s="2"/>
      <c r="B5716" s="31"/>
      <c r="C5716" s="2"/>
      <c r="D5716" s="2"/>
      <c r="E5716" s="26"/>
    </row>
    <row r="5717" spans="1:5" x14ac:dyDescent="0.15">
      <c r="A5717" s="2"/>
      <c r="B5717" s="31"/>
      <c r="C5717" s="2"/>
      <c r="D5717" s="2"/>
      <c r="E5717" s="26"/>
    </row>
    <row r="5718" spans="1:5" x14ac:dyDescent="0.15">
      <c r="A5718" s="2"/>
      <c r="B5718" s="31"/>
      <c r="C5718" s="2"/>
      <c r="D5718" s="2"/>
      <c r="E5718" s="26"/>
    </row>
    <row r="5719" spans="1:5" x14ac:dyDescent="0.15">
      <c r="A5719" s="2"/>
      <c r="B5719" s="31"/>
      <c r="C5719" s="2"/>
      <c r="D5719" s="2"/>
      <c r="E5719" s="26"/>
    </row>
    <row r="5720" spans="1:5" x14ac:dyDescent="0.15">
      <c r="A5720" s="2"/>
      <c r="B5720" s="31"/>
      <c r="C5720" s="2"/>
      <c r="D5720" s="2"/>
      <c r="E5720" s="26"/>
    </row>
    <row r="5721" spans="1:5" x14ac:dyDescent="0.15">
      <c r="A5721" s="2"/>
      <c r="B5721" s="31"/>
      <c r="C5721" s="2"/>
      <c r="D5721" s="2"/>
      <c r="E5721" s="26"/>
    </row>
    <row r="5722" spans="1:5" x14ac:dyDescent="0.15">
      <c r="A5722" s="2"/>
      <c r="B5722" s="31"/>
      <c r="C5722" s="2"/>
      <c r="D5722" s="2"/>
      <c r="E5722" s="26"/>
    </row>
    <row r="5723" spans="1:5" x14ac:dyDescent="0.15">
      <c r="A5723" s="2"/>
      <c r="B5723" s="31"/>
      <c r="C5723" s="2"/>
      <c r="D5723" s="2"/>
      <c r="E5723" s="26"/>
    </row>
    <row r="5724" spans="1:5" x14ac:dyDescent="0.15">
      <c r="A5724" s="2"/>
      <c r="B5724" s="31"/>
      <c r="C5724" s="2"/>
      <c r="D5724" s="2"/>
      <c r="E5724" s="26"/>
    </row>
    <row r="5725" spans="1:5" x14ac:dyDescent="0.15">
      <c r="A5725" s="2"/>
      <c r="B5725" s="31"/>
      <c r="C5725" s="2"/>
      <c r="D5725" s="2"/>
      <c r="E5725" s="26"/>
    </row>
    <row r="5726" spans="1:5" x14ac:dyDescent="0.15">
      <c r="A5726" s="2"/>
      <c r="B5726" s="31"/>
      <c r="C5726" s="2"/>
      <c r="D5726" s="2"/>
      <c r="E5726" s="26"/>
    </row>
    <row r="5727" spans="1:5" x14ac:dyDescent="0.15">
      <c r="A5727" s="2"/>
      <c r="B5727" s="31"/>
      <c r="C5727" s="2"/>
      <c r="D5727" s="2"/>
      <c r="E5727" s="26"/>
    </row>
    <row r="5728" spans="1:5" x14ac:dyDescent="0.15">
      <c r="A5728" s="2"/>
      <c r="B5728" s="31"/>
      <c r="C5728" s="2"/>
      <c r="D5728" s="2"/>
      <c r="E5728" s="26"/>
    </row>
    <row r="5729" spans="1:5" x14ac:dyDescent="0.15">
      <c r="A5729" s="2"/>
      <c r="B5729" s="31"/>
      <c r="C5729" s="2"/>
      <c r="D5729" s="2"/>
      <c r="E5729" s="26"/>
    </row>
    <row r="5730" spans="1:5" x14ac:dyDescent="0.15">
      <c r="A5730" s="2"/>
      <c r="B5730" s="31"/>
      <c r="C5730" s="2"/>
      <c r="D5730" s="2"/>
      <c r="E5730" s="26"/>
    </row>
    <row r="5731" spans="1:5" x14ac:dyDescent="0.15">
      <c r="A5731" s="2"/>
      <c r="B5731" s="31"/>
      <c r="C5731" s="2"/>
      <c r="D5731" s="2"/>
      <c r="E5731" s="26"/>
    </row>
    <row r="5732" spans="1:5" x14ac:dyDescent="0.15">
      <c r="A5732" s="2"/>
      <c r="B5732" s="31"/>
      <c r="C5732" s="2"/>
      <c r="D5732" s="2"/>
      <c r="E5732" s="26"/>
    </row>
    <row r="5733" spans="1:5" x14ac:dyDescent="0.15">
      <c r="A5733" s="2"/>
      <c r="B5733" s="31"/>
      <c r="C5733" s="2"/>
      <c r="D5733" s="2"/>
      <c r="E5733" s="26"/>
    </row>
    <row r="5734" spans="1:5" x14ac:dyDescent="0.15">
      <c r="A5734" s="2"/>
      <c r="B5734" s="31"/>
      <c r="C5734" s="2"/>
      <c r="D5734" s="2"/>
      <c r="E5734" s="26"/>
    </row>
    <row r="5735" spans="1:5" x14ac:dyDescent="0.15">
      <c r="A5735" s="2"/>
      <c r="B5735" s="31"/>
      <c r="C5735" s="2"/>
      <c r="D5735" s="2"/>
      <c r="E5735" s="26"/>
    </row>
    <row r="5736" spans="1:5" x14ac:dyDescent="0.15">
      <c r="A5736" s="2"/>
      <c r="B5736" s="31"/>
      <c r="C5736" s="2"/>
      <c r="D5736" s="2"/>
      <c r="E5736" s="26"/>
    </row>
    <row r="5737" spans="1:5" x14ac:dyDescent="0.15">
      <c r="A5737" s="2"/>
      <c r="B5737" s="31"/>
      <c r="C5737" s="2"/>
      <c r="D5737" s="2"/>
      <c r="E5737" s="26"/>
    </row>
    <row r="5738" spans="1:5" x14ac:dyDescent="0.15">
      <c r="A5738" s="2"/>
      <c r="B5738" s="31"/>
      <c r="C5738" s="2"/>
      <c r="D5738" s="2"/>
      <c r="E5738" s="26"/>
    </row>
    <row r="5739" spans="1:5" x14ac:dyDescent="0.15">
      <c r="A5739" s="2"/>
      <c r="B5739" s="31"/>
      <c r="C5739" s="2"/>
      <c r="D5739" s="2"/>
      <c r="E5739" s="26"/>
    </row>
    <row r="5740" spans="1:5" x14ac:dyDescent="0.15">
      <c r="A5740" s="2"/>
      <c r="B5740" s="31"/>
      <c r="C5740" s="2"/>
      <c r="D5740" s="2"/>
      <c r="E5740" s="26"/>
    </row>
    <row r="5741" spans="1:5" x14ac:dyDescent="0.15">
      <c r="A5741" s="2"/>
      <c r="B5741" s="31"/>
      <c r="C5741" s="2"/>
      <c r="D5741" s="2"/>
      <c r="E5741" s="26"/>
    </row>
    <row r="5742" spans="1:5" x14ac:dyDescent="0.15">
      <c r="A5742" s="2"/>
      <c r="B5742" s="31"/>
      <c r="C5742" s="2"/>
      <c r="D5742" s="2"/>
      <c r="E5742" s="26"/>
    </row>
    <row r="5743" spans="1:5" x14ac:dyDescent="0.15">
      <c r="A5743" s="2"/>
      <c r="B5743" s="31"/>
      <c r="C5743" s="2"/>
      <c r="D5743" s="2"/>
      <c r="E5743" s="26"/>
    </row>
    <row r="5744" spans="1:5" x14ac:dyDescent="0.15">
      <c r="A5744" s="2"/>
      <c r="B5744" s="31"/>
      <c r="C5744" s="2"/>
      <c r="D5744" s="2"/>
      <c r="E5744" s="26"/>
    </row>
    <row r="5745" spans="1:5" x14ac:dyDescent="0.15">
      <c r="A5745" s="2"/>
      <c r="B5745" s="31"/>
      <c r="C5745" s="2"/>
      <c r="D5745" s="2"/>
      <c r="E5745" s="26"/>
    </row>
    <row r="5746" spans="1:5" x14ac:dyDescent="0.15">
      <c r="A5746" s="2"/>
      <c r="B5746" s="31"/>
      <c r="C5746" s="2"/>
      <c r="D5746" s="2"/>
      <c r="E5746" s="26"/>
    </row>
    <row r="5747" spans="1:5" x14ac:dyDescent="0.15">
      <c r="A5747" s="2"/>
      <c r="B5747" s="31"/>
      <c r="C5747" s="2"/>
      <c r="D5747" s="2"/>
      <c r="E5747" s="26"/>
    </row>
    <row r="5748" spans="1:5" x14ac:dyDescent="0.15">
      <c r="A5748" s="2"/>
      <c r="B5748" s="31"/>
      <c r="C5748" s="2"/>
      <c r="D5748" s="2"/>
      <c r="E5748" s="26"/>
    </row>
    <row r="5749" spans="1:5" x14ac:dyDescent="0.15">
      <c r="A5749" s="2"/>
      <c r="B5749" s="31"/>
      <c r="C5749" s="2"/>
      <c r="D5749" s="2"/>
      <c r="E5749" s="26"/>
    </row>
    <row r="5750" spans="1:5" x14ac:dyDescent="0.15">
      <c r="A5750" s="2"/>
      <c r="B5750" s="31"/>
      <c r="C5750" s="2"/>
      <c r="D5750" s="2"/>
      <c r="E5750" s="26"/>
    </row>
    <row r="5751" spans="1:5" x14ac:dyDescent="0.15">
      <c r="A5751" s="2"/>
      <c r="B5751" s="31"/>
      <c r="C5751" s="2"/>
      <c r="D5751" s="2"/>
      <c r="E5751" s="26"/>
    </row>
    <row r="5752" spans="1:5" x14ac:dyDescent="0.15">
      <c r="A5752" s="2"/>
      <c r="B5752" s="31"/>
      <c r="C5752" s="2"/>
      <c r="D5752" s="2"/>
      <c r="E5752" s="26"/>
    </row>
    <row r="5753" spans="1:5" x14ac:dyDescent="0.15">
      <c r="A5753" s="2"/>
      <c r="B5753" s="31"/>
      <c r="C5753" s="2"/>
      <c r="D5753" s="2"/>
      <c r="E5753" s="26"/>
    </row>
    <row r="5754" spans="1:5" x14ac:dyDescent="0.15">
      <c r="A5754" s="2"/>
      <c r="B5754" s="31"/>
      <c r="C5754" s="2"/>
      <c r="D5754" s="2"/>
      <c r="E5754" s="26"/>
    </row>
    <row r="5755" spans="1:5" x14ac:dyDescent="0.15">
      <c r="A5755" s="2"/>
      <c r="B5755" s="31"/>
      <c r="C5755" s="2"/>
      <c r="D5755" s="2"/>
      <c r="E5755" s="26"/>
    </row>
    <row r="5756" spans="1:5" x14ac:dyDescent="0.15">
      <c r="A5756" s="2"/>
      <c r="B5756" s="31"/>
      <c r="C5756" s="2"/>
      <c r="D5756" s="2"/>
      <c r="E5756" s="26"/>
    </row>
    <row r="5757" spans="1:5" x14ac:dyDescent="0.15">
      <c r="A5757" s="2"/>
      <c r="B5757" s="31"/>
      <c r="C5757" s="2"/>
      <c r="D5757" s="2"/>
      <c r="E5757" s="26"/>
    </row>
    <row r="5758" spans="1:5" x14ac:dyDescent="0.15">
      <c r="A5758" s="2"/>
      <c r="B5758" s="31"/>
      <c r="C5758" s="2"/>
      <c r="D5758" s="2"/>
      <c r="E5758" s="26"/>
    </row>
    <row r="5759" spans="1:5" x14ac:dyDescent="0.15">
      <c r="A5759" s="2"/>
      <c r="B5759" s="31"/>
      <c r="C5759" s="2"/>
      <c r="D5759" s="2"/>
      <c r="E5759" s="26"/>
    </row>
    <row r="5760" spans="1:5" x14ac:dyDescent="0.15">
      <c r="A5760" s="2"/>
      <c r="B5760" s="31"/>
      <c r="C5760" s="2"/>
      <c r="D5760" s="2"/>
      <c r="E5760" s="26"/>
    </row>
    <row r="5761" spans="1:5" x14ac:dyDescent="0.15">
      <c r="A5761" s="2"/>
      <c r="B5761" s="31"/>
      <c r="C5761" s="2"/>
      <c r="D5761" s="2"/>
      <c r="E5761" s="26"/>
    </row>
    <row r="5762" spans="1:5" x14ac:dyDescent="0.15">
      <c r="A5762" s="2"/>
      <c r="B5762" s="31"/>
      <c r="C5762" s="2"/>
      <c r="D5762" s="2"/>
      <c r="E5762" s="26"/>
    </row>
    <row r="5763" spans="1:5" x14ac:dyDescent="0.15">
      <c r="A5763" s="2"/>
      <c r="B5763" s="31"/>
      <c r="C5763" s="2"/>
      <c r="D5763" s="2"/>
      <c r="E5763" s="26"/>
    </row>
    <row r="5764" spans="1:5" x14ac:dyDescent="0.15">
      <c r="A5764" s="2"/>
      <c r="B5764" s="31"/>
      <c r="C5764" s="2"/>
      <c r="D5764" s="2"/>
      <c r="E5764" s="26"/>
    </row>
    <row r="5765" spans="1:5" x14ac:dyDescent="0.15">
      <c r="A5765" s="2"/>
      <c r="B5765" s="31"/>
      <c r="C5765" s="2"/>
      <c r="D5765" s="2"/>
      <c r="E5765" s="26"/>
    </row>
    <row r="5766" spans="1:5" x14ac:dyDescent="0.15">
      <c r="A5766" s="2"/>
      <c r="B5766" s="31"/>
      <c r="C5766" s="2"/>
      <c r="D5766" s="2"/>
      <c r="E5766" s="26"/>
    </row>
    <row r="5767" spans="1:5" x14ac:dyDescent="0.15">
      <c r="A5767" s="2"/>
      <c r="B5767" s="31"/>
      <c r="C5767" s="2"/>
      <c r="D5767" s="2"/>
      <c r="E5767" s="26"/>
    </row>
    <row r="5768" spans="1:5" x14ac:dyDescent="0.15">
      <c r="A5768" s="2"/>
      <c r="B5768" s="31"/>
      <c r="C5768" s="2"/>
      <c r="D5768" s="2"/>
      <c r="E5768" s="26"/>
    </row>
    <row r="5769" spans="1:5" x14ac:dyDescent="0.15">
      <c r="A5769" s="2"/>
      <c r="B5769" s="31"/>
      <c r="C5769" s="2"/>
      <c r="D5769" s="2"/>
      <c r="E5769" s="26"/>
    </row>
    <row r="5770" spans="1:5" x14ac:dyDescent="0.15">
      <c r="A5770" s="2"/>
      <c r="B5770" s="31"/>
      <c r="C5770" s="2"/>
      <c r="D5770" s="2"/>
      <c r="E5770" s="26"/>
    </row>
    <row r="5771" spans="1:5" x14ac:dyDescent="0.15">
      <c r="A5771" s="2"/>
      <c r="B5771" s="31"/>
      <c r="C5771" s="2"/>
      <c r="D5771" s="2"/>
      <c r="E5771" s="26"/>
    </row>
    <row r="5772" spans="1:5" x14ac:dyDescent="0.15">
      <c r="A5772" s="2"/>
      <c r="B5772" s="31"/>
      <c r="C5772" s="2"/>
      <c r="D5772" s="2"/>
      <c r="E5772" s="26"/>
    </row>
    <row r="5773" spans="1:5" x14ac:dyDescent="0.15">
      <c r="A5773" s="2"/>
      <c r="B5773" s="31"/>
      <c r="C5773" s="2"/>
      <c r="D5773" s="2"/>
      <c r="E5773" s="26"/>
    </row>
    <row r="5774" spans="1:5" x14ac:dyDescent="0.15">
      <c r="A5774" s="2"/>
      <c r="B5774" s="31"/>
      <c r="C5774" s="2"/>
      <c r="D5774" s="2"/>
      <c r="E5774" s="26"/>
    </row>
    <row r="5775" spans="1:5" x14ac:dyDescent="0.15">
      <c r="A5775" s="2"/>
      <c r="B5775" s="31"/>
      <c r="C5775" s="2"/>
      <c r="D5775" s="2"/>
      <c r="E5775" s="26"/>
    </row>
    <row r="5776" spans="1:5" x14ac:dyDescent="0.15">
      <c r="A5776" s="2"/>
      <c r="B5776" s="31"/>
      <c r="C5776" s="2"/>
      <c r="D5776" s="2"/>
      <c r="E5776" s="26"/>
    </row>
    <row r="5777" spans="1:5" x14ac:dyDescent="0.15">
      <c r="A5777" s="2"/>
      <c r="B5777" s="31"/>
      <c r="C5777" s="2"/>
      <c r="D5777" s="2"/>
      <c r="E5777" s="26"/>
    </row>
    <row r="5778" spans="1:5" x14ac:dyDescent="0.15">
      <c r="A5778" s="2"/>
      <c r="B5778" s="31"/>
      <c r="C5778" s="2"/>
      <c r="D5778" s="2"/>
      <c r="E5778" s="26"/>
    </row>
    <row r="5779" spans="1:5" x14ac:dyDescent="0.15">
      <c r="A5779" s="2"/>
      <c r="B5779" s="31"/>
      <c r="C5779" s="2"/>
      <c r="D5779" s="2"/>
      <c r="E5779" s="26"/>
    </row>
    <row r="5780" spans="1:5" x14ac:dyDescent="0.15">
      <c r="A5780" s="2"/>
      <c r="B5780" s="31"/>
      <c r="C5780" s="2"/>
      <c r="D5780" s="2"/>
      <c r="E5780" s="26"/>
    </row>
    <row r="5781" spans="1:5" x14ac:dyDescent="0.15">
      <c r="A5781" s="2"/>
      <c r="B5781" s="31"/>
      <c r="C5781" s="2"/>
      <c r="D5781" s="2"/>
      <c r="E5781" s="26"/>
    </row>
    <row r="5782" spans="1:5" x14ac:dyDescent="0.15">
      <c r="A5782" s="2"/>
      <c r="B5782" s="31"/>
      <c r="C5782" s="2"/>
      <c r="D5782" s="2"/>
      <c r="E5782" s="26"/>
    </row>
    <row r="5783" spans="1:5" x14ac:dyDescent="0.15">
      <c r="A5783" s="2"/>
      <c r="B5783" s="31"/>
      <c r="C5783" s="2"/>
      <c r="D5783" s="2"/>
      <c r="E5783" s="26"/>
    </row>
    <row r="5784" spans="1:5" x14ac:dyDescent="0.15">
      <c r="A5784" s="2"/>
      <c r="B5784" s="31"/>
      <c r="C5784" s="2"/>
      <c r="D5784" s="2"/>
      <c r="E5784" s="26"/>
    </row>
    <row r="5785" spans="1:5" x14ac:dyDescent="0.15">
      <c r="A5785" s="2"/>
      <c r="B5785" s="31"/>
      <c r="C5785" s="2"/>
      <c r="D5785" s="2"/>
      <c r="E5785" s="26"/>
    </row>
    <row r="5786" spans="1:5" x14ac:dyDescent="0.15">
      <c r="A5786" s="2"/>
      <c r="B5786" s="31"/>
      <c r="C5786" s="2"/>
      <c r="D5786" s="2"/>
      <c r="E5786" s="26"/>
    </row>
    <row r="5787" spans="1:5" x14ac:dyDescent="0.15">
      <c r="A5787" s="2"/>
      <c r="B5787" s="31"/>
      <c r="C5787" s="2"/>
      <c r="D5787" s="2"/>
      <c r="E5787" s="26"/>
    </row>
    <row r="5788" spans="1:5" x14ac:dyDescent="0.15">
      <c r="A5788" s="2"/>
      <c r="B5788" s="31"/>
      <c r="C5788" s="2"/>
      <c r="D5788" s="2"/>
      <c r="E5788" s="26"/>
    </row>
    <row r="5789" spans="1:5" x14ac:dyDescent="0.15">
      <c r="A5789" s="2"/>
      <c r="B5789" s="31"/>
      <c r="C5789" s="2"/>
      <c r="D5789" s="2"/>
      <c r="E5789" s="26"/>
    </row>
    <row r="5790" spans="1:5" x14ac:dyDescent="0.15">
      <c r="A5790" s="2"/>
      <c r="B5790" s="31"/>
      <c r="C5790" s="2"/>
      <c r="D5790" s="2"/>
      <c r="E5790" s="26"/>
    </row>
    <row r="5791" spans="1:5" x14ac:dyDescent="0.15">
      <c r="A5791" s="2"/>
      <c r="B5791" s="31"/>
      <c r="C5791" s="2"/>
      <c r="D5791" s="2"/>
      <c r="E5791" s="26"/>
    </row>
    <row r="5792" spans="1:5" x14ac:dyDescent="0.15">
      <c r="A5792" s="2"/>
      <c r="B5792" s="31"/>
      <c r="C5792" s="2"/>
      <c r="D5792" s="2"/>
      <c r="E5792" s="26"/>
    </row>
    <row r="5793" spans="1:5" x14ac:dyDescent="0.15">
      <c r="A5793" s="2"/>
      <c r="B5793" s="31"/>
      <c r="C5793" s="2"/>
      <c r="D5793" s="2"/>
      <c r="E5793" s="26"/>
    </row>
    <row r="5794" spans="1:5" x14ac:dyDescent="0.15">
      <c r="A5794" s="2"/>
      <c r="B5794" s="31"/>
      <c r="C5794" s="2"/>
      <c r="D5794" s="2"/>
      <c r="E5794" s="26"/>
    </row>
    <row r="5795" spans="1:5" x14ac:dyDescent="0.15">
      <c r="A5795" s="2"/>
      <c r="B5795" s="31"/>
      <c r="C5795" s="2"/>
      <c r="D5795" s="2"/>
      <c r="E5795" s="26"/>
    </row>
    <row r="5796" spans="1:5" x14ac:dyDescent="0.15">
      <c r="A5796" s="2"/>
      <c r="B5796" s="31"/>
      <c r="C5796" s="2"/>
      <c r="D5796" s="2"/>
      <c r="E5796" s="26"/>
    </row>
    <row r="5797" spans="1:5" x14ac:dyDescent="0.15">
      <c r="A5797" s="2"/>
      <c r="B5797" s="31"/>
      <c r="C5797" s="2"/>
      <c r="D5797" s="2"/>
      <c r="E5797" s="26"/>
    </row>
    <row r="5798" spans="1:5" x14ac:dyDescent="0.15">
      <c r="A5798" s="2"/>
      <c r="B5798" s="31"/>
      <c r="C5798" s="2"/>
      <c r="D5798" s="2"/>
      <c r="E5798" s="26"/>
    </row>
    <row r="5799" spans="1:5" x14ac:dyDescent="0.15">
      <c r="A5799" s="2"/>
      <c r="B5799" s="31"/>
      <c r="C5799" s="2"/>
      <c r="D5799" s="2"/>
      <c r="E5799" s="26"/>
    </row>
    <row r="5800" spans="1:5" x14ac:dyDescent="0.15">
      <c r="A5800" s="2"/>
      <c r="B5800" s="31"/>
      <c r="C5800" s="2"/>
      <c r="D5800" s="2"/>
      <c r="E5800" s="26"/>
    </row>
    <row r="5801" spans="1:5" x14ac:dyDescent="0.15">
      <c r="A5801" s="2"/>
      <c r="B5801" s="31"/>
      <c r="C5801" s="2"/>
      <c r="D5801" s="2"/>
      <c r="E5801" s="26"/>
    </row>
    <row r="5802" spans="1:5" x14ac:dyDescent="0.15">
      <c r="A5802" s="2"/>
      <c r="B5802" s="31"/>
      <c r="C5802" s="2"/>
      <c r="D5802" s="2"/>
      <c r="E5802" s="26"/>
    </row>
    <row r="5803" spans="1:5" x14ac:dyDescent="0.15">
      <c r="A5803" s="2"/>
      <c r="B5803" s="31"/>
      <c r="C5803" s="2"/>
      <c r="D5803" s="2"/>
      <c r="E5803" s="26"/>
    </row>
    <row r="5804" spans="1:5" x14ac:dyDescent="0.15">
      <c r="A5804" s="2"/>
      <c r="B5804" s="31"/>
      <c r="C5804" s="2"/>
      <c r="D5804" s="2"/>
      <c r="E5804" s="26"/>
    </row>
    <row r="5805" spans="1:5" x14ac:dyDescent="0.15">
      <c r="A5805" s="2"/>
      <c r="B5805" s="31"/>
      <c r="C5805" s="2"/>
      <c r="D5805" s="2"/>
      <c r="E5805" s="26"/>
    </row>
    <row r="5806" spans="1:5" x14ac:dyDescent="0.15">
      <c r="A5806" s="2"/>
      <c r="B5806" s="31"/>
      <c r="C5806" s="2"/>
      <c r="D5806" s="2"/>
      <c r="E5806" s="26"/>
    </row>
    <row r="5807" spans="1:5" x14ac:dyDescent="0.15">
      <c r="A5807" s="2"/>
      <c r="B5807" s="31"/>
      <c r="C5807" s="2"/>
      <c r="D5807" s="2"/>
      <c r="E5807" s="26"/>
    </row>
    <row r="5808" spans="1:5" x14ac:dyDescent="0.15">
      <c r="A5808" s="2"/>
      <c r="B5808" s="31"/>
      <c r="C5808" s="2"/>
      <c r="D5808" s="2"/>
      <c r="E5808" s="26"/>
    </row>
    <row r="5809" spans="1:5" x14ac:dyDescent="0.15">
      <c r="A5809" s="2"/>
      <c r="B5809" s="31"/>
      <c r="C5809" s="2"/>
      <c r="D5809" s="2"/>
      <c r="E5809" s="26"/>
    </row>
    <row r="5810" spans="1:5" x14ac:dyDescent="0.15">
      <c r="A5810" s="2"/>
      <c r="B5810" s="31"/>
      <c r="C5810" s="2"/>
      <c r="D5810" s="2"/>
      <c r="E5810" s="26"/>
    </row>
    <row r="5811" spans="1:5" x14ac:dyDescent="0.15">
      <c r="A5811" s="2"/>
      <c r="B5811" s="31"/>
      <c r="C5811" s="2"/>
      <c r="D5811" s="2"/>
      <c r="E5811" s="26"/>
    </row>
    <row r="5812" spans="1:5" x14ac:dyDescent="0.15">
      <c r="A5812" s="2"/>
      <c r="B5812" s="31"/>
      <c r="C5812" s="2"/>
      <c r="D5812" s="2"/>
      <c r="E5812" s="26"/>
    </row>
    <row r="5813" spans="1:5" x14ac:dyDescent="0.15">
      <c r="A5813" s="2"/>
      <c r="B5813" s="31"/>
      <c r="C5813" s="2"/>
      <c r="D5813" s="2"/>
      <c r="E5813" s="26"/>
    </row>
    <row r="5814" spans="1:5" x14ac:dyDescent="0.15">
      <c r="A5814" s="2"/>
      <c r="B5814" s="31"/>
      <c r="C5814" s="2"/>
      <c r="D5814" s="2"/>
      <c r="E5814" s="26"/>
    </row>
    <row r="5815" spans="1:5" x14ac:dyDescent="0.15">
      <c r="A5815" s="2"/>
      <c r="B5815" s="31"/>
      <c r="C5815" s="2"/>
      <c r="D5815" s="2"/>
      <c r="E5815" s="26"/>
    </row>
    <row r="5816" spans="1:5" x14ac:dyDescent="0.15">
      <c r="A5816" s="2"/>
      <c r="B5816" s="31"/>
      <c r="C5816" s="2"/>
      <c r="D5816" s="2"/>
      <c r="E5816" s="26"/>
    </row>
    <row r="5817" spans="1:5" x14ac:dyDescent="0.15">
      <c r="A5817" s="2"/>
      <c r="B5817" s="31"/>
      <c r="C5817" s="2"/>
      <c r="D5817" s="2"/>
      <c r="E5817" s="26"/>
    </row>
    <row r="5818" spans="1:5" x14ac:dyDescent="0.15">
      <c r="A5818" s="2"/>
      <c r="B5818" s="31"/>
      <c r="C5818" s="2"/>
      <c r="D5818" s="2"/>
      <c r="E5818" s="26"/>
    </row>
    <row r="5819" spans="1:5" x14ac:dyDescent="0.15">
      <c r="A5819" s="2"/>
      <c r="B5819" s="31"/>
      <c r="C5819" s="2"/>
      <c r="D5819" s="2"/>
      <c r="E5819" s="26"/>
    </row>
    <row r="5820" spans="1:5" x14ac:dyDescent="0.15">
      <c r="A5820" s="2"/>
      <c r="B5820" s="31"/>
      <c r="C5820" s="2"/>
      <c r="D5820" s="2"/>
      <c r="E5820" s="26"/>
    </row>
    <row r="5821" spans="1:5" x14ac:dyDescent="0.15">
      <c r="A5821" s="2"/>
      <c r="B5821" s="31"/>
      <c r="C5821" s="2"/>
      <c r="D5821" s="2"/>
      <c r="E5821" s="26"/>
    </row>
    <row r="5822" spans="1:5" x14ac:dyDescent="0.15">
      <c r="A5822" s="2"/>
      <c r="B5822" s="31"/>
      <c r="C5822" s="2"/>
      <c r="D5822" s="2"/>
      <c r="E5822" s="26"/>
    </row>
    <row r="5823" spans="1:5" x14ac:dyDescent="0.15">
      <c r="A5823" s="2"/>
      <c r="B5823" s="31"/>
      <c r="C5823" s="2"/>
      <c r="D5823" s="2"/>
      <c r="E5823" s="26"/>
    </row>
    <row r="5824" spans="1:5" x14ac:dyDescent="0.15">
      <c r="A5824" s="2"/>
      <c r="B5824" s="31"/>
      <c r="C5824" s="2"/>
      <c r="D5824" s="2"/>
      <c r="E5824" s="26"/>
    </row>
    <row r="5825" spans="1:5" x14ac:dyDescent="0.15">
      <c r="A5825" s="2"/>
      <c r="B5825" s="31"/>
      <c r="C5825" s="2"/>
      <c r="D5825" s="2"/>
      <c r="E5825" s="26"/>
    </row>
    <row r="5826" spans="1:5" x14ac:dyDescent="0.15">
      <c r="A5826" s="2"/>
      <c r="B5826" s="31"/>
      <c r="C5826" s="2"/>
      <c r="D5826" s="2"/>
      <c r="E5826" s="26"/>
    </row>
    <row r="5827" spans="1:5" x14ac:dyDescent="0.15">
      <c r="A5827" s="2"/>
      <c r="B5827" s="31"/>
      <c r="C5827" s="2"/>
      <c r="D5827" s="2"/>
      <c r="E5827" s="26"/>
    </row>
    <row r="5828" spans="1:5" x14ac:dyDescent="0.15">
      <c r="A5828" s="2"/>
      <c r="B5828" s="31"/>
      <c r="C5828" s="2"/>
      <c r="D5828" s="2"/>
      <c r="E5828" s="26"/>
    </row>
    <row r="5829" spans="1:5" x14ac:dyDescent="0.15">
      <c r="A5829" s="2"/>
      <c r="B5829" s="31"/>
      <c r="C5829" s="2"/>
      <c r="D5829" s="2"/>
      <c r="E5829" s="26"/>
    </row>
    <row r="5830" spans="1:5" x14ac:dyDescent="0.15">
      <c r="A5830" s="2"/>
      <c r="B5830" s="31"/>
      <c r="C5830" s="2"/>
      <c r="D5830" s="2"/>
      <c r="E5830" s="26"/>
    </row>
    <row r="5831" spans="1:5" x14ac:dyDescent="0.15">
      <c r="A5831" s="2"/>
      <c r="B5831" s="31"/>
      <c r="C5831" s="2"/>
      <c r="D5831" s="2"/>
      <c r="E5831" s="26"/>
    </row>
    <row r="5832" spans="1:5" x14ac:dyDescent="0.15">
      <c r="A5832" s="2"/>
      <c r="B5832" s="31"/>
      <c r="C5832" s="2"/>
      <c r="D5832" s="2"/>
      <c r="E5832" s="26"/>
    </row>
    <row r="5833" spans="1:5" x14ac:dyDescent="0.15">
      <c r="A5833" s="2"/>
      <c r="B5833" s="31"/>
      <c r="C5833" s="2"/>
      <c r="D5833" s="2"/>
      <c r="E5833" s="26"/>
    </row>
    <row r="5834" spans="1:5" x14ac:dyDescent="0.15">
      <c r="A5834" s="2"/>
      <c r="B5834" s="31"/>
      <c r="C5834" s="2"/>
      <c r="D5834" s="2"/>
      <c r="E5834" s="26"/>
    </row>
    <row r="5835" spans="1:5" x14ac:dyDescent="0.15">
      <c r="A5835" s="2"/>
      <c r="B5835" s="31"/>
      <c r="C5835" s="2"/>
      <c r="D5835" s="2"/>
      <c r="E5835" s="26"/>
    </row>
    <row r="5836" spans="1:5" x14ac:dyDescent="0.15">
      <c r="A5836" s="2"/>
      <c r="B5836" s="31"/>
      <c r="C5836" s="2"/>
      <c r="D5836" s="2"/>
      <c r="E5836" s="26"/>
    </row>
    <row r="5837" spans="1:5" x14ac:dyDescent="0.15">
      <c r="A5837" s="2"/>
      <c r="B5837" s="31"/>
      <c r="C5837" s="2"/>
      <c r="D5837" s="2"/>
      <c r="E5837" s="26"/>
    </row>
    <row r="5838" spans="1:5" x14ac:dyDescent="0.15">
      <c r="A5838" s="2"/>
      <c r="B5838" s="31"/>
      <c r="C5838" s="2"/>
      <c r="D5838" s="2"/>
      <c r="E5838" s="26"/>
    </row>
    <row r="5839" spans="1:5" x14ac:dyDescent="0.15">
      <c r="A5839" s="2"/>
      <c r="B5839" s="31"/>
      <c r="C5839" s="2"/>
      <c r="D5839" s="2"/>
      <c r="E5839" s="26"/>
    </row>
    <row r="5840" spans="1:5" x14ac:dyDescent="0.15">
      <c r="A5840" s="2"/>
      <c r="B5840" s="31"/>
      <c r="C5840" s="2"/>
      <c r="D5840" s="2"/>
      <c r="E5840" s="26"/>
    </row>
    <row r="5841" spans="1:5" x14ac:dyDescent="0.15">
      <c r="A5841" s="2"/>
      <c r="B5841" s="31"/>
      <c r="C5841" s="2"/>
      <c r="D5841" s="2"/>
      <c r="E5841" s="26"/>
    </row>
    <row r="5842" spans="1:5" x14ac:dyDescent="0.15">
      <c r="A5842" s="2"/>
      <c r="B5842" s="31"/>
      <c r="C5842" s="2"/>
      <c r="D5842" s="2"/>
      <c r="E5842" s="26"/>
    </row>
    <row r="5843" spans="1:5" x14ac:dyDescent="0.15">
      <c r="A5843" s="2"/>
      <c r="B5843" s="31"/>
      <c r="C5843" s="2"/>
      <c r="D5843" s="2"/>
      <c r="E5843" s="26"/>
    </row>
    <row r="5844" spans="1:5" x14ac:dyDescent="0.15">
      <c r="A5844" s="2"/>
      <c r="B5844" s="31"/>
      <c r="C5844" s="2"/>
      <c r="D5844" s="2"/>
      <c r="E5844" s="26"/>
    </row>
    <row r="5845" spans="1:5" x14ac:dyDescent="0.15">
      <c r="A5845" s="2"/>
      <c r="B5845" s="31"/>
      <c r="C5845" s="2"/>
      <c r="D5845" s="2"/>
      <c r="E5845" s="26"/>
    </row>
    <row r="5846" spans="1:5" x14ac:dyDescent="0.15">
      <c r="A5846" s="2"/>
      <c r="B5846" s="31"/>
      <c r="C5846" s="2"/>
      <c r="D5846" s="2"/>
      <c r="E5846" s="26"/>
    </row>
    <row r="5847" spans="1:5" x14ac:dyDescent="0.15">
      <c r="A5847" s="2"/>
      <c r="B5847" s="31"/>
      <c r="C5847" s="2"/>
      <c r="D5847" s="2"/>
      <c r="E5847" s="26"/>
    </row>
    <row r="5848" spans="1:5" x14ac:dyDescent="0.15">
      <c r="A5848" s="2"/>
      <c r="B5848" s="31"/>
      <c r="C5848" s="2"/>
      <c r="D5848" s="2"/>
      <c r="E5848" s="26"/>
    </row>
    <row r="5849" spans="1:5" x14ac:dyDescent="0.15">
      <c r="A5849" s="2"/>
      <c r="B5849" s="31"/>
      <c r="C5849" s="2"/>
      <c r="D5849" s="2"/>
      <c r="E5849" s="26"/>
    </row>
    <row r="5850" spans="1:5" x14ac:dyDescent="0.15">
      <c r="A5850" s="2"/>
      <c r="B5850" s="31"/>
      <c r="C5850" s="2"/>
      <c r="D5850" s="2"/>
      <c r="E5850" s="26"/>
    </row>
    <row r="5851" spans="1:5" x14ac:dyDescent="0.15">
      <c r="A5851" s="2"/>
      <c r="B5851" s="31"/>
      <c r="C5851" s="2"/>
      <c r="D5851" s="2"/>
      <c r="E5851" s="26"/>
    </row>
    <row r="5852" spans="1:5" x14ac:dyDescent="0.15">
      <c r="A5852" s="2"/>
      <c r="B5852" s="31"/>
      <c r="C5852" s="2"/>
      <c r="D5852" s="2"/>
      <c r="E5852" s="26"/>
    </row>
    <row r="5853" spans="1:5" x14ac:dyDescent="0.15">
      <c r="A5853" s="2"/>
      <c r="B5853" s="31"/>
      <c r="C5853" s="2"/>
      <c r="D5853" s="2"/>
      <c r="E5853" s="26"/>
    </row>
    <row r="5854" spans="1:5" x14ac:dyDescent="0.15">
      <c r="A5854" s="2"/>
      <c r="B5854" s="31"/>
      <c r="C5854" s="2"/>
      <c r="D5854" s="2"/>
      <c r="E5854" s="26"/>
    </row>
    <row r="5855" spans="1:5" x14ac:dyDescent="0.15">
      <c r="A5855" s="2"/>
      <c r="B5855" s="31"/>
      <c r="C5855" s="2"/>
      <c r="D5855" s="2"/>
      <c r="E5855" s="26"/>
    </row>
    <row r="5856" spans="1:5" x14ac:dyDescent="0.15">
      <c r="A5856" s="2"/>
      <c r="B5856" s="31"/>
      <c r="C5856" s="2"/>
      <c r="D5856" s="2"/>
      <c r="E5856" s="26"/>
    </row>
    <row r="5857" spans="1:5" x14ac:dyDescent="0.15">
      <c r="A5857" s="2"/>
      <c r="B5857" s="31"/>
      <c r="C5857" s="2"/>
      <c r="D5857" s="2"/>
      <c r="E5857" s="26"/>
    </row>
    <row r="5858" spans="1:5" x14ac:dyDescent="0.15">
      <c r="A5858" s="2"/>
      <c r="B5858" s="31"/>
      <c r="C5858" s="2"/>
      <c r="D5858" s="2"/>
      <c r="E5858" s="26"/>
    </row>
    <row r="5859" spans="1:5" x14ac:dyDescent="0.15">
      <c r="A5859" s="2"/>
      <c r="B5859" s="31"/>
      <c r="C5859" s="2"/>
      <c r="D5859" s="2"/>
      <c r="E5859" s="26"/>
    </row>
    <row r="5860" spans="1:5" x14ac:dyDescent="0.15">
      <c r="A5860" s="2"/>
      <c r="B5860" s="31"/>
      <c r="C5860" s="2"/>
      <c r="D5860" s="2"/>
      <c r="E5860" s="26"/>
    </row>
    <row r="5861" spans="1:5" x14ac:dyDescent="0.15">
      <c r="A5861" s="2"/>
      <c r="B5861" s="31"/>
      <c r="C5861" s="2"/>
      <c r="D5861" s="2"/>
      <c r="E5861" s="26"/>
    </row>
    <row r="5862" spans="1:5" x14ac:dyDescent="0.15">
      <c r="A5862" s="2"/>
      <c r="B5862" s="31"/>
      <c r="C5862" s="2"/>
      <c r="D5862" s="2"/>
      <c r="E5862" s="26"/>
    </row>
    <row r="5863" spans="1:5" x14ac:dyDescent="0.15">
      <c r="A5863" s="2"/>
      <c r="B5863" s="31"/>
      <c r="C5863" s="2"/>
      <c r="D5863" s="2"/>
      <c r="E5863" s="26"/>
    </row>
    <row r="5864" spans="1:5" x14ac:dyDescent="0.15">
      <c r="A5864" s="2"/>
      <c r="B5864" s="31"/>
      <c r="C5864" s="2"/>
      <c r="D5864" s="2"/>
      <c r="E5864" s="26"/>
    </row>
    <row r="5865" spans="1:5" x14ac:dyDescent="0.15">
      <c r="A5865" s="2"/>
      <c r="B5865" s="31"/>
      <c r="C5865" s="2"/>
      <c r="D5865" s="2"/>
      <c r="E5865" s="26"/>
    </row>
    <row r="5866" spans="1:5" x14ac:dyDescent="0.15">
      <c r="A5866" s="2"/>
      <c r="B5866" s="31"/>
      <c r="C5866" s="2"/>
      <c r="D5866" s="2"/>
      <c r="E5866" s="26"/>
    </row>
    <row r="5867" spans="1:5" x14ac:dyDescent="0.15">
      <c r="A5867" s="2"/>
      <c r="B5867" s="31"/>
      <c r="C5867" s="2"/>
      <c r="D5867" s="2"/>
      <c r="E5867" s="26"/>
    </row>
    <row r="5868" spans="1:5" x14ac:dyDescent="0.15">
      <c r="A5868" s="2"/>
      <c r="B5868" s="31"/>
      <c r="C5868" s="2"/>
      <c r="D5868" s="2"/>
      <c r="E5868" s="26"/>
    </row>
    <row r="5869" spans="1:5" x14ac:dyDescent="0.15">
      <c r="A5869" s="2"/>
      <c r="B5869" s="31"/>
      <c r="C5869" s="2"/>
      <c r="D5869" s="2"/>
      <c r="E5869" s="26"/>
    </row>
    <row r="5870" spans="1:5" x14ac:dyDescent="0.15">
      <c r="A5870" s="2"/>
      <c r="B5870" s="31"/>
      <c r="C5870" s="2"/>
      <c r="D5870" s="2"/>
      <c r="E5870" s="26"/>
    </row>
    <row r="5871" spans="1:5" x14ac:dyDescent="0.15">
      <c r="A5871" s="2"/>
      <c r="B5871" s="31"/>
      <c r="C5871" s="2"/>
      <c r="D5871" s="2"/>
      <c r="E5871" s="26"/>
    </row>
    <row r="5872" spans="1:5" x14ac:dyDescent="0.15">
      <c r="A5872" s="2"/>
      <c r="B5872" s="31"/>
      <c r="C5872" s="2"/>
      <c r="D5872" s="2"/>
      <c r="E5872" s="26"/>
    </row>
    <row r="5873" spans="1:5" x14ac:dyDescent="0.15">
      <c r="A5873" s="2"/>
      <c r="B5873" s="31"/>
      <c r="C5873" s="2"/>
      <c r="D5873" s="2"/>
      <c r="E5873" s="26"/>
    </row>
    <row r="5874" spans="1:5" x14ac:dyDescent="0.15">
      <c r="A5874" s="2"/>
      <c r="B5874" s="31"/>
      <c r="C5874" s="2"/>
      <c r="D5874" s="2"/>
      <c r="E5874" s="26"/>
    </row>
    <row r="5875" spans="1:5" x14ac:dyDescent="0.15">
      <c r="A5875" s="2"/>
      <c r="B5875" s="31"/>
      <c r="C5875" s="2"/>
      <c r="D5875" s="2"/>
      <c r="E5875" s="26"/>
    </row>
    <row r="5876" spans="1:5" x14ac:dyDescent="0.15">
      <c r="A5876" s="2"/>
      <c r="B5876" s="31"/>
      <c r="C5876" s="2"/>
      <c r="D5876" s="2"/>
      <c r="E5876" s="26"/>
    </row>
    <row r="5877" spans="1:5" x14ac:dyDescent="0.15">
      <c r="A5877" s="2"/>
      <c r="B5877" s="31"/>
      <c r="C5877" s="2"/>
      <c r="D5877" s="2"/>
      <c r="E5877" s="26"/>
    </row>
    <row r="5878" spans="1:5" x14ac:dyDescent="0.15">
      <c r="A5878" s="2"/>
      <c r="B5878" s="31"/>
      <c r="C5878" s="2"/>
      <c r="D5878" s="2"/>
      <c r="E5878" s="26"/>
    </row>
    <row r="5879" spans="1:5" x14ac:dyDescent="0.15">
      <c r="A5879" s="2"/>
      <c r="B5879" s="31"/>
      <c r="C5879" s="2"/>
      <c r="D5879" s="2"/>
      <c r="E5879" s="26"/>
    </row>
    <row r="5880" spans="1:5" x14ac:dyDescent="0.15">
      <c r="A5880" s="2"/>
      <c r="B5880" s="31"/>
      <c r="C5880" s="2"/>
      <c r="D5880" s="2"/>
      <c r="E5880" s="26"/>
    </row>
    <row r="5881" spans="1:5" x14ac:dyDescent="0.15">
      <c r="A5881" s="2"/>
      <c r="B5881" s="31"/>
      <c r="C5881" s="2"/>
      <c r="D5881" s="2"/>
      <c r="E5881" s="26"/>
    </row>
    <row r="5882" spans="1:5" x14ac:dyDescent="0.15">
      <c r="A5882" s="2"/>
      <c r="B5882" s="31"/>
      <c r="C5882" s="2"/>
      <c r="D5882" s="2"/>
      <c r="E5882" s="26"/>
    </row>
    <row r="5883" spans="1:5" x14ac:dyDescent="0.15">
      <c r="A5883" s="2"/>
      <c r="B5883" s="31"/>
      <c r="C5883" s="2"/>
      <c r="D5883" s="2"/>
      <c r="E5883" s="26"/>
    </row>
    <row r="5884" spans="1:5" x14ac:dyDescent="0.15">
      <c r="A5884" s="2"/>
      <c r="B5884" s="31"/>
      <c r="C5884" s="2"/>
      <c r="D5884" s="2"/>
      <c r="E5884" s="26"/>
    </row>
    <row r="5885" spans="1:5" x14ac:dyDescent="0.15">
      <c r="A5885" s="2"/>
      <c r="B5885" s="31"/>
      <c r="C5885" s="2"/>
      <c r="D5885" s="2"/>
      <c r="E5885" s="26"/>
    </row>
    <row r="5886" spans="1:5" x14ac:dyDescent="0.15">
      <c r="A5886" s="2"/>
      <c r="B5886" s="31"/>
      <c r="C5886" s="2"/>
      <c r="D5886" s="2"/>
      <c r="E5886" s="26"/>
    </row>
    <row r="5887" spans="1:5" x14ac:dyDescent="0.15">
      <c r="A5887" s="2"/>
      <c r="B5887" s="31"/>
      <c r="C5887" s="2"/>
      <c r="D5887" s="2"/>
      <c r="E5887" s="26"/>
    </row>
    <row r="5888" spans="1:5" x14ac:dyDescent="0.15">
      <c r="A5888" s="2"/>
      <c r="B5888" s="31"/>
      <c r="C5888" s="2"/>
      <c r="D5888" s="2"/>
      <c r="E5888" s="26"/>
    </row>
    <row r="5889" spans="1:5" x14ac:dyDescent="0.15">
      <c r="A5889" s="2"/>
      <c r="B5889" s="31"/>
      <c r="C5889" s="2"/>
      <c r="D5889" s="2"/>
      <c r="E5889" s="26"/>
    </row>
    <row r="5890" spans="1:5" x14ac:dyDescent="0.15">
      <c r="A5890" s="2"/>
      <c r="B5890" s="31"/>
      <c r="C5890" s="2"/>
      <c r="D5890" s="2"/>
      <c r="E5890" s="26"/>
    </row>
    <row r="5891" spans="1:5" x14ac:dyDescent="0.15">
      <c r="A5891" s="2"/>
      <c r="B5891" s="31"/>
      <c r="C5891" s="2"/>
      <c r="D5891" s="2"/>
      <c r="E5891" s="26"/>
    </row>
    <row r="5892" spans="1:5" x14ac:dyDescent="0.15">
      <c r="A5892" s="2"/>
      <c r="B5892" s="31"/>
      <c r="C5892" s="2"/>
      <c r="D5892" s="2"/>
      <c r="E5892" s="26"/>
    </row>
    <row r="5893" spans="1:5" x14ac:dyDescent="0.15">
      <c r="A5893" s="2"/>
      <c r="B5893" s="31"/>
      <c r="C5893" s="2"/>
      <c r="D5893" s="2"/>
      <c r="E5893" s="26"/>
    </row>
    <row r="5894" spans="1:5" x14ac:dyDescent="0.15">
      <c r="A5894" s="2"/>
      <c r="B5894" s="31"/>
      <c r="C5894" s="2"/>
      <c r="D5894" s="2"/>
      <c r="E5894" s="26"/>
    </row>
    <row r="5895" spans="1:5" x14ac:dyDescent="0.15">
      <c r="A5895" s="2"/>
      <c r="B5895" s="31"/>
      <c r="C5895" s="2"/>
      <c r="D5895" s="2"/>
      <c r="E5895" s="26"/>
    </row>
    <row r="5896" spans="1:5" x14ac:dyDescent="0.15">
      <c r="A5896" s="2"/>
      <c r="B5896" s="31"/>
      <c r="C5896" s="2"/>
      <c r="D5896" s="2"/>
      <c r="E5896" s="26"/>
    </row>
    <row r="5897" spans="1:5" x14ac:dyDescent="0.15">
      <c r="A5897" s="2"/>
      <c r="B5897" s="31"/>
      <c r="C5897" s="2"/>
      <c r="D5897" s="2"/>
      <c r="E5897" s="26"/>
    </row>
    <row r="5898" spans="1:5" x14ac:dyDescent="0.15">
      <c r="A5898" s="2"/>
      <c r="B5898" s="31"/>
      <c r="C5898" s="2"/>
      <c r="D5898" s="2"/>
      <c r="E5898" s="26"/>
    </row>
    <row r="5899" spans="1:5" x14ac:dyDescent="0.15">
      <c r="A5899" s="2"/>
      <c r="B5899" s="31"/>
      <c r="C5899" s="2"/>
      <c r="D5899" s="2"/>
      <c r="E5899" s="26"/>
    </row>
    <row r="5900" spans="1:5" x14ac:dyDescent="0.15">
      <c r="A5900" s="2"/>
      <c r="B5900" s="31"/>
      <c r="C5900" s="2"/>
      <c r="D5900" s="2"/>
      <c r="E5900" s="26"/>
    </row>
    <row r="5901" spans="1:5" x14ac:dyDescent="0.15">
      <c r="A5901" s="2"/>
      <c r="B5901" s="31"/>
      <c r="C5901" s="2"/>
      <c r="D5901" s="2"/>
      <c r="E5901" s="26"/>
    </row>
    <row r="5902" spans="1:5" x14ac:dyDescent="0.15">
      <c r="A5902" s="2"/>
      <c r="B5902" s="31"/>
      <c r="C5902" s="2"/>
      <c r="D5902" s="2"/>
      <c r="E5902" s="26"/>
    </row>
    <row r="5903" spans="1:5" x14ac:dyDescent="0.15">
      <c r="A5903" s="2"/>
      <c r="B5903" s="31"/>
      <c r="C5903" s="2"/>
      <c r="D5903" s="2"/>
      <c r="E5903" s="26"/>
    </row>
    <row r="5904" spans="1:5" x14ac:dyDescent="0.15">
      <c r="A5904" s="2"/>
      <c r="B5904" s="31"/>
      <c r="C5904" s="2"/>
      <c r="D5904" s="2"/>
      <c r="E5904" s="26"/>
    </row>
    <row r="5905" spans="1:5" x14ac:dyDescent="0.15">
      <c r="A5905" s="2"/>
      <c r="B5905" s="31"/>
      <c r="C5905" s="2"/>
      <c r="D5905" s="2"/>
      <c r="E5905" s="26"/>
    </row>
    <row r="5906" spans="1:5" x14ac:dyDescent="0.15">
      <c r="A5906" s="2"/>
      <c r="B5906" s="31"/>
      <c r="C5906" s="2"/>
      <c r="D5906" s="2"/>
      <c r="E5906" s="26"/>
    </row>
    <row r="5907" spans="1:5" x14ac:dyDescent="0.15">
      <c r="A5907" s="2"/>
      <c r="B5907" s="31"/>
      <c r="C5907" s="2"/>
      <c r="D5907" s="2"/>
      <c r="E5907" s="26"/>
    </row>
    <row r="5908" spans="1:5" x14ac:dyDescent="0.15">
      <c r="A5908" s="2"/>
      <c r="B5908" s="31"/>
      <c r="C5908" s="2"/>
      <c r="D5908" s="2"/>
      <c r="E5908" s="26"/>
    </row>
    <row r="5909" spans="1:5" x14ac:dyDescent="0.15">
      <c r="A5909" s="2"/>
      <c r="B5909" s="31"/>
      <c r="C5909" s="2"/>
      <c r="D5909" s="2"/>
      <c r="E5909" s="26"/>
    </row>
    <row r="5910" spans="1:5" x14ac:dyDescent="0.15">
      <c r="A5910" s="2"/>
      <c r="B5910" s="31"/>
      <c r="C5910" s="2"/>
      <c r="D5910" s="2"/>
      <c r="E5910" s="26"/>
    </row>
    <row r="5911" spans="1:5" x14ac:dyDescent="0.15">
      <c r="A5911" s="2"/>
      <c r="B5911" s="31"/>
      <c r="C5911" s="2"/>
      <c r="D5911" s="2"/>
      <c r="E5911" s="26"/>
    </row>
    <row r="5912" spans="1:5" x14ac:dyDescent="0.15">
      <c r="A5912" s="2"/>
      <c r="B5912" s="31"/>
      <c r="C5912" s="2"/>
      <c r="D5912" s="2"/>
      <c r="E5912" s="26"/>
    </row>
    <row r="5913" spans="1:5" x14ac:dyDescent="0.15">
      <c r="A5913" s="2"/>
      <c r="B5913" s="31"/>
      <c r="C5913" s="2"/>
      <c r="D5913" s="2"/>
      <c r="E5913" s="26"/>
    </row>
    <row r="5914" spans="1:5" x14ac:dyDescent="0.15">
      <c r="A5914" s="2"/>
      <c r="B5914" s="31"/>
      <c r="C5914" s="2"/>
      <c r="D5914" s="2"/>
      <c r="E5914" s="26"/>
    </row>
    <row r="5915" spans="1:5" x14ac:dyDescent="0.15">
      <c r="A5915" s="2"/>
      <c r="B5915" s="31"/>
      <c r="C5915" s="2"/>
      <c r="D5915" s="2"/>
      <c r="E5915" s="26"/>
    </row>
    <row r="5916" spans="1:5" x14ac:dyDescent="0.15">
      <c r="A5916" s="2"/>
      <c r="B5916" s="31"/>
      <c r="C5916" s="2"/>
      <c r="D5916" s="2"/>
      <c r="E5916" s="26"/>
    </row>
    <row r="5917" spans="1:5" x14ac:dyDescent="0.15">
      <c r="A5917" s="2"/>
      <c r="B5917" s="31"/>
      <c r="C5917" s="2"/>
      <c r="D5917" s="2"/>
      <c r="E5917" s="26"/>
    </row>
    <row r="5918" spans="1:5" x14ac:dyDescent="0.15">
      <c r="A5918" s="2"/>
      <c r="B5918" s="31"/>
      <c r="C5918" s="2"/>
      <c r="D5918" s="2"/>
      <c r="E5918" s="26"/>
    </row>
    <row r="5919" spans="1:5" x14ac:dyDescent="0.15">
      <c r="A5919" s="2"/>
      <c r="B5919" s="31"/>
      <c r="C5919" s="2"/>
      <c r="D5919" s="2"/>
      <c r="E5919" s="26"/>
    </row>
    <row r="5920" spans="1:5" x14ac:dyDescent="0.15">
      <c r="A5920" s="2"/>
      <c r="B5920" s="31"/>
      <c r="C5920" s="2"/>
      <c r="D5920" s="2"/>
      <c r="E5920" s="26"/>
    </row>
    <row r="5921" spans="1:5" x14ac:dyDescent="0.15">
      <c r="A5921" s="2"/>
      <c r="B5921" s="31"/>
      <c r="C5921" s="2"/>
      <c r="D5921" s="2"/>
      <c r="E5921" s="26"/>
    </row>
    <row r="5922" spans="1:5" x14ac:dyDescent="0.15">
      <c r="A5922" s="2"/>
      <c r="B5922" s="31"/>
      <c r="C5922" s="2"/>
      <c r="D5922" s="2"/>
      <c r="E5922" s="26"/>
    </row>
    <row r="5923" spans="1:5" x14ac:dyDescent="0.15">
      <c r="A5923" s="2"/>
      <c r="B5923" s="31"/>
      <c r="C5923" s="2"/>
      <c r="D5923" s="2"/>
      <c r="E5923" s="26"/>
    </row>
    <row r="5924" spans="1:5" x14ac:dyDescent="0.15">
      <c r="A5924" s="2"/>
      <c r="B5924" s="31"/>
      <c r="C5924" s="2"/>
      <c r="D5924" s="2"/>
      <c r="E5924" s="26"/>
    </row>
    <row r="5925" spans="1:5" x14ac:dyDescent="0.15">
      <c r="A5925" s="2"/>
      <c r="B5925" s="31"/>
      <c r="C5925" s="2"/>
      <c r="D5925" s="2"/>
      <c r="E5925" s="26"/>
    </row>
    <row r="5926" spans="1:5" x14ac:dyDescent="0.15">
      <c r="A5926" s="2"/>
      <c r="B5926" s="31"/>
      <c r="C5926" s="2"/>
      <c r="D5926" s="2"/>
      <c r="E5926" s="26"/>
    </row>
    <row r="5927" spans="1:5" x14ac:dyDescent="0.15">
      <c r="A5927" s="2"/>
      <c r="B5927" s="31"/>
      <c r="C5927" s="2"/>
      <c r="D5927" s="2"/>
      <c r="E5927" s="26"/>
    </row>
    <row r="5928" spans="1:5" x14ac:dyDescent="0.15">
      <c r="A5928" s="2"/>
      <c r="B5928" s="31"/>
      <c r="C5928" s="2"/>
      <c r="D5928" s="2"/>
      <c r="E5928" s="26"/>
    </row>
    <row r="5929" spans="1:5" x14ac:dyDescent="0.15">
      <c r="A5929" s="2"/>
      <c r="B5929" s="31"/>
      <c r="C5929" s="2"/>
      <c r="D5929" s="2"/>
      <c r="E5929" s="26"/>
    </row>
    <row r="5930" spans="1:5" x14ac:dyDescent="0.15">
      <c r="A5930" s="2"/>
      <c r="B5930" s="31"/>
      <c r="C5930" s="2"/>
      <c r="D5930" s="2"/>
      <c r="E5930" s="26"/>
    </row>
    <row r="5931" spans="1:5" x14ac:dyDescent="0.15">
      <c r="A5931" s="2"/>
      <c r="B5931" s="31"/>
      <c r="C5931" s="2"/>
      <c r="D5931" s="2"/>
      <c r="E5931" s="26"/>
    </row>
    <row r="5932" spans="1:5" x14ac:dyDescent="0.15">
      <c r="A5932" s="2"/>
      <c r="B5932" s="31"/>
      <c r="C5932" s="2"/>
      <c r="D5932" s="2"/>
      <c r="E5932" s="26"/>
    </row>
    <row r="5933" spans="1:5" x14ac:dyDescent="0.15">
      <c r="A5933" s="2"/>
      <c r="B5933" s="31"/>
      <c r="C5933" s="2"/>
      <c r="D5933" s="2"/>
      <c r="E5933" s="26"/>
    </row>
    <row r="5934" spans="1:5" x14ac:dyDescent="0.15">
      <c r="A5934" s="2"/>
      <c r="B5934" s="31"/>
      <c r="C5934" s="2"/>
      <c r="D5934" s="2"/>
      <c r="E5934" s="26"/>
    </row>
    <row r="5935" spans="1:5" x14ac:dyDescent="0.15">
      <c r="A5935" s="2"/>
      <c r="B5935" s="31"/>
      <c r="C5935" s="2"/>
      <c r="D5935" s="2"/>
      <c r="E5935" s="26"/>
    </row>
    <row r="5936" spans="1:5" x14ac:dyDescent="0.15">
      <c r="A5936" s="2"/>
      <c r="B5936" s="31"/>
      <c r="C5936" s="2"/>
      <c r="D5936" s="2"/>
      <c r="E5936" s="26"/>
    </row>
    <row r="5937" spans="1:5" x14ac:dyDescent="0.15">
      <c r="A5937" s="2"/>
      <c r="B5937" s="31"/>
      <c r="C5937" s="2"/>
      <c r="D5937" s="2"/>
      <c r="E5937" s="26"/>
    </row>
    <row r="5938" spans="1:5" x14ac:dyDescent="0.15">
      <c r="A5938" s="2"/>
      <c r="B5938" s="31"/>
      <c r="C5938" s="2"/>
      <c r="D5938" s="2"/>
      <c r="E5938" s="26"/>
    </row>
    <row r="5939" spans="1:5" x14ac:dyDescent="0.15">
      <c r="A5939" s="2"/>
      <c r="B5939" s="31"/>
      <c r="C5939" s="2"/>
      <c r="D5939" s="2"/>
      <c r="E5939" s="26"/>
    </row>
    <row r="5940" spans="1:5" x14ac:dyDescent="0.15">
      <c r="A5940" s="2"/>
      <c r="B5940" s="31"/>
      <c r="C5940" s="2"/>
      <c r="D5940" s="2"/>
      <c r="E5940" s="26"/>
    </row>
    <row r="5941" spans="1:5" x14ac:dyDescent="0.15">
      <c r="A5941" s="2"/>
      <c r="B5941" s="31"/>
      <c r="C5941" s="2"/>
      <c r="D5941" s="2"/>
      <c r="E5941" s="26"/>
    </row>
    <row r="5942" spans="1:5" x14ac:dyDescent="0.15">
      <c r="A5942" s="2"/>
      <c r="B5942" s="31"/>
      <c r="C5942" s="2"/>
      <c r="D5942" s="2"/>
      <c r="E5942" s="26"/>
    </row>
    <row r="5943" spans="1:5" x14ac:dyDescent="0.15">
      <c r="A5943" s="2"/>
      <c r="B5943" s="31"/>
      <c r="C5943" s="2"/>
      <c r="D5943" s="2"/>
      <c r="E5943" s="26"/>
    </row>
    <row r="5944" spans="1:5" x14ac:dyDescent="0.15">
      <c r="A5944" s="2"/>
      <c r="B5944" s="31"/>
      <c r="C5944" s="2"/>
      <c r="D5944" s="2"/>
      <c r="E5944" s="26"/>
    </row>
    <row r="5945" spans="1:5" x14ac:dyDescent="0.15">
      <c r="A5945" s="2"/>
      <c r="B5945" s="31"/>
      <c r="C5945" s="2"/>
      <c r="D5945" s="2"/>
      <c r="E5945" s="26"/>
    </row>
    <row r="5946" spans="1:5" x14ac:dyDescent="0.15">
      <c r="A5946" s="2"/>
      <c r="B5946" s="31"/>
      <c r="C5946" s="2"/>
      <c r="D5946" s="2"/>
      <c r="E5946" s="26"/>
    </row>
    <row r="5947" spans="1:5" x14ac:dyDescent="0.15">
      <c r="A5947" s="2"/>
      <c r="B5947" s="31"/>
      <c r="C5947" s="2"/>
      <c r="D5947" s="2"/>
      <c r="E5947" s="26"/>
    </row>
    <row r="5948" spans="1:5" x14ac:dyDescent="0.15">
      <c r="A5948" s="2"/>
      <c r="B5948" s="31"/>
      <c r="C5948" s="2"/>
      <c r="D5948" s="2"/>
      <c r="E5948" s="26"/>
    </row>
    <row r="5949" spans="1:5" x14ac:dyDescent="0.15">
      <c r="A5949" s="2"/>
      <c r="B5949" s="31"/>
      <c r="C5949" s="2"/>
      <c r="D5949" s="2"/>
      <c r="E5949" s="26"/>
    </row>
    <row r="5950" spans="1:5" x14ac:dyDescent="0.15">
      <c r="A5950" s="2"/>
      <c r="B5950" s="31"/>
      <c r="C5950" s="2"/>
      <c r="D5950" s="2"/>
      <c r="E5950" s="26"/>
    </row>
    <row r="5951" spans="1:5" x14ac:dyDescent="0.15">
      <c r="A5951" s="2"/>
      <c r="B5951" s="31"/>
      <c r="C5951" s="2"/>
      <c r="D5951" s="2"/>
      <c r="E5951" s="26"/>
    </row>
    <row r="5952" spans="1:5" x14ac:dyDescent="0.15">
      <c r="A5952" s="2"/>
      <c r="B5952" s="31"/>
      <c r="C5952" s="2"/>
      <c r="D5952" s="2"/>
      <c r="E5952" s="26"/>
    </row>
    <row r="5953" spans="1:5" x14ac:dyDescent="0.15">
      <c r="A5953" s="2"/>
      <c r="B5953" s="31"/>
      <c r="C5953" s="2"/>
      <c r="D5953" s="2"/>
      <c r="E5953" s="26"/>
    </row>
    <row r="5954" spans="1:5" x14ac:dyDescent="0.15">
      <c r="A5954" s="2"/>
      <c r="B5954" s="31"/>
      <c r="C5954" s="2"/>
      <c r="D5954" s="2"/>
      <c r="E5954" s="26"/>
    </row>
    <row r="5955" spans="1:5" x14ac:dyDescent="0.15">
      <c r="A5955" s="2"/>
      <c r="B5955" s="31"/>
      <c r="C5955" s="2"/>
      <c r="D5955" s="2"/>
      <c r="E5955" s="26"/>
    </row>
    <row r="5956" spans="1:5" x14ac:dyDescent="0.15">
      <c r="A5956" s="2"/>
      <c r="B5956" s="31"/>
      <c r="C5956" s="2"/>
      <c r="D5956" s="2"/>
      <c r="E5956" s="26"/>
    </row>
    <row r="5957" spans="1:5" x14ac:dyDescent="0.15">
      <c r="A5957" s="2"/>
      <c r="B5957" s="31"/>
      <c r="C5957" s="2"/>
      <c r="D5957" s="2"/>
      <c r="E5957" s="26"/>
    </row>
    <row r="5958" spans="1:5" x14ac:dyDescent="0.15">
      <c r="A5958" s="2"/>
      <c r="B5958" s="31"/>
      <c r="C5958" s="2"/>
      <c r="D5958" s="2"/>
      <c r="E5958" s="26"/>
    </row>
    <row r="5959" spans="1:5" x14ac:dyDescent="0.15">
      <c r="A5959" s="2"/>
      <c r="B5959" s="31"/>
      <c r="C5959" s="2"/>
      <c r="D5959" s="2"/>
      <c r="E5959" s="26"/>
    </row>
    <row r="5960" spans="1:5" x14ac:dyDescent="0.15">
      <c r="A5960" s="2"/>
      <c r="B5960" s="31"/>
      <c r="C5960" s="2"/>
      <c r="D5960" s="2"/>
      <c r="E5960" s="26"/>
    </row>
    <row r="5961" spans="1:5" x14ac:dyDescent="0.15">
      <c r="A5961" s="2"/>
      <c r="B5961" s="31"/>
      <c r="C5961" s="2"/>
      <c r="D5961" s="2"/>
      <c r="E5961" s="26"/>
    </row>
    <row r="5962" spans="1:5" x14ac:dyDescent="0.15">
      <c r="A5962" s="2"/>
      <c r="B5962" s="31"/>
      <c r="C5962" s="2"/>
      <c r="D5962" s="2"/>
      <c r="E5962" s="26"/>
    </row>
    <row r="5963" spans="1:5" x14ac:dyDescent="0.15">
      <c r="A5963" s="2"/>
      <c r="B5963" s="31"/>
      <c r="C5963" s="2"/>
      <c r="D5963" s="2"/>
      <c r="E5963" s="26"/>
    </row>
    <row r="5964" spans="1:5" x14ac:dyDescent="0.15">
      <c r="A5964" s="2"/>
      <c r="B5964" s="31"/>
      <c r="C5964" s="2"/>
      <c r="D5964" s="2"/>
      <c r="E5964" s="26"/>
    </row>
    <row r="5965" spans="1:5" x14ac:dyDescent="0.15">
      <c r="A5965" s="2"/>
      <c r="B5965" s="31"/>
      <c r="C5965" s="2"/>
      <c r="D5965" s="2"/>
      <c r="E5965" s="26"/>
    </row>
    <row r="5966" spans="1:5" x14ac:dyDescent="0.15">
      <c r="A5966" s="2"/>
      <c r="B5966" s="31"/>
      <c r="C5966" s="2"/>
      <c r="D5966" s="2"/>
      <c r="E5966" s="26"/>
    </row>
    <row r="5967" spans="1:5" x14ac:dyDescent="0.15">
      <c r="A5967" s="2"/>
      <c r="B5967" s="31"/>
      <c r="C5967" s="2"/>
      <c r="D5967" s="2"/>
      <c r="E5967" s="26"/>
    </row>
    <row r="5968" spans="1:5" x14ac:dyDescent="0.15">
      <c r="A5968" s="2"/>
      <c r="B5968" s="31"/>
      <c r="C5968" s="2"/>
      <c r="D5968" s="2"/>
      <c r="E5968" s="26"/>
    </row>
    <row r="5969" spans="1:5" x14ac:dyDescent="0.15">
      <c r="A5969" s="2"/>
      <c r="B5969" s="31"/>
      <c r="C5969" s="2"/>
      <c r="D5969" s="2"/>
      <c r="E5969" s="26"/>
    </row>
    <row r="5970" spans="1:5" x14ac:dyDescent="0.15">
      <c r="A5970" s="2"/>
      <c r="B5970" s="31"/>
      <c r="C5970" s="2"/>
      <c r="D5970" s="2"/>
      <c r="E5970" s="26"/>
    </row>
    <row r="5971" spans="1:5" x14ac:dyDescent="0.15">
      <c r="A5971" s="2"/>
      <c r="B5971" s="31"/>
      <c r="C5971" s="2"/>
      <c r="D5971" s="2"/>
      <c r="E5971" s="26"/>
    </row>
    <row r="5972" spans="1:5" x14ac:dyDescent="0.15">
      <c r="A5972" s="2"/>
      <c r="B5972" s="31"/>
      <c r="C5972" s="2"/>
      <c r="D5972" s="2"/>
      <c r="E5972" s="26"/>
    </row>
    <row r="5973" spans="1:5" x14ac:dyDescent="0.15">
      <c r="A5973" s="2"/>
      <c r="B5973" s="31"/>
      <c r="C5973" s="2"/>
      <c r="D5973" s="2"/>
      <c r="E5973" s="26"/>
    </row>
    <row r="5974" spans="1:5" x14ac:dyDescent="0.15">
      <c r="A5974" s="2"/>
      <c r="B5974" s="31"/>
      <c r="C5974" s="2"/>
      <c r="D5974" s="2"/>
      <c r="E5974" s="26"/>
    </row>
    <row r="5975" spans="1:5" x14ac:dyDescent="0.15">
      <c r="A5975" s="2"/>
      <c r="B5975" s="31"/>
      <c r="C5975" s="2"/>
      <c r="D5975" s="2"/>
      <c r="E5975" s="26"/>
    </row>
    <row r="5976" spans="1:5" x14ac:dyDescent="0.15">
      <c r="A5976" s="2"/>
      <c r="B5976" s="31"/>
      <c r="C5976" s="2"/>
      <c r="D5976" s="2"/>
      <c r="E5976" s="26"/>
    </row>
    <row r="5977" spans="1:5" x14ac:dyDescent="0.15">
      <c r="A5977" s="2"/>
      <c r="B5977" s="31"/>
      <c r="C5977" s="2"/>
      <c r="D5977" s="2"/>
      <c r="E5977" s="26"/>
    </row>
    <row r="5978" spans="1:5" x14ac:dyDescent="0.15">
      <c r="A5978" s="2"/>
      <c r="B5978" s="31"/>
      <c r="C5978" s="2"/>
      <c r="D5978" s="2"/>
      <c r="E5978" s="26"/>
    </row>
    <row r="5979" spans="1:5" x14ac:dyDescent="0.15">
      <c r="A5979" s="2"/>
      <c r="B5979" s="31"/>
      <c r="C5979" s="2"/>
      <c r="D5979" s="2"/>
      <c r="E5979" s="26"/>
    </row>
    <row r="5980" spans="1:5" x14ac:dyDescent="0.15">
      <c r="A5980" s="2"/>
      <c r="B5980" s="31"/>
      <c r="C5980" s="2"/>
      <c r="D5980" s="2"/>
      <c r="E5980" s="26"/>
    </row>
    <row r="5981" spans="1:5" x14ac:dyDescent="0.15">
      <c r="A5981" s="2"/>
      <c r="B5981" s="31"/>
      <c r="C5981" s="2"/>
      <c r="D5981" s="2"/>
      <c r="E5981" s="26"/>
    </row>
    <row r="5982" spans="1:5" x14ac:dyDescent="0.15">
      <c r="A5982" s="2"/>
      <c r="B5982" s="31"/>
      <c r="C5982" s="2"/>
      <c r="D5982" s="2"/>
      <c r="E5982" s="26"/>
    </row>
    <row r="5983" spans="1:5" x14ac:dyDescent="0.15">
      <c r="A5983" s="2"/>
      <c r="B5983" s="31"/>
      <c r="C5983" s="2"/>
      <c r="D5983" s="2"/>
      <c r="E5983" s="26"/>
    </row>
    <row r="5984" spans="1:5" x14ac:dyDescent="0.15">
      <c r="A5984" s="2"/>
      <c r="B5984" s="31"/>
      <c r="C5984" s="2"/>
      <c r="D5984" s="2"/>
      <c r="E5984" s="26"/>
    </row>
    <row r="5985" spans="1:5" x14ac:dyDescent="0.15">
      <c r="A5985" s="2"/>
      <c r="B5985" s="31"/>
      <c r="C5985" s="2"/>
      <c r="D5985" s="2"/>
      <c r="E5985" s="26"/>
    </row>
    <row r="5986" spans="1:5" x14ac:dyDescent="0.15">
      <c r="A5986" s="2"/>
      <c r="B5986" s="31"/>
      <c r="C5986" s="2"/>
      <c r="D5986" s="2"/>
      <c r="E5986" s="26"/>
    </row>
    <row r="5987" spans="1:5" x14ac:dyDescent="0.15">
      <c r="A5987" s="2"/>
      <c r="B5987" s="31"/>
      <c r="C5987" s="2"/>
      <c r="D5987" s="2"/>
      <c r="E5987" s="26"/>
    </row>
    <row r="5988" spans="1:5" x14ac:dyDescent="0.15">
      <c r="A5988" s="2"/>
      <c r="B5988" s="31"/>
      <c r="C5988" s="2"/>
      <c r="D5988" s="2"/>
      <c r="E5988" s="26"/>
    </row>
    <row r="5989" spans="1:5" x14ac:dyDescent="0.15">
      <c r="A5989" s="2"/>
      <c r="B5989" s="31"/>
      <c r="C5989" s="2"/>
      <c r="D5989" s="2"/>
      <c r="E5989" s="26"/>
    </row>
    <row r="5990" spans="1:5" x14ac:dyDescent="0.15">
      <c r="A5990" s="2"/>
      <c r="B5990" s="31"/>
      <c r="C5990" s="2"/>
      <c r="D5990" s="2"/>
      <c r="E5990" s="26"/>
    </row>
    <row r="5991" spans="1:5" x14ac:dyDescent="0.15">
      <c r="A5991" s="2"/>
      <c r="B5991" s="31"/>
      <c r="C5991" s="2"/>
      <c r="D5991" s="2"/>
      <c r="E5991" s="26"/>
    </row>
    <row r="5992" spans="1:5" x14ac:dyDescent="0.15">
      <c r="A5992" s="2"/>
      <c r="B5992" s="31"/>
      <c r="C5992" s="2"/>
      <c r="D5992" s="2"/>
      <c r="E5992" s="26"/>
    </row>
    <row r="5993" spans="1:5" x14ac:dyDescent="0.15">
      <c r="A5993" s="2"/>
      <c r="B5993" s="31"/>
      <c r="C5993" s="2"/>
      <c r="D5993" s="2"/>
      <c r="E5993" s="26"/>
    </row>
    <row r="5994" spans="1:5" x14ac:dyDescent="0.15">
      <c r="A5994" s="2"/>
      <c r="B5994" s="31"/>
      <c r="C5994" s="2"/>
      <c r="D5994" s="2"/>
      <c r="E5994" s="26"/>
    </row>
    <row r="5995" spans="1:5" x14ac:dyDescent="0.15">
      <c r="A5995" s="2"/>
      <c r="B5995" s="31"/>
      <c r="C5995" s="2"/>
      <c r="D5995" s="2"/>
      <c r="E5995" s="26"/>
    </row>
    <row r="5996" spans="1:5" x14ac:dyDescent="0.15">
      <c r="A5996" s="2"/>
      <c r="B5996" s="31"/>
      <c r="C5996" s="2"/>
      <c r="D5996" s="2"/>
      <c r="E5996" s="26"/>
    </row>
    <row r="5997" spans="1:5" x14ac:dyDescent="0.15">
      <c r="A5997" s="2"/>
      <c r="B5997" s="31"/>
      <c r="C5997" s="2"/>
      <c r="D5997" s="2"/>
      <c r="E5997" s="26"/>
    </row>
    <row r="5998" spans="1:5" x14ac:dyDescent="0.15">
      <c r="A5998" s="2"/>
      <c r="B5998" s="31"/>
      <c r="C5998" s="2"/>
      <c r="D5998" s="2"/>
      <c r="E5998" s="26"/>
    </row>
    <row r="5999" spans="1:5" x14ac:dyDescent="0.15">
      <c r="A5999" s="2"/>
      <c r="B5999" s="31"/>
      <c r="C5999" s="2"/>
      <c r="D5999" s="2"/>
      <c r="E5999" s="26"/>
    </row>
    <row r="6000" spans="1:5" x14ac:dyDescent="0.15">
      <c r="A6000" s="2"/>
      <c r="B6000" s="31"/>
      <c r="C6000" s="2"/>
      <c r="D6000" s="2"/>
      <c r="E6000" s="26"/>
    </row>
    <row r="6001" spans="1:5" x14ac:dyDescent="0.15">
      <c r="A6001" s="2"/>
      <c r="B6001" s="31"/>
      <c r="C6001" s="2"/>
      <c r="D6001" s="2"/>
      <c r="E6001" s="26"/>
    </row>
    <row r="6002" spans="1:5" x14ac:dyDescent="0.15">
      <c r="A6002" s="2"/>
      <c r="B6002" s="31"/>
      <c r="C6002" s="2"/>
      <c r="D6002" s="2"/>
      <c r="E6002" s="26"/>
    </row>
    <row r="6003" spans="1:5" x14ac:dyDescent="0.15">
      <c r="A6003" s="2"/>
      <c r="B6003" s="31"/>
      <c r="C6003" s="2"/>
      <c r="D6003" s="2"/>
      <c r="E6003" s="26"/>
    </row>
    <row r="6004" spans="1:5" x14ac:dyDescent="0.15">
      <c r="A6004" s="2"/>
      <c r="B6004" s="31"/>
      <c r="C6004" s="2"/>
      <c r="D6004" s="2"/>
      <c r="E6004" s="26"/>
    </row>
    <row r="6005" spans="1:5" x14ac:dyDescent="0.15">
      <c r="A6005" s="2"/>
      <c r="B6005" s="31"/>
      <c r="C6005" s="2"/>
      <c r="D6005" s="2"/>
      <c r="E6005" s="26"/>
    </row>
    <row r="6006" spans="1:5" x14ac:dyDescent="0.15">
      <c r="A6006" s="2"/>
      <c r="B6006" s="31"/>
      <c r="C6006" s="2"/>
      <c r="D6006" s="2"/>
      <c r="E6006" s="26"/>
    </row>
    <row r="6007" spans="1:5" x14ac:dyDescent="0.15">
      <c r="A6007" s="2"/>
      <c r="B6007" s="31"/>
      <c r="C6007" s="2"/>
      <c r="D6007" s="2"/>
      <c r="E6007" s="26"/>
    </row>
    <row r="6008" spans="1:5" x14ac:dyDescent="0.15">
      <c r="A6008" s="2"/>
      <c r="B6008" s="31"/>
      <c r="C6008" s="2"/>
      <c r="D6008" s="2"/>
      <c r="E6008" s="26"/>
    </row>
    <row r="6009" spans="1:5" x14ac:dyDescent="0.15">
      <c r="A6009" s="2"/>
      <c r="B6009" s="31"/>
      <c r="C6009" s="2"/>
      <c r="D6009" s="2"/>
      <c r="E6009" s="26"/>
    </row>
    <row r="6010" spans="1:5" x14ac:dyDescent="0.15">
      <c r="A6010" s="2"/>
      <c r="B6010" s="31"/>
      <c r="C6010" s="2"/>
      <c r="D6010" s="2"/>
      <c r="E6010" s="26"/>
    </row>
    <row r="6011" spans="1:5" x14ac:dyDescent="0.15">
      <c r="A6011" s="2"/>
      <c r="B6011" s="31"/>
      <c r="C6011" s="2"/>
      <c r="D6011" s="2"/>
      <c r="E6011" s="26"/>
    </row>
    <row r="6012" spans="1:5" x14ac:dyDescent="0.15">
      <c r="A6012" s="2"/>
      <c r="B6012" s="31"/>
      <c r="C6012" s="2"/>
      <c r="D6012" s="2"/>
      <c r="E6012" s="26"/>
    </row>
    <row r="6013" spans="1:5" x14ac:dyDescent="0.15">
      <c r="A6013" s="2"/>
      <c r="B6013" s="31"/>
      <c r="C6013" s="2"/>
      <c r="D6013" s="2"/>
      <c r="E6013" s="26"/>
    </row>
    <row r="6014" spans="1:5" x14ac:dyDescent="0.15">
      <c r="A6014" s="2"/>
      <c r="B6014" s="31"/>
      <c r="C6014" s="2"/>
      <c r="D6014" s="2"/>
      <c r="E6014" s="26"/>
    </row>
    <row r="6015" spans="1:5" x14ac:dyDescent="0.15">
      <c r="A6015" s="2"/>
      <c r="B6015" s="31"/>
      <c r="C6015" s="2"/>
      <c r="D6015" s="2"/>
      <c r="E6015" s="26"/>
    </row>
    <row r="6016" spans="1:5" x14ac:dyDescent="0.15">
      <c r="A6016" s="2"/>
      <c r="B6016" s="31"/>
      <c r="C6016" s="2"/>
      <c r="D6016" s="2"/>
      <c r="E6016" s="26"/>
    </row>
    <row r="6017" spans="1:5" x14ac:dyDescent="0.15">
      <c r="A6017" s="2"/>
      <c r="B6017" s="31"/>
      <c r="C6017" s="2"/>
      <c r="D6017" s="2"/>
      <c r="E6017" s="26"/>
    </row>
    <row r="6018" spans="1:5" x14ac:dyDescent="0.15">
      <c r="A6018" s="2"/>
      <c r="B6018" s="31"/>
      <c r="C6018" s="2"/>
      <c r="D6018" s="2"/>
      <c r="E6018" s="26"/>
    </row>
    <row r="6019" spans="1:5" x14ac:dyDescent="0.15">
      <c r="A6019" s="2"/>
      <c r="B6019" s="31"/>
      <c r="C6019" s="2"/>
      <c r="D6019" s="2"/>
      <c r="E6019" s="26"/>
    </row>
    <row r="6020" spans="1:5" x14ac:dyDescent="0.15">
      <c r="A6020" s="2"/>
      <c r="B6020" s="31"/>
      <c r="C6020" s="2"/>
      <c r="D6020" s="2"/>
      <c r="E6020" s="26"/>
    </row>
    <row r="6021" spans="1:5" x14ac:dyDescent="0.15">
      <c r="A6021" s="2"/>
      <c r="B6021" s="31"/>
      <c r="C6021" s="2"/>
      <c r="D6021" s="2"/>
      <c r="E6021" s="26"/>
    </row>
    <row r="6022" spans="1:5" x14ac:dyDescent="0.15">
      <c r="A6022" s="2"/>
      <c r="B6022" s="31"/>
      <c r="C6022" s="2"/>
      <c r="D6022" s="2"/>
      <c r="E6022" s="26"/>
    </row>
    <row r="6023" spans="1:5" x14ac:dyDescent="0.15">
      <c r="A6023" s="2"/>
      <c r="B6023" s="31"/>
      <c r="C6023" s="2"/>
      <c r="D6023" s="2"/>
      <c r="E6023" s="26"/>
    </row>
    <row r="6024" spans="1:5" x14ac:dyDescent="0.15">
      <c r="A6024" s="2"/>
      <c r="B6024" s="31"/>
      <c r="C6024" s="2"/>
      <c r="D6024" s="2"/>
      <c r="E6024" s="26"/>
    </row>
    <row r="6025" spans="1:5" x14ac:dyDescent="0.15">
      <c r="A6025" s="2"/>
      <c r="B6025" s="31"/>
      <c r="C6025" s="2"/>
      <c r="D6025" s="2"/>
      <c r="E6025" s="26"/>
    </row>
    <row r="6026" spans="1:5" x14ac:dyDescent="0.15">
      <c r="A6026" s="2"/>
      <c r="B6026" s="31"/>
      <c r="C6026" s="2"/>
      <c r="D6026" s="2"/>
      <c r="E6026" s="26"/>
    </row>
    <row r="6027" spans="1:5" x14ac:dyDescent="0.15">
      <c r="A6027" s="2"/>
      <c r="B6027" s="31"/>
      <c r="C6027" s="2"/>
      <c r="D6027" s="2"/>
      <c r="E6027" s="26"/>
    </row>
    <row r="6028" spans="1:5" x14ac:dyDescent="0.15">
      <c r="A6028" s="2"/>
      <c r="B6028" s="31"/>
      <c r="C6028" s="2"/>
      <c r="D6028" s="2"/>
      <c r="E6028" s="26"/>
    </row>
    <row r="6029" spans="1:5" x14ac:dyDescent="0.15">
      <c r="A6029" s="2"/>
      <c r="B6029" s="31"/>
      <c r="C6029" s="2"/>
      <c r="D6029" s="2"/>
      <c r="E6029" s="26"/>
    </row>
    <row r="6030" spans="1:5" x14ac:dyDescent="0.15">
      <c r="A6030" s="2"/>
      <c r="B6030" s="31"/>
      <c r="C6030" s="2"/>
      <c r="D6030" s="2"/>
      <c r="E6030" s="26"/>
    </row>
    <row r="6031" spans="1:5" x14ac:dyDescent="0.15">
      <c r="A6031" s="2"/>
      <c r="B6031" s="31"/>
      <c r="C6031" s="2"/>
      <c r="D6031" s="2"/>
      <c r="E6031" s="26"/>
    </row>
    <row r="6032" spans="1:5" x14ac:dyDescent="0.15">
      <c r="A6032" s="2"/>
      <c r="B6032" s="31"/>
      <c r="C6032" s="2"/>
      <c r="D6032" s="2"/>
      <c r="E6032" s="26"/>
    </row>
    <row r="6033" spans="1:5" x14ac:dyDescent="0.15">
      <c r="A6033" s="2"/>
      <c r="B6033" s="31"/>
      <c r="C6033" s="2"/>
      <c r="D6033" s="2"/>
      <c r="E6033" s="26"/>
    </row>
    <row r="6034" spans="1:5" x14ac:dyDescent="0.15">
      <c r="A6034" s="2"/>
      <c r="B6034" s="31"/>
      <c r="C6034" s="2"/>
      <c r="D6034" s="2"/>
      <c r="E6034" s="26"/>
    </row>
    <row r="6035" spans="1:5" x14ac:dyDescent="0.15">
      <c r="A6035" s="2"/>
      <c r="B6035" s="31"/>
      <c r="C6035" s="2"/>
      <c r="D6035" s="2"/>
      <c r="E6035" s="26"/>
    </row>
    <row r="6036" spans="1:5" x14ac:dyDescent="0.15">
      <c r="A6036" s="2"/>
      <c r="B6036" s="31"/>
      <c r="C6036" s="2"/>
      <c r="D6036" s="2"/>
      <c r="E6036" s="26"/>
    </row>
    <row r="6037" spans="1:5" x14ac:dyDescent="0.15">
      <c r="A6037" s="2"/>
      <c r="B6037" s="31"/>
      <c r="C6037" s="2"/>
      <c r="D6037" s="2"/>
      <c r="E6037" s="26"/>
    </row>
    <row r="6038" spans="1:5" x14ac:dyDescent="0.15">
      <c r="A6038" s="2"/>
      <c r="B6038" s="31"/>
      <c r="C6038" s="2"/>
      <c r="D6038" s="2"/>
      <c r="E6038" s="26"/>
    </row>
    <row r="6039" spans="1:5" x14ac:dyDescent="0.15">
      <c r="A6039" s="2"/>
      <c r="B6039" s="31"/>
      <c r="C6039" s="2"/>
      <c r="D6039" s="2"/>
      <c r="E6039" s="26"/>
    </row>
    <row r="6040" spans="1:5" x14ac:dyDescent="0.15">
      <c r="A6040" s="2"/>
      <c r="B6040" s="31"/>
      <c r="C6040" s="2"/>
      <c r="D6040" s="2"/>
      <c r="E6040" s="26"/>
    </row>
    <row r="6041" spans="1:5" x14ac:dyDescent="0.15">
      <c r="A6041" s="2"/>
      <c r="B6041" s="31"/>
      <c r="C6041" s="2"/>
      <c r="D6041" s="2"/>
      <c r="E6041" s="26"/>
    </row>
    <row r="6042" spans="1:5" x14ac:dyDescent="0.15">
      <c r="A6042" s="2"/>
      <c r="B6042" s="31"/>
      <c r="C6042" s="2"/>
      <c r="D6042" s="2"/>
      <c r="E6042" s="26"/>
    </row>
    <row r="6043" spans="1:5" x14ac:dyDescent="0.15">
      <c r="A6043" s="2"/>
      <c r="B6043" s="31"/>
      <c r="C6043" s="2"/>
      <c r="D6043" s="2"/>
      <c r="E6043" s="26"/>
    </row>
    <row r="6044" spans="1:5" x14ac:dyDescent="0.15">
      <c r="A6044" s="2"/>
      <c r="B6044" s="31"/>
      <c r="C6044" s="2"/>
      <c r="D6044" s="2"/>
      <c r="E6044" s="26"/>
    </row>
    <row r="6045" spans="1:5" x14ac:dyDescent="0.15">
      <c r="A6045" s="2"/>
      <c r="B6045" s="31"/>
      <c r="C6045" s="2"/>
      <c r="D6045" s="2"/>
      <c r="E6045" s="26"/>
    </row>
    <row r="6046" spans="1:5" x14ac:dyDescent="0.15">
      <c r="A6046" s="2"/>
      <c r="B6046" s="31"/>
      <c r="C6046" s="2"/>
      <c r="D6046" s="2"/>
      <c r="E6046" s="26"/>
    </row>
    <row r="6047" spans="1:5" x14ac:dyDescent="0.15">
      <c r="A6047" s="2"/>
      <c r="B6047" s="31"/>
      <c r="C6047" s="2"/>
      <c r="D6047" s="2"/>
      <c r="E6047" s="26"/>
    </row>
    <row r="6048" spans="1:5" x14ac:dyDescent="0.15">
      <c r="A6048" s="2"/>
      <c r="B6048" s="31"/>
      <c r="C6048" s="2"/>
      <c r="D6048" s="2"/>
      <c r="E6048" s="26"/>
    </row>
    <row r="6049" spans="1:5" x14ac:dyDescent="0.15">
      <c r="A6049" s="2"/>
      <c r="B6049" s="31"/>
      <c r="C6049" s="2"/>
      <c r="D6049" s="2"/>
      <c r="E6049" s="26"/>
    </row>
    <row r="6050" spans="1:5" x14ac:dyDescent="0.15">
      <c r="A6050" s="2"/>
      <c r="B6050" s="31"/>
      <c r="C6050" s="2"/>
      <c r="D6050" s="2"/>
      <c r="E6050" s="26"/>
    </row>
    <row r="6051" spans="1:5" x14ac:dyDescent="0.15">
      <c r="A6051" s="2"/>
      <c r="B6051" s="31"/>
      <c r="C6051" s="2"/>
      <c r="D6051" s="2"/>
      <c r="E6051" s="26"/>
    </row>
    <row r="6052" spans="1:5" x14ac:dyDescent="0.15">
      <c r="A6052" s="2"/>
      <c r="B6052" s="31"/>
      <c r="C6052" s="2"/>
      <c r="D6052" s="2"/>
      <c r="E6052" s="26"/>
    </row>
    <row r="6053" spans="1:5" x14ac:dyDescent="0.15">
      <c r="A6053" s="2"/>
      <c r="B6053" s="31"/>
      <c r="C6053" s="2"/>
      <c r="D6053" s="2"/>
      <c r="E6053" s="26"/>
    </row>
    <row r="6054" spans="1:5" x14ac:dyDescent="0.15">
      <c r="A6054" s="2"/>
      <c r="B6054" s="31"/>
      <c r="C6054" s="2"/>
      <c r="D6054" s="2"/>
      <c r="E6054" s="26"/>
    </row>
    <row r="6055" spans="1:5" x14ac:dyDescent="0.15">
      <c r="A6055" s="2"/>
      <c r="B6055" s="31"/>
      <c r="C6055" s="2"/>
      <c r="D6055" s="2"/>
      <c r="E6055" s="26"/>
    </row>
    <row r="6056" spans="1:5" x14ac:dyDescent="0.15">
      <c r="A6056" s="2"/>
      <c r="B6056" s="31"/>
      <c r="C6056" s="2"/>
      <c r="D6056" s="2"/>
      <c r="E6056" s="26"/>
    </row>
    <row r="6057" spans="1:5" x14ac:dyDescent="0.15">
      <c r="A6057" s="2"/>
      <c r="B6057" s="31"/>
      <c r="C6057" s="2"/>
      <c r="D6057" s="2"/>
      <c r="E6057" s="26"/>
    </row>
    <row r="6058" spans="1:5" x14ac:dyDescent="0.15">
      <c r="A6058" s="2"/>
      <c r="B6058" s="31"/>
      <c r="C6058" s="2"/>
      <c r="D6058" s="2"/>
      <c r="E6058" s="26"/>
    </row>
    <row r="6059" spans="1:5" x14ac:dyDescent="0.15">
      <c r="A6059" s="2"/>
      <c r="B6059" s="31"/>
      <c r="C6059" s="2"/>
      <c r="D6059" s="2"/>
      <c r="E6059" s="26"/>
    </row>
    <row r="6060" spans="1:5" x14ac:dyDescent="0.15">
      <c r="A6060" s="2"/>
      <c r="B6060" s="31"/>
      <c r="C6060" s="2"/>
      <c r="D6060" s="2"/>
      <c r="E6060" s="26"/>
    </row>
    <row r="6061" spans="1:5" x14ac:dyDescent="0.15">
      <c r="A6061" s="2"/>
      <c r="B6061" s="31"/>
      <c r="C6061" s="2"/>
      <c r="D6061" s="2"/>
      <c r="E6061" s="26"/>
    </row>
    <row r="6062" spans="1:5" x14ac:dyDescent="0.15">
      <c r="A6062" s="2"/>
      <c r="B6062" s="31"/>
      <c r="C6062" s="2"/>
      <c r="D6062" s="2"/>
      <c r="E6062" s="26"/>
    </row>
    <row r="6063" spans="1:5" x14ac:dyDescent="0.15">
      <c r="A6063" s="2"/>
      <c r="B6063" s="31"/>
      <c r="C6063" s="2"/>
      <c r="D6063" s="2"/>
      <c r="E6063" s="26"/>
    </row>
    <row r="6064" spans="1:5" x14ac:dyDescent="0.15">
      <c r="A6064" s="2"/>
      <c r="B6064" s="31"/>
      <c r="C6064" s="2"/>
      <c r="D6064" s="2"/>
      <c r="E6064" s="26"/>
    </row>
    <row r="6065" spans="1:5" x14ac:dyDescent="0.15">
      <c r="A6065" s="2"/>
      <c r="B6065" s="31"/>
      <c r="C6065" s="2"/>
      <c r="D6065" s="2"/>
      <c r="E6065" s="26"/>
    </row>
    <row r="6066" spans="1:5" x14ac:dyDescent="0.15">
      <c r="A6066" s="2"/>
      <c r="B6066" s="31"/>
      <c r="C6066" s="2"/>
      <c r="D6066" s="2"/>
      <c r="E6066" s="26"/>
    </row>
    <row r="6067" spans="1:5" x14ac:dyDescent="0.15">
      <c r="A6067" s="2"/>
      <c r="B6067" s="31"/>
      <c r="C6067" s="2"/>
      <c r="D6067" s="2"/>
      <c r="E6067" s="26"/>
    </row>
    <row r="6068" spans="1:5" x14ac:dyDescent="0.15">
      <c r="A6068" s="2"/>
      <c r="B6068" s="31"/>
      <c r="C6068" s="2"/>
      <c r="D6068" s="2"/>
      <c r="E6068" s="26"/>
    </row>
    <row r="6069" spans="1:5" x14ac:dyDescent="0.15">
      <c r="A6069" s="2"/>
      <c r="B6069" s="31"/>
      <c r="C6069" s="2"/>
      <c r="D6069" s="2"/>
      <c r="E6069" s="26"/>
    </row>
    <row r="6070" spans="1:5" x14ac:dyDescent="0.15">
      <c r="A6070" s="2"/>
      <c r="B6070" s="31"/>
      <c r="C6070" s="2"/>
      <c r="D6070" s="2"/>
      <c r="E6070" s="26"/>
    </row>
    <row r="6071" spans="1:5" x14ac:dyDescent="0.15">
      <c r="A6071" s="2"/>
      <c r="B6071" s="31"/>
      <c r="C6071" s="2"/>
      <c r="D6071" s="2"/>
      <c r="E6071" s="26"/>
    </row>
    <row r="6072" spans="1:5" x14ac:dyDescent="0.15">
      <c r="A6072" s="2"/>
      <c r="B6072" s="31"/>
      <c r="C6072" s="2"/>
      <c r="D6072" s="2"/>
      <c r="E6072" s="26"/>
    </row>
    <row r="6073" spans="1:5" x14ac:dyDescent="0.15">
      <c r="A6073" s="2"/>
      <c r="B6073" s="31"/>
      <c r="C6073" s="2"/>
      <c r="D6073" s="2"/>
      <c r="E6073" s="26"/>
    </row>
    <row r="6074" spans="1:5" x14ac:dyDescent="0.15">
      <c r="A6074" s="2"/>
      <c r="B6074" s="31"/>
      <c r="C6074" s="2"/>
      <c r="D6074" s="2"/>
      <c r="E6074" s="26"/>
    </row>
    <row r="6075" spans="1:5" x14ac:dyDescent="0.15">
      <c r="A6075" s="2"/>
      <c r="B6075" s="31"/>
      <c r="C6075" s="2"/>
      <c r="D6075" s="2"/>
      <c r="E6075" s="26"/>
    </row>
    <row r="6076" spans="1:5" x14ac:dyDescent="0.15">
      <c r="A6076" s="2"/>
      <c r="B6076" s="31"/>
      <c r="C6076" s="2"/>
      <c r="D6076" s="2"/>
      <c r="E6076" s="26"/>
    </row>
    <row r="6077" spans="1:5" x14ac:dyDescent="0.15">
      <c r="A6077" s="2"/>
      <c r="B6077" s="31"/>
      <c r="C6077" s="2"/>
      <c r="D6077" s="2"/>
      <c r="E6077" s="26"/>
    </row>
    <row r="6078" spans="1:5" x14ac:dyDescent="0.15">
      <c r="A6078" s="2"/>
      <c r="B6078" s="31"/>
      <c r="C6078" s="2"/>
      <c r="D6078" s="2"/>
      <c r="E6078" s="26"/>
    </row>
    <row r="6079" spans="1:5" x14ac:dyDescent="0.15">
      <c r="A6079" s="2"/>
      <c r="B6079" s="31"/>
      <c r="C6079" s="2"/>
      <c r="D6079" s="2"/>
      <c r="E6079" s="26"/>
    </row>
    <row r="6080" spans="1:5" x14ac:dyDescent="0.15">
      <c r="A6080" s="2"/>
      <c r="B6080" s="31"/>
      <c r="C6080" s="2"/>
      <c r="D6080" s="2"/>
      <c r="E6080" s="26"/>
    </row>
    <row r="6081" spans="1:5" x14ac:dyDescent="0.15">
      <c r="A6081" s="2"/>
      <c r="B6081" s="31"/>
      <c r="C6081" s="2"/>
      <c r="D6081" s="2"/>
      <c r="E6081" s="26"/>
    </row>
    <row r="6082" spans="1:5" x14ac:dyDescent="0.15">
      <c r="A6082" s="2"/>
      <c r="B6082" s="31"/>
      <c r="C6082" s="2"/>
      <c r="D6082" s="2"/>
      <c r="E6082" s="26"/>
    </row>
    <row r="6083" spans="1:5" x14ac:dyDescent="0.15">
      <c r="A6083" s="2"/>
      <c r="B6083" s="31"/>
      <c r="C6083" s="2"/>
      <c r="D6083" s="2"/>
      <c r="E6083" s="26"/>
    </row>
    <row r="6084" spans="1:5" x14ac:dyDescent="0.15">
      <c r="A6084" s="2"/>
      <c r="B6084" s="31"/>
      <c r="C6084" s="2"/>
      <c r="D6084" s="2"/>
      <c r="E6084" s="26"/>
    </row>
    <row r="6085" spans="1:5" x14ac:dyDescent="0.15">
      <c r="A6085" s="2"/>
      <c r="B6085" s="31"/>
      <c r="C6085" s="2"/>
      <c r="D6085" s="2"/>
      <c r="E6085" s="26"/>
    </row>
    <row r="6086" spans="1:5" x14ac:dyDescent="0.15">
      <c r="A6086" s="2"/>
      <c r="B6086" s="31"/>
      <c r="C6086" s="2"/>
      <c r="D6086" s="2"/>
      <c r="E6086" s="26"/>
    </row>
    <row r="6087" spans="1:5" x14ac:dyDescent="0.15">
      <c r="A6087" s="2"/>
      <c r="B6087" s="31"/>
      <c r="C6087" s="2"/>
      <c r="D6087" s="2"/>
      <c r="E6087" s="26"/>
    </row>
    <row r="6088" spans="1:5" x14ac:dyDescent="0.15">
      <c r="A6088" s="2"/>
      <c r="B6088" s="31"/>
      <c r="C6088" s="2"/>
      <c r="D6088" s="2"/>
      <c r="E6088" s="26"/>
    </row>
    <row r="6089" spans="1:5" x14ac:dyDescent="0.15">
      <c r="A6089" s="2"/>
      <c r="B6089" s="31"/>
      <c r="C6089" s="2"/>
      <c r="D6089" s="2"/>
      <c r="E6089" s="26"/>
    </row>
    <row r="6090" spans="1:5" x14ac:dyDescent="0.15">
      <c r="A6090" s="2"/>
      <c r="B6090" s="31"/>
      <c r="C6090" s="2"/>
      <c r="D6090" s="2"/>
      <c r="E6090" s="26"/>
    </row>
    <row r="6091" spans="1:5" x14ac:dyDescent="0.15">
      <c r="A6091" s="2"/>
      <c r="B6091" s="31"/>
      <c r="C6091" s="2"/>
      <c r="D6091" s="2"/>
      <c r="E6091" s="26"/>
    </row>
    <row r="6092" spans="1:5" x14ac:dyDescent="0.15">
      <c r="A6092" s="2"/>
      <c r="B6092" s="31"/>
      <c r="C6092" s="2"/>
      <c r="D6092" s="2"/>
      <c r="E6092" s="26"/>
    </row>
    <row r="6093" spans="1:5" x14ac:dyDescent="0.15">
      <c r="A6093" s="2"/>
      <c r="B6093" s="31"/>
      <c r="C6093" s="2"/>
      <c r="D6093" s="2"/>
      <c r="E6093" s="26"/>
    </row>
    <row r="6094" spans="1:5" x14ac:dyDescent="0.15">
      <c r="A6094" s="2"/>
      <c r="B6094" s="31"/>
      <c r="C6094" s="2"/>
      <c r="D6094" s="2"/>
      <c r="E6094" s="26"/>
    </row>
    <row r="6095" spans="1:5" x14ac:dyDescent="0.15">
      <c r="A6095" s="2"/>
      <c r="B6095" s="31"/>
      <c r="C6095" s="2"/>
      <c r="D6095" s="2"/>
      <c r="E6095" s="26"/>
    </row>
    <row r="6096" spans="1:5" x14ac:dyDescent="0.15">
      <c r="A6096" s="2"/>
      <c r="B6096" s="31"/>
      <c r="C6096" s="2"/>
      <c r="D6096" s="2"/>
      <c r="E6096" s="26"/>
    </row>
    <row r="6097" spans="1:5" x14ac:dyDescent="0.15">
      <c r="A6097" s="2"/>
      <c r="B6097" s="31"/>
      <c r="C6097" s="2"/>
      <c r="D6097" s="2"/>
      <c r="E6097" s="26"/>
    </row>
    <row r="6098" spans="1:5" x14ac:dyDescent="0.15">
      <c r="A6098" s="2"/>
      <c r="B6098" s="31"/>
      <c r="C6098" s="2"/>
      <c r="D6098" s="2"/>
      <c r="E6098" s="26"/>
    </row>
    <row r="6099" spans="1:5" x14ac:dyDescent="0.15">
      <c r="A6099" s="2"/>
      <c r="B6099" s="31"/>
      <c r="C6099" s="2"/>
      <c r="D6099" s="2"/>
      <c r="E6099" s="26"/>
    </row>
    <row r="6100" spans="1:5" x14ac:dyDescent="0.15">
      <c r="A6100" s="2"/>
      <c r="B6100" s="31"/>
      <c r="C6100" s="2"/>
      <c r="D6100" s="2"/>
      <c r="E6100" s="26"/>
    </row>
    <row r="6101" spans="1:5" x14ac:dyDescent="0.15">
      <c r="A6101" s="2"/>
      <c r="B6101" s="31"/>
      <c r="C6101" s="2"/>
      <c r="D6101" s="2"/>
      <c r="E6101" s="26"/>
    </row>
    <row r="6102" spans="1:5" x14ac:dyDescent="0.15">
      <c r="A6102" s="2"/>
      <c r="B6102" s="31"/>
      <c r="C6102" s="2"/>
      <c r="D6102" s="2"/>
      <c r="E6102" s="26"/>
    </row>
    <row r="6103" spans="1:5" x14ac:dyDescent="0.15">
      <c r="A6103" s="2"/>
      <c r="B6103" s="31"/>
      <c r="C6103" s="2"/>
      <c r="D6103" s="2"/>
      <c r="E6103" s="26"/>
    </row>
    <row r="6104" spans="1:5" x14ac:dyDescent="0.15">
      <c r="A6104" s="2"/>
      <c r="B6104" s="31"/>
      <c r="C6104" s="2"/>
      <c r="D6104" s="2"/>
      <c r="E6104" s="26"/>
    </row>
    <row r="6105" spans="1:5" x14ac:dyDescent="0.15">
      <c r="A6105" s="2"/>
      <c r="B6105" s="31"/>
      <c r="C6105" s="2"/>
      <c r="D6105" s="2"/>
      <c r="E6105" s="26"/>
    </row>
    <row r="6106" spans="1:5" x14ac:dyDescent="0.15">
      <c r="A6106" s="2"/>
      <c r="B6106" s="31"/>
      <c r="C6106" s="2"/>
      <c r="D6106" s="2"/>
      <c r="E6106" s="26"/>
    </row>
    <row r="6107" spans="1:5" x14ac:dyDescent="0.15">
      <c r="A6107" s="2"/>
      <c r="B6107" s="31"/>
      <c r="C6107" s="2"/>
      <c r="D6107" s="2"/>
      <c r="E6107" s="26"/>
    </row>
    <row r="6108" spans="1:5" x14ac:dyDescent="0.15">
      <c r="A6108" s="2"/>
      <c r="B6108" s="31"/>
      <c r="C6108" s="2"/>
      <c r="D6108" s="2"/>
      <c r="E6108" s="26"/>
    </row>
    <row r="6109" spans="1:5" x14ac:dyDescent="0.15">
      <c r="A6109" s="2"/>
      <c r="B6109" s="31"/>
      <c r="C6109" s="2"/>
      <c r="D6109" s="2"/>
      <c r="E6109" s="26"/>
    </row>
    <row r="6110" spans="1:5" x14ac:dyDescent="0.15">
      <c r="A6110" s="2"/>
      <c r="B6110" s="31"/>
      <c r="C6110" s="2"/>
      <c r="D6110" s="2"/>
      <c r="E6110" s="26"/>
    </row>
    <row r="6111" spans="1:5" x14ac:dyDescent="0.15">
      <c r="A6111" s="2"/>
      <c r="B6111" s="31"/>
      <c r="C6111" s="2"/>
      <c r="D6111" s="2"/>
      <c r="E6111" s="26"/>
    </row>
    <row r="6112" spans="1:5" x14ac:dyDescent="0.15">
      <c r="A6112" s="2"/>
      <c r="B6112" s="31"/>
      <c r="C6112" s="2"/>
      <c r="D6112" s="2"/>
      <c r="E6112" s="26"/>
    </row>
    <row r="6113" spans="1:5" x14ac:dyDescent="0.15">
      <c r="A6113" s="2"/>
      <c r="B6113" s="31"/>
      <c r="C6113" s="2"/>
      <c r="D6113" s="2"/>
      <c r="E6113" s="26"/>
    </row>
    <row r="6114" spans="1:5" x14ac:dyDescent="0.15">
      <c r="A6114" s="2"/>
      <c r="B6114" s="31"/>
      <c r="C6114" s="2"/>
      <c r="D6114" s="2"/>
      <c r="E6114" s="26"/>
    </row>
    <row r="6115" spans="1:5" x14ac:dyDescent="0.15">
      <c r="A6115" s="2"/>
      <c r="B6115" s="31"/>
      <c r="C6115" s="2"/>
      <c r="D6115" s="2"/>
      <c r="E6115" s="26"/>
    </row>
    <row r="6116" spans="1:5" x14ac:dyDescent="0.15">
      <c r="A6116" s="2"/>
      <c r="B6116" s="31"/>
      <c r="C6116" s="2"/>
      <c r="D6116" s="2"/>
      <c r="E6116" s="26"/>
    </row>
    <row r="6117" spans="1:5" x14ac:dyDescent="0.15">
      <c r="A6117" s="2"/>
      <c r="B6117" s="31"/>
      <c r="C6117" s="2"/>
      <c r="D6117" s="2"/>
      <c r="E6117" s="26"/>
    </row>
    <row r="6118" spans="1:5" x14ac:dyDescent="0.15">
      <c r="A6118" s="2"/>
      <c r="B6118" s="31"/>
      <c r="C6118" s="2"/>
      <c r="D6118" s="2"/>
      <c r="E6118" s="26"/>
    </row>
    <row r="6119" spans="1:5" x14ac:dyDescent="0.15">
      <c r="A6119" s="2"/>
      <c r="B6119" s="31"/>
      <c r="C6119" s="2"/>
      <c r="D6119" s="2"/>
      <c r="E6119" s="26"/>
    </row>
    <row r="6120" spans="1:5" x14ac:dyDescent="0.15">
      <c r="A6120" s="2"/>
      <c r="B6120" s="31"/>
      <c r="C6120" s="2"/>
      <c r="D6120" s="2"/>
      <c r="E6120" s="26"/>
    </row>
    <row r="6121" spans="1:5" x14ac:dyDescent="0.15">
      <c r="A6121" s="2"/>
      <c r="B6121" s="31"/>
      <c r="C6121" s="2"/>
      <c r="D6121" s="2"/>
      <c r="E6121" s="26"/>
    </row>
    <row r="6122" spans="1:5" x14ac:dyDescent="0.15">
      <c r="A6122" s="2"/>
      <c r="B6122" s="31"/>
      <c r="C6122" s="2"/>
      <c r="D6122" s="2"/>
      <c r="E6122" s="26"/>
    </row>
    <row r="6123" spans="1:5" x14ac:dyDescent="0.15">
      <c r="A6123" s="2"/>
      <c r="B6123" s="31"/>
      <c r="C6123" s="2"/>
      <c r="D6123" s="2"/>
      <c r="E6123" s="26"/>
    </row>
    <row r="6124" spans="1:5" x14ac:dyDescent="0.15">
      <c r="A6124" s="2"/>
      <c r="B6124" s="31"/>
      <c r="C6124" s="2"/>
      <c r="D6124" s="2"/>
      <c r="E6124" s="26"/>
    </row>
    <row r="6125" spans="1:5" x14ac:dyDescent="0.15">
      <c r="A6125" s="2"/>
      <c r="B6125" s="31"/>
      <c r="C6125" s="2"/>
      <c r="D6125" s="2"/>
      <c r="E6125" s="26"/>
    </row>
    <row r="6126" spans="1:5" x14ac:dyDescent="0.15">
      <c r="A6126" s="2"/>
      <c r="B6126" s="31"/>
      <c r="C6126" s="2"/>
      <c r="D6126" s="2"/>
      <c r="E6126" s="26"/>
    </row>
    <row r="6127" spans="1:5" x14ac:dyDescent="0.15">
      <c r="A6127" s="2"/>
      <c r="B6127" s="31"/>
      <c r="C6127" s="2"/>
      <c r="D6127" s="2"/>
      <c r="E6127" s="26"/>
    </row>
    <row r="6128" spans="1:5" x14ac:dyDescent="0.15">
      <c r="A6128" s="2"/>
      <c r="B6128" s="31"/>
      <c r="C6128" s="2"/>
      <c r="D6128" s="2"/>
      <c r="E6128" s="26"/>
    </row>
    <row r="6129" spans="1:5" x14ac:dyDescent="0.15">
      <c r="A6129" s="2"/>
      <c r="B6129" s="31"/>
      <c r="C6129" s="2"/>
      <c r="D6129" s="2"/>
      <c r="E6129" s="26"/>
    </row>
    <row r="6130" spans="1:5" x14ac:dyDescent="0.15">
      <c r="A6130" s="2"/>
      <c r="B6130" s="31"/>
      <c r="C6130" s="2"/>
      <c r="D6130" s="2"/>
      <c r="E6130" s="26"/>
    </row>
    <row r="6131" spans="1:5" x14ac:dyDescent="0.15">
      <c r="A6131" s="2"/>
      <c r="B6131" s="31"/>
      <c r="C6131" s="2"/>
      <c r="D6131" s="2"/>
      <c r="E6131" s="26"/>
    </row>
    <row r="6132" spans="1:5" x14ac:dyDescent="0.15">
      <c r="A6132" s="2"/>
      <c r="B6132" s="31"/>
      <c r="C6132" s="2"/>
      <c r="D6132" s="2"/>
      <c r="E6132" s="26"/>
    </row>
    <row r="6133" spans="1:5" x14ac:dyDescent="0.15">
      <c r="A6133" s="2"/>
      <c r="B6133" s="31"/>
      <c r="C6133" s="2"/>
      <c r="D6133" s="2"/>
      <c r="E6133" s="26"/>
    </row>
    <row r="6134" spans="1:5" x14ac:dyDescent="0.15">
      <c r="A6134" s="2"/>
      <c r="B6134" s="31"/>
      <c r="C6134" s="2"/>
      <c r="D6134" s="2"/>
      <c r="E6134" s="26"/>
    </row>
    <row r="6135" spans="1:5" x14ac:dyDescent="0.15">
      <c r="A6135" s="2"/>
      <c r="B6135" s="31"/>
      <c r="C6135" s="2"/>
      <c r="D6135" s="2"/>
      <c r="E6135" s="26"/>
    </row>
    <row r="6136" spans="1:5" x14ac:dyDescent="0.15">
      <c r="A6136" s="2"/>
      <c r="B6136" s="31"/>
      <c r="C6136" s="2"/>
      <c r="D6136" s="2"/>
      <c r="E6136" s="26"/>
    </row>
    <row r="6137" spans="1:5" x14ac:dyDescent="0.15">
      <c r="A6137" s="2"/>
      <c r="B6137" s="31"/>
      <c r="C6137" s="2"/>
      <c r="D6137" s="2"/>
      <c r="E6137" s="26"/>
    </row>
    <row r="6138" spans="1:5" x14ac:dyDescent="0.15">
      <c r="A6138" s="2"/>
      <c r="B6138" s="31"/>
      <c r="C6138" s="2"/>
      <c r="D6138" s="2"/>
      <c r="E6138" s="26"/>
    </row>
    <row r="6139" spans="1:5" x14ac:dyDescent="0.15">
      <c r="A6139" s="2"/>
      <c r="B6139" s="31"/>
      <c r="C6139" s="2"/>
      <c r="D6139" s="2"/>
      <c r="E6139" s="26"/>
    </row>
    <row r="6140" spans="1:5" x14ac:dyDescent="0.15">
      <c r="A6140" s="2"/>
      <c r="B6140" s="31"/>
      <c r="C6140" s="2"/>
      <c r="D6140" s="2"/>
      <c r="E6140" s="26"/>
    </row>
    <row r="6141" spans="1:5" x14ac:dyDescent="0.15">
      <c r="A6141" s="2"/>
      <c r="B6141" s="31"/>
      <c r="C6141" s="2"/>
      <c r="D6141" s="2"/>
      <c r="E6141" s="26"/>
    </row>
    <row r="6142" spans="1:5" x14ac:dyDescent="0.15">
      <c r="A6142" s="2"/>
      <c r="B6142" s="31"/>
      <c r="C6142" s="2"/>
      <c r="D6142" s="2"/>
      <c r="E6142" s="26"/>
    </row>
    <row r="6143" spans="1:5" x14ac:dyDescent="0.15">
      <c r="A6143" s="2"/>
      <c r="B6143" s="31"/>
      <c r="C6143" s="2"/>
      <c r="D6143" s="2"/>
      <c r="E6143" s="26"/>
    </row>
    <row r="6144" spans="1:5" x14ac:dyDescent="0.15">
      <c r="A6144" s="2"/>
      <c r="B6144" s="31"/>
      <c r="C6144" s="2"/>
      <c r="D6144" s="2"/>
      <c r="E6144" s="26"/>
    </row>
    <row r="6145" spans="1:5" x14ac:dyDescent="0.15">
      <c r="A6145" s="2"/>
      <c r="B6145" s="31"/>
      <c r="C6145" s="2"/>
      <c r="D6145" s="2"/>
      <c r="E6145" s="26"/>
    </row>
    <row r="6146" spans="1:5" x14ac:dyDescent="0.15">
      <c r="A6146" s="2"/>
      <c r="B6146" s="31"/>
      <c r="C6146" s="2"/>
      <c r="D6146" s="2"/>
      <c r="E6146" s="26"/>
    </row>
    <row r="6147" spans="1:5" x14ac:dyDescent="0.15">
      <c r="A6147" s="2"/>
      <c r="B6147" s="31"/>
      <c r="C6147" s="2"/>
      <c r="D6147" s="2"/>
      <c r="E6147" s="26"/>
    </row>
    <row r="6148" spans="1:5" x14ac:dyDescent="0.15">
      <c r="A6148" s="2"/>
      <c r="B6148" s="31"/>
      <c r="C6148" s="2"/>
      <c r="D6148" s="2"/>
      <c r="E6148" s="26"/>
    </row>
    <row r="6149" spans="1:5" x14ac:dyDescent="0.15">
      <c r="A6149" s="2"/>
      <c r="B6149" s="31"/>
      <c r="C6149" s="2"/>
      <c r="D6149" s="2"/>
      <c r="E6149" s="26"/>
    </row>
    <row r="6150" spans="1:5" x14ac:dyDescent="0.15">
      <c r="A6150" s="2"/>
      <c r="B6150" s="31"/>
      <c r="C6150" s="2"/>
      <c r="D6150" s="2"/>
      <c r="E6150" s="26"/>
    </row>
    <row r="6151" spans="1:5" x14ac:dyDescent="0.15">
      <c r="A6151" s="2"/>
      <c r="B6151" s="31"/>
      <c r="C6151" s="2"/>
      <c r="D6151" s="2"/>
      <c r="E6151" s="26"/>
    </row>
    <row r="6152" spans="1:5" x14ac:dyDescent="0.15">
      <c r="A6152" s="2"/>
      <c r="B6152" s="31"/>
      <c r="C6152" s="2"/>
      <c r="D6152" s="2"/>
      <c r="E6152" s="26"/>
    </row>
    <row r="6153" spans="1:5" x14ac:dyDescent="0.15">
      <c r="A6153" s="2"/>
      <c r="B6153" s="31"/>
      <c r="C6153" s="2"/>
      <c r="D6153" s="2"/>
      <c r="E6153" s="26"/>
    </row>
    <row r="6154" spans="1:5" x14ac:dyDescent="0.15">
      <c r="A6154" s="2"/>
      <c r="B6154" s="31"/>
      <c r="C6154" s="2"/>
      <c r="D6154" s="2"/>
      <c r="E6154" s="26"/>
    </row>
    <row r="6155" spans="1:5" x14ac:dyDescent="0.15">
      <c r="A6155" s="2"/>
      <c r="B6155" s="31"/>
      <c r="C6155" s="2"/>
      <c r="D6155" s="2"/>
      <c r="E6155" s="26"/>
    </row>
    <row r="6156" spans="1:5" x14ac:dyDescent="0.15">
      <c r="A6156" s="2"/>
      <c r="B6156" s="31"/>
      <c r="C6156" s="2"/>
      <c r="D6156" s="2"/>
      <c r="E6156" s="26"/>
    </row>
    <row r="6157" spans="1:5" x14ac:dyDescent="0.15">
      <c r="A6157" s="2"/>
      <c r="B6157" s="31"/>
      <c r="C6157" s="2"/>
      <c r="D6157" s="2"/>
      <c r="E6157" s="26"/>
    </row>
    <row r="6158" spans="1:5" x14ac:dyDescent="0.15">
      <c r="A6158" s="2"/>
      <c r="B6158" s="31"/>
      <c r="C6158" s="2"/>
      <c r="D6158" s="2"/>
      <c r="E6158" s="26"/>
    </row>
    <row r="6159" spans="1:5" x14ac:dyDescent="0.15">
      <c r="A6159" s="2"/>
      <c r="B6159" s="31"/>
      <c r="C6159" s="2"/>
      <c r="D6159" s="2"/>
      <c r="E6159" s="26"/>
    </row>
    <row r="6160" spans="1:5" x14ac:dyDescent="0.15">
      <c r="A6160" s="2"/>
      <c r="B6160" s="31"/>
      <c r="C6160" s="2"/>
      <c r="D6160" s="2"/>
      <c r="E6160" s="26"/>
    </row>
    <row r="6161" spans="1:5" x14ac:dyDescent="0.15">
      <c r="A6161" s="2"/>
      <c r="B6161" s="31"/>
      <c r="C6161" s="2"/>
      <c r="D6161" s="2"/>
      <c r="E6161" s="26"/>
    </row>
    <row r="6162" spans="1:5" x14ac:dyDescent="0.15">
      <c r="A6162" s="2"/>
      <c r="B6162" s="31"/>
      <c r="C6162" s="2"/>
      <c r="D6162" s="2"/>
      <c r="E6162" s="26"/>
    </row>
    <row r="6163" spans="1:5" x14ac:dyDescent="0.15">
      <c r="A6163" s="2"/>
      <c r="B6163" s="31"/>
      <c r="C6163" s="2"/>
      <c r="D6163" s="2"/>
      <c r="E6163" s="26"/>
    </row>
    <row r="6164" spans="1:5" x14ac:dyDescent="0.15">
      <c r="A6164" s="2"/>
      <c r="B6164" s="31"/>
      <c r="C6164" s="2"/>
      <c r="D6164" s="2"/>
      <c r="E6164" s="26"/>
    </row>
    <row r="6165" spans="1:5" x14ac:dyDescent="0.15">
      <c r="A6165" s="2"/>
      <c r="B6165" s="31"/>
      <c r="C6165" s="2"/>
      <c r="D6165" s="2"/>
      <c r="E6165" s="26"/>
    </row>
    <row r="6166" spans="1:5" x14ac:dyDescent="0.15">
      <c r="A6166" s="2"/>
      <c r="B6166" s="31"/>
      <c r="C6166" s="2"/>
      <c r="D6166" s="2"/>
      <c r="E6166" s="26"/>
    </row>
    <row r="6167" spans="1:5" x14ac:dyDescent="0.15">
      <c r="A6167" s="2"/>
      <c r="B6167" s="31"/>
      <c r="C6167" s="2"/>
      <c r="D6167" s="2"/>
      <c r="E6167" s="26"/>
    </row>
    <row r="6168" spans="1:5" x14ac:dyDescent="0.15">
      <c r="A6168" s="2"/>
      <c r="B6168" s="31"/>
      <c r="C6168" s="2"/>
      <c r="D6168" s="2"/>
      <c r="E6168" s="26"/>
    </row>
    <row r="6169" spans="1:5" x14ac:dyDescent="0.15">
      <c r="A6169" s="2"/>
      <c r="B6169" s="31"/>
      <c r="C6169" s="2"/>
      <c r="D6169" s="2"/>
      <c r="E6169" s="26"/>
    </row>
    <row r="6170" spans="1:5" x14ac:dyDescent="0.15">
      <c r="A6170" s="2"/>
      <c r="B6170" s="31"/>
      <c r="C6170" s="2"/>
      <c r="D6170" s="2"/>
      <c r="E6170" s="26"/>
    </row>
    <row r="6171" spans="1:5" x14ac:dyDescent="0.15">
      <c r="A6171" s="2"/>
      <c r="B6171" s="31"/>
      <c r="C6171" s="2"/>
      <c r="D6171" s="2"/>
      <c r="E6171" s="26"/>
    </row>
    <row r="6172" spans="1:5" x14ac:dyDescent="0.15">
      <c r="A6172" s="2"/>
      <c r="B6172" s="31"/>
      <c r="C6172" s="2"/>
      <c r="D6172" s="2"/>
      <c r="E6172" s="26"/>
    </row>
    <row r="6173" spans="1:5" x14ac:dyDescent="0.15">
      <c r="A6173" s="2"/>
      <c r="B6173" s="31"/>
      <c r="C6173" s="2"/>
      <c r="D6173" s="2"/>
      <c r="E6173" s="26"/>
    </row>
    <row r="6174" spans="1:5" x14ac:dyDescent="0.15">
      <c r="A6174" s="2"/>
      <c r="B6174" s="31"/>
      <c r="C6174" s="2"/>
      <c r="D6174" s="2"/>
      <c r="E6174" s="26"/>
    </row>
    <row r="6175" spans="1:5" x14ac:dyDescent="0.15">
      <c r="A6175" s="2"/>
      <c r="B6175" s="31"/>
      <c r="C6175" s="2"/>
      <c r="D6175" s="2"/>
      <c r="E6175" s="26"/>
    </row>
    <row r="6176" spans="1:5" x14ac:dyDescent="0.15">
      <c r="A6176" s="2"/>
      <c r="B6176" s="31"/>
      <c r="C6176" s="2"/>
      <c r="D6176" s="2"/>
      <c r="E6176" s="26"/>
    </row>
    <row r="6177" spans="1:5" x14ac:dyDescent="0.15">
      <c r="A6177" s="2"/>
      <c r="B6177" s="31"/>
      <c r="C6177" s="2"/>
      <c r="D6177" s="2"/>
      <c r="E6177" s="26"/>
    </row>
    <row r="6178" spans="1:5" x14ac:dyDescent="0.15">
      <c r="A6178" s="2"/>
      <c r="B6178" s="31"/>
      <c r="C6178" s="2"/>
      <c r="D6178" s="2"/>
      <c r="E6178" s="26"/>
    </row>
    <row r="6179" spans="1:5" x14ac:dyDescent="0.15">
      <c r="A6179" s="2"/>
      <c r="B6179" s="31"/>
      <c r="C6179" s="2"/>
      <c r="D6179" s="2"/>
      <c r="E6179" s="26"/>
    </row>
    <row r="6180" spans="1:5" x14ac:dyDescent="0.15">
      <c r="A6180" s="2"/>
      <c r="B6180" s="31"/>
      <c r="C6180" s="2"/>
      <c r="D6180" s="2"/>
      <c r="E6180" s="26"/>
    </row>
    <row r="6181" spans="1:5" x14ac:dyDescent="0.15">
      <c r="A6181" s="2"/>
      <c r="B6181" s="31"/>
      <c r="C6181" s="2"/>
      <c r="D6181" s="2"/>
      <c r="E6181" s="26"/>
    </row>
    <row r="6182" spans="1:5" x14ac:dyDescent="0.15">
      <c r="A6182" s="2"/>
      <c r="B6182" s="31"/>
      <c r="C6182" s="2"/>
      <c r="D6182" s="2"/>
      <c r="E6182" s="26"/>
    </row>
    <row r="6183" spans="1:5" x14ac:dyDescent="0.15">
      <c r="A6183" s="2"/>
      <c r="B6183" s="31"/>
      <c r="C6183" s="2"/>
      <c r="D6183" s="2"/>
      <c r="E6183" s="26"/>
    </row>
    <row r="6184" spans="1:5" x14ac:dyDescent="0.15">
      <c r="A6184" s="2"/>
      <c r="B6184" s="31"/>
      <c r="C6184" s="2"/>
      <c r="D6184" s="2"/>
      <c r="E6184" s="26"/>
    </row>
    <row r="6185" spans="1:5" x14ac:dyDescent="0.15">
      <c r="A6185" s="2"/>
      <c r="B6185" s="31"/>
      <c r="C6185" s="2"/>
      <c r="D6185" s="2"/>
      <c r="E6185" s="26"/>
    </row>
    <row r="6186" spans="1:5" x14ac:dyDescent="0.15">
      <c r="A6186" s="2"/>
      <c r="B6186" s="31"/>
      <c r="C6186" s="2"/>
      <c r="D6186" s="2"/>
      <c r="E6186" s="26"/>
    </row>
    <row r="6187" spans="1:5" x14ac:dyDescent="0.15">
      <c r="A6187" s="2"/>
      <c r="B6187" s="31"/>
      <c r="C6187" s="2"/>
      <c r="D6187" s="2"/>
      <c r="E6187" s="26"/>
    </row>
    <row r="6188" spans="1:5" x14ac:dyDescent="0.15">
      <c r="A6188" s="2"/>
      <c r="B6188" s="31"/>
      <c r="C6188" s="2"/>
      <c r="D6188" s="2"/>
      <c r="E6188" s="26"/>
    </row>
    <row r="6189" spans="1:5" x14ac:dyDescent="0.15">
      <c r="A6189" s="2"/>
      <c r="B6189" s="31"/>
      <c r="C6189" s="2"/>
      <c r="D6189" s="2"/>
      <c r="E6189" s="26"/>
    </row>
    <row r="6190" spans="1:5" x14ac:dyDescent="0.15">
      <c r="A6190" s="2"/>
      <c r="B6190" s="31"/>
      <c r="C6190" s="2"/>
      <c r="D6190" s="2"/>
      <c r="E6190" s="26"/>
    </row>
    <row r="6191" spans="1:5" x14ac:dyDescent="0.15">
      <c r="A6191" s="2"/>
      <c r="B6191" s="31"/>
      <c r="C6191" s="2"/>
      <c r="D6191" s="2"/>
      <c r="E6191" s="26"/>
    </row>
    <row r="6192" spans="1:5" x14ac:dyDescent="0.15">
      <c r="A6192" s="2"/>
      <c r="B6192" s="31"/>
      <c r="C6192" s="2"/>
      <c r="D6192" s="2"/>
      <c r="E6192" s="26"/>
    </row>
    <row r="6193" spans="1:5" x14ac:dyDescent="0.15">
      <c r="A6193" s="2"/>
      <c r="B6193" s="31"/>
      <c r="C6193" s="2"/>
      <c r="D6193" s="2"/>
      <c r="E6193" s="26"/>
    </row>
    <row r="6194" spans="1:5" x14ac:dyDescent="0.15">
      <c r="A6194" s="2"/>
      <c r="B6194" s="31"/>
      <c r="C6194" s="2"/>
      <c r="D6194" s="2"/>
      <c r="E6194" s="26"/>
    </row>
    <row r="6195" spans="1:5" x14ac:dyDescent="0.15">
      <c r="A6195" s="2"/>
      <c r="B6195" s="31"/>
      <c r="C6195" s="2"/>
      <c r="D6195" s="2"/>
      <c r="E6195" s="26"/>
    </row>
    <row r="6196" spans="1:5" x14ac:dyDescent="0.15">
      <c r="A6196" s="2"/>
      <c r="B6196" s="31"/>
      <c r="C6196" s="2"/>
      <c r="D6196" s="2"/>
      <c r="E6196" s="26"/>
    </row>
    <row r="6197" spans="1:5" x14ac:dyDescent="0.15">
      <c r="A6197" s="2"/>
      <c r="B6197" s="31"/>
      <c r="C6197" s="2"/>
      <c r="D6197" s="2"/>
      <c r="E6197" s="26"/>
    </row>
    <row r="6198" spans="1:5" x14ac:dyDescent="0.15">
      <c r="A6198" s="2"/>
      <c r="B6198" s="31"/>
      <c r="C6198" s="2"/>
      <c r="D6198" s="2"/>
      <c r="E6198" s="26"/>
    </row>
    <row r="6199" spans="1:5" x14ac:dyDescent="0.15">
      <c r="A6199" s="2"/>
      <c r="B6199" s="31"/>
      <c r="C6199" s="2"/>
      <c r="D6199" s="2"/>
      <c r="E6199" s="26"/>
    </row>
    <row r="6200" spans="1:5" x14ac:dyDescent="0.15">
      <c r="A6200" s="2"/>
      <c r="B6200" s="31"/>
      <c r="C6200" s="2"/>
      <c r="D6200" s="2"/>
      <c r="E6200" s="26"/>
    </row>
    <row r="6201" spans="1:5" x14ac:dyDescent="0.15">
      <c r="A6201" s="2"/>
      <c r="B6201" s="31"/>
      <c r="C6201" s="2"/>
      <c r="D6201" s="2"/>
      <c r="E6201" s="26"/>
    </row>
    <row r="6202" spans="1:5" x14ac:dyDescent="0.15">
      <c r="A6202" s="2"/>
      <c r="B6202" s="31"/>
      <c r="C6202" s="2"/>
      <c r="D6202" s="2"/>
      <c r="E6202" s="26"/>
    </row>
    <row r="6203" spans="1:5" x14ac:dyDescent="0.15">
      <c r="A6203" s="2"/>
      <c r="B6203" s="31"/>
      <c r="C6203" s="2"/>
      <c r="D6203" s="2"/>
      <c r="E6203" s="26"/>
    </row>
    <row r="6204" spans="1:5" x14ac:dyDescent="0.15">
      <c r="A6204" s="2"/>
      <c r="B6204" s="31"/>
      <c r="C6204" s="2"/>
      <c r="D6204" s="2"/>
      <c r="E6204" s="26"/>
    </row>
    <row r="6205" spans="1:5" x14ac:dyDescent="0.15">
      <c r="A6205" s="2"/>
      <c r="B6205" s="31"/>
      <c r="C6205" s="2"/>
      <c r="D6205" s="2"/>
      <c r="E6205" s="26"/>
    </row>
    <row r="6206" spans="1:5" x14ac:dyDescent="0.15">
      <c r="A6206" s="2"/>
      <c r="B6206" s="31"/>
      <c r="C6206" s="2"/>
      <c r="D6206" s="2"/>
      <c r="E6206" s="26"/>
    </row>
    <row r="6207" spans="1:5" x14ac:dyDescent="0.15">
      <c r="A6207" s="2"/>
      <c r="B6207" s="31"/>
      <c r="C6207" s="2"/>
      <c r="D6207" s="2"/>
      <c r="E6207" s="26"/>
    </row>
    <row r="6208" spans="1:5" x14ac:dyDescent="0.15">
      <c r="A6208" s="2"/>
      <c r="B6208" s="31"/>
      <c r="C6208" s="2"/>
      <c r="D6208" s="2"/>
      <c r="E6208" s="26"/>
    </row>
    <row r="6209" spans="1:5" x14ac:dyDescent="0.15">
      <c r="A6209" s="2"/>
      <c r="B6209" s="31"/>
      <c r="C6209" s="2"/>
      <c r="D6209" s="2"/>
      <c r="E6209" s="26"/>
    </row>
    <row r="6210" spans="1:5" x14ac:dyDescent="0.15">
      <c r="A6210" s="2"/>
      <c r="B6210" s="31"/>
      <c r="C6210" s="2"/>
      <c r="D6210" s="2"/>
      <c r="E6210" s="26"/>
    </row>
    <row r="6211" spans="1:5" x14ac:dyDescent="0.15">
      <c r="A6211" s="2"/>
      <c r="B6211" s="31"/>
      <c r="C6211" s="2"/>
      <c r="D6211" s="2"/>
      <c r="E6211" s="26"/>
    </row>
    <row r="6212" spans="1:5" x14ac:dyDescent="0.15">
      <c r="A6212" s="2"/>
      <c r="B6212" s="31"/>
      <c r="C6212" s="2"/>
      <c r="D6212" s="2"/>
      <c r="E6212" s="26"/>
    </row>
    <row r="6213" spans="1:5" x14ac:dyDescent="0.15">
      <c r="A6213" s="2"/>
      <c r="B6213" s="31"/>
      <c r="C6213" s="2"/>
      <c r="D6213" s="2"/>
      <c r="E6213" s="26"/>
    </row>
    <row r="6214" spans="1:5" x14ac:dyDescent="0.15">
      <c r="A6214" s="2"/>
      <c r="B6214" s="31"/>
      <c r="C6214" s="2"/>
      <c r="D6214" s="2"/>
      <c r="E6214" s="26"/>
    </row>
    <row r="6215" spans="1:5" x14ac:dyDescent="0.15">
      <c r="A6215" s="2"/>
      <c r="B6215" s="31"/>
      <c r="C6215" s="2"/>
      <c r="D6215" s="2"/>
      <c r="E6215" s="26"/>
    </row>
    <row r="6216" spans="1:5" x14ac:dyDescent="0.15">
      <c r="A6216" s="2"/>
      <c r="B6216" s="31"/>
      <c r="C6216" s="2"/>
      <c r="D6216" s="2"/>
      <c r="E6216" s="26"/>
    </row>
    <row r="6217" spans="1:5" x14ac:dyDescent="0.15">
      <c r="A6217" s="2"/>
      <c r="B6217" s="31"/>
      <c r="C6217" s="2"/>
      <c r="D6217" s="2"/>
      <c r="E6217" s="26"/>
    </row>
    <row r="6218" spans="1:5" x14ac:dyDescent="0.15">
      <c r="A6218" s="2"/>
      <c r="B6218" s="31"/>
      <c r="C6218" s="2"/>
      <c r="D6218" s="2"/>
      <c r="E6218" s="26"/>
    </row>
    <row r="6219" spans="1:5" x14ac:dyDescent="0.15">
      <c r="A6219" s="2"/>
      <c r="B6219" s="31"/>
      <c r="C6219" s="2"/>
      <c r="D6219" s="2"/>
      <c r="E6219" s="26"/>
    </row>
    <row r="6220" spans="1:5" x14ac:dyDescent="0.15">
      <c r="A6220" s="2"/>
      <c r="B6220" s="31"/>
      <c r="C6220" s="2"/>
      <c r="D6220" s="2"/>
      <c r="E6220" s="26"/>
    </row>
    <row r="6221" spans="1:5" x14ac:dyDescent="0.15">
      <c r="A6221" s="2"/>
      <c r="B6221" s="31"/>
      <c r="C6221" s="2"/>
      <c r="D6221" s="2"/>
      <c r="E6221" s="26"/>
    </row>
    <row r="6222" spans="1:5" x14ac:dyDescent="0.15">
      <c r="A6222" s="2"/>
      <c r="B6222" s="31"/>
      <c r="C6222" s="2"/>
      <c r="D6222" s="2"/>
      <c r="E6222" s="26"/>
    </row>
    <row r="6223" spans="1:5" x14ac:dyDescent="0.15">
      <c r="A6223" s="2"/>
      <c r="B6223" s="31"/>
      <c r="C6223" s="2"/>
      <c r="D6223" s="2"/>
      <c r="E6223" s="26"/>
    </row>
    <row r="6224" spans="1:5" x14ac:dyDescent="0.15">
      <c r="A6224" s="2"/>
      <c r="B6224" s="31"/>
      <c r="C6224" s="2"/>
      <c r="D6224" s="2"/>
      <c r="E6224" s="26"/>
    </row>
    <row r="6225" spans="1:5" x14ac:dyDescent="0.15">
      <c r="A6225" s="2"/>
      <c r="B6225" s="31"/>
      <c r="C6225" s="2"/>
      <c r="D6225" s="2"/>
      <c r="E6225" s="26"/>
    </row>
    <row r="6226" spans="1:5" x14ac:dyDescent="0.15">
      <c r="A6226" s="2"/>
      <c r="B6226" s="31"/>
      <c r="C6226" s="2"/>
      <c r="D6226" s="2"/>
      <c r="E6226" s="26"/>
    </row>
    <row r="6227" spans="1:5" x14ac:dyDescent="0.15">
      <c r="A6227" s="2"/>
      <c r="B6227" s="31"/>
      <c r="C6227" s="2"/>
      <c r="D6227" s="2"/>
      <c r="E6227" s="26"/>
    </row>
    <row r="6228" spans="1:5" x14ac:dyDescent="0.15">
      <c r="A6228" s="2"/>
      <c r="B6228" s="31"/>
      <c r="C6228" s="2"/>
      <c r="D6228" s="2"/>
      <c r="E6228" s="26"/>
    </row>
    <row r="6229" spans="1:5" x14ac:dyDescent="0.15">
      <c r="A6229" s="2"/>
      <c r="B6229" s="31"/>
      <c r="C6229" s="2"/>
      <c r="D6229" s="2"/>
      <c r="E6229" s="26"/>
    </row>
    <row r="6230" spans="1:5" x14ac:dyDescent="0.15">
      <c r="A6230" s="2"/>
      <c r="B6230" s="31"/>
      <c r="C6230" s="2"/>
      <c r="D6230" s="2"/>
      <c r="E6230" s="26"/>
    </row>
    <row r="6231" spans="1:5" x14ac:dyDescent="0.15">
      <c r="A6231" s="2"/>
      <c r="B6231" s="31"/>
      <c r="C6231" s="2"/>
      <c r="D6231" s="2"/>
      <c r="E6231" s="26"/>
    </row>
    <row r="6232" spans="1:5" x14ac:dyDescent="0.15">
      <c r="A6232" s="2"/>
      <c r="B6232" s="31"/>
      <c r="C6232" s="2"/>
      <c r="D6232" s="2"/>
      <c r="E6232" s="26"/>
    </row>
    <row r="6233" spans="1:5" x14ac:dyDescent="0.15">
      <c r="A6233" s="2"/>
      <c r="B6233" s="31"/>
      <c r="C6233" s="2"/>
      <c r="D6233" s="2"/>
      <c r="E6233" s="26"/>
    </row>
    <row r="6234" spans="1:5" x14ac:dyDescent="0.15">
      <c r="A6234" s="2"/>
      <c r="B6234" s="31"/>
      <c r="C6234" s="2"/>
      <c r="D6234" s="2"/>
      <c r="E6234" s="26"/>
    </row>
    <row r="6235" spans="1:5" x14ac:dyDescent="0.15">
      <c r="A6235" s="2"/>
      <c r="B6235" s="31"/>
      <c r="C6235" s="2"/>
      <c r="D6235" s="2"/>
      <c r="E6235" s="26"/>
    </row>
    <row r="6236" spans="1:5" x14ac:dyDescent="0.15">
      <c r="A6236" s="2"/>
      <c r="B6236" s="31"/>
      <c r="C6236" s="2"/>
      <c r="D6236" s="2"/>
      <c r="E6236" s="26"/>
    </row>
    <row r="6237" spans="1:5" x14ac:dyDescent="0.15">
      <c r="A6237" s="2"/>
      <c r="B6237" s="31"/>
      <c r="C6237" s="2"/>
      <c r="D6237" s="2"/>
      <c r="E6237" s="26"/>
    </row>
    <row r="6238" spans="1:5" x14ac:dyDescent="0.15">
      <c r="A6238" s="2"/>
      <c r="B6238" s="31"/>
      <c r="C6238" s="2"/>
      <c r="D6238" s="2"/>
      <c r="E6238" s="26"/>
    </row>
    <row r="6239" spans="1:5" x14ac:dyDescent="0.15">
      <c r="A6239" s="2"/>
      <c r="B6239" s="31"/>
      <c r="C6239" s="2"/>
      <c r="D6239" s="2"/>
      <c r="E6239" s="26"/>
    </row>
    <row r="6240" spans="1:5" x14ac:dyDescent="0.15">
      <c r="A6240" s="2"/>
      <c r="B6240" s="31"/>
      <c r="C6240" s="2"/>
      <c r="D6240" s="2"/>
      <c r="E6240" s="26"/>
    </row>
    <row r="6241" spans="1:5" x14ac:dyDescent="0.15">
      <c r="A6241" s="2"/>
      <c r="B6241" s="31"/>
      <c r="C6241" s="2"/>
      <c r="D6241" s="2"/>
      <c r="E6241" s="26"/>
    </row>
    <row r="6242" spans="1:5" x14ac:dyDescent="0.15">
      <c r="A6242" s="2"/>
      <c r="B6242" s="31"/>
      <c r="C6242" s="2"/>
      <c r="D6242" s="2"/>
      <c r="E6242" s="26"/>
    </row>
    <row r="6243" spans="1:5" x14ac:dyDescent="0.15">
      <c r="A6243" s="2"/>
      <c r="B6243" s="31"/>
      <c r="C6243" s="2"/>
      <c r="D6243" s="2"/>
      <c r="E6243" s="26"/>
    </row>
    <row r="6244" spans="1:5" x14ac:dyDescent="0.15">
      <c r="A6244" s="2"/>
      <c r="B6244" s="31"/>
      <c r="C6244" s="2"/>
      <c r="D6244" s="2"/>
      <c r="E6244" s="26"/>
    </row>
    <row r="6245" spans="1:5" x14ac:dyDescent="0.15">
      <c r="A6245" s="2"/>
      <c r="B6245" s="31"/>
      <c r="C6245" s="2"/>
      <c r="D6245" s="2"/>
      <c r="E6245" s="26"/>
    </row>
    <row r="6246" spans="1:5" x14ac:dyDescent="0.15">
      <c r="A6246" s="2"/>
      <c r="B6246" s="31"/>
      <c r="C6246" s="2"/>
      <c r="D6246" s="2"/>
      <c r="E6246" s="26"/>
    </row>
    <row r="6247" spans="1:5" x14ac:dyDescent="0.15">
      <c r="A6247" s="2"/>
      <c r="B6247" s="31"/>
      <c r="C6247" s="2"/>
      <c r="D6247" s="2"/>
      <c r="E6247" s="26"/>
    </row>
    <row r="6248" spans="1:5" x14ac:dyDescent="0.15">
      <c r="A6248" s="2"/>
      <c r="B6248" s="31"/>
      <c r="C6248" s="2"/>
      <c r="D6248" s="2"/>
      <c r="E6248" s="26"/>
    </row>
    <row r="6249" spans="1:5" x14ac:dyDescent="0.15">
      <c r="A6249" s="2"/>
      <c r="B6249" s="31"/>
      <c r="C6249" s="2"/>
      <c r="D6249" s="2"/>
      <c r="E6249" s="26"/>
    </row>
    <row r="6250" spans="1:5" x14ac:dyDescent="0.15">
      <c r="A6250" s="2"/>
      <c r="B6250" s="31"/>
      <c r="C6250" s="2"/>
      <c r="D6250" s="2"/>
      <c r="E6250" s="26"/>
    </row>
    <row r="6251" spans="1:5" x14ac:dyDescent="0.15">
      <c r="A6251" s="2"/>
      <c r="B6251" s="31"/>
      <c r="C6251" s="2"/>
      <c r="D6251" s="2"/>
      <c r="E6251" s="26"/>
    </row>
    <row r="6252" spans="1:5" x14ac:dyDescent="0.15">
      <c r="A6252" s="2"/>
      <c r="B6252" s="31"/>
      <c r="C6252" s="2"/>
      <c r="D6252" s="2"/>
      <c r="E6252" s="26"/>
    </row>
    <row r="6253" spans="1:5" x14ac:dyDescent="0.15">
      <c r="A6253" s="2"/>
      <c r="B6253" s="31"/>
      <c r="C6253" s="2"/>
      <c r="D6253" s="2"/>
      <c r="E6253" s="26"/>
    </row>
    <row r="6254" spans="1:5" x14ac:dyDescent="0.15">
      <c r="A6254" s="2"/>
      <c r="B6254" s="31"/>
      <c r="C6254" s="2"/>
      <c r="D6254" s="2"/>
      <c r="E6254" s="26"/>
    </row>
    <row r="6255" spans="1:5" x14ac:dyDescent="0.15">
      <c r="A6255" s="2"/>
      <c r="B6255" s="31"/>
      <c r="C6255" s="2"/>
      <c r="D6255" s="2"/>
      <c r="E6255" s="26"/>
    </row>
    <row r="6256" spans="1:5" x14ac:dyDescent="0.15">
      <c r="A6256" s="2"/>
      <c r="B6256" s="31"/>
      <c r="C6256" s="2"/>
      <c r="D6256" s="2"/>
      <c r="E6256" s="26"/>
    </row>
    <row r="6257" spans="1:5" x14ac:dyDescent="0.15">
      <c r="A6257" s="2"/>
      <c r="B6257" s="31"/>
      <c r="C6257" s="2"/>
      <c r="D6257" s="2"/>
      <c r="E6257" s="26"/>
    </row>
    <row r="6258" spans="1:5" x14ac:dyDescent="0.15">
      <c r="A6258" s="2"/>
      <c r="B6258" s="31"/>
      <c r="C6258" s="2"/>
      <c r="D6258" s="2"/>
      <c r="E6258" s="26"/>
    </row>
    <row r="6259" spans="1:5" x14ac:dyDescent="0.15">
      <c r="A6259" s="2"/>
      <c r="B6259" s="31"/>
      <c r="C6259" s="2"/>
      <c r="D6259" s="2"/>
      <c r="E6259" s="26"/>
    </row>
    <row r="6260" spans="1:5" x14ac:dyDescent="0.15">
      <c r="A6260" s="2"/>
      <c r="B6260" s="31"/>
      <c r="C6260" s="2"/>
      <c r="D6260" s="2"/>
      <c r="E6260" s="26"/>
    </row>
    <row r="6261" spans="1:5" x14ac:dyDescent="0.15">
      <c r="A6261" s="2"/>
      <c r="B6261" s="31"/>
      <c r="C6261" s="2"/>
      <c r="D6261" s="2"/>
      <c r="E6261" s="26"/>
    </row>
    <row r="6262" spans="1:5" x14ac:dyDescent="0.15">
      <c r="A6262" s="2"/>
      <c r="B6262" s="31"/>
      <c r="C6262" s="2"/>
      <c r="D6262" s="2"/>
      <c r="E6262" s="26"/>
    </row>
    <row r="6263" spans="1:5" x14ac:dyDescent="0.15">
      <c r="A6263" s="2"/>
      <c r="B6263" s="31"/>
      <c r="C6263" s="2"/>
      <c r="D6263" s="2"/>
      <c r="E6263" s="26"/>
    </row>
    <row r="6264" spans="1:5" x14ac:dyDescent="0.15">
      <c r="A6264" s="2"/>
      <c r="B6264" s="31"/>
      <c r="C6264" s="2"/>
      <c r="D6264" s="2"/>
      <c r="E6264" s="26"/>
    </row>
    <row r="6265" spans="1:5" x14ac:dyDescent="0.15">
      <c r="A6265" s="2"/>
      <c r="B6265" s="31"/>
      <c r="C6265" s="2"/>
      <c r="D6265" s="2"/>
      <c r="E6265" s="26"/>
    </row>
    <row r="6266" spans="1:5" x14ac:dyDescent="0.15">
      <c r="A6266" s="2"/>
      <c r="B6266" s="31"/>
      <c r="C6266" s="2"/>
      <c r="D6266" s="2"/>
      <c r="E6266" s="26"/>
    </row>
    <row r="6267" spans="1:5" x14ac:dyDescent="0.15">
      <c r="A6267" s="2"/>
      <c r="B6267" s="31"/>
      <c r="C6267" s="2"/>
      <c r="D6267" s="2"/>
      <c r="E6267" s="26"/>
    </row>
    <row r="6268" spans="1:5" x14ac:dyDescent="0.15">
      <c r="A6268" s="2"/>
      <c r="B6268" s="31"/>
      <c r="C6268" s="2"/>
      <c r="D6268" s="2"/>
      <c r="E6268" s="26"/>
    </row>
    <row r="6269" spans="1:5" x14ac:dyDescent="0.15">
      <c r="A6269" s="2"/>
      <c r="B6269" s="31"/>
      <c r="C6269" s="2"/>
      <c r="D6269" s="2"/>
      <c r="E6269" s="26"/>
    </row>
    <row r="6270" spans="1:5" x14ac:dyDescent="0.15">
      <c r="A6270" s="2"/>
      <c r="B6270" s="31"/>
      <c r="C6270" s="2"/>
      <c r="D6270" s="2"/>
      <c r="E6270" s="26"/>
    </row>
    <row r="6271" spans="1:5" x14ac:dyDescent="0.15">
      <c r="A6271" s="2"/>
      <c r="B6271" s="31"/>
      <c r="C6271" s="2"/>
      <c r="D6271" s="2"/>
      <c r="E6271" s="26"/>
    </row>
    <row r="6272" spans="1:5" x14ac:dyDescent="0.15">
      <c r="A6272" s="2"/>
      <c r="B6272" s="31"/>
      <c r="C6272" s="2"/>
      <c r="D6272" s="2"/>
      <c r="E6272" s="26"/>
    </row>
    <row r="6273" spans="1:5" x14ac:dyDescent="0.15">
      <c r="A6273" s="2"/>
      <c r="B6273" s="31"/>
      <c r="C6273" s="2"/>
      <c r="D6273" s="2"/>
      <c r="E6273" s="26"/>
    </row>
    <row r="6274" spans="1:5" x14ac:dyDescent="0.15">
      <c r="A6274" s="2"/>
      <c r="B6274" s="31"/>
      <c r="C6274" s="2"/>
      <c r="D6274" s="2"/>
      <c r="E6274" s="26"/>
    </row>
    <row r="6275" spans="1:5" x14ac:dyDescent="0.15">
      <c r="A6275" s="2"/>
      <c r="B6275" s="31"/>
      <c r="C6275" s="2"/>
      <c r="D6275" s="2"/>
      <c r="E6275" s="26"/>
    </row>
    <row r="6276" spans="1:5" x14ac:dyDescent="0.15">
      <c r="A6276" s="2"/>
      <c r="B6276" s="31"/>
      <c r="C6276" s="2"/>
      <c r="D6276" s="2"/>
      <c r="E6276" s="26"/>
    </row>
    <row r="6277" spans="1:5" x14ac:dyDescent="0.15">
      <c r="A6277" s="2"/>
      <c r="B6277" s="31"/>
      <c r="C6277" s="2"/>
      <c r="D6277" s="2"/>
      <c r="E6277" s="26"/>
    </row>
    <row r="6278" spans="1:5" x14ac:dyDescent="0.15">
      <c r="A6278" s="2"/>
      <c r="B6278" s="31"/>
      <c r="C6278" s="2"/>
      <c r="D6278" s="2"/>
      <c r="E6278" s="26"/>
    </row>
    <row r="6279" spans="1:5" x14ac:dyDescent="0.15">
      <c r="A6279" s="2"/>
      <c r="B6279" s="31"/>
      <c r="C6279" s="2"/>
      <c r="D6279" s="2"/>
      <c r="E6279" s="26"/>
    </row>
    <row r="6280" spans="1:5" x14ac:dyDescent="0.15">
      <c r="A6280" s="2"/>
      <c r="B6280" s="31"/>
      <c r="C6280" s="2"/>
      <c r="D6280" s="2"/>
      <c r="E6280" s="26"/>
    </row>
    <row r="6281" spans="1:5" x14ac:dyDescent="0.15">
      <c r="A6281" s="2"/>
      <c r="B6281" s="31"/>
      <c r="C6281" s="2"/>
      <c r="D6281" s="2"/>
      <c r="E6281" s="26"/>
    </row>
    <row r="6282" spans="1:5" x14ac:dyDescent="0.15">
      <c r="A6282" s="2"/>
      <c r="B6282" s="31"/>
      <c r="C6282" s="2"/>
      <c r="D6282" s="2"/>
      <c r="E6282" s="26"/>
    </row>
    <row r="6283" spans="1:5" x14ac:dyDescent="0.15">
      <c r="A6283" s="2"/>
      <c r="B6283" s="31"/>
      <c r="C6283" s="2"/>
      <c r="D6283" s="2"/>
      <c r="E6283" s="26"/>
    </row>
    <row r="6284" spans="1:5" x14ac:dyDescent="0.15">
      <c r="A6284" s="2"/>
      <c r="B6284" s="31"/>
      <c r="C6284" s="2"/>
      <c r="D6284" s="2"/>
      <c r="E6284" s="26"/>
    </row>
    <row r="6285" spans="1:5" x14ac:dyDescent="0.15">
      <c r="A6285" s="2"/>
      <c r="B6285" s="31"/>
      <c r="C6285" s="2"/>
      <c r="D6285" s="2"/>
      <c r="E6285" s="26"/>
    </row>
    <row r="6286" spans="1:5" x14ac:dyDescent="0.15">
      <c r="A6286" s="2"/>
      <c r="B6286" s="31"/>
      <c r="C6286" s="2"/>
      <c r="D6286" s="2"/>
      <c r="E6286" s="26"/>
    </row>
    <row r="6287" spans="1:5" x14ac:dyDescent="0.15">
      <c r="A6287" s="2"/>
      <c r="B6287" s="31"/>
      <c r="C6287" s="2"/>
      <c r="D6287" s="2"/>
      <c r="E6287" s="26"/>
    </row>
    <row r="6288" spans="1:5" x14ac:dyDescent="0.15">
      <c r="A6288" s="2"/>
      <c r="B6288" s="31"/>
      <c r="C6288" s="2"/>
      <c r="D6288" s="2"/>
      <c r="E6288" s="26"/>
    </row>
    <row r="6289" spans="1:5" x14ac:dyDescent="0.15">
      <c r="A6289" s="2"/>
      <c r="B6289" s="31"/>
      <c r="C6289" s="2"/>
      <c r="D6289" s="2"/>
      <c r="E6289" s="26"/>
    </row>
    <row r="6290" spans="1:5" x14ac:dyDescent="0.15">
      <c r="A6290" s="2"/>
      <c r="B6290" s="31"/>
      <c r="C6290" s="2"/>
      <c r="D6290" s="2"/>
      <c r="E6290" s="26"/>
    </row>
    <row r="6291" spans="1:5" x14ac:dyDescent="0.15">
      <c r="A6291" s="2"/>
      <c r="B6291" s="31"/>
      <c r="C6291" s="2"/>
      <c r="D6291" s="2"/>
      <c r="E6291" s="26"/>
    </row>
    <row r="6292" spans="1:5" x14ac:dyDescent="0.15">
      <c r="A6292" s="2"/>
      <c r="B6292" s="31"/>
      <c r="C6292" s="2"/>
      <c r="D6292" s="2"/>
      <c r="E6292" s="26"/>
    </row>
    <row r="6293" spans="1:5" x14ac:dyDescent="0.15">
      <c r="A6293" s="2"/>
      <c r="B6293" s="31"/>
      <c r="C6293" s="2"/>
      <c r="D6293" s="2"/>
      <c r="E6293" s="26"/>
    </row>
    <row r="6294" spans="1:5" x14ac:dyDescent="0.15">
      <c r="A6294" s="2"/>
      <c r="B6294" s="31"/>
      <c r="C6294" s="2"/>
      <c r="D6294" s="2"/>
      <c r="E6294" s="26"/>
    </row>
    <row r="6295" spans="1:5" x14ac:dyDescent="0.15">
      <c r="A6295" s="2"/>
      <c r="B6295" s="31"/>
      <c r="C6295" s="2"/>
      <c r="D6295" s="2"/>
      <c r="E6295" s="26"/>
    </row>
    <row r="6296" spans="1:5" x14ac:dyDescent="0.15">
      <c r="A6296" s="2"/>
      <c r="B6296" s="31"/>
      <c r="C6296" s="2"/>
      <c r="D6296" s="2"/>
      <c r="E6296" s="26"/>
    </row>
    <row r="6297" spans="1:5" x14ac:dyDescent="0.15">
      <c r="A6297" s="2"/>
      <c r="B6297" s="31"/>
      <c r="C6297" s="2"/>
      <c r="D6297" s="2"/>
      <c r="E6297" s="26"/>
    </row>
    <row r="6298" spans="1:5" x14ac:dyDescent="0.15">
      <c r="A6298" s="2"/>
      <c r="B6298" s="31"/>
      <c r="C6298" s="2"/>
      <c r="D6298" s="2"/>
      <c r="E6298" s="26"/>
    </row>
    <row r="6299" spans="1:5" x14ac:dyDescent="0.15">
      <c r="A6299" s="2"/>
      <c r="B6299" s="31"/>
      <c r="C6299" s="2"/>
      <c r="D6299" s="2"/>
      <c r="E6299" s="26"/>
    </row>
    <row r="6300" spans="1:5" x14ac:dyDescent="0.15">
      <c r="A6300" s="2"/>
      <c r="B6300" s="31"/>
      <c r="C6300" s="2"/>
      <c r="D6300" s="2"/>
      <c r="E6300" s="26"/>
    </row>
    <row r="6301" spans="1:5" x14ac:dyDescent="0.15">
      <c r="A6301" s="2"/>
      <c r="B6301" s="31"/>
      <c r="C6301" s="2"/>
      <c r="D6301" s="2"/>
      <c r="E6301" s="26"/>
    </row>
    <row r="6302" spans="1:5" x14ac:dyDescent="0.15">
      <c r="A6302" s="2"/>
      <c r="B6302" s="31"/>
      <c r="C6302" s="2"/>
      <c r="D6302" s="2"/>
      <c r="E6302" s="26"/>
    </row>
    <row r="6303" spans="1:5" x14ac:dyDescent="0.15">
      <c r="A6303" s="2"/>
      <c r="B6303" s="31"/>
      <c r="C6303" s="2"/>
      <c r="D6303" s="2"/>
      <c r="E6303" s="26"/>
    </row>
    <row r="6304" spans="1:5" x14ac:dyDescent="0.15">
      <c r="A6304" s="2"/>
      <c r="B6304" s="31"/>
      <c r="C6304" s="2"/>
      <c r="D6304" s="2"/>
      <c r="E6304" s="26"/>
    </row>
    <row r="6305" spans="1:5" x14ac:dyDescent="0.15">
      <c r="A6305" s="2"/>
      <c r="B6305" s="31"/>
      <c r="C6305" s="2"/>
      <c r="D6305" s="2"/>
      <c r="E6305" s="26"/>
    </row>
    <row r="6306" spans="1:5" x14ac:dyDescent="0.15">
      <c r="A6306" s="2"/>
      <c r="B6306" s="31"/>
      <c r="C6306" s="2"/>
      <c r="D6306" s="2"/>
      <c r="E6306" s="26"/>
    </row>
    <row r="6307" spans="1:5" x14ac:dyDescent="0.15">
      <c r="A6307" s="2"/>
      <c r="B6307" s="31"/>
      <c r="C6307" s="2"/>
      <c r="D6307" s="2"/>
      <c r="E6307" s="26"/>
    </row>
    <row r="6308" spans="1:5" x14ac:dyDescent="0.15">
      <c r="A6308" s="2"/>
      <c r="B6308" s="31"/>
      <c r="C6308" s="2"/>
      <c r="D6308" s="2"/>
      <c r="E6308" s="26"/>
    </row>
    <row r="6309" spans="1:5" x14ac:dyDescent="0.15">
      <c r="A6309" s="2"/>
      <c r="B6309" s="31"/>
      <c r="C6309" s="2"/>
      <c r="D6309" s="2"/>
      <c r="E6309" s="26"/>
    </row>
    <row r="6310" spans="1:5" x14ac:dyDescent="0.15">
      <c r="A6310" s="2"/>
      <c r="B6310" s="31"/>
      <c r="C6310" s="2"/>
      <c r="D6310" s="2"/>
      <c r="E6310" s="26"/>
    </row>
    <row r="6311" spans="1:5" x14ac:dyDescent="0.15">
      <c r="A6311" s="2"/>
      <c r="B6311" s="31"/>
      <c r="C6311" s="2"/>
      <c r="D6311" s="2"/>
      <c r="E6311" s="26"/>
    </row>
    <row r="6312" spans="1:5" x14ac:dyDescent="0.15">
      <c r="A6312" s="2"/>
      <c r="B6312" s="31"/>
      <c r="C6312" s="2"/>
      <c r="D6312" s="2"/>
      <c r="E6312" s="26"/>
    </row>
    <row r="6313" spans="1:5" x14ac:dyDescent="0.15">
      <c r="A6313" s="2"/>
      <c r="B6313" s="31"/>
      <c r="C6313" s="2"/>
      <c r="D6313" s="2"/>
      <c r="E6313" s="26"/>
    </row>
    <row r="6314" spans="1:5" x14ac:dyDescent="0.15">
      <c r="A6314" s="2"/>
      <c r="B6314" s="31"/>
      <c r="C6314" s="2"/>
      <c r="D6314" s="2"/>
      <c r="E6314" s="26"/>
    </row>
    <row r="6315" spans="1:5" x14ac:dyDescent="0.15">
      <c r="A6315" s="2"/>
      <c r="B6315" s="31"/>
      <c r="C6315" s="2"/>
      <c r="D6315" s="2"/>
      <c r="E6315" s="26"/>
    </row>
    <row r="6316" spans="1:5" x14ac:dyDescent="0.15">
      <c r="A6316" s="2"/>
      <c r="B6316" s="31"/>
      <c r="C6316" s="2"/>
      <c r="D6316" s="2"/>
      <c r="E6316" s="26"/>
    </row>
    <row r="6317" spans="1:5" x14ac:dyDescent="0.15">
      <c r="A6317" s="2"/>
      <c r="B6317" s="31"/>
      <c r="C6317" s="2"/>
      <c r="D6317" s="2"/>
      <c r="E6317" s="26"/>
    </row>
    <row r="6318" spans="1:5" x14ac:dyDescent="0.15">
      <c r="A6318" s="2"/>
      <c r="B6318" s="31"/>
      <c r="C6318" s="2"/>
      <c r="D6318" s="2"/>
      <c r="E6318" s="26"/>
    </row>
    <row r="6319" spans="1:5" x14ac:dyDescent="0.15">
      <c r="A6319" s="2"/>
      <c r="B6319" s="31"/>
      <c r="C6319" s="2"/>
      <c r="D6319" s="2"/>
      <c r="E6319" s="26"/>
    </row>
    <row r="6320" spans="1:5" x14ac:dyDescent="0.15">
      <c r="A6320" s="2"/>
      <c r="B6320" s="31"/>
      <c r="C6320" s="2"/>
      <c r="D6320" s="2"/>
      <c r="E6320" s="26"/>
    </row>
    <row r="6321" spans="1:5" x14ac:dyDescent="0.15">
      <c r="A6321" s="2"/>
      <c r="B6321" s="31"/>
      <c r="C6321" s="2"/>
      <c r="D6321" s="2"/>
      <c r="E6321" s="26"/>
    </row>
    <row r="6322" spans="1:5" x14ac:dyDescent="0.15">
      <c r="A6322" s="2"/>
      <c r="B6322" s="31"/>
      <c r="C6322" s="2"/>
      <c r="D6322" s="2"/>
      <c r="E6322" s="26"/>
    </row>
    <row r="6323" spans="1:5" x14ac:dyDescent="0.15">
      <c r="A6323" s="2"/>
      <c r="B6323" s="31"/>
      <c r="C6323" s="2"/>
      <c r="D6323" s="2"/>
      <c r="E6323" s="26"/>
    </row>
    <row r="6324" spans="1:5" x14ac:dyDescent="0.15">
      <c r="A6324" s="2"/>
      <c r="B6324" s="31"/>
      <c r="C6324" s="2"/>
      <c r="D6324" s="2"/>
      <c r="E6324" s="26"/>
    </row>
    <row r="6325" spans="1:5" x14ac:dyDescent="0.15">
      <c r="A6325" s="2"/>
      <c r="B6325" s="31"/>
      <c r="C6325" s="2"/>
      <c r="D6325" s="2"/>
      <c r="E6325" s="26"/>
    </row>
    <row r="6326" spans="1:5" x14ac:dyDescent="0.15">
      <c r="A6326" s="2"/>
      <c r="B6326" s="31"/>
      <c r="C6326" s="2"/>
      <c r="D6326" s="2"/>
      <c r="E6326" s="26"/>
    </row>
    <row r="6327" spans="1:5" x14ac:dyDescent="0.15">
      <c r="A6327" s="2"/>
      <c r="B6327" s="31"/>
      <c r="C6327" s="2"/>
      <c r="D6327" s="2"/>
      <c r="E6327" s="26"/>
    </row>
    <row r="6328" spans="1:5" x14ac:dyDescent="0.15">
      <c r="A6328" s="2"/>
      <c r="B6328" s="31"/>
      <c r="C6328" s="2"/>
      <c r="D6328" s="2"/>
      <c r="E6328" s="26"/>
    </row>
    <row r="6329" spans="1:5" x14ac:dyDescent="0.15">
      <c r="A6329" s="2"/>
      <c r="B6329" s="31"/>
      <c r="C6329" s="2"/>
      <c r="D6329" s="2"/>
      <c r="E6329" s="26"/>
    </row>
    <row r="6330" spans="1:5" x14ac:dyDescent="0.15">
      <c r="A6330" s="2"/>
      <c r="B6330" s="31"/>
      <c r="C6330" s="2"/>
      <c r="D6330" s="2"/>
      <c r="E6330" s="26"/>
    </row>
    <row r="6331" spans="1:5" x14ac:dyDescent="0.15">
      <c r="A6331" s="2"/>
      <c r="B6331" s="31"/>
      <c r="C6331" s="2"/>
      <c r="D6331" s="2"/>
      <c r="E6331" s="26"/>
    </row>
    <row r="6332" spans="1:5" x14ac:dyDescent="0.15">
      <c r="A6332" s="2"/>
      <c r="B6332" s="31"/>
      <c r="C6332" s="2"/>
      <c r="D6332" s="2"/>
      <c r="E6332" s="26"/>
    </row>
    <row r="6333" spans="1:5" x14ac:dyDescent="0.15">
      <c r="A6333" s="2"/>
      <c r="B6333" s="31"/>
      <c r="C6333" s="2"/>
      <c r="D6333" s="2"/>
      <c r="E6333" s="26"/>
    </row>
    <row r="6334" spans="1:5" x14ac:dyDescent="0.15">
      <c r="A6334" s="2"/>
      <c r="B6334" s="31"/>
      <c r="C6334" s="2"/>
      <c r="D6334" s="2"/>
      <c r="E6334" s="26"/>
    </row>
    <row r="6335" spans="1:5" x14ac:dyDescent="0.15">
      <c r="A6335" s="2"/>
      <c r="B6335" s="31"/>
      <c r="C6335" s="2"/>
      <c r="D6335" s="2"/>
      <c r="E6335" s="26"/>
    </row>
    <row r="6336" spans="1:5" x14ac:dyDescent="0.15">
      <c r="A6336" s="2"/>
      <c r="B6336" s="31"/>
      <c r="C6336" s="2"/>
      <c r="D6336" s="2"/>
      <c r="E6336" s="26"/>
    </row>
    <row r="6337" spans="1:5" x14ac:dyDescent="0.15">
      <c r="A6337" s="2"/>
      <c r="B6337" s="31"/>
      <c r="C6337" s="2"/>
      <c r="D6337" s="2"/>
      <c r="E6337" s="26"/>
    </row>
    <row r="6338" spans="1:5" x14ac:dyDescent="0.15">
      <c r="A6338" s="2"/>
      <c r="B6338" s="31"/>
      <c r="C6338" s="2"/>
      <c r="D6338" s="2"/>
      <c r="E6338" s="26"/>
    </row>
    <row r="6339" spans="1:5" x14ac:dyDescent="0.15">
      <c r="A6339" s="2"/>
      <c r="B6339" s="31"/>
      <c r="C6339" s="2"/>
      <c r="D6339" s="2"/>
      <c r="E6339" s="26"/>
    </row>
    <row r="6340" spans="1:5" x14ac:dyDescent="0.15">
      <c r="A6340" s="2"/>
      <c r="B6340" s="31"/>
      <c r="C6340" s="2"/>
      <c r="D6340" s="2"/>
      <c r="E6340" s="26"/>
    </row>
    <row r="6341" spans="1:5" x14ac:dyDescent="0.15">
      <c r="A6341" s="2"/>
      <c r="B6341" s="31"/>
      <c r="C6341" s="2"/>
      <c r="D6341" s="2"/>
      <c r="E6341" s="26"/>
    </row>
    <row r="6342" spans="1:5" x14ac:dyDescent="0.15">
      <c r="A6342" s="2"/>
      <c r="B6342" s="31"/>
      <c r="C6342" s="2"/>
      <c r="D6342" s="2"/>
      <c r="E6342" s="26"/>
    </row>
    <row r="6343" spans="1:5" x14ac:dyDescent="0.15">
      <c r="A6343" s="2"/>
      <c r="B6343" s="31"/>
      <c r="C6343" s="2"/>
      <c r="D6343" s="2"/>
      <c r="E6343" s="26"/>
    </row>
    <row r="6344" spans="1:5" x14ac:dyDescent="0.15">
      <c r="A6344" s="2"/>
      <c r="B6344" s="31"/>
      <c r="C6344" s="2"/>
      <c r="D6344" s="2"/>
      <c r="E6344" s="26"/>
    </row>
    <row r="6345" spans="1:5" x14ac:dyDescent="0.15">
      <c r="A6345" s="2"/>
      <c r="B6345" s="31"/>
      <c r="C6345" s="2"/>
      <c r="D6345" s="2"/>
      <c r="E6345" s="26"/>
    </row>
    <row r="6346" spans="1:5" x14ac:dyDescent="0.15">
      <c r="A6346" s="2"/>
      <c r="B6346" s="31"/>
      <c r="C6346" s="2"/>
      <c r="D6346" s="2"/>
      <c r="E6346" s="26"/>
    </row>
    <row r="6347" spans="1:5" x14ac:dyDescent="0.15">
      <c r="A6347" s="2"/>
      <c r="B6347" s="31"/>
      <c r="C6347" s="2"/>
      <c r="D6347" s="2"/>
      <c r="E6347" s="26"/>
    </row>
    <row r="6348" spans="1:5" x14ac:dyDescent="0.15">
      <c r="A6348" s="2"/>
      <c r="B6348" s="31"/>
      <c r="C6348" s="2"/>
      <c r="D6348" s="2"/>
      <c r="E6348" s="26"/>
    </row>
    <row r="6349" spans="1:5" x14ac:dyDescent="0.15">
      <c r="A6349" s="2"/>
      <c r="B6349" s="31"/>
      <c r="C6349" s="2"/>
      <c r="D6349" s="2"/>
      <c r="E6349" s="26"/>
    </row>
    <row r="6350" spans="1:5" x14ac:dyDescent="0.15">
      <c r="A6350" s="2"/>
      <c r="B6350" s="31"/>
      <c r="C6350" s="2"/>
      <c r="D6350" s="2"/>
      <c r="E6350" s="26"/>
    </row>
    <row r="6351" spans="1:5" x14ac:dyDescent="0.15">
      <c r="A6351" s="2"/>
      <c r="B6351" s="31"/>
      <c r="C6351" s="2"/>
      <c r="D6351" s="2"/>
      <c r="E6351" s="26"/>
    </row>
    <row r="6352" spans="1:5" x14ac:dyDescent="0.15">
      <c r="A6352" s="2"/>
      <c r="B6352" s="31"/>
      <c r="C6352" s="2"/>
      <c r="D6352" s="2"/>
      <c r="E6352" s="26"/>
    </row>
    <row r="6353" spans="1:5" x14ac:dyDescent="0.15">
      <c r="A6353" s="2"/>
      <c r="B6353" s="31"/>
      <c r="C6353" s="2"/>
      <c r="D6353" s="2"/>
      <c r="E6353" s="26"/>
    </row>
    <row r="6354" spans="1:5" x14ac:dyDescent="0.15">
      <c r="A6354" s="2"/>
      <c r="B6354" s="31"/>
      <c r="C6354" s="2"/>
      <c r="D6354" s="2"/>
      <c r="E6354" s="26"/>
    </row>
    <row r="6355" spans="1:5" x14ac:dyDescent="0.15">
      <c r="A6355" s="2"/>
      <c r="B6355" s="31"/>
      <c r="C6355" s="2"/>
      <c r="D6355" s="2"/>
      <c r="E6355" s="26"/>
    </row>
    <row r="6356" spans="1:5" x14ac:dyDescent="0.15">
      <c r="A6356" s="2"/>
      <c r="B6356" s="31"/>
      <c r="C6356" s="2"/>
      <c r="D6356" s="2"/>
      <c r="E6356" s="26"/>
    </row>
    <row r="6357" spans="1:5" x14ac:dyDescent="0.15">
      <c r="A6357" s="2"/>
      <c r="B6357" s="31"/>
      <c r="C6357" s="2"/>
      <c r="D6357" s="2"/>
      <c r="E6357" s="26"/>
    </row>
    <row r="6358" spans="1:5" x14ac:dyDescent="0.15">
      <c r="A6358" s="2"/>
      <c r="B6358" s="31"/>
      <c r="C6358" s="2"/>
      <c r="D6358" s="2"/>
      <c r="E6358" s="26"/>
    </row>
    <row r="6359" spans="1:5" x14ac:dyDescent="0.15">
      <c r="A6359" s="2"/>
      <c r="B6359" s="31"/>
      <c r="C6359" s="2"/>
      <c r="D6359" s="2"/>
      <c r="E6359" s="26"/>
    </row>
    <row r="6360" spans="1:5" x14ac:dyDescent="0.15">
      <c r="A6360" s="2"/>
      <c r="B6360" s="31"/>
      <c r="C6360" s="2"/>
      <c r="D6360" s="2"/>
      <c r="E6360" s="26"/>
    </row>
    <row r="6361" spans="1:5" x14ac:dyDescent="0.15">
      <c r="A6361" s="2"/>
      <c r="B6361" s="31"/>
      <c r="C6361" s="2"/>
      <c r="D6361" s="2"/>
      <c r="E6361" s="26"/>
    </row>
    <row r="6362" spans="1:5" x14ac:dyDescent="0.15">
      <c r="A6362" s="2"/>
      <c r="B6362" s="31"/>
      <c r="C6362" s="2"/>
      <c r="D6362" s="2"/>
      <c r="E6362" s="26"/>
    </row>
    <row r="6363" spans="1:5" x14ac:dyDescent="0.15">
      <c r="A6363" s="2"/>
      <c r="B6363" s="31"/>
      <c r="C6363" s="2"/>
      <c r="D6363" s="2"/>
      <c r="E6363" s="26"/>
    </row>
    <row r="6364" spans="1:5" x14ac:dyDescent="0.15">
      <c r="A6364" s="2"/>
      <c r="B6364" s="31"/>
      <c r="C6364" s="2"/>
      <c r="D6364" s="2"/>
      <c r="E6364" s="26"/>
    </row>
    <row r="6365" spans="1:5" x14ac:dyDescent="0.15">
      <c r="A6365" s="2"/>
      <c r="B6365" s="31"/>
      <c r="C6365" s="2"/>
      <c r="D6365" s="2"/>
      <c r="E6365" s="26"/>
    </row>
    <row r="6366" spans="1:5" x14ac:dyDescent="0.15">
      <c r="A6366" s="2"/>
      <c r="B6366" s="31"/>
      <c r="C6366" s="2"/>
      <c r="D6366" s="2"/>
      <c r="E6366" s="26"/>
    </row>
    <row r="6367" spans="1:5" x14ac:dyDescent="0.15">
      <c r="A6367" s="2"/>
      <c r="B6367" s="31"/>
      <c r="C6367" s="2"/>
      <c r="D6367" s="2"/>
      <c r="E6367" s="26"/>
    </row>
    <row r="6368" spans="1:5" x14ac:dyDescent="0.15">
      <c r="A6368" s="2"/>
      <c r="B6368" s="31"/>
      <c r="C6368" s="2"/>
      <c r="D6368" s="2"/>
      <c r="E6368" s="26"/>
    </row>
    <row r="6369" spans="1:5" x14ac:dyDescent="0.15">
      <c r="A6369" s="2"/>
      <c r="B6369" s="31"/>
      <c r="C6369" s="2"/>
      <c r="D6369" s="2"/>
      <c r="E6369" s="26"/>
    </row>
    <row r="6370" spans="1:5" x14ac:dyDescent="0.15">
      <c r="A6370" s="2"/>
      <c r="B6370" s="31"/>
      <c r="C6370" s="2"/>
      <c r="D6370" s="2"/>
      <c r="E6370" s="26"/>
    </row>
    <row r="6371" spans="1:5" x14ac:dyDescent="0.15">
      <c r="A6371" s="2"/>
      <c r="B6371" s="31"/>
      <c r="C6371" s="2"/>
      <c r="D6371" s="2"/>
      <c r="E6371" s="26"/>
    </row>
    <row r="6372" spans="1:5" x14ac:dyDescent="0.15">
      <c r="A6372" s="2"/>
      <c r="B6372" s="31"/>
      <c r="C6372" s="2"/>
      <c r="D6372" s="2"/>
      <c r="E6372" s="26"/>
    </row>
    <row r="6373" spans="1:5" x14ac:dyDescent="0.15">
      <c r="A6373" s="2"/>
      <c r="B6373" s="31"/>
      <c r="C6373" s="2"/>
      <c r="D6373" s="2"/>
      <c r="E6373" s="26"/>
    </row>
    <row r="6374" spans="1:5" x14ac:dyDescent="0.15">
      <c r="A6374" s="2"/>
      <c r="B6374" s="31"/>
      <c r="C6374" s="2"/>
      <c r="D6374" s="2"/>
      <c r="E6374" s="26"/>
    </row>
    <row r="6375" spans="1:5" x14ac:dyDescent="0.15">
      <c r="A6375" s="2"/>
      <c r="B6375" s="31"/>
      <c r="C6375" s="2"/>
      <c r="D6375" s="2"/>
      <c r="E6375" s="26"/>
    </row>
    <row r="6376" spans="1:5" x14ac:dyDescent="0.15">
      <c r="A6376" s="2"/>
      <c r="B6376" s="31"/>
      <c r="C6376" s="2"/>
      <c r="D6376" s="2"/>
      <c r="E6376" s="26"/>
    </row>
    <row r="6377" spans="1:5" x14ac:dyDescent="0.15">
      <c r="A6377" s="2"/>
      <c r="B6377" s="31"/>
      <c r="C6377" s="2"/>
      <c r="D6377" s="2"/>
      <c r="E6377" s="26"/>
    </row>
    <row r="6378" spans="1:5" x14ac:dyDescent="0.15">
      <c r="A6378" s="2"/>
      <c r="B6378" s="31"/>
      <c r="C6378" s="2"/>
      <c r="D6378" s="2"/>
      <c r="E6378" s="26"/>
    </row>
    <row r="6379" spans="1:5" x14ac:dyDescent="0.15">
      <c r="A6379" s="2"/>
      <c r="B6379" s="31"/>
      <c r="C6379" s="2"/>
      <c r="D6379" s="2"/>
      <c r="E6379" s="26"/>
    </row>
    <row r="6380" spans="1:5" x14ac:dyDescent="0.15">
      <c r="A6380" s="2"/>
      <c r="B6380" s="31"/>
      <c r="C6380" s="2"/>
      <c r="D6380" s="2"/>
      <c r="E6380" s="26"/>
    </row>
    <row r="6381" spans="1:5" x14ac:dyDescent="0.15">
      <c r="A6381" s="2"/>
      <c r="B6381" s="31"/>
      <c r="C6381" s="2"/>
      <c r="D6381" s="2"/>
      <c r="E6381" s="26"/>
    </row>
    <row r="6382" spans="1:5" x14ac:dyDescent="0.15">
      <c r="A6382" s="2"/>
      <c r="B6382" s="31"/>
      <c r="C6382" s="2"/>
      <c r="D6382" s="2"/>
      <c r="E6382" s="26"/>
    </row>
    <row r="6383" spans="1:5" x14ac:dyDescent="0.15">
      <c r="A6383" s="2"/>
      <c r="B6383" s="31"/>
      <c r="C6383" s="2"/>
      <c r="D6383" s="2"/>
      <c r="E6383" s="26"/>
    </row>
    <row r="6384" spans="1:5" x14ac:dyDescent="0.15">
      <c r="A6384" s="2"/>
      <c r="B6384" s="31"/>
      <c r="C6384" s="2"/>
      <c r="D6384" s="2"/>
      <c r="E6384" s="26"/>
    </row>
    <row r="6385" spans="1:5" x14ac:dyDescent="0.15">
      <c r="A6385" s="2"/>
      <c r="B6385" s="31"/>
      <c r="C6385" s="2"/>
      <c r="D6385" s="2"/>
      <c r="E6385" s="26"/>
    </row>
    <row r="6386" spans="1:5" x14ac:dyDescent="0.15">
      <c r="A6386" s="2"/>
      <c r="B6386" s="31"/>
      <c r="C6386" s="2"/>
      <c r="D6386" s="2"/>
      <c r="E6386" s="26"/>
    </row>
    <row r="6387" spans="1:5" x14ac:dyDescent="0.15">
      <c r="A6387" s="2"/>
      <c r="B6387" s="31"/>
      <c r="C6387" s="2"/>
      <c r="D6387" s="2"/>
      <c r="E6387" s="26"/>
    </row>
    <row r="6388" spans="1:5" x14ac:dyDescent="0.15">
      <c r="A6388" s="2"/>
      <c r="B6388" s="31"/>
      <c r="C6388" s="2"/>
      <c r="D6388" s="2"/>
      <c r="E6388" s="26"/>
    </row>
    <row r="6389" spans="1:5" x14ac:dyDescent="0.15">
      <c r="A6389" s="2"/>
      <c r="B6389" s="31"/>
      <c r="C6389" s="2"/>
      <c r="D6389" s="2"/>
      <c r="E6389" s="26"/>
    </row>
    <row r="6390" spans="1:5" x14ac:dyDescent="0.15">
      <c r="A6390" s="2"/>
      <c r="B6390" s="31"/>
      <c r="C6390" s="2"/>
      <c r="D6390" s="2"/>
      <c r="E6390" s="26"/>
    </row>
    <row r="6391" spans="1:5" x14ac:dyDescent="0.15">
      <c r="A6391" s="2"/>
      <c r="B6391" s="31"/>
      <c r="C6391" s="2"/>
      <c r="D6391" s="2"/>
      <c r="E6391" s="26"/>
    </row>
    <row r="6392" spans="1:5" x14ac:dyDescent="0.15">
      <c r="A6392" s="2"/>
      <c r="B6392" s="31"/>
      <c r="C6392" s="2"/>
      <c r="D6392" s="2"/>
      <c r="E6392" s="26"/>
    </row>
    <row r="6393" spans="1:5" x14ac:dyDescent="0.15">
      <c r="A6393" s="2"/>
      <c r="B6393" s="31"/>
      <c r="C6393" s="2"/>
      <c r="D6393" s="2"/>
      <c r="E6393" s="26"/>
    </row>
    <row r="6394" spans="1:5" x14ac:dyDescent="0.15">
      <c r="A6394" s="2"/>
      <c r="B6394" s="31"/>
      <c r="C6394" s="2"/>
      <c r="D6394" s="2"/>
      <c r="E6394" s="26"/>
    </row>
    <row r="6395" spans="1:5" x14ac:dyDescent="0.15">
      <c r="A6395" s="2"/>
      <c r="B6395" s="31"/>
      <c r="C6395" s="2"/>
      <c r="D6395" s="2"/>
      <c r="E6395" s="26"/>
    </row>
    <row r="6396" spans="1:5" x14ac:dyDescent="0.15">
      <c r="A6396" s="2"/>
      <c r="B6396" s="31"/>
      <c r="C6396" s="2"/>
      <c r="D6396" s="2"/>
      <c r="E6396" s="26"/>
    </row>
    <row r="6397" spans="1:5" x14ac:dyDescent="0.15">
      <c r="A6397" s="2"/>
      <c r="B6397" s="31"/>
      <c r="C6397" s="2"/>
      <c r="D6397" s="2"/>
      <c r="E6397" s="26"/>
    </row>
    <row r="6398" spans="1:5" x14ac:dyDescent="0.15">
      <c r="A6398" s="2"/>
      <c r="B6398" s="31"/>
      <c r="C6398" s="2"/>
      <c r="D6398" s="2"/>
      <c r="E6398" s="26"/>
    </row>
    <row r="6399" spans="1:5" x14ac:dyDescent="0.15">
      <c r="A6399" s="2"/>
      <c r="B6399" s="31"/>
      <c r="C6399" s="2"/>
      <c r="D6399" s="2"/>
      <c r="E6399" s="26"/>
    </row>
    <row r="6400" spans="1:5" x14ac:dyDescent="0.15">
      <c r="A6400" s="2"/>
      <c r="B6400" s="31"/>
      <c r="C6400" s="2"/>
      <c r="D6400" s="2"/>
      <c r="E6400" s="26"/>
    </row>
    <row r="6401" spans="1:5" x14ac:dyDescent="0.15">
      <c r="A6401" s="2"/>
      <c r="B6401" s="31"/>
      <c r="C6401" s="2"/>
      <c r="D6401" s="2"/>
      <c r="E6401" s="26"/>
    </row>
    <row r="6402" spans="1:5" x14ac:dyDescent="0.15">
      <c r="A6402" s="2"/>
      <c r="B6402" s="31"/>
      <c r="C6402" s="2"/>
      <c r="D6402" s="2"/>
      <c r="E6402" s="26"/>
    </row>
    <row r="6403" spans="1:5" x14ac:dyDescent="0.15">
      <c r="A6403" s="2"/>
      <c r="B6403" s="31"/>
      <c r="C6403" s="2"/>
      <c r="D6403" s="2"/>
      <c r="E6403" s="26"/>
    </row>
    <row r="6404" spans="1:5" x14ac:dyDescent="0.15">
      <c r="A6404" s="2"/>
      <c r="B6404" s="31"/>
      <c r="C6404" s="2"/>
      <c r="D6404" s="2"/>
      <c r="E6404" s="26"/>
    </row>
    <row r="6405" spans="1:5" x14ac:dyDescent="0.15">
      <c r="A6405" s="2"/>
      <c r="B6405" s="31"/>
      <c r="C6405" s="2"/>
      <c r="D6405" s="2"/>
      <c r="E6405" s="26"/>
    </row>
    <row r="6406" spans="1:5" x14ac:dyDescent="0.15">
      <c r="A6406" s="2"/>
      <c r="B6406" s="31"/>
      <c r="C6406" s="2"/>
      <c r="D6406" s="2"/>
      <c r="E6406" s="26"/>
    </row>
    <row r="6407" spans="1:5" x14ac:dyDescent="0.15">
      <c r="A6407" s="2"/>
      <c r="B6407" s="31"/>
      <c r="C6407" s="2"/>
      <c r="D6407" s="2"/>
      <c r="E6407" s="26"/>
    </row>
    <row r="6408" spans="1:5" x14ac:dyDescent="0.15">
      <c r="A6408" s="2"/>
      <c r="B6408" s="31"/>
      <c r="C6408" s="2"/>
      <c r="D6408" s="2"/>
      <c r="E6408" s="26"/>
    </row>
    <row r="6409" spans="1:5" x14ac:dyDescent="0.15">
      <c r="A6409" s="2"/>
      <c r="B6409" s="31"/>
      <c r="C6409" s="2"/>
      <c r="D6409" s="2"/>
      <c r="E6409" s="26"/>
    </row>
    <row r="6410" spans="1:5" x14ac:dyDescent="0.15">
      <c r="A6410" s="2"/>
      <c r="B6410" s="31"/>
      <c r="C6410" s="2"/>
      <c r="D6410" s="2"/>
      <c r="E6410" s="26"/>
    </row>
    <row r="6411" spans="1:5" x14ac:dyDescent="0.15">
      <c r="A6411" s="2"/>
      <c r="B6411" s="31"/>
      <c r="C6411" s="2"/>
      <c r="D6411" s="2"/>
      <c r="E6411" s="26"/>
    </row>
    <row r="6412" spans="1:5" x14ac:dyDescent="0.15">
      <c r="A6412" s="2"/>
      <c r="B6412" s="31"/>
      <c r="C6412" s="2"/>
      <c r="D6412" s="2"/>
      <c r="E6412" s="26"/>
    </row>
    <row r="6413" spans="1:5" x14ac:dyDescent="0.15">
      <c r="A6413" s="2"/>
      <c r="B6413" s="31"/>
      <c r="C6413" s="2"/>
      <c r="D6413" s="2"/>
      <c r="E6413" s="26"/>
    </row>
    <row r="6414" spans="1:5" x14ac:dyDescent="0.15">
      <c r="A6414" s="2"/>
      <c r="B6414" s="31"/>
      <c r="C6414" s="2"/>
      <c r="D6414" s="2"/>
      <c r="E6414" s="26"/>
    </row>
    <row r="6415" spans="1:5" x14ac:dyDescent="0.15">
      <c r="A6415" s="2"/>
      <c r="B6415" s="31"/>
      <c r="C6415" s="2"/>
      <c r="D6415" s="2"/>
      <c r="E6415" s="26"/>
    </row>
    <row r="6416" spans="1:5" x14ac:dyDescent="0.15">
      <c r="A6416" s="2"/>
      <c r="B6416" s="31"/>
      <c r="C6416" s="2"/>
      <c r="D6416" s="2"/>
      <c r="E6416" s="26"/>
    </row>
    <row r="6417" spans="1:5" x14ac:dyDescent="0.15">
      <c r="A6417" s="2"/>
      <c r="B6417" s="31"/>
      <c r="C6417" s="2"/>
      <c r="D6417" s="2"/>
      <c r="E6417" s="26"/>
    </row>
    <row r="6418" spans="1:5" x14ac:dyDescent="0.15">
      <c r="A6418" s="2"/>
      <c r="B6418" s="31"/>
      <c r="C6418" s="2"/>
      <c r="D6418" s="2"/>
      <c r="E6418" s="26"/>
    </row>
    <row r="6419" spans="1:5" x14ac:dyDescent="0.15">
      <c r="A6419" s="2"/>
      <c r="B6419" s="31"/>
      <c r="C6419" s="2"/>
      <c r="D6419" s="2"/>
      <c r="E6419" s="26"/>
    </row>
    <row r="6420" spans="1:5" x14ac:dyDescent="0.15">
      <c r="A6420" s="2"/>
      <c r="B6420" s="31"/>
      <c r="C6420" s="2"/>
      <c r="D6420" s="2"/>
      <c r="E6420" s="26"/>
    </row>
    <row r="6421" spans="1:5" x14ac:dyDescent="0.15">
      <c r="A6421" s="2"/>
      <c r="B6421" s="31"/>
      <c r="C6421" s="2"/>
      <c r="D6421" s="2"/>
      <c r="E6421" s="26"/>
    </row>
    <row r="6422" spans="1:5" x14ac:dyDescent="0.15">
      <c r="A6422" s="2"/>
      <c r="B6422" s="31"/>
      <c r="C6422" s="2"/>
      <c r="D6422" s="2"/>
      <c r="E6422" s="26"/>
    </row>
    <row r="6423" spans="1:5" x14ac:dyDescent="0.15">
      <c r="A6423" s="2"/>
      <c r="B6423" s="31"/>
      <c r="C6423" s="2"/>
      <c r="D6423" s="2"/>
      <c r="E6423" s="26"/>
    </row>
    <row r="6424" spans="1:5" x14ac:dyDescent="0.15">
      <c r="A6424" s="2"/>
      <c r="B6424" s="31"/>
      <c r="C6424" s="2"/>
      <c r="D6424" s="2"/>
      <c r="E6424" s="26"/>
    </row>
    <row r="6425" spans="1:5" x14ac:dyDescent="0.15">
      <c r="A6425" s="2"/>
      <c r="B6425" s="31"/>
      <c r="C6425" s="2"/>
      <c r="D6425" s="2"/>
      <c r="E6425" s="26"/>
    </row>
    <row r="6426" spans="1:5" x14ac:dyDescent="0.15">
      <c r="A6426" s="2"/>
      <c r="B6426" s="31"/>
      <c r="C6426" s="2"/>
      <c r="D6426" s="2"/>
      <c r="E6426" s="26"/>
    </row>
    <row r="6427" spans="1:5" x14ac:dyDescent="0.15">
      <c r="A6427" s="2"/>
      <c r="B6427" s="31"/>
      <c r="C6427" s="2"/>
      <c r="D6427" s="2"/>
      <c r="E6427" s="26"/>
    </row>
    <row r="6428" spans="1:5" x14ac:dyDescent="0.15">
      <c r="A6428" s="2"/>
      <c r="B6428" s="31"/>
      <c r="C6428" s="2"/>
      <c r="D6428" s="2"/>
      <c r="E6428" s="26"/>
    </row>
    <row r="6429" spans="1:5" x14ac:dyDescent="0.15">
      <c r="A6429" s="2"/>
      <c r="B6429" s="31"/>
      <c r="C6429" s="2"/>
      <c r="D6429" s="2"/>
      <c r="E6429" s="26"/>
    </row>
    <row r="6430" spans="1:5" x14ac:dyDescent="0.15">
      <c r="A6430" s="2"/>
      <c r="B6430" s="31"/>
      <c r="C6430" s="2"/>
      <c r="D6430" s="2"/>
      <c r="E6430" s="26"/>
    </row>
    <row r="6431" spans="1:5" x14ac:dyDescent="0.15">
      <c r="A6431" s="2"/>
      <c r="B6431" s="31"/>
      <c r="C6431" s="2"/>
      <c r="D6431" s="2"/>
      <c r="E6431" s="26"/>
    </row>
    <row r="6432" spans="1:5" x14ac:dyDescent="0.15">
      <c r="A6432" s="2"/>
      <c r="B6432" s="31"/>
      <c r="C6432" s="2"/>
      <c r="D6432" s="2"/>
      <c r="E6432" s="26"/>
    </row>
    <row r="6433" spans="1:5" x14ac:dyDescent="0.15">
      <c r="A6433" s="2"/>
      <c r="B6433" s="31"/>
      <c r="C6433" s="2"/>
      <c r="D6433" s="2"/>
      <c r="E6433" s="26"/>
    </row>
    <row r="6434" spans="1:5" x14ac:dyDescent="0.15">
      <c r="A6434" s="2"/>
      <c r="B6434" s="31"/>
      <c r="C6434" s="2"/>
      <c r="D6434" s="2"/>
      <c r="E6434" s="26"/>
    </row>
    <row r="6435" spans="1:5" x14ac:dyDescent="0.15">
      <c r="A6435" s="2"/>
      <c r="B6435" s="31"/>
      <c r="C6435" s="2"/>
      <c r="D6435" s="2"/>
      <c r="E6435" s="26"/>
    </row>
    <row r="6436" spans="1:5" x14ac:dyDescent="0.15">
      <c r="A6436" s="2"/>
      <c r="B6436" s="31"/>
      <c r="C6436" s="2"/>
      <c r="D6436" s="2"/>
      <c r="E6436" s="26"/>
    </row>
    <row r="6437" spans="1:5" x14ac:dyDescent="0.15">
      <c r="A6437" s="2"/>
      <c r="B6437" s="31"/>
      <c r="C6437" s="2"/>
      <c r="D6437" s="2"/>
      <c r="E6437" s="26"/>
    </row>
    <row r="6438" spans="1:5" x14ac:dyDescent="0.15">
      <c r="A6438" s="2"/>
      <c r="B6438" s="31"/>
      <c r="C6438" s="2"/>
      <c r="D6438" s="2"/>
      <c r="E6438" s="26"/>
    </row>
    <row r="6439" spans="1:5" x14ac:dyDescent="0.15">
      <c r="A6439" s="2"/>
      <c r="B6439" s="31"/>
      <c r="C6439" s="2"/>
      <c r="D6439" s="2"/>
      <c r="E6439" s="26"/>
    </row>
    <row r="6440" spans="1:5" x14ac:dyDescent="0.15">
      <c r="A6440" s="2"/>
      <c r="B6440" s="31"/>
      <c r="C6440" s="2"/>
      <c r="D6440" s="2"/>
      <c r="E6440" s="26"/>
    </row>
    <row r="6441" spans="1:5" x14ac:dyDescent="0.15">
      <c r="A6441" s="2"/>
      <c r="B6441" s="31"/>
      <c r="C6441" s="2"/>
      <c r="D6441" s="2"/>
      <c r="E6441" s="26"/>
    </row>
    <row r="6442" spans="1:5" x14ac:dyDescent="0.15">
      <c r="A6442" s="2"/>
      <c r="B6442" s="31"/>
      <c r="C6442" s="2"/>
      <c r="D6442" s="2"/>
      <c r="E6442" s="26"/>
    </row>
    <row r="6443" spans="1:5" x14ac:dyDescent="0.15">
      <c r="A6443" s="2"/>
      <c r="B6443" s="31"/>
      <c r="C6443" s="2"/>
      <c r="D6443" s="2"/>
      <c r="E6443" s="26"/>
    </row>
    <row r="6444" spans="1:5" x14ac:dyDescent="0.15">
      <c r="A6444" s="2"/>
      <c r="B6444" s="31"/>
      <c r="C6444" s="2"/>
      <c r="D6444" s="2"/>
      <c r="E6444" s="26"/>
    </row>
    <row r="6445" spans="1:5" x14ac:dyDescent="0.15">
      <c r="A6445" s="2"/>
      <c r="B6445" s="31"/>
      <c r="C6445" s="2"/>
      <c r="D6445" s="2"/>
      <c r="E6445" s="26"/>
    </row>
    <row r="6446" spans="1:5" x14ac:dyDescent="0.15">
      <c r="A6446" s="2"/>
      <c r="B6446" s="31"/>
      <c r="C6446" s="2"/>
      <c r="D6446" s="2"/>
      <c r="E6446" s="26"/>
    </row>
    <row r="6447" spans="1:5" x14ac:dyDescent="0.15">
      <c r="A6447" s="2"/>
      <c r="B6447" s="31"/>
      <c r="C6447" s="2"/>
      <c r="D6447" s="2"/>
      <c r="E6447" s="26"/>
    </row>
    <row r="6448" spans="1:5" x14ac:dyDescent="0.15">
      <c r="A6448" s="2"/>
      <c r="B6448" s="31"/>
      <c r="C6448" s="2"/>
      <c r="D6448" s="2"/>
      <c r="E6448" s="26"/>
    </row>
    <row r="6449" spans="1:5" x14ac:dyDescent="0.15">
      <c r="A6449" s="2"/>
      <c r="B6449" s="31"/>
      <c r="C6449" s="2"/>
      <c r="D6449" s="2"/>
      <c r="E6449" s="26"/>
    </row>
    <row r="6450" spans="1:5" x14ac:dyDescent="0.15">
      <c r="A6450" s="2"/>
      <c r="B6450" s="31"/>
      <c r="C6450" s="2"/>
      <c r="D6450" s="2"/>
      <c r="E6450" s="26"/>
    </row>
    <row r="6451" spans="1:5" x14ac:dyDescent="0.15">
      <c r="A6451" s="2"/>
      <c r="B6451" s="31"/>
      <c r="C6451" s="2"/>
      <c r="D6451" s="2"/>
      <c r="E6451" s="26"/>
    </row>
    <row r="6452" spans="1:5" x14ac:dyDescent="0.15">
      <c r="A6452" s="2"/>
      <c r="B6452" s="31"/>
      <c r="C6452" s="2"/>
      <c r="D6452" s="2"/>
      <c r="E6452" s="26"/>
    </row>
    <row r="6453" spans="1:5" x14ac:dyDescent="0.15">
      <c r="A6453" s="2"/>
      <c r="B6453" s="31"/>
      <c r="C6453" s="2"/>
      <c r="D6453" s="2"/>
      <c r="E6453" s="26"/>
    </row>
    <row r="6454" spans="1:5" x14ac:dyDescent="0.15">
      <c r="A6454" s="2"/>
      <c r="B6454" s="31"/>
      <c r="C6454" s="2"/>
      <c r="D6454" s="2"/>
      <c r="E6454" s="26"/>
    </row>
    <row r="6455" spans="1:5" x14ac:dyDescent="0.15">
      <c r="A6455" s="2"/>
      <c r="B6455" s="31"/>
      <c r="C6455" s="2"/>
      <c r="D6455" s="2"/>
      <c r="E6455" s="26"/>
    </row>
    <row r="6456" spans="1:5" x14ac:dyDescent="0.15">
      <c r="A6456" s="2"/>
      <c r="B6456" s="31"/>
      <c r="C6456" s="2"/>
      <c r="D6456" s="2"/>
      <c r="E6456" s="26"/>
    </row>
    <row r="6457" spans="1:5" x14ac:dyDescent="0.15">
      <c r="A6457" s="2"/>
      <c r="B6457" s="31"/>
      <c r="C6457" s="2"/>
      <c r="D6457" s="2"/>
      <c r="E6457" s="26"/>
    </row>
    <row r="6458" spans="1:5" x14ac:dyDescent="0.15">
      <c r="A6458" s="2"/>
      <c r="B6458" s="31"/>
      <c r="C6458" s="2"/>
      <c r="D6458" s="2"/>
      <c r="E6458" s="26"/>
    </row>
    <row r="6459" spans="1:5" x14ac:dyDescent="0.15">
      <c r="A6459" s="2"/>
      <c r="B6459" s="31"/>
      <c r="C6459" s="2"/>
      <c r="D6459" s="2"/>
      <c r="E6459" s="26"/>
    </row>
    <row r="6460" spans="1:5" x14ac:dyDescent="0.15">
      <c r="A6460" s="2"/>
      <c r="B6460" s="31"/>
      <c r="C6460" s="2"/>
      <c r="D6460" s="2"/>
      <c r="E6460" s="26"/>
    </row>
    <row r="6461" spans="1:5" x14ac:dyDescent="0.15">
      <c r="A6461" s="2"/>
      <c r="B6461" s="31"/>
      <c r="C6461" s="2"/>
      <c r="D6461" s="2"/>
      <c r="E6461" s="26"/>
    </row>
    <row r="6462" spans="1:5" x14ac:dyDescent="0.15">
      <c r="A6462" s="2"/>
      <c r="B6462" s="31"/>
      <c r="C6462" s="2"/>
      <c r="D6462" s="2"/>
      <c r="E6462" s="26"/>
    </row>
    <row r="6463" spans="1:5" x14ac:dyDescent="0.15">
      <c r="A6463" s="2"/>
      <c r="B6463" s="31"/>
      <c r="C6463" s="2"/>
      <c r="D6463" s="2"/>
      <c r="E6463" s="26"/>
    </row>
    <row r="6464" spans="1:5" x14ac:dyDescent="0.15">
      <c r="A6464" s="2"/>
      <c r="B6464" s="31"/>
      <c r="C6464" s="2"/>
      <c r="D6464" s="2"/>
      <c r="E6464" s="26"/>
    </row>
    <row r="6465" spans="1:5" x14ac:dyDescent="0.15">
      <c r="A6465" s="2"/>
      <c r="B6465" s="31"/>
      <c r="C6465" s="2"/>
      <c r="D6465" s="2"/>
      <c r="E6465" s="26"/>
    </row>
    <row r="6466" spans="1:5" x14ac:dyDescent="0.15">
      <c r="A6466" s="2"/>
      <c r="B6466" s="31"/>
      <c r="C6466" s="2"/>
      <c r="D6466" s="2"/>
      <c r="E6466" s="26"/>
    </row>
    <row r="6467" spans="1:5" x14ac:dyDescent="0.15">
      <c r="A6467" s="2"/>
      <c r="B6467" s="31"/>
      <c r="C6467" s="2"/>
      <c r="D6467" s="2"/>
      <c r="E6467" s="26"/>
    </row>
    <row r="6468" spans="1:5" x14ac:dyDescent="0.15">
      <c r="A6468" s="2"/>
      <c r="B6468" s="31"/>
      <c r="C6468" s="2"/>
      <c r="D6468" s="2"/>
      <c r="E6468" s="26"/>
    </row>
    <row r="6469" spans="1:5" x14ac:dyDescent="0.15">
      <c r="A6469" s="2"/>
      <c r="B6469" s="31"/>
      <c r="C6469" s="2"/>
      <c r="D6469" s="2"/>
      <c r="E6469" s="26"/>
    </row>
    <row r="6470" spans="1:5" x14ac:dyDescent="0.15">
      <c r="A6470" s="2"/>
      <c r="B6470" s="31"/>
      <c r="C6470" s="2"/>
      <c r="D6470" s="2"/>
      <c r="E6470" s="26"/>
    </row>
    <row r="6471" spans="1:5" x14ac:dyDescent="0.15">
      <c r="A6471" s="2"/>
      <c r="B6471" s="31"/>
      <c r="C6471" s="2"/>
      <c r="D6471" s="2"/>
      <c r="E6471" s="26"/>
    </row>
    <row r="6472" spans="1:5" x14ac:dyDescent="0.15">
      <c r="A6472" s="2"/>
      <c r="B6472" s="31"/>
      <c r="C6472" s="2"/>
      <c r="D6472" s="2"/>
      <c r="E6472" s="26"/>
    </row>
    <row r="6473" spans="1:5" x14ac:dyDescent="0.15">
      <c r="A6473" s="2"/>
      <c r="B6473" s="31"/>
      <c r="C6473" s="2"/>
      <c r="D6473" s="2"/>
      <c r="E6473" s="26"/>
    </row>
    <row r="6474" spans="1:5" x14ac:dyDescent="0.15">
      <c r="A6474" s="2"/>
      <c r="B6474" s="31"/>
      <c r="C6474" s="2"/>
      <c r="D6474" s="2"/>
      <c r="E6474" s="26"/>
    </row>
    <row r="6475" spans="1:5" x14ac:dyDescent="0.15">
      <c r="A6475" s="2"/>
      <c r="B6475" s="31"/>
      <c r="C6475" s="2"/>
      <c r="D6475" s="2"/>
      <c r="E6475" s="26"/>
    </row>
    <row r="6476" spans="1:5" x14ac:dyDescent="0.15">
      <c r="A6476" s="2"/>
      <c r="B6476" s="31"/>
      <c r="C6476" s="2"/>
      <c r="D6476" s="2"/>
      <c r="E6476" s="26"/>
    </row>
    <row r="6477" spans="1:5" x14ac:dyDescent="0.15">
      <c r="A6477" s="2"/>
      <c r="B6477" s="31"/>
      <c r="C6477" s="2"/>
      <c r="D6477" s="2"/>
      <c r="E6477" s="26"/>
    </row>
    <row r="6478" spans="1:5" x14ac:dyDescent="0.15">
      <c r="A6478" s="2"/>
      <c r="B6478" s="31"/>
      <c r="C6478" s="2"/>
      <c r="D6478" s="2"/>
      <c r="E6478" s="26"/>
    </row>
    <row r="6479" spans="1:5" x14ac:dyDescent="0.15">
      <c r="A6479" s="2"/>
      <c r="B6479" s="31"/>
      <c r="C6479" s="2"/>
      <c r="D6479" s="2"/>
      <c r="E6479" s="26"/>
    </row>
    <row r="6480" spans="1:5" x14ac:dyDescent="0.15">
      <c r="A6480" s="2"/>
      <c r="B6480" s="31"/>
      <c r="C6480" s="2"/>
      <c r="D6480" s="2"/>
      <c r="E6480" s="26"/>
    </row>
    <row r="6481" spans="1:5" x14ac:dyDescent="0.15">
      <c r="A6481" s="2"/>
      <c r="B6481" s="31"/>
      <c r="C6481" s="2"/>
      <c r="D6481" s="2"/>
      <c r="E6481" s="26"/>
    </row>
    <row r="6482" spans="1:5" x14ac:dyDescent="0.15">
      <c r="A6482" s="2"/>
      <c r="B6482" s="31"/>
      <c r="C6482" s="2"/>
      <c r="D6482" s="2"/>
      <c r="E6482" s="26"/>
    </row>
    <row r="6483" spans="1:5" x14ac:dyDescent="0.15">
      <c r="A6483" s="2"/>
      <c r="B6483" s="31"/>
      <c r="C6483" s="2"/>
      <c r="D6483" s="2"/>
      <c r="E6483" s="26"/>
    </row>
    <row r="6484" spans="1:5" x14ac:dyDescent="0.15">
      <c r="A6484" s="2"/>
      <c r="B6484" s="31"/>
      <c r="C6484" s="2"/>
      <c r="D6484" s="2"/>
      <c r="E6484" s="26"/>
    </row>
    <row r="6485" spans="1:5" x14ac:dyDescent="0.15">
      <c r="A6485" s="2"/>
      <c r="B6485" s="31"/>
      <c r="C6485" s="2"/>
      <c r="D6485" s="2"/>
      <c r="E6485" s="26"/>
    </row>
    <row r="6486" spans="1:5" x14ac:dyDescent="0.15">
      <c r="A6486" s="2"/>
      <c r="B6486" s="31"/>
      <c r="C6486" s="2"/>
      <c r="D6486" s="2"/>
      <c r="E6486" s="26"/>
    </row>
    <row r="6487" spans="1:5" x14ac:dyDescent="0.15">
      <c r="A6487" s="2"/>
      <c r="B6487" s="31"/>
      <c r="C6487" s="2"/>
      <c r="D6487" s="2"/>
      <c r="E6487" s="26"/>
    </row>
    <row r="6488" spans="1:5" x14ac:dyDescent="0.15">
      <c r="A6488" s="2"/>
      <c r="B6488" s="31"/>
      <c r="C6488" s="2"/>
      <c r="D6488" s="2"/>
      <c r="E6488" s="26"/>
    </row>
    <row r="6489" spans="1:5" x14ac:dyDescent="0.15">
      <c r="A6489" s="2"/>
      <c r="B6489" s="31"/>
      <c r="C6489" s="2"/>
      <c r="D6489" s="2"/>
      <c r="E6489" s="26"/>
    </row>
    <row r="6490" spans="1:5" x14ac:dyDescent="0.15">
      <c r="A6490" s="2"/>
      <c r="B6490" s="31"/>
      <c r="C6490" s="2"/>
      <c r="D6490" s="2"/>
      <c r="E6490" s="26"/>
    </row>
    <row r="6491" spans="1:5" x14ac:dyDescent="0.15">
      <c r="A6491" s="2"/>
      <c r="B6491" s="31"/>
      <c r="C6491" s="2"/>
      <c r="D6491" s="2"/>
      <c r="E6491" s="26"/>
    </row>
    <row r="6492" spans="1:5" x14ac:dyDescent="0.15">
      <c r="A6492" s="2"/>
      <c r="B6492" s="31"/>
      <c r="C6492" s="2"/>
      <c r="D6492" s="2"/>
      <c r="E6492" s="26"/>
    </row>
    <row r="6493" spans="1:5" x14ac:dyDescent="0.15">
      <c r="A6493" s="2"/>
      <c r="B6493" s="31"/>
      <c r="C6493" s="2"/>
      <c r="D6493" s="2"/>
      <c r="E6493" s="26"/>
    </row>
    <row r="6494" spans="1:5" x14ac:dyDescent="0.15">
      <c r="A6494" s="2"/>
      <c r="B6494" s="31"/>
      <c r="C6494" s="2"/>
      <c r="D6494" s="2"/>
      <c r="E6494" s="26"/>
    </row>
    <row r="6495" spans="1:5" x14ac:dyDescent="0.15">
      <c r="A6495" s="2"/>
      <c r="B6495" s="31"/>
      <c r="C6495" s="2"/>
      <c r="D6495" s="2"/>
      <c r="E6495" s="26"/>
    </row>
    <row r="6496" spans="1:5" x14ac:dyDescent="0.15">
      <c r="A6496" s="2"/>
      <c r="B6496" s="31"/>
      <c r="C6496" s="2"/>
      <c r="D6496" s="2"/>
      <c r="E6496" s="26"/>
    </row>
    <row r="6497" spans="1:5" x14ac:dyDescent="0.15">
      <c r="A6497" s="2"/>
      <c r="B6497" s="31"/>
      <c r="C6497" s="2"/>
      <c r="D6497" s="2"/>
      <c r="E6497" s="26"/>
    </row>
    <row r="6498" spans="1:5" x14ac:dyDescent="0.15">
      <c r="A6498" s="2"/>
      <c r="B6498" s="31"/>
      <c r="C6498" s="2"/>
      <c r="D6498" s="2"/>
      <c r="E6498" s="26"/>
    </row>
    <row r="6499" spans="1:5" x14ac:dyDescent="0.15">
      <c r="A6499" s="2"/>
      <c r="B6499" s="31"/>
      <c r="C6499" s="2"/>
      <c r="D6499" s="2"/>
      <c r="E6499" s="26"/>
    </row>
    <row r="6500" spans="1:5" x14ac:dyDescent="0.15">
      <c r="A6500" s="2"/>
      <c r="B6500" s="31"/>
      <c r="C6500" s="2"/>
      <c r="D6500" s="2"/>
      <c r="E6500" s="26"/>
    </row>
    <row r="6501" spans="1:5" x14ac:dyDescent="0.15">
      <c r="A6501" s="2"/>
      <c r="B6501" s="31"/>
      <c r="C6501" s="2"/>
      <c r="D6501" s="2"/>
      <c r="E6501" s="26"/>
    </row>
    <row r="6502" spans="1:5" x14ac:dyDescent="0.15">
      <c r="A6502" s="2"/>
      <c r="B6502" s="31"/>
      <c r="C6502" s="2"/>
      <c r="D6502" s="2"/>
      <c r="E6502" s="26"/>
    </row>
    <row r="6503" spans="1:5" x14ac:dyDescent="0.15">
      <c r="A6503" s="2"/>
      <c r="B6503" s="31"/>
      <c r="C6503" s="2"/>
      <c r="D6503" s="2"/>
      <c r="E6503" s="26"/>
    </row>
    <row r="6504" spans="1:5" x14ac:dyDescent="0.15">
      <c r="A6504" s="2"/>
      <c r="B6504" s="31"/>
      <c r="C6504" s="2"/>
      <c r="D6504" s="2"/>
      <c r="E6504" s="26"/>
    </row>
    <row r="6505" spans="1:5" x14ac:dyDescent="0.15">
      <c r="A6505" s="2"/>
      <c r="B6505" s="31"/>
      <c r="C6505" s="2"/>
      <c r="D6505" s="2"/>
      <c r="E6505" s="26"/>
    </row>
    <row r="6506" spans="1:5" x14ac:dyDescent="0.15">
      <c r="A6506" s="2"/>
      <c r="B6506" s="31"/>
      <c r="C6506" s="2"/>
      <c r="D6506" s="2"/>
      <c r="E6506" s="26"/>
    </row>
    <row r="6507" spans="1:5" x14ac:dyDescent="0.15">
      <c r="A6507" s="2"/>
      <c r="B6507" s="31"/>
      <c r="C6507" s="2"/>
      <c r="D6507" s="2"/>
      <c r="E6507" s="26"/>
    </row>
    <row r="6508" spans="1:5" x14ac:dyDescent="0.15">
      <c r="A6508" s="2"/>
      <c r="B6508" s="31"/>
      <c r="C6508" s="2"/>
      <c r="D6508" s="2"/>
      <c r="E6508" s="26"/>
    </row>
    <row r="6509" spans="1:5" x14ac:dyDescent="0.15">
      <c r="A6509" s="2"/>
      <c r="B6509" s="31"/>
      <c r="C6509" s="2"/>
      <c r="D6509" s="2"/>
      <c r="E6509" s="26"/>
    </row>
    <row r="6510" spans="1:5" x14ac:dyDescent="0.15">
      <c r="A6510" s="2"/>
      <c r="B6510" s="31"/>
      <c r="C6510" s="2"/>
      <c r="D6510" s="2"/>
      <c r="E6510" s="26"/>
    </row>
    <row r="6511" spans="1:5" x14ac:dyDescent="0.15">
      <c r="A6511" s="2"/>
      <c r="B6511" s="31"/>
      <c r="C6511" s="2"/>
      <c r="D6511" s="2"/>
      <c r="E6511" s="26"/>
    </row>
    <row r="6512" spans="1:5" x14ac:dyDescent="0.15">
      <c r="A6512" s="2"/>
      <c r="B6512" s="31"/>
      <c r="C6512" s="2"/>
      <c r="D6512" s="2"/>
      <c r="E6512" s="26"/>
    </row>
    <row r="6513" spans="1:5" x14ac:dyDescent="0.15">
      <c r="A6513" s="2"/>
      <c r="B6513" s="31"/>
      <c r="C6513" s="2"/>
      <c r="D6513" s="2"/>
      <c r="E6513" s="26"/>
    </row>
    <row r="6514" spans="1:5" x14ac:dyDescent="0.15">
      <c r="A6514" s="2"/>
      <c r="B6514" s="31"/>
      <c r="C6514" s="2"/>
      <c r="D6514" s="2"/>
      <c r="E6514" s="26"/>
    </row>
    <row r="6515" spans="1:5" x14ac:dyDescent="0.15">
      <c r="A6515" s="2"/>
      <c r="B6515" s="31"/>
      <c r="C6515" s="2"/>
      <c r="D6515" s="2"/>
      <c r="E6515" s="26"/>
    </row>
    <row r="6516" spans="1:5" x14ac:dyDescent="0.15">
      <c r="A6516" s="2"/>
      <c r="B6516" s="31"/>
      <c r="C6516" s="2"/>
      <c r="D6516" s="2"/>
      <c r="E6516" s="26"/>
    </row>
    <row r="6517" spans="1:5" x14ac:dyDescent="0.15">
      <c r="A6517" s="2"/>
      <c r="B6517" s="31"/>
      <c r="C6517" s="2"/>
      <c r="D6517" s="2"/>
      <c r="E6517" s="26"/>
    </row>
    <row r="6518" spans="1:5" x14ac:dyDescent="0.15">
      <c r="A6518" s="2"/>
      <c r="B6518" s="31"/>
      <c r="C6518" s="2"/>
      <c r="D6518" s="2"/>
      <c r="E6518" s="26"/>
    </row>
    <row r="6519" spans="1:5" x14ac:dyDescent="0.15">
      <c r="A6519" s="2"/>
      <c r="B6519" s="31"/>
      <c r="C6519" s="2"/>
      <c r="D6519" s="2"/>
      <c r="E6519" s="26"/>
    </row>
    <row r="6520" spans="1:5" x14ac:dyDescent="0.15">
      <c r="A6520" s="2"/>
      <c r="B6520" s="31"/>
      <c r="C6520" s="2"/>
      <c r="D6520" s="2"/>
      <c r="E6520" s="26"/>
    </row>
    <row r="6521" spans="1:5" x14ac:dyDescent="0.15">
      <c r="A6521" s="2"/>
      <c r="B6521" s="31"/>
      <c r="C6521" s="2"/>
      <c r="D6521" s="2"/>
      <c r="E6521" s="26"/>
    </row>
    <row r="6522" spans="1:5" x14ac:dyDescent="0.15">
      <c r="A6522" s="2"/>
      <c r="B6522" s="31"/>
      <c r="C6522" s="2"/>
      <c r="D6522" s="2"/>
      <c r="E6522" s="26"/>
    </row>
    <row r="6523" spans="1:5" x14ac:dyDescent="0.15">
      <c r="A6523" s="2"/>
      <c r="B6523" s="31"/>
      <c r="C6523" s="2"/>
      <c r="D6523" s="2"/>
      <c r="E6523" s="26"/>
    </row>
    <row r="6524" spans="1:5" x14ac:dyDescent="0.15">
      <c r="A6524" s="2"/>
      <c r="B6524" s="31"/>
      <c r="C6524" s="2"/>
      <c r="D6524" s="2"/>
      <c r="E6524" s="26"/>
    </row>
    <row r="6525" spans="1:5" x14ac:dyDescent="0.15">
      <c r="A6525" s="2"/>
      <c r="B6525" s="31"/>
      <c r="C6525" s="2"/>
      <c r="D6525" s="2"/>
      <c r="E6525" s="26"/>
    </row>
    <row r="6526" spans="1:5" x14ac:dyDescent="0.15">
      <c r="A6526" s="2"/>
      <c r="B6526" s="31"/>
      <c r="C6526" s="2"/>
      <c r="D6526" s="2"/>
      <c r="E6526" s="26"/>
    </row>
    <row r="6527" spans="1:5" x14ac:dyDescent="0.15">
      <c r="A6527" s="2"/>
      <c r="B6527" s="31"/>
      <c r="C6527" s="2"/>
      <c r="D6527" s="2"/>
      <c r="E6527" s="26"/>
    </row>
    <row r="6528" spans="1:5" x14ac:dyDescent="0.15">
      <c r="A6528" s="2"/>
      <c r="B6528" s="31"/>
      <c r="C6528" s="2"/>
      <c r="D6528" s="2"/>
      <c r="E6528" s="26"/>
    </row>
    <row r="6529" spans="1:5" x14ac:dyDescent="0.15">
      <c r="A6529" s="2"/>
      <c r="B6529" s="31"/>
      <c r="C6529" s="2"/>
      <c r="D6529" s="2"/>
      <c r="E6529" s="26"/>
    </row>
    <row r="6530" spans="1:5" x14ac:dyDescent="0.15">
      <c r="A6530" s="2"/>
      <c r="B6530" s="31"/>
      <c r="C6530" s="2"/>
      <c r="D6530" s="2"/>
      <c r="E6530" s="26"/>
    </row>
    <row r="6531" spans="1:5" x14ac:dyDescent="0.15">
      <c r="A6531" s="2"/>
      <c r="B6531" s="31"/>
      <c r="C6531" s="2"/>
      <c r="D6531" s="2"/>
      <c r="E6531" s="26"/>
    </row>
    <row r="6532" spans="1:5" x14ac:dyDescent="0.15">
      <c r="A6532" s="2"/>
      <c r="B6532" s="31"/>
      <c r="C6532" s="2"/>
      <c r="D6532" s="2"/>
      <c r="E6532" s="26"/>
    </row>
    <row r="6533" spans="1:5" x14ac:dyDescent="0.15">
      <c r="A6533" s="2"/>
      <c r="B6533" s="31"/>
      <c r="C6533" s="2"/>
      <c r="D6533" s="2"/>
      <c r="E6533" s="26"/>
    </row>
    <row r="6534" spans="1:5" x14ac:dyDescent="0.15">
      <c r="A6534" s="2"/>
      <c r="B6534" s="31"/>
      <c r="C6534" s="2"/>
      <c r="D6534" s="2"/>
      <c r="E6534" s="26"/>
    </row>
    <row r="6535" spans="1:5" x14ac:dyDescent="0.15">
      <c r="A6535" s="2"/>
      <c r="B6535" s="31"/>
      <c r="C6535" s="2"/>
      <c r="D6535" s="2"/>
      <c r="E6535" s="26"/>
    </row>
    <row r="6536" spans="1:5" x14ac:dyDescent="0.15">
      <c r="A6536" s="2"/>
      <c r="B6536" s="31"/>
      <c r="C6536" s="2"/>
      <c r="D6536" s="2"/>
      <c r="E6536" s="26"/>
    </row>
    <row r="6537" spans="1:5" x14ac:dyDescent="0.15">
      <c r="A6537" s="2"/>
      <c r="B6537" s="31"/>
      <c r="C6537" s="2"/>
      <c r="D6537" s="2"/>
      <c r="E6537" s="26"/>
    </row>
    <row r="6538" spans="1:5" x14ac:dyDescent="0.15">
      <c r="A6538" s="2"/>
      <c r="B6538" s="31"/>
      <c r="C6538" s="2"/>
      <c r="D6538" s="2"/>
      <c r="E6538" s="26"/>
    </row>
    <row r="6539" spans="1:5" x14ac:dyDescent="0.15">
      <c r="A6539" s="2"/>
      <c r="B6539" s="31"/>
      <c r="C6539" s="2"/>
      <c r="D6539" s="2"/>
      <c r="E6539" s="26"/>
    </row>
    <row r="6540" spans="1:5" x14ac:dyDescent="0.15">
      <c r="A6540" s="2"/>
      <c r="B6540" s="31"/>
      <c r="C6540" s="2"/>
      <c r="D6540" s="2"/>
      <c r="E6540" s="26"/>
    </row>
    <row r="6541" spans="1:5" x14ac:dyDescent="0.15">
      <c r="A6541" s="2"/>
      <c r="B6541" s="31"/>
      <c r="C6541" s="2"/>
      <c r="D6541" s="2"/>
      <c r="E6541" s="26"/>
    </row>
    <row r="6542" spans="1:5" x14ac:dyDescent="0.15">
      <c r="A6542" s="2"/>
      <c r="B6542" s="31"/>
      <c r="C6542" s="2"/>
      <c r="D6542" s="2"/>
      <c r="E6542" s="26"/>
    </row>
    <row r="6543" spans="1:5" x14ac:dyDescent="0.15">
      <c r="A6543" s="2"/>
      <c r="B6543" s="31"/>
      <c r="C6543" s="2"/>
      <c r="D6543" s="2"/>
      <c r="E6543" s="26"/>
    </row>
    <row r="6544" spans="1:5" x14ac:dyDescent="0.15">
      <c r="A6544" s="2"/>
      <c r="B6544" s="31"/>
      <c r="C6544" s="2"/>
      <c r="D6544" s="2"/>
      <c r="E6544" s="26"/>
    </row>
    <row r="6545" spans="1:5" x14ac:dyDescent="0.15">
      <c r="A6545" s="2"/>
      <c r="B6545" s="31"/>
      <c r="C6545" s="2"/>
      <c r="D6545" s="2"/>
      <c r="E6545" s="26"/>
    </row>
    <row r="6546" spans="1:5" x14ac:dyDescent="0.15">
      <c r="A6546" s="2"/>
      <c r="B6546" s="31"/>
      <c r="C6546" s="2"/>
      <c r="D6546" s="2"/>
      <c r="E6546" s="26"/>
    </row>
    <row r="6547" spans="1:5" x14ac:dyDescent="0.15">
      <c r="A6547" s="2"/>
      <c r="B6547" s="31"/>
      <c r="C6547" s="2"/>
      <c r="D6547" s="2"/>
      <c r="E6547" s="26"/>
    </row>
    <row r="6548" spans="1:5" x14ac:dyDescent="0.15">
      <c r="A6548" s="2"/>
      <c r="B6548" s="31"/>
      <c r="C6548" s="2"/>
      <c r="D6548" s="2"/>
      <c r="E6548" s="26"/>
    </row>
    <row r="6549" spans="1:5" x14ac:dyDescent="0.15">
      <c r="A6549" s="2"/>
      <c r="B6549" s="31"/>
      <c r="C6549" s="2"/>
      <c r="D6549" s="2"/>
      <c r="E6549" s="26"/>
    </row>
    <row r="6550" spans="1:5" x14ac:dyDescent="0.15">
      <c r="A6550" s="2"/>
      <c r="B6550" s="31"/>
      <c r="C6550" s="2"/>
      <c r="D6550" s="2"/>
      <c r="E6550" s="26"/>
    </row>
    <row r="6551" spans="1:5" x14ac:dyDescent="0.15">
      <c r="A6551" s="2"/>
      <c r="B6551" s="31"/>
      <c r="C6551" s="2"/>
      <c r="D6551" s="2"/>
      <c r="E6551" s="26"/>
    </row>
    <row r="6552" spans="1:5" x14ac:dyDescent="0.15">
      <c r="A6552" s="2"/>
      <c r="B6552" s="31"/>
      <c r="C6552" s="2"/>
      <c r="D6552" s="2"/>
      <c r="E6552" s="26"/>
    </row>
    <row r="6553" spans="1:5" x14ac:dyDescent="0.15">
      <c r="A6553" s="2"/>
      <c r="B6553" s="31"/>
      <c r="C6553" s="2"/>
      <c r="D6553" s="2"/>
      <c r="E6553" s="26"/>
    </row>
    <row r="6554" spans="1:5" x14ac:dyDescent="0.15">
      <c r="A6554" s="2"/>
      <c r="B6554" s="31"/>
      <c r="C6554" s="2"/>
      <c r="D6554" s="2"/>
      <c r="E6554" s="26"/>
    </row>
    <row r="6555" spans="1:5" x14ac:dyDescent="0.15">
      <c r="A6555" s="2"/>
      <c r="B6555" s="31"/>
      <c r="C6555" s="2"/>
      <c r="D6555" s="2"/>
      <c r="E6555" s="26"/>
    </row>
    <row r="6556" spans="1:5" x14ac:dyDescent="0.15">
      <c r="A6556" s="2"/>
      <c r="B6556" s="31"/>
      <c r="C6556" s="2"/>
      <c r="D6556" s="2"/>
      <c r="E6556" s="26"/>
    </row>
    <row r="6557" spans="1:5" x14ac:dyDescent="0.15">
      <c r="A6557" s="2"/>
      <c r="B6557" s="31"/>
      <c r="C6557" s="2"/>
      <c r="D6557" s="2"/>
      <c r="E6557" s="26"/>
    </row>
    <row r="6558" spans="1:5" x14ac:dyDescent="0.15">
      <c r="A6558" s="2"/>
      <c r="B6558" s="31"/>
      <c r="C6558" s="2"/>
      <c r="D6558" s="2"/>
      <c r="E6558" s="26"/>
    </row>
    <row r="6559" spans="1:5" x14ac:dyDescent="0.15">
      <c r="A6559" s="2"/>
      <c r="B6559" s="31"/>
      <c r="C6559" s="2"/>
      <c r="D6559" s="2"/>
      <c r="E6559" s="26"/>
    </row>
    <row r="6560" spans="1:5" x14ac:dyDescent="0.15">
      <c r="A6560" s="2"/>
      <c r="B6560" s="31"/>
      <c r="C6560" s="2"/>
      <c r="D6560" s="2"/>
      <c r="E6560" s="26"/>
    </row>
    <row r="6561" spans="1:5" x14ac:dyDescent="0.15">
      <c r="A6561" s="2"/>
      <c r="B6561" s="31"/>
      <c r="C6561" s="2"/>
      <c r="D6561" s="2"/>
      <c r="E6561" s="26"/>
    </row>
    <row r="6562" spans="1:5" x14ac:dyDescent="0.15">
      <c r="A6562" s="2"/>
      <c r="B6562" s="31"/>
      <c r="C6562" s="2"/>
      <c r="D6562" s="2"/>
      <c r="E6562" s="26"/>
    </row>
    <row r="6563" spans="1:5" x14ac:dyDescent="0.15">
      <c r="A6563" s="2"/>
      <c r="B6563" s="31"/>
      <c r="C6563" s="2"/>
      <c r="D6563" s="2"/>
      <c r="E6563" s="26"/>
    </row>
    <row r="6564" spans="1:5" x14ac:dyDescent="0.15">
      <c r="A6564" s="2"/>
      <c r="B6564" s="31"/>
      <c r="C6564" s="2"/>
      <c r="D6564" s="2"/>
      <c r="E6564" s="26"/>
    </row>
    <row r="6565" spans="1:5" x14ac:dyDescent="0.15">
      <c r="A6565" s="2"/>
      <c r="B6565" s="31"/>
      <c r="C6565" s="2"/>
      <c r="D6565" s="2"/>
      <c r="E6565" s="26"/>
    </row>
    <row r="6566" spans="1:5" x14ac:dyDescent="0.15">
      <c r="A6566" s="2"/>
      <c r="B6566" s="31"/>
      <c r="C6566" s="2"/>
      <c r="D6566" s="2"/>
      <c r="E6566" s="26"/>
    </row>
    <row r="6567" spans="1:5" x14ac:dyDescent="0.15">
      <c r="A6567" s="2"/>
      <c r="B6567" s="31"/>
      <c r="C6567" s="2"/>
      <c r="D6567" s="2"/>
      <c r="E6567" s="26"/>
    </row>
    <row r="6568" spans="1:5" x14ac:dyDescent="0.15">
      <c r="A6568" s="2"/>
      <c r="B6568" s="31"/>
      <c r="C6568" s="2"/>
      <c r="D6568" s="2"/>
      <c r="E6568" s="26"/>
    </row>
    <row r="6569" spans="1:5" x14ac:dyDescent="0.15">
      <c r="A6569" s="2"/>
      <c r="B6569" s="31"/>
      <c r="C6569" s="2"/>
      <c r="D6569" s="2"/>
      <c r="E6569" s="26"/>
    </row>
    <row r="6570" spans="1:5" x14ac:dyDescent="0.15">
      <c r="A6570" s="2"/>
      <c r="B6570" s="31"/>
      <c r="C6570" s="2"/>
      <c r="D6570" s="2"/>
      <c r="E6570" s="26"/>
    </row>
    <row r="6571" spans="1:5" x14ac:dyDescent="0.15">
      <c r="A6571" s="2"/>
      <c r="B6571" s="31"/>
      <c r="C6571" s="2"/>
      <c r="D6571" s="2"/>
      <c r="E6571" s="26"/>
    </row>
    <row r="6572" spans="1:5" x14ac:dyDescent="0.15">
      <c r="A6572" s="2"/>
      <c r="B6572" s="31"/>
      <c r="C6572" s="2"/>
      <c r="D6572" s="2"/>
      <c r="E6572" s="26"/>
    </row>
    <row r="6573" spans="1:5" x14ac:dyDescent="0.15">
      <c r="A6573" s="2"/>
      <c r="B6573" s="31"/>
      <c r="C6573" s="2"/>
      <c r="D6573" s="2"/>
      <c r="E6573" s="26"/>
    </row>
    <row r="6574" spans="1:5" x14ac:dyDescent="0.15">
      <c r="A6574" s="2"/>
      <c r="B6574" s="31"/>
      <c r="C6574" s="2"/>
      <c r="D6574" s="2"/>
      <c r="E6574" s="26"/>
    </row>
    <row r="6575" spans="1:5" x14ac:dyDescent="0.15">
      <c r="A6575" s="2"/>
      <c r="B6575" s="31"/>
      <c r="C6575" s="2"/>
      <c r="D6575" s="2"/>
      <c r="E6575" s="26"/>
    </row>
    <row r="6576" spans="1:5" x14ac:dyDescent="0.15">
      <c r="A6576" s="2"/>
      <c r="B6576" s="31"/>
      <c r="C6576" s="2"/>
      <c r="D6576" s="2"/>
      <c r="E6576" s="26"/>
    </row>
    <row r="6577" spans="1:5" x14ac:dyDescent="0.15">
      <c r="A6577" s="2"/>
      <c r="B6577" s="31"/>
      <c r="C6577" s="2"/>
      <c r="D6577" s="2"/>
      <c r="E6577" s="26"/>
    </row>
    <row r="6578" spans="1:5" x14ac:dyDescent="0.15">
      <c r="A6578" s="2"/>
      <c r="B6578" s="31"/>
      <c r="C6578" s="2"/>
      <c r="D6578" s="2"/>
      <c r="E6578" s="26"/>
    </row>
    <row r="6579" spans="1:5" x14ac:dyDescent="0.15">
      <c r="A6579" s="2"/>
      <c r="B6579" s="31"/>
      <c r="C6579" s="2"/>
      <c r="D6579" s="2"/>
      <c r="E6579" s="26"/>
    </row>
    <row r="6580" spans="1:5" x14ac:dyDescent="0.15">
      <c r="A6580" s="2"/>
      <c r="B6580" s="31"/>
      <c r="C6580" s="2"/>
      <c r="D6580" s="2"/>
      <c r="E6580" s="26"/>
    </row>
    <row r="6581" spans="1:5" x14ac:dyDescent="0.15">
      <c r="A6581" s="2"/>
      <c r="B6581" s="31"/>
      <c r="C6581" s="2"/>
      <c r="D6581" s="2"/>
      <c r="E6581" s="26"/>
    </row>
    <row r="6582" spans="1:5" x14ac:dyDescent="0.15">
      <c r="A6582" s="2"/>
      <c r="B6582" s="31"/>
      <c r="C6582" s="2"/>
      <c r="D6582" s="2"/>
      <c r="E6582" s="26"/>
    </row>
    <row r="6583" spans="1:5" x14ac:dyDescent="0.15">
      <c r="A6583" s="2"/>
      <c r="B6583" s="31"/>
      <c r="C6583" s="2"/>
      <c r="D6583" s="2"/>
      <c r="E6583" s="26"/>
    </row>
    <row r="6584" spans="1:5" x14ac:dyDescent="0.15">
      <c r="A6584" s="2"/>
      <c r="B6584" s="31"/>
      <c r="C6584" s="2"/>
      <c r="D6584" s="2"/>
      <c r="E6584" s="26"/>
    </row>
    <row r="6585" spans="1:5" x14ac:dyDescent="0.15">
      <c r="A6585" s="2"/>
      <c r="B6585" s="31"/>
      <c r="C6585" s="2"/>
      <c r="D6585" s="2"/>
      <c r="E6585" s="26"/>
    </row>
    <row r="6586" spans="1:5" x14ac:dyDescent="0.15">
      <c r="A6586" s="2"/>
      <c r="B6586" s="31"/>
      <c r="C6586" s="2"/>
      <c r="D6586" s="2"/>
      <c r="E6586" s="26"/>
    </row>
    <row r="6587" spans="1:5" x14ac:dyDescent="0.15">
      <c r="A6587" s="2"/>
      <c r="B6587" s="31"/>
      <c r="C6587" s="2"/>
      <c r="D6587" s="2"/>
      <c r="E6587" s="26"/>
    </row>
    <row r="6588" spans="1:5" x14ac:dyDescent="0.15">
      <c r="A6588" s="2"/>
      <c r="B6588" s="31"/>
      <c r="C6588" s="2"/>
      <c r="D6588" s="2"/>
      <c r="E6588" s="26"/>
    </row>
    <row r="6589" spans="1:5" x14ac:dyDescent="0.15">
      <c r="A6589" s="2"/>
      <c r="B6589" s="31"/>
      <c r="C6589" s="2"/>
      <c r="D6589" s="2"/>
      <c r="E6589" s="26"/>
    </row>
    <row r="6590" spans="1:5" x14ac:dyDescent="0.15">
      <c r="A6590" s="2"/>
      <c r="B6590" s="31"/>
      <c r="C6590" s="2"/>
      <c r="D6590" s="2"/>
      <c r="E6590" s="26"/>
    </row>
    <row r="6591" spans="1:5" x14ac:dyDescent="0.15">
      <c r="A6591" s="2"/>
      <c r="B6591" s="31"/>
      <c r="C6591" s="2"/>
      <c r="D6591" s="2"/>
      <c r="E6591" s="26"/>
    </row>
    <row r="6592" spans="1:5" x14ac:dyDescent="0.15">
      <c r="A6592" s="2"/>
      <c r="B6592" s="31"/>
      <c r="C6592" s="2"/>
      <c r="D6592" s="2"/>
      <c r="E6592" s="26"/>
    </row>
    <row r="6593" spans="1:5" x14ac:dyDescent="0.15">
      <c r="A6593" s="2"/>
      <c r="B6593" s="31"/>
      <c r="C6593" s="2"/>
      <c r="D6593" s="2"/>
      <c r="E6593" s="26"/>
    </row>
    <row r="6594" spans="1:5" x14ac:dyDescent="0.15">
      <c r="A6594" s="2"/>
      <c r="B6594" s="31"/>
      <c r="C6594" s="2"/>
      <c r="D6594" s="2"/>
      <c r="E6594" s="26"/>
    </row>
    <row r="6595" spans="1:5" x14ac:dyDescent="0.15">
      <c r="A6595" s="2"/>
      <c r="B6595" s="31"/>
      <c r="C6595" s="2"/>
      <c r="D6595" s="2"/>
      <c r="E6595" s="26"/>
    </row>
    <row r="6596" spans="1:5" x14ac:dyDescent="0.15">
      <c r="A6596" s="2"/>
      <c r="B6596" s="31"/>
      <c r="C6596" s="2"/>
      <c r="D6596" s="2"/>
      <c r="E6596" s="26"/>
    </row>
    <row r="6597" spans="1:5" x14ac:dyDescent="0.15">
      <c r="A6597" s="2"/>
      <c r="B6597" s="31"/>
      <c r="C6597" s="2"/>
      <c r="D6597" s="2"/>
      <c r="E6597" s="26"/>
    </row>
    <row r="6598" spans="1:5" x14ac:dyDescent="0.15">
      <c r="A6598" s="2"/>
      <c r="B6598" s="31"/>
      <c r="C6598" s="2"/>
      <c r="D6598" s="2"/>
      <c r="E6598" s="26"/>
    </row>
    <row r="6599" spans="1:5" x14ac:dyDescent="0.15">
      <c r="A6599" s="2"/>
      <c r="B6599" s="31"/>
      <c r="C6599" s="2"/>
      <c r="D6599" s="2"/>
      <c r="E6599" s="26"/>
    </row>
    <row r="6600" spans="1:5" x14ac:dyDescent="0.15">
      <c r="A6600" s="2"/>
      <c r="B6600" s="31"/>
      <c r="C6600" s="2"/>
      <c r="D6600" s="2"/>
      <c r="E6600" s="26"/>
    </row>
    <row r="6601" spans="1:5" x14ac:dyDescent="0.15">
      <c r="A6601" s="2"/>
      <c r="B6601" s="31"/>
      <c r="C6601" s="2"/>
      <c r="D6601" s="2"/>
      <c r="E6601" s="26"/>
    </row>
    <row r="6602" spans="1:5" x14ac:dyDescent="0.15">
      <c r="A6602" s="2"/>
      <c r="B6602" s="31"/>
      <c r="C6602" s="2"/>
      <c r="D6602" s="2"/>
      <c r="E6602" s="26"/>
    </row>
    <row r="6603" spans="1:5" x14ac:dyDescent="0.15">
      <c r="A6603" s="2"/>
      <c r="B6603" s="31"/>
      <c r="C6603" s="2"/>
      <c r="D6603" s="2"/>
      <c r="E6603" s="26"/>
    </row>
    <row r="6604" spans="1:5" x14ac:dyDescent="0.15">
      <c r="A6604" s="2"/>
      <c r="B6604" s="31"/>
      <c r="C6604" s="2"/>
      <c r="D6604" s="2"/>
      <c r="E6604" s="26"/>
    </row>
    <row r="6605" spans="1:5" x14ac:dyDescent="0.15">
      <c r="A6605" s="2"/>
      <c r="B6605" s="31"/>
      <c r="C6605" s="2"/>
      <c r="D6605" s="2"/>
      <c r="E6605" s="26"/>
    </row>
    <row r="6606" spans="1:5" x14ac:dyDescent="0.15">
      <c r="A6606" s="2"/>
      <c r="B6606" s="31"/>
      <c r="C6606" s="2"/>
      <c r="D6606" s="2"/>
      <c r="E6606" s="26"/>
    </row>
    <row r="6607" spans="1:5" x14ac:dyDescent="0.15">
      <c r="A6607" s="2"/>
      <c r="B6607" s="31"/>
      <c r="C6607" s="2"/>
      <c r="D6607" s="2"/>
      <c r="E6607" s="26"/>
    </row>
    <row r="6608" spans="1:5" x14ac:dyDescent="0.15">
      <c r="A6608" s="2"/>
      <c r="B6608" s="31"/>
      <c r="C6608" s="2"/>
      <c r="D6608" s="2"/>
      <c r="E6608" s="26"/>
    </row>
    <row r="6609" spans="1:5" x14ac:dyDescent="0.15">
      <c r="A6609" s="2"/>
      <c r="B6609" s="31"/>
      <c r="C6609" s="2"/>
      <c r="D6609" s="2"/>
      <c r="E6609" s="26"/>
    </row>
    <row r="6610" spans="1:5" x14ac:dyDescent="0.15">
      <c r="A6610" s="2"/>
      <c r="B6610" s="31"/>
      <c r="C6610" s="2"/>
      <c r="D6610" s="2"/>
      <c r="E6610" s="26"/>
    </row>
    <row r="6611" spans="1:5" x14ac:dyDescent="0.15">
      <c r="A6611" s="2"/>
      <c r="B6611" s="31"/>
      <c r="C6611" s="2"/>
      <c r="D6611" s="2"/>
      <c r="E6611" s="26"/>
    </row>
    <row r="6612" spans="1:5" x14ac:dyDescent="0.15">
      <c r="A6612" s="2"/>
      <c r="B6612" s="31"/>
      <c r="C6612" s="2"/>
      <c r="D6612" s="2"/>
      <c r="E6612" s="26"/>
    </row>
    <row r="6613" spans="1:5" x14ac:dyDescent="0.15">
      <c r="A6613" s="2"/>
      <c r="B6613" s="31"/>
      <c r="C6613" s="2"/>
      <c r="D6613" s="2"/>
      <c r="E6613" s="26"/>
    </row>
    <row r="6614" spans="1:5" x14ac:dyDescent="0.15">
      <c r="A6614" s="2"/>
      <c r="B6614" s="31"/>
      <c r="C6614" s="2"/>
      <c r="D6614" s="2"/>
      <c r="E6614" s="26"/>
    </row>
    <row r="6615" spans="1:5" x14ac:dyDescent="0.15">
      <c r="A6615" s="2"/>
      <c r="B6615" s="31"/>
      <c r="C6615" s="2"/>
      <c r="D6615" s="2"/>
      <c r="E6615" s="26"/>
    </row>
    <row r="6616" spans="1:5" x14ac:dyDescent="0.15">
      <c r="A6616" s="2"/>
      <c r="B6616" s="31"/>
      <c r="C6616" s="2"/>
      <c r="D6616" s="2"/>
      <c r="E6616" s="26"/>
    </row>
    <row r="6617" spans="1:5" x14ac:dyDescent="0.15">
      <c r="A6617" s="2"/>
      <c r="B6617" s="31"/>
      <c r="C6617" s="2"/>
      <c r="D6617" s="2"/>
      <c r="E6617" s="26"/>
    </row>
    <row r="6618" spans="1:5" x14ac:dyDescent="0.15">
      <c r="A6618" s="2"/>
      <c r="B6618" s="31"/>
      <c r="C6618" s="2"/>
      <c r="D6618" s="2"/>
      <c r="E6618" s="26"/>
    </row>
    <row r="6619" spans="1:5" x14ac:dyDescent="0.15">
      <c r="A6619" s="2"/>
      <c r="B6619" s="31"/>
      <c r="C6619" s="2"/>
      <c r="D6619" s="2"/>
      <c r="E6619" s="26"/>
    </row>
    <row r="6620" spans="1:5" x14ac:dyDescent="0.15">
      <c r="A6620" s="2"/>
      <c r="B6620" s="31"/>
      <c r="C6620" s="2"/>
      <c r="D6620" s="2"/>
      <c r="E6620" s="26"/>
    </row>
    <row r="6621" spans="1:5" x14ac:dyDescent="0.15">
      <c r="A6621" s="2"/>
      <c r="B6621" s="31"/>
      <c r="C6621" s="2"/>
      <c r="D6621" s="2"/>
      <c r="E6621" s="26"/>
    </row>
    <row r="6622" spans="1:5" x14ac:dyDescent="0.15">
      <c r="A6622" s="2"/>
      <c r="B6622" s="31"/>
      <c r="C6622" s="2"/>
      <c r="D6622" s="2"/>
      <c r="E6622" s="26"/>
    </row>
    <row r="6623" spans="1:5" x14ac:dyDescent="0.15">
      <c r="A6623" s="2"/>
      <c r="B6623" s="31"/>
      <c r="C6623" s="2"/>
      <c r="D6623" s="2"/>
      <c r="E6623" s="26"/>
    </row>
    <row r="6624" spans="1:5" x14ac:dyDescent="0.15">
      <c r="A6624" s="2"/>
      <c r="B6624" s="31"/>
      <c r="C6624" s="2"/>
      <c r="D6624" s="2"/>
      <c r="E6624" s="26"/>
    </row>
    <row r="6625" spans="1:5" x14ac:dyDescent="0.15">
      <c r="A6625" s="2"/>
      <c r="B6625" s="31"/>
      <c r="C6625" s="2"/>
      <c r="D6625" s="2"/>
      <c r="E6625" s="26"/>
    </row>
    <row r="6626" spans="1:5" x14ac:dyDescent="0.15">
      <c r="A6626" s="2"/>
      <c r="B6626" s="31"/>
      <c r="C6626" s="2"/>
      <c r="D6626" s="2"/>
      <c r="E6626" s="26"/>
    </row>
    <row r="6627" spans="1:5" x14ac:dyDescent="0.15">
      <c r="A6627" s="2"/>
      <c r="B6627" s="31"/>
      <c r="C6627" s="2"/>
      <c r="D6627" s="2"/>
      <c r="E6627" s="26"/>
    </row>
    <row r="6628" spans="1:5" x14ac:dyDescent="0.15">
      <c r="A6628" s="2"/>
      <c r="B6628" s="31"/>
      <c r="C6628" s="2"/>
      <c r="D6628" s="2"/>
      <c r="E6628" s="26"/>
    </row>
    <row r="6629" spans="1:5" x14ac:dyDescent="0.15">
      <c r="A6629" s="2"/>
      <c r="B6629" s="31"/>
      <c r="C6629" s="2"/>
      <c r="D6629" s="2"/>
      <c r="E6629" s="26"/>
    </row>
    <row r="6630" spans="1:5" x14ac:dyDescent="0.15">
      <c r="A6630" s="2"/>
      <c r="B6630" s="31"/>
      <c r="C6630" s="2"/>
      <c r="D6630" s="2"/>
      <c r="E6630" s="26"/>
    </row>
    <row r="6631" spans="1:5" x14ac:dyDescent="0.15">
      <c r="A6631" s="2"/>
      <c r="B6631" s="31"/>
      <c r="C6631" s="2"/>
      <c r="D6631" s="2"/>
      <c r="E6631" s="26"/>
    </row>
    <row r="6632" spans="1:5" x14ac:dyDescent="0.15">
      <c r="A6632" s="2"/>
      <c r="B6632" s="31"/>
      <c r="C6632" s="2"/>
      <c r="D6632" s="2"/>
      <c r="E6632" s="26"/>
    </row>
    <row r="6633" spans="1:5" x14ac:dyDescent="0.15">
      <c r="A6633" s="2"/>
      <c r="B6633" s="31"/>
      <c r="C6633" s="2"/>
      <c r="D6633" s="2"/>
      <c r="E6633" s="26"/>
    </row>
    <row r="6634" spans="1:5" x14ac:dyDescent="0.15">
      <c r="A6634" s="2"/>
      <c r="B6634" s="31"/>
      <c r="C6634" s="2"/>
      <c r="D6634" s="2"/>
      <c r="E6634" s="26"/>
    </row>
    <row r="6635" spans="1:5" x14ac:dyDescent="0.15">
      <c r="A6635" s="2"/>
      <c r="B6635" s="31"/>
      <c r="C6635" s="2"/>
      <c r="D6635" s="2"/>
      <c r="E6635" s="26"/>
    </row>
    <row r="6636" spans="1:5" x14ac:dyDescent="0.15">
      <c r="A6636" s="2"/>
      <c r="B6636" s="31"/>
      <c r="C6636" s="2"/>
      <c r="D6636" s="2"/>
      <c r="E6636" s="26"/>
    </row>
    <row r="6637" spans="1:5" x14ac:dyDescent="0.15">
      <c r="A6637" s="2"/>
      <c r="B6637" s="31"/>
      <c r="C6637" s="2"/>
      <c r="D6637" s="2"/>
      <c r="E6637" s="26"/>
    </row>
    <row r="6638" spans="1:5" x14ac:dyDescent="0.15">
      <c r="A6638" s="2"/>
      <c r="B6638" s="31"/>
      <c r="C6638" s="2"/>
      <c r="D6638" s="2"/>
      <c r="E6638" s="26"/>
    </row>
    <row r="6639" spans="1:5" x14ac:dyDescent="0.15">
      <c r="A6639" s="2"/>
      <c r="B6639" s="31"/>
      <c r="C6639" s="2"/>
      <c r="D6639" s="2"/>
      <c r="E6639" s="26"/>
    </row>
    <row r="6640" spans="1:5" x14ac:dyDescent="0.15">
      <c r="A6640" s="2"/>
      <c r="B6640" s="31"/>
      <c r="C6640" s="2"/>
      <c r="D6640" s="2"/>
      <c r="E6640" s="26"/>
    </row>
    <row r="6641" spans="1:5" x14ac:dyDescent="0.15">
      <c r="A6641" s="2"/>
      <c r="B6641" s="31"/>
      <c r="C6641" s="2"/>
      <c r="D6641" s="2"/>
      <c r="E6641" s="26"/>
    </row>
    <row r="6642" spans="1:5" x14ac:dyDescent="0.15">
      <c r="A6642" s="2"/>
      <c r="B6642" s="31"/>
      <c r="C6642" s="2"/>
      <c r="D6642" s="2"/>
      <c r="E6642" s="26"/>
    </row>
    <row r="6643" spans="1:5" x14ac:dyDescent="0.15">
      <c r="A6643" s="2"/>
      <c r="B6643" s="31"/>
      <c r="C6643" s="2"/>
      <c r="D6643" s="2"/>
      <c r="E6643" s="26"/>
    </row>
    <row r="6644" spans="1:5" x14ac:dyDescent="0.15">
      <c r="A6644" s="2"/>
      <c r="B6644" s="31"/>
      <c r="C6644" s="2"/>
      <c r="D6644" s="2"/>
      <c r="E6644" s="26"/>
    </row>
    <row r="6645" spans="1:5" x14ac:dyDescent="0.15">
      <c r="A6645" s="2"/>
      <c r="B6645" s="31"/>
      <c r="C6645" s="2"/>
      <c r="D6645" s="2"/>
      <c r="E6645" s="26"/>
    </row>
    <row r="6646" spans="1:5" x14ac:dyDescent="0.15">
      <c r="A6646" s="2"/>
      <c r="B6646" s="31"/>
      <c r="C6646" s="2"/>
      <c r="D6646" s="2"/>
      <c r="E6646" s="26"/>
    </row>
    <row r="6647" spans="1:5" x14ac:dyDescent="0.15">
      <c r="A6647" s="2"/>
      <c r="B6647" s="31"/>
      <c r="C6647" s="2"/>
      <c r="D6647" s="2"/>
      <c r="E6647" s="26"/>
    </row>
    <row r="6648" spans="1:5" x14ac:dyDescent="0.15">
      <c r="A6648" s="2"/>
      <c r="B6648" s="31"/>
      <c r="C6648" s="2"/>
      <c r="D6648" s="2"/>
      <c r="E6648" s="26"/>
    </row>
    <row r="6649" spans="1:5" x14ac:dyDescent="0.15">
      <c r="A6649" s="2"/>
      <c r="B6649" s="31"/>
      <c r="C6649" s="2"/>
      <c r="D6649" s="2"/>
      <c r="E6649" s="26"/>
    </row>
    <row r="6650" spans="1:5" x14ac:dyDescent="0.15">
      <c r="A6650" s="2"/>
      <c r="B6650" s="31"/>
      <c r="C6650" s="2"/>
      <c r="D6650" s="2"/>
      <c r="E6650" s="26"/>
    </row>
    <row r="6651" spans="1:5" x14ac:dyDescent="0.15">
      <c r="A6651" s="2"/>
      <c r="B6651" s="31"/>
      <c r="C6651" s="2"/>
      <c r="D6651" s="2"/>
      <c r="E6651" s="26"/>
    </row>
    <row r="6652" spans="1:5" x14ac:dyDescent="0.15">
      <c r="A6652" s="2"/>
      <c r="B6652" s="31"/>
      <c r="C6652" s="2"/>
      <c r="D6652" s="2"/>
      <c r="E6652" s="26"/>
    </row>
    <row r="6653" spans="1:5" x14ac:dyDescent="0.15">
      <c r="A6653" s="2"/>
      <c r="B6653" s="31"/>
      <c r="C6653" s="2"/>
      <c r="D6653" s="2"/>
      <c r="E6653" s="26"/>
    </row>
    <row r="6654" spans="1:5" x14ac:dyDescent="0.15">
      <c r="A6654" s="2"/>
      <c r="B6654" s="31"/>
      <c r="C6654" s="2"/>
      <c r="D6654" s="2"/>
      <c r="E6654" s="26"/>
    </row>
    <row r="6655" spans="1:5" x14ac:dyDescent="0.15">
      <c r="A6655" s="2"/>
      <c r="B6655" s="31"/>
      <c r="C6655" s="2"/>
      <c r="D6655" s="2"/>
      <c r="E6655" s="26"/>
    </row>
    <row r="6656" spans="1:5" x14ac:dyDescent="0.15">
      <c r="A6656" s="2"/>
      <c r="B6656" s="31"/>
      <c r="C6656" s="2"/>
      <c r="D6656" s="2"/>
      <c r="E6656" s="26"/>
    </row>
    <row r="6657" spans="1:5" x14ac:dyDescent="0.15">
      <c r="A6657" s="2"/>
      <c r="B6657" s="31"/>
      <c r="C6657" s="2"/>
      <c r="D6657" s="2"/>
      <c r="E6657" s="26"/>
    </row>
    <row r="6658" spans="1:5" x14ac:dyDescent="0.15">
      <c r="A6658" s="2"/>
      <c r="B6658" s="31"/>
      <c r="C6658" s="2"/>
      <c r="D6658" s="2"/>
      <c r="E6658" s="26"/>
    </row>
    <row r="6659" spans="1:5" x14ac:dyDescent="0.15">
      <c r="A6659" s="2"/>
      <c r="B6659" s="31"/>
      <c r="C6659" s="2"/>
      <c r="D6659" s="2"/>
      <c r="E6659" s="26"/>
    </row>
    <row r="6660" spans="1:5" x14ac:dyDescent="0.15">
      <c r="A6660" s="2"/>
      <c r="B6660" s="31"/>
      <c r="C6660" s="2"/>
      <c r="D6660" s="2"/>
      <c r="E6660" s="26"/>
    </row>
    <row r="6661" spans="1:5" x14ac:dyDescent="0.15">
      <c r="A6661" s="2"/>
      <c r="B6661" s="31"/>
      <c r="C6661" s="2"/>
      <c r="D6661" s="2"/>
      <c r="E6661" s="26"/>
    </row>
    <row r="6662" spans="1:5" x14ac:dyDescent="0.15">
      <c r="A6662" s="2"/>
      <c r="B6662" s="31"/>
      <c r="C6662" s="2"/>
      <c r="D6662" s="2"/>
      <c r="E6662" s="26"/>
    </row>
    <row r="6663" spans="1:5" x14ac:dyDescent="0.15">
      <c r="A6663" s="2"/>
      <c r="B6663" s="31"/>
      <c r="C6663" s="2"/>
      <c r="D6663" s="2"/>
      <c r="E6663" s="26"/>
    </row>
    <row r="6664" spans="1:5" x14ac:dyDescent="0.15">
      <c r="A6664" s="2"/>
      <c r="B6664" s="31"/>
      <c r="C6664" s="2"/>
      <c r="D6664" s="2"/>
      <c r="E6664" s="26"/>
    </row>
    <row r="6665" spans="1:5" x14ac:dyDescent="0.15">
      <c r="A6665" s="2"/>
      <c r="B6665" s="31"/>
      <c r="C6665" s="2"/>
      <c r="D6665" s="2"/>
      <c r="E6665" s="26"/>
    </row>
    <row r="6666" spans="1:5" x14ac:dyDescent="0.15">
      <c r="A6666" s="2"/>
      <c r="B6666" s="31"/>
      <c r="C6666" s="2"/>
      <c r="D6666" s="2"/>
      <c r="E6666" s="26"/>
    </row>
    <row r="6667" spans="1:5" x14ac:dyDescent="0.15">
      <c r="A6667" s="2"/>
      <c r="B6667" s="31"/>
      <c r="C6667" s="2"/>
      <c r="D6667" s="2"/>
      <c r="E6667" s="26"/>
    </row>
    <row r="6668" spans="1:5" x14ac:dyDescent="0.15">
      <c r="A6668" s="2"/>
      <c r="B6668" s="31"/>
      <c r="C6668" s="2"/>
      <c r="D6668" s="2"/>
      <c r="E6668" s="26"/>
    </row>
    <row r="6669" spans="1:5" x14ac:dyDescent="0.15">
      <c r="A6669" s="2"/>
      <c r="B6669" s="31"/>
      <c r="C6669" s="2"/>
      <c r="D6669" s="2"/>
      <c r="E6669" s="26"/>
    </row>
    <row r="6670" spans="1:5" x14ac:dyDescent="0.15">
      <c r="A6670" s="2"/>
      <c r="B6670" s="31"/>
      <c r="C6670" s="2"/>
      <c r="D6670" s="2"/>
      <c r="E6670" s="26"/>
    </row>
    <row r="6671" spans="1:5" x14ac:dyDescent="0.15">
      <c r="A6671" s="2"/>
      <c r="B6671" s="31"/>
      <c r="C6671" s="2"/>
      <c r="D6671" s="2"/>
      <c r="E6671" s="26"/>
    </row>
    <row r="6672" spans="1:5" x14ac:dyDescent="0.15">
      <c r="A6672" s="2"/>
      <c r="B6672" s="31"/>
      <c r="C6672" s="2"/>
      <c r="D6672" s="2"/>
      <c r="E6672" s="26"/>
    </row>
    <row r="6673" spans="1:5" x14ac:dyDescent="0.15">
      <c r="A6673" s="2"/>
      <c r="B6673" s="31"/>
      <c r="C6673" s="2"/>
      <c r="D6673" s="2"/>
      <c r="E6673" s="26"/>
    </row>
    <row r="6674" spans="1:5" x14ac:dyDescent="0.15">
      <c r="A6674" s="2"/>
      <c r="B6674" s="31"/>
      <c r="C6674" s="2"/>
      <c r="D6674" s="2"/>
      <c r="E6674" s="26"/>
    </row>
    <row r="6675" spans="1:5" x14ac:dyDescent="0.15">
      <c r="A6675" s="2"/>
      <c r="B6675" s="31"/>
      <c r="C6675" s="2"/>
      <c r="D6675" s="2"/>
      <c r="E6675" s="26"/>
    </row>
    <row r="6676" spans="1:5" x14ac:dyDescent="0.15">
      <c r="A6676" s="2"/>
      <c r="B6676" s="31"/>
      <c r="C6676" s="2"/>
      <c r="D6676" s="2"/>
      <c r="E6676" s="26"/>
    </row>
    <row r="6677" spans="1:5" x14ac:dyDescent="0.15">
      <c r="A6677" s="2"/>
      <c r="B6677" s="31"/>
      <c r="C6677" s="2"/>
      <c r="D6677" s="2"/>
      <c r="E6677" s="26"/>
    </row>
    <row r="6678" spans="1:5" x14ac:dyDescent="0.15">
      <c r="A6678" s="2"/>
      <c r="B6678" s="31"/>
      <c r="C6678" s="2"/>
      <c r="D6678" s="2"/>
      <c r="E6678" s="26"/>
    </row>
    <row r="6679" spans="1:5" x14ac:dyDescent="0.15">
      <c r="A6679" s="2"/>
      <c r="B6679" s="31"/>
      <c r="C6679" s="2"/>
      <c r="D6679" s="2"/>
      <c r="E6679" s="26"/>
    </row>
    <row r="6680" spans="1:5" x14ac:dyDescent="0.15">
      <c r="A6680" s="2"/>
      <c r="B6680" s="31"/>
      <c r="C6680" s="2"/>
      <c r="D6680" s="2"/>
      <c r="E6680" s="26"/>
    </row>
    <row r="6681" spans="1:5" x14ac:dyDescent="0.15">
      <c r="A6681" s="2"/>
      <c r="B6681" s="31"/>
      <c r="C6681" s="2"/>
      <c r="D6681" s="2"/>
      <c r="E6681" s="26"/>
    </row>
    <row r="6682" spans="1:5" x14ac:dyDescent="0.15">
      <c r="A6682" s="2"/>
      <c r="B6682" s="31"/>
      <c r="C6682" s="2"/>
      <c r="D6682" s="2"/>
      <c r="E6682" s="26"/>
    </row>
    <row r="6683" spans="1:5" x14ac:dyDescent="0.15">
      <c r="A6683" s="2"/>
      <c r="B6683" s="31"/>
      <c r="C6683" s="2"/>
      <c r="D6683" s="2"/>
      <c r="E6683" s="26"/>
    </row>
    <row r="6684" spans="1:5" x14ac:dyDescent="0.15">
      <c r="A6684" s="2"/>
      <c r="B6684" s="31"/>
      <c r="C6684" s="2"/>
      <c r="D6684" s="2"/>
      <c r="E6684" s="26"/>
    </row>
    <row r="6685" spans="1:5" x14ac:dyDescent="0.15">
      <c r="A6685" s="2"/>
      <c r="B6685" s="31"/>
      <c r="C6685" s="2"/>
      <c r="D6685" s="2"/>
      <c r="E6685" s="26"/>
    </row>
    <row r="6686" spans="1:5" x14ac:dyDescent="0.15">
      <c r="A6686" s="2"/>
      <c r="B6686" s="31"/>
      <c r="C6686" s="2"/>
      <c r="D6686" s="2"/>
      <c r="E6686" s="26"/>
    </row>
    <row r="6687" spans="1:5" x14ac:dyDescent="0.15">
      <c r="A6687" s="2"/>
      <c r="B6687" s="31"/>
      <c r="C6687" s="2"/>
      <c r="D6687" s="2"/>
      <c r="E6687" s="26"/>
    </row>
    <row r="6688" spans="1:5" x14ac:dyDescent="0.15">
      <c r="A6688" s="2"/>
      <c r="B6688" s="31"/>
      <c r="C6688" s="2"/>
      <c r="D6688" s="2"/>
      <c r="E6688" s="26"/>
    </row>
    <row r="6689" spans="1:5" x14ac:dyDescent="0.15">
      <c r="A6689" s="2"/>
      <c r="B6689" s="31"/>
      <c r="C6689" s="2"/>
      <c r="D6689" s="2"/>
      <c r="E6689" s="26"/>
    </row>
    <row r="6690" spans="1:5" x14ac:dyDescent="0.15">
      <c r="A6690" s="2"/>
      <c r="B6690" s="31"/>
      <c r="C6690" s="2"/>
      <c r="D6690" s="2"/>
      <c r="E6690" s="26"/>
    </row>
    <row r="6691" spans="1:5" x14ac:dyDescent="0.15">
      <c r="A6691" s="2"/>
      <c r="B6691" s="31"/>
      <c r="C6691" s="2"/>
      <c r="D6691" s="2"/>
      <c r="E6691" s="26"/>
    </row>
    <row r="6692" spans="1:5" x14ac:dyDescent="0.15">
      <c r="A6692" s="2"/>
      <c r="B6692" s="31"/>
      <c r="C6692" s="2"/>
      <c r="D6692" s="2"/>
      <c r="E6692" s="26"/>
    </row>
    <row r="6693" spans="1:5" x14ac:dyDescent="0.15">
      <c r="A6693" s="2"/>
      <c r="B6693" s="31"/>
      <c r="C6693" s="2"/>
      <c r="D6693" s="2"/>
      <c r="E6693" s="26"/>
    </row>
    <row r="6694" spans="1:5" x14ac:dyDescent="0.15">
      <c r="A6694" s="2"/>
      <c r="B6694" s="31"/>
      <c r="C6694" s="2"/>
      <c r="D6694" s="2"/>
      <c r="E6694" s="26"/>
    </row>
    <row r="6695" spans="1:5" x14ac:dyDescent="0.15">
      <c r="A6695" s="2"/>
      <c r="B6695" s="31"/>
      <c r="C6695" s="2"/>
      <c r="D6695" s="2"/>
      <c r="E6695" s="26"/>
    </row>
    <row r="6696" spans="1:5" x14ac:dyDescent="0.15">
      <c r="A6696" s="2"/>
      <c r="B6696" s="31"/>
      <c r="C6696" s="2"/>
      <c r="D6696" s="2"/>
      <c r="E6696" s="26"/>
    </row>
    <row r="6697" spans="1:5" x14ac:dyDescent="0.15">
      <c r="A6697" s="2"/>
      <c r="B6697" s="31"/>
      <c r="C6697" s="2"/>
      <c r="D6697" s="2"/>
      <c r="E6697" s="26"/>
    </row>
    <row r="6698" spans="1:5" x14ac:dyDescent="0.15">
      <c r="A6698" s="2"/>
      <c r="B6698" s="31"/>
      <c r="C6698" s="2"/>
      <c r="D6698" s="2"/>
      <c r="E6698" s="26"/>
    </row>
    <row r="6699" spans="1:5" x14ac:dyDescent="0.15">
      <c r="A6699" s="2"/>
      <c r="B6699" s="31"/>
      <c r="C6699" s="2"/>
      <c r="D6699" s="2"/>
      <c r="E6699" s="26"/>
    </row>
    <row r="6700" spans="1:5" x14ac:dyDescent="0.15">
      <c r="A6700" s="2"/>
      <c r="B6700" s="31"/>
      <c r="C6700" s="2"/>
      <c r="D6700" s="2"/>
      <c r="E6700" s="26"/>
    </row>
    <row r="6701" spans="1:5" x14ac:dyDescent="0.15">
      <c r="A6701" s="2"/>
      <c r="B6701" s="31"/>
      <c r="C6701" s="2"/>
      <c r="D6701" s="2"/>
      <c r="E6701" s="26"/>
    </row>
    <row r="6702" spans="1:5" x14ac:dyDescent="0.15">
      <c r="A6702" s="2"/>
      <c r="B6702" s="31"/>
      <c r="C6702" s="2"/>
      <c r="D6702" s="2"/>
      <c r="E6702" s="26"/>
    </row>
    <row r="6703" spans="1:5" x14ac:dyDescent="0.15">
      <c r="A6703" s="2"/>
      <c r="B6703" s="31"/>
      <c r="C6703" s="2"/>
      <c r="D6703" s="2"/>
      <c r="E6703" s="26"/>
    </row>
    <row r="6704" spans="1:5" x14ac:dyDescent="0.15">
      <c r="A6704" s="2"/>
      <c r="B6704" s="31"/>
      <c r="C6704" s="2"/>
      <c r="D6704" s="2"/>
      <c r="E6704" s="26"/>
    </row>
    <row r="6705" spans="1:5" x14ac:dyDescent="0.15">
      <c r="A6705" s="2"/>
      <c r="B6705" s="31"/>
      <c r="C6705" s="2"/>
      <c r="D6705" s="2"/>
      <c r="E6705" s="26"/>
    </row>
    <row r="6706" spans="1:5" x14ac:dyDescent="0.15">
      <c r="A6706" s="2"/>
      <c r="B6706" s="31"/>
      <c r="C6706" s="2"/>
      <c r="D6706" s="2"/>
      <c r="E6706" s="26"/>
    </row>
    <row r="6707" spans="1:5" x14ac:dyDescent="0.15">
      <c r="A6707" s="2"/>
      <c r="B6707" s="31"/>
      <c r="C6707" s="2"/>
      <c r="D6707" s="2"/>
      <c r="E6707" s="26"/>
    </row>
    <row r="6708" spans="1:5" x14ac:dyDescent="0.15">
      <c r="A6708" s="2"/>
      <c r="B6708" s="31"/>
      <c r="C6708" s="2"/>
      <c r="D6708" s="2"/>
      <c r="E6708" s="26"/>
    </row>
    <row r="6709" spans="1:5" x14ac:dyDescent="0.15">
      <c r="A6709" s="2"/>
      <c r="B6709" s="31"/>
      <c r="C6709" s="2"/>
      <c r="D6709" s="2"/>
      <c r="E6709" s="26"/>
    </row>
    <row r="6710" spans="1:5" x14ac:dyDescent="0.15">
      <c r="A6710" s="2"/>
      <c r="B6710" s="31"/>
      <c r="C6710" s="2"/>
      <c r="D6710" s="2"/>
      <c r="E6710" s="26"/>
    </row>
    <row r="6711" spans="1:5" x14ac:dyDescent="0.15">
      <c r="A6711" s="2"/>
      <c r="B6711" s="31"/>
      <c r="C6711" s="2"/>
      <c r="D6711" s="2"/>
      <c r="E6711" s="26"/>
    </row>
    <row r="6712" spans="1:5" x14ac:dyDescent="0.15">
      <c r="A6712" s="2"/>
      <c r="B6712" s="31"/>
      <c r="C6712" s="2"/>
      <c r="D6712" s="2"/>
      <c r="E6712" s="26"/>
    </row>
    <row r="6713" spans="1:5" x14ac:dyDescent="0.15">
      <c r="A6713" s="2"/>
      <c r="B6713" s="31"/>
      <c r="C6713" s="2"/>
      <c r="D6713" s="2"/>
      <c r="E6713" s="26"/>
    </row>
    <row r="6714" spans="1:5" x14ac:dyDescent="0.15">
      <c r="A6714" s="2"/>
      <c r="B6714" s="31"/>
      <c r="C6714" s="2"/>
      <c r="D6714" s="2"/>
      <c r="E6714" s="26"/>
    </row>
    <row r="6715" spans="1:5" x14ac:dyDescent="0.15">
      <c r="A6715" s="2"/>
      <c r="B6715" s="31"/>
      <c r="C6715" s="2"/>
      <c r="D6715" s="2"/>
      <c r="E6715" s="26"/>
    </row>
    <row r="6716" spans="1:5" x14ac:dyDescent="0.15">
      <c r="A6716" s="2"/>
      <c r="B6716" s="31"/>
      <c r="C6716" s="2"/>
      <c r="D6716" s="2"/>
      <c r="E6716" s="26"/>
    </row>
    <row r="6717" spans="1:5" x14ac:dyDescent="0.15">
      <c r="A6717" s="2"/>
      <c r="B6717" s="31"/>
      <c r="C6717" s="2"/>
      <c r="D6717" s="2"/>
      <c r="E6717" s="26"/>
    </row>
    <row r="6718" spans="1:5" x14ac:dyDescent="0.15">
      <c r="A6718" s="2"/>
      <c r="B6718" s="31"/>
      <c r="C6718" s="2"/>
      <c r="D6718" s="2"/>
      <c r="E6718" s="26"/>
    </row>
    <row r="6719" spans="1:5" x14ac:dyDescent="0.15">
      <c r="A6719" s="2"/>
      <c r="B6719" s="31"/>
      <c r="C6719" s="2"/>
      <c r="D6719" s="2"/>
      <c r="E6719" s="26"/>
    </row>
    <row r="6720" spans="1:5" x14ac:dyDescent="0.15">
      <c r="A6720" s="2"/>
      <c r="B6720" s="31"/>
      <c r="C6720" s="2"/>
      <c r="D6720" s="2"/>
      <c r="E6720" s="26"/>
    </row>
    <row r="6721" spans="1:5" x14ac:dyDescent="0.15">
      <c r="A6721" s="2"/>
      <c r="B6721" s="31"/>
      <c r="C6721" s="2"/>
      <c r="D6721" s="2"/>
      <c r="E6721" s="26"/>
    </row>
    <row r="6722" spans="1:5" x14ac:dyDescent="0.15">
      <c r="A6722" s="2"/>
      <c r="B6722" s="31"/>
      <c r="C6722" s="2"/>
      <c r="D6722" s="2"/>
      <c r="E6722" s="26"/>
    </row>
    <row r="6723" spans="1:5" x14ac:dyDescent="0.15">
      <c r="A6723" s="2"/>
      <c r="B6723" s="31"/>
      <c r="C6723" s="2"/>
      <c r="D6723" s="2"/>
      <c r="E6723" s="26"/>
    </row>
    <row r="6724" spans="1:5" x14ac:dyDescent="0.15">
      <c r="A6724" s="2"/>
      <c r="B6724" s="31"/>
      <c r="C6724" s="2"/>
      <c r="D6724" s="2"/>
      <c r="E6724" s="26"/>
    </row>
    <row r="6725" spans="1:5" x14ac:dyDescent="0.15">
      <c r="A6725" s="2"/>
      <c r="B6725" s="31"/>
      <c r="C6725" s="2"/>
      <c r="D6725" s="2"/>
      <c r="E6725" s="26"/>
    </row>
    <row r="6726" spans="1:5" x14ac:dyDescent="0.15">
      <c r="A6726" s="2"/>
      <c r="B6726" s="31"/>
      <c r="C6726" s="2"/>
      <c r="D6726" s="2"/>
      <c r="E6726" s="26"/>
    </row>
    <row r="6727" spans="1:5" x14ac:dyDescent="0.15">
      <c r="A6727" s="2"/>
      <c r="B6727" s="31"/>
      <c r="C6727" s="2"/>
      <c r="D6727" s="2"/>
      <c r="E6727" s="26"/>
    </row>
    <row r="6728" spans="1:5" x14ac:dyDescent="0.15">
      <c r="A6728" s="2"/>
      <c r="B6728" s="31"/>
      <c r="C6728" s="2"/>
      <c r="D6728" s="2"/>
      <c r="E6728" s="26"/>
    </row>
    <row r="6729" spans="1:5" x14ac:dyDescent="0.15">
      <c r="A6729" s="2"/>
      <c r="B6729" s="31"/>
      <c r="C6729" s="2"/>
      <c r="D6729" s="2"/>
      <c r="E6729" s="26"/>
    </row>
    <row r="6730" spans="1:5" x14ac:dyDescent="0.15">
      <c r="A6730" s="2"/>
      <c r="B6730" s="31"/>
      <c r="C6730" s="2"/>
      <c r="D6730" s="2"/>
      <c r="E6730" s="26"/>
    </row>
    <row r="6731" spans="1:5" x14ac:dyDescent="0.15">
      <c r="A6731" s="2"/>
      <c r="B6731" s="31"/>
      <c r="C6731" s="2"/>
      <c r="D6731" s="2"/>
      <c r="E6731" s="26"/>
    </row>
    <row r="6732" spans="1:5" x14ac:dyDescent="0.15">
      <c r="A6732" s="2"/>
      <c r="B6732" s="31"/>
      <c r="C6732" s="2"/>
      <c r="D6732" s="2"/>
      <c r="E6732" s="26"/>
    </row>
    <row r="6733" spans="1:5" x14ac:dyDescent="0.15">
      <c r="A6733" s="2"/>
      <c r="B6733" s="31"/>
      <c r="C6733" s="2"/>
      <c r="D6733" s="2"/>
      <c r="E6733" s="26"/>
    </row>
    <row r="6734" spans="1:5" x14ac:dyDescent="0.15">
      <c r="A6734" s="2"/>
      <c r="B6734" s="31"/>
      <c r="C6734" s="2"/>
      <c r="D6734" s="2"/>
      <c r="E6734" s="26"/>
    </row>
    <row r="6735" spans="1:5" x14ac:dyDescent="0.15">
      <c r="A6735" s="2"/>
      <c r="B6735" s="31"/>
      <c r="C6735" s="2"/>
      <c r="D6735" s="2"/>
      <c r="E6735" s="26"/>
    </row>
    <row r="6736" spans="1:5" x14ac:dyDescent="0.15">
      <c r="A6736" s="2"/>
      <c r="B6736" s="31"/>
      <c r="C6736" s="2"/>
      <c r="D6736" s="2"/>
      <c r="E6736" s="26"/>
    </row>
    <row r="6737" spans="1:5" x14ac:dyDescent="0.15">
      <c r="A6737" s="2"/>
      <c r="B6737" s="31"/>
      <c r="C6737" s="2"/>
      <c r="D6737" s="2"/>
      <c r="E6737" s="26"/>
    </row>
    <row r="6738" spans="1:5" x14ac:dyDescent="0.15">
      <c r="A6738" s="2"/>
      <c r="B6738" s="31"/>
      <c r="C6738" s="2"/>
      <c r="D6738" s="2"/>
      <c r="E6738" s="26"/>
    </row>
    <row r="6739" spans="1:5" x14ac:dyDescent="0.15">
      <c r="A6739" s="2"/>
      <c r="B6739" s="31"/>
      <c r="C6739" s="2"/>
      <c r="D6739" s="2"/>
      <c r="E6739" s="26"/>
    </row>
    <row r="6740" spans="1:5" x14ac:dyDescent="0.15">
      <c r="A6740" s="2"/>
      <c r="B6740" s="31"/>
      <c r="C6740" s="2"/>
      <c r="D6740" s="2"/>
      <c r="E6740" s="26"/>
    </row>
    <row r="6741" spans="1:5" x14ac:dyDescent="0.15">
      <c r="A6741" s="2"/>
      <c r="B6741" s="31"/>
      <c r="C6741" s="2"/>
      <c r="D6741" s="2"/>
      <c r="E6741" s="26"/>
    </row>
    <row r="6742" spans="1:5" x14ac:dyDescent="0.15">
      <c r="A6742" s="2"/>
      <c r="B6742" s="31"/>
      <c r="C6742" s="2"/>
      <c r="D6742" s="2"/>
      <c r="E6742" s="26"/>
    </row>
    <row r="6743" spans="1:5" x14ac:dyDescent="0.15">
      <c r="A6743" s="2"/>
      <c r="B6743" s="31"/>
      <c r="C6743" s="2"/>
      <c r="D6743" s="2"/>
      <c r="E6743" s="26"/>
    </row>
    <row r="6744" spans="1:5" x14ac:dyDescent="0.15">
      <c r="A6744" s="2"/>
      <c r="B6744" s="31"/>
      <c r="C6744" s="2"/>
      <c r="D6744" s="2"/>
      <c r="E6744" s="26"/>
    </row>
    <row r="6745" spans="1:5" x14ac:dyDescent="0.15">
      <c r="A6745" s="2"/>
      <c r="B6745" s="31"/>
      <c r="C6745" s="2"/>
      <c r="D6745" s="2"/>
      <c r="E6745" s="26"/>
    </row>
    <row r="6746" spans="1:5" x14ac:dyDescent="0.15">
      <c r="A6746" s="2"/>
      <c r="B6746" s="31"/>
      <c r="C6746" s="2"/>
      <c r="D6746" s="2"/>
      <c r="E6746" s="26"/>
    </row>
    <row r="6747" spans="1:5" x14ac:dyDescent="0.15">
      <c r="A6747" s="2"/>
      <c r="B6747" s="31"/>
      <c r="C6747" s="2"/>
      <c r="D6747" s="2"/>
      <c r="E6747" s="26"/>
    </row>
    <row r="6748" spans="1:5" x14ac:dyDescent="0.15">
      <c r="A6748" s="2"/>
      <c r="B6748" s="31"/>
      <c r="C6748" s="2"/>
      <c r="D6748" s="2"/>
      <c r="E6748" s="26"/>
    </row>
    <row r="6749" spans="1:5" x14ac:dyDescent="0.15">
      <c r="A6749" s="2"/>
      <c r="B6749" s="31"/>
      <c r="C6749" s="2"/>
      <c r="D6749" s="2"/>
      <c r="E6749" s="26"/>
    </row>
    <row r="6750" spans="1:5" x14ac:dyDescent="0.15">
      <c r="A6750" s="2"/>
      <c r="B6750" s="31"/>
      <c r="C6750" s="2"/>
      <c r="D6750" s="2"/>
      <c r="E6750" s="26"/>
    </row>
    <row r="6751" spans="1:5" x14ac:dyDescent="0.15">
      <c r="A6751" s="2"/>
      <c r="B6751" s="31"/>
      <c r="C6751" s="2"/>
      <c r="D6751" s="2"/>
      <c r="E6751" s="26"/>
    </row>
    <row r="6752" spans="1:5" x14ac:dyDescent="0.15">
      <c r="A6752" s="2"/>
      <c r="B6752" s="31"/>
      <c r="C6752" s="2"/>
      <c r="D6752" s="2"/>
      <c r="E6752" s="26"/>
    </row>
    <row r="6753" spans="1:5" x14ac:dyDescent="0.15">
      <c r="A6753" s="2"/>
      <c r="B6753" s="31"/>
      <c r="C6753" s="2"/>
      <c r="D6753" s="2"/>
      <c r="E6753" s="26"/>
    </row>
    <row r="6754" spans="1:5" x14ac:dyDescent="0.15">
      <c r="A6754" s="2"/>
      <c r="B6754" s="31"/>
      <c r="C6754" s="2"/>
      <c r="D6754" s="2"/>
      <c r="E6754" s="26"/>
    </row>
    <row r="6755" spans="1:5" x14ac:dyDescent="0.15">
      <c r="A6755" s="2"/>
      <c r="B6755" s="31"/>
      <c r="C6755" s="2"/>
      <c r="D6755" s="2"/>
      <c r="E6755" s="26"/>
    </row>
    <row r="6756" spans="1:5" x14ac:dyDescent="0.15">
      <c r="A6756" s="2"/>
      <c r="B6756" s="31"/>
      <c r="C6756" s="2"/>
      <c r="D6756" s="2"/>
      <c r="E6756" s="26"/>
    </row>
    <row r="6757" spans="1:5" x14ac:dyDescent="0.15">
      <c r="A6757" s="2"/>
      <c r="B6757" s="31"/>
      <c r="C6757" s="2"/>
      <c r="D6757" s="2"/>
      <c r="E6757" s="26"/>
    </row>
    <row r="6758" spans="1:5" x14ac:dyDescent="0.15">
      <c r="A6758" s="2"/>
      <c r="B6758" s="31"/>
      <c r="C6758" s="2"/>
      <c r="D6758" s="2"/>
      <c r="E6758" s="26"/>
    </row>
    <row r="6759" spans="1:5" x14ac:dyDescent="0.15">
      <c r="A6759" s="2"/>
      <c r="B6759" s="31"/>
      <c r="C6759" s="2"/>
      <c r="D6759" s="2"/>
      <c r="E6759" s="26"/>
    </row>
    <row r="6760" spans="1:5" x14ac:dyDescent="0.15">
      <c r="A6760" s="2"/>
      <c r="B6760" s="31"/>
      <c r="C6760" s="2"/>
      <c r="D6760" s="2"/>
      <c r="E6760" s="26"/>
    </row>
    <row r="6761" spans="1:5" x14ac:dyDescent="0.15">
      <c r="A6761" s="2"/>
      <c r="B6761" s="31"/>
      <c r="C6761" s="2"/>
      <c r="D6761" s="2"/>
      <c r="E6761" s="26"/>
    </row>
    <row r="6762" spans="1:5" x14ac:dyDescent="0.15">
      <c r="A6762" s="2"/>
      <c r="B6762" s="31"/>
      <c r="C6762" s="2"/>
      <c r="D6762" s="2"/>
      <c r="E6762" s="26"/>
    </row>
    <row r="6763" spans="1:5" x14ac:dyDescent="0.15">
      <c r="A6763" s="2"/>
      <c r="B6763" s="31"/>
      <c r="C6763" s="2"/>
      <c r="D6763" s="2"/>
      <c r="E6763" s="26"/>
    </row>
    <row r="6764" spans="1:5" x14ac:dyDescent="0.15">
      <c r="A6764" s="2"/>
      <c r="B6764" s="31"/>
      <c r="C6764" s="2"/>
      <c r="D6764" s="2"/>
      <c r="E6764" s="26"/>
    </row>
    <row r="6765" spans="1:5" x14ac:dyDescent="0.15">
      <c r="A6765" s="2"/>
      <c r="B6765" s="31"/>
      <c r="C6765" s="2"/>
      <c r="D6765" s="2"/>
      <c r="E6765" s="26"/>
    </row>
    <row r="6766" spans="1:5" x14ac:dyDescent="0.15">
      <c r="A6766" s="2"/>
      <c r="B6766" s="31"/>
      <c r="C6766" s="2"/>
      <c r="D6766" s="2"/>
      <c r="E6766" s="26"/>
    </row>
    <row r="6767" spans="1:5" x14ac:dyDescent="0.15">
      <c r="A6767" s="2"/>
      <c r="B6767" s="31"/>
      <c r="C6767" s="2"/>
      <c r="D6767" s="2"/>
      <c r="E6767" s="26"/>
    </row>
    <row r="6768" spans="1:5" x14ac:dyDescent="0.15">
      <c r="A6768" s="2"/>
      <c r="B6768" s="31"/>
      <c r="C6768" s="2"/>
      <c r="D6768" s="2"/>
      <c r="E6768" s="26"/>
    </row>
    <row r="6769" spans="1:5" x14ac:dyDescent="0.15">
      <c r="A6769" s="2"/>
      <c r="B6769" s="31"/>
      <c r="C6769" s="2"/>
      <c r="D6769" s="2"/>
      <c r="E6769" s="26"/>
    </row>
    <row r="6770" spans="1:5" x14ac:dyDescent="0.15">
      <c r="A6770" s="2"/>
      <c r="B6770" s="31"/>
      <c r="C6770" s="2"/>
      <c r="D6770" s="2"/>
      <c r="E6770" s="26"/>
    </row>
    <row r="6771" spans="1:5" x14ac:dyDescent="0.15">
      <c r="A6771" s="2"/>
      <c r="B6771" s="31"/>
      <c r="C6771" s="2"/>
      <c r="D6771" s="2"/>
      <c r="E6771" s="26"/>
    </row>
    <row r="6772" spans="1:5" x14ac:dyDescent="0.15">
      <c r="A6772" s="2"/>
      <c r="B6772" s="31"/>
      <c r="C6772" s="2"/>
      <c r="D6772" s="2"/>
      <c r="E6772" s="26"/>
    </row>
    <row r="6773" spans="1:5" x14ac:dyDescent="0.15">
      <c r="A6773" s="2"/>
      <c r="B6773" s="31"/>
      <c r="C6773" s="2"/>
      <c r="D6773" s="2"/>
      <c r="E6773" s="26"/>
    </row>
    <row r="6774" spans="1:5" x14ac:dyDescent="0.15">
      <c r="A6774" s="2"/>
      <c r="B6774" s="31"/>
      <c r="C6774" s="2"/>
      <c r="D6774" s="2"/>
      <c r="E6774" s="26"/>
    </row>
    <row r="6775" spans="1:5" x14ac:dyDescent="0.15">
      <c r="A6775" s="2"/>
      <c r="B6775" s="31"/>
      <c r="C6775" s="2"/>
      <c r="D6775" s="2"/>
      <c r="E6775" s="26"/>
    </row>
    <row r="6776" spans="1:5" x14ac:dyDescent="0.15">
      <c r="A6776" s="2"/>
      <c r="B6776" s="31"/>
      <c r="C6776" s="2"/>
      <c r="D6776" s="2"/>
      <c r="E6776" s="26"/>
    </row>
    <row r="6777" spans="1:5" x14ac:dyDescent="0.15">
      <c r="A6777" s="2"/>
      <c r="B6777" s="31"/>
      <c r="C6777" s="2"/>
      <c r="D6777" s="2"/>
      <c r="E6777" s="26"/>
    </row>
    <row r="6778" spans="1:5" x14ac:dyDescent="0.15">
      <c r="A6778" s="2"/>
      <c r="B6778" s="31"/>
      <c r="C6778" s="2"/>
      <c r="D6778" s="2"/>
      <c r="E6778" s="26"/>
    </row>
    <row r="6779" spans="1:5" x14ac:dyDescent="0.15">
      <c r="A6779" s="2"/>
      <c r="B6779" s="31"/>
      <c r="C6779" s="2"/>
      <c r="D6779" s="2"/>
      <c r="E6779" s="26"/>
    </row>
    <row r="6780" spans="1:5" x14ac:dyDescent="0.15">
      <c r="A6780" s="2"/>
      <c r="B6780" s="31"/>
      <c r="C6780" s="2"/>
      <c r="D6780" s="2"/>
      <c r="E6780" s="26"/>
    </row>
    <row r="6781" spans="1:5" x14ac:dyDescent="0.15">
      <c r="A6781" s="2"/>
      <c r="B6781" s="31"/>
      <c r="C6781" s="2"/>
      <c r="D6781" s="2"/>
      <c r="E6781" s="26"/>
    </row>
    <row r="6782" spans="1:5" x14ac:dyDescent="0.15">
      <c r="A6782" s="2"/>
      <c r="B6782" s="31"/>
      <c r="C6782" s="2"/>
      <c r="D6782" s="2"/>
      <c r="E6782" s="26"/>
    </row>
    <row r="6783" spans="1:5" x14ac:dyDescent="0.15">
      <c r="A6783" s="2"/>
      <c r="B6783" s="31"/>
      <c r="C6783" s="2"/>
      <c r="D6783" s="2"/>
      <c r="E6783" s="26"/>
    </row>
    <row r="6784" spans="1:5" x14ac:dyDescent="0.15">
      <c r="A6784" s="2"/>
      <c r="B6784" s="31"/>
      <c r="C6784" s="2"/>
      <c r="D6784" s="2"/>
      <c r="E6784" s="26"/>
    </row>
    <row r="6785" spans="1:5" x14ac:dyDescent="0.15">
      <c r="A6785" s="2"/>
      <c r="B6785" s="31"/>
      <c r="C6785" s="2"/>
      <c r="D6785" s="2"/>
      <c r="E6785" s="26"/>
    </row>
    <row r="6786" spans="1:5" x14ac:dyDescent="0.15">
      <c r="A6786" s="2"/>
      <c r="B6786" s="31"/>
      <c r="C6786" s="2"/>
      <c r="D6786" s="2"/>
      <c r="E6786" s="26"/>
    </row>
    <row r="6787" spans="1:5" x14ac:dyDescent="0.15">
      <c r="A6787" s="2"/>
      <c r="B6787" s="31"/>
      <c r="C6787" s="2"/>
      <c r="D6787" s="2"/>
      <c r="E6787" s="26"/>
    </row>
    <row r="6788" spans="1:5" x14ac:dyDescent="0.15">
      <c r="A6788" s="2"/>
      <c r="B6788" s="31"/>
      <c r="C6788" s="2"/>
      <c r="D6788" s="2"/>
      <c r="E6788" s="26"/>
    </row>
    <row r="6789" spans="1:5" x14ac:dyDescent="0.15">
      <c r="A6789" s="2"/>
      <c r="B6789" s="31"/>
      <c r="C6789" s="2"/>
      <c r="D6789" s="2"/>
      <c r="E6789" s="26"/>
    </row>
    <row r="6790" spans="1:5" x14ac:dyDescent="0.15">
      <c r="A6790" s="2"/>
      <c r="B6790" s="31"/>
      <c r="C6790" s="2"/>
      <c r="D6790" s="2"/>
      <c r="E6790" s="26"/>
    </row>
    <row r="6791" spans="1:5" x14ac:dyDescent="0.15">
      <c r="A6791" s="2"/>
      <c r="B6791" s="31"/>
      <c r="C6791" s="2"/>
      <c r="D6791" s="2"/>
      <c r="E6791" s="26"/>
    </row>
    <row r="6792" spans="1:5" x14ac:dyDescent="0.15">
      <c r="A6792" s="2"/>
      <c r="B6792" s="31"/>
      <c r="C6792" s="2"/>
      <c r="D6792" s="2"/>
      <c r="E6792" s="26"/>
    </row>
    <row r="6793" spans="1:5" x14ac:dyDescent="0.15">
      <c r="A6793" s="2"/>
      <c r="B6793" s="31"/>
      <c r="C6793" s="2"/>
      <c r="D6793" s="2"/>
      <c r="E6793" s="26"/>
    </row>
    <row r="6794" spans="1:5" x14ac:dyDescent="0.15">
      <c r="A6794" s="2"/>
      <c r="B6794" s="31"/>
      <c r="C6794" s="2"/>
      <c r="D6794" s="2"/>
      <c r="E6794" s="26"/>
    </row>
    <row r="6795" spans="1:5" x14ac:dyDescent="0.15">
      <c r="A6795" s="2"/>
      <c r="B6795" s="31"/>
      <c r="C6795" s="2"/>
      <c r="D6795" s="2"/>
      <c r="E6795" s="26"/>
    </row>
    <row r="6796" spans="1:5" x14ac:dyDescent="0.15">
      <c r="A6796" s="2"/>
      <c r="B6796" s="31"/>
      <c r="C6796" s="2"/>
      <c r="D6796" s="2"/>
      <c r="E6796" s="26"/>
    </row>
    <row r="6797" spans="1:5" x14ac:dyDescent="0.15">
      <c r="A6797" s="2"/>
      <c r="B6797" s="31"/>
      <c r="C6797" s="2"/>
      <c r="D6797" s="2"/>
      <c r="E6797" s="26"/>
    </row>
    <row r="6798" spans="1:5" x14ac:dyDescent="0.15">
      <c r="A6798" s="2"/>
      <c r="B6798" s="31"/>
      <c r="C6798" s="2"/>
      <c r="D6798" s="2"/>
      <c r="E6798" s="26"/>
    </row>
    <row r="6799" spans="1:5" x14ac:dyDescent="0.15">
      <c r="A6799" s="2"/>
      <c r="B6799" s="31"/>
      <c r="C6799" s="2"/>
      <c r="D6799" s="2"/>
      <c r="E6799" s="26"/>
    </row>
    <row r="6800" spans="1:5" x14ac:dyDescent="0.15">
      <c r="A6800" s="2"/>
      <c r="B6800" s="31"/>
      <c r="C6800" s="2"/>
      <c r="D6800" s="2"/>
      <c r="E6800" s="26"/>
    </row>
    <row r="6801" spans="1:5" x14ac:dyDescent="0.15">
      <c r="A6801" s="2"/>
      <c r="B6801" s="31"/>
      <c r="C6801" s="2"/>
      <c r="D6801" s="2"/>
      <c r="E6801" s="26"/>
    </row>
    <row r="6802" spans="1:5" x14ac:dyDescent="0.15">
      <c r="A6802" s="2"/>
      <c r="B6802" s="31"/>
      <c r="C6802" s="2"/>
      <c r="D6802" s="2"/>
      <c r="E6802" s="26"/>
    </row>
    <row r="6803" spans="1:5" x14ac:dyDescent="0.15">
      <c r="A6803" s="2"/>
      <c r="B6803" s="31"/>
      <c r="C6803" s="2"/>
      <c r="D6803" s="2"/>
      <c r="E6803" s="26"/>
    </row>
    <row r="6804" spans="1:5" x14ac:dyDescent="0.15">
      <c r="A6804" s="2"/>
      <c r="B6804" s="31"/>
      <c r="C6804" s="2"/>
      <c r="D6804" s="2"/>
      <c r="E6804" s="26"/>
    </row>
    <row r="6805" spans="1:5" x14ac:dyDescent="0.15">
      <c r="A6805" s="2"/>
      <c r="B6805" s="31"/>
      <c r="C6805" s="2"/>
      <c r="D6805" s="2"/>
      <c r="E6805" s="26"/>
    </row>
    <row r="6806" spans="1:5" x14ac:dyDescent="0.15">
      <c r="A6806" s="2"/>
      <c r="B6806" s="31"/>
      <c r="C6806" s="2"/>
      <c r="D6806" s="2"/>
      <c r="E6806" s="26"/>
    </row>
    <row r="6807" spans="1:5" x14ac:dyDescent="0.15">
      <c r="A6807" s="2"/>
      <c r="B6807" s="31"/>
      <c r="C6807" s="2"/>
      <c r="D6807" s="2"/>
      <c r="E6807" s="26"/>
    </row>
    <row r="6808" spans="1:5" x14ac:dyDescent="0.15">
      <c r="A6808" s="2"/>
      <c r="B6808" s="31"/>
      <c r="C6808" s="2"/>
      <c r="D6808" s="2"/>
      <c r="E6808" s="26"/>
    </row>
    <row r="6809" spans="1:5" x14ac:dyDescent="0.15">
      <c r="A6809" s="2"/>
      <c r="B6809" s="31"/>
      <c r="C6809" s="2"/>
      <c r="D6809" s="2"/>
      <c r="E6809" s="26"/>
    </row>
    <row r="6810" spans="1:5" x14ac:dyDescent="0.15">
      <c r="A6810" s="2"/>
      <c r="B6810" s="31"/>
      <c r="C6810" s="2"/>
      <c r="D6810" s="2"/>
      <c r="E6810" s="26"/>
    </row>
    <row r="6811" spans="1:5" x14ac:dyDescent="0.15">
      <c r="A6811" s="2"/>
      <c r="B6811" s="31"/>
      <c r="C6811" s="2"/>
      <c r="D6811" s="2"/>
      <c r="E6811" s="26"/>
    </row>
    <row r="6812" spans="1:5" x14ac:dyDescent="0.15">
      <c r="A6812" s="2"/>
      <c r="B6812" s="31"/>
      <c r="C6812" s="2"/>
      <c r="D6812" s="2"/>
      <c r="E6812" s="26"/>
    </row>
    <row r="6813" spans="1:5" x14ac:dyDescent="0.15">
      <c r="A6813" s="2"/>
      <c r="B6813" s="31"/>
      <c r="C6813" s="2"/>
      <c r="D6813" s="2"/>
      <c r="E6813" s="26"/>
    </row>
    <row r="6814" spans="1:5" x14ac:dyDescent="0.15">
      <c r="A6814" s="2"/>
      <c r="B6814" s="31"/>
      <c r="C6814" s="2"/>
      <c r="D6814" s="2"/>
      <c r="E6814" s="26"/>
    </row>
    <row r="6815" spans="1:5" x14ac:dyDescent="0.15">
      <c r="A6815" s="2"/>
      <c r="B6815" s="31"/>
      <c r="C6815" s="2"/>
      <c r="D6815" s="2"/>
      <c r="E6815" s="26"/>
    </row>
    <row r="6816" spans="1:5" x14ac:dyDescent="0.15">
      <c r="A6816" s="2"/>
      <c r="B6816" s="31"/>
      <c r="C6816" s="2"/>
      <c r="D6816" s="2"/>
      <c r="E6816" s="26"/>
    </row>
    <row r="6817" spans="1:5" x14ac:dyDescent="0.15">
      <c r="A6817" s="2"/>
      <c r="B6817" s="31"/>
      <c r="C6817" s="2"/>
      <c r="D6817" s="2"/>
      <c r="E6817" s="26"/>
    </row>
    <row r="6818" spans="1:5" x14ac:dyDescent="0.15">
      <c r="A6818" s="2"/>
      <c r="B6818" s="31"/>
      <c r="C6818" s="2"/>
      <c r="D6818" s="2"/>
      <c r="E6818" s="26"/>
    </row>
    <row r="6819" spans="1:5" x14ac:dyDescent="0.15">
      <c r="A6819" s="2"/>
      <c r="B6819" s="31"/>
      <c r="C6819" s="2"/>
      <c r="D6819" s="2"/>
      <c r="E6819" s="26"/>
    </row>
    <row r="6820" spans="1:5" x14ac:dyDescent="0.15">
      <c r="A6820" s="2"/>
      <c r="B6820" s="31"/>
      <c r="C6820" s="2"/>
      <c r="D6820" s="2"/>
      <c r="E6820" s="26"/>
    </row>
    <row r="6821" spans="1:5" x14ac:dyDescent="0.15">
      <c r="A6821" s="2"/>
      <c r="B6821" s="31"/>
      <c r="C6821" s="2"/>
      <c r="D6821" s="2"/>
      <c r="E6821" s="26"/>
    </row>
    <row r="6822" spans="1:5" x14ac:dyDescent="0.15">
      <c r="A6822" s="2"/>
      <c r="B6822" s="31"/>
      <c r="C6822" s="2"/>
      <c r="D6822" s="2"/>
      <c r="E6822" s="26"/>
    </row>
    <row r="6823" spans="1:5" x14ac:dyDescent="0.15">
      <c r="A6823" s="2"/>
      <c r="B6823" s="31"/>
      <c r="C6823" s="2"/>
      <c r="D6823" s="2"/>
      <c r="E6823" s="26"/>
    </row>
    <row r="6824" spans="1:5" x14ac:dyDescent="0.15">
      <c r="A6824" s="2"/>
      <c r="B6824" s="31"/>
      <c r="C6824" s="2"/>
      <c r="D6824" s="2"/>
      <c r="E6824" s="26"/>
    </row>
    <row r="6825" spans="1:5" x14ac:dyDescent="0.15">
      <c r="A6825" s="2"/>
      <c r="B6825" s="31"/>
      <c r="C6825" s="2"/>
      <c r="D6825" s="2"/>
      <c r="E6825" s="26"/>
    </row>
    <row r="6826" spans="1:5" x14ac:dyDescent="0.15">
      <c r="A6826" s="2"/>
      <c r="B6826" s="31"/>
      <c r="C6826" s="2"/>
      <c r="D6826" s="2"/>
      <c r="E6826" s="26"/>
    </row>
    <row r="6827" spans="1:5" x14ac:dyDescent="0.15">
      <c r="A6827" s="2"/>
      <c r="B6827" s="31"/>
      <c r="C6827" s="2"/>
      <c r="D6827" s="2"/>
      <c r="E6827" s="26"/>
    </row>
    <row r="6828" spans="1:5" x14ac:dyDescent="0.15">
      <c r="A6828" s="2"/>
      <c r="B6828" s="31"/>
      <c r="C6828" s="2"/>
      <c r="D6828" s="2"/>
      <c r="E6828" s="26"/>
    </row>
    <row r="6829" spans="1:5" x14ac:dyDescent="0.15">
      <c r="A6829" s="2"/>
      <c r="B6829" s="31"/>
      <c r="C6829" s="2"/>
      <c r="D6829" s="2"/>
      <c r="E6829" s="26"/>
    </row>
    <row r="6830" spans="1:5" x14ac:dyDescent="0.15">
      <c r="A6830" s="2"/>
      <c r="B6830" s="31"/>
      <c r="C6830" s="2"/>
      <c r="D6830" s="2"/>
      <c r="E6830" s="26"/>
    </row>
    <row r="6831" spans="1:5" x14ac:dyDescent="0.15">
      <c r="A6831" s="2"/>
      <c r="B6831" s="31"/>
      <c r="C6831" s="2"/>
      <c r="D6831" s="2"/>
      <c r="E6831" s="26"/>
    </row>
    <row r="6832" spans="1:5" x14ac:dyDescent="0.15">
      <c r="A6832" s="2"/>
      <c r="B6832" s="31"/>
      <c r="C6832" s="2"/>
      <c r="D6832" s="2"/>
      <c r="E6832" s="26"/>
    </row>
    <row r="6833" spans="1:5" x14ac:dyDescent="0.15">
      <c r="A6833" s="2"/>
      <c r="B6833" s="31"/>
      <c r="C6833" s="2"/>
      <c r="D6833" s="2"/>
      <c r="E6833" s="26"/>
    </row>
    <row r="6834" spans="1:5" x14ac:dyDescent="0.15">
      <c r="A6834" s="2"/>
      <c r="B6834" s="31"/>
      <c r="C6834" s="2"/>
      <c r="D6834" s="2"/>
      <c r="E6834" s="26"/>
    </row>
    <row r="6835" spans="1:5" x14ac:dyDescent="0.15">
      <c r="A6835" s="2"/>
      <c r="B6835" s="31"/>
      <c r="C6835" s="2"/>
      <c r="D6835" s="2"/>
      <c r="E6835" s="26"/>
    </row>
    <row r="6836" spans="1:5" x14ac:dyDescent="0.15">
      <c r="A6836" s="2"/>
      <c r="B6836" s="31"/>
      <c r="C6836" s="2"/>
      <c r="D6836" s="2"/>
      <c r="E6836" s="26"/>
    </row>
    <row r="6837" spans="1:5" x14ac:dyDescent="0.15">
      <c r="A6837" s="2"/>
      <c r="B6837" s="31"/>
      <c r="C6837" s="2"/>
      <c r="D6837" s="2"/>
      <c r="E6837" s="26"/>
    </row>
    <row r="6838" spans="1:5" x14ac:dyDescent="0.15">
      <c r="A6838" s="2"/>
      <c r="B6838" s="31"/>
      <c r="C6838" s="2"/>
      <c r="D6838" s="2"/>
      <c r="E6838" s="26"/>
    </row>
    <row r="6839" spans="1:5" x14ac:dyDescent="0.15">
      <c r="A6839" s="2"/>
      <c r="B6839" s="31"/>
      <c r="C6839" s="2"/>
      <c r="D6839" s="2"/>
      <c r="E6839" s="26"/>
    </row>
    <row r="6840" spans="1:5" x14ac:dyDescent="0.15">
      <c r="A6840" s="2"/>
      <c r="B6840" s="31"/>
      <c r="C6840" s="2"/>
      <c r="D6840" s="2"/>
      <c r="E6840" s="26"/>
    </row>
    <row r="6841" spans="1:5" x14ac:dyDescent="0.15">
      <c r="A6841" s="2"/>
      <c r="B6841" s="31"/>
      <c r="C6841" s="2"/>
      <c r="D6841" s="2"/>
      <c r="E6841" s="26"/>
    </row>
    <row r="6842" spans="1:5" x14ac:dyDescent="0.15">
      <c r="A6842" s="2"/>
      <c r="B6842" s="31"/>
      <c r="C6842" s="2"/>
      <c r="D6842" s="2"/>
      <c r="E6842" s="26"/>
    </row>
    <row r="6843" spans="1:5" x14ac:dyDescent="0.15">
      <c r="A6843" s="2"/>
      <c r="B6843" s="31"/>
      <c r="C6843" s="2"/>
      <c r="D6843" s="2"/>
      <c r="E6843" s="26"/>
    </row>
    <row r="6844" spans="1:5" x14ac:dyDescent="0.15">
      <c r="A6844" s="2"/>
      <c r="B6844" s="31"/>
      <c r="C6844" s="2"/>
      <c r="D6844" s="2"/>
      <c r="E6844" s="26"/>
    </row>
    <row r="6845" spans="1:5" x14ac:dyDescent="0.15">
      <c r="A6845" s="2"/>
      <c r="B6845" s="31"/>
      <c r="C6845" s="2"/>
      <c r="D6845" s="2"/>
      <c r="E6845" s="26"/>
    </row>
    <row r="6846" spans="1:5" x14ac:dyDescent="0.15">
      <c r="A6846" s="2"/>
      <c r="B6846" s="31"/>
      <c r="C6846" s="2"/>
      <c r="D6846" s="2"/>
      <c r="E6846" s="26"/>
    </row>
    <row r="6847" spans="1:5" x14ac:dyDescent="0.15">
      <c r="A6847" s="2"/>
      <c r="B6847" s="31"/>
      <c r="C6847" s="2"/>
      <c r="D6847" s="2"/>
      <c r="E6847" s="26"/>
    </row>
    <row r="6848" spans="1:5" x14ac:dyDescent="0.15">
      <c r="A6848" s="2"/>
      <c r="B6848" s="31"/>
      <c r="C6848" s="2"/>
      <c r="D6848" s="2"/>
      <c r="E6848" s="26"/>
    </row>
    <row r="6849" spans="1:5" x14ac:dyDescent="0.15">
      <c r="A6849" s="2"/>
      <c r="B6849" s="31"/>
      <c r="C6849" s="2"/>
      <c r="D6849" s="2"/>
      <c r="E6849" s="26"/>
    </row>
    <row r="6850" spans="1:5" x14ac:dyDescent="0.15">
      <c r="A6850" s="2"/>
      <c r="B6850" s="31"/>
      <c r="C6850" s="2"/>
      <c r="D6850" s="2"/>
      <c r="E6850" s="26"/>
    </row>
    <row r="6851" spans="1:5" x14ac:dyDescent="0.15">
      <c r="A6851" s="2"/>
      <c r="B6851" s="31"/>
      <c r="C6851" s="2"/>
      <c r="D6851" s="2"/>
      <c r="E6851" s="26"/>
    </row>
    <row r="6852" spans="1:5" x14ac:dyDescent="0.15">
      <c r="A6852" s="2"/>
      <c r="B6852" s="31"/>
      <c r="C6852" s="2"/>
      <c r="D6852" s="2"/>
      <c r="E6852" s="26"/>
    </row>
    <row r="6853" spans="1:5" x14ac:dyDescent="0.15">
      <c r="A6853" s="2"/>
      <c r="B6853" s="31"/>
      <c r="C6853" s="2"/>
      <c r="D6853" s="2"/>
      <c r="E6853" s="26"/>
    </row>
    <row r="6854" spans="1:5" x14ac:dyDescent="0.15">
      <c r="A6854" s="2"/>
      <c r="B6854" s="31"/>
      <c r="C6854" s="2"/>
      <c r="D6854" s="2"/>
      <c r="E6854" s="26"/>
    </row>
    <row r="6855" spans="1:5" x14ac:dyDescent="0.15">
      <c r="A6855" s="2"/>
      <c r="B6855" s="31"/>
      <c r="C6855" s="2"/>
      <c r="D6855" s="2"/>
      <c r="E6855" s="26"/>
    </row>
    <row r="6856" spans="1:5" x14ac:dyDescent="0.15">
      <c r="A6856" s="2"/>
      <c r="B6856" s="31"/>
      <c r="C6856" s="2"/>
      <c r="D6856" s="2"/>
      <c r="E6856" s="26"/>
    </row>
    <row r="6857" spans="1:5" x14ac:dyDescent="0.15">
      <c r="A6857" s="2"/>
      <c r="B6857" s="31"/>
      <c r="C6857" s="2"/>
      <c r="D6857" s="2"/>
      <c r="E6857" s="26"/>
    </row>
    <row r="6858" spans="1:5" x14ac:dyDescent="0.15">
      <c r="A6858" s="2"/>
      <c r="B6858" s="31"/>
      <c r="C6858" s="2"/>
      <c r="D6858" s="2"/>
      <c r="E6858" s="26"/>
    </row>
    <row r="6859" spans="1:5" x14ac:dyDescent="0.15">
      <c r="A6859" s="2"/>
      <c r="B6859" s="31"/>
      <c r="C6859" s="2"/>
      <c r="D6859" s="2"/>
      <c r="E6859" s="26"/>
    </row>
    <row r="6860" spans="1:5" x14ac:dyDescent="0.15">
      <c r="A6860" s="2"/>
      <c r="B6860" s="31"/>
      <c r="C6860" s="2"/>
      <c r="D6860" s="2"/>
      <c r="E6860" s="26"/>
    </row>
    <row r="6861" spans="1:5" x14ac:dyDescent="0.15">
      <c r="A6861" s="2"/>
      <c r="B6861" s="31"/>
      <c r="C6861" s="2"/>
      <c r="D6861" s="2"/>
      <c r="E6861" s="26"/>
    </row>
    <row r="6862" spans="1:5" x14ac:dyDescent="0.15">
      <c r="A6862" s="2"/>
      <c r="B6862" s="31"/>
      <c r="C6862" s="2"/>
      <c r="D6862" s="2"/>
      <c r="E6862" s="26"/>
    </row>
    <row r="6863" spans="1:5" x14ac:dyDescent="0.15">
      <c r="A6863" s="2"/>
      <c r="B6863" s="31"/>
      <c r="C6863" s="2"/>
      <c r="D6863" s="2"/>
      <c r="E6863" s="26"/>
    </row>
    <row r="6864" spans="1:5" x14ac:dyDescent="0.15">
      <c r="A6864" s="2"/>
      <c r="B6864" s="31"/>
      <c r="C6864" s="2"/>
      <c r="D6864" s="2"/>
      <c r="E6864" s="26"/>
    </row>
    <row r="6865" spans="1:5" x14ac:dyDescent="0.15">
      <c r="A6865" s="2"/>
      <c r="B6865" s="31"/>
      <c r="C6865" s="2"/>
      <c r="D6865" s="2"/>
      <c r="E6865" s="26"/>
    </row>
    <row r="6866" spans="1:5" x14ac:dyDescent="0.15">
      <c r="A6866" s="2"/>
      <c r="B6866" s="31"/>
      <c r="C6866" s="2"/>
      <c r="D6866" s="2"/>
      <c r="E6866" s="26"/>
    </row>
    <row r="6867" spans="1:5" x14ac:dyDescent="0.15">
      <c r="A6867" s="2"/>
      <c r="B6867" s="31"/>
      <c r="C6867" s="2"/>
      <c r="D6867" s="2"/>
      <c r="E6867" s="26"/>
    </row>
    <row r="6868" spans="1:5" x14ac:dyDescent="0.15">
      <c r="A6868" s="2"/>
      <c r="B6868" s="31"/>
      <c r="C6868" s="2"/>
      <c r="D6868" s="2"/>
      <c r="E6868" s="26"/>
    </row>
    <row r="6869" spans="1:5" x14ac:dyDescent="0.15">
      <c r="A6869" s="2"/>
      <c r="B6869" s="31"/>
      <c r="C6869" s="2"/>
      <c r="D6869" s="2"/>
      <c r="E6869" s="26"/>
    </row>
    <row r="6870" spans="1:5" x14ac:dyDescent="0.15">
      <c r="A6870" s="2"/>
      <c r="B6870" s="31"/>
      <c r="C6870" s="2"/>
      <c r="D6870" s="2"/>
      <c r="E6870" s="26"/>
    </row>
    <row r="6871" spans="1:5" x14ac:dyDescent="0.15">
      <c r="A6871" s="2"/>
      <c r="B6871" s="31"/>
      <c r="C6871" s="2"/>
      <c r="D6871" s="2"/>
      <c r="E6871" s="26"/>
    </row>
    <row r="6872" spans="1:5" x14ac:dyDescent="0.15">
      <c r="A6872" s="2"/>
      <c r="B6872" s="31"/>
      <c r="C6872" s="2"/>
      <c r="D6872" s="2"/>
      <c r="E6872" s="26"/>
    </row>
    <row r="6873" spans="1:5" x14ac:dyDescent="0.15">
      <c r="A6873" s="2"/>
      <c r="B6873" s="31"/>
      <c r="C6873" s="2"/>
      <c r="D6873" s="2"/>
      <c r="E6873" s="26"/>
    </row>
    <row r="6874" spans="1:5" x14ac:dyDescent="0.15">
      <c r="A6874" s="2"/>
      <c r="B6874" s="31"/>
      <c r="C6874" s="2"/>
      <c r="D6874" s="2"/>
      <c r="E6874" s="26"/>
    </row>
    <row r="6875" spans="1:5" x14ac:dyDescent="0.15">
      <c r="A6875" s="2"/>
      <c r="B6875" s="31"/>
      <c r="C6875" s="2"/>
      <c r="D6875" s="2"/>
      <c r="E6875" s="26"/>
    </row>
    <row r="6876" spans="1:5" x14ac:dyDescent="0.15">
      <c r="A6876" s="2"/>
      <c r="B6876" s="31"/>
      <c r="C6876" s="2"/>
      <c r="D6876" s="2"/>
      <c r="E6876" s="26"/>
    </row>
    <row r="6877" spans="1:5" x14ac:dyDescent="0.15">
      <c r="A6877" s="2"/>
      <c r="B6877" s="31"/>
      <c r="C6877" s="2"/>
      <c r="D6877" s="2"/>
      <c r="E6877" s="26"/>
    </row>
    <row r="6878" spans="1:5" x14ac:dyDescent="0.15">
      <c r="A6878" s="2"/>
      <c r="B6878" s="31"/>
      <c r="C6878" s="2"/>
      <c r="D6878" s="2"/>
      <c r="E6878" s="26"/>
    </row>
    <row r="6879" spans="1:5" x14ac:dyDescent="0.15">
      <c r="A6879" s="2"/>
      <c r="B6879" s="31"/>
      <c r="C6879" s="2"/>
      <c r="D6879" s="2"/>
      <c r="E6879" s="26"/>
    </row>
    <row r="6880" spans="1:5" x14ac:dyDescent="0.15">
      <c r="A6880" s="2"/>
      <c r="B6880" s="31"/>
      <c r="C6880" s="2"/>
      <c r="D6880" s="2"/>
      <c r="E6880" s="26"/>
    </row>
    <row r="6881" spans="1:5" x14ac:dyDescent="0.15">
      <c r="A6881" s="2"/>
      <c r="B6881" s="31"/>
      <c r="C6881" s="2"/>
      <c r="D6881" s="2"/>
      <c r="E6881" s="26"/>
    </row>
    <row r="6882" spans="1:5" x14ac:dyDescent="0.15">
      <c r="A6882" s="2"/>
      <c r="B6882" s="31"/>
      <c r="C6882" s="2"/>
      <c r="D6882" s="2"/>
      <c r="E6882" s="26"/>
    </row>
    <row r="6883" spans="1:5" x14ac:dyDescent="0.15">
      <c r="A6883" s="2"/>
      <c r="B6883" s="31"/>
      <c r="C6883" s="2"/>
      <c r="D6883" s="2"/>
      <c r="E6883" s="26"/>
    </row>
    <row r="6884" spans="1:5" x14ac:dyDescent="0.15">
      <c r="A6884" s="2"/>
      <c r="B6884" s="31"/>
      <c r="C6884" s="2"/>
      <c r="D6884" s="2"/>
      <c r="E6884" s="26"/>
    </row>
    <row r="6885" spans="1:5" x14ac:dyDescent="0.15">
      <c r="A6885" s="2"/>
      <c r="B6885" s="31"/>
      <c r="C6885" s="2"/>
      <c r="D6885" s="2"/>
      <c r="E6885" s="26"/>
    </row>
    <row r="6886" spans="1:5" x14ac:dyDescent="0.15">
      <c r="A6886" s="2"/>
      <c r="B6886" s="31"/>
      <c r="C6886" s="2"/>
      <c r="D6886" s="2"/>
      <c r="E6886" s="26"/>
    </row>
    <row r="6887" spans="1:5" x14ac:dyDescent="0.15">
      <c r="A6887" s="2"/>
      <c r="B6887" s="31"/>
      <c r="C6887" s="2"/>
      <c r="D6887" s="2"/>
      <c r="E6887" s="26"/>
    </row>
    <row r="6888" spans="1:5" x14ac:dyDescent="0.15">
      <c r="A6888" s="2"/>
      <c r="B6888" s="31"/>
      <c r="C6888" s="2"/>
      <c r="D6888" s="2"/>
      <c r="E6888" s="26"/>
    </row>
    <row r="6889" spans="1:5" x14ac:dyDescent="0.15">
      <c r="A6889" s="2"/>
      <c r="B6889" s="31"/>
      <c r="C6889" s="2"/>
      <c r="D6889" s="2"/>
      <c r="E6889" s="26"/>
    </row>
    <row r="6890" spans="1:5" x14ac:dyDescent="0.15">
      <c r="A6890" s="2"/>
      <c r="B6890" s="31"/>
      <c r="C6890" s="2"/>
      <c r="D6890" s="2"/>
      <c r="E6890" s="26"/>
    </row>
    <row r="6891" spans="1:5" x14ac:dyDescent="0.15">
      <c r="A6891" s="2"/>
      <c r="B6891" s="31"/>
      <c r="C6891" s="2"/>
      <c r="D6891" s="2"/>
      <c r="E6891" s="26"/>
    </row>
    <row r="6892" spans="1:5" x14ac:dyDescent="0.15">
      <c r="A6892" s="2"/>
      <c r="B6892" s="31"/>
      <c r="C6892" s="2"/>
      <c r="D6892" s="2"/>
      <c r="E6892" s="26"/>
    </row>
    <row r="6893" spans="1:5" x14ac:dyDescent="0.15">
      <c r="A6893" s="2"/>
      <c r="B6893" s="31"/>
      <c r="C6893" s="2"/>
      <c r="D6893" s="2"/>
      <c r="E6893" s="26"/>
    </row>
    <row r="6894" spans="1:5" x14ac:dyDescent="0.15">
      <c r="A6894" s="2"/>
      <c r="B6894" s="31"/>
      <c r="C6894" s="2"/>
      <c r="D6894" s="2"/>
      <c r="E6894" s="26"/>
    </row>
    <row r="6895" spans="1:5" x14ac:dyDescent="0.15">
      <c r="A6895" s="2"/>
      <c r="B6895" s="31"/>
      <c r="C6895" s="2"/>
      <c r="D6895" s="2"/>
      <c r="E6895" s="26"/>
    </row>
    <row r="6896" spans="1:5" x14ac:dyDescent="0.15">
      <c r="A6896" s="2"/>
      <c r="B6896" s="31"/>
      <c r="C6896" s="2"/>
      <c r="D6896" s="2"/>
      <c r="E6896" s="26"/>
    </row>
    <row r="6897" spans="1:5" x14ac:dyDescent="0.15">
      <c r="A6897" s="2"/>
      <c r="B6897" s="31"/>
      <c r="C6897" s="2"/>
      <c r="D6897" s="2"/>
      <c r="E6897" s="26"/>
    </row>
    <row r="6898" spans="1:5" x14ac:dyDescent="0.15">
      <c r="A6898" s="2"/>
      <c r="B6898" s="31"/>
      <c r="C6898" s="2"/>
      <c r="D6898" s="2"/>
      <c r="E6898" s="26"/>
    </row>
    <row r="6899" spans="1:5" x14ac:dyDescent="0.15">
      <c r="A6899" s="2"/>
      <c r="B6899" s="31"/>
      <c r="C6899" s="2"/>
      <c r="D6899" s="2"/>
      <c r="E6899" s="26"/>
    </row>
    <row r="6900" spans="1:5" x14ac:dyDescent="0.15">
      <c r="A6900" s="2"/>
      <c r="B6900" s="31"/>
      <c r="C6900" s="2"/>
      <c r="D6900" s="2"/>
      <c r="E6900" s="26"/>
    </row>
    <row r="6901" spans="1:5" x14ac:dyDescent="0.15">
      <c r="A6901" s="2"/>
      <c r="B6901" s="31"/>
      <c r="C6901" s="2"/>
      <c r="D6901" s="2"/>
      <c r="E6901" s="26"/>
    </row>
    <row r="6902" spans="1:5" x14ac:dyDescent="0.15">
      <c r="A6902" s="2"/>
      <c r="B6902" s="31"/>
      <c r="C6902" s="2"/>
      <c r="D6902" s="2"/>
      <c r="E6902" s="26"/>
    </row>
    <row r="6903" spans="1:5" x14ac:dyDescent="0.15">
      <c r="A6903" s="2"/>
      <c r="B6903" s="31"/>
      <c r="C6903" s="2"/>
      <c r="D6903" s="2"/>
      <c r="E6903" s="26"/>
    </row>
    <row r="6904" spans="1:5" x14ac:dyDescent="0.15">
      <c r="A6904" s="2"/>
      <c r="B6904" s="31"/>
      <c r="C6904" s="2"/>
      <c r="D6904" s="2"/>
      <c r="E6904" s="26"/>
    </row>
    <row r="6905" spans="1:5" x14ac:dyDescent="0.15">
      <c r="A6905" s="2"/>
      <c r="B6905" s="31"/>
      <c r="C6905" s="2"/>
      <c r="D6905" s="2"/>
      <c r="E6905" s="26"/>
    </row>
    <row r="6906" spans="1:5" x14ac:dyDescent="0.15">
      <c r="A6906" s="2"/>
      <c r="B6906" s="31"/>
      <c r="C6906" s="2"/>
      <c r="D6906" s="2"/>
      <c r="E6906" s="26"/>
    </row>
    <row r="6907" spans="1:5" x14ac:dyDescent="0.15">
      <c r="A6907" s="2"/>
      <c r="B6907" s="31"/>
      <c r="C6907" s="2"/>
      <c r="D6907" s="2"/>
      <c r="E6907" s="26"/>
    </row>
    <row r="6908" spans="1:5" x14ac:dyDescent="0.15">
      <c r="A6908" s="2"/>
      <c r="B6908" s="31"/>
      <c r="C6908" s="2"/>
      <c r="D6908" s="2"/>
      <c r="E6908" s="26"/>
    </row>
    <row r="6909" spans="1:5" x14ac:dyDescent="0.15">
      <c r="A6909" s="2"/>
      <c r="B6909" s="31"/>
      <c r="C6909" s="2"/>
      <c r="D6909" s="2"/>
      <c r="E6909" s="26"/>
    </row>
    <row r="6910" spans="1:5" x14ac:dyDescent="0.15">
      <c r="A6910" s="2"/>
      <c r="B6910" s="31"/>
      <c r="C6910" s="2"/>
      <c r="D6910" s="2"/>
      <c r="E6910" s="26"/>
    </row>
    <row r="6911" spans="1:5" x14ac:dyDescent="0.15">
      <c r="A6911" s="2"/>
      <c r="B6911" s="31"/>
      <c r="C6911" s="2"/>
      <c r="D6911" s="2"/>
      <c r="E6911" s="26"/>
    </row>
    <row r="6912" spans="1:5" x14ac:dyDescent="0.15">
      <c r="A6912" s="2"/>
      <c r="B6912" s="31"/>
      <c r="C6912" s="2"/>
      <c r="D6912" s="2"/>
      <c r="E6912" s="26"/>
    </row>
    <row r="6913" spans="1:5" x14ac:dyDescent="0.15">
      <c r="A6913" s="2"/>
      <c r="B6913" s="31"/>
      <c r="C6913" s="2"/>
      <c r="D6913" s="2"/>
      <c r="E6913" s="26"/>
    </row>
    <row r="6914" spans="1:5" x14ac:dyDescent="0.15">
      <c r="A6914" s="2"/>
      <c r="B6914" s="31"/>
      <c r="C6914" s="2"/>
      <c r="D6914" s="2"/>
      <c r="E6914" s="26"/>
    </row>
    <row r="6915" spans="1:5" x14ac:dyDescent="0.15">
      <c r="A6915" s="2"/>
      <c r="B6915" s="31"/>
      <c r="C6915" s="2"/>
      <c r="D6915" s="2"/>
      <c r="E6915" s="26"/>
    </row>
    <row r="6916" spans="1:5" x14ac:dyDescent="0.15">
      <c r="A6916" s="2"/>
      <c r="B6916" s="31"/>
      <c r="C6916" s="2"/>
      <c r="D6916" s="2"/>
      <c r="E6916" s="26"/>
    </row>
    <row r="6917" spans="1:5" x14ac:dyDescent="0.15">
      <c r="A6917" s="2"/>
      <c r="B6917" s="31"/>
      <c r="C6917" s="2"/>
      <c r="D6917" s="2"/>
      <c r="E6917" s="26"/>
    </row>
    <row r="6918" spans="1:5" x14ac:dyDescent="0.15">
      <c r="A6918" s="2"/>
      <c r="B6918" s="31"/>
      <c r="C6918" s="2"/>
      <c r="D6918" s="2"/>
      <c r="E6918" s="26"/>
    </row>
    <row r="6919" spans="1:5" x14ac:dyDescent="0.15">
      <c r="A6919" s="2"/>
      <c r="B6919" s="31"/>
      <c r="C6919" s="2"/>
      <c r="D6919" s="2"/>
      <c r="E6919" s="26"/>
    </row>
    <row r="6920" spans="1:5" x14ac:dyDescent="0.15">
      <c r="A6920" s="2"/>
      <c r="B6920" s="31"/>
      <c r="C6920" s="2"/>
      <c r="D6920" s="2"/>
      <c r="E6920" s="26"/>
    </row>
    <row r="6921" spans="1:5" x14ac:dyDescent="0.15">
      <c r="A6921" s="2"/>
      <c r="B6921" s="31"/>
      <c r="C6921" s="2"/>
      <c r="D6921" s="2"/>
      <c r="E6921" s="26"/>
    </row>
    <row r="6922" spans="1:5" x14ac:dyDescent="0.15">
      <c r="A6922" s="2"/>
      <c r="B6922" s="31"/>
      <c r="C6922" s="2"/>
      <c r="D6922" s="2"/>
      <c r="E6922" s="26"/>
    </row>
    <row r="6923" spans="1:5" x14ac:dyDescent="0.15">
      <c r="A6923" s="2"/>
      <c r="B6923" s="31"/>
      <c r="C6923" s="2"/>
      <c r="D6923" s="2"/>
      <c r="E6923" s="26"/>
    </row>
    <row r="6924" spans="1:5" x14ac:dyDescent="0.15">
      <c r="A6924" s="2"/>
      <c r="B6924" s="31"/>
      <c r="C6924" s="2"/>
      <c r="D6924" s="2"/>
      <c r="E6924" s="26"/>
    </row>
    <row r="6925" spans="1:5" x14ac:dyDescent="0.15">
      <c r="A6925" s="2"/>
      <c r="B6925" s="31"/>
      <c r="C6925" s="2"/>
      <c r="D6925" s="2"/>
      <c r="E6925" s="26"/>
    </row>
    <row r="6926" spans="1:5" x14ac:dyDescent="0.15">
      <c r="A6926" s="2"/>
      <c r="B6926" s="31"/>
      <c r="C6926" s="2"/>
      <c r="D6926" s="2"/>
      <c r="E6926" s="26"/>
    </row>
    <row r="6927" spans="1:5" x14ac:dyDescent="0.15">
      <c r="A6927" s="2"/>
      <c r="B6927" s="31"/>
      <c r="C6927" s="2"/>
      <c r="D6927" s="2"/>
      <c r="E6927" s="26"/>
    </row>
    <row r="6928" spans="1:5" x14ac:dyDescent="0.15">
      <c r="A6928" s="2"/>
      <c r="B6928" s="31"/>
      <c r="C6928" s="2"/>
      <c r="D6928" s="2"/>
      <c r="E6928" s="26"/>
    </row>
    <row r="6929" spans="1:5" x14ac:dyDescent="0.15">
      <c r="A6929" s="2"/>
      <c r="B6929" s="31"/>
      <c r="C6929" s="2"/>
      <c r="D6929" s="2"/>
      <c r="E6929" s="26"/>
    </row>
    <row r="6930" spans="1:5" x14ac:dyDescent="0.15">
      <c r="A6930" s="2"/>
      <c r="B6930" s="31"/>
      <c r="C6930" s="2"/>
      <c r="D6930" s="2"/>
      <c r="E6930" s="26"/>
    </row>
    <row r="6931" spans="1:5" x14ac:dyDescent="0.15">
      <c r="A6931" s="2"/>
      <c r="B6931" s="31"/>
      <c r="C6931" s="2"/>
      <c r="D6931" s="2"/>
      <c r="E6931" s="26"/>
    </row>
    <row r="6932" spans="1:5" x14ac:dyDescent="0.15">
      <c r="A6932" s="2"/>
      <c r="B6932" s="31"/>
      <c r="C6932" s="2"/>
      <c r="D6932" s="2"/>
      <c r="E6932" s="26"/>
    </row>
    <row r="6933" spans="1:5" x14ac:dyDescent="0.15">
      <c r="A6933" s="2"/>
      <c r="B6933" s="31"/>
      <c r="C6933" s="2"/>
      <c r="D6933" s="2"/>
      <c r="E6933" s="26"/>
    </row>
    <row r="6934" spans="1:5" x14ac:dyDescent="0.15">
      <c r="A6934" s="2"/>
      <c r="B6934" s="31"/>
      <c r="C6934" s="2"/>
      <c r="D6934" s="2"/>
      <c r="E6934" s="26"/>
    </row>
    <row r="6935" spans="1:5" x14ac:dyDescent="0.15">
      <c r="A6935" s="2"/>
      <c r="B6935" s="31"/>
      <c r="C6935" s="2"/>
      <c r="D6935" s="2"/>
      <c r="E6935" s="26"/>
    </row>
    <row r="6936" spans="1:5" x14ac:dyDescent="0.15">
      <c r="A6936" s="2"/>
      <c r="B6936" s="31"/>
      <c r="C6936" s="2"/>
      <c r="D6936" s="2"/>
      <c r="E6936" s="26"/>
    </row>
    <row r="6937" spans="1:5" x14ac:dyDescent="0.15">
      <c r="A6937" s="2"/>
      <c r="B6937" s="31"/>
      <c r="C6937" s="2"/>
      <c r="D6937" s="2"/>
      <c r="E6937" s="26"/>
    </row>
    <row r="6938" spans="1:5" x14ac:dyDescent="0.15">
      <c r="A6938" s="2"/>
      <c r="B6938" s="31"/>
      <c r="C6938" s="2"/>
      <c r="D6938" s="2"/>
      <c r="E6938" s="26"/>
    </row>
    <row r="6939" spans="1:5" x14ac:dyDescent="0.15">
      <c r="A6939" s="2"/>
      <c r="B6939" s="31"/>
      <c r="C6939" s="2"/>
      <c r="D6939" s="2"/>
      <c r="E6939" s="26"/>
    </row>
    <row r="6940" spans="1:5" x14ac:dyDescent="0.15">
      <c r="A6940" s="2"/>
      <c r="B6940" s="31"/>
      <c r="C6940" s="2"/>
      <c r="D6940" s="2"/>
      <c r="E6940" s="26"/>
    </row>
    <row r="6941" spans="1:5" x14ac:dyDescent="0.15">
      <c r="A6941" s="2"/>
      <c r="B6941" s="31"/>
      <c r="C6941" s="2"/>
      <c r="D6941" s="2"/>
      <c r="E6941" s="26"/>
    </row>
    <row r="6942" spans="1:5" x14ac:dyDescent="0.15">
      <c r="A6942" s="2"/>
      <c r="B6942" s="31"/>
      <c r="C6942" s="2"/>
      <c r="D6942" s="2"/>
      <c r="E6942" s="26"/>
    </row>
    <row r="6943" spans="1:5" x14ac:dyDescent="0.15">
      <c r="A6943" s="2"/>
      <c r="B6943" s="31"/>
      <c r="C6943" s="2"/>
      <c r="D6943" s="2"/>
      <c r="E6943" s="26"/>
    </row>
    <row r="6944" spans="1:5" x14ac:dyDescent="0.15">
      <c r="A6944" s="2"/>
      <c r="B6944" s="31"/>
      <c r="C6944" s="2"/>
      <c r="D6944" s="2"/>
      <c r="E6944" s="26"/>
    </row>
    <row r="6945" spans="1:5" x14ac:dyDescent="0.15">
      <c r="A6945" s="2"/>
      <c r="B6945" s="31"/>
      <c r="C6945" s="2"/>
      <c r="D6945" s="2"/>
      <c r="E6945" s="26"/>
    </row>
    <row r="6946" spans="1:5" x14ac:dyDescent="0.15">
      <c r="A6946" s="2"/>
      <c r="B6946" s="31"/>
      <c r="C6946" s="2"/>
      <c r="D6946" s="2"/>
      <c r="E6946" s="26"/>
    </row>
    <row r="6947" spans="1:5" x14ac:dyDescent="0.15">
      <c r="A6947" s="2"/>
      <c r="B6947" s="31"/>
      <c r="C6947" s="2"/>
      <c r="D6947" s="2"/>
      <c r="E6947" s="26"/>
    </row>
    <row r="6948" spans="1:5" x14ac:dyDescent="0.15">
      <c r="A6948" s="2"/>
      <c r="B6948" s="31"/>
      <c r="C6948" s="2"/>
      <c r="D6948" s="2"/>
      <c r="E6948" s="26"/>
    </row>
    <row r="6949" spans="1:5" x14ac:dyDescent="0.15">
      <c r="A6949" s="2"/>
      <c r="B6949" s="31"/>
      <c r="C6949" s="2"/>
      <c r="D6949" s="2"/>
      <c r="E6949" s="26"/>
    </row>
    <row r="6950" spans="1:5" x14ac:dyDescent="0.15">
      <c r="A6950" s="2"/>
      <c r="B6950" s="31"/>
      <c r="C6950" s="2"/>
      <c r="D6950" s="2"/>
      <c r="E6950" s="26"/>
    </row>
    <row r="6951" spans="1:5" x14ac:dyDescent="0.15">
      <c r="A6951" s="2"/>
      <c r="B6951" s="31"/>
      <c r="C6951" s="2"/>
      <c r="D6951" s="2"/>
      <c r="E6951" s="26"/>
    </row>
    <row r="6952" spans="1:5" x14ac:dyDescent="0.15">
      <c r="A6952" s="2"/>
      <c r="B6952" s="31"/>
      <c r="C6952" s="2"/>
      <c r="D6952" s="2"/>
      <c r="E6952" s="26"/>
    </row>
    <row r="6953" spans="1:5" x14ac:dyDescent="0.15">
      <c r="A6953" s="2"/>
      <c r="B6953" s="31"/>
      <c r="C6953" s="2"/>
      <c r="D6953" s="2"/>
      <c r="E6953" s="26"/>
    </row>
    <row r="6954" spans="1:5" x14ac:dyDescent="0.15">
      <c r="A6954" s="2"/>
      <c r="B6954" s="31"/>
      <c r="C6954" s="2"/>
      <c r="D6954" s="2"/>
      <c r="E6954" s="26"/>
    </row>
    <row r="6955" spans="1:5" x14ac:dyDescent="0.15">
      <c r="A6955" s="2"/>
      <c r="B6955" s="31"/>
      <c r="C6955" s="2"/>
      <c r="D6955" s="2"/>
      <c r="E6955" s="26"/>
    </row>
    <row r="6956" spans="1:5" x14ac:dyDescent="0.15">
      <c r="A6956" s="2"/>
      <c r="B6956" s="31"/>
      <c r="C6956" s="2"/>
      <c r="D6956" s="2"/>
      <c r="E6956" s="26"/>
    </row>
    <row r="6957" spans="1:5" x14ac:dyDescent="0.15">
      <c r="A6957" s="2"/>
      <c r="B6957" s="31"/>
      <c r="C6957" s="2"/>
      <c r="D6957" s="2"/>
      <c r="E6957" s="26"/>
    </row>
    <row r="6958" spans="1:5" x14ac:dyDescent="0.15">
      <c r="A6958" s="2"/>
      <c r="B6958" s="31"/>
      <c r="C6958" s="2"/>
      <c r="D6958" s="2"/>
      <c r="E6958" s="26"/>
    </row>
    <row r="6959" spans="1:5" x14ac:dyDescent="0.15">
      <c r="A6959" s="2"/>
      <c r="B6959" s="31"/>
      <c r="C6959" s="2"/>
      <c r="D6959" s="2"/>
      <c r="E6959" s="26"/>
    </row>
    <row r="6960" spans="1:5" x14ac:dyDescent="0.15">
      <c r="A6960" s="2"/>
      <c r="B6960" s="31"/>
      <c r="C6960" s="2"/>
      <c r="D6960" s="2"/>
      <c r="E6960" s="26"/>
    </row>
    <row r="6961" spans="1:5" x14ac:dyDescent="0.15">
      <c r="A6961" s="2"/>
      <c r="B6961" s="31"/>
      <c r="C6961" s="2"/>
      <c r="D6961" s="2"/>
      <c r="E6961" s="26"/>
    </row>
    <row r="6962" spans="1:5" x14ac:dyDescent="0.15">
      <c r="A6962" s="2"/>
      <c r="B6962" s="31"/>
      <c r="C6962" s="2"/>
      <c r="D6962" s="2"/>
      <c r="E6962" s="26"/>
    </row>
    <row r="6963" spans="1:5" x14ac:dyDescent="0.15">
      <c r="A6963" s="2"/>
      <c r="B6963" s="31"/>
      <c r="C6963" s="2"/>
      <c r="D6963" s="2"/>
      <c r="E6963" s="26"/>
    </row>
    <row r="6964" spans="1:5" x14ac:dyDescent="0.15">
      <c r="A6964" s="2"/>
      <c r="B6964" s="31"/>
      <c r="C6964" s="2"/>
      <c r="D6964" s="2"/>
      <c r="E6964" s="26"/>
    </row>
    <row r="6965" spans="1:5" x14ac:dyDescent="0.15">
      <c r="A6965" s="2"/>
      <c r="B6965" s="31"/>
      <c r="C6965" s="2"/>
      <c r="D6965" s="2"/>
      <c r="E6965" s="26"/>
    </row>
    <row r="6966" spans="1:5" x14ac:dyDescent="0.15">
      <c r="A6966" s="2"/>
      <c r="B6966" s="31"/>
      <c r="C6966" s="2"/>
      <c r="D6966" s="2"/>
      <c r="E6966" s="26"/>
    </row>
    <row r="6967" spans="1:5" x14ac:dyDescent="0.15">
      <c r="A6967" s="2"/>
      <c r="B6967" s="31"/>
      <c r="C6967" s="2"/>
      <c r="D6967" s="2"/>
      <c r="E6967" s="26"/>
    </row>
    <row r="6968" spans="1:5" x14ac:dyDescent="0.15">
      <c r="A6968" s="2"/>
      <c r="B6968" s="31"/>
      <c r="C6968" s="2"/>
      <c r="D6968" s="2"/>
      <c r="E6968" s="26"/>
    </row>
    <row r="6969" spans="1:5" x14ac:dyDescent="0.15">
      <c r="A6969" s="2"/>
      <c r="B6969" s="31"/>
      <c r="C6969" s="2"/>
      <c r="D6969" s="2"/>
      <c r="E6969" s="26"/>
    </row>
    <row r="6970" spans="1:5" x14ac:dyDescent="0.15">
      <c r="A6970" s="2"/>
      <c r="B6970" s="31"/>
      <c r="C6970" s="2"/>
      <c r="D6970" s="2"/>
      <c r="E6970" s="26"/>
    </row>
    <row r="6971" spans="1:5" x14ac:dyDescent="0.15">
      <c r="A6971" s="2"/>
      <c r="B6971" s="31"/>
      <c r="C6971" s="2"/>
      <c r="D6971" s="2"/>
      <c r="E6971" s="26"/>
    </row>
    <row r="6972" spans="1:5" x14ac:dyDescent="0.15">
      <c r="A6972" s="2"/>
      <c r="B6972" s="31"/>
      <c r="C6972" s="2"/>
      <c r="D6972" s="2"/>
      <c r="E6972" s="26"/>
    </row>
    <row r="6973" spans="1:5" x14ac:dyDescent="0.15">
      <c r="A6973" s="2"/>
      <c r="B6973" s="31"/>
      <c r="C6973" s="2"/>
      <c r="D6973" s="2"/>
      <c r="E6973" s="26"/>
    </row>
    <row r="6974" spans="1:5" x14ac:dyDescent="0.15">
      <c r="A6974" s="2"/>
      <c r="B6974" s="31"/>
      <c r="C6974" s="2"/>
      <c r="D6974" s="2"/>
      <c r="E6974" s="26"/>
    </row>
    <row r="6975" spans="1:5" x14ac:dyDescent="0.15">
      <c r="A6975" s="2"/>
      <c r="B6975" s="31"/>
      <c r="C6975" s="2"/>
      <c r="D6975" s="2"/>
      <c r="E6975" s="26"/>
    </row>
    <row r="6976" spans="1:5" x14ac:dyDescent="0.15">
      <c r="A6976" s="2"/>
      <c r="B6976" s="31"/>
      <c r="C6976" s="2"/>
      <c r="D6976" s="2"/>
      <c r="E6976" s="26"/>
    </row>
    <row r="6977" spans="1:5" x14ac:dyDescent="0.15">
      <c r="A6977" s="2"/>
      <c r="B6977" s="31"/>
      <c r="C6977" s="2"/>
      <c r="D6977" s="2"/>
      <c r="E6977" s="26"/>
    </row>
    <row r="6978" spans="1:5" x14ac:dyDescent="0.15">
      <c r="A6978" s="2"/>
      <c r="B6978" s="31"/>
      <c r="C6978" s="2"/>
      <c r="D6978" s="2"/>
      <c r="E6978" s="26"/>
    </row>
    <row r="6979" spans="1:5" x14ac:dyDescent="0.15">
      <c r="A6979" s="2"/>
      <c r="B6979" s="31"/>
      <c r="C6979" s="2"/>
      <c r="D6979" s="2"/>
      <c r="E6979" s="26"/>
    </row>
    <row r="6980" spans="1:5" x14ac:dyDescent="0.15">
      <c r="A6980" s="2"/>
      <c r="B6980" s="31"/>
      <c r="C6980" s="2"/>
      <c r="D6980" s="2"/>
      <c r="E6980" s="26"/>
    </row>
    <row r="6981" spans="1:5" x14ac:dyDescent="0.15">
      <c r="A6981" s="2"/>
      <c r="B6981" s="31"/>
      <c r="C6981" s="2"/>
      <c r="D6981" s="2"/>
      <c r="E6981" s="26"/>
    </row>
    <row r="6982" spans="1:5" x14ac:dyDescent="0.15">
      <c r="A6982" s="2"/>
      <c r="B6982" s="31"/>
      <c r="C6982" s="2"/>
      <c r="D6982" s="2"/>
      <c r="E6982" s="26"/>
    </row>
    <row r="6983" spans="1:5" x14ac:dyDescent="0.15">
      <c r="A6983" s="2"/>
      <c r="B6983" s="31"/>
      <c r="C6983" s="2"/>
      <c r="D6983" s="2"/>
      <c r="E6983" s="26"/>
    </row>
    <row r="6984" spans="1:5" x14ac:dyDescent="0.15">
      <c r="A6984" s="2"/>
      <c r="B6984" s="31"/>
      <c r="C6984" s="2"/>
      <c r="D6984" s="2"/>
      <c r="E6984" s="26"/>
    </row>
    <row r="6985" spans="1:5" x14ac:dyDescent="0.15">
      <c r="A6985" s="2"/>
      <c r="B6985" s="31"/>
      <c r="C6985" s="2"/>
      <c r="D6985" s="2"/>
      <c r="E6985" s="26"/>
    </row>
    <row r="6986" spans="1:5" x14ac:dyDescent="0.15">
      <c r="A6986" s="2"/>
      <c r="B6986" s="31"/>
      <c r="C6986" s="2"/>
      <c r="D6986" s="2"/>
      <c r="E6986" s="26"/>
    </row>
    <row r="6987" spans="1:5" x14ac:dyDescent="0.15">
      <c r="A6987" s="2"/>
      <c r="B6987" s="31"/>
      <c r="C6987" s="2"/>
      <c r="D6987" s="2"/>
      <c r="E6987" s="26"/>
    </row>
    <row r="6988" spans="1:5" x14ac:dyDescent="0.15">
      <c r="A6988" s="2"/>
      <c r="B6988" s="31"/>
      <c r="C6988" s="2"/>
      <c r="D6988" s="2"/>
      <c r="E6988" s="26"/>
    </row>
    <row r="6989" spans="1:5" x14ac:dyDescent="0.15">
      <c r="A6989" s="2"/>
      <c r="B6989" s="31"/>
      <c r="C6989" s="2"/>
      <c r="D6989" s="2"/>
      <c r="E6989" s="26"/>
    </row>
    <row r="6990" spans="1:5" x14ac:dyDescent="0.15">
      <c r="A6990" s="2"/>
      <c r="B6990" s="31"/>
      <c r="C6990" s="2"/>
      <c r="D6990" s="2"/>
      <c r="E6990" s="26"/>
    </row>
    <row r="6991" spans="1:5" x14ac:dyDescent="0.15">
      <c r="A6991" s="2"/>
      <c r="B6991" s="31"/>
      <c r="C6991" s="2"/>
      <c r="D6991" s="2"/>
      <c r="E6991" s="26"/>
    </row>
    <row r="6992" spans="1:5" x14ac:dyDescent="0.15">
      <c r="A6992" s="2"/>
      <c r="B6992" s="31"/>
      <c r="C6992" s="2"/>
      <c r="D6992" s="2"/>
      <c r="E6992" s="26"/>
    </row>
    <row r="6993" spans="1:5" x14ac:dyDescent="0.15">
      <c r="A6993" s="2"/>
      <c r="B6993" s="31"/>
      <c r="C6993" s="2"/>
      <c r="D6993" s="2"/>
      <c r="E6993" s="26"/>
    </row>
    <row r="6994" spans="1:5" x14ac:dyDescent="0.15">
      <c r="A6994" s="2"/>
      <c r="B6994" s="31"/>
      <c r="C6994" s="2"/>
      <c r="D6994" s="2"/>
      <c r="E6994" s="26"/>
    </row>
    <row r="6995" spans="1:5" x14ac:dyDescent="0.15">
      <c r="A6995" s="2"/>
      <c r="B6995" s="31"/>
      <c r="C6995" s="2"/>
      <c r="D6995" s="2"/>
      <c r="E6995" s="26"/>
    </row>
    <row r="6996" spans="1:5" x14ac:dyDescent="0.15">
      <c r="A6996" s="2"/>
      <c r="B6996" s="31"/>
      <c r="C6996" s="2"/>
      <c r="D6996" s="2"/>
      <c r="E6996" s="26"/>
    </row>
    <row r="6997" spans="1:5" x14ac:dyDescent="0.15">
      <c r="A6997" s="2"/>
      <c r="B6997" s="31"/>
      <c r="C6997" s="2"/>
      <c r="D6997" s="2"/>
      <c r="E6997" s="26"/>
    </row>
    <row r="6998" spans="1:5" x14ac:dyDescent="0.15">
      <c r="A6998" s="2"/>
      <c r="B6998" s="31"/>
      <c r="C6998" s="2"/>
      <c r="D6998" s="2"/>
      <c r="E6998" s="26"/>
    </row>
    <row r="6999" spans="1:5" x14ac:dyDescent="0.15">
      <c r="A6999" s="2"/>
      <c r="B6999" s="31"/>
      <c r="C6999" s="2"/>
      <c r="D6999" s="2"/>
      <c r="E6999" s="26"/>
    </row>
    <row r="7000" spans="1:5" x14ac:dyDescent="0.15">
      <c r="A7000" s="2"/>
      <c r="B7000" s="31"/>
      <c r="C7000" s="2"/>
      <c r="D7000" s="2"/>
      <c r="E7000" s="26"/>
    </row>
    <row r="7001" spans="1:5" x14ac:dyDescent="0.15">
      <c r="A7001" s="2"/>
      <c r="B7001" s="31"/>
      <c r="C7001" s="2"/>
      <c r="D7001" s="2"/>
      <c r="E7001" s="26"/>
    </row>
    <row r="7002" spans="1:5" x14ac:dyDescent="0.15">
      <c r="A7002" s="2"/>
      <c r="B7002" s="31"/>
      <c r="C7002" s="2"/>
      <c r="D7002" s="2"/>
      <c r="E7002" s="26"/>
    </row>
    <row r="7003" spans="1:5" x14ac:dyDescent="0.15">
      <c r="A7003" s="2"/>
      <c r="B7003" s="31"/>
      <c r="C7003" s="2"/>
      <c r="D7003" s="2"/>
      <c r="E7003" s="26"/>
    </row>
    <row r="7004" spans="1:5" x14ac:dyDescent="0.15">
      <c r="A7004" s="2"/>
      <c r="B7004" s="31"/>
      <c r="C7004" s="2"/>
      <c r="D7004" s="2"/>
      <c r="E7004" s="26"/>
    </row>
    <row r="7005" spans="1:5" x14ac:dyDescent="0.15">
      <c r="A7005" s="2"/>
      <c r="B7005" s="31"/>
      <c r="C7005" s="2"/>
      <c r="D7005" s="2"/>
      <c r="E7005" s="26"/>
    </row>
    <row r="7006" spans="1:5" x14ac:dyDescent="0.15">
      <c r="A7006" s="2"/>
      <c r="B7006" s="31"/>
      <c r="C7006" s="2"/>
      <c r="D7006" s="2"/>
      <c r="E7006" s="26"/>
    </row>
    <row r="7007" spans="1:5" x14ac:dyDescent="0.15">
      <c r="A7007" s="2"/>
      <c r="B7007" s="31"/>
      <c r="C7007" s="2"/>
      <c r="D7007" s="2"/>
      <c r="E7007" s="26"/>
    </row>
    <row r="7008" spans="1:5" x14ac:dyDescent="0.15">
      <c r="A7008" s="2"/>
      <c r="B7008" s="31"/>
      <c r="C7008" s="2"/>
      <c r="D7008" s="2"/>
      <c r="E7008" s="26"/>
    </row>
    <row r="7009" spans="1:5" x14ac:dyDescent="0.15">
      <c r="A7009" s="2"/>
      <c r="B7009" s="31"/>
      <c r="C7009" s="2"/>
      <c r="D7009" s="2"/>
      <c r="E7009" s="26"/>
    </row>
    <row r="7010" spans="1:5" x14ac:dyDescent="0.15">
      <c r="A7010" s="2"/>
      <c r="B7010" s="31"/>
      <c r="C7010" s="2"/>
      <c r="D7010" s="2"/>
      <c r="E7010" s="26"/>
    </row>
    <row r="7011" spans="1:5" x14ac:dyDescent="0.15">
      <c r="A7011" s="2"/>
      <c r="B7011" s="31"/>
      <c r="C7011" s="2"/>
      <c r="D7011" s="2"/>
      <c r="E7011" s="26"/>
    </row>
    <row r="7012" spans="1:5" x14ac:dyDescent="0.15">
      <c r="A7012" s="2"/>
      <c r="B7012" s="31"/>
      <c r="C7012" s="2"/>
      <c r="D7012" s="2"/>
      <c r="E7012" s="26"/>
    </row>
    <row r="7013" spans="1:5" x14ac:dyDescent="0.15">
      <c r="A7013" s="2"/>
      <c r="B7013" s="31"/>
      <c r="C7013" s="2"/>
      <c r="D7013" s="2"/>
      <c r="E7013" s="26"/>
    </row>
    <row r="7014" spans="1:5" x14ac:dyDescent="0.15">
      <c r="A7014" s="2"/>
      <c r="B7014" s="31"/>
      <c r="C7014" s="2"/>
      <c r="D7014" s="2"/>
      <c r="E7014" s="26"/>
    </row>
    <row r="7015" spans="1:5" x14ac:dyDescent="0.15">
      <c r="A7015" s="2"/>
      <c r="B7015" s="31"/>
      <c r="C7015" s="2"/>
      <c r="D7015" s="2"/>
      <c r="E7015" s="26"/>
    </row>
    <row r="7016" spans="1:5" x14ac:dyDescent="0.15">
      <c r="A7016" s="2"/>
      <c r="B7016" s="31"/>
      <c r="C7016" s="2"/>
      <c r="D7016" s="2"/>
      <c r="E7016" s="26"/>
    </row>
    <row r="7017" spans="1:5" x14ac:dyDescent="0.15">
      <c r="A7017" s="2"/>
      <c r="B7017" s="31"/>
      <c r="C7017" s="2"/>
      <c r="D7017" s="2"/>
      <c r="E7017" s="26"/>
    </row>
    <row r="7018" spans="1:5" x14ac:dyDescent="0.15">
      <c r="A7018" s="2"/>
      <c r="B7018" s="31"/>
      <c r="C7018" s="2"/>
      <c r="D7018" s="2"/>
      <c r="E7018" s="26"/>
    </row>
    <row r="7019" spans="1:5" x14ac:dyDescent="0.15">
      <c r="A7019" s="2"/>
      <c r="B7019" s="31"/>
      <c r="C7019" s="2"/>
      <c r="D7019" s="2"/>
      <c r="E7019" s="26"/>
    </row>
    <row r="7020" spans="1:5" x14ac:dyDescent="0.15">
      <c r="A7020" s="2"/>
      <c r="B7020" s="31"/>
      <c r="C7020" s="2"/>
      <c r="D7020" s="2"/>
      <c r="E7020" s="26"/>
    </row>
    <row r="7021" spans="1:5" x14ac:dyDescent="0.15">
      <c r="A7021" s="2"/>
      <c r="B7021" s="31"/>
      <c r="C7021" s="2"/>
      <c r="D7021" s="2"/>
      <c r="E7021" s="26"/>
    </row>
    <row r="7022" spans="1:5" x14ac:dyDescent="0.15">
      <c r="A7022" s="2"/>
      <c r="B7022" s="31"/>
      <c r="C7022" s="2"/>
      <c r="D7022" s="2"/>
      <c r="E7022" s="26"/>
    </row>
    <row r="7023" spans="1:5" x14ac:dyDescent="0.15">
      <c r="A7023" s="2"/>
      <c r="B7023" s="31"/>
      <c r="C7023" s="2"/>
      <c r="D7023" s="2"/>
      <c r="E7023" s="26"/>
    </row>
    <row r="7024" spans="1:5" x14ac:dyDescent="0.15">
      <c r="A7024" s="2"/>
      <c r="B7024" s="31"/>
      <c r="C7024" s="2"/>
      <c r="D7024" s="2"/>
      <c r="E7024" s="26"/>
    </row>
    <row r="7025" spans="1:5" x14ac:dyDescent="0.15">
      <c r="A7025" s="2"/>
      <c r="B7025" s="31"/>
      <c r="C7025" s="2"/>
      <c r="D7025" s="2"/>
      <c r="E7025" s="26"/>
    </row>
    <row r="7026" spans="1:5" x14ac:dyDescent="0.15">
      <c r="A7026" s="2"/>
      <c r="B7026" s="31"/>
      <c r="C7026" s="2"/>
      <c r="D7026" s="2"/>
      <c r="E7026" s="26"/>
    </row>
    <row r="7027" spans="1:5" x14ac:dyDescent="0.15">
      <c r="A7027" s="2"/>
      <c r="B7027" s="31"/>
      <c r="C7027" s="2"/>
      <c r="D7027" s="2"/>
      <c r="E7027" s="26"/>
    </row>
    <row r="7028" spans="1:5" x14ac:dyDescent="0.15">
      <c r="A7028" s="2"/>
      <c r="B7028" s="31"/>
      <c r="C7028" s="2"/>
      <c r="D7028" s="2"/>
      <c r="E7028" s="26"/>
    </row>
    <row r="7029" spans="1:5" x14ac:dyDescent="0.15">
      <c r="A7029" s="2"/>
      <c r="B7029" s="31"/>
      <c r="C7029" s="2"/>
      <c r="D7029" s="2"/>
      <c r="E7029" s="26"/>
    </row>
    <row r="7030" spans="1:5" x14ac:dyDescent="0.15">
      <c r="A7030" s="2"/>
      <c r="B7030" s="31"/>
      <c r="C7030" s="2"/>
      <c r="D7030" s="2"/>
      <c r="E7030" s="26"/>
    </row>
    <row r="7031" spans="1:5" x14ac:dyDescent="0.15">
      <c r="A7031" s="2"/>
      <c r="B7031" s="31"/>
      <c r="C7031" s="2"/>
      <c r="D7031" s="2"/>
      <c r="E7031" s="26"/>
    </row>
    <row r="7032" spans="1:5" x14ac:dyDescent="0.15">
      <c r="A7032" s="2"/>
      <c r="B7032" s="31"/>
      <c r="C7032" s="2"/>
      <c r="D7032" s="2"/>
      <c r="E7032" s="26"/>
    </row>
    <row r="7033" spans="1:5" x14ac:dyDescent="0.15">
      <c r="A7033" s="2"/>
      <c r="B7033" s="31"/>
      <c r="C7033" s="2"/>
      <c r="D7033" s="2"/>
      <c r="E7033" s="26"/>
    </row>
    <row r="7034" spans="1:5" x14ac:dyDescent="0.15">
      <c r="A7034" s="2"/>
      <c r="B7034" s="31"/>
      <c r="C7034" s="2"/>
      <c r="D7034" s="2"/>
      <c r="E7034" s="26"/>
    </row>
    <row r="7035" spans="1:5" x14ac:dyDescent="0.15">
      <c r="A7035" s="2"/>
      <c r="B7035" s="31"/>
      <c r="C7035" s="2"/>
      <c r="D7035" s="2"/>
      <c r="E7035" s="26"/>
    </row>
    <row r="7036" spans="1:5" x14ac:dyDescent="0.15">
      <c r="A7036" s="2"/>
      <c r="B7036" s="31"/>
      <c r="C7036" s="2"/>
      <c r="D7036" s="2"/>
      <c r="E7036" s="26"/>
    </row>
    <row r="7037" spans="1:5" x14ac:dyDescent="0.15">
      <c r="A7037" s="2"/>
      <c r="B7037" s="31"/>
      <c r="C7037" s="2"/>
      <c r="D7037" s="2"/>
      <c r="E7037" s="26"/>
    </row>
    <row r="7038" spans="1:5" x14ac:dyDescent="0.15">
      <c r="A7038" s="2"/>
      <c r="B7038" s="31"/>
      <c r="C7038" s="2"/>
      <c r="D7038" s="2"/>
      <c r="E7038" s="26"/>
    </row>
    <row r="7039" spans="1:5" x14ac:dyDescent="0.15">
      <c r="A7039" s="2"/>
      <c r="B7039" s="31"/>
      <c r="C7039" s="2"/>
      <c r="D7039" s="2"/>
      <c r="E7039" s="26"/>
    </row>
    <row r="7040" spans="1:5" x14ac:dyDescent="0.15">
      <c r="A7040" s="2"/>
      <c r="B7040" s="31"/>
      <c r="C7040" s="2"/>
      <c r="D7040" s="2"/>
      <c r="E7040" s="26"/>
    </row>
    <row r="7041" spans="1:5" x14ac:dyDescent="0.15">
      <c r="A7041" s="2"/>
      <c r="B7041" s="31"/>
      <c r="C7041" s="2"/>
      <c r="D7041" s="2"/>
      <c r="E7041" s="26"/>
    </row>
    <row r="7042" spans="1:5" x14ac:dyDescent="0.15">
      <c r="A7042" s="2"/>
      <c r="B7042" s="31"/>
      <c r="C7042" s="2"/>
      <c r="D7042" s="2"/>
      <c r="E7042" s="26"/>
    </row>
    <row r="7043" spans="1:5" x14ac:dyDescent="0.15">
      <c r="A7043" s="2"/>
      <c r="B7043" s="31"/>
      <c r="C7043" s="2"/>
      <c r="D7043" s="2"/>
      <c r="E7043" s="26"/>
    </row>
    <row r="7044" spans="1:5" x14ac:dyDescent="0.15">
      <c r="A7044" s="2"/>
      <c r="B7044" s="31"/>
      <c r="C7044" s="2"/>
      <c r="D7044" s="2"/>
      <c r="E7044" s="26"/>
    </row>
    <row r="7045" spans="1:5" x14ac:dyDescent="0.15">
      <c r="A7045" s="2"/>
      <c r="B7045" s="31"/>
      <c r="C7045" s="2"/>
      <c r="D7045" s="2"/>
      <c r="E7045" s="26"/>
    </row>
    <row r="7046" spans="1:5" x14ac:dyDescent="0.15">
      <c r="A7046" s="2"/>
      <c r="B7046" s="31"/>
      <c r="C7046" s="2"/>
      <c r="D7046" s="2"/>
      <c r="E7046" s="26"/>
    </row>
    <row r="7047" spans="1:5" x14ac:dyDescent="0.15">
      <c r="A7047" s="2"/>
      <c r="B7047" s="31"/>
      <c r="C7047" s="2"/>
      <c r="D7047" s="2"/>
      <c r="E7047" s="26"/>
    </row>
    <row r="7048" spans="1:5" x14ac:dyDescent="0.15">
      <c r="A7048" s="2"/>
      <c r="B7048" s="31"/>
      <c r="C7048" s="2"/>
      <c r="D7048" s="2"/>
      <c r="E7048" s="26"/>
    </row>
    <row r="7049" spans="1:5" x14ac:dyDescent="0.15">
      <c r="A7049" s="2"/>
      <c r="B7049" s="31"/>
      <c r="C7049" s="2"/>
      <c r="D7049" s="2"/>
      <c r="E7049" s="26"/>
    </row>
    <row r="7050" spans="1:5" x14ac:dyDescent="0.15">
      <c r="A7050" s="2"/>
      <c r="B7050" s="31"/>
      <c r="C7050" s="2"/>
      <c r="D7050" s="2"/>
      <c r="E7050" s="26"/>
    </row>
    <row r="7051" spans="1:5" x14ac:dyDescent="0.15">
      <c r="A7051" s="2"/>
      <c r="B7051" s="31"/>
      <c r="C7051" s="2"/>
      <c r="D7051" s="2"/>
      <c r="E7051" s="26"/>
    </row>
    <row r="7052" spans="1:5" x14ac:dyDescent="0.15">
      <c r="A7052" s="2"/>
      <c r="B7052" s="31"/>
      <c r="C7052" s="2"/>
      <c r="D7052" s="2"/>
      <c r="E7052" s="26"/>
    </row>
    <row r="7053" spans="1:5" x14ac:dyDescent="0.15">
      <c r="A7053" s="2"/>
      <c r="B7053" s="31"/>
      <c r="C7053" s="2"/>
      <c r="D7053" s="2"/>
      <c r="E7053" s="26"/>
    </row>
    <row r="7054" spans="1:5" x14ac:dyDescent="0.15">
      <c r="A7054" s="2"/>
      <c r="B7054" s="31"/>
      <c r="C7054" s="2"/>
      <c r="D7054" s="2"/>
      <c r="E7054" s="26"/>
    </row>
    <row r="7055" spans="1:5" x14ac:dyDescent="0.15">
      <c r="A7055" s="2"/>
      <c r="B7055" s="31"/>
      <c r="C7055" s="2"/>
      <c r="D7055" s="2"/>
      <c r="E7055" s="26"/>
    </row>
    <row r="7056" spans="1:5" x14ac:dyDescent="0.15">
      <c r="A7056" s="2"/>
      <c r="B7056" s="31"/>
      <c r="C7056" s="2"/>
      <c r="D7056" s="2"/>
      <c r="E7056" s="26"/>
    </row>
    <row r="7057" spans="1:5" x14ac:dyDescent="0.15">
      <c r="A7057" s="2"/>
      <c r="B7057" s="31"/>
      <c r="C7057" s="2"/>
      <c r="D7057" s="2"/>
      <c r="E7057" s="26"/>
    </row>
    <row r="7058" spans="1:5" x14ac:dyDescent="0.15">
      <c r="A7058" s="2"/>
      <c r="B7058" s="31"/>
      <c r="C7058" s="2"/>
      <c r="D7058" s="2"/>
      <c r="E7058" s="26"/>
    </row>
    <row r="7059" spans="1:5" x14ac:dyDescent="0.15">
      <c r="A7059" s="2"/>
      <c r="B7059" s="31"/>
      <c r="C7059" s="2"/>
      <c r="D7059" s="2"/>
      <c r="E7059" s="26"/>
    </row>
    <row r="7060" spans="1:5" x14ac:dyDescent="0.15">
      <c r="A7060" s="2"/>
      <c r="B7060" s="31"/>
      <c r="C7060" s="2"/>
      <c r="D7060" s="2"/>
      <c r="E7060" s="26"/>
    </row>
    <row r="7061" spans="1:5" x14ac:dyDescent="0.15">
      <c r="A7061" s="2"/>
      <c r="B7061" s="31"/>
      <c r="C7061" s="2"/>
      <c r="D7061" s="2"/>
      <c r="E7061" s="26"/>
    </row>
    <row r="7062" spans="1:5" x14ac:dyDescent="0.15">
      <c r="A7062" s="2"/>
      <c r="B7062" s="31"/>
      <c r="C7062" s="2"/>
      <c r="D7062" s="2"/>
      <c r="E7062" s="26"/>
    </row>
    <row r="7063" spans="1:5" x14ac:dyDescent="0.15">
      <c r="A7063" s="2"/>
      <c r="B7063" s="31"/>
      <c r="C7063" s="2"/>
      <c r="D7063" s="2"/>
      <c r="E7063" s="26"/>
    </row>
    <row r="7064" spans="1:5" x14ac:dyDescent="0.15">
      <c r="A7064" s="2"/>
      <c r="B7064" s="31"/>
      <c r="C7064" s="2"/>
      <c r="D7064" s="2"/>
      <c r="E7064" s="26"/>
    </row>
    <row r="7065" spans="1:5" x14ac:dyDescent="0.15">
      <c r="A7065" s="2"/>
      <c r="B7065" s="31"/>
      <c r="C7065" s="2"/>
      <c r="D7065" s="2"/>
      <c r="E7065" s="26"/>
    </row>
    <row r="7066" spans="1:5" x14ac:dyDescent="0.15">
      <c r="A7066" s="2"/>
      <c r="B7066" s="31"/>
      <c r="C7066" s="2"/>
      <c r="D7066" s="2"/>
      <c r="E7066" s="26"/>
    </row>
    <row r="7067" spans="1:5" x14ac:dyDescent="0.15">
      <c r="A7067" s="2"/>
      <c r="B7067" s="31"/>
      <c r="C7067" s="2"/>
      <c r="D7067" s="2"/>
      <c r="E7067" s="26"/>
    </row>
    <row r="7068" spans="1:5" x14ac:dyDescent="0.15">
      <c r="A7068" s="2"/>
      <c r="B7068" s="31"/>
      <c r="C7068" s="2"/>
      <c r="D7068" s="2"/>
      <c r="E7068" s="26"/>
    </row>
    <row r="7069" spans="1:5" x14ac:dyDescent="0.15">
      <c r="A7069" s="2"/>
      <c r="B7069" s="31"/>
      <c r="C7069" s="2"/>
      <c r="D7069" s="2"/>
      <c r="E7069" s="26"/>
    </row>
    <row r="7070" spans="1:5" x14ac:dyDescent="0.15">
      <c r="A7070" s="2"/>
      <c r="B7070" s="31"/>
      <c r="C7070" s="2"/>
      <c r="D7070" s="2"/>
      <c r="E7070" s="26"/>
    </row>
    <row r="7071" spans="1:5" x14ac:dyDescent="0.15">
      <c r="A7071" s="2"/>
      <c r="B7071" s="31"/>
      <c r="C7071" s="2"/>
      <c r="D7071" s="2"/>
      <c r="E7071" s="26"/>
    </row>
    <row r="7072" spans="1:5" x14ac:dyDescent="0.15">
      <c r="A7072" s="2"/>
      <c r="B7072" s="31"/>
      <c r="C7072" s="2"/>
      <c r="D7072" s="2"/>
      <c r="E7072" s="26"/>
    </row>
    <row r="7073" spans="1:5" x14ac:dyDescent="0.15">
      <c r="A7073" s="2"/>
      <c r="B7073" s="31"/>
      <c r="C7073" s="2"/>
      <c r="D7073" s="2"/>
      <c r="E7073" s="26"/>
    </row>
    <row r="7074" spans="1:5" x14ac:dyDescent="0.15">
      <c r="A7074" s="2"/>
      <c r="B7074" s="31"/>
      <c r="C7074" s="2"/>
      <c r="D7074" s="2"/>
      <c r="E7074" s="26"/>
    </row>
    <row r="7075" spans="1:5" x14ac:dyDescent="0.15">
      <c r="A7075" s="2"/>
      <c r="B7075" s="31"/>
      <c r="C7075" s="2"/>
      <c r="D7075" s="2"/>
      <c r="E7075" s="26"/>
    </row>
    <row r="7076" spans="1:5" x14ac:dyDescent="0.15">
      <c r="A7076" s="2"/>
      <c r="B7076" s="31"/>
      <c r="C7076" s="2"/>
      <c r="D7076" s="2"/>
      <c r="E7076" s="26"/>
    </row>
    <row r="7077" spans="1:5" x14ac:dyDescent="0.15">
      <c r="A7077" s="2"/>
      <c r="B7077" s="31"/>
      <c r="C7077" s="2"/>
      <c r="D7077" s="2"/>
      <c r="E7077" s="26"/>
    </row>
    <row r="7078" spans="1:5" x14ac:dyDescent="0.15">
      <c r="A7078" s="2"/>
      <c r="B7078" s="31"/>
      <c r="C7078" s="2"/>
      <c r="D7078" s="2"/>
      <c r="E7078" s="26"/>
    </row>
    <row r="7079" spans="1:5" x14ac:dyDescent="0.15">
      <c r="A7079" s="2"/>
      <c r="B7079" s="31"/>
      <c r="C7079" s="2"/>
      <c r="D7079" s="2"/>
      <c r="E7079" s="26"/>
    </row>
    <row r="7080" spans="1:5" x14ac:dyDescent="0.15">
      <c r="A7080" s="2"/>
      <c r="B7080" s="31"/>
      <c r="C7080" s="2"/>
      <c r="D7080" s="2"/>
      <c r="E7080" s="26"/>
    </row>
    <row r="7081" spans="1:5" x14ac:dyDescent="0.15">
      <c r="A7081" s="2"/>
      <c r="B7081" s="31"/>
      <c r="C7081" s="2"/>
      <c r="D7081" s="2"/>
      <c r="E7081" s="26"/>
    </row>
    <row r="7082" spans="1:5" x14ac:dyDescent="0.15">
      <c r="A7082" s="2"/>
      <c r="B7082" s="31"/>
      <c r="C7082" s="2"/>
      <c r="D7082" s="2"/>
      <c r="E7082" s="26"/>
    </row>
    <row r="7083" spans="1:5" x14ac:dyDescent="0.15">
      <c r="A7083" s="2"/>
      <c r="B7083" s="31"/>
      <c r="C7083" s="2"/>
      <c r="D7083" s="2"/>
      <c r="E7083" s="26"/>
    </row>
    <row r="7084" spans="1:5" x14ac:dyDescent="0.15">
      <c r="A7084" s="2"/>
      <c r="B7084" s="31"/>
      <c r="C7084" s="2"/>
      <c r="D7084" s="2"/>
      <c r="E7084" s="26"/>
    </row>
    <row r="7085" spans="1:5" x14ac:dyDescent="0.15">
      <c r="A7085" s="2"/>
      <c r="B7085" s="31"/>
      <c r="C7085" s="2"/>
      <c r="D7085" s="2"/>
      <c r="E7085" s="26"/>
    </row>
    <row r="7086" spans="1:5" x14ac:dyDescent="0.15">
      <c r="A7086" s="2"/>
      <c r="B7086" s="31"/>
      <c r="C7086" s="2"/>
      <c r="D7086" s="2"/>
      <c r="E7086" s="26"/>
    </row>
    <row r="7087" spans="1:5" x14ac:dyDescent="0.15">
      <c r="A7087" s="2"/>
      <c r="B7087" s="31"/>
      <c r="C7087" s="2"/>
      <c r="D7087" s="2"/>
      <c r="E7087" s="26"/>
    </row>
    <row r="7088" spans="1:5" x14ac:dyDescent="0.15">
      <c r="A7088" s="2"/>
      <c r="B7088" s="31"/>
      <c r="C7088" s="2"/>
      <c r="D7088" s="2"/>
      <c r="E7088" s="26"/>
    </row>
    <row r="7089" spans="1:5" x14ac:dyDescent="0.15">
      <c r="A7089" s="2"/>
      <c r="B7089" s="31"/>
      <c r="C7089" s="2"/>
      <c r="D7089" s="2"/>
      <c r="E7089" s="26"/>
    </row>
    <row r="7090" spans="1:5" x14ac:dyDescent="0.15">
      <c r="A7090" s="2"/>
      <c r="B7090" s="31"/>
      <c r="C7090" s="2"/>
      <c r="D7090" s="2"/>
      <c r="E7090" s="26"/>
    </row>
    <row r="7091" spans="1:5" x14ac:dyDescent="0.15">
      <c r="A7091" s="2"/>
      <c r="B7091" s="31"/>
      <c r="C7091" s="2"/>
      <c r="D7091" s="2"/>
      <c r="E7091" s="26"/>
    </row>
    <row r="7092" spans="1:5" x14ac:dyDescent="0.15">
      <c r="A7092" s="2"/>
      <c r="B7092" s="31"/>
      <c r="C7092" s="2"/>
      <c r="D7092" s="2"/>
      <c r="E7092" s="26"/>
    </row>
    <row r="7093" spans="1:5" x14ac:dyDescent="0.15">
      <c r="A7093" s="2"/>
      <c r="B7093" s="31"/>
      <c r="C7093" s="2"/>
      <c r="D7093" s="2"/>
      <c r="E7093" s="26"/>
    </row>
    <row r="7094" spans="1:5" x14ac:dyDescent="0.15">
      <c r="A7094" s="2"/>
      <c r="B7094" s="31"/>
      <c r="C7094" s="2"/>
      <c r="D7094" s="2"/>
      <c r="E7094" s="26"/>
    </row>
    <row r="7095" spans="1:5" x14ac:dyDescent="0.15">
      <c r="A7095" s="2"/>
      <c r="B7095" s="31"/>
      <c r="C7095" s="2"/>
      <c r="D7095" s="2"/>
      <c r="E7095" s="26"/>
    </row>
    <row r="7096" spans="1:5" x14ac:dyDescent="0.15">
      <c r="A7096" s="2"/>
      <c r="B7096" s="31"/>
      <c r="C7096" s="2"/>
      <c r="D7096" s="2"/>
      <c r="E7096" s="26"/>
    </row>
    <row r="7097" spans="1:5" x14ac:dyDescent="0.15">
      <c r="A7097" s="2"/>
      <c r="B7097" s="31"/>
      <c r="C7097" s="2"/>
      <c r="D7097" s="2"/>
      <c r="E7097" s="26"/>
    </row>
    <row r="7098" spans="1:5" x14ac:dyDescent="0.15">
      <c r="A7098" s="2"/>
      <c r="B7098" s="31"/>
      <c r="C7098" s="2"/>
      <c r="D7098" s="2"/>
      <c r="E7098" s="26"/>
    </row>
    <row r="7099" spans="1:5" x14ac:dyDescent="0.15">
      <c r="A7099" s="2"/>
      <c r="B7099" s="31"/>
      <c r="C7099" s="2"/>
      <c r="D7099" s="2"/>
      <c r="E7099" s="26"/>
    </row>
    <row r="7100" spans="1:5" x14ac:dyDescent="0.15">
      <c r="A7100" s="2"/>
      <c r="B7100" s="31"/>
      <c r="C7100" s="2"/>
      <c r="D7100" s="2"/>
      <c r="E7100" s="26"/>
    </row>
    <row r="7101" spans="1:5" x14ac:dyDescent="0.15">
      <c r="A7101" s="2"/>
      <c r="B7101" s="31"/>
      <c r="C7101" s="2"/>
      <c r="D7101" s="2"/>
      <c r="E7101" s="26"/>
    </row>
    <row r="7102" spans="1:5" x14ac:dyDescent="0.15">
      <c r="A7102" s="2"/>
      <c r="B7102" s="31"/>
      <c r="C7102" s="2"/>
      <c r="D7102" s="2"/>
      <c r="E7102" s="26"/>
    </row>
    <row r="7103" spans="1:5" x14ac:dyDescent="0.15">
      <c r="A7103" s="2"/>
      <c r="B7103" s="31"/>
      <c r="C7103" s="2"/>
      <c r="D7103" s="2"/>
      <c r="E7103" s="26"/>
    </row>
    <row r="7104" spans="1:5" x14ac:dyDescent="0.15">
      <c r="A7104" s="2"/>
      <c r="B7104" s="31"/>
      <c r="C7104" s="2"/>
      <c r="D7104" s="2"/>
      <c r="E7104" s="26"/>
    </row>
    <row r="7105" spans="1:5" x14ac:dyDescent="0.15">
      <c r="A7105" s="2"/>
      <c r="B7105" s="31"/>
      <c r="C7105" s="2"/>
      <c r="D7105" s="2"/>
      <c r="E7105" s="26"/>
    </row>
    <row r="7106" spans="1:5" x14ac:dyDescent="0.15">
      <c r="A7106" s="2"/>
      <c r="B7106" s="31"/>
      <c r="C7106" s="2"/>
      <c r="D7106" s="2"/>
      <c r="E7106" s="26"/>
    </row>
    <row r="7107" spans="1:5" x14ac:dyDescent="0.15">
      <c r="A7107" s="2"/>
      <c r="B7107" s="31"/>
      <c r="C7107" s="2"/>
      <c r="D7107" s="2"/>
      <c r="E7107" s="26"/>
    </row>
    <row r="7108" spans="1:5" x14ac:dyDescent="0.15">
      <c r="A7108" s="2"/>
      <c r="B7108" s="31"/>
      <c r="C7108" s="2"/>
      <c r="D7108" s="2"/>
      <c r="E7108" s="26"/>
    </row>
    <row r="7109" spans="1:5" x14ac:dyDescent="0.15">
      <c r="A7109" s="2"/>
      <c r="B7109" s="31"/>
      <c r="C7109" s="2"/>
      <c r="D7109" s="2"/>
      <c r="E7109" s="26"/>
    </row>
    <row r="7110" spans="1:5" x14ac:dyDescent="0.15">
      <c r="A7110" s="2"/>
      <c r="B7110" s="31"/>
      <c r="C7110" s="2"/>
      <c r="D7110" s="2"/>
      <c r="E7110" s="26"/>
    </row>
    <row r="7111" spans="1:5" x14ac:dyDescent="0.15">
      <c r="A7111" s="2"/>
      <c r="B7111" s="31"/>
      <c r="C7111" s="2"/>
      <c r="D7111" s="2"/>
      <c r="E7111" s="26"/>
    </row>
    <row r="7112" spans="1:5" x14ac:dyDescent="0.15">
      <c r="A7112" s="2"/>
      <c r="B7112" s="31"/>
      <c r="C7112" s="2"/>
      <c r="D7112" s="2"/>
      <c r="E7112" s="26"/>
    </row>
    <row r="7113" spans="1:5" x14ac:dyDescent="0.15">
      <c r="A7113" s="2"/>
      <c r="B7113" s="31"/>
      <c r="C7113" s="2"/>
      <c r="D7113" s="2"/>
      <c r="E7113" s="26"/>
    </row>
    <row r="7114" spans="1:5" x14ac:dyDescent="0.15">
      <c r="A7114" s="2"/>
      <c r="B7114" s="31"/>
      <c r="C7114" s="2"/>
      <c r="D7114" s="2"/>
      <c r="E7114" s="26"/>
    </row>
    <row r="7115" spans="1:5" x14ac:dyDescent="0.15">
      <c r="A7115" s="2"/>
      <c r="B7115" s="31"/>
      <c r="C7115" s="2"/>
      <c r="D7115" s="2"/>
      <c r="E7115" s="26"/>
    </row>
    <row r="7116" spans="1:5" x14ac:dyDescent="0.15">
      <c r="A7116" s="2"/>
      <c r="B7116" s="31"/>
      <c r="C7116" s="2"/>
      <c r="D7116" s="2"/>
      <c r="E7116" s="26"/>
    </row>
    <row r="7117" spans="1:5" x14ac:dyDescent="0.15">
      <c r="A7117" s="2"/>
      <c r="B7117" s="31"/>
      <c r="C7117" s="2"/>
      <c r="D7117" s="2"/>
      <c r="E7117" s="26"/>
    </row>
    <row r="7118" spans="1:5" x14ac:dyDescent="0.15">
      <c r="A7118" s="2"/>
      <c r="B7118" s="31"/>
      <c r="C7118" s="2"/>
      <c r="D7118" s="2"/>
      <c r="E7118" s="26"/>
    </row>
    <row r="7119" spans="1:5" x14ac:dyDescent="0.15">
      <c r="A7119" s="2"/>
      <c r="B7119" s="31"/>
      <c r="C7119" s="2"/>
      <c r="D7119" s="2"/>
      <c r="E7119" s="26"/>
    </row>
    <row r="7120" spans="1:5" x14ac:dyDescent="0.15">
      <c r="A7120" s="2"/>
      <c r="B7120" s="31"/>
      <c r="C7120" s="2"/>
      <c r="D7120" s="2"/>
      <c r="E7120" s="26"/>
    </row>
    <row r="7121" spans="1:5" x14ac:dyDescent="0.15">
      <c r="A7121" s="2"/>
      <c r="B7121" s="31"/>
      <c r="C7121" s="2"/>
      <c r="D7121" s="2"/>
      <c r="E7121" s="26"/>
    </row>
    <row r="7122" spans="1:5" x14ac:dyDescent="0.15">
      <c r="A7122" s="2"/>
      <c r="B7122" s="31"/>
      <c r="C7122" s="2"/>
      <c r="D7122" s="2"/>
      <c r="E7122" s="26"/>
    </row>
    <row r="7123" spans="1:5" x14ac:dyDescent="0.15">
      <c r="A7123" s="2"/>
      <c r="B7123" s="31"/>
      <c r="C7123" s="2"/>
      <c r="D7123" s="2"/>
      <c r="E7123" s="26"/>
    </row>
    <row r="7124" spans="1:5" x14ac:dyDescent="0.15">
      <c r="A7124" s="2"/>
      <c r="B7124" s="31"/>
      <c r="C7124" s="2"/>
      <c r="D7124" s="2"/>
      <c r="E7124" s="26"/>
    </row>
    <row r="7125" spans="1:5" x14ac:dyDescent="0.15">
      <c r="A7125" s="2"/>
      <c r="B7125" s="31"/>
      <c r="C7125" s="2"/>
      <c r="D7125" s="2"/>
      <c r="E7125" s="26"/>
    </row>
    <row r="7126" spans="1:5" x14ac:dyDescent="0.15">
      <c r="A7126" s="2"/>
      <c r="B7126" s="31"/>
      <c r="C7126" s="2"/>
      <c r="D7126" s="2"/>
      <c r="E7126" s="26"/>
    </row>
    <row r="7127" spans="1:5" x14ac:dyDescent="0.15">
      <c r="A7127" s="2"/>
      <c r="B7127" s="31"/>
      <c r="C7127" s="2"/>
      <c r="D7127" s="2"/>
      <c r="E7127" s="26"/>
    </row>
    <row r="7128" spans="1:5" x14ac:dyDescent="0.15">
      <c r="A7128" s="2"/>
      <c r="B7128" s="31"/>
      <c r="C7128" s="2"/>
      <c r="D7128" s="2"/>
      <c r="E7128" s="26"/>
    </row>
    <row r="7129" spans="1:5" x14ac:dyDescent="0.15">
      <c r="A7129" s="2"/>
      <c r="B7129" s="31"/>
      <c r="C7129" s="2"/>
      <c r="D7129" s="2"/>
      <c r="E7129" s="26"/>
    </row>
    <row r="7130" spans="1:5" x14ac:dyDescent="0.15">
      <c r="A7130" s="2"/>
      <c r="B7130" s="31"/>
      <c r="C7130" s="2"/>
      <c r="D7130" s="2"/>
      <c r="E7130" s="26"/>
    </row>
    <row r="7131" spans="1:5" x14ac:dyDescent="0.15">
      <c r="A7131" s="2"/>
      <c r="B7131" s="31"/>
      <c r="C7131" s="2"/>
      <c r="D7131" s="2"/>
      <c r="E7131" s="26"/>
    </row>
    <row r="7132" spans="1:5" x14ac:dyDescent="0.15">
      <c r="A7132" s="2"/>
      <c r="B7132" s="31"/>
      <c r="C7132" s="2"/>
      <c r="D7132" s="2"/>
      <c r="E7132" s="26"/>
    </row>
    <row r="7133" spans="1:5" x14ac:dyDescent="0.15">
      <c r="A7133" s="2"/>
      <c r="B7133" s="31"/>
      <c r="C7133" s="2"/>
      <c r="D7133" s="2"/>
      <c r="E7133" s="26"/>
    </row>
    <row r="7134" spans="1:5" x14ac:dyDescent="0.15">
      <c r="A7134" s="2"/>
      <c r="B7134" s="31"/>
      <c r="C7134" s="2"/>
      <c r="D7134" s="2"/>
      <c r="E7134" s="26"/>
    </row>
    <row r="7135" spans="1:5" x14ac:dyDescent="0.15">
      <c r="A7135" s="2"/>
      <c r="B7135" s="31"/>
      <c r="C7135" s="2"/>
      <c r="D7135" s="2"/>
      <c r="E7135" s="26"/>
    </row>
    <row r="7136" spans="1:5" x14ac:dyDescent="0.15">
      <c r="A7136" s="2"/>
      <c r="B7136" s="31"/>
      <c r="C7136" s="2"/>
      <c r="D7136" s="2"/>
      <c r="E7136" s="26"/>
    </row>
    <row r="7137" spans="1:5" x14ac:dyDescent="0.15">
      <c r="A7137" s="2"/>
      <c r="B7137" s="31"/>
      <c r="C7137" s="2"/>
      <c r="D7137" s="2"/>
      <c r="E7137" s="26"/>
    </row>
    <row r="7138" spans="1:5" x14ac:dyDescent="0.15">
      <c r="A7138" s="2"/>
      <c r="B7138" s="31"/>
      <c r="C7138" s="2"/>
      <c r="D7138" s="2"/>
      <c r="E7138" s="26"/>
    </row>
    <row r="7139" spans="1:5" x14ac:dyDescent="0.15">
      <c r="A7139" s="2"/>
      <c r="B7139" s="31"/>
      <c r="C7139" s="2"/>
      <c r="D7139" s="2"/>
      <c r="E7139" s="26"/>
    </row>
    <row r="7140" spans="1:5" x14ac:dyDescent="0.15">
      <c r="A7140" s="2"/>
      <c r="B7140" s="31"/>
      <c r="C7140" s="2"/>
      <c r="D7140" s="2"/>
      <c r="E7140" s="26"/>
    </row>
    <row r="7141" spans="1:5" x14ac:dyDescent="0.15">
      <c r="A7141" s="2"/>
      <c r="B7141" s="31"/>
      <c r="C7141" s="2"/>
      <c r="D7141" s="2"/>
      <c r="E7141" s="26"/>
    </row>
    <row r="7142" spans="1:5" x14ac:dyDescent="0.15">
      <c r="A7142" s="2"/>
      <c r="B7142" s="31"/>
      <c r="C7142" s="2"/>
      <c r="D7142" s="2"/>
      <c r="E7142" s="26"/>
    </row>
    <row r="7143" spans="1:5" x14ac:dyDescent="0.15">
      <c r="A7143" s="2"/>
      <c r="B7143" s="31"/>
      <c r="C7143" s="2"/>
      <c r="D7143" s="2"/>
      <c r="E7143" s="26"/>
    </row>
    <row r="7144" spans="1:5" x14ac:dyDescent="0.15">
      <c r="A7144" s="2"/>
      <c r="B7144" s="31"/>
      <c r="C7144" s="2"/>
      <c r="D7144" s="2"/>
      <c r="E7144" s="26"/>
    </row>
    <row r="7145" spans="1:5" x14ac:dyDescent="0.15">
      <c r="A7145" s="2"/>
      <c r="B7145" s="31"/>
      <c r="C7145" s="2"/>
      <c r="D7145" s="2"/>
      <c r="E7145" s="26"/>
    </row>
    <row r="7146" spans="1:5" x14ac:dyDescent="0.15">
      <c r="A7146" s="2"/>
      <c r="B7146" s="31"/>
      <c r="C7146" s="2"/>
      <c r="D7146" s="2"/>
      <c r="E7146" s="26"/>
    </row>
    <row r="7147" spans="1:5" x14ac:dyDescent="0.15">
      <c r="A7147" s="2"/>
      <c r="B7147" s="31"/>
      <c r="C7147" s="2"/>
      <c r="D7147" s="2"/>
      <c r="E7147" s="26"/>
    </row>
    <row r="7148" spans="1:5" x14ac:dyDescent="0.15">
      <c r="A7148" s="2"/>
      <c r="B7148" s="31"/>
      <c r="C7148" s="2"/>
      <c r="D7148" s="2"/>
      <c r="E7148" s="26"/>
    </row>
    <row r="7149" spans="1:5" x14ac:dyDescent="0.15">
      <c r="A7149" s="2"/>
      <c r="B7149" s="31"/>
      <c r="C7149" s="2"/>
      <c r="D7149" s="2"/>
      <c r="E7149" s="26"/>
    </row>
    <row r="7150" spans="1:5" x14ac:dyDescent="0.15">
      <c r="A7150" s="2"/>
      <c r="B7150" s="31"/>
      <c r="C7150" s="2"/>
      <c r="D7150" s="2"/>
      <c r="E7150" s="26"/>
    </row>
    <row r="7151" spans="1:5" x14ac:dyDescent="0.15">
      <c r="A7151" s="2"/>
      <c r="B7151" s="31"/>
      <c r="C7151" s="2"/>
      <c r="D7151" s="2"/>
      <c r="E7151" s="26"/>
    </row>
    <row r="7152" spans="1:5" x14ac:dyDescent="0.15">
      <c r="A7152" s="2"/>
      <c r="B7152" s="31"/>
      <c r="C7152" s="2"/>
      <c r="D7152" s="2"/>
      <c r="E7152" s="26"/>
    </row>
    <row r="7153" spans="1:5" x14ac:dyDescent="0.15">
      <c r="A7153" s="2"/>
      <c r="B7153" s="31"/>
      <c r="C7153" s="2"/>
      <c r="D7153" s="2"/>
      <c r="E7153" s="26"/>
    </row>
    <row r="7154" spans="1:5" x14ac:dyDescent="0.15">
      <c r="A7154" s="2"/>
      <c r="B7154" s="31"/>
      <c r="C7154" s="2"/>
      <c r="D7154" s="2"/>
      <c r="E7154" s="26"/>
    </row>
    <row r="7155" spans="1:5" x14ac:dyDescent="0.15">
      <c r="A7155" s="2"/>
      <c r="B7155" s="31"/>
      <c r="C7155" s="2"/>
      <c r="D7155" s="2"/>
      <c r="E7155" s="26"/>
    </row>
    <row r="7156" spans="1:5" x14ac:dyDescent="0.15">
      <c r="A7156" s="2"/>
      <c r="B7156" s="31"/>
      <c r="C7156" s="2"/>
      <c r="D7156" s="2"/>
      <c r="E7156" s="26"/>
    </row>
    <row r="7157" spans="1:5" x14ac:dyDescent="0.15">
      <c r="A7157" s="2"/>
      <c r="B7157" s="31"/>
      <c r="C7157" s="2"/>
      <c r="D7157" s="2"/>
      <c r="E7157" s="26"/>
    </row>
    <row r="7158" spans="1:5" x14ac:dyDescent="0.15">
      <c r="A7158" s="2"/>
      <c r="B7158" s="31"/>
      <c r="C7158" s="2"/>
      <c r="D7158" s="2"/>
      <c r="E7158" s="26"/>
    </row>
    <row r="7159" spans="1:5" x14ac:dyDescent="0.15">
      <c r="A7159" s="2"/>
      <c r="B7159" s="31"/>
      <c r="C7159" s="2"/>
      <c r="D7159" s="2"/>
      <c r="E7159" s="26"/>
    </row>
    <row r="7160" spans="1:5" x14ac:dyDescent="0.15">
      <c r="A7160" s="2"/>
      <c r="B7160" s="31"/>
      <c r="C7160" s="2"/>
      <c r="D7160" s="2"/>
      <c r="E7160" s="26"/>
    </row>
    <row r="7161" spans="1:5" x14ac:dyDescent="0.15">
      <c r="A7161" s="2"/>
      <c r="B7161" s="31"/>
      <c r="C7161" s="2"/>
      <c r="D7161" s="2"/>
      <c r="E7161" s="26"/>
    </row>
    <row r="7162" spans="1:5" x14ac:dyDescent="0.15">
      <c r="A7162" s="2"/>
      <c r="B7162" s="31"/>
      <c r="C7162" s="2"/>
      <c r="D7162" s="2"/>
      <c r="E7162" s="26"/>
    </row>
    <row r="7163" spans="1:5" x14ac:dyDescent="0.15">
      <c r="A7163" s="2"/>
      <c r="B7163" s="31"/>
      <c r="C7163" s="2"/>
      <c r="D7163" s="2"/>
      <c r="E7163" s="26"/>
    </row>
    <row r="7164" spans="1:5" x14ac:dyDescent="0.15">
      <c r="A7164" s="2"/>
      <c r="B7164" s="31"/>
      <c r="C7164" s="2"/>
      <c r="D7164" s="2"/>
      <c r="E7164" s="26"/>
    </row>
    <row r="7165" spans="1:5" x14ac:dyDescent="0.15">
      <c r="A7165" s="2"/>
      <c r="B7165" s="31"/>
      <c r="C7165" s="2"/>
      <c r="D7165" s="2"/>
      <c r="E7165" s="26"/>
    </row>
    <row r="7166" spans="1:5" x14ac:dyDescent="0.15">
      <c r="A7166" s="2"/>
      <c r="B7166" s="31"/>
      <c r="C7166" s="2"/>
      <c r="D7166" s="2"/>
      <c r="E7166" s="26"/>
    </row>
    <row r="7167" spans="1:5" x14ac:dyDescent="0.15">
      <c r="A7167" s="2"/>
      <c r="B7167" s="31"/>
      <c r="C7167" s="2"/>
      <c r="D7167" s="2"/>
      <c r="E7167" s="26"/>
    </row>
    <row r="7168" spans="1:5" x14ac:dyDescent="0.15">
      <c r="A7168" s="2"/>
      <c r="B7168" s="31"/>
      <c r="C7168" s="2"/>
      <c r="D7168" s="2"/>
      <c r="E7168" s="26"/>
    </row>
    <row r="7169" spans="1:5" x14ac:dyDescent="0.15">
      <c r="A7169" s="2"/>
      <c r="B7169" s="31"/>
      <c r="C7169" s="2"/>
      <c r="D7169" s="2"/>
      <c r="E7169" s="26"/>
    </row>
    <row r="7170" spans="1:5" x14ac:dyDescent="0.15">
      <c r="A7170" s="2"/>
      <c r="B7170" s="31"/>
      <c r="C7170" s="2"/>
      <c r="D7170" s="2"/>
      <c r="E7170" s="26"/>
    </row>
    <row r="7171" spans="1:5" x14ac:dyDescent="0.15">
      <c r="A7171" s="2"/>
      <c r="B7171" s="31"/>
      <c r="C7171" s="2"/>
      <c r="D7171" s="2"/>
      <c r="E7171" s="26"/>
    </row>
    <row r="7172" spans="1:5" x14ac:dyDescent="0.15">
      <c r="A7172" s="2"/>
      <c r="B7172" s="31"/>
      <c r="C7172" s="2"/>
      <c r="D7172" s="2"/>
      <c r="E7172" s="26"/>
    </row>
    <row r="7173" spans="1:5" x14ac:dyDescent="0.15">
      <c r="A7173" s="2"/>
      <c r="B7173" s="31"/>
      <c r="C7173" s="2"/>
      <c r="D7173" s="2"/>
      <c r="E7173" s="26"/>
    </row>
    <row r="7174" spans="1:5" x14ac:dyDescent="0.15">
      <c r="A7174" s="2"/>
      <c r="B7174" s="31"/>
      <c r="C7174" s="2"/>
      <c r="D7174" s="2"/>
      <c r="E7174" s="26"/>
    </row>
    <row r="7175" spans="1:5" x14ac:dyDescent="0.15">
      <c r="A7175" s="2"/>
      <c r="B7175" s="31"/>
      <c r="C7175" s="2"/>
      <c r="D7175" s="2"/>
      <c r="E7175" s="26"/>
    </row>
    <row r="7176" spans="1:5" x14ac:dyDescent="0.15">
      <c r="A7176" s="2"/>
      <c r="B7176" s="31"/>
      <c r="C7176" s="2"/>
      <c r="D7176" s="2"/>
      <c r="E7176" s="26"/>
    </row>
    <row r="7177" spans="1:5" x14ac:dyDescent="0.15">
      <c r="A7177" s="2"/>
      <c r="B7177" s="31"/>
      <c r="C7177" s="2"/>
      <c r="D7177" s="2"/>
      <c r="E7177" s="26"/>
    </row>
    <row r="7178" spans="1:5" x14ac:dyDescent="0.15">
      <c r="A7178" s="2"/>
      <c r="B7178" s="31"/>
      <c r="C7178" s="2"/>
      <c r="D7178" s="2"/>
      <c r="E7178" s="26"/>
    </row>
    <row r="7179" spans="1:5" x14ac:dyDescent="0.15">
      <c r="A7179" s="2"/>
      <c r="B7179" s="31"/>
      <c r="C7179" s="2"/>
      <c r="D7179" s="2"/>
      <c r="E7179" s="26"/>
    </row>
    <row r="7180" spans="1:5" x14ac:dyDescent="0.15">
      <c r="A7180" s="2"/>
      <c r="B7180" s="31"/>
      <c r="C7180" s="2"/>
      <c r="D7180" s="2"/>
      <c r="E7180" s="26"/>
    </row>
    <row r="7181" spans="1:5" x14ac:dyDescent="0.15">
      <c r="A7181" s="2"/>
      <c r="B7181" s="31"/>
      <c r="C7181" s="2"/>
      <c r="D7181" s="2"/>
      <c r="E7181" s="26"/>
    </row>
    <row r="7182" spans="1:5" x14ac:dyDescent="0.15">
      <c r="A7182" s="2"/>
      <c r="B7182" s="31"/>
      <c r="C7182" s="2"/>
      <c r="D7182" s="2"/>
      <c r="E7182" s="26"/>
    </row>
    <row r="7183" spans="1:5" x14ac:dyDescent="0.15">
      <c r="A7183" s="2"/>
      <c r="B7183" s="31"/>
      <c r="C7183" s="2"/>
      <c r="D7183" s="2"/>
      <c r="E7183" s="26"/>
    </row>
    <row r="7184" spans="1:5" x14ac:dyDescent="0.15">
      <c r="A7184" s="2"/>
      <c r="B7184" s="31"/>
      <c r="C7184" s="2"/>
      <c r="D7184" s="2"/>
      <c r="E7184" s="26"/>
    </row>
    <row r="7185" spans="1:5" x14ac:dyDescent="0.15">
      <c r="A7185" s="2"/>
      <c r="B7185" s="31"/>
      <c r="C7185" s="2"/>
      <c r="D7185" s="2"/>
      <c r="E7185" s="26"/>
    </row>
    <row r="7186" spans="1:5" x14ac:dyDescent="0.15">
      <c r="A7186" s="2"/>
      <c r="B7186" s="31"/>
      <c r="C7186" s="2"/>
      <c r="D7186" s="2"/>
      <c r="E7186" s="26"/>
    </row>
    <row r="7187" spans="1:5" x14ac:dyDescent="0.15">
      <c r="A7187" s="2"/>
      <c r="B7187" s="31"/>
      <c r="C7187" s="2"/>
      <c r="D7187" s="2"/>
      <c r="E7187" s="26"/>
    </row>
    <row r="7188" spans="1:5" x14ac:dyDescent="0.15">
      <c r="A7188" s="2"/>
      <c r="B7188" s="31"/>
      <c r="C7188" s="2"/>
      <c r="D7188" s="2"/>
      <c r="E7188" s="26"/>
    </row>
    <row r="7189" spans="1:5" x14ac:dyDescent="0.15">
      <c r="A7189" s="2"/>
      <c r="B7189" s="31"/>
      <c r="C7189" s="2"/>
      <c r="D7189" s="2"/>
      <c r="E7189" s="26"/>
    </row>
    <row r="7190" spans="1:5" x14ac:dyDescent="0.15">
      <c r="A7190" s="2"/>
      <c r="B7190" s="31"/>
      <c r="C7190" s="2"/>
      <c r="D7190" s="2"/>
      <c r="E7190" s="26"/>
    </row>
    <row r="7191" spans="1:5" x14ac:dyDescent="0.15">
      <c r="A7191" s="2"/>
      <c r="B7191" s="31"/>
      <c r="C7191" s="2"/>
      <c r="D7191" s="2"/>
      <c r="E7191" s="26"/>
    </row>
    <row r="7192" spans="1:5" x14ac:dyDescent="0.15">
      <c r="A7192" s="2"/>
      <c r="B7192" s="31"/>
      <c r="C7192" s="2"/>
      <c r="D7192" s="2"/>
      <c r="E7192" s="26"/>
    </row>
    <row r="7193" spans="1:5" x14ac:dyDescent="0.15">
      <c r="A7193" s="2"/>
      <c r="B7193" s="31"/>
      <c r="C7193" s="2"/>
      <c r="D7193" s="2"/>
      <c r="E7193" s="26"/>
    </row>
    <row r="7194" spans="1:5" x14ac:dyDescent="0.15">
      <c r="A7194" s="2"/>
      <c r="B7194" s="31"/>
      <c r="C7194" s="2"/>
      <c r="D7194" s="2"/>
      <c r="E7194" s="26"/>
    </row>
    <row r="7195" spans="1:5" x14ac:dyDescent="0.15">
      <c r="A7195" s="2"/>
      <c r="B7195" s="31"/>
      <c r="C7195" s="2"/>
      <c r="D7195" s="2"/>
      <c r="E7195" s="26"/>
    </row>
    <row r="7196" spans="1:5" x14ac:dyDescent="0.15">
      <c r="A7196" s="2"/>
      <c r="B7196" s="31"/>
      <c r="C7196" s="2"/>
      <c r="D7196" s="2"/>
      <c r="E7196" s="26"/>
    </row>
    <row r="7197" spans="1:5" x14ac:dyDescent="0.15">
      <c r="A7197" s="2"/>
      <c r="B7197" s="31"/>
      <c r="C7197" s="2"/>
      <c r="D7197" s="2"/>
      <c r="E7197" s="26"/>
    </row>
    <row r="7198" spans="1:5" x14ac:dyDescent="0.15">
      <c r="A7198" s="2"/>
      <c r="B7198" s="31"/>
      <c r="C7198" s="2"/>
      <c r="D7198" s="2"/>
      <c r="E7198" s="26"/>
    </row>
    <row r="7199" spans="1:5" x14ac:dyDescent="0.15">
      <c r="A7199" s="2"/>
      <c r="B7199" s="31"/>
      <c r="C7199" s="2"/>
      <c r="D7199" s="2"/>
      <c r="E7199" s="26"/>
    </row>
    <row r="7200" spans="1:5" x14ac:dyDescent="0.15">
      <c r="A7200" s="2"/>
      <c r="B7200" s="31"/>
      <c r="C7200" s="2"/>
      <c r="D7200" s="2"/>
      <c r="E7200" s="26"/>
    </row>
    <row r="7201" spans="1:5" x14ac:dyDescent="0.15">
      <c r="A7201" s="2"/>
      <c r="B7201" s="31"/>
      <c r="C7201" s="2"/>
      <c r="D7201" s="2"/>
      <c r="E7201" s="26"/>
    </row>
    <row r="7202" spans="1:5" x14ac:dyDescent="0.15">
      <c r="A7202" s="2"/>
      <c r="B7202" s="31"/>
      <c r="C7202" s="2"/>
      <c r="D7202" s="2"/>
      <c r="E7202" s="26"/>
    </row>
    <row r="7203" spans="1:5" x14ac:dyDescent="0.15">
      <c r="A7203" s="2"/>
      <c r="B7203" s="31"/>
      <c r="C7203" s="2"/>
      <c r="D7203" s="2"/>
      <c r="E7203" s="26"/>
    </row>
    <row r="7204" spans="1:5" x14ac:dyDescent="0.15">
      <c r="A7204" s="2"/>
      <c r="B7204" s="31"/>
      <c r="C7204" s="2"/>
      <c r="D7204" s="2"/>
      <c r="E7204" s="26"/>
    </row>
    <row r="7205" spans="1:5" x14ac:dyDescent="0.15">
      <c r="A7205" s="2"/>
      <c r="B7205" s="31"/>
      <c r="C7205" s="2"/>
      <c r="D7205" s="2"/>
      <c r="E7205" s="26"/>
    </row>
    <row r="7206" spans="1:5" x14ac:dyDescent="0.15">
      <c r="A7206" s="2"/>
      <c r="B7206" s="31"/>
      <c r="C7206" s="2"/>
      <c r="D7206" s="2"/>
      <c r="E7206" s="26"/>
    </row>
    <row r="7207" spans="1:5" x14ac:dyDescent="0.15">
      <c r="A7207" s="2"/>
      <c r="B7207" s="31"/>
      <c r="C7207" s="2"/>
      <c r="D7207" s="2"/>
      <c r="E7207" s="26"/>
    </row>
    <row r="7208" spans="1:5" x14ac:dyDescent="0.15">
      <c r="A7208" s="2"/>
      <c r="B7208" s="31"/>
      <c r="C7208" s="2"/>
      <c r="D7208" s="2"/>
      <c r="E7208" s="26"/>
    </row>
    <row r="7209" spans="1:5" x14ac:dyDescent="0.15">
      <c r="A7209" s="2"/>
      <c r="B7209" s="31"/>
      <c r="C7209" s="2"/>
      <c r="D7209" s="2"/>
      <c r="E7209" s="26"/>
    </row>
    <row r="7210" spans="1:5" x14ac:dyDescent="0.15">
      <c r="A7210" s="2"/>
      <c r="B7210" s="31"/>
      <c r="C7210" s="2"/>
      <c r="D7210" s="2"/>
      <c r="E7210" s="26"/>
    </row>
    <row r="7211" spans="1:5" x14ac:dyDescent="0.15">
      <c r="A7211" s="2"/>
      <c r="B7211" s="31"/>
      <c r="C7211" s="2"/>
      <c r="D7211" s="2"/>
      <c r="E7211" s="26"/>
    </row>
    <row r="7212" spans="1:5" x14ac:dyDescent="0.15">
      <c r="A7212" s="2"/>
      <c r="B7212" s="31"/>
      <c r="C7212" s="2"/>
      <c r="D7212" s="2"/>
      <c r="E7212" s="26"/>
    </row>
    <row r="7213" spans="1:5" x14ac:dyDescent="0.15">
      <c r="A7213" s="2"/>
      <c r="B7213" s="31"/>
      <c r="C7213" s="2"/>
      <c r="D7213" s="2"/>
      <c r="E7213" s="26"/>
    </row>
    <row r="7214" spans="1:5" x14ac:dyDescent="0.15">
      <c r="A7214" s="2"/>
      <c r="B7214" s="31"/>
      <c r="C7214" s="2"/>
      <c r="D7214" s="2"/>
      <c r="E7214" s="26"/>
    </row>
    <row r="7215" spans="1:5" x14ac:dyDescent="0.15">
      <c r="A7215" s="2"/>
      <c r="B7215" s="31"/>
      <c r="C7215" s="2"/>
      <c r="D7215" s="2"/>
      <c r="E7215" s="26"/>
    </row>
    <row r="7216" spans="1:5" x14ac:dyDescent="0.15">
      <c r="A7216" s="2"/>
      <c r="B7216" s="31"/>
      <c r="C7216" s="2"/>
      <c r="D7216" s="2"/>
      <c r="E7216" s="26"/>
    </row>
    <row r="7217" spans="1:5" x14ac:dyDescent="0.15">
      <c r="A7217" s="2"/>
      <c r="B7217" s="31"/>
      <c r="C7217" s="2"/>
      <c r="D7217" s="2"/>
      <c r="E7217" s="26"/>
    </row>
    <row r="7218" spans="1:5" x14ac:dyDescent="0.15">
      <c r="A7218" s="2"/>
      <c r="B7218" s="31"/>
      <c r="C7218" s="2"/>
      <c r="D7218" s="2"/>
      <c r="E7218" s="26"/>
    </row>
    <row r="7219" spans="1:5" x14ac:dyDescent="0.15">
      <c r="A7219" s="2"/>
      <c r="B7219" s="31"/>
      <c r="C7219" s="2"/>
      <c r="D7219" s="2"/>
      <c r="E7219" s="26"/>
    </row>
    <row r="7220" spans="1:5" x14ac:dyDescent="0.15">
      <c r="A7220" s="2"/>
      <c r="B7220" s="31"/>
      <c r="C7220" s="2"/>
      <c r="D7220" s="2"/>
      <c r="E7220" s="26"/>
    </row>
    <row r="7221" spans="1:5" x14ac:dyDescent="0.15">
      <c r="A7221" s="2"/>
      <c r="B7221" s="31"/>
      <c r="C7221" s="2"/>
      <c r="D7221" s="2"/>
      <c r="E7221" s="26"/>
    </row>
    <row r="7222" spans="1:5" x14ac:dyDescent="0.15">
      <c r="A7222" s="2"/>
      <c r="B7222" s="31"/>
      <c r="C7222" s="2"/>
      <c r="D7222" s="2"/>
      <c r="E7222" s="26"/>
    </row>
    <row r="7223" spans="1:5" x14ac:dyDescent="0.15">
      <c r="A7223" s="2"/>
      <c r="B7223" s="31"/>
      <c r="C7223" s="2"/>
      <c r="D7223" s="2"/>
      <c r="E7223" s="26"/>
    </row>
    <row r="7224" spans="1:5" x14ac:dyDescent="0.15">
      <c r="A7224" s="2"/>
      <c r="B7224" s="31"/>
      <c r="C7224" s="2"/>
      <c r="D7224" s="2"/>
      <c r="E7224" s="26"/>
    </row>
    <row r="7225" spans="1:5" x14ac:dyDescent="0.15">
      <c r="A7225" s="2"/>
      <c r="B7225" s="31"/>
      <c r="C7225" s="2"/>
      <c r="D7225" s="2"/>
      <c r="E7225" s="26"/>
    </row>
    <row r="7226" spans="1:5" x14ac:dyDescent="0.15">
      <c r="A7226" s="2"/>
      <c r="B7226" s="31"/>
      <c r="C7226" s="2"/>
      <c r="D7226" s="2"/>
      <c r="E7226" s="26"/>
    </row>
    <row r="7227" spans="1:5" x14ac:dyDescent="0.15">
      <c r="A7227" s="2"/>
      <c r="B7227" s="31"/>
      <c r="C7227" s="2"/>
      <c r="D7227" s="2"/>
      <c r="E7227" s="26"/>
    </row>
    <row r="7228" spans="1:5" x14ac:dyDescent="0.15">
      <c r="A7228" s="2"/>
      <c r="B7228" s="31"/>
      <c r="C7228" s="2"/>
      <c r="D7228" s="2"/>
      <c r="E7228" s="26"/>
    </row>
    <row r="7229" spans="1:5" x14ac:dyDescent="0.15">
      <c r="A7229" s="2"/>
      <c r="B7229" s="31"/>
      <c r="C7229" s="2"/>
      <c r="D7229" s="2"/>
      <c r="E7229" s="26"/>
    </row>
    <row r="7230" spans="1:5" x14ac:dyDescent="0.15">
      <c r="A7230" s="2"/>
      <c r="B7230" s="31"/>
      <c r="C7230" s="2"/>
      <c r="D7230" s="2"/>
      <c r="E7230" s="26"/>
    </row>
    <row r="7231" spans="1:5" x14ac:dyDescent="0.15">
      <c r="A7231" s="2"/>
      <c r="B7231" s="31"/>
      <c r="C7231" s="2"/>
      <c r="D7231" s="2"/>
      <c r="E7231" s="26"/>
    </row>
    <row r="7232" spans="1:5" x14ac:dyDescent="0.15">
      <c r="A7232" s="2"/>
      <c r="B7232" s="31"/>
      <c r="C7232" s="2"/>
      <c r="D7232" s="2"/>
      <c r="E7232" s="26"/>
    </row>
    <row r="7233" spans="1:5" x14ac:dyDescent="0.15">
      <c r="A7233" s="2"/>
      <c r="B7233" s="31"/>
      <c r="C7233" s="2"/>
      <c r="D7233" s="2"/>
      <c r="E7233" s="26"/>
    </row>
    <row r="7234" spans="1:5" x14ac:dyDescent="0.15">
      <c r="A7234" s="2"/>
      <c r="B7234" s="31"/>
      <c r="C7234" s="2"/>
      <c r="D7234" s="2"/>
      <c r="E7234" s="26"/>
    </row>
    <row r="7235" spans="1:5" x14ac:dyDescent="0.15">
      <c r="A7235" s="2"/>
      <c r="B7235" s="31"/>
      <c r="C7235" s="2"/>
      <c r="D7235" s="2"/>
      <c r="E7235" s="26"/>
    </row>
    <row r="7236" spans="1:5" x14ac:dyDescent="0.15">
      <c r="A7236" s="2"/>
      <c r="B7236" s="31"/>
      <c r="C7236" s="2"/>
      <c r="D7236" s="2"/>
      <c r="E7236" s="26"/>
    </row>
    <row r="7237" spans="1:5" x14ac:dyDescent="0.15">
      <c r="A7237" s="2"/>
      <c r="B7237" s="31"/>
      <c r="C7237" s="2"/>
      <c r="D7237" s="2"/>
      <c r="E7237" s="26"/>
    </row>
    <row r="7238" spans="1:5" x14ac:dyDescent="0.15">
      <c r="A7238" s="2"/>
      <c r="B7238" s="31"/>
      <c r="C7238" s="2"/>
      <c r="D7238" s="2"/>
      <c r="E7238" s="26"/>
    </row>
    <row r="7239" spans="1:5" x14ac:dyDescent="0.15">
      <c r="A7239" s="2"/>
      <c r="B7239" s="31"/>
      <c r="C7239" s="2"/>
      <c r="D7239" s="2"/>
      <c r="E7239" s="26"/>
    </row>
    <row r="7240" spans="1:5" x14ac:dyDescent="0.15">
      <c r="A7240" s="2"/>
      <c r="B7240" s="31"/>
      <c r="C7240" s="2"/>
      <c r="D7240" s="2"/>
      <c r="E7240" s="26"/>
    </row>
    <row r="7241" spans="1:5" x14ac:dyDescent="0.15">
      <c r="A7241" s="2"/>
      <c r="B7241" s="31"/>
      <c r="C7241" s="2"/>
      <c r="D7241" s="2"/>
      <c r="E7241" s="26"/>
    </row>
    <row r="7242" spans="1:5" x14ac:dyDescent="0.15">
      <c r="A7242" s="2"/>
      <c r="B7242" s="31"/>
      <c r="C7242" s="2"/>
      <c r="D7242" s="2"/>
      <c r="E7242" s="26"/>
    </row>
    <row r="7243" spans="1:5" x14ac:dyDescent="0.15">
      <c r="A7243" s="2"/>
      <c r="B7243" s="31"/>
      <c r="C7243" s="2"/>
      <c r="D7243" s="2"/>
      <c r="E7243" s="26"/>
    </row>
    <row r="7244" spans="1:5" x14ac:dyDescent="0.15">
      <c r="A7244" s="2"/>
      <c r="B7244" s="31"/>
      <c r="C7244" s="2"/>
      <c r="D7244" s="2"/>
      <c r="E7244" s="26"/>
    </row>
    <row r="7245" spans="1:5" x14ac:dyDescent="0.15">
      <c r="A7245" s="2"/>
      <c r="B7245" s="31"/>
      <c r="C7245" s="2"/>
      <c r="D7245" s="2"/>
      <c r="E7245" s="26"/>
    </row>
    <row r="7246" spans="1:5" x14ac:dyDescent="0.15">
      <c r="A7246" s="2"/>
      <c r="B7246" s="31"/>
      <c r="C7246" s="2"/>
      <c r="D7246" s="2"/>
      <c r="E7246" s="26"/>
    </row>
    <row r="7247" spans="1:5" x14ac:dyDescent="0.15">
      <c r="A7247" s="2"/>
      <c r="B7247" s="31"/>
      <c r="C7247" s="2"/>
      <c r="D7247" s="2"/>
      <c r="E7247" s="26"/>
    </row>
    <row r="7248" spans="1:5" x14ac:dyDescent="0.15">
      <c r="A7248" s="2"/>
      <c r="B7248" s="31"/>
      <c r="C7248" s="2"/>
      <c r="D7248" s="2"/>
      <c r="E7248" s="26"/>
    </row>
    <row r="7249" spans="1:5" x14ac:dyDescent="0.15">
      <c r="A7249" s="2"/>
      <c r="B7249" s="31"/>
      <c r="C7249" s="2"/>
      <c r="D7249" s="2"/>
      <c r="E7249" s="26"/>
    </row>
    <row r="7250" spans="1:5" x14ac:dyDescent="0.15">
      <c r="A7250" s="2"/>
      <c r="B7250" s="31"/>
      <c r="C7250" s="2"/>
      <c r="D7250" s="2"/>
      <c r="E7250" s="26"/>
    </row>
    <row r="7251" spans="1:5" x14ac:dyDescent="0.15">
      <c r="A7251" s="2"/>
      <c r="B7251" s="31"/>
      <c r="C7251" s="2"/>
      <c r="D7251" s="2"/>
      <c r="E7251" s="26"/>
    </row>
    <row r="7252" spans="1:5" x14ac:dyDescent="0.15">
      <c r="A7252" s="2"/>
      <c r="B7252" s="31"/>
      <c r="C7252" s="2"/>
      <c r="D7252" s="2"/>
      <c r="E7252" s="26"/>
    </row>
    <row r="7253" spans="1:5" x14ac:dyDescent="0.15">
      <c r="A7253" s="2"/>
      <c r="B7253" s="31"/>
      <c r="C7253" s="2"/>
      <c r="D7253" s="2"/>
      <c r="E7253" s="26"/>
    </row>
    <row r="7254" spans="1:5" x14ac:dyDescent="0.15">
      <c r="A7254" s="2"/>
      <c r="B7254" s="31"/>
      <c r="C7254" s="2"/>
      <c r="D7254" s="2"/>
      <c r="E7254" s="26"/>
    </row>
    <row r="7255" spans="1:5" x14ac:dyDescent="0.15">
      <c r="A7255" s="2"/>
      <c r="B7255" s="31"/>
      <c r="C7255" s="2"/>
      <c r="D7255" s="2"/>
      <c r="E7255" s="26"/>
    </row>
    <row r="7256" spans="1:5" x14ac:dyDescent="0.15">
      <c r="A7256" s="2"/>
      <c r="B7256" s="31"/>
      <c r="C7256" s="2"/>
      <c r="D7256" s="2"/>
      <c r="E7256" s="26"/>
    </row>
    <row r="7257" spans="1:5" x14ac:dyDescent="0.15">
      <c r="A7257" s="2"/>
      <c r="B7257" s="31"/>
      <c r="C7257" s="2"/>
      <c r="D7257" s="2"/>
      <c r="E7257" s="26"/>
    </row>
    <row r="7258" spans="1:5" x14ac:dyDescent="0.15">
      <c r="A7258" s="2"/>
      <c r="B7258" s="31"/>
      <c r="C7258" s="2"/>
      <c r="D7258" s="2"/>
      <c r="E7258" s="26"/>
    </row>
    <row r="7259" spans="1:5" x14ac:dyDescent="0.15">
      <c r="A7259" s="2"/>
      <c r="B7259" s="31"/>
      <c r="C7259" s="2"/>
      <c r="D7259" s="2"/>
      <c r="E7259" s="26"/>
    </row>
    <row r="7260" spans="1:5" x14ac:dyDescent="0.15">
      <c r="A7260" s="2"/>
      <c r="B7260" s="31"/>
      <c r="C7260" s="2"/>
      <c r="D7260" s="2"/>
      <c r="E7260" s="26"/>
    </row>
    <row r="7261" spans="1:5" x14ac:dyDescent="0.15">
      <c r="A7261" s="2"/>
      <c r="B7261" s="31"/>
      <c r="C7261" s="2"/>
      <c r="D7261" s="2"/>
      <c r="E7261" s="26"/>
    </row>
    <row r="7262" spans="1:5" x14ac:dyDescent="0.15">
      <c r="A7262" s="2"/>
      <c r="B7262" s="31"/>
      <c r="C7262" s="2"/>
      <c r="D7262" s="2"/>
      <c r="E7262" s="26"/>
    </row>
    <row r="7263" spans="1:5" x14ac:dyDescent="0.15">
      <c r="A7263" s="2"/>
      <c r="B7263" s="31"/>
      <c r="C7263" s="2"/>
      <c r="D7263" s="2"/>
      <c r="E7263" s="26"/>
    </row>
    <row r="7264" spans="1:5" x14ac:dyDescent="0.15">
      <c r="A7264" s="2"/>
      <c r="B7264" s="31"/>
      <c r="C7264" s="2"/>
      <c r="D7264" s="2"/>
      <c r="E7264" s="26"/>
    </row>
    <row r="7265" spans="1:5" x14ac:dyDescent="0.15">
      <c r="A7265" s="2"/>
      <c r="B7265" s="31"/>
      <c r="C7265" s="2"/>
      <c r="D7265" s="2"/>
      <c r="E7265" s="26"/>
    </row>
    <row r="7266" spans="1:5" x14ac:dyDescent="0.15">
      <c r="A7266" s="2"/>
      <c r="B7266" s="31"/>
      <c r="C7266" s="2"/>
      <c r="D7266" s="2"/>
      <c r="E7266" s="26"/>
    </row>
    <row r="7267" spans="1:5" x14ac:dyDescent="0.15">
      <c r="A7267" s="2"/>
      <c r="B7267" s="31"/>
      <c r="C7267" s="2"/>
      <c r="D7267" s="2"/>
      <c r="E7267" s="26"/>
    </row>
    <row r="7268" spans="1:5" x14ac:dyDescent="0.15">
      <c r="A7268" s="2"/>
      <c r="B7268" s="31"/>
      <c r="C7268" s="2"/>
      <c r="D7268" s="2"/>
      <c r="E7268" s="26"/>
    </row>
    <row r="7269" spans="1:5" x14ac:dyDescent="0.15">
      <c r="A7269" s="2"/>
      <c r="B7269" s="31"/>
      <c r="C7269" s="2"/>
      <c r="D7269" s="2"/>
      <c r="E7269" s="26"/>
    </row>
    <row r="7270" spans="1:5" x14ac:dyDescent="0.15">
      <c r="A7270" s="2"/>
      <c r="B7270" s="31"/>
      <c r="C7270" s="2"/>
      <c r="D7270" s="2"/>
      <c r="E7270" s="26"/>
    </row>
    <row r="7271" spans="1:5" x14ac:dyDescent="0.15">
      <c r="A7271" s="2"/>
      <c r="B7271" s="31"/>
      <c r="C7271" s="2"/>
      <c r="D7271" s="2"/>
      <c r="E7271" s="26"/>
    </row>
    <row r="7272" spans="1:5" x14ac:dyDescent="0.15">
      <c r="A7272" s="2"/>
      <c r="B7272" s="31"/>
      <c r="C7272" s="2"/>
      <c r="D7272" s="2"/>
      <c r="E7272" s="26"/>
    </row>
    <row r="7273" spans="1:5" x14ac:dyDescent="0.15">
      <c r="A7273" s="2"/>
      <c r="B7273" s="31"/>
      <c r="C7273" s="2"/>
      <c r="D7273" s="2"/>
      <c r="E7273" s="26"/>
    </row>
    <row r="7274" spans="1:5" x14ac:dyDescent="0.15">
      <c r="A7274" s="2"/>
      <c r="B7274" s="31"/>
      <c r="C7274" s="2"/>
      <c r="D7274" s="2"/>
      <c r="E7274" s="26"/>
    </row>
    <row r="7275" spans="1:5" x14ac:dyDescent="0.15">
      <c r="A7275" s="2"/>
      <c r="B7275" s="31"/>
      <c r="C7275" s="2"/>
      <c r="D7275" s="2"/>
      <c r="E7275" s="26"/>
    </row>
    <row r="7276" spans="1:5" x14ac:dyDescent="0.15">
      <c r="A7276" s="2"/>
      <c r="B7276" s="31"/>
      <c r="C7276" s="2"/>
      <c r="D7276" s="2"/>
      <c r="E7276" s="26"/>
    </row>
    <row r="7277" spans="1:5" x14ac:dyDescent="0.15">
      <c r="A7277" s="2"/>
      <c r="B7277" s="31"/>
      <c r="C7277" s="2"/>
      <c r="D7277" s="2"/>
      <c r="E7277" s="26"/>
    </row>
    <row r="7278" spans="1:5" x14ac:dyDescent="0.15">
      <c r="A7278" s="2"/>
      <c r="B7278" s="31"/>
      <c r="C7278" s="2"/>
      <c r="D7278" s="2"/>
      <c r="E7278" s="26"/>
    </row>
    <row r="7279" spans="1:5" x14ac:dyDescent="0.15">
      <c r="A7279" s="2"/>
      <c r="B7279" s="31"/>
      <c r="C7279" s="2"/>
      <c r="D7279" s="2"/>
      <c r="E7279" s="26"/>
    </row>
    <row r="7280" spans="1:5" x14ac:dyDescent="0.15">
      <c r="A7280" s="2"/>
      <c r="B7280" s="31"/>
      <c r="C7280" s="2"/>
      <c r="D7280" s="2"/>
      <c r="E7280" s="26"/>
    </row>
    <row r="7281" spans="1:5" x14ac:dyDescent="0.15">
      <c r="A7281" s="2"/>
      <c r="B7281" s="31"/>
      <c r="C7281" s="2"/>
      <c r="D7281" s="2"/>
      <c r="E7281" s="26"/>
    </row>
    <row r="7282" spans="1:5" x14ac:dyDescent="0.15">
      <c r="A7282" s="2"/>
      <c r="B7282" s="31"/>
      <c r="C7282" s="2"/>
      <c r="D7282" s="2"/>
      <c r="E7282" s="26"/>
    </row>
    <row r="7283" spans="1:5" x14ac:dyDescent="0.15">
      <c r="A7283" s="2"/>
      <c r="B7283" s="31"/>
      <c r="C7283" s="2"/>
      <c r="D7283" s="2"/>
      <c r="E7283" s="26"/>
    </row>
    <row r="7284" spans="1:5" x14ac:dyDescent="0.15">
      <c r="A7284" s="2"/>
      <c r="B7284" s="31"/>
      <c r="C7284" s="2"/>
      <c r="D7284" s="2"/>
      <c r="E7284" s="26"/>
    </row>
    <row r="7285" spans="1:5" x14ac:dyDescent="0.15">
      <c r="A7285" s="2"/>
      <c r="B7285" s="31"/>
      <c r="C7285" s="2"/>
      <c r="D7285" s="2"/>
      <c r="E7285" s="26"/>
    </row>
    <row r="7286" spans="1:5" x14ac:dyDescent="0.15">
      <c r="A7286" s="2"/>
      <c r="B7286" s="31"/>
      <c r="C7286" s="2"/>
      <c r="D7286" s="2"/>
      <c r="E7286" s="26"/>
    </row>
    <row r="7287" spans="1:5" x14ac:dyDescent="0.15">
      <c r="A7287" s="2"/>
      <c r="B7287" s="31"/>
      <c r="C7287" s="2"/>
      <c r="D7287" s="2"/>
      <c r="E7287" s="26"/>
    </row>
    <row r="7288" spans="1:5" x14ac:dyDescent="0.15">
      <c r="A7288" s="2"/>
      <c r="B7288" s="31"/>
      <c r="C7288" s="2"/>
      <c r="D7288" s="2"/>
      <c r="E7288" s="26"/>
    </row>
    <row r="7289" spans="1:5" x14ac:dyDescent="0.15">
      <c r="A7289" s="2"/>
      <c r="B7289" s="31"/>
      <c r="C7289" s="2"/>
      <c r="D7289" s="2"/>
      <c r="E7289" s="26"/>
    </row>
    <row r="7290" spans="1:5" x14ac:dyDescent="0.15">
      <c r="A7290" s="2"/>
      <c r="B7290" s="31"/>
      <c r="C7290" s="2"/>
      <c r="D7290" s="2"/>
      <c r="E7290" s="26"/>
    </row>
    <row r="7291" spans="1:5" x14ac:dyDescent="0.15">
      <c r="A7291" s="2"/>
      <c r="B7291" s="31"/>
      <c r="C7291" s="2"/>
      <c r="D7291" s="2"/>
      <c r="E7291" s="26"/>
    </row>
    <row r="7292" spans="1:5" x14ac:dyDescent="0.15">
      <c r="A7292" s="2"/>
      <c r="B7292" s="31"/>
      <c r="C7292" s="2"/>
      <c r="D7292" s="2"/>
      <c r="E7292" s="26"/>
    </row>
    <row r="7293" spans="1:5" x14ac:dyDescent="0.15">
      <c r="A7293" s="2"/>
      <c r="B7293" s="31"/>
      <c r="C7293" s="2"/>
      <c r="D7293" s="2"/>
      <c r="E7293" s="26"/>
    </row>
    <row r="7294" spans="1:5" x14ac:dyDescent="0.15">
      <c r="A7294" s="2"/>
      <c r="B7294" s="31"/>
      <c r="C7294" s="2"/>
      <c r="D7294" s="2"/>
      <c r="E7294" s="26"/>
    </row>
    <row r="7295" spans="1:5" x14ac:dyDescent="0.15">
      <c r="A7295" s="2"/>
      <c r="B7295" s="31"/>
      <c r="C7295" s="2"/>
      <c r="D7295" s="2"/>
      <c r="E7295" s="26"/>
    </row>
    <row r="7296" spans="1:5" x14ac:dyDescent="0.15">
      <c r="A7296" s="2"/>
      <c r="B7296" s="31"/>
      <c r="C7296" s="2"/>
      <c r="D7296" s="2"/>
      <c r="E7296" s="26"/>
    </row>
    <row r="7297" spans="1:5" x14ac:dyDescent="0.15">
      <c r="A7297" s="2"/>
      <c r="B7297" s="31"/>
      <c r="C7297" s="2"/>
      <c r="D7297" s="2"/>
      <c r="E7297" s="26"/>
    </row>
    <row r="7298" spans="1:5" x14ac:dyDescent="0.15">
      <c r="A7298" s="2"/>
      <c r="B7298" s="31"/>
      <c r="C7298" s="2"/>
      <c r="D7298" s="2"/>
      <c r="E7298" s="26"/>
    </row>
    <row r="7299" spans="1:5" x14ac:dyDescent="0.15">
      <c r="A7299" s="2"/>
      <c r="B7299" s="31"/>
      <c r="C7299" s="2"/>
      <c r="D7299" s="2"/>
      <c r="E7299" s="26"/>
    </row>
    <row r="7300" spans="1:5" x14ac:dyDescent="0.15">
      <c r="A7300" s="2"/>
      <c r="B7300" s="31"/>
      <c r="C7300" s="2"/>
      <c r="D7300" s="2"/>
      <c r="E7300" s="26"/>
    </row>
    <row r="7301" spans="1:5" x14ac:dyDescent="0.15">
      <c r="A7301" s="2"/>
      <c r="B7301" s="31"/>
      <c r="C7301" s="2"/>
      <c r="D7301" s="2"/>
      <c r="E7301" s="26"/>
    </row>
    <row r="7302" spans="1:5" x14ac:dyDescent="0.15">
      <c r="A7302" s="2"/>
      <c r="B7302" s="31"/>
      <c r="C7302" s="2"/>
      <c r="D7302" s="2"/>
      <c r="E7302" s="26"/>
    </row>
    <row r="7303" spans="1:5" x14ac:dyDescent="0.15">
      <c r="A7303" s="2"/>
      <c r="B7303" s="31"/>
      <c r="C7303" s="2"/>
      <c r="D7303" s="2"/>
      <c r="E7303" s="26"/>
    </row>
    <row r="7304" spans="1:5" x14ac:dyDescent="0.15">
      <c r="A7304" s="2"/>
      <c r="B7304" s="31"/>
      <c r="C7304" s="2"/>
      <c r="D7304" s="2"/>
      <c r="E7304" s="26"/>
    </row>
    <row r="7305" spans="1:5" x14ac:dyDescent="0.15">
      <c r="A7305" s="2"/>
      <c r="B7305" s="31"/>
      <c r="C7305" s="2"/>
      <c r="D7305" s="2"/>
      <c r="E7305" s="26"/>
    </row>
    <row r="7306" spans="1:5" x14ac:dyDescent="0.15">
      <c r="A7306" s="2"/>
      <c r="B7306" s="31"/>
      <c r="C7306" s="2"/>
      <c r="D7306" s="2"/>
      <c r="E7306" s="26"/>
    </row>
    <row r="7307" spans="1:5" x14ac:dyDescent="0.15">
      <c r="A7307" s="2"/>
      <c r="B7307" s="31"/>
      <c r="C7307" s="2"/>
      <c r="D7307" s="2"/>
      <c r="E7307" s="26"/>
    </row>
    <row r="7308" spans="1:5" x14ac:dyDescent="0.15">
      <c r="A7308" s="2"/>
      <c r="B7308" s="31"/>
      <c r="C7308" s="2"/>
      <c r="D7308" s="2"/>
      <c r="E7308" s="26"/>
    </row>
    <row r="7309" spans="1:5" x14ac:dyDescent="0.15">
      <c r="A7309" s="2"/>
      <c r="B7309" s="31"/>
      <c r="C7309" s="2"/>
      <c r="D7309" s="2"/>
      <c r="E7309" s="26"/>
    </row>
    <row r="7310" spans="1:5" x14ac:dyDescent="0.15">
      <c r="A7310" s="2"/>
      <c r="B7310" s="31"/>
      <c r="C7310" s="2"/>
      <c r="D7310" s="2"/>
      <c r="E7310" s="26"/>
    </row>
    <row r="7311" spans="1:5" x14ac:dyDescent="0.15">
      <c r="A7311" s="2"/>
      <c r="B7311" s="31"/>
      <c r="C7311" s="2"/>
      <c r="D7311" s="2"/>
      <c r="E7311" s="26"/>
    </row>
    <row r="7312" spans="1:5" x14ac:dyDescent="0.15">
      <c r="A7312" s="2"/>
      <c r="B7312" s="31"/>
      <c r="C7312" s="2"/>
      <c r="D7312" s="2"/>
      <c r="E7312" s="26"/>
    </row>
    <row r="7313" spans="1:5" x14ac:dyDescent="0.15">
      <c r="A7313" s="2"/>
      <c r="B7313" s="31"/>
      <c r="C7313" s="2"/>
      <c r="D7313" s="2"/>
      <c r="E7313" s="26"/>
    </row>
    <row r="7314" spans="1:5" x14ac:dyDescent="0.15">
      <c r="A7314" s="2"/>
      <c r="B7314" s="31"/>
      <c r="C7314" s="2"/>
      <c r="D7314" s="2"/>
      <c r="E7314" s="26"/>
    </row>
    <row r="7315" spans="1:5" x14ac:dyDescent="0.15">
      <c r="A7315" s="2"/>
      <c r="B7315" s="31"/>
      <c r="C7315" s="2"/>
      <c r="D7315" s="2"/>
      <c r="E7315" s="26"/>
    </row>
    <row r="7316" spans="1:5" x14ac:dyDescent="0.15">
      <c r="A7316" s="2"/>
      <c r="B7316" s="31"/>
      <c r="C7316" s="2"/>
      <c r="D7316" s="2"/>
      <c r="E7316" s="26"/>
    </row>
    <row r="7317" spans="1:5" x14ac:dyDescent="0.15">
      <c r="A7317" s="2"/>
      <c r="B7317" s="31"/>
      <c r="C7317" s="2"/>
      <c r="D7317" s="2"/>
      <c r="E7317" s="26"/>
    </row>
    <row r="7318" spans="1:5" x14ac:dyDescent="0.15">
      <c r="A7318" s="2"/>
      <c r="B7318" s="31"/>
      <c r="C7318" s="2"/>
      <c r="D7318" s="2"/>
      <c r="E7318" s="26"/>
    </row>
    <row r="7319" spans="1:5" x14ac:dyDescent="0.15">
      <c r="A7319" s="2"/>
      <c r="B7319" s="31"/>
      <c r="C7319" s="2"/>
      <c r="D7319" s="2"/>
      <c r="E7319" s="26"/>
    </row>
    <row r="7320" spans="1:5" x14ac:dyDescent="0.15">
      <c r="A7320" s="2"/>
      <c r="B7320" s="31"/>
      <c r="C7320" s="2"/>
      <c r="D7320" s="2"/>
      <c r="E7320" s="26"/>
    </row>
    <row r="7321" spans="1:5" x14ac:dyDescent="0.15">
      <c r="A7321" s="2"/>
      <c r="B7321" s="31"/>
      <c r="C7321" s="2"/>
      <c r="D7321" s="2"/>
      <c r="E7321" s="26"/>
    </row>
    <row r="7322" spans="1:5" x14ac:dyDescent="0.15">
      <c r="A7322" s="2"/>
      <c r="B7322" s="31"/>
      <c r="C7322" s="2"/>
      <c r="D7322" s="2"/>
      <c r="E7322" s="26"/>
    </row>
    <row r="7323" spans="1:5" x14ac:dyDescent="0.15">
      <c r="A7323" s="2"/>
      <c r="B7323" s="31"/>
      <c r="C7323" s="2"/>
      <c r="D7323" s="2"/>
      <c r="E7323" s="26"/>
    </row>
    <row r="7324" spans="1:5" x14ac:dyDescent="0.15">
      <c r="A7324" s="2"/>
      <c r="B7324" s="31"/>
      <c r="C7324" s="2"/>
      <c r="D7324" s="2"/>
      <c r="E7324" s="26"/>
    </row>
    <row r="7325" spans="1:5" x14ac:dyDescent="0.15">
      <c r="A7325" s="2"/>
      <c r="B7325" s="31"/>
      <c r="C7325" s="2"/>
      <c r="D7325" s="2"/>
      <c r="E7325" s="26"/>
    </row>
    <row r="7326" spans="1:5" x14ac:dyDescent="0.15">
      <c r="A7326" s="2"/>
      <c r="B7326" s="31"/>
      <c r="C7326" s="2"/>
      <c r="D7326" s="2"/>
      <c r="E7326" s="26"/>
    </row>
    <row r="7327" spans="1:5" x14ac:dyDescent="0.15">
      <c r="A7327" s="2"/>
      <c r="B7327" s="31"/>
      <c r="C7327" s="2"/>
      <c r="D7327" s="2"/>
      <c r="E7327" s="26"/>
    </row>
    <row r="7328" spans="1:5" x14ac:dyDescent="0.15">
      <c r="A7328" s="2"/>
      <c r="B7328" s="31"/>
      <c r="C7328" s="2"/>
      <c r="D7328" s="2"/>
      <c r="E7328" s="26"/>
    </row>
    <row r="7329" spans="1:5" x14ac:dyDescent="0.15">
      <c r="A7329" s="2"/>
      <c r="B7329" s="31"/>
      <c r="C7329" s="2"/>
      <c r="D7329" s="2"/>
      <c r="E7329" s="26"/>
    </row>
    <row r="7330" spans="1:5" x14ac:dyDescent="0.15">
      <c r="A7330" s="2"/>
      <c r="B7330" s="31"/>
      <c r="C7330" s="2"/>
      <c r="D7330" s="2"/>
      <c r="E7330" s="26"/>
    </row>
    <row r="7331" spans="1:5" x14ac:dyDescent="0.15">
      <c r="A7331" s="2"/>
      <c r="B7331" s="31"/>
      <c r="C7331" s="2"/>
      <c r="D7331" s="2"/>
      <c r="E7331" s="26"/>
    </row>
    <row r="7332" spans="1:5" x14ac:dyDescent="0.15">
      <c r="A7332" s="2"/>
      <c r="B7332" s="31"/>
      <c r="C7332" s="2"/>
      <c r="D7332" s="2"/>
      <c r="E7332" s="26"/>
    </row>
    <row r="7333" spans="1:5" x14ac:dyDescent="0.15">
      <c r="A7333" s="2"/>
      <c r="B7333" s="31"/>
      <c r="C7333" s="2"/>
      <c r="D7333" s="2"/>
      <c r="E7333" s="26"/>
    </row>
    <row r="7334" spans="1:5" x14ac:dyDescent="0.15">
      <c r="A7334" s="2"/>
      <c r="B7334" s="31"/>
      <c r="C7334" s="2"/>
      <c r="D7334" s="2"/>
      <c r="E7334" s="26"/>
    </row>
    <row r="7335" spans="1:5" x14ac:dyDescent="0.15">
      <c r="A7335" s="2"/>
      <c r="B7335" s="31"/>
      <c r="C7335" s="2"/>
      <c r="D7335" s="2"/>
      <c r="E7335" s="26"/>
    </row>
    <row r="7336" spans="1:5" x14ac:dyDescent="0.15">
      <c r="A7336" s="2"/>
      <c r="B7336" s="31"/>
      <c r="C7336" s="2"/>
      <c r="D7336" s="2"/>
      <c r="E7336" s="26"/>
    </row>
    <row r="7337" spans="1:5" x14ac:dyDescent="0.15">
      <c r="A7337" s="2"/>
      <c r="B7337" s="31"/>
      <c r="C7337" s="2"/>
      <c r="D7337" s="2"/>
      <c r="E7337" s="26"/>
    </row>
    <row r="7338" spans="1:5" x14ac:dyDescent="0.15">
      <c r="A7338" s="2"/>
      <c r="B7338" s="31"/>
      <c r="C7338" s="2"/>
      <c r="D7338" s="2"/>
      <c r="E7338" s="26"/>
    </row>
    <row r="7339" spans="1:5" x14ac:dyDescent="0.15">
      <c r="A7339" s="2"/>
      <c r="B7339" s="31"/>
      <c r="C7339" s="2"/>
      <c r="D7339" s="2"/>
      <c r="E7339" s="26"/>
    </row>
    <row r="7340" spans="1:5" x14ac:dyDescent="0.15">
      <c r="A7340" s="2"/>
      <c r="B7340" s="31"/>
      <c r="C7340" s="2"/>
      <c r="D7340" s="2"/>
      <c r="E7340" s="26"/>
    </row>
    <row r="7341" spans="1:5" x14ac:dyDescent="0.15">
      <c r="A7341" s="2"/>
      <c r="B7341" s="31"/>
      <c r="C7341" s="2"/>
      <c r="D7341" s="2"/>
      <c r="E7341" s="26"/>
    </row>
    <row r="7342" spans="1:5" x14ac:dyDescent="0.15">
      <c r="A7342" s="2"/>
      <c r="B7342" s="31"/>
      <c r="C7342" s="2"/>
      <c r="D7342" s="2"/>
      <c r="E7342" s="26"/>
    </row>
    <row r="7343" spans="1:5" x14ac:dyDescent="0.15">
      <c r="A7343" s="2"/>
      <c r="B7343" s="31"/>
      <c r="C7343" s="2"/>
      <c r="D7343" s="2"/>
      <c r="E7343" s="26"/>
    </row>
    <row r="7344" spans="1:5" x14ac:dyDescent="0.15">
      <c r="A7344" s="2"/>
      <c r="B7344" s="31"/>
      <c r="C7344" s="2"/>
      <c r="D7344" s="2"/>
      <c r="E7344" s="26"/>
    </row>
    <row r="7345" spans="1:5" x14ac:dyDescent="0.15">
      <c r="A7345" s="2"/>
      <c r="B7345" s="31"/>
      <c r="C7345" s="2"/>
      <c r="D7345" s="2"/>
      <c r="E7345" s="26"/>
    </row>
    <row r="7346" spans="1:5" x14ac:dyDescent="0.15">
      <c r="A7346" s="2"/>
      <c r="B7346" s="31"/>
      <c r="C7346" s="2"/>
      <c r="D7346" s="2"/>
      <c r="E7346" s="26"/>
    </row>
    <row r="7347" spans="1:5" x14ac:dyDescent="0.15">
      <c r="A7347" s="2"/>
      <c r="B7347" s="31"/>
      <c r="C7347" s="2"/>
      <c r="D7347" s="2"/>
      <c r="E7347" s="26"/>
    </row>
    <row r="7348" spans="1:5" x14ac:dyDescent="0.15">
      <c r="A7348" s="2"/>
      <c r="B7348" s="31"/>
      <c r="C7348" s="2"/>
      <c r="D7348" s="2"/>
      <c r="E7348" s="26"/>
    </row>
    <row r="7349" spans="1:5" x14ac:dyDescent="0.15">
      <c r="A7349" s="2"/>
      <c r="B7349" s="31"/>
      <c r="C7349" s="2"/>
      <c r="D7349" s="2"/>
      <c r="E7349" s="26"/>
    </row>
    <row r="7350" spans="1:5" x14ac:dyDescent="0.15">
      <c r="A7350" s="2"/>
      <c r="B7350" s="31"/>
      <c r="C7350" s="2"/>
      <c r="D7350" s="2"/>
      <c r="E7350" s="26"/>
    </row>
    <row r="7351" spans="1:5" x14ac:dyDescent="0.15">
      <c r="A7351" s="2"/>
      <c r="B7351" s="31"/>
      <c r="C7351" s="2"/>
      <c r="D7351" s="2"/>
      <c r="E7351" s="26"/>
    </row>
    <row r="7352" spans="1:5" x14ac:dyDescent="0.15">
      <c r="A7352" s="2"/>
      <c r="B7352" s="31"/>
      <c r="C7352" s="2"/>
      <c r="D7352" s="2"/>
      <c r="E7352" s="26"/>
    </row>
    <row r="7353" spans="1:5" x14ac:dyDescent="0.15">
      <c r="A7353" s="2"/>
      <c r="B7353" s="31"/>
      <c r="C7353" s="2"/>
      <c r="D7353" s="2"/>
      <c r="E7353" s="26"/>
    </row>
    <row r="7354" spans="1:5" x14ac:dyDescent="0.15">
      <c r="A7354" s="2"/>
      <c r="B7354" s="31"/>
      <c r="C7354" s="2"/>
      <c r="D7354" s="2"/>
      <c r="E7354" s="26"/>
    </row>
    <row r="7355" spans="1:5" x14ac:dyDescent="0.15">
      <c r="A7355" s="2"/>
      <c r="B7355" s="31"/>
      <c r="C7355" s="2"/>
      <c r="D7355" s="2"/>
      <c r="E7355" s="26"/>
    </row>
    <row r="7356" spans="1:5" x14ac:dyDescent="0.15">
      <c r="A7356" s="2"/>
      <c r="B7356" s="31"/>
      <c r="C7356" s="2"/>
      <c r="D7356" s="2"/>
      <c r="E7356" s="26"/>
    </row>
    <row r="7357" spans="1:5" x14ac:dyDescent="0.15">
      <c r="A7357" s="2"/>
      <c r="B7357" s="31"/>
      <c r="C7357" s="2"/>
      <c r="D7357" s="2"/>
      <c r="E7357" s="26"/>
    </row>
    <row r="7358" spans="1:5" x14ac:dyDescent="0.15">
      <c r="A7358" s="2"/>
      <c r="B7358" s="31"/>
      <c r="C7358" s="2"/>
      <c r="D7358" s="2"/>
      <c r="E7358" s="26"/>
    </row>
    <row r="7359" spans="1:5" x14ac:dyDescent="0.15">
      <c r="A7359" s="2"/>
      <c r="B7359" s="31"/>
      <c r="C7359" s="2"/>
      <c r="D7359" s="2"/>
      <c r="E7359" s="26"/>
    </row>
    <row r="7360" spans="1:5" x14ac:dyDescent="0.15">
      <c r="A7360" s="2"/>
      <c r="B7360" s="31"/>
      <c r="C7360" s="2"/>
      <c r="D7360" s="2"/>
      <c r="E7360" s="26"/>
    </row>
    <row r="7361" spans="1:5" x14ac:dyDescent="0.15">
      <c r="A7361" s="2"/>
      <c r="B7361" s="31"/>
      <c r="C7361" s="2"/>
      <c r="D7361" s="2"/>
      <c r="E7361" s="26"/>
    </row>
    <row r="7362" spans="1:5" x14ac:dyDescent="0.15">
      <c r="A7362" s="2"/>
      <c r="B7362" s="31"/>
      <c r="C7362" s="2"/>
      <c r="D7362" s="2"/>
      <c r="E7362" s="26"/>
    </row>
    <row r="7363" spans="1:5" x14ac:dyDescent="0.15">
      <c r="A7363" s="2"/>
      <c r="B7363" s="31"/>
      <c r="C7363" s="2"/>
      <c r="D7363" s="2"/>
      <c r="E7363" s="26"/>
    </row>
    <row r="7364" spans="1:5" x14ac:dyDescent="0.15">
      <c r="A7364" s="2"/>
      <c r="B7364" s="31"/>
      <c r="C7364" s="2"/>
      <c r="D7364" s="2"/>
      <c r="E7364" s="26"/>
    </row>
    <row r="7365" spans="1:5" x14ac:dyDescent="0.15">
      <c r="A7365" s="2"/>
      <c r="B7365" s="31"/>
      <c r="C7365" s="2"/>
      <c r="D7365" s="2"/>
      <c r="E7365" s="26"/>
    </row>
    <row r="7366" spans="1:5" x14ac:dyDescent="0.15">
      <c r="A7366" s="2"/>
      <c r="B7366" s="31"/>
      <c r="C7366" s="2"/>
      <c r="D7366" s="2"/>
      <c r="E7366" s="26"/>
    </row>
    <row r="7367" spans="1:5" x14ac:dyDescent="0.15">
      <c r="A7367" s="2"/>
      <c r="B7367" s="31"/>
      <c r="C7367" s="2"/>
      <c r="D7367" s="2"/>
      <c r="E7367" s="26"/>
    </row>
    <row r="7368" spans="1:5" x14ac:dyDescent="0.15">
      <c r="A7368" s="2"/>
      <c r="B7368" s="31"/>
      <c r="C7368" s="2"/>
      <c r="D7368" s="2"/>
      <c r="E7368" s="26"/>
    </row>
    <row r="7369" spans="1:5" x14ac:dyDescent="0.15">
      <c r="A7369" s="2"/>
      <c r="B7369" s="31"/>
      <c r="C7369" s="2"/>
      <c r="D7369" s="2"/>
      <c r="E7369" s="26"/>
    </row>
    <row r="7370" spans="1:5" x14ac:dyDescent="0.15">
      <c r="A7370" s="2"/>
      <c r="B7370" s="31"/>
      <c r="C7370" s="2"/>
      <c r="D7370" s="2"/>
      <c r="E7370" s="26"/>
    </row>
    <row r="7371" spans="1:5" x14ac:dyDescent="0.15">
      <c r="A7371" s="2"/>
      <c r="B7371" s="31"/>
      <c r="C7371" s="2"/>
      <c r="D7371" s="2"/>
      <c r="E7371" s="26"/>
    </row>
    <row r="7372" spans="1:5" x14ac:dyDescent="0.15">
      <c r="A7372" s="2"/>
      <c r="B7372" s="31"/>
      <c r="C7372" s="2"/>
      <c r="D7372" s="2"/>
      <c r="E7372" s="26"/>
    </row>
    <row r="7373" spans="1:5" x14ac:dyDescent="0.15">
      <c r="A7373" s="2"/>
      <c r="B7373" s="31"/>
      <c r="C7373" s="2"/>
      <c r="D7373" s="2"/>
      <c r="E7373" s="26"/>
    </row>
    <row r="7374" spans="1:5" x14ac:dyDescent="0.15">
      <c r="A7374" s="2"/>
      <c r="B7374" s="31"/>
      <c r="C7374" s="2"/>
      <c r="D7374" s="2"/>
      <c r="E7374" s="26"/>
    </row>
    <row r="7375" spans="1:5" x14ac:dyDescent="0.15">
      <c r="A7375" s="2"/>
      <c r="B7375" s="31"/>
      <c r="C7375" s="2"/>
      <c r="D7375" s="2"/>
      <c r="E7375" s="26"/>
    </row>
    <row r="7376" spans="1:5" x14ac:dyDescent="0.15">
      <c r="A7376" s="2"/>
      <c r="B7376" s="31"/>
      <c r="C7376" s="2"/>
      <c r="D7376" s="2"/>
      <c r="E7376" s="26"/>
    </row>
    <row r="7377" spans="1:5" x14ac:dyDescent="0.15">
      <c r="A7377" s="2"/>
      <c r="B7377" s="31"/>
      <c r="C7377" s="2"/>
      <c r="D7377" s="2"/>
      <c r="E7377" s="26"/>
    </row>
    <row r="7378" spans="1:5" x14ac:dyDescent="0.15">
      <c r="A7378" s="2"/>
      <c r="B7378" s="31"/>
      <c r="C7378" s="2"/>
      <c r="D7378" s="2"/>
      <c r="E7378" s="26"/>
    </row>
    <row r="7379" spans="1:5" x14ac:dyDescent="0.15">
      <c r="A7379" s="2"/>
      <c r="B7379" s="31"/>
      <c r="C7379" s="2"/>
      <c r="D7379" s="2"/>
      <c r="E7379" s="26"/>
    </row>
    <row r="7380" spans="1:5" x14ac:dyDescent="0.15">
      <c r="A7380" s="2"/>
      <c r="B7380" s="31"/>
      <c r="C7380" s="2"/>
      <c r="D7380" s="2"/>
      <c r="E7380" s="26"/>
    </row>
    <row r="7381" spans="1:5" x14ac:dyDescent="0.15">
      <c r="A7381" s="2"/>
      <c r="B7381" s="31"/>
      <c r="C7381" s="2"/>
      <c r="D7381" s="2"/>
      <c r="E7381" s="26"/>
    </row>
    <row r="7382" spans="1:5" x14ac:dyDescent="0.15">
      <c r="A7382" s="2"/>
      <c r="B7382" s="31"/>
      <c r="C7382" s="2"/>
      <c r="D7382" s="2"/>
      <c r="E7382" s="26"/>
    </row>
    <row r="7383" spans="1:5" x14ac:dyDescent="0.15">
      <c r="A7383" s="2"/>
      <c r="B7383" s="31"/>
      <c r="C7383" s="2"/>
      <c r="D7383" s="2"/>
      <c r="E7383" s="26"/>
    </row>
    <row r="7384" spans="1:5" x14ac:dyDescent="0.15">
      <c r="A7384" s="2"/>
      <c r="B7384" s="31"/>
      <c r="C7384" s="2"/>
      <c r="D7384" s="2"/>
      <c r="E7384" s="26"/>
    </row>
    <row r="7385" spans="1:5" x14ac:dyDescent="0.15">
      <c r="A7385" s="2"/>
      <c r="B7385" s="31"/>
      <c r="C7385" s="2"/>
      <c r="D7385" s="2"/>
      <c r="E7385" s="26"/>
    </row>
    <row r="7386" spans="1:5" x14ac:dyDescent="0.15">
      <c r="A7386" s="2"/>
      <c r="B7386" s="31"/>
      <c r="C7386" s="2"/>
      <c r="D7386" s="2"/>
      <c r="E7386" s="26"/>
    </row>
    <row r="7387" spans="1:5" x14ac:dyDescent="0.15">
      <c r="A7387" s="2"/>
      <c r="B7387" s="31"/>
      <c r="C7387" s="2"/>
      <c r="D7387" s="2"/>
      <c r="E7387" s="26"/>
    </row>
    <row r="7388" spans="1:5" x14ac:dyDescent="0.15">
      <c r="A7388" s="2"/>
      <c r="B7388" s="31"/>
      <c r="C7388" s="2"/>
      <c r="D7388" s="2"/>
      <c r="E7388" s="26"/>
    </row>
    <row r="7389" spans="1:5" x14ac:dyDescent="0.15">
      <c r="A7389" s="2"/>
      <c r="B7389" s="31"/>
      <c r="C7389" s="2"/>
      <c r="D7389" s="2"/>
      <c r="E7389" s="26"/>
    </row>
    <row r="7390" spans="1:5" x14ac:dyDescent="0.15">
      <c r="A7390" s="2"/>
      <c r="B7390" s="31"/>
      <c r="C7390" s="2"/>
      <c r="D7390" s="2"/>
      <c r="E7390" s="26"/>
    </row>
    <row r="7391" spans="1:5" x14ac:dyDescent="0.15">
      <c r="A7391" s="2"/>
      <c r="B7391" s="31"/>
      <c r="C7391" s="2"/>
      <c r="D7391" s="2"/>
      <c r="E7391" s="26"/>
    </row>
    <row r="7392" spans="1:5" x14ac:dyDescent="0.15">
      <c r="A7392" s="2"/>
      <c r="B7392" s="31"/>
      <c r="C7392" s="2"/>
      <c r="D7392" s="2"/>
      <c r="E7392" s="26"/>
    </row>
    <row r="7393" spans="1:5" x14ac:dyDescent="0.15">
      <c r="A7393" s="2"/>
      <c r="B7393" s="31"/>
      <c r="C7393" s="2"/>
      <c r="D7393" s="2"/>
      <c r="E7393" s="26"/>
    </row>
    <row r="7394" spans="1:5" x14ac:dyDescent="0.15">
      <c r="A7394" s="2"/>
      <c r="B7394" s="31"/>
      <c r="C7394" s="2"/>
      <c r="D7394" s="2"/>
      <c r="E7394" s="26"/>
    </row>
    <row r="7395" spans="1:5" x14ac:dyDescent="0.15">
      <c r="A7395" s="2"/>
      <c r="B7395" s="31"/>
      <c r="C7395" s="2"/>
      <c r="D7395" s="2"/>
      <c r="E7395" s="26"/>
    </row>
    <row r="7396" spans="1:5" x14ac:dyDescent="0.15">
      <c r="A7396" s="2"/>
      <c r="B7396" s="31"/>
      <c r="C7396" s="2"/>
      <c r="D7396" s="2"/>
      <c r="E7396" s="26"/>
    </row>
    <row r="7397" spans="1:5" x14ac:dyDescent="0.15">
      <c r="A7397" s="2"/>
      <c r="B7397" s="31"/>
      <c r="C7397" s="2"/>
      <c r="D7397" s="2"/>
      <c r="E7397" s="26"/>
    </row>
    <row r="7398" spans="1:5" x14ac:dyDescent="0.15">
      <c r="A7398" s="2"/>
      <c r="B7398" s="31"/>
      <c r="C7398" s="2"/>
      <c r="D7398" s="2"/>
      <c r="E7398" s="26"/>
    </row>
    <row r="7399" spans="1:5" x14ac:dyDescent="0.15">
      <c r="A7399" s="2"/>
      <c r="B7399" s="31"/>
      <c r="C7399" s="2"/>
      <c r="D7399" s="2"/>
      <c r="E7399" s="26"/>
    </row>
    <row r="7400" spans="1:5" x14ac:dyDescent="0.15">
      <c r="A7400" s="2"/>
      <c r="B7400" s="31"/>
      <c r="C7400" s="2"/>
      <c r="D7400" s="2"/>
      <c r="E7400" s="26"/>
    </row>
    <row r="7401" spans="1:5" x14ac:dyDescent="0.15">
      <c r="A7401" s="2"/>
      <c r="B7401" s="31"/>
      <c r="C7401" s="2"/>
      <c r="D7401" s="2"/>
      <c r="E7401" s="26"/>
    </row>
    <row r="7402" spans="1:5" x14ac:dyDescent="0.15">
      <c r="A7402" s="2"/>
      <c r="B7402" s="31"/>
      <c r="C7402" s="2"/>
      <c r="D7402" s="2"/>
      <c r="E7402" s="26"/>
    </row>
    <row r="7403" spans="1:5" x14ac:dyDescent="0.15">
      <c r="A7403" s="2"/>
      <c r="B7403" s="31"/>
      <c r="C7403" s="2"/>
      <c r="D7403" s="2"/>
      <c r="E7403" s="26"/>
    </row>
    <row r="7404" spans="1:5" x14ac:dyDescent="0.15">
      <c r="A7404" s="2"/>
      <c r="B7404" s="31"/>
      <c r="C7404" s="2"/>
      <c r="D7404" s="2"/>
      <c r="E7404" s="26"/>
    </row>
    <row r="7405" spans="1:5" x14ac:dyDescent="0.15">
      <c r="A7405" s="2"/>
      <c r="B7405" s="31"/>
      <c r="C7405" s="2"/>
      <c r="D7405" s="2"/>
      <c r="E7405" s="26"/>
    </row>
    <row r="7406" spans="1:5" x14ac:dyDescent="0.15">
      <c r="A7406" s="2"/>
      <c r="B7406" s="31"/>
      <c r="C7406" s="2"/>
      <c r="D7406" s="2"/>
      <c r="E7406" s="26"/>
    </row>
    <row r="7407" spans="1:5" x14ac:dyDescent="0.15">
      <c r="A7407" s="2"/>
      <c r="B7407" s="31"/>
      <c r="C7407" s="2"/>
      <c r="D7407" s="2"/>
      <c r="E7407" s="26"/>
    </row>
    <row r="7408" spans="1:5" x14ac:dyDescent="0.15">
      <c r="A7408" s="2"/>
      <c r="B7408" s="31"/>
      <c r="C7408" s="2"/>
      <c r="D7408" s="2"/>
      <c r="E7408" s="26"/>
    </row>
    <row r="7409" spans="1:5" x14ac:dyDescent="0.15">
      <c r="A7409" s="2"/>
      <c r="B7409" s="31"/>
      <c r="C7409" s="2"/>
      <c r="D7409" s="2"/>
      <c r="E7409" s="26"/>
    </row>
    <row r="7410" spans="1:5" x14ac:dyDescent="0.15">
      <c r="A7410" s="2"/>
      <c r="B7410" s="31"/>
      <c r="C7410" s="2"/>
      <c r="D7410" s="2"/>
      <c r="E7410" s="26"/>
    </row>
    <row r="7411" spans="1:5" x14ac:dyDescent="0.15">
      <c r="A7411" s="2"/>
      <c r="B7411" s="31"/>
      <c r="C7411" s="2"/>
      <c r="D7411" s="2"/>
      <c r="E7411" s="26"/>
    </row>
    <row r="7412" spans="1:5" x14ac:dyDescent="0.15">
      <c r="A7412" s="2"/>
      <c r="B7412" s="31"/>
      <c r="C7412" s="2"/>
      <c r="D7412" s="2"/>
      <c r="E7412" s="26"/>
    </row>
    <row r="7413" spans="1:5" x14ac:dyDescent="0.15">
      <c r="A7413" s="2"/>
      <c r="B7413" s="31"/>
      <c r="C7413" s="2"/>
      <c r="D7413" s="2"/>
      <c r="E7413" s="26"/>
    </row>
    <row r="7414" spans="1:5" x14ac:dyDescent="0.15">
      <c r="A7414" s="2"/>
      <c r="B7414" s="31"/>
      <c r="C7414" s="2"/>
      <c r="D7414" s="2"/>
      <c r="E7414" s="26"/>
    </row>
    <row r="7415" spans="1:5" x14ac:dyDescent="0.15">
      <c r="A7415" s="2"/>
      <c r="B7415" s="31"/>
      <c r="C7415" s="2"/>
      <c r="D7415" s="2"/>
      <c r="E7415" s="26"/>
    </row>
    <row r="7416" spans="1:5" x14ac:dyDescent="0.15">
      <c r="A7416" s="2"/>
      <c r="B7416" s="31"/>
      <c r="C7416" s="2"/>
      <c r="D7416" s="2"/>
      <c r="E7416" s="26"/>
    </row>
    <row r="7417" spans="1:5" x14ac:dyDescent="0.15">
      <c r="A7417" s="2"/>
      <c r="B7417" s="31"/>
      <c r="C7417" s="2"/>
      <c r="D7417" s="2"/>
      <c r="E7417" s="26"/>
    </row>
    <row r="7418" spans="1:5" x14ac:dyDescent="0.15">
      <c r="A7418" s="2"/>
      <c r="B7418" s="31"/>
      <c r="C7418" s="2"/>
      <c r="D7418" s="2"/>
      <c r="E7418" s="26"/>
    </row>
    <row r="7419" spans="1:5" x14ac:dyDescent="0.15">
      <c r="A7419" s="2"/>
      <c r="B7419" s="31"/>
      <c r="C7419" s="2"/>
      <c r="D7419" s="2"/>
      <c r="E7419" s="26"/>
    </row>
    <row r="7420" spans="1:5" x14ac:dyDescent="0.15">
      <c r="A7420" s="2"/>
      <c r="B7420" s="31"/>
      <c r="C7420" s="2"/>
      <c r="D7420" s="2"/>
      <c r="E7420" s="26"/>
    </row>
    <row r="7421" spans="1:5" x14ac:dyDescent="0.15">
      <c r="A7421" s="2"/>
      <c r="B7421" s="31"/>
      <c r="C7421" s="2"/>
      <c r="D7421" s="2"/>
      <c r="E7421" s="26"/>
    </row>
    <row r="7422" spans="1:5" x14ac:dyDescent="0.15">
      <c r="A7422" s="2"/>
      <c r="B7422" s="31"/>
      <c r="C7422" s="2"/>
      <c r="D7422" s="2"/>
      <c r="E7422" s="26"/>
    </row>
    <row r="7423" spans="1:5" x14ac:dyDescent="0.15">
      <c r="A7423" s="2"/>
      <c r="B7423" s="31"/>
      <c r="C7423" s="2"/>
      <c r="D7423" s="2"/>
      <c r="E7423" s="26"/>
    </row>
    <row r="7424" spans="1:5" x14ac:dyDescent="0.15">
      <c r="A7424" s="2"/>
      <c r="B7424" s="31"/>
      <c r="C7424" s="2"/>
      <c r="D7424" s="2"/>
      <c r="E7424" s="26"/>
    </row>
    <row r="7425" spans="1:5" x14ac:dyDescent="0.15">
      <c r="A7425" s="2"/>
      <c r="B7425" s="31"/>
      <c r="C7425" s="2"/>
      <c r="D7425" s="2"/>
      <c r="E7425" s="26"/>
    </row>
    <row r="7426" spans="1:5" x14ac:dyDescent="0.15">
      <c r="A7426" s="2"/>
      <c r="B7426" s="31"/>
      <c r="C7426" s="2"/>
      <c r="D7426" s="2"/>
      <c r="E7426" s="26"/>
    </row>
    <row r="7427" spans="1:5" x14ac:dyDescent="0.15">
      <c r="A7427" s="2"/>
      <c r="B7427" s="31"/>
      <c r="C7427" s="2"/>
      <c r="D7427" s="2"/>
      <c r="E7427" s="26"/>
    </row>
    <row r="7428" spans="1:5" x14ac:dyDescent="0.15">
      <c r="A7428" s="2"/>
      <c r="B7428" s="31"/>
      <c r="C7428" s="2"/>
      <c r="D7428" s="2"/>
      <c r="E7428" s="26"/>
    </row>
    <row r="7429" spans="1:5" x14ac:dyDescent="0.15">
      <c r="A7429" s="2"/>
      <c r="B7429" s="31"/>
      <c r="C7429" s="2"/>
      <c r="D7429" s="2"/>
      <c r="E7429" s="26"/>
    </row>
    <row r="7430" spans="1:5" x14ac:dyDescent="0.15">
      <c r="A7430" s="2"/>
      <c r="B7430" s="31"/>
      <c r="C7430" s="2"/>
      <c r="D7430" s="2"/>
      <c r="E7430" s="26"/>
    </row>
    <row r="7431" spans="1:5" x14ac:dyDescent="0.15">
      <c r="A7431" s="2"/>
      <c r="B7431" s="31"/>
      <c r="C7431" s="2"/>
      <c r="D7431" s="2"/>
      <c r="E7431" s="26"/>
    </row>
    <row r="7432" spans="1:5" x14ac:dyDescent="0.15">
      <c r="A7432" s="2"/>
      <c r="B7432" s="31"/>
      <c r="C7432" s="2"/>
      <c r="D7432" s="2"/>
      <c r="E7432" s="26"/>
    </row>
    <row r="7433" spans="1:5" x14ac:dyDescent="0.15">
      <c r="A7433" s="2"/>
      <c r="B7433" s="31"/>
      <c r="C7433" s="2"/>
      <c r="D7433" s="2"/>
      <c r="E7433" s="26"/>
    </row>
    <row r="7434" spans="1:5" x14ac:dyDescent="0.15">
      <c r="A7434" s="2"/>
      <c r="B7434" s="31"/>
      <c r="C7434" s="2"/>
      <c r="D7434" s="2"/>
      <c r="E7434" s="26"/>
    </row>
    <row r="7435" spans="1:5" x14ac:dyDescent="0.15">
      <c r="A7435" s="2"/>
      <c r="B7435" s="31"/>
      <c r="C7435" s="2"/>
      <c r="D7435" s="2"/>
      <c r="E7435" s="26"/>
    </row>
    <row r="7436" spans="1:5" x14ac:dyDescent="0.15">
      <c r="A7436" s="2"/>
      <c r="B7436" s="31"/>
      <c r="C7436" s="2"/>
      <c r="D7436" s="2"/>
      <c r="E7436" s="26"/>
    </row>
    <row r="7437" spans="1:5" x14ac:dyDescent="0.15">
      <c r="A7437" s="2"/>
      <c r="B7437" s="31"/>
      <c r="C7437" s="2"/>
      <c r="D7437" s="2"/>
      <c r="E7437" s="26"/>
    </row>
    <row r="7438" spans="1:5" x14ac:dyDescent="0.15">
      <c r="A7438" s="2"/>
      <c r="B7438" s="31"/>
      <c r="C7438" s="2"/>
      <c r="D7438" s="2"/>
      <c r="E7438" s="26"/>
    </row>
    <row r="7439" spans="1:5" x14ac:dyDescent="0.15">
      <c r="A7439" s="2"/>
      <c r="B7439" s="31"/>
      <c r="C7439" s="2"/>
      <c r="D7439" s="2"/>
      <c r="E7439" s="26"/>
    </row>
    <row r="7440" spans="1:5" x14ac:dyDescent="0.15">
      <c r="A7440" s="2"/>
      <c r="B7440" s="31"/>
      <c r="C7440" s="2"/>
      <c r="D7440" s="2"/>
      <c r="E7440" s="26"/>
    </row>
    <row r="7441" spans="1:5" x14ac:dyDescent="0.15">
      <c r="A7441" s="2"/>
      <c r="B7441" s="31"/>
      <c r="C7441" s="2"/>
      <c r="D7441" s="2"/>
      <c r="E7441" s="26"/>
    </row>
    <row r="7442" spans="1:5" x14ac:dyDescent="0.15">
      <c r="A7442" s="2"/>
      <c r="B7442" s="31"/>
      <c r="C7442" s="2"/>
      <c r="D7442" s="2"/>
      <c r="E7442" s="26"/>
    </row>
    <row r="7443" spans="1:5" x14ac:dyDescent="0.15">
      <c r="A7443" s="2"/>
      <c r="B7443" s="31"/>
      <c r="C7443" s="2"/>
      <c r="D7443" s="2"/>
      <c r="E7443" s="26"/>
    </row>
    <row r="7444" spans="1:5" x14ac:dyDescent="0.15">
      <c r="A7444" s="2"/>
      <c r="B7444" s="31"/>
      <c r="C7444" s="2"/>
      <c r="D7444" s="2"/>
      <c r="E7444" s="26"/>
    </row>
    <row r="7445" spans="1:5" x14ac:dyDescent="0.15">
      <c r="A7445" s="2"/>
      <c r="B7445" s="31"/>
      <c r="C7445" s="2"/>
      <c r="D7445" s="2"/>
      <c r="E7445" s="26"/>
    </row>
    <row r="7446" spans="1:5" x14ac:dyDescent="0.15">
      <c r="A7446" s="2"/>
      <c r="B7446" s="31"/>
      <c r="C7446" s="2"/>
      <c r="D7446" s="2"/>
      <c r="E7446" s="26"/>
    </row>
    <row r="7447" spans="1:5" x14ac:dyDescent="0.15">
      <c r="A7447" s="2"/>
      <c r="B7447" s="31"/>
      <c r="C7447" s="2"/>
      <c r="D7447" s="2"/>
      <c r="E7447" s="26"/>
    </row>
    <row r="7448" spans="1:5" x14ac:dyDescent="0.15">
      <c r="A7448" s="2"/>
      <c r="B7448" s="31"/>
      <c r="C7448" s="2"/>
      <c r="D7448" s="2"/>
      <c r="E7448" s="26"/>
    </row>
    <row r="7449" spans="1:5" x14ac:dyDescent="0.15">
      <c r="A7449" s="2"/>
      <c r="B7449" s="31"/>
      <c r="C7449" s="2"/>
      <c r="D7449" s="2"/>
      <c r="E7449" s="26"/>
    </row>
    <row r="7450" spans="1:5" x14ac:dyDescent="0.15">
      <c r="A7450" s="2"/>
      <c r="B7450" s="31"/>
      <c r="C7450" s="2"/>
      <c r="D7450" s="2"/>
      <c r="E7450" s="26"/>
    </row>
    <row r="7451" spans="1:5" x14ac:dyDescent="0.15">
      <c r="A7451" s="2"/>
      <c r="B7451" s="31"/>
      <c r="C7451" s="2"/>
      <c r="D7451" s="2"/>
      <c r="E7451" s="26"/>
    </row>
    <row r="7452" spans="1:5" x14ac:dyDescent="0.15">
      <c r="A7452" s="2"/>
      <c r="B7452" s="31"/>
      <c r="C7452" s="2"/>
      <c r="D7452" s="2"/>
      <c r="E7452" s="26"/>
    </row>
    <row r="7453" spans="1:5" x14ac:dyDescent="0.15">
      <c r="A7453" s="2"/>
      <c r="B7453" s="31"/>
      <c r="C7453" s="2"/>
      <c r="D7453" s="2"/>
      <c r="E7453" s="26"/>
    </row>
    <row r="7454" spans="1:5" x14ac:dyDescent="0.15">
      <c r="A7454" s="2"/>
      <c r="B7454" s="31"/>
      <c r="C7454" s="2"/>
      <c r="D7454" s="2"/>
      <c r="E7454" s="26"/>
    </row>
    <row r="7455" spans="1:5" x14ac:dyDescent="0.15">
      <c r="A7455" s="2"/>
      <c r="B7455" s="31"/>
      <c r="C7455" s="2"/>
      <c r="D7455" s="2"/>
      <c r="E7455" s="26"/>
    </row>
    <row r="7456" spans="1:5" x14ac:dyDescent="0.15">
      <c r="A7456" s="2"/>
      <c r="B7456" s="31"/>
      <c r="C7456" s="2"/>
      <c r="D7456" s="2"/>
      <c r="E7456" s="26"/>
    </row>
    <row r="7457" spans="1:5" x14ac:dyDescent="0.15">
      <c r="A7457" s="2"/>
      <c r="B7457" s="31"/>
      <c r="C7457" s="2"/>
      <c r="D7457" s="2"/>
      <c r="E7457" s="26"/>
    </row>
    <row r="7458" spans="1:5" x14ac:dyDescent="0.15">
      <c r="A7458" s="2"/>
      <c r="B7458" s="31"/>
      <c r="C7458" s="2"/>
      <c r="D7458" s="2"/>
      <c r="E7458" s="26"/>
    </row>
    <row r="7459" spans="1:5" x14ac:dyDescent="0.15">
      <c r="A7459" s="2"/>
      <c r="B7459" s="31"/>
      <c r="C7459" s="2"/>
      <c r="D7459" s="2"/>
      <c r="E7459" s="26"/>
    </row>
    <row r="7460" spans="1:5" x14ac:dyDescent="0.15">
      <c r="A7460" s="2"/>
      <c r="B7460" s="31"/>
      <c r="C7460" s="2"/>
      <c r="D7460" s="2"/>
      <c r="E7460" s="26"/>
    </row>
    <row r="7461" spans="1:5" x14ac:dyDescent="0.15">
      <c r="A7461" s="2"/>
      <c r="B7461" s="31"/>
      <c r="C7461" s="2"/>
      <c r="D7461" s="2"/>
      <c r="E7461" s="26"/>
    </row>
    <row r="7462" spans="1:5" x14ac:dyDescent="0.15">
      <c r="A7462" s="2"/>
      <c r="B7462" s="31"/>
      <c r="C7462" s="2"/>
      <c r="D7462" s="2"/>
      <c r="E7462" s="26"/>
    </row>
    <row r="7463" spans="1:5" x14ac:dyDescent="0.15">
      <c r="A7463" s="2"/>
      <c r="B7463" s="31"/>
      <c r="C7463" s="2"/>
      <c r="D7463" s="2"/>
      <c r="E7463" s="26"/>
    </row>
    <row r="7464" spans="1:5" x14ac:dyDescent="0.15">
      <c r="A7464" s="2"/>
      <c r="B7464" s="31"/>
      <c r="C7464" s="2"/>
      <c r="D7464" s="2"/>
      <c r="E7464" s="26"/>
    </row>
    <row r="7465" spans="1:5" x14ac:dyDescent="0.15">
      <c r="A7465" s="2"/>
      <c r="B7465" s="31"/>
      <c r="C7465" s="2"/>
      <c r="D7465" s="2"/>
      <c r="E7465" s="26"/>
    </row>
    <row r="7466" spans="1:5" x14ac:dyDescent="0.15">
      <c r="A7466" s="2"/>
      <c r="B7466" s="31"/>
      <c r="C7466" s="2"/>
      <c r="D7466" s="2"/>
      <c r="E7466" s="26"/>
    </row>
    <row r="7467" spans="1:5" x14ac:dyDescent="0.15">
      <c r="A7467" s="2"/>
      <c r="B7467" s="31"/>
      <c r="C7467" s="2"/>
      <c r="D7467" s="2"/>
      <c r="E7467" s="26"/>
    </row>
    <row r="7468" spans="1:5" x14ac:dyDescent="0.15">
      <c r="A7468" s="2"/>
      <c r="B7468" s="31"/>
      <c r="C7468" s="2"/>
      <c r="D7468" s="2"/>
      <c r="E7468" s="26"/>
    </row>
    <row r="7469" spans="1:5" x14ac:dyDescent="0.15">
      <c r="A7469" s="2"/>
      <c r="B7469" s="31"/>
      <c r="C7469" s="2"/>
      <c r="D7469" s="2"/>
      <c r="E7469" s="26"/>
    </row>
    <row r="7470" spans="1:5" x14ac:dyDescent="0.15">
      <c r="A7470" s="2"/>
      <c r="B7470" s="31"/>
      <c r="C7470" s="2"/>
      <c r="D7470" s="2"/>
      <c r="E7470" s="26"/>
    </row>
    <row r="7471" spans="1:5" x14ac:dyDescent="0.15">
      <c r="A7471" s="2"/>
      <c r="B7471" s="31"/>
      <c r="C7471" s="2"/>
      <c r="D7471" s="2"/>
      <c r="E7471" s="26"/>
    </row>
    <row r="7472" spans="1:5" x14ac:dyDescent="0.15">
      <c r="A7472" s="2"/>
      <c r="B7472" s="31"/>
      <c r="C7472" s="2"/>
      <c r="D7472" s="2"/>
      <c r="E7472" s="26"/>
    </row>
    <row r="7473" spans="1:5" x14ac:dyDescent="0.15">
      <c r="A7473" s="2"/>
      <c r="B7473" s="31"/>
      <c r="C7473" s="2"/>
      <c r="D7473" s="2"/>
      <c r="E7473" s="26"/>
    </row>
    <row r="7474" spans="1:5" x14ac:dyDescent="0.15">
      <c r="A7474" s="2"/>
      <c r="B7474" s="31"/>
      <c r="C7474" s="2"/>
      <c r="D7474" s="2"/>
      <c r="E7474" s="26"/>
    </row>
    <row r="7475" spans="1:5" x14ac:dyDescent="0.15">
      <c r="A7475" s="2"/>
      <c r="B7475" s="31"/>
      <c r="C7475" s="2"/>
      <c r="D7475" s="2"/>
      <c r="E7475" s="26"/>
    </row>
    <row r="7476" spans="1:5" x14ac:dyDescent="0.15">
      <c r="A7476" s="2"/>
      <c r="B7476" s="31"/>
      <c r="C7476" s="2"/>
      <c r="D7476" s="2"/>
      <c r="E7476" s="26"/>
    </row>
    <row r="7477" spans="1:5" x14ac:dyDescent="0.15">
      <c r="A7477" s="2"/>
      <c r="B7477" s="31"/>
      <c r="C7477" s="2"/>
      <c r="D7477" s="2"/>
      <c r="E7477" s="26"/>
    </row>
    <row r="7478" spans="1:5" x14ac:dyDescent="0.15">
      <c r="A7478" s="2"/>
      <c r="B7478" s="31"/>
      <c r="C7478" s="2"/>
      <c r="D7478" s="2"/>
      <c r="E7478" s="26"/>
    </row>
    <row r="7479" spans="1:5" x14ac:dyDescent="0.15">
      <c r="A7479" s="2"/>
      <c r="B7479" s="31"/>
      <c r="C7479" s="2"/>
      <c r="D7479" s="2"/>
      <c r="E7479" s="26"/>
    </row>
    <row r="7480" spans="1:5" x14ac:dyDescent="0.15">
      <c r="A7480" s="2"/>
      <c r="B7480" s="31"/>
      <c r="C7480" s="2"/>
      <c r="D7480" s="2"/>
      <c r="E7480" s="26"/>
    </row>
    <row r="7481" spans="1:5" x14ac:dyDescent="0.15">
      <c r="A7481" s="2"/>
      <c r="B7481" s="31"/>
      <c r="C7481" s="2"/>
      <c r="D7481" s="2"/>
      <c r="E7481" s="26"/>
    </row>
    <row r="7482" spans="1:5" x14ac:dyDescent="0.15">
      <c r="A7482" s="2"/>
      <c r="B7482" s="31"/>
      <c r="C7482" s="2"/>
      <c r="D7482" s="2"/>
      <c r="E7482" s="26"/>
    </row>
    <row r="7483" spans="1:5" x14ac:dyDescent="0.15">
      <c r="A7483" s="2"/>
      <c r="B7483" s="31"/>
      <c r="C7483" s="2"/>
      <c r="D7483" s="2"/>
      <c r="E7483" s="26"/>
    </row>
    <row r="7484" spans="1:5" x14ac:dyDescent="0.15">
      <c r="A7484" s="2"/>
      <c r="B7484" s="31"/>
      <c r="C7484" s="2"/>
      <c r="D7484" s="2"/>
      <c r="E7484" s="26"/>
    </row>
    <row r="7485" spans="1:5" x14ac:dyDescent="0.15">
      <c r="A7485" s="2"/>
      <c r="B7485" s="31"/>
      <c r="C7485" s="2"/>
      <c r="D7485" s="2"/>
      <c r="E7485" s="26"/>
    </row>
    <row r="7486" spans="1:5" x14ac:dyDescent="0.15">
      <c r="A7486" s="2"/>
      <c r="B7486" s="31"/>
      <c r="C7486" s="2"/>
      <c r="D7486" s="2"/>
      <c r="E7486" s="26"/>
    </row>
    <row r="7487" spans="1:5" x14ac:dyDescent="0.15">
      <c r="A7487" s="2"/>
      <c r="B7487" s="31"/>
      <c r="C7487" s="2"/>
      <c r="D7487" s="2"/>
      <c r="E7487" s="26"/>
    </row>
    <row r="7488" spans="1:5" x14ac:dyDescent="0.15">
      <c r="A7488" s="2"/>
      <c r="B7488" s="31"/>
      <c r="C7488" s="2"/>
      <c r="D7488" s="2"/>
      <c r="E7488" s="26"/>
    </row>
    <row r="7489" spans="1:5" x14ac:dyDescent="0.15">
      <c r="A7489" s="2"/>
      <c r="B7489" s="31"/>
      <c r="C7489" s="2"/>
      <c r="D7489" s="2"/>
      <c r="E7489" s="26"/>
    </row>
    <row r="7490" spans="1:5" x14ac:dyDescent="0.15">
      <c r="A7490" s="2"/>
      <c r="B7490" s="31"/>
      <c r="C7490" s="2"/>
      <c r="D7490" s="2"/>
      <c r="E7490" s="26"/>
    </row>
    <row r="7491" spans="1:5" x14ac:dyDescent="0.15">
      <c r="A7491" s="2"/>
      <c r="B7491" s="31"/>
      <c r="C7491" s="2"/>
      <c r="D7491" s="2"/>
      <c r="E7491" s="26"/>
    </row>
    <row r="7492" spans="1:5" x14ac:dyDescent="0.15">
      <c r="A7492" s="2"/>
      <c r="B7492" s="31"/>
      <c r="C7492" s="2"/>
      <c r="D7492" s="2"/>
      <c r="E7492" s="26"/>
    </row>
    <row r="7493" spans="1:5" x14ac:dyDescent="0.15">
      <c r="A7493" s="2"/>
      <c r="B7493" s="31"/>
      <c r="C7493" s="2"/>
      <c r="D7493" s="2"/>
      <c r="E7493" s="26"/>
    </row>
    <row r="7494" spans="1:5" x14ac:dyDescent="0.15">
      <c r="A7494" s="2"/>
      <c r="B7494" s="31"/>
      <c r="C7494" s="2"/>
      <c r="D7494" s="2"/>
      <c r="E7494" s="26"/>
    </row>
    <row r="7495" spans="1:5" x14ac:dyDescent="0.15">
      <c r="A7495" s="2"/>
      <c r="B7495" s="31"/>
      <c r="C7495" s="2"/>
      <c r="D7495" s="2"/>
      <c r="E7495" s="26"/>
    </row>
    <row r="7496" spans="1:5" x14ac:dyDescent="0.15">
      <c r="A7496" s="2"/>
      <c r="B7496" s="31"/>
      <c r="C7496" s="2"/>
      <c r="D7496" s="2"/>
      <c r="E7496" s="26"/>
    </row>
    <row r="7497" spans="1:5" x14ac:dyDescent="0.15">
      <c r="A7497" s="2"/>
      <c r="B7497" s="31"/>
      <c r="C7497" s="2"/>
      <c r="D7497" s="2"/>
      <c r="E7497" s="26"/>
    </row>
    <row r="7498" spans="1:5" x14ac:dyDescent="0.15">
      <c r="A7498" s="2"/>
      <c r="B7498" s="31"/>
      <c r="C7498" s="2"/>
      <c r="D7498" s="2"/>
      <c r="E7498" s="26"/>
    </row>
    <row r="7499" spans="1:5" x14ac:dyDescent="0.15">
      <c r="A7499" s="2"/>
      <c r="B7499" s="31"/>
      <c r="C7499" s="2"/>
      <c r="D7499" s="2"/>
      <c r="E7499" s="26"/>
    </row>
    <row r="7500" spans="1:5" x14ac:dyDescent="0.15">
      <c r="A7500" s="2"/>
      <c r="B7500" s="31"/>
      <c r="C7500" s="2"/>
      <c r="D7500" s="2"/>
      <c r="E7500" s="26"/>
    </row>
    <row r="7501" spans="1:5" x14ac:dyDescent="0.15">
      <c r="A7501" s="2"/>
      <c r="B7501" s="31"/>
      <c r="C7501" s="2"/>
      <c r="D7501" s="2"/>
      <c r="E7501" s="26"/>
    </row>
    <row r="7502" spans="1:5" x14ac:dyDescent="0.15">
      <c r="A7502" s="2"/>
      <c r="B7502" s="31"/>
      <c r="C7502" s="2"/>
      <c r="D7502" s="2"/>
      <c r="E7502" s="26"/>
    </row>
    <row r="7503" spans="1:5" x14ac:dyDescent="0.15">
      <c r="A7503" s="2"/>
      <c r="B7503" s="31"/>
      <c r="C7503" s="2"/>
      <c r="D7503" s="2"/>
      <c r="E7503" s="26"/>
    </row>
    <row r="7504" spans="1:5" x14ac:dyDescent="0.15">
      <c r="A7504" s="2"/>
      <c r="B7504" s="31"/>
      <c r="C7504" s="2"/>
      <c r="D7504" s="2"/>
      <c r="E7504" s="26"/>
    </row>
    <row r="7505" spans="1:5" x14ac:dyDescent="0.15">
      <c r="A7505" s="2"/>
      <c r="B7505" s="31"/>
      <c r="C7505" s="2"/>
      <c r="D7505" s="2"/>
      <c r="E7505" s="26"/>
    </row>
    <row r="7506" spans="1:5" x14ac:dyDescent="0.15">
      <c r="A7506" s="2"/>
      <c r="B7506" s="31"/>
      <c r="C7506" s="2"/>
      <c r="D7506" s="2"/>
      <c r="E7506" s="26"/>
    </row>
    <row r="7507" spans="1:5" x14ac:dyDescent="0.15">
      <c r="A7507" s="2"/>
      <c r="B7507" s="31"/>
      <c r="C7507" s="2"/>
      <c r="D7507" s="2"/>
      <c r="E7507" s="26"/>
    </row>
    <row r="7508" spans="1:5" x14ac:dyDescent="0.15">
      <c r="A7508" s="2"/>
      <c r="B7508" s="31"/>
      <c r="C7508" s="2"/>
      <c r="D7508" s="2"/>
      <c r="E7508" s="26"/>
    </row>
    <row r="7509" spans="1:5" x14ac:dyDescent="0.15">
      <c r="A7509" s="2"/>
      <c r="B7509" s="31"/>
      <c r="C7509" s="2"/>
      <c r="D7509" s="2"/>
      <c r="E7509" s="26"/>
    </row>
    <row r="7510" spans="1:5" x14ac:dyDescent="0.15">
      <c r="A7510" s="2"/>
      <c r="B7510" s="31"/>
      <c r="C7510" s="2"/>
      <c r="D7510" s="2"/>
      <c r="E7510" s="26"/>
    </row>
    <row r="7511" spans="1:5" x14ac:dyDescent="0.15">
      <c r="A7511" s="2"/>
      <c r="B7511" s="31"/>
      <c r="C7511" s="2"/>
      <c r="D7511" s="2"/>
      <c r="E7511" s="26"/>
    </row>
    <row r="7512" spans="1:5" x14ac:dyDescent="0.15">
      <c r="A7512" s="2"/>
      <c r="B7512" s="31"/>
      <c r="C7512" s="2"/>
      <c r="D7512" s="2"/>
      <c r="E7512" s="26"/>
    </row>
    <row r="7513" spans="1:5" x14ac:dyDescent="0.15">
      <c r="A7513" s="2"/>
      <c r="B7513" s="31"/>
      <c r="C7513" s="2"/>
      <c r="D7513" s="2"/>
      <c r="E7513" s="26"/>
    </row>
    <row r="7514" spans="1:5" x14ac:dyDescent="0.15">
      <c r="A7514" s="2"/>
      <c r="B7514" s="31"/>
      <c r="C7514" s="2"/>
      <c r="D7514" s="2"/>
      <c r="E7514" s="26"/>
    </row>
    <row r="7515" spans="1:5" x14ac:dyDescent="0.15">
      <c r="A7515" s="2"/>
      <c r="B7515" s="31"/>
      <c r="C7515" s="2"/>
      <c r="D7515" s="2"/>
      <c r="E7515" s="26"/>
    </row>
    <row r="7516" spans="1:5" x14ac:dyDescent="0.15">
      <c r="A7516" s="2"/>
      <c r="B7516" s="31"/>
      <c r="C7516" s="2"/>
      <c r="D7516" s="2"/>
      <c r="E7516" s="26"/>
    </row>
    <row r="7517" spans="1:5" x14ac:dyDescent="0.15">
      <c r="A7517" s="2"/>
      <c r="B7517" s="31"/>
      <c r="C7517" s="2"/>
      <c r="D7517" s="2"/>
      <c r="E7517" s="26"/>
    </row>
    <row r="7518" spans="1:5" x14ac:dyDescent="0.15">
      <c r="A7518" s="2"/>
      <c r="B7518" s="31"/>
      <c r="C7518" s="2"/>
      <c r="D7518" s="2"/>
      <c r="E7518" s="26"/>
    </row>
    <row r="7519" spans="1:5" x14ac:dyDescent="0.15">
      <c r="A7519" s="2"/>
      <c r="B7519" s="31"/>
      <c r="C7519" s="2"/>
      <c r="D7519" s="2"/>
      <c r="E7519" s="26"/>
    </row>
    <row r="7520" spans="1:5" x14ac:dyDescent="0.15">
      <c r="A7520" s="2"/>
      <c r="B7520" s="31"/>
      <c r="C7520" s="2"/>
      <c r="D7520" s="2"/>
      <c r="E7520" s="26"/>
    </row>
    <row r="7521" spans="1:5" x14ac:dyDescent="0.15">
      <c r="A7521" s="2"/>
      <c r="B7521" s="31"/>
      <c r="C7521" s="2"/>
      <c r="D7521" s="2"/>
      <c r="E7521" s="26"/>
    </row>
    <row r="7522" spans="1:5" x14ac:dyDescent="0.15">
      <c r="A7522" s="2"/>
      <c r="B7522" s="31"/>
      <c r="C7522" s="2"/>
      <c r="D7522" s="2"/>
      <c r="E7522" s="26"/>
    </row>
    <row r="7523" spans="1:5" x14ac:dyDescent="0.15">
      <c r="A7523" s="2"/>
      <c r="B7523" s="31"/>
      <c r="C7523" s="2"/>
      <c r="D7523" s="2"/>
      <c r="E7523" s="26"/>
    </row>
    <row r="7524" spans="1:5" x14ac:dyDescent="0.15">
      <c r="A7524" s="2"/>
      <c r="B7524" s="31"/>
      <c r="C7524" s="2"/>
      <c r="D7524" s="2"/>
      <c r="E7524" s="26"/>
    </row>
    <row r="7525" spans="1:5" x14ac:dyDescent="0.15">
      <c r="A7525" s="2"/>
      <c r="B7525" s="31"/>
      <c r="C7525" s="2"/>
      <c r="D7525" s="2"/>
      <c r="E7525" s="26"/>
    </row>
    <row r="7526" spans="1:5" x14ac:dyDescent="0.15">
      <c r="A7526" s="2"/>
      <c r="B7526" s="31"/>
      <c r="C7526" s="2"/>
      <c r="D7526" s="2"/>
      <c r="E7526" s="26"/>
    </row>
    <row r="7527" spans="1:5" x14ac:dyDescent="0.15">
      <c r="A7527" s="2"/>
      <c r="B7527" s="31"/>
      <c r="C7527" s="2"/>
      <c r="D7527" s="2"/>
      <c r="E7527" s="26"/>
    </row>
    <row r="7528" spans="1:5" x14ac:dyDescent="0.15">
      <c r="A7528" s="2"/>
      <c r="B7528" s="31"/>
      <c r="C7528" s="2"/>
      <c r="D7528" s="2"/>
      <c r="E7528" s="26"/>
    </row>
    <row r="7529" spans="1:5" x14ac:dyDescent="0.15">
      <c r="A7529" s="2"/>
      <c r="B7529" s="31"/>
      <c r="C7529" s="2"/>
      <c r="D7529" s="2"/>
      <c r="E7529" s="26"/>
    </row>
    <row r="7530" spans="1:5" x14ac:dyDescent="0.15">
      <c r="A7530" s="2"/>
      <c r="B7530" s="31"/>
      <c r="C7530" s="2"/>
      <c r="D7530" s="2"/>
      <c r="E7530" s="26"/>
    </row>
    <row r="7531" spans="1:5" x14ac:dyDescent="0.15">
      <c r="A7531" s="2"/>
      <c r="B7531" s="31"/>
      <c r="C7531" s="2"/>
      <c r="D7531" s="2"/>
      <c r="E7531" s="26"/>
    </row>
    <row r="7532" spans="1:5" x14ac:dyDescent="0.15">
      <c r="A7532" s="2"/>
      <c r="B7532" s="31"/>
      <c r="C7532" s="2"/>
      <c r="D7532" s="2"/>
      <c r="E7532" s="26"/>
    </row>
    <row r="7533" spans="1:5" x14ac:dyDescent="0.15">
      <c r="A7533" s="2"/>
      <c r="B7533" s="31"/>
      <c r="C7533" s="2"/>
      <c r="D7533" s="2"/>
      <c r="E7533" s="26"/>
    </row>
    <row r="7534" spans="1:5" x14ac:dyDescent="0.15">
      <c r="A7534" s="2"/>
      <c r="B7534" s="31"/>
      <c r="C7534" s="2"/>
      <c r="D7534" s="2"/>
      <c r="E7534" s="26"/>
    </row>
    <row r="7535" spans="1:5" x14ac:dyDescent="0.15">
      <c r="A7535" s="2"/>
      <c r="B7535" s="31"/>
      <c r="C7535" s="2"/>
      <c r="D7535" s="2"/>
      <c r="E7535" s="26"/>
    </row>
    <row r="7536" spans="1:5" x14ac:dyDescent="0.15">
      <c r="A7536" s="2"/>
      <c r="B7536" s="31"/>
      <c r="C7536" s="2"/>
      <c r="D7536" s="2"/>
      <c r="E7536" s="26"/>
    </row>
    <row r="7537" spans="1:5" x14ac:dyDescent="0.15">
      <c r="A7537" s="2"/>
      <c r="B7537" s="31"/>
      <c r="C7537" s="2"/>
      <c r="D7537" s="2"/>
      <c r="E7537" s="26"/>
    </row>
    <row r="7538" spans="1:5" x14ac:dyDescent="0.15">
      <c r="A7538" s="2"/>
      <c r="B7538" s="31"/>
      <c r="C7538" s="2"/>
      <c r="D7538" s="2"/>
      <c r="E7538" s="26"/>
    </row>
    <row r="7539" spans="1:5" x14ac:dyDescent="0.15">
      <c r="A7539" s="2"/>
      <c r="B7539" s="31"/>
      <c r="C7539" s="2"/>
      <c r="D7539" s="2"/>
      <c r="E7539" s="26"/>
    </row>
    <row r="7540" spans="1:5" x14ac:dyDescent="0.15">
      <c r="A7540" s="2"/>
      <c r="B7540" s="31"/>
      <c r="C7540" s="2"/>
      <c r="D7540" s="2"/>
      <c r="E7540" s="26"/>
    </row>
    <row r="7541" spans="1:5" x14ac:dyDescent="0.15">
      <c r="A7541" s="2"/>
      <c r="B7541" s="31"/>
      <c r="C7541" s="2"/>
      <c r="D7541" s="2"/>
      <c r="E7541" s="26"/>
    </row>
    <row r="7542" spans="1:5" x14ac:dyDescent="0.15">
      <c r="A7542" s="2"/>
      <c r="B7542" s="31"/>
      <c r="C7542" s="2"/>
      <c r="D7542" s="2"/>
      <c r="E7542" s="26"/>
    </row>
    <row r="7543" spans="1:5" x14ac:dyDescent="0.15">
      <c r="A7543" s="2"/>
      <c r="B7543" s="31"/>
      <c r="C7543" s="2"/>
      <c r="D7543" s="2"/>
      <c r="E7543" s="26"/>
    </row>
    <row r="7544" spans="1:5" x14ac:dyDescent="0.15">
      <c r="A7544" s="2"/>
      <c r="B7544" s="31"/>
      <c r="C7544" s="2"/>
      <c r="D7544" s="2"/>
      <c r="E7544" s="26"/>
    </row>
    <row r="7545" spans="1:5" x14ac:dyDescent="0.15">
      <c r="A7545" s="2"/>
      <c r="B7545" s="31"/>
      <c r="C7545" s="2"/>
      <c r="D7545" s="2"/>
      <c r="E7545" s="26"/>
    </row>
    <row r="7546" spans="1:5" x14ac:dyDescent="0.15">
      <c r="A7546" s="2"/>
      <c r="B7546" s="31"/>
      <c r="C7546" s="2"/>
      <c r="D7546" s="2"/>
      <c r="E7546" s="26"/>
    </row>
    <row r="7547" spans="1:5" x14ac:dyDescent="0.15">
      <c r="A7547" s="2"/>
      <c r="B7547" s="31"/>
      <c r="C7547" s="2"/>
      <c r="D7547" s="2"/>
      <c r="E7547" s="26"/>
    </row>
    <row r="7548" spans="1:5" x14ac:dyDescent="0.15">
      <c r="A7548" s="2"/>
      <c r="B7548" s="31"/>
      <c r="C7548" s="2"/>
      <c r="D7548" s="2"/>
      <c r="E7548" s="26"/>
    </row>
    <row r="7549" spans="1:5" x14ac:dyDescent="0.15">
      <c r="A7549" s="2"/>
      <c r="B7549" s="31"/>
      <c r="C7549" s="2"/>
      <c r="D7549" s="2"/>
      <c r="E7549" s="26"/>
    </row>
    <row r="7550" spans="1:5" x14ac:dyDescent="0.15">
      <c r="A7550" s="2"/>
      <c r="B7550" s="31"/>
      <c r="C7550" s="2"/>
      <c r="D7550" s="2"/>
      <c r="E7550" s="26"/>
    </row>
    <row r="7551" spans="1:5" x14ac:dyDescent="0.15">
      <c r="A7551" s="2"/>
      <c r="B7551" s="31"/>
      <c r="C7551" s="2"/>
      <c r="D7551" s="2"/>
      <c r="E7551" s="26"/>
    </row>
    <row r="7552" spans="1:5" x14ac:dyDescent="0.15">
      <c r="A7552" s="2"/>
      <c r="B7552" s="31"/>
      <c r="C7552" s="2"/>
      <c r="D7552" s="2"/>
      <c r="E7552" s="26"/>
    </row>
    <row r="7553" spans="1:5" x14ac:dyDescent="0.15">
      <c r="A7553" s="2"/>
      <c r="B7553" s="31"/>
      <c r="C7553" s="2"/>
      <c r="D7553" s="2"/>
      <c r="E7553" s="26"/>
    </row>
    <row r="7554" spans="1:5" x14ac:dyDescent="0.15">
      <c r="A7554" s="2"/>
      <c r="B7554" s="31"/>
      <c r="C7554" s="2"/>
      <c r="D7554" s="2"/>
      <c r="E7554" s="26"/>
    </row>
    <row r="7555" spans="1:5" x14ac:dyDescent="0.15">
      <c r="A7555" s="2"/>
      <c r="B7555" s="31"/>
      <c r="C7555" s="2"/>
      <c r="D7555" s="2"/>
      <c r="E7555" s="26"/>
    </row>
    <row r="7556" spans="1:5" x14ac:dyDescent="0.15">
      <c r="A7556" s="2"/>
      <c r="B7556" s="31"/>
      <c r="C7556" s="2"/>
      <c r="D7556" s="2"/>
      <c r="E7556" s="26"/>
    </row>
    <row r="7557" spans="1:5" x14ac:dyDescent="0.15">
      <c r="A7557" s="2"/>
      <c r="B7557" s="31"/>
      <c r="C7557" s="2"/>
      <c r="D7557" s="2"/>
      <c r="E7557" s="26"/>
    </row>
    <row r="7558" spans="1:5" x14ac:dyDescent="0.15">
      <c r="A7558" s="2"/>
      <c r="B7558" s="31"/>
      <c r="C7558" s="2"/>
      <c r="D7558" s="2"/>
      <c r="E7558" s="26"/>
    </row>
    <row r="7559" spans="1:5" x14ac:dyDescent="0.15">
      <c r="A7559" s="2"/>
      <c r="B7559" s="31"/>
      <c r="C7559" s="2"/>
      <c r="D7559" s="2"/>
      <c r="E7559" s="26"/>
    </row>
    <row r="7560" spans="1:5" x14ac:dyDescent="0.15">
      <c r="A7560" s="2"/>
      <c r="B7560" s="31"/>
      <c r="C7560" s="2"/>
      <c r="D7560" s="2"/>
      <c r="E7560" s="26"/>
    </row>
    <row r="7561" spans="1:5" x14ac:dyDescent="0.15">
      <c r="A7561" s="2"/>
      <c r="B7561" s="31"/>
      <c r="C7561" s="2"/>
      <c r="D7561" s="2"/>
      <c r="E7561" s="26"/>
    </row>
    <row r="7562" spans="1:5" x14ac:dyDescent="0.15">
      <c r="A7562" s="2"/>
      <c r="B7562" s="31"/>
      <c r="C7562" s="2"/>
      <c r="D7562" s="2"/>
      <c r="E7562" s="26"/>
    </row>
    <row r="7563" spans="1:5" x14ac:dyDescent="0.15">
      <c r="A7563" s="2"/>
      <c r="B7563" s="31"/>
      <c r="C7563" s="2"/>
      <c r="D7563" s="2"/>
      <c r="E7563" s="26"/>
    </row>
    <row r="7564" spans="1:5" x14ac:dyDescent="0.15">
      <c r="A7564" s="2"/>
      <c r="B7564" s="31"/>
      <c r="C7564" s="2"/>
      <c r="D7564" s="2"/>
      <c r="E7564" s="26"/>
    </row>
    <row r="7565" spans="1:5" x14ac:dyDescent="0.15">
      <c r="A7565" s="2"/>
      <c r="B7565" s="31"/>
      <c r="C7565" s="2"/>
      <c r="D7565" s="2"/>
      <c r="E7565" s="26"/>
    </row>
    <row r="7566" spans="1:5" x14ac:dyDescent="0.15">
      <c r="A7566" s="2"/>
      <c r="B7566" s="31"/>
      <c r="C7566" s="2"/>
      <c r="D7566" s="2"/>
      <c r="E7566" s="26"/>
    </row>
    <row r="7567" spans="1:5" x14ac:dyDescent="0.15">
      <c r="A7567" s="2"/>
      <c r="B7567" s="31"/>
      <c r="C7567" s="2"/>
      <c r="D7567" s="2"/>
      <c r="E7567" s="26"/>
    </row>
    <row r="7568" spans="1:5" x14ac:dyDescent="0.15">
      <c r="A7568" s="2"/>
      <c r="B7568" s="31"/>
      <c r="C7568" s="2"/>
      <c r="D7568" s="2"/>
      <c r="E7568" s="26"/>
    </row>
    <row r="7569" spans="1:5" x14ac:dyDescent="0.15">
      <c r="A7569" s="2"/>
      <c r="B7569" s="31"/>
      <c r="C7569" s="2"/>
      <c r="D7569" s="2"/>
      <c r="E7569" s="26"/>
    </row>
    <row r="7570" spans="1:5" x14ac:dyDescent="0.15">
      <c r="A7570" s="2"/>
      <c r="B7570" s="31"/>
      <c r="C7570" s="2"/>
      <c r="D7570" s="2"/>
      <c r="E7570" s="26"/>
    </row>
    <row r="7571" spans="1:5" x14ac:dyDescent="0.15">
      <c r="A7571" s="2"/>
      <c r="B7571" s="31"/>
      <c r="C7571" s="2"/>
      <c r="D7571" s="2"/>
      <c r="E7571" s="26"/>
    </row>
    <row r="7572" spans="1:5" x14ac:dyDescent="0.15">
      <c r="A7572" s="2"/>
      <c r="B7572" s="31"/>
      <c r="C7572" s="2"/>
      <c r="D7572" s="2"/>
      <c r="E7572" s="26"/>
    </row>
    <row r="7573" spans="1:5" x14ac:dyDescent="0.15">
      <c r="A7573" s="2"/>
      <c r="B7573" s="31"/>
      <c r="C7573" s="2"/>
      <c r="D7573" s="2"/>
      <c r="E7573" s="26"/>
    </row>
    <row r="7574" spans="1:5" x14ac:dyDescent="0.15">
      <c r="A7574" s="2"/>
      <c r="B7574" s="31"/>
      <c r="C7574" s="2"/>
      <c r="D7574" s="2"/>
      <c r="E7574" s="26"/>
    </row>
    <row r="7575" spans="1:5" x14ac:dyDescent="0.15">
      <c r="A7575" s="2"/>
      <c r="B7575" s="31"/>
      <c r="C7575" s="2"/>
      <c r="D7575" s="2"/>
      <c r="E7575" s="26"/>
    </row>
    <row r="7576" spans="1:5" x14ac:dyDescent="0.15">
      <c r="A7576" s="2"/>
      <c r="B7576" s="31"/>
      <c r="C7576" s="2"/>
      <c r="D7576" s="2"/>
      <c r="E7576" s="26"/>
    </row>
    <row r="7577" spans="1:5" x14ac:dyDescent="0.15">
      <c r="A7577" s="2"/>
      <c r="B7577" s="31"/>
      <c r="C7577" s="2"/>
      <c r="D7577" s="2"/>
      <c r="E7577" s="26"/>
    </row>
    <row r="7578" spans="1:5" x14ac:dyDescent="0.15">
      <c r="A7578" s="2"/>
      <c r="B7578" s="31"/>
      <c r="C7578" s="2"/>
      <c r="D7578" s="2"/>
      <c r="E7578" s="26"/>
    </row>
    <row r="7579" spans="1:5" x14ac:dyDescent="0.15">
      <c r="A7579" s="2"/>
      <c r="B7579" s="31"/>
      <c r="C7579" s="2"/>
      <c r="D7579" s="2"/>
      <c r="E7579" s="26"/>
    </row>
    <row r="7580" spans="1:5" x14ac:dyDescent="0.15">
      <c r="A7580" s="2"/>
      <c r="B7580" s="31"/>
      <c r="C7580" s="2"/>
      <c r="D7580" s="2"/>
      <c r="E7580" s="26"/>
    </row>
    <row r="7581" spans="1:5" x14ac:dyDescent="0.15">
      <c r="A7581" s="2"/>
      <c r="B7581" s="31"/>
      <c r="C7581" s="2"/>
      <c r="D7581" s="2"/>
      <c r="E7581" s="26"/>
    </row>
    <row r="7582" spans="1:5" x14ac:dyDescent="0.15">
      <c r="A7582" s="2"/>
      <c r="B7582" s="31"/>
      <c r="C7582" s="2"/>
      <c r="D7582" s="2"/>
      <c r="E7582" s="26"/>
    </row>
    <row r="7583" spans="1:5" x14ac:dyDescent="0.15">
      <c r="A7583" s="2"/>
      <c r="B7583" s="31"/>
      <c r="C7583" s="2"/>
      <c r="D7583" s="2"/>
      <c r="E7583" s="26"/>
    </row>
    <row r="7584" spans="1:5" x14ac:dyDescent="0.15">
      <c r="A7584" s="2"/>
      <c r="B7584" s="31"/>
      <c r="C7584" s="2"/>
      <c r="D7584" s="2"/>
      <c r="E7584" s="26"/>
    </row>
    <row r="7585" spans="1:5" x14ac:dyDescent="0.15">
      <c r="A7585" s="2"/>
      <c r="B7585" s="31"/>
      <c r="C7585" s="2"/>
      <c r="D7585" s="2"/>
      <c r="E7585" s="26"/>
    </row>
    <row r="7586" spans="1:5" x14ac:dyDescent="0.15">
      <c r="A7586" s="2"/>
      <c r="B7586" s="31"/>
      <c r="C7586" s="2"/>
      <c r="D7586" s="2"/>
      <c r="E7586" s="26"/>
    </row>
    <row r="7587" spans="1:5" x14ac:dyDescent="0.15">
      <c r="A7587" s="2"/>
      <c r="B7587" s="31"/>
      <c r="C7587" s="2"/>
      <c r="D7587" s="2"/>
      <c r="E7587" s="26"/>
    </row>
    <row r="7588" spans="1:5" x14ac:dyDescent="0.15">
      <c r="A7588" s="2"/>
      <c r="B7588" s="31"/>
      <c r="C7588" s="2"/>
      <c r="D7588" s="2"/>
      <c r="E7588" s="26"/>
    </row>
    <row r="7589" spans="1:5" x14ac:dyDescent="0.15">
      <c r="A7589" s="2"/>
      <c r="B7589" s="31"/>
      <c r="C7589" s="2"/>
      <c r="D7589" s="2"/>
      <c r="E7589" s="26"/>
    </row>
    <row r="7590" spans="1:5" x14ac:dyDescent="0.15">
      <c r="A7590" s="2"/>
      <c r="B7590" s="31"/>
      <c r="C7590" s="2"/>
      <c r="D7590" s="2"/>
      <c r="E7590" s="26"/>
    </row>
    <row r="7591" spans="1:5" x14ac:dyDescent="0.15">
      <c r="A7591" s="2"/>
      <c r="B7591" s="31"/>
      <c r="C7591" s="2"/>
      <c r="D7591" s="2"/>
      <c r="E7591" s="26"/>
    </row>
    <row r="7592" spans="1:5" x14ac:dyDescent="0.15">
      <c r="A7592" s="2"/>
      <c r="B7592" s="31"/>
      <c r="C7592" s="2"/>
      <c r="D7592" s="2"/>
      <c r="E7592" s="26"/>
    </row>
    <row r="7593" spans="1:5" x14ac:dyDescent="0.15">
      <c r="A7593" s="2"/>
      <c r="B7593" s="31"/>
      <c r="C7593" s="2"/>
      <c r="D7593" s="2"/>
      <c r="E7593" s="26"/>
    </row>
    <row r="7594" spans="1:5" x14ac:dyDescent="0.15">
      <c r="A7594" s="2"/>
      <c r="B7594" s="31"/>
      <c r="C7594" s="2"/>
      <c r="D7594" s="2"/>
      <c r="E7594" s="26"/>
    </row>
    <row r="7595" spans="1:5" x14ac:dyDescent="0.15">
      <c r="A7595" s="2"/>
      <c r="B7595" s="31"/>
      <c r="C7595" s="2"/>
      <c r="D7595" s="2"/>
      <c r="E7595" s="26"/>
    </row>
    <row r="7596" spans="1:5" x14ac:dyDescent="0.15">
      <c r="A7596" s="2"/>
      <c r="B7596" s="31"/>
      <c r="C7596" s="2"/>
      <c r="D7596" s="2"/>
      <c r="E7596" s="26"/>
    </row>
    <row r="7597" spans="1:5" x14ac:dyDescent="0.15">
      <c r="A7597" s="2"/>
      <c r="B7597" s="31"/>
      <c r="C7597" s="2"/>
      <c r="D7597" s="2"/>
      <c r="E7597" s="26"/>
    </row>
    <row r="7598" spans="1:5" x14ac:dyDescent="0.15">
      <c r="A7598" s="2"/>
      <c r="B7598" s="31"/>
      <c r="C7598" s="2"/>
      <c r="D7598" s="2"/>
      <c r="E7598" s="26"/>
    </row>
    <row r="7599" spans="1:5" x14ac:dyDescent="0.15">
      <c r="A7599" s="2"/>
      <c r="B7599" s="31"/>
      <c r="C7599" s="2"/>
      <c r="D7599" s="2"/>
      <c r="E7599" s="26"/>
    </row>
    <row r="7600" spans="1:5" x14ac:dyDescent="0.15">
      <c r="A7600" s="2"/>
      <c r="B7600" s="31"/>
      <c r="C7600" s="2"/>
      <c r="D7600" s="2"/>
      <c r="E7600" s="26"/>
    </row>
    <row r="7601" spans="1:5" x14ac:dyDescent="0.15">
      <c r="A7601" s="2"/>
      <c r="B7601" s="31"/>
      <c r="C7601" s="2"/>
      <c r="D7601" s="2"/>
      <c r="E7601" s="26"/>
    </row>
    <row r="7602" spans="1:5" x14ac:dyDescent="0.15">
      <c r="A7602" s="2"/>
      <c r="B7602" s="31"/>
      <c r="C7602" s="2"/>
      <c r="D7602" s="2"/>
      <c r="E7602" s="26"/>
    </row>
    <row r="7603" spans="1:5" x14ac:dyDescent="0.15">
      <c r="A7603" s="2"/>
      <c r="B7603" s="31"/>
      <c r="C7603" s="2"/>
      <c r="D7603" s="2"/>
      <c r="E7603" s="26"/>
    </row>
    <row r="7604" spans="1:5" x14ac:dyDescent="0.15">
      <c r="A7604" s="2"/>
      <c r="B7604" s="31"/>
      <c r="C7604" s="2"/>
      <c r="D7604" s="2"/>
      <c r="E7604" s="26"/>
    </row>
    <row r="7605" spans="1:5" x14ac:dyDescent="0.15">
      <c r="A7605" s="2"/>
      <c r="B7605" s="31"/>
      <c r="C7605" s="2"/>
      <c r="D7605" s="2"/>
      <c r="E7605" s="26"/>
    </row>
    <row r="7606" spans="1:5" x14ac:dyDescent="0.15">
      <c r="A7606" s="2"/>
      <c r="B7606" s="31"/>
      <c r="C7606" s="2"/>
      <c r="D7606" s="2"/>
      <c r="E7606" s="26"/>
    </row>
    <row r="7607" spans="1:5" x14ac:dyDescent="0.15">
      <c r="A7607" s="2"/>
      <c r="B7607" s="31"/>
      <c r="C7607" s="2"/>
      <c r="D7607" s="2"/>
      <c r="E7607" s="26"/>
    </row>
    <row r="7608" spans="1:5" x14ac:dyDescent="0.15">
      <c r="A7608" s="2"/>
      <c r="B7608" s="31"/>
      <c r="C7608" s="2"/>
      <c r="D7608" s="2"/>
      <c r="E7608" s="26"/>
    </row>
    <row r="7609" spans="1:5" x14ac:dyDescent="0.15">
      <c r="A7609" s="2"/>
      <c r="B7609" s="31"/>
      <c r="C7609" s="2"/>
      <c r="D7609" s="2"/>
      <c r="E7609" s="26"/>
    </row>
    <row r="7610" spans="1:5" x14ac:dyDescent="0.15">
      <c r="A7610" s="2"/>
      <c r="B7610" s="31"/>
      <c r="C7610" s="2"/>
      <c r="D7610" s="2"/>
      <c r="E7610" s="26"/>
    </row>
    <row r="7611" spans="1:5" x14ac:dyDescent="0.15">
      <c r="A7611" s="2"/>
      <c r="B7611" s="31"/>
      <c r="C7611" s="2"/>
      <c r="D7611" s="2"/>
      <c r="E7611" s="26"/>
    </row>
    <row r="7612" spans="1:5" x14ac:dyDescent="0.15">
      <c r="A7612" s="2"/>
      <c r="B7612" s="31"/>
      <c r="C7612" s="2"/>
      <c r="D7612" s="2"/>
      <c r="E7612" s="26"/>
    </row>
    <row r="7613" spans="1:5" x14ac:dyDescent="0.15">
      <c r="A7613" s="2"/>
      <c r="B7613" s="31"/>
      <c r="C7613" s="2"/>
      <c r="D7613" s="2"/>
      <c r="E7613" s="26"/>
    </row>
    <row r="7614" spans="1:5" x14ac:dyDescent="0.15">
      <c r="A7614" s="2"/>
      <c r="B7614" s="31"/>
      <c r="C7614" s="2"/>
      <c r="D7614" s="2"/>
      <c r="E7614" s="26"/>
    </row>
    <row r="7615" spans="1:5" x14ac:dyDescent="0.15">
      <c r="A7615" s="2"/>
      <c r="B7615" s="31"/>
      <c r="C7615" s="2"/>
      <c r="D7615" s="2"/>
      <c r="E7615" s="26"/>
    </row>
    <row r="7616" spans="1:5" x14ac:dyDescent="0.15">
      <c r="A7616" s="2"/>
      <c r="B7616" s="31"/>
      <c r="C7616" s="2"/>
      <c r="D7616" s="2"/>
      <c r="E7616" s="26"/>
    </row>
    <row r="7617" spans="1:5" x14ac:dyDescent="0.15">
      <c r="A7617" s="2"/>
      <c r="B7617" s="31"/>
      <c r="C7617" s="2"/>
      <c r="D7617" s="2"/>
      <c r="E7617" s="26"/>
    </row>
    <row r="7618" spans="1:5" x14ac:dyDescent="0.15">
      <c r="A7618" s="2"/>
      <c r="B7618" s="31"/>
      <c r="C7618" s="2"/>
      <c r="D7618" s="2"/>
      <c r="E7618" s="26"/>
    </row>
    <row r="7619" spans="1:5" x14ac:dyDescent="0.15">
      <c r="A7619" s="2"/>
      <c r="B7619" s="31"/>
      <c r="C7619" s="2"/>
      <c r="D7619" s="2"/>
      <c r="E7619" s="26"/>
    </row>
    <row r="7620" spans="1:5" x14ac:dyDescent="0.15">
      <c r="A7620" s="2"/>
      <c r="B7620" s="31"/>
      <c r="C7620" s="2"/>
      <c r="D7620" s="2"/>
      <c r="E7620" s="26"/>
    </row>
    <row r="7621" spans="1:5" x14ac:dyDescent="0.15">
      <c r="A7621" s="2"/>
      <c r="B7621" s="31"/>
      <c r="C7621" s="2"/>
      <c r="D7621" s="2"/>
      <c r="E7621" s="26"/>
    </row>
    <row r="7622" spans="1:5" x14ac:dyDescent="0.15">
      <c r="A7622" s="2"/>
      <c r="B7622" s="31"/>
      <c r="C7622" s="2"/>
      <c r="D7622" s="2"/>
      <c r="E7622" s="26"/>
    </row>
    <row r="7623" spans="1:5" x14ac:dyDescent="0.15">
      <c r="A7623" s="2"/>
      <c r="B7623" s="31"/>
      <c r="C7623" s="2"/>
      <c r="D7623" s="2"/>
      <c r="E7623" s="26"/>
    </row>
    <row r="7624" spans="1:5" x14ac:dyDescent="0.15">
      <c r="A7624" s="2"/>
      <c r="B7624" s="31"/>
      <c r="C7624" s="2"/>
      <c r="D7624" s="2"/>
      <c r="E7624" s="26"/>
    </row>
    <row r="7625" spans="1:5" x14ac:dyDescent="0.15">
      <c r="A7625" s="2"/>
      <c r="B7625" s="31"/>
      <c r="C7625" s="2"/>
      <c r="D7625" s="2"/>
      <c r="E7625" s="26"/>
    </row>
    <row r="7626" spans="1:5" x14ac:dyDescent="0.15">
      <c r="A7626" s="2"/>
      <c r="B7626" s="31"/>
      <c r="C7626" s="2"/>
      <c r="D7626" s="2"/>
      <c r="E7626" s="26"/>
    </row>
    <row r="7627" spans="1:5" x14ac:dyDescent="0.15">
      <c r="A7627" s="2"/>
      <c r="B7627" s="31"/>
      <c r="C7627" s="2"/>
      <c r="D7627" s="2"/>
      <c r="E7627" s="26"/>
    </row>
    <row r="7628" spans="1:5" x14ac:dyDescent="0.15">
      <c r="A7628" s="2"/>
      <c r="B7628" s="31"/>
      <c r="C7628" s="2"/>
      <c r="D7628" s="2"/>
      <c r="E7628" s="26"/>
    </row>
    <row r="7629" spans="1:5" x14ac:dyDescent="0.15">
      <c r="A7629" s="2"/>
      <c r="B7629" s="31"/>
      <c r="C7629" s="2"/>
      <c r="D7629" s="2"/>
      <c r="E7629" s="26"/>
    </row>
    <row r="7630" spans="1:5" x14ac:dyDescent="0.15">
      <c r="A7630" s="2"/>
      <c r="B7630" s="31"/>
      <c r="C7630" s="2"/>
      <c r="D7630" s="2"/>
      <c r="E7630" s="26"/>
    </row>
    <row r="7631" spans="1:5" x14ac:dyDescent="0.15">
      <c r="A7631" s="2"/>
      <c r="B7631" s="31"/>
      <c r="C7631" s="2"/>
      <c r="D7631" s="2"/>
      <c r="E7631" s="26"/>
    </row>
    <row r="7632" spans="1:5" x14ac:dyDescent="0.15">
      <c r="A7632" s="2"/>
      <c r="B7632" s="31"/>
      <c r="C7632" s="2"/>
      <c r="D7632" s="2"/>
      <c r="E7632" s="26"/>
    </row>
    <row r="7633" spans="1:5" x14ac:dyDescent="0.15">
      <c r="A7633" s="2"/>
      <c r="B7633" s="31"/>
      <c r="C7633" s="2"/>
      <c r="D7633" s="2"/>
      <c r="E7633" s="26"/>
    </row>
    <row r="7634" spans="1:5" x14ac:dyDescent="0.15">
      <c r="A7634" s="2"/>
      <c r="B7634" s="31"/>
      <c r="C7634" s="2"/>
      <c r="D7634" s="2"/>
      <c r="E7634" s="26"/>
    </row>
    <row r="7635" spans="1:5" x14ac:dyDescent="0.15">
      <c r="A7635" s="2"/>
      <c r="B7635" s="31"/>
      <c r="C7635" s="2"/>
      <c r="D7635" s="2"/>
      <c r="E7635" s="26"/>
    </row>
    <row r="7636" spans="1:5" x14ac:dyDescent="0.15">
      <c r="A7636" s="2"/>
      <c r="B7636" s="31"/>
      <c r="C7636" s="2"/>
      <c r="D7636" s="2"/>
      <c r="E7636" s="26"/>
    </row>
    <row r="7637" spans="1:5" x14ac:dyDescent="0.15">
      <c r="A7637" s="2"/>
      <c r="B7637" s="31"/>
      <c r="C7637" s="2"/>
      <c r="D7637" s="2"/>
      <c r="E7637" s="26"/>
    </row>
    <row r="7638" spans="1:5" x14ac:dyDescent="0.15">
      <c r="A7638" s="2"/>
      <c r="B7638" s="31"/>
      <c r="C7638" s="2"/>
      <c r="D7638" s="2"/>
      <c r="E7638" s="26"/>
    </row>
    <row r="7639" spans="1:5" x14ac:dyDescent="0.15">
      <c r="A7639" s="2"/>
      <c r="B7639" s="31"/>
      <c r="C7639" s="2"/>
      <c r="D7639" s="2"/>
      <c r="E7639" s="26"/>
    </row>
    <row r="7640" spans="1:5" x14ac:dyDescent="0.15">
      <c r="A7640" s="2"/>
      <c r="B7640" s="31"/>
      <c r="C7640" s="2"/>
      <c r="D7640" s="2"/>
      <c r="E7640" s="26"/>
    </row>
    <row r="7641" spans="1:5" x14ac:dyDescent="0.15">
      <c r="A7641" s="2"/>
      <c r="B7641" s="31"/>
      <c r="C7641" s="2"/>
      <c r="D7641" s="2"/>
      <c r="E7641" s="26"/>
    </row>
    <row r="7642" spans="1:5" x14ac:dyDescent="0.15">
      <c r="A7642" s="2"/>
      <c r="B7642" s="31"/>
      <c r="C7642" s="2"/>
      <c r="D7642" s="2"/>
      <c r="E7642" s="26"/>
    </row>
    <row r="7643" spans="1:5" x14ac:dyDescent="0.15">
      <c r="A7643" s="2"/>
      <c r="B7643" s="31"/>
      <c r="C7643" s="2"/>
      <c r="D7643" s="2"/>
      <c r="E7643" s="26"/>
    </row>
    <row r="7644" spans="1:5" x14ac:dyDescent="0.15">
      <c r="A7644" s="2"/>
      <c r="B7644" s="31"/>
      <c r="C7644" s="2"/>
      <c r="D7644" s="2"/>
      <c r="E7644" s="26"/>
    </row>
    <row r="7645" spans="1:5" x14ac:dyDescent="0.15">
      <c r="A7645" s="2"/>
      <c r="B7645" s="31"/>
      <c r="C7645" s="2"/>
      <c r="D7645" s="2"/>
      <c r="E7645" s="26"/>
    </row>
    <row r="7646" spans="1:5" x14ac:dyDescent="0.15">
      <c r="A7646" s="2"/>
      <c r="B7646" s="31"/>
      <c r="C7646" s="2"/>
      <c r="D7646" s="2"/>
      <c r="E7646" s="26"/>
    </row>
    <row r="7647" spans="1:5" x14ac:dyDescent="0.15">
      <c r="A7647" s="2"/>
      <c r="B7647" s="31"/>
      <c r="C7647" s="2"/>
      <c r="D7647" s="2"/>
      <c r="E7647" s="26"/>
    </row>
    <row r="7648" spans="1:5" x14ac:dyDescent="0.15">
      <c r="A7648" s="2"/>
      <c r="B7648" s="31"/>
      <c r="C7648" s="2"/>
      <c r="D7648" s="2"/>
      <c r="E7648" s="26"/>
    </row>
    <row r="7649" spans="1:5" x14ac:dyDescent="0.15">
      <c r="A7649" s="2"/>
      <c r="B7649" s="31"/>
      <c r="C7649" s="2"/>
      <c r="D7649" s="2"/>
      <c r="E7649" s="26"/>
    </row>
    <row r="7650" spans="1:5" x14ac:dyDescent="0.15">
      <c r="A7650" s="2"/>
      <c r="B7650" s="31"/>
      <c r="C7650" s="2"/>
      <c r="D7650" s="2"/>
      <c r="E7650" s="26"/>
    </row>
    <row r="7651" spans="1:5" x14ac:dyDescent="0.15">
      <c r="A7651" s="2"/>
      <c r="B7651" s="31"/>
      <c r="C7651" s="2"/>
      <c r="D7651" s="2"/>
      <c r="E7651" s="26"/>
    </row>
    <row r="7652" spans="1:5" x14ac:dyDescent="0.15">
      <c r="A7652" s="2"/>
      <c r="B7652" s="31"/>
      <c r="C7652" s="2"/>
      <c r="D7652" s="2"/>
      <c r="E7652" s="26"/>
    </row>
    <row r="7653" spans="1:5" x14ac:dyDescent="0.15">
      <c r="A7653" s="2"/>
      <c r="B7653" s="31"/>
      <c r="C7653" s="2"/>
      <c r="D7653" s="2"/>
      <c r="E7653" s="26"/>
    </row>
    <row r="7654" spans="1:5" x14ac:dyDescent="0.15">
      <c r="A7654" s="2"/>
      <c r="B7654" s="31"/>
      <c r="C7654" s="2"/>
      <c r="D7654" s="2"/>
      <c r="E7654" s="26"/>
    </row>
    <row r="7655" spans="1:5" x14ac:dyDescent="0.15">
      <c r="A7655" s="2"/>
      <c r="B7655" s="31"/>
      <c r="C7655" s="2"/>
      <c r="D7655" s="2"/>
      <c r="E7655" s="26"/>
    </row>
    <row r="7656" spans="1:5" x14ac:dyDescent="0.15">
      <c r="A7656" s="2"/>
      <c r="B7656" s="31"/>
      <c r="C7656" s="2"/>
      <c r="D7656" s="2"/>
      <c r="E7656" s="26"/>
    </row>
    <row r="7657" spans="1:5" x14ac:dyDescent="0.15">
      <c r="A7657" s="2"/>
      <c r="B7657" s="31"/>
      <c r="C7657" s="2"/>
      <c r="D7657" s="2"/>
      <c r="E7657" s="26"/>
    </row>
    <row r="7658" spans="1:5" x14ac:dyDescent="0.15">
      <c r="A7658" s="2"/>
      <c r="B7658" s="31"/>
      <c r="C7658" s="2"/>
      <c r="D7658" s="2"/>
      <c r="E7658" s="26"/>
    </row>
    <row r="7659" spans="1:5" x14ac:dyDescent="0.15">
      <c r="A7659" s="2"/>
      <c r="B7659" s="31"/>
      <c r="C7659" s="2"/>
      <c r="D7659" s="2"/>
      <c r="E7659" s="26"/>
    </row>
    <row r="7660" spans="1:5" x14ac:dyDescent="0.15">
      <c r="A7660" s="2"/>
      <c r="B7660" s="31"/>
      <c r="C7660" s="2"/>
      <c r="D7660" s="2"/>
      <c r="E7660" s="26"/>
    </row>
    <row r="7661" spans="1:5" x14ac:dyDescent="0.15">
      <c r="A7661" s="2"/>
      <c r="B7661" s="31"/>
      <c r="C7661" s="2"/>
      <c r="D7661" s="2"/>
      <c r="E7661" s="26"/>
    </row>
    <row r="7662" spans="1:5" x14ac:dyDescent="0.15">
      <c r="A7662" s="2"/>
      <c r="B7662" s="31"/>
      <c r="C7662" s="2"/>
      <c r="D7662" s="2"/>
      <c r="E7662" s="26"/>
    </row>
    <row r="7663" spans="1:5" x14ac:dyDescent="0.15">
      <c r="A7663" s="2"/>
      <c r="B7663" s="31"/>
      <c r="C7663" s="2"/>
      <c r="D7663" s="2"/>
      <c r="E7663" s="26"/>
    </row>
    <row r="7664" spans="1:5" x14ac:dyDescent="0.15">
      <c r="A7664" s="2"/>
      <c r="B7664" s="31"/>
      <c r="C7664" s="2"/>
      <c r="D7664" s="2"/>
      <c r="E7664" s="26"/>
    </row>
    <row r="7665" spans="1:5" x14ac:dyDescent="0.15">
      <c r="A7665" s="2"/>
      <c r="B7665" s="31"/>
      <c r="C7665" s="2"/>
      <c r="D7665" s="2"/>
      <c r="E7665" s="26"/>
    </row>
    <row r="7666" spans="1:5" x14ac:dyDescent="0.15">
      <c r="A7666" s="2"/>
      <c r="B7666" s="31"/>
      <c r="C7666" s="2"/>
      <c r="D7666" s="2"/>
      <c r="E7666" s="26"/>
    </row>
    <row r="7667" spans="1:5" x14ac:dyDescent="0.15">
      <c r="A7667" s="2"/>
      <c r="B7667" s="31"/>
      <c r="C7667" s="2"/>
      <c r="D7667" s="2"/>
      <c r="E7667" s="26"/>
    </row>
    <row r="7668" spans="1:5" x14ac:dyDescent="0.15">
      <c r="A7668" s="2"/>
      <c r="B7668" s="31"/>
      <c r="C7668" s="2"/>
      <c r="D7668" s="2"/>
      <c r="E7668" s="26"/>
    </row>
    <row r="7669" spans="1:5" x14ac:dyDescent="0.15">
      <c r="A7669" s="2"/>
      <c r="B7669" s="31"/>
      <c r="C7669" s="2"/>
      <c r="D7669" s="2"/>
      <c r="E7669" s="26"/>
    </row>
    <row r="7670" spans="1:5" x14ac:dyDescent="0.15">
      <c r="A7670" s="2"/>
      <c r="B7670" s="31"/>
      <c r="C7670" s="2"/>
      <c r="D7670" s="2"/>
      <c r="E7670" s="26"/>
    </row>
    <row r="7671" spans="1:5" x14ac:dyDescent="0.15">
      <c r="A7671" s="2"/>
      <c r="B7671" s="31"/>
      <c r="C7671" s="2"/>
      <c r="D7671" s="2"/>
      <c r="E7671" s="26"/>
    </row>
    <row r="7672" spans="1:5" x14ac:dyDescent="0.15">
      <c r="A7672" s="2"/>
      <c r="B7672" s="31"/>
      <c r="C7672" s="2"/>
      <c r="D7672" s="2"/>
      <c r="E7672" s="26"/>
    </row>
    <row r="7673" spans="1:5" x14ac:dyDescent="0.15">
      <c r="A7673" s="2"/>
      <c r="B7673" s="31"/>
      <c r="C7673" s="2"/>
      <c r="D7673" s="2"/>
      <c r="E7673" s="26"/>
    </row>
    <row r="7674" spans="1:5" x14ac:dyDescent="0.15">
      <c r="A7674" s="2"/>
      <c r="B7674" s="31"/>
      <c r="C7674" s="2"/>
      <c r="D7674" s="2"/>
      <c r="E7674" s="26"/>
    </row>
    <row r="7675" spans="1:5" x14ac:dyDescent="0.15">
      <c r="A7675" s="2"/>
      <c r="B7675" s="31"/>
      <c r="C7675" s="2"/>
      <c r="D7675" s="2"/>
      <c r="E7675" s="26"/>
    </row>
    <row r="7676" spans="1:5" x14ac:dyDescent="0.15">
      <c r="A7676" s="2"/>
      <c r="B7676" s="31"/>
      <c r="C7676" s="2"/>
      <c r="D7676" s="2"/>
      <c r="E7676" s="26"/>
    </row>
    <row r="7677" spans="1:5" x14ac:dyDescent="0.15">
      <c r="A7677" s="2"/>
      <c r="B7677" s="31"/>
      <c r="C7677" s="2"/>
      <c r="D7677" s="2"/>
      <c r="E7677" s="26"/>
    </row>
    <row r="7678" spans="1:5" x14ac:dyDescent="0.15">
      <c r="A7678" s="2"/>
      <c r="B7678" s="31"/>
      <c r="C7678" s="2"/>
      <c r="D7678" s="2"/>
      <c r="E7678" s="26"/>
    </row>
    <row r="7679" spans="1:5" x14ac:dyDescent="0.15">
      <c r="A7679" s="2"/>
      <c r="B7679" s="31"/>
      <c r="C7679" s="2"/>
      <c r="D7679" s="2"/>
      <c r="E7679" s="26"/>
    </row>
    <row r="7680" spans="1:5" x14ac:dyDescent="0.15">
      <c r="A7680" s="2"/>
      <c r="B7680" s="31"/>
      <c r="C7680" s="2"/>
      <c r="D7680" s="2"/>
      <c r="E7680" s="26"/>
    </row>
    <row r="7681" spans="1:5" x14ac:dyDescent="0.15">
      <c r="A7681" s="2"/>
      <c r="B7681" s="31"/>
      <c r="C7681" s="2"/>
      <c r="D7681" s="2"/>
      <c r="E7681" s="26"/>
    </row>
    <row r="7682" spans="1:5" x14ac:dyDescent="0.15">
      <c r="A7682" s="2"/>
      <c r="B7682" s="31"/>
      <c r="C7682" s="2"/>
      <c r="D7682" s="2"/>
      <c r="E7682" s="26"/>
    </row>
    <row r="7683" spans="1:5" x14ac:dyDescent="0.15">
      <c r="A7683" s="2"/>
      <c r="B7683" s="31"/>
      <c r="C7683" s="2"/>
      <c r="D7683" s="2"/>
      <c r="E7683" s="26"/>
    </row>
    <row r="7684" spans="1:5" x14ac:dyDescent="0.15">
      <c r="A7684" s="2"/>
      <c r="B7684" s="31"/>
      <c r="C7684" s="2"/>
      <c r="D7684" s="2"/>
      <c r="E7684" s="26"/>
    </row>
    <row r="7685" spans="1:5" x14ac:dyDescent="0.15">
      <c r="A7685" s="2"/>
      <c r="B7685" s="31"/>
      <c r="C7685" s="2"/>
      <c r="D7685" s="2"/>
      <c r="E7685" s="26"/>
    </row>
    <row r="7686" spans="1:5" x14ac:dyDescent="0.15">
      <c r="A7686" s="2"/>
      <c r="B7686" s="31"/>
      <c r="C7686" s="2"/>
      <c r="D7686" s="2"/>
      <c r="E7686" s="26"/>
    </row>
    <row r="7687" spans="1:5" x14ac:dyDescent="0.15">
      <c r="A7687" s="2"/>
      <c r="B7687" s="31"/>
      <c r="C7687" s="2"/>
      <c r="D7687" s="2"/>
      <c r="E7687" s="26"/>
    </row>
    <row r="7688" spans="1:5" x14ac:dyDescent="0.15">
      <c r="A7688" s="2"/>
      <c r="B7688" s="31"/>
      <c r="C7688" s="2"/>
      <c r="D7688" s="2"/>
      <c r="E7688" s="26"/>
    </row>
    <row r="7689" spans="1:5" x14ac:dyDescent="0.15">
      <c r="A7689" s="2"/>
      <c r="B7689" s="31"/>
      <c r="C7689" s="2"/>
      <c r="D7689" s="2"/>
      <c r="E7689" s="26"/>
    </row>
    <row r="7690" spans="1:5" x14ac:dyDescent="0.15">
      <c r="A7690" s="2"/>
      <c r="B7690" s="31"/>
      <c r="C7690" s="2"/>
      <c r="D7690" s="2"/>
      <c r="E7690" s="26"/>
    </row>
    <row r="7691" spans="1:5" x14ac:dyDescent="0.15">
      <c r="A7691" s="2"/>
      <c r="B7691" s="31"/>
      <c r="C7691" s="2"/>
      <c r="D7691" s="2"/>
      <c r="E7691" s="26"/>
    </row>
    <row r="7692" spans="1:5" x14ac:dyDescent="0.15">
      <c r="A7692" s="2"/>
      <c r="B7692" s="31"/>
      <c r="C7692" s="2"/>
      <c r="D7692" s="2"/>
      <c r="E7692" s="26"/>
    </row>
    <row r="7693" spans="1:5" x14ac:dyDescent="0.15">
      <c r="A7693" s="2"/>
      <c r="B7693" s="31"/>
      <c r="C7693" s="2"/>
      <c r="D7693" s="2"/>
      <c r="E7693" s="26"/>
    </row>
    <row r="7694" spans="1:5" x14ac:dyDescent="0.15">
      <c r="A7694" s="2"/>
      <c r="B7694" s="31"/>
      <c r="C7694" s="2"/>
      <c r="D7694" s="2"/>
      <c r="E7694" s="26"/>
    </row>
    <row r="7695" spans="1:5" x14ac:dyDescent="0.15">
      <c r="A7695" s="2"/>
      <c r="B7695" s="31"/>
      <c r="C7695" s="2"/>
      <c r="D7695" s="2"/>
      <c r="E7695" s="26"/>
    </row>
    <row r="7696" spans="1:5" x14ac:dyDescent="0.15">
      <c r="A7696" s="2"/>
      <c r="B7696" s="31"/>
      <c r="C7696" s="2"/>
      <c r="D7696" s="2"/>
      <c r="E7696" s="26"/>
    </row>
    <row r="7697" spans="1:5" x14ac:dyDescent="0.15">
      <c r="A7697" s="2"/>
      <c r="B7697" s="31"/>
      <c r="C7697" s="2"/>
      <c r="D7697" s="2"/>
      <c r="E7697" s="26"/>
    </row>
    <row r="7698" spans="1:5" x14ac:dyDescent="0.15">
      <c r="A7698" s="2"/>
      <c r="B7698" s="31"/>
      <c r="C7698" s="2"/>
      <c r="D7698" s="2"/>
      <c r="E7698" s="26"/>
    </row>
    <row r="7699" spans="1:5" x14ac:dyDescent="0.15">
      <c r="A7699" s="2"/>
      <c r="B7699" s="31"/>
      <c r="C7699" s="2"/>
      <c r="D7699" s="2"/>
      <c r="E7699" s="26"/>
    </row>
    <row r="7700" spans="1:5" x14ac:dyDescent="0.15">
      <c r="A7700" s="2"/>
      <c r="B7700" s="31"/>
      <c r="C7700" s="2"/>
      <c r="D7700" s="2"/>
      <c r="E7700" s="26"/>
    </row>
    <row r="7701" spans="1:5" x14ac:dyDescent="0.15">
      <c r="A7701" s="2"/>
      <c r="B7701" s="31"/>
      <c r="C7701" s="2"/>
      <c r="D7701" s="2"/>
      <c r="E7701" s="26"/>
    </row>
    <row r="7702" spans="1:5" x14ac:dyDescent="0.15">
      <c r="A7702" s="2"/>
      <c r="B7702" s="31"/>
      <c r="C7702" s="2"/>
      <c r="D7702" s="2"/>
      <c r="E7702" s="26"/>
    </row>
    <row r="7703" spans="1:5" x14ac:dyDescent="0.15">
      <c r="A7703" s="2"/>
      <c r="B7703" s="31"/>
      <c r="C7703" s="2"/>
      <c r="D7703" s="2"/>
      <c r="E7703" s="26"/>
    </row>
    <row r="7704" spans="1:5" x14ac:dyDescent="0.15">
      <c r="A7704" s="2"/>
      <c r="B7704" s="31"/>
      <c r="C7704" s="2"/>
      <c r="D7704" s="2"/>
      <c r="E7704" s="26"/>
    </row>
    <row r="7705" spans="1:5" x14ac:dyDescent="0.15">
      <c r="A7705" s="2"/>
      <c r="B7705" s="31"/>
      <c r="C7705" s="2"/>
      <c r="D7705" s="2"/>
      <c r="E7705" s="26"/>
    </row>
    <row r="7706" spans="1:5" x14ac:dyDescent="0.15">
      <c r="A7706" s="2"/>
      <c r="B7706" s="31"/>
      <c r="C7706" s="2"/>
      <c r="D7706" s="2"/>
      <c r="E7706" s="26"/>
    </row>
    <row r="7707" spans="1:5" x14ac:dyDescent="0.15">
      <c r="A7707" s="2"/>
      <c r="B7707" s="31"/>
      <c r="C7707" s="2"/>
      <c r="D7707" s="2"/>
      <c r="E7707" s="26"/>
    </row>
    <row r="7708" spans="1:5" x14ac:dyDescent="0.15">
      <c r="A7708" s="2"/>
      <c r="B7708" s="31"/>
      <c r="C7708" s="2"/>
      <c r="D7708" s="2"/>
      <c r="E7708" s="26"/>
    </row>
    <row r="7709" spans="1:5" x14ac:dyDescent="0.15">
      <c r="A7709" s="2"/>
      <c r="B7709" s="31"/>
      <c r="C7709" s="2"/>
      <c r="D7709" s="2"/>
      <c r="E7709" s="26"/>
    </row>
    <row r="7710" spans="1:5" x14ac:dyDescent="0.15">
      <c r="A7710" s="2"/>
      <c r="B7710" s="31"/>
      <c r="C7710" s="2"/>
      <c r="D7710" s="2"/>
      <c r="E7710" s="26"/>
    </row>
    <row r="7711" spans="1:5" x14ac:dyDescent="0.15">
      <c r="A7711" s="2"/>
      <c r="B7711" s="31"/>
      <c r="C7711" s="2"/>
      <c r="D7711" s="2"/>
      <c r="E7711" s="26"/>
    </row>
    <row r="7712" spans="1:5" x14ac:dyDescent="0.15">
      <c r="A7712" s="2"/>
      <c r="B7712" s="31"/>
      <c r="C7712" s="2"/>
      <c r="D7712" s="2"/>
      <c r="E7712" s="26"/>
    </row>
    <row r="7713" spans="1:5" x14ac:dyDescent="0.15">
      <c r="A7713" s="2"/>
      <c r="B7713" s="31"/>
      <c r="C7713" s="2"/>
      <c r="D7713" s="2"/>
      <c r="E7713" s="26"/>
    </row>
    <row r="7714" spans="1:5" x14ac:dyDescent="0.15">
      <c r="A7714" s="2"/>
      <c r="B7714" s="31"/>
      <c r="C7714" s="2"/>
      <c r="D7714" s="2"/>
      <c r="E7714" s="26"/>
    </row>
    <row r="7715" spans="1:5" x14ac:dyDescent="0.15">
      <c r="A7715" s="2"/>
      <c r="B7715" s="31"/>
      <c r="C7715" s="2"/>
      <c r="D7715" s="2"/>
      <c r="E7715" s="26"/>
    </row>
    <row r="7716" spans="1:5" x14ac:dyDescent="0.15">
      <c r="A7716" s="2"/>
      <c r="B7716" s="31"/>
      <c r="C7716" s="2"/>
      <c r="D7716" s="2"/>
      <c r="E7716" s="26"/>
    </row>
    <row r="7717" spans="1:5" x14ac:dyDescent="0.15">
      <c r="A7717" s="2"/>
      <c r="B7717" s="31"/>
      <c r="C7717" s="2"/>
      <c r="D7717" s="2"/>
      <c r="E7717" s="26"/>
    </row>
    <row r="7718" spans="1:5" x14ac:dyDescent="0.15">
      <c r="A7718" s="2"/>
      <c r="B7718" s="31"/>
      <c r="C7718" s="2"/>
      <c r="D7718" s="2"/>
      <c r="E7718" s="26"/>
    </row>
    <row r="7719" spans="1:5" x14ac:dyDescent="0.15">
      <c r="A7719" s="2"/>
      <c r="B7719" s="31"/>
      <c r="C7719" s="2"/>
      <c r="D7719" s="2"/>
      <c r="E7719" s="26"/>
    </row>
    <row r="7720" spans="1:5" x14ac:dyDescent="0.15">
      <c r="A7720" s="2"/>
      <c r="B7720" s="31"/>
      <c r="C7720" s="2"/>
      <c r="D7720" s="2"/>
      <c r="E7720" s="26"/>
    </row>
    <row r="7721" spans="1:5" x14ac:dyDescent="0.15">
      <c r="A7721" s="2"/>
      <c r="B7721" s="31"/>
      <c r="C7721" s="2"/>
      <c r="D7721" s="2"/>
      <c r="E7721" s="26"/>
    </row>
    <row r="7722" spans="1:5" x14ac:dyDescent="0.15">
      <c r="A7722" s="2"/>
      <c r="B7722" s="31"/>
      <c r="C7722" s="2"/>
      <c r="D7722" s="2"/>
      <c r="E7722" s="26"/>
    </row>
    <row r="7723" spans="1:5" x14ac:dyDescent="0.15">
      <c r="A7723" s="2"/>
      <c r="B7723" s="31"/>
      <c r="C7723" s="2"/>
      <c r="D7723" s="2"/>
      <c r="E7723" s="26"/>
    </row>
    <row r="7724" spans="1:5" x14ac:dyDescent="0.15">
      <c r="A7724" s="2"/>
      <c r="B7724" s="31"/>
      <c r="C7724" s="2"/>
      <c r="D7724" s="2"/>
      <c r="E7724" s="26"/>
    </row>
    <row r="7725" spans="1:5" x14ac:dyDescent="0.15">
      <c r="A7725" s="2"/>
      <c r="B7725" s="31"/>
      <c r="C7725" s="2"/>
      <c r="D7725" s="2"/>
      <c r="E7725" s="26"/>
    </row>
    <row r="7726" spans="1:5" x14ac:dyDescent="0.15">
      <c r="A7726" s="2"/>
      <c r="B7726" s="31"/>
      <c r="C7726" s="2"/>
      <c r="D7726" s="2"/>
      <c r="E7726" s="26"/>
    </row>
    <row r="7727" spans="1:5" x14ac:dyDescent="0.15">
      <c r="A7727" s="2"/>
      <c r="B7727" s="31"/>
      <c r="C7727" s="2"/>
      <c r="D7727" s="2"/>
      <c r="E7727" s="26"/>
    </row>
    <row r="7728" spans="1:5" x14ac:dyDescent="0.15">
      <c r="A7728" s="2"/>
      <c r="B7728" s="31"/>
      <c r="C7728" s="2"/>
      <c r="D7728" s="2"/>
      <c r="E7728" s="26"/>
    </row>
    <row r="7729" spans="1:5" x14ac:dyDescent="0.15">
      <c r="A7729" s="2"/>
      <c r="B7729" s="31"/>
      <c r="C7729" s="2"/>
      <c r="D7729" s="2"/>
      <c r="E7729" s="26"/>
    </row>
    <row r="7730" spans="1:5" x14ac:dyDescent="0.15">
      <c r="A7730" s="2"/>
      <c r="B7730" s="31"/>
      <c r="C7730" s="2"/>
      <c r="D7730" s="2"/>
      <c r="E7730" s="26"/>
    </row>
    <row r="7731" spans="1:5" x14ac:dyDescent="0.15">
      <c r="A7731" s="2"/>
      <c r="B7731" s="31"/>
      <c r="C7731" s="2"/>
      <c r="D7731" s="2"/>
      <c r="E7731" s="26"/>
    </row>
    <row r="7732" spans="1:5" x14ac:dyDescent="0.15">
      <c r="A7732" s="2"/>
      <c r="B7732" s="31"/>
      <c r="C7732" s="2"/>
      <c r="D7732" s="2"/>
      <c r="E7732" s="26"/>
    </row>
    <row r="7733" spans="1:5" x14ac:dyDescent="0.15">
      <c r="A7733" s="2"/>
      <c r="B7733" s="31"/>
      <c r="C7733" s="2"/>
      <c r="D7733" s="2"/>
      <c r="E7733" s="26"/>
    </row>
    <row r="7734" spans="1:5" x14ac:dyDescent="0.15">
      <c r="A7734" s="2"/>
      <c r="B7734" s="31"/>
      <c r="C7734" s="2"/>
      <c r="D7734" s="2"/>
      <c r="E7734" s="26"/>
    </row>
    <row r="7735" spans="1:5" x14ac:dyDescent="0.15">
      <c r="A7735" s="2"/>
      <c r="B7735" s="31"/>
      <c r="C7735" s="2"/>
      <c r="D7735" s="2"/>
      <c r="E7735" s="26"/>
    </row>
    <row r="7736" spans="1:5" x14ac:dyDescent="0.15">
      <c r="A7736" s="2"/>
      <c r="B7736" s="31"/>
      <c r="C7736" s="2"/>
      <c r="D7736" s="2"/>
      <c r="E7736" s="26"/>
    </row>
    <row r="7737" spans="1:5" x14ac:dyDescent="0.15">
      <c r="A7737" s="2"/>
      <c r="B7737" s="31"/>
      <c r="C7737" s="2"/>
      <c r="D7737" s="2"/>
      <c r="E7737" s="26"/>
    </row>
    <row r="7738" spans="1:5" x14ac:dyDescent="0.15">
      <c r="A7738" s="2"/>
      <c r="B7738" s="31"/>
      <c r="C7738" s="2"/>
      <c r="D7738" s="2"/>
      <c r="E7738" s="26"/>
    </row>
    <row r="7739" spans="1:5" x14ac:dyDescent="0.15">
      <c r="A7739" s="2"/>
      <c r="B7739" s="31"/>
      <c r="C7739" s="2"/>
      <c r="D7739" s="2"/>
      <c r="E7739" s="26"/>
    </row>
    <row r="7740" spans="1:5" x14ac:dyDescent="0.15">
      <c r="A7740" s="2"/>
      <c r="B7740" s="31"/>
      <c r="C7740" s="2"/>
      <c r="D7740" s="2"/>
      <c r="E7740" s="26"/>
    </row>
    <row r="7741" spans="1:5" x14ac:dyDescent="0.15">
      <c r="A7741" s="2"/>
      <c r="B7741" s="31"/>
      <c r="C7741" s="2"/>
      <c r="D7741" s="2"/>
      <c r="E7741" s="26"/>
    </row>
    <row r="7742" spans="1:5" x14ac:dyDescent="0.15">
      <c r="A7742" s="2"/>
      <c r="B7742" s="31"/>
      <c r="C7742" s="2"/>
      <c r="D7742" s="2"/>
      <c r="E7742" s="26"/>
    </row>
    <row r="7743" spans="1:5" x14ac:dyDescent="0.15">
      <c r="A7743" s="2"/>
      <c r="B7743" s="31"/>
      <c r="C7743" s="2"/>
      <c r="D7743" s="2"/>
      <c r="E7743" s="26"/>
    </row>
    <row r="7744" spans="1:5" x14ac:dyDescent="0.15">
      <c r="A7744" s="2"/>
      <c r="B7744" s="31"/>
      <c r="C7744" s="2"/>
      <c r="D7744" s="2"/>
      <c r="E7744" s="26"/>
    </row>
    <row r="7745" spans="1:5" x14ac:dyDescent="0.15">
      <c r="A7745" s="2"/>
      <c r="B7745" s="31"/>
      <c r="C7745" s="2"/>
      <c r="D7745" s="2"/>
      <c r="E7745" s="26"/>
    </row>
    <row r="7746" spans="1:5" x14ac:dyDescent="0.15">
      <c r="A7746" s="2"/>
      <c r="B7746" s="31"/>
      <c r="C7746" s="2"/>
      <c r="D7746" s="2"/>
      <c r="E7746" s="26"/>
    </row>
    <row r="7747" spans="1:5" x14ac:dyDescent="0.15">
      <c r="A7747" s="2"/>
      <c r="B7747" s="31"/>
      <c r="C7747" s="2"/>
      <c r="D7747" s="2"/>
      <c r="E7747" s="26"/>
    </row>
    <row r="7748" spans="1:5" x14ac:dyDescent="0.15">
      <c r="A7748" s="2"/>
      <c r="B7748" s="31"/>
      <c r="C7748" s="2"/>
      <c r="D7748" s="2"/>
      <c r="E7748" s="26"/>
    </row>
    <row r="7749" spans="1:5" x14ac:dyDescent="0.15">
      <c r="A7749" s="2"/>
      <c r="B7749" s="31"/>
      <c r="C7749" s="2"/>
      <c r="D7749" s="2"/>
      <c r="E7749" s="26"/>
    </row>
    <row r="7750" spans="1:5" x14ac:dyDescent="0.15">
      <c r="A7750" s="2"/>
      <c r="B7750" s="31"/>
      <c r="C7750" s="2"/>
      <c r="D7750" s="2"/>
      <c r="E7750" s="26"/>
    </row>
    <row r="7751" spans="1:5" x14ac:dyDescent="0.15">
      <c r="A7751" s="2"/>
      <c r="B7751" s="31"/>
      <c r="C7751" s="2"/>
      <c r="D7751" s="2"/>
      <c r="E7751" s="26"/>
    </row>
    <row r="7752" spans="1:5" x14ac:dyDescent="0.15">
      <c r="A7752" s="2"/>
      <c r="B7752" s="31"/>
      <c r="C7752" s="2"/>
      <c r="D7752" s="2"/>
      <c r="E7752" s="26"/>
    </row>
    <row r="7753" spans="1:5" x14ac:dyDescent="0.15">
      <c r="A7753" s="2"/>
      <c r="B7753" s="31"/>
      <c r="C7753" s="2"/>
      <c r="D7753" s="2"/>
      <c r="E7753" s="26"/>
    </row>
    <row r="7754" spans="1:5" x14ac:dyDescent="0.15">
      <c r="A7754" s="2"/>
      <c r="B7754" s="31"/>
      <c r="C7754" s="2"/>
      <c r="D7754" s="2"/>
      <c r="E7754" s="26"/>
    </row>
    <row r="7755" spans="1:5" x14ac:dyDescent="0.15">
      <c r="A7755" s="2"/>
      <c r="B7755" s="31"/>
      <c r="C7755" s="2"/>
      <c r="D7755" s="2"/>
      <c r="E7755" s="26"/>
    </row>
    <row r="7756" spans="1:5" x14ac:dyDescent="0.15">
      <c r="A7756" s="2"/>
      <c r="B7756" s="31"/>
      <c r="C7756" s="2"/>
      <c r="D7756" s="2"/>
      <c r="E7756" s="26"/>
    </row>
    <row r="7757" spans="1:5" x14ac:dyDescent="0.15">
      <c r="A7757" s="2"/>
      <c r="B7757" s="31"/>
      <c r="C7757" s="2"/>
      <c r="D7757" s="2"/>
      <c r="E7757" s="26"/>
    </row>
    <row r="7758" spans="1:5" x14ac:dyDescent="0.15">
      <c r="A7758" s="2"/>
      <c r="B7758" s="31"/>
      <c r="C7758" s="2"/>
      <c r="D7758" s="2"/>
      <c r="E7758" s="26"/>
    </row>
    <row r="7759" spans="1:5" x14ac:dyDescent="0.15">
      <c r="A7759" s="2"/>
      <c r="B7759" s="31"/>
      <c r="C7759" s="2"/>
      <c r="D7759" s="2"/>
      <c r="E7759" s="26"/>
    </row>
    <row r="7760" spans="1:5" x14ac:dyDescent="0.15">
      <c r="A7760" s="2"/>
      <c r="B7760" s="31"/>
      <c r="C7760" s="2"/>
      <c r="D7760" s="2"/>
      <c r="E7760" s="26"/>
    </row>
    <row r="7761" spans="1:5" x14ac:dyDescent="0.15">
      <c r="A7761" s="2"/>
      <c r="B7761" s="31"/>
      <c r="C7761" s="2"/>
      <c r="D7761" s="2"/>
      <c r="E7761" s="26"/>
    </row>
    <row r="7762" spans="1:5" x14ac:dyDescent="0.15">
      <c r="A7762" s="2"/>
      <c r="B7762" s="31"/>
      <c r="C7762" s="2"/>
      <c r="D7762" s="2"/>
      <c r="E7762" s="26"/>
    </row>
    <row r="7763" spans="1:5" x14ac:dyDescent="0.15">
      <c r="A7763" s="2"/>
      <c r="B7763" s="31"/>
      <c r="C7763" s="2"/>
      <c r="D7763" s="2"/>
      <c r="E7763" s="26"/>
    </row>
    <row r="7764" spans="1:5" x14ac:dyDescent="0.15">
      <c r="A7764" s="2"/>
      <c r="B7764" s="31"/>
      <c r="C7764" s="2"/>
      <c r="D7764" s="2"/>
      <c r="E7764" s="26"/>
    </row>
    <row r="7765" spans="1:5" x14ac:dyDescent="0.15">
      <c r="A7765" s="2"/>
      <c r="B7765" s="31"/>
      <c r="C7765" s="2"/>
      <c r="D7765" s="2"/>
      <c r="E7765" s="26"/>
    </row>
    <row r="7766" spans="1:5" x14ac:dyDescent="0.15">
      <c r="A7766" s="2"/>
      <c r="B7766" s="31"/>
      <c r="C7766" s="2"/>
      <c r="D7766" s="2"/>
      <c r="E7766" s="26"/>
    </row>
    <row r="7767" spans="1:5" x14ac:dyDescent="0.15">
      <c r="A7767" s="2"/>
      <c r="B7767" s="31"/>
      <c r="C7767" s="2"/>
      <c r="D7767" s="2"/>
      <c r="E7767" s="26"/>
    </row>
    <row r="7768" spans="1:5" x14ac:dyDescent="0.15">
      <c r="A7768" s="2"/>
      <c r="B7768" s="31"/>
      <c r="C7768" s="2"/>
      <c r="D7768" s="2"/>
      <c r="E7768" s="26"/>
    </row>
    <row r="7769" spans="1:5" x14ac:dyDescent="0.15">
      <c r="A7769" s="2"/>
      <c r="B7769" s="31"/>
      <c r="C7769" s="2"/>
      <c r="D7769" s="2"/>
      <c r="E7769" s="26"/>
    </row>
    <row r="7770" spans="1:5" x14ac:dyDescent="0.15">
      <c r="A7770" s="2"/>
      <c r="B7770" s="31"/>
      <c r="C7770" s="2"/>
      <c r="D7770" s="2"/>
      <c r="E7770" s="26"/>
    </row>
    <row r="7771" spans="1:5" x14ac:dyDescent="0.15">
      <c r="A7771" s="2"/>
      <c r="B7771" s="31"/>
      <c r="C7771" s="2"/>
      <c r="D7771" s="2"/>
      <c r="E7771" s="26"/>
    </row>
    <row r="7772" spans="1:5" x14ac:dyDescent="0.15">
      <c r="A7772" s="2"/>
      <c r="B7772" s="31"/>
      <c r="C7772" s="2"/>
      <c r="D7772" s="2"/>
      <c r="E7772" s="26"/>
    </row>
    <row r="7773" spans="1:5" x14ac:dyDescent="0.15">
      <c r="A7773" s="2"/>
      <c r="B7773" s="31"/>
      <c r="C7773" s="2"/>
      <c r="D7773" s="2"/>
      <c r="E7773" s="26"/>
    </row>
    <row r="7774" spans="1:5" x14ac:dyDescent="0.15">
      <c r="A7774" s="2"/>
      <c r="B7774" s="31"/>
      <c r="C7774" s="2"/>
      <c r="D7774" s="2"/>
      <c r="E7774" s="26"/>
    </row>
    <row r="7775" spans="1:5" x14ac:dyDescent="0.15">
      <c r="A7775" s="2"/>
      <c r="B7775" s="31"/>
      <c r="C7775" s="2"/>
      <c r="D7775" s="2"/>
      <c r="E7775" s="26"/>
    </row>
    <row r="7776" spans="1:5" x14ac:dyDescent="0.15">
      <c r="A7776" s="2"/>
      <c r="B7776" s="31"/>
      <c r="C7776" s="2"/>
      <c r="D7776" s="2"/>
      <c r="E7776" s="26"/>
    </row>
    <row r="7777" spans="1:5" x14ac:dyDescent="0.15">
      <c r="A7777" s="2"/>
      <c r="B7777" s="31"/>
      <c r="C7777" s="2"/>
      <c r="D7777" s="2"/>
      <c r="E7777" s="26"/>
    </row>
    <row r="7778" spans="1:5" x14ac:dyDescent="0.15">
      <c r="A7778" s="2"/>
      <c r="B7778" s="31"/>
      <c r="C7778" s="2"/>
      <c r="D7778" s="2"/>
      <c r="E7778" s="26"/>
    </row>
    <row r="7779" spans="1:5" x14ac:dyDescent="0.15">
      <c r="A7779" s="2"/>
      <c r="B7779" s="31"/>
      <c r="C7779" s="2"/>
      <c r="D7779" s="2"/>
      <c r="E7779" s="26"/>
    </row>
    <row r="7780" spans="1:5" x14ac:dyDescent="0.15">
      <c r="A7780" s="2"/>
      <c r="B7780" s="31"/>
      <c r="C7780" s="2"/>
      <c r="D7780" s="2"/>
      <c r="E7780" s="26"/>
    </row>
    <row r="7781" spans="1:5" x14ac:dyDescent="0.15">
      <c r="A7781" s="2"/>
      <c r="B7781" s="31"/>
      <c r="C7781" s="2"/>
      <c r="D7781" s="2"/>
      <c r="E7781" s="26"/>
    </row>
    <row r="7782" spans="1:5" x14ac:dyDescent="0.15">
      <c r="A7782" s="2"/>
      <c r="B7782" s="31"/>
      <c r="C7782" s="2"/>
      <c r="D7782" s="2"/>
      <c r="E7782" s="26"/>
    </row>
    <row r="7783" spans="1:5" x14ac:dyDescent="0.15">
      <c r="A7783" s="2"/>
      <c r="B7783" s="31"/>
      <c r="C7783" s="2"/>
      <c r="D7783" s="2"/>
      <c r="E7783" s="26"/>
    </row>
    <row r="7784" spans="1:5" x14ac:dyDescent="0.15">
      <c r="A7784" s="2"/>
      <c r="B7784" s="31"/>
      <c r="C7784" s="2"/>
      <c r="D7784" s="2"/>
      <c r="E7784" s="26"/>
    </row>
    <row r="7785" spans="1:5" x14ac:dyDescent="0.15">
      <c r="A7785" s="2"/>
      <c r="B7785" s="31"/>
      <c r="C7785" s="2"/>
      <c r="D7785" s="2"/>
      <c r="E7785" s="26"/>
    </row>
    <row r="7786" spans="1:5" x14ac:dyDescent="0.15">
      <c r="A7786" s="2"/>
      <c r="B7786" s="31"/>
      <c r="C7786" s="2"/>
      <c r="D7786" s="2"/>
      <c r="E7786" s="26"/>
    </row>
    <row r="7787" spans="1:5" x14ac:dyDescent="0.15">
      <c r="A7787" s="2"/>
      <c r="B7787" s="31"/>
      <c r="C7787" s="2"/>
      <c r="D7787" s="2"/>
      <c r="E7787" s="26"/>
    </row>
    <row r="7788" spans="1:5" x14ac:dyDescent="0.15">
      <c r="A7788" s="2"/>
      <c r="B7788" s="31"/>
      <c r="C7788" s="2"/>
      <c r="D7788" s="2"/>
      <c r="E7788" s="26"/>
    </row>
    <row r="7789" spans="1:5" x14ac:dyDescent="0.15">
      <c r="A7789" s="2"/>
      <c r="B7789" s="31"/>
      <c r="C7789" s="2"/>
      <c r="D7789" s="2"/>
      <c r="E7789" s="26"/>
    </row>
    <row r="7790" spans="1:5" x14ac:dyDescent="0.15">
      <c r="A7790" s="2"/>
      <c r="B7790" s="31"/>
      <c r="C7790" s="2"/>
      <c r="D7790" s="2"/>
      <c r="E7790" s="26"/>
    </row>
    <row r="7791" spans="1:5" x14ac:dyDescent="0.15">
      <c r="A7791" s="2"/>
      <c r="B7791" s="31"/>
      <c r="C7791" s="2"/>
      <c r="D7791" s="2"/>
      <c r="E7791" s="26"/>
    </row>
    <row r="7792" spans="1:5" x14ac:dyDescent="0.15">
      <c r="A7792" s="2"/>
      <c r="B7792" s="31"/>
      <c r="C7792" s="2"/>
      <c r="D7792" s="2"/>
      <c r="E7792" s="26"/>
    </row>
    <row r="7793" spans="1:5" x14ac:dyDescent="0.15">
      <c r="A7793" s="2"/>
      <c r="B7793" s="31"/>
      <c r="C7793" s="2"/>
      <c r="D7793" s="2"/>
      <c r="E7793" s="26"/>
    </row>
    <row r="7794" spans="1:5" x14ac:dyDescent="0.15">
      <c r="A7794" s="2"/>
      <c r="B7794" s="31"/>
      <c r="C7794" s="2"/>
      <c r="D7794" s="2"/>
      <c r="E7794" s="26"/>
    </row>
    <row r="7795" spans="1:5" x14ac:dyDescent="0.15">
      <c r="A7795" s="2"/>
      <c r="B7795" s="31"/>
      <c r="C7795" s="2"/>
      <c r="D7795" s="2"/>
      <c r="E7795" s="26"/>
    </row>
    <row r="7796" spans="1:5" x14ac:dyDescent="0.15">
      <c r="A7796" s="2"/>
      <c r="B7796" s="31"/>
      <c r="C7796" s="2"/>
      <c r="D7796" s="2"/>
      <c r="E7796" s="26"/>
    </row>
    <row r="7797" spans="1:5" x14ac:dyDescent="0.15">
      <c r="A7797" s="2"/>
      <c r="B7797" s="31"/>
      <c r="C7797" s="2"/>
      <c r="D7797" s="2"/>
      <c r="E7797" s="26"/>
    </row>
    <row r="7798" spans="1:5" x14ac:dyDescent="0.15">
      <c r="A7798" s="2"/>
      <c r="B7798" s="31"/>
      <c r="C7798" s="2"/>
      <c r="D7798" s="2"/>
      <c r="E7798" s="26"/>
    </row>
    <row r="7799" spans="1:5" x14ac:dyDescent="0.15">
      <c r="A7799" s="2"/>
      <c r="B7799" s="31"/>
      <c r="C7799" s="2"/>
      <c r="D7799" s="2"/>
      <c r="E7799" s="26"/>
    </row>
    <row r="7800" spans="1:5" x14ac:dyDescent="0.15">
      <c r="A7800" s="2"/>
      <c r="B7800" s="31"/>
      <c r="C7800" s="2"/>
      <c r="D7800" s="2"/>
      <c r="E7800" s="26"/>
    </row>
    <row r="7801" spans="1:5" x14ac:dyDescent="0.15">
      <c r="A7801" s="2"/>
      <c r="B7801" s="31"/>
      <c r="C7801" s="2"/>
      <c r="D7801" s="2"/>
      <c r="E7801" s="26"/>
    </row>
    <row r="7802" spans="1:5" x14ac:dyDescent="0.15">
      <c r="A7802" s="2"/>
      <c r="B7802" s="31"/>
      <c r="C7802" s="2"/>
      <c r="D7802" s="2"/>
      <c r="E7802" s="26"/>
    </row>
    <row r="7803" spans="1:5" x14ac:dyDescent="0.15">
      <c r="A7803" s="2"/>
      <c r="B7803" s="31"/>
      <c r="C7803" s="2"/>
      <c r="D7803" s="2"/>
      <c r="E7803" s="26"/>
    </row>
    <row r="7804" spans="1:5" x14ac:dyDescent="0.15">
      <c r="A7804" s="2"/>
      <c r="B7804" s="31"/>
      <c r="C7804" s="2"/>
      <c r="D7804" s="2"/>
      <c r="E7804" s="26"/>
    </row>
    <row r="7805" spans="1:5" x14ac:dyDescent="0.15">
      <c r="A7805" s="2"/>
      <c r="B7805" s="31"/>
      <c r="C7805" s="2"/>
      <c r="D7805" s="2"/>
      <c r="E7805" s="26"/>
    </row>
    <row r="7806" spans="1:5" x14ac:dyDescent="0.15">
      <c r="A7806" s="2"/>
      <c r="B7806" s="31"/>
      <c r="C7806" s="2"/>
      <c r="D7806" s="2"/>
      <c r="E7806" s="26"/>
    </row>
    <row r="7807" spans="1:5" x14ac:dyDescent="0.15">
      <c r="A7807" s="2"/>
      <c r="B7807" s="31"/>
      <c r="C7807" s="2"/>
      <c r="D7807" s="2"/>
      <c r="E7807" s="26"/>
    </row>
    <row r="7808" spans="1:5" x14ac:dyDescent="0.15">
      <c r="A7808" s="2"/>
      <c r="B7808" s="31"/>
      <c r="C7808" s="2"/>
      <c r="D7808" s="2"/>
      <c r="E7808" s="26"/>
    </row>
    <row r="7809" spans="1:5" x14ac:dyDescent="0.15">
      <c r="A7809" s="2"/>
      <c r="B7809" s="31"/>
      <c r="C7809" s="2"/>
      <c r="D7809" s="2"/>
      <c r="E7809" s="26"/>
    </row>
    <row r="7810" spans="1:5" x14ac:dyDescent="0.15">
      <c r="A7810" s="2"/>
      <c r="B7810" s="31"/>
      <c r="C7810" s="2"/>
      <c r="D7810" s="2"/>
      <c r="E7810" s="26"/>
    </row>
    <row r="7811" spans="1:5" x14ac:dyDescent="0.15">
      <c r="A7811" s="2"/>
      <c r="B7811" s="31"/>
      <c r="C7811" s="2"/>
      <c r="D7811" s="2"/>
      <c r="E7811" s="26"/>
    </row>
    <row r="7812" spans="1:5" x14ac:dyDescent="0.15">
      <c r="A7812" s="2"/>
      <c r="B7812" s="31"/>
      <c r="C7812" s="2"/>
      <c r="D7812" s="2"/>
      <c r="E7812" s="26"/>
    </row>
    <row r="7813" spans="1:5" x14ac:dyDescent="0.15">
      <c r="A7813" s="2"/>
      <c r="B7813" s="31"/>
      <c r="C7813" s="2"/>
      <c r="D7813" s="2"/>
      <c r="E7813" s="26"/>
    </row>
    <row r="7814" spans="1:5" x14ac:dyDescent="0.15">
      <c r="A7814" s="2"/>
      <c r="B7814" s="31"/>
      <c r="C7814" s="2"/>
      <c r="D7814" s="2"/>
      <c r="E7814" s="26"/>
    </row>
    <row r="7815" spans="1:5" x14ac:dyDescent="0.15">
      <c r="A7815" s="2"/>
      <c r="B7815" s="31"/>
      <c r="C7815" s="2"/>
      <c r="D7815" s="2"/>
      <c r="E7815" s="26"/>
    </row>
    <row r="7816" spans="1:5" x14ac:dyDescent="0.15">
      <c r="A7816" s="2"/>
      <c r="B7816" s="31"/>
      <c r="C7816" s="2"/>
      <c r="D7816" s="2"/>
      <c r="E7816" s="26"/>
    </row>
    <row r="7817" spans="1:5" x14ac:dyDescent="0.15">
      <c r="A7817" s="2"/>
      <c r="B7817" s="31"/>
      <c r="C7817" s="2"/>
      <c r="D7817" s="2"/>
      <c r="E7817" s="26"/>
    </row>
    <row r="7818" spans="1:5" x14ac:dyDescent="0.15">
      <c r="A7818" s="2"/>
      <c r="B7818" s="31"/>
      <c r="C7818" s="2"/>
      <c r="D7818" s="2"/>
      <c r="E7818" s="26"/>
    </row>
    <row r="7819" spans="1:5" x14ac:dyDescent="0.15">
      <c r="A7819" s="2"/>
      <c r="B7819" s="31"/>
      <c r="C7819" s="2"/>
      <c r="D7819" s="2"/>
      <c r="E7819" s="26"/>
    </row>
    <row r="7820" spans="1:5" x14ac:dyDescent="0.15">
      <c r="A7820" s="2"/>
      <c r="B7820" s="31"/>
      <c r="C7820" s="2"/>
      <c r="D7820" s="2"/>
      <c r="E7820" s="26"/>
    </row>
    <row r="7821" spans="1:5" x14ac:dyDescent="0.15">
      <c r="A7821" s="2"/>
      <c r="B7821" s="31"/>
      <c r="C7821" s="2"/>
      <c r="D7821" s="2"/>
      <c r="E7821" s="26"/>
    </row>
    <row r="7822" spans="1:5" x14ac:dyDescent="0.15">
      <c r="A7822" s="2"/>
      <c r="B7822" s="31"/>
      <c r="C7822" s="2"/>
      <c r="D7822" s="2"/>
      <c r="E7822" s="26"/>
    </row>
    <row r="7823" spans="1:5" x14ac:dyDescent="0.15">
      <c r="A7823" s="2"/>
      <c r="B7823" s="31"/>
      <c r="C7823" s="2"/>
      <c r="D7823" s="2"/>
      <c r="E7823" s="26"/>
    </row>
    <row r="7824" spans="1:5" x14ac:dyDescent="0.15">
      <c r="A7824" s="2"/>
      <c r="B7824" s="31"/>
      <c r="C7824" s="2"/>
      <c r="D7824" s="2"/>
      <c r="E7824" s="26"/>
    </row>
    <row r="7825" spans="1:5" x14ac:dyDescent="0.15">
      <c r="A7825" s="2"/>
      <c r="B7825" s="31"/>
      <c r="C7825" s="2"/>
      <c r="D7825" s="2"/>
      <c r="E7825" s="26"/>
    </row>
    <row r="7826" spans="1:5" x14ac:dyDescent="0.15">
      <c r="A7826" s="2"/>
      <c r="B7826" s="31"/>
      <c r="C7826" s="2"/>
      <c r="D7826" s="2"/>
      <c r="E7826" s="26"/>
    </row>
    <row r="7827" spans="1:5" x14ac:dyDescent="0.15">
      <c r="A7827" s="2"/>
      <c r="B7827" s="31"/>
      <c r="C7827" s="2"/>
      <c r="D7827" s="2"/>
      <c r="E7827" s="26"/>
    </row>
    <row r="7828" spans="1:5" x14ac:dyDescent="0.15">
      <c r="A7828" s="2"/>
      <c r="B7828" s="31"/>
      <c r="C7828" s="2"/>
      <c r="D7828" s="2"/>
      <c r="E7828" s="26"/>
    </row>
    <row r="7829" spans="1:5" x14ac:dyDescent="0.15">
      <c r="A7829" s="2"/>
      <c r="B7829" s="31"/>
      <c r="C7829" s="2"/>
      <c r="D7829" s="2"/>
      <c r="E7829" s="26"/>
    </row>
    <row r="7830" spans="1:5" x14ac:dyDescent="0.15">
      <c r="A7830" s="2"/>
      <c r="B7830" s="31"/>
      <c r="C7830" s="2"/>
      <c r="D7830" s="2"/>
      <c r="E7830" s="26"/>
    </row>
    <row r="7831" spans="1:5" x14ac:dyDescent="0.15">
      <c r="A7831" s="2"/>
      <c r="B7831" s="31"/>
      <c r="C7831" s="2"/>
      <c r="D7831" s="2"/>
      <c r="E7831" s="26"/>
    </row>
    <row r="7832" spans="1:5" x14ac:dyDescent="0.15">
      <c r="A7832" s="2"/>
      <c r="B7832" s="31"/>
      <c r="C7832" s="2"/>
      <c r="D7832" s="2"/>
      <c r="E7832" s="26"/>
    </row>
    <row r="7833" spans="1:5" x14ac:dyDescent="0.15">
      <c r="A7833" s="2"/>
      <c r="B7833" s="31"/>
      <c r="C7833" s="2"/>
      <c r="D7833" s="2"/>
      <c r="E7833" s="26"/>
    </row>
    <row r="7834" spans="1:5" x14ac:dyDescent="0.15">
      <c r="A7834" s="2"/>
      <c r="B7834" s="31"/>
      <c r="C7834" s="2"/>
      <c r="D7834" s="2"/>
      <c r="E7834" s="26"/>
    </row>
    <row r="7835" spans="1:5" x14ac:dyDescent="0.15">
      <c r="A7835" s="2"/>
      <c r="B7835" s="31"/>
      <c r="C7835" s="2"/>
      <c r="D7835" s="2"/>
      <c r="E7835" s="26"/>
    </row>
    <row r="7836" spans="1:5" x14ac:dyDescent="0.15">
      <c r="A7836" s="2"/>
      <c r="B7836" s="31"/>
      <c r="C7836" s="2"/>
      <c r="D7836" s="2"/>
      <c r="E7836" s="26"/>
    </row>
    <row r="7837" spans="1:5" x14ac:dyDescent="0.15">
      <c r="A7837" s="2"/>
      <c r="B7837" s="31"/>
      <c r="C7837" s="2"/>
      <c r="D7837" s="2"/>
      <c r="E7837" s="26"/>
    </row>
    <row r="7838" spans="1:5" x14ac:dyDescent="0.15">
      <c r="A7838" s="2"/>
      <c r="B7838" s="31"/>
      <c r="C7838" s="2"/>
      <c r="D7838" s="2"/>
      <c r="E7838" s="26"/>
    </row>
    <row r="7839" spans="1:5" x14ac:dyDescent="0.15">
      <c r="A7839" s="2"/>
      <c r="B7839" s="31"/>
      <c r="C7839" s="2"/>
      <c r="D7839" s="2"/>
      <c r="E7839" s="26"/>
    </row>
    <row r="7840" spans="1:5" x14ac:dyDescent="0.15">
      <c r="A7840" s="2"/>
      <c r="B7840" s="31"/>
      <c r="C7840" s="2"/>
      <c r="D7840" s="2"/>
      <c r="E7840" s="26"/>
    </row>
    <row r="7841" spans="1:5" x14ac:dyDescent="0.15">
      <c r="A7841" s="2"/>
      <c r="B7841" s="31"/>
      <c r="C7841" s="2"/>
      <c r="D7841" s="2"/>
      <c r="E7841" s="26"/>
    </row>
    <row r="7842" spans="1:5" x14ac:dyDescent="0.15">
      <c r="A7842" s="2"/>
      <c r="B7842" s="31"/>
      <c r="C7842" s="2"/>
      <c r="D7842" s="2"/>
      <c r="E7842" s="26"/>
    </row>
    <row r="7843" spans="1:5" x14ac:dyDescent="0.15">
      <c r="A7843" s="2"/>
      <c r="B7843" s="31"/>
      <c r="C7843" s="2"/>
      <c r="D7843" s="2"/>
      <c r="E7843" s="26"/>
    </row>
    <row r="7844" spans="1:5" x14ac:dyDescent="0.15">
      <c r="A7844" s="2"/>
      <c r="B7844" s="31"/>
      <c r="C7844" s="2"/>
      <c r="D7844" s="2"/>
      <c r="E7844" s="26"/>
    </row>
    <row r="7845" spans="1:5" x14ac:dyDescent="0.15">
      <c r="A7845" s="2"/>
      <c r="B7845" s="31"/>
      <c r="C7845" s="2"/>
      <c r="D7845" s="2"/>
      <c r="E7845" s="26"/>
    </row>
    <row r="7846" spans="1:5" x14ac:dyDescent="0.15">
      <c r="A7846" s="2"/>
      <c r="B7846" s="31"/>
      <c r="C7846" s="2"/>
      <c r="D7846" s="2"/>
      <c r="E7846" s="26"/>
    </row>
    <row r="7847" spans="1:5" x14ac:dyDescent="0.15">
      <c r="A7847" s="2"/>
      <c r="B7847" s="31"/>
      <c r="C7847" s="2"/>
      <c r="D7847" s="2"/>
      <c r="E7847" s="26"/>
    </row>
    <row r="7848" spans="1:5" x14ac:dyDescent="0.15">
      <c r="A7848" s="2"/>
      <c r="B7848" s="31"/>
      <c r="C7848" s="2"/>
      <c r="D7848" s="2"/>
      <c r="E7848" s="26"/>
    </row>
    <row r="7849" spans="1:5" x14ac:dyDescent="0.15">
      <c r="A7849" s="2"/>
      <c r="B7849" s="31"/>
      <c r="C7849" s="2"/>
      <c r="D7849" s="2"/>
      <c r="E7849" s="26"/>
    </row>
    <row r="7850" spans="1:5" x14ac:dyDescent="0.15">
      <c r="A7850" s="2"/>
      <c r="B7850" s="31"/>
      <c r="C7850" s="2"/>
      <c r="D7850" s="2"/>
      <c r="E7850" s="26"/>
    </row>
    <row r="7851" spans="1:5" x14ac:dyDescent="0.15">
      <c r="A7851" s="2"/>
      <c r="B7851" s="31"/>
      <c r="C7851" s="2"/>
      <c r="D7851" s="2"/>
      <c r="E7851" s="26"/>
    </row>
    <row r="7852" spans="1:5" x14ac:dyDescent="0.15">
      <c r="A7852" s="2"/>
      <c r="B7852" s="31"/>
      <c r="C7852" s="2"/>
      <c r="D7852" s="2"/>
      <c r="E7852" s="26"/>
    </row>
    <row r="7853" spans="1:5" x14ac:dyDescent="0.15">
      <c r="A7853" s="2"/>
      <c r="B7853" s="31"/>
      <c r="C7853" s="2"/>
      <c r="D7853" s="2"/>
      <c r="E7853" s="26"/>
    </row>
    <row r="7854" spans="1:5" x14ac:dyDescent="0.15">
      <c r="A7854" s="2"/>
      <c r="B7854" s="31"/>
      <c r="C7854" s="2"/>
      <c r="D7854" s="2"/>
      <c r="E7854" s="26"/>
    </row>
    <row r="7855" spans="1:5" x14ac:dyDescent="0.15">
      <c r="A7855" s="2"/>
      <c r="B7855" s="31"/>
      <c r="C7855" s="2"/>
      <c r="D7855" s="2"/>
      <c r="E7855" s="26"/>
    </row>
    <row r="7856" spans="1:5" x14ac:dyDescent="0.15">
      <c r="A7856" s="2"/>
      <c r="B7856" s="31"/>
      <c r="C7856" s="2"/>
      <c r="D7856" s="2"/>
      <c r="E7856" s="26"/>
    </row>
    <row r="7857" spans="1:5" x14ac:dyDescent="0.15">
      <c r="A7857" s="2"/>
      <c r="B7857" s="31"/>
      <c r="C7857" s="2"/>
      <c r="D7857" s="2"/>
      <c r="E7857" s="26"/>
    </row>
    <row r="7858" spans="1:5" x14ac:dyDescent="0.15">
      <c r="A7858" s="2"/>
      <c r="B7858" s="31"/>
      <c r="C7858" s="2"/>
      <c r="D7858" s="2"/>
      <c r="E7858" s="26"/>
    </row>
    <row r="7859" spans="1:5" x14ac:dyDescent="0.15">
      <c r="A7859" s="2"/>
      <c r="B7859" s="31"/>
      <c r="C7859" s="2"/>
      <c r="D7859" s="2"/>
      <c r="E7859" s="26"/>
    </row>
    <row r="7860" spans="1:5" x14ac:dyDescent="0.15">
      <c r="A7860" s="2"/>
      <c r="B7860" s="31"/>
      <c r="C7860" s="2"/>
      <c r="D7860" s="2"/>
      <c r="E7860" s="26"/>
    </row>
    <row r="7861" spans="1:5" x14ac:dyDescent="0.15">
      <c r="A7861" s="2"/>
      <c r="B7861" s="31"/>
      <c r="C7861" s="2"/>
      <c r="D7861" s="2"/>
      <c r="E7861" s="26"/>
    </row>
    <row r="7862" spans="1:5" x14ac:dyDescent="0.15">
      <c r="A7862" s="2"/>
      <c r="B7862" s="31"/>
      <c r="C7862" s="2"/>
      <c r="D7862" s="2"/>
      <c r="E7862" s="26"/>
    </row>
    <row r="7863" spans="1:5" x14ac:dyDescent="0.15">
      <c r="A7863" s="2"/>
      <c r="B7863" s="31"/>
      <c r="C7863" s="2"/>
      <c r="D7863" s="2"/>
      <c r="E7863" s="26"/>
    </row>
    <row r="7864" spans="1:5" x14ac:dyDescent="0.15">
      <c r="A7864" s="2"/>
      <c r="B7864" s="31"/>
      <c r="C7864" s="2"/>
      <c r="D7864" s="2"/>
      <c r="E7864" s="26"/>
    </row>
    <row r="7865" spans="1:5" x14ac:dyDescent="0.15">
      <c r="A7865" s="2"/>
      <c r="B7865" s="31"/>
      <c r="C7865" s="2"/>
      <c r="D7865" s="2"/>
      <c r="E7865" s="26"/>
    </row>
    <row r="7866" spans="1:5" x14ac:dyDescent="0.15">
      <c r="A7866" s="2"/>
      <c r="B7866" s="31"/>
      <c r="C7866" s="2"/>
      <c r="D7866" s="2"/>
      <c r="E7866" s="26"/>
    </row>
    <row r="7867" spans="1:5" x14ac:dyDescent="0.15">
      <c r="A7867" s="2"/>
      <c r="B7867" s="31"/>
      <c r="C7867" s="2"/>
      <c r="D7867" s="2"/>
      <c r="E7867" s="26"/>
    </row>
    <row r="7868" spans="1:5" x14ac:dyDescent="0.15">
      <c r="A7868" s="2"/>
      <c r="B7868" s="31"/>
      <c r="C7868" s="2"/>
      <c r="D7868" s="2"/>
      <c r="E7868" s="26"/>
    </row>
    <row r="7869" spans="1:5" x14ac:dyDescent="0.15">
      <c r="A7869" s="2"/>
      <c r="B7869" s="31"/>
      <c r="C7869" s="2"/>
      <c r="D7869" s="2"/>
      <c r="E7869" s="26"/>
    </row>
    <row r="7870" spans="1:5" x14ac:dyDescent="0.15">
      <c r="A7870" s="2"/>
      <c r="B7870" s="31"/>
      <c r="C7870" s="2"/>
      <c r="D7870" s="2"/>
      <c r="E7870" s="26"/>
    </row>
    <row r="7871" spans="1:5" x14ac:dyDescent="0.15">
      <c r="A7871" s="2"/>
      <c r="B7871" s="31"/>
      <c r="C7871" s="2"/>
      <c r="D7871" s="2"/>
      <c r="E7871" s="26"/>
    </row>
    <row r="7872" spans="1:5" x14ac:dyDescent="0.15">
      <c r="A7872" s="2"/>
      <c r="B7872" s="31"/>
      <c r="C7872" s="2"/>
      <c r="D7872" s="2"/>
      <c r="E7872" s="26"/>
    </row>
    <row r="7873" spans="1:5" x14ac:dyDescent="0.15">
      <c r="A7873" s="2"/>
      <c r="B7873" s="31"/>
      <c r="C7873" s="2"/>
      <c r="D7873" s="2"/>
      <c r="E7873" s="26"/>
    </row>
    <row r="7874" spans="1:5" x14ac:dyDescent="0.15">
      <c r="A7874" s="2"/>
      <c r="B7874" s="31"/>
      <c r="C7874" s="2"/>
      <c r="D7874" s="2"/>
      <c r="E7874" s="26"/>
    </row>
    <row r="7875" spans="1:5" x14ac:dyDescent="0.15">
      <c r="A7875" s="2"/>
      <c r="B7875" s="31"/>
      <c r="C7875" s="2"/>
      <c r="D7875" s="2"/>
      <c r="E7875" s="26"/>
    </row>
    <row r="7876" spans="1:5" x14ac:dyDescent="0.15">
      <c r="A7876" s="2"/>
      <c r="B7876" s="31"/>
      <c r="C7876" s="2"/>
      <c r="D7876" s="2"/>
      <c r="E7876" s="26"/>
    </row>
    <row r="7877" spans="1:5" x14ac:dyDescent="0.15">
      <c r="A7877" s="2"/>
      <c r="B7877" s="31"/>
      <c r="C7877" s="2"/>
      <c r="D7877" s="2"/>
      <c r="E7877" s="26"/>
    </row>
    <row r="7878" spans="1:5" x14ac:dyDescent="0.15">
      <c r="A7878" s="2"/>
      <c r="B7878" s="31"/>
      <c r="C7878" s="2"/>
      <c r="D7878" s="2"/>
      <c r="E7878" s="26"/>
    </row>
    <row r="7879" spans="1:5" x14ac:dyDescent="0.15">
      <c r="A7879" s="2"/>
      <c r="B7879" s="31"/>
      <c r="C7879" s="2"/>
      <c r="D7879" s="2"/>
      <c r="E7879" s="26"/>
    </row>
    <row r="7880" spans="1:5" x14ac:dyDescent="0.15">
      <c r="A7880" s="2"/>
      <c r="B7880" s="31"/>
      <c r="C7880" s="2"/>
      <c r="D7880" s="2"/>
      <c r="E7880" s="26"/>
    </row>
    <row r="7881" spans="1:5" x14ac:dyDescent="0.15">
      <c r="A7881" s="2"/>
      <c r="B7881" s="31"/>
      <c r="C7881" s="2"/>
      <c r="D7881" s="2"/>
      <c r="E7881" s="26"/>
    </row>
    <row r="7882" spans="1:5" x14ac:dyDescent="0.15">
      <c r="A7882" s="2"/>
      <c r="B7882" s="31"/>
      <c r="C7882" s="2"/>
      <c r="D7882" s="2"/>
      <c r="E7882" s="26"/>
    </row>
    <row r="7883" spans="1:5" x14ac:dyDescent="0.15">
      <c r="A7883" s="2"/>
      <c r="B7883" s="31"/>
      <c r="C7883" s="2"/>
      <c r="D7883" s="2"/>
      <c r="E7883" s="26"/>
    </row>
    <row r="7884" spans="1:5" x14ac:dyDescent="0.15">
      <c r="A7884" s="2"/>
      <c r="B7884" s="31"/>
      <c r="C7884" s="2"/>
      <c r="D7884" s="2"/>
      <c r="E7884" s="26"/>
    </row>
    <row r="7885" spans="1:5" x14ac:dyDescent="0.15">
      <c r="A7885" s="2"/>
      <c r="B7885" s="31"/>
      <c r="C7885" s="2"/>
      <c r="D7885" s="2"/>
      <c r="E7885" s="26"/>
    </row>
    <row r="7886" spans="1:5" x14ac:dyDescent="0.15">
      <c r="A7886" s="2"/>
      <c r="B7886" s="31"/>
      <c r="C7886" s="2"/>
      <c r="D7886" s="2"/>
      <c r="E7886" s="26"/>
    </row>
    <row r="7887" spans="1:5" x14ac:dyDescent="0.15">
      <c r="A7887" s="2"/>
      <c r="B7887" s="31"/>
      <c r="C7887" s="2"/>
      <c r="D7887" s="2"/>
      <c r="E7887" s="26"/>
    </row>
    <row r="7888" spans="1:5" x14ac:dyDescent="0.15">
      <c r="A7888" s="2"/>
      <c r="B7888" s="31"/>
      <c r="C7888" s="2"/>
      <c r="D7888" s="2"/>
      <c r="E7888" s="26"/>
    </row>
    <row r="7889" spans="1:5" x14ac:dyDescent="0.15">
      <c r="A7889" s="2"/>
      <c r="B7889" s="31"/>
      <c r="C7889" s="2"/>
      <c r="D7889" s="2"/>
      <c r="E7889" s="26"/>
    </row>
    <row r="7890" spans="1:5" x14ac:dyDescent="0.15">
      <c r="A7890" s="2"/>
      <c r="B7890" s="31"/>
      <c r="C7890" s="2"/>
      <c r="D7890" s="2"/>
      <c r="E7890" s="26"/>
    </row>
    <row r="7891" spans="1:5" x14ac:dyDescent="0.15">
      <c r="A7891" s="2"/>
      <c r="B7891" s="31"/>
      <c r="C7891" s="2"/>
      <c r="D7891" s="2"/>
      <c r="E7891" s="26"/>
    </row>
    <row r="7892" spans="1:5" x14ac:dyDescent="0.15">
      <c r="A7892" s="2"/>
      <c r="B7892" s="31"/>
      <c r="C7892" s="2"/>
      <c r="D7892" s="2"/>
      <c r="E7892" s="26"/>
    </row>
    <row r="7893" spans="1:5" x14ac:dyDescent="0.15">
      <c r="A7893" s="2"/>
      <c r="B7893" s="31"/>
      <c r="C7893" s="2"/>
      <c r="D7893" s="2"/>
      <c r="E7893" s="26"/>
    </row>
    <row r="7894" spans="1:5" x14ac:dyDescent="0.15">
      <c r="A7894" s="2"/>
      <c r="B7894" s="31"/>
      <c r="C7894" s="2"/>
      <c r="D7894" s="2"/>
      <c r="E7894" s="26"/>
    </row>
    <row r="7895" spans="1:5" x14ac:dyDescent="0.15">
      <c r="A7895" s="2"/>
      <c r="B7895" s="31"/>
      <c r="C7895" s="2"/>
      <c r="D7895" s="2"/>
      <c r="E7895" s="26"/>
    </row>
    <row r="7896" spans="1:5" x14ac:dyDescent="0.15">
      <c r="A7896" s="2"/>
      <c r="B7896" s="31"/>
      <c r="C7896" s="2"/>
      <c r="D7896" s="2"/>
      <c r="E7896" s="26"/>
    </row>
    <row r="7897" spans="1:5" x14ac:dyDescent="0.15">
      <c r="A7897" s="2"/>
      <c r="B7897" s="31"/>
      <c r="C7897" s="2"/>
      <c r="D7897" s="2"/>
      <c r="E7897" s="26"/>
    </row>
    <row r="7898" spans="1:5" x14ac:dyDescent="0.15">
      <c r="A7898" s="2"/>
      <c r="B7898" s="31"/>
      <c r="C7898" s="2"/>
      <c r="D7898" s="2"/>
      <c r="E7898" s="26"/>
    </row>
    <row r="7899" spans="1:5" x14ac:dyDescent="0.15">
      <c r="A7899" s="2"/>
      <c r="B7899" s="31"/>
      <c r="C7899" s="2"/>
      <c r="D7899" s="2"/>
      <c r="E7899" s="26"/>
    </row>
    <row r="7900" spans="1:5" x14ac:dyDescent="0.15">
      <c r="A7900" s="2"/>
      <c r="B7900" s="31"/>
      <c r="C7900" s="2"/>
      <c r="D7900" s="2"/>
      <c r="E7900" s="26"/>
    </row>
    <row r="7901" spans="1:5" x14ac:dyDescent="0.15">
      <c r="A7901" s="2"/>
      <c r="B7901" s="31"/>
      <c r="C7901" s="2"/>
      <c r="D7901" s="2"/>
      <c r="E7901" s="26"/>
    </row>
    <row r="7902" spans="1:5" x14ac:dyDescent="0.15">
      <c r="A7902" s="2"/>
      <c r="B7902" s="31"/>
      <c r="C7902" s="2"/>
      <c r="D7902" s="2"/>
      <c r="E7902" s="26"/>
    </row>
    <row r="7903" spans="1:5" x14ac:dyDescent="0.15">
      <c r="A7903" s="2"/>
      <c r="B7903" s="31"/>
      <c r="C7903" s="2"/>
      <c r="D7903" s="2"/>
      <c r="E7903" s="26"/>
    </row>
    <row r="7904" spans="1:5" x14ac:dyDescent="0.15">
      <c r="A7904" s="2"/>
      <c r="B7904" s="31"/>
      <c r="C7904" s="2"/>
      <c r="D7904" s="2"/>
      <c r="E7904" s="26"/>
    </row>
    <row r="7905" spans="1:5" x14ac:dyDescent="0.15">
      <c r="A7905" s="2"/>
      <c r="B7905" s="31"/>
      <c r="C7905" s="2"/>
      <c r="D7905" s="2"/>
      <c r="E7905" s="26"/>
    </row>
    <row r="7906" spans="1:5" x14ac:dyDescent="0.15">
      <c r="A7906" s="2"/>
      <c r="B7906" s="31"/>
      <c r="C7906" s="2"/>
      <c r="D7906" s="2"/>
      <c r="E7906" s="26"/>
    </row>
    <row r="7907" spans="1:5" x14ac:dyDescent="0.15">
      <c r="A7907" s="2"/>
      <c r="B7907" s="31"/>
      <c r="C7907" s="2"/>
      <c r="D7907" s="2"/>
      <c r="E7907" s="26"/>
    </row>
    <row r="7908" spans="1:5" x14ac:dyDescent="0.15">
      <c r="A7908" s="2"/>
      <c r="B7908" s="31"/>
      <c r="C7908" s="2"/>
      <c r="D7908" s="2"/>
      <c r="E7908" s="26"/>
    </row>
    <row r="7909" spans="1:5" x14ac:dyDescent="0.15">
      <c r="A7909" s="2"/>
      <c r="B7909" s="31"/>
      <c r="C7909" s="2"/>
      <c r="D7909" s="2"/>
      <c r="E7909" s="26"/>
    </row>
    <row r="7910" spans="1:5" x14ac:dyDescent="0.15">
      <c r="A7910" s="2"/>
      <c r="B7910" s="31"/>
      <c r="C7910" s="2"/>
      <c r="D7910" s="2"/>
      <c r="E7910" s="26"/>
    </row>
    <row r="7911" spans="1:5" x14ac:dyDescent="0.15">
      <c r="A7911" s="2"/>
      <c r="B7911" s="31"/>
      <c r="C7911" s="2"/>
      <c r="D7911" s="2"/>
      <c r="E7911" s="26"/>
    </row>
    <row r="7912" spans="1:5" x14ac:dyDescent="0.15">
      <c r="A7912" s="2"/>
      <c r="B7912" s="31"/>
      <c r="C7912" s="2"/>
      <c r="D7912" s="2"/>
      <c r="E7912" s="26"/>
    </row>
    <row r="7913" spans="1:5" x14ac:dyDescent="0.15">
      <c r="A7913" s="2"/>
      <c r="B7913" s="31"/>
      <c r="C7913" s="2"/>
      <c r="D7913" s="2"/>
      <c r="E7913" s="26"/>
    </row>
    <row r="7914" spans="1:5" x14ac:dyDescent="0.15">
      <c r="A7914" s="2"/>
      <c r="B7914" s="31"/>
      <c r="C7914" s="2"/>
      <c r="D7914" s="2"/>
      <c r="E7914" s="26"/>
    </row>
    <row r="7915" spans="1:5" x14ac:dyDescent="0.15">
      <c r="A7915" s="2"/>
      <c r="B7915" s="31"/>
      <c r="C7915" s="2"/>
      <c r="D7915" s="2"/>
      <c r="E7915" s="26"/>
    </row>
    <row r="7916" spans="1:5" x14ac:dyDescent="0.15">
      <c r="A7916" s="2"/>
      <c r="B7916" s="31"/>
      <c r="C7916" s="2"/>
      <c r="D7916" s="2"/>
      <c r="E7916" s="26"/>
    </row>
    <row r="7917" spans="1:5" x14ac:dyDescent="0.15">
      <c r="A7917" s="2"/>
      <c r="B7917" s="31"/>
      <c r="C7917" s="2"/>
      <c r="D7917" s="2"/>
      <c r="E7917" s="26"/>
    </row>
    <row r="7918" spans="1:5" x14ac:dyDescent="0.15">
      <c r="A7918" s="2"/>
      <c r="B7918" s="31"/>
      <c r="C7918" s="2"/>
      <c r="D7918" s="2"/>
      <c r="E7918" s="26"/>
    </row>
    <row r="7919" spans="1:5" x14ac:dyDescent="0.15">
      <c r="A7919" s="2"/>
      <c r="B7919" s="31"/>
      <c r="C7919" s="2"/>
      <c r="D7919" s="2"/>
      <c r="E7919" s="26"/>
    </row>
    <row r="7920" spans="1:5" x14ac:dyDescent="0.15">
      <c r="A7920" s="2"/>
      <c r="B7920" s="31"/>
      <c r="C7920" s="2"/>
      <c r="D7920" s="2"/>
      <c r="E7920" s="26"/>
    </row>
    <row r="7921" spans="1:5" x14ac:dyDescent="0.15">
      <c r="A7921" s="2"/>
      <c r="B7921" s="31"/>
      <c r="C7921" s="2"/>
      <c r="D7921" s="2"/>
      <c r="E7921" s="26"/>
    </row>
    <row r="7922" spans="1:5" x14ac:dyDescent="0.15">
      <c r="A7922" s="2"/>
      <c r="B7922" s="31"/>
      <c r="C7922" s="2"/>
      <c r="D7922" s="2"/>
      <c r="E7922" s="26"/>
    </row>
    <row r="7923" spans="1:5" x14ac:dyDescent="0.15">
      <c r="A7923" s="2"/>
      <c r="B7923" s="31"/>
      <c r="C7923" s="2"/>
      <c r="D7923" s="2"/>
      <c r="E7923" s="26"/>
    </row>
    <row r="7924" spans="1:5" x14ac:dyDescent="0.15">
      <c r="A7924" s="2"/>
      <c r="B7924" s="31"/>
      <c r="C7924" s="2"/>
      <c r="D7924" s="2"/>
      <c r="E7924" s="26"/>
    </row>
    <row r="7925" spans="1:5" x14ac:dyDescent="0.15">
      <c r="A7925" s="2"/>
      <c r="B7925" s="31"/>
      <c r="C7925" s="2"/>
      <c r="D7925" s="2"/>
      <c r="E7925" s="26"/>
    </row>
    <row r="7926" spans="1:5" x14ac:dyDescent="0.15">
      <c r="A7926" s="2"/>
      <c r="B7926" s="31"/>
      <c r="C7926" s="2"/>
      <c r="D7926" s="2"/>
      <c r="E7926" s="26"/>
    </row>
    <row r="7927" spans="1:5" x14ac:dyDescent="0.15">
      <c r="A7927" s="2"/>
      <c r="B7927" s="31"/>
      <c r="C7927" s="2"/>
      <c r="D7927" s="2"/>
      <c r="E7927" s="26"/>
    </row>
    <row r="7928" spans="1:5" x14ac:dyDescent="0.15">
      <c r="A7928" s="2"/>
      <c r="B7928" s="31"/>
      <c r="C7928" s="2"/>
      <c r="D7928" s="2"/>
      <c r="E7928" s="26"/>
    </row>
    <row r="7929" spans="1:5" x14ac:dyDescent="0.15">
      <c r="A7929" s="2"/>
      <c r="B7929" s="31"/>
      <c r="C7929" s="2"/>
      <c r="D7929" s="2"/>
      <c r="E7929" s="26"/>
    </row>
    <row r="7930" spans="1:5" x14ac:dyDescent="0.15">
      <c r="A7930" s="2"/>
      <c r="B7930" s="31"/>
      <c r="C7930" s="2"/>
      <c r="D7930" s="2"/>
      <c r="E7930" s="26"/>
    </row>
    <row r="7931" spans="1:5" x14ac:dyDescent="0.15">
      <c r="A7931" s="2"/>
      <c r="B7931" s="31"/>
      <c r="C7931" s="2"/>
      <c r="D7931" s="2"/>
      <c r="E7931" s="26"/>
    </row>
    <row r="7932" spans="1:5" x14ac:dyDescent="0.15">
      <c r="A7932" s="2"/>
      <c r="B7932" s="31"/>
      <c r="C7932" s="2"/>
      <c r="D7932" s="2"/>
      <c r="E7932" s="26"/>
    </row>
    <row r="7933" spans="1:5" x14ac:dyDescent="0.15">
      <c r="A7933" s="2"/>
      <c r="B7933" s="31"/>
      <c r="C7933" s="2"/>
      <c r="D7933" s="2"/>
      <c r="E7933" s="26"/>
    </row>
    <row r="7934" spans="1:5" x14ac:dyDescent="0.15">
      <c r="A7934" s="2"/>
      <c r="B7934" s="31"/>
      <c r="C7934" s="2"/>
      <c r="D7934" s="2"/>
      <c r="E7934" s="26"/>
    </row>
    <row r="7935" spans="1:5" x14ac:dyDescent="0.15">
      <c r="A7935" s="2"/>
      <c r="B7935" s="31"/>
      <c r="C7935" s="2"/>
      <c r="D7935" s="2"/>
      <c r="E7935" s="26"/>
    </row>
    <row r="7936" spans="1:5" x14ac:dyDescent="0.15">
      <c r="A7936" s="2"/>
      <c r="B7936" s="31"/>
      <c r="C7936" s="2"/>
      <c r="D7936" s="2"/>
      <c r="E7936" s="26"/>
    </row>
    <row r="7937" spans="1:5" x14ac:dyDescent="0.15">
      <c r="A7937" s="2"/>
      <c r="B7937" s="31"/>
      <c r="C7937" s="2"/>
      <c r="D7937" s="2"/>
      <c r="E7937" s="26"/>
    </row>
    <row r="7938" spans="1:5" x14ac:dyDescent="0.15">
      <c r="A7938" s="2"/>
      <c r="B7938" s="31"/>
      <c r="C7938" s="2"/>
      <c r="D7938" s="2"/>
      <c r="E7938" s="26"/>
    </row>
    <row r="7939" spans="1:5" x14ac:dyDescent="0.15">
      <c r="A7939" s="2"/>
      <c r="B7939" s="31"/>
      <c r="C7939" s="2"/>
      <c r="D7939" s="2"/>
      <c r="E7939" s="26"/>
    </row>
    <row r="7940" spans="1:5" x14ac:dyDescent="0.15">
      <c r="A7940" s="2"/>
      <c r="B7940" s="31"/>
      <c r="C7940" s="2"/>
      <c r="D7940" s="2"/>
      <c r="E7940" s="26"/>
    </row>
    <row r="7941" spans="1:5" x14ac:dyDescent="0.15">
      <c r="A7941" s="2"/>
      <c r="B7941" s="31"/>
      <c r="C7941" s="2"/>
      <c r="D7941" s="2"/>
      <c r="E7941" s="26"/>
    </row>
    <row r="7942" spans="1:5" x14ac:dyDescent="0.15">
      <c r="A7942" s="2"/>
      <c r="B7942" s="31"/>
      <c r="C7942" s="2"/>
      <c r="D7942" s="2"/>
      <c r="E7942" s="26"/>
    </row>
    <row r="7943" spans="1:5" x14ac:dyDescent="0.15">
      <c r="A7943" s="2"/>
      <c r="B7943" s="31"/>
      <c r="C7943" s="2"/>
      <c r="D7943" s="2"/>
      <c r="E7943" s="26"/>
    </row>
    <row r="7944" spans="1:5" x14ac:dyDescent="0.15">
      <c r="A7944" s="2"/>
      <c r="B7944" s="31"/>
      <c r="C7944" s="2"/>
      <c r="D7944" s="2"/>
      <c r="E7944" s="26"/>
    </row>
    <row r="7945" spans="1:5" x14ac:dyDescent="0.15">
      <c r="A7945" s="2"/>
      <c r="B7945" s="31"/>
      <c r="C7945" s="2"/>
      <c r="D7945" s="2"/>
      <c r="E7945" s="26"/>
    </row>
    <row r="7946" spans="1:5" x14ac:dyDescent="0.15">
      <c r="A7946" s="2"/>
      <c r="B7946" s="31"/>
      <c r="C7946" s="2"/>
      <c r="D7946" s="2"/>
      <c r="E7946" s="26"/>
    </row>
    <row r="7947" spans="1:5" x14ac:dyDescent="0.15">
      <c r="A7947" s="2"/>
      <c r="B7947" s="31"/>
      <c r="C7947" s="2"/>
      <c r="D7947" s="2"/>
      <c r="E7947" s="26"/>
    </row>
    <row r="7948" spans="1:5" x14ac:dyDescent="0.15">
      <c r="A7948" s="2"/>
      <c r="B7948" s="31"/>
      <c r="C7948" s="2"/>
      <c r="D7948" s="2"/>
      <c r="E7948" s="26"/>
    </row>
    <row r="7949" spans="1:5" x14ac:dyDescent="0.15">
      <c r="A7949" s="2"/>
      <c r="B7949" s="31"/>
      <c r="C7949" s="2"/>
      <c r="D7949" s="2"/>
      <c r="E7949" s="26"/>
    </row>
    <row r="7950" spans="1:5" x14ac:dyDescent="0.15">
      <c r="A7950" s="2"/>
      <c r="B7950" s="31"/>
      <c r="C7950" s="2"/>
      <c r="D7950" s="2"/>
      <c r="E7950" s="26"/>
    </row>
    <row r="7951" spans="1:5" x14ac:dyDescent="0.15">
      <c r="A7951" s="2"/>
      <c r="B7951" s="31"/>
      <c r="C7951" s="2"/>
      <c r="D7951" s="2"/>
      <c r="E7951" s="26"/>
    </row>
    <row r="7952" spans="1:5" x14ac:dyDescent="0.15">
      <c r="A7952" s="2"/>
      <c r="B7952" s="31"/>
      <c r="C7952" s="2"/>
      <c r="D7952" s="2"/>
      <c r="E7952" s="26"/>
    </row>
    <row r="7953" spans="1:5" x14ac:dyDescent="0.15">
      <c r="A7953" s="2"/>
      <c r="B7953" s="31"/>
      <c r="C7953" s="2"/>
      <c r="D7953" s="2"/>
      <c r="E7953" s="26"/>
    </row>
    <row r="7954" spans="1:5" x14ac:dyDescent="0.15">
      <c r="A7954" s="2"/>
      <c r="B7954" s="31"/>
      <c r="C7954" s="2"/>
      <c r="D7954" s="2"/>
      <c r="E7954" s="26"/>
    </row>
    <row r="7955" spans="1:5" x14ac:dyDescent="0.15">
      <c r="A7955" s="2"/>
      <c r="B7955" s="31"/>
      <c r="C7955" s="2"/>
      <c r="D7955" s="2"/>
      <c r="E7955" s="26"/>
    </row>
    <row r="7956" spans="1:5" x14ac:dyDescent="0.15">
      <c r="A7956" s="2"/>
      <c r="B7956" s="31"/>
      <c r="C7956" s="2"/>
      <c r="D7956" s="2"/>
      <c r="E7956" s="26"/>
    </row>
    <row r="7957" spans="1:5" x14ac:dyDescent="0.15">
      <c r="A7957" s="2"/>
      <c r="B7957" s="31"/>
      <c r="C7957" s="2"/>
      <c r="D7957" s="2"/>
      <c r="E7957" s="26"/>
    </row>
    <row r="7958" spans="1:5" x14ac:dyDescent="0.15">
      <c r="A7958" s="2"/>
      <c r="B7958" s="31"/>
      <c r="C7958" s="2"/>
      <c r="D7958" s="2"/>
      <c r="E7958" s="26"/>
    </row>
    <row r="7959" spans="1:5" x14ac:dyDescent="0.15">
      <c r="A7959" s="2"/>
      <c r="B7959" s="31"/>
      <c r="C7959" s="2"/>
      <c r="D7959" s="2"/>
      <c r="E7959" s="26"/>
    </row>
    <row r="7960" spans="1:5" x14ac:dyDescent="0.15">
      <c r="A7960" s="2"/>
      <c r="B7960" s="31"/>
      <c r="C7960" s="2"/>
      <c r="D7960" s="2"/>
      <c r="E7960" s="26"/>
    </row>
    <row r="7961" spans="1:5" x14ac:dyDescent="0.15">
      <c r="A7961" s="2"/>
      <c r="B7961" s="31"/>
      <c r="C7961" s="2"/>
      <c r="D7961" s="2"/>
      <c r="E7961" s="26"/>
    </row>
    <row r="7962" spans="1:5" x14ac:dyDescent="0.15">
      <c r="A7962" s="2"/>
      <c r="B7962" s="31"/>
      <c r="C7962" s="2"/>
      <c r="D7962" s="2"/>
      <c r="E7962" s="26"/>
    </row>
    <row r="7963" spans="1:5" x14ac:dyDescent="0.15">
      <c r="A7963" s="2"/>
      <c r="B7963" s="31"/>
      <c r="C7963" s="2"/>
      <c r="D7963" s="2"/>
      <c r="E7963" s="26"/>
    </row>
    <row r="7964" spans="1:5" x14ac:dyDescent="0.15">
      <c r="A7964" s="2"/>
      <c r="B7964" s="31"/>
      <c r="C7964" s="2"/>
      <c r="D7964" s="2"/>
      <c r="E7964" s="26"/>
    </row>
    <row r="7965" spans="1:5" x14ac:dyDescent="0.15">
      <c r="A7965" s="2"/>
      <c r="B7965" s="31"/>
      <c r="C7965" s="2"/>
      <c r="D7965" s="2"/>
      <c r="E7965" s="26"/>
    </row>
    <row r="7966" spans="1:5" x14ac:dyDescent="0.15">
      <c r="A7966" s="2"/>
      <c r="B7966" s="31"/>
      <c r="C7966" s="2"/>
      <c r="D7966" s="2"/>
      <c r="E7966" s="26"/>
    </row>
    <row r="7967" spans="1:5" x14ac:dyDescent="0.15">
      <c r="A7967" s="2"/>
      <c r="B7967" s="31"/>
      <c r="C7967" s="2"/>
      <c r="D7967" s="2"/>
      <c r="E7967" s="26"/>
    </row>
    <row r="7968" spans="1:5" x14ac:dyDescent="0.15">
      <c r="A7968" s="2"/>
      <c r="B7968" s="31"/>
      <c r="C7968" s="2"/>
      <c r="D7968" s="2"/>
      <c r="E7968" s="26"/>
    </row>
    <row r="7969" spans="1:5" x14ac:dyDescent="0.15">
      <c r="A7969" s="2"/>
      <c r="B7969" s="31"/>
      <c r="C7969" s="2"/>
      <c r="D7969" s="2"/>
      <c r="E7969" s="26"/>
    </row>
    <row r="7970" spans="1:5" x14ac:dyDescent="0.15">
      <c r="A7970" s="2"/>
      <c r="B7970" s="31"/>
      <c r="C7970" s="2"/>
      <c r="D7970" s="2"/>
      <c r="E7970" s="26"/>
    </row>
    <row r="7971" spans="1:5" x14ac:dyDescent="0.15">
      <c r="A7971" s="2"/>
      <c r="B7971" s="31"/>
      <c r="C7971" s="2"/>
      <c r="D7971" s="2"/>
      <c r="E7971" s="26"/>
    </row>
    <row r="7972" spans="1:5" x14ac:dyDescent="0.15">
      <c r="A7972" s="2"/>
      <c r="B7972" s="31"/>
      <c r="C7972" s="2"/>
      <c r="D7972" s="2"/>
      <c r="E7972" s="26"/>
    </row>
    <row r="7973" spans="1:5" x14ac:dyDescent="0.15">
      <c r="A7973" s="2"/>
      <c r="B7973" s="31"/>
      <c r="C7973" s="2"/>
      <c r="D7973" s="2"/>
      <c r="E7973" s="26"/>
    </row>
    <row r="7974" spans="1:5" x14ac:dyDescent="0.15">
      <c r="A7974" s="2"/>
      <c r="B7974" s="31"/>
      <c r="C7974" s="2"/>
      <c r="D7974" s="2"/>
      <c r="E7974" s="26"/>
    </row>
    <row r="7975" spans="1:5" x14ac:dyDescent="0.15">
      <c r="A7975" s="2"/>
      <c r="B7975" s="31"/>
      <c r="C7975" s="2"/>
      <c r="D7975" s="2"/>
      <c r="E7975" s="26"/>
    </row>
    <row r="7976" spans="1:5" x14ac:dyDescent="0.15">
      <c r="A7976" s="2"/>
      <c r="B7976" s="31"/>
      <c r="C7976" s="2"/>
      <c r="D7976" s="2"/>
      <c r="E7976" s="26"/>
    </row>
    <row r="7977" spans="1:5" x14ac:dyDescent="0.15">
      <c r="A7977" s="2"/>
      <c r="B7977" s="31"/>
      <c r="C7977" s="2"/>
      <c r="D7977" s="2"/>
      <c r="E7977" s="26"/>
    </row>
    <row r="7978" spans="1:5" x14ac:dyDescent="0.15">
      <c r="A7978" s="2"/>
      <c r="B7978" s="31"/>
      <c r="C7978" s="2"/>
      <c r="D7978" s="2"/>
      <c r="E7978" s="26"/>
    </row>
    <row r="7979" spans="1:5" x14ac:dyDescent="0.15">
      <c r="A7979" s="2"/>
      <c r="B7979" s="31"/>
      <c r="C7979" s="2"/>
      <c r="D7979" s="2"/>
      <c r="E7979" s="26"/>
    </row>
    <row r="7980" spans="1:5" x14ac:dyDescent="0.15">
      <c r="A7980" s="2"/>
      <c r="B7980" s="31"/>
      <c r="C7980" s="2"/>
      <c r="D7980" s="2"/>
      <c r="E7980" s="26"/>
    </row>
    <row r="7981" spans="1:5" x14ac:dyDescent="0.15">
      <c r="A7981" s="2"/>
      <c r="B7981" s="31"/>
      <c r="C7981" s="2"/>
      <c r="D7981" s="2"/>
      <c r="E7981" s="26"/>
    </row>
    <row r="7982" spans="1:5" x14ac:dyDescent="0.15">
      <c r="A7982" s="2"/>
      <c r="B7982" s="31"/>
      <c r="C7982" s="2"/>
      <c r="D7982" s="2"/>
      <c r="E7982" s="26"/>
    </row>
    <row r="7983" spans="1:5" x14ac:dyDescent="0.15">
      <c r="A7983" s="2"/>
      <c r="B7983" s="31"/>
      <c r="C7983" s="2"/>
      <c r="D7983" s="2"/>
      <c r="E7983" s="26"/>
    </row>
    <row r="7984" spans="1:5" x14ac:dyDescent="0.15">
      <c r="A7984" s="2"/>
      <c r="B7984" s="31"/>
      <c r="C7984" s="2"/>
      <c r="D7984" s="2"/>
      <c r="E7984" s="26"/>
    </row>
    <row r="7985" spans="1:5" x14ac:dyDescent="0.15">
      <c r="A7985" s="2"/>
      <c r="B7985" s="31"/>
      <c r="C7985" s="2"/>
      <c r="D7985" s="2"/>
      <c r="E7985" s="26"/>
    </row>
    <row r="7986" spans="1:5" x14ac:dyDescent="0.15">
      <c r="A7986" s="2"/>
      <c r="B7986" s="31"/>
      <c r="C7986" s="2"/>
      <c r="D7986" s="2"/>
      <c r="E7986" s="26"/>
    </row>
    <row r="7987" spans="1:5" x14ac:dyDescent="0.15">
      <c r="A7987" s="2"/>
      <c r="B7987" s="31"/>
      <c r="C7987" s="2"/>
      <c r="D7987" s="2"/>
      <c r="E7987" s="26"/>
    </row>
    <row r="7988" spans="1:5" x14ac:dyDescent="0.15">
      <c r="A7988" s="2"/>
      <c r="B7988" s="31"/>
      <c r="C7988" s="2"/>
      <c r="D7988" s="2"/>
      <c r="E7988" s="26"/>
    </row>
    <row r="7989" spans="1:5" x14ac:dyDescent="0.15">
      <c r="A7989" s="2"/>
      <c r="B7989" s="31"/>
      <c r="C7989" s="2"/>
      <c r="D7989" s="2"/>
      <c r="E7989" s="26"/>
    </row>
    <row r="7990" spans="1:5" x14ac:dyDescent="0.15">
      <c r="A7990" s="2"/>
      <c r="B7990" s="31"/>
      <c r="C7990" s="2"/>
      <c r="D7990" s="2"/>
      <c r="E7990" s="26"/>
    </row>
    <row r="7991" spans="1:5" x14ac:dyDescent="0.15">
      <c r="A7991" s="2"/>
      <c r="B7991" s="31"/>
      <c r="C7991" s="2"/>
      <c r="D7991" s="2"/>
      <c r="E7991" s="26"/>
    </row>
    <row r="7992" spans="1:5" x14ac:dyDescent="0.15">
      <c r="A7992" s="2"/>
      <c r="B7992" s="31"/>
      <c r="C7992" s="2"/>
      <c r="D7992" s="2"/>
      <c r="E7992" s="26"/>
    </row>
    <row r="7993" spans="1:5" x14ac:dyDescent="0.15">
      <c r="A7993" s="2"/>
      <c r="B7993" s="31"/>
      <c r="C7993" s="2"/>
      <c r="D7993" s="2"/>
      <c r="E7993" s="26"/>
    </row>
    <row r="7994" spans="1:5" x14ac:dyDescent="0.15">
      <c r="A7994" s="2"/>
      <c r="B7994" s="31"/>
      <c r="C7994" s="2"/>
      <c r="D7994" s="2"/>
      <c r="E7994" s="26"/>
    </row>
    <row r="7995" spans="1:5" x14ac:dyDescent="0.15">
      <c r="A7995" s="2"/>
      <c r="B7995" s="31"/>
      <c r="C7995" s="2"/>
      <c r="D7995" s="2"/>
      <c r="E7995" s="26"/>
    </row>
    <row r="7996" spans="1:5" x14ac:dyDescent="0.15">
      <c r="A7996" s="2"/>
      <c r="B7996" s="31"/>
      <c r="C7996" s="2"/>
      <c r="D7996" s="2"/>
      <c r="E7996" s="26"/>
    </row>
    <row r="7997" spans="1:5" x14ac:dyDescent="0.15">
      <c r="A7997" s="2"/>
      <c r="B7997" s="31"/>
      <c r="C7997" s="2"/>
      <c r="D7997" s="2"/>
      <c r="E7997" s="26"/>
    </row>
    <row r="7998" spans="1:5" x14ac:dyDescent="0.15">
      <c r="A7998" s="2"/>
      <c r="B7998" s="31"/>
      <c r="C7998" s="2"/>
      <c r="D7998" s="2"/>
      <c r="E7998" s="26"/>
    </row>
    <row r="7999" spans="1:5" x14ac:dyDescent="0.15">
      <c r="A7999" s="2"/>
      <c r="B7999" s="31"/>
      <c r="C7999" s="2"/>
      <c r="D7999" s="2"/>
      <c r="E7999" s="26"/>
    </row>
    <row r="8000" spans="1:5" x14ac:dyDescent="0.15">
      <c r="A8000" s="2"/>
      <c r="B8000" s="31"/>
      <c r="C8000" s="2"/>
      <c r="D8000" s="2"/>
      <c r="E8000" s="26"/>
    </row>
    <row r="8001" spans="1:5" x14ac:dyDescent="0.15">
      <c r="A8001" s="2"/>
      <c r="B8001" s="31"/>
      <c r="C8001" s="2"/>
      <c r="D8001" s="2"/>
      <c r="E8001" s="26"/>
    </row>
    <row r="8002" spans="1:5" x14ac:dyDescent="0.15">
      <c r="A8002" s="2"/>
      <c r="B8002" s="31"/>
      <c r="C8002" s="2"/>
      <c r="D8002" s="2"/>
      <c r="E8002" s="26"/>
    </row>
    <row r="8003" spans="1:5" x14ac:dyDescent="0.15">
      <c r="A8003" s="2"/>
      <c r="B8003" s="31"/>
      <c r="C8003" s="2"/>
      <c r="D8003" s="2"/>
      <c r="E8003" s="26"/>
    </row>
    <row r="8004" spans="1:5" x14ac:dyDescent="0.15">
      <c r="A8004" s="2"/>
      <c r="B8004" s="31"/>
      <c r="C8004" s="2"/>
      <c r="D8004" s="2"/>
      <c r="E8004" s="26"/>
    </row>
    <row r="8005" spans="1:5" x14ac:dyDescent="0.15">
      <c r="A8005" s="2"/>
      <c r="B8005" s="31"/>
      <c r="C8005" s="2"/>
      <c r="D8005" s="2"/>
      <c r="E8005" s="26"/>
    </row>
    <row r="8006" spans="1:5" x14ac:dyDescent="0.15">
      <c r="A8006" s="2"/>
      <c r="B8006" s="31"/>
      <c r="C8006" s="2"/>
      <c r="D8006" s="2"/>
      <c r="E8006" s="26"/>
    </row>
    <row r="8007" spans="1:5" x14ac:dyDescent="0.15">
      <c r="A8007" s="2"/>
      <c r="B8007" s="31"/>
      <c r="C8007" s="2"/>
      <c r="D8007" s="2"/>
      <c r="E8007" s="26"/>
    </row>
    <row r="8008" spans="1:5" x14ac:dyDescent="0.15">
      <c r="A8008" s="2"/>
      <c r="B8008" s="31"/>
      <c r="C8008" s="2"/>
      <c r="D8008" s="2"/>
      <c r="E8008" s="26"/>
    </row>
    <row r="8009" spans="1:5" x14ac:dyDescent="0.15">
      <c r="A8009" s="2"/>
      <c r="B8009" s="31"/>
      <c r="C8009" s="2"/>
      <c r="D8009" s="2"/>
      <c r="E8009" s="26"/>
    </row>
    <row r="8010" spans="1:5" x14ac:dyDescent="0.15">
      <c r="A8010" s="2"/>
      <c r="B8010" s="31"/>
      <c r="C8010" s="2"/>
      <c r="D8010" s="2"/>
      <c r="E8010" s="26"/>
    </row>
    <row r="8011" spans="1:5" x14ac:dyDescent="0.15">
      <c r="A8011" s="2"/>
      <c r="B8011" s="31"/>
      <c r="C8011" s="2"/>
      <c r="D8011" s="2"/>
      <c r="E8011" s="26"/>
    </row>
    <row r="8012" spans="1:5" x14ac:dyDescent="0.15">
      <c r="A8012" s="2"/>
      <c r="B8012" s="31"/>
      <c r="C8012" s="2"/>
      <c r="D8012" s="2"/>
      <c r="E8012" s="26"/>
    </row>
    <row r="8013" spans="1:5" x14ac:dyDescent="0.15">
      <c r="A8013" s="2"/>
      <c r="B8013" s="31"/>
      <c r="C8013" s="2"/>
      <c r="D8013" s="2"/>
      <c r="E8013" s="26"/>
    </row>
    <row r="8014" spans="1:5" x14ac:dyDescent="0.15">
      <c r="A8014" s="2"/>
      <c r="B8014" s="31"/>
      <c r="C8014" s="2"/>
      <c r="D8014" s="2"/>
      <c r="E8014" s="26"/>
    </row>
    <row r="8015" spans="1:5" x14ac:dyDescent="0.15">
      <c r="A8015" s="2"/>
      <c r="B8015" s="31"/>
      <c r="C8015" s="2"/>
      <c r="D8015" s="2"/>
      <c r="E8015" s="26"/>
    </row>
    <row r="8016" spans="1:5" x14ac:dyDescent="0.15">
      <c r="A8016" s="2"/>
      <c r="B8016" s="31"/>
      <c r="C8016" s="2"/>
      <c r="D8016" s="2"/>
      <c r="E8016" s="26"/>
    </row>
    <row r="8017" spans="1:5" x14ac:dyDescent="0.15">
      <c r="A8017" s="2"/>
      <c r="B8017" s="31"/>
      <c r="C8017" s="2"/>
      <c r="D8017" s="2"/>
      <c r="E8017" s="26"/>
    </row>
    <row r="8018" spans="1:5" x14ac:dyDescent="0.15">
      <c r="A8018" s="2"/>
      <c r="B8018" s="31"/>
      <c r="C8018" s="2"/>
      <c r="D8018" s="2"/>
      <c r="E8018" s="26"/>
    </row>
    <row r="8019" spans="1:5" x14ac:dyDescent="0.15">
      <c r="A8019" s="2"/>
      <c r="B8019" s="31"/>
      <c r="C8019" s="2"/>
      <c r="D8019" s="2"/>
      <c r="E8019" s="26"/>
    </row>
    <row r="8020" spans="1:5" x14ac:dyDescent="0.15">
      <c r="A8020" s="2"/>
      <c r="B8020" s="31"/>
      <c r="C8020" s="2"/>
      <c r="D8020" s="2"/>
      <c r="E8020" s="26"/>
    </row>
    <row r="8021" spans="1:5" x14ac:dyDescent="0.15">
      <c r="A8021" s="2"/>
      <c r="B8021" s="31"/>
      <c r="C8021" s="2"/>
      <c r="D8021" s="2"/>
      <c r="E8021" s="26"/>
    </row>
    <row r="8022" spans="1:5" x14ac:dyDescent="0.15">
      <c r="A8022" s="2"/>
      <c r="B8022" s="31"/>
      <c r="C8022" s="2"/>
      <c r="D8022" s="2"/>
      <c r="E8022" s="26"/>
    </row>
    <row r="8023" spans="1:5" x14ac:dyDescent="0.15">
      <c r="A8023" s="2"/>
      <c r="B8023" s="31"/>
      <c r="C8023" s="2"/>
      <c r="D8023" s="2"/>
      <c r="E8023" s="26"/>
    </row>
    <row r="8024" spans="1:5" x14ac:dyDescent="0.15">
      <c r="A8024" s="2"/>
      <c r="B8024" s="31"/>
      <c r="C8024" s="2"/>
      <c r="D8024" s="2"/>
      <c r="E8024" s="26"/>
    </row>
    <row r="8025" spans="1:5" x14ac:dyDescent="0.15">
      <c r="A8025" s="2"/>
      <c r="B8025" s="31"/>
      <c r="C8025" s="2"/>
      <c r="D8025" s="2"/>
      <c r="E8025" s="26"/>
    </row>
    <row r="8026" spans="1:5" x14ac:dyDescent="0.15">
      <c r="A8026" s="2"/>
      <c r="B8026" s="31"/>
      <c r="C8026" s="2"/>
      <c r="D8026" s="2"/>
      <c r="E8026" s="26"/>
    </row>
    <row r="8027" spans="1:5" x14ac:dyDescent="0.15">
      <c r="A8027" s="2"/>
      <c r="B8027" s="31"/>
      <c r="C8027" s="2"/>
      <c r="D8027" s="2"/>
      <c r="E8027" s="26"/>
    </row>
    <row r="8028" spans="1:5" x14ac:dyDescent="0.15">
      <c r="A8028" s="2"/>
      <c r="B8028" s="31"/>
      <c r="C8028" s="2"/>
      <c r="D8028" s="2"/>
      <c r="E8028" s="26"/>
    </row>
    <row r="8029" spans="1:5" x14ac:dyDescent="0.15">
      <c r="A8029" s="2"/>
      <c r="B8029" s="31"/>
      <c r="C8029" s="2"/>
      <c r="D8029" s="2"/>
      <c r="E8029" s="26"/>
    </row>
    <row r="8030" spans="1:5" x14ac:dyDescent="0.15">
      <c r="A8030" s="2"/>
      <c r="B8030" s="31"/>
      <c r="C8030" s="2"/>
      <c r="D8030" s="2"/>
      <c r="E8030" s="26"/>
    </row>
    <row r="8031" spans="1:5" x14ac:dyDescent="0.15">
      <c r="A8031" s="2"/>
      <c r="B8031" s="31"/>
      <c r="C8031" s="2"/>
      <c r="D8031" s="2"/>
      <c r="E8031" s="26"/>
    </row>
    <row r="8032" spans="1:5" x14ac:dyDescent="0.15">
      <c r="A8032" s="2"/>
      <c r="B8032" s="31"/>
      <c r="C8032" s="2"/>
      <c r="D8032" s="2"/>
      <c r="E8032" s="26"/>
    </row>
    <row r="8033" spans="1:5" x14ac:dyDescent="0.15">
      <c r="A8033" s="2"/>
      <c r="B8033" s="31"/>
      <c r="C8033" s="2"/>
      <c r="D8033" s="2"/>
      <c r="E8033" s="26"/>
    </row>
    <row r="8034" spans="1:5" x14ac:dyDescent="0.15">
      <c r="A8034" s="2"/>
      <c r="B8034" s="31"/>
      <c r="C8034" s="2"/>
      <c r="D8034" s="2"/>
      <c r="E8034" s="26"/>
    </row>
    <row r="8035" spans="1:5" x14ac:dyDescent="0.15">
      <c r="A8035" s="2"/>
      <c r="B8035" s="31"/>
      <c r="C8035" s="2"/>
      <c r="D8035" s="2"/>
      <c r="E8035" s="26"/>
    </row>
    <row r="8036" spans="1:5" x14ac:dyDescent="0.15">
      <c r="A8036" s="2"/>
      <c r="B8036" s="31"/>
      <c r="C8036" s="2"/>
      <c r="D8036" s="2"/>
      <c r="E8036" s="26"/>
    </row>
    <row r="8037" spans="1:5" x14ac:dyDescent="0.15">
      <c r="A8037" s="2"/>
      <c r="B8037" s="31"/>
      <c r="C8037" s="2"/>
      <c r="D8037" s="2"/>
      <c r="E8037" s="26"/>
    </row>
    <row r="8038" spans="1:5" x14ac:dyDescent="0.15">
      <c r="A8038" s="2"/>
      <c r="B8038" s="31"/>
      <c r="C8038" s="2"/>
      <c r="D8038" s="2"/>
      <c r="E8038" s="26"/>
    </row>
    <row r="8039" spans="1:5" x14ac:dyDescent="0.15">
      <c r="A8039" s="2"/>
      <c r="B8039" s="31"/>
      <c r="C8039" s="2"/>
      <c r="D8039" s="2"/>
      <c r="E8039" s="26"/>
    </row>
    <row r="8040" spans="1:5" x14ac:dyDescent="0.15">
      <c r="A8040" s="2"/>
      <c r="B8040" s="31"/>
      <c r="C8040" s="2"/>
      <c r="D8040" s="2"/>
      <c r="E8040" s="26"/>
    </row>
    <row r="8041" spans="1:5" x14ac:dyDescent="0.15">
      <c r="A8041" s="2"/>
      <c r="B8041" s="31"/>
      <c r="C8041" s="2"/>
      <c r="D8041" s="2"/>
      <c r="E8041" s="26"/>
    </row>
    <row r="8042" spans="1:5" x14ac:dyDescent="0.15">
      <c r="A8042" s="2"/>
      <c r="B8042" s="31"/>
      <c r="C8042" s="2"/>
      <c r="D8042" s="2"/>
      <c r="E8042" s="26"/>
    </row>
    <row r="8043" spans="1:5" x14ac:dyDescent="0.15">
      <c r="A8043" s="2"/>
      <c r="B8043" s="31"/>
      <c r="C8043" s="2"/>
      <c r="D8043" s="2"/>
      <c r="E8043" s="26"/>
    </row>
    <row r="8044" spans="1:5" x14ac:dyDescent="0.15">
      <c r="A8044" s="2"/>
      <c r="B8044" s="31"/>
      <c r="C8044" s="2"/>
      <c r="D8044" s="2"/>
      <c r="E8044" s="26"/>
    </row>
    <row r="8045" spans="1:5" x14ac:dyDescent="0.15">
      <c r="A8045" s="2"/>
      <c r="B8045" s="31"/>
      <c r="C8045" s="2"/>
      <c r="D8045" s="2"/>
      <c r="E8045" s="26"/>
    </row>
    <row r="8046" spans="1:5" x14ac:dyDescent="0.15">
      <c r="A8046" s="2"/>
      <c r="B8046" s="31"/>
      <c r="C8046" s="2"/>
      <c r="D8046" s="2"/>
      <c r="E8046" s="26"/>
    </row>
    <row r="8047" spans="1:5" x14ac:dyDescent="0.15">
      <c r="A8047" s="2"/>
      <c r="B8047" s="31"/>
      <c r="C8047" s="2"/>
      <c r="D8047" s="2"/>
      <c r="E8047" s="26"/>
    </row>
    <row r="8048" spans="1:5" x14ac:dyDescent="0.15">
      <c r="A8048" s="2"/>
      <c r="B8048" s="31"/>
      <c r="C8048" s="2"/>
      <c r="D8048" s="2"/>
      <c r="E8048" s="26"/>
    </row>
    <row r="8049" spans="1:5" x14ac:dyDescent="0.15">
      <c r="A8049" s="2"/>
      <c r="B8049" s="31"/>
      <c r="C8049" s="2"/>
      <c r="D8049" s="2"/>
      <c r="E8049" s="26"/>
    </row>
    <row r="8050" spans="1:5" x14ac:dyDescent="0.15">
      <c r="A8050" s="2"/>
      <c r="B8050" s="31"/>
      <c r="C8050" s="2"/>
      <c r="D8050" s="2"/>
      <c r="E8050" s="26"/>
    </row>
    <row r="8051" spans="1:5" x14ac:dyDescent="0.15">
      <c r="A8051" s="2"/>
      <c r="B8051" s="31"/>
      <c r="C8051" s="2"/>
      <c r="D8051" s="2"/>
      <c r="E8051" s="26"/>
    </row>
    <row r="8052" spans="1:5" x14ac:dyDescent="0.15">
      <c r="A8052" s="2"/>
      <c r="B8052" s="31"/>
      <c r="C8052" s="2"/>
      <c r="D8052" s="2"/>
      <c r="E8052" s="26"/>
    </row>
    <row r="8053" spans="1:5" x14ac:dyDescent="0.15">
      <c r="A8053" s="2"/>
      <c r="B8053" s="31"/>
      <c r="C8053" s="2"/>
      <c r="D8053" s="2"/>
      <c r="E8053" s="26"/>
    </row>
    <row r="8054" spans="1:5" x14ac:dyDescent="0.15">
      <c r="A8054" s="2"/>
      <c r="B8054" s="31"/>
      <c r="C8054" s="2"/>
      <c r="D8054" s="2"/>
      <c r="E8054" s="26"/>
    </row>
    <row r="8055" spans="1:5" x14ac:dyDescent="0.15">
      <c r="A8055" s="2"/>
      <c r="B8055" s="31"/>
      <c r="C8055" s="2"/>
      <c r="D8055" s="2"/>
      <c r="E8055" s="26"/>
    </row>
    <row r="8056" spans="1:5" x14ac:dyDescent="0.15">
      <c r="A8056" s="2"/>
      <c r="B8056" s="31"/>
      <c r="C8056" s="2"/>
      <c r="D8056" s="2"/>
      <c r="E8056" s="26"/>
    </row>
    <row r="8057" spans="1:5" x14ac:dyDescent="0.15">
      <c r="A8057" s="2"/>
      <c r="B8057" s="31"/>
      <c r="C8057" s="2"/>
      <c r="D8057" s="2"/>
      <c r="E8057" s="26"/>
    </row>
    <row r="8058" spans="1:5" x14ac:dyDescent="0.15">
      <c r="A8058" s="2"/>
      <c r="B8058" s="31"/>
      <c r="C8058" s="2"/>
      <c r="D8058" s="2"/>
      <c r="E8058" s="26"/>
    </row>
    <row r="8059" spans="1:5" x14ac:dyDescent="0.15">
      <c r="A8059" s="2"/>
      <c r="B8059" s="31"/>
      <c r="C8059" s="2"/>
      <c r="D8059" s="2"/>
      <c r="E8059" s="26"/>
    </row>
    <row r="8060" spans="1:5" x14ac:dyDescent="0.15">
      <c r="A8060" s="2"/>
      <c r="B8060" s="31"/>
      <c r="C8060" s="2"/>
      <c r="D8060" s="2"/>
      <c r="E8060" s="26"/>
    </row>
    <row r="8061" spans="1:5" x14ac:dyDescent="0.15">
      <c r="A8061" s="2"/>
      <c r="B8061" s="31"/>
      <c r="C8061" s="2"/>
      <c r="D8061" s="2"/>
      <c r="E8061" s="26"/>
    </row>
    <row r="8062" spans="1:5" x14ac:dyDescent="0.15">
      <c r="A8062" s="2"/>
      <c r="B8062" s="31"/>
      <c r="C8062" s="2"/>
      <c r="D8062" s="2"/>
      <c r="E8062" s="26"/>
    </row>
    <row r="8063" spans="1:5" x14ac:dyDescent="0.15">
      <c r="A8063" s="2"/>
      <c r="B8063" s="31"/>
      <c r="C8063" s="2"/>
      <c r="D8063" s="2"/>
      <c r="E8063" s="26"/>
    </row>
    <row r="8064" spans="1:5" x14ac:dyDescent="0.15">
      <c r="A8064" s="2"/>
      <c r="B8064" s="31"/>
      <c r="C8064" s="2"/>
      <c r="D8064" s="2"/>
      <c r="E8064" s="26"/>
    </row>
    <row r="8065" spans="1:5" x14ac:dyDescent="0.15">
      <c r="A8065" s="2"/>
      <c r="B8065" s="31"/>
      <c r="C8065" s="2"/>
      <c r="D8065" s="2"/>
      <c r="E8065" s="26"/>
    </row>
    <row r="8066" spans="1:5" x14ac:dyDescent="0.15">
      <c r="A8066" s="2"/>
      <c r="B8066" s="31"/>
      <c r="C8066" s="2"/>
      <c r="D8066" s="2"/>
      <c r="E8066" s="26"/>
    </row>
    <row r="8067" spans="1:5" x14ac:dyDescent="0.15">
      <c r="A8067" s="2"/>
      <c r="B8067" s="31"/>
      <c r="C8067" s="2"/>
      <c r="D8067" s="2"/>
      <c r="E8067" s="26"/>
    </row>
    <row r="8068" spans="1:5" x14ac:dyDescent="0.15">
      <c r="A8068" s="2"/>
      <c r="B8068" s="31"/>
      <c r="C8068" s="2"/>
      <c r="D8068" s="2"/>
      <c r="E8068" s="26"/>
    </row>
    <row r="8069" spans="1:5" x14ac:dyDescent="0.15">
      <c r="A8069" s="2"/>
      <c r="B8069" s="31"/>
      <c r="C8069" s="2"/>
      <c r="D8069" s="2"/>
      <c r="E8069" s="26"/>
    </row>
    <row r="8070" spans="1:5" x14ac:dyDescent="0.15">
      <c r="A8070" s="2"/>
      <c r="B8070" s="31"/>
      <c r="C8070" s="2"/>
      <c r="D8070" s="2"/>
      <c r="E8070" s="26"/>
    </row>
    <row r="8071" spans="1:5" x14ac:dyDescent="0.15">
      <c r="A8071" s="2"/>
      <c r="B8071" s="31"/>
      <c r="C8071" s="2"/>
      <c r="D8071" s="2"/>
      <c r="E8071" s="26"/>
    </row>
    <row r="8072" spans="1:5" x14ac:dyDescent="0.15">
      <c r="A8072" s="2"/>
      <c r="B8072" s="31"/>
      <c r="C8072" s="2"/>
      <c r="D8072" s="2"/>
      <c r="E8072" s="26"/>
    </row>
    <row r="8073" spans="1:5" x14ac:dyDescent="0.15">
      <c r="A8073" s="2"/>
      <c r="B8073" s="31"/>
      <c r="C8073" s="2"/>
      <c r="D8073" s="2"/>
      <c r="E8073" s="26"/>
    </row>
    <row r="8074" spans="1:5" x14ac:dyDescent="0.15">
      <c r="A8074" s="2"/>
      <c r="B8074" s="31"/>
      <c r="C8074" s="2"/>
      <c r="D8074" s="2"/>
      <c r="E8074" s="26"/>
    </row>
    <row r="8075" spans="1:5" x14ac:dyDescent="0.15">
      <c r="A8075" s="2"/>
      <c r="B8075" s="31"/>
      <c r="C8075" s="2"/>
      <c r="D8075" s="2"/>
      <c r="E8075" s="26"/>
    </row>
    <row r="8076" spans="1:5" x14ac:dyDescent="0.15">
      <c r="A8076" s="2"/>
      <c r="B8076" s="31"/>
      <c r="C8076" s="2"/>
      <c r="D8076" s="2"/>
      <c r="E8076" s="26"/>
    </row>
    <row r="8077" spans="1:5" x14ac:dyDescent="0.15">
      <c r="A8077" s="2"/>
      <c r="B8077" s="31"/>
      <c r="C8077" s="2"/>
      <c r="D8077" s="2"/>
      <c r="E8077" s="26"/>
    </row>
    <row r="8078" spans="1:5" x14ac:dyDescent="0.15">
      <c r="A8078" s="2"/>
      <c r="B8078" s="31"/>
      <c r="C8078" s="2"/>
      <c r="D8078" s="2"/>
      <c r="E8078" s="26"/>
    </row>
    <row r="8079" spans="1:5" x14ac:dyDescent="0.15">
      <c r="A8079" s="2"/>
      <c r="B8079" s="31"/>
      <c r="C8079" s="2"/>
      <c r="D8079" s="2"/>
      <c r="E8079" s="26"/>
    </row>
    <row r="8080" spans="1:5" x14ac:dyDescent="0.15">
      <c r="A8080" s="2"/>
      <c r="B8080" s="31"/>
      <c r="C8080" s="2"/>
      <c r="D8080" s="2"/>
      <c r="E8080" s="26"/>
    </row>
    <row r="8081" spans="1:5" x14ac:dyDescent="0.15">
      <c r="A8081" s="2"/>
      <c r="B8081" s="31"/>
      <c r="C8081" s="2"/>
      <c r="D8081" s="2"/>
      <c r="E8081" s="26"/>
    </row>
    <row r="8082" spans="1:5" x14ac:dyDescent="0.15">
      <c r="A8082" s="2"/>
      <c r="B8082" s="31"/>
      <c r="C8082" s="2"/>
      <c r="D8082" s="2"/>
      <c r="E8082" s="26"/>
    </row>
    <row r="8083" spans="1:5" x14ac:dyDescent="0.15">
      <c r="A8083" s="2"/>
      <c r="B8083" s="31"/>
      <c r="C8083" s="2"/>
      <c r="D8083" s="2"/>
      <c r="E8083" s="26"/>
    </row>
    <row r="8084" spans="1:5" x14ac:dyDescent="0.15">
      <c r="A8084" s="2"/>
      <c r="B8084" s="31"/>
      <c r="C8084" s="2"/>
      <c r="D8084" s="2"/>
      <c r="E8084" s="26"/>
    </row>
    <row r="8085" spans="1:5" x14ac:dyDescent="0.15">
      <c r="A8085" s="2"/>
      <c r="B8085" s="31"/>
      <c r="C8085" s="2"/>
      <c r="D8085" s="2"/>
      <c r="E8085" s="26"/>
    </row>
    <row r="8086" spans="1:5" x14ac:dyDescent="0.15">
      <c r="A8086" s="2"/>
      <c r="B8086" s="31"/>
      <c r="C8086" s="2"/>
      <c r="D8086" s="2"/>
      <c r="E8086" s="26"/>
    </row>
    <row r="8087" spans="1:5" x14ac:dyDescent="0.15">
      <c r="A8087" s="2"/>
      <c r="B8087" s="31"/>
      <c r="C8087" s="2"/>
      <c r="D8087" s="2"/>
      <c r="E8087" s="26"/>
    </row>
    <row r="8088" spans="1:5" x14ac:dyDescent="0.15">
      <c r="A8088" s="2"/>
      <c r="B8088" s="31"/>
      <c r="C8088" s="2"/>
      <c r="D8088" s="2"/>
      <c r="E8088" s="26"/>
    </row>
    <row r="8089" spans="1:5" x14ac:dyDescent="0.15">
      <c r="A8089" s="2"/>
      <c r="B8089" s="31"/>
      <c r="C8089" s="2"/>
      <c r="D8089" s="2"/>
      <c r="E8089" s="26"/>
    </row>
    <row r="8090" spans="1:5" x14ac:dyDescent="0.15">
      <c r="A8090" s="2"/>
      <c r="B8090" s="31"/>
      <c r="C8090" s="2"/>
      <c r="D8090" s="2"/>
      <c r="E8090" s="26"/>
    </row>
    <row r="8091" spans="1:5" x14ac:dyDescent="0.15">
      <c r="A8091" s="2"/>
      <c r="B8091" s="31"/>
      <c r="C8091" s="2"/>
      <c r="D8091" s="2"/>
      <c r="E8091" s="26"/>
    </row>
    <row r="8092" spans="1:5" x14ac:dyDescent="0.15">
      <c r="A8092" s="2"/>
      <c r="B8092" s="31"/>
      <c r="C8092" s="2"/>
      <c r="D8092" s="2"/>
      <c r="E8092" s="26"/>
    </row>
    <row r="8093" spans="1:5" x14ac:dyDescent="0.15">
      <c r="A8093" s="2"/>
      <c r="B8093" s="31"/>
      <c r="C8093" s="2"/>
      <c r="D8093" s="2"/>
      <c r="E8093" s="26"/>
    </row>
    <row r="8094" spans="1:5" x14ac:dyDescent="0.15">
      <c r="A8094" s="2"/>
      <c r="B8094" s="31"/>
      <c r="C8094" s="2"/>
      <c r="D8094" s="2"/>
      <c r="E8094" s="26"/>
    </row>
    <row r="8095" spans="1:5" x14ac:dyDescent="0.15">
      <c r="A8095" s="2"/>
      <c r="B8095" s="31"/>
      <c r="C8095" s="2"/>
      <c r="D8095" s="2"/>
      <c r="E8095" s="26"/>
    </row>
    <row r="8096" spans="1:5" x14ac:dyDescent="0.15">
      <c r="A8096" s="2"/>
      <c r="B8096" s="31"/>
      <c r="C8096" s="2"/>
      <c r="D8096" s="2"/>
      <c r="E8096" s="26"/>
    </row>
    <row r="8097" spans="1:5" x14ac:dyDescent="0.15">
      <c r="A8097" s="2"/>
      <c r="B8097" s="31"/>
      <c r="C8097" s="2"/>
      <c r="D8097" s="2"/>
      <c r="E8097" s="26"/>
    </row>
    <row r="8098" spans="1:5" x14ac:dyDescent="0.15">
      <c r="A8098" s="2"/>
      <c r="B8098" s="31"/>
      <c r="C8098" s="2"/>
      <c r="D8098" s="2"/>
      <c r="E8098" s="26"/>
    </row>
    <row r="8099" spans="1:5" x14ac:dyDescent="0.15">
      <c r="A8099" s="2"/>
      <c r="B8099" s="31"/>
      <c r="C8099" s="2"/>
      <c r="D8099" s="2"/>
      <c r="E8099" s="26"/>
    </row>
    <row r="8100" spans="1:5" x14ac:dyDescent="0.15">
      <c r="A8100" s="2"/>
      <c r="B8100" s="31"/>
      <c r="C8100" s="2"/>
      <c r="D8100" s="2"/>
      <c r="E8100" s="26"/>
    </row>
    <row r="8101" spans="1:5" x14ac:dyDescent="0.15">
      <c r="A8101" s="2"/>
      <c r="B8101" s="31"/>
      <c r="C8101" s="2"/>
      <c r="D8101" s="2"/>
      <c r="E8101" s="26"/>
    </row>
    <row r="8102" spans="1:5" x14ac:dyDescent="0.15">
      <c r="A8102" s="2"/>
      <c r="B8102" s="31"/>
      <c r="C8102" s="2"/>
      <c r="D8102" s="2"/>
      <c r="E8102" s="26"/>
    </row>
    <row r="8103" spans="1:5" x14ac:dyDescent="0.15">
      <c r="A8103" s="2"/>
      <c r="B8103" s="31"/>
      <c r="C8103" s="2"/>
      <c r="D8103" s="2"/>
      <c r="E8103" s="26"/>
    </row>
    <row r="8104" spans="1:5" x14ac:dyDescent="0.15">
      <c r="A8104" s="2"/>
      <c r="B8104" s="31"/>
      <c r="C8104" s="2"/>
      <c r="D8104" s="2"/>
      <c r="E8104" s="26"/>
    </row>
    <row r="8105" spans="1:5" x14ac:dyDescent="0.15">
      <c r="A8105" s="2"/>
      <c r="B8105" s="31"/>
      <c r="C8105" s="2"/>
      <c r="D8105" s="2"/>
      <c r="E8105" s="26"/>
    </row>
    <row r="8106" spans="1:5" x14ac:dyDescent="0.15">
      <c r="A8106" s="2"/>
      <c r="B8106" s="31"/>
      <c r="C8106" s="2"/>
      <c r="D8106" s="2"/>
      <c r="E8106" s="26"/>
    </row>
    <row r="8107" spans="1:5" x14ac:dyDescent="0.15">
      <c r="A8107" s="2"/>
      <c r="B8107" s="31"/>
      <c r="C8107" s="2"/>
      <c r="D8107" s="2"/>
      <c r="E8107" s="26"/>
    </row>
    <row r="8108" spans="1:5" x14ac:dyDescent="0.15">
      <c r="A8108" s="2"/>
      <c r="B8108" s="31"/>
      <c r="C8108" s="2"/>
      <c r="D8108" s="2"/>
      <c r="E8108" s="26"/>
    </row>
    <row r="8109" spans="1:5" x14ac:dyDescent="0.15">
      <c r="A8109" s="2"/>
      <c r="B8109" s="31"/>
      <c r="C8109" s="2"/>
      <c r="D8109" s="2"/>
      <c r="E8109" s="26"/>
    </row>
    <row r="8110" spans="1:5" x14ac:dyDescent="0.15">
      <c r="A8110" s="2"/>
      <c r="B8110" s="31"/>
      <c r="C8110" s="2"/>
      <c r="D8110" s="2"/>
      <c r="E8110" s="26"/>
    </row>
    <row r="8111" spans="1:5" x14ac:dyDescent="0.15">
      <c r="A8111" s="2"/>
      <c r="B8111" s="31"/>
      <c r="C8111" s="2"/>
      <c r="D8111" s="2"/>
      <c r="E8111" s="26"/>
    </row>
    <row r="8112" spans="1:5" x14ac:dyDescent="0.15">
      <c r="A8112" s="2"/>
      <c r="B8112" s="31"/>
      <c r="C8112" s="2"/>
      <c r="D8112" s="2"/>
      <c r="E8112" s="26"/>
    </row>
    <row r="8113" spans="1:5" x14ac:dyDescent="0.15">
      <c r="A8113" s="2"/>
      <c r="B8113" s="31"/>
      <c r="C8113" s="2"/>
      <c r="D8113" s="2"/>
      <c r="E8113" s="26"/>
    </row>
    <row r="8114" spans="1:5" x14ac:dyDescent="0.15">
      <c r="A8114" s="2"/>
      <c r="B8114" s="31"/>
      <c r="C8114" s="2"/>
      <c r="D8114" s="2"/>
      <c r="E8114" s="26"/>
    </row>
    <row r="8115" spans="1:5" x14ac:dyDescent="0.15">
      <c r="A8115" s="2"/>
      <c r="B8115" s="31"/>
      <c r="C8115" s="2"/>
      <c r="D8115" s="2"/>
      <c r="E8115" s="26"/>
    </row>
    <row r="8116" spans="1:5" x14ac:dyDescent="0.15">
      <c r="A8116" s="2"/>
      <c r="B8116" s="31"/>
      <c r="C8116" s="2"/>
      <c r="D8116" s="2"/>
      <c r="E8116" s="26"/>
    </row>
    <row r="8117" spans="1:5" x14ac:dyDescent="0.15">
      <c r="A8117" s="2"/>
      <c r="B8117" s="31"/>
      <c r="C8117" s="2"/>
      <c r="D8117" s="2"/>
      <c r="E8117" s="26"/>
    </row>
    <row r="8118" spans="1:5" x14ac:dyDescent="0.15">
      <c r="A8118" s="2"/>
      <c r="B8118" s="31"/>
      <c r="C8118" s="2"/>
      <c r="D8118" s="2"/>
      <c r="E8118" s="26"/>
    </row>
    <row r="8119" spans="1:5" x14ac:dyDescent="0.15">
      <c r="A8119" s="2"/>
      <c r="B8119" s="31"/>
      <c r="C8119" s="2"/>
      <c r="D8119" s="2"/>
      <c r="E8119" s="26"/>
    </row>
    <row r="8120" spans="1:5" x14ac:dyDescent="0.15">
      <c r="A8120" s="2"/>
      <c r="B8120" s="31"/>
      <c r="C8120" s="2"/>
      <c r="D8120" s="2"/>
      <c r="E8120" s="26"/>
    </row>
    <row r="8121" spans="1:5" x14ac:dyDescent="0.15">
      <c r="A8121" s="2"/>
      <c r="B8121" s="31"/>
      <c r="C8121" s="2"/>
      <c r="D8121" s="2"/>
      <c r="E8121" s="26"/>
    </row>
    <row r="8122" spans="1:5" x14ac:dyDescent="0.15">
      <c r="A8122" s="2"/>
      <c r="B8122" s="31"/>
      <c r="C8122" s="2"/>
      <c r="D8122" s="2"/>
      <c r="E8122" s="26"/>
    </row>
    <row r="8123" spans="1:5" x14ac:dyDescent="0.15">
      <c r="A8123" s="2"/>
      <c r="B8123" s="31"/>
      <c r="C8123" s="2"/>
      <c r="D8123" s="2"/>
      <c r="E8123" s="26"/>
    </row>
    <row r="8124" spans="1:5" x14ac:dyDescent="0.15">
      <c r="A8124" s="2"/>
      <c r="B8124" s="31"/>
      <c r="C8124" s="2"/>
      <c r="D8124" s="2"/>
      <c r="E8124" s="26"/>
    </row>
    <row r="8125" spans="1:5" x14ac:dyDescent="0.15">
      <c r="A8125" s="2"/>
      <c r="B8125" s="31"/>
      <c r="C8125" s="2"/>
      <c r="D8125" s="2"/>
      <c r="E8125" s="26"/>
    </row>
    <row r="8126" spans="1:5" x14ac:dyDescent="0.15">
      <c r="A8126" s="2"/>
      <c r="B8126" s="31"/>
      <c r="C8126" s="2"/>
      <c r="D8126" s="2"/>
      <c r="E8126" s="26"/>
    </row>
    <row r="8127" spans="1:5" x14ac:dyDescent="0.15">
      <c r="A8127" s="2"/>
      <c r="B8127" s="31"/>
      <c r="C8127" s="2"/>
      <c r="D8127" s="2"/>
      <c r="E8127" s="26"/>
    </row>
    <row r="8128" spans="1:5" x14ac:dyDescent="0.15">
      <c r="A8128" s="2"/>
      <c r="B8128" s="31"/>
      <c r="C8128" s="2"/>
      <c r="D8128" s="2"/>
      <c r="E8128" s="26"/>
    </row>
    <row r="8129" spans="1:5" x14ac:dyDescent="0.15">
      <c r="A8129" s="2"/>
      <c r="B8129" s="31"/>
      <c r="C8129" s="2"/>
      <c r="D8129" s="2"/>
      <c r="E8129" s="26"/>
    </row>
    <row r="8130" spans="1:5" x14ac:dyDescent="0.15">
      <c r="A8130" s="2"/>
      <c r="B8130" s="31"/>
      <c r="C8130" s="2"/>
      <c r="D8130" s="2"/>
      <c r="E8130" s="26"/>
    </row>
    <row r="8131" spans="1:5" x14ac:dyDescent="0.15">
      <c r="A8131" s="2"/>
      <c r="B8131" s="31"/>
      <c r="C8131" s="2"/>
      <c r="D8131" s="2"/>
      <c r="E8131" s="26"/>
    </row>
    <row r="8132" spans="1:5" x14ac:dyDescent="0.15">
      <c r="A8132" s="2"/>
      <c r="B8132" s="31"/>
      <c r="C8132" s="2"/>
      <c r="D8132" s="2"/>
      <c r="E8132" s="26"/>
    </row>
    <row r="8133" spans="1:5" x14ac:dyDescent="0.15">
      <c r="A8133" s="2"/>
      <c r="B8133" s="31"/>
      <c r="C8133" s="2"/>
      <c r="D8133" s="2"/>
      <c r="E8133" s="26"/>
    </row>
    <row r="8134" spans="1:5" x14ac:dyDescent="0.15">
      <c r="A8134" s="2"/>
      <c r="B8134" s="31"/>
      <c r="C8134" s="2"/>
      <c r="D8134" s="2"/>
      <c r="E8134" s="26"/>
    </row>
    <row r="8135" spans="1:5" x14ac:dyDescent="0.15">
      <c r="A8135" s="2"/>
      <c r="B8135" s="31"/>
      <c r="C8135" s="2"/>
      <c r="D8135" s="2"/>
      <c r="E8135" s="26"/>
    </row>
    <row r="8136" spans="1:5" x14ac:dyDescent="0.15">
      <c r="A8136" s="2"/>
      <c r="B8136" s="31"/>
      <c r="C8136" s="2"/>
      <c r="D8136" s="2"/>
      <c r="E8136" s="26"/>
    </row>
    <row r="8137" spans="1:5" x14ac:dyDescent="0.15">
      <c r="A8137" s="2"/>
      <c r="B8137" s="31"/>
      <c r="C8137" s="2"/>
      <c r="D8137" s="2"/>
      <c r="E8137" s="26"/>
    </row>
    <row r="8138" spans="1:5" x14ac:dyDescent="0.15">
      <c r="A8138" s="2"/>
      <c r="B8138" s="31"/>
      <c r="C8138" s="2"/>
      <c r="D8138" s="2"/>
      <c r="E8138" s="26"/>
    </row>
    <row r="8139" spans="1:5" x14ac:dyDescent="0.15">
      <c r="A8139" s="2"/>
      <c r="B8139" s="31"/>
      <c r="C8139" s="2"/>
      <c r="D8139" s="2"/>
      <c r="E8139" s="26"/>
    </row>
    <row r="8140" spans="1:5" x14ac:dyDescent="0.15">
      <c r="A8140" s="2"/>
      <c r="B8140" s="31"/>
      <c r="C8140" s="2"/>
      <c r="D8140" s="2"/>
      <c r="E8140" s="26"/>
    </row>
    <row r="8141" spans="1:5" x14ac:dyDescent="0.15">
      <c r="A8141" s="2"/>
      <c r="B8141" s="31"/>
      <c r="C8141" s="2"/>
      <c r="D8141" s="2"/>
      <c r="E8141" s="26"/>
    </row>
    <row r="8142" spans="1:5" x14ac:dyDescent="0.15">
      <c r="A8142" s="2"/>
      <c r="B8142" s="31"/>
      <c r="C8142" s="2"/>
      <c r="D8142" s="2"/>
      <c r="E8142" s="26"/>
    </row>
    <row r="8143" spans="1:5" x14ac:dyDescent="0.15">
      <c r="A8143" s="2"/>
      <c r="B8143" s="31"/>
      <c r="C8143" s="2"/>
      <c r="D8143" s="2"/>
      <c r="E8143" s="26"/>
    </row>
    <row r="8144" spans="1:5" x14ac:dyDescent="0.15">
      <c r="A8144" s="2"/>
      <c r="B8144" s="31"/>
      <c r="C8144" s="2"/>
      <c r="D8144" s="2"/>
      <c r="E8144" s="26"/>
    </row>
    <row r="8145" spans="1:5" x14ac:dyDescent="0.15">
      <c r="A8145" s="2"/>
      <c r="B8145" s="31"/>
      <c r="C8145" s="2"/>
      <c r="D8145" s="2"/>
      <c r="E8145" s="26"/>
    </row>
    <row r="8146" spans="1:5" x14ac:dyDescent="0.15">
      <c r="A8146" s="2"/>
      <c r="B8146" s="31"/>
      <c r="C8146" s="2"/>
      <c r="D8146" s="2"/>
      <c r="E8146" s="26"/>
    </row>
    <row r="8147" spans="1:5" x14ac:dyDescent="0.15">
      <c r="A8147" s="2"/>
      <c r="B8147" s="31"/>
      <c r="C8147" s="2"/>
      <c r="D8147" s="2"/>
      <c r="E8147" s="26"/>
    </row>
    <row r="8148" spans="1:5" x14ac:dyDescent="0.15">
      <c r="A8148" s="2"/>
      <c r="B8148" s="31"/>
      <c r="C8148" s="2"/>
      <c r="D8148" s="2"/>
      <c r="E8148" s="26"/>
    </row>
    <row r="8149" spans="1:5" x14ac:dyDescent="0.15">
      <c r="A8149" s="2"/>
      <c r="B8149" s="31"/>
      <c r="C8149" s="2"/>
      <c r="D8149" s="2"/>
      <c r="E8149" s="26"/>
    </row>
    <row r="8150" spans="1:5" x14ac:dyDescent="0.15">
      <c r="A8150" s="2"/>
      <c r="B8150" s="31"/>
      <c r="C8150" s="2"/>
      <c r="D8150" s="2"/>
      <c r="E8150" s="26"/>
    </row>
    <row r="8151" spans="1:5" x14ac:dyDescent="0.15">
      <c r="A8151" s="2"/>
      <c r="B8151" s="31"/>
      <c r="C8151" s="2"/>
      <c r="D8151" s="2"/>
      <c r="E8151" s="26"/>
    </row>
    <row r="8152" spans="1:5" x14ac:dyDescent="0.15">
      <c r="A8152" s="2"/>
      <c r="B8152" s="31"/>
      <c r="C8152" s="2"/>
      <c r="D8152" s="2"/>
      <c r="E8152" s="26"/>
    </row>
    <row r="8153" spans="1:5" x14ac:dyDescent="0.15">
      <c r="A8153" s="2"/>
      <c r="B8153" s="31"/>
      <c r="C8153" s="2"/>
      <c r="D8153" s="2"/>
      <c r="E8153" s="26"/>
    </row>
    <row r="8154" spans="1:5" x14ac:dyDescent="0.15">
      <c r="A8154" s="2"/>
      <c r="B8154" s="31"/>
      <c r="C8154" s="2"/>
      <c r="D8154" s="2"/>
      <c r="E8154" s="26"/>
    </row>
    <row r="8155" spans="1:5" x14ac:dyDescent="0.15">
      <c r="A8155" s="2"/>
      <c r="B8155" s="31"/>
      <c r="C8155" s="2"/>
      <c r="D8155" s="2"/>
      <c r="E8155" s="26"/>
    </row>
    <row r="8156" spans="1:5" x14ac:dyDescent="0.15">
      <c r="A8156" s="2"/>
      <c r="B8156" s="31"/>
      <c r="C8156" s="2"/>
      <c r="D8156" s="2"/>
      <c r="E8156" s="26"/>
    </row>
    <row r="8157" spans="1:5" x14ac:dyDescent="0.15">
      <c r="A8157" s="2"/>
      <c r="B8157" s="31"/>
      <c r="C8157" s="2"/>
      <c r="D8157" s="2"/>
      <c r="E8157" s="26"/>
    </row>
    <row r="8158" spans="1:5" x14ac:dyDescent="0.15">
      <c r="A8158" s="2"/>
      <c r="B8158" s="31"/>
      <c r="C8158" s="2"/>
      <c r="D8158" s="2"/>
      <c r="E8158" s="26"/>
    </row>
    <row r="8159" spans="1:5" x14ac:dyDescent="0.15">
      <c r="A8159" s="2"/>
      <c r="B8159" s="31"/>
      <c r="C8159" s="2"/>
      <c r="D8159" s="2"/>
      <c r="E8159" s="26"/>
    </row>
    <row r="8160" spans="1:5" x14ac:dyDescent="0.15">
      <c r="A8160" s="2"/>
      <c r="B8160" s="31"/>
      <c r="C8160" s="2"/>
      <c r="D8160" s="2"/>
      <c r="E8160" s="26"/>
    </row>
    <row r="8161" spans="1:5" x14ac:dyDescent="0.15">
      <c r="A8161" s="2"/>
      <c r="B8161" s="31"/>
      <c r="C8161" s="2"/>
      <c r="D8161" s="2"/>
      <c r="E8161" s="26"/>
    </row>
    <row r="8162" spans="1:5" x14ac:dyDescent="0.15">
      <c r="A8162" s="2"/>
      <c r="B8162" s="31"/>
      <c r="C8162" s="2"/>
      <c r="D8162" s="2"/>
      <c r="E8162" s="26"/>
    </row>
    <row r="8163" spans="1:5" x14ac:dyDescent="0.15">
      <c r="A8163" s="2"/>
      <c r="B8163" s="31"/>
      <c r="C8163" s="2"/>
      <c r="D8163" s="2"/>
      <c r="E8163" s="26"/>
    </row>
    <row r="8164" spans="1:5" x14ac:dyDescent="0.15">
      <c r="A8164" s="2"/>
      <c r="B8164" s="31"/>
      <c r="C8164" s="2"/>
      <c r="D8164" s="2"/>
      <c r="E8164" s="26"/>
    </row>
    <row r="8165" spans="1:5" x14ac:dyDescent="0.15">
      <c r="A8165" s="2"/>
      <c r="B8165" s="31"/>
      <c r="C8165" s="2"/>
      <c r="D8165" s="2"/>
      <c r="E8165" s="26"/>
    </row>
    <row r="8166" spans="1:5" x14ac:dyDescent="0.15">
      <c r="A8166" s="2"/>
      <c r="B8166" s="31"/>
      <c r="C8166" s="2"/>
      <c r="D8166" s="2"/>
      <c r="E8166" s="26"/>
    </row>
    <row r="8167" spans="1:5" x14ac:dyDescent="0.15">
      <c r="A8167" s="2"/>
      <c r="B8167" s="31"/>
      <c r="C8167" s="2"/>
      <c r="D8167" s="2"/>
      <c r="E8167" s="26"/>
    </row>
    <row r="8168" spans="1:5" x14ac:dyDescent="0.15">
      <c r="A8168" s="2"/>
      <c r="B8168" s="31"/>
      <c r="C8168" s="2"/>
      <c r="D8168" s="2"/>
      <c r="E8168" s="26"/>
    </row>
    <row r="8169" spans="1:5" x14ac:dyDescent="0.15">
      <c r="A8169" s="2"/>
      <c r="B8169" s="31"/>
      <c r="C8169" s="2"/>
      <c r="D8169" s="2"/>
      <c r="E8169" s="26"/>
    </row>
    <row r="8170" spans="1:5" x14ac:dyDescent="0.15">
      <c r="A8170" s="2"/>
      <c r="B8170" s="31"/>
      <c r="C8170" s="2"/>
      <c r="D8170" s="2"/>
      <c r="E8170" s="26"/>
    </row>
    <row r="8171" spans="1:5" x14ac:dyDescent="0.15">
      <c r="A8171" s="2"/>
      <c r="B8171" s="31"/>
      <c r="C8171" s="2"/>
      <c r="D8171" s="2"/>
      <c r="E8171" s="26"/>
    </row>
    <row r="8172" spans="1:5" x14ac:dyDescent="0.15">
      <c r="A8172" s="2"/>
      <c r="B8172" s="31"/>
      <c r="C8172" s="2"/>
      <c r="D8172" s="2"/>
      <c r="E8172" s="26"/>
    </row>
    <row r="8173" spans="1:5" x14ac:dyDescent="0.15">
      <c r="A8173" s="2"/>
      <c r="B8173" s="31"/>
      <c r="C8173" s="2"/>
      <c r="D8173" s="2"/>
      <c r="E8173" s="26"/>
    </row>
    <row r="8174" spans="1:5" x14ac:dyDescent="0.15">
      <c r="A8174" s="2"/>
      <c r="B8174" s="31"/>
      <c r="C8174" s="2"/>
      <c r="D8174" s="2"/>
      <c r="E8174" s="26"/>
    </row>
    <row r="8175" spans="1:5" x14ac:dyDescent="0.15">
      <c r="A8175" s="2"/>
      <c r="B8175" s="31"/>
      <c r="C8175" s="2"/>
      <c r="D8175" s="2"/>
      <c r="E8175" s="26"/>
    </row>
    <row r="8176" spans="1:5" x14ac:dyDescent="0.15">
      <c r="A8176" s="2"/>
      <c r="B8176" s="31"/>
      <c r="C8176" s="2"/>
      <c r="D8176" s="2"/>
      <c r="E8176" s="26"/>
    </row>
    <row r="8177" spans="1:5" x14ac:dyDescent="0.15">
      <c r="A8177" s="2"/>
      <c r="B8177" s="31"/>
      <c r="C8177" s="2"/>
      <c r="D8177" s="2"/>
      <c r="E8177" s="26"/>
    </row>
    <row r="8178" spans="1:5" x14ac:dyDescent="0.15">
      <c r="A8178" s="2"/>
      <c r="B8178" s="31"/>
      <c r="C8178" s="2"/>
      <c r="D8178" s="2"/>
      <c r="E8178" s="26"/>
    </row>
    <row r="8179" spans="1:5" x14ac:dyDescent="0.15">
      <c r="A8179" s="2"/>
      <c r="B8179" s="31"/>
      <c r="C8179" s="2"/>
      <c r="D8179" s="2"/>
      <c r="E8179" s="26"/>
    </row>
    <row r="8180" spans="1:5" x14ac:dyDescent="0.15">
      <c r="A8180" s="2"/>
      <c r="B8180" s="31"/>
      <c r="C8180" s="2"/>
      <c r="D8180" s="2"/>
      <c r="E8180" s="26"/>
    </row>
    <row r="8181" spans="1:5" x14ac:dyDescent="0.15">
      <c r="A8181" s="2"/>
      <c r="B8181" s="31"/>
      <c r="C8181" s="2"/>
      <c r="D8181" s="2"/>
      <c r="E8181" s="26"/>
    </row>
    <row r="8182" spans="1:5" x14ac:dyDescent="0.15">
      <c r="A8182" s="2"/>
      <c r="B8182" s="31"/>
      <c r="C8182" s="2"/>
      <c r="D8182" s="2"/>
      <c r="E8182" s="26"/>
    </row>
    <row r="8183" spans="1:5" x14ac:dyDescent="0.15">
      <c r="A8183" s="2"/>
      <c r="B8183" s="31"/>
      <c r="C8183" s="2"/>
      <c r="D8183" s="2"/>
      <c r="E8183" s="26"/>
    </row>
    <row r="8184" spans="1:5" x14ac:dyDescent="0.15">
      <c r="A8184" s="2"/>
      <c r="B8184" s="31"/>
      <c r="C8184" s="2"/>
      <c r="D8184" s="2"/>
      <c r="E8184" s="26"/>
    </row>
    <row r="8185" spans="1:5" x14ac:dyDescent="0.15">
      <c r="A8185" s="2"/>
      <c r="B8185" s="31"/>
      <c r="C8185" s="2"/>
      <c r="D8185" s="2"/>
      <c r="E8185" s="26"/>
    </row>
    <row r="8186" spans="1:5" x14ac:dyDescent="0.15">
      <c r="A8186" s="2"/>
      <c r="B8186" s="31"/>
      <c r="C8186" s="2"/>
      <c r="D8186" s="2"/>
      <c r="E8186" s="26"/>
    </row>
    <row r="8187" spans="1:5" x14ac:dyDescent="0.15">
      <c r="A8187" s="2"/>
      <c r="B8187" s="31"/>
      <c r="C8187" s="2"/>
      <c r="D8187" s="2"/>
      <c r="E8187" s="26"/>
    </row>
    <row r="8188" spans="1:5" x14ac:dyDescent="0.15">
      <c r="A8188" s="2"/>
      <c r="B8188" s="31"/>
      <c r="C8188" s="2"/>
      <c r="D8188" s="2"/>
      <c r="E8188" s="26"/>
    </row>
    <row r="8189" spans="1:5" x14ac:dyDescent="0.15">
      <c r="A8189" s="2"/>
      <c r="B8189" s="31"/>
      <c r="C8189" s="2"/>
      <c r="D8189" s="2"/>
      <c r="E8189" s="26"/>
    </row>
    <row r="8190" spans="1:5" x14ac:dyDescent="0.15">
      <c r="A8190" s="2"/>
      <c r="B8190" s="31"/>
      <c r="C8190" s="2"/>
      <c r="D8190" s="2"/>
      <c r="E8190" s="26"/>
    </row>
    <row r="8191" spans="1:5" x14ac:dyDescent="0.15">
      <c r="A8191" s="2"/>
      <c r="B8191" s="31"/>
      <c r="C8191" s="2"/>
      <c r="D8191" s="2"/>
      <c r="E8191" s="26"/>
    </row>
    <row r="8192" spans="1:5" x14ac:dyDescent="0.15">
      <c r="A8192" s="2"/>
      <c r="B8192" s="31"/>
      <c r="C8192" s="2"/>
      <c r="D8192" s="2"/>
      <c r="E8192" s="26"/>
    </row>
    <row r="8193" spans="1:5" x14ac:dyDescent="0.15">
      <c r="A8193" s="2"/>
      <c r="B8193" s="31"/>
      <c r="C8193" s="2"/>
      <c r="D8193" s="2"/>
      <c r="E8193" s="26"/>
    </row>
    <row r="8194" spans="1:5" x14ac:dyDescent="0.15">
      <c r="A8194" s="2"/>
      <c r="B8194" s="31"/>
      <c r="C8194" s="2"/>
      <c r="D8194" s="2"/>
      <c r="E8194" s="26"/>
    </row>
    <row r="8195" spans="1:5" x14ac:dyDescent="0.15">
      <c r="A8195" s="2"/>
      <c r="B8195" s="31"/>
      <c r="C8195" s="2"/>
      <c r="D8195" s="2"/>
      <c r="E8195" s="26"/>
    </row>
    <row r="8196" spans="1:5" x14ac:dyDescent="0.15">
      <c r="A8196" s="2"/>
      <c r="B8196" s="31"/>
      <c r="C8196" s="2"/>
      <c r="D8196" s="2"/>
      <c r="E8196" s="26"/>
    </row>
    <row r="8197" spans="1:5" x14ac:dyDescent="0.15">
      <c r="A8197" s="2"/>
      <c r="B8197" s="31"/>
      <c r="C8197" s="2"/>
      <c r="D8197" s="2"/>
      <c r="E8197" s="26"/>
    </row>
    <row r="8198" spans="1:5" x14ac:dyDescent="0.15">
      <c r="A8198" s="2"/>
      <c r="B8198" s="31"/>
      <c r="C8198" s="2"/>
      <c r="D8198" s="2"/>
      <c r="E8198" s="26"/>
    </row>
    <row r="8199" spans="1:5" x14ac:dyDescent="0.15">
      <c r="A8199" s="2"/>
      <c r="B8199" s="31"/>
      <c r="C8199" s="2"/>
      <c r="D8199" s="2"/>
      <c r="E8199" s="26"/>
    </row>
    <row r="8200" spans="1:5" x14ac:dyDescent="0.15">
      <c r="A8200" s="2"/>
      <c r="B8200" s="31"/>
      <c r="C8200" s="2"/>
      <c r="D8200" s="2"/>
      <c r="E8200" s="26"/>
    </row>
    <row r="8201" spans="1:5" x14ac:dyDescent="0.15">
      <c r="A8201" s="2"/>
      <c r="B8201" s="31"/>
      <c r="C8201" s="2"/>
      <c r="D8201" s="2"/>
      <c r="E8201" s="26"/>
    </row>
    <row r="8202" spans="1:5" x14ac:dyDescent="0.15">
      <c r="A8202" s="2"/>
      <c r="B8202" s="31"/>
      <c r="C8202" s="2"/>
      <c r="D8202" s="2"/>
      <c r="E8202" s="26"/>
    </row>
    <row r="8203" spans="1:5" x14ac:dyDescent="0.15">
      <c r="A8203" s="2"/>
      <c r="B8203" s="31"/>
      <c r="C8203" s="2"/>
      <c r="D8203" s="2"/>
      <c r="E8203" s="26"/>
    </row>
    <row r="8204" spans="1:5" x14ac:dyDescent="0.15">
      <c r="A8204" s="2"/>
      <c r="B8204" s="31"/>
      <c r="C8204" s="2"/>
      <c r="D8204" s="2"/>
      <c r="E8204" s="26"/>
    </row>
    <row r="8205" spans="1:5" x14ac:dyDescent="0.15">
      <c r="A8205" s="2"/>
      <c r="B8205" s="31"/>
      <c r="C8205" s="2"/>
      <c r="D8205" s="2"/>
      <c r="E8205" s="26"/>
    </row>
    <row r="8206" spans="1:5" x14ac:dyDescent="0.15">
      <c r="A8206" s="2"/>
      <c r="B8206" s="31"/>
      <c r="C8206" s="2"/>
      <c r="D8206" s="2"/>
      <c r="E8206" s="26"/>
    </row>
    <row r="8207" spans="1:5" x14ac:dyDescent="0.15">
      <c r="A8207" s="2"/>
      <c r="B8207" s="31"/>
      <c r="C8207" s="2"/>
      <c r="D8207" s="2"/>
      <c r="E8207" s="26"/>
    </row>
    <row r="8208" spans="1:5" x14ac:dyDescent="0.15">
      <c r="A8208" s="2"/>
      <c r="B8208" s="31"/>
      <c r="C8208" s="2"/>
      <c r="D8208" s="2"/>
      <c r="E8208" s="26"/>
    </row>
    <row r="8209" spans="1:5" x14ac:dyDescent="0.15">
      <c r="A8209" s="2"/>
      <c r="B8209" s="31"/>
      <c r="C8209" s="2"/>
      <c r="D8209" s="2"/>
      <c r="E8209" s="26"/>
    </row>
    <row r="8210" spans="1:5" x14ac:dyDescent="0.15">
      <c r="A8210" s="2"/>
      <c r="B8210" s="31"/>
      <c r="C8210" s="2"/>
      <c r="D8210" s="2"/>
      <c r="E8210" s="26"/>
    </row>
    <row r="8211" spans="1:5" x14ac:dyDescent="0.15">
      <c r="A8211" s="2"/>
      <c r="B8211" s="31"/>
      <c r="C8211" s="2"/>
      <c r="D8211" s="2"/>
      <c r="E8211" s="26"/>
    </row>
    <row r="8212" spans="1:5" x14ac:dyDescent="0.15">
      <c r="A8212" s="2"/>
      <c r="B8212" s="31"/>
      <c r="C8212" s="2"/>
      <c r="D8212" s="2"/>
      <c r="E8212" s="26"/>
    </row>
    <row r="8213" spans="1:5" x14ac:dyDescent="0.15">
      <c r="A8213" s="2"/>
      <c r="B8213" s="31"/>
      <c r="C8213" s="2"/>
      <c r="D8213" s="2"/>
      <c r="E8213" s="26"/>
    </row>
    <row r="8214" spans="1:5" x14ac:dyDescent="0.15">
      <c r="A8214" s="2"/>
      <c r="B8214" s="31"/>
      <c r="C8214" s="2"/>
      <c r="D8214" s="2"/>
      <c r="E8214" s="26"/>
    </row>
    <row r="8215" spans="1:5" x14ac:dyDescent="0.15">
      <c r="A8215" s="2"/>
      <c r="B8215" s="31"/>
      <c r="C8215" s="2"/>
      <c r="D8215" s="2"/>
      <c r="E8215" s="26"/>
    </row>
    <row r="8216" spans="1:5" x14ac:dyDescent="0.15">
      <c r="A8216" s="2"/>
      <c r="B8216" s="31"/>
      <c r="C8216" s="2"/>
      <c r="D8216" s="2"/>
      <c r="E8216" s="26"/>
    </row>
    <row r="8217" spans="1:5" x14ac:dyDescent="0.15">
      <c r="A8217" s="2"/>
      <c r="B8217" s="31"/>
      <c r="C8217" s="2"/>
      <c r="D8217" s="2"/>
      <c r="E8217" s="26"/>
    </row>
    <row r="8218" spans="1:5" x14ac:dyDescent="0.15">
      <c r="A8218" s="2"/>
      <c r="B8218" s="31"/>
      <c r="C8218" s="2"/>
      <c r="D8218" s="2"/>
      <c r="E8218" s="26"/>
    </row>
    <row r="8219" spans="1:5" x14ac:dyDescent="0.15">
      <c r="A8219" s="2"/>
      <c r="B8219" s="31"/>
      <c r="C8219" s="2"/>
      <c r="D8219" s="2"/>
      <c r="E8219" s="26"/>
    </row>
    <row r="8220" spans="1:5" x14ac:dyDescent="0.15">
      <c r="A8220" s="2"/>
      <c r="B8220" s="31"/>
      <c r="C8220" s="2"/>
      <c r="D8220" s="2"/>
      <c r="E8220" s="26"/>
    </row>
    <row r="8221" spans="1:5" x14ac:dyDescent="0.15">
      <c r="A8221" s="2"/>
      <c r="B8221" s="31"/>
      <c r="C8221" s="2"/>
      <c r="D8221" s="2"/>
      <c r="E8221" s="26"/>
    </row>
    <row r="8222" spans="1:5" x14ac:dyDescent="0.15">
      <c r="A8222" s="2"/>
      <c r="B8222" s="31"/>
      <c r="C8222" s="2"/>
      <c r="D8222" s="2"/>
      <c r="E8222" s="26"/>
    </row>
    <row r="8223" spans="1:5" x14ac:dyDescent="0.15">
      <c r="A8223" s="2"/>
      <c r="B8223" s="31"/>
      <c r="C8223" s="2"/>
      <c r="D8223" s="2"/>
      <c r="E8223" s="26"/>
    </row>
    <row r="8224" spans="1:5" x14ac:dyDescent="0.15">
      <c r="A8224" s="2"/>
      <c r="B8224" s="31"/>
      <c r="C8224" s="2"/>
      <c r="D8224" s="2"/>
      <c r="E8224" s="26"/>
    </row>
    <row r="8225" spans="1:5" x14ac:dyDescent="0.15">
      <c r="A8225" s="2"/>
      <c r="B8225" s="31"/>
      <c r="C8225" s="2"/>
      <c r="D8225" s="2"/>
      <c r="E8225" s="26"/>
    </row>
    <row r="8226" spans="1:5" x14ac:dyDescent="0.15">
      <c r="A8226" s="2"/>
      <c r="B8226" s="31"/>
      <c r="C8226" s="2"/>
      <c r="D8226" s="2"/>
      <c r="E8226" s="26"/>
    </row>
    <row r="8227" spans="1:5" x14ac:dyDescent="0.15">
      <c r="A8227" s="2"/>
      <c r="B8227" s="31"/>
      <c r="C8227" s="2"/>
      <c r="D8227" s="2"/>
      <c r="E8227" s="26"/>
    </row>
    <row r="8228" spans="1:5" x14ac:dyDescent="0.15">
      <c r="A8228" s="2"/>
      <c r="B8228" s="31"/>
      <c r="C8228" s="2"/>
      <c r="D8228" s="2"/>
      <c r="E8228" s="26"/>
    </row>
    <row r="8229" spans="1:5" x14ac:dyDescent="0.15">
      <c r="A8229" s="2"/>
      <c r="B8229" s="31"/>
      <c r="C8229" s="2"/>
      <c r="D8229" s="2"/>
      <c r="E8229" s="26"/>
    </row>
    <row r="8230" spans="1:5" x14ac:dyDescent="0.15">
      <c r="A8230" s="2"/>
      <c r="B8230" s="31"/>
      <c r="C8230" s="2"/>
      <c r="D8230" s="2"/>
      <c r="E8230" s="26"/>
    </row>
    <row r="8231" spans="1:5" x14ac:dyDescent="0.15">
      <c r="A8231" s="2"/>
      <c r="B8231" s="31"/>
      <c r="C8231" s="2"/>
      <c r="D8231" s="2"/>
      <c r="E8231" s="26"/>
    </row>
    <row r="8232" spans="1:5" x14ac:dyDescent="0.15">
      <c r="A8232" s="2"/>
      <c r="B8232" s="31"/>
      <c r="C8232" s="2"/>
      <c r="D8232" s="2"/>
      <c r="E8232" s="26"/>
    </row>
    <row r="8233" spans="1:5" x14ac:dyDescent="0.15">
      <c r="A8233" s="2"/>
      <c r="B8233" s="31"/>
      <c r="C8233" s="2"/>
      <c r="D8233" s="2"/>
      <c r="E8233" s="26"/>
    </row>
    <row r="8234" spans="1:5" x14ac:dyDescent="0.15">
      <c r="A8234" s="2"/>
      <c r="B8234" s="31"/>
      <c r="C8234" s="2"/>
      <c r="D8234" s="2"/>
      <c r="E8234" s="26"/>
    </row>
    <row r="8235" spans="1:5" x14ac:dyDescent="0.15">
      <c r="A8235" s="2"/>
      <c r="B8235" s="31"/>
      <c r="C8235" s="2"/>
      <c r="D8235" s="2"/>
      <c r="E8235" s="26"/>
    </row>
    <row r="8236" spans="1:5" x14ac:dyDescent="0.15">
      <c r="A8236" s="2"/>
      <c r="B8236" s="31"/>
      <c r="C8236" s="2"/>
      <c r="D8236" s="2"/>
      <c r="E8236" s="26"/>
    </row>
    <row r="8237" spans="1:5" x14ac:dyDescent="0.15">
      <c r="A8237" s="2"/>
      <c r="B8237" s="31"/>
      <c r="C8237" s="2"/>
      <c r="D8237" s="2"/>
      <c r="E8237" s="26"/>
    </row>
    <row r="8238" spans="1:5" x14ac:dyDescent="0.15">
      <c r="A8238" s="2"/>
      <c r="B8238" s="31"/>
      <c r="C8238" s="2"/>
      <c r="D8238" s="2"/>
      <c r="E8238" s="26"/>
    </row>
    <row r="8239" spans="1:5" x14ac:dyDescent="0.15">
      <c r="A8239" s="2"/>
      <c r="B8239" s="31"/>
      <c r="C8239" s="2"/>
      <c r="D8239" s="2"/>
      <c r="E8239" s="26"/>
    </row>
    <row r="8240" spans="1:5" x14ac:dyDescent="0.15">
      <c r="A8240" s="2"/>
      <c r="B8240" s="31"/>
      <c r="C8240" s="2"/>
      <c r="D8240" s="2"/>
      <c r="E8240" s="26"/>
    </row>
    <row r="8241" spans="1:5" x14ac:dyDescent="0.15">
      <c r="A8241" s="2"/>
      <c r="B8241" s="31"/>
      <c r="C8241" s="2"/>
      <c r="D8241" s="2"/>
      <c r="E8241" s="26"/>
    </row>
    <row r="8242" spans="1:5" x14ac:dyDescent="0.15">
      <c r="A8242" s="2"/>
      <c r="B8242" s="31"/>
      <c r="C8242" s="2"/>
      <c r="D8242" s="2"/>
      <c r="E8242" s="26"/>
    </row>
    <row r="8243" spans="1:5" x14ac:dyDescent="0.15">
      <c r="A8243" s="2"/>
      <c r="B8243" s="31"/>
      <c r="C8243" s="2"/>
      <c r="D8243" s="2"/>
      <c r="E8243" s="26"/>
    </row>
    <row r="8244" spans="1:5" x14ac:dyDescent="0.15">
      <c r="A8244" s="2"/>
      <c r="B8244" s="31"/>
      <c r="C8244" s="2"/>
      <c r="D8244" s="2"/>
      <c r="E8244" s="26"/>
    </row>
    <row r="8245" spans="1:5" x14ac:dyDescent="0.15">
      <c r="A8245" s="2"/>
      <c r="B8245" s="31"/>
      <c r="C8245" s="2"/>
      <c r="D8245" s="2"/>
      <c r="E8245" s="26"/>
    </row>
    <row r="8246" spans="1:5" x14ac:dyDescent="0.15">
      <c r="A8246" s="2"/>
      <c r="B8246" s="31"/>
      <c r="C8246" s="2"/>
      <c r="D8246" s="2"/>
      <c r="E8246" s="26"/>
    </row>
    <row r="8247" spans="1:5" x14ac:dyDescent="0.15">
      <c r="A8247" s="2"/>
      <c r="B8247" s="31"/>
      <c r="C8247" s="2"/>
      <c r="D8247" s="2"/>
      <c r="E8247" s="26"/>
    </row>
    <row r="8248" spans="1:5" x14ac:dyDescent="0.15">
      <c r="A8248" s="2"/>
      <c r="B8248" s="31"/>
      <c r="C8248" s="2"/>
      <c r="D8248" s="2"/>
      <c r="E8248" s="26"/>
    </row>
    <row r="8249" spans="1:5" x14ac:dyDescent="0.15">
      <c r="A8249" s="2"/>
      <c r="B8249" s="31"/>
      <c r="C8249" s="2"/>
      <c r="D8249" s="2"/>
      <c r="E8249" s="26"/>
    </row>
    <row r="8250" spans="1:5" x14ac:dyDescent="0.15">
      <c r="A8250" s="2"/>
      <c r="B8250" s="31"/>
      <c r="C8250" s="2"/>
      <c r="D8250" s="2"/>
      <c r="E8250" s="26"/>
    </row>
    <row r="8251" spans="1:5" x14ac:dyDescent="0.15">
      <c r="A8251" s="2"/>
      <c r="B8251" s="31"/>
      <c r="C8251" s="2"/>
      <c r="D8251" s="2"/>
      <c r="E8251" s="26"/>
    </row>
    <row r="8252" spans="1:5" x14ac:dyDescent="0.15">
      <c r="A8252" s="2"/>
      <c r="B8252" s="31"/>
      <c r="C8252" s="2"/>
      <c r="D8252" s="2"/>
      <c r="E8252" s="26"/>
    </row>
    <row r="8253" spans="1:5" x14ac:dyDescent="0.15">
      <c r="A8253" s="2"/>
      <c r="B8253" s="31"/>
      <c r="C8253" s="2"/>
      <c r="D8253" s="2"/>
      <c r="E8253" s="26"/>
    </row>
    <row r="8254" spans="1:5" x14ac:dyDescent="0.15">
      <c r="A8254" s="2"/>
      <c r="B8254" s="31"/>
      <c r="C8254" s="2"/>
      <c r="D8254" s="2"/>
      <c r="E8254" s="26"/>
    </row>
    <row r="8255" spans="1:5" x14ac:dyDescent="0.15">
      <c r="A8255" s="2"/>
      <c r="B8255" s="31"/>
      <c r="C8255" s="2"/>
      <c r="D8255" s="2"/>
      <c r="E8255" s="26"/>
    </row>
    <row r="8256" spans="1:5" x14ac:dyDescent="0.15">
      <c r="A8256" s="2"/>
      <c r="B8256" s="31"/>
      <c r="C8256" s="2"/>
      <c r="D8256" s="2"/>
      <c r="E8256" s="26"/>
    </row>
    <row r="8257" spans="1:5" x14ac:dyDescent="0.15">
      <c r="A8257" s="2"/>
      <c r="B8257" s="31"/>
      <c r="C8257" s="2"/>
      <c r="D8257" s="2"/>
      <c r="E8257" s="26"/>
    </row>
    <row r="8258" spans="1:5" x14ac:dyDescent="0.15">
      <c r="A8258" s="2"/>
      <c r="B8258" s="31"/>
      <c r="C8258" s="2"/>
      <c r="D8258" s="2"/>
      <c r="E8258" s="26"/>
    </row>
    <row r="8259" spans="1:5" x14ac:dyDescent="0.15">
      <c r="A8259" s="2"/>
      <c r="B8259" s="31"/>
      <c r="C8259" s="2"/>
      <c r="D8259" s="2"/>
      <c r="E8259" s="26"/>
    </row>
    <row r="8260" spans="1:5" x14ac:dyDescent="0.15">
      <c r="A8260" s="2"/>
      <c r="B8260" s="31"/>
      <c r="C8260" s="2"/>
      <c r="D8260" s="2"/>
      <c r="E8260" s="26"/>
    </row>
    <row r="8261" spans="1:5" x14ac:dyDescent="0.15">
      <c r="A8261" s="2"/>
      <c r="B8261" s="31"/>
      <c r="C8261" s="2"/>
      <c r="D8261" s="2"/>
      <c r="E8261" s="26"/>
    </row>
    <row r="8262" spans="1:5" x14ac:dyDescent="0.15">
      <c r="A8262" s="2"/>
      <c r="B8262" s="31"/>
      <c r="C8262" s="2"/>
      <c r="D8262" s="2"/>
      <c r="E8262" s="26"/>
    </row>
    <row r="8263" spans="1:5" x14ac:dyDescent="0.15">
      <c r="A8263" s="2"/>
      <c r="B8263" s="31"/>
      <c r="C8263" s="2"/>
      <c r="D8263" s="2"/>
      <c r="E8263" s="26"/>
    </row>
    <row r="8264" spans="1:5" x14ac:dyDescent="0.15">
      <c r="A8264" s="2"/>
      <c r="B8264" s="31"/>
      <c r="C8264" s="2"/>
      <c r="D8264" s="2"/>
      <c r="E8264" s="26"/>
    </row>
    <row r="8265" spans="1:5" x14ac:dyDescent="0.15">
      <c r="A8265" s="2"/>
      <c r="B8265" s="31"/>
      <c r="C8265" s="2"/>
      <c r="D8265" s="2"/>
      <c r="E8265" s="26"/>
    </row>
    <row r="8266" spans="1:5" x14ac:dyDescent="0.15">
      <c r="A8266" s="2"/>
      <c r="B8266" s="31"/>
      <c r="C8266" s="2"/>
      <c r="D8266" s="2"/>
      <c r="E8266" s="26"/>
    </row>
    <row r="8267" spans="1:5" x14ac:dyDescent="0.15">
      <c r="A8267" s="2"/>
      <c r="B8267" s="31"/>
      <c r="C8267" s="2"/>
      <c r="D8267" s="2"/>
      <c r="E8267" s="26"/>
    </row>
    <row r="8268" spans="1:5" x14ac:dyDescent="0.15">
      <c r="A8268" s="2"/>
      <c r="B8268" s="31"/>
      <c r="C8268" s="2"/>
      <c r="D8268" s="2"/>
      <c r="E8268" s="26"/>
    </row>
    <row r="8269" spans="1:5" x14ac:dyDescent="0.15">
      <c r="A8269" s="2"/>
      <c r="B8269" s="31"/>
      <c r="C8269" s="2"/>
      <c r="D8269" s="2"/>
      <c r="E8269" s="26"/>
    </row>
    <row r="8270" spans="1:5" x14ac:dyDescent="0.15">
      <c r="A8270" s="2"/>
      <c r="B8270" s="31"/>
      <c r="C8270" s="2"/>
      <c r="D8270" s="2"/>
      <c r="E8270" s="26"/>
    </row>
    <row r="8271" spans="1:5" x14ac:dyDescent="0.15">
      <c r="A8271" s="2"/>
      <c r="B8271" s="31"/>
      <c r="C8271" s="2"/>
      <c r="D8271" s="2"/>
      <c r="E8271" s="26"/>
    </row>
    <row r="8272" spans="1:5" x14ac:dyDescent="0.15">
      <c r="A8272" s="2"/>
      <c r="B8272" s="31"/>
      <c r="C8272" s="2"/>
      <c r="D8272" s="2"/>
      <c r="E8272" s="26"/>
    </row>
    <row r="8273" spans="1:5" x14ac:dyDescent="0.15">
      <c r="A8273" s="2"/>
      <c r="B8273" s="31"/>
      <c r="C8273" s="2"/>
      <c r="D8273" s="2"/>
      <c r="E8273" s="26"/>
    </row>
    <row r="8274" spans="1:5" x14ac:dyDescent="0.15">
      <c r="A8274" s="2"/>
      <c r="B8274" s="31"/>
      <c r="C8274" s="2"/>
      <c r="D8274" s="2"/>
      <c r="E8274" s="26"/>
    </row>
    <row r="8275" spans="1:5" x14ac:dyDescent="0.15">
      <c r="A8275" s="2"/>
      <c r="B8275" s="31"/>
      <c r="C8275" s="2"/>
      <c r="D8275" s="2"/>
      <c r="E8275" s="26"/>
    </row>
    <row r="8276" spans="1:5" x14ac:dyDescent="0.15">
      <c r="A8276" s="2"/>
      <c r="B8276" s="31"/>
      <c r="C8276" s="2"/>
      <c r="D8276" s="2"/>
      <c r="E8276" s="26"/>
    </row>
    <row r="8277" spans="1:5" x14ac:dyDescent="0.15">
      <c r="A8277" s="2"/>
      <c r="B8277" s="31"/>
      <c r="C8277" s="2"/>
      <c r="D8277" s="2"/>
      <c r="E8277" s="26"/>
    </row>
    <row r="8278" spans="1:5" x14ac:dyDescent="0.15">
      <c r="A8278" s="2"/>
      <c r="B8278" s="31"/>
      <c r="C8278" s="2"/>
      <c r="D8278" s="2"/>
      <c r="E8278" s="26"/>
    </row>
    <row r="8279" spans="1:5" x14ac:dyDescent="0.15">
      <c r="A8279" s="2"/>
      <c r="B8279" s="31"/>
      <c r="C8279" s="2"/>
      <c r="D8279" s="2"/>
      <c r="E8279" s="26"/>
    </row>
    <row r="8280" spans="1:5" x14ac:dyDescent="0.15">
      <c r="A8280" s="2"/>
      <c r="B8280" s="31"/>
      <c r="C8280" s="2"/>
      <c r="D8280" s="2"/>
      <c r="E8280" s="26"/>
    </row>
    <row r="8281" spans="1:5" x14ac:dyDescent="0.15">
      <c r="A8281" s="2"/>
      <c r="B8281" s="31"/>
      <c r="C8281" s="2"/>
      <c r="D8281" s="2"/>
      <c r="E8281" s="26"/>
    </row>
    <row r="8282" spans="1:5" x14ac:dyDescent="0.15">
      <c r="A8282" s="2"/>
      <c r="B8282" s="31"/>
      <c r="C8282" s="2"/>
      <c r="D8282" s="2"/>
      <c r="E8282" s="26"/>
    </row>
    <row r="8283" spans="1:5" x14ac:dyDescent="0.15">
      <c r="A8283" s="2"/>
      <c r="B8283" s="31"/>
      <c r="C8283" s="2"/>
      <c r="D8283" s="2"/>
      <c r="E8283" s="26"/>
    </row>
    <row r="8284" spans="1:5" x14ac:dyDescent="0.15">
      <c r="A8284" s="2"/>
      <c r="B8284" s="31"/>
      <c r="C8284" s="2"/>
      <c r="D8284" s="2"/>
      <c r="E8284" s="26"/>
    </row>
    <row r="8285" spans="1:5" x14ac:dyDescent="0.15">
      <c r="A8285" s="2"/>
      <c r="B8285" s="31"/>
      <c r="C8285" s="2"/>
      <c r="D8285" s="2"/>
      <c r="E8285" s="26"/>
    </row>
    <row r="8286" spans="1:5" x14ac:dyDescent="0.15">
      <c r="A8286" s="2"/>
      <c r="B8286" s="31"/>
      <c r="C8286" s="2"/>
      <c r="D8286" s="2"/>
      <c r="E8286" s="26"/>
    </row>
    <row r="8287" spans="1:5" x14ac:dyDescent="0.15">
      <c r="A8287" s="2"/>
      <c r="B8287" s="31"/>
      <c r="C8287" s="2"/>
      <c r="D8287" s="2"/>
      <c r="E8287" s="26"/>
    </row>
    <row r="8288" spans="1:5" x14ac:dyDescent="0.15">
      <c r="A8288" s="2"/>
      <c r="B8288" s="31"/>
      <c r="C8288" s="2"/>
      <c r="D8288" s="2"/>
      <c r="E8288" s="26"/>
    </row>
    <row r="8289" spans="1:5" x14ac:dyDescent="0.15">
      <c r="A8289" s="2"/>
      <c r="B8289" s="31"/>
      <c r="C8289" s="2"/>
      <c r="D8289" s="2"/>
      <c r="E8289" s="26"/>
    </row>
    <row r="8290" spans="1:5" x14ac:dyDescent="0.15">
      <c r="A8290" s="2"/>
      <c r="B8290" s="31"/>
      <c r="C8290" s="2"/>
      <c r="D8290" s="2"/>
      <c r="E8290" s="26"/>
    </row>
    <row r="8291" spans="1:5" x14ac:dyDescent="0.15">
      <c r="A8291" s="2"/>
      <c r="B8291" s="31"/>
      <c r="C8291" s="2"/>
      <c r="D8291" s="2"/>
      <c r="E8291" s="26"/>
    </row>
    <row r="8292" spans="1:5" x14ac:dyDescent="0.15">
      <c r="A8292" s="2"/>
      <c r="B8292" s="31"/>
      <c r="C8292" s="2"/>
      <c r="D8292" s="2"/>
      <c r="E8292" s="26"/>
    </row>
    <row r="8293" spans="1:5" x14ac:dyDescent="0.15">
      <c r="A8293" s="2"/>
      <c r="B8293" s="31"/>
      <c r="C8293" s="2"/>
      <c r="D8293" s="2"/>
      <c r="E8293" s="26"/>
    </row>
    <row r="8294" spans="1:5" x14ac:dyDescent="0.15">
      <c r="A8294" s="2"/>
      <c r="B8294" s="31"/>
      <c r="C8294" s="2"/>
      <c r="D8294" s="2"/>
      <c r="E8294" s="26"/>
    </row>
    <row r="8295" spans="1:5" x14ac:dyDescent="0.15">
      <c r="A8295" s="2"/>
      <c r="B8295" s="31"/>
      <c r="C8295" s="2"/>
      <c r="D8295" s="2"/>
      <c r="E8295" s="26"/>
    </row>
    <row r="8296" spans="1:5" x14ac:dyDescent="0.15">
      <c r="A8296" s="2"/>
      <c r="B8296" s="31"/>
      <c r="C8296" s="2"/>
      <c r="D8296" s="2"/>
      <c r="E8296" s="26"/>
    </row>
    <row r="8297" spans="1:5" x14ac:dyDescent="0.15">
      <c r="A8297" s="2"/>
      <c r="B8297" s="31"/>
      <c r="C8297" s="2"/>
      <c r="D8297" s="2"/>
      <c r="E8297" s="26"/>
    </row>
    <row r="8298" spans="1:5" x14ac:dyDescent="0.15">
      <c r="A8298" s="2"/>
      <c r="B8298" s="31"/>
      <c r="C8298" s="2"/>
      <c r="D8298" s="2"/>
      <c r="E8298" s="26"/>
    </row>
    <row r="8299" spans="1:5" x14ac:dyDescent="0.15">
      <c r="A8299" s="2"/>
      <c r="B8299" s="31"/>
      <c r="C8299" s="2"/>
      <c r="D8299" s="2"/>
      <c r="E8299" s="26"/>
    </row>
    <row r="8300" spans="1:5" x14ac:dyDescent="0.15">
      <c r="A8300" s="2"/>
      <c r="B8300" s="31"/>
      <c r="C8300" s="2"/>
      <c r="D8300" s="2"/>
      <c r="E8300" s="26"/>
    </row>
    <row r="8301" spans="1:5" x14ac:dyDescent="0.15">
      <c r="A8301" s="2"/>
      <c r="B8301" s="31"/>
      <c r="C8301" s="2"/>
      <c r="D8301" s="2"/>
      <c r="E8301" s="26"/>
    </row>
    <row r="8302" spans="1:5" x14ac:dyDescent="0.15">
      <c r="A8302" s="2"/>
      <c r="B8302" s="31"/>
      <c r="C8302" s="2"/>
      <c r="D8302" s="2"/>
      <c r="E8302" s="26"/>
    </row>
    <row r="8303" spans="1:5" x14ac:dyDescent="0.15">
      <c r="A8303" s="2"/>
      <c r="B8303" s="31"/>
      <c r="C8303" s="2"/>
      <c r="D8303" s="2"/>
      <c r="E8303" s="26"/>
    </row>
    <row r="8304" spans="1:5" x14ac:dyDescent="0.15">
      <c r="A8304" s="2"/>
      <c r="B8304" s="31"/>
      <c r="C8304" s="2"/>
      <c r="D8304" s="2"/>
      <c r="E8304" s="26"/>
    </row>
    <row r="8305" spans="1:5" x14ac:dyDescent="0.15">
      <c r="A8305" s="2"/>
      <c r="B8305" s="31"/>
      <c r="C8305" s="2"/>
      <c r="D8305" s="2"/>
      <c r="E8305" s="26"/>
    </row>
    <row r="8306" spans="1:5" x14ac:dyDescent="0.15">
      <c r="A8306" s="2"/>
      <c r="B8306" s="31"/>
      <c r="C8306" s="2"/>
      <c r="D8306" s="2"/>
      <c r="E8306" s="26"/>
    </row>
    <row r="8307" spans="1:5" x14ac:dyDescent="0.15">
      <c r="A8307" s="2"/>
      <c r="B8307" s="31"/>
      <c r="C8307" s="2"/>
      <c r="D8307" s="2"/>
      <c r="E8307" s="26"/>
    </row>
    <row r="8308" spans="1:5" x14ac:dyDescent="0.15">
      <c r="A8308" s="2"/>
      <c r="B8308" s="31"/>
      <c r="C8308" s="2"/>
      <c r="D8308" s="2"/>
      <c r="E8308" s="26"/>
    </row>
    <row r="8309" spans="1:5" x14ac:dyDescent="0.15">
      <c r="A8309" s="2"/>
      <c r="B8309" s="31"/>
      <c r="C8309" s="2"/>
      <c r="D8309" s="2"/>
      <c r="E8309" s="26"/>
    </row>
    <row r="8310" spans="1:5" x14ac:dyDescent="0.15">
      <c r="A8310" s="2"/>
      <c r="B8310" s="31"/>
      <c r="C8310" s="2"/>
      <c r="D8310" s="2"/>
      <c r="E8310" s="26"/>
    </row>
    <row r="8311" spans="1:5" x14ac:dyDescent="0.15">
      <c r="A8311" s="2"/>
      <c r="B8311" s="31"/>
      <c r="C8311" s="2"/>
      <c r="D8311" s="2"/>
      <c r="E8311" s="26"/>
    </row>
    <row r="8312" spans="1:5" x14ac:dyDescent="0.15">
      <c r="A8312" s="2"/>
      <c r="B8312" s="31"/>
      <c r="C8312" s="2"/>
      <c r="D8312" s="2"/>
      <c r="E8312" s="26"/>
    </row>
    <row r="8313" spans="1:5" x14ac:dyDescent="0.15">
      <c r="A8313" s="2"/>
      <c r="B8313" s="31"/>
      <c r="C8313" s="2"/>
      <c r="D8313" s="2"/>
      <c r="E8313" s="26"/>
    </row>
    <row r="8314" spans="1:5" x14ac:dyDescent="0.15">
      <c r="A8314" s="2"/>
      <c r="B8314" s="31"/>
      <c r="C8314" s="2"/>
      <c r="D8314" s="2"/>
      <c r="E8314" s="26"/>
    </row>
    <row r="8315" spans="1:5" x14ac:dyDescent="0.15">
      <c r="A8315" s="2"/>
      <c r="B8315" s="31"/>
      <c r="C8315" s="2"/>
      <c r="D8315" s="2"/>
      <c r="E8315" s="26"/>
    </row>
    <row r="8316" spans="1:5" x14ac:dyDescent="0.15">
      <c r="A8316" s="2"/>
      <c r="B8316" s="31"/>
      <c r="C8316" s="2"/>
      <c r="D8316" s="2"/>
      <c r="E8316" s="26"/>
    </row>
    <row r="8317" spans="1:5" x14ac:dyDescent="0.15">
      <c r="A8317" s="2"/>
      <c r="B8317" s="31"/>
      <c r="C8317" s="2"/>
      <c r="D8317" s="2"/>
      <c r="E8317" s="26"/>
    </row>
    <row r="8318" spans="1:5" x14ac:dyDescent="0.15">
      <c r="A8318" s="2"/>
      <c r="B8318" s="31"/>
      <c r="C8318" s="2"/>
      <c r="D8318" s="2"/>
      <c r="E8318" s="26"/>
    </row>
    <row r="8319" spans="1:5" x14ac:dyDescent="0.15">
      <c r="A8319" s="2"/>
      <c r="B8319" s="31"/>
      <c r="C8319" s="2"/>
      <c r="D8319" s="2"/>
      <c r="E8319" s="26"/>
    </row>
    <row r="8320" spans="1:5" x14ac:dyDescent="0.15">
      <c r="A8320" s="2"/>
      <c r="B8320" s="31"/>
      <c r="C8320" s="2"/>
      <c r="D8320" s="2"/>
      <c r="E8320" s="26"/>
    </row>
    <row r="8321" spans="1:5" x14ac:dyDescent="0.15">
      <c r="A8321" s="2"/>
      <c r="B8321" s="31"/>
      <c r="C8321" s="2"/>
      <c r="D8321" s="2"/>
      <c r="E8321" s="26"/>
    </row>
    <row r="8322" spans="1:5" x14ac:dyDescent="0.15">
      <c r="A8322" s="2"/>
      <c r="B8322" s="31"/>
      <c r="C8322" s="2"/>
      <c r="D8322" s="2"/>
      <c r="E8322" s="26"/>
    </row>
    <row r="8323" spans="1:5" x14ac:dyDescent="0.15">
      <c r="A8323" s="2"/>
      <c r="B8323" s="31"/>
      <c r="C8323" s="2"/>
      <c r="D8323" s="2"/>
      <c r="E8323" s="26"/>
    </row>
    <row r="8324" spans="1:5" x14ac:dyDescent="0.15">
      <c r="A8324" s="2"/>
      <c r="B8324" s="31"/>
      <c r="C8324" s="2"/>
      <c r="D8324" s="2"/>
      <c r="E8324" s="26"/>
    </row>
    <row r="8325" spans="1:5" x14ac:dyDescent="0.15">
      <c r="A8325" s="2"/>
      <c r="B8325" s="31"/>
      <c r="C8325" s="2"/>
      <c r="D8325" s="2"/>
      <c r="E8325" s="26"/>
    </row>
    <row r="8326" spans="1:5" x14ac:dyDescent="0.15">
      <c r="A8326" s="2"/>
      <c r="B8326" s="31"/>
      <c r="C8326" s="2"/>
      <c r="D8326" s="2"/>
      <c r="E8326" s="26"/>
    </row>
    <row r="8327" spans="1:5" x14ac:dyDescent="0.15">
      <c r="A8327" s="2"/>
      <c r="B8327" s="31"/>
      <c r="C8327" s="2"/>
      <c r="D8327" s="2"/>
      <c r="E8327" s="26"/>
    </row>
    <row r="8328" spans="1:5" x14ac:dyDescent="0.15">
      <c r="A8328" s="2"/>
      <c r="B8328" s="31"/>
      <c r="C8328" s="2"/>
      <c r="D8328" s="2"/>
      <c r="E8328" s="26"/>
    </row>
    <row r="8329" spans="1:5" x14ac:dyDescent="0.15">
      <c r="A8329" s="2"/>
      <c r="B8329" s="31"/>
      <c r="C8329" s="2"/>
      <c r="D8329" s="2"/>
      <c r="E8329" s="26"/>
    </row>
    <row r="8330" spans="1:5" x14ac:dyDescent="0.15">
      <c r="A8330" s="2"/>
      <c r="B8330" s="31"/>
      <c r="C8330" s="2"/>
      <c r="D8330" s="2"/>
      <c r="E8330" s="26"/>
    </row>
    <row r="8331" spans="1:5" x14ac:dyDescent="0.15">
      <c r="A8331" s="2"/>
      <c r="B8331" s="31"/>
      <c r="C8331" s="2"/>
      <c r="D8331" s="2"/>
      <c r="E8331" s="26"/>
    </row>
    <row r="8332" spans="1:5" x14ac:dyDescent="0.15">
      <c r="A8332" s="2"/>
      <c r="B8332" s="31"/>
      <c r="C8332" s="2"/>
      <c r="D8332" s="2"/>
      <c r="E8332" s="26"/>
    </row>
    <row r="8333" spans="1:5" x14ac:dyDescent="0.15">
      <c r="A8333" s="2"/>
      <c r="B8333" s="31"/>
      <c r="C8333" s="2"/>
      <c r="D8333" s="2"/>
      <c r="E8333" s="26"/>
    </row>
    <row r="8334" spans="1:5" x14ac:dyDescent="0.15">
      <c r="A8334" s="2"/>
      <c r="B8334" s="31"/>
      <c r="C8334" s="2"/>
      <c r="D8334" s="2"/>
      <c r="E8334" s="26"/>
    </row>
    <row r="8335" spans="1:5" x14ac:dyDescent="0.15">
      <c r="A8335" s="2"/>
      <c r="B8335" s="31"/>
      <c r="C8335" s="2"/>
      <c r="D8335" s="2"/>
      <c r="E8335" s="26"/>
    </row>
    <row r="8336" spans="1:5" x14ac:dyDescent="0.15">
      <c r="A8336" s="2"/>
      <c r="B8336" s="31"/>
      <c r="C8336" s="2"/>
      <c r="D8336" s="2"/>
      <c r="E8336" s="26"/>
    </row>
    <row r="8337" spans="1:5" x14ac:dyDescent="0.15">
      <c r="A8337" s="2"/>
      <c r="B8337" s="31"/>
      <c r="C8337" s="2"/>
      <c r="D8337" s="2"/>
      <c r="E8337" s="26"/>
    </row>
    <row r="8338" spans="1:5" x14ac:dyDescent="0.15">
      <c r="A8338" s="2"/>
      <c r="B8338" s="31"/>
      <c r="C8338" s="2"/>
      <c r="D8338" s="2"/>
      <c r="E8338" s="26"/>
    </row>
    <row r="8339" spans="1:5" x14ac:dyDescent="0.15">
      <c r="A8339" s="2"/>
      <c r="B8339" s="31"/>
      <c r="C8339" s="2"/>
      <c r="D8339" s="2"/>
      <c r="E8339" s="26"/>
    </row>
    <row r="8340" spans="1:5" x14ac:dyDescent="0.15">
      <c r="A8340" s="2"/>
      <c r="B8340" s="31"/>
      <c r="C8340" s="2"/>
      <c r="D8340" s="2"/>
      <c r="E8340" s="26"/>
    </row>
    <row r="8341" spans="1:5" x14ac:dyDescent="0.15">
      <c r="A8341" s="2"/>
      <c r="B8341" s="31"/>
      <c r="C8341" s="2"/>
      <c r="D8341" s="2"/>
      <c r="E8341" s="26"/>
    </row>
    <row r="8342" spans="1:5" x14ac:dyDescent="0.15">
      <c r="A8342" s="2"/>
      <c r="B8342" s="31"/>
      <c r="C8342" s="2"/>
      <c r="D8342" s="2"/>
      <c r="E8342" s="26"/>
    </row>
    <row r="8343" spans="1:5" x14ac:dyDescent="0.15">
      <c r="A8343" s="2"/>
      <c r="B8343" s="31"/>
      <c r="C8343" s="2"/>
      <c r="D8343" s="2"/>
      <c r="E8343" s="26"/>
    </row>
    <row r="8344" spans="1:5" x14ac:dyDescent="0.15">
      <c r="A8344" s="2"/>
      <c r="B8344" s="31"/>
      <c r="C8344" s="2"/>
      <c r="D8344" s="2"/>
      <c r="E8344" s="26"/>
    </row>
    <row r="8345" spans="1:5" x14ac:dyDescent="0.15">
      <c r="A8345" s="2"/>
      <c r="B8345" s="31"/>
      <c r="C8345" s="2"/>
      <c r="D8345" s="2"/>
      <c r="E8345" s="26"/>
    </row>
    <row r="8346" spans="1:5" x14ac:dyDescent="0.15">
      <c r="A8346" s="2"/>
      <c r="B8346" s="31"/>
      <c r="C8346" s="2"/>
      <c r="D8346" s="2"/>
      <c r="E8346" s="26"/>
    </row>
    <row r="8347" spans="1:5" x14ac:dyDescent="0.15">
      <c r="A8347" s="2"/>
      <c r="B8347" s="31"/>
      <c r="C8347" s="2"/>
      <c r="D8347" s="2"/>
      <c r="E8347" s="26"/>
    </row>
    <row r="8348" spans="1:5" x14ac:dyDescent="0.15">
      <c r="A8348" s="2"/>
      <c r="B8348" s="31"/>
      <c r="C8348" s="2"/>
      <c r="D8348" s="2"/>
      <c r="E8348" s="26"/>
    </row>
    <row r="8349" spans="1:5" x14ac:dyDescent="0.15">
      <c r="A8349" s="2"/>
      <c r="B8349" s="31"/>
      <c r="C8349" s="2"/>
      <c r="D8349" s="2"/>
      <c r="E8349" s="26"/>
    </row>
    <row r="8350" spans="1:5" x14ac:dyDescent="0.15">
      <c r="A8350" s="2"/>
      <c r="B8350" s="31"/>
      <c r="C8350" s="2"/>
      <c r="D8350" s="2"/>
      <c r="E8350" s="26"/>
    </row>
    <row r="8351" spans="1:5" x14ac:dyDescent="0.15">
      <c r="A8351" s="2"/>
      <c r="B8351" s="31"/>
      <c r="C8351" s="2"/>
      <c r="D8351" s="2"/>
      <c r="E8351" s="26"/>
    </row>
    <row r="8352" spans="1:5" x14ac:dyDescent="0.15">
      <c r="A8352" s="2"/>
      <c r="B8352" s="31"/>
      <c r="C8352" s="2"/>
      <c r="D8352" s="2"/>
      <c r="E8352" s="26"/>
    </row>
    <row r="8353" spans="1:5" x14ac:dyDescent="0.15">
      <c r="A8353" s="2"/>
      <c r="B8353" s="31"/>
      <c r="C8353" s="2"/>
      <c r="D8353" s="2"/>
      <c r="E8353" s="26"/>
    </row>
    <row r="8354" spans="1:5" x14ac:dyDescent="0.15">
      <c r="A8354" s="2"/>
      <c r="B8354" s="31"/>
      <c r="C8354" s="2"/>
      <c r="D8354" s="2"/>
      <c r="E8354" s="26"/>
    </row>
    <row r="8355" spans="1:5" x14ac:dyDescent="0.15">
      <c r="A8355" s="2"/>
      <c r="B8355" s="31"/>
      <c r="C8355" s="2"/>
      <c r="D8355" s="2"/>
      <c r="E8355" s="26"/>
    </row>
    <row r="8356" spans="1:5" x14ac:dyDescent="0.15">
      <c r="A8356" s="2"/>
      <c r="B8356" s="31"/>
      <c r="C8356" s="2"/>
      <c r="D8356" s="2"/>
      <c r="E8356" s="26"/>
    </row>
    <row r="8357" spans="1:5" x14ac:dyDescent="0.15">
      <c r="A8357" s="2"/>
      <c r="B8357" s="31"/>
      <c r="C8357" s="2"/>
      <c r="D8357" s="2"/>
      <c r="E8357" s="26"/>
    </row>
    <row r="8358" spans="1:5" x14ac:dyDescent="0.15">
      <c r="A8358" s="2"/>
      <c r="B8358" s="31"/>
      <c r="C8358" s="2"/>
      <c r="D8358" s="2"/>
      <c r="E8358" s="26"/>
    </row>
    <row r="8359" spans="1:5" x14ac:dyDescent="0.15">
      <c r="A8359" s="2"/>
      <c r="B8359" s="31"/>
      <c r="C8359" s="2"/>
      <c r="D8359" s="2"/>
      <c r="E8359" s="26"/>
    </row>
    <row r="8360" spans="1:5" x14ac:dyDescent="0.15">
      <c r="A8360" s="2"/>
      <c r="B8360" s="31"/>
      <c r="C8360" s="2"/>
      <c r="D8360" s="2"/>
      <c r="E8360" s="26"/>
    </row>
    <row r="8361" spans="1:5" x14ac:dyDescent="0.15">
      <c r="A8361" s="2"/>
      <c r="B8361" s="31"/>
      <c r="C8361" s="2"/>
      <c r="D8361" s="2"/>
      <c r="E8361" s="26"/>
    </row>
    <row r="8362" spans="1:5" x14ac:dyDescent="0.15">
      <c r="A8362" s="2"/>
      <c r="B8362" s="31"/>
      <c r="C8362" s="2"/>
      <c r="D8362" s="2"/>
      <c r="E8362" s="26"/>
    </row>
    <row r="8363" spans="1:5" x14ac:dyDescent="0.15">
      <c r="A8363" s="2"/>
      <c r="B8363" s="31"/>
      <c r="C8363" s="2"/>
      <c r="D8363" s="2"/>
      <c r="E8363" s="26"/>
    </row>
    <row r="8364" spans="1:5" x14ac:dyDescent="0.15">
      <c r="A8364" s="2"/>
      <c r="B8364" s="31"/>
      <c r="C8364" s="2"/>
      <c r="D8364" s="2"/>
      <c r="E8364" s="26"/>
    </row>
    <row r="8365" spans="1:5" x14ac:dyDescent="0.15">
      <c r="A8365" s="2"/>
      <c r="B8365" s="31"/>
      <c r="C8365" s="2"/>
      <c r="D8365" s="2"/>
      <c r="E8365" s="26"/>
    </row>
    <row r="8366" spans="1:5" x14ac:dyDescent="0.15">
      <c r="A8366" s="2"/>
      <c r="B8366" s="31"/>
      <c r="C8366" s="2"/>
      <c r="D8366" s="2"/>
      <c r="E8366" s="26"/>
    </row>
    <row r="8367" spans="1:5" x14ac:dyDescent="0.15">
      <c r="A8367" s="2"/>
      <c r="B8367" s="31"/>
      <c r="C8367" s="2"/>
      <c r="D8367" s="2"/>
      <c r="E8367" s="26"/>
    </row>
    <row r="8368" spans="1:5" x14ac:dyDescent="0.15">
      <c r="A8368" s="2"/>
      <c r="B8368" s="31"/>
      <c r="C8368" s="2"/>
      <c r="D8368" s="2"/>
      <c r="E8368" s="26"/>
    </row>
    <row r="8369" spans="1:5" x14ac:dyDescent="0.15">
      <c r="A8369" s="2"/>
      <c r="B8369" s="31"/>
      <c r="C8369" s="2"/>
      <c r="D8369" s="2"/>
      <c r="E8369" s="26"/>
    </row>
    <row r="8370" spans="1:5" x14ac:dyDescent="0.15">
      <c r="A8370" s="2"/>
      <c r="B8370" s="31"/>
      <c r="C8370" s="2"/>
      <c r="D8370" s="2"/>
      <c r="E8370" s="26"/>
    </row>
    <row r="8371" spans="1:5" x14ac:dyDescent="0.15">
      <c r="A8371" s="2"/>
      <c r="B8371" s="31"/>
      <c r="C8371" s="2"/>
      <c r="D8371" s="2"/>
      <c r="E8371" s="26"/>
    </row>
    <row r="8372" spans="1:5" x14ac:dyDescent="0.15">
      <c r="A8372" s="2"/>
      <c r="B8372" s="31"/>
      <c r="C8372" s="2"/>
      <c r="D8372" s="2"/>
      <c r="E8372" s="26"/>
    </row>
    <row r="8373" spans="1:5" x14ac:dyDescent="0.15">
      <c r="A8373" s="2"/>
      <c r="B8373" s="31"/>
      <c r="C8373" s="2"/>
      <c r="D8373" s="2"/>
      <c r="E8373" s="26"/>
    </row>
    <row r="8374" spans="1:5" x14ac:dyDescent="0.15">
      <c r="A8374" s="2"/>
      <c r="B8374" s="31"/>
      <c r="C8374" s="2"/>
      <c r="D8374" s="2"/>
      <c r="E8374" s="26"/>
    </row>
    <row r="8375" spans="1:5" x14ac:dyDescent="0.15">
      <c r="A8375" s="2"/>
      <c r="B8375" s="31"/>
      <c r="C8375" s="2"/>
      <c r="D8375" s="2"/>
      <c r="E8375" s="26"/>
    </row>
    <row r="8376" spans="1:5" x14ac:dyDescent="0.15">
      <c r="A8376" s="2"/>
      <c r="B8376" s="31"/>
      <c r="C8376" s="2"/>
      <c r="D8376" s="2"/>
      <c r="E8376" s="26"/>
    </row>
    <row r="8377" spans="1:5" x14ac:dyDescent="0.15">
      <c r="A8377" s="2"/>
      <c r="B8377" s="31"/>
      <c r="C8377" s="2"/>
      <c r="D8377" s="2"/>
      <c r="E8377" s="26"/>
    </row>
    <row r="8378" spans="1:5" x14ac:dyDescent="0.15">
      <c r="A8378" s="2"/>
      <c r="B8378" s="31"/>
      <c r="C8378" s="2"/>
      <c r="D8378" s="2"/>
      <c r="E8378" s="26"/>
    </row>
    <row r="8379" spans="1:5" x14ac:dyDescent="0.15">
      <c r="A8379" s="2"/>
      <c r="B8379" s="31"/>
      <c r="C8379" s="2"/>
      <c r="D8379" s="2"/>
      <c r="E8379" s="26"/>
    </row>
    <row r="8380" spans="1:5" x14ac:dyDescent="0.15">
      <c r="A8380" s="2"/>
      <c r="B8380" s="31"/>
      <c r="C8380" s="2"/>
      <c r="D8380" s="2"/>
      <c r="E8380" s="26"/>
    </row>
    <row r="8381" spans="1:5" x14ac:dyDescent="0.15">
      <c r="A8381" s="2"/>
      <c r="B8381" s="31"/>
      <c r="C8381" s="2"/>
      <c r="D8381" s="2"/>
      <c r="E8381" s="26"/>
    </row>
    <row r="8382" spans="1:5" x14ac:dyDescent="0.15">
      <c r="A8382" s="2"/>
      <c r="B8382" s="31"/>
      <c r="C8382" s="2"/>
      <c r="D8382" s="2"/>
      <c r="E8382" s="26"/>
    </row>
    <row r="8383" spans="1:5" x14ac:dyDescent="0.15">
      <c r="A8383" s="2"/>
      <c r="B8383" s="31"/>
      <c r="C8383" s="2"/>
      <c r="D8383" s="2"/>
      <c r="E8383" s="26"/>
    </row>
    <row r="8384" spans="1:5" x14ac:dyDescent="0.15">
      <c r="A8384" s="2"/>
      <c r="B8384" s="31"/>
      <c r="C8384" s="2"/>
      <c r="D8384" s="2"/>
      <c r="E8384" s="26"/>
    </row>
    <row r="8385" spans="1:5" x14ac:dyDescent="0.15">
      <c r="A8385" s="2"/>
      <c r="B8385" s="31"/>
      <c r="C8385" s="2"/>
      <c r="D8385" s="2"/>
      <c r="E8385" s="26"/>
    </row>
    <row r="8386" spans="1:5" x14ac:dyDescent="0.15">
      <c r="A8386" s="2"/>
      <c r="B8386" s="31"/>
      <c r="C8386" s="2"/>
      <c r="D8386" s="2"/>
      <c r="E8386" s="26"/>
    </row>
    <row r="8387" spans="1:5" x14ac:dyDescent="0.15">
      <c r="A8387" s="2"/>
      <c r="B8387" s="31"/>
      <c r="C8387" s="2"/>
      <c r="D8387" s="2"/>
      <c r="E8387" s="26"/>
    </row>
    <row r="8388" spans="1:5" x14ac:dyDescent="0.15">
      <c r="A8388" s="2"/>
      <c r="B8388" s="31"/>
      <c r="C8388" s="2"/>
      <c r="D8388" s="2"/>
      <c r="E8388" s="26"/>
    </row>
    <row r="8389" spans="1:5" x14ac:dyDescent="0.15">
      <c r="A8389" s="2"/>
      <c r="B8389" s="31"/>
      <c r="C8389" s="2"/>
      <c r="D8389" s="2"/>
      <c r="E8389" s="26"/>
    </row>
    <row r="8390" spans="1:5" x14ac:dyDescent="0.15">
      <c r="A8390" s="2"/>
      <c r="B8390" s="31"/>
      <c r="C8390" s="2"/>
      <c r="D8390" s="2"/>
      <c r="E8390" s="26"/>
    </row>
    <row r="8391" spans="1:5" x14ac:dyDescent="0.15">
      <c r="A8391" s="2"/>
      <c r="B8391" s="31"/>
      <c r="C8391" s="2"/>
      <c r="D8391" s="2"/>
      <c r="E8391" s="26"/>
    </row>
    <row r="8392" spans="1:5" x14ac:dyDescent="0.15">
      <c r="A8392" s="2"/>
      <c r="B8392" s="31"/>
      <c r="C8392" s="2"/>
      <c r="D8392" s="2"/>
      <c r="E8392" s="26"/>
    </row>
    <row r="8393" spans="1:5" x14ac:dyDescent="0.15">
      <c r="A8393" s="2"/>
      <c r="B8393" s="31"/>
      <c r="C8393" s="2"/>
      <c r="D8393" s="2"/>
      <c r="E8393" s="26"/>
    </row>
    <row r="8394" spans="1:5" x14ac:dyDescent="0.15">
      <c r="A8394" s="2"/>
      <c r="B8394" s="31"/>
      <c r="C8394" s="2"/>
      <c r="D8394" s="2"/>
      <c r="E8394" s="26"/>
    </row>
    <row r="8395" spans="1:5" x14ac:dyDescent="0.15">
      <c r="A8395" s="2"/>
      <c r="B8395" s="31"/>
      <c r="C8395" s="2"/>
      <c r="D8395" s="2"/>
      <c r="E8395" s="26"/>
    </row>
    <row r="8396" spans="1:5" x14ac:dyDescent="0.15">
      <c r="A8396" s="2"/>
      <c r="B8396" s="31"/>
      <c r="C8396" s="2"/>
      <c r="D8396" s="2"/>
      <c r="E8396" s="26"/>
    </row>
    <row r="8397" spans="1:5" x14ac:dyDescent="0.15">
      <c r="A8397" s="2"/>
      <c r="B8397" s="31"/>
      <c r="C8397" s="2"/>
      <c r="D8397" s="2"/>
      <c r="E8397" s="26"/>
    </row>
    <row r="8398" spans="1:5" x14ac:dyDescent="0.15">
      <c r="A8398" s="2"/>
      <c r="B8398" s="31"/>
      <c r="C8398" s="2"/>
      <c r="D8398" s="2"/>
      <c r="E8398" s="26"/>
    </row>
    <row r="8399" spans="1:5" x14ac:dyDescent="0.15">
      <c r="A8399" s="2"/>
      <c r="B8399" s="31"/>
      <c r="C8399" s="2"/>
      <c r="D8399" s="2"/>
      <c r="E8399" s="26"/>
    </row>
    <row r="8400" spans="1:5" x14ac:dyDescent="0.15">
      <c r="A8400" s="2"/>
      <c r="B8400" s="31"/>
      <c r="C8400" s="2"/>
      <c r="D8400" s="2"/>
      <c r="E8400" s="26"/>
    </row>
    <row r="8401" spans="1:5" x14ac:dyDescent="0.15">
      <c r="A8401" s="2"/>
      <c r="B8401" s="31"/>
      <c r="C8401" s="2"/>
      <c r="D8401" s="2"/>
      <c r="E8401" s="26"/>
    </row>
    <row r="8402" spans="1:5" x14ac:dyDescent="0.15">
      <c r="A8402" s="2"/>
      <c r="B8402" s="31"/>
      <c r="C8402" s="2"/>
      <c r="D8402" s="2"/>
      <c r="E8402" s="26"/>
    </row>
    <row r="8403" spans="1:5" x14ac:dyDescent="0.15">
      <c r="A8403" s="2"/>
      <c r="B8403" s="31"/>
      <c r="C8403" s="2"/>
      <c r="D8403" s="2"/>
      <c r="E8403" s="26"/>
    </row>
    <row r="8404" spans="1:5" x14ac:dyDescent="0.15">
      <c r="A8404" s="2"/>
      <c r="B8404" s="31"/>
      <c r="C8404" s="2"/>
      <c r="D8404" s="2"/>
      <c r="E8404" s="26"/>
    </row>
    <row r="8405" spans="1:5" x14ac:dyDescent="0.15">
      <c r="A8405" s="2"/>
      <c r="B8405" s="31"/>
      <c r="C8405" s="2"/>
      <c r="D8405" s="2"/>
      <c r="E8405" s="26"/>
    </row>
    <row r="8406" spans="1:5" x14ac:dyDescent="0.15">
      <c r="A8406" s="2"/>
      <c r="B8406" s="31"/>
      <c r="C8406" s="2"/>
      <c r="D8406" s="2"/>
      <c r="E8406" s="26"/>
    </row>
    <row r="8407" spans="1:5" x14ac:dyDescent="0.15">
      <c r="A8407" s="2"/>
      <c r="B8407" s="31"/>
      <c r="C8407" s="2"/>
      <c r="D8407" s="2"/>
      <c r="E8407" s="26"/>
    </row>
    <row r="8408" spans="1:5" x14ac:dyDescent="0.15">
      <c r="A8408" s="2"/>
      <c r="B8408" s="31"/>
      <c r="C8408" s="2"/>
      <c r="D8408" s="2"/>
      <c r="E8408" s="26"/>
    </row>
    <row r="8409" spans="1:5" x14ac:dyDescent="0.15">
      <c r="A8409" s="2"/>
      <c r="B8409" s="31"/>
      <c r="C8409" s="2"/>
      <c r="D8409" s="2"/>
      <c r="E8409" s="26"/>
    </row>
    <row r="8410" spans="1:5" x14ac:dyDescent="0.15">
      <c r="A8410" s="2"/>
      <c r="B8410" s="31"/>
      <c r="C8410" s="2"/>
      <c r="D8410" s="2"/>
      <c r="E8410" s="26"/>
    </row>
    <row r="8411" spans="1:5" x14ac:dyDescent="0.15">
      <c r="A8411" s="2"/>
      <c r="B8411" s="31"/>
      <c r="C8411" s="2"/>
      <c r="D8411" s="2"/>
      <c r="E8411" s="26"/>
    </row>
    <row r="8412" spans="1:5" x14ac:dyDescent="0.15">
      <c r="A8412" s="2"/>
      <c r="B8412" s="31"/>
      <c r="C8412" s="2"/>
      <c r="D8412" s="2"/>
      <c r="E8412" s="26"/>
    </row>
    <row r="8413" spans="1:5" x14ac:dyDescent="0.15">
      <c r="A8413" s="2"/>
      <c r="B8413" s="31"/>
      <c r="C8413" s="2"/>
      <c r="D8413" s="2"/>
      <c r="E8413" s="26"/>
    </row>
    <row r="8414" spans="1:5" x14ac:dyDescent="0.15">
      <c r="A8414" s="2"/>
      <c r="B8414" s="31"/>
      <c r="C8414" s="2"/>
      <c r="D8414" s="2"/>
      <c r="E8414" s="26"/>
    </row>
    <row r="8415" spans="1:5" x14ac:dyDescent="0.15">
      <c r="A8415" s="2"/>
      <c r="B8415" s="31"/>
      <c r="C8415" s="2"/>
      <c r="D8415" s="2"/>
      <c r="E8415" s="26"/>
    </row>
    <row r="8416" spans="1:5" x14ac:dyDescent="0.15">
      <c r="A8416" s="2"/>
      <c r="B8416" s="31"/>
      <c r="C8416" s="2"/>
      <c r="D8416" s="2"/>
      <c r="E8416" s="26"/>
    </row>
    <row r="8417" spans="1:5" x14ac:dyDescent="0.15">
      <c r="A8417" s="2"/>
      <c r="B8417" s="31"/>
      <c r="C8417" s="2"/>
      <c r="D8417" s="2"/>
      <c r="E8417" s="26"/>
    </row>
    <row r="8418" spans="1:5" x14ac:dyDescent="0.15">
      <c r="A8418" s="2"/>
      <c r="B8418" s="31"/>
      <c r="C8418" s="2"/>
      <c r="D8418" s="2"/>
      <c r="E8418" s="26"/>
    </row>
    <row r="8419" spans="1:5" x14ac:dyDescent="0.15">
      <c r="A8419" s="2"/>
      <c r="B8419" s="31"/>
      <c r="C8419" s="2"/>
      <c r="D8419" s="2"/>
      <c r="E8419" s="26"/>
    </row>
    <row r="8420" spans="1:5" x14ac:dyDescent="0.15">
      <c r="A8420" s="2"/>
      <c r="B8420" s="31"/>
      <c r="C8420" s="2"/>
      <c r="D8420" s="2"/>
      <c r="E8420" s="26"/>
    </row>
    <row r="8421" spans="1:5" x14ac:dyDescent="0.15">
      <c r="A8421" s="2"/>
      <c r="B8421" s="31"/>
      <c r="C8421" s="2"/>
      <c r="D8421" s="2"/>
      <c r="E8421" s="26"/>
    </row>
    <row r="8422" spans="1:5" x14ac:dyDescent="0.15">
      <c r="A8422" s="2"/>
      <c r="B8422" s="31"/>
      <c r="C8422" s="2"/>
      <c r="D8422" s="2"/>
      <c r="E8422" s="26"/>
    </row>
    <row r="8423" spans="1:5" x14ac:dyDescent="0.15">
      <c r="A8423" s="2"/>
      <c r="B8423" s="31"/>
      <c r="C8423" s="2"/>
      <c r="D8423" s="2"/>
      <c r="E8423" s="26"/>
    </row>
    <row r="8424" spans="1:5" x14ac:dyDescent="0.15">
      <c r="A8424" s="2"/>
      <c r="B8424" s="31"/>
      <c r="C8424" s="2"/>
      <c r="D8424" s="2"/>
      <c r="E8424" s="26"/>
    </row>
    <row r="8425" spans="1:5" x14ac:dyDescent="0.15">
      <c r="A8425" s="2"/>
      <c r="B8425" s="31"/>
      <c r="C8425" s="2"/>
      <c r="D8425" s="2"/>
      <c r="E8425" s="26"/>
    </row>
    <row r="8426" spans="1:5" x14ac:dyDescent="0.15">
      <c r="A8426" s="2"/>
      <c r="B8426" s="31"/>
      <c r="C8426" s="2"/>
      <c r="D8426" s="2"/>
      <c r="E8426" s="26"/>
    </row>
    <row r="8427" spans="1:5" x14ac:dyDescent="0.15">
      <c r="A8427" s="2"/>
      <c r="B8427" s="31"/>
      <c r="C8427" s="2"/>
      <c r="D8427" s="2"/>
      <c r="E8427" s="26"/>
    </row>
    <row r="8428" spans="1:5" x14ac:dyDescent="0.15">
      <c r="A8428" s="2"/>
      <c r="B8428" s="31"/>
      <c r="C8428" s="2"/>
      <c r="D8428" s="2"/>
      <c r="E8428" s="26"/>
    </row>
    <row r="8429" spans="1:5" x14ac:dyDescent="0.15">
      <c r="A8429" s="2"/>
      <c r="B8429" s="31"/>
      <c r="C8429" s="2"/>
      <c r="D8429" s="2"/>
      <c r="E8429" s="26"/>
    </row>
    <row r="8430" spans="1:5" x14ac:dyDescent="0.15">
      <c r="A8430" s="2"/>
      <c r="B8430" s="31"/>
      <c r="C8430" s="2"/>
      <c r="D8430" s="2"/>
      <c r="E8430" s="26"/>
    </row>
    <row r="8431" spans="1:5" x14ac:dyDescent="0.15">
      <c r="A8431" s="2"/>
      <c r="B8431" s="31"/>
      <c r="C8431" s="2"/>
      <c r="D8431" s="2"/>
      <c r="E8431" s="26"/>
    </row>
    <row r="8432" spans="1:5" x14ac:dyDescent="0.15">
      <c r="A8432" s="2"/>
      <c r="B8432" s="31"/>
      <c r="C8432" s="2"/>
      <c r="D8432" s="2"/>
      <c r="E8432" s="26"/>
    </row>
    <row r="8433" spans="1:5" x14ac:dyDescent="0.15">
      <c r="A8433" s="2"/>
      <c r="B8433" s="31"/>
      <c r="C8433" s="2"/>
      <c r="D8433" s="2"/>
      <c r="E8433" s="26"/>
    </row>
    <row r="8434" spans="1:5" x14ac:dyDescent="0.15">
      <c r="A8434" s="2"/>
      <c r="B8434" s="31"/>
      <c r="C8434" s="2"/>
      <c r="D8434" s="2"/>
      <c r="E8434" s="26"/>
    </row>
    <row r="8435" spans="1:5" x14ac:dyDescent="0.15">
      <c r="A8435" s="2"/>
      <c r="B8435" s="31"/>
      <c r="C8435" s="2"/>
      <c r="D8435" s="2"/>
      <c r="E8435" s="26"/>
    </row>
    <row r="8436" spans="1:5" x14ac:dyDescent="0.15">
      <c r="A8436" s="2"/>
      <c r="B8436" s="31"/>
      <c r="C8436" s="2"/>
      <c r="D8436" s="2"/>
      <c r="E8436" s="26"/>
    </row>
    <row r="8437" spans="1:5" x14ac:dyDescent="0.15">
      <c r="A8437" s="2"/>
      <c r="B8437" s="31"/>
      <c r="C8437" s="2"/>
      <c r="D8437" s="2"/>
      <c r="E8437" s="26"/>
    </row>
    <row r="8438" spans="1:5" x14ac:dyDescent="0.15">
      <c r="A8438" s="2"/>
      <c r="B8438" s="31"/>
      <c r="C8438" s="2"/>
      <c r="D8438" s="2"/>
      <c r="E8438" s="26"/>
    </row>
    <row r="8439" spans="1:5" x14ac:dyDescent="0.15">
      <c r="A8439" s="2"/>
      <c r="B8439" s="31"/>
      <c r="C8439" s="2"/>
      <c r="D8439" s="2"/>
      <c r="E8439" s="26"/>
    </row>
    <row r="8440" spans="1:5" x14ac:dyDescent="0.15">
      <c r="A8440" s="2"/>
      <c r="B8440" s="31"/>
      <c r="C8440" s="2"/>
      <c r="D8440" s="2"/>
      <c r="E8440" s="26"/>
    </row>
    <row r="8441" spans="1:5" x14ac:dyDescent="0.15">
      <c r="A8441" s="2"/>
      <c r="B8441" s="31"/>
      <c r="C8441" s="2"/>
      <c r="D8441" s="2"/>
      <c r="E8441" s="26"/>
    </row>
    <row r="8442" spans="1:5" x14ac:dyDescent="0.15">
      <c r="A8442" s="2"/>
      <c r="B8442" s="31"/>
      <c r="C8442" s="2"/>
      <c r="D8442" s="2"/>
      <c r="E8442" s="26"/>
    </row>
    <row r="8443" spans="1:5" x14ac:dyDescent="0.15">
      <c r="A8443" s="2"/>
      <c r="B8443" s="31"/>
      <c r="C8443" s="2"/>
      <c r="D8443" s="2"/>
      <c r="E8443" s="26"/>
    </row>
    <row r="8444" spans="1:5" x14ac:dyDescent="0.15">
      <c r="A8444" s="2"/>
      <c r="B8444" s="31"/>
      <c r="C8444" s="2"/>
      <c r="D8444" s="2"/>
      <c r="E8444" s="26"/>
    </row>
    <row r="8445" spans="1:5" x14ac:dyDescent="0.15">
      <c r="A8445" s="2"/>
      <c r="B8445" s="31"/>
      <c r="C8445" s="2"/>
      <c r="D8445" s="2"/>
      <c r="E8445" s="26"/>
    </row>
    <row r="8446" spans="1:5" x14ac:dyDescent="0.15">
      <c r="A8446" s="2"/>
      <c r="B8446" s="31"/>
      <c r="C8446" s="2"/>
      <c r="D8446" s="2"/>
      <c r="E8446" s="26"/>
    </row>
    <row r="8447" spans="1:5" x14ac:dyDescent="0.15">
      <c r="A8447" s="2"/>
      <c r="B8447" s="31"/>
      <c r="C8447" s="2"/>
      <c r="D8447" s="2"/>
      <c r="E8447" s="26"/>
    </row>
    <row r="8448" spans="1:5" x14ac:dyDescent="0.15">
      <c r="A8448" s="2"/>
      <c r="B8448" s="31"/>
      <c r="C8448" s="2"/>
      <c r="D8448" s="2"/>
      <c r="E8448" s="26"/>
    </row>
    <row r="8449" spans="1:5" x14ac:dyDescent="0.15">
      <c r="A8449" s="2"/>
      <c r="B8449" s="31"/>
      <c r="C8449" s="2"/>
      <c r="D8449" s="2"/>
      <c r="E8449" s="26"/>
    </row>
    <row r="8450" spans="1:5" x14ac:dyDescent="0.15">
      <c r="A8450" s="2"/>
      <c r="B8450" s="31"/>
      <c r="C8450" s="2"/>
      <c r="D8450" s="2"/>
      <c r="E8450" s="26"/>
    </row>
    <row r="8451" spans="1:5" x14ac:dyDescent="0.15">
      <c r="A8451" s="2"/>
      <c r="B8451" s="31"/>
      <c r="C8451" s="2"/>
      <c r="D8451" s="2"/>
      <c r="E8451" s="26"/>
    </row>
    <row r="8452" spans="1:5" x14ac:dyDescent="0.15">
      <c r="A8452" s="2"/>
      <c r="B8452" s="31"/>
      <c r="C8452" s="2"/>
      <c r="D8452" s="2"/>
      <c r="E8452" s="26"/>
    </row>
    <row r="8453" spans="1:5" x14ac:dyDescent="0.15">
      <c r="A8453" s="2"/>
      <c r="B8453" s="31"/>
      <c r="C8453" s="2"/>
      <c r="D8453" s="2"/>
      <c r="E8453" s="26"/>
    </row>
    <row r="8454" spans="1:5" x14ac:dyDescent="0.15">
      <c r="A8454" s="2"/>
      <c r="B8454" s="31"/>
      <c r="C8454" s="2"/>
      <c r="D8454" s="2"/>
      <c r="E8454" s="26"/>
    </row>
    <row r="8455" spans="1:5" x14ac:dyDescent="0.15">
      <c r="A8455" s="2"/>
      <c r="B8455" s="31"/>
      <c r="C8455" s="2"/>
      <c r="D8455" s="2"/>
      <c r="E8455" s="26"/>
    </row>
    <row r="8456" spans="1:5" x14ac:dyDescent="0.15">
      <c r="A8456" s="2"/>
      <c r="B8456" s="31"/>
      <c r="C8456" s="2"/>
      <c r="D8456" s="2"/>
      <c r="E8456" s="26"/>
    </row>
    <row r="8457" spans="1:5" x14ac:dyDescent="0.15">
      <c r="A8457" s="2"/>
      <c r="B8457" s="31"/>
      <c r="C8457" s="2"/>
      <c r="D8457" s="2"/>
      <c r="E8457" s="26"/>
    </row>
    <row r="8458" spans="1:5" x14ac:dyDescent="0.15">
      <c r="A8458" s="2"/>
      <c r="B8458" s="31"/>
      <c r="C8458" s="2"/>
      <c r="D8458" s="2"/>
      <c r="E8458" s="26"/>
    </row>
    <row r="8459" spans="1:5" x14ac:dyDescent="0.15">
      <c r="A8459" s="2"/>
      <c r="B8459" s="31"/>
      <c r="C8459" s="2"/>
      <c r="D8459" s="2"/>
      <c r="E8459" s="26"/>
    </row>
    <row r="8460" spans="1:5" x14ac:dyDescent="0.15">
      <c r="A8460" s="2"/>
      <c r="B8460" s="31"/>
      <c r="C8460" s="2"/>
      <c r="D8460" s="2"/>
      <c r="E8460" s="26"/>
    </row>
    <row r="8461" spans="1:5" x14ac:dyDescent="0.15">
      <c r="A8461" s="2"/>
      <c r="B8461" s="31"/>
      <c r="C8461" s="2"/>
      <c r="D8461" s="2"/>
      <c r="E8461" s="26"/>
    </row>
    <row r="8462" spans="1:5" x14ac:dyDescent="0.15">
      <c r="A8462" s="2"/>
      <c r="B8462" s="31"/>
      <c r="C8462" s="2"/>
      <c r="D8462" s="2"/>
      <c r="E8462" s="26"/>
    </row>
    <row r="8463" spans="1:5" x14ac:dyDescent="0.15">
      <c r="A8463" s="2"/>
      <c r="B8463" s="31"/>
      <c r="C8463" s="2"/>
      <c r="D8463" s="2"/>
      <c r="E8463" s="26"/>
    </row>
    <row r="8464" spans="1:5" x14ac:dyDescent="0.15">
      <c r="A8464" s="2"/>
      <c r="B8464" s="31"/>
      <c r="C8464" s="2"/>
      <c r="D8464" s="2"/>
      <c r="E8464" s="26"/>
    </row>
    <row r="8465" spans="1:5" x14ac:dyDescent="0.15">
      <c r="A8465" s="2"/>
      <c r="B8465" s="31"/>
      <c r="C8465" s="2"/>
      <c r="D8465" s="2"/>
      <c r="E8465" s="26"/>
    </row>
    <row r="8466" spans="1:5" x14ac:dyDescent="0.15">
      <c r="A8466" s="2"/>
      <c r="B8466" s="31"/>
      <c r="C8466" s="2"/>
      <c r="D8466" s="2"/>
      <c r="E8466" s="26"/>
    </row>
    <row r="8467" spans="1:5" x14ac:dyDescent="0.15">
      <c r="A8467" s="2"/>
      <c r="B8467" s="31"/>
      <c r="C8467" s="2"/>
      <c r="D8467" s="2"/>
      <c r="E8467" s="26"/>
    </row>
    <row r="8468" spans="1:5" x14ac:dyDescent="0.15">
      <c r="A8468" s="2"/>
      <c r="B8468" s="31"/>
      <c r="C8468" s="2"/>
      <c r="D8468" s="2"/>
      <c r="E8468" s="26"/>
    </row>
    <row r="8469" spans="1:5" x14ac:dyDescent="0.15">
      <c r="A8469" s="2"/>
      <c r="B8469" s="31"/>
      <c r="C8469" s="2"/>
      <c r="D8469" s="2"/>
      <c r="E8469" s="26"/>
    </row>
    <row r="8470" spans="1:5" x14ac:dyDescent="0.15">
      <c r="A8470" s="2"/>
      <c r="B8470" s="31"/>
      <c r="C8470" s="2"/>
      <c r="D8470" s="2"/>
      <c r="E8470" s="26"/>
    </row>
    <row r="8471" spans="1:5" x14ac:dyDescent="0.15">
      <c r="A8471" s="2"/>
      <c r="B8471" s="31"/>
      <c r="C8471" s="2"/>
      <c r="D8471" s="2"/>
      <c r="E8471" s="26"/>
    </row>
    <row r="8472" spans="1:5" x14ac:dyDescent="0.15">
      <c r="A8472" s="2"/>
      <c r="B8472" s="31"/>
      <c r="C8472" s="2"/>
      <c r="D8472" s="2"/>
      <c r="E8472" s="26"/>
    </row>
    <row r="8473" spans="1:5" x14ac:dyDescent="0.15">
      <c r="A8473" s="2"/>
      <c r="B8473" s="31"/>
      <c r="C8473" s="2"/>
      <c r="D8473" s="2"/>
      <c r="E8473" s="26"/>
    </row>
    <row r="8474" spans="1:5" x14ac:dyDescent="0.15">
      <c r="A8474" s="2"/>
      <c r="B8474" s="31"/>
      <c r="C8474" s="2"/>
      <c r="D8474" s="2"/>
      <c r="E8474" s="26"/>
    </row>
    <row r="8475" spans="1:5" x14ac:dyDescent="0.15">
      <c r="A8475" s="2"/>
      <c r="B8475" s="31"/>
      <c r="C8475" s="2"/>
      <c r="D8475" s="2"/>
      <c r="E8475" s="26"/>
    </row>
    <row r="8476" spans="1:5" x14ac:dyDescent="0.15">
      <c r="A8476" s="2"/>
      <c r="B8476" s="31"/>
      <c r="C8476" s="2"/>
      <c r="D8476" s="2"/>
      <c r="E8476" s="26"/>
    </row>
    <row r="8477" spans="1:5" x14ac:dyDescent="0.15">
      <c r="A8477" s="2"/>
      <c r="B8477" s="31"/>
      <c r="C8477" s="2"/>
      <c r="D8477" s="2"/>
      <c r="E8477" s="26"/>
    </row>
    <row r="8478" spans="1:5" x14ac:dyDescent="0.15">
      <c r="A8478" s="2"/>
      <c r="B8478" s="31"/>
      <c r="C8478" s="2"/>
      <c r="D8478" s="2"/>
      <c r="E8478" s="26"/>
    </row>
    <row r="8479" spans="1:5" x14ac:dyDescent="0.15">
      <c r="A8479" s="2"/>
      <c r="B8479" s="31"/>
      <c r="C8479" s="2"/>
      <c r="D8479" s="2"/>
      <c r="E8479" s="26"/>
    </row>
    <row r="8480" spans="1:5" x14ac:dyDescent="0.15">
      <c r="A8480" s="2"/>
      <c r="B8480" s="31"/>
      <c r="C8480" s="2"/>
      <c r="D8480" s="2"/>
      <c r="E8480" s="26"/>
    </row>
    <row r="8481" spans="1:5" x14ac:dyDescent="0.15">
      <c r="A8481" s="2"/>
      <c r="B8481" s="31"/>
      <c r="C8481" s="2"/>
      <c r="D8481" s="2"/>
      <c r="E8481" s="26"/>
    </row>
    <row r="8482" spans="1:5" x14ac:dyDescent="0.15">
      <c r="A8482" s="2"/>
      <c r="B8482" s="31"/>
      <c r="C8482" s="2"/>
      <c r="D8482" s="2"/>
      <c r="E8482" s="26"/>
    </row>
    <row r="8483" spans="1:5" x14ac:dyDescent="0.15">
      <c r="A8483" s="2"/>
      <c r="B8483" s="31"/>
      <c r="C8483" s="2"/>
      <c r="D8483" s="2"/>
      <c r="E8483" s="26"/>
    </row>
    <row r="8484" spans="1:5" x14ac:dyDescent="0.15">
      <c r="A8484" s="2"/>
      <c r="B8484" s="31"/>
      <c r="C8484" s="2"/>
      <c r="D8484" s="2"/>
      <c r="E8484" s="26"/>
    </row>
    <row r="8485" spans="1:5" x14ac:dyDescent="0.15">
      <c r="A8485" s="2"/>
      <c r="B8485" s="31"/>
      <c r="C8485" s="2"/>
      <c r="D8485" s="2"/>
      <c r="E8485" s="26"/>
    </row>
    <row r="8486" spans="1:5" x14ac:dyDescent="0.15">
      <c r="A8486" s="2"/>
      <c r="B8486" s="31"/>
      <c r="C8486" s="2"/>
      <c r="D8486" s="2"/>
      <c r="E8486" s="26"/>
    </row>
    <row r="8487" spans="1:5" x14ac:dyDescent="0.15">
      <c r="A8487" s="2"/>
      <c r="B8487" s="31"/>
      <c r="C8487" s="2"/>
      <c r="D8487" s="2"/>
      <c r="E8487" s="26"/>
    </row>
    <row r="8488" spans="1:5" x14ac:dyDescent="0.15">
      <c r="A8488" s="2"/>
      <c r="B8488" s="31"/>
      <c r="C8488" s="2"/>
      <c r="D8488" s="2"/>
      <c r="E8488" s="26"/>
    </row>
    <row r="8489" spans="1:5" x14ac:dyDescent="0.15">
      <c r="A8489" s="2"/>
      <c r="B8489" s="31"/>
      <c r="C8489" s="2"/>
      <c r="D8489" s="2"/>
      <c r="E8489" s="26"/>
    </row>
    <row r="8490" spans="1:5" x14ac:dyDescent="0.15">
      <c r="A8490" s="2"/>
      <c r="B8490" s="31"/>
      <c r="C8490" s="2"/>
      <c r="D8490" s="2"/>
      <c r="E8490" s="26"/>
    </row>
    <row r="8491" spans="1:5" x14ac:dyDescent="0.15">
      <c r="A8491" s="2"/>
      <c r="B8491" s="31"/>
      <c r="C8491" s="2"/>
      <c r="D8491" s="2"/>
      <c r="E8491" s="26"/>
    </row>
    <row r="8492" spans="1:5" x14ac:dyDescent="0.15">
      <c r="A8492" s="2"/>
      <c r="B8492" s="31"/>
      <c r="C8492" s="2"/>
      <c r="D8492" s="2"/>
      <c r="E8492" s="26"/>
    </row>
    <row r="8493" spans="1:5" x14ac:dyDescent="0.15">
      <c r="A8493" s="2"/>
      <c r="B8493" s="31"/>
      <c r="C8493" s="2"/>
      <c r="D8493" s="2"/>
      <c r="E8493" s="26"/>
    </row>
    <row r="8494" spans="1:5" x14ac:dyDescent="0.15">
      <c r="A8494" s="2"/>
      <c r="B8494" s="31"/>
      <c r="C8494" s="2"/>
      <c r="D8494" s="2"/>
      <c r="E8494" s="26"/>
    </row>
    <row r="8495" spans="1:5" x14ac:dyDescent="0.15">
      <c r="A8495" s="2"/>
      <c r="B8495" s="31"/>
      <c r="C8495" s="2"/>
      <c r="D8495" s="2"/>
      <c r="E8495" s="26"/>
    </row>
    <row r="8496" spans="1:5" x14ac:dyDescent="0.15">
      <c r="A8496" s="2"/>
      <c r="B8496" s="31"/>
      <c r="C8496" s="2"/>
      <c r="D8496" s="2"/>
      <c r="E8496" s="26"/>
    </row>
    <row r="8497" spans="1:5" x14ac:dyDescent="0.15">
      <c r="A8497" s="2"/>
      <c r="B8497" s="31"/>
      <c r="C8497" s="2"/>
      <c r="D8497" s="2"/>
      <c r="E8497" s="26"/>
    </row>
    <row r="8498" spans="1:5" x14ac:dyDescent="0.15">
      <c r="A8498" s="2"/>
      <c r="B8498" s="31"/>
      <c r="C8498" s="2"/>
      <c r="D8498" s="2"/>
      <c r="E8498" s="26"/>
    </row>
    <row r="8499" spans="1:5" x14ac:dyDescent="0.15">
      <c r="A8499" s="2"/>
      <c r="B8499" s="31"/>
      <c r="C8499" s="2"/>
      <c r="D8499" s="2"/>
      <c r="E8499" s="26"/>
    </row>
    <row r="8500" spans="1:5" x14ac:dyDescent="0.15">
      <c r="A8500" s="2"/>
      <c r="B8500" s="31"/>
      <c r="C8500" s="2"/>
      <c r="D8500" s="2"/>
      <c r="E8500" s="26"/>
    </row>
    <row r="8501" spans="1:5" x14ac:dyDescent="0.15">
      <c r="A8501" s="2"/>
      <c r="B8501" s="31"/>
      <c r="C8501" s="2"/>
      <c r="D8501" s="2"/>
      <c r="E8501" s="26"/>
    </row>
    <row r="8502" spans="1:5" x14ac:dyDescent="0.15">
      <c r="A8502" s="2"/>
      <c r="B8502" s="31"/>
      <c r="C8502" s="2"/>
      <c r="D8502" s="2"/>
      <c r="E8502" s="26"/>
    </row>
    <row r="8503" spans="1:5" x14ac:dyDescent="0.15">
      <c r="A8503" s="2"/>
      <c r="B8503" s="31"/>
      <c r="C8503" s="2"/>
      <c r="D8503" s="2"/>
      <c r="E8503" s="26"/>
    </row>
    <row r="8504" spans="1:5" x14ac:dyDescent="0.15">
      <c r="A8504" s="2"/>
      <c r="B8504" s="31"/>
      <c r="C8504" s="2"/>
      <c r="D8504" s="2"/>
      <c r="E8504" s="26"/>
    </row>
    <row r="8505" spans="1:5" x14ac:dyDescent="0.15">
      <c r="A8505" s="2"/>
      <c r="B8505" s="31"/>
      <c r="C8505" s="2"/>
      <c r="D8505" s="2"/>
      <c r="E8505" s="26"/>
    </row>
    <row r="8506" spans="1:5" x14ac:dyDescent="0.15">
      <c r="A8506" s="2"/>
      <c r="B8506" s="31"/>
      <c r="C8506" s="2"/>
      <c r="D8506" s="2"/>
      <c r="E8506" s="26"/>
    </row>
    <row r="8507" spans="1:5" x14ac:dyDescent="0.15">
      <c r="A8507" s="2"/>
      <c r="B8507" s="31"/>
      <c r="C8507" s="2"/>
      <c r="D8507" s="2"/>
      <c r="E8507" s="26"/>
    </row>
    <row r="8508" spans="1:5" x14ac:dyDescent="0.15">
      <c r="A8508" s="2"/>
      <c r="B8508" s="31"/>
      <c r="C8508" s="2"/>
      <c r="D8508" s="2"/>
      <c r="E8508" s="26"/>
    </row>
    <row r="8509" spans="1:5" x14ac:dyDescent="0.15">
      <c r="A8509" s="2"/>
      <c r="B8509" s="31"/>
      <c r="C8509" s="2"/>
      <c r="D8509" s="2"/>
      <c r="E8509" s="26"/>
    </row>
    <row r="8510" spans="1:5" x14ac:dyDescent="0.15">
      <c r="A8510" s="2"/>
      <c r="B8510" s="31"/>
      <c r="C8510" s="2"/>
      <c r="D8510" s="2"/>
      <c r="E8510" s="26"/>
    </row>
    <row r="8511" spans="1:5" x14ac:dyDescent="0.15">
      <c r="A8511" s="2"/>
      <c r="B8511" s="31"/>
      <c r="C8511" s="2"/>
      <c r="D8511" s="2"/>
      <c r="E8511" s="26"/>
    </row>
    <row r="8512" spans="1:5" x14ac:dyDescent="0.15">
      <c r="A8512" s="2"/>
      <c r="B8512" s="31"/>
      <c r="C8512" s="2"/>
      <c r="D8512" s="2"/>
      <c r="E8512" s="26"/>
    </row>
    <row r="8513" spans="1:5" x14ac:dyDescent="0.15">
      <c r="A8513" s="2"/>
      <c r="B8513" s="31"/>
      <c r="C8513" s="2"/>
      <c r="D8513" s="2"/>
      <c r="E8513" s="26"/>
    </row>
    <row r="8514" spans="1:5" x14ac:dyDescent="0.15">
      <c r="A8514" s="2"/>
      <c r="B8514" s="31"/>
      <c r="C8514" s="2"/>
      <c r="D8514" s="2"/>
      <c r="E8514" s="26"/>
    </row>
    <row r="8515" spans="1:5" x14ac:dyDescent="0.15">
      <c r="A8515" s="2"/>
      <c r="B8515" s="31"/>
      <c r="C8515" s="2"/>
      <c r="D8515" s="2"/>
      <c r="E8515" s="26"/>
    </row>
    <row r="8516" spans="1:5" x14ac:dyDescent="0.15">
      <c r="A8516" s="2"/>
      <c r="B8516" s="31"/>
      <c r="C8516" s="2"/>
      <c r="D8516" s="2"/>
      <c r="E8516" s="26"/>
    </row>
    <row r="8517" spans="1:5" x14ac:dyDescent="0.15">
      <c r="A8517" s="2"/>
      <c r="B8517" s="31"/>
      <c r="C8517" s="2"/>
      <c r="D8517" s="2"/>
      <c r="E8517" s="26"/>
    </row>
    <row r="8518" spans="1:5" x14ac:dyDescent="0.15">
      <c r="A8518" s="2"/>
      <c r="B8518" s="31"/>
      <c r="C8518" s="2"/>
      <c r="D8518" s="2"/>
      <c r="E8518" s="26"/>
    </row>
    <row r="8519" spans="1:5" x14ac:dyDescent="0.15">
      <c r="A8519" s="2"/>
      <c r="B8519" s="31"/>
      <c r="C8519" s="2"/>
      <c r="D8519" s="2"/>
      <c r="E8519" s="26"/>
    </row>
    <row r="8520" spans="1:5" x14ac:dyDescent="0.15">
      <c r="A8520" s="2"/>
      <c r="B8520" s="31"/>
      <c r="C8520" s="2"/>
      <c r="D8520" s="2"/>
      <c r="E8520" s="26"/>
    </row>
    <row r="8521" spans="1:5" x14ac:dyDescent="0.15">
      <c r="A8521" s="2"/>
      <c r="B8521" s="31"/>
      <c r="C8521" s="2"/>
      <c r="D8521" s="2"/>
      <c r="E8521" s="26"/>
    </row>
    <row r="8522" spans="1:5" x14ac:dyDescent="0.15">
      <c r="A8522" s="2"/>
      <c r="B8522" s="31"/>
      <c r="C8522" s="2"/>
      <c r="D8522" s="2"/>
      <c r="E8522" s="26"/>
    </row>
    <row r="8523" spans="1:5" x14ac:dyDescent="0.15">
      <c r="A8523" s="2"/>
      <c r="B8523" s="31"/>
      <c r="C8523" s="2"/>
      <c r="D8523" s="2"/>
      <c r="E8523" s="26"/>
    </row>
    <row r="8524" spans="1:5" x14ac:dyDescent="0.15">
      <c r="A8524" s="2"/>
      <c r="B8524" s="31"/>
      <c r="C8524" s="2"/>
      <c r="D8524" s="2"/>
      <c r="E8524" s="26"/>
    </row>
    <row r="8525" spans="1:5" x14ac:dyDescent="0.15">
      <c r="A8525" s="2"/>
      <c r="B8525" s="31"/>
      <c r="C8525" s="2"/>
      <c r="D8525" s="2"/>
      <c r="E8525" s="26"/>
    </row>
    <row r="8526" spans="1:5" x14ac:dyDescent="0.15">
      <c r="A8526" s="2"/>
      <c r="B8526" s="31"/>
      <c r="C8526" s="2"/>
      <c r="D8526" s="2"/>
      <c r="E8526" s="26"/>
    </row>
    <row r="8527" spans="1:5" x14ac:dyDescent="0.15">
      <c r="A8527" s="2"/>
      <c r="B8527" s="31"/>
      <c r="C8527" s="2"/>
      <c r="D8527" s="2"/>
      <c r="E8527" s="26"/>
    </row>
    <row r="8528" spans="1:5" x14ac:dyDescent="0.15">
      <c r="A8528" s="2"/>
      <c r="B8528" s="31"/>
      <c r="C8528" s="2"/>
      <c r="D8528" s="2"/>
      <c r="E8528" s="26"/>
    </row>
    <row r="8529" spans="1:5" x14ac:dyDescent="0.15">
      <c r="A8529" s="2"/>
      <c r="B8529" s="31"/>
      <c r="C8529" s="2"/>
      <c r="D8529" s="2"/>
      <c r="E8529" s="26"/>
    </row>
    <row r="8530" spans="1:5" x14ac:dyDescent="0.15">
      <c r="A8530" s="2"/>
      <c r="B8530" s="31"/>
      <c r="C8530" s="2"/>
      <c r="D8530" s="2"/>
      <c r="E8530" s="26"/>
    </row>
    <row r="8531" spans="1:5" x14ac:dyDescent="0.15">
      <c r="A8531" s="2"/>
      <c r="B8531" s="31"/>
      <c r="C8531" s="2"/>
      <c r="D8531" s="2"/>
      <c r="E8531" s="26"/>
    </row>
    <row r="8532" spans="1:5" x14ac:dyDescent="0.15">
      <c r="A8532" s="2"/>
      <c r="B8532" s="31"/>
      <c r="C8532" s="2"/>
      <c r="D8532" s="2"/>
      <c r="E8532" s="26"/>
    </row>
    <row r="8533" spans="1:5" x14ac:dyDescent="0.15">
      <c r="A8533" s="2"/>
      <c r="B8533" s="31"/>
      <c r="C8533" s="2"/>
      <c r="D8533" s="2"/>
      <c r="E8533" s="26"/>
    </row>
    <row r="8534" spans="1:5" x14ac:dyDescent="0.15">
      <c r="A8534" s="2"/>
      <c r="B8534" s="31"/>
      <c r="C8534" s="2"/>
      <c r="D8534" s="2"/>
      <c r="E8534" s="26"/>
    </row>
    <row r="8535" spans="1:5" x14ac:dyDescent="0.15">
      <c r="A8535" s="2"/>
      <c r="B8535" s="31"/>
      <c r="C8535" s="2"/>
      <c r="D8535" s="2"/>
      <c r="E8535" s="26"/>
    </row>
    <row r="8536" spans="1:5" x14ac:dyDescent="0.15">
      <c r="A8536" s="2"/>
      <c r="B8536" s="31"/>
      <c r="C8536" s="2"/>
      <c r="D8536" s="2"/>
      <c r="E8536" s="26"/>
    </row>
    <row r="8537" spans="1:5" x14ac:dyDescent="0.15">
      <c r="A8537" s="2"/>
      <c r="B8537" s="31"/>
      <c r="C8537" s="2"/>
      <c r="D8537" s="2"/>
      <c r="E8537" s="26"/>
    </row>
    <row r="8538" spans="1:5" x14ac:dyDescent="0.15">
      <c r="A8538" s="2"/>
      <c r="B8538" s="31"/>
      <c r="C8538" s="2"/>
      <c r="D8538" s="2"/>
      <c r="E8538" s="26"/>
    </row>
    <row r="8539" spans="1:5" x14ac:dyDescent="0.15">
      <c r="A8539" s="2"/>
      <c r="B8539" s="31"/>
      <c r="C8539" s="2"/>
      <c r="D8539" s="2"/>
      <c r="E8539" s="26"/>
    </row>
    <row r="8540" spans="1:5" x14ac:dyDescent="0.15">
      <c r="A8540" s="2"/>
      <c r="B8540" s="31"/>
      <c r="C8540" s="2"/>
      <c r="D8540" s="2"/>
      <c r="E8540" s="26"/>
    </row>
    <row r="8541" spans="1:5" x14ac:dyDescent="0.15">
      <c r="A8541" s="2"/>
      <c r="B8541" s="31"/>
      <c r="C8541" s="2"/>
      <c r="D8541" s="2"/>
      <c r="E8541" s="26"/>
    </row>
    <row r="8542" spans="1:5" x14ac:dyDescent="0.15">
      <c r="A8542" s="2"/>
      <c r="B8542" s="31"/>
      <c r="C8542" s="2"/>
      <c r="D8542" s="2"/>
      <c r="E8542" s="26"/>
    </row>
    <row r="8543" spans="1:5" x14ac:dyDescent="0.15">
      <c r="A8543" s="2"/>
      <c r="B8543" s="31"/>
      <c r="C8543" s="2"/>
      <c r="D8543" s="2"/>
      <c r="E8543" s="26"/>
    </row>
    <row r="8544" spans="1:5" x14ac:dyDescent="0.15">
      <c r="A8544" s="2"/>
      <c r="B8544" s="31"/>
      <c r="C8544" s="2"/>
      <c r="D8544" s="2"/>
      <c r="E8544" s="26"/>
    </row>
    <row r="8545" spans="1:5" x14ac:dyDescent="0.15">
      <c r="A8545" s="2"/>
      <c r="B8545" s="31"/>
      <c r="C8545" s="2"/>
      <c r="D8545" s="2"/>
      <c r="E8545" s="26"/>
    </row>
    <row r="8546" spans="1:5" x14ac:dyDescent="0.15">
      <c r="A8546" s="2"/>
      <c r="B8546" s="31"/>
      <c r="C8546" s="2"/>
      <c r="D8546" s="2"/>
      <c r="E8546" s="26"/>
    </row>
    <row r="8547" spans="1:5" x14ac:dyDescent="0.15">
      <c r="A8547" s="2"/>
      <c r="B8547" s="31"/>
      <c r="C8547" s="2"/>
      <c r="D8547" s="2"/>
      <c r="E8547" s="26"/>
    </row>
    <row r="8548" spans="1:5" x14ac:dyDescent="0.15">
      <c r="A8548" s="2"/>
      <c r="B8548" s="31"/>
      <c r="C8548" s="2"/>
      <c r="D8548" s="2"/>
      <c r="E8548" s="26"/>
    </row>
    <row r="8549" spans="1:5" x14ac:dyDescent="0.15">
      <c r="A8549" s="2"/>
      <c r="B8549" s="31"/>
      <c r="C8549" s="2"/>
      <c r="D8549" s="2"/>
      <c r="E8549" s="26"/>
    </row>
    <row r="8550" spans="1:5" x14ac:dyDescent="0.15">
      <c r="A8550" s="2"/>
      <c r="B8550" s="31"/>
      <c r="C8550" s="2"/>
      <c r="D8550" s="2"/>
      <c r="E8550" s="26"/>
    </row>
    <row r="8551" spans="1:5" x14ac:dyDescent="0.15">
      <c r="A8551" s="2"/>
      <c r="B8551" s="31"/>
      <c r="C8551" s="2"/>
      <c r="D8551" s="2"/>
      <c r="E8551" s="26"/>
    </row>
    <row r="8552" spans="1:5" x14ac:dyDescent="0.15">
      <c r="A8552" s="2"/>
      <c r="B8552" s="31"/>
      <c r="C8552" s="2"/>
      <c r="D8552" s="2"/>
      <c r="E8552" s="26"/>
    </row>
    <row r="8553" spans="1:5" x14ac:dyDescent="0.15">
      <c r="A8553" s="2"/>
      <c r="B8553" s="31"/>
      <c r="C8553" s="2"/>
      <c r="D8553" s="2"/>
      <c r="E8553" s="26"/>
    </row>
    <row r="8554" spans="1:5" x14ac:dyDescent="0.15">
      <c r="A8554" s="2"/>
      <c r="B8554" s="31"/>
      <c r="C8554" s="2"/>
      <c r="D8554" s="2"/>
      <c r="E8554" s="26"/>
    </row>
    <row r="8555" spans="1:5" x14ac:dyDescent="0.15">
      <c r="A8555" s="2"/>
      <c r="B8555" s="31"/>
      <c r="C8555" s="2"/>
      <c r="D8555" s="2"/>
      <c r="E8555" s="26"/>
    </row>
    <row r="8556" spans="1:5" x14ac:dyDescent="0.15">
      <c r="A8556" s="2"/>
      <c r="B8556" s="31"/>
      <c r="C8556" s="2"/>
      <c r="D8556" s="2"/>
      <c r="E8556" s="26"/>
    </row>
    <row r="8557" spans="1:5" x14ac:dyDescent="0.15">
      <c r="A8557" s="2"/>
      <c r="B8557" s="31"/>
      <c r="C8557" s="2"/>
      <c r="D8557" s="2"/>
      <c r="E8557" s="26"/>
    </row>
    <row r="8558" spans="1:5" x14ac:dyDescent="0.15">
      <c r="A8558" s="2"/>
      <c r="B8558" s="31"/>
      <c r="C8558" s="2"/>
      <c r="D8558" s="2"/>
      <c r="E8558" s="26"/>
    </row>
    <row r="8559" spans="1:5" x14ac:dyDescent="0.15">
      <c r="A8559" s="2"/>
      <c r="B8559" s="31"/>
      <c r="C8559" s="2"/>
      <c r="D8559" s="2"/>
      <c r="E8559" s="26"/>
    </row>
    <row r="8560" spans="1:5" x14ac:dyDescent="0.15">
      <c r="A8560" s="2"/>
      <c r="B8560" s="31"/>
      <c r="C8560" s="2"/>
      <c r="D8560" s="2"/>
      <c r="E8560" s="26"/>
    </row>
    <row r="8561" spans="1:5" x14ac:dyDescent="0.15">
      <c r="A8561" s="2"/>
      <c r="B8561" s="31"/>
      <c r="C8561" s="2"/>
      <c r="D8561" s="2"/>
      <c r="E8561" s="26"/>
    </row>
    <row r="8562" spans="1:5" x14ac:dyDescent="0.15">
      <c r="A8562" s="2"/>
      <c r="B8562" s="31"/>
      <c r="C8562" s="2"/>
      <c r="D8562" s="2"/>
      <c r="E8562" s="26"/>
    </row>
    <row r="8563" spans="1:5" x14ac:dyDescent="0.15">
      <c r="A8563" s="2"/>
      <c r="B8563" s="31"/>
      <c r="C8563" s="2"/>
      <c r="D8563" s="2"/>
      <c r="E8563" s="26"/>
    </row>
    <row r="8564" spans="1:5" x14ac:dyDescent="0.15">
      <c r="A8564" s="2"/>
      <c r="B8564" s="31"/>
      <c r="C8564" s="2"/>
      <c r="D8564" s="2"/>
      <c r="E8564" s="26"/>
    </row>
    <row r="8565" spans="1:5" x14ac:dyDescent="0.15">
      <c r="A8565" s="2"/>
      <c r="B8565" s="31"/>
      <c r="C8565" s="2"/>
      <c r="D8565" s="2"/>
      <c r="E8565" s="26"/>
    </row>
    <row r="8566" spans="1:5" x14ac:dyDescent="0.15">
      <c r="A8566" s="2"/>
      <c r="B8566" s="31"/>
      <c r="C8566" s="2"/>
      <c r="D8566" s="2"/>
      <c r="E8566" s="26"/>
    </row>
    <row r="8567" spans="1:5" x14ac:dyDescent="0.15">
      <c r="A8567" s="2"/>
      <c r="B8567" s="31"/>
      <c r="C8567" s="2"/>
      <c r="D8567" s="2"/>
      <c r="E8567" s="26"/>
    </row>
    <row r="8568" spans="1:5" x14ac:dyDescent="0.15">
      <c r="A8568" s="2"/>
      <c r="B8568" s="31"/>
      <c r="C8568" s="2"/>
      <c r="D8568" s="2"/>
      <c r="E8568" s="26"/>
    </row>
    <row r="8569" spans="1:5" x14ac:dyDescent="0.15">
      <c r="A8569" s="2"/>
      <c r="B8569" s="31"/>
      <c r="C8569" s="2"/>
      <c r="D8569" s="2"/>
      <c r="E8569" s="26"/>
    </row>
    <row r="8570" spans="1:5" x14ac:dyDescent="0.15">
      <c r="A8570" s="2"/>
      <c r="B8570" s="31"/>
      <c r="C8570" s="2"/>
      <c r="D8570" s="2"/>
      <c r="E8570" s="26"/>
    </row>
    <row r="8571" spans="1:5" x14ac:dyDescent="0.15">
      <c r="A8571" s="2"/>
      <c r="B8571" s="31"/>
      <c r="C8571" s="2"/>
      <c r="D8571" s="2"/>
      <c r="E8571" s="26"/>
    </row>
    <row r="8572" spans="1:5" x14ac:dyDescent="0.15">
      <c r="A8572" s="2"/>
      <c r="B8572" s="31"/>
      <c r="C8572" s="2"/>
      <c r="D8572" s="2"/>
      <c r="E8572" s="26"/>
    </row>
    <row r="8573" spans="1:5" x14ac:dyDescent="0.15">
      <c r="A8573" s="2"/>
      <c r="B8573" s="31"/>
      <c r="C8573" s="2"/>
      <c r="D8573" s="2"/>
      <c r="E8573" s="26"/>
    </row>
    <row r="8574" spans="1:5" x14ac:dyDescent="0.15">
      <c r="A8574" s="2"/>
      <c r="B8574" s="31"/>
      <c r="C8574" s="2"/>
      <c r="D8574" s="2"/>
      <c r="E8574" s="26"/>
    </row>
    <row r="8575" spans="1:5" x14ac:dyDescent="0.15">
      <c r="A8575" s="2"/>
      <c r="B8575" s="31"/>
      <c r="C8575" s="2"/>
      <c r="D8575" s="2"/>
      <c r="E8575" s="26"/>
    </row>
    <row r="8576" spans="1:5" x14ac:dyDescent="0.15">
      <c r="A8576" s="2"/>
      <c r="B8576" s="31"/>
      <c r="C8576" s="2"/>
      <c r="D8576" s="2"/>
      <c r="E8576" s="26"/>
    </row>
    <row r="8577" spans="1:5" x14ac:dyDescent="0.15">
      <c r="A8577" s="2"/>
      <c r="B8577" s="31"/>
      <c r="C8577" s="2"/>
      <c r="D8577" s="2"/>
      <c r="E8577" s="26"/>
    </row>
    <row r="8578" spans="1:5" x14ac:dyDescent="0.15">
      <c r="A8578" s="2"/>
      <c r="B8578" s="31"/>
      <c r="C8578" s="2"/>
      <c r="D8578" s="2"/>
      <c r="E8578" s="26"/>
    </row>
    <row r="8579" spans="1:5" x14ac:dyDescent="0.15">
      <c r="A8579" s="2"/>
      <c r="B8579" s="31"/>
      <c r="C8579" s="2"/>
      <c r="D8579" s="2"/>
      <c r="E8579" s="26"/>
    </row>
    <row r="8580" spans="1:5" x14ac:dyDescent="0.15">
      <c r="A8580" s="2"/>
      <c r="B8580" s="31"/>
      <c r="C8580" s="2"/>
      <c r="D8580" s="2"/>
      <c r="E8580" s="26"/>
    </row>
    <row r="8581" spans="1:5" x14ac:dyDescent="0.15">
      <c r="A8581" s="2"/>
      <c r="B8581" s="31"/>
      <c r="C8581" s="2"/>
      <c r="D8581" s="2"/>
      <c r="E8581" s="26"/>
    </row>
    <row r="8582" spans="1:5" x14ac:dyDescent="0.15">
      <c r="A8582" s="2"/>
      <c r="B8582" s="31"/>
      <c r="C8582" s="2"/>
      <c r="D8582" s="2"/>
      <c r="E8582" s="26"/>
    </row>
    <row r="8583" spans="1:5" x14ac:dyDescent="0.15">
      <c r="A8583" s="2"/>
      <c r="B8583" s="31"/>
      <c r="C8583" s="2"/>
      <c r="D8583" s="2"/>
      <c r="E8583" s="26"/>
    </row>
    <row r="8584" spans="1:5" x14ac:dyDescent="0.15">
      <c r="A8584" s="2"/>
      <c r="B8584" s="31"/>
      <c r="C8584" s="2"/>
      <c r="D8584" s="2"/>
      <c r="E8584" s="26"/>
    </row>
    <row r="8585" spans="1:5" x14ac:dyDescent="0.15">
      <c r="A8585" s="2"/>
      <c r="B8585" s="31"/>
      <c r="C8585" s="2"/>
      <c r="D8585" s="2"/>
      <c r="E8585" s="26"/>
    </row>
    <row r="8586" spans="1:5" x14ac:dyDescent="0.15">
      <c r="A8586" s="2"/>
      <c r="B8586" s="31"/>
      <c r="C8586" s="2"/>
      <c r="D8586" s="2"/>
      <c r="E8586" s="26"/>
    </row>
    <row r="8587" spans="1:5" x14ac:dyDescent="0.15">
      <c r="A8587" s="2"/>
      <c r="B8587" s="31"/>
      <c r="C8587" s="2"/>
      <c r="D8587" s="2"/>
      <c r="E8587" s="26"/>
    </row>
    <row r="8588" spans="1:5" x14ac:dyDescent="0.15">
      <c r="A8588" s="2"/>
      <c r="B8588" s="31"/>
      <c r="C8588" s="2"/>
      <c r="D8588" s="2"/>
      <c r="E8588" s="26"/>
    </row>
    <row r="8589" spans="1:5" x14ac:dyDescent="0.15">
      <c r="A8589" s="2"/>
      <c r="B8589" s="31"/>
      <c r="C8589" s="2"/>
      <c r="D8589" s="2"/>
      <c r="E8589" s="26"/>
    </row>
    <row r="8590" spans="1:5" x14ac:dyDescent="0.15">
      <c r="A8590" s="2"/>
      <c r="B8590" s="31"/>
      <c r="C8590" s="2"/>
      <c r="D8590" s="2"/>
      <c r="E8590" s="26"/>
    </row>
    <row r="8591" spans="1:5" x14ac:dyDescent="0.15">
      <c r="A8591" s="2"/>
      <c r="B8591" s="31"/>
      <c r="C8591" s="2"/>
      <c r="D8591" s="2"/>
      <c r="E8591" s="26"/>
    </row>
    <row r="8592" spans="1:5" x14ac:dyDescent="0.15">
      <c r="A8592" s="2"/>
      <c r="B8592" s="31"/>
      <c r="C8592" s="2"/>
      <c r="D8592" s="2"/>
      <c r="E8592" s="26"/>
    </row>
    <row r="8593" spans="1:5" x14ac:dyDescent="0.15">
      <c r="A8593" s="2"/>
      <c r="B8593" s="31"/>
      <c r="C8593" s="2"/>
      <c r="D8593" s="2"/>
      <c r="E8593" s="26"/>
    </row>
    <row r="8594" spans="1:5" x14ac:dyDescent="0.15">
      <c r="A8594" s="2"/>
      <c r="B8594" s="31"/>
      <c r="C8594" s="2"/>
      <c r="D8594" s="2"/>
      <c r="E8594" s="26"/>
    </row>
    <row r="8595" spans="1:5" x14ac:dyDescent="0.15">
      <c r="A8595" s="2"/>
      <c r="B8595" s="31"/>
      <c r="C8595" s="2"/>
      <c r="D8595" s="2"/>
      <c r="E8595" s="26"/>
    </row>
    <row r="8596" spans="1:5" x14ac:dyDescent="0.15">
      <c r="A8596" s="2"/>
      <c r="B8596" s="31"/>
      <c r="C8596" s="2"/>
      <c r="D8596" s="2"/>
      <c r="E8596" s="26"/>
    </row>
    <row r="8597" spans="1:5" x14ac:dyDescent="0.15">
      <c r="A8597" s="2"/>
      <c r="B8597" s="31"/>
      <c r="C8597" s="2"/>
      <c r="D8597" s="2"/>
      <c r="E8597" s="26"/>
    </row>
    <row r="8598" spans="1:5" x14ac:dyDescent="0.15">
      <c r="A8598" s="2"/>
      <c r="B8598" s="31"/>
      <c r="C8598" s="2"/>
      <c r="D8598" s="2"/>
      <c r="E8598" s="26"/>
    </row>
    <row r="8599" spans="1:5" x14ac:dyDescent="0.15">
      <c r="A8599" s="2"/>
      <c r="B8599" s="31"/>
      <c r="C8599" s="2"/>
      <c r="D8599" s="2"/>
      <c r="E8599" s="26"/>
    </row>
    <row r="8600" spans="1:5" x14ac:dyDescent="0.15">
      <c r="A8600" s="2"/>
      <c r="B8600" s="31"/>
      <c r="C8600" s="2"/>
      <c r="D8600" s="2"/>
      <c r="E8600" s="26"/>
    </row>
    <row r="8601" spans="1:5" x14ac:dyDescent="0.15">
      <c r="A8601" s="2"/>
      <c r="B8601" s="31"/>
      <c r="C8601" s="2"/>
      <c r="D8601" s="2"/>
      <c r="E8601" s="26"/>
    </row>
    <row r="8602" spans="1:5" x14ac:dyDescent="0.15">
      <c r="A8602" s="2"/>
      <c r="B8602" s="31"/>
      <c r="C8602" s="2"/>
      <c r="D8602" s="2"/>
      <c r="E8602" s="26"/>
    </row>
    <row r="8603" spans="1:5" x14ac:dyDescent="0.15">
      <c r="A8603" s="2"/>
      <c r="B8603" s="31"/>
      <c r="C8603" s="2"/>
      <c r="D8603" s="2"/>
      <c r="E8603" s="26"/>
    </row>
    <row r="8604" spans="1:5" x14ac:dyDescent="0.15">
      <c r="A8604" s="2"/>
      <c r="B8604" s="31"/>
      <c r="C8604" s="2"/>
      <c r="D8604" s="2"/>
      <c r="E8604" s="26"/>
    </row>
    <row r="8605" spans="1:5" x14ac:dyDescent="0.15">
      <c r="A8605" s="2"/>
      <c r="B8605" s="31"/>
      <c r="C8605" s="2"/>
      <c r="D8605" s="2"/>
      <c r="E8605" s="26"/>
    </row>
    <row r="8606" spans="1:5" x14ac:dyDescent="0.15">
      <c r="A8606" s="2"/>
      <c r="B8606" s="31"/>
      <c r="C8606" s="2"/>
      <c r="D8606" s="2"/>
      <c r="E8606" s="26"/>
    </row>
    <row r="8607" spans="1:5" x14ac:dyDescent="0.15">
      <c r="A8607" s="2"/>
      <c r="B8607" s="31"/>
      <c r="C8607" s="2"/>
      <c r="D8607" s="2"/>
      <c r="E8607" s="26"/>
    </row>
    <row r="8608" spans="1:5" x14ac:dyDescent="0.15">
      <c r="A8608" s="2"/>
      <c r="B8608" s="31"/>
      <c r="C8608" s="2"/>
      <c r="D8608" s="2"/>
      <c r="E8608" s="26"/>
    </row>
    <row r="8609" spans="1:5" x14ac:dyDescent="0.15">
      <c r="A8609" s="2"/>
      <c r="B8609" s="31"/>
      <c r="C8609" s="2"/>
      <c r="D8609" s="2"/>
      <c r="E8609" s="26"/>
    </row>
    <row r="8610" spans="1:5" x14ac:dyDescent="0.15">
      <c r="A8610" s="2"/>
      <c r="B8610" s="31"/>
      <c r="C8610" s="2"/>
      <c r="D8610" s="2"/>
      <c r="E8610" s="26"/>
    </row>
    <row r="8611" spans="1:5" x14ac:dyDescent="0.15">
      <c r="A8611" s="2"/>
      <c r="B8611" s="31"/>
      <c r="C8611" s="2"/>
      <c r="D8611" s="2"/>
      <c r="E8611" s="26"/>
    </row>
    <row r="8612" spans="1:5" x14ac:dyDescent="0.15">
      <c r="A8612" s="2"/>
      <c r="B8612" s="31"/>
      <c r="C8612" s="2"/>
      <c r="D8612" s="2"/>
      <c r="E8612" s="26"/>
    </row>
    <row r="8613" spans="1:5" x14ac:dyDescent="0.15">
      <c r="A8613" s="2"/>
      <c r="B8613" s="31"/>
      <c r="C8613" s="2"/>
      <c r="D8613" s="2"/>
      <c r="E8613" s="26"/>
    </row>
    <row r="8614" spans="1:5" x14ac:dyDescent="0.15">
      <c r="A8614" s="2"/>
      <c r="B8614" s="31"/>
      <c r="C8614" s="2"/>
      <c r="D8614" s="2"/>
      <c r="E8614" s="26"/>
    </row>
    <row r="8615" spans="1:5" x14ac:dyDescent="0.15">
      <c r="A8615" s="2"/>
      <c r="B8615" s="31"/>
      <c r="C8615" s="2"/>
      <c r="D8615" s="2"/>
      <c r="E8615" s="26"/>
    </row>
    <row r="8616" spans="1:5" x14ac:dyDescent="0.15">
      <c r="A8616" s="2"/>
      <c r="B8616" s="31"/>
      <c r="C8616" s="2"/>
      <c r="D8616" s="2"/>
      <c r="E8616" s="26"/>
    </row>
    <row r="8617" spans="1:5" x14ac:dyDescent="0.15">
      <c r="A8617" s="2"/>
      <c r="B8617" s="31"/>
      <c r="C8617" s="2"/>
      <c r="D8617" s="2"/>
      <c r="E8617" s="26"/>
    </row>
    <row r="8618" spans="1:5" x14ac:dyDescent="0.15">
      <c r="A8618" s="2"/>
      <c r="B8618" s="31"/>
      <c r="C8618" s="2"/>
      <c r="D8618" s="2"/>
      <c r="E8618" s="26"/>
    </row>
    <row r="8619" spans="1:5" x14ac:dyDescent="0.15">
      <c r="A8619" s="2"/>
      <c r="B8619" s="31"/>
      <c r="C8619" s="2"/>
      <c r="D8619" s="2"/>
      <c r="E8619" s="26"/>
    </row>
    <row r="8620" spans="1:5" x14ac:dyDescent="0.15">
      <c r="A8620" s="2"/>
      <c r="B8620" s="31"/>
      <c r="C8620" s="2"/>
      <c r="D8620" s="2"/>
      <c r="E8620" s="26"/>
    </row>
    <row r="8621" spans="1:5" x14ac:dyDescent="0.15">
      <c r="A8621" s="2"/>
      <c r="B8621" s="31"/>
      <c r="C8621" s="2"/>
      <c r="D8621" s="2"/>
      <c r="E8621" s="26"/>
    </row>
    <row r="8622" spans="1:5" x14ac:dyDescent="0.15">
      <c r="A8622" s="2"/>
      <c r="B8622" s="31"/>
      <c r="C8622" s="2"/>
      <c r="D8622" s="2"/>
      <c r="E8622" s="26"/>
    </row>
    <row r="8623" spans="1:5" x14ac:dyDescent="0.15">
      <c r="A8623" s="2"/>
      <c r="B8623" s="31"/>
      <c r="C8623" s="2"/>
      <c r="D8623" s="2"/>
      <c r="E8623" s="26"/>
    </row>
    <row r="8624" spans="1:5" x14ac:dyDescent="0.15">
      <c r="A8624" s="2"/>
      <c r="B8624" s="31"/>
      <c r="C8624" s="2"/>
      <c r="D8624" s="2"/>
      <c r="E8624" s="26"/>
    </row>
    <row r="8625" spans="1:5" x14ac:dyDescent="0.15">
      <c r="A8625" s="2"/>
      <c r="B8625" s="31"/>
      <c r="C8625" s="2"/>
      <c r="D8625" s="2"/>
      <c r="E8625" s="26"/>
    </row>
    <row r="8626" spans="1:5" x14ac:dyDescent="0.15">
      <c r="A8626" s="2"/>
      <c r="B8626" s="31"/>
      <c r="C8626" s="2"/>
      <c r="D8626" s="2"/>
      <c r="E8626" s="26"/>
    </row>
    <row r="8627" spans="1:5" x14ac:dyDescent="0.15">
      <c r="A8627" s="2"/>
      <c r="B8627" s="31"/>
      <c r="C8627" s="2"/>
      <c r="D8627" s="2"/>
      <c r="E8627" s="26"/>
    </row>
    <row r="8628" spans="1:5" x14ac:dyDescent="0.15">
      <c r="A8628" s="2"/>
      <c r="B8628" s="31"/>
      <c r="C8628" s="2"/>
      <c r="D8628" s="2"/>
      <c r="E8628" s="26"/>
    </row>
    <row r="8629" spans="1:5" x14ac:dyDescent="0.15">
      <c r="A8629" s="2"/>
      <c r="B8629" s="31"/>
      <c r="C8629" s="2"/>
      <c r="D8629" s="2"/>
      <c r="E8629" s="26"/>
    </row>
    <row r="8630" spans="1:5" x14ac:dyDescent="0.15">
      <c r="A8630" s="2"/>
      <c r="B8630" s="31"/>
      <c r="C8630" s="2"/>
      <c r="D8630" s="2"/>
      <c r="E8630" s="26"/>
    </row>
    <row r="8631" spans="1:5" x14ac:dyDescent="0.15">
      <c r="A8631" s="2"/>
      <c r="B8631" s="31"/>
      <c r="C8631" s="2"/>
      <c r="D8631" s="2"/>
      <c r="E8631" s="26"/>
    </row>
    <row r="8632" spans="1:5" x14ac:dyDescent="0.15">
      <c r="A8632" s="2"/>
      <c r="B8632" s="31"/>
      <c r="C8632" s="2"/>
      <c r="D8632" s="2"/>
      <c r="E8632" s="26"/>
    </row>
    <row r="8633" spans="1:5" x14ac:dyDescent="0.15">
      <c r="A8633" s="2"/>
      <c r="B8633" s="31"/>
      <c r="C8633" s="2"/>
      <c r="D8633" s="2"/>
      <c r="E8633" s="26"/>
    </row>
    <row r="8634" spans="1:5" x14ac:dyDescent="0.15">
      <c r="A8634" s="2"/>
      <c r="B8634" s="31"/>
      <c r="C8634" s="2"/>
      <c r="D8634" s="2"/>
      <c r="E8634" s="26"/>
    </row>
    <row r="8635" spans="1:5" x14ac:dyDescent="0.15">
      <c r="A8635" s="2"/>
      <c r="B8635" s="31"/>
      <c r="C8635" s="2"/>
      <c r="D8635" s="2"/>
      <c r="E8635" s="26"/>
    </row>
    <row r="8636" spans="1:5" x14ac:dyDescent="0.15">
      <c r="A8636" s="2"/>
      <c r="B8636" s="31"/>
      <c r="C8636" s="2"/>
      <c r="D8636" s="2"/>
      <c r="E8636" s="26"/>
    </row>
    <row r="8637" spans="1:5" x14ac:dyDescent="0.15">
      <c r="A8637" s="2"/>
      <c r="B8637" s="31"/>
      <c r="C8637" s="2"/>
      <c r="D8637" s="2"/>
      <c r="E8637" s="26"/>
    </row>
    <row r="8638" spans="1:5" x14ac:dyDescent="0.15">
      <c r="A8638" s="2"/>
      <c r="B8638" s="31"/>
      <c r="C8638" s="2"/>
      <c r="D8638" s="2"/>
      <c r="E8638" s="26"/>
    </row>
    <row r="8639" spans="1:5" x14ac:dyDescent="0.15">
      <c r="A8639" s="2"/>
      <c r="B8639" s="31"/>
      <c r="C8639" s="2"/>
      <c r="D8639" s="2"/>
      <c r="E8639" s="26"/>
    </row>
    <row r="8640" spans="1:5" x14ac:dyDescent="0.15">
      <c r="A8640" s="2"/>
      <c r="B8640" s="31"/>
      <c r="C8640" s="2"/>
      <c r="D8640" s="2"/>
      <c r="E8640" s="26"/>
    </row>
    <row r="8641" spans="1:5" x14ac:dyDescent="0.15">
      <c r="A8641" s="2"/>
      <c r="B8641" s="31"/>
      <c r="C8641" s="2"/>
      <c r="D8641" s="2"/>
      <c r="E8641" s="26"/>
    </row>
    <row r="8642" spans="1:5" x14ac:dyDescent="0.15">
      <c r="A8642" s="2"/>
      <c r="B8642" s="31"/>
      <c r="C8642" s="2"/>
      <c r="D8642" s="2"/>
      <c r="E8642" s="26"/>
    </row>
    <row r="8643" spans="1:5" x14ac:dyDescent="0.15">
      <c r="A8643" s="2"/>
      <c r="B8643" s="31"/>
      <c r="C8643" s="2"/>
      <c r="D8643" s="2"/>
      <c r="E8643" s="26"/>
    </row>
    <row r="8644" spans="1:5" x14ac:dyDescent="0.15">
      <c r="A8644" s="2"/>
      <c r="B8644" s="31"/>
      <c r="C8644" s="2"/>
      <c r="D8644" s="2"/>
      <c r="E8644" s="26"/>
    </row>
    <row r="8645" spans="1:5" x14ac:dyDescent="0.15">
      <c r="A8645" s="2"/>
      <c r="B8645" s="31"/>
      <c r="C8645" s="2"/>
      <c r="D8645" s="2"/>
      <c r="E8645" s="26"/>
    </row>
    <row r="8646" spans="1:5" x14ac:dyDescent="0.15">
      <c r="A8646" s="2"/>
      <c r="B8646" s="31"/>
      <c r="C8646" s="2"/>
      <c r="D8646" s="2"/>
      <c r="E8646" s="26"/>
    </row>
    <row r="8647" spans="1:5" x14ac:dyDescent="0.15">
      <c r="A8647" s="2"/>
      <c r="B8647" s="31"/>
      <c r="C8647" s="2"/>
      <c r="D8647" s="2"/>
      <c r="E8647" s="26"/>
    </row>
    <row r="8648" spans="1:5" x14ac:dyDescent="0.15">
      <c r="A8648" s="2"/>
      <c r="B8648" s="31"/>
      <c r="C8648" s="2"/>
      <c r="D8648" s="2"/>
      <c r="E8648" s="26"/>
    </row>
    <row r="8649" spans="1:5" x14ac:dyDescent="0.15">
      <c r="A8649" s="2"/>
      <c r="B8649" s="31"/>
      <c r="C8649" s="2"/>
      <c r="D8649" s="2"/>
      <c r="E8649" s="26"/>
    </row>
    <row r="8650" spans="1:5" x14ac:dyDescent="0.15">
      <c r="A8650" s="2"/>
      <c r="B8650" s="31"/>
      <c r="C8650" s="2"/>
      <c r="D8650" s="2"/>
      <c r="E8650" s="26"/>
    </row>
    <row r="8651" spans="1:5" x14ac:dyDescent="0.15">
      <c r="A8651" s="2"/>
      <c r="B8651" s="31"/>
      <c r="C8651" s="2"/>
      <c r="D8651" s="2"/>
      <c r="E8651" s="26"/>
    </row>
    <row r="8652" spans="1:5" x14ac:dyDescent="0.15">
      <c r="A8652" s="2"/>
      <c r="B8652" s="31"/>
      <c r="C8652" s="2"/>
      <c r="D8652" s="2"/>
      <c r="E8652" s="26"/>
    </row>
    <row r="8653" spans="1:5" x14ac:dyDescent="0.15">
      <c r="A8653" s="2"/>
      <c r="B8653" s="31"/>
      <c r="C8653" s="2"/>
      <c r="D8653" s="2"/>
      <c r="E8653" s="26"/>
    </row>
    <row r="8654" spans="1:5" x14ac:dyDescent="0.15">
      <c r="A8654" s="2"/>
      <c r="B8654" s="31"/>
      <c r="C8654" s="2"/>
      <c r="D8654" s="2"/>
      <c r="E8654" s="26"/>
    </row>
    <row r="8655" spans="1:5" x14ac:dyDescent="0.15">
      <c r="A8655" s="2"/>
      <c r="B8655" s="31"/>
      <c r="C8655" s="2"/>
      <c r="D8655" s="2"/>
      <c r="E8655" s="26"/>
    </row>
    <row r="8656" spans="1:5" x14ac:dyDescent="0.15">
      <c r="A8656" s="2"/>
      <c r="B8656" s="31"/>
      <c r="C8656" s="2"/>
      <c r="D8656" s="2"/>
      <c r="E8656" s="26"/>
    </row>
    <row r="8657" spans="1:5" x14ac:dyDescent="0.15">
      <c r="A8657" s="2"/>
      <c r="B8657" s="31"/>
      <c r="C8657" s="2"/>
      <c r="D8657" s="2"/>
      <c r="E8657" s="26"/>
    </row>
    <row r="8658" spans="1:5" x14ac:dyDescent="0.15">
      <c r="A8658" s="2"/>
      <c r="B8658" s="31"/>
      <c r="C8658" s="2"/>
      <c r="D8658" s="2"/>
      <c r="E8658" s="26"/>
    </row>
    <row r="8659" spans="1:5" x14ac:dyDescent="0.15">
      <c r="A8659" s="2"/>
      <c r="B8659" s="31"/>
      <c r="C8659" s="2"/>
      <c r="D8659" s="2"/>
      <c r="E8659" s="26"/>
    </row>
    <row r="8660" spans="1:5" x14ac:dyDescent="0.15">
      <c r="A8660" s="2"/>
      <c r="B8660" s="31"/>
      <c r="C8660" s="2"/>
      <c r="D8660" s="2"/>
      <c r="E8660" s="26"/>
    </row>
    <row r="8661" spans="1:5" x14ac:dyDescent="0.15">
      <c r="A8661" s="2"/>
      <c r="B8661" s="31"/>
      <c r="C8661" s="2"/>
      <c r="D8661" s="2"/>
      <c r="E8661" s="26"/>
    </row>
    <row r="8662" spans="1:5" x14ac:dyDescent="0.15">
      <c r="A8662" s="2"/>
      <c r="B8662" s="31"/>
      <c r="C8662" s="2"/>
      <c r="D8662" s="2"/>
      <c r="E8662" s="26"/>
    </row>
    <row r="8663" spans="1:5" x14ac:dyDescent="0.15">
      <c r="A8663" s="2"/>
      <c r="B8663" s="31"/>
      <c r="C8663" s="2"/>
      <c r="D8663" s="2"/>
      <c r="E8663" s="26"/>
    </row>
    <row r="8664" spans="1:5" x14ac:dyDescent="0.15">
      <c r="A8664" s="2"/>
      <c r="B8664" s="31"/>
      <c r="C8664" s="2"/>
      <c r="D8664" s="2"/>
      <c r="E8664" s="26"/>
    </row>
    <row r="8665" spans="1:5" x14ac:dyDescent="0.15">
      <c r="A8665" s="2"/>
      <c r="B8665" s="31"/>
      <c r="C8665" s="2"/>
      <c r="D8665" s="2"/>
      <c r="E8665" s="26"/>
    </row>
    <row r="8666" spans="1:5" x14ac:dyDescent="0.15">
      <c r="A8666" s="2"/>
      <c r="B8666" s="31"/>
      <c r="C8666" s="2"/>
      <c r="D8666" s="2"/>
      <c r="E8666" s="26"/>
    </row>
    <row r="8667" spans="1:5" x14ac:dyDescent="0.15">
      <c r="A8667" s="2"/>
      <c r="B8667" s="31"/>
      <c r="C8667" s="2"/>
      <c r="D8667" s="2"/>
      <c r="E8667" s="26"/>
    </row>
    <row r="8668" spans="1:5" x14ac:dyDescent="0.15">
      <c r="A8668" s="2"/>
      <c r="B8668" s="31"/>
      <c r="C8668" s="2"/>
      <c r="D8668" s="2"/>
      <c r="E8668" s="26"/>
    </row>
    <row r="8669" spans="1:5" x14ac:dyDescent="0.15">
      <c r="A8669" s="2"/>
      <c r="B8669" s="31"/>
      <c r="C8669" s="2"/>
      <c r="D8669" s="2"/>
      <c r="E8669" s="26"/>
    </row>
    <row r="8670" spans="1:5" x14ac:dyDescent="0.15">
      <c r="A8670" s="2"/>
      <c r="B8670" s="31"/>
      <c r="C8670" s="2"/>
      <c r="D8670" s="2"/>
      <c r="E8670" s="26"/>
    </row>
    <row r="8671" spans="1:5" x14ac:dyDescent="0.15">
      <c r="A8671" s="2"/>
      <c r="B8671" s="31"/>
      <c r="C8671" s="2"/>
      <c r="D8671" s="2"/>
      <c r="E8671" s="26"/>
    </row>
    <row r="8672" spans="1:5" x14ac:dyDescent="0.15">
      <c r="A8672" s="2"/>
      <c r="B8672" s="31"/>
      <c r="C8672" s="2"/>
      <c r="D8672" s="2"/>
      <c r="E8672" s="26"/>
    </row>
    <row r="8673" spans="1:5" x14ac:dyDescent="0.15">
      <c r="A8673" s="2"/>
      <c r="B8673" s="31"/>
      <c r="C8673" s="2"/>
      <c r="D8673" s="2"/>
      <c r="E8673" s="26"/>
    </row>
    <row r="8674" spans="1:5" x14ac:dyDescent="0.15">
      <c r="A8674" s="2"/>
      <c r="B8674" s="31"/>
      <c r="C8674" s="2"/>
      <c r="D8674" s="2"/>
      <c r="E8674" s="26"/>
    </row>
    <row r="8675" spans="1:5" x14ac:dyDescent="0.15">
      <c r="A8675" s="2"/>
      <c r="B8675" s="31"/>
      <c r="C8675" s="2"/>
      <c r="D8675" s="2"/>
      <c r="E8675" s="26"/>
    </row>
    <row r="8676" spans="1:5" x14ac:dyDescent="0.15">
      <c r="A8676" s="2"/>
      <c r="B8676" s="31"/>
      <c r="C8676" s="2"/>
      <c r="D8676" s="2"/>
      <c r="E8676" s="26"/>
    </row>
    <row r="8677" spans="1:5" x14ac:dyDescent="0.15">
      <c r="A8677" s="2"/>
      <c r="B8677" s="31"/>
      <c r="C8677" s="2"/>
      <c r="D8677" s="2"/>
      <c r="E8677" s="26"/>
    </row>
    <row r="8678" spans="1:5" x14ac:dyDescent="0.15">
      <c r="A8678" s="2"/>
      <c r="B8678" s="31"/>
      <c r="C8678" s="2"/>
      <c r="D8678" s="2"/>
      <c r="E8678" s="26"/>
    </row>
    <row r="8679" spans="1:5" x14ac:dyDescent="0.15">
      <c r="A8679" s="2"/>
      <c r="B8679" s="31"/>
      <c r="C8679" s="2"/>
      <c r="D8679" s="2"/>
      <c r="E8679" s="26"/>
    </row>
    <row r="8680" spans="1:5" x14ac:dyDescent="0.15">
      <c r="A8680" s="2"/>
      <c r="B8680" s="31"/>
      <c r="C8680" s="2"/>
      <c r="D8680" s="2"/>
      <c r="E8680" s="26"/>
    </row>
    <row r="8681" spans="1:5" x14ac:dyDescent="0.15">
      <c r="A8681" s="2"/>
      <c r="B8681" s="31"/>
      <c r="C8681" s="2"/>
      <c r="D8681" s="2"/>
      <c r="E8681" s="26"/>
    </row>
    <row r="8682" spans="1:5" x14ac:dyDescent="0.15">
      <c r="A8682" s="2"/>
      <c r="B8682" s="31"/>
      <c r="C8682" s="2"/>
      <c r="D8682" s="2"/>
      <c r="E8682" s="26"/>
    </row>
    <row r="8683" spans="1:5" x14ac:dyDescent="0.15">
      <c r="A8683" s="2"/>
      <c r="B8683" s="31"/>
      <c r="C8683" s="2"/>
      <c r="D8683" s="2"/>
      <c r="E8683" s="26"/>
    </row>
    <row r="8684" spans="1:5" x14ac:dyDescent="0.15">
      <c r="A8684" s="2"/>
      <c r="B8684" s="31"/>
      <c r="C8684" s="2"/>
      <c r="D8684" s="2"/>
      <c r="E8684" s="26"/>
    </row>
    <row r="8685" spans="1:5" x14ac:dyDescent="0.15">
      <c r="A8685" s="2"/>
      <c r="B8685" s="31"/>
      <c r="C8685" s="2"/>
      <c r="D8685" s="2"/>
      <c r="E8685" s="26"/>
    </row>
    <row r="8686" spans="1:5" x14ac:dyDescent="0.15">
      <c r="A8686" s="2"/>
      <c r="B8686" s="31"/>
      <c r="C8686" s="2"/>
      <c r="D8686" s="2"/>
      <c r="E8686" s="26"/>
    </row>
    <row r="8687" spans="1:5" x14ac:dyDescent="0.15">
      <c r="A8687" s="2"/>
      <c r="B8687" s="31"/>
      <c r="C8687" s="2"/>
      <c r="D8687" s="2"/>
      <c r="E8687" s="26"/>
    </row>
    <row r="8688" spans="1:5" x14ac:dyDescent="0.15">
      <c r="A8688" s="2"/>
      <c r="B8688" s="31"/>
      <c r="C8688" s="2"/>
      <c r="D8688" s="2"/>
      <c r="E8688" s="26"/>
    </row>
    <row r="8689" spans="1:5" x14ac:dyDescent="0.15">
      <c r="A8689" s="2"/>
      <c r="B8689" s="31"/>
      <c r="C8689" s="2"/>
      <c r="D8689" s="2"/>
      <c r="E8689" s="26"/>
    </row>
    <row r="8690" spans="1:5" x14ac:dyDescent="0.15">
      <c r="A8690" s="2"/>
      <c r="B8690" s="31"/>
      <c r="C8690" s="2"/>
      <c r="D8690" s="2"/>
      <c r="E8690" s="26"/>
    </row>
    <row r="8691" spans="1:5" x14ac:dyDescent="0.15">
      <c r="A8691" s="2"/>
      <c r="B8691" s="31"/>
      <c r="C8691" s="2"/>
      <c r="D8691" s="2"/>
      <c r="E8691" s="26"/>
    </row>
    <row r="8692" spans="1:5" x14ac:dyDescent="0.15">
      <c r="A8692" s="2"/>
      <c r="B8692" s="31"/>
      <c r="C8692" s="2"/>
      <c r="D8692" s="2"/>
      <c r="E8692" s="26"/>
    </row>
    <row r="8693" spans="1:5" x14ac:dyDescent="0.15">
      <c r="A8693" s="2"/>
      <c r="B8693" s="31"/>
      <c r="C8693" s="2"/>
      <c r="D8693" s="2"/>
      <c r="E8693" s="26"/>
    </row>
    <row r="8694" spans="1:5" x14ac:dyDescent="0.15">
      <c r="A8694" s="2"/>
      <c r="B8694" s="31"/>
      <c r="C8694" s="2"/>
      <c r="D8694" s="2"/>
      <c r="E8694" s="26"/>
    </row>
    <row r="8695" spans="1:5" x14ac:dyDescent="0.15">
      <c r="A8695" s="2"/>
      <c r="B8695" s="31"/>
      <c r="C8695" s="2"/>
      <c r="D8695" s="2"/>
      <c r="E8695" s="26"/>
    </row>
    <row r="8696" spans="1:5" x14ac:dyDescent="0.15">
      <c r="A8696" s="2"/>
      <c r="B8696" s="31"/>
      <c r="C8696" s="2"/>
      <c r="D8696" s="2"/>
      <c r="E8696" s="26"/>
    </row>
    <row r="8697" spans="1:5" x14ac:dyDescent="0.15">
      <c r="A8697" s="2"/>
      <c r="B8697" s="31"/>
      <c r="C8697" s="2"/>
      <c r="D8697" s="2"/>
      <c r="E8697" s="26"/>
    </row>
    <row r="8698" spans="1:5" x14ac:dyDescent="0.15">
      <c r="A8698" s="2"/>
      <c r="B8698" s="31"/>
      <c r="C8698" s="2"/>
      <c r="D8698" s="2"/>
      <c r="E8698" s="26"/>
    </row>
    <row r="8699" spans="1:5" x14ac:dyDescent="0.15">
      <c r="A8699" s="2"/>
      <c r="B8699" s="31"/>
      <c r="C8699" s="2"/>
      <c r="D8699" s="2"/>
      <c r="E8699" s="26"/>
    </row>
    <row r="8700" spans="1:5" x14ac:dyDescent="0.15">
      <c r="A8700" s="2"/>
      <c r="B8700" s="31"/>
      <c r="C8700" s="2"/>
      <c r="D8700" s="2"/>
      <c r="E8700" s="26"/>
    </row>
    <row r="8701" spans="1:5" x14ac:dyDescent="0.15">
      <c r="A8701" s="2"/>
      <c r="B8701" s="31"/>
      <c r="C8701" s="2"/>
      <c r="D8701" s="2"/>
      <c r="E8701" s="26"/>
    </row>
    <row r="8702" spans="1:5" x14ac:dyDescent="0.15">
      <c r="A8702" s="2"/>
      <c r="B8702" s="31"/>
      <c r="C8702" s="2"/>
      <c r="D8702" s="2"/>
      <c r="E8702" s="26"/>
    </row>
    <row r="8703" spans="1:5" x14ac:dyDescent="0.15">
      <c r="A8703" s="2"/>
      <c r="B8703" s="31"/>
      <c r="C8703" s="2"/>
      <c r="D8703" s="2"/>
      <c r="E8703" s="26"/>
    </row>
    <row r="8704" spans="1:5" x14ac:dyDescent="0.15">
      <c r="A8704" s="2"/>
      <c r="B8704" s="31"/>
      <c r="C8704" s="2"/>
      <c r="D8704" s="2"/>
      <c r="E8704" s="26"/>
    </row>
    <row r="8705" spans="1:5" x14ac:dyDescent="0.15">
      <c r="A8705" s="2"/>
      <c r="B8705" s="31"/>
      <c r="C8705" s="2"/>
      <c r="D8705" s="2"/>
      <c r="E8705" s="26"/>
    </row>
    <row r="8706" spans="1:5" x14ac:dyDescent="0.15">
      <c r="A8706" s="2"/>
      <c r="B8706" s="31"/>
      <c r="C8706" s="2"/>
      <c r="D8706" s="2"/>
      <c r="E8706" s="26"/>
    </row>
    <row r="8707" spans="1:5" x14ac:dyDescent="0.15">
      <c r="A8707" s="2"/>
      <c r="B8707" s="31"/>
      <c r="C8707" s="2"/>
      <c r="D8707" s="2"/>
      <c r="E8707" s="26"/>
    </row>
    <row r="8708" spans="1:5" x14ac:dyDescent="0.15">
      <c r="A8708" s="2"/>
      <c r="B8708" s="31"/>
      <c r="C8708" s="2"/>
      <c r="D8708" s="2"/>
      <c r="E8708" s="26"/>
    </row>
    <row r="8709" spans="1:5" x14ac:dyDescent="0.15">
      <c r="A8709" s="2"/>
      <c r="B8709" s="31"/>
      <c r="C8709" s="2"/>
      <c r="D8709" s="2"/>
      <c r="E8709" s="26"/>
    </row>
    <row r="8710" spans="1:5" x14ac:dyDescent="0.15">
      <c r="A8710" s="2"/>
      <c r="B8710" s="31"/>
      <c r="C8710" s="2"/>
      <c r="D8710" s="2"/>
      <c r="E8710" s="26"/>
    </row>
    <row r="8711" spans="1:5" x14ac:dyDescent="0.15">
      <c r="A8711" s="2"/>
      <c r="B8711" s="31"/>
      <c r="C8711" s="2"/>
      <c r="D8711" s="2"/>
      <c r="E8711" s="26"/>
    </row>
    <row r="8712" spans="1:5" x14ac:dyDescent="0.15">
      <c r="A8712" s="2"/>
      <c r="B8712" s="31"/>
      <c r="C8712" s="2"/>
      <c r="D8712" s="2"/>
      <c r="E8712" s="26"/>
    </row>
    <row r="8713" spans="1:5" x14ac:dyDescent="0.15">
      <c r="A8713" s="2"/>
      <c r="B8713" s="31"/>
      <c r="C8713" s="2"/>
      <c r="D8713" s="2"/>
      <c r="E8713" s="26"/>
    </row>
    <row r="8714" spans="1:5" x14ac:dyDescent="0.15">
      <c r="A8714" s="2"/>
      <c r="B8714" s="31"/>
      <c r="C8714" s="2"/>
      <c r="D8714" s="2"/>
      <c r="E8714" s="26"/>
    </row>
    <row r="8715" spans="1:5" x14ac:dyDescent="0.15">
      <c r="A8715" s="2"/>
      <c r="B8715" s="31"/>
      <c r="C8715" s="2"/>
      <c r="D8715" s="2"/>
      <c r="E8715" s="26"/>
    </row>
    <row r="8716" spans="1:5" x14ac:dyDescent="0.15">
      <c r="A8716" s="2"/>
      <c r="B8716" s="31"/>
      <c r="C8716" s="2"/>
      <c r="D8716" s="2"/>
      <c r="E8716" s="26"/>
    </row>
    <row r="8717" spans="1:5" x14ac:dyDescent="0.15">
      <c r="A8717" s="2"/>
      <c r="B8717" s="31"/>
      <c r="C8717" s="2"/>
      <c r="D8717" s="2"/>
      <c r="E8717" s="26"/>
    </row>
    <row r="8718" spans="1:5" x14ac:dyDescent="0.15">
      <c r="A8718" s="2"/>
      <c r="B8718" s="31"/>
      <c r="C8718" s="2"/>
      <c r="D8718" s="2"/>
      <c r="E8718" s="26"/>
    </row>
    <row r="8719" spans="1:5" x14ac:dyDescent="0.15">
      <c r="A8719" s="2"/>
      <c r="B8719" s="31"/>
      <c r="C8719" s="2"/>
      <c r="D8719" s="2"/>
      <c r="E8719" s="26"/>
    </row>
    <row r="8720" spans="1:5" x14ac:dyDescent="0.15">
      <c r="A8720" s="2"/>
      <c r="B8720" s="31"/>
      <c r="C8720" s="2"/>
      <c r="D8720" s="2"/>
      <c r="E8720" s="26"/>
    </row>
    <row r="8721" spans="1:5" x14ac:dyDescent="0.15">
      <c r="A8721" s="2"/>
      <c r="B8721" s="31"/>
      <c r="C8721" s="2"/>
      <c r="D8721" s="2"/>
      <c r="E8721" s="26"/>
    </row>
    <row r="8722" spans="1:5" x14ac:dyDescent="0.15">
      <c r="A8722" s="2"/>
      <c r="B8722" s="31"/>
      <c r="C8722" s="2"/>
      <c r="D8722" s="2"/>
      <c r="E8722" s="26"/>
    </row>
    <row r="8723" spans="1:5" x14ac:dyDescent="0.15">
      <c r="A8723" s="2"/>
      <c r="B8723" s="31"/>
      <c r="C8723" s="2"/>
      <c r="D8723" s="2"/>
      <c r="E8723" s="26"/>
    </row>
    <row r="8724" spans="1:5" x14ac:dyDescent="0.15">
      <c r="A8724" s="2"/>
      <c r="B8724" s="31"/>
      <c r="C8724" s="2"/>
      <c r="D8724" s="2"/>
      <c r="E8724" s="26"/>
    </row>
    <row r="8725" spans="1:5" x14ac:dyDescent="0.15">
      <c r="A8725" s="2"/>
      <c r="B8725" s="31"/>
      <c r="C8725" s="2"/>
      <c r="D8725" s="2"/>
      <c r="E8725" s="26"/>
    </row>
    <row r="8726" spans="1:5" x14ac:dyDescent="0.15">
      <c r="A8726" s="2"/>
      <c r="B8726" s="31"/>
      <c r="C8726" s="2"/>
      <c r="D8726" s="2"/>
      <c r="E8726" s="26"/>
    </row>
    <row r="8727" spans="1:5" x14ac:dyDescent="0.15">
      <c r="A8727" s="2"/>
      <c r="B8727" s="31"/>
      <c r="C8727" s="2"/>
      <c r="D8727" s="2"/>
      <c r="E8727" s="26"/>
    </row>
    <row r="8728" spans="1:5" x14ac:dyDescent="0.15">
      <c r="A8728" s="2"/>
      <c r="B8728" s="31"/>
      <c r="C8728" s="2"/>
      <c r="D8728" s="2"/>
      <c r="E8728" s="26"/>
    </row>
    <row r="8729" spans="1:5" x14ac:dyDescent="0.15">
      <c r="A8729" s="2"/>
      <c r="B8729" s="31"/>
      <c r="C8729" s="2"/>
      <c r="D8729" s="2"/>
      <c r="E8729" s="26"/>
    </row>
    <row r="8730" spans="1:5" x14ac:dyDescent="0.15">
      <c r="A8730" s="2"/>
      <c r="B8730" s="31"/>
      <c r="C8730" s="2"/>
      <c r="D8730" s="2"/>
      <c r="E8730" s="26"/>
    </row>
    <row r="8731" spans="1:5" x14ac:dyDescent="0.15">
      <c r="A8731" s="2"/>
      <c r="B8731" s="31"/>
      <c r="C8731" s="2"/>
      <c r="D8731" s="2"/>
      <c r="E8731" s="26"/>
    </row>
    <row r="8732" spans="1:5" x14ac:dyDescent="0.15">
      <c r="A8732" s="2"/>
      <c r="B8732" s="31"/>
      <c r="C8732" s="2"/>
      <c r="D8732" s="2"/>
      <c r="E8732" s="26"/>
    </row>
    <row r="8733" spans="1:5" x14ac:dyDescent="0.15">
      <c r="A8733" s="2"/>
      <c r="B8733" s="31"/>
      <c r="C8733" s="2"/>
      <c r="D8733" s="2"/>
      <c r="E8733" s="26"/>
    </row>
    <row r="8734" spans="1:5" x14ac:dyDescent="0.15">
      <c r="A8734" s="2"/>
      <c r="B8734" s="31"/>
      <c r="C8734" s="2"/>
      <c r="D8734" s="2"/>
      <c r="E8734" s="26"/>
    </row>
    <row r="8735" spans="1:5" x14ac:dyDescent="0.15">
      <c r="A8735" s="2"/>
      <c r="B8735" s="31"/>
      <c r="C8735" s="2"/>
      <c r="D8735" s="2"/>
      <c r="E8735" s="26"/>
    </row>
    <row r="8736" spans="1:5" x14ac:dyDescent="0.15">
      <c r="A8736" s="2"/>
      <c r="B8736" s="31"/>
      <c r="C8736" s="2"/>
      <c r="D8736" s="2"/>
      <c r="E8736" s="26"/>
    </row>
    <row r="8737" spans="1:5" x14ac:dyDescent="0.15">
      <c r="A8737" s="2"/>
      <c r="B8737" s="31"/>
      <c r="C8737" s="2"/>
      <c r="D8737" s="2"/>
      <c r="E8737" s="26"/>
    </row>
    <row r="8738" spans="1:5" x14ac:dyDescent="0.15">
      <c r="A8738" s="2"/>
      <c r="B8738" s="31"/>
      <c r="C8738" s="2"/>
      <c r="D8738" s="2"/>
      <c r="E8738" s="26"/>
    </row>
    <row r="8739" spans="1:5" x14ac:dyDescent="0.15">
      <c r="A8739" s="2"/>
      <c r="B8739" s="31"/>
      <c r="C8739" s="2"/>
      <c r="D8739" s="2"/>
      <c r="E8739" s="26"/>
    </row>
    <row r="8740" spans="1:5" x14ac:dyDescent="0.15">
      <c r="A8740" s="2"/>
      <c r="B8740" s="31"/>
      <c r="C8740" s="2"/>
      <c r="D8740" s="2"/>
      <c r="E8740" s="26"/>
    </row>
    <row r="8741" spans="1:5" x14ac:dyDescent="0.15">
      <c r="A8741" s="2"/>
      <c r="B8741" s="31"/>
      <c r="C8741" s="2"/>
      <c r="D8741" s="2"/>
      <c r="E8741" s="26"/>
    </row>
    <row r="8742" spans="1:5" x14ac:dyDescent="0.15">
      <c r="A8742" s="2"/>
      <c r="B8742" s="31"/>
      <c r="C8742" s="2"/>
      <c r="D8742" s="2"/>
      <c r="E8742" s="26"/>
    </row>
    <row r="8743" spans="1:5" x14ac:dyDescent="0.15">
      <c r="A8743" s="2"/>
      <c r="B8743" s="31"/>
      <c r="C8743" s="2"/>
      <c r="D8743" s="2"/>
      <c r="E8743" s="26"/>
    </row>
    <row r="8744" spans="1:5" x14ac:dyDescent="0.15">
      <c r="A8744" s="2"/>
      <c r="B8744" s="31"/>
      <c r="C8744" s="2"/>
      <c r="D8744" s="2"/>
      <c r="E8744" s="26"/>
    </row>
    <row r="8745" spans="1:5" x14ac:dyDescent="0.15">
      <c r="A8745" s="2"/>
      <c r="B8745" s="31"/>
      <c r="C8745" s="2"/>
      <c r="D8745" s="2"/>
      <c r="E8745" s="26"/>
    </row>
    <row r="8746" spans="1:5" x14ac:dyDescent="0.15">
      <c r="A8746" s="2"/>
      <c r="B8746" s="31"/>
      <c r="C8746" s="2"/>
      <c r="D8746" s="2"/>
      <c r="E8746" s="26"/>
    </row>
    <row r="8747" spans="1:5" x14ac:dyDescent="0.15">
      <c r="A8747" s="2"/>
      <c r="B8747" s="31"/>
      <c r="C8747" s="2"/>
      <c r="D8747" s="2"/>
      <c r="E8747" s="26"/>
    </row>
    <row r="8748" spans="1:5" x14ac:dyDescent="0.15">
      <c r="A8748" s="2"/>
      <c r="B8748" s="31"/>
      <c r="C8748" s="2"/>
      <c r="D8748" s="2"/>
      <c r="E8748" s="26"/>
    </row>
    <row r="8749" spans="1:5" x14ac:dyDescent="0.15">
      <c r="A8749" s="2"/>
      <c r="B8749" s="31"/>
      <c r="C8749" s="2"/>
      <c r="D8749" s="2"/>
      <c r="E8749" s="26"/>
    </row>
    <row r="8750" spans="1:5" x14ac:dyDescent="0.15">
      <c r="A8750" s="2"/>
      <c r="B8750" s="31"/>
      <c r="C8750" s="2"/>
      <c r="D8750" s="2"/>
      <c r="E8750" s="26"/>
    </row>
    <row r="8751" spans="1:5" x14ac:dyDescent="0.15">
      <c r="A8751" s="2"/>
      <c r="B8751" s="31"/>
      <c r="C8751" s="2"/>
      <c r="D8751" s="2"/>
      <c r="E8751" s="26"/>
    </row>
    <row r="8752" spans="1:5" x14ac:dyDescent="0.15">
      <c r="A8752" s="2"/>
      <c r="B8752" s="31"/>
      <c r="C8752" s="2"/>
      <c r="D8752" s="2"/>
      <c r="E8752" s="26"/>
    </row>
    <row r="8753" spans="1:5" x14ac:dyDescent="0.15">
      <c r="A8753" s="2"/>
      <c r="B8753" s="31"/>
      <c r="C8753" s="2"/>
      <c r="D8753" s="2"/>
      <c r="E8753" s="26"/>
    </row>
    <row r="8754" spans="1:5" x14ac:dyDescent="0.15">
      <c r="A8754" s="2"/>
      <c r="B8754" s="31"/>
      <c r="C8754" s="2"/>
      <c r="D8754" s="2"/>
      <c r="E8754" s="26"/>
    </row>
    <row r="8755" spans="1:5" x14ac:dyDescent="0.15">
      <c r="A8755" s="2"/>
      <c r="B8755" s="31"/>
      <c r="C8755" s="2"/>
      <c r="D8755" s="2"/>
      <c r="E8755" s="26"/>
    </row>
    <row r="8756" spans="1:5" x14ac:dyDescent="0.15">
      <c r="A8756" s="2"/>
      <c r="B8756" s="31"/>
      <c r="C8756" s="2"/>
      <c r="D8756" s="2"/>
      <c r="E8756" s="26"/>
    </row>
    <row r="8757" spans="1:5" x14ac:dyDescent="0.15">
      <c r="A8757" s="2"/>
      <c r="B8757" s="31"/>
      <c r="C8757" s="2"/>
      <c r="D8757" s="2"/>
      <c r="E8757" s="26"/>
    </row>
    <row r="8758" spans="1:5" x14ac:dyDescent="0.15">
      <c r="A8758" s="2"/>
      <c r="B8758" s="31"/>
      <c r="C8758" s="2"/>
      <c r="D8758" s="2"/>
      <c r="E8758" s="26"/>
    </row>
    <row r="8759" spans="1:5" x14ac:dyDescent="0.15">
      <c r="A8759" s="2"/>
      <c r="B8759" s="31"/>
      <c r="C8759" s="2"/>
      <c r="D8759" s="2"/>
      <c r="E8759" s="26"/>
    </row>
    <row r="8760" spans="1:5" x14ac:dyDescent="0.15">
      <c r="A8760" s="2"/>
      <c r="B8760" s="31"/>
      <c r="C8760" s="2"/>
      <c r="D8760" s="2"/>
      <c r="E8760" s="26"/>
    </row>
    <row r="8761" spans="1:5" x14ac:dyDescent="0.15">
      <c r="A8761" s="2"/>
      <c r="B8761" s="31"/>
      <c r="C8761" s="2"/>
      <c r="D8761" s="2"/>
      <c r="E8761" s="26"/>
    </row>
    <row r="8762" spans="1:5" x14ac:dyDescent="0.15">
      <c r="A8762" s="2"/>
      <c r="B8762" s="31"/>
      <c r="C8762" s="2"/>
      <c r="D8762" s="2"/>
      <c r="E8762" s="26"/>
    </row>
    <row r="8763" spans="1:5" x14ac:dyDescent="0.15">
      <c r="A8763" s="2"/>
      <c r="B8763" s="31"/>
      <c r="C8763" s="2"/>
      <c r="D8763" s="2"/>
      <c r="E8763" s="26"/>
    </row>
    <row r="8764" spans="1:5" x14ac:dyDescent="0.15">
      <c r="A8764" s="2"/>
      <c r="B8764" s="31"/>
      <c r="C8764" s="2"/>
      <c r="D8764" s="2"/>
      <c r="E8764" s="26"/>
    </row>
    <row r="8765" spans="1:5" x14ac:dyDescent="0.15">
      <c r="A8765" s="2"/>
      <c r="B8765" s="31"/>
      <c r="C8765" s="2"/>
      <c r="D8765" s="2"/>
      <c r="E8765" s="26"/>
    </row>
    <row r="8766" spans="1:5" x14ac:dyDescent="0.15">
      <c r="A8766" s="2"/>
      <c r="B8766" s="31"/>
      <c r="C8766" s="2"/>
      <c r="D8766" s="2"/>
      <c r="E8766" s="26"/>
    </row>
    <row r="8767" spans="1:5" x14ac:dyDescent="0.15">
      <c r="A8767" s="2"/>
      <c r="B8767" s="31"/>
      <c r="C8767" s="2"/>
      <c r="D8767" s="2"/>
      <c r="E8767" s="26"/>
    </row>
    <row r="8768" spans="1:5" x14ac:dyDescent="0.15">
      <c r="A8768" s="2"/>
      <c r="B8768" s="31"/>
      <c r="C8768" s="2"/>
      <c r="D8768" s="2"/>
      <c r="E8768" s="26"/>
    </row>
    <row r="8769" spans="1:5" x14ac:dyDescent="0.15">
      <c r="A8769" s="2"/>
      <c r="B8769" s="31"/>
      <c r="C8769" s="2"/>
      <c r="D8769" s="2"/>
      <c r="E8769" s="26"/>
    </row>
    <row r="8770" spans="1:5" x14ac:dyDescent="0.15">
      <c r="A8770" s="2"/>
      <c r="B8770" s="31"/>
      <c r="C8770" s="2"/>
      <c r="D8770" s="2"/>
      <c r="E8770" s="26"/>
    </row>
    <row r="8771" spans="1:5" x14ac:dyDescent="0.15">
      <c r="A8771" s="2"/>
      <c r="B8771" s="31"/>
      <c r="C8771" s="2"/>
      <c r="D8771" s="2"/>
      <c r="E8771" s="26"/>
    </row>
    <row r="8772" spans="1:5" x14ac:dyDescent="0.15">
      <c r="A8772" s="2"/>
      <c r="B8772" s="31"/>
      <c r="C8772" s="2"/>
      <c r="D8772" s="2"/>
      <c r="E8772" s="26"/>
    </row>
    <row r="8773" spans="1:5" x14ac:dyDescent="0.15">
      <c r="A8773" s="2"/>
      <c r="B8773" s="31"/>
      <c r="C8773" s="2"/>
      <c r="D8773" s="2"/>
      <c r="E8773" s="26"/>
    </row>
    <row r="8774" spans="1:5" x14ac:dyDescent="0.15">
      <c r="A8774" s="2"/>
      <c r="B8774" s="31"/>
      <c r="C8774" s="2"/>
      <c r="D8774" s="2"/>
      <c r="E8774" s="26"/>
    </row>
    <row r="8775" spans="1:5" x14ac:dyDescent="0.15">
      <c r="A8775" s="2"/>
      <c r="B8775" s="31"/>
      <c r="C8775" s="2"/>
      <c r="D8775" s="2"/>
      <c r="E8775" s="26"/>
    </row>
    <row r="8776" spans="1:5" x14ac:dyDescent="0.15">
      <c r="A8776" s="2"/>
      <c r="B8776" s="31"/>
      <c r="C8776" s="2"/>
      <c r="D8776" s="2"/>
      <c r="E8776" s="26"/>
    </row>
    <row r="8777" spans="1:5" x14ac:dyDescent="0.15">
      <c r="A8777" s="2"/>
      <c r="B8777" s="31"/>
      <c r="C8777" s="2"/>
      <c r="D8777" s="2"/>
      <c r="E8777" s="26"/>
    </row>
    <row r="8778" spans="1:5" x14ac:dyDescent="0.15">
      <c r="A8778" s="2"/>
      <c r="B8778" s="31"/>
      <c r="C8778" s="2"/>
      <c r="D8778" s="2"/>
      <c r="E8778" s="26"/>
    </row>
    <row r="8779" spans="1:5" x14ac:dyDescent="0.15">
      <c r="A8779" s="2"/>
      <c r="B8779" s="31"/>
      <c r="C8779" s="2"/>
      <c r="D8779" s="2"/>
      <c r="E8779" s="26"/>
    </row>
    <row r="8780" spans="1:5" x14ac:dyDescent="0.15">
      <c r="A8780" s="2"/>
      <c r="B8780" s="31"/>
      <c r="C8780" s="2"/>
      <c r="D8780" s="2"/>
      <c r="E8780" s="26"/>
    </row>
    <row r="8781" spans="1:5" x14ac:dyDescent="0.15">
      <c r="A8781" s="2"/>
      <c r="B8781" s="31"/>
      <c r="C8781" s="2"/>
      <c r="D8781" s="2"/>
      <c r="E8781" s="26"/>
    </row>
    <row r="8782" spans="1:5" x14ac:dyDescent="0.15">
      <c r="A8782" s="2"/>
      <c r="B8782" s="31"/>
      <c r="C8782" s="2"/>
      <c r="D8782" s="2"/>
      <c r="E8782" s="26"/>
    </row>
    <row r="8783" spans="1:5" x14ac:dyDescent="0.15">
      <c r="A8783" s="2"/>
      <c r="B8783" s="31"/>
      <c r="C8783" s="2"/>
      <c r="D8783" s="2"/>
      <c r="E8783" s="26"/>
    </row>
    <row r="8784" spans="1:5" x14ac:dyDescent="0.15">
      <c r="A8784" s="2"/>
      <c r="B8784" s="31"/>
      <c r="C8784" s="2"/>
      <c r="D8784" s="2"/>
      <c r="E8784" s="26"/>
    </row>
    <row r="8785" spans="1:5" x14ac:dyDescent="0.15">
      <c r="A8785" s="2"/>
      <c r="B8785" s="31"/>
      <c r="C8785" s="2"/>
      <c r="D8785" s="2"/>
      <c r="E8785" s="26"/>
    </row>
    <row r="8786" spans="1:5" x14ac:dyDescent="0.15">
      <c r="A8786" s="2"/>
      <c r="B8786" s="31"/>
      <c r="C8786" s="2"/>
      <c r="D8786" s="2"/>
      <c r="E8786" s="26"/>
    </row>
    <row r="8787" spans="1:5" x14ac:dyDescent="0.15">
      <c r="A8787" s="2"/>
      <c r="B8787" s="31"/>
      <c r="C8787" s="2"/>
      <c r="D8787" s="2"/>
      <c r="E8787" s="26"/>
    </row>
    <row r="8788" spans="1:5" x14ac:dyDescent="0.15">
      <c r="A8788" s="2"/>
      <c r="B8788" s="31"/>
      <c r="C8788" s="2"/>
      <c r="D8788" s="2"/>
      <c r="E8788" s="26"/>
    </row>
    <row r="8789" spans="1:5" x14ac:dyDescent="0.15">
      <c r="A8789" s="2"/>
      <c r="B8789" s="31"/>
      <c r="C8789" s="2"/>
      <c r="D8789" s="2"/>
      <c r="E8789" s="26"/>
    </row>
    <row r="8790" spans="1:5" x14ac:dyDescent="0.15">
      <c r="A8790" s="2"/>
      <c r="B8790" s="31"/>
      <c r="C8790" s="2"/>
      <c r="D8790" s="2"/>
      <c r="E8790" s="26"/>
    </row>
    <row r="8791" spans="1:5" x14ac:dyDescent="0.15">
      <c r="A8791" s="2"/>
      <c r="B8791" s="31"/>
      <c r="C8791" s="2"/>
      <c r="D8791" s="2"/>
      <c r="E8791" s="26"/>
    </row>
    <row r="8792" spans="1:5" x14ac:dyDescent="0.15">
      <c r="A8792" s="2"/>
      <c r="B8792" s="31"/>
      <c r="C8792" s="2"/>
      <c r="D8792" s="2"/>
      <c r="E8792" s="26"/>
    </row>
    <row r="8793" spans="1:5" x14ac:dyDescent="0.15">
      <c r="A8793" s="2"/>
      <c r="B8793" s="31"/>
      <c r="C8793" s="2"/>
      <c r="D8793" s="2"/>
      <c r="E8793" s="26"/>
    </row>
    <row r="8794" spans="1:5" x14ac:dyDescent="0.15">
      <c r="A8794" s="2"/>
      <c r="B8794" s="31"/>
      <c r="C8794" s="2"/>
      <c r="D8794" s="2"/>
      <c r="E8794" s="26"/>
    </row>
    <row r="8795" spans="1:5" x14ac:dyDescent="0.15">
      <c r="A8795" s="2"/>
      <c r="B8795" s="31"/>
      <c r="C8795" s="2"/>
      <c r="D8795" s="2"/>
      <c r="E8795" s="26"/>
    </row>
    <row r="8796" spans="1:5" x14ac:dyDescent="0.15">
      <c r="A8796" s="2"/>
      <c r="B8796" s="31"/>
      <c r="C8796" s="2"/>
      <c r="D8796" s="2"/>
      <c r="E8796" s="26"/>
    </row>
    <row r="8797" spans="1:5" x14ac:dyDescent="0.15">
      <c r="A8797" s="2"/>
      <c r="B8797" s="31"/>
      <c r="C8797" s="2"/>
      <c r="D8797" s="2"/>
      <c r="E8797" s="26"/>
    </row>
    <row r="8798" spans="1:5" x14ac:dyDescent="0.15">
      <c r="A8798" s="2"/>
      <c r="B8798" s="31"/>
      <c r="C8798" s="2"/>
      <c r="D8798" s="2"/>
      <c r="E8798" s="26"/>
    </row>
    <row r="8799" spans="1:5" x14ac:dyDescent="0.15">
      <c r="A8799" s="2"/>
      <c r="B8799" s="31"/>
      <c r="C8799" s="2"/>
      <c r="D8799" s="2"/>
      <c r="E8799" s="26"/>
    </row>
    <row r="8800" spans="1:5" x14ac:dyDescent="0.15">
      <c r="A8800" s="2"/>
      <c r="B8800" s="31"/>
      <c r="C8800" s="2"/>
      <c r="D8800" s="2"/>
      <c r="E8800" s="26"/>
    </row>
    <row r="8801" spans="1:5" x14ac:dyDescent="0.15">
      <c r="A8801" s="2"/>
      <c r="B8801" s="31"/>
      <c r="C8801" s="2"/>
      <c r="D8801" s="2"/>
      <c r="E8801" s="26"/>
    </row>
    <row r="8802" spans="1:5" x14ac:dyDescent="0.15">
      <c r="A8802" s="2"/>
      <c r="B8802" s="31"/>
      <c r="C8802" s="2"/>
      <c r="D8802" s="2"/>
      <c r="E8802" s="26"/>
    </row>
    <row r="8803" spans="1:5" x14ac:dyDescent="0.15">
      <c r="A8803" s="2"/>
      <c r="B8803" s="31"/>
      <c r="C8803" s="2"/>
      <c r="D8803" s="2"/>
      <c r="E8803" s="26"/>
    </row>
    <row r="8804" spans="1:5" x14ac:dyDescent="0.15">
      <c r="A8804" s="2"/>
      <c r="B8804" s="31"/>
      <c r="C8804" s="2"/>
      <c r="D8804" s="2"/>
      <c r="E8804" s="26"/>
    </row>
    <row r="8805" spans="1:5" x14ac:dyDescent="0.15">
      <c r="A8805" s="2"/>
      <c r="B8805" s="31"/>
      <c r="C8805" s="2"/>
      <c r="D8805" s="2"/>
      <c r="E8805" s="26"/>
    </row>
    <row r="8806" spans="1:5" x14ac:dyDescent="0.15">
      <c r="A8806" s="2"/>
      <c r="B8806" s="31"/>
      <c r="C8806" s="2"/>
      <c r="D8806" s="2"/>
      <c r="E8806" s="26"/>
    </row>
    <row r="8807" spans="1:5" x14ac:dyDescent="0.15">
      <c r="A8807" s="2"/>
      <c r="B8807" s="31"/>
      <c r="C8807" s="2"/>
      <c r="D8807" s="2"/>
      <c r="E8807" s="26"/>
    </row>
    <row r="8808" spans="1:5" x14ac:dyDescent="0.15">
      <c r="A8808" s="2"/>
      <c r="B8808" s="31"/>
      <c r="C8808" s="2"/>
      <c r="D8808" s="2"/>
      <c r="E8808" s="26"/>
    </row>
    <row r="8809" spans="1:5" x14ac:dyDescent="0.15">
      <c r="A8809" s="2"/>
      <c r="B8809" s="31"/>
      <c r="C8809" s="2"/>
      <c r="D8809" s="2"/>
      <c r="E8809" s="26"/>
    </row>
    <row r="8810" spans="1:5" x14ac:dyDescent="0.15">
      <c r="A8810" s="2"/>
      <c r="B8810" s="31"/>
      <c r="C8810" s="2"/>
      <c r="D8810" s="2"/>
      <c r="E8810" s="26"/>
    </row>
    <row r="8811" spans="1:5" x14ac:dyDescent="0.15">
      <c r="A8811" s="2"/>
      <c r="B8811" s="31"/>
      <c r="C8811" s="2"/>
      <c r="D8811" s="2"/>
      <c r="E8811" s="26"/>
    </row>
    <row r="8812" spans="1:5" x14ac:dyDescent="0.15">
      <c r="A8812" s="2"/>
      <c r="B8812" s="31"/>
      <c r="C8812" s="2"/>
      <c r="D8812" s="2"/>
      <c r="E8812" s="26"/>
    </row>
    <row r="8813" spans="1:5" x14ac:dyDescent="0.15">
      <c r="A8813" s="2"/>
      <c r="B8813" s="31"/>
      <c r="C8813" s="2"/>
      <c r="D8813" s="2"/>
      <c r="E8813" s="26"/>
    </row>
    <row r="8814" spans="1:5" x14ac:dyDescent="0.15">
      <c r="A8814" s="2"/>
      <c r="B8814" s="31"/>
      <c r="C8814" s="2"/>
      <c r="D8814" s="2"/>
      <c r="E8814" s="26"/>
    </row>
    <row r="8815" spans="1:5" x14ac:dyDescent="0.15">
      <c r="A8815" s="2"/>
      <c r="B8815" s="31"/>
      <c r="C8815" s="2"/>
      <c r="D8815" s="2"/>
      <c r="E8815" s="26"/>
    </row>
    <row r="8816" spans="1:5" x14ac:dyDescent="0.15">
      <c r="A8816" s="2"/>
      <c r="B8816" s="31"/>
      <c r="C8816" s="2"/>
      <c r="D8816" s="2"/>
      <c r="E8816" s="26"/>
    </row>
    <row r="8817" spans="1:5" x14ac:dyDescent="0.15">
      <c r="A8817" s="2"/>
      <c r="B8817" s="31"/>
      <c r="C8817" s="2"/>
      <c r="D8817" s="2"/>
      <c r="E8817" s="26"/>
    </row>
    <row r="8818" spans="1:5" x14ac:dyDescent="0.15">
      <c r="A8818" s="2"/>
      <c r="B8818" s="31"/>
      <c r="C8818" s="2"/>
      <c r="D8818" s="2"/>
      <c r="E8818" s="26"/>
    </row>
    <row r="8819" spans="1:5" x14ac:dyDescent="0.15">
      <c r="A8819" s="2"/>
      <c r="B8819" s="31"/>
      <c r="C8819" s="2"/>
      <c r="D8819" s="2"/>
      <c r="E8819" s="26"/>
    </row>
    <row r="8820" spans="1:5" x14ac:dyDescent="0.15">
      <c r="A8820" s="2"/>
      <c r="B8820" s="31"/>
      <c r="C8820" s="2"/>
      <c r="D8820" s="2"/>
      <c r="E8820" s="26"/>
    </row>
    <row r="8821" spans="1:5" x14ac:dyDescent="0.15">
      <c r="A8821" s="2"/>
      <c r="B8821" s="31"/>
      <c r="C8821" s="2"/>
      <c r="D8821" s="2"/>
      <c r="E8821" s="26"/>
    </row>
    <row r="8822" spans="1:5" x14ac:dyDescent="0.15">
      <c r="A8822" s="2"/>
      <c r="B8822" s="31"/>
      <c r="C8822" s="2"/>
      <c r="D8822" s="2"/>
      <c r="E8822" s="26"/>
    </row>
    <row r="8823" spans="1:5" x14ac:dyDescent="0.15">
      <c r="A8823" s="2"/>
      <c r="B8823" s="31"/>
      <c r="C8823" s="2"/>
      <c r="D8823" s="2"/>
      <c r="E8823" s="26"/>
    </row>
    <row r="8824" spans="1:5" x14ac:dyDescent="0.15">
      <c r="A8824" s="2"/>
      <c r="B8824" s="31"/>
      <c r="C8824" s="2"/>
      <c r="D8824" s="2"/>
      <c r="E8824" s="26"/>
    </row>
    <row r="8825" spans="1:5" x14ac:dyDescent="0.15">
      <c r="A8825" s="2"/>
      <c r="B8825" s="31"/>
      <c r="C8825" s="2"/>
      <c r="D8825" s="2"/>
      <c r="E8825" s="26"/>
    </row>
    <row r="8826" spans="1:5" x14ac:dyDescent="0.15">
      <c r="A8826" s="2"/>
      <c r="B8826" s="31"/>
      <c r="C8826" s="2"/>
      <c r="D8826" s="2"/>
      <c r="E8826" s="26"/>
    </row>
    <row r="8827" spans="1:5" x14ac:dyDescent="0.15">
      <c r="A8827" s="2"/>
      <c r="B8827" s="31"/>
      <c r="C8827" s="2"/>
      <c r="D8827" s="2"/>
      <c r="E8827" s="26"/>
    </row>
    <row r="8828" spans="1:5" x14ac:dyDescent="0.15">
      <c r="A8828" s="2"/>
      <c r="B8828" s="31"/>
      <c r="C8828" s="2"/>
      <c r="D8828" s="2"/>
      <c r="E8828" s="26"/>
    </row>
    <row r="8829" spans="1:5" x14ac:dyDescent="0.15">
      <c r="A8829" s="2"/>
      <c r="B8829" s="31"/>
      <c r="C8829" s="2"/>
      <c r="D8829" s="2"/>
      <c r="E8829" s="26"/>
    </row>
    <row r="8830" spans="1:5" x14ac:dyDescent="0.15">
      <c r="A8830" s="2"/>
      <c r="B8830" s="31"/>
      <c r="C8830" s="2"/>
      <c r="D8830" s="2"/>
      <c r="E8830" s="26"/>
    </row>
    <row r="8831" spans="1:5" x14ac:dyDescent="0.15">
      <c r="A8831" s="2"/>
      <c r="B8831" s="31"/>
      <c r="C8831" s="2"/>
      <c r="D8831" s="2"/>
      <c r="E8831" s="26"/>
    </row>
    <row r="8832" spans="1:5" x14ac:dyDescent="0.15">
      <c r="A8832" s="2"/>
      <c r="B8832" s="31"/>
      <c r="C8832" s="2"/>
      <c r="D8832" s="2"/>
      <c r="E8832" s="26"/>
    </row>
    <row r="8833" spans="1:5" x14ac:dyDescent="0.15">
      <c r="A8833" s="2"/>
      <c r="B8833" s="31"/>
      <c r="C8833" s="2"/>
      <c r="D8833" s="2"/>
      <c r="E8833" s="26"/>
    </row>
    <row r="8834" spans="1:5" x14ac:dyDescent="0.15">
      <c r="A8834" s="2"/>
      <c r="B8834" s="31"/>
      <c r="C8834" s="2"/>
      <c r="D8834" s="2"/>
      <c r="E8834" s="26"/>
    </row>
    <row r="8835" spans="1:5" x14ac:dyDescent="0.15">
      <c r="A8835" s="2"/>
      <c r="B8835" s="31"/>
      <c r="C8835" s="2"/>
      <c r="D8835" s="2"/>
      <c r="E8835" s="26"/>
    </row>
    <row r="8836" spans="1:5" x14ac:dyDescent="0.15">
      <c r="A8836" s="2"/>
      <c r="B8836" s="31"/>
      <c r="C8836" s="2"/>
      <c r="D8836" s="2"/>
      <c r="E8836" s="26"/>
    </row>
    <row r="8837" spans="1:5" x14ac:dyDescent="0.15">
      <c r="A8837" s="2"/>
      <c r="B8837" s="31"/>
      <c r="C8837" s="2"/>
      <c r="D8837" s="2"/>
      <c r="E8837" s="26"/>
    </row>
    <row r="8838" spans="1:5" x14ac:dyDescent="0.15">
      <c r="A8838" s="2"/>
      <c r="B8838" s="31"/>
      <c r="C8838" s="2"/>
      <c r="D8838" s="2"/>
      <c r="E8838" s="26"/>
    </row>
    <row r="8839" spans="1:5" x14ac:dyDescent="0.15">
      <c r="A8839" s="2"/>
      <c r="B8839" s="31"/>
      <c r="C8839" s="2"/>
      <c r="D8839" s="2"/>
      <c r="E8839" s="26"/>
    </row>
    <row r="8840" spans="1:5" x14ac:dyDescent="0.15">
      <c r="A8840" s="2"/>
      <c r="B8840" s="31"/>
      <c r="C8840" s="2"/>
      <c r="D8840" s="2"/>
      <c r="E8840" s="26"/>
    </row>
    <row r="8841" spans="1:5" x14ac:dyDescent="0.15">
      <c r="A8841" s="2"/>
      <c r="B8841" s="31"/>
      <c r="C8841" s="2"/>
      <c r="D8841" s="2"/>
      <c r="E8841" s="26"/>
    </row>
    <row r="8842" spans="1:5" x14ac:dyDescent="0.15">
      <c r="A8842" s="2"/>
      <c r="B8842" s="31"/>
      <c r="C8842" s="2"/>
      <c r="D8842" s="2"/>
      <c r="E8842" s="26"/>
    </row>
    <row r="8843" spans="1:5" x14ac:dyDescent="0.15">
      <c r="A8843" s="2"/>
      <c r="B8843" s="31"/>
      <c r="C8843" s="2"/>
      <c r="D8843" s="2"/>
      <c r="E8843" s="26"/>
    </row>
    <row r="8844" spans="1:5" x14ac:dyDescent="0.15">
      <c r="A8844" s="2"/>
      <c r="B8844" s="31"/>
      <c r="C8844" s="2"/>
      <c r="D8844" s="2"/>
      <c r="E8844" s="26"/>
    </row>
    <row r="8845" spans="1:5" x14ac:dyDescent="0.15">
      <c r="A8845" s="2"/>
      <c r="B8845" s="31"/>
      <c r="C8845" s="2"/>
      <c r="D8845" s="2"/>
      <c r="E8845" s="26"/>
    </row>
    <row r="8846" spans="1:5" x14ac:dyDescent="0.15">
      <c r="A8846" s="2"/>
      <c r="B8846" s="31"/>
      <c r="C8846" s="2"/>
      <c r="D8846" s="2"/>
      <c r="E8846" s="26"/>
    </row>
    <row r="8847" spans="1:5" x14ac:dyDescent="0.15">
      <c r="A8847" s="2"/>
      <c r="B8847" s="31"/>
      <c r="C8847" s="2"/>
      <c r="D8847" s="2"/>
      <c r="E8847" s="26"/>
    </row>
    <row r="8848" spans="1:5" x14ac:dyDescent="0.15">
      <c r="A8848" s="2"/>
      <c r="B8848" s="31"/>
      <c r="C8848" s="2"/>
      <c r="D8848" s="2"/>
      <c r="E8848" s="26"/>
    </row>
    <row r="8849" spans="1:5" x14ac:dyDescent="0.15">
      <c r="A8849" s="2"/>
      <c r="B8849" s="31"/>
      <c r="C8849" s="2"/>
      <c r="D8849" s="2"/>
      <c r="E8849" s="26"/>
    </row>
    <row r="8850" spans="1:5" x14ac:dyDescent="0.15">
      <c r="A8850" s="2"/>
      <c r="B8850" s="31"/>
      <c r="C8850" s="2"/>
      <c r="D8850" s="2"/>
      <c r="E8850" s="26"/>
    </row>
    <row r="8851" spans="1:5" x14ac:dyDescent="0.15">
      <c r="A8851" s="2"/>
      <c r="B8851" s="31"/>
      <c r="C8851" s="2"/>
      <c r="D8851" s="2"/>
      <c r="E8851" s="26"/>
    </row>
    <row r="8852" spans="1:5" x14ac:dyDescent="0.15">
      <c r="A8852" s="2"/>
      <c r="B8852" s="31"/>
      <c r="C8852" s="2"/>
      <c r="D8852" s="2"/>
      <c r="E8852" s="26"/>
    </row>
    <row r="8853" spans="1:5" x14ac:dyDescent="0.15">
      <c r="A8853" s="2"/>
      <c r="B8853" s="31"/>
      <c r="C8853" s="2"/>
      <c r="D8853" s="2"/>
      <c r="E8853" s="26"/>
    </row>
    <row r="8854" spans="1:5" x14ac:dyDescent="0.15">
      <c r="A8854" s="2"/>
      <c r="B8854" s="31"/>
      <c r="C8854" s="2"/>
      <c r="D8854" s="2"/>
      <c r="E8854" s="26"/>
    </row>
    <row r="8855" spans="1:5" x14ac:dyDescent="0.15">
      <c r="A8855" s="2"/>
      <c r="B8855" s="31"/>
      <c r="C8855" s="2"/>
      <c r="D8855" s="2"/>
      <c r="E8855" s="26"/>
    </row>
    <row r="8856" spans="1:5" x14ac:dyDescent="0.15">
      <c r="A8856" s="2"/>
      <c r="B8856" s="31"/>
      <c r="C8856" s="2"/>
      <c r="D8856" s="2"/>
      <c r="E8856" s="26"/>
    </row>
    <row r="8857" spans="1:5" x14ac:dyDescent="0.15">
      <c r="A8857" s="2"/>
      <c r="B8857" s="31"/>
      <c r="C8857" s="2"/>
      <c r="D8857" s="2"/>
      <c r="E8857" s="26"/>
    </row>
    <row r="8858" spans="1:5" x14ac:dyDescent="0.15">
      <c r="A8858" s="2"/>
      <c r="B8858" s="31"/>
      <c r="C8858" s="2"/>
      <c r="D8858" s="2"/>
      <c r="E8858" s="26"/>
    </row>
    <row r="8859" spans="1:5" x14ac:dyDescent="0.15">
      <c r="A8859" s="2"/>
      <c r="B8859" s="31"/>
      <c r="C8859" s="2"/>
      <c r="D8859" s="2"/>
      <c r="E8859" s="26"/>
    </row>
    <row r="8860" spans="1:5" x14ac:dyDescent="0.15">
      <c r="A8860" s="2"/>
      <c r="B8860" s="31"/>
      <c r="C8860" s="2"/>
      <c r="D8860" s="2"/>
      <c r="E8860" s="26"/>
    </row>
    <row r="8861" spans="1:5" x14ac:dyDescent="0.15">
      <c r="A8861" s="2"/>
      <c r="B8861" s="31"/>
      <c r="C8861" s="2"/>
      <c r="D8861" s="2"/>
      <c r="E8861" s="26"/>
    </row>
    <row r="8862" spans="1:5" x14ac:dyDescent="0.15">
      <c r="A8862" s="2"/>
      <c r="B8862" s="31"/>
      <c r="C8862" s="2"/>
      <c r="D8862" s="2"/>
      <c r="E8862" s="26"/>
    </row>
    <row r="8863" spans="1:5" x14ac:dyDescent="0.15">
      <c r="A8863" s="2"/>
      <c r="B8863" s="31"/>
      <c r="C8863" s="2"/>
      <c r="D8863" s="2"/>
      <c r="E8863" s="26"/>
    </row>
    <row r="8864" spans="1:5" x14ac:dyDescent="0.15">
      <c r="A8864" s="2"/>
      <c r="B8864" s="31"/>
      <c r="C8864" s="2"/>
      <c r="D8864" s="2"/>
      <c r="E8864" s="26"/>
    </row>
    <row r="8865" spans="1:5" x14ac:dyDescent="0.15">
      <c r="A8865" s="2"/>
      <c r="B8865" s="31"/>
      <c r="C8865" s="2"/>
      <c r="D8865" s="2"/>
      <c r="E8865" s="26"/>
    </row>
    <row r="8866" spans="1:5" x14ac:dyDescent="0.15">
      <c r="A8866" s="2"/>
      <c r="B8866" s="31"/>
      <c r="C8866" s="2"/>
      <c r="D8866" s="2"/>
      <c r="E8866" s="26"/>
    </row>
    <row r="8867" spans="1:5" x14ac:dyDescent="0.15">
      <c r="A8867" s="2"/>
      <c r="B8867" s="31"/>
      <c r="C8867" s="2"/>
      <c r="D8867" s="2"/>
      <c r="E8867" s="26"/>
    </row>
    <row r="8868" spans="1:5" x14ac:dyDescent="0.15">
      <c r="A8868" s="2"/>
      <c r="B8868" s="31"/>
      <c r="C8868" s="2"/>
      <c r="D8868" s="2"/>
      <c r="E8868" s="26"/>
    </row>
    <row r="8869" spans="1:5" x14ac:dyDescent="0.15">
      <c r="A8869" s="2"/>
      <c r="B8869" s="31"/>
      <c r="C8869" s="2"/>
      <c r="D8869" s="2"/>
      <c r="E8869" s="26"/>
    </row>
    <row r="8870" spans="1:5" x14ac:dyDescent="0.15">
      <c r="A8870" s="2"/>
      <c r="B8870" s="31"/>
      <c r="C8870" s="2"/>
      <c r="D8870" s="2"/>
      <c r="E8870" s="26"/>
    </row>
    <row r="8871" spans="1:5" x14ac:dyDescent="0.15">
      <c r="A8871" s="2"/>
      <c r="B8871" s="31"/>
      <c r="C8871" s="2"/>
      <c r="D8871" s="2"/>
      <c r="E8871" s="26"/>
    </row>
    <row r="8872" spans="1:5" x14ac:dyDescent="0.15">
      <c r="A8872" s="2"/>
      <c r="B8872" s="31"/>
      <c r="C8872" s="2"/>
      <c r="D8872" s="2"/>
      <c r="E8872" s="26"/>
    </row>
    <row r="8873" spans="1:5" x14ac:dyDescent="0.15">
      <c r="A8873" s="2"/>
      <c r="B8873" s="31"/>
      <c r="C8873" s="2"/>
      <c r="D8873" s="2"/>
      <c r="E8873" s="26"/>
    </row>
    <row r="8874" spans="1:5" x14ac:dyDescent="0.15">
      <c r="A8874" s="2"/>
      <c r="B8874" s="31"/>
      <c r="C8874" s="2"/>
      <c r="D8874" s="2"/>
      <c r="E8874" s="26"/>
    </row>
    <row r="8875" spans="1:5" x14ac:dyDescent="0.15">
      <c r="A8875" s="2"/>
      <c r="B8875" s="31"/>
      <c r="C8875" s="2"/>
      <c r="D8875" s="2"/>
      <c r="E8875" s="26"/>
    </row>
    <row r="8876" spans="1:5" x14ac:dyDescent="0.15">
      <c r="A8876" s="2"/>
      <c r="B8876" s="31"/>
      <c r="C8876" s="2"/>
      <c r="D8876" s="2"/>
      <c r="E8876" s="26"/>
    </row>
    <row r="8877" spans="1:5" x14ac:dyDescent="0.15">
      <c r="A8877" s="2"/>
      <c r="B8877" s="31"/>
      <c r="C8877" s="2"/>
      <c r="D8877" s="2"/>
      <c r="E8877" s="26"/>
    </row>
    <row r="8878" spans="1:5" x14ac:dyDescent="0.15">
      <c r="A8878" s="2"/>
      <c r="B8878" s="31"/>
      <c r="C8878" s="2"/>
      <c r="D8878" s="2"/>
      <c r="E8878" s="26"/>
    </row>
    <row r="8879" spans="1:5" x14ac:dyDescent="0.15">
      <c r="A8879" s="2"/>
      <c r="B8879" s="31"/>
      <c r="C8879" s="2"/>
      <c r="D8879" s="2"/>
      <c r="E8879" s="26"/>
    </row>
    <row r="8880" spans="1:5" x14ac:dyDescent="0.15">
      <c r="A8880" s="2"/>
      <c r="B8880" s="31"/>
      <c r="C8880" s="2"/>
      <c r="D8880" s="2"/>
      <c r="E8880" s="26"/>
    </row>
    <row r="8881" spans="1:5" x14ac:dyDescent="0.15">
      <c r="A8881" s="2"/>
      <c r="B8881" s="31"/>
      <c r="C8881" s="2"/>
      <c r="D8881" s="2"/>
      <c r="E8881" s="26"/>
    </row>
    <row r="8882" spans="1:5" x14ac:dyDescent="0.15">
      <c r="A8882" s="2"/>
      <c r="B8882" s="31"/>
      <c r="C8882" s="2"/>
      <c r="D8882" s="2"/>
      <c r="E8882" s="26"/>
    </row>
    <row r="8883" spans="1:5" x14ac:dyDescent="0.15">
      <c r="A8883" s="2"/>
      <c r="B8883" s="31"/>
      <c r="C8883" s="2"/>
      <c r="D8883" s="2"/>
      <c r="E8883" s="26"/>
    </row>
    <row r="8884" spans="1:5" x14ac:dyDescent="0.15">
      <c r="A8884" s="2"/>
      <c r="B8884" s="31"/>
      <c r="C8884" s="2"/>
      <c r="D8884" s="2"/>
      <c r="E8884" s="26"/>
    </row>
    <row r="8885" spans="1:5" x14ac:dyDescent="0.15">
      <c r="A8885" s="2"/>
      <c r="B8885" s="31"/>
      <c r="C8885" s="2"/>
      <c r="D8885" s="2"/>
      <c r="E8885" s="26"/>
    </row>
    <row r="8886" spans="1:5" x14ac:dyDescent="0.15">
      <c r="A8886" s="2"/>
      <c r="B8886" s="31"/>
      <c r="C8886" s="2"/>
      <c r="D8886" s="2"/>
      <c r="E8886" s="26"/>
    </row>
    <row r="8887" spans="1:5" x14ac:dyDescent="0.15">
      <c r="A8887" s="2"/>
      <c r="B8887" s="31"/>
      <c r="C8887" s="2"/>
      <c r="D8887" s="2"/>
      <c r="E8887" s="26"/>
    </row>
    <row r="8888" spans="1:5" x14ac:dyDescent="0.15">
      <c r="A8888" s="2"/>
      <c r="B8888" s="31"/>
      <c r="C8888" s="2"/>
      <c r="D8888" s="2"/>
      <c r="E8888" s="26"/>
    </row>
    <row r="8889" spans="1:5" x14ac:dyDescent="0.15">
      <c r="A8889" s="2"/>
      <c r="B8889" s="31"/>
      <c r="C8889" s="2"/>
      <c r="D8889" s="2"/>
      <c r="E8889" s="26"/>
    </row>
    <row r="8890" spans="1:5" x14ac:dyDescent="0.15">
      <c r="A8890" s="2"/>
      <c r="B8890" s="31"/>
      <c r="C8890" s="2"/>
      <c r="D8890" s="2"/>
      <c r="E8890" s="26"/>
    </row>
    <row r="8891" spans="1:5" x14ac:dyDescent="0.15">
      <c r="A8891" s="2"/>
      <c r="B8891" s="31"/>
      <c r="C8891" s="2"/>
      <c r="D8891" s="2"/>
      <c r="E8891" s="26"/>
    </row>
    <row r="8892" spans="1:5" x14ac:dyDescent="0.15">
      <c r="A8892" s="2"/>
      <c r="B8892" s="31"/>
      <c r="C8892" s="2"/>
      <c r="D8892" s="2"/>
      <c r="E8892" s="26"/>
    </row>
    <row r="8893" spans="1:5" x14ac:dyDescent="0.15">
      <c r="A8893" s="2"/>
      <c r="B8893" s="31"/>
      <c r="C8893" s="2"/>
      <c r="D8893" s="2"/>
      <c r="E8893" s="26"/>
    </row>
    <row r="8894" spans="1:5" x14ac:dyDescent="0.15">
      <c r="A8894" s="2"/>
      <c r="B8894" s="31"/>
      <c r="C8894" s="2"/>
      <c r="D8894" s="2"/>
      <c r="E8894" s="26"/>
    </row>
    <row r="8895" spans="1:5" x14ac:dyDescent="0.15">
      <c r="A8895" s="2"/>
      <c r="B8895" s="31"/>
      <c r="C8895" s="2"/>
      <c r="D8895" s="2"/>
      <c r="E8895" s="26"/>
    </row>
    <row r="8896" spans="1:5" x14ac:dyDescent="0.15">
      <c r="A8896" s="2"/>
      <c r="B8896" s="31"/>
      <c r="C8896" s="2"/>
      <c r="D8896" s="2"/>
      <c r="E8896" s="26"/>
    </row>
    <row r="8897" spans="1:5" x14ac:dyDescent="0.15">
      <c r="A8897" s="2"/>
      <c r="B8897" s="31"/>
      <c r="C8897" s="2"/>
      <c r="D8897" s="2"/>
      <c r="E8897" s="26"/>
    </row>
    <row r="8898" spans="1:5" x14ac:dyDescent="0.15">
      <c r="A8898" s="2"/>
      <c r="B8898" s="31"/>
      <c r="C8898" s="2"/>
      <c r="D8898" s="2"/>
      <c r="E8898" s="26"/>
    </row>
    <row r="8899" spans="1:5" x14ac:dyDescent="0.15">
      <c r="A8899" s="2"/>
      <c r="B8899" s="31"/>
      <c r="C8899" s="2"/>
      <c r="D8899" s="2"/>
      <c r="E8899" s="26"/>
    </row>
    <row r="8900" spans="1:5" x14ac:dyDescent="0.15">
      <c r="A8900" s="2"/>
      <c r="B8900" s="31"/>
      <c r="C8900" s="2"/>
      <c r="D8900" s="2"/>
      <c r="E8900" s="26"/>
    </row>
    <row r="8901" spans="1:5" x14ac:dyDescent="0.15">
      <c r="A8901" s="2"/>
      <c r="B8901" s="31"/>
      <c r="C8901" s="2"/>
      <c r="D8901" s="2"/>
      <c r="E8901" s="26"/>
    </row>
    <row r="8902" spans="1:5" x14ac:dyDescent="0.15">
      <c r="A8902" s="2"/>
      <c r="B8902" s="31"/>
      <c r="C8902" s="2"/>
      <c r="D8902" s="2"/>
      <c r="E8902" s="26"/>
    </row>
    <row r="8903" spans="1:5" x14ac:dyDescent="0.15">
      <c r="A8903" s="2"/>
      <c r="B8903" s="31"/>
      <c r="C8903" s="2"/>
      <c r="D8903" s="2"/>
      <c r="E8903" s="26"/>
    </row>
    <row r="8904" spans="1:5" x14ac:dyDescent="0.15">
      <c r="A8904" s="2"/>
      <c r="B8904" s="31"/>
      <c r="C8904" s="2"/>
      <c r="D8904" s="2"/>
      <c r="E8904" s="26"/>
    </row>
    <row r="8905" spans="1:5" x14ac:dyDescent="0.15">
      <c r="A8905" s="2"/>
      <c r="B8905" s="31"/>
      <c r="C8905" s="2"/>
      <c r="D8905" s="2"/>
      <c r="E8905" s="26"/>
    </row>
    <row r="8906" spans="1:5" x14ac:dyDescent="0.15">
      <c r="A8906" s="2"/>
      <c r="B8906" s="31"/>
      <c r="C8906" s="2"/>
      <c r="D8906" s="2"/>
      <c r="E8906" s="26"/>
    </row>
    <row r="8907" spans="1:5" x14ac:dyDescent="0.15">
      <c r="A8907" s="2"/>
      <c r="B8907" s="31"/>
      <c r="C8907" s="2"/>
      <c r="D8907" s="2"/>
      <c r="E8907" s="26"/>
    </row>
    <row r="8908" spans="1:5" x14ac:dyDescent="0.15">
      <c r="A8908" s="2"/>
      <c r="B8908" s="31"/>
      <c r="C8908" s="2"/>
      <c r="D8908" s="2"/>
      <c r="E8908" s="26"/>
    </row>
    <row r="8909" spans="1:5" x14ac:dyDescent="0.15">
      <c r="A8909" s="2"/>
      <c r="B8909" s="31"/>
      <c r="C8909" s="2"/>
      <c r="D8909" s="2"/>
      <c r="E8909" s="26"/>
    </row>
    <row r="8910" spans="1:5" x14ac:dyDescent="0.15">
      <c r="A8910" s="2"/>
      <c r="B8910" s="31"/>
      <c r="C8910" s="2"/>
      <c r="D8910" s="2"/>
      <c r="E8910" s="26"/>
    </row>
    <row r="8911" spans="1:5" x14ac:dyDescent="0.15">
      <c r="A8911" s="2"/>
      <c r="B8911" s="31"/>
      <c r="C8911" s="2"/>
      <c r="D8911" s="2"/>
      <c r="E8911" s="26"/>
    </row>
    <row r="8912" spans="1:5" x14ac:dyDescent="0.15">
      <c r="A8912" s="2"/>
      <c r="B8912" s="31"/>
      <c r="C8912" s="2"/>
      <c r="D8912" s="2"/>
      <c r="E8912" s="26"/>
    </row>
    <row r="8913" spans="1:5" x14ac:dyDescent="0.15">
      <c r="A8913" s="2"/>
      <c r="B8913" s="31"/>
      <c r="C8913" s="2"/>
      <c r="D8913" s="2"/>
      <c r="E8913" s="26"/>
    </row>
    <row r="8914" spans="1:5" x14ac:dyDescent="0.15">
      <c r="A8914" s="2"/>
      <c r="B8914" s="31"/>
      <c r="C8914" s="2"/>
      <c r="D8914" s="2"/>
      <c r="E8914" s="26"/>
    </row>
    <row r="8915" spans="1:5" x14ac:dyDescent="0.15">
      <c r="A8915" s="2"/>
      <c r="B8915" s="31"/>
      <c r="C8915" s="2"/>
      <c r="D8915" s="2"/>
      <c r="E8915" s="26"/>
    </row>
    <row r="8916" spans="1:5" x14ac:dyDescent="0.15">
      <c r="A8916" s="2"/>
      <c r="B8916" s="31"/>
      <c r="C8916" s="2"/>
      <c r="D8916" s="2"/>
      <c r="E8916" s="26"/>
    </row>
    <row r="8917" spans="1:5" x14ac:dyDescent="0.15">
      <c r="A8917" s="2"/>
      <c r="B8917" s="31"/>
      <c r="C8917" s="2"/>
      <c r="D8917" s="2"/>
      <c r="E8917" s="26"/>
    </row>
    <row r="8918" spans="1:5" x14ac:dyDescent="0.15">
      <c r="A8918" s="2"/>
      <c r="B8918" s="31"/>
      <c r="C8918" s="2"/>
      <c r="D8918" s="2"/>
      <c r="E8918" s="26"/>
    </row>
    <row r="8919" spans="1:5" x14ac:dyDescent="0.15">
      <c r="A8919" s="2"/>
      <c r="B8919" s="31"/>
      <c r="C8919" s="2"/>
      <c r="D8919" s="2"/>
      <c r="E8919" s="26"/>
    </row>
    <row r="8920" spans="1:5" x14ac:dyDescent="0.15">
      <c r="A8920" s="2"/>
      <c r="B8920" s="31"/>
      <c r="C8920" s="2"/>
      <c r="D8920" s="2"/>
      <c r="E8920" s="26"/>
    </row>
    <row r="8921" spans="1:5" x14ac:dyDescent="0.15">
      <c r="A8921" s="2"/>
      <c r="B8921" s="31"/>
      <c r="C8921" s="2"/>
      <c r="D8921" s="2"/>
      <c r="E8921" s="26"/>
    </row>
    <row r="8922" spans="1:5" x14ac:dyDescent="0.15">
      <c r="A8922" s="2"/>
      <c r="B8922" s="31"/>
      <c r="C8922" s="2"/>
      <c r="D8922" s="2"/>
      <c r="E8922" s="26"/>
    </row>
    <row r="8923" spans="1:5" x14ac:dyDescent="0.15">
      <c r="A8923" s="2"/>
      <c r="B8923" s="31"/>
      <c r="C8923" s="2"/>
      <c r="D8923" s="2"/>
      <c r="E8923" s="26"/>
    </row>
    <row r="8924" spans="1:5" x14ac:dyDescent="0.15">
      <c r="A8924" s="2"/>
      <c r="B8924" s="31"/>
      <c r="C8924" s="2"/>
      <c r="D8924" s="2"/>
      <c r="E8924" s="26"/>
    </row>
    <row r="8925" spans="1:5" x14ac:dyDescent="0.15">
      <c r="A8925" s="2"/>
      <c r="B8925" s="31"/>
      <c r="C8925" s="2"/>
      <c r="D8925" s="2"/>
      <c r="E8925" s="26"/>
    </row>
    <row r="8926" spans="1:5" x14ac:dyDescent="0.15">
      <c r="A8926" s="2"/>
      <c r="B8926" s="31"/>
      <c r="C8926" s="2"/>
      <c r="D8926" s="2"/>
      <c r="E8926" s="26"/>
    </row>
    <row r="8927" spans="1:5" x14ac:dyDescent="0.15">
      <c r="A8927" s="2"/>
      <c r="B8927" s="31"/>
      <c r="C8927" s="2"/>
      <c r="D8927" s="2"/>
      <c r="E8927" s="26"/>
    </row>
    <row r="8928" spans="1:5" x14ac:dyDescent="0.15">
      <c r="A8928" s="2"/>
      <c r="B8928" s="31"/>
      <c r="C8928" s="2"/>
      <c r="D8928" s="2"/>
      <c r="E8928" s="26"/>
    </row>
    <row r="8929" spans="1:5" x14ac:dyDescent="0.15">
      <c r="A8929" s="2"/>
      <c r="B8929" s="31"/>
      <c r="C8929" s="2"/>
      <c r="D8929" s="2"/>
      <c r="E8929" s="26"/>
    </row>
    <row r="8930" spans="1:5" x14ac:dyDescent="0.15">
      <c r="A8930" s="2"/>
      <c r="B8930" s="31"/>
      <c r="C8930" s="2"/>
      <c r="D8930" s="2"/>
      <c r="E8930" s="26"/>
    </row>
    <row r="8931" spans="1:5" x14ac:dyDescent="0.15">
      <c r="A8931" s="2"/>
      <c r="B8931" s="31"/>
      <c r="C8931" s="2"/>
      <c r="D8931" s="2"/>
      <c r="E8931" s="26"/>
    </row>
    <row r="8932" spans="1:5" x14ac:dyDescent="0.15">
      <c r="A8932" s="2"/>
      <c r="B8932" s="31"/>
      <c r="C8932" s="2"/>
      <c r="D8932" s="2"/>
      <c r="E8932" s="26"/>
    </row>
    <row r="8933" spans="1:5" x14ac:dyDescent="0.15">
      <c r="A8933" s="2"/>
      <c r="B8933" s="31"/>
      <c r="C8933" s="2"/>
      <c r="D8933" s="2"/>
      <c r="E8933" s="26"/>
    </row>
    <row r="8934" spans="1:5" x14ac:dyDescent="0.15">
      <c r="A8934" s="2"/>
      <c r="B8934" s="31"/>
      <c r="C8934" s="2"/>
      <c r="D8934" s="2"/>
      <c r="E8934" s="26"/>
    </row>
    <row r="8935" spans="1:5" x14ac:dyDescent="0.15">
      <c r="A8935" s="2"/>
      <c r="B8935" s="31"/>
      <c r="C8935" s="2"/>
      <c r="D8935" s="2"/>
      <c r="E8935" s="26"/>
    </row>
    <row r="8936" spans="1:5" x14ac:dyDescent="0.15">
      <c r="A8936" s="2"/>
      <c r="B8936" s="31"/>
      <c r="C8936" s="2"/>
      <c r="D8936" s="2"/>
      <c r="E8936" s="26"/>
    </row>
    <row r="8937" spans="1:5" x14ac:dyDescent="0.15">
      <c r="A8937" s="2"/>
      <c r="B8937" s="31"/>
      <c r="C8937" s="2"/>
      <c r="D8937" s="2"/>
      <c r="E8937" s="26"/>
    </row>
    <row r="8938" spans="1:5" x14ac:dyDescent="0.15">
      <c r="A8938" s="2"/>
      <c r="B8938" s="31"/>
      <c r="C8938" s="2"/>
      <c r="D8938" s="2"/>
      <c r="E8938" s="26"/>
    </row>
    <row r="8939" spans="1:5" x14ac:dyDescent="0.15">
      <c r="A8939" s="2"/>
      <c r="B8939" s="31"/>
      <c r="C8939" s="2"/>
      <c r="D8939" s="2"/>
      <c r="E8939" s="26"/>
    </row>
    <row r="8940" spans="1:5" x14ac:dyDescent="0.15">
      <c r="A8940" s="2"/>
      <c r="B8940" s="31"/>
      <c r="C8940" s="2"/>
      <c r="D8940" s="2"/>
      <c r="E8940" s="26"/>
    </row>
    <row r="8941" spans="1:5" x14ac:dyDescent="0.15">
      <c r="A8941" s="2"/>
      <c r="B8941" s="31"/>
      <c r="C8941" s="2"/>
      <c r="D8941" s="2"/>
      <c r="E8941" s="26"/>
    </row>
    <row r="8942" spans="1:5" x14ac:dyDescent="0.15">
      <c r="A8942" s="2"/>
      <c r="B8942" s="31"/>
      <c r="C8942" s="2"/>
      <c r="D8942" s="2"/>
      <c r="E8942" s="26"/>
    </row>
    <row r="8943" spans="1:5" x14ac:dyDescent="0.15">
      <c r="A8943" s="2"/>
      <c r="B8943" s="31"/>
      <c r="C8943" s="2"/>
      <c r="D8943" s="2"/>
      <c r="E8943" s="26"/>
    </row>
    <row r="8944" spans="1:5" x14ac:dyDescent="0.15">
      <c r="A8944" s="2"/>
      <c r="B8944" s="31"/>
      <c r="C8944" s="2"/>
      <c r="D8944" s="2"/>
      <c r="E8944" s="26"/>
    </row>
    <row r="8945" spans="1:5" x14ac:dyDescent="0.15">
      <c r="A8945" s="2"/>
      <c r="B8945" s="31"/>
      <c r="C8945" s="2"/>
      <c r="D8945" s="2"/>
      <c r="E8945" s="26"/>
    </row>
    <row r="8946" spans="1:5" x14ac:dyDescent="0.15">
      <c r="A8946" s="2"/>
      <c r="B8946" s="31"/>
      <c r="C8946" s="2"/>
      <c r="D8946" s="2"/>
      <c r="E8946" s="26"/>
    </row>
    <row r="8947" spans="1:5" x14ac:dyDescent="0.15">
      <c r="A8947" s="2"/>
      <c r="B8947" s="31"/>
      <c r="C8947" s="2"/>
      <c r="D8947" s="2"/>
      <c r="E8947" s="26"/>
    </row>
    <row r="8948" spans="1:5" x14ac:dyDescent="0.15">
      <c r="A8948" s="2"/>
      <c r="B8948" s="31"/>
      <c r="C8948" s="2"/>
      <c r="D8948" s="2"/>
      <c r="E8948" s="26"/>
    </row>
    <row r="8949" spans="1:5" x14ac:dyDescent="0.15">
      <c r="A8949" s="2"/>
      <c r="B8949" s="31"/>
      <c r="C8949" s="2"/>
      <c r="D8949" s="2"/>
      <c r="E8949" s="26"/>
    </row>
    <row r="8950" spans="1:5" x14ac:dyDescent="0.15">
      <c r="A8950" s="2"/>
      <c r="B8950" s="31"/>
      <c r="C8950" s="2"/>
      <c r="D8950" s="2"/>
      <c r="E8950" s="26"/>
    </row>
    <row r="8951" spans="1:5" x14ac:dyDescent="0.15">
      <c r="A8951" s="2"/>
      <c r="B8951" s="31"/>
      <c r="C8951" s="2"/>
      <c r="D8951" s="2"/>
      <c r="E8951" s="26"/>
    </row>
    <row r="8952" spans="1:5" x14ac:dyDescent="0.15">
      <c r="A8952" s="2"/>
      <c r="B8952" s="31"/>
      <c r="C8952" s="2"/>
      <c r="D8952" s="2"/>
      <c r="E8952" s="26"/>
    </row>
    <row r="8953" spans="1:5" x14ac:dyDescent="0.15">
      <c r="A8953" s="2"/>
      <c r="B8953" s="31"/>
      <c r="C8953" s="2"/>
      <c r="D8953" s="2"/>
      <c r="E8953" s="26"/>
    </row>
    <row r="8954" spans="1:5" x14ac:dyDescent="0.15">
      <c r="A8954" s="2"/>
      <c r="B8954" s="31"/>
      <c r="C8954" s="2"/>
      <c r="D8954" s="2"/>
      <c r="E8954" s="26"/>
    </row>
    <row r="8955" spans="1:5" x14ac:dyDescent="0.15">
      <c r="A8955" s="2"/>
      <c r="B8955" s="31"/>
      <c r="C8955" s="2"/>
      <c r="D8955" s="2"/>
      <c r="E8955" s="26"/>
    </row>
    <row r="8956" spans="1:5" x14ac:dyDescent="0.15">
      <c r="A8956" s="2"/>
      <c r="B8956" s="31"/>
      <c r="C8956" s="2"/>
      <c r="D8956" s="2"/>
      <c r="E8956" s="26"/>
    </row>
    <row r="8957" spans="1:5" x14ac:dyDescent="0.15">
      <c r="A8957" s="2"/>
      <c r="B8957" s="31"/>
      <c r="C8957" s="2"/>
      <c r="D8957" s="2"/>
      <c r="E8957" s="26"/>
    </row>
    <row r="8958" spans="1:5" x14ac:dyDescent="0.15">
      <c r="A8958" s="2"/>
      <c r="B8958" s="31"/>
      <c r="C8958" s="2"/>
      <c r="D8958" s="2"/>
      <c r="E8958" s="26"/>
    </row>
    <row r="8959" spans="1:5" x14ac:dyDescent="0.15">
      <c r="A8959" s="2"/>
      <c r="B8959" s="31"/>
      <c r="C8959" s="2"/>
      <c r="D8959" s="2"/>
      <c r="E8959" s="26"/>
    </row>
    <row r="8960" spans="1:5" x14ac:dyDescent="0.15">
      <c r="A8960" s="2"/>
      <c r="B8960" s="31"/>
      <c r="C8960" s="2"/>
      <c r="D8960" s="2"/>
      <c r="E8960" s="26"/>
    </row>
    <row r="8961" spans="1:5" x14ac:dyDescent="0.15">
      <c r="A8961" s="2"/>
      <c r="B8961" s="31"/>
      <c r="C8961" s="2"/>
      <c r="D8961" s="2"/>
      <c r="E8961" s="26"/>
    </row>
    <row r="8962" spans="1:5" x14ac:dyDescent="0.15">
      <c r="A8962" s="2"/>
      <c r="B8962" s="31"/>
      <c r="C8962" s="2"/>
      <c r="D8962" s="2"/>
      <c r="E8962" s="26"/>
    </row>
    <row r="8963" spans="1:5" x14ac:dyDescent="0.15">
      <c r="A8963" s="2"/>
      <c r="B8963" s="31"/>
      <c r="C8963" s="2"/>
      <c r="D8963" s="2"/>
      <c r="E8963" s="26"/>
    </row>
    <row r="8964" spans="1:5" x14ac:dyDescent="0.15">
      <c r="A8964" s="2"/>
      <c r="B8964" s="31"/>
      <c r="C8964" s="2"/>
      <c r="D8964" s="2"/>
      <c r="E8964" s="26"/>
    </row>
    <row r="8965" spans="1:5" x14ac:dyDescent="0.15">
      <c r="A8965" s="2"/>
      <c r="B8965" s="31"/>
      <c r="C8965" s="2"/>
      <c r="D8965" s="2"/>
      <c r="E8965" s="26"/>
    </row>
    <row r="8966" spans="1:5" x14ac:dyDescent="0.15">
      <c r="A8966" s="2"/>
      <c r="B8966" s="31"/>
      <c r="C8966" s="2"/>
      <c r="D8966" s="2"/>
      <c r="E8966" s="26"/>
    </row>
    <row r="8967" spans="1:5" x14ac:dyDescent="0.15">
      <c r="A8967" s="2"/>
      <c r="B8967" s="31"/>
      <c r="C8967" s="2"/>
      <c r="D8967" s="2"/>
      <c r="E8967" s="26"/>
    </row>
    <row r="8968" spans="1:5" x14ac:dyDescent="0.15">
      <c r="A8968" s="2"/>
      <c r="B8968" s="31"/>
      <c r="C8968" s="2"/>
      <c r="D8968" s="2"/>
      <c r="E8968" s="26"/>
    </row>
    <row r="8969" spans="1:5" x14ac:dyDescent="0.15">
      <c r="A8969" s="2"/>
      <c r="B8969" s="31"/>
      <c r="C8969" s="2"/>
      <c r="D8969" s="2"/>
      <c r="E8969" s="26"/>
    </row>
    <row r="8970" spans="1:5" x14ac:dyDescent="0.15">
      <c r="A8970" s="2"/>
      <c r="B8970" s="31"/>
      <c r="C8970" s="2"/>
      <c r="D8970" s="2"/>
      <c r="E8970" s="26"/>
    </row>
    <row r="8971" spans="1:5" x14ac:dyDescent="0.15">
      <c r="A8971" s="2"/>
      <c r="B8971" s="31"/>
      <c r="C8971" s="2"/>
      <c r="D8971" s="2"/>
      <c r="E8971" s="26"/>
    </row>
    <row r="8972" spans="1:5" x14ac:dyDescent="0.15">
      <c r="A8972" s="2"/>
      <c r="B8972" s="31"/>
      <c r="C8972" s="2"/>
      <c r="D8972" s="2"/>
      <c r="E8972" s="26"/>
    </row>
    <row r="8973" spans="1:5" x14ac:dyDescent="0.15">
      <c r="A8973" s="2"/>
      <c r="B8973" s="31"/>
      <c r="C8973" s="2"/>
      <c r="D8973" s="2"/>
      <c r="E8973" s="26"/>
    </row>
    <row r="8974" spans="1:5" x14ac:dyDescent="0.15">
      <c r="A8974" s="2"/>
      <c r="B8974" s="31"/>
      <c r="C8974" s="2"/>
      <c r="D8974" s="2"/>
      <c r="E8974" s="26"/>
    </row>
    <row r="8975" spans="1:5" x14ac:dyDescent="0.15">
      <c r="A8975" s="2"/>
      <c r="B8975" s="31"/>
      <c r="C8975" s="2"/>
      <c r="D8975" s="2"/>
      <c r="E8975" s="26"/>
    </row>
    <row r="8976" spans="1:5" x14ac:dyDescent="0.15">
      <c r="A8976" s="2"/>
      <c r="B8976" s="31"/>
      <c r="C8976" s="2"/>
      <c r="D8976" s="2"/>
      <c r="E8976" s="26"/>
    </row>
    <row r="8977" spans="1:5" x14ac:dyDescent="0.15">
      <c r="A8977" s="2"/>
      <c r="B8977" s="31"/>
      <c r="C8977" s="2"/>
      <c r="D8977" s="2"/>
      <c r="E8977" s="26"/>
    </row>
    <row r="8978" spans="1:5" x14ac:dyDescent="0.15">
      <c r="A8978" s="2"/>
      <c r="B8978" s="31"/>
      <c r="C8978" s="2"/>
      <c r="D8978" s="2"/>
      <c r="E8978" s="26"/>
    </row>
    <row r="8979" spans="1:5" x14ac:dyDescent="0.15">
      <c r="A8979" s="2"/>
      <c r="B8979" s="31"/>
      <c r="C8979" s="2"/>
      <c r="D8979" s="2"/>
      <c r="E8979" s="26"/>
    </row>
    <row r="8980" spans="1:5" x14ac:dyDescent="0.15">
      <c r="A8980" s="2"/>
      <c r="B8980" s="31"/>
      <c r="C8980" s="2"/>
      <c r="D8980" s="2"/>
      <c r="E8980" s="26"/>
    </row>
    <row r="8981" spans="1:5" x14ac:dyDescent="0.15">
      <c r="A8981" s="2"/>
      <c r="B8981" s="31"/>
      <c r="C8981" s="2"/>
      <c r="D8981" s="2"/>
      <c r="E8981" s="26"/>
    </row>
    <row r="8982" spans="1:5" x14ac:dyDescent="0.15">
      <c r="A8982" s="2"/>
      <c r="B8982" s="31"/>
      <c r="C8982" s="2"/>
      <c r="D8982" s="2"/>
      <c r="E8982" s="26"/>
    </row>
    <row r="8983" spans="1:5" x14ac:dyDescent="0.15">
      <c r="A8983" s="2"/>
      <c r="B8983" s="31"/>
      <c r="C8983" s="2"/>
      <c r="D8983" s="2"/>
      <c r="E8983" s="26"/>
    </row>
    <row r="8984" spans="1:5" x14ac:dyDescent="0.15">
      <c r="A8984" s="2"/>
      <c r="B8984" s="31"/>
      <c r="C8984" s="2"/>
      <c r="D8984" s="2"/>
      <c r="E8984" s="26"/>
    </row>
    <row r="8985" spans="1:5" x14ac:dyDescent="0.15">
      <c r="A8985" s="2"/>
      <c r="B8985" s="31"/>
      <c r="C8985" s="2"/>
      <c r="D8985" s="2"/>
      <c r="E8985" s="26"/>
    </row>
    <row r="8986" spans="1:5" x14ac:dyDescent="0.15">
      <c r="A8986" s="2"/>
      <c r="B8986" s="31"/>
      <c r="C8986" s="2"/>
      <c r="D8986" s="2"/>
      <c r="E8986" s="26"/>
    </row>
    <row r="8987" spans="1:5" x14ac:dyDescent="0.15">
      <c r="A8987" s="2"/>
      <c r="B8987" s="31"/>
      <c r="C8987" s="2"/>
      <c r="D8987" s="2"/>
      <c r="E8987" s="26"/>
    </row>
    <row r="8988" spans="1:5" x14ac:dyDescent="0.15">
      <c r="A8988" s="2"/>
      <c r="B8988" s="31"/>
      <c r="C8988" s="2"/>
      <c r="D8988" s="2"/>
      <c r="E8988" s="26"/>
    </row>
    <row r="8989" spans="1:5" x14ac:dyDescent="0.15">
      <c r="A8989" s="2"/>
      <c r="B8989" s="31"/>
      <c r="C8989" s="2"/>
      <c r="D8989" s="2"/>
      <c r="E8989" s="26"/>
    </row>
    <row r="8990" spans="1:5" x14ac:dyDescent="0.15">
      <c r="A8990" s="2"/>
      <c r="B8990" s="31"/>
      <c r="C8990" s="2"/>
      <c r="D8990" s="2"/>
      <c r="E8990" s="26"/>
    </row>
    <row r="8991" spans="1:5" x14ac:dyDescent="0.15">
      <c r="A8991" s="2"/>
      <c r="B8991" s="31"/>
      <c r="C8991" s="2"/>
      <c r="D8991" s="2"/>
      <c r="E8991" s="26"/>
    </row>
    <row r="8992" spans="1:5" x14ac:dyDescent="0.15">
      <c r="A8992" s="2"/>
      <c r="B8992" s="31"/>
      <c r="C8992" s="2"/>
      <c r="D8992" s="2"/>
      <c r="E8992" s="26"/>
    </row>
    <row r="8993" spans="1:5" x14ac:dyDescent="0.15">
      <c r="A8993" s="2"/>
      <c r="B8993" s="31"/>
      <c r="C8993" s="2"/>
      <c r="D8993" s="2"/>
      <c r="E8993" s="26"/>
    </row>
    <row r="8994" spans="1:5" x14ac:dyDescent="0.15">
      <c r="A8994" s="2"/>
      <c r="B8994" s="31"/>
      <c r="C8994" s="2"/>
      <c r="D8994" s="2"/>
      <c r="E8994" s="26"/>
    </row>
    <row r="8995" spans="1:5" x14ac:dyDescent="0.15">
      <c r="A8995" s="2"/>
      <c r="B8995" s="31"/>
      <c r="C8995" s="2"/>
      <c r="D8995" s="2"/>
      <c r="E8995" s="26"/>
    </row>
    <row r="8996" spans="1:5" x14ac:dyDescent="0.15">
      <c r="A8996" s="2"/>
      <c r="B8996" s="31"/>
      <c r="C8996" s="2"/>
      <c r="D8996" s="2"/>
      <c r="E8996" s="26"/>
    </row>
    <row r="8997" spans="1:5" x14ac:dyDescent="0.15">
      <c r="A8997" s="2"/>
      <c r="B8997" s="31"/>
      <c r="C8997" s="2"/>
      <c r="D8997" s="2"/>
      <c r="E8997" s="26"/>
    </row>
    <row r="8998" spans="1:5" x14ac:dyDescent="0.15">
      <c r="A8998" s="2"/>
      <c r="B8998" s="31"/>
      <c r="C8998" s="2"/>
      <c r="D8998" s="2"/>
      <c r="E8998" s="26"/>
    </row>
    <row r="8999" spans="1:5" x14ac:dyDescent="0.15">
      <c r="A8999" s="2"/>
      <c r="B8999" s="31"/>
      <c r="C8999" s="2"/>
      <c r="D8999" s="2"/>
      <c r="E8999" s="26"/>
    </row>
    <row r="9000" spans="1:5" x14ac:dyDescent="0.15">
      <c r="A9000" s="2"/>
      <c r="B9000" s="31"/>
      <c r="C9000" s="2"/>
      <c r="D9000" s="2"/>
      <c r="E9000" s="26"/>
    </row>
    <row r="9001" spans="1:5" x14ac:dyDescent="0.15">
      <c r="A9001" s="2"/>
      <c r="B9001" s="31"/>
      <c r="C9001" s="2"/>
      <c r="D9001" s="2"/>
      <c r="E9001" s="26"/>
    </row>
    <row r="9002" spans="1:5" x14ac:dyDescent="0.15">
      <c r="A9002" s="2"/>
      <c r="B9002" s="31"/>
      <c r="C9002" s="2"/>
      <c r="D9002" s="2"/>
      <c r="E9002" s="26"/>
    </row>
    <row r="9003" spans="1:5" x14ac:dyDescent="0.15">
      <c r="A9003" s="2"/>
      <c r="B9003" s="31"/>
      <c r="C9003" s="2"/>
      <c r="D9003" s="2"/>
      <c r="E9003" s="26"/>
    </row>
    <row r="9004" spans="1:5" x14ac:dyDescent="0.15">
      <c r="A9004" s="2"/>
      <c r="B9004" s="31"/>
      <c r="C9004" s="2"/>
      <c r="D9004" s="2"/>
      <c r="E9004" s="26"/>
    </row>
    <row r="9005" spans="1:5" x14ac:dyDescent="0.15">
      <c r="A9005" s="2"/>
      <c r="B9005" s="31"/>
      <c r="C9005" s="2"/>
      <c r="D9005" s="2"/>
      <c r="E9005" s="26"/>
    </row>
    <row r="9006" spans="1:5" x14ac:dyDescent="0.15">
      <c r="A9006" s="2"/>
      <c r="B9006" s="31"/>
      <c r="C9006" s="2"/>
      <c r="D9006" s="2"/>
      <c r="E9006" s="26"/>
    </row>
    <row r="9007" spans="1:5" x14ac:dyDescent="0.15">
      <c r="A9007" s="2"/>
      <c r="B9007" s="31"/>
      <c r="C9007" s="2"/>
      <c r="D9007" s="2"/>
      <c r="E9007" s="26"/>
    </row>
    <row r="9008" spans="1:5" x14ac:dyDescent="0.15">
      <c r="A9008" s="2"/>
      <c r="B9008" s="31"/>
      <c r="C9008" s="2"/>
      <c r="D9008" s="2"/>
      <c r="E9008" s="26"/>
    </row>
    <row r="9009" spans="1:5" x14ac:dyDescent="0.15">
      <c r="A9009" s="2"/>
      <c r="B9009" s="31"/>
      <c r="C9009" s="2"/>
      <c r="D9009" s="2"/>
      <c r="E9009" s="26"/>
    </row>
    <row r="9010" spans="1:5" x14ac:dyDescent="0.15">
      <c r="A9010" s="2"/>
      <c r="B9010" s="31"/>
      <c r="C9010" s="2"/>
      <c r="D9010" s="2"/>
      <c r="E9010" s="26"/>
    </row>
    <row r="9011" spans="1:5" x14ac:dyDescent="0.15">
      <c r="A9011" s="2"/>
      <c r="B9011" s="31"/>
      <c r="C9011" s="2"/>
      <c r="D9011" s="2"/>
      <c r="E9011" s="26"/>
    </row>
    <row r="9012" spans="1:5" x14ac:dyDescent="0.15">
      <c r="A9012" s="2"/>
      <c r="B9012" s="31"/>
      <c r="C9012" s="2"/>
      <c r="D9012" s="2"/>
      <c r="E9012" s="26"/>
    </row>
    <row r="9013" spans="1:5" x14ac:dyDescent="0.15">
      <c r="A9013" s="2"/>
      <c r="B9013" s="31"/>
      <c r="C9013" s="2"/>
      <c r="D9013" s="2"/>
      <c r="E9013" s="26"/>
    </row>
    <row r="9014" spans="1:5" x14ac:dyDescent="0.15">
      <c r="A9014" s="2"/>
      <c r="B9014" s="31"/>
      <c r="C9014" s="2"/>
      <c r="D9014" s="2"/>
      <c r="E9014" s="26"/>
    </row>
    <row r="9015" spans="1:5" x14ac:dyDescent="0.15">
      <c r="A9015" s="2"/>
      <c r="B9015" s="31"/>
      <c r="C9015" s="2"/>
      <c r="D9015" s="2"/>
      <c r="E9015" s="26"/>
    </row>
    <row r="9016" spans="1:5" x14ac:dyDescent="0.15">
      <c r="A9016" s="2"/>
      <c r="B9016" s="31"/>
      <c r="C9016" s="2"/>
      <c r="D9016" s="2"/>
      <c r="E9016" s="26"/>
    </row>
    <row r="9017" spans="1:5" x14ac:dyDescent="0.15">
      <c r="A9017" s="2"/>
      <c r="B9017" s="31"/>
      <c r="C9017" s="2"/>
      <c r="D9017" s="2"/>
      <c r="E9017" s="26"/>
    </row>
    <row r="9018" spans="1:5" x14ac:dyDescent="0.15">
      <c r="A9018" s="2"/>
      <c r="B9018" s="31"/>
      <c r="C9018" s="2"/>
      <c r="D9018" s="2"/>
      <c r="E9018" s="26"/>
    </row>
    <row r="9019" spans="1:5" x14ac:dyDescent="0.15">
      <c r="A9019" s="2"/>
      <c r="B9019" s="31"/>
      <c r="C9019" s="2"/>
      <c r="D9019" s="2"/>
      <c r="E9019" s="26"/>
    </row>
    <row r="9020" spans="1:5" x14ac:dyDescent="0.15">
      <c r="A9020" s="2"/>
      <c r="B9020" s="31"/>
      <c r="C9020" s="2"/>
      <c r="D9020" s="2"/>
      <c r="E9020" s="26"/>
    </row>
    <row r="9021" spans="1:5" x14ac:dyDescent="0.15">
      <c r="A9021" s="2"/>
      <c r="B9021" s="31"/>
      <c r="C9021" s="2"/>
      <c r="D9021" s="2"/>
      <c r="E9021" s="26"/>
    </row>
    <row r="9022" spans="1:5" x14ac:dyDescent="0.15">
      <c r="A9022" s="2"/>
      <c r="B9022" s="31"/>
      <c r="C9022" s="2"/>
      <c r="D9022" s="2"/>
      <c r="E9022" s="26"/>
    </row>
    <row r="9023" spans="1:5" x14ac:dyDescent="0.15">
      <c r="A9023" s="2"/>
      <c r="B9023" s="31"/>
      <c r="C9023" s="2"/>
      <c r="D9023" s="2"/>
      <c r="E9023" s="26"/>
    </row>
    <row r="9024" spans="1:5" x14ac:dyDescent="0.15">
      <c r="A9024" s="2"/>
      <c r="B9024" s="31"/>
      <c r="C9024" s="2"/>
      <c r="D9024" s="2"/>
      <c r="E9024" s="26"/>
    </row>
    <row r="9025" spans="1:5" x14ac:dyDescent="0.15">
      <c r="A9025" s="2"/>
      <c r="B9025" s="31"/>
      <c r="C9025" s="2"/>
      <c r="D9025" s="2"/>
      <c r="E9025" s="26"/>
    </row>
    <row r="9026" spans="1:5" x14ac:dyDescent="0.15">
      <c r="A9026" s="2"/>
      <c r="B9026" s="31"/>
      <c r="C9026" s="2"/>
      <c r="D9026" s="2"/>
      <c r="E9026" s="26"/>
    </row>
    <row r="9027" spans="1:5" x14ac:dyDescent="0.15">
      <c r="A9027" s="2"/>
      <c r="B9027" s="31"/>
      <c r="C9027" s="2"/>
      <c r="D9027" s="2"/>
      <c r="E9027" s="26"/>
    </row>
    <row r="9028" spans="1:5" x14ac:dyDescent="0.15">
      <c r="A9028" s="2"/>
      <c r="B9028" s="31"/>
      <c r="C9028" s="2"/>
      <c r="D9028" s="2"/>
      <c r="E9028" s="26"/>
    </row>
    <row r="9029" spans="1:5" x14ac:dyDescent="0.15">
      <c r="A9029" s="2"/>
      <c r="B9029" s="31"/>
      <c r="C9029" s="2"/>
      <c r="D9029" s="2"/>
      <c r="E9029" s="26"/>
    </row>
    <row r="9030" spans="1:5" x14ac:dyDescent="0.15">
      <c r="A9030" s="2"/>
      <c r="B9030" s="31"/>
      <c r="C9030" s="2"/>
      <c r="D9030" s="2"/>
      <c r="E9030" s="26"/>
    </row>
    <row r="9031" spans="1:5" x14ac:dyDescent="0.15">
      <c r="A9031" s="2"/>
      <c r="B9031" s="31"/>
      <c r="C9031" s="2"/>
      <c r="D9031" s="2"/>
      <c r="E9031" s="26"/>
    </row>
    <row r="9032" spans="1:5" x14ac:dyDescent="0.15">
      <c r="A9032" s="2"/>
      <c r="B9032" s="31"/>
      <c r="C9032" s="2"/>
      <c r="D9032" s="2"/>
      <c r="E9032" s="26"/>
    </row>
    <row r="9033" spans="1:5" x14ac:dyDescent="0.15">
      <c r="A9033" s="2"/>
      <c r="B9033" s="31"/>
      <c r="C9033" s="2"/>
      <c r="D9033" s="2"/>
      <c r="E9033" s="26"/>
    </row>
    <row r="9034" spans="1:5" x14ac:dyDescent="0.15">
      <c r="A9034" s="2"/>
      <c r="B9034" s="31"/>
      <c r="C9034" s="2"/>
      <c r="D9034" s="2"/>
      <c r="E9034" s="26"/>
    </row>
    <row r="9035" spans="1:5" x14ac:dyDescent="0.15">
      <c r="A9035" s="2"/>
      <c r="B9035" s="31"/>
      <c r="C9035" s="2"/>
      <c r="D9035" s="2"/>
      <c r="E9035" s="26"/>
    </row>
    <row r="9036" spans="1:5" x14ac:dyDescent="0.15">
      <c r="A9036" s="2"/>
      <c r="B9036" s="31"/>
      <c r="C9036" s="2"/>
      <c r="D9036" s="2"/>
      <c r="E9036" s="26"/>
    </row>
    <row r="9037" spans="1:5" x14ac:dyDescent="0.15">
      <c r="A9037" s="2"/>
      <c r="B9037" s="31"/>
      <c r="C9037" s="2"/>
      <c r="D9037" s="2"/>
      <c r="E9037" s="26"/>
    </row>
    <row r="9038" spans="1:5" x14ac:dyDescent="0.15">
      <c r="A9038" s="2"/>
      <c r="B9038" s="31"/>
      <c r="C9038" s="2"/>
      <c r="D9038" s="2"/>
      <c r="E9038" s="26"/>
    </row>
    <row r="9039" spans="1:5" x14ac:dyDescent="0.15">
      <c r="A9039" s="2"/>
      <c r="B9039" s="31"/>
      <c r="C9039" s="2"/>
      <c r="D9039" s="2"/>
      <c r="E9039" s="26"/>
    </row>
    <row r="9040" spans="1:5" x14ac:dyDescent="0.15">
      <c r="A9040" s="2"/>
      <c r="B9040" s="31"/>
      <c r="C9040" s="2"/>
      <c r="D9040" s="2"/>
      <c r="E9040" s="26"/>
    </row>
    <row r="9041" spans="1:5" x14ac:dyDescent="0.15">
      <c r="A9041" s="2"/>
      <c r="B9041" s="31"/>
      <c r="C9041" s="2"/>
      <c r="D9041" s="2"/>
      <c r="E9041" s="26"/>
    </row>
    <row r="9042" spans="1:5" x14ac:dyDescent="0.15">
      <c r="A9042" s="2"/>
      <c r="B9042" s="31"/>
      <c r="C9042" s="2"/>
      <c r="D9042" s="2"/>
      <c r="E9042" s="26"/>
    </row>
    <row r="9043" spans="1:5" x14ac:dyDescent="0.15">
      <c r="A9043" s="2"/>
      <c r="B9043" s="31"/>
      <c r="C9043" s="2"/>
      <c r="D9043" s="2"/>
      <c r="E9043" s="26"/>
    </row>
    <row r="9044" spans="1:5" x14ac:dyDescent="0.15">
      <c r="A9044" s="2"/>
      <c r="B9044" s="31"/>
      <c r="C9044" s="2"/>
      <c r="D9044" s="2"/>
      <c r="E9044" s="26"/>
    </row>
    <row r="9045" spans="1:5" x14ac:dyDescent="0.15">
      <c r="A9045" s="2"/>
      <c r="B9045" s="31"/>
      <c r="C9045" s="2"/>
      <c r="D9045" s="2"/>
      <c r="E9045" s="26"/>
    </row>
    <row r="9046" spans="1:5" x14ac:dyDescent="0.15">
      <c r="A9046" s="2"/>
      <c r="B9046" s="31"/>
      <c r="C9046" s="2"/>
      <c r="D9046" s="2"/>
      <c r="E9046" s="26"/>
    </row>
    <row r="9047" spans="1:5" x14ac:dyDescent="0.15">
      <c r="A9047" s="2"/>
      <c r="B9047" s="31"/>
      <c r="C9047" s="2"/>
      <c r="D9047" s="2"/>
      <c r="E9047" s="26"/>
    </row>
    <row r="9048" spans="1:5" x14ac:dyDescent="0.15">
      <c r="A9048" s="2"/>
      <c r="B9048" s="31"/>
      <c r="C9048" s="2"/>
      <c r="D9048" s="2"/>
      <c r="E9048" s="26"/>
    </row>
    <row r="9049" spans="1:5" x14ac:dyDescent="0.15">
      <c r="A9049" s="2"/>
      <c r="B9049" s="31"/>
      <c r="C9049" s="2"/>
      <c r="D9049" s="2"/>
      <c r="E9049" s="26"/>
    </row>
    <row r="9050" spans="1:5" x14ac:dyDescent="0.15">
      <c r="A9050" s="2"/>
      <c r="B9050" s="31"/>
      <c r="C9050" s="2"/>
      <c r="D9050" s="2"/>
      <c r="E9050" s="26"/>
    </row>
    <row r="9051" spans="1:5" x14ac:dyDescent="0.15">
      <c r="A9051" s="2"/>
      <c r="B9051" s="31"/>
      <c r="C9051" s="2"/>
      <c r="D9051" s="2"/>
      <c r="E9051" s="26"/>
    </row>
    <row r="9052" spans="1:5" x14ac:dyDescent="0.15">
      <c r="A9052" s="2"/>
      <c r="B9052" s="31"/>
      <c r="C9052" s="2"/>
      <c r="D9052" s="2"/>
      <c r="E9052" s="26"/>
    </row>
    <row r="9053" spans="1:5" x14ac:dyDescent="0.15">
      <c r="A9053" s="2"/>
      <c r="B9053" s="31"/>
      <c r="C9053" s="2"/>
      <c r="D9053" s="2"/>
      <c r="E9053" s="26"/>
    </row>
    <row r="9054" spans="1:5" x14ac:dyDescent="0.15">
      <c r="A9054" s="2"/>
      <c r="B9054" s="31"/>
      <c r="C9054" s="2"/>
      <c r="D9054" s="2"/>
      <c r="E9054" s="26"/>
    </row>
    <row r="9055" spans="1:5" x14ac:dyDescent="0.15">
      <c r="A9055" s="2"/>
      <c r="B9055" s="31"/>
      <c r="C9055" s="2"/>
      <c r="D9055" s="2"/>
      <c r="E9055" s="26"/>
    </row>
    <row r="9056" spans="1:5" x14ac:dyDescent="0.15">
      <c r="A9056" s="2"/>
      <c r="B9056" s="31"/>
      <c r="C9056" s="2"/>
      <c r="D9056" s="2"/>
      <c r="E9056" s="26"/>
    </row>
    <row r="9057" spans="1:5" x14ac:dyDescent="0.15">
      <c r="A9057" s="2"/>
      <c r="B9057" s="31"/>
      <c r="C9057" s="2"/>
      <c r="D9057" s="2"/>
      <c r="E9057" s="26"/>
    </row>
    <row r="9058" spans="1:5" x14ac:dyDescent="0.15">
      <c r="A9058" s="2"/>
      <c r="B9058" s="31"/>
      <c r="C9058" s="2"/>
      <c r="D9058" s="2"/>
      <c r="E9058" s="26"/>
    </row>
    <row r="9059" spans="1:5" x14ac:dyDescent="0.15">
      <c r="A9059" s="2"/>
      <c r="B9059" s="31"/>
      <c r="C9059" s="2"/>
      <c r="D9059" s="2"/>
      <c r="E9059" s="26"/>
    </row>
    <row r="9060" spans="1:5" x14ac:dyDescent="0.15">
      <c r="A9060" s="2"/>
      <c r="B9060" s="31"/>
      <c r="C9060" s="2"/>
      <c r="D9060" s="2"/>
      <c r="E9060" s="26"/>
    </row>
    <row r="9061" spans="1:5" x14ac:dyDescent="0.15">
      <c r="A9061" s="2"/>
      <c r="B9061" s="31"/>
      <c r="C9061" s="2"/>
      <c r="D9061" s="2"/>
      <c r="E9061" s="26"/>
    </row>
    <row r="9062" spans="1:5" x14ac:dyDescent="0.15">
      <c r="A9062" s="2"/>
      <c r="B9062" s="31"/>
      <c r="C9062" s="2"/>
      <c r="D9062" s="2"/>
      <c r="E9062" s="26"/>
    </row>
    <row r="9063" spans="1:5" x14ac:dyDescent="0.15">
      <c r="A9063" s="2"/>
      <c r="B9063" s="31"/>
      <c r="C9063" s="2"/>
      <c r="D9063" s="2"/>
      <c r="E9063" s="26"/>
    </row>
    <row r="9064" spans="1:5" x14ac:dyDescent="0.15">
      <c r="A9064" s="2"/>
      <c r="B9064" s="31"/>
      <c r="C9064" s="2"/>
      <c r="D9064" s="2"/>
      <c r="E9064" s="26"/>
    </row>
    <row r="9065" spans="1:5" x14ac:dyDescent="0.15">
      <c r="A9065" s="2"/>
      <c r="B9065" s="31"/>
      <c r="C9065" s="2"/>
      <c r="D9065" s="2"/>
      <c r="E9065" s="26"/>
    </row>
    <row r="9066" spans="1:5" x14ac:dyDescent="0.15">
      <c r="A9066" s="2"/>
      <c r="B9066" s="31"/>
      <c r="C9066" s="2"/>
      <c r="D9066" s="2"/>
      <c r="E9066" s="26"/>
    </row>
    <row r="9067" spans="1:5" x14ac:dyDescent="0.15">
      <c r="A9067" s="2"/>
      <c r="B9067" s="31"/>
      <c r="C9067" s="2"/>
      <c r="D9067" s="2"/>
      <c r="E9067" s="26"/>
    </row>
    <row r="9068" spans="1:5" x14ac:dyDescent="0.15">
      <c r="A9068" s="2"/>
      <c r="B9068" s="31"/>
      <c r="C9068" s="2"/>
      <c r="D9068" s="2"/>
      <c r="E9068" s="26"/>
    </row>
    <row r="9069" spans="1:5" x14ac:dyDescent="0.15">
      <c r="A9069" s="2"/>
      <c r="B9069" s="31"/>
      <c r="C9069" s="2"/>
      <c r="D9069" s="2"/>
      <c r="E9069" s="26"/>
    </row>
    <row r="9070" spans="1:5" x14ac:dyDescent="0.15">
      <c r="A9070" s="2"/>
      <c r="B9070" s="31"/>
      <c r="C9070" s="2"/>
      <c r="D9070" s="2"/>
      <c r="E9070" s="26"/>
    </row>
    <row r="9071" spans="1:5" x14ac:dyDescent="0.15">
      <c r="A9071" s="2"/>
      <c r="B9071" s="31"/>
      <c r="C9071" s="2"/>
      <c r="D9071" s="2"/>
      <c r="E9071" s="26"/>
    </row>
    <row r="9072" spans="1:5" x14ac:dyDescent="0.15">
      <c r="A9072" s="2"/>
      <c r="B9072" s="31"/>
      <c r="C9072" s="2"/>
      <c r="D9072" s="2"/>
      <c r="E9072" s="26"/>
    </row>
    <row r="9073" spans="1:5" x14ac:dyDescent="0.15">
      <c r="A9073" s="2"/>
      <c r="B9073" s="31"/>
      <c r="C9073" s="2"/>
      <c r="D9073" s="2"/>
      <c r="E9073" s="26"/>
    </row>
    <row r="9074" spans="1:5" x14ac:dyDescent="0.15">
      <c r="A9074" s="2"/>
      <c r="B9074" s="31"/>
      <c r="C9074" s="2"/>
      <c r="D9074" s="2"/>
      <c r="E9074" s="26"/>
    </row>
    <row r="9075" spans="1:5" x14ac:dyDescent="0.15">
      <c r="A9075" s="2"/>
      <c r="B9075" s="31"/>
      <c r="C9075" s="2"/>
      <c r="D9075" s="2"/>
      <c r="E9075" s="26"/>
    </row>
    <row r="9076" spans="1:5" x14ac:dyDescent="0.15">
      <c r="A9076" s="2"/>
      <c r="B9076" s="31"/>
      <c r="C9076" s="2"/>
      <c r="D9076" s="2"/>
      <c r="E9076" s="26"/>
    </row>
    <row r="9077" spans="1:5" x14ac:dyDescent="0.15">
      <c r="A9077" s="2"/>
      <c r="B9077" s="31"/>
      <c r="C9077" s="2"/>
      <c r="D9077" s="2"/>
      <c r="E9077" s="26"/>
    </row>
    <row r="9078" spans="1:5" x14ac:dyDescent="0.15">
      <c r="A9078" s="2"/>
      <c r="B9078" s="31"/>
      <c r="C9078" s="2"/>
      <c r="D9078" s="2"/>
      <c r="E9078" s="26"/>
    </row>
    <row r="9079" spans="1:5" x14ac:dyDescent="0.15">
      <c r="A9079" s="2"/>
      <c r="B9079" s="31"/>
      <c r="C9079" s="2"/>
      <c r="D9079" s="2"/>
      <c r="E9079" s="26"/>
    </row>
    <row r="9080" spans="1:5" x14ac:dyDescent="0.15">
      <c r="A9080" s="2"/>
      <c r="B9080" s="31"/>
      <c r="C9080" s="2"/>
      <c r="D9080" s="2"/>
      <c r="E9080" s="26"/>
    </row>
    <row r="9081" spans="1:5" x14ac:dyDescent="0.15">
      <c r="A9081" s="2"/>
      <c r="B9081" s="31"/>
      <c r="C9081" s="2"/>
      <c r="D9081" s="2"/>
      <c r="E9081" s="26"/>
    </row>
    <row r="9082" spans="1:5" x14ac:dyDescent="0.15">
      <c r="A9082" s="2"/>
      <c r="B9082" s="31"/>
      <c r="C9082" s="2"/>
      <c r="D9082" s="2"/>
      <c r="E9082" s="26"/>
    </row>
    <row r="9083" spans="1:5" x14ac:dyDescent="0.15">
      <c r="A9083" s="2"/>
      <c r="B9083" s="31"/>
      <c r="C9083" s="2"/>
      <c r="D9083" s="2"/>
      <c r="E9083" s="26"/>
    </row>
    <row r="9084" spans="1:5" x14ac:dyDescent="0.15">
      <c r="A9084" s="2"/>
      <c r="B9084" s="31"/>
      <c r="C9084" s="2"/>
      <c r="D9084" s="2"/>
      <c r="E9084" s="26"/>
    </row>
    <row r="9085" spans="1:5" x14ac:dyDescent="0.15">
      <c r="A9085" s="2"/>
      <c r="B9085" s="31"/>
      <c r="C9085" s="2"/>
      <c r="D9085" s="2"/>
      <c r="E9085" s="26"/>
    </row>
    <row r="9086" spans="1:5" x14ac:dyDescent="0.15">
      <c r="A9086" s="2"/>
      <c r="B9086" s="31"/>
      <c r="C9086" s="2"/>
      <c r="D9086" s="2"/>
      <c r="E9086" s="26"/>
    </row>
    <row r="9087" spans="1:5" x14ac:dyDescent="0.15">
      <c r="A9087" s="2"/>
      <c r="B9087" s="31"/>
      <c r="C9087" s="2"/>
      <c r="D9087" s="2"/>
      <c r="E9087" s="26"/>
    </row>
    <row r="9088" spans="1:5" x14ac:dyDescent="0.15">
      <c r="A9088" s="2"/>
      <c r="B9088" s="31"/>
      <c r="C9088" s="2"/>
      <c r="D9088" s="2"/>
      <c r="E9088" s="26"/>
    </row>
    <row r="9089" spans="1:5" x14ac:dyDescent="0.15">
      <c r="A9089" s="2"/>
      <c r="B9089" s="31"/>
      <c r="C9089" s="2"/>
      <c r="D9089" s="2"/>
      <c r="E9089" s="26"/>
    </row>
    <row r="9090" spans="1:5" x14ac:dyDescent="0.15">
      <c r="A9090" s="2"/>
      <c r="B9090" s="31"/>
      <c r="C9090" s="2"/>
      <c r="D9090" s="2"/>
      <c r="E9090" s="26"/>
    </row>
    <row r="9091" spans="1:5" x14ac:dyDescent="0.15">
      <c r="A9091" s="2"/>
      <c r="B9091" s="31"/>
      <c r="C9091" s="2"/>
      <c r="D9091" s="2"/>
      <c r="E9091" s="26"/>
    </row>
    <row r="9092" spans="1:5" x14ac:dyDescent="0.15">
      <c r="A9092" s="2"/>
      <c r="B9092" s="31"/>
      <c r="C9092" s="2"/>
      <c r="D9092" s="2"/>
      <c r="E9092" s="26"/>
    </row>
    <row r="9093" spans="1:5" x14ac:dyDescent="0.15">
      <c r="A9093" s="2"/>
      <c r="B9093" s="31"/>
      <c r="C9093" s="2"/>
      <c r="D9093" s="2"/>
      <c r="E9093" s="26"/>
    </row>
    <row r="9094" spans="1:5" x14ac:dyDescent="0.15">
      <c r="A9094" s="2"/>
      <c r="B9094" s="31"/>
      <c r="C9094" s="2"/>
      <c r="D9094" s="2"/>
      <c r="E9094" s="26"/>
    </row>
    <row r="9095" spans="1:5" x14ac:dyDescent="0.15">
      <c r="A9095" s="2"/>
      <c r="B9095" s="31"/>
      <c r="C9095" s="2"/>
      <c r="D9095" s="2"/>
      <c r="E9095" s="26"/>
    </row>
    <row r="9096" spans="1:5" x14ac:dyDescent="0.15">
      <c r="A9096" s="2"/>
      <c r="B9096" s="31"/>
      <c r="C9096" s="2"/>
      <c r="D9096" s="2"/>
      <c r="E9096" s="26"/>
    </row>
    <row r="9097" spans="1:5" x14ac:dyDescent="0.15">
      <c r="A9097" s="2"/>
      <c r="B9097" s="31"/>
      <c r="C9097" s="2"/>
      <c r="D9097" s="2"/>
      <c r="E9097" s="26"/>
    </row>
    <row r="9098" spans="1:5" x14ac:dyDescent="0.15">
      <c r="A9098" s="2"/>
      <c r="B9098" s="31"/>
      <c r="C9098" s="2"/>
      <c r="D9098" s="2"/>
      <c r="E9098" s="26"/>
    </row>
    <row r="9099" spans="1:5" x14ac:dyDescent="0.15">
      <c r="A9099" s="2"/>
      <c r="B9099" s="31"/>
      <c r="C9099" s="2"/>
      <c r="D9099" s="2"/>
      <c r="E9099" s="26"/>
    </row>
    <row r="9100" spans="1:5" x14ac:dyDescent="0.15">
      <c r="A9100" s="2"/>
      <c r="B9100" s="31"/>
      <c r="C9100" s="2"/>
      <c r="D9100" s="2"/>
      <c r="E9100" s="26"/>
    </row>
    <row r="9101" spans="1:5" x14ac:dyDescent="0.15">
      <c r="A9101" s="2"/>
      <c r="B9101" s="31"/>
      <c r="C9101" s="2"/>
      <c r="D9101" s="2"/>
      <c r="E9101" s="26"/>
    </row>
    <row r="9102" spans="1:5" x14ac:dyDescent="0.15">
      <c r="A9102" s="2"/>
      <c r="B9102" s="31"/>
      <c r="C9102" s="2"/>
      <c r="D9102" s="2"/>
      <c r="E9102" s="26"/>
    </row>
    <row r="9103" spans="1:5" x14ac:dyDescent="0.15">
      <c r="A9103" s="2"/>
      <c r="B9103" s="31"/>
      <c r="C9103" s="2"/>
      <c r="D9103" s="2"/>
      <c r="E9103" s="26"/>
    </row>
    <row r="9104" spans="1:5" x14ac:dyDescent="0.15">
      <c r="A9104" s="2"/>
      <c r="B9104" s="31"/>
      <c r="C9104" s="2"/>
      <c r="D9104" s="2"/>
      <c r="E9104" s="26"/>
    </row>
    <row r="9105" spans="1:5" x14ac:dyDescent="0.15">
      <c r="A9105" s="2"/>
      <c r="B9105" s="31"/>
      <c r="C9105" s="2"/>
      <c r="D9105" s="2"/>
      <c r="E9105" s="26"/>
    </row>
    <row r="9106" spans="1:5" x14ac:dyDescent="0.15">
      <c r="A9106" s="2"/>
      <c r="B9106" s="31"/>
      <c r="C9106" s="2"/>
      <c r="D9106" s="2"/>
      <c r="E9106" s="26"/>
    </row>
    <row r="9107" spans="1:5" x14ac:dyDescent="0.15">
      <c r="A9107" s="2"/>
      <c r="B9107" s="31"/>
      <c r="C9107" s="2"/>
      <c r="D9107" s="2"/>
      <c r="E9107" s="26"/>
    </row>
    <row r="9108" spans="1:5" x14ac:dyDescent="0.15">
      <c r="A9108" s="2"/>
      <c r="B9108" s="31"/>
      <c r="C9108" s="2"/>
      <c r="D9108" s="2"/>
      <c r="E9108" s="26"/>
    </row>
    <row r="9109" spans="1:5" x14ac:dyDescent="0.15">
      <c r="A9109" s="2"/>
      <c r="B9109" s="31"/>
      <c r="C9109" s="2"/>
      <c r="D9109" s="2"/>
      <c r="E9109" s="26"/>
    </row>
    <row r="9110" spans="1:5" x14ac:dyDescent="0.15">
      <c r="A9110" s="2"/>
      <c r="B9110" s="31"/>
      <c r="C9110" s="2"/>
      <c r="D9110" s="2"/>
      <c r="E9110" s="26"/>
    </row>
    <row r="9111" spans="1:5" x14ac:dyDescent="0.15">
      <c r="A9111" s="2"/>
      <c r="B9111" s="31"/>
      <c r="C9111" s="2"/>
      <c r="D9111" s="2"/>
      <c r="E9111" s="26"/>
    </row>
    <row r="9112" spans="1:5" x14ac:dyDescent="0.15">
      <c r="A9112" s="2"/>
      <c r="B9112" s="31"/>
      <c r="C9112" s="2"/>
      <c r="D9112" s="2"/>
      <c r="E9112" s="26"/>
    </row>
    <row r="9113" spans="1:5" x14ac:dyDescent="0.15">
      <c r="A9113" s="2"/>
      <c r="B9113" s="31"/>
      <c r="C9113" s="2"/>
      <c r="D9113" s="2"/>
      <c r="E9113" s="26"/>
    </row>
    <row r="9114" spans="1:5" x14ac:dyDescent="0.15">
      <c r="A9114" s="2"/>
      <c r="B9114" s="31"/>
      <c r="C9114" s="2"/>
      <c r="D9114" s="2"/>
      <c r="E9114" s="26"/>
    </row>
    <row r="9115" spans="1:5" x14ac:dyDescent="0.15">
      <c r="A9115" s="2"/>
      <c r="B9115" s="31"/>
      <c r="C9115" s="2"/>
      <c r="D9115" s="2"/>
      <c r="E9115" s="26"/>
    </row>
    <row r="9116" spans="1:5" x14ac:dyDescent="0.15">
      <c r="A9116" s="2"/>
      <c r="B9116" s="31"/>
      <c r="C9116" s="2"/>
      <c r="D9116" s="2"/>
      <c r="E9116" s="26"/>
    </row>
    <row r="9117" spans="1:5" x14ac:dyDescent="0.15">
      <c r="A9117" s="2"/>
      <c r="B9117" s="31"/>
      <c r="C9117" s="2"/>
      <c r="D9117" s="2"/>
      <c r="E9117" s="26"/>
    </row>
    <row r="9118" spans="1:5" x14ac:dyDescent="0.15">
      <c r="A9118" s="2"/>
      <c r="B9118" s="31"/>
      <c r="C9118" s="2"/>
      <c r="D9118" s="2"/>
      <c r="E9118" s="26"/>
    </row>
    <row r="9119" spans="1:5" x14ac:dyDescent="0.15">
      <c r="A9119" s="2"/>
      <c r="B9119" s="31"/>
      <c r="C9119" s="2"/>
      <c r="D9119" s="2"/>
      <c r="E9119" s="26"/>
    </row>
    <row r="9120" spans="1:5" x14ac:dyDescent="0.15">
      <c r="A9120" s="2"/>
      <c r="B9120" s="31"/>
      <c r="C9120" s="2"/>
      <c r="D9120" s="2"/>
      <c r="E9120" s="26"/>
    </row>
    <row r="9121" spans="1:5" x14ac:dyDescent="0.15">
      <c r="A9121" s="2"/>
      <c r="B9121" s="31"/>
      <c r="C9121" s="2"/>
      <c r="D9121" s="2"/>
      <c r="E9121" s="26"/>
    </row>
    <row r="9122" spans="1:5" x14ac:dyDescent="0.15">
      <c r="A9122" s="2"/>
      <c r="B9122" s="31"/>
      <c r="C9122" s="2"/>
      <c r="D9122" s="2"/>
      <c r="E9122" s="26"/>
    </row>
    <row r="9123" spans="1:5" x14ac:dyDescent="0.15">
      <c r="A9123" s="2"/>
      <c r="B9123" s="31"/>
      <c r="C9123" s="2"/>
      <c r="D9123" s="2"/>
      <c r="E9123" s="26"/>
    </row>
    <row r="9124" spans="1:5" x14ac:dyDescent="0.15">
      <c r="A9124" s="2"/>
      <c r="B9124" s="31"/>
      <c r="C9124" s="2"/>
      <c r="D9124" s="2"/>
      <c r="E9124" s="26"/>
    </row>
    <row r="9125" spans="1:5" x14ac:dyDescent="0.15">
      <c r="A9125" s="2"/>
      <c r="B9125" s="31"/>
      <c r="C9125" s="2"/>
      <c r="D9125" s="2"/>
      <c r="E9125" s="26"/>
    </row>
    <row r="9126" spans="1:5" x14ac:dyDescent="0.15">
      <c r="A9126" s="2"/>
      <c r="B9126" s="31"/>
      <c r="C9126" s="2"/>
      <c r="D9126" s="2"/>
      <c r="E9126" s="26"/>
    </row>
    <row r="9127" spans="1:5" x14ac:dyDescent="0.15">
      <c r="A9127" s="2"/>
      <c r="B9127" s="31"/>
      <c r="C9127" s="2"/>
      <c r="D9127" s="2"/>
      <c r="E9127" s="26"/>
    </row>
    <row r="9128" spans="1:5" x14ac:dyDescent="0.15">
      <c r="A9128" s="2"/>
      <c r="B9128" s="31"/>
      <c r="C9128" s="2"/>
      <c r="D9128" s="2"/>
      <c r="E9128" s="26"/>
    </row>
    <row r="9129" spans="1:5" x14ac:dyDescent="0.15">
      <c r="A9129" s="2"/>
      <c r="B9129" s="31"/>
      <c r="C9129" s="2"/>
      <c r="D9129" s="2"/>
      <c r="E9129" s="26"/>
    </row>
    <row r="9130" spans="1:5" x14ac:dyDescent="0.15">
      <c r="A9130" s="2"/>
      <c r="B9130" s="31"/>
      <c r="C9130" s="2"/>
      <c r="D9130" s="2"/>
      <c r="E9130" s="26"/>
    </row>
    <row r="9131" spans="1:5" x14ac:dyDescent="0.15">
      <c r="A9131" s="2"/>
      <c r="B9131" s="31"/>
      <c r="C9131" s="2"/>
      <c r="D9131" s="2"/>
      <c r="E9131" s="26"/>
    </row>
    <row r="9132" spans="1:5" x14ac:dyDescent="0.15">
      <c r="A9132" s="2"/>
      <c r="B9132" s="31"/>
      <c r="C9132" s="2"/>
      <c r="D9132" s="2"/>
      <c r="E9132" s="26"/>
    </row>
    <row r="9133" spans="1:5" x14ac:dyDescent="0.15">
      <c r="A9133" s="2"/>
      <c r="B9133" s="31"/>
      <c r="C9133" s="2"/>
      <c r="D9133" s="2"/>
      <c r="E9133" s="26"/>
    </row>
    <row r="9134" spans="1:5" x14ac:dyDescent="0.15">
      <c r="A9134" s="2"/>
      <c r="B9134" s="31"/>
      <c r="C9134" s="2"/>
      <c r="D9134" s="2"/>
      <c r="E9134" s="26"/>
    </row>
    <row r="9135" spans="1:5" x14ac:dyDescent="0.15">
      <c r="A9135" s="2"/>
      <c r="B9135" s="31"/>
      <c r="C9135" s="2"/>
      <c r="D9135" s="2"/>
      <c r="E9135" s="26"/>
    </row>
    <row r="9136" spans="1:5" x14ac:dyDescent="0.15">
      <c r="A9136" s="2"/>
      <c r="B9136" s="31"/>
      <c r="C9136" s="2"/>
      <c r="D9136" s="2"/>
      <c r="E9136" s="26"/>
    </row>
    <row r="9137" spans="1:5" x14ac:dyDescent="0.15">
      <c r="A9137" s="2"/>
      <c r="B9137" s="31"/>
      <c r="C9137" s="2"/>
      <c r="D9137" s="2"/>
      <c r="E9137" s="26"/>
    </row>
    <row r="9138" spans="1:5" x14ac:dyDescent="0.15">
      <c r="A9138" s="2"/>
      <c r="B9138" s="31"/>
      <c r="C9138" s="2"/>
      <c r="D9138" s="2"/>
      <c r="E9138" s="26"/>
    </row>
    <row r="9139" spans="1:5" x14ac:dyDescent="0.15">
      <c r="A9139" s="2"/>
      <c r="B9139" s="31"/>
      <c r="C9139" s="2"/>
      <c r="D9139" s="2"/>
      <c r="E9139" s="26"/>
    </row>
    <row r="9140" spans="1:5" x14ac:dyDescent="0.15">
      <c r="A9140" s="2"/>
      <c r="B9140" s="31"/>
      <c r="C9140" s="2"/>
      <c r="D9140" s="2"/>
      <c r="E9140" s="26"/>
    </row>
    <row r="9141" spans="1:5" x14ac:dyDescent="0.15">
      <c r="A9141" s="2"/>
      <c r="B9141" s="31"/>
      <c r="C9141" s="2"/>
      <c r="D9141" s="2"/>
      <c r="E9141" s="26"/>
    </row>
    <row r="9142" spans="1:5" x14ac:dyDescent="0.15">
      <c r="A9142" s="2"/>
      <c r="B9142" s="31"/>
      <c r="C9142" s="2"/>
      <c r="D9142" s="2"/>
      <c r="E9142" s="26"/>
    </row>
    <row r="9143" spans="1:5" x14ac:dyDescent="0.15">
      <c r="A9143" s="2"/>
      <c r="B9143" s="31"/>
      <c r="C9143" s="2"/>
      <c r="D9143" s="2"/>
      <c r="E9143" s="26"/>
    </row>
    <row r="9144" spans="1:5" x14ac:dyDescent="0.15">
      <c r="A9144" s="2"/>
      <c r="B9144" s="31"/>
      <c r="C9144" s="2"/>
      <c r="D9144" s="2"/>
      <c r="E9144" s="26"/>
    </row>
    <row r="9145" spans="1:5" x14ac:dyDescent="0.15">
      <c r="A9145" s="2"/>
      <c r="B9145" s="31"/>
      <c r="C9145" s="2"/>
      <c r="D9145" s="2"/>
      <c r="E9145" s="26"/>
    </row>
    <row r="9146" spans="1:5" x14ac:dyDescent="0.15">
      <c r="A9146" s="2"/>
      <c r="B9146" s="31"/>
      <c r="C9146" s="2"/>
      <c r="D9146" s="2"/>
      <c r="E9146" s="26"/>
    </row>
    <row r="9147" spans="1:5" x14ac:dyDescent="0.15">
      <c r="A9147" s="2"/>
      <c r="B9147" s="31"/>
      <c r="C9147" s="2"/>
      <c r="D9147" s="2"/>
      <c r="E9147" s="26"/>
    </row>
    <row r="9148" spans="1:5" x14ac:dyDescent="0.15">
      <c r="A9148" s="2"/>
      <c r="B9148" s="31"/>
      <c r="C9148" s="2"/>
      <c r="D9148" s="2"/>
      <c r="E9148" s="26"/>
    </row>
    <row r="9149" spans="1:5" x14ac:dyDescent="0.15">
      <c r="A9149" s="2"/>
      <c r="B9149" s="31"/>
      <c r="C9149" s="2"/>
      <c r="D9149" s="2"/>
      <c r="E9149" s="26"/>
    </row>
    <row r="9150" spans="1:5" x14ac:dyDescent="0.15">
      <c r="A9150" s="2"/>
      <c r="B9150" s="31"/>
      <c r="C9150" s="2"/>
      <c r="D9150" s="2"/>
      <c r="E9150" s="26"/>
    </row>
    <row r="9151" spans="1:5" x14ac:dyDescent="0.15">
      <c r="A9151" s="2"/>
      <c r="B9151" s="31"/>
      <c r="C9151" s="2"/>
      <c r="D9151" s="2"/>
      <c r="E9151" s="26"/>
    </row>
    <row r="9152" spans="1:5" x14ac:dyDescent="0.15">
      <c r="A9152" s="2"/>
      <c r="B9152" s="31"/>
      <c r="C9152" s="2"/>
      <c r="D9152" s="2"/>
      <c r="E9152" s="26"/>
    </row>
    <row r="9153" spans="1:5" x14ac:dyDescent="0.15">
      <c r="A9153" s="2"/>
      <c r="B9153" s="31"/>
      <c r="C9153" s="2"/>
      <c r="D9153" s="2"/>
      <c r="E9153" s="26"/>
    </row>
    <row r="9154" spans="1:5" x14ac:dyDescent="0.15">
      <c r="A9154" s="2"/>
      <c r="B9154" s="31"/>
      <c r="C9154" s="2"/>
      <c r="D9154" s="2"/>
      <c r="E9154" s="26"/>
    </row>
    <row r="9155" spans="1:5" x14ac:dyDescent="0.15">
      <c r="A9155" s="2"/>
      <c r="B9155" s="31"/>
      <c r="C9155" s="2"/>
      <c r="D9155" s="2"/>
      <c r="E9155" s="26"/>
    </row>
    <row r="9156" spans="1:5" x14ac:dyDescent="0.15">
      <c r="A9156" s="2"/>
      <c r="B9156" s="31"/>
      <c r="C9156" s="2"/>
      <c r="D9156" s="2"/>
      <c r="E9156" s="26"/>
    </row>
    <row r="9157" spans="1:5" x14ac:dyDescent="0.15">
      <c r="A9157" s="2"/>
      <c r="B9157" s="31"/>
      <c r="C9157" s="2"/>
      <c r="D9157" s="2"/>
      <c r="E9157" s="26"/>
    </row>
    <row r="9158" spans="1:5" x14ac:dyDescent="0.15">
      <c r="A9158" s="2"/>
      <c r="B9158" s="31"/>
      <c r="C9158" s="2"/>
      <c r="D9158" s="2"/>
      <c r="E9158" s="26"/>
    </row>
    <row r="9159" spans="1:5" x14ac:dyDescent="0.15">
      <c r="A9159" s="2"/>
      <c r="B9159" s="31"/>
      <c r="C9159" s="2"/>
      <c r="D9159" s="2"/>
      <c r="E9159" s="26"/>
    </row>
    <row r="9160" spans="1:5" x14ac:dyDescent="0.15">
      <c r="A9160" s="2"/>
      <c r="B9160" s="31"/>
      <c r="C9160" s="2"/>
      <c r="D9160" s="2"/>
      <c r="E9160" s="26"/>
    </row>
    <row r="9161" spans="1:5" x14ac:dyDescent="0.15">
      <c r="A9161" s="2"/>
      <c r="B9161" s="31"/>
      <c r="C9161" s="2"/>
      <c r="D9161" s="2"/>
      <c r="E9161" s="26"/>
    </row>
    <row r="9162" spans="1:5" x14ac:dyDescent="0.15">
      <c r="A9162" s="2"/>
      <c r="B9162" s="31"/>
      <c r="C9162" s="2"/>
      <c r="D9162" s="2"/>
      <c r="E9162" s="26"/>
    </row>
    <row r="9163" spans="1:5" x14ac:dyDescent="0.15">
      <c r="A9163" s="2"/>
      <c r="B9163" s="31"/>
      <c r="C9163" s="2"/>
      <c r="D9163" s="2"/>
      <c r="E9163" s="26"/>
    </row>
    <row r="9164" spans="1:5" x14ac:dyDescent="0.15">
      <c r="A9164" s="2"/>
      <c r="B9164" s="31"/>
      <c r="C9164" s="2"/>
      <c r="D9164" s="2"/>
      <c r="E9164" s="26"/>
    </row>
    <row r="9165" spans="1:5" x14ac:dyDescent="0.15">
      <c r="A9165" s="2"/>
      <c r="B9165" s="31"/>
      <c r="C9165" s="2"/>
      <c r="D9165" s="2"/>
      <c r="E9165" s="26"/>
    </row>
    <row r="9166" spans="1:5" x14ac:dyDescent="0.15">
      <c r="A9166" s="2"/>
      <c r="B9166" s="31"/>
      <c r="C9166" s="2"/>
      <c r="D9166" s="2"/>
      <c r="E9166" s="26"/>
    </row>
    <row r="9167" spans="1:5" x14ac:dyDescent="0.15">
      <c r="A9167" s="2"/>
      <c r="B9167" s="31"/>
      <c r="C9167" s="2"/>
      <c r="D9167" s="2"/>
      <c r="E9167" s="26"/>
    </row>
    <row r="9168" spans="1:5" x14ac:dyDescent="0.15">
      <c r="A9168" s="2"/>
      <c r="B9168" s="31"/>
      <c r="C9168" s="2"/>
      <c r="D9168" s="2"/>
      <c r="E9168" s="26"/>
    </row>
    <row r="9169" spans="1:5" x14ac:dyDescent="0.15">
      <c r="A9169" s="2"/>
      <c r="B9169" s="31"/>
      <c r="C9169" s="2"/>
      <c r="D9169" s="2"/>
      <c r="E9169" s="26"/>
    </row>
    <row r="9170" spans="1:5" x14ac:dyDescent="0.15">
      <c r="A9170" s="2"/>
      <c r="B9170" s="31"/>
      <c r="C9170" s="2"/>
      <c r="D9170" s="2"/>
      <c r="E9170" s="26"/>
    </row>
    <row r="9171" spans="1:5" x14ac:dyDescent="0.15">
      <c r="A9171" s="2"/>
      <c r="B9171" s="31"/>
      <c r="C9171" s="2"/>
      <c r="D9171" s="2"/>
      <c r="E9171" s="26"/>
    </row>
    <row r="9172" spans="1:5" x14ac:dyDescent="0.15">
      <c r="A9172" s="2"/>
      <c r="B9172" s="31"/>
      <c r="C9172" s="2"/>
      <c r="D9172" s="2"/>
      <c r="E9172" s="26"/>
    </row>
    <row r="9173" spans="1:5" x14ac:dyDescent="0.15">
      <c r="A9173" s="2"/>
      <c r="B9173" s="31"/>
      <c r="C9173" s="2"/>
      <c r="D9173" s="2"/>
      <c r="E9173" s="26"/>
    </row>
    <row r="9174" spans="1:5" x14ac:dyDescent="0.15">
      <c r="A9174" s="2"/>
      <c r="B9174" s="31"/>
      <c r="C9174" s="2"/>
      <c r="D9174" s="2"/>
      <c r="E9174" s="26"/>
    </row>
    <row r="9175" spans="1:5" x14ac:dyDescent="0.15">
      <c r="A9175" s="2"/>
      <c r="B9175" s="31"/>
      <c r="C9175" s="2"/>
      <c r="D9175" s="2"/>
      <c r="E9175" s="26"/>
    </row>
    <row r="9176" spans="1:5" x14ac:dyDescent="0.15">
      <c r="A9176" s="2"/>
      <c r="B9176" s="31"/>
      <c r="C9176" s="2"/>
      <c r="D9176" s="2"/>
      <c r="E9176" s="26"/>
    </row>
    <row r="9177" spans="1:5" x14ac:dyDescent="0.15">
      <c r="A9177" s="2"/>
      <c r="B9177" s="31"/>
      <c r="C9177" s="2"/>
      <c r="D9177" s="2"/>
      <c r="E9177" s="26"/>
    </row>
    <row r="9178" spans="1:5" x14ac:dyDescent="0.15">
      <c r="A9178" s="2"/>
      <c r="B9178" s="31"/>
      <c r="C9178" s="2"/>
      <c r="D9178" s="2"/>
      <c r="E9178" s="26"/>
    </row>
    <row r="9179" spans="1:5" x14ac:dyDescent="0.15">
      <c r="A9179" s="2"/>
      <c r="B9179" s="31"/>
      <c r="C9179" s="2"/>
      <c r="D9179" s="2"/>
      <c r="E9179" s="26"/>
    </row>
    <row r="9180" spans="1:5" x14ac:dyDescent="0.15">
      <c r="A9180" s="2"/>
      <c r="B9180" s="31"/>
      <c r="C9180" s="2"/>
      <c r="D9180" s="2"/>
      <c r="E9180" s="26"/>
    </row>
    <row r="9181" spans="1:5" x14ac:dyDescent="0.15">
      <c r="A9181" s="2"/>
      <c r="B9181" s="31"/>
      <c r="C9181" s="2"/>
      <c r="D9181" s="2"/>
      <c r="E9181" s="26"/>
    </row>
    <row r="9182" spans="1:5" x14ac:dyDescent="0.15">
      <c r="A9182" s="2"/>
      <c r="B9182" s="31"/>
      <c r="C9182" s="2"/>
      <c r="D9182" s="2"/>
      <c r="E9182" s="26"/>
    </row>
    <row r="9183" spans="1:5" x14ac:dyDescent="0.15">
      <c r="A9183" s="2"/>
      <c r="B9183" s="31"/>
      <c r="C9183" s="2"/>
      <c r="D9183" s="2"/>
      <c r="E9183" s="26"/>
    </row>
    <row r="9184" spans="1:5" x14ac:dyDescent="0.15">
      <c r="A9184" s="2"/>
      <c r="B9184" s="31"/>
      <c r="C9184" s="2"/>
      <c r="D9184" s="2"/>
      <c r="E9184" s="26"/>
    </row>
    <row r="9185" spans="1:5" x14ac:dyDescent="0.15">
      <c r="A9185" s="2"/>
      <c r="B9185" s="31"/>
      <c r="C9185" s="2"/>
      <c r="D9185" s="2"/>
      <c r="E9185" s="26"/>
    </row>
    <row r="9186" spans="1:5" x14ac:dyDescent="0.15">
      <c r="A9186" s="2"/>
      <c r="B9186" s="31"/>
      <c r="C9186" s="2"/>
      <c r="D9186" s="2"/>
      <c r="E9186" s="26"/>
    </row>
    <row r="9187" spans="1:5" x14ac:dyDescent="0.15">
      <c r="A9187" s="2"/>
      <c r="B9187" s="31"/>
      <c r="C9187" s="2"/>
      <c r="D9187" s="2"/>
      <c r="E9187" s="26"/>
    </row>
    <row r="9188" spans="1:5" x14ac:dyDescent="0.15">
      <c r="A9188" s="2"/>
      <c r="B9188" s="31"/>
      <c r="C9188" s="2"/>
      <c r="D9188" s="2"/>
      <c r="E9188" s="26"/>
    </row>
    <row r="9189" spans="1:5" x14ac:dyDescent="0.15">
      <c r="A9189" s="2"/>
      <c r="B9189" s="31"/>
      <c r="C9189" s="2"/>
      <c r="D9189" s="2"/>
      <c r="E9189" s="26"/>
    </row>
    <row r="9190" spans="1:5" x14ac:dyDescent="0.15">
      <c r="A9190" s="2"/>
      <c r="B9190" s="31"/>
      <c r="C9190" s="2"/>
      <c r="D9190" s="2"/>
      <c r="E9190" s="26"/>
    </row>
    <row r="9191" spans="1:5" x14ac:dyDescent="0.15">
      <c r="A9191" s="2"/>
      <c r="B9191" s="31"/>
      <c r="C9191" s="2"/>
      <c r="D9191" s="2"/>
      <c r="E9191" s="26"/>
    </row>
    <row r="9192" spans="1:5" x14ac:dyDescent="0.15">
      <c r="A9192" s="2"/>
      <c r="B9192" s="31"/>
      <c r="C9192" s="2"/>
      <c r="D9192" s="2"/>
      <c r="E9192" s="26"/>
    </row>
    <row r="9193" spans="1:5" x14ac:dyDescent="0.15">
      <c r="A9193" s="2"/>
      <c r="B9193" s="31"/>
      <c r="C9193" s="2"/>
      <c r="D9193" s="2"/>
      <c r="E9193" s="26"/>
    </row>
    <row r="9194" spans="1:5" x14ac:dyDescent="0.15">
      <c r="A9194" s="2"/>
      <c r="B9194" s="31"/>
      <c r="C9194" s="2"/>
      <c r="D9194" s="2"/>
      <c r="E9194" s="26"/>
    </row>
    <row r="9195" spans="1:5" x14ac:dyDescent="0.15">
      <c r="A9195" s="2"/>
      <c r="B9195" s="31"/>
      <c r="C9195" s="2"/>
      <c r="D9195" s="2"/>
      <c r="E9195" s="26"/>
    </row>
    <row r="9196" spans="1:5" x14ac:dyDescent="0.15">
      <c r="A9196" s="2"/>
      <c r="B9196" s="31"/>
      <c r="C9196" s="2"/>
      <c r="D9196" s="2"/>
      <c r="E9196" s="26"/>
    </row>
    <row r="9197" spans="1:5" x14ac:dyDescent="0.15">
      <c r="A9197" s="2"/>
      <c r="B9197" s="31"/>
      <c r="C9197" s="2"/>
      <c r="D9197" s="2"/>
      <c r="E9197" s="26"/>
    </row>
    <row r="9198" spans="1:5" x14ac:dyDescent="0.15">
      <c r="A9198" s="2"/>
      <c r="B9198" s="31"/>
      <c r="C9198" s="2"/>
      <c r="D9198" s="2"/>
      <c r="E9198" s="26"/>
    </row>
    <row r="9199" spans="1:5" x14ac:dyDescent="0.15">
      <c r="A9199" s="2"/>
      <c r="B9199" s="31"/>
      <c r="C9199" s="2"/>
      <c r="D9199" s="2"/>
      <c r="E9199" s="26"/>
    </row>
    <row r="9200" spans="1:5" x14ac:dyDescent="0.15">
      <c r="A9200" s="2"/>
      <c r="B9200" s="31"/>
      <c r="C9200" s="2"/>
      <c r="D9200" s="2"/>
      <c r="E9200" s="26"/>
    </row>
    <row r="9201" spans="1:5" x14ac:dyDescent="0.15">
      <c r="A9201" s="2"/>
      <c r="B9201" s="31"/>
      <c r="C9201" s="2"/>
      <c r="D9201" s="2"/>
      <c r="E9201" s="26"/>
    </row>
    <row r="9202" spans="1:5" x14ac:dyDescent="0.15">
      <c r="A9202" s="2"/>
      <c r="B9202" s="31"/>
      <c r="C9202" s="2"/>
      <c r="D9202" s="2"/>
      <c r="E9202" s="26"/>
    </row>
    <row r="9203" spans="1:5" x14ac:dyDescent="0.15">
      <c r="A9203" s="2"/>
      <c r="B9203" s="31"/>
      <c r="C9203" s="2"/>
      <c r="D9203" s="2"/>
      <c r="E9203" s="26"/>
    </row>
    <row r="9204" spans="1:5" x14ac:dyDescent="0.15">
      <c r="A9204" s="2"/>
      <c r="B9204" s="31"/>
      <c r="C9204" s="2"/>
      <c r="D9204" s="2"/>
      <c r="E9204" s="26"/>
    </row>
    <row r="9205" spans="1:5" x14ac:dyDescent="0.15">
      <c r="A9205" s="2"/>
      <c r="B9205" s="31"/>
      <c r="C9205" s="2"/>
      <c r="D9205" s="2"/>
      <c r="E9205" s="26"/>
    </row>
    <row r="9206" spans="1:5" x14ac:dyDescent="0.15">
      <c r="A9206" s="2"/>
      <c r="B9206" s="31"/>
      <c r="C9206" s="2"/>
      <c r="D9206" s="2"/>
      <c r="E9206" s="26"/>
    </row>
    <row r="9207" spans="1:5" x14ac:dyDescent="0.15">
      <c r="A9207" s="2"/>
      <c r="B9207" s="31"/>
      <c r="C9207" s="2"/>
      <c r="D9207" s="2"/>
      <c r="E9207" s="26"/>
    </row>
    <row r="9208" spans="1:5" x14ac:dyDescent="0.15">
      <c r="A9208" s="2"/>
      <c r="B9208" s="31"/>
      <c r="C9208" s="2"/>
      <c r="D9208" s="2"/>
      <c r="E9208" s="26"/>
    </row>
    <row r="9209" spans="1:5" x14ac:dyDescent="0.15">
      <c r="A9209" s="2"/>
      <c r="B9209" s="31"/>
      <c r="C9209" s="2"/>
      <c r="D9209" s="2"/>
      <c r="E9209" s="26"/>
    </row>
    <row r="9210" spans="1:5" x14ac:dyDescent="0.15">
      <c r="A9210" s="2"/>
      <c r="B9210" s="31"/>
      <c r="C9210" s="2"/>
      <c r="D9210" s="2"/>
      <c r="E9210" s="26"/>
    </row>
    <row r="9211" spans="1:5" x14ac:dyDescent="0.15">
      <c r="A9211" s="2"/>
      <c r="B9211" s="31"/>
      <c r="C9211" s="2"/>
      <c r="D9211" s="2"/>
      <c r="E9211" s="26"/>
    </row>
    <row r="9212" spans="1:5" x14ac:dyDescent="0.15">
      <c r="A9212" s="2"/>
      <c r="B9212" s="31"/>
      <c r="C9212" s="2"/>
      <c r="D9212" s="2"/>
      <c r="E9212" s="26"/>
    </row>
    <row r="9213" spans="1:5" x14ac:dyDescent="0.15">
      <c r="A9213" s="2"/>
      <c r="B9213" s="31"/>
      <c r="C9213" s="2"/>
      <c r="D9213" s="2"/>
      <c r="E9213" s="26"/>
    </row>
    <row r="9214" spans="1:5" x14ac:dyDescent="0.15">
      <c r="A9214" s="2"/>
      <c r="B9214" s="31"/>
      <c r="C9214" s="2"/>
      <c r="D9214" s="2"/>
      <c r="E9214" s="26"/>
    </row>
    <row r="9215" spans="1:5" x14ac:dyDescent="0.15">
      <c r="A9215" s="2"/>
      <c r="B9215" s="31"/>
      <c r="C9215" s="2"/>
      <c r="D9215" s="2"/>
      <c r="E9215" s="26"/>
    </row>
    <row r="9216" spans="1:5" x14ac:dyDescent="0.15">
      <c r="A9216" s="2"/>
      <c r="B9216" s="31"/>
      <c r="C9216" s="2"/>
      <c r="D9216" s="2"/>
      <c r="E9216" s="26"/>
    </row>
    <row r="9217" spans="1:5" x14ac:dyDescent="0.15">
      <c r="A9217" s="2"/>
      <c r="B9217" s="31"/>
      <c r="C9217" s="2"/>
      <c r="D9217" s="2"/>
      <c r="E9217" s="26"/>
    </row>
    <row r="9218" spans="1:5" x14ac:dyDescent="0.15">
      <c r="A9218" s="2"/>
      <c r="B9218" s="31"/>
      <c r="C9218" s="2"/>
      <c r="D9218" s="2"/>
      <c r="E9218" s="26"/>
    </row>
    <row r="9219" spans="1:5" x14ac:dyDescent="0.15">
      <c r="A9219" s="2"/>
      <c r="B9219" s="31"/>
      <c r="C9219" s="2"/>
      <c r="D9219" s="2"/>
      <c r="E9219" s="26"/>
    </row>
    <row r="9220" spans="1:5" x14ac:dyDescent="0.15">
      <c r="A9220" s="2"/>
      <c r="B9220" s="31"/>
      <c r="C9220" s="2"/>
      <c r="D9220" s="2"/>
      <c r="E9220" s="26"/>
    </row>
    <row r="9221" spans="1:5" x14ac:dyDescent="0.15">
      <c r="A9221" s="2"/>
      <c r="B9221" s="31"/>
      <c r="C9221" s="2"/>
      <c r="D9221" s="2"/>
      <c r="E9221" s="26"/>
    </row>
    <row r="9222" spans="1:5" x14ac:dyDescent="0.15">
      <c r="A9222" s="2"/>
      <c r="B9222" s="31"/>
      <c r="C9222" s="2"/>
      <c r="D9222" s="2"/>
      <c r="E9222" s="26"/>
    </row>
    <row r="9223" spans="1:5" x14ac:dyDescent="0.15">
      <c r="A9223" s="2"/>
      <c r="B9223" s="31"/>
      <c r="C9223" s="2"/>
      <c r="D9223" s="2"/>
      <c r="E9223" s="26"/>
    </row>
    <row r="9224" spans="1:5" x14ac:dyDescent="0.15">
      <c r="A9224" s="2"/>
      <c r="B9224" s="31"/>
      <c r="C9224" s="2"/>
      <c r="D9224" s="2"/>
      <c r="E9224" s="26"/>
    </row>
    <row r="9225" spans="1:5" x14ac:dyDescent="0.15">
      <c r="A9225" s="2"/>
      <c r="B9225" s="31"/>
      <c r="C9225" s="2"/>
      <c r="D9225" s="2"/>
      <c r="E9225" s="26"/>
    </row>
    <row r="9226" spans="1:5" x14ac:dyDescent="0.15">
      <c r="A9226" s="2"/>
      <c r="B9226" s="31"/>
      <c r="C9226" s="2"/>
      <c r="D9226" s="2"/>
      <c r="E9226" s="26"/>
    </row>
    <row r="9227" spans="1:5" x14ac:dyDescent="0.15">
      <c r="A9227" s="2"/>
      <c r="B9227" s="31"/>
      <c r="C9227" s="2"/>
      <c r="D9227" s="2"/>
      <c r="E9227" s="26"/>
    </row>
    <row r="9228" spans="1:5" x14ac:dyDescent="0.15">
      <c r="A9228" s="2"/>
      <c r="B9228" s="31"/>
      <c r="C9228" s="2"/>
      <c r="D9228" s="2"/>
      <c r="E9228" s="26"/>
    </row>
    <row r="9229" spans="1:5" x14ac:dyDescent="0.15">
      <c r="A9229" s="2"/>
      <c r="B9229" s="31"/>
      <c r="C9229" s="2"/>
      <c r="D9229" s="2"/>
      <c r="E9229" s="26"/>
    </row>
    <row r="9230" spans="1:5" x14ac:dyDescent="0.15">
      <c r="A9230" s="2"/>
      <c r="B9230" s="31"/>
      <c r="C9230" s="2"/>
      <c r="D9230" s="2"/>
      <c r="E9230" s="26"/>
    </row>
    <row r="9231" spans="1:5" x14ac:dyDescent="0.15">
      <c r="A9231" s="2"/>
      <c r="B9231" s="31"/>
      <c r="C9231" s="2"/>
      <c r="D9231" s="2"/>
      <c r="E9231" s="26"/>
    </row>
    <row r="9232" spans="1:5" x14ac:dyDescent="0.15">
      <c r="A9232" s="2"/>
      <c r="B9232" s="31"/>
      <c r="C9232" s="2"/>
      <c r="D9232" s="2"/>
      <c r="E9232" s="26"/>
    </row>
    <row r="9233" spans="1:5" x14ac:dyDescent="0.15">
      <c r="A9233" s="2"/>
      <c r="B9233" s="31"/>
      <c r="C9233" s="2"/>
      <c r="D9233" s="2"/>
      <c r="E9233" s="26"/>
    </row>
    <row r="9234" spans="1:5" x14ac:dyDescent="0.15">
      <c r="A9234" s="2"/>
      <c r="B9234" s="31"/>
      <c r="C9234" s="2"/>
      <c r="D9234" s="2"/>
      <c r="E9234" s="26"/>
    </row>
    <row r="9235" spans="1:5" x14ac:dyDescent="0.15">
      <c r="A9235" s="2"/>
      <c r="B9235" s="31"/>
      <c r="C9235" s="2"/>
      <c r="D9235" s="2"/>
      <c r="E9235" s="26"/>
    </row>
    <row r="9236" spans="1:5" x14ac:dyDescent="0.15">
      <c r="A9236" s="2"/>
      <c r="B9236" s="31"/>
      <c r="C9236" s="2"/>
      <c r="D9236" s="2"/>
      <c r="E9236" s="26"/>
    </row>
    <row r="9237" spans="1:5" x14ac:dyDescent="0.15">
      <c r="A9237" s="2"/>
      <c r="B9237" s="31"/>
      <c r="C9237" s="2"/>
      <c r="D9237" s="2"/>
      <c r="E9237" s="26"/>
    </row>
    <row r="9238" spans="1:5" x14ac:dyDescent="0.15">
      <c r="A9238" s="2"/>
      <c r="B9238" s="31"/>
      <c r="C9238" s="2"/>
      <c r="D9238" s="2"/>
      <c r="E9238" s="26"/>
    </row>
    <row r="9239" spans="1:5" x14ac:dyDescent="0.15">
      <c r="A9239" s="2"/>
      <c r="B9239" s="31"/>
      <c r="C9239" s="2"/>
      <c r="D9239" s="2"/>
      <c r="E9239" s="26"/>
    </row>
    <row r="9240" spans="1:5" x14ac:dyDescent="0.15">
      <c r="A9240" s="2"/>
      <c r="B9240" s="31"/>
      <c r="C9240" s="2"/>
      <c r="D9240" s="2"/>
      <c r="E9240" s="26"/>
    </row>
    <row r="9241" spans="1:5" x14ac:dyDescent="0.15">
      <c r="A9241" s="2"/>
      <c r="B9241" s="31"/>
      <c r="C9241" s="2"/>
      <c r="D9241" s="2"/>
      <c r="E9241" s="26"/>
    </row>
    <row r="9242" spans="1:5" x14ac:dyDescent="0.15">
      <c r="A9242" s="2"/>
      <c r="B9242" s="31"/>
      <c r="C9242" s="2"/>
      <c r="D9242" s="2"/>
      <c r="E9242" s="26"/>
    </row>
    <row r="9243" spans="1:5" x14ac:dyDescent="0.15">
      <c r="A9243" s="2"/>
      <c r="B9243" s="31"/>
      <c r="C9243" s="2"/>
      <c r="D9243" s="2"/>
      <c r="E9243" s="26"/>
    </row>
    <row r="9244" spans="1:5" x14ac:dyDescent="0.15">
      <c r="A9244" s="2"/>
      <c r="B9244" s="31"/>
      <c r="C9244" s="2"/>
      <c r="D9244" s="2"/>
      <c r="E9244" s="26"/>
    </row>
    <row r="9245" spans="1:5" x14ac:dyDescent="0.15">
      <c r="A9245" s="2"/>
      <c r="B9245" s="31"/>
      <c r="C9245" s="2"/>
      <c r="D9245" s="2"/>
      <c r="E9245" s="26"/>
    </row>
    <row r="9246" spans="1:5" x14ac:dyDescent="0.15">
      <c r="A9246" s="2"/>
      <c r="B9246" s="31"/>
      <c r="C9246" s="2"/>
      <c r="D9246" s="2"/>
      <c r="E9246" s="26"/>
    </row>
    <row r="9247" spans="1:5" x14ac:dyDescent="0.15">
      <c r="A9247" s="2"/>
      <c r="B9247" s="31"/>
      <c r="C9247" s="2"/>
      <c r="D9247" s="2"/>
      <c r="E9247" s="26"/>
    </row>
    <row r="9248" spans="1:5" x14ac:dyDescent="0.15">
      <c r="A9248" s="2"/>
      <c r="B9248" s="31"/>
      <c r="C9248" s="2"/>
      <c r="D9248" s="2"/>
      <c r="E9248" s="26"/>
    </row>
    <row r="9249" spans="1:5" x14ac:dyDescent="0.15">
      <c r="A9249" s="2"/>
      <c r="B9249" s="31"/>
      <c r="C9249" s="2"/>
      <c r="D9249" s="2"/>
      <c r="E9249" s="26"/>
    </row>
    <row r="9250" spans="1:5" x14ac:dyDescent="0.15">
      <c r="A9250" s="2"/>
      <c r="B9250" s="31"/>
      <c r="C9250" s="2"/>
      <c r="D9250" s="2"/>
      <c r="E9250" s="26"/>
    </row>
    <row r="9251" spans="1:5" x14ac:dyDescent="0.15">
      <c r="A9251" s="2"/>
      <c r="B9251" s="31"/>
      <c r="C9251" s="2"/>
      <c r="D9251" s="2"/>
      <c r="E9251" s="26"/>
    </row>
    <row r="9252" spans="1:5" x14ac:dyDescent="0.15">
      <c r="A9252" s="2"/>
      <c r="B9252" s="31"/>
      <c r="C9252" s="2"/>
      <c r="D9252" s="2"/>
      <c r="E9252" s="26"/>
    </row>
    <row r="9253" spans="1:5" x14ac:dyDescent="0.15">
      <c r="A9253" s="2"/>
      <c r="B9253" s="31"/>
      <c r="C9253" s="2"/>
      <c r="D9253" s="2"/>
      <c r="E9253" s="26"/>
    </row>
    <row r="9254" spans="1:5" x14ac:dyDescent="0.15">
      <c r="A9254" s="2"/>
      <c r="B9254" s="31"/>
      <c r="C9254" s="2"/>
      <c r="D9254" s="2"/>
      <c r="E9254" s="26"/>
    </row>
    <row r="9255" spans="1:5" x14ac:dyDescent="0.15">
      <c r="A9255" s="2"/>
      <c r="B9255" s="31"/>
      <c r="C9255" s="2"/>
      <c r="D9255" s="2"/>
      <c r="E9255" s="26"/>
    </row>
    <row r="9256" spans="1:5" x14ac:dyDescent="0.15">
      <c r="A9256" s="2"/>
      <c r="B9256" s="31"/>
      <c r="C9256" s="2"/>
      <c r="D9256" s="2"/>
      <c r="E9256" s="26"/>
    </row>
    <row r="9257" spans="1:5" x14ac:dyDescent="0.15">
      <c r="A9257" s="2"/>
      <c r="B9257" s="31"/>
      <c r="C9257" s="2"/>
      <c r="D9257" s="2"/>
      <c r="E9257" s="26"/>
    </row>
    <row r="9258" spans="1:5" x14ac:dyDescent="0.15">
      <c r="A9258" s="2"/>
      <c r="B9258" s="31"/>
      <c r="C9258" s="2"/>
      <c r="D9258" s="2"/>
      <c r="E9258" s="26"/>
    </row>
    <row r="9259" spans="1:5" x14ac:dyDescent="0.15">
      <c r="A9259" s="2"/>
      <c r="B9259" s="31"/>
      <c r="C9259" s="2"/>
      <c r="D9259" s="2"/>
      <c r="E9259" s="26"/>
    </row>
    <row r="9260" spans="1:5" x14ac:dyDescent="0.15">
      <c r="A9260" s="2"/>
      <c r="B9260" s="31"/>
      <c r="C9260" s="2"/>
      <c r="D9260" s="2"/>
      <c r="E9260" s="26"/>
    </row>
    <row r="9261" spans="1:5" x14ac:dyDescent="0.15">
      <c r="A9261" s="2"/>
      <c r="B9261" s="31"/>
      <c r="C9261" s="2"/>
      <c r="D9261" s="2"/>
      <c r="E9261" s="26"/>
    </row>
    <row r="9262" spans="1:5" x14ac:dyDescent="0.15">
      <c r="A9262" s="2"/>
      <c r="B9262" s="31"/>
      <c r="C9262" s="2"/>
      <c r="D9262" s="2"/>
      <c r="E9262" s="26"/>
    </row>
    <row r="9263" spans="1:5" x14ac:dyDescent="0.15">
      <c r="A9263" s="2"/>
      <c r="B9263" s="31"/>
      <c r="C9263" s="2"/>
      <c r="D9263" s="2"/>
      <c r="E9263" s="26"/>
    </row>
    <row r="9264" spans="1:5" x14ac:dyDescent="0.15">
      <c r="A9264" s="2"/>
      <c r="B9264" s="31"/>
      <c r="C9264" s="2"/>
      <c r="D9264" s="2"/>
      <c r="E9264" s="26"/>
    </row>
    <row r="9265" spans="1:5" x14ac:dyDescent="0.15">
      <c r="A9265" s="2"/>
      <c r="B9265" s="31"/>
      <c r="C9265" s="2"/>
      <c r="D9265" s="2"/>
      <c r="E9265" s="26"/>
    </row>
    <row r="9266" spans="1:5" x14ac:dyDescent="0.15">
      <c r="A9266" s="2"/>
      <c r="B9266" s="31"/>
      <c r="C9266" s="2"/>
      <c r="D9266" s="2"/>
      <c r="E9266" s="26"/>
    </row>
    <row r="9267" spans="1:5" x14ac:dyDescent="0.15">
      <c r="A9267" s="2"/>
      <c r="B9267" s="31"/>
      <c r="C9267" s="2"/>
      <c r="D9267" s="2"/>
      <c r="E9267" s="26"/>
    </row>
    <row r="9268" spans="1:5" x14ac:dyDescent="0.15">
      <c r="A9268" s="2"/>
      <c r="B9268" s="31"/>
      <c r="C9268" s="2"/>
      <c r="D9268" s="2"/>
      <c r="E9268" s="26"/>
    </row>
    <row r="9269" spans="1:5" x14ac:dyDescent="0.15">
      <c r="A9269" s="2"/>
      <c r="B9269" s="31"/>
      <c r="C9269" s="2"/>
      <c r="D9269" s="2"/>
      <c r="E9269" s="26"/>
    </row>
    <row r="9270" spans="1:5" x14ac:dyDescent="0.15">
      <c r="A9270" s="2"/>
      <c r="B9270" s="31"/>
      <c r="C9270" s="2"/>
      <c r="D9270" s="2"/>
      <c r="E9270" s="26"/>
    </row>
    <row r="9271" spans="1:5" x14ac:dyDescent="0.15">
      <c r="A9271" s="2"/>
      <c r="B9271" s="31"/>
      <c r="C9271" s="2"/>
      <c r="D9271" s="2"/>
      <c r="E9271" s="26"/>
    </row>
    <row r="9272" spans="1:5" x14ac:dyDescent="0.15">
      <c r="A9272" s="2"/>
      <c r="B9272" s="31"/>
      <c r="C9272" s="2"/>
      <c r="D9272" s="2"/>
      <c r="E9272" s="26"/>
    </row>
    <row r="9273" spans="1:5" x14ac:dyDescent="0.15">
      <c r="A9273" s="2"/>
      <c r="B9273" s="31"/>
      <c r="C9273" s="2"/>
      <c r="D9273" s="2"/>
      <c r="E9273" s="26"/>
    </row>
    <row r="9274" spans="1:5" x14ac:dyDescent="0.15">
      <c r="A9274" s="2"/>
      <c r="B9274" s="31"/>
      <c r="C9274" s="2"/>
      <c r="D9274" s="2"/>
      <c r="E9274" s="26"/>
    </row>
    <row r="9275" spans="1:5" x14ac:dyDescent="0.15">
      <c r="A9275" s="2"/>
      <c r="B9275" s="31"/>
      <c r="C9275" s="2"/>
      <c r="D9275" s="2"/>
      <c r="E9275" s="26"/>
    </row>
    <row r="9276" spans="1:5" x14ac:dyDescent="0.15">
      <c r="A9276" s="2"/>
      <c r="B9276" s="31"/>
      <c r="C9276" s="2"/>
      <c r="D9276" s="2"/>
      <c r="E9276" s="26"/>
    </row>
    <row r="9277" spans="1:5" x14ac:dyDescent="0.15">
      <c r="A9277" s="2"/>
      <c r="B9277" s="31"/>
      <c r="C9277" s="2"/>
      <c r="D9277" s="2"/>
      <c r="E9277" s="26"/>
    </row>
    <row r="9278" spans="1:5" x14ac:dyDescent="0.15">
      <c r="A9278" s="2"/>
      <c r="B9278" s="31"/>
      <c r="C9278" s="2"/>
      <c r="D9278" s="2"/>
      <c r="E9278" s="26"/>
    </row>
    <row r="9279" spans="1:5" x14ac:dyDescent="0.15">
      <c r="A9279" s="2"/>
      <c r="B9279" s="31"/>
      <c r="C9279" s="2"/>
      <c r="D9279" s="2"/>
      <c r="E9279" s="26"/>
    </row>
    <row r="9280" spans="1:5" x14ac:dyDescent="0.15">
      <c r="A9280" s="2"/>
      <c r="B9280" s="31"/>
      <c r="C9280" s="2"/>
      <c r="D9280" s="2"/>
      <c r="E9280" s="26"/>
    </row>
    <row r="9281" spans="1:5" x14ac:dyDescent="0.15">
      <c r="A9281" s="2"/>
      <c r="B9281" s="31"/>
      <c r="C9281" s="2"/>
      <c r="D9281" s="2"/>
      <c r="E9281" s="26"/>
    </row>
    <row r="9282" spans="1:5" x14ac:dyDescent="0.15">
      <c r="A9282" s="2"/>
      <c r="B9282" s="31"/>
      <c r="C9282" s="2"/>
      <c r="D9282" s="2"/>
      <c r="E9282" s="26"/>
    </row>
    <row r="9283" spans="1:5" x14ac:dyDescent="0.15">
      <c r="A9283" s="2"/>
      <c r="B9283" s="31"/>
      <c r="C9283" s="2"/>
      <c r="D9283" s="2"/>
      <c r="E9283" s="26"/>
    </row>
    <row r="9284" spans="1:5" x14ac:dyDescent="0.15">
      <c r="A9284" s="2"/>
      <c r="B9284" s="31"/>
      <c r="C9284" s="2"/>
      <c r="D9284" s="2"/>
      <c r="E9284" s="26"/>
    </row>
    <row r="9285" spans="1:5" x14ac:dyDescent="0.15">
      <c r="A9285" s="2"/>
      <c r="B9285" s="31"/>
      <c r="C9285" s="2"/>
      <c r="D9285" s="2"/>
      <c r="E9285" s="26"/>
    </row>
    <row r="9286" spans="1:5" x14ac:dyDescent="0.15">
      <c r="A9286" s="2"/>
      <c r="B9286" s="31"/>
      <c r="C9286" s="2"/>
      <c r="D9286" s="2"/>
      <c r="E9286" s="26"/>
    </row>
    <row r="9287" spans="1:5" x14ac:dyDescent="0.15">
      <c r="A9287" s="2"/>
      <c r="B9287" s="31"/>
      <c r="C9287" s="2"/>
      <c r="D9287" s="2"/>
      <c r="E9287" s="26"/>
    </row>
    <row r="9288" spans="1:5" x14ac:dyDescent="0.15">
      <c r="A9288" s="2"/>
      <c r="B9288" s="31"/>
      <c r="C9288" s="2"/>
      <c r="D9288" s="2"/>
      <c r="E9288" s="26"/>
    </row>
    <row r="9289" spans="1:5" x14ac:dyDescent="0.15">
      <c r="A9289" s="2"/>
      <c r="B9289" s="31"/>
      <c r="C9289" s="2"/>
      <c r="D9289" s="2"/>
      <c r="E9289" s="26"/>
    </row>
    <row r="9290" spans="1:5" x14ac:dyDescent="0.15">
      <c r="A9290" s="2"/>
      <c r="B9290" s="31"/>
      <c r="C9290" s="2"/>
      <c r="D9290" s="2"/>
      <c r="E9290" s="26"/>
    </row>
    <row r="9291" spans="1:5" x14ac:dyDescent="0.15">
      <c r="A9291" s="2"/>
      <c r="B9291" s="31"/>
      <c r="C9291" s="2"/>
      <c r="D9291" s="2"/>
      <c r="E9291" s="26"/>
    </row>
    <row r="9292" spans="1:5" x14ac:dyDescent="0.15">
      <c r="A9292" s="2"/>
      <c r="B9292" s="31"/>
      <c r="C9292" s="2"/>
      <c r="D9292" s="2"/>
      <c r="E9292" s="26"/>
    </row>
    <row r="9293" spans="1:5" x14ac:dyDescent="0.15">
      <c r="A9293" s="2"/>
      <c r="B9293" s="31"/>
      <c r="C9293" s="2"/>
      <c r="D9293" s="2"/>
      <c r="E9293" s="26"/>
    </row>
    <row r="9294" spans="1:5" x14ac:dyDescent="0.15">
      <c r="A9294" s="2"/>
      <c r="B9294" s="31"/>
      <c r="C9294" s="2"/>
      <c r="D9294" s="2"/>
      <c r="E9294" s="26"/>
    </row>
    <row r="9295" spans="1:5" x14ac:dyDescent="0.15">
      <c r="A9295" s="2"/>
      <c r="B9295" s="31"/>
      <c r="C9295" s="2"/>
      <c r="D9295" s="2"/>
      <c r="E9295" s="26"/>
    </row>
    <row r="9296" spans="1:5" x14ac:dyDescent="0.15">
      <c r="A9296" s="2"/>
      <c r="B9296" s="31"/>
      <c r="C9296" s="2"/>
      <c r="D9296" s="2"/>
      <c r="E9296" s="26"/>
    </row>
    <row r="9297" spans="1:5" x14ac:dyDescent="0.15">
      <c r="A9297" s="2"/>
      <c r="B9297" s="31"/>
      <c r="C9297" s="2"/>
      <c r="D9297" s="2"/>
      <c r="E9297" s="26"/>
    </row>
    <row r="9298" spans="1:5" x14ac:dyDescent="0.15">
      <c r="A9298" s="2"/>
      <c r="B9298" s="31"/>
      <c r="C9298" s="2"/>
      <c r="D9298" s="2"/>
      <c r="E9298" s="26"/>
    </row>
    <row r="9299" spans="1:5" x14ac:dyDescent="0.15">
      <c r="A9299" s="2"/>
      <c r="B9299" s="31"/>
      <c r="C9299" s="2"/>
      <c r="D9299" s="2"/>
      <c r="E9299" s="26"/>
    </row>
    <row r="9300" spans="1:5" x14ac:dyDescent="0.15">
      <c r="A9300" s="2"/>
      <c r="B9300" s="31"/>
      <c r="C9300" s="2"/>
      <c r="D9300" s="2"/>
      <c r="E9300" s="26"/>
    </row>
    <row r="9301" spans="1:5" x14ac:dyDescent="0.15">
      <c r="A9301" s="2"/>
      <c r="B9301" s="31"/>
      <c r="C9301" s="2"/>
      <c r="D9301" s="2"/>
      <c r="E9301" s="26"/>
    </row>
    <row r="9302" spans="1:5" x14ac:dyDescent="0.15">
      <c r="A9302" s="2"/>
      <c r="B9302" s="31"/>
      <c r="C9302" s="2"/>
      <c r="D9302" s="2"/>
      <c r="E9302" s="26"/>
    </row>
    <row r="9303" spans="1:5" x14ac:dyDescent="0.15">
      <c r="A9303" s="2"/>
      <c r="B9303" s="31"/>
      <c r="C9303" s="2"/>
      <c r="D9303" s="2"/>
      <c r="E9303" s="26"/>
    </row>
    <row r="9304" spans="1:5" x14ac:dyDescent="0.15">
      <c r="A9304" s="2"/>
      <c r="B9304" s="31"/>
      <c r="C9304" s="2"/>
      <c r="D9304" s="2"/>
      <c r="E9304" s="26"/>
    </row>
    <row r="9305" spans="1:5" x14ac:dyDescent="0.15">
      <c r="A9305" s="2"/>
      <c r="B9305" s="31"/>
      <c r="C9305" s="2"/>
      <c r="D9305" s="2"/>
      <c r="E9305" s="26"/>
    </row>
    <row r="9306" spans="1:5" x14ac:dyDescent="0.15">
      <c r="A9306" s="2"/>
      <c r="B9306" s="31"/>
      <c r="C9306" s="2"/>
      <c r="D9306" s="2"/>
      <c r="E9306" s="26"/>
    </row>
    <row r="9307" spans="1:5" x14ac:dyDescent="0.15">
      <c r="A9307" s="2"/>
      <c r="B9307" s="31"/>
      <c r="C9307" s="2"/>
      <c r="D9307" s="2"/>
      <c r="E9307" s="26"/>
    </row>
    <row r="9308" spans="1:5" x14ac:dyDescent="0.15">
      <c r="A9308" s="2"/>
      <c r="B9308" s="31"/>
      <c r="C9308" s="2"/>
      <c r="D9308" s="2"/>
      <c r="E9308" s="26"/>
    </row>
    <row r="9309" spans="1:5" x14ac:dyDescent="0.15">
      <c r="A9309" s="2"/>
      <c r="B9309" s="31"/>
      <c r="C9309" s="2"/>
      <c r="D9309" s="2"/>
      <c r="E9309" s="26"/>
    </row>
    <row r="9310" spans="1:5" x14ac:dyDescent="0.15">
      <c r="A9310" s="2"/>
      <c r="B9310" s="31"/>
      <c r="C9310" s="2"/>
      <c r="D9310" s="2"/>
      <c r="E9310" s="26"/>
    </row>
    <row r="9311" spans="1:5" x14ac:dyDescent="0.15">
      <c r="A9311" s="2"/>
      <c r="B9311" s="31"/>
      <c r="C9311" s="2"/>
      <c r="D9311" s="2"/>
      <c r="E9311" s="26"/>
    </row>
    <row r="9312" spans="1:5" x14ac:dyDescent="0.15">
      <c r="A9312" s="2"/>
      <c r="B9312" s="31"/>
      <c r="C9312" s="2"/>
      <c r="D9312" s="2"/>
      <c r="E9312" s="26"/>
    </row>
    <row r="9313" spans="1:5" x14ac:dyDescent="0.15">
      <c r="A9313" s="2"/>
      <c r="B9313" s="31"/>
      <c r="C9313" s="2"/>
      <c r="D9313" s="2"/>
      <c r="E9313" s="26"/>
    </row>
    <row r="9314" spans="1:5" x14ac:dyDescent="0.15">
      <c r="A9314" s="2"/>
      <c r="B9314" s="31"/>
      <c r="C9314" s="2"/>
      <c r="D9314" s="2"/>
      <c r="E9314" s="26"/>
    </row>
    <row r="9315" spans="1:5" x14ac:dyDescent="0.15">
      <c r="A9315" s="2"/>
      <c r="B9315" s="31"/>
      <c r="C9315" s="2"/>
      <c r="D9315" s="2"/>
      <c r="E9315" s="26"/>
    </row>
    <row r="9316" spans="1:5" x14ac:dyDescent="0.15">
      <c r="A9316" s="2"/>
      <c r="B9316" s="31"/>
      <c r="C9316" s="2"/>
      <c r="D9316" s="2"/>
      <c r="E9316" s="26"/>
    </row>
    <row r="9317" spans="1:5" x14ac:dyDescent="0.15">
      <c r="A9317" s="2"/>
      <c r="B9317" s="31"/>
      <c r="C9317" s="2"/>
      <c r="D9317" s="2"/>
      <c r="E9317" s="26"/>
    </row>
    <row r="9318" spans="1:5" x14ac:dyDescent="0.15">
      <c r="A9318" s="2"/>
      <c r="B9318" s="31"/>
      <c r="C9318" s="2"/>
      <c r="D9318" s="2"/>
      <c r="E9318" s="26"/>
    </row>
    <row r="9319" spans="1:5" x14ac:dyDescent="0.15">
      <c r="A9319" s="2"/>
      <c r="B9319" s="31"/>
      <c r="C9319" s="2"/>
      <c r="D9319" s="2"/>
      <c r="E9319" s="26"/>
    </row>
    <row r="9320" spans="1:5" x14ac:dyDescent="0.15">
      <c r="A9320" s="2"/>
      <c r="B9320" s="31"/>
      <c r="C9320" s="2"/>
      <c r="D9320" s="2"/>
      <c r="E9320" s="26"/>
    </row>
    <row r="9321" spans="1:5" x14ac:dyDescent="0.15">
      <c r="A9321" s="2"/>
      <c r="B9321" s="31"/>
      <c r="C9321" s="2"/>
      <c r="D9321" s="2"/>
      <c r="E9321" s="26"/>
    </row>
    <row r="9322" spans="1:5" x14ac:dyDescent="0.15">
      <c r="A9322" s="2"/>
      <c r="B9322" s="31"/>
      <c r="C9322" s="2"/>
      <c r="D9322" s="2"/>
      <c r="E9322" s="26"/>
    </row>
    <row r="9323" spans="1:5" x14ac:dyDescent="0.15">
      <c r="A9323" s="2"/>
      <c r="B9323" s="31"/>
      <c r="C9323" s="2"/>
      <c r="D9323" s="2"/>
      <c r="E9323" s="26"/>
    </row>
    <row r="9324" spans="1:5" x14ac:dyDescent="0.15">
      <c r="A9324" s="2"/>
      <c r="B9324" s="31"/>
      <c r="C9324" s="2"/>
      <c r="D9324" s="2"/>
      <c r="E9324" s="26"/>
    </row>
    <row r="9325" spans="1:5" x14ac:dyDescent="0.15">
      <c r="A9325" s="2"/>
      <c r="B9325" s="31"/>
      <c r="C9325" s="2"/>
      <c r="D9325" s="2"/>
      <c r="E9325" s="26"/>
    </row>
    <row r="9326" spans="1:5" x14ac:dyDescent="0.15">
      <c r="A9326" s="2"/>
      <c r="B9326" s="31"/>
      <c r="C9326" s="2"/>
      <c r="D9326" s="2"/>
      <c r="E9326" s="26"/>
    </row>
    <row r="9327" spans="1:5" x14ac:dyDescent="0.15">
      <c r="A9327" s="2"/>
      <c r="B9327" s="31"/>
      <c r="C9327" s="2"/>
      <c r="D9327" s="2"/>
      <c r="E9327" s="26"/>
    </row>
    <row r="9328" spans="1:5" x14ac:dyDescent="0.15">
      <c r="A9328" s="2"/>
      <c r="B9328" s="31"/>
      <c r="C9328" s="2"/>
      <c r="D9328" s="2"/>
      <c r="E9328" s="26"/>
    </row>
    <row r="9329" spans="1:5" x14ac:dyDescent="0.15">
      <c r="A9329" s="2"/>
      <c r="B9329" s="31"/>
      <c r="C9329" s="2"/>
      <c r="D9329" s="2"/>
      <c r="E9329" s="26"/>
    </row>
    <row r="9330" spans="1:5" x14ac:dyDescent="0.15">
      <c r="A9330" s="2"/>
      <c r="B9330" s="31"/>
      <c r="C9330" s="2"/>
      <c r="D9330" s="2"/>
      <c r="E9330" s="26"/>
    </row>
    <row r="9331" spans="1:5" x14ac:dyDescent="0.15">
      <c r="A9331" s="2"/>
      <c r="B9331" s="31"/>
      <c r="C9331" s="2"/>
      <c r="D9331" s="2"/>
      <c r="E9331" s="26"/>
    </row>
    <row r="9332" spans="1:5" x14ac:dyDescent="0.15">
      <c r="A9332" s="2"/>
      <c r="B9332" s="31"/>
      <c r="C9332" s="2"/>
      <c r="D9332" s="2"/>
      <c r="E9332" s="26"/>
    </row>
    <row r="9333" spans="1:5" x14ac:dyDescent="0.15">
      <c r="A9333" s="2"/>
      <c r="B9333" s="31"/>
      <c r="C9333" s="2"/>
      <c r="D9333" s="2"/>
      <c r="E9333" s="26"/>
    </row>
    <row r="9334" spans="1:5" x14ac:dyDescent="0.15">
      <c r="A9334" s="2"/>
      <c r="B9334" s="31"/>
      <c r="C9334" s="2"/>
      <c r="D9334" s="2"/>
      <c r="E9334" s="26"/>
    </row>
    <row r="9335" spans="1:5" x14ac:dyDescent="0.15">
      <c r="A9335" s="2"/>
      <c r="B9335" s="31"/>
      <c r="C9335" s="2"/>
      <c r="D9335" s="2"/>
      <c r="E9335" s="26"/>
    </row>
    <row r="9336" spans="1:5" x14ac:dyDescent="0.15">
      <c r="A9336" s="2"/>
      <c r="B9336" s="31"/>
      <c r="C9336" s="2"/>
      <c r="D9336" s="2"/>
      <c r="E9336" s="26"/>
    </row>
    <row r="9337" spans="1:5" x14ac:dyDescent="0.15">
      <c r="A9337" s="2"/>
      <c r="B9337" s="31"/>
      <c r="C9337" s="2"/>
      <c r="D9337" s="2"/>
      <c r="E9337" s="26"/>
    </row>
    <row r="9338" spans="1:5" x14ac:dyDescent="0.15">
      <c r="A9338" s="2"/>
      <c r="B9338" s="31"/>
      <c r="C9338" s="2"/>
      <c r="D9338" s="2"/>
      <c r="E9338" s="26"/>
    </row>
    <row r="9339" spans="1:5" x14ac:dyDescent="0.15">
      <c r="A9339" s="2"/>
      <c r="B9339" s="31"/>
      <c r="C9339" s="2"/>
      <c r="D9339" s="2"/>
      <c r="E9339" s="26"/>
    </row>
    <row r="9340" spans="1:5" x14ac:dyDescent="0.15">
      <c r="A9340" s="2"/>
      <c r="B9340" s="31"/>
      <c r="C9340" s="2"/>
      <c r="D9340" s="2"/>
      <c r="E9340" s="26"/>
    </row>
    <row r="9341" spans="1:5" x14ac:dyDescent="0.15">
      <c r="A9341" s="2"/>
      <c r="B9341" s="31"/>
      <c r="C9341" s="2"/>
      <c r="D9341" s="2"/>
      <c r="E9341" s="26"/>
    </row>
    <row r="9342" spans="1:5" x14ac:dyDescent="0.15">
      <c r="A9342" s="2"/>
      <c r="B9342" s="31"/>
      <c r="C9342" s="2"/>
      <c r="D9342" s="2"/>
      <c r="E9342" s="26"/>
    </row>
    <row r="9343" spans="1:5" x14ac:dyDescent="0.15">
      <c r="A9343" s="2"/>
      <c r="B9343" s="31"/>
      <c r="C9343" s="2"/>
      <c r="D9343" s="2"/>
      <c r="E9343" s="26"/>
    </row>
    <row r="9344" spans="1:5" x14ac:dyDescent="0.15">
      <c r="A9344" s="2"/>
      <c r="B9344" s="31"/>
      <c r="C9344" s="2"/>
      <c r="D9344" s="2"/>
      <c r="E9344" s="26"/>
    </row>
    <row r="9345" spans="1:5" x14ac:dyDescent="0.15">
      <c r="A9345" s="2"/>
      <c r="B9345" s="31"/>
      <c r="C9345" s="2"/>
      <c r="D9345" s="2"/>
      <c r="E9345" s="26"/>
    </row>
    <row r="9346" spans="1:5" x14ac:dyDescent="0.15">
      <c r="A9346" s="2"/>
      <c r="B9346" s="31"/>
      <c r="C9346" s="2"/>
      <c r="D9346" s="2"/>
      <c r="E9346" s="26"/>
    </row>
    <row r="9347" spans="1:5" x14ac:dyDescent="0.15">
      <c r="A9347" s="2"/>
      <c r="B9347" s="31"/>
      <c r="C9347" s="2"/>
      <c r="D9347" s="2"/>
      <c r="E9347" s="26"/>
    </row>
    <row r="9348" spans="1:5" x14ac:dyDescent="0.15">
      <c r="A9348" s="2"/>
      <c r="B9348" s="31"/>
      <c r="C9348" s="2"/>
      <c r="D9348" s="2"/>
      <c r="E9348" s="26"/>
    </row>
    <row r="9349" spans="1:5" x14ac:dyDescent="0.15">
      <c r="A9349" s="2"/>
      <c r="B9349" s="31"/>
      <c r="C9349" s="2"/>
      <c r="D9349" s="2"/>
      <c r="E9349" s="26"/>
    </row>
    <row r="9350" spans="1:5" x14ac:dyDescent="0.15">
      <c r="A9350" s="2"/>
      <c r="B9350" s="31"/>
      <c r="C9350" s="2"/>
      <c r="D9350" s="2"/>
      <c r="E9350" s="26"/>
    </row>
    <row r="9351" spans="1:5" x14ac:dyDescent="0.15">
      <c r="A9351" s="2"/>
      <c r="B9351" s="31"/>
      <c r="C9351" s="2"/>
      <c r="D9351" s="2"/>
      <c r="E9351" s="26"/>
    </row>
    <row r="9352" spans="1:5" x14ac:dyDescent="0.15">
      <c r="A9352" s="2"/>
      <c r="B9352" s="31"/>
      <c r="C9352" s="2"/>
      <c r="D9352" s="2"/>
      <c r="E9352" s="26"/>
    </row>
    <row r="9353" spans="1:5" x14ac:dyDescent="0.15">
      <c r="A9353" s="2"/>
      <c r="B9353" s="31"/>
      <c r="C9353" s="2"/>
      <c r="D9353" s="2"/>
      <c r="E9353" s="26"/>
    </row>
    <row r="9354" spans="1:5" x14ac:dyDescent="0.15">
      <c r="A9354" s="2"/>
      <c r="B9354" s="31"/>
      <c r="C9354" s="2"/>
      <c r="D9354" s="2"/>
      <c r="E9354" s="26"/>
    </row>
    <row r="9355" spans="1:5" x14ac:dyDescent="0.15">
      <c r="A9355" s="2"/>
      <c r="B9355" s="31"/>
      <c r="C9355" s="2"/>
      <c r="D9355" s="2"/>
      <c r="E9355" s="26"/>
    </row>
    <row r="9356" spans="1:5" x14ac:dyDescent="0.15">
      <c r="A9356" s="2"/>
      <c r="B9356" s="31"/>
      <c r="C9356" s="2"/>
      <c r="D9356" s="2"/>
      <c r="E9356" s="26"/>
    </row>
    <row r="9357" spans="1:5" x14ac:dyDescent="0.15">
      <c r="A9357" s="2"/>
      <c r="B9357" s="31"/>
      <c r="C9357" s="2"/>
      <c r="D9357" s="2"/>
      <c r="E9357" s="26"/>
    </row>
    <row r="9358" spans="1:5" x14ac:dyDescent="0.15">
      <c r="A9358" s="2"/>
      <c r="B9358" s="31"/>
      <c r="C9358" s="2"/>
      <c r="D9358" s="2"/>
      <c r="E9358" s="26"/>
    </row>
    <row r="9359" spans="1:5" x14ac:dyDescent="0.15">
      <c r="A9359" s="2"/>
      <c r="B9359" s="31"/>
      <c r="C9359" s="2"/>
      <c r="D9359" s="2"/>
      <c r="E9359" s="26"/>
    </row>
    <row r="9360" spans="1:5" x14ac:dyDescent="0.15">
      <c r="A9360" s="2"/>
      <c r="B9360" s="31"/>
      <c r="C9360" s="2"/>
      <c r="D9360" s="2"/>
      <c r="E9360" s="26"/>
    </row>
    <row r="9361" spans="1:5" x14ac:dyDescent="0.15">
      <c r="A9361" s="2"/>
      <c r="B9361" s="31"/>
      <c r="C9361" s="2"/>
      <c r="D9361" s="2"/>
      <c r="E9361" s="26"/>
    </row>
    <row r="9362" spans="1:5" x14ac:dyDescent="0.15">
      <c r="A9362" s="2"/>
      <c r="B9362" s="31"/>
      <c r="C9362" s="2"/>
      <c r="D9362" s="2"/>
      <c r="E9362" s="26"/>
    </row>
    <row r="9363" spans="1:5" x14ac:dyDescent="0.15">
      <c r="A9363" s="2"/>
      <c r="B9363" s="31"/>
      <c r="C9363" s="2"/>
      <c r="D9363" s="2"/>
      <c r="E9363" s="26"/>
    </row>
    <row r="9364" spans="1:5" x14ac:dyDescent="0.15">
      <c r="A9364" s="2"/>
      <c r="B9364" s="31"/>
      <c r="C9364" s="2"/>
      <c r="D9364" s="2"/>
      <c r="E9364" s="26"/>
    </row>
    <row r="9365" spans="1:5" x14ac:dyDescent="0.15">
      <c r="A9365" s="2"/>
      <c r="B9365" s="31"/>
      <c r="C9365" s="2"/>
      <c r="D9365" s="2"/>
      <c r="E9365" s="26"/>
    </row>
    <row r="9366" spans="1:5" x14ac:dyDescent="0.15">
      <c r="A9366" s="2"/>
      <c r="B9366" s="31"/>
      <c r="C9366" s="2"/>
      <c r="D9366" s="2"/>
      <c r="E9366" s="26"/>
    </row>
    <row r="9367" spans="1:5" x14ac:dyDescent="0.15">
      <c r="A9367" s="2"/>
      <c r="B9367" s="31"/>
      <c r="C9367" s="2"/>
      <c r="D9367" s="2"/>
      <c r="E9367" s="26"/>
    </row>
    <row r="9368" spans="1:5" x14ac:dyDescent="0.15">
      <c r="A9368" s="2"/>
      <c r="B9368" s="31"/>
      <c r="C9368" s="2"/>
      <c r="D9368" s="2"/>
      <c r="E9368" s="26"/>
    </row>
    <row r="9369" spans="1:5" x14ac:dyDescent="0.15">
      <c r="A9369" s="2"/>
      <c r="B9369" s="31"/>
      <c r="C9369" s="2"/>
      <c r="D9369" s="2"/>
      <c r="E9369" s="26"/>
    </row>
    <row r="9370" spans="1:5" x14ac:dyDescent="0.15">
      <c r="A9370" s="2"/>
      <c r="B9370" s="31"/>
      <c r="C9370" s="2"/>
      <c r="D9370" s="2"/>
      <c r="E9370" s="26"/>
    </row>
    <row r="9371" spans="1:5" x14ac:dyDescent="0.15">
      <c r="A9371" s="2"/>
      <c r="B9371" s="31"/>
      <c r="C9371" s="2"/>
      <c r="D9371" s="2"/>
      <c r="E9371" s="26"/>
    </row>
    <row r="9372" spans="1:5" x14ac:dyDescent="0.15">
      <c r="A9372" s="2"/>
      <c r="B9372" s="31"/>
      <c r="C9372" s="2"/>
      <c r="D9372" s="2"/>
      <c r="E9372" s="26"/>
    </row>
    <row r="9373" spans="1:5" x14ac:dyDescent="0.15">
      <c r="A9373" s="2"/>
      <c r="B9373" s="31"/>
      <c r="C9373" s="2"/>
      <c r="D9373" s="2"/>
      <c r="E9373" s="26"/>
    </row>
    <row r="9374" spans="1:5" x14ac:dyDescent="0.15">
      <c r="A9374" s="2"/>
      <c r="B9374" s="31"/>
      <c r="C9374" s="2"/>
      <c r="D9374" s="2"/>
      <c r="E9374" s="26"/>
    </row>
    <row r="9375" spans="1:5" x14ac:dyDescent="0.15">
      <c r="A9375" s="2"/>
      <c r="B9375" s="31"/>
      <c r="C9375" s="2"/>
      <c r="D9375" s="2"/>
      <c r="E9375" s="26"/>
    </row>
    <row r="9376" spans="1:5" x14ac:dyDescent="0.15">
      <c r="A9376" s="2"/>
      <c r="B9376" s="31"/>
      <c r="C9376" s="2"/>
      <c r="D9376" s="2"/>
      <c r="E9376" s="26"/>
    </row>
    <row r="9377" spans="1:5" x14ac:dyDescent="0.15">
      <c r="A9377" s="2"/>
      <c r="B9377" s="31"/>
      <c r="C9377" s="2"/>
      <c r="D9377" s="2"/>
      <c r="E9377" s="26"/>
    </row>
    <row r="9378" spans="1:5" x14ac:dyDescent="0.15">
      <c r="A9378" s="2"/>
      <c r="B9378" s="31"/>
      <c r="C9378" s="2"/>
      <c r="D9378" s="2"/>
      <c r="E9378" s="26"/>
    </row>
    <row r="9379" spans="1:5" x14ac:dyDescent="0.15">
      <c r="A9379" s="2"/>
      <c r="B9379" s="31"/>
      <c r="C9379" s="2"/>
      <c r="D9379" s="2"/>
      <c r="E9379" s="26"/>
    </row>
    <row r="9380" spans="1:5" x14ac:dyDescent="0.15">
      <c r="A9380" s="2"/>
      <c r="B9380" s="31"/>
      <c r="C9380" s="2"/>
      <c r="D9380" s="2"/>
      <c r="E9380" s="26"/>
    </row>
    <row r="9381" spans="1:5" x14ac:dyDescent="0.15">
      <c r="A9381" s="2"/>
      <c r="B9381" s="31"/>
      <c r="C9381" s="2"/>
      <c r="D9381" s="2"/>
      <c r="E9381" s="26"/>
    </row>
    <row r="9382" spans="1:5" x14ac:dyDescent="0.15">
      <c r="A9382" s="2"/>
      <c r="B9382" s="31"/>
      <c r="C9382" s="2"/>
      <c r="D9382" s="2"/>
      <c r="E9382" s="26"/>
    </row>
    <row r="9383" spans="1:5" x14ac:dyDescent="0.15">
      <c r="A9383" s="2"/>
      <c r="B9383" s="31"/>
      <c r="C9383" s="2"/>
      <c r="D9383" s="2"/>
      <c r="E9383" s="26"/>
    </row>
    <row r="9384" spans="1:5" x14ac:dyDescent="0.15">
      <c r="A9384" s="2"/>
      <c r="B9384" s="31"/>
      <c r="C9384" s="2"/>
      <c r="D9384" s="2"/>
      <c r="E9384" s="26"/>
    </row>
    <row r="9385" spans="1:5" x14ac:dyDescent="0.15">
      <c r="A9385" s="2"/>
      <c r="B9385" s="31"/>
      <c r="C9385" s="2"/>
      <c r="D9385" s="2"/>
      <c r="E9385" s="26"/>
    </row>
    <row r="9386" spans="1:5" x14ac:dyDescent="0.15">
      <c r="A9386" s="2"/>
      <c r="B9386" s="31"/>
      <c r="C9386" s="2"/>
      <c r="D9386" s="2"/>
      <c r="E9386" s="26"/>
    </row>
    <row r="9387" spans="1:5" x14ac:dyDescent="0.15">
      <c r="A9387" s="2"/>
      <c r="B9387" s="31"/>
      <c r="C9387" s="2"/>
      <c r="D9387" s="2"/>
      <c r="E9387" s="26"/>
    </row>
    <row r="9388" spans="1:5" x14ac:dyDescent="0.15">
      <c r="A9388" s="2"/>
      <c r="B9388" s="31"/>
      <c r="C9388" s="2"/>
      <c r="D9388" s="2"/>
      <c r="E9388" s="26"/>
    </row>
    <row r="9389" spans="1:5" x14ac:dyDescent="0.15">
      <c r="A9389" s="2"/>
      <c r="B9389" s="31"/>
      <c r="C9389" s="2"/>
      <c r="D9389" s="2"/>
      <c r="E9389" s="26"/>
    </row>
    <row r="9390" spans="1:5" x14ac:dyDescent="0.15">
      <c r="A9390" s="2"/>
      <c r="B9390" s="31"/>
      <c r="C9390" s="2"/>
      <c r="D9390" s="2"/>
      <c r="E9390" s="26"/>
    </row>
    <row r="9391" spans="1:5" x14ac:dyDescent="0.15">
      <c r="A9391" s="2"/>
      <c r="B9391" s="31"/>
      <c r="C9391" s="2"/>
      <c r="D9391" s="2"/>
      <c r="E9391" s="26"/>
    </row>
    <row r="9392" spans="1:5" x14ac:dyDescent="0.15">
      <c r="A9392" s="2"/>
      <c r="B9392" s="31"/>
      <c r="C9392" s="2"/>
      <c r="D9392" s="2"/>
      <c r="E9392" s="26"/>
    </row>
    <row r="9393" spans="1:5" x14ac:dyDescent="0.15">
      <c r="A9393" s="2"/>
      <c r="B9393" s="31"/>
      <c r="C9393" s="2"/>
      <c r="D9393" s="2"/>
      <c r="E9393" s="26"/>
    </row>
    <row r="9394" spans="1:5" x14ac:dyDescent="0.15">
      <c r="A9394" s="2"/>
      <c r="B9394" s="31"/>
      <c r="C9394" s="2"/>
      <c r="D9394" s="2"/>
      <c r="E9394" s="26"/>
    </row>
    <row r="9395" spans="1:5" x14ac:dyDescent="0.15">
      <c r="A9395" s="2"/>
      <c r="B9395" s="31"/>
      <c r="C9395" s="2"/>
      <c r="D9395" s="2"/>
      <c r="E9395" s="26"/>
    </row>
    <row r="9396" spans="1:5" x14ac:dyDescent="0.15">
      <c r="A9396" s="2"/>
      <c r="B9396" s="31"/>
      <c r="C9396" s="2"/>
      <c r="D9396" s="2"/>
      <c r="E9396" s="26"/>
    </row>
    <row r="9397" spans="1:5" x14ac:dyDescent="0.15">
      <c r="A9397" s="2"/>
      <c r="B9397" s="31"/>
      <c r="C9397" s="2"/>
      <c r="D9397" s="2"/>
      <c r="E9397" s="26"/>
    </row>
    <row r="9398" spans="1:5" x14ac:dyDescent="0.15">
      <c r="A9398" s="2"/>
      <c r="B9398" s="31"/>
      <c r="C9398" s="2"/>
      <c r="D9398" s="2"/>
      <c r="E9398" s="26"/>
    </row>
    <row r="9399" spans="1:5" x14ac:dyDescent="0.15">
      <c r="A9399" s="2"/>
      <c r="B9399" s="31"/>
      <c r="C9399" s="2"/>
      <c r="D9399" s="2"/>
      <c r="E9399" s="26"/>
    </row>
    <row r="9400" spans="1:5" x14ac:dyDescent="0.15">
      <c r="A9400" s="2"/>
      <c r="B9400" s="31"/>
      <c r="C9400" s="2"/>
      <c r="D9400" s="2"/>
      <c r="E9400" s="26"/>
    </row>
    <row r="9401" spans="1:5" x14ac:dyDescent="0.15">
      <c r="A9401" s="2"/>
      <c r="B9401" s="31"/>
      <c r="C9401" s="2"/>
      <c r="D9401" s="2"/>
      <c r="E9401" s="26"/>
    </row>
    <row r="9402" spans="1:5" x14ac:dyDescent="0.15">
      <c r="A9402" s="2"/>
      <c r="B9402" s="31"/>
      <c r="C9402" s="2"/>
      <c r="D9402" s="2"/>
      <c r="E9402" s="26"/>
    </row>
    <row r="9403" spans="1:5" x14ac:dyDescent="0.15">
      <c r="A9403" s="2"/>
      <c r="B9403" s="31"/>
      <c r="C9403" s="2"/>
      <c r="D9403" s="2"/>
      <c r="E9403" s="26"/>
    </row>
    <row r="9404" spans="1:5" x14ac:dyDescent="0.15">
      <c r="A9404" s="2"/>
      <c r="B9404" s="31"/>
      <c r="C9404" s="2"/>
      <c r="D9404" s="2"/>
      <c r="E9404" s="26"/>
    </row>
    <row r="9405" spans="1:5" x14ac:dyDescent="0.15">
      <c r="A9405" s="2"/>
      <c r="B9405" s="31"/>
      <c r="C9405" s="2"/>
      <c r="D9405" s="2"/>
      <c r="E9405" s="26"/>
    </row>
    <row r="9406" spans="1:5" x14ac:dyDescent="0.15">
      <c r="A9406" s="2"/>
      <c r="B9406" s="31"/>
      <c r="C9406" s="2"/>
      <c r="D9406" s="2"/>
      <c r="E9406" s="26"/>
    </row>
    <row r="9407" spans="1:5" x14ac:dyDescent="0.15">
      <c r="A9407" s="2"/>
      <c r="B9407" s="31"/>
      <c r="C9407" s="2"/>
      <c r="D9407" s="2"/>
      <c r="E9407" s="26"/>
    </row>
    <row r="9408" spans="1:5" x14ac:dyDescent="0.15">
      <c r="A9408" s="2"/>
      <c r="B9408" s="31"/>
      <c r="C9408" s="2"/>
      <c r="D9408" s="2"/>
      <c r="E9408" s="26"/>
    </row>
    <row r="9409" spans="1:5" x14ac:dyDescent="0.15">
      <c r="A9409" s="2"/>
      <c r="B9409" s="31"/>
      <c r="C9409" s="2"/>
      <c r="D9409" s="2"/>
      <c r="E9409" s="26"/>
    </row>
    <row r="9410" spans="1:5" x14ac:dyDescent="0.15">
      <c r="A9410" s="2"/>
      <c r="B9410" s="31"/>
      <c r="C9410" s="2"/>
      <c r="D9410" s="2"/>
      <c r="E9410" s="26"/>
    </row>
    <row r="9411" spans="1:5" x14ac:dyDescent="0.15">
      <c r="A9411" s="2"/>
      <c r="B9411" s="31"/>
      <c r="C9411" s="2"/>
      <c r="D9411" s="2"/>
      <c r="E9411" s="26"/>
    </row>
    <row r="9412" spans="1:5" x14ac:dyDescent="0.15">
      <c r="A9412" s="2"/>
      <c r="B9412" s="31"/>
      <c r="C9412" s="2"/>
      <c r="D9412" s="2"/>
      <c r="E9412" s="26"/>
    </row>
    <row r="9413" spans="1:5" x14ac:dyDescent="0.15">
      <c r="A9413" s="2"/>
      <c r="B9413" s="31"/>
      <c r="C9413" s="2"/>
      <c r="D9413" s="2"/>
      <c r="E9413" s="26"/>
    </row>
    <row r="9414" spans="1:5" x14ac:dyDescent="0.15">
      <c r="A9414" s="2"/>
      <c r="B9414" s="31"/>
      <c r="C9414" s="2"/>
      <c r="D9414" s="2"/>
      <c r="E9414" s="26"/>
    </row>
    <row r="9415" spans="1:5" x14ac:dyDescent="0.15">
      <c r="A9415" s="2"/>
      <c r="B9415" s="31"/>
      <c r="C9415" s="2"/>
      <c r="D9415" s="2"/>
      <c r="E9415" s="26"/>
    </row>
    <row r="9416" spans="1:5" x14ac:dyDescent="0.15">
      <c r="A9416" s="2"/>
      <c r="B9416" s="31"/>
      <c r="C9416" s="2"/>
      <c r="D9416" s="2"/>
      <c r="E9416" s="26"/>
    </row>
    <row r="9417" spans="1:5" x14ac:dyDescent="0.15">
      <c r="A9417" s="2"/>
      <c r="B9417" s="31"/>
      <c r="C9417" s="2"/>
      <c r="D9417" s="2"/>
      <c r="E9417" s="26"/>
    </row>
    <row r="9418" spans="1:5" x14ac:dyDescent="0.15">
      <c r="A9418" s="2"/>
      <c r="B9418" s="31"/>
      <c r="C9418" s="2"/>
      <c r="D9418" s="2"/>
      <c r="E9418" s="26"/>
    </row>
    <row r="9419" spans="1:5" x14ac:dyDescent="0.15">
      <c r="A9419" s="2"/>
      <c r="B9419" s="31"/>
      <c r="C9419" s="2"/>
      <c r="D9419" s="2"/>
      <c r="E9419" s="26"/>
    </row>
    <row r="9420" spans="1:5" x14ac:dyDescent="0.15">
      <c r="A9420" s="2"/>
      <c r="B9420" s="31"/>
      <c r="C9420" s="2"/>
      <c r="D9420" s="2"/>
      <c r="E9420" s="26"/>
    </row>
    <row r="9421" spans="1:5" x14ac:dyDescent="0.15">
      <c r="A9421" s="2"/>
      <c r="B9421" s="31"/>
      <c r="C9421" s="2"/>
      <c r="D9421" s="2"/>
      <c r="E9421" s="26"/>
    </row>
    <row r="9422" spans="1:5" x14ac:dyDescent="0.15">
      <c r="A9422" s="2"/>
      <c r="B9422" s="31"/>
      <c r="C9422" s="2"/>
      <c r="D9422" s="2"/>
      <c r="E9422" s="26"/>
    </row>
    <row r="9423" spans="1:5" x14ac:dyDescent="0.15">
      <c r="A9423" s="2"/>
      <c r="B9423" s="31"/>
      <c r="C9423" s="2"/>
      <c r="D9423" s="2"/>
      <c r="E9423" s="26"/>
    </row>
    <row r="9424" spans="1:5" x14ac:dyDescent="0.15">
      <c r="A9424" s="2"/>
      <c r="B9424" s="31"/>
      <c r="C9424" s="2"/>
      <c r="D9424" s="2"/>
      <c r="E9424" s="26"/>
    </row>
    <row r="9425" spans="1:5" x14ac:dyDescent="0.15">
      <c r="A9425" s="2"/>
      <c r="B9425" s="31"/>
      <c r="C9425" s="2"/>
      <c r="D9425" s="2"/>
      <c r="E9425" s="26"/>
    </row>
    <row r="9426" spans="1:5" x14ac:dyDescent="0.15">
      <c r="A9426" s="2"/>
      <c r="B9426" s="31"/>
      <c r="C9426" s="2"/>
      <c r="D9426" s="2"/>
      <c r="E9426" s="26"/>
    </row>
    <row r="9427" spans="1:5" x14ac:dyDescent="0.15">
      <c r="A9427" s="2"/>
      <c r="B9427" s="31"/>
      <c r="C9427" s="2"/>
      <c r="D9427" s="2"/>
      <c r="E9427" s="26"/>
    </row>
    <row r="9428" spans="1:5" x14ac:dyDescent="0.15">
      <c r="A9428" s="2"/>
      <c r="B9428" s="31"/>
      <c r="C9428" s="2"/>
      <c r="D9428" s="2"/>
      <c r="E9428" s="26"/>
    </row>
    <row r="9429" spans="1:5" x14ac:dyDescent="0.15">
      <c r="A9429" s="2"/>
      <c r="B9429" s="31"/>
      <c r="C9429" s="2"/>
      <c r="D9429" s="2"/>
      <c r="E9429" s="26"/>
    </row>
    <row r="9430" spans="1:5" x14ac:dyDescent="0.15">
      <c r="A9430" s="2"/>
      <c r="B9430" s="31"/>
      <c r="C9430" s="2"/>
      <c r="D9430" s="2"/>
      <c r="E9430" s="26"/>
    </row>
    <row r="9431" spans="1:5" x14ac:dyDescent="0.15">
      <c r="A9431" s="2"/>
      <c r="B9431" s="31"/>
      <c r="C9431" s="2"/>
      <c r="D9431" s="2"/>
      <c r="E9431" s="26"/>
    </row>
    <row r="9432" spans="1:5" x14ac:dyDescent="0.15">
      <c r="A9432" s="2"/>
      <c r="B9432" s="31"/>
      <c r="C9432" s="2"/>
      <c r="D9432" s="2"/>
      <c r="E9432" s="26"/>
    </row>
    <row r="9433" spans="1:5" x14ac:dyDescent="0.15">
      <c r="A9433" s="2"/>
      <c r="B9433" s="31"/>
      <c r="C9433" s="2"/>
      <c r="D9433" s="2"/>
      <c r="E9433" s="26"/>
    </row>
    <row r="9434" spans="1:5" x14ac:dyDescent="0.15">
      <c r="A9434" s="2"/>
      <c r="B9434" s="31"/>
      <c r="C9434" s="2"/>
      <c r="D9434" s="2"/>
      <c r="E9434" s="26"/>
    </row>
    <row r="9435" spans="1:5" x14ac:dyDescent="0.15">
      <c r="A9435" s="2"/>
      <c r="B9435" s="31"/>
      <c r="C9435" s="2"/>
      <c r="D9435" s="2"/>
      <c r="E9435" s="26"/>
    </row>
    <row r="9436" spans="1:5" x14ac:dyDescent="0.15">
      <c r="A9436" s="2"/>
      <c r="B9436" s="31"/>
      <c r="C9436" s="2"/>
      <c r="D9436" s="2"/>
      <c r="E9436" s="26"/>
    </row>
    <row r="9437" spans="1:5" x14ac:dyDescent="0.15">
      <c r="A9437" s="2"/>
      <c r="B9437" s="31"/>
      <c r="C9437" s="2"/>
      <c r="D9437" s="2"/>
      <c r="E9437" s="26"/>
    </row>
    <row r="9438" spans="1:5" x14ac:dyDescent="0.15">
      <c r="A9438" s="2"/>
      <c r="B9438" s="31"/>
      <c r="C9438" s="2"/>
      <c r="D9438" s="2"/>
      <c r="E9438" s="26"/>
    </row>
    <row r="9439" spans="1:5" x14ac:dyDescent="0.15">
      <c r="A9439" s="2"/>
      <c r="B9439" s="31"/>
      <c r="C9439" s="2"/>
      <c r="D9439" s="2"/>
      <c r="E9439" s="26"/>
    </row>
    <row r="9440" spans="1:5" x14ac:dyDescent="0.15">
      <c r="A9440" s="2"/>
      <c r="B9440" s="31"/>
      <c r="C9440" s="2"/>
      <c r="D9440" s="2"/>
      <c r="E9440" s="26"/>
    </row>
    <row r="9441" spans="1:5" x14ac:dyDescent="0.15">
      <c r="A9441" s="2"/>
      <c r="B9441" s="31"/>
      <c r="C9441" s="2"/>
      <c r="D9441" s="2"/>
      <c r="E9441" s="26"/>
    </row>
    <row r="9442" spans="1:5" x14ac:dyDescent="0.15">
      <c r="A9442" s="2"/>
      <c r="B9442" s="31"/>
      <c r="C9442" s="2"/>
      <c r="D9442" s="2"/>
      <c r="E9442" s="26"/>
    </row>
    <row r="9443" spans="1:5" x14ac:dyDescent="0.15">
      <c r="A9443" s="2"/>
      <c r="B9443" s="31"/>
      <c r="C9443" s="2"/>
      <c r="D9443" s="2"/>
      <c r="E9443" s="26"/>
    </row>
    <row r="9444" spans="1:5" x14ac:dyDescent="0.15">
      <c r="A9444" s="2"/>
      <c r="B9444" s="31"/>
      <c r="C9444" s="2"/>
      <c r="D9444" s="2"/>
      <c r="E9444" s="26"/>
    </row>
    <row r="9445" spans="1:5" x14ac:dyDescent="0.15">
      <c r="A9445" s="2"/>
      <c r="B9445" s="31"/>
      <c r="C9445" s="2"/>
      <c r="D9445" s="2"/>
      <c r="E9445" s="26"/>
    </row>
    <row r="9446" spans="1:5" x14ac:dyDescent="0.15">
      <c r="A9446" s="2"/>
      <c r="B9446" s="31"/>
      <c r="C9446" s="2"/>
      <c r="D9446" s="2"/>
      <c r="E9446" s="26"/>
    </row>
    <row r="9447" spans="1:5" x14ac:dyDescent="0.15">
      <c r="A9447" s="2"/>
      <c r="B9447" s="31"/>
      <c r="C9447" s="2"/>
      <c r="D9447" s="2"/>
      <c r="E9447" s="26"/>
    </row>
    <row r="9448" spans="1:5" x14ac:dyDescent="0.15">
      <c r="A9448" s="2"/>
      <c r="B9448" s="31"/>
      <c r="C9448" s="2"/>
      <c r="D9448" s="2"/>
      <c r="E9448" s="26"/>
    </row>
    <row r="9449" spans="1:5" x14ac:dyDescent="0.15">
      <c r="A9449" s="2"/>
      <c r="B9449" s="31"/>
      <c r="C9449" s="2"/>
      <c r="D9449" s="2"/>
      <c r="E9449" s="26"/>
    </row>
    <row r="9450" spans="1:5" x14ac:dyDescent="0.15">
      <c r="A9450" s="2"/>
      <c r="B9450" s="31"/>
      <c r="C9450" s="2"/>
      <c r="D9450" s="2"/>
      <c r="E9450" s="26"/>
    </row>
    <row r="9451" spans="1:5" x14ac:dyDescent="0.15">
      <c r="A9451" s="2"/>
      <c r="B9451" s="31"/>
      <c r="C9451" s="2"/>
      <c r="D9451" s="2"/>
      <c r="E9451" s="26"/>
    </row>
    <row r="9452" spans="1:5" x14ac:dyDescent="0.15">
      <c r="A9452" s="2"/>
      <c r="B9452" s="31"/>
      <c r="C9452" s="2"/>
      <c r="D9452" s="2"/>
      <c r="E9452" s="26"/>
    </row>
    <row r="9453" spans="1:5" x14ac:dyDescent="0.15">
      <c r="A9453" s="2"/>
      <c r="B9453" s="31"/>
      <c r="C9453" s="2"/>
      <c r="D9453" s="2"/>
      <c r="E9453" s="26"/>
    </row>
    <row r="9454" spans="1:5" x14ac:dyDescent="0.15">
      <c r="A9454" s="2"/>
      <c r="B9454" s="31"/>
      <c r="C9454" s="2"/>
      <c r="D9454" s="2"/>
      <c r="E9454" s="26"/>
    </row>
    <row r="9455" spans="1:5" x14ac:dyDescent="0.15">
      <c r="A9455" s="2"/>
      <c r="B9455" s="31"/>
      <c r="C9455" s="2"/>
      <c r="D9455" s="2"/>
      <c r="E9455" s="26"/>
    </row>
    <row r="9456" spans="1:5" x14ac:dyDescent="0.15">
      <c r="A9456" s="2"/>
      <c r="B9456" s="31"/>
      <c r="C9456" s="2"/>
      <c r="D9456" s="2"/>
      <c r="E9456" s="26"/>
    </row>
    <row r="9457" spans="1:5" x14ac:dyDescent="0.15">
      <c r="A9457" s="2"/>
      <c r="B9457" s="31"/>
      <c r="C9457" s="2"/>
      <c r="D9457" s="2"/>
      <c r="E9457" s="26"/>
    </row>
    <row r="9458" spans="1:5" x14ac:dyDescent="0.15">
      <c r="A9458" s="2"/>
      <c r="B9458" s="31"/>
      <c r="C9458" s="2"/>
      <c r="D9458" s="2"/>
      <c r="E9458" s="26"/>
    </row>
    <row r="9459" spans="1:5" x14ac:dyDescent="0.15">
      <c r="A9459" s="2"/>
      <c r="B9459" s="31"/>
      <c r="C9459" s="2"/>
      <c r="D9459" s="2"/>
      <c r="E9459" s="26"/>
    </row>
    <row r="9460" spans="1:5" x14ac:dyDescent="0.15">
      <c r="A9460" s="2"/>
      <c r="B9460" s="31"/>
      <c r="C9460" s="2"/>
      <c r="D9460" s="2"/>
      <c r="E9460" s="26"/>
    </row>
    <row r="9461" spans="1:5" x14ac:dyDescent="0.15">
      <c r="A9461" s="2"/>
      <c r="B9461" s="31"/>
      <c r="C9461" s="2"/>
      <c r="D9461" s="2"/>
      <c r="E9461" s="26"/>
    </row>
    <row r="9462" spans="1:5" x14ac:dyDescent="0.15">
      <c r="A9462" s="2"/>
      <c r="B9462" s="31"/>
      <c r="C9462" s="2"/>
      <c r="D9462" s="2"/>
      <c r="E9462" s="26"/>
    </row>
    <row r="9463" spans="1:5" x14ac:dyDescent="0.15">
      <c r="A9463" s="2"/>
      <c r="B9463" s="31"/>
      <c r="C9463" s="2"/>
      <c r="D9463" s="2"/>
      <c r="E9463" s="26"/>
    </row>
    <row r="9464" spans="1:5" x14ac:dyDescent="0.15">
      <c r="A9464" s="2"/>
      <c r="B9464" s="31"/>
      <c r="C9464" s="2"/>
      <c r="D9464" s="2"/>
      <c r="E9464" s="26"/>
    </row>
    <row r="9465" spans="1:5" x14ac:dyDescent="0.15">
      <c r="A9465" s="2"/>
      <c r="B9465" s="31"/>
      <c r="C9465" s="2"/>
      <c r="D9465" s="2"/>
      <c r="E9465" s="26"/>
    </row>
    <row r="9466" spans="1:5" x14ac:dyDescent="0.15">
      <c r="A9466" s="2"/>
      <c r="B9466" s="31"/>
      <c r="C9466" s="2"/>
      <c r="D9466" s="2"/>
      <c r="E9466" s="26"/>
    </row>
    <row r="9467" spans="1:5" x14ac:dyDescent="0.15">
      <c r="A9467" s="2"/>
      <c r="B9467" s="31"/>
      <c r="C9467" s="2"/>
      <c r="D9467" s="2"/>
      <c r="E9467" s="26"/>
    </row>
    <row r="9468" spans="1:5" x14ac:dyDescent="0.15">
      <c r="A9468" s="2"/>
      <c r="B9468" s="31"/>
      <c r="C9468" s="2"/>
      <c r="D9468" s="2"/>
      <c r="E9468" s="26"/>
    </row>
    <row r="9469" spans="1:5" x14ac:dyDescent="0.15">
      <c r="A9469" s="2"/>
      <c r="B9469" s="31"/>
      <c r="C9469" s="2"/>
      <c r="D9469" s="2"/>
      <c r="E9469" s="26"/>
    </row>
    <row r="9470" spans="1:5" x14ac:dyDescent="0.15">
      <c r="A9470" s="2"/>
      <c r="B9470" s="31"/>
      <c r="C9470" s="2"/>
      <c r="D9470" s="2"/>
      <c r="E9470" s="26"/>
    </row>
    <row r="9471" spans="1:5" x14ac:dyDescent="0.15">
      <c r="A9471" s="2"/>
      <c r="B9471" s="31"/>
      <c r="C9471" s="2"/>
      <c r="D9471" s="2"/>
      <c r="E9471" s="26"/>
    </row>
    <row r="9472" spans="1:5" x14ac:dyDescent="0.15">
      <c r="A9472" s="2"/>
      <c r="B9472" s="31"/>
      <c r="C9472" s="2"/>
      <c r="D9472" s="2"/>
      <c r="E9472" s="26"/>
    </row>
    <row r="9473" spans="1:5" x14ac:dyDescent="0.15">
      <c r="A9473" s="2"/>
      <c r="B9473" s="31"/>
      <c r="C9473" s="2"/>
      <c r="D9473" s="2"/>
      <c r="E9473" s="26"/>
    </row>
    <row r="9474" spans="1:5" x14ac:dyDescent="0.15">
      <c r="A9474" s="2"/>
      <c r="B9474" s="31"/>
      <c r="C9474" s="2"/>
      <c r="D9474" s="2"/>
      <c r="E9474" s="26"/>
    </row>
    <row r="9475" spans="1:5" x14ac:dyDescent="0.15">
      <c r="A9475" s="2"/>
      <c r="B9475" s="31"/>
      <c r="C9475" s="2"/>
      <c r="D9475" s="2"/>
      <c r="E9475" s="26"/>
    </row>
    <row r="9476" spans="1:5" x14ac:dyDescent="0.15">
      <c r="A9476" s="2"/>
      <c r="B9476" s="31"/>
      <c r="C9476" s="2"/>
      <c r="D9476" s="2"/>
      <c r="E9476" s="26"/>
    </row>
    <row r="9477" spans="1:5" x14ac:dyDescent="0.15">
      <c r="A9477" s="2"/>
      <c r="B9477" s="31"/>
      <c r="C9477" s="2"/>
      <c r="D9477" s="2"/>
      <c r="E9477" s="26"/>
    </row>
    <row r="9478" spans="1:5" x14ac:dyDescent="0.15">
      <c r="A9478" s="2"/>
      <c r="B9478" s="31"/>
      <c r="C9478" s="2"/>
      <c r="D9478" s="2"/>
      <c r="E9478" s="26"/>
    </row>
    <row r="9479" spans="1:5" x14ac:dyDescent="0.15">
      <c r="A9479" s="2"/>
      <c r="B9479" s="31"/>
      <c r="C9479" s="2"/>
      <c r="D9479" s="2"/>
      <c r="E9479" s="26"/>
    </row>
    <row r="9480" spans="1:5" x14ac:dyDescent="0.15">
      <c r="A9480" s="2"/>
      <c r="B9480" s="31"/>
      <c r="C9480" s="2"/>
      <c r="D9480" s="2"/>
      <c r="E9480" s="26"/>
    </row>
    <row r="9481" spans="1:5" x14ac:dyDescent="0.15">
      <c r="A9481" s="2"/>
      <c r="B9481" s="31"/>
      <c r="C9481" s="2"/>
      <c r="D9481" s="2"/>
      <c r="E9481" s="26"/>
    </row>
    <row r="9482" spans="1:5" x14ac:dyDescent="0.15">
      <c r="A9482" s="2"/>
      <c r="B9482" s="31"/>
      <c r="C9482" s="2"/>
      <c r="D9482" s="2"/>
      <c r="E9482" s="26"/>
    </row>
    <row r="9483" spans="1:5" x14ac:dyDescent="0.15">
      <c r="A9483" s="2"/>
      <c r="B9483" s="31"/>
      <c r="C9483" s="2"/>
      <c r="D9483" s="2"/>
      <c r="E9483" s="26"/>
    </row>
    <row r="9484" spans="1:5" x14ac:dyDescent="0.15">
      <c r="A9484" s="2"/>
      <c r="B9484" s="31"/>
      <c r="C9484" s="2"/>
      <c r="D9484" s="2"/>
      <c r="E9484" s="26"/>
    </row>
    <row r="9485" spans="1:5" x14ac:dyDescent="0.15">
      <c r="A9485" s="2"/>
      <c r="B9485" s="31"/>
      <c r="C9485" s="2"/>
      <c r="D9485" s="2"/>
      <c r="E9485" s="26"/>
    </row>
    <row r="9486" spans="1:5" x14ac:dyDescent="0.15">
      <c r="A9486" s="2"/>
      <c r="B9486" s="31"/>
      <c r="C9486" s="2"/>
      <c r="D9486" s="2"/>
      <c r="E9486" s="26"/>
    </row>
    <row r="9487" spans="1:5" x14ac:dyDescent="0.15">
      <c r="A9487" s="2"/>
      <c r="B9487" s="31"/>
      <c r="C9487" s="2"/>
      <c r="D9487" s="2"/>
      <c r="E9487" s="26"/>
    </row>
    <row r="9488" spans="1:5" x14ac:dyDescent="0.15">
      <c r="A9488" s="2"/>
      <c r="B9488" s="31"/>
      <c r="C9488" s="2"/>
      <c r="D9488" s="2"/>
      <c r="E9488" s="26"/>
    </row>
    <row r="9489" spans="1:5" x14ac:dyDescent="0.15">
      <c r="A9489" s="2"/>
      <c r="B9489" s="31"/>
      <c r="C9489" s="2"/>
      <c r="D9489" s="2"/>
      <c r="E9489" s="26"/>
    </row>
    <row r="9490" spans="1:5" x14ac:dyDescent="0.15">
      <c r="A9490" s="2"/>
      <c r="B9490" s="31"/>
      <c r="C9490" s="2"/>
      <c r="D9490" s="2"/>
      <c r="E9490" s="26"/>
    </row>
    <row r="9491" spans="1:5" x14ac:dyDescent="0.15">
      <c r="A9491" s="2"/>
      <c r="B9491" s="31"/>
      <c r="C9491" s="2"/>
      <c r="D9491" s="2"/>
      <c r="E9491" s="26"/>
    </row>
    <row r="9492" spans="1:5" x14ac:dyDescent="0.15">
      <c r="A9492" s="2"/>
      <c r="B9492" s="31"/>
      <c r="C9492" s="2"/>
      <c r="D9492" s="2"/>
      <c r="E9492" s="26"/>
    </row>
    <row r="9493" spans="1:5" x14ac:dyDescent="0.15">
      <c r="A9493" s="2"/>
      <c r="B9493" s="31"/>
      <c r="C9493" s="2"/>
      <c r="D9493" s="2"/>
      <c r="E9493" s="26"/>
    </row>
    <row r="9494" spans="1:5" x14ac:dyDescent="0.15">
      <c r="A9494" s="2"/>
      <c r="B9494" s="31"/>
      <c r="C9494" s="2"/>
      <c r="D9494" s="2"/>
      <c r="E9494" s="26"/>
    </row>
    <row r="9495" spans="1:5" x14ac:dyDescent="0.15">
      <c r="A9495" s="2"/>
      <c r="B9495" s="31"/>
      <c r="C9495" s="2"/>
      <c r="D9495" s="2"/>
      <c r="E9495" s="26"/>
    </row>
    <row r="9496" spans="1:5" x14ac:dyDescent="0.15">
      <c r="A9496" s="2"/>
      <c r="B9496" s="31"/>
      <c r="C9496" s="2"/>
      <c r="D9496" s="2"/>
      <c r="E9496" s="26"/>
    </row>
    <row r="9497" spans="1:5" x14ac:dyDescent="0.15">
      <c r="A9497" s="2"/>
      <c r="B9497" s="31"/>
      <c r="C9497" s="2"/>
      <c r="D9497" s="2"/>
      <c r="E9497" s="26"/>
    </row>
    <row r="9498" spans="1:5" x14ac:dyDescent="0.15">
      <c r="A9498" s="2"/>
      <c r="B9498" s="31"/>
      <c r="C9498" s="2"/>
      <c r="D9498" s="2"/>
      <c r="E9498" s="26"/>
    </row>
    <row r="9499" spans="1:5" x14ac:dyDescent="0.15">
      <c r="A9499" s="2"/>
      <c r="B9499" s="31"/>
      <c r="C9499" s="2"/>
      <c r="D9499" s="2"/>
      <c r="E9499" s="26"/>
    </row>
    <row r="9500" spans="1:5" x14ac:dyDescent="0.15">
      <c r="A9500" s="2"/>
      <c r="B9500" s="31"/>
      <c r="C9500" s="2"/>
      <c r="D9500" s="2"/>
      <c r="E9500" s="26"/>
    </row>
    <row r="9501" spans="1:5" x14ac:dyDescent="0.15">
      <c r="A9501" s="2"/>
      <c r="B9501" s="31"/>
      <c r="C9501" s="2"/>
      <c r="D9501" s="2"/>
      <c r="E9501" s="26"/>
    </row>
    <row r="9502" spans="1:5" x14ac:dyDescent="0.15">
      <c r="A9502" s="2"/>
      <c r="B9502" s="31"/>
      <c r="C9502" s="2"/>
      <c r="D9502" s="2"/>
      <c r="E9502" s="26"/>
    </row>
    <row r="9503" spans="1:5" x14ac:dyDescent="0.15">
      <c r="A9503" s="2"/>
      <c r="B9503" s="31"/>
      <c r="C9503" s="2"/>
      <c r="D9503" s="2"/>
      <c r="E9503" s="26"/>
    </row>
    <row r="9504" spans="1:5" x14ac:dyDescent="0.15">
      <c r="A9504" s="2"/>
      <c r="B9504" s="31"/>
      <c r="C9504" s="2"/>
      <c r="D9504" s="2"/>
      <c r="E9504" s="26"/>
    </row>
    <row r="9505" spans="1:5" x14ac:dyDescent="0.15">
      <c r="A9505" s="2"/>
      <c r="B9505" s="31"/>
      <c r="C9505" s="2"/>
      <c r="D9505" s="2"/>
      <c r="E9505" s="26"/>
    </row>
    <row r="9506" spans="1:5" x14ac:dyDescent="0.15">
      <c r="A9506" s="2"/>
      <c r="B9506" s="31"/>
      <c r="C9506" s="2"/>
      <c r="D9506" s="2"/>
      <c r="E9506" s="26"/>
    </row>
    <row r="9507" spans="1:5" x14ac:dyDescent="0.15">
      <c r="A9507" s="2"/>
      <c r="B9507" s="31"/>
      <c r="C9507" s="2"/>
      <c r="D9507" s="2"/>
      <c r="E9507" s="26"/>
    </row>
    <row r="9508" spans="1:5" x14ac:dyDescent="0.15">
      <c r="A9508" s="2"/>
      <c r="B9508" s="31"/>
      <c r="C9508" s="2"/>
      <c r="D9508" s="2"/>
      <c r="E9508" s="26"/>
    </row>
    <row r="9509" spans="1:5" x14ac:dyDescent="0.15">
      <c r="A9509" s="2"/>
      <c r="B9509" s="31"/>
      <c r="C9509" s="2"/>
      <c r="D9509" s="2"/>
      <c r="E9509" s="26"/>
    </row>
    <row r="9510" spans="1:5" x14ac:dyDescent="0.15">
      <c r="A9510" s="2"/>
      <c r="B9510" s="31"/>
      <c r="C9510" s="2"/>
      <c r="D9510" s="2"/>
      <c r="E9510" s="26"/>
    </row>
    <row r="9511" spans="1:5" x14ac:dyDescent="0.15">
      <c r="A9511" s="2"/>
      <c r="B9511" s="31"/>
      <c r="C9511" s="2"/>
      <c r="D9511" s="2"/>
      <c r="E9511" s="26"/>
    </row>
    <row r="9512" spans="1:5" x14ac:dyDescent="0.15">
      <c r="A9512" s="2"/>
      <c r="B9512" s="31"/>
      <c r="C9512" s="2"/>
      <c r="D9512" s="2"/>
      <c r="E9512" s="26"/>
    </row>
    <row r="9513" spans="1:5" x14ac:dyDescent="0.15">
      <c r="A9513" s="2"/>
      <c r="B9513" s="31"/>
      <c r="C9513" s="2"/>
      <c r="D9513" s="2"/>
      <c r="E9513" s="26"/>
    </row>
    <row r="9514" spans="1:5" x14ac:dyDescent="0.15">
      <c r="A9514" s="2"/>
      <c r="B9514" s="31"/>
      <c r="C9514" s="2"/>
      <c r="D9514" s="2"/>
      <c r="E9514" s="26"/>
    </row>
    <row r="9515" spans="1:5" x14ac:dyDescent="0.15">
      <c r="A9515" s="2"/>
      <c r="B9515" s="31"/>
      <c r="C9515" s="2"/>
      <c r="D9515" s="2"/>
      <c r="E9515" s="26"/>
    </row>
    <row r="9516" spans="1:5" x14ac:dyDescent="0.15">
      <c r="A9516" s="2"/>
      <c r="B9516" s="31"/>
      <c r="C9516" s="2"/>
      <c r="D9516" s="2"/>
      <c r="E9516" s="26"/>
    </row>
    <row r="9517" spans="1:5" x14ac:dyDescent="0.15">
      <c r="A9517" s="2"/>
      <c r="B9517" s="31"/>
      <c r="C9517" s="2"/>
      <c r="D9517" s="2"/>
      <c r="E9517" s="26"/>
    </row>
    <row r="9518" spans="1:5" x14ac:dyDescent="0.15">
      <c r="A9518" s="2"/>
      <c r="B9518" s="31"/>
      <c r="C9518" s="2"/>
      <c r="D9518" s="2"/>
      <c r="E9518" s="26"/>
    </row>
    <row r="9519" spans="1:5" x14ac:dyDescent="0.15">
      <c r="A9519" s="2"/>
      <c r="B9519" s="31"/>
      <c r="C9519" s="2"/>
      <c r="D9519" s="2"/>
      <c r="E9519" s="26"/>
    </row>
    <row r="9520" spans="1:5" x14ac:dyDescent="0.15">
      <c r="A9520" s="2"/>
      <c r="B9520" s="31"/>
      <c r="C9520" s="2"/>
      <c r="D9520" s="2"/>
      <c r="E9520" s="26"/>
    </row>
    <row r="9521" spans="1:5" x14ac:dyDescent="0.15">
      <c r="A9521" s="2"/>
      <c r="B9521" s="31"/>
      <c r="C9521" s="2"/>
      <c r="D9521" s="2"/>
      <c r="E9521" s="26"/>
    </row>
    <row r="9522" spans="1:5" x14ac:dyDescent="0.15">
      <c r="A9522" s="2"/>
      <c r="B9522" s="31"/>
      <c r="C9522" s="2"/>
      <c r="D9522" s="2"/>
      <c r="E9522" s="26"/>
    </row>
    <row r="9523" spans="1:5" x14ac:dyDescent="0.15">
      <c r="A9523" s="2"/>
      <c r="B9523" s="31"/>
      <c r="C9523" s="2"/>
      <c r="D9523" s="2"/>
      <c r="E9523" s="26"/>
    </row>
    <row r="9524" spans="1:5" x14ac:dyDescent="0.15">
      <c r="A9524" s="2"/>
      <c r="B9524" s="31"/>
      <c r="C9524" s="2"/>
      <c r="D9524" s="2"/>
      <c r="E9524" s="26"/>
    </row>
    <row r="9525" spans="1:5" x14ac:dyDescent="0.15">
      <c r="A9525" s="2"/>
      <c r="B9525" s="31"/>
      <c r="C9525" s="2"/>
      <c r="D9525" s="2"/>
      <c r="E9525" s="26"/>
    </row>
    <row r="9526" spans="1:5" x14ac:dyDescent="0.15">
      <c r="A9526" s="2"/>
      <c r="B9526" s="31"/>
      <c r="C9526" s="2"/>
      <c r="D9526" s="2"/>
      <c r="E9526" s="26"/>
    </row>
    <row r="9527" spans="1:5" x14ac:dyDescent="0.15">
      <c r="A9527" s="2"/>
      <c r="B9527" s="31"/>
      <c r="C9527" s="2"/>
      <c r="D9527" s="2"/>
      <c r="E9527" s="26"/>
    </row>
    <row r="9528" spans="1:5" x14ac:dyDescent="0.15">
      <c r="A9528" s="2"/>
      <c r="B9528" s="31"/>
      <c r="C9528" s="2"/>
      <c r="D9528" s="2"/>
      <c r="E9528" s="26"/>
    </row>
    <row r="9529" spans="1:5" x14ac:dyDescent="0.15">
      <c r="A9529" s="2"/>
      <c r="B9529" s="31"/>
      <c r="C9529" s="2"/>
      <c r="D9529" s="2"/>
      <c r="E9529" s="26"/>
    </row>
    <row r="9530" spans="1:5" x14ac:dyDescent="0.15">
      <c r="A9530" s="2"/>
      <c r="B9530" s="31"/>
      <c r="C9530" s="2"/>
      <c r="D9530" s="2"/>
      <c r="E9530" s="26"/>
    </row>
    <row r="9531" spans="1:5" x14ac:dyDescent="0.15">
      <c r="A9531" s="2"/>
      <c r="B9531" s="31"/>
      <c r="C9531" s="2"/>
      <c r="D9531" s="2"/>
      <c r="E9531" s="26"/>
    </row>
    <row r="9532" spans="1:5" x14ac:dyDescent="0.15">
      <c r="A9532" s="2"/>
      <c r="B9532" s="31"/>
      <c r="C9532" s="2"/>
      <c r="D9532" s="2"/>
      <c r="E9532" s="26"/>
    </row>
    <row r="9533" spans="1:5" x14ac:dyDescent="0.15">
      <c r="A9533" s="2"/>
      <c r="B9533" s="31"/>
      <c r="C9533" s="2"/>
      <c r="D9533" s="2"/>
      <c r="E9533" s="26"/>
    </row>
    <row r="9534" spans="1:5" x14ac:dyDescent="0.15">
      <c r="A9534" s="2"/>
      <c r="B9534" s="31"/>
      <c r="C9534" s="2"/>
      <c r="D9534" s="2"/>
      <c r="E9534" s="26"/>
    </row>
    <row r="9535" spans="1:5" x14ac:dyDescent="0.15">
      <c r="A9535" s="2"/>
      <c r="B9535" s="31"/>
      <c r="C9535" s="2"/>
      <c r="D9535" s="2"/>
      <c r="E9535" s="26"/>
    </row>
    <row r="9536" spans="1:5" x14ac:dyDescent="0.15">
      <c r="A9536" s="2"/>
      <c r="B9536" s="31"/>
      <c r="C9536" s="2"/>
      <c r="D9536" s="2"/>
      <c r="E9536" s="26"/>
    </row>
    <row r="9537" spans="1:5" x14ac:dyDescent="0.15">
      <c r="A9537" s="2"/>
      <c r="B9537" s="31"/>
      <c r="C9537" s="2"/>
      <c r="D9537" s="2"/>
      <c r="E9537" s="26"/>
    </row>
    <row r="9538" spans="1:5" x14ac:dyDescent="0.15">
      <c r="A9538" s="2"/>
      <c r="B9538" s="31"/>
      <c r="C9538" s="2"/>
      <c r="D9538" s="2"/>
      <c r="E9538" s="26"/>
    </row>
    <row r="9539" spans="1:5" x14ac:dyDescent="0.15">
      <c r="A9539" s="2"/>
      <c r="B9539" s="31"/>
      <c r="C9539" s="2"/>
      <c r="D9539" s="2"/>
      <c r="E9539" s="26"/>
    </row>
    <row r="9540" spans="1:5" x14ac:dyDescent="0.15">
      <c r="A9540" s="2"/>
      <c r="B9540" s="31"/>
      <c r="C9540" s="2"/>
      <c r="D9540" s="2"/>
      <c r="E9540" s="26"/>
    </row>
    <row r="9541" spans="1:5" x14ac:dyDescent="0.15">
      <c r="A9541" s="2"/>
      <c r="B9541" s="31"/>
      <c r="C9541" s="2"/>
      <c r="D9541" s="2"/>
      <c r="E9541" s="26"/>
    </row>
    <row r="9542" spans="1:5" x14ac:dyDescent="0.15">
      <c r="A9542" s="2"/>
      <c r="B9542" s="31"/>
      <c r="C9542" s="2"/>
      <c r="D9542" s="2"/>
      <c r="E9542" s="26"/>
    </row>
    <row r="9543" spans="1:5" x14ac:dyDescent="0.15">
      <c r="A9543" s="2"/>
      <c r="B9543" s="31"/>
      <c r="C9543" s="2"/>
      <c r="D9543" s="2"/>
      <c r="E9543" s="26"/>
    </row>
    <row r="9544" spans="1:5" x14ac:dyDescent="0.15">
      <c r="A9544" s="2"/>
      <c r="B9544" s="31"/>
      <c r="C9544" s="2"/>
      <c r="D9544" s="2"/>
      <c r="E9544" s="26"/>
    </row>
    <row r="9545" spans="1:5" x14ac:dyDescent="0.15">
      <c r="A9545" s="2"/>
      <c r="B9545" s="31"/>
      <c r="C9545" s="2"/>
      <c r="D9545" s="2"/>
      <c r="E9545" s="26"/>
    </row>
    <row r="9546" spans="1:5" x14ac:dyDescent="0.15">
      <c r="A9546" s="2"/>
      <c r="B9546" s="31"/>
      <c r="C9546" s="2"/>
      <c r="D9546" s="2"/>
      <c r="E9546" s="26"/>
    </row>
    <row r="9547" spans="1:5" x14ac:dyDescent="0.15">
      <c r="A9547" s="2"/>
      <c r="B9547" s="31"/>
      <c r="C9547" s="2"/>
      <c r="D9547" s="2"/>
      <c r="E9547" s="26"/>
    </row>
    <row r="9548" spans="1:5" x14ac:dyDescent="0.15">
      <c r="A9548" s="2"/>
      <c r="B9548" s="31"/>
      <c r="C9548" s="2"/>
      <c r="D9548" s="2"/>
      <c r="E9548" s="26"/>
    </row>
    <row r="9549" spans="1:5" x14ac:dyDescent="0.15">
      <c r="A9549" s="2"/>
      <c r="B9549" s="31"/>
      <c r="C9549" s="2"/>
      <c r="D9549" s="2"/>
      <c r="E9549" s="26"/>
    </row>
    <row r="9550" spans="1:5" x14ac:dyDescent="0.15">
      <c r="A9550" s="2"/>
      <c r="B9550" s="31"/>
      <c r="C9550" s="2"/>
      <c r="D9550" s="2"/>
      <c r="E9550" s="26"/>
    </row>
    <row r="9551" spans="1:5" x14ac:dyDescent="0.15">
      <c r="A9551" s="2"/>
      <c r="B9551" s="31"/>
      <c r="C9551" s="2"/>
      <c r="D9551" s="2"/>
      <c r="E9551" s="26"/>
    </row>
    <row r="9552" spans="1:5" x14ac:dyDescent="0.15">
      <c r="A9552" s="2"/>
      <c r="B9552" s="31"/>
      <c r="C9552" s="2"/>
      <c r="D9552" s="2"/>
      <c r="E9552" s="26"/>
    </row>
    <row r="9553" spans="1:5" x14ac:dyDescent="0.15">
      <c r="A9553" s="2"/>
      <c r="B9553" s="31"/>
      <c r="C9553" s="2"/>
      <c r="D9553" s="2"/>
      <c r="E9553" s="26"/>
    </row>
    <row r="9554" spans="1:5" x14ac:dyDescent="0.15">
      <c r="A9554" s="2"/>
      <c r="B9554" s="31"/>
      <c r="C9554" s="2"/>
      <c r="D9554" s="2"/>
      <c r="E9554" s="26"/>
    </row>
    <row r="9555" spans="1:5" x14ac:dyDescent="0.15">
      <c r="A9555" s="2"/>
      <c r="B9555" s="31"/>
      <c r="C9555" s="2"/>
      <c r="D9555" s="2"/>
      <c r="E9555" s="26"/>
    </row>
    <row r="9556" spans="1:5" x14ac:dyDescent="0.15">
      <c r="A9556" s="2"/>
      <c r="B9556" s="31"/>
      <c r="C9556" s="2"/>
      <c r="D9556" s="2"/>
      <c r="E9556" s="26"/>
    </row>
    <row r="9557" spans="1:5" x14ac:dyDescent="0.15">
      <c r="A9557" s="2"/>
      <c r="B9557" s="31"/>
      <c r="C9557" s="2"/>
      <c r="D9557" s="2"/>
      <c r="E9557" s="26"/>
    </row>
    <row r="9558" spans="1:5" x14ac:dyDescent="0.15">
      <c r="A9558" s="2"/>
      <c r="B9558" s="31"/>
      <c r="C9558" s="2"/>
      <c r="D9558" s="2"/>
      <c r="E9558" s="26"/>
    </row>
    <row r="9559" spans="1:5" x14ac:dyDescent="0.15">
      <c r="A9559" s="2"/>
      <c r="B9559" s="31"/>
      <c r="C9559" s="2"/>
      <c r="D9559" s="2"/>
      <c r="E9559" s="26"/>
    </row>
    <row r="9560" spans="1:5" x14ac:dyDescent="0.15">
      <c r="A9560" s="2"/>
      <c r="B9560" s="31"/>
      <c r="C9560" s="2"/>
      <c r="D9560" s="2"/>
      <c r="E9560" s="26"/>
    </row>
    <row r="9561" spans="1:5" x14ac:dyDescent="0.15">
      <c r="A9561" s="2"/>
      <c r="B9561" s="31"/>
      <c r="C9561" s="2"/>
      <c r="D9561" s="2"/>
      <c r="E9561" s="26"/>
    </row>
    <row r="9562" spans="1:5" x14ac:dyDescent="0.15">
      <c r="A9562" s="2"/>
      <c r="B9562" s="31"/>
      <c r="C9562" s="2"/>
      <c r="D9562" s="2"/>
      <c r="E9562" s="26"/>
    </row>
    <row r="9563" spans="1:5" x14ac:dyDescent="0.15">
      <c r="A9563" s="2"/>
      <c r="B9563" s="31"/>
      <c r="C9563" s="2"/>
      <c r="D9563" s="2"/>
      <c r="E9563" s="26"/>
    </row>
    <row r="9564" spans="1:5" x14ac:dyDescent="0.15">
      <c r="A9564" s="2"/>
      <c r="B9564" s="31"/>
      <c r="C9564" s="2"/>
      <c r="D9564" s="2"/>
      <c r="E9564" s="26"/>
    </row>
    <row r="9565" spans="1:5" x14ac:dyDescent="0.15">
      <c r="A9565" s="2"/>
      <c r="B9565" s="31"/>
      <c r="C9565" s="2"/>
      <c r="D9565" s="2"/>
      <c r="E9565" s="26"/>
    </row>
    <row r="9566" spans="1:5" x14ac:dyDescent="0.15">
      <c r="A9566" s="2"/>
      <c r="B9566" s="31"/>
      <c r="C9566" s="2"/>
      <c r="D9566" s="2"/>
      <c r="E9566" s="26"/>
    </row>
    <row r="9567" spans="1:5" x14ac:dyDescent="0.15">
      <c r="A9567" s="2"/>
      <c r="B9567" s="31"/>
      <c r="C9567" s="2"/>
      <c r="D9567" s="2"/>
      <c r="E9567" s="26"/>
    </row>
    <row r="9568" spans="1:5" x14ac:dyDescent="0.15">
      <c r="A9568" s="2"/>
      <c r="B9568" s="31"/>
      <c r="C9568" s="2"/>
      <c r="D9568" s="2"/>
      <c r="E9568" s="26"/>
    </row>
    <row r="9569" spans="1:5" x14ac:dyDescent="0.15">
      <c r="A9569" s="2"/>
      <c r="B9569" s="31"/>
      <c r="C9569" s="2"/>
      <c r="D9569" s="2"/>
      <c r="E9569" s="26"/>
    </row>
    <row r="9570" spans="1:5" x14ac:dyDescent="0.15">
      <c r="A9570" s="2"/>
      <c r="B9570" s="31"/>
      <c r="C9570" s="2"/>
      <c r="D9570" s="2"/>
      <c r="E9570" s="26"/>
    </row>
    <row r="9571" spans="1:5" x14ac:dyDescent="0.15">
      <c r="A9571" s="2"/>
      <c r="B9571" s="31"/>
      <c r="C9571" s="2"/>
      <c r="D9571" s="2"/>
      <c r="E9571" s="26"/>
    </row>
    <row r="9572" spans="1:5" x14ac:dyDescent="0.15">
      <c r="A9572" s="2"/>
      <c r="B9572" s="31"/>
      <c r="C9572" s="2"/>
      <c r="D9572" s="2"/>
      <c r="E9572" s="26"/>
    </row>
    <row r="9573" spans="1:5" x14ac:dyDescent="0.15">
      <c r="A9573" s="2"/>
      <c r="B9573" s="31"/>
      <c r="C9573" s="2"/>
      <c r="D9573" s="2"/>
      <c r="E9573" s="26"/>
    </row>
    <row r="9574" spans="1:5" x14ac:dyDescent="0.15">
      <c r="A9574" s="2"/>
      <c r="B9574" s="31"/>
      <c r="C9574" s="2"/>
      <c r="D9574" s="2"/>
      <c r="E9574" s="26"/>
    </row>
    <row r="9575" spans="1:5" x14ac:dyDescent="0.15">
      <c r="A9575" s="2"/>
      <c r="B9575" s="31"/>
      <c r="C9575" s="2"/>
      <c r="D9575" s="2"/>
      <c r="E9575" s="26"/>
    </row>
    <row r="9576" spans="1:5" x14ac:dyDescent="0.15">
      <c r="A9576" s="2"/>
      <c r="B9576" s="31"/>
      <c r="C9576" s="2"/>
      <c r="D9576" s="2"/>
      <c r="E9576" s="26"/>
    </row>
    <row r="9577" spans="1:5" x14ac:dyDescent="0.15">
      <c r="A9577" s="2"/>
      <c r="B9577" s="31"/>
      <c r="C9577" s="2"/>
      <c r="D9577" s="2"/>
      <c r="E9577" s="26"/>
    </row>
    <row r="9578" spans="1:5" x14ac:dyDescent="0.15">
      <c r="A9578" s="2"/>
      <c r="B9578" s="31"/>
      <c r="C9578" s="2"/>
      <c r="D9578" s="2"/>
      <c r="E9578" s="26"/>
    </row>
    <row r="9579" spans="1:5" x14ac:dyDescent="0.15">
      <c r="A9579" s="2"/>
      <c r="B9579" s="31"/>
      <c r="C9579" s="2"/>
      <c r="D9579" s="2"/>
      <c r="E9579" s="26"/>
    </row>
    <row r="9580" spans="1:5" x14ac:dyDescent="0.15">
      <c r="A9580" s="2"/>
      <c r="B9580" s="31"/>
      <c r="C9580" s="2"/>
      <c r="D9580" s="2"/>
      <c r="E9580" s="26"/>
    </row>
    <row r="9581" spans="1:5" x14ac:dyDescent="0.15">
      <c r="A9581" s="2"/>
      <c r="B9581" s="31"/>
      <c r="C9581" s="2"/>
      <c r="D9581" s="2"/>
      <c r="E9581" s="26"/>
    </row>
    <row r="9582" spans="1:5" x14ac:dyDescent="0.15">
      <c r="A9582" s="2"/>
      <c r="B9582" s="31"/>
      <c r="C9582" s="2"/>
      <c r="D9582" s="2"/>
      <c r="E9582" s="26"/>
    </row>
    <row r="9583" spans="1:5" x14ac:dyDescent="0.15">
      <c r="A9583" s="2"/>
      <c r="B9583" s="31"/>
      <c r="C9583" s="2"/>
      <c r="D9583" s="2"/>
      <c r="E9583" s="26"/>
    </row>
    <row r="9584" spans="1:5" x14ac:dyDescent="0.15">
      <c r="A9584" s="2"/>
      <c r="B9584" s="31"/>
      <c r="C9584" s="2"/>
      <c r="D9584" s="2"/>
      <c r="E9584" s="26"/>
    </row>
    <row r="9585" spans="1:5" x14ac:dyDescent="0.15">
      <c r="A9585" s="2"/>
      <c r="B9585" s="31"/>
      <c r="C9585" s="2"/>
      <c r="D9585" s="2"/>
      <c r="E9585" s="26"/>
    </row>
    <row r="9586" spans="1:5" x14ac:dyDescent="0.15">
      <c r="A9586" s="2"/>
      <c r="B9586" s="31"/>
      <c r="C9586" s="2"/>
      <c r="D9586" s="2"/>
      <c r="E9586" s="26"/>
    </row>
    <row r="9587" spans="1:5" x14ac:dyDescent="0.15">
      <c r="A9587" s="2"/>
      <c r="B9587" s="31"/>
      <c r="C9587" s="2"/>
      <c r="D9587" s="2"/>
      <c r="E9587" s="26"/>
    </row>
    <row r="9588" spans="1:5" x14ac:dyDescent="0.15">
      <c r="A9588" s="2"/>
      <c r="B9588" s="31"/>
      <c r="C9588" s="2"/>
      <c r="D9588" s="2"/>
      <c r="E9588" s="26"/>
    </row>
    <row r="9589" spans="1:5" x14ac:dyDescent="0.15">
      <c r="A9589" s="2"/>
      <c r="B9589" s="31"/>
      <c r="C9589" s="2"/>
      <c r="D9589" s="2"/>
      <c r="E9589" s="26"/>
    </row>
    <row r="9590" spans="1:5" x14ac:dyDescent="0.15">
      <c r="A9590" s="2"/>
      <c r="B9590" s="31"/>
      <c r="C9590" s="2"/>
      <c r="D9590" s="2"/>
      <c r="E9590" s="26"/>
    </row>
    <row r="9591" spans="1:5" x14ac:dyDescent="0.15">
      <c r="A9591" s="2"/>
      <c r="B9591" s="31"/>
      <c r="C9591" s="2"/>
      <c r="D9591" s="2"/>
      <c r="E9591" s="26"/>
    </row>
    <row r="9592" spans="1:5" x14ac:dyDescent="0.15">
      <c r="A9592" s="2"/>
      <c r="B9592" s="31"/>
      <c r="C9592" s="2"/>
      <c r="D9592" s="2"/>
      <c r="E9592" s="26"/>
    </row>
    <row r="9593" spans="1:5" x14ac:dyDescent="0.15">
      <c r="A9593" s="2"/>
      <c r="B9593" s="31"/>
      <c r="C9593" s="2"/>
      <c r="D9593" s="2"/>
      <c r="E9593" s="26"/>
    </row>
    <row r="9594" spans="1:5" x14ac:dyDescent="0.15">
      <c r="A9594" s="2"/>
      <c r="B9594" s="31"/>
      <c r="C9594" s="2"/>
      <c r="D9594" s="2"/>
      <c r="E9594" s="26"/>
    </row>
    <row r="9595" spans="1:5" x14ac:dyDescent="0.15">
      <c r="A9595" s="2"/>
      <c r="B9595" s="31"/>
      <c r="C9595" s="2"/>
      <c r="D9595" s="2"/>
      <c r="E9595" s="26"/>
    </row>
    <row r="9596" spans="1:5" x14ac:dyDescent="0.15">
      <c r="A9596" s="2"/>
      <c r="B9596" s="31"/>
      <c r="C9596" s="2"/>
      <c r="D9596" s="2"/>
      <c r="E9596" s="26"/>
    </row>
    <row r="9597" spans="1:5" x14ac:dyDescent="0.15">
      <c r="A9597" s="2"/>
      <c r="B9597" s="31"/>
      <c r="C9597" s="2"/>
      <c r="D9597" s="2"/>
      <c r="E9597" s="26"/>
    </row>
    <row r="9598" spans="1:5" x14ac:dyDescent="0.15">
      <c r="A9598" s="2"/>
      <c r="B9598" s="31"/>
      <c r="C9598" s="2"/>
      <c r="D9598" s="2"/>
      <c r="E9598" s="26"/>
    </row>
    <row r="9599" spans="1:5" x14ac:dyDescent="0.15">
      <c r="A9599" s="2"/>
      <c r="B9599" s="31"/>
      <c r="C9599" s="2"/>
      <c r="D9599" s="2"/>
      <c r="E9599" s="26"/>
    </row>
    <row r="9600" spans="1:5" x14ac:dyDescent="0.15">
      <c r="A9600" s="2"/>
      <c r="B9600" s="31"/>
      <c r="C9600" s="2"/>
      <c r="D9600" s="2"/>
      <c r="E9600" s="26"/>
    </row>
    <row r="9601" spans="1:5" x14ac:dyDescent="0.15">
      <c r="A9601" s="2"/>
      <c r="B9601" s="31"/>
      <c r="C9601" s="2"/>
      <c r="D9601" s="2"/>
      <c r="E9601" s="26"/>
    </row>
    <row r="9602" spans="1:5" x14ac:dyDescent="0.15">
      <c r="A9602" s="2"/>
      <c r="B9602" s="31"/>
      <c r="C9602" s="2"/>
      <c r="D9602" s="2"/>
      <c r="E9602" s="26"/>
    </row>
    <row r="9603" spans="1:5" x14ac:dyDescent="0.15">
      <c r="A9603" s="2"/>
      <c r="B9603" s="31"/>
      <c r="C9603" s="2"/>
      <c r="D9603" s="2"/>
      <c r="E9603" s="26"/>
    </row>
    <row r="9604" spans="1:5" x14ac:dyDescent="0.15">
      <c r="A9604" s="2"/>
      <c r="B9604" s="31"/>
      <c r="C9604" s="2"/>
      <c r="D9604" s="2"/>
      <c r="E9604" s="26"/>
    </row>
    <row r="9605" spans="1:5" x14ac:dyDescent="0.15">
      <c r="A9605" s="2"/>
      <c r="B9605" s="31"/>
      <c r="C9605" s="2"/>
      <c r="D9605" s="2"/>
      <c r="E9605" s="26"/>
    </row>
    <row r="9606" spans="1:5" x14ac:dyDescent="0.15">
      <c r="A9606" s="2"/>
      <c r="B9606" s="31"/>
      <c r="C9606" s="2"/>
      <c r="D9606" s="2"/>
      <c r="E9606" s="26"/>
    </row>
    <row r="9607" spans="1:5" x14ac:dyDescent="0.15">
      <c r="A9607" s="2"/>
      <c r="B9607" s="31"/>
      <c r="C9607" s="2"/>
      <c r="D9607" s="2"/>
      <c r="E9607" s="26"/>
    </row>
    <row r="9608" spans="1:5" x14ac:dyDescent="0.15">
      <c r="A9608" s="2"/>
      <c r="B9608" s="31"/>
      <c r="C9608" s="2"/>
      <c r="D9608" s="2"/>
      <c r="E9608" s="26"/>
    </row>
    <row r="9609" spans="1:5" x14ac:dyDescent="0.15">
      <c r="A9609" s="2"/>
      <c r="B9609" s="31"/>
      <c r="C9609" s="2"/>
      <c r="D9609" s="2"/>
      <c r="E9609" s="26"/>
    </row>
    <row r="9610" spans="1:5" x14ac:dyDescent="0.15">
      <c r="A9610" s="2"/>
      <c r="B9610" s="31"/>
      <c r="C9610" s="2"/>
      <c r="D9610" s="2"/>
      <c r="E9610" s="26"/>
    </row>
    <row r="9611" spans="1:5" x14ac:dyDescent="0.15">
      <c r="A9611" s="2"/>
      <c r="B9611" s="31"/>
      <c r="C9611" s="2"/>
      <c r="D9611" s="2"/>
      <c r="E9611" s="26"/>
    </row>
    <row r="9612" spans="1:5" x14ac:dyDescent="0.15">
      <c r="A9612" s="2"/>
      <c r="B9612" s="31"/>
      <c r="C9612" s="2"/>
      <c r="D9612" s="2"/>
      <c r="E9612" s="26"/>
    </row>
    <row r="9613" spans="1:5" x14ac:dyDescent="0.15">
      <c r="A9613" s="2"/>
      <c r="B9613" s="31"/>
      <c r="C9613" s="2"/>
      <c r="D9613" s="2"/>
      <c r="E9613" s="26"/>
    </row>
    <row r="9614" spans="1:5" x14ac:dyDescent="0.15">
      <c r="A9614" s="2"/>
      <c r="B9614" s="31"/>
      <c r="C9614" s="2"/>
      <c r="D9614" s="2"/>
      <c r="E9614" s="26"/>
    </row>
    <row r="9615" spans="1:5" x14ac:dyDescent="0.15">
      <c r="A9615" s="2"/>
      <c r="B9615" s="31"/>
      <c r="C9615" s="2"/>
      <c r="D9615" s="2"/>
      <c r="E9615" s="26"/>
    </row>
    <row r="9616" spans="1:5" x14ac:dyDescent="0.15">
      <c r="A9616" s="2"/>
      <c r="B9616" s="31"/>
      <c r="C9616" s="2"/>
      <c r="D9616" s="2"/>
      <c r="E9616" s="26"/>
    </row>
    <row r="9617" spans="1:5" x14ac:dyDescent="0.15">
      <c r="A9617" s="2"/>
      <c r="B9617" s="31"/>
      <c r="C9617" s="2"/>
      <c r="D9617" s="2"/>
      <c r="E9617" s="26"/>
    </row>
    <row r="9618" spans="1:5" x14ac:dyDescent="0.15">
      <c r="A9618" s="2"/>
      <c r="B9618" s="31"/>
      <c r="C9618" s="2"/>
      <c r="D9618" s="2"/>
      <c r="E9618" s="26"/>
    </row>
    <row r="9619" spans="1:5" x14ac:dyDescent="0.15">
      <c r="A9619" s="2"/>
      <c r="B9619" s="31"/>
      <c r="C9619" s="2"/>
      <c r="D9619" s="2"/>
      <c r="E9619" s="26"/>
    </row>
    <row r="9620" spans="1:5" x14ac:dyDescent="0.15">
      <c r="A9620" s="2"/>
      <c r="B9620" s="31"/>
      <c r="C9620" s="2"/>
      <c r="D9620" s="2"/>
      <c r="E9620" s="26"/>
    </row>
    <row r="9621" spans="1:5" x14ac:dyDescent="0.15">
      <c r="A9621" s="2"/>
      <c r="B9621" s="31"/>
      <c r="C9621" s="2"/>
      <c r="D9621" s="2"/>
      <c r="E9621" s="26"/>
    </row>
    <row r="9622" spans="1:5" x14ac:dyDescent="0.15">
      <c r="A9622" s="2"/>
      <c r="B9622" s="31"/>
      <c r="C9622" s="2"/>
      <c r="D9622" s="2"/>
      <c r="E9622" s="26"/>
    </row>
    <row r="9623" spans="1:5" x14ac:dyDescent="0.15">
      <c r="A9623" s="2"/>
      <c r="B9623" s="31"/>
      <c r="C9623" s="2"/>
      <c r="D9623" s="2"/>
      <c r="E9623" s="26"/>
    </row>
    <row r="9624" spans="1:5" x14ac:dyDescent="0.15">
      <c r="A9624" s="2"/>
      <c r="B9624" s="31"/>
      <c r="C9624" s="2"/>
      <c r="D9624" s="2"/>
      <c r="E9624" s="26"/>
    </row>
    <row r="9625" spans="1:5" x14ac:dyDescent="0.15">
      <c r="A9625" s="2"/>
      <c r="B9625" s="31"/>
      <c r="C9625" s="2"/>
      <c r="D9625" s="2"/>
      <c r="E9625" s="26"/>
    </row>
    <row r="9626" spans="1:5" x14ac:dyDescent="0.15">
      <c r="A9626" s="2"/>
      <c r="B9626" s="31"/>
      <c r="C9626" s="2"/>
      <c r="D9626" s="2"/>
      <c r="E9626" s="26"/>
    </row>
    <row r="9627" spans="1:5" x14ac:dyDescent="0.15">
      <c r="A9627" s="2"/>
      <c r="B9627" s="31"/>
      <c r="C9627" s="2"/>
      <c r="D9627" s="2"/>
      <c r="E9627" s="26"/>
    </row>
    <row r="9628" spans="1:5" x14ac:dyDescent="0.15">
      <c r="A9628" s="2"/>
      <c r="B9628" s="31"/>
      <c r="C9628" s="2"/>
      <c r="D9628" s="2"/>
      <c r="E9628" s="26"/>
    </row>
    <row r="9629" spans="1:5" x14ac:dyDescent="0.15">
      <c r="A9629" s="2"/>
      <c r="B9629" s="31"/>
      <c r="C9629" s="2"/>
      <c r="D9629" s="2"/>
      <c r="E9629" s="26"/>
    </row>
    <row r="9630" spans="1:5" x14ac:dyDescent="0.15">
      <c r="A9630" s="2"/>
      <c r="B9630" s="31"/>
      <c r="C9630" s="2"/>
      <c r="D9630" s="2"/>
      <c r="E9630" s="26"/>
    </row>
    <row r="9631" spans="1:5" x14ac:dyDescent="0.15">
      <c r="A9631" s="2"/>
      <c r="B9631" s="31"/>
      <c r="C9631" s="2"/>
      <c r="D9631" s="2"/>
      <c r="E9631" s="26"/>
    </row>
    <row r="9632" spans="1:5" x14ac:dyDescent="0.15">
      <c r="A9632" s="2"/>
      <c r="B9632" s="31"/>
      <c r="C9632" s="2"/>
      <c r="D9632" s="2"/>
      <c r="E9632" s="26"/>
    </row>
    <row r="9633" spans="1:5" x14ac:dyDescent="0.15">
      <c r="A9633" s="2"/>
      <c r="B9633" s="31"/>
      <c r="C9633" s="2"/>
      <c r="D9633" s="2"/>
      <c r="E9633" s="26"/>
    </row>
    <row r="9634" spans="1:5" x14ac:dyDescent="0.15">
      <c r="A9634" s="2"/>
      <c r="B9634" s="31"/>
      <c r="C9634" s="2"/>
      <c r="D9634" s="2"/>
      <c r="E9634" s="26"/>
    </row>
    <row r="9635" spans="1:5" x14ac:dyDescent="0.15">
      <c r="A9635" s="2"/>
      <c r="B9635" s="31"/>
      <c r="C9635" s="2"/>
      <c r="D9635" s="2"/>
      <c r="E9635" s="26"/>
    </row>
    <row r="9636" spans="1:5" x14ac:dyDescent="0.15">
      <c r="A9636" s="2"/>
      <c r="B9636" s="31"/>
      <c r="C9636" s="2"/>
      <c r="D9636" s="2"/>
      <c r="E9636" s="26"/>
    </row>
    <row r="9637" spans="1:5" x14ac:dyDescent="0.15">
      <c r="A9637" s="2"/>
      <c r="B9637" s="31"/>
      <c r="C9637" s="2"/>
      <c r="D9637" s="2"/>
      <c r="E9637" s="26"/>
    </row>
    <row r="9638" spans="1:5" x14ac:dyDescent="0.15">
      <c r="A9638" s="2"/>
      <c r="B9638" s="31"/>
      <c r="C9638" s="2"/>
      <c r="D9638" s="2"/>
      <c r="E9638" s="26"/>
    </row>
    <row r="9639" spans="1:5" x14ac:dyDescent="0.15">
      <c r="A9639" s="2"/>
      <c r="B9639" s="31"/>
      <c r="C9639" s="2"/>
      <c r="D9639" s="2"/>
      <c r="E9639" s="26"/>
    </row>
    <row r="9640" spans="1:5" x14ac:dyDescent="0.15">
      <c r="A9640" s="2"/>
      <c r="B9640" s="31"/>
      <c r="C9640" s="2"/>
      <c r="D9640" s="2"/>
      <c r="E9640" s="26"/>
    </row>
    <row r="9641" spans="1:5" x14ac:dyDescent="0.15">
      <c r="A9641" s="2"/>
      <c r="B9641" s="31"/>
      <c r="C9641" s="2"/>
      <c r="D9641" s="2"/>
      <c r="E9641" s="26"/>
    </row>
    <row r="9642" spans="1:5" x14ac:dyDescent="0.15">
      <c r="A9642" s="2"/>
      <c r="B9642" s="31"/>
      <c r="C9642" s="2"/>
      <c r="D9642" s="2"/>
      <c r="E9642" s="26"/>
    </row>
    <row r="9643" spans="1:5" x14ac:dyDescent="0.15">
      <c r="A9643" s="2"/>
      <c r="B9643" s="31"/>
      <c r="C9643" s="2"/>
      <c r="D9643" s="2"/>
      <c r="E9643" s="26"/>
    </row>
    <row r="9644" spans="1:5" x14ac:dyDescent="0.15">
      <c r="A9644" s="2"/>
      <c r="B9644" s="31"/>
      <c r="C9644" s="2"/>
      <c r="D9644" s="2"/>
      <c r="E9644" s="26"/>
    </row>
    <row r="9645" spans="1:5" x14ac:dyDescent="0.15">
      <c r="A9645" s="2"/>
      <c r="B9645" s="31"/>
      <c r="C9645" s="2"/>
      <c r="D9645" s="2"/>
      <c r="E9645" s="26"/>
    </row>
    <row r="9646" spans="1:5" x14ac:dyDescent="0.15">
      <c r="A9646" s="2"/>
      <c r="B9646" s="31"/>
      <c r="C9646" s="2"/>
      <c r="D9646" s="2"/>
      <c r="E9646" s="26"/>
    </row>
    <row r="9647" spans="1:5" x14ac:dyDescent="0.15">
      <c r="A9647" s="2"/>
      <c r="B9647" s="31"/>
      <c r="C9647" s="2"/>
      <c r="D9647" s="2"/>
      <c r="E9647" s="26"/>
    </row>
    <row r="9648" spans="1:5" x14ac:dyDescent="0.15">
      <c r="A9648" s="2"/>
      <c r="B9648" s="31"/>
      <c r="C9648" s="2"/>
      <c r="D9648" s="2"/>
      <c r="E9648" s="26"/>
    </row>
    <row r="9649" spans="1:5" x14ac:dyDescent="0.15">
      <c r="A9649" s="2"/>
      <c r="B9649" s="31"/>
      <c r="C9649" s="2"/>
      <c r="D9649" s="2"/>
      <c r="E9649" s="26"/>
    </row>
    <row r="9650" spans="1:5" x14ac:dyDescent="0.15">
      <c r="A9650" s="2"/>
      <c r="B9650" s="31"/>
      <c r="C9650" s="2"/>
      <c r="D9650" s="2"/>
      <c r="E9650" s="26"/>
    </row>
    <row r="9651" spans="1:5" x14ac:dyDescent="0.15">
      <c r="A9651" s="2"/>
      <c r="B9651" s="31"/>
      <c r="C9651" s="2"/>
      <c r="D9651" s="2"/>
      <c r="E9651" s="26"/>
    </row>
    <row r="9652" spans="1:5" x14ac:dyDescent="0.15">
      <c r="A9652" s="2"/>
      <c r="B9652" s="31"/>
      <c r="C9652" s="2"/>
      <c r="D9652" s="2"/>
      <c r="E9652" s="26"/>
    </row>
    <row r="9653" spans="1:5" x14ac:dyDescent="0.15">
      <c r="A9653" s="2"/>
      <c r="B9653" s="31"/>
      <c r="C9653" s="2"/>
      <c r="D9653" s="2"/>
      <c r="E9653" s="26"/>
    </row>
    <row r="9654" spans="1:5" x14ac:dyDescent="0.15">
      <c r="A9654" s="2"/>
      <c r="B9654" s="31"/>
      <c r="C9654" s="2"/>
      <c r="D9654" s="2"/>
      <c r="E9654" s="26"/>
    </row>
    <row r="9655" spans="1:5" x14ac:dyDescent="0.15">
      <c r="A9655" s="2"/>
      <c r="B9655" s="31"/>
      <c r="C9655" s="2"/>
      <c r="D9655" s="2"/>
      <c r="E9655" s="26"/>
    </row>
    <row r="9656" spans="1:5" x14ac:dyDescent="0.15">
      <c r="A9656" s="2"/>
      <c r="B9656" s="31"/>
      <c r="C9656" s="2"/>
      <c r="D9656" s="2"/>
      <c r="E9656" s="26"/>
    </row>
    <row r="9657" spans="1:5" x14ac:dyDescent="0.15">
      <c r="A9657" s="2"/>
      <c r="B9657" s="31"/>
      <c r="C9657" s="2"/>
      <c r="D9657" s="2"/>
      <c r="E9657" s="26"/>
    </row>
    <row r="9658" spans="1:5" x14ac:dyDescent="0.15">
      <c r="A9658" s="2"/>
      <c r="B9658" s="31"/>
      <c r="C9658" s="2"/>
      <c r="D9658" s="2"/>
      <c r="E9658" s="26"/>
    </row>
    <row r="9659" spans="1:5" x14ac:dyDescent="0.15">
      <c r="A9659" s="2"/>
      <c r="B9659" s="31"/>
      <c r="C9659" s="2"/>
      <c r="D9659" s="2"/>
      <c r="E9659" s="26"/>
    </row>
    <row r="9660" spans="1:5" x14ac:dyDescent="0.15">
      <c r="A9660" s="2"/>
      <c r="B9660" s="31"/>
      <c r="C9660" s="2"/>
      <c r="D9660" s="2"/>
      <c r="E9660" s="26"/>
    </row>
    <row r="9661" spans="1:5" x14ac:dyDescent="0.15">
      <c r="A9661" s="2"/>
      <c r="B9661" s="31"/>
      <c r="C9661" s="2"/>
      <c r="D9661" s="2"/>
      <c r="E9661" s="26"/>
    </row>
    <row r="9662" spans="1:5" x14ac:dyDescent="0.15">
      <c r="A9662" s="2"/>
      <c r="B9662" s="31"/>
      <c r="C9662" s="2"/>
      <c r="D9662" s="2"/>
      <c r="E9662" s="26"/>
    </row>
    <row r="9663" spans="1:5" x14ac:dyDescent="0.15">
      <c r="A9663" s="2"/>
      <c r="B9663" s="31"/>
      <c r="C9663" s="2"/>
      <c r="D9663" s="2"/>
      <c r="E9663" s="26"/>
    </row>
    <row r="9664" spans="1:5" x14ac:dyDescent="0.15">
      <c r="A9664" s="2"/>
      <c r="B9664" s="31"/>
      <c r="C9664" s="2"/>
      <c r="D9664" s="2"/>
      <c r="E9664" s="26"/>
    </row>
    <row r="9665" spans="1:5" x14ac:dyDescent="0.15">
      <c r="A9665" s="2"/>
      <c r="B9665" s="31"/>
      <c r="C9665" s="2"/>
      <c r="D9665" s="2"/>
      <c r="E9665" s="26"/>
    </row>
    <row r="9666" spans="1:5" x14ac:dyDescent="0.15">
      <c r="A9666" s="2"/>
      <c r="B9666" s="31"/>
      <c r="C9666" s="2"/>
      <c r="D9666" s="2"/>
      <c r="E9666" s="26"/>
    </row>
    <row r="9667" spans="1:5" x14ac:dyDescent="0.15">
      <c r="A9667" s="2"/>
      <c r="B9667" s="31"/>
      <c r="C9667" s="2"/>
      <c r="D9667" s="2"/>
      <c r="E9667" s="26"/>
    </row>
    <row r="9668" spans="1:5" x14ac:dyDescent="0.15">
      <c r="A9668" s="2"/>
      <c r="B9668" s="31"/>
      <c r="C9668" s="2"/>
      <c r="D9668" s="2"/>
      <c r="E9668" s="26"/>
    </row>
    <row r="9669" spans="1:5" x14ac:dyDescent="0.15">
      <c r="A9669" s="2"/>
      <c r="B9669" s="31"/>
      <c r="C9669" s="2"/>
      <c r="D9669" s="2"/>
      <c r="E9669" s="26"/>
    </row>
    <row r="9670" spans="1:5" x14ac:dyDescent="0.15">
      <c r="A9670" s="2"/>
      <c r="B9670" s="31"/>
      <c r="C9670" s="2"/>
      <c r="D9670" s="2"/>
      <c r="E9670" s="26"/>
    </row>
    <row r="9671" spans="1:5" x14ac:dyDescent="0.15">
      <c r="A9671" s="2"/>
      <c r="B9671" s="31"/>
      <c r="C9671" s="2"/>
      <c r="D9671" s="2"/>
      <c r="E9671" s="26"/>
    </row>
    <row r="9672" spans="1:5" x14ac:dyDescent="0.15">
      <c r="A9672" s="2"/>
      <c r="B9672" s="31"/>
      <c r="C9672" s="2"/>
      <c r="D9672" s="2"/>
      <c r="E9672" s="26"/>
    </row>
    <row r="9673" spans="1:5" x14ac:dyDescent="0.15">
      <c r="A9673" s="2"/>
      <c r="B9673" s="31"/>
      <c r="C9673" s="2"/>
      <c r="D9673" s="2"/>
      <c r="E9673" s="26"/>
    </row>
    <row r="9674" spans="1:5" x14ac:dyDescent="0.15">
      <c r="A9674" s="2"/>
      <c r="B9674" s="31"/>
      <c r="C9674" s="2"/>
      <c r="D9674" s="2"/>
      <c r="E9674" s="26"/>
    </row>
    <row r="9675" spans="1:5" x14ac:dyDescent="0.15">
      <c r="A9675" s="2"/>
      <c r="B9675" s="31"/>
      <c r="C9675" s="2"/>
      <c r="D9675" s="2"/>
      <c r="E9675" s="26"/>
    </row>
    <row r="9676" spans="1:5" x14ac:dyDescent="0.15">
      <c r="A9676" s="2"/>
      <c r="B9676" s="31"/>
      <c r="C9676" s="2"/>
      <c r="D9676" s="2"/>
      <c r="E9676" s="26"/>
    </row>
    <row r="9677" spans="1:5" x14ac:dyDescent="0.15">
      <c r="A9677" s="2"/>
      <c r="B9677" s="31"/>
      <c r="C9677" s="2"/>
      <c r="D9677" s="2"/>
      <c r="E9677" s="26"/>
    </row>
    <row r="9678" spans="1:5" x14ac:dyDescent="0.15">
      <c r="A9678" s="2"/>
      <c r="B9678" s="31"/>
      <c r="C9678" s="2"/>
      <c r="D9678" s="2"/>
      <c r="E9678" s="26"/>
    </row>
    <row r="9679" spans="1:5" x14ac:dyDescent="0.15">
      <c r="A9679" s="2"/>
      <c r="B9679" s="31"/>
      <c r="C9679" s="2"/>
      <c r="D9679" s="2"/>
      <c r="E9679" s="26"/>
    </row>
    <row r="9680" spans="1:5" x14ac:dyDescent="0.15">
      <c r="A9680" s="2"/>
      <c r="B9680" s="31"/>
      <c r="C9680" s="2"/>
      <c r="D9680" s="2"/>
      <c r="E9680" s="26"/>
    </row>
    <row r="9681" spans="1:5" x14ac:dyDescent="0.15">
      <c r="A9681" s="2"/>
      <c r="B9681" s="31"/>
      <c r="C9681" s="2"/>
      <c r="D9681" s="2"/>
      <c r="E9681" s="26"/>
    </row>
    <row r="9682" spans="1:5" x14ac:dyDescent="0.15">
      <c r="A9682" s="2"/>
      <c r="B9682" s="31"/>
      <c r="C9682" s="2"/>
      <c r="D9682" s="2"/>
      <c r="E9682" s="26"/>
    </row>
    <row r="9683" spans="1:5" x14ac:dyDescent="0.15">
      <c r="A9683" s="2"/>
      <c r="B9683" s="31"/>
      <c r="C9683" s="2"/>
      <c r="D9683" s="2"/>
      <c r="E9683" s="26"/>
    </row>
    <row r="9684" spans="1:5" x14ac:dyDescent="0.15">
      <c r="A9684" s="2"/>
      <c r="B9684" s="31"/>
      <c r="C9684" s="2"/>
      <c r="D9684" s="2"/>
      <c r="E9684" s="26"/>
    </row>
    <row r="9685" spans="1:5" x14ac:dyDescent="0.15">
      <c r="A9685" s="2"/>
      <c r="B9685" s="31"/>
      <c r="C9685" s="2"/>
      <c r="D9685" s="2"/>
      <c r="E9685" s="26"/>
    </row>
    <row r="9686" spans="1:5" x14ac:dyDescent="0.15">
      <c r="A9686" s="2"/>
      <c r="B9686" s="31"/>
      <c r="C9686" s="2"/>
      <c r="D9686" s="2"/>
      <c r="E9686" s="26"/>
    </row>
    <row r="9687" spans="1:5" x14ac:dyDescent="0.15">
      <c r="A9687" s="2"/>
      <c r="B9687" s="31"/>
      <c r="C9687" s="2"/>
      <c r="D9687" s="2"/>
      <c r="E9687" s="26"/>
    </row>
    <row r="9688" spans="1:5" x14ac:dyDescent="0.15">
      <c r="A9688" s="2"/>
      <c r="B9688" s="31"/>
      <c r="C9688" s="2"/>
      <c r="D9688" s="2"/>
      <c r="E9688" s="26"/>
    </row>
    <row r="9689" spans="1:5" x14ac:dyDescent="0.15">
      <c r="A9689" s="2"/>
      <c r="B9689" s="31"/>
      <c r="C9689" s="2"/>
      <c r="D9689" s="2"/>
      <c r="E9689" s="26"/>
    </row>
    <row r="9690" spans="1:5" x14ac:dyDescent="0.15">
      <c r="A9690" s="2"/>
      <c r="B9690" s="31"/>
      <c r="C9690" s="2"/>
      <c r="D9690" s="2"/>
      <c r="E9690" s="26"/>
    </row>
    <row r="9691" spans="1:5" x14ac:dyDescent="0.15">
      <c r="A9691" s="2"/>
      <c r="B9691" s="31"/>
      <c r="C9691" s="2"/>
      <c r="D9691" s="2"/>
      <c r="E9691" s="26"/>
    </row>
    <row r="9692" spans="1:5" x14ac:dyDescent="0.15">
      <c r="A9692" s="2"/>
      <c r="B9692" s="31"/>
      <c r="C9692" s="2"/>
      <c r="D9692" s="2"/>
      <c r="E9692" s="26"/>
    </row>
    <row r="9693" spans="1:5" x14ac:dyDescent="0.15">
      <c r="A9693" s="2"/>
      <c r="B9693" s="31"/>
      <c r="C9693" s="2"/>
      <c r="D9693" s="2"/>
      <c r="E9693" s="26"/>
    </row>
    <row r="9694" spans="1:5" x14ac:dyDescent="0.15">
      <c r="A9694" s="2"/>
      <c r="B9694" s="31"/>
      <c r="C9694" s="2"/>
      <c r="D9694" s="2"/>
      <c r="E9694" s="26"/>
    </row>
    <row r="9695" spans="1:5" x14ac:dyDescent="0.15">
      <c r="A9695" s="2"/>
      <c r="B9695" s="31"/>
      <c r="C9695" s="2"/>
      <c r="D9695" s="2"/>
      <c r="E9695" s="26"/>
    </row>
    <row r="9696" spans="1:5" x14ac:dyDescent="0.15">
      <c r="A9696" s="2"/>
      <c r="B9696" s="31"/>
      <c r="C9696" s="2"/>
      <c r="D9696" s="2"/>
      <c r="E9696" s="26"/>
    </row>
    <row r="9697" spans="1:5" x14ac:dyDescent="0.15">
      <c r="A9697" s="2"/>
      <c r="B9697" s="31"/>
      <c r="C9697" s="2"/>
      <c r="D9697" s="2"/>
      <c r="E9697" s="26"/>
    </row>
    <row r="9698" spans="1:5" x14ac:dyDescent="0.15">
      <c r="A9698" s="2"/>
      <c r="B9698" s="31"/>
      <c r="C9698" s="2"/>
      <c r="D9698" s="2"/>
      <c r="E9698" s="26"/>
    </row>
    <row r="9699" spans="1:5" x14ac:dyDescent="0.15">
      <c r="A9699" s="2"/>
      <c r="B9699" s="31"/>
      <c r="C9699" s="2"/>
      <c r="D9699" s="2"/>
      <c r="E9699" s="26"/>
    </row>
    <row r="9700" spans="1:5" x14ac:dyDescent="0.15">
      <c r="A9700" s="2"/>
      <c r="B9700" s="31"/>
      <c r="C9700" s="2"/>
      <c r="D9700" s="2"/>
      <c r="E9700" s="26"/>
    </row>
    <row r="9701" spans="1:5" x14ac:dyDescent="0.15">
      <c r="A9701" s="2"/>
      <c r="B9701" s="31"/>
      <c r="C9701" s="2"/>
      <c r="D9701" s="2"/>
      <c r="E9701" s="26"/>
    </row>
    <row r="9702" spans="1:5" x14ac:dyDescent="0.15">
      <c r="A9702" s="2"/>
      <c r="B9702" s="31"/>
      <c r="C9702" s="2"/>
      <c r="D9702" s="2"/>
      <c r="E9702" s="26"/>
    </row>
    <row r="9703" spans="1:5" x14ac:dyDescent="0.15">
      <c r="A9703" s="2"/>
      <c r="B9703" s="31"/>
      <c r="C9703" s="2"/>
      <c r="D9703" s="2"/>
      <c r="E9703" s="26"/>
    </row>
    <row r="9704" spans="1:5" x14ac:dyDescent="0.15">
      <c r="A9704" s="2"/>
      <c r="B9704" s="31"/>
      <c r="C9704" s="2"/>
      <c r="D9704" s="2"/>
      <c r="E9704" s="26"/>
    </row>
    <row r="9705" spans="1:5" x14ac:dyDescent="0.15">
      <c r="A9705" s="2"/>
      <c r="B9705" s="31"/>
      <c r="C9705" s="2"/>
      <c r="D9705" s="2"/>
      <c r="E9705" s="26"/>
    </row>
    <row r="9706" spans="1:5" x14ac:dyDescent="0.15">
      <c r="A9706" s="2"/>
      <c r="B9706" s="31"/>
      <c r="C9706" s="2"/>
      <c r="D9706" s="2"/>
      <c r="E9706" s="26"/>
    </row>
    <row r="9707" spans="1:5" x14ac:dyDescent="0.15">
      <c r="A9707" s="2"/>
      <c r="B9707" s="31"/>
      <c r="C9707" s="2"/>
      <c r="D9707" s="2"/>
      <c r="E9707" s="26"/>
    </row>
    <row r="9708" spans="1:5" x14ac:dyDescent="0.15">
      <c r="A9708" s="2"/>
      <c r="B9708" s="31"/>
      <c r="C9708" s="2"/>
      <c r="D9708" s="2"/>
      <c r="E9708" s="26"/>
    </row>
    <row r="9709" spans="1:5" x14ac:dyDescent="0.15">
      <c r="A9709" s="2"/>
      <c r="B9709" s="31"/>
      <c r="C9709" s="2"/>
      <c r="D9709" s="2"/>
      <c r="E9709" s="26"/>
    </row>
    <row r="9710" spans="1:5" x14ac:dyDescent="0.15">
      <c r="A9710" s="2"/>
      <c r="B9710" s="31"/>
      <c r="C9710" s="2"/>
      <c r="D9710" s="2"/>
      <c r="E9710" s="26"/>
    </row>
    <row r="9711" spans="1:5" x14ac:dyDescent="0.15">
      <c r="A9711" s="2"/>
      <c r="B9711" s="31"/>
      <c r="C9711" s="2"/>
      <c r="D9711" s="2"/>
      <c r="E9711" s="26"/>
    </row>
    <row r="9712" spans="1:5" x14ac:dyDescent="0.15">
      <c r="A9712" s="2"/>
      <c r="B9712" s="31"/>
      <c r="C9712" s="2"/>
      <c r="D9712" s="2"/>
      <c r="E9712" s="26"/>
    </row>
    <row r="9713" spans="1:5" x14ac:dyDescent="0.15">
      <c r="A9713" s="2"/>
      <c r="B9713" s="31"/>
      <c r="C9713" s="2"/>
      <c r="D9713" s="2"/>
      <c r="E9713" s="26"/>
    </row>
    <row r="9714" spans="1:5" x14ac:dyDescent="0.15">
      <c r="A9714" s="2"/>
      <c r="B9714" s="31"/>
      <c r="C9714" s="2"/>
      <c r="D9714" s="2"/>
      <c r="E9714" s="26"/>
    </row>
    <row r="9715" spans="1:5" x14ac:dyDescent="0.15">
      <c r="A9715" s="2"/>
      <c r="B9715" s="31"/>
      <c r="C9715" s="2"/>
      <c r="D9715" s="2"/>
      <c r="E9715" s="26"/>
    </row>
    <row r="9716" spans="1:5" x14ac:dyDescent="0.15">
      <c r="A9716" s="2"/>
      <c r="B9716" s="31"/>
      <c r="C9716" s="2"/>
      <c r="D9716" s="2"/>
      <c r="E9716" s="26"/>
    </row>
    <row r="9717" spans="1:5" x14ac:dyDescent="0.15">
      <c r="A9717" s="2"/>
      <c r="B9717" s="31"/>
      <c r="C9717" s="2"/>
      <c r="D9717" s="2"/>
      <c r="E9717" s="26"/>
    </row>
    <row r="9718" spans="1:5" x14ac:dyDescent="0.15">
      <c r="A9718" s="2"/>
      <c r="B9718" s="31"/>
      <c r="C9718" s="2"/>
      <c r="D9718" s="2"/>
      <c r="E9718" s="26"/>
    </row>
    <row r="9719" spans="1:5" x14ac:dyDescent="0.15">
      <c r="A9719" s="2"/>
      <c r="B9719" s="31"/>
      <c r="C9719" s="2"/>
      <c r="D9719" s="2"/>
      <c r="E9719" s="26"/>
    </row>
    <row r="9720" spans="1:5" x14ac:dyDescent="0.15">
      <c r="A9720" s="2"/>
      <c r="B9720" s="31"/>
      <c r="C9720" s="2"/>
      <c r="D9720" s="2"/>
      <c r="E9720" s="26"/>
    </row>
    <row r="9721" spans="1:5" x14ac:dyDescent="0.15">
      <c r="A9721" s="2"/>
      <c r="B9721" s="31"/>
      <c r="C9721" s="2"/>
      <c r="D9721" s="2"/>
      <c r="E9721" s="26"/>
    </row>
    <row r="9722" spans="1:5" x14ac:dyDescent="0.15">
      <c r="A9722" s="2"/>
      <c r="B9722" s="31"/>
      <c r="C9722" s="2"/>
      <c r="D9722" s="2"/>
      <c r="E9722" s="26"/>
    </row>
    <row r="9723" spans="1:5" x14ac:dyDescent="0.15">
      <c r="A9723" s="2"/>
      <c r="B9723" s="31"/>
      <c r="C9723" s="2"/>
      <c r="D9723" s="2"/>
      <c r="E9723" s="26"/>
    </row>
    <row r="9724" spans="1:5" x14ac:dyDescent="0.15">
      <c r="A9724" s="2"/>
      <c r="B9724" s="31"/>
      <c r="C9724" s="2"/>
      <c r="D9724" s="2"/>
      <c r="E9724" s="26"/>
    </row>
    <row r="9725" spans="1:5" x14ac:dyDescent="0.15">
      <c r="A9725" s="2"/>
      <c r="B9725" s="31"/>
      <c r="C9725" s="2"/>
      <c r="D9725" s="2"/>
      <c r="E9725" s="26"/>
    </row>
    <row r="9726" spans="1:5" x14ac:dyDescent="0.15">
      <c r="A9726" s="2"/>
      <c r="B9726" s="31"/>
      <c r="C9726" s="2"/>
      <c r="D9726" s="2"/>
      <c r="E9726" s="26"/>
    </row>
    <row r="9727" spans="1:5" x14ac:dyDescent="0.15">
      <c r="A9727" s="2"/>
      <c r="B9727" s="31"/>
      <c r="C9727" s="2"/>
      <c r="D9727" s="2"/>
      <c r="E9727" s="26"/>
    </row>
    <row r="9728" spans="1:5" x14ac:dyDescent="0.15">
      <c r="A9728" s="2"/>
      <c r="B9728" s="31"/>
      <c r="C9728" s="2"/>
      <c r="D9728" s="2"/>
      <c r="E9728" s="26"/>
    </row>
    <row r="9729" spans="1:5" x14ac:dyDescent="0.15">
      <c r="A9729" s="2"/>
      <c r="B9729" s="31"/>
      <c r="C9729" s="2"/>
      <c r="D9729" s="2"/>
      <c r="E9729" s="26"/>
    </row>
    <row r="9730" spans="1:5" x14ac:dyDescent="0.15">
      <c r="A9730" s="2"/>
      <c r="B9730" s="31"/>
      <c r="C9730" s="2"/>
      <c r="D9730" s="2"/>
      <c r="E9730" s="26"/>
    </row>
    <row r="9731" spans="1:5" x14ac:dyDescent="0.15">
      <c r="A9731" s="2"/>
      <c r="B9731" s="31"/>
      <c r="C9731" s="2"/>
      <c r="D9731" s="2"/>
      <c r="E9731" s="26"/>
    </row>
    <row r="9732" spans="1:5" x14ac:dyDescent="0.15">
      <c r="A9732" s="2"/>
      <c r="B9732" s="31"/>
      <c r="C9732" s="2"/>
      <c r="D9732" s="2"/>
      <c r="E9732" s="26"/>
    </row>
    <row r="9733" spans="1:5" x14ac:dyDescent="0.15">
      <c r="A9733" s="2"/>
      <c r="B9733" s="31"/>
      <c r="C9733" s="2"/>
      <c r="D9733" s="2"/>
      <c r="E9733" s="26"/>
    </row>
    <row r="9734" spans="1:5" x14ac:dyDescent="0.15">
      <c r="A9734" s="2"/>
      <c r="B9734" s="31"/>
      <c r="C9734" s="2"/>
      <c r="D9734" s="2"/>
      <c r="E9734" s="26"/>
    </row>
    <row r="9735" spans="1:5" x14ac:dyDescent="0.15">
      <c r="A9735" s="2"/>
      <c r="B9735" s="31"/>
      <c r="C9735" s="2"/>
      <c r="D9735" s="2"/>
      <c r="E9735" s="26"/>
    </row>
    <row r="9736" spans="1:5" x14ac:dyDescent="0.15">
      <c r="A9736" s="2"/>
      <c r="B9736" s="31"/>
      <c r="C9736" s="2"/>
      <c r="D9736" s="2"/>
      <c r="E9736" s="26"/>
    </row>
    <row r="9737" spans="1:5" x14ac:dyDescent="0.15">
      <c r="A9737" s="2"/>
      <c r="B9737" s="31"/>
      <c r="C9737" s="2"/>
      <c r="D9737" s="2"/>
      <c r="E9737" s="26"/>
    </row>
    <row r="9738" spans="1:5" x14ac:dyDescent="0.15">
      <c r="A9738" s="2"/>
      <c r="B9738" s="31"/>
      <c r="C9738" s="2"/>
      <c r="D9738" s="2"/>
      <c r="E9738" s="26"/>
    </row>
    <row r="9739" spans="1:5" x14ac:dyDescent="0.15">
      <c r="A9739" s="2"/>
      <c r="B9739" s="31"/>
      <c r="C9739" s="2"/>
      <c r="D9739" s="2"/>
      <c r="E9739" s="26"/>
    </row>
    <row r="9740" spans="1:5" x14ac:dyDescent="0.15">
      <c r="A9740" s="2"/>
      <c r="B9740" s="31"/>
      <c r="C9740" s="2"/>
      <c r="D9740" s="2"/>
      <c r="E9740" s="26"/>
    </row>
    <row r="9741" spans="1:5" x14ac:dyDescent="0.15">
      <c r="A9741" s="2"/>
      <c r="B9741" s="31"/>
      <c r="C9741" s="2"/>
      <c r="D9741" s="2"/>
      <c r="E9741" s="26"/>
    </row>
    <row r="9742" spans="1:5" x14ac:dyDescent="0.15">
      <c r="A9742" s="2"/>
      <c r="B9742" s="31"/>
      <c r="C9742" s="2"/>
      <c r="D9742" s="2"/>
      <c r="E9742" s="26"/>
    </row>
    <row r="9743" spans="1:5" x14ac:dyDescent="0.15">
      <c r="A9743" s="2"/>
      <c r="B9743" s="31"/>
      <c r="C9743" s="2"/>
      <c r="D9743" s="2"/>
      <c r="E9743" s="26"/>
    </row>
    <row r="9744" spans="1:5" x14ac:dyDescent="0.15">
      <c r="A9744" s="2"/>
      <c r="B9744" s="31"/>
      <c r="C9744" s="2"/>
      <c r="D9744" s="2"/>
      <c r="E9744" s="26"/>
    </row>
    <row r="9745" spans="1:5" x14ac:dyDescent="0.15">
      <c r="A9745" s="2"/>
      <c r="B9745" s="31"/>
      <c r="C9745" s="2"/>
      <c r="D9745" s="2"/>
      <c r="E9745" s="26"/>
    </row>
    <row r="9746" spans="1:5" x14ac:dyDescent="0.15">
      <c r="A9746" s="2"/>
      <c r="B9746" s="31"/>
      <c r="C9746" s="2"/>
      <c r="D9746" s="2"/>
      <c r="E9746" s="26"/>
    </row>
    <row r="9747" spans="1:5" x14ac:dyDescent="0.15">
      <c r="A9747" s="2"/>
      <c r="B9747" s="31"/>
      <c r="C9747" s="2"/>
      <c r="D9747" s="2"/>
      <c r="E9747" s="26"/>
    </row>
    <row r="9748" spans="1:5" x14ac:dyDescent="0.15">
      <c r="A9748" s="2"/>
      <c r="B9748" s="31"/>
      <c r="C9748" s="2"/>
      <c r="D9748" s="2"/>
      <c r="E9748" s="26"/>
    </row>
    <row r="9749" spans="1:5" x14ac:dyDescent="0.15">
      <c r="A9749" s="2"/>
      <c r="B9749" s="31"/>
      <c r="C9749" s="2"/>
      <c r="D9749" s="2"/>
      <c r="E9749" s="26"/>
    </row>
    <row r="9750" spans="1:5" x14ac:dyDescent="0.15">
      <c r="A9750" s="2"/>
      <c r="B9750" s="31"/>
      <c r="C9750" s="2"/>
      <c r="D9750" s="2"/>
      <c r="E9750" s="26"/>
    </row>
    <row r="9751" spans="1:5" x14ac:dyDescent="0.15">
      <c r="A9751" s="2"/>
      <c r="B9751" s="31"/>
      <c r="C9751" s="2"/>
      <c r="D9751" s="2"/>
      <c r="E9751" s="26"/>
    </row>
    <row r="9752" spans="1:5" x14ac:dyDescent="0.15">
      <c r="A9752" s="2"/>
      <c r="B9752" s="31"/>
      <c r="C9752" s="2"/>
      <c r="D9752" s="2"/>
      <c r="E9752" s="26"/>
    </row>
    <row r="9753" spans="1:5" x14ac:dyDescent="0.15">
      <c r="A9753" s="2"/>
      <c r="B9753" s="31"/>
      <c r="C9753" s="2"/>
      <c r="D9753" s="2"/>
      <c r="E9753" s="26"/>
    </row>
    <row r="9754" spans="1:5" x14ac:dyDescent="0.15">
      <c r="A9754" s="2"/>
      <c r="B9754" s="31"/>
      <c r="C9754" s="2"/>
      <c r="D9754" s="2"/>
      <c r="E9754" s="26"/>
    </row>
    <row r="9755" spans="1:5" x14ac:dyDescent="0.15">
      <c r="A9755" s="2"/>
      <c r="B9755" s="31"/>
      <c r="C9755" s="2"/>
      <c r="D9755" s="2"/>
      <c r="E9755" s="26"/>
    </row>
    <row r="9756" spans="1:5" x14ac:dyDescent="0.15">
      <c r="A9756" s="2"/>
      <c r="B9756" s="31"/>
      <c r="C9756" s="2"/>
      <c r="D9756" s="2"/>
      <c r="E9756" s="26"/>
    </row>
    <row r="9757" spans="1:5" x14ac:dyDescent="0.15">
      <c r="A9757" s="2"/>
      <c r="B9757" s="31"/>
      <c r="C9757" s="2"/>
      <c r="D9757" s="2"/>
      <c r="E9757" s="26"/>
    </row>
    <row r="9758" spans="1:5" x14ac:dyDescent="0.15">
      <c r="A9758" s="2"/>
      <c r="B9758" s="31"/>
      <c r="C9758" s="2"/>
      <c r="D9758" s="2"/>
      <c r="E9758" s="26"/>
    </row>
    <row r="9759" spans="1:5" x14ac:dyDescent="0.15">
      <c r="A9759" s="2"/>
      <c r="B9759" s="31"/>
      <c r="C9759" s="2"/>
      <c r="D9759" s="2"/>
      <c r="E9759" s="26"/>
    </row>
    <row r="9760" spans="1:5" x14ac:dyDescent="0.15">
      <c r="A9760" s="2"/>
      <c r="B9760" s="31"/>
      <c r="C9760" s="2"/>
      <c r="D9760" s="2"/>
      <c r="E9760" s="26"/>
    </row>
    <row r="9761" spans="1:5" x14ac:dyDescent="0.15">
      <c r="A9761" s="2"/>
      <c r="B9761" s="31"/>
      <c r="C9761" s="2"/>
      <c r="D9761" s="2"/>
      <c r="E9761" s="26"/>
    </row>
    <row r="9762" spans="1:5" x14ac:dyDescent="0.15">
      <c r="A9762" s="2"/>
      <c r="B9762" s="31"/>
      <c r="C9762" s="2"/>
      <c r="D9762" s="2"/>
      <c r="E9762" s="26"/>
    </row>
    <row r="9763" spans="1:5" x14ac:dyDescent="0.15">
      <c r="A9763" s="2"/>
      <c r="B9763" s="31"/>
      <c r="C9763" s="2"/>
      <c r="D9763" s="2"/>
      <c r="E9763" s="26"/>
    </row>
    <row r="9764" spans="1:5" x14ac:dyDescent="0.15">
      <c r="A9764" s="2"/>
      <c r="B9764" s="31"/>
      <c r="C9764" s="2"/>
      <c r="D9764" s="2"/>
      <c r="E9764" s="26"/>
    </row>
    <row r="9765" spans="1:5" x14ac:dyDescent="0.15">
      <c r="A9765" s="2"/>
      <c r="B9765" s="31"/>
      <c r="C9765" s="2"/>
      <c r="D9765" s="2"/>
      <c r="E9765" s="26"/>
    </row>
    <row r="9766" spans="1:5" x14ac:dyDescent="0.15">
      <c r="A9766" s="2"/>
      <c r="B9766" s="31"/>
      <c r="C9766" s="2"/>
      <c r="D9766" s="2"/>
      <c r="E9766" s="26"/>
    </row>
    <row r="9767" spans="1:5" x14ac:dyDescent="0.15">
      <c r="A9767" s="2"/>
      <c r="B9767" s="31"/>
      <c r="C9767" s="2"/>
      <c r="D9767" s="2"/>
      <c r="E9767" s="26"/>
    </row>
    <row r="9768" spans="1:5" x14ac:dyDescent="0.15">
      <c r="A9768" s="2"/>
      <c r="B9768" s="31"/>
      <c r="C9768" s="2"/>
      <c r="D9768" s="2"/>
      <c r="E9768" s="26"/>
    </row>
    <row r="9769" spans="1:5" x14ac:dyDescent="0.15">
      <c r="A9769" s="2"/>
      <c r="B9769" s="31"/>
      <c r="C9769" s="2"/>
      <c r="D9769" s="2"/>
      <c r="E9769" s="26"/>
    </row>
    <row r="9770" spans="1:5" x14ac:dyDescent="0.15">
      <c r="A9770" s="2"/>
      <c r="B9770" s="31"/>
      <c r="C9770" s="2"/>
      <c r="D9770" s="2"/>
      <c r="E9770" s="26"/>
    </row>
    <row r="9771" spans="1:5" x14ac:dyDescent="0.15">
      <c r="A9771" s="2"/>
      <c r="B9771" s="31"/>
      <c r="C9771" s="2"/>
      <c r="D9771" s="2"/>
      <c r="E9771" s="26"/>
    </row>
    <row r="9772" spans="1:5" x14ac:dyDescent="0.15">
      <c r="A9772" s="2"/>
      <c r="B9772" s="31"/>
      <c r="C9772" s="2"/>
      <c r="D9772" s="2"/>
      <c r="E9772" s="26"/>
    </row>
    <row r="9773" spans="1:5" x14ac:dyDescent="0.15">
      <c r="A9773" s="2"/>
      <c r="B9773" s="31"/>
      <c r="C9773" s="2"/>
      <c r="D9773" s="2"/>
      <c r="E9773" s="26"/>
    </row>
    <row r="9774" spans="1:5" x14ac:dyDescent="0.15">
      <c r="A9774" s="2"/>
      <c r="B9774" s="31"/>
      <c r="C9774" s="2"/>
      <c r="D9774" s="2"/>
      <c r="E9774" s="26"/>
    </row>
    <row r="9775" spans="1:5" x14ac:dyDescent="0.15">
      <c r="A9775" s="2"/>
      <c r="B9775" s="31"/>
      <c r="C9775" s="2"/>
      <c r="D9775" s="2"/>
      <c r="E9775" s="26"/>
    </row>
    <row r="9776" spans="1:5" x14ac:dyDescent="0.15">
      <c r="A9776" s="2"/>
      <c r="B9776" s="31"/>
      <c r="C9776" s="2"/>
      <c r="D9776" s="2"/>
      <c r="E9776" s="26"/>
    </row>
    <row r="9777" spans="1:5" x14ac:dyDescent="0.15">
      <c r="A9777" s="2"/>
      <c r="B9777" s="31"/>
      <c r="C9777" s="2"/>
      <c r="D9777" s="2"/>
      <c r="E9777" s="26"/>
    </row>
    <row r="9778" spans="1:5" x14ac:dyDescent="0.15">
      <c r="A9778" s="2"/>
      <c r="B9778" s="31"/>
      <c r="C9778" s="2"/>
      <c r="D9778" s="2"/>
      <c r="E9778" s="26"/>
    </row>
    <row r="9779" spans="1:5" x14ac:dyDescent="0.15">
      <c r="A9779" s="2"/>
      <c r="B9779" s="31"/>
      <c r="C9779" s="2"/>
      <c r="D9779" s="2"/>
      <c r="E9779" s="26"/>
    </row>
    <row r="9780" spans="1:5" x14ac:dyDescent="0.15">
      <c r="A9780" s="2"/>
      <c r="B9780" s="31"/>
      <c r="C9780" s="2"/>
      <c r="D9780" s="2"/>
      <c r="E9780" s="26"/>
    </row>
    <row r="9781" spans="1:5" x14ac:dyDescent="0.15">
      <c r="A9781" s="2"/>
      <c r="B9781" s="31"/>
      <c r="C9781" s="2"/>
      <c r="D9781" s="2"/>
      <c r="E9781" s="26"/>
    </row>
    <row r="9782" spans="1:5" x14ac:dyDescent="0.15">
      <c r="A9782" s="2"/>
      <c r="B9782" s="31"/>
      <c r="C9782" s="2"/>
      <c r="D9782" s="2"/>
      <c r="E9782" s="26"/>
    </row>
    <row r="9783" spans="1:5" x14ac:dyDescent="0.15">
      <c r="A9783" s="2"/>
      <c r="B9783" s="31"/>
      <c r="C9783" s="2"/>
      <c r="D9783" s="2"/>
      <c r="E9783" s="26"/>
    </row>
    <row r="9784" spans="1:5" x14ac:dyDescent="0.15">
      <c r="A9784" s="2"/>
      <c r="B9784" s="31"/>
      <c r="C9784" s="2"/>
      <c r="D9784" s="2"/>
      <c r="E9784" s="26"/>
    </row>
    <row r="9785" spans="1:5" x14ac:dyDescent="0.15">
      <c r="A9785" s="2"/>
      <c r="B9785" s="31"/>
      <c r="C9785" s="2"/>
      <c r="D9785" s="2"/>
      <c r="E9785" s="26"/>
    </row>
    <row r="9786" spans="1:5" x14ac:dyDescent="0.15">
      <c r="A9786" s="2"/>
      <c r="B9786" s="31"/>
      <c r="C9786" s="2"/>
      <c r="D9786" s="2"/>
      <c r="E9786" s="26"/>
    </row>
    <row r="9787" spans="1:5" x14ac:dyDescent="0.15">
      <c r="A9787" s="2"/>
      <c r="B9787" s="31"/>
      <c r="C9787" s="2"/>
      <c r="D9787" s="2"/>
      <c r="E9787" s="26"/>
    </row>
    <row r="9788" spans="1:5" x14ac:dyDescent="0.15">
      <c r="A9788" s="2"/>
      <c r="B9788" s="31"/>
      <c r="C9788" s="2"/>
      <c r="D9788" s="2"/>
      <c r="E9788" s="26"/>
    </row>
    <row r="9789" spans="1:5" x14ac:dyDescent="0.15">
      <c r="A9789" s="2"/>
      <c r="B9789" s="31"/>
      <c r="C9789" s="2"/>
      <c r="D9789" s="2"/>
      <c r="E9789" s="26"/>
    </row>
    <row r="9790" spans="1:5" x14ac:dyDescent="0.15">
      <c r="A9790" s="2"/>
      <c r="B9790" s="31"/>
      <c r="C9790" s="2"/>
      <c r="D9790" s="2"/>
      <c r="E9790" s="26"/>
    </row>
    <row r="9791" spans="1:5" x14ac:dyDescent="0.15">
      <c r="A9791" s="2"/>
      <c r="B9791" s="31"/>
      <c r="C9791" s="2"/>
      <c r="D9791" s="2"/>
      <c r="E9791" s="26"/>
    </row>
    <row r="9792" spans="1:5" x14ac:dyDescent="0.15">
      <c r="A9792" s="2"/>
      <c r="B9792" s="31"/>
      <c r="C9792" s="2"/>
      <c r="D9792" s="2"/>
      <c r="E9792" s="26"/>
    </row>
    <row r="9793" spans="1:5" x14ac:dyDescent="0.15">
      <c r="A9793" s="2"/>
      <c r="B9793" s="31"/>
      <c r="C9793" s="2"/>
      <c r="D9793" s="2"/>
      <c r="E9793" s="26"/>
    </row>
    <row r="9794" spans="1:5" x14ac:dyDescent="0.15">
      <c r="A9794" s="2"/>
      <c r="B9794" s="31"/>
      <c r="C9794" s="2"/>
      <c r="D9794" s="2"/>
      <c r="E9794" s="26"/>
    </row>
    <row r="9795" spans="1:5" x14ac:dyDescent="0.15">
      <c r="A9795" s="2"/>
      <c r="B9795" s="31"/>
      <c r="C9795" s="2"/>
      <c r="D9795" s="2"/>
      <c r="E9795" s="26"/>
    </row>
    <row r="9796" spans="1:5" x14ac:dyDescent="0.15">
      <c r="A9796" s="2"/>
      <c r="B9796" s="31"/>
      <c r="C9796" s="2"/>
      <c r="D9796" s="2"/>
      <c r="E9796" s="26"/>
    </row>
    <row r="9797" spans="1:5" x14ac:dyDescent="0.15">
      <c r="A9797" s="2"/>
      <c r="B9797" s="31"/>
      <c r="C9797" s="2"/>
      <c r="D9797" s="2"/>
      <c r="E9797" s="26"/>
    </row>
    <row r="9798" spans="1:5" x14ac:dyDescent="0.15">
      <c r="A9798" s="2"/>
      <c r="B9798" s="31"/>
      <c r="C9798" s="2"/>
      <c r="D9798" s="2"/>
      <c r="E9798" s="26"/>
    </row>
    <row r="9799" spans="1:5" x14ac:dyDescent="0.15">
      <c r="A9799" s="2"/>
      <c r="B9799" s="31"/>
      <c r="C9799" s="2"/>
      <c r="D9799" s="2"/>
      <c r="E9799" s="26"/>
    </row>
    <row r="9800" spans="1:5" x14ac:dyDescent="0.15">
      <c r="A9800" s="2"/>
      <c r="B9800" s="31"/>
      <c r="C9800" s="2"/>
      <c r="D9800" s="2"/>
      <c r="E9800" s="26"/>
    </row>
    <row r="9801" spans="1:5" x14ac:dyDescent="0.15">
      <c r="A9801" s="2"/>
      <c r="B9801" s="31"/>
      <c r="C9801" s="2"/>
      <c r="D9801" s="2"/>
      <c r="E9801" s="26"/>
    </row>
    <row r="9802" spans="1:5" x14ac:dyDescent="0.15">
      <c r="A9802" s="2"/>
      <c r="B9802" s="31"/>
      <c r="C9802" s="2"/>
      <c r="D9802" s="2"/>
      <c r="E9802" s="26"/>
    </row>
    <row r="9803" spans="1:5" x14ac:dyDescent="0.15">
      <c r="A9803" s="2"/>
      <c r="B9803" s="31"/>
      <c r="C9803" s="2"/>
      <c r="D9803" s="2"/>
      <c r="E9803" s="26"/>
    </row>
    <row r="9804" spans="1:5" x14ac:dyDescent="0.15">
      <c r="A9804" s="2"/>
      <c r="B9804" s="31"/>
      <c r="C9804" s="2"/>
      <c r="D9804" s="2"/>
      <c r="E9804" s="26"/>
    </row>
    <row r="9805" spans="1:5" x14ac:dyDescent="0.15">
      <c r="A9805" s="2"/>
      <c r="B9805" s="31"/>
      <c r="C9805" s="2"/>
      <c r="D9805" s="2"/>
      <c r="E9805" s="26"/>
    </row>
    <row r="9806" spans="1:5" x14ac:dyDescent="0.15">
      <c r="A9806" s="2"/>
      <c r="B9806" s="31"/>
      <c r="C9806" s="2"/>
      <c r="D9806" s="2"/>
      <c r="E9806" s="26"/>
    </row>
    <row r="9807" spans="1:5" x14ac:dyDescent="0.15">
      <c r="A9807" s="2"/>
      <c r="B9807" s="31"/>
      <c r="C9807" s="2"/>
      <c r="D9807" s="2"/>
      <c r="E9807" s="26"/>
    </row>
    <row r="9808" spans="1:5" x14ac:dyDescent="0.15">
      <c r="A9808" s="2"/>
      <c r="B9808" s="31"/>
      <c r="C9808" s="2"/>
      <c r="D9808" s="2"/>
      <c r="E9808" s="26"/>
    </row>
    <row r="9809" spans="1:5" x14ac:dyDescent="0.15">
      <c r="A9809" s="2"/>
      <c r="B9809" s="31"/>
      <c r="C9809" s="2"/>
      <c r="D9809" s="2"/>
      <c r="E9809" s="26"/>
    </row>
    <row r="9810" spans="1:5" x14ac:dyDescent="0.15">
      <c r="A9810" s="2"/>
      <c r="B9810" s="31"/>
      <c r="C9810" s="2"/>
      <c r="D9810" s="2"/>
      <c r="E9810" s="26"/>
    </row>
    <row r="9811" spans="1:5" x14ac:dyDescent="0.15">
      <c r="A9811" s="2"/>
      <c r="B9811" s="31"/>
      <c r="C9811" s="2"/>
      <c r="D9811" s="2"/>
      <c r="E9811" s="26"/>
    </row>
    <row r="9812" spans="1:5" x14ac:dyDescent="0.15">
      <c r="A9812" s="2"/>
      <c r="B9812" s="31"/>
      <c r="C9812" s="2"/>
      <c r="D9812" s="2"/>
      <c r="E9812" s="26"/>
    </row>
    <row r="9813" spans="1:5" x14ac:dyDescent="0.15">
      <c r="A9813" s="2"/>
      <c r="B9813" s="31"/>
      <c r="C9813" s="2"/>
      <c r="D9813" s="2"/>
      <c r="E9813" s="26"/>
    </row>
    <row r="9814" spans="1:5" x14ac:dyDescent="0.15">
      <c r="A9814" s="2"/>
      <c r="B9814" s="31"/>
      <c r="C9814" s="2"/>
      <c r="D9814" s="2"/>
      <c r="E9814" s="26"/>
    </row>
    <row r="9815" spans="1:5" x14ac:dyDescent="0.15">
      <c r="A9815" s="2"/>
      <c r="B9815" s="31"/>
      <c r="C9815" s="2"/>
      <c r="D9815" s="2"/>
      <c r="E9815" s="26"/>
    </row>
    <row r="9816" spans="1:5" x14ac:dyDescent="0.15">
      <c r="A9816" s="2"/>
      <c r="B9816" s="31"/>
      <c r="C9816" s="2"/>
      <c r="D9816" s="2"/>
      <c r="E9816" s="26"/>
    </row>
    <row r="9817" spans="1:5" x14ac:dyDescent="0.15">
      <c r="A9817" s="2"/>
      <c r="B9817" s="31"/>
      <c r="C9817" s="2"/>
      <c r="D9817" s="2"/>
      <c r="E9817" s="26"/>
    </row>
    <row r="9818" spans="1:5" x14ac:dyDescent="0.15">
      <c r="A9818" s="2"/>
      <c r="B9818" s="31"/>
      <c r="C9818" s="2"/>
      <c r="D9818" s="2"/>
      <c r="E9818" s="26"/>
    </row>
    <row r="9819" spans="1:5" x14ac:dyDescent="0.15">
      <c r="A9819" s="2"/>
      <c r="B9819" s="31"/>
      <c r="C9819" s="2"/>
      <c r="D9819" s="2"/>
      <c r="E9819" s="26"/>
    </row>
    <row r="9820" spans="1:5" x14ac:dyDescent="0.15">
      <c r="A9820" s="2"/>
      <c r="B9820" s="31"/>
      <c r="C9820" s="2"/>
      <c r="D9820" s="2"/>
      <c r="E9820" s="26"/>
    </row>
    <row r="9821" spans="1:5" x14ac:dyDescent="0.15">
      <c r="A9821" s="2"/>
      <c r="B9821" s="31"/>
      <c r="C9821" s="2"/>
      <c r="D9821" s="2"/>
      <c r="E9821" s="26"/>
    </row>
    <row r="9822" spans="1:5" x14ac:dyDescent="0.15">
      <c r="A9822" s="2"/>
      <c r="B9822" s="31"/>
      <c r="C9822" s="2"/>
      <c r="D9822" s="2"/>
      <c r="E9822" s="26"/>
    </row>
    <row r="9823" spans="1:5" x14ac:dyDescent="0.15">
      <c r="A9823" s="2"/>
      <c r="B9823" s="31"/>
      <c r="C9823" s="2"/>
      <c r="D9823" s="2"/>
      <c r="E9823" s="26"/>
    </row>
    <row r="9824" spans="1:5" x14ac:dyDescent="0.15">
      <c r="A9824" s="2"/>
      <c r="B9824" s="31"/>
      <c r="C9824" s="2"/>
      <c r="D9824" s="2"/>
      <c r="E9824" s="26"/>
    </row>
    <row r="9825" spans="1:5" x14ac:dyDescent="0.15">
      <c r="A9825" s="2"/>
      <c r="B9825" s="31"/>
      <c r="C9825" s="2"/>
      <c r="D9825" s="2"/>
      <c r="E9825" s="26"/>
    </row>
    <row r="9826" spans="1:5" x14ac:dyDescent="0.15">
      <c r="A9826" s="2"/>
      <c r="B9826" s="31"/>
      <c r="C9826" s="2"/>
      <c r="D9826" s="2"/>
      <c r="E9826" s="26"/>
    </row>
    <row r="9827" spans="1:5" x14ac:dyDescent="0.15">
      <c r="A9827" s="2"/>
      <c r="B9827" s="31"/>
      <c r="C9827" s="2"/>
      <c r="D9827" s="2"/>
      <c r="E9827" s="26"/>
    </row>
    <row r="9828" spans="1:5" x14ac:dyDescent="0.15">
      <c r="A9828" s="2"/>
      <c r="B9828" s="31"/>
      <c r="C9828" s="2"/>
      <c r="D9828" s="2"/>
      <c r="E9828" s="26"/>
    </row>
    <row r="9829" spans="1:5" x14ac:dyDescent="0.15">
      <c r="A9829" s="2"/>
      <c r="B9829" s="31"/>
      <c r="C9829" s="2"/>
      <c r="D9829" s="2"/>
      <c r="E9829" s="26"/>
    </row>
    <row r="9830" spans="1:5" x14ac:dyDescent="0.15">
      <c r="A9830" s="2"/>
      <c r="B9830" s="31"/>
      <c r="C9830" s="2"/>
      <c r="D9830" s="2"/>
      <c r="E9830" s="26"/>
    </row>
    <row r="9831" spans="1:5" x14ac:dyDescent="0.15">
      <c r="A9831" s="2"/>
      <c r="B9831" s="31"/>
      <c r="C9831" s="2"/>
      <c r="D9831" s="2"/>
      <c r="E9831" s="26"/>
    </row>
    <row r="9832" spans="1:5" x14ac:dyDescent="0.15">
      <c r="A9832" s="2"/>
      <c r="B9832" s="31"/>
      <c r="C9832" s="2"/>
      <c r="D9832" s="2"/>
      <c r="E9832" s="26"/>
    </row>
    <row r="9833" spans="1:5" x14ac:dyDescent="0.15">
      <c r="A9833" s="2"/>
      <c r="B9833" s="31"/>
      <c r="C9833" s="2"/>
      <c r="D9833" s="2"/>
      <c r="E9833" s="26"/>
    </row>
    <row r="9834" spans="1:5" x14ac:dyDescent="0.15">
      <c r="A9834" s="2"/>
      <c r="B9834" s="31"/>
      <c r="C9834" s="2"/>
      <c r="D9834" s="2"/>
      <c r="E9834" s="26"/>
    </row>
    <row r="9835" spans="1:5" x14ac:dyDescent="0.15">
      <c r="A9835" s="2"/>
      <c r="B9835" s="31"/>
      <c r="C9835" s="2"/>
      <c r="D9835" s="2"/>
      <c r="E9835" s="26"/>
    </row>
    <row r="9836" spans="1:5" x14ac:dyDescent="0.15">
      <c r="A9836" s="2"/>
      <c r="B9836" s="31"/>
      <c r="C9836" s="2"/>
      <c r="D9836" s="2"/>
      <c r="E9836" s="26"/>
    </row>
    <row r="9837" spans="1:5" x14ac:dyDescent="0.15">
      <c r="A9837" s="2"/>
      <c r="B9837" s="31"/>
      <c r="C9837" s="2"/>
      <c r="D9837" s="2"/>
      <c r="E9837" s="26"/>
    </row>
    <row r="9838" spans="1:5" x14ac:dyDescent="0.15">
      <c r="A9838" s="2"/>
      <c r="B9838" s="31"/>
      <c r="C9838" s="2"/>
      <c r="D9838" s="2"/>
      <c r="E9838" s="26"/>
    </row>
    <row r="9839" spans="1:5" x14ac:dyDescent="0.15">
      <c r="A9839" s="2"/>
      <c r="B9839" s="31"/>
      <c r="C9839" s="2"/>
      <c r="D9839" s="2"/>
      <c r="E9839" s="26"/>
    </row>
    <row r="9840" spans="1:5" x14ac:dyDescent="0.15">
      <c r="A9840" s="2"/>
      <c r="B9840" s="31"/>
      <c r="C9840" s="2"/>
      <c r="D9840" s="2"/>
      <c r="E9840" s="26"/>
    </row>
    <row r="9841" spans="1:5" x14ac:dyDescent="0.15">
      <c r="A9841" s="2"/>
      <c r="B9841" s="31"/>
      <c r="C9841" s="2"/>
      <c r="D9841" s="2"/>
      <c r="E9841" s="26"/>
    </row>
    <row r="9842" spans="1:5" x14ac:dyDescent="0.15">
      <c r="A9842" s="2"/>
      <c r="B9842" s="31"/>
      <c r="C9842" s="2"/>
      <c r="D9842" s="2"/>
      <c r="E9842" s="26"/>
    </row>
    <row r="9843" spans="1:5" x14ac:dyDescent="0.15">
      <c r="A9843" s="2"/>
      <c r="B9843" s="31"/>
      <c r="C9843" s="2"/>
      <c r="D9843" s="2"/>
      <c r="E9843" s="26"/>
    </row>
    <row r="9844" spans="1:5" x14ac:dyDescent="0.15">
      <c r="A9844" s="2"/>
      <c r="B9844" s="31"/>
      <c r="C9844" s="2"/>
      <c r="D9844" s="2"/>
      <c r="E9844" s="26"/>
    </row>
    <row r="9845" spans="1:5" x14ac:dyDescent="0.15">
      <c r="A9845" s="2"/>
      <c r="B9845" s="31"/>
      <c r="C9845" s="2"/>
      <c r="D9845" s="2"/>
      <c r="E9845" s="26"/>
    </row>
    <row r="9846" spans="1:5" x14ac:dyDescent="0.15">
      <c r="A9846" s="2"/>
      <c r="B9846" s="31"/>
      <c r="C9846" s="2"/>
      <c r="D9846" s="2"/>
      <c r="E9846" s="26"/>
    </row>
    <row r="9847" spans="1:5" x14ac:dyDescent="0.15">
      <c r="A9847" s="2"/>
      <c r="B9847" s="31"/>
      <c r="C9847" s="2"/>
      <c r="D9847" s="2"/>
      <c r="E9847" s="26"/>
    </row>
    <row r="9848" spans="1:5" x14ac:dyDescent="0.15">
      <c r="A9848" s="2"/>
      <c r="B9848" s="31"/>
      <c r="C9848" s="2"/>
      <c r="D9848" s="2"/>
      <c r="E9848" s="26"/>
    </row>
    <row r="9849" spans="1:5" x14ac:dyDescent="0.15">
      <c r="A9849" s="2"/>
      <c r="B9849" s="31"/>
      <c r="C9849" s="2"/>
      <c r="D9849" s="2"/>
      <c r="E9849" s="26"/>
    </row>
    <row r="9850" spans="1:5" x14ac:dyDescent="0.15">
      <c r="A9850" s="2"/>
      <c r="B9850" s="31"/>
      <c r="C9850" s="2"/>
      <c r="D9850" s="2"/>
      <c r="E9850" s="26"/>
    </row>
    <row r="9851" spans="1:5" x14ac:dyDescent="0.15">
      <c r="A9851" s="2"/>
      <c r="B9851" s="31"/>
      <c r="C9851" s="2"/>
      <c r="D9851" s="2"/>
      <c r="E9851" s="26"/>
    </row>
    <row r="9852" spans="1:5" x14ac:dyDescent="0.15">
      <c r="A9852" s="2"/>
      <c r="B9852" s="31"/>
      <c r="C9852" s="2"/>
      <c r="D9852" s="2"/>
      <c r="E9852" s="26"/>
    </row>
    <row r="9853" spans="1:5" x14ac:dyDescent="0.15">
      <c r="A9853" s="2"/>
      <c r="B9853" s="31"/>
      <c r="C9853" s="2"/>
      <c r="D9853" s="2"/>
      <c r="E9853" s="26"/>
    </row>
    <row r="9854" spans="1:5" x14ac:dyDescent="0.15">
      <c r="A9854" s="2"/>
      <c r="B9854" s="31"/>
      <c r="C9854" s="2"/>
      <c r="D9854" s="2"/>
      <c r="E9854" s="26"/>
    </row>
    <row r="9855" spans="1:5" x14ac:dyDescent="0.15">
      <c r="A9855" s="2"/>
      <c r="B9855" s="31"/>
      <c r="C9855" s="2"/>
      <c r="D9855" s="2"/>
      <c r="E9855" s="26"/>
    </row>
    <row r="9856" spans="1:5" x14ac:dyDescent="0.15">
      <c r="A9856" s="2"/>
      <c r="B9856" s="31"/>
      <c r="C9856" s="2"/>
      <c r="D9856" s="2"/>
      <c r="E9856" s="26"/>
    </row>
    <row r="9857" spans="1:5" x14ac:dyDescent="0.15">
      <c r="A9857" s="2"/>
      <c r="B9857" s="31"/>
      <c r="C9857" s="2"/>
      <c r="D9857" s="2"/>
      <c r="E9857" s="26"/>
    </row>
    <row r="9858" spans="1:5" x14ac:dyDescent="0.15">
      <c r="A9858" s="2"/>
      <c r="B9858" s="31"/>
      <c r="C9858" s="2"/>
      <c r="D9858" s="2"/>
      <c r="E9858" s="26"/>
    </row>
    <row r="9859" spans="1:5" x14ac:dyDescent="0.15">
      <c r="A9859" s="2"/>
      <c r="B9859" s="31"/>
      <c r="C9859" s="2"/>
      <c r="D9859" s="2"/>
      <c r="E9859" s="26"/>
    </row>
    <row r="9860" spans="1:5" x14ac:dyDescent="0.15">
      <c r="A9860" s="2"/>
      <c r="B9860" s="31"/>
      <c r="C9860" s="2"/>
      <c r="D9860" s="2"/>
      <c r="E9860" s="26"/>
    </row>
    <row r="9861" spans="1:5" x14ac:dyDescent="0.15">
      <c r="A9861" s="2"/>
      <c r="B9861" s="31"/>
      <c r="C9861" s="2"/>
      <c r="D9861" s="2"/>
      <c r="E9861" s="26"/>
    </row>
    <row r="9862" spans="1:5" x14ac:dyDescent="0.15">
      <c r="A9862" s="2"/>
      <c r="B9862" s="31"/>
      <c r="C9862" s="2"/>
      <c r="D9862" s="2"/>
      <c r="E9862" s="26"/>
    </row>
    <row r="9863" spans="1:5" x14ac:dyDescent="0.15">
      <c r="A9863" s="2"/>
      <c r="B9863" s="31"/>
      <c r="C9863" s="2"/>
      <c r="D9863" s="2"/>
      <c r="E9863" s="26"/>
    </row>
    <row r="9864" spans="1:5" x14ac:dyDescent="0.15">
      <c r="A9864" s="2"/>
      <c r="B9864" s="31"/>
      <c r="C9864" s="2"/>
      <c r="D9864" s="2"/>
      <c r="E9864" s="26"/>
    </row>
    <row r="9865" spans="1:5" x14ac:dyDescent="0.15">
      <c r="A9865" s="2"/>
      <c r="B9865" s="31"/>
      <c r="C9865" s="2"/>
      <c r="D9865" s="2"/>
      <c r="E9865" s="26"/>
    </row>
    <row r="9866" spans="1:5" x14ac:dyDescent="0.15">
      <c r="A9866" s="2"/>
      <c r="B9866" s="31"/>
      <c r="C9866" s="2"/>
      <c r="D9866" s="2"/>
      <c r="E9866" s="26"/>
    </row>
    <row r="9867" spans="1:5" x14ac:dyDescent="0.15">
      <c r="A9867" s="2"/>
      <c r="B9867" s="31"/>
      <c r="C9867" s="2"/>
      <c r="D9867" s="2"/>
      <c r="E9867" s="26"/>
    </row>
    <row r="9868" spans="1:5" x14ac:dyDescent="0.15">
      <c r="A9868" s="2"/>
      <c r="B9868" s="31"/>
      <c r="C9868" s="2"/>
      <c r="D9868" s="2"/>
      <c r="E9868" s="26"/>
    </row>
    <row r="9869" spans="1:5" x14ac:dyDescent="0.15">
      <c r="A9869" s="2"/>
      <c r="B9869" s="31"/>
      <c r="C9869" s="2"/>
      <c r="D9869" s="2"/>
      <c r="E9869" s="26"/>
    </row>
    <row r="9870" spans="1:5" x14ac:dyDescent="0.15">
      <c r="A9870" s="2"/>
      <c r="B9870" s="31"/>
      <c r="C9870" s="2"/>
      <c r="D9870" s="2"/>
      <c r="E9870" s="26"/>
    </row>
    <row r="9871" spans="1:5" x14ac:dyDescent="0.15">
      <c r="A9871" s="2"/>
      <c r="B9871" s="31"/>
      <c r="C9871" s="2"/>
      <c r="D9871" s="2"/>
      <c r="E9871" s="26"/>
    </row>
    <row r="9872" spans="1:5" x14ac:dyDescent="0.15">
      <c r="A9872" s="2"/>
      <c r="B9872" s="31"/>
      <c r="C9872" s="2"/>
      <c r="D9872" s="2"/>
      <c r="E9872" s="26"/>
    </row>
    <row r="9873" spans="1:5" x14ac:dyDescent="0.15">
      <c r="A9873" s="2"/>
      <c r="B9873" s="31"/>
      <c r="C9873" s="2"/>
      <c r="D9873" s="2"/>
      <c r="E9873" s="26"/>
    </row>
    <row r="9874" spans="1:5" x14ac:dyDescent="0.15">
      <c r="A9874" s="2"/>
      <c r="B9874" s="31"/>
      <c r="C9874" s="2"/>
      <c r="D9874" s="2"/>
      <c r="E9874" s="26"/>
    </row>
    <row r="9875" spans="1:5" x14ac:dyDescent="0.15">
      <c r="A9875" s="2"/>
      <c r="B9875" s="31"/>
      <c r="C9875" s="2"/>
      <c r="D9875" s="2"/>
      <c r="E9875" s="26"/>
    </row>
    <row r="9876" spans="1:5" x14ac:dyDescent="0.15">
      <c r="A9876" s="2"/>
      <c r="B9876" s="31"/>
      <c r="C9876" s="2"/>
      <c r="D9876" s="2"/>
      <c r="E9876" s="26"/>
    </row>
    <row r="9877" spans="1:5" x14ac:dyDescent="0.15">
      <c r="A9877" s="2"/>
      <c r="B9877" s="31"/>
      <c r="C9877" s="2"/>
      <c r="D9877" s="2"/>
      <c r="E9877" s="26"/>
    </row>
    <row r="9878" spans="1:5" x14ac:dyDescent="0.15">
      <c r="A9878" s="2"/>
      <c r="B9878" s="31"/>
      <c r="C9878" s="2"/>
      <c r="D9878" s="2"/>
      <c r="E9878" s="26"/>
    </row>
    <row r="9879" spans="1:5" x14ac:dyDescent="0.15">
      <c r="A9879" s="2"/>
      <c r="B9879" s="31"/>
      <c r="C9879" s="2"/>
      <c r="D9879" s="2"/>
      <c r="E9879" s="26"/>
    </row>
    <row r="9880" spans="1:5" x14ac:dyDescent="0.15">
      <c r="A9880" s="2"/>
      <c r="B9880" s="31"/>
      <c r="C9880" s="2"/>
      <c r="D9880" s="2"/>
      <c r="E9880" s="26"/>
    </row>
    <row r="9881" spans="1:5" x14ac:dyDescent="0.15">
      <c r="A9881" s="2"/>
      <c r="B9881" s="31"/>
      <c r="C9881" s="2"/>
      <c r="D9881" s="2"/>
      <c r="E9881" s="26"/>
    </row>
    <row r="9882" spans="1:5" x14ac:dyDescent="0.15">
      <c r="A9882" s="2"/>
      <c r="B9882" s="31"/>
      <c r="C9882" s="2"/>
      <c r="D9882" s="2"/>
      <c r="E9882" s="26"/>
    </row>
    <row r="9883" spans="1:5" x14ac:dyDescent="0.15">
      <c r="A9883" s="2"/>
      <c r="B9883" s="31"/>
      <c r="C9883" s="2"/>
      <c r="D9883" s="2"/>
      <c r="E9883" s="26"/>
    </row>
    <row r="9884" spans="1:5" x14ac:dyDescent="0.15">
      <c r="A9884" s="2"/>
      <c r="B9884" s="31"/>
      <c r="C9884" s="2"/>
      <c r="D9884" s="2"/>
      <c r="E9884" s="26"/>
    </row>
    <row r="9885" spans="1:5" x14ac:dyDescent="0.15">
      <c r="A9885" s="2"/>
      <c r="B9885" s="31"/>
      <c r="C9885" s="2"/>
      <c r="D9885" s="2"/>
      <c r="E9885" s="26"/>
    </row>
    <row r="9886" spans="1:5" x14ac:dyDescent="0.15">
      <c r="A9886" s="2"/>
      <c r="B9886" s="31"/>
      <c r="C9886" s="2"/>
      <c r="D9886" s="2"/>
      <c r="E9886" s="26"/>
    </row>
    <row r="9887" spans="1:5" x14ac:dyDescent="0.15">
      <c r="A9887" s="2"/>
      <c r="B9887" s="31"/>
      <c r="C9887" s="2"/>
      <c r="D9887" s="2"/>
      <c r="E9887" s="26"/>
    </row>
    <row r="9888" spans="1:5" x14ac:dyDescent="0.15">
      <c r="A9888" s="2"/>
      <c r="B9888" s="31"/>
      <c r="C9888" s="2"/>
      <c r="D9888" s="2"/>
      <c r="E9888" s="26"/>
    </row>
    <row r="9889" spans="1:5" x14ac:dyDescent="0.15">
      <c r="A9889" s="2"/>
      <c r="B9889" s="31"/>
      <c r="C9889" s="2"/>
      <c r="D9889" s="2"/>
      <c r="E9889" s="26"/>
    </row>
    <row r="9890" spans="1:5" x14ac:dyDescent="0.15">
      <c r="A9890" s="2"/>
      <c r="B9890" s="31"/>
      <c r="C9890" s="2"/>
      <c r="D9890" s="2"/>
      <c r="E9890" s="26"/>
    </row>
    <row r="9891" spans="1:5" x14ac:dyDescent="0.15">
      <c r="A9891" s="2"/>
      <c r="B9891" s="31"/>
      <c r="C9891" s="2"/>
      <c r="D9891" s="2"/>
      <c r="E9891" s="26"/>
    </row>
    <row r="9892" spans="1:5" x14ac:dyDescent="0.15">
      <c r="A9892" s="2"/>
      <c r="B9892" s="31"/>
      <c r="C9892" s="2"/>
      <c r="D9892" s="2"/>
      <c r="E9892" s="26"/>
    </row>
    <row r="9893" spans="1:5" x14ac:dyDescent="0.15">
      <c r="A9893" s="2"/>
      <c r="B9893" s="31"/>
      <c r="C9893" s="2"/>
      <c r="D9893" s="2"/>
      <c r="E9893" s="26"/>
    </row>
    <row r="9894" spans="1:5" x14ac:dyDescent="0.15">
      <c r="A9894" s="2"/>
      <c r="B9894" s="31"/>
      <c r="C9894" s="2"/>
      <c r="D9894" s="2"/>
      <c r="E9894" s="26"/>
    </row>
    <row r="9895" spans="1:5" x14ac:dyDescent="0.15">
      <c r="A9895" s="2"/>
      <c r="B9895" s="31"/>
      <c r="C9895" s="2"/>
      <c r="D9895" s="2"/>
      <c r="E9895" s="26"/>
    </row>
    <row r="9896" spans="1:5" x14ac:dyDescent="0.15">
      <c r="A9896" s="2"/>
      <c r="B9896" s="31"/>
      <c r="C9896" s="2"/>
      <c r="D9896" s="2"/>
      <c r="E9896" s="26"/>
    </row>
    <row r="9897" spans="1:5" x14ac:dyDescent="0.15">
      <c r="A9897" s="2"/>
      <c r="B9897" s="31"/>
      <c r="C9897" s="2"/>
      <c r="D9897" s="2"/>
      <c r="E9897" s="26"/>
    </row>
    <row r="9898" spans="1:5" x14ac:dyDescent="0.15">
      <c r="A9898" s="2"/>
      <c r="B9898" s="31"/>
      <c r="C9898" s="2"/>
      <c r="D9898" s="2"/>
      <c r="E9898" s="26"/>
    </row>
    <row r="9899" spans="1:5" x14ac:dyDescent="0.15">
      <c r="A9899" s="2"/>
      <c r="B9899" s="31"/>
      <c r="C9899" s="2"/>
      <c r="D9899" s="2"/>
      <c r="E9899" s="26"/>
    </row>
    <row r="9900" spans="1:5" x14ac:dyDescent="0.15">
      <c r="A9900" s="2"/>
      <c r="B9900" s="31"/>
      <c r="C9900" s="2"/>
      <c r="D9900" s="2"/>
      <c r="E9900" s="26"/>
    </row>
    <row r="9901" spans="1:5" x14ac:dyDescent="0.15">
      <c r="A9901" s="2"/>
      <c r="B9901" s="31"/>
      <c r="C9901" s="2"/>
      <c r="D9901" s="2"/>
      <c r="E9901" s="26"/>
    </row>
    <row r="9902" spans="1:5" x14ac:dyDescent="0.15">
      <c r="A9902" s="2"/>
      <c r="B9902" s="31"/>
      <c r="C9902" s="2"/>
      <c r="D9902" s="2"/>
      <c r="E9902" s="26"/>
    </row>
    <row r="9903" spans="1:5" x14ac:dyDescent="0.15">
      <c r="A9903" s="2"/>
      <c r="B9903" s="31"/>
      <c r="C9903" s="2"/>
      <c r="D9903" s="2"/>
      <c r="E9903" s="26"/>
    </row>
    <row r="9904" spans="1:5" x14ac:dyDescent="0.15">
      <c r="A9904" s="2"/>
      <c r="B9904" s="31"/>
      <c r="C9904" s="2"/>
      <c r="D9904" s="2"/>
      <c r="E9904" s="26"/>
    </row>
    <row r="9905" spans="1:5" x14ac:dyDescent="0.15">
      <c r="A9905" s="2"/>
      <c r="B9905" s="31"/>
      <c r="C9905" s="2"/>
      <c r="D9905" s="2"/>
      <c r="E9905" s="26"/>
    </row>
    <row r="9906" spans="1:5" x14ac:dyDescent="0.15">
      <c r="A9906" s="2"/>
      <c r="B9906" s="31"/>
      <c r="C9906" s="2"/>
      <c r="D9906" s="2"/>
      <c r="E9906" s="26"/>
    </row>
    <row r="9907" spans="1:5" x14ac:dyDescent="0.15">
      <c r="A9907" s="2"/>
      <c r="B9907" s="31"/>
      <c r="C9907" s="2"/>
      <c r="D9907" s="2"/>
      <c r="E9907" s="26"/>
    </row>
    <row r="9908" spans="1:5" x14ac:dyDescent="0.15">
      <c r="A9908" s="2"/>
      <c r="B9908" s="31"/>
      <c r="C9908" s="2"/>
      <c r="D9908" s="2"/>
      <c r="E9908" s="26"/>
    </row>
    <row r="9909" spans="1:5" x14ac:dyDescent="0.15">
      <c r="A9909" s="2"/>
      <c r="B9909" s="31"/>
      <c r="C9909" s="2"/>
      <c r="D9909" s="2"/>
      <c r="E9909" s="26"/>
    </row>
    <row r="9910" spans="1:5" x14ac:dyDescent="0.15">
      <c r="A9910" s="2"/>
      <c r="B9910" s="31"/>
      <c r="C9910" s="2"/>
      <c r="D9910" s="2"/>
      <c r="E9910" s="26"/>
    </row>
    <row r="9911" spans="1:5" x14ac:dyDescent="0.15">
      <c r="A9911" s="2"/>
      <c r="B9911" s="31"/>
      <c r="C9911" s="2"/>
      <c r="D9911" s="2"/>
      <c r="E9911" s="26"/>
    </row>
    <row r="9912" spans="1:5" x14ac:dyDescent="0.15">
      <c r="A9912" s="2"/>
      <c r="B9912" s="31"/>
      <c r="C9912" s="2"/>
      <c r="D9912" s="2"/>
      <c r="E9912" s="26"/>
    </row>
    <row r="9913" spans="1:5" x14ac:dyDescent="0.15">
      <c r="A9913" s="2"/>
      <c r="B9913" s="31"/>
      <c r="C9913" s="2"/>
      <c r="D9913" s="2"/>
      <c r="E9913" s="26"/>
    </row>
    <row r="9914" spans="1:5" x14ac:dyDescent="0.15">
      <c r="A9914" s="2"/>
      <c r="B9914" s="31"/>
      <c r="C9914" s="2"/>
      <c r="D9914" s="2"/>
      <c r="E9914" s="26"/>
    </row>
    <row r="9915" spans="1:5" x14ac:dyDescent="0.15">
      <c r="A9915" s="2"/>
      <c r="B9915" s="31"/>
      <c r="C9915" s="2"/>
      <c r="D9915" s="2"/>
      <c r="E9915" s="26"/>
    </row>
    <row r="9916" spans="1:5" x14ac:dyDescent="0.15">
      <c r="A9916" s="2"/>
      <c r="B9916" s="31"/>
      <c r="C9916" s="2"/>
      <c r="D9916" s="2"/>
      <c r="E9916" s="26"/>
    </row>
    <row r="9917" spans="1:5" x14ac:dyDescent="0.15">
      <c r="A9917" s="2"/>
      <c r="B9917" s="31"/>
      <c r="C9917" s="2"/>
      <c r="D9917" s="2"/>
      <c r="E9917" s="26"/>
    </row>
    <row r="9918" spans="1:5" x14ac:dyDescent="0.15">
      <c r="A9918" s="2"/>
      <c r="B9918" s="31"/>
      <c r="C9918" s="2"/>
      <c r="D9918" s="2"/>
      <c r="E9918" s="26"/>
    </row>
    <row r="9919" spans="1:5" x14ac:dyDescent="0.15">
      <c r="A9919" s="2"/>
      <c r="B9919" s="31"/>
      <c r="C9919" s="2"/>
      <c r="D9919" s="2"/>
      <c r="E9919" s="26"/>
    </row>
    <row r="9920" spans="1:5" x14ac:dyDescent="0.15">
      <c r="A9920" s="2"/>
      <c r="B9920" s="31"/>
      <c r="C9920" s="2"/>
      <c r="D9920" s="2"/>
      <c r="E9920" s="26"/>
    </row>
    <row r="9921" spans="1:5" x14ac:dyDescent="0.15">
      <c r="A9921" s="2"/>
      <c r="B9921" s="31"/>
      <c r="C9921" s="2"/>
      <c r="D9921" s="2"/>
      <c r="E9921" s="26"/>
    </row>
    <row r="9922" spans="1:5" x14ac:dyDescent="0.15">
      <c r="A9922" s="2"/>
      <c r="B9922" s="31"/>
      <c r="C9922" s="2"/>
      <c r="D9922" s="2"/>
      <c r="E9922" s="26"/>
    </row>
    <row r="9923" spans="1:5" x14ac:dyDescent="0.15">
      <c r="A9923" s="2"/>
      <c r="B9923" s="31"/>
      <c r="C9923" s="2"/>
      <c r="D9923" s="2"/>
      <c r="E9923" s="26"/>
    </row>
    <row r="9924" spans="1:5" x14ac:dyDescent="0.15">
      <c r="A9924" s="2"/>
      <c r="B9924" s="31"/>
      <c r="C9924" s="2"/>
      <c r="D9924" s="2"/>
      <c r="E9924" s="26"/>
    </row>
    <row r="9925" spans="1:5" x14ac:dyDescent="0.15">
      <c r="A9925" s="2"/>
      <c r="B9925" s="31"/>
      <c r="C9925" s="2"/>
      <c r="D9925" s="2"/>
      <c r="E9925" s="26"/>
    </row>
    <row r="9926" spans="1:5" x14ac:dyDescent="0.15">
      <c r="A9926" s="2"/>
      <c r="B9926" s="31"/>
      <c r="C9926" s="2"/>
      <c r="D9926" s="2"/>
      <c r="E9926" s="26"/>
    </row>
    <row r="9927" spans="1:5" x14ac:dyDescent="0.15">
      <c r="A9927" s="2"/>
      <c r="B9927" s="31"/>
      <c r="C9927" s="2"/>
      <c r="D9927" s="2"/>
      <c r="E9927" s="26"/>
    </row>
    <row r="9928" spans="1:5" x14ac:dyDescent="0.15">
      <c r="A9928" s="2"/>
      <c r="B9928" s="31"/>
      <c r="C9928" s="2"/>
      <c r="D9928" s="2"/>
      <c r="E9928" s="26"/>
    </row>
    <row r="9929" spans="1:5" x14ac:dyDescent="0.15">
      <c r="A9929" s="2"/>
      <c r="B9929" s="31"/>
      <c r="C9929" s="2"/>
      <c r="D9929" s="2"/>
      <c r="E9929" s="26"/>
    </row>
    <row r="9930" spans="1:5" x14ac:dyDescent="0.15">
      <c r="A9930" s="2"/>
      <c r="B9930" s="31"/>
      <c r="C9930" s="2"/>
      <c r="D9930" s="2"/>
      <c r="E9930" s="26"/>
    </row>
    <row r="9931" spans="1:5" x14ac:dyDescent="0.15">
      <c r="A9931" s="2"/>
      <c r="B9931" s="31"/>
      <c r="C9931" s="2"/>
      <c r="D9931" s="2"/>
      <c r="E9931" s="26"/>
    </row>
    <row r="9932" spans="1:5" x14ac:dyDescent="0.15">
      <c r="A9932" s="2"/>
      <c r="B9932" s="31"/>
      <c r="C9932" s="2"/>
      <c r="D9932" s="2"/>
      <c r="E9932" s="26"/>
    </row>
    <row r="9933" spans="1:5" x14ac:dyDescent="0.15">
      <c r="A9933" s="2"/>
      <c r="B9933" s="31"/>
      <c r="C9933" s="2"/>
      <c r="D9933" s="2"/>
      <c r="E9933" s="26"/>
    </row>
    <row r="9934" spans="1:5" x14ac:dyDescent="0.15">
      <c r="A9934" s="2"/>
      <c r="B9934" s="31"/>
      <c r="C9934" s="2"/>
      <c r="D9934" s="2"/>
      <c r="E9934" s="26"/>
    </row>
    <row r="9935" spans="1:5" x14ac:dyDescent="0.15">
      <c r="A9935" s="2"/>
      <c r="B9935" s="31"/>
      <c r="C9935" s="2"/>
      <c r="D9935" s="2"/>
      <c r="E9935" s="26"/>
    </row>
    <row r="9936" spans="1:5" x14ac:dyDescent="0.15">
      <c r="A9936" s="2"/>
      <c r="B9936" s="31"/>
      <c r="C9936" s="2"/>
      <c r="D9936" s="2"/>
      <c r="E9936" s="26"/>
    </row>
    <row r="9937" spans="1:5" x14ac:dyDescent="0.15">
      <c r="A9937" s="2"/>
      <c r="B9937" s="31"/>
      <c r="C9937" s="2"/>
      <c r="D9937" s="2"/>
      <c r="E9937" s="26"/>
    </row>
    <row r="9938" spans="1:5" x14ac:dyDescent="0.15">
      <c r="A9938" s="2"/>
      <c r="B9938" s="31"/>
      <c r="C9938" s="2"/>
      <c r="D9938" s="2"/>
      <c r="E9938" s="26"/>
    </row>
    <row r="9939" spans="1:5" x14ac:dyDescent="0.15">
      <c r="A9939" s="2"/>
      <c r="B9939" s="31"/>
      <c r="C9939" s="2"/>
      <c r="D9939" s="2"/>
      <c r="E9939" s="26"/>
    </row>
    <row r="9940" spans="1:5" x14ac:dyDescent="0.15">
      <c r="A9940" s="2"/>
      <c r="B9940" s="31"/>
      <c r="C9940" s="2"/>
      <c r="D9940" s="2"/>
      <c r="E9940" s="26"/>
    </row>
    <row r="9941" spans="1:5" x14ac:dyDescent="0.15">
      <c r="A9941" s="2"/>
      <c r="B9941" s="31"/>
      <c r="C9941" s="2"/>
      <c r="D9941" s="2"/>
      <c r="E9941" s="26"/>
    </row>
    <row r="9942" spans="1:5" x14ac:dyDescent="0.15">
      <c r="A9942" s="2"/>
      <c r="B9942" s="31"/>
      <c r="C9942" s="2"/>
      <c r="D9942" s="2"/>
      <c r="E9942" s="26"/>
    </row>
    <row r="9943" spans="1:5" x14ac:dyDescent="0.15">
      <c r="A9943" s="2"/>
      <c r="B9943" s="31"/>
      <c r="C9943" s="2"/>
      <c r="D9943" s="2"/>
      <c r="E9943" s="26"/>
    </row>
    <row r="9944" spans="1:5" x14ac:dyDescent="0.15">
      <c r="A9944" s="2"/>
      <c r="B9944" s="31"/>
      <c r="C9944" s="2"/>
      <c r="D9944" s="2"/>
      <c r="E9944" s="26"/>
    </row>
    <row r="9945" spans="1:5" x14ac:dyDescent="0.15">
      <c r="A9945" s="2"/>
      <c r="B9945" s="31"/>
      <c r="C9945" s="2"/>
      <c r="D9945" s="2"/>
      <c r="E9945" s="26"/>
    </row>
    <row r="9946" spans="1:5" x14ac:dyDescent="0.15">
      <c r="A9946" s="2"/>
      <c r="B9946" s="31"/>
      <c r="C9946" s="2"/>
      <c r="D9946" s="2"/>
      <c r="E9946" s="26"/>
    </row>
    <row r="9947" spans="1:5" x14ac:dyDescent="0.15">
      <c r="A9947" s="2"/>
      <c r="B9947" s="31"/>
      <c r="C9947" s="2"/>
      <c r="D9947" s="2"/>
      <c r="E9947" s="26"/>
    </row>
    <row r="9948" spans="1:5" x14ac:dyDescent="0.15">
      <c r="A9948" s="2"/>
      <c r="B9948" s="31"/>
      <c r="C9948" s="2"/>
      <c r="D9948" s="2"/>
      <c r="E9948" s="26"/>
    </row>
    <row r="9949" spans="1:5" x14ac:dyDescent="0.15">
      <c r="A9949" s="2"/>
      <c r="B9949" s="31"/>
      <c r="C9949" s="2"/>
      <c r="D9949" s="2"/>
      <c r="E9949" s="26"/>
    </row>
    <row r="9950" spans="1:5" x14ac:dyDescent="0.15">
      <c r="A9950" s="2"/>
      <c r="B9950" s="31"/>
      <c r="C9950" s="2"/>
      <c r="D9950" s="2"/>
      <c r="E9950" s="26"/>
    </row>
    <row r="9951" spans="1:5" x14ac:dyDescent="0.15">
      <c r="A9951" s="2"/>
      <c r="B9951" s="31"/>
      <c r="C9951" s="2"/>
      <c r="D9951" s="2"/>
      <c r="E9951" s="26"/>
    </row>
    <row r="9952" spans="1:5" x14ac:dyDescent="0.15">
      <c r="A9952" s="2"/>
      <c r="B9952" s="31"/>
      <c r="C9952" s="2"/>
      <c r="D9952" s="2"/>
      <c r="E9952" s="26"/>
    </row>
    <row r="9953" spans="1:5" x14ac:dyDescent="0.15">
      <c r="A9953" s="2"/>
      <c r="B9953" s="31"/>
      <c r="C9953" s="2"/>
      <c r="D9953" s="2"/>
      <c r="E9953" s="26"/>
    </row>
    <row r="9954" spans="1:5" x14ac:dyDescent="0.15">
      <c r="A9954" s="2"/>
      <c r="B9954" s="31"/>
      <c r="C9954" s="2"/>
      <c r="D9954" s="2"/>
      <c r="E9954" s="26"/>
    </row>
    <row r="9955" spans="1:5" x14ac:dyDescent="0.15">
      <c r="A9955" s="2"/>
      <c r="B9955" s="31"/>
      <c r="C9955" s="2"/>
      <c r="D9955" s="2"/>
      <c r="E9955" s="26"/>
    </row>
    <row r="9956" spans="1:5" x14ac:dyDescent="0.15">
      <c r="A9956" s="2"/>
      <c r="B9956" s="31"/>
      <c r="C9956" s="2"/>
      <c r="D9956" s="2"/>
      <c r="E9956" s="26"/>
    </row>
    <row r="9957" spans="1:5" x14ac:dyDescent="0.15">
      <c r="A9957" s="2"/>
      <c r="B9957" s="31"/>
      <c r="C9957" s="2"/>
      <c r="D9957" s="2"/>
      <c r="E9957" s="26"/>
    </row>
    <row r="9958" spans="1:5" x14ac:dyDescent="0.15">
      <c r="A9958" s="2"/>
      <c r="B9958" s="31"/>
      <c r="C9958" s="2"/>
      <c r="D9958" s="2"/>
      <c r="E9958" s="26"/>
    </row>
    <row r="9959" spans="1:5" x14ac:dyDescent="0.15">
      <c r="A9959" s="2"/>
      <c r="B9959" s="31"/>
      <c r="C9959" s="2"/>
      <c r="D9959" s="2"/>
      <c r="E9959" s="26"/>
    </row>
    <row r="9960" spans="1:5" x14ac:dyDescent="0.15">
      <c r="A9960" s="2"/>
      <c r="B9960" s="31"/>
      <c r="C9960" s="2"/>
      <c r="D9960" s="2"/>
      <c r="E9960" s="26"/>
    </row>
    <row r="9961" spans="1:5" x14ac:dyDescent="0.15">
      <c r="A9961" s="2"/>
      <c r="B9961" s="31"/>
      <c r="C9961" s="2"/>
      <c r="D9961" s="2"/>
      <c r="E9961" s="26"/>
    </row>
    <row r="9962" spans="1:5" x14ac:dyDescent="0.15">
      <c r="A9962" s="2"/>
      <c r="B9962" s="31"/>
      <c r="C9962" s="2"/>
      <c r="D9962" s="2"/>
      <c r="E9962" s="26"/>
    </row>
    <row r="9963" spans="1:5" x14ac:dyDescent="0.15">
      <c r="A9963" s="2"/>
      <c r="B9963" s="31"/>
      <c r="C9963" s="2"/>
      <c r="D9963" s="2"/>
      <c r="E9963" s="26"/>
    </row>
    <row r="9964" spans="1:5" x14ac:dyDescent="0.15">
      <c r="A9964" s="2"/>
      <c r="B9964" s="31"/>
      <c r="C9964" s="2"/>
      <c r="D9964" s="2"/>
      <c r="E9964" s="26"/>
    </row>
    <row r="9965" spans="1:5" x14ac:dyDescent="0.15">
      <c r="A9965" s="2"/>
      <c r="B9965" s="31"/>
      <c r="C9965" s="2"/>
      <c r="D9965" s="2"/>
      <c r="E9965" s="26"/>
    </row>
    <row r="9966" spans="1:5" x14ac:dyDescent="0.15">
      <c r="A9966" s="2"/>
      <c r="B9966" s="31"/>
      <c r="C9966" s="2"/>
      <c r="D9966" s="2"/>
      <c r="E9966" s="26"/>
    </row>
    <row r="9967" spans="1:5" x14ac:dyDescent="0.15">
      <c r="A9967" s="2"/>
      <c r="B9967" s="31"/>
      <c r="C9967" s="2"/>
      <c r="D9967" s="2"/>
      <c r="E9967" s="26"/>
    </row>
    <row r="9968" spans="1:5" x14ac:dyDescent="0.15">
      <c r="A9968" s="2"/>
      <c r="B9968" s="31"/>
      <c r="C9968" s="2"/>
      <c r="D9968" s="2"/>
      <c r="E9968" s="26"/>
    </row>
    <row r="9969" spans="1:5" x14ac:dyDescent="0.15">
      <c r="A9969" s="2"/>
      <c r="B9969" s="31"/>
      <c r="C9969" s="2"/>
      <c r="D9969" s="2"/>
      <c r="E9969" s="26"/>
    </row>
    <row r="9970" spans="1:5" x14ac:dyDescent="0.15">
      <c r="A9970" s="2"/>
      <c r="B9970" s="31"/>
      <c r="C9970" s="2"/>
      <c r="D9970" s="2"/>
      <c r="E9970" s="26"/>
    </row>
    <row r="9971" spans="1:5" x14ac:dyDescent="0.15">
      <c r="A9971" s="2"/>
      <c r="B9971" s="31"/>
      <c r="C9971" s="2"/>
      <c r="D9971" s="2"/>
      <c r="E9971" s="26"/>
    </row>
    <row r="9972" spans="1:5" x14ac:dyDescent="0.15">
      <c r="A9972" s="2"/>
      <c r="B9972" s="31"/>
      <c r="C9972" s="2"/>
      <c r="D9972" s="2"/>
      <c r="E9972" s="26"/>
    </row>
    <row r="9973" spans="1:5" x14ac:dyDescent="0.15">
      <c r="A9973" s="2"/>
      <c r="B9973" s="31"/>
      <c r="C9973" s="2"/>
      <c r="D9973" s="2"/>
      <c r="E9973" s="26"/>
    </row>
    <row r="9974" spans="1:5" x14ac:dyDescent="0.15">
      <c r="A9974" s="2"/>
      <c r="B9974" s="31"/>
      <c r="C9974" s="2"/>
      <c r="D9974" s="2"/>
      <c r="E9974" s="26"/>
    </row>
    <row r="9975" spans="1:5" x14ac:dyDescent="0.15">
      <c r="A9975" s="2"/>
      <c r="B9975" s="31"/>
      <c r="C9975" s="2"/>
      <c r="D9975" s="2"/>
      <c r="E9975" s="26"/>
    </row>
    <row r="9976" spans="1:5" x14ac:dyDescent="0.15">
      <c r="A9976" s="2"/>
      <c r="B9976" s="31"/>
      <c r="C9976" s="2"/>
      <c r="D9976" s="2"/>
      <c r="E9976" s="26"/>
    </row>
    <row r="9977" spans="1:5" x14ac:dyDescent="0.15">
      <c r="A9977" s="2"/>
      <c r="B9977" s="31"/>
      <c r="C9977" s="2"/>
      <c r="D9977" s="2"/>
      <c r="E9977" s="26"/>
    </row>
    <row r="9978" spans="1:5" x14ac:dyDescent="0.15">
      <c r="A9978" s="2"/>
      <c r="B9978" s="31"/>
      <c r="C9978" s="2"/>
      <c r="D9978" s="2"/>
      <c r="E9978" s="26"/>
    </row>
    <row r="9979" spans="1:5" x14ac:dyDescent="0.15">
      <c r="A9979" s="2"/>
      <c r="B9979" s="31"/>
      <c r="C9979" s="2"/>
      <c r="D9979" s="2"/>
      <c r="E9979" s="26"/>
    </row>
    <row r="9980" spans="1:5" x14ac:dyDescent="0.15">
      <c r="A9980" s="2"/>
      <c r="B9980" s="31"/>
      <c r="C9980" s="2"/>
      <c r="D9980" s="2"/>
      <c r="E9980" s="26"/>
    </row>
    <row r="9981" spans="1:5" x14ac:dyDescent="0.15">
      <c r="A9981" s="2"/>
      <c r="B9981" s="31"/>
      <c r="C9981" s="2"/>
      <c r="D9981" s="2"/>
      <c r="E9981" s="26"/>
    </row>
    <row r="9982" spans="1:5" x14ac:dyDescent="0.15">
      <c r="A9982" s="2"/>
      <c r="B9982" s="31"/>
      <c r="C9982" s="2"/>
      <c r="D9982" s="2"/>
      <c r="E9982" s="26"/>
    </row>
    <row r="9983" spans="1:5" x14ac:dyDescent="0.15">
      <c r="A9983" s="2"/>
      <c r="B9983" s="31"/>
      <c r="C9983" s="2"/>
      <c r="D9983" s="2"/>
      <c r="E9983" s="26"/>
    </row>
    <row r="9984" spans="1:5" x14ac:dyDescent="0.15">
      <c r="A9984" s="2"/>
      <c r="B9984" s="31"/>
      <c r="C9984" s="2"/>
      <c r="D9984" s="2"/>
      <c r="E9984" s="26"/>
    </row>
    <row r="9985" spans="1:5" x14ac:dyDescent="0.15">
      <c r="A9985" s="2"/>
      <c r="B9985" s="31"/>
      <c r="C9985" s="2"/>
      <c r="D9985" s="2"/>
      <c r="E9985" s="26"/>
    </row>
    <row r="9986" spans="1:5" x14ac:dyDescent="0.15">
      <c r="A9986" s="2"/>
      <c r="B9986" s="31"/>
      <c r="C9986" s="2"/>
      <c r="D9986" s="2"/>
      <c r="E9986" s="26"/>
    </row>
    <row r="9987" spans="1:5" x14ac:dyDescent="0.15">
      <c r="A9987" s="2"/>
      <c r="B9987" s="31"/>
      <c r="C9987" s="2"/>
      <c r="D9987" s="2"/>
      <c r="E9987" s="26"/>
    </row>
    <row r="9988" spans="1:5" x14ac:dyDescent="0.15">
      <c r="A9988" s="2"/>
      <c r="B9988" s="31"/>
      <c r="C9988" s="2"/>
      <c r="D9988" s="2"/>
      <c r="E9988" s="26"/>
    </row>
    <row r="9989" spans="1:5" x14ac:dyDescent="0.15">
      <c r="A9989" s="2"/>
      <c r="B9989" s="31"/>
      <c r="C9989" s="2"/>
      <c r="D9989" s="2"/>
      <c r="E9989" s="26"/>
    </row>
    <row r="9990" spans="1:5" x14ac:dyDescent="0.15">
      <c r="A9990" s="2"/>
      <c r="B9990" s="31"/>
      <c r="C9990" s="2"/>
      <c r="D9990" s="2"/>
      <c r="E9990" s="26"/>
    </row>
    <row r="9991" spans="1:5" x14ac:dyDescent="0.15">
      <c r="A9991" s="2"/>
      <c r="B9991" s="31"/>
      <c r="C9991" s="2"/>
      <c r="D9991" s="2"/>
      <c r="E9991" s="26"/>
    </row>
    <row r="9992" spans="1:5" x14ac:dyDescent="0.15">
      <c r="A9992" s="2"/>
      <c r="B9992" s="31"/>
      <c r="C9992" s="2"/>
      <c r="D9992" s="2"/>
      <c r="E9992" s="26"/>
    </row>
    <row r="9993" spans="1:5" x14ac:dyDescent="0.15">
      <c r="A9993" s="2"/>
      <c r="B9993" s="31"/>
      <c r="C9993" s="2"/>
      <c r="D9993" s="2"/>
      <c r="E9993" s="26"/>
    </row>
    <row r="9994" spans="1:5" x14ac:dyDescent="0.15">
      <c r="A9994" s="2"/>
      <c r="B9994" s="31"/>
      <c r="C9994" s="2"/>
      <c r="D9994" s="2"/>
      <c r="E9994" s="26"/>
    </row>
    <row r="9995" spans="1:5" x14ac:dyDescent="0.15">
      <c r="A9995" s="2"/>
      <c r="B9995" s="31"/>
      <c r="C9995" s="2"/>
      <c r="D9995" s="2"/>
      <c r="E9995" s="26"/>
    </row>
    <row r="9996" spans="1:5" x14ac:dyDescent="0.15">
      <c r="A9996" s="2"/>
      <c r="B9996" s="31"/>
      <c r="C9996" s="2"/>
      <c r="D9996" s="2"/>
      <c r="E9996" s="26"/>
    </row>
    <row r="9997" spans="1:5" x14ac:dyDescent="0.15">
      <c r="A9997" s="2"/>
      <c r="B9997" s="31"/>
      <c r="C9997" s="2"/>
      <c r="D9997" s="2"/>
      <c r="E9997" s="26"/>
    </row>
    <row r="9998" spans="1:5" x14ac:dyDescent="0.15">
      <c r="A9998" s="2"/>
      <c r="B9998" s="31"/>
      <c r="C9998" s="2"/>
      <c r="D9998" s="2"/>
      <c r="E9998" s="26"/>
    </row>
    <row r="9999" spans="1:5" x14ac:dyDescent="0.15">
      <c r="A9999" s="2"/>
      <c r="B9999" s="31"/>
      <c r="C9999" s="2"/>
      <c r="D9999" s="2"/>
      <c r="E9999" s="26"/>
    </row>
    <row r="10000" spans="1:5" x14ac:dyDescent="0.15">
      <c r="A10000" s="2"/>
      <c r="B10000" s="31"/>
      <c r="C10000" s="2"/>
      <c r="D10000" s="2"/>
      <c r="E10000" s="26"/>
    </row>
    <row r="10001" spans="1:5" x14ac:dyDescent="0.15">
      <c r="A10001" s="2"/>
      <c r="B10001" s="31"/>
      <c r="C10001" s="2"/>
      <c r="D10001" s="2"/>
      <c r="E10001" s="26"/>
    </row>
    <row r="10002" spans="1:5" x14ac:dyDescent="0.15">
      <c r="A10002" s="2"/>
      <c r="B10002" s="31"/>
      <c r="C10002" s="2"/>
      <c r="D10002" s="2"/>
      <c r="E10002" s="26"/>
    </row>
    <row r="10003" spans="1:5" x14ac:dyDescent="0.15">
      <c r="A10003" s="2"/>
      <c r="B10003" s="31"/>
      <c r="C10003" s="2"/>
      <c r="D10003" s="2"/>
      <c r="E10003" s="26"/>
    </row>
    <row r="10004" spans="1:5" x14ac:dyDescent="0.15">
      <c r="A10004" s="2"/>
      <c r="B10004" s="31"/>
      <c r="C10004" s="2"/>
      <c r="D10004" s="2"/>
      <c r="E10004" s="26"/>
    </row>
    <row r="10005" spans="1:5" x14ac:dyDescent="0.15">
      <c r="A10005" s="2"/>
      <c r="B10005" s="31"/>
      <c r="C10005" s="2"/>
      <c r="D10005" s="2"/>
      <c r="E10005" s="26"/>
    </row>
    <row r="10006" spans="1:5" x14ac:dyDescent="0.15">
      <c r="A10006" s="2"/>
      <c r="B10006" s="31"/>
      <c r="C10006" s="2"/>
      <c r="D10006" s="2"/>
      <c r="E10006" s="26"/>
    </row>
    <row r="10007" spans="1:5" x14ac:dyDescent="0.15">
      <c r="A10007" s="2"/>
      <c r="B10007" s="31"/>
      <c r="C10007" s="2"/>
      <c r="D10007" s="2"/>
      <c r="E10007" s="26"/>
    </row>
    <row r="10008" spans="1:5" x14ac:dyDescent="0.15">
      <c r="A10008" s="2"/>
      <c r="B10008" s="31"/>
      <c r="C10008" s="2"/>
      <c r="D10008" s="2"/>
      <c r="E10008" s="26"/>
    </row>
    <row r="10009" spans="1:5" x14ac:dyDescent="0.15">
      <c r="A10009" s="2"/>
      <c r="B10009" s="31"/>
      <c r="C10009" s="2"/>
      <c r="D10009" s="2"/>
      <c r="E10009" s="26"/>
    </row>
    <row r="10010" spans="1:5" x14ac:dyDescent="0.15">
      <c r="A10010" s="2"/>
      <c r="B10010" s="31"/>
      <c r="C10010" s="2"/>
      <c r="D10010" s="2"/>
      <c r="E10010" s="26"/>
    </row>
    <row r="10011" spans="1:5" x14ac:dyDescent="0.15">
      <c r="A10011" s="2"/>
      <c r="B10011" s="31"/>
      <c r="C10011" s="2"/>
      <c r="D10011" s="2"/>
      <c r="E10011" s="26"/>
    </row>
    <row r="10012" spans="1:5" x14ac:dyDescent="0.15">
      <c r="A10012" s="2"/>
      <c r="B10012" s="31"/>
      <c r="C10012" s="2"/>
      <c r="D10012" s="2"/>
      <c r="E10012" s="26"/>
    </row>
    <row r="10013" spans="1:5" x14ac:dyDescent="0.15">
      <c r="A10013" s="2"/>
      <c r="B10013" s="31"/>
      <c r="C10013" s="2"/>
      <c r="D10013" s="2"/>
      <c r="E10013" s="26"/>
    </row>
    <row r="10014" spans="1:5" x14ac:dyDescent="0.15">
      <c r="A10014" s="2"/>
      <c r="B10014" s="31"/>
      <c r="C10014" s="2"/>
      <c r="D10014" s="2"/>
      <c r="E10014" s="26"/>
    </row>
    <row r="10015" spans="1:5" x14ac:dyDescent="0.15">
      <c r="A10015" s="2"/>
      <c r="B10015" s="31"/>
      <c r="C10015" s="2"/>
      <c r="D10015" s="2"/>
      <c r="E10015" s="26"/>
    </row>
    <row r="10016" spans="1:5" x14ac:dyDescent="0.15">
      <c r="A10016" s="2"/>
      <c r="B10016" s="31"/>
      <c r="C10016" s="2"/>
      <c r="D10016" s="2"/>
      <c r="E10016" s="26"/>
    </row>
    <row r="10017" spans="1:5" x14ac:dyDescent="0.15">
      <c r="A10017" s="2"/>
      <c r="B10017" s="31"/>
      <c r="C10017" s="2"/>
      <c r="D10017" s="2"/>
      <c r="E10017" s="26"/>
    </row>
    <row r="10018" spans="1:5" x14ac:dyDescent="0.15">
      <c r="A10018" s="2"/>
      <c r="B10018" s="31"/>
      <c r="C10018" s="2"/>
      <c r="D10018" s="2"/>
      <c r="E10018" s="26"/>
    </row>
    <row r="10019" spans="1:5" x14ac:dyDescent="0.15">
      <c r="A10019" s="2"/>
      <c r="B10019" s="31"/>
      <c r="C10019" s="2"/>
      <c r="D10019" s="2"/>
      <c r="E10019" s="26"/>
    </row>
    <row r="10020" spans="1:5" x14ac:dyDescent="0.15">
      <c r="A10020" s="2"/>
      <c r="B10020" s="31"/>
      <c r="C10020" s="2"/>
      <c r="D10020" s="2"/>
      <c r="E10020" s="26"/>
    </row>
    <row r="10021" spans="1:5" x14ac:dyDescent="0.15">
      <c r="A10021" s="2"/>
      <c r="B10021" s="31"/>
      <c r="C10021" s="2"/>
      <c r="D10021" s="2"/>
      <c r="E10021" s="26"/>
    </row>
    <row r="10022" spans="1:5" x14ac:dyDescent="0.15">
      <c r="A10022" s="2"/>
      <c r="B10022" s="31"/>
      <c r="C10022" s="2"/>
      <c r="D10022" s="2"/>
      <c r="E10022" s="26"/>
    </row>
    <row r="10023" spans="1:5" x14ac:dyDescent="0.15">
      <c r="A10023" s="2"/>
      <c r="B10023" s="31"/>
      <c r="C10023" s="2"/>
      <c r="D10023" s="2"/>
      <c r="E10023" s="26"/>
    </row>
    <row r="10024" spans="1:5" x14ac:dyDescent="0.15">
      <c r="A10024" s="2"/>
      <c r="B10024" s="31"/>
      <c r="C10024" s="2"/>
      <c r="D10024" s="2"/>
      <c r="E10024" s="26"/>
    </row>
    <row r="10025" spans="1:5" x14ac:dyDescent="0.15">
      <c r="A10025" s="2"/>
      <c r="B10025" s="31"/>
      <c r="C10025" s="2"/>
      <c r="D10025" s="2"/>
      <c r="E10025" s="26"/>
    </row>
    <row r="10026" spans="1:5" x14ac:dyDescent="0.15">
      <c r="A10026" s="2"/>
      <c r="B10026" s="31"/>
      <c r="C10026" s="2"/>
      <c r="D10026" s="2"/>
      <c r="E10026" s="26"/>
    </row>
    <row r="10027" spans="1:5" x14ac:dyDescent="0.15">
      <c r="A10027" s="2"/>
      <c r="B10027" s="31"/>
      <c r="C10027" s="2"/>
      <c r="D10027" s="2"/>
      <c r="E10027" s="26"/>
    </row>
    <row r="10028" spans="1:5" x14ac:dyDescent="0.15">
      <c r="A10028" s="2"/>
      <c r="B10028" s="31"/>
      <c r="C10028" s="2"/>
      <c r="D10028" s="2"/>
      <c r="E10028" s="26"/>
    </row>
    <row r="10029" spans="1:5" x14ac:dyDescent="0.15">
      <c r="A10029" s="2"/>
      <c r="B10029" s="31"/>
      <c r="C10029" s="2"/>
      <c r="D10029" s="2"/>
      <c r="E10029" s="26"/>
    </row>
    <row r="10030" spans="1:5" x14ac:dyDescent="0.15">
      <c r="A10030" s="2"/>
      <c r="B10030" s="31"/>
      <c r="C10030" s="2"/>
      <c r="D10030" s="2"/>
      <c r="E10030" s="26"/>
    </row>
    <row r="10031" spans="1:5" x14ac:dyDescent="0.15">
      <c r="A10031" s="2"/>
      <c r="B10031" s="31"/>
      <c r="C10031" s="2"/>
      <c r="D10031" s="2"/>
      <c r="E10031" s="26"/>
    </row>
    <row r="10032" spans="1:5" x14ac:dyDescent="0.15">
      <c r="A10032" s="2"/>
      <c r="B10032" s="31"/>
      <c r="C10032" s="2"/>
      <c r="D10032" s="2"/>
      <c r="E10032" s="26"/>
    </row>
    <row r="10033" spans="1:5" x14ac:dyDescent="0.15">
      <c r="A10033" s="2"/>
      <c r="B10033" s="31"/>
      <c r="C10033" s="2"/>
      <c r="D10033" s="2"/>
      <c r="E10033" s="26"/>
    </row>
    <row r="10034" spans="1:5" x14ac:dyDescent="0.15">
      <c r="A10034" s="2"/>
      <c r="B10034" s="31"/>
      <c r="C10034" s="2"/>
      <c r="D10034" s="2"/>
      <c r="E10034" s="26"/>
    </row>
    <row r="10035" spans="1:5" x14ac:dyDescent="0.15">
      <c r="A10035" s="2"/>
      <c r="B10035" s="31"/>
      <c r="C10035" s="2"/>
      <c r="D10035" s="2"/>
      <c r="E10035" s="26"/>
    </row>
    <row r="10036" spans="1:5" x14ac:dyDescent="0.15">
      <c r="A10036" s="2"/>
      <c r="B10036" s="31"/>
      <c r="C10036" s="2"/>
      <c r="D10036" s="2"/>
      <c r="E10036" s="26"/>
    </row>
    <row r="10037" spans="1:5" x14ac:dyDescent="0.15">
      <c r="A10037" s="2"/>
      <c r="B10037" s="31"/>
      <c r="C10037" s="2"/>
      <c r="D10037" s="2"/>
      <c r="E10037" s="26"/>
    </row>
    <row r="10038" spans="1:5" x14ac:dyDescent="0.15">
      <c r="A10038" s="2"/>
      <c r="B10038" s="31"/>
      <c r="C10038" s="2"/>
      <c r="D10038" s="2"/>
      <c r="E10038" s="26"/>
    </row>
    <row r="10039" spans="1:5" x14ac:dyDescent="0.15">
      <c r="A10039" s="2"/>
      <c r="B10039" s="31"/>
      <c r="C10039" s="2"/>
      <c r="D10039" s="2"/>
      <c r="E10039" s="26"/>
    </row>
    <row r="10040" spans="1:5" x14ac:dyDescent="0.15">
      <c r="A10040" s="2"/>
      <c r="B10040" s="31"/>
      <c r="C10040" s="2"/>
      <c r="D10040" s="2"/>
      <c r="E10040" s="26"/>
    </row>
    <row r="10041" spans="1:5" x14ac:dyDescent="0.15">
      <c r="A10041" s="2"/>
      <c r="B10041" s="31"/>
      <c r="C10041" s="2"/>
      <c r="D10041" s="2"/>
      <c r="E10041" s="26"/>
    </row>
    <row r="10042" spans="1:5" x14ac:dyDescent="0.15">
      <c r="A10042" s="2"/>
      <c r="B10042" s="31"/>
      <c r="C10042" s="2"/>
      <c r="D10042" s="2"/>
      <c r="E10042" s="26"/>
    </row>
    <row r="10043" spans="1:5" x14ac:dyDescent="0.15">
      <c r="A10043" s="2"/>
      <c r="B10043" s="31"/>
      <c r="C10043" s="2"/>
      <c r="D10043" s="2"/>
      <c r="E10043" s="26"/>
    </row>
    <row r="10044" spans="1:5" x14ac:dyDescent="0.15">
      <c r="A10044" s="2"/>
      <c r="B10044" s="31"/>
      <c r="C10044" s="2"/>
      <c r="D10044" s="2"/>
      <c r="E10044" s="26"/>
    </row>
    <row r="10045" spans="1:5" x14ac:dyDescent="0.15">
      <c r="A10045" s="2"/>
      <c r="B10045" s="31"/>
      <c r="C10045" s="2"/>
      <c r="D10045" s="2"/>
      <c r="E10045" s="26"/>
    </row>
    <row r="10046" spans="1:5" x14ac:dyDescent="0.15">
      <c r="A10046" s="2"/>
      <c r="B10046" s="31"/>
      <c r="C10046" s="2"/>
      <c r="D10046" s="2"/>
      <c r="E10046" s="26"/>
    </row>
    <row r="10047" spans="1:5" x14ac:dyDescent="0.15">
      <c r="A10047" s="2"/>
      <c r="B10047" s="31"/>
      <c r="C10047" s="2"/>
      <c r="D10047" s="2"/>
      <c r="E10047" s="26"/>
    </row>
    <row r="10048" spans="1:5" x14ac:dyDescent="0.15">
      <c r="A10048" s="2"/>
      <c r="B10048" s="31"/>
      <c r="C10048" s="2"/>
      <c r="D10048" s="2"/>
      <c r="E10048" s="26"/>
    </row>
    <row r="10049" spans="1:5" x14ac:dyDescent="0.15">
      <c r="A10049" s="2"/>
      <c r="B10049" s="31"/>
      <c r="C10049" s="2"/>
      <c r="D10049" s="2"/>
      <c r="E10049" s="26"/>
    </row>
    <row r="10050" spans="1:5" x14ac:dyDescent="0.15">
      <c r="A10050" s="2"/>
      <c r="B10050" s="31"/>
      <c r="C10050" s="2"/>
      <c r="D10050" s="2"/>
      <c r="E10050" s="26"/>
    </row>
    <row r="10051" spans="1:5" x14ac:dyDescent="0.15">
      <c r="A10051" s="2"/>
      <c r="B10051" s="31"/>
      <c r="C10051" s="2"/>
      <c r="D10051" s="2"/>
      <c r="E10051" s="26"/>
    </row>
    <row r="10052" spans="1:5" x14ac:dyDescent="0.15">
      <c r="A10052" s="2"/>
      <c r="B10052" s="31"/>
      <c r="C10052" s="2"/>
      <c r="D10052" s="2"/>
      <c r="E10052" s="26"/>
    </row>
    <row r="10053" spans="1:5" x14ac:dyDescent="0.15">
      <c r="A10053" s="2"/>
      <c r="B10053" s="31"/>
      <c r="C10053" s="2"/>
      <c r="D10053" s="2"/>
      <c r="E10053" s="26"/>
    </row>
    <row r="10054" spans="1:5" x14ac:dyDescent="0.15">
      <c r="A10054" s="2"/>
      <c r="B10054" s="31"/>
      <c r="C10054" s="2"/>
      <c r="D10054" s="2"/>
      <c r="E10054" s="26"/>
    </row>
    <row r="10055" spans="1:5" x14ac:dyDescent="0.15">
      <c r="A10055" s="2"/>
      <c r="B10055" s="31"/>
      <c r="C10055" s="2"/>
      <c r="D10055" s="2"/>
      <c r="E10055" s="26"/>
    </row>
    <row r="10056" spans="1:5" x14ac:dyDescent="0.15">
      <c r="A10056" s="2"/>
      <c r="B10056" s="31"/>
      <c r="C10056" s="2"/>
      <c r="D10056" s="2"/>
      <c r="E10056" s="26"/>
    </row>
    <row r="10057" spans="1:5" x14ac:dyDescent="0.15">
      <c r="A10057" s="2"/>
      <c r="B10057" s="31"/>
      <c r="C10057" s="2"/>
      <c r="D10057" s="2"/>
      <c r="E10057" s="26"/>
    </row>
    <row r="10058" spans="1:5" x14ac:dyDescent="0.15">
      <c r="A10058" s="2"/>
      <c r="B10058" s="31"/>
      <c r="C10058" s="2"/>
      <c r="D10058" s="2"/>
      <c r="E10058" s="26"/>
    </row>
    <row r="10059" spans="1:5" x14ac:dyDescent="0.15">
      <c r="A10059" s="2"/>
      <c r="B10059" s="31"/>
      <c r="C10059" s="2"/>
      <c r="D10059" s="2"/>
      <c r="E10059" s="26"/>
    </row>
    <row r="10060" spans="1:5" x14ac:dyDescent="0.15">
      <c r="A10060" s="2"/>
      <c r="B10060" s="31"/>
      <c r="C10060" s="2"/>
      <c r="D10060" s="2"/>
      <c r="E10060" s="26"/>
    </row>
    <row r="10061" spans="1:5" x14ac:dyDescent="0.15">
      <c r="A10061" s="2"/>
      <c r="B10061" s="31"/>
      <c r="C10061" s="2"/>
      <c r="D10061" s="2"/>
      <c r="E10061" s="26"/>
    </row>
    <row r="10062" spans="1:5" x14ac:dyDescent="0.15">
      <c r="A10062" s="2"/>
      <c r="B10062" s="31"/>
      <c r="C10062" s="2"/>
      <c r="D10062" s="2"/>
      <c r="E10062" s="26"/>
    </row>
    <row r="10063" spans="1:5" x14ac:dyDescent="0.15">
      <c r="A10063" s="2"/>
      <c r="B10063" s="31"/>
      <c r="C10063" s="2"/>
      <c r="D10063" s="2"/>
      <c r="E10063" s="26"/>
    </row>
    <row r="10064" spans="1:5" x14ac:dyDescent="0.15">
      <c r="A10064" s="2"/>
      <c r="B10064" s="31"/>
      <c r="C10064" s="2"/>
      <c r="D10064" s="2"/>
      <c r="E10064" s="26"/>
    </row>
    <row r="10065" spans="1:5" x14ac:dyDescent="0.15">
      <c r="A10065" s="2"/>
      <c r="B10065" s="31"/>
      <c r="C10065" s="2"/>
      <c r="D10065" s="2"/>
      <c r="E10065" s="26"/>
    </row>
    <row r="10066" spans="1:5" x14ac:dyDescent="0.15">
      <c r="A10066" s="2"/>
      <c r="B10066" s="31"/>
      <c r="C10066" s="2"/>
      <c r="D10066" s="2"/>
      <c r="E10066" s="26"/>
    </row>
    <row r="10067" spans="1:5" x14ac:dyDescent="0.15">
      <c r="A10067" s="2"/>
      <c r="B10067" s="31"/>
      <c r="C10067" s="2"/>
      <c r="D10067" s="2"/>
      <c r="E10067" s="26"/>
    </row>
    <row r="10068" spans="1:5" x14ac:dyDescent="0.15">
      <c r="A10068" s="2"/>
      <c r="B10068" s="31"/>
      <c r="C10068" s="2"/>
      <c r="D10068" s="2"/>
      <c r="E10068" s="26"/>
    </row>
    <row r="10069" spans="1:5" x14ac:dyDescent="0.15">
      <c r="A10069" s="2"/>
      <c r="B10069" s="31"/>
      <c r="C10069" s="2"/>
      <c r="D10069" s="2"/>
      <c r="E10069" s="26"/>
    </row>
    <row r="10070" spans="1:5" x14ac:dyDescent="0.15">
      <c r="A10070" s="2"/>
      <c r="B10070" s="31"/>
      <c r="C10070" s="2"/>
      <c r="D10070" s="2"/>
      <c r="E10070" s="26"/>
    </row>
    <row r="10071" spans="1:5" x14ac:dyDescent="0.15">
      <c r="A10071" s="2"/>
      <c r="B10071" s="31"/>
      <c r="C10071" s="2"/>
      <c r="D10071" s="2"/>
      <c r="E10071" s="26"/>
    </row>
    <row r="10072" spans="1:5" x14ac:dyDescent="0.15">
      <c r="A10072" s="2"/>
      <c r="B10072" s="31"/>
      <c r="C10072" s="2"/>
      <c r="D10072" s="2"/>
      <c r="E10072" s="26"/>
    </row>
    <row r="10073" spans="1:5" x14ac:dyDescent="0.15">
      <c r="A10073" s="2"/>
      <c r="B10073" s="31"/>
      <c r="C10073" s="2"/>
      <c r="D10073" s="2"/>
      <c r="E10073" s="26"/>
    </row>
    <row r="10074" spans="1:5" x14ac:dyDescent="0.15">
      <c r="A10074" s="2"/>
      <c r="B10074" s="31"/>
      <c r="C10074" s="2"/>
      <c r="D10074" s="2"/>
      <c r="E10074" s="26"/>
    </row>
    <row r="10075" spans="1:5" x14ac:dyDescent="0.15">
      <c r="A10075" s="2"/>
      <c r="B10075" s="31"/>
      <c r="C10075" s="2"/>
      <c r="D10075" s="2"/>
      <c r="E10075" s="26"/>
    </row>
    <row r="10076" spans="1:5" x14ac:dyDescent="0.15">
      <c r="A10076" s="2"/>
      <c r="B10076" s="31"/>
      <c r="C10076" s="2"/>
      <c r="D10076" s="2"/>
      <c r="E10076" s="26"/>
    </row>
    <row r="10077" spans="1:5" x14ac:dyDescent="0.15">
      <c r="A10077" s="2"/>
      <c r="B10077" s="31"/>
      <c r="C10077" s="2"/>
      <c r="D10077" s="2"/>
      <c r="E10077" s="26"/>
    </row>
    <row r="10078" spans="1:5" x14ac:dyDescent="0.15">
      <c r="A10078" s="2"/>
      <c r="B10078" s="31"/>
      <c r="C10078" s="2"/>
      <c r="D10078" s="2"/>
      <c r="E10078" s="26"/>
    </row>
    <row r="10079" spans="1:5" x14ac:dyDescent="0.15">
      <c r="A10079" s="2"/>
      <c r="B10079" s="31"/>
      <c r="C10079" s="2"/>
      <c r="D10079" s="2"/>
      <c r="E10079" s="26"/>
    </row>
    <row r="10080" spans="1:5" x14ac:dyDescent="0.15">
      <c r="A10080" s="2"/>
      <c r="B10080" s="31"/>
      <c r="C10080" s="2"/>
      <c r="D10080" s="2"/>
      <c r="E10080" s="26"/>
    </row>
    <row r="10081" spans="1:5" x14ac:dyDescent="0.15">
      <c r="A10081" s="2"/>
      <c r="B10081" s="31"/>
      <c r="C10081" s="2"/>
      <c r="D10081" s="2"/>
      <c r="E10081" s="26"/>
    </row>
    <row r="10082" spans="1:5" x14ac:dyDescent="0.15">
      <c r="A10082" s="2"/>
      <c r="B10082" s="31"/>
      <c r="C10082" s="2"/>
      <c r="D10082" s="2"/>
      <c r="E10082" s="26"/>
    </row>
    <row r="10083" spans="1:5" x14ac:dyDescent="0.15">
      <c r="A10083" s="2"/>
      <c r="B10083" s="31"/>
      <c r="C10083" s="2"/>
      <c r="D10083" s="2"/>
      <c r="E10083" s="26"/>
    </row>
    <row r="10084" spans="1:5" x14ac:dyDescent="0.15">
      <c r="A10084" s="2"/>
      <c r="B10084" s="31"/>
      <c r="C10084" s="2"/>
      <c r="D10084" s="2"/>
      <c r="E10084" s="26"/>
    </row>
    <row r="10085" spans="1:5" x14ac:dyDescent="0.15">
      <c r="A10085" s="2"/>
      <c r="B10085" s="31"/>
      <c r="C10085" s="2"/>
      <c r="D10085" s="2"/>
      <c r="E10085" s="26"/>
    </row>
    <row r="10086" spans="1:5" x14ac:dyDescent="0.15">
      <c r="A10086" s="2"/>
      <c r="B10086" s="31"/>
      <c r="C10086" s="2"/>
      <c r="D10086" s="2"/>
      <c r="E10086" s="26"/>
    </row>
    <row r="10087" spans="1:5" x14ac:dyDescent="0.15">
      <c r="A10087" s="2"/>
      <c r="B10087" s="31"/>
      <c r="C10087" s="2"/>
      <c r="D10087" s="2"/>
      <c r="E10087" s="26"/>
    </row>
    <row r="10088" spans="1:5" x14ac:dyDescent="0.15">
      <c r="A10088" s="2"/>
      <c r="B10088" s="31"/>
      <c r="C10088" s="2"/>
      <c r="D10088" s="2"/>
      <c r="E10088" s="26"/>
    </row>
    <row r="10089" spans="1:5" x14ac:dyDescent="0.15">
      <c r="A10089" s="2"/>
      <c r="B10089" s="31"/>
      <c r="C10089" s="2"/>
      <c r="D10089" s="2"/>
      <c r="E10089" s="26"/>
    </row>
    <row r="10090" spans="1:5" x14ac:dyDescent="0.15">
      <c r="A10090" s="2"/>
      <c r="B10090" s="31"/>
      <c r="C10090" s="2"/>
      <c r="D10090" s="2"/>
      <c r="E10090" s="26"/>
    </row>
    <row r="10091" spans="1:5" x14ac:dyDescent="0.15">
      <c r="A10091" s="2"/>
      <c r="B10091" s="31"/>
      <c r="C10091" s="2"/>
      <c r="D10091" s="2"/>
      <c r="E10091" s="26"/>
    </row>
    <row r="10092" spans="1:5" x14ac:dyDescent="0.15">
      <c r="A10092" s="2"/>
      <c r="B10092" s="31"/>
      <c r="C10092" s="2"/>
      <c r="D10092" s="2"/>
      <c r="E10092" s="26"/>
    </row>
    <row r="10093" spans="1:5" x14ac:dyDescent="0.15">
      <c r="A10093" s="2"/>
      <c r="B10093" s="31"/>
      <c r="C10093" s="2"/>
      <c r="D10093" s="2"/>
      <c r="E10093" s="26"/>
    </row>
    <row r="10094" spans="1:5" x14ac:dyDescent="0.15">
      <c r="A10094" s="2"/>
      <c r="B10094" s="31"/>
      <c r="C10094" s="2"/>
      <c r="D10094" s="2"/>
      <c r="E10094" s="26"/>
    </row>
    <row r="10095" spans="1:5" x14ac:dyDescent="0.15">
      <c r="A10095" s="2"/>
      <c r="B10095" s="31"/>
      <c r="C10095" s="2"/>
      <c r="D10095" s="2"/>
      <c r="E10095" s="26"/>
    </row>
    <row r="10096" spans="1:5" x14ac:dyDescent="0.15">
      <c r="A10096" s="2"/>
      <c r="B10096" s="31"/>
      <c r="C10096" s="2"/>
      <c r="D10096" s="2"/>
      <c r="E10096" s="26"/>
    </row>
    <row r="10097" spans="1:5" x14ac:dyDescent="0.15">
      <c r="A10097" s="2"/>
      <c r="B10097" s="31"/>
      <c r="C10097" s="2"/>
      <c r="D10097" s="2"/>
      <c r="E10097" s="26"/>
    </row>
    <row r="10098" spans="1:5" x14ac:dyDescent="0.15">
      <c r="A10098" s="2"/>
      <c r="B10098" s="31"/>
      <c r="C10098" s="2"/>
      <c r="D10098" s="2"/>
      <c r="E10098" s="26"/>
    </row>
    <row r="10099" spans="1:5" x14ac:dyDescent="0.15">
      <c r="A10099" s="2"/>
      <c r="B10099" s="31"/>
      <c r="C10099" s="2"/>
      <c r="D10099" s="2"/>
      <c r="E10099" s="26"/>
    </row>
    <row r="10100" spans="1:5" x14ac:dyDescent="0.15">
      <c r="A10100" s="2"/>
      <c r="B10100" s="31"/>
      <c r="C10100" s="2"/>
      <c r="D10100" s="2"/>
      <c r="E10100" s="26"/>
    </row>
    <row r="10101" spans="1:5" x14ac:dyDescent="0.15">
      <c r="A10101" s="2"/>
      <c r="B10101" s="31"/>
      <c r="C10101" s="2"/>
      <c r="D10101" s="2"/>
      <c r="E10101" s="26"/>
    </row>
    <row r="10102" spans="1:5" x14ac:dyDescent="0.15">
      <c r="A10102" s="2"/>
      <c r="B10102" s="31"/>
      <c r="C10102" s="2"/>
      <c r="D10102" s="2"/>
      <c r="E10102" s="26"/>
    </row>
    <row r="10103" spans="1:5" x14ac:dyDescent="0.15">
      <c r="A10103" s="2"/>
      <c r="B10103" s="31"/>
      <c r="C10103" s="2"/>
      <c r="D10103" s="2"/>
      <c r="E10103" s="26"/>
    </row>
    <row r="10104" spans="1:5" x14ac:dyDescent="0.15">
      <c r="A10104" s="2"/>
      <c r="B10104" s="31"/>
      <c r="C10104" s="2"/>
      <c r="D10104" s="2"/>
      <c r="E10104" s="26"/>
    </row>
    <row r="10105" spans="1:5" x14ac:dyDescent="0.15">
      <c r="A10105" s="2"/>
      <c r="B10105" s="31"/>
      <c r="C10105" s="2"/>
      <c r="D10105" s="2"/>
      <c r="E10105" s="26"/>
    </row>
    <row r="10106" spans="1:5" x14ac:dyDescent="0.15">
      <c r="A10106" s="2"/>
      <c r="B10106" s="31"/>
      <c r="C10106" s="2"/>
      <c r="D10106" s="2"/>
      <c r="E10106" s="26"/>
    </row>
    <row r="10107" spans="1:5" x14ac:dyDescent="0.15">
      <c r="A10107" s="2"/>
      <c r="B10107" s="31"/>
      <c r="C10107" s="2"/>
      <c r="D10107" s="2"/>
      <c r="E10107" s="26"/>
    </row>
    <row r="10108" spans="1:5" x14ac:dyDescent="0.15">
      <c r="A10108" s="2"/>
      <c r="B10108" s="31"/>
      <c r="C10108" s="2"/>
      <c r="D10108" s="2"/>
      <c r="E10108" s="26"/>
    </row>
    <row r="10109" spans="1:5" x14ac:dyDescent="0.15">
      <c r="A10109" s="2"/>
      <c r="B10109" s="31"/>
      <c r="C10109" s="2"/>
      <c r="D10109" s="2"/>
      <c r="E10109" s="26"/>
    </row>
    <row r="10110" spans="1:5" x14ac:dyDescent="0.15">
      <c r="A10110" s="2"/>
      <c r="B10110" s="31"/>
      <c r="C10110" s="2"/>
      <c r="D10110" s="2"/>
      <c r="E10110" s="26"/>
    </row>
    <row r="10111" spans="1:5" x14ac:dyDescent="0.15">
      <c r="A10111" s="2"/>
      <c r="B10111" s="31"/>
      <c r="C10111" s="2"/>
      <c r="D10111" s="2"/>
      <c r="E10111" s="26"/>
    </row>
    <row r="10112" spans="1:5" x14ac:dyDescent="0.15">
      <c r="A10112" s="2"/>
      <c r="B10112" s="31"/>
      <c r="C10112" s="2"/>
      <c r="D10112" s="2"/>
      <c r="E10112" s="26"/>
    </row>
    <row r="10113" spans="1:5" x14ac:dyDescent="0.15">
      <c r="A10113" s="2"/>
      <c r="B10113" s="31"/>
      <c r="C10113" s="2"/>
      <c r="D10113" s="2"/>
      <c r="E10113" s="26"/>
    </row>
    <row r="10114" spans="1:5" x14ac:dyDescent="0.15">
      <c r="A10114" s="2"/>
      <c r="B10114" s="31"/>
      <c r="C10114" s="2"/>
      <c r="D10114" s="2"/>
      <c r="E10114" s="26"/>
    </row>
    <row r="10115" spans="1:5" x14ac:dyDescent="0.15">
      <c r="A10115" s="2"/>
      <c r="B10115" s="31"/>
      <c r="C10115" s="2"/>
      <c r="D10115" s="2"/>
      <c r="E10115" s="26"/>
    </row>
    <row r="10116" spans="1:5" x14ac:dyDescent="0.15">
      <c r="A10116" s="2"/>
      <c r="B10116" s="31"/>
      <c r="C10116" s="2"/>
      <c r="D10116" s="2"/>
      <c r="E10116" s="26"/>
    </row>
    <row r="10117" spans="1:5" x14ac:dyDescent="0.15">
      <c r="A10117" s="2"/>
      <c r="B10117" s="31"/>
      <c r="C10117" s="2"/>
      <c r="D10117" s="2"/>
      <c r="E10117" s="26"/>
    </row>
    <row r="10118" spans="1:5" x14ac:dyDescent="0.15">
      <c r="A10118" s="2"/>
      <c r="B10118" s="31"/>
      <c r="C10118" s="2"/>
      <c r="D10118" s="2"/>
      <c r="E10118" s="26"/>
    </row>
    <row r="10119" spans="1:5" x14ac:dyDescent="0.15">
      <c r="A10119" s="2"/>
      <c r="B10119" s="31"/>
      <c r="C10119" s="2"/>
      <c r="D10119" s="2"/>
      <c r="E10119" s="26"/>
    </row>
    <row r="10120" spans="1:5" x14ac:dyDescent="0.15">
      <c r="A10120" s="2"/>
      <c r="B10120" s="31"/>
      <c r="C10120" s="2"/>
      <c r="D10120" s="2"/>
      <c r="E10120" s="26"/>
    </row>
    <row r="10121" spans="1:5" x14ac:dyDescent="0.15">
      <c r="A10121" s="2"/>
      <c r="B10121" s="31"/>
      <c r="C10121" s="2"/>
      <c r="D10121" s="2"/>
      <c r="E10121" s="26"/>
    </row>
    <row r="10122" spans="1:5" x14ac:dyDescent="0.15">
      <c r="A10122" s="2"/>
      <c r="B10122" s="31"/>
      <c r="C10122" s="2"/>
      <c r="D10122" s="2"/>
      <c r="E10122" s="26"/>
    </row>
    <row r="10123" spans="1:5" x14ac:dyDescent="0.15">
      <c r="A10123" s="2"/>
      <c r="B10123" s="31"/>
      <c r="C10123" s="2"/>
      <c r="D10123" s="2"/>
      <c r="E10123" s="26"/>
    </row>
    <row r="10124" spans="1:5" x14ac:dyDescent="0.15">
      <c r="A10124" s="2"/>
      <c r="B10124" s="31"/>
      <c r="C10124" s="2"/>
      <c r="D10124" s="2"/>
      <c r="E10124" s="26"/>
    </row>
    <row r="10125" spans="1:5" x14ac:dyDescent="0.15">
      <c r="A10125" s="2"/>
      <c r="B10125" s="31"/>
      <c r="C10125" s="2"/>
      <c r="D10125" s="2"/>
      <c r="E10125" s="26"/>
    </row>
    <row r="10126" spans="1:5" x14ac:dyDescent="0.15">
      <c r="A10126" s="2"/>
      <c r="B10126" s="31"/>
      <c r="C10126" s="2"/>
      <c r="D10126" s="2"/>
      <c r="E10126" s="26"/>
    </row>
    <row r="10127" spans="1:5" x14ac:dyDescent="0.15">
      <c r="A10127" s="2"/>
      <c r="B10127" s="31"/>
      <c r="C10127" s="2"/>
      <c r="D10127" s="2"/>
      <c r="E10127" s="26"/>
    </row>
    <row r="10128" spans="1:5" x14ac:dyDescent="0.15">
      <c r="A10128" s="2"/>
      <c r="B10128" s="31"/>
      <c r="C10128" s="2"/>
      <c r="D10128" s="2"/>
      <c r="E10128" s="26"/>
    </row>
    <row r="10129" spans="1:5" x14ac:dyDescent="0.15">
      <c r="A10129" s="2"/>
      <c r="B10129" s="31"/>
      <c r="C10129" s="2"/>
      <c r="D10129" s="2"/>
      <c r="E10129" s="26"/>
    </row>
    <row r="10130" spans="1:5" x14ac:dyDescent="0.15">
      <c r="A10130" s="2"/>
      <c r="B10130" s="31"/>
      <c r="C10130" s="2"/>
      <c r="D10130" s="2"/>
      <c r="E10130" s="26"/>
    </row>
    <row r="10131" spans="1:5" x14ac:dyDescent="0.15">
      <c r="A10131" s="2"/>
      <c r="B10131" s="31"/>
      <c r="C10131" s="2"/>
      <c r="D10131" s="2"/>
      <c r="E10131" s="26"/>
    </row>
    <row r="10132" spans="1:5" x14ac:dyDescent="0.15">
      <c r="A10132" s="2"/>
      <c r="B10132" s="31"/>
      <c r="C10132" s="2"/>
      <c r="D10132" s="2"/>
      <c r="E10132" s="26"/>
    </row>
    <row r="10133" spans="1:5" x14ac:dyDescent="0.15">
      <c r="A10133" s="2"/>
      <c r="B10133" s="31"/>
      <c r="C10133" s="2"/>
      <c r="D10133" s="2"/>
      <c r="E10133" s="26"/>
    </row>
    <row r="10134" spans="1:5" x14ac:dyDescent="0.15">
      <c r="A10134" s="2"/>
      <c r="B10134" s="31"/>
      <c r="C10134" s="2"/>
      <c r="D10134" s="2"/>
      <c r="E10134" s="26"/>
    </row>
    <row r="10135" spans="1:5" x14ac:dyDescent="0.15">
      <c r="A10135" s="2"/>
      <c r="B10135" s="31"/>
      <c r="C10135" s="2"/>
      <c r="D10135" s="2"/>
      <c r="E10135" s="26"/>
    </row>
    <row r="10136" spans="1:5" x14ac:dyDescent="0.15">
      <c r="A10136" s="2"/>
      <c r="B10136" s="31"/>
      <c r="C10136" s="2"/>
      <c r="D10136" s="2"/>
      <c r="E10136" s="26"/>
    </row>
    <row r="10137" spans="1:5" x14ac:dyDescent="0.15">
      <c r="A10137" s="2"/>
      <c r="B10137" s="31"/>
      <c r="C10137" s="2"/>
      <c r="D10137" s="2"/>
      <c r="E10137" s="26"/>
    </row>
    <row r="10138" spans="1:5" x14ac:dyDescent="0.15">
      <c r="A10138" s="2"/>
      <c r="B10138" s="31"/>
      <c r="C10138" s="2"/>
      <c r="D10138" s="2"/>
      <c r="E10138" s="26"/>
    </row>
    <row r="10139" spans="1:5" x14ac:dyDescent="0.15">
      <c r="A10139" s="2"/>
      <c r="B10139" s="31"/>
      <c r="C10139" s="2"/>
      <c r="D10139" s="2"/>
      <c r="E10139" s="26"/>
    </row>
    <row r="10140" spans="1:5" x14ac:dyDescent="0.15">
      <c r="A10140" s="2"/>
      <c r="B10140" s="31"/>
      <c r="C10140" s="2"/>
      <c r="D10140" s="2"/>
      <c r="E10140" s="26"/>
    </row>
    <row r="10141" spans="1:5" x14ac:dyDescent="0.15">
      <c r="A10141" s="2"/>
      <c r="B10141" s="31"/>
      <c r="C10141" s="2"/>
      <c r="D10141" s="2"/>
      <c r="E10141" s="26"/>
    </row>
    <row r="10142" spans="1:5" x14ac:dyDescent="0.15">
      <c r="A10142" s="2"/>
      <c r="B10142" s="31"/>
      <c r="C10142" s="2"/>
      <c r="D10142" s="2"/>
      <c r="E10142" s="26"/>
    </row>
    <row r="10143" spans="1:5" x14ac:dyDescent="0.15">
      <c r="A10143" s="2"/>
      <c r="B10143" s="31"/>
      <c r="C10143" s="2"/>
      <c r="D10143" s="2"/>
      <c r="E10143" s="26"/>
    </row>
    <row r="10144" spans="1:5" x14ac:dyDescent="0.15">
      <c r="A10144" s="2"/>
      <c r="B10144" s="31"/>
      <c r="C10144" s="2"/>
      <c r="D10144" s="2"/>
      <c r="E10144" s="26"/>
    </row>
    <row r="10145" spans="1:5" x14ac:dyDescent="0.15">
      <c r="A10145" s="2"/>
      <c r="B10145" s="31"/>
      <c r="C10145" s="2"/>
      <c r="D10145" s="2"/>
      <c r="E10145" s="26"/>
    </row>
    <row r="10146" spans="1:5" x14ac:dyDescent="0.15">
      <c r="A10146" s="2"/>
      <c r="B10146" s="31"/>
      <c r="C10146" s="2"/>
      <c r="D10146" s="2"/>
      <c r="E10146" s="26"/>
    </row>
    <row r="10147" spans="1:5" x14ac:dyDescent="0.15">
      <c r="A10147" s="2"/>
      <c r="B10147" s="31"/>
      <c r="C10147" s="2"/>
      <c r="D10147" s="2"/>
      <c r="E10147" s="26"/>
    </row>
    <row r="10148" spans="1:5" x14ac:dyDescent="0.15">
      <c r="A10148" s="2"/>
      <c r="B10148" s="31"/>
      <c r="C10148" s="2"/>
      <c r="D10148" s="2"/>
      <c r="E10148" s="26"/>
    </row>
    <row r="10149" spans="1:5" x14ac:dyDescent="0.15">
      <c r="A10149" s="2"/>
      <c r="B10149" s="31"/>
      <c r="C10149" s="2"/>
      <c r="D10149" s="2"/>
      <c r="E10149" s="26"/>
    </row>
    <row r="10150" spans="1:5" x14ac:dyDescent="0.15">
      <c r="A10150" s="2"/>
      <c r="B10150" s="31"/>
      <c r="C10150" s="2"/>
      <c r="D10150" s="2"/>
      <c r="E10150" s="26"/>
    </row>
    <row r="10151" spans="1:5" x14ac:dyDescent="0.15">
      <c r="A10151" s="2"/>
      <c r="B10151" s="31"/>
      <c r="C10151" s="2"/>
      <c r="D10151" s="2"/>
      <c r="E10151" s="26"/>
    </row>
    <row r="10152" spans="1:5" x14ac:dyDescent="0.15">
      <c r="A10152" s="2"/>
      <c r="B10152" s="31"/>
      <c r="C10152" s="2"/>
      <c r="D10152" s="2"/>
      <c r="E10152" s="26"/>
    </row>
    <row r="10153" spans="1:5" x14ac:dyDescent="0.15">
      <c r="A10153" s="2"/>
      <c r="B10153" s="31"/>
      <c r="C10153" s="2"/>
      <c r="D10153" s="2"/>
      <c r="E10153" s="26"/>
    </row>
    <row r="10154" spans="1:5" x14ac:dyDescent="0.15">
      <c r="A10154" s="2"/>
      <c r="B10154" s="31"/>
      <c r="C10154" s="2"/>
      <c r="D10154" s="2"/>
      <c r="E10154" s="26"/>
    </row>
    <row r="10155" spans="1:5" x14ac:dyDescent="0.15">
      <c r="A10155" s="2"/>
      <c r="B10155" s="31"/>
      <c r="C10155" s="2"/>
      <c r="D10155" s="2"/>
      <c r="E10155" s="26"/>
    </row>
    <row r="10156" spans="1:5" x14ac:dyDescent="0.15">
      <c r="A10156" s="2"/>
      <c r="B10156" s="31"/>
      <c r="C10156" s="2"/>
      <c r="D10156" s="2"/>
      <c r="E10156" s="26"/>
    </row>
    <row r="10157" spans="1:5" x14ac:dyDescent="0.15">
      <c r="A10157" s="2"/>
      <c r="B10157" s="31"/>
      <c r="C10157" s="2"/>
      <c r="D10157" s="2"/>
      <c r="E10157" s="26"/>
    </row>
    <row r="10158" spans="1:5" x14ac:dyDescent="0.15">
      <c r="A10158" s="2"/>
      <c r="B10158" s="31"/>
      <c r="C10158" s="2"/>
      <c r="D10158" s="2"/>
      <c r="E10158" s="26"/>
    </row>
    <row r="10159" spans="1:5" x14ac:dyDescent="0.15">
      <c r="A10159" s="2"/>
      <c r="B10159" s="31"/>
      <c r="C10159" s="2"/>
      <c r="D10159" s="2"/>
      <c r="E10159" s="26"/>
    </row>
    <row r="10160" spans="1:5" x14ac:dyDescent="0.15">
      <c r="A10160" s="2"/>
      <c r="B10160" s="31"/>
      <c r="C10160" s="2"/>
      <c r="D10160" s="2"/>
      <c r="E10160" s="26"/>
    </row>
    <row r="10161" spans="1:5" x14ac:dyDescent="0.15">
      <c r="A10161" s="2"/>
      <c r="B10161" s="31"/>
      <c r="C10161" s="2"/>
      <c r="D10161" s="2"/>
      <c r="E10161" s="26"/>
    </row>
    <row r="10162" spans="1:5" x14ac:dyDescent="0.15">
      <c r="A10162" s="2"/>
      <c r="B10162" s="31"/>
      <c r="C10162" s="2"/>
      <c r="D10162" s="2"/>
      <c r="E10162" s="26"/>
    </row>
    <row r="10163" spans="1:5" x14ac:dyDescent="0.15">
      <c r="A10163" s="2"/>
      <c r="B10163" s="31"/>
      <c r="C10163" s="2"/>
      <c r="D10163" s="2"/>
      <c r="E10163" s="26"/>
    </row>
    <row r="10164" spans="1:5" x14ac:dyDescent="0.15">
      <c r="A10164" s="2"/>
      <c r="B10164" s="31"/>
      <c r="C10164" s="2"/>
      <c r="D10164" s="2"/>
      <c r="E10164" s="26"/>
    </row>
    <row r="10165" spans="1:5" x14ac:dyDescent="0.15">
      <c r="A10165" s="2"/>
      <c r="B10165" s="31"/>
      <c r="C10165" s="2"/>
      <c r="D10165" s="2"/>
      <c r="E10165" s="26"/>
    </row>
    <row r="10166" spans="1:5" x14ac:dyDescent="0.15">
      <c r="A10166" s="2"/>
      <c r="B10166" s="31"/>
      <c r="C10166" s="2"/>
      <c r="D10166" s="2"/>
      <c r="E10166" s="26"/>
    </row>
    <row r="10167" spans="1:5" x14ac:dyDescent="0.15">
      <c r="A10167" s="2"/>
      <c r="B10167" s="31"/>
      <c r="C10167" s="2"/>
      <c r="D10167" s="2"/>
      <c r="E10167" s="26"/>
    </row>
    <row r="10168" spans="1:5" x14ac:dyDescent="0.15">
      <c r="A10168" s="2"/>
      <c r="B10168" s="31"/>
      <c r="C10168" s="2"/>
      <c r="D10168" s="2"/>
      <c r="E10168" s="26"/>
    </row>
    <row r="10169" spans="1:5" x14ac:dyDescent="0.15">
      <c r="A10169" s="2"/>
      <c r="B10169" s="31"/>
      <c r="C10169" s="2"/>
      <c r="D10169" s="2"/>
      <c r="E10169" s="26"/>
    </row>
    <row r="10170" spans="1:5" x14ac:dyDescent="0.15">
      <c r="A10170" s="2"/>
      <c r="B10170" s="31"/>
      <c r="C10170" s="2"/>
      <c r="D10170" s="2"/>
      <c r="E10170" s="26"/>
    </row>
    <row r="10171" spans="1:5" x14ac:dyDescent="0.15">
      <c r="A10171" s="2"/>
      <c r="B10171" s="31"/>
      <c r="C10171" s="2"/>
      <c r="D10171" s="2"/>
      <c r="E10171" s="26"/>
    </row>
    <row r="10172" spans="1:5" x14ac:dyDescent="0.15">
      <c r="A10172" s="2"/>
      <c r="B10172" s="31"/>
      <c r="C10172" s="2"/>
      <c r="D10172" s="2"/>
      <c r="E10172" s="26"/>
    </row>
    <row r="10173" spans="1:5" x14ac:dyDescent="0.15">
      <c r="A10173" s="2"/>
      <c r="B10173" s="31"/>
      <c r="C10173" s="2"/>
      <c r="D10173" s="2"/>
      <c r="E10173" s="26"/>
    </row>
    <row r="10174" spans="1:5" x14ac:dyDescent="0.15">
      <c r="A10174" s="2"/>
      <c r="B10174" s="31"/>
      <c r="C10174" s="2"/>
      <c r="D10174" s="2"/>
      <c r="E10174" s="26"/>
    </row>
    <row r="10175" spans="1:5" x14ac:dyDescent="0.15">
      <c r="A10175" s="2"/>
      <c r="B10175" s="31"/>
      <c r="C10175" s="2"/>
      <c r="D10175" s="2"/>
      <c r="E10175" s="26"/>
    </row>
    <row r="10176" spans="1:5" x14ac:dyDescent="0.15">
      <c r="A10176" s="2"/>
      <c r="B10176" s="31"/>
      <c r="C10176" s="2"/>
      <c r="D10176" s="2"/>
      <c r="E10176" s="26"/>
    </row>
    <row r="10177" spans="1:5" x14ac:dyDescent="0.15">
      <c r="A10177" s="2"/>
      <c r="B10177" s="31"/>
      <c r="C10177" s="2"/>
      <c r="D10177" s="2"/>
      <c r="E10177" s="26"/>
    </row>
    <row r="10178" spans="1:5" x14ac:dyDescent="0.15">
      <c r="A10178" s="2"/>
      <c r="B10178" s="31"/>
      <c r="C10178" s="2"/>
      <c r="D10178" s="2"/>
      <c r="E10178" s="26"/>
    </row>
    <row r="10179" spans="1:5" x14ac:dyDescent="0.15">
      <c r="A10179" s="2"/>
      <c r="B10179" s="31"/>
      <c r="C10179" s="2"/>
      <c r="D10179" s="2"/>
      <c r="E10179" s="26"/>
    </row>
    <row r="10180" spans="1:5" x14ac:dyDescent="0.15">
      <c r="A10180" s="2"/>
      <c r="B10180" s="31"/>
      <c r="C10180" s="2"/>
      <c r="D10180" s="2"/>
      <c r="E10180" s="26"/>
    </row>
    <row r="10181" spans="1:5" x14ac:dyDescent="0.15">
      <c r="A10181" s="2"/>
      <c r="B10181" s="31"/>
      <c r="C10181" s="2"/>
      <c r="D10181" s="2"/>
      <c r="E10181" s="26"/>
    </row>
    <row r="10182" spans="1:5" x14ac:dyDescent="0.15">
      <c r="A10182" s="2"/>
      <c r="B10182" s="31"/>
      <c r="C10182" s="2"/>
      <c r="D10182" s="2"/>
      <c r="E10182" s="26"/>
    </row>
    <row r="10183" spans="1:5" x14ac:dyDescent="0.15">
      <c r="A10183" s="2"/>
      <c r="B10183" s="31"/>
      <c r="C10183" s="2"/>
      <c r="D10183" s="2"/>
      <c r="E10183" s="26"/>
    </row>
    <row r="10184" spans="1:5" x14ac:dyDescent="0.15">
      <c r="A10184" s="2"/>
      <c r="B10184" s="31"/>
      <c r="C10184" s="2"/>
      <c r="D10184" s="2"/>
      <c r="E10184" s="26"/>
    </row>
    <row r="10185" spans="1:5" x14ac:dyDescent="0.15">
      <c r="A10185" s="2"/>
      <c r="B10185" s="31"/>
      <c r="C10185" s="2"/>
      <c r="D10185" s="2"/>
      <c r="E10185" s="26"/>
    </row>
    <row r="10186" spans="1:5" x14ac:dyDescent="0.15">
      <c r="A10186" s="2"/>
      <c r="B10186" s="31"/>
      <c r="C10186" s="2"/>
      <c r="D10186" s="2"/>
      <c r="E10186" s="26"/>
    </row>
    <row r="10187" spans="1:5" x14ac:dyDescent="0.15">
      <c r="A10187" s="2"/>
      <c r="B10187" s="31"/>
      <c r="C10187" s="2"/>
      <c r="D10187" s="2"/>
      <c r="E10187" s="26"/>
    </row>
    <row r="10188" spans="1:5" x14ac:dyDescent="0.15">
      <c r="A10188" s="2"/>
      <c r="B10188" s="31"/>
      <c r="C10188" s="2"/>
      <c r="D10188" s="2"/>
      <c r="E10188" s="26"/>
    </row>
    <row r="10189" spans="1:5" x14ac:dyDescent="0.15">
      <c r="A10189" s="2"/>
      <c r="B10189" s="31"/>
      <c r="C10189" s="2"/>
      <c r="D10189" s="2"/>
      <c r="E10189" s="26"/>
    </row>
    <row r="10190" spans="1:5" x14ac:dyDescent="0.15">
      <c r="A10190" s="2"/>
      <c r="B10190" s="31"/>
      <c r="C10190" s="2"/>
      <c r="D10190" s="2"/>
      <c r="E10190" s="26"/>
    </row>
    <row r="10191" spans="1:5" x14ac:dyDescent="0.15">
      <c r="A10191" s="2"/>
      <c r="B10191" s="31"/>
      <c r="C10191" s="2"/>
      <c r="D10191" s="2"/>
      <c r="E10191" s="26"/>
    </row>
    <row r="10192" spans="1:5" x14ac:dyDescent="0.15">
      <c r="A10192" s="2"/>
      <c r="B10192" s="31"/>
      <c r="C10192" s="2"/>
      <c r="D10192" s="2"/>
      <c r="E10192" s="26"/>
    </row>
    <row r="10193" spans="1:5" x14ac:dyDescent="0.15">
      <c r="A10193" s="2"/>
      <c r="B10193" s="31"/>
      <c r="C10193" s="2"/>
      <c r="D10193" s="2"/>
      <c r="E10193" s="26"/>
    </row>
    <row r="10194" spans="1:5" x14ac:dyDescent="0.15">
      <c r="A10194" s="2"/>
      <c r="B10194" s="31"/>
      <c r="C10194" s="2"/>
      <c r="D10194" s="2"/>
      <c r="E10194" s="26"/>
    </row>
    <row r="10195" spans="1:5" x14ac:dyDescent="0.15">
      <c r="A10195" s="2"/>
      <c r="B10195" s="31"/>
      <c r="C10195" s="2"/>
      <c r="D10195" s="2"/>
      <c r="E10195" s="26"/>
    </row>
    <row r="10196" spans="1:5" x14ac:dyDescent="0.15">
      <c r="A10196" s="2"/>
      <c r="B10196" s="31"/>
      <c r="C10196" s="2"/>
      <c r="D10196" s="2"/>
      <c r="E10196" s="26"/>
    </row>
    <row r="10197" spans="1:5" x14ac:dyDescent="0.15">
      <c r="A10197" s="2"/>
      <c r="B10197" s="31"/>
      <c r="C10197" s="2"/>
      <c r="D10197" s="2"/>
      <c r="E10197" s="26"/>
    </row>
    <row r="10198" spans="1:5" x14ac:dyDescent="0.15">
      <c r="A10198" s="2"/>
      <c r="B10198" s="31"/>
      <c r="C10198" s="2"/>
      <c r="D10198" s="2"/>
      <c r="E10198" s="26"/>
    </row>
    <row r="10199" spans="1:5" x14ac:dyDescent="0.15">
      <c r="A10199" s="2"/>
      <c r="B10199" s="31"/>
      <c r="C10199" s="2"/>
      <c r="D10199" s="2"/>
      <c r="E10199" s="26"/>
    </row>
    <row r="10200" spans="1:5" x14ac:dyDescent="0.15">
      <c r="A10200" s="2"/>
      <c r="B10200" s="31"/>
      <c r="C10200" s="2"/>
      <c r="D10200" s="2"/>
      <c r="E10200" s="26"/>
    </row>
    <row r="10201" spans="1:5" x14ac:dyDescent="0.15">
      <c r="A10201" s="2"/>
      <c r="B10201" s="31"/>
      <c r="C10201" s="2"/>
      <c r="D10201" s="2"/>
      <c r="E10201" s="26"/>
    </row>
    <row r="10202" spans="1:5" x14ac:dyDescent="0.15">
      <c r="A10202" s="2"/>
      <c r="B10202" s="31"/>
      <c r="C10202" s="2"/>
      <c r="D10202" s="2"/>
      <c r="E10202" s="26"/>
    </row>
    <row r="10203" spans="1:5" x14ac:dyDescent="0.15">
      <c r="A10203" s="2"/>
      <c r="B10203" s="31"/>
      <c r="C10203" s="2"/>
      <c r="D10203" s="2"/>
      <c r="E10203" s="26"/>
    </row>
    <row r="10204" spans="1:5" x14ac:dyDescent="0.15">
      <c r="A10204" s="2"/>
      <c r="B10204" s="31"/>
      <c r="C10204" s="2"/>
      <c r="D10204" s="2"/>
      <c r="E10204" s="26"/>
    </row>
    <row r="10205" spans="1:5" x14ac:dyDescent="0.15">
      <c r="A10205" s="2"/>
      <c r="B10205" s="31"/>
      <c r="C10205" s="2"/>
      <c r="D10205" s="2"/>
      <c r="E10205" s="26"/>
    </row>
    <row r="10206" spans="1:5" x14ac:dyDescent="0.15">
      <c r="A10206" s="2"/>
      <c r="B10206" s="31"/>
      <c r="C10206" s="2"/>
      <c r="D10206" s="2"/>
      <c r="E10206" s="26"/>
    </row>
    <row r="10207" spans="1:5" x14ac:dyDescent="0.15">
      <c r="A10207" s="2"/>
      <c r="B10207" s="31"/>
      <c r="C10207" s="2"/>
      <c r="D10207" s="2"/>
      <c r="E10207" s="26"/>
    </row>
    <row r="10208" spans="1:5" x14ac:dyDescent="0.15">
      <c r="A10208" s="2"/>
      <c r="B10208" s="31"/>
      <c r="C10208" s="2"/>
      <c r="D10208" s="2"/>
      <c r="E10208" s="26"/>
    </row>
    <row r="10209" spans="1:5" x14ac:dyDescent="0.15">
      <c r="A10209" s="2"/>
      <c r="B10209" s="31"/>
      <c r="C10209" s="2"/>
      <c r="D10209" s="2"/>
      <c r="E10209" s="26"/>
    </row>
    <row r="10210" spans="1:5" x14ac:dyDescent="0.15">
      <c r="A10210" s="2"/>
      <c r="B10210" s="31"/>
      <c r="C10210" s="2"/>
      <c r="D10210" s="2"/>
      <c r="E10210" s="26"/>
    </row>
    <row r="10211" spans="1:5" x14ac:dyDescent="0.15">
      <c r="A10211" s="2"/>
      <c r="B10211" s="31"/>
      <c r="C10211" s="2"/>
      <c r="D10211" s="2"/>
      <c r="E10211" s="26"/>
    </row>
    <row r="10212" spans="1:5" x14ac:dyDescent="0.15">
      <c r="A10212" s="2"/>
      <c r="B10212" s="31"/>
      <c r="C10212" s="2"/>
      <c r="D10212" s="2"/>
      <c r="E10212" s="26"/>
    </row>
    <row r="10213" spans="1:5" x14ac:dyDescent="0.15">
      <c r="A10213" s="2"/>
      <c r="B10213" s="31"/>
      <c r="C10213" s="2"/>
      <c r="D10213" s="2"/>
      <c r="E10213" s="26"/>
    </row>
    <row r="10214" spans="1:5" x14ac:dyDescent="0.15">
      <c r="A10214" s="2"/>
      <c r="B10214" s="31"/>
      <c r="C10214" s="2"/>
      <c r="D10214" s="2"/>
      <c r="E10214" s="26"/>
    </row>
    <row r="10215" spans="1:5" x14ac:dyDescent="0.15">
      <c r="A10215" s="2"/>
      <c r="B10215" s="31"/>
      <c r="C10215" s="2"/>
      <c r="D10215" s="2"/>
      <c r="E10215" s="26"/>
    </row>
    <row r="10216" spans="1:5" x14ac:dyDescent="0.15">
      <c r="A10216" s="2"/>
      <c r="B10216" s="31"/>
      <c r="C10216" s="2"/>
      <c r="D10216" s="2"/>
      <c r="E10216" s="26"/>
    </row>
    <row r="10217" spans="1:5" x14ac:dyDescent="0.15">
      <c r="A10217" s="2"/>
      <c r="B10217" s="31"/>
      <c r="C10217" s="2"/>
      <c r="D10217" s="2"/>
      <c r="E10217" s="26"/>
    </row>
    <row r="10218" spans="1:5" x14ac:dyDescent="0.15">
      <c r="A10218" s="2"/>
      <c r="B10218" s="31"/>
      <c r="C10218" s="2"/>
      <c r="D10218" s="2"/>
      <c r="E10218" s="26"/>
    </row>
    <row r="10219" spans="1:5" x14ac:dyDescent="0.15">
      <c r="A10219" s="2"/>
      <c r="B10219" s="31"/>
      <c r="C10219" s="2"/>
      <c r="D10219" s="2"/>
      <c r="E10219" s="26"/>
    </row>
    <row r="10220" spans="1:5" x14ac:dyDescent="0.15">
      <c r="A10220" s="2"/>
      <c r="B10220" s="31"/>
      <c r="C10220" s="2"/>
      <c r="D10220" s="2"/>
      <c r="E10220" s="26"/>
    </row>
    <row r="10221" spans="1:5" x14ac:dyDescent="0.15">
      <c r="A10221" s="2"/>
      <c r="B10221" s="31"/>
      <c r="C10221" s="2"/>
      <c r="D10221" s="2"/>
      <c r="E10221" s="26"/>
    </row>
    <row r="10222" spans="1:5" x14ac:dyDescent="0.15">
      <c r="A10222" s="2"/>
      <c r="B10222" s="31"/>
      <c r="C10222" s="2"/>
      <c r="D10222" s="2"/>
      <c r="E10222" s="26"/>
    </row>
    <row r="10223" spans="1:5" x14ac:dyDescent="0.15">
      <c r="A10223" s="2"/>
      <c r="B10223" s="31"/>
      <c r="C10223" s="2"/>
      <c r="D10223" s="2"/>
      <c r="E10223" s="26"/>
    </row>
    <row r="10224" spans="1:5" x14ac:dyDescent="0.15">
      <c r="A10224" s="2"/>
      <c r="B10224" s="31"/>
      <c r="C10224" s="2"/>
      <c r="D10224" s="2"/>
      <c r="E10224" s="26"/>
    </row>
    <row r="10225" spans="1:5" x14ac:dyDescent="0.15">
      <c r="A10225" s="2"/>
      <c r="B10225" s="31"/>
      <c r="C10225" s="2"/>
      <c r="D10225" s="2"/>
      <c r="E10225" s="26"/>
    </row>
    <row r="10226" spans="1:5" x14ac:dyDescent="0.15">
      <c r="A10226" s="2"/>
      <c r="B10226" s="31"/>
      <c r="C10226" s="2"/>
      <c r="D10226" s="2"/>
      <c r="E10226" s="26"/>
    </row>
    <row r="10227" spans="1:5" x14ac:dyDescent="0.15">
      <c r="A10227" s="2"/>
      <c r="B10227" s="31"/>
      <c r="C10227" s="2"/>
      <c r="D10227" s="2"/>
      <c r="E10227" s="26"/>
    </row>
    <row r="10228" spans="1:5" x14ac:dyDescent="0.15">
      <c r="A10228" s="2"/>
      <c r="B10228" s="31"/>
      <c r="C10228" s="2"/>
      <c r="D10228" s="2"/>
      <c r="E10228" s="26"/>
    </row>
    <row r="10229" spans="1:5" x14ac:dyDescent="0.15">
      <c r="A10229" s="2"/>
      <c r="B10229" s="31"/>
      <c r="C10229" s="2"/>
      <c r="D10229" s="2"/>
      <c r="E10229" s="26"/>
    </row>
    <row r="10230" spans="1:5" x14ac:dyDescent="0.15">
      <c r="A10230" s="2"/>
      <c r="B10230" s="31"/>
      <c r="C10230" s="2"/>
      <c r="D10230" s="2"/>
      <c r="E10230" s="26"/>
    </row>
    <row r="10231" spans="1:5" x14ac:dyDescent="0.15">
      <c r="A10231" s="2"/>
      <c r="B10231" s="31"/>
      <c r="C10231" s="2"/>
      <c r="D10231" s="2"/>
      <c r="E10231" s="26"/>
    </row>
    <row r="10232" spans="1:5" x14ac:dyDescent="0.15">
      <c r="A10232" s="2"/>
      <c r="B10232" s="31"/>
      <c r="C10232" s="2"/>
      <c r="D10232" s="2"/>
      <c r="E10232" s="26"/>
    </row>
    <row r="10233" spans="1:5" x14ac:dyDescent="0.15">
      <c r="A10233" s="2"/>
      <c r="B10233" s="31"/>
      <c r="C10233" s="2"/>
      <c r="D10233" s="2"/>
      <c r="E10233" s="26"/>
    </row>
    <row r="10234" spans="1:5" x14ac:dyDescent="0.15">
      <c r="A10234" s="2"/>
      <c r="B10234" s="31"/>
      <c r="C10234" s="2"/>
      <c r="D10234" s="2"/>
      <c r="E10234" s="26"/>
    </row>
    <row r="10235" spans="1:5" x14ac:dyDescent="0.15">
      <c r="A10235" s="2"/>
      <c r="B10235" s="31"/>
      <c r="C10235" s="2"/>
      <c r="D10235" s="2"/>
      <c r="E10235" s="26"/>
    </row>
    <row r="10236" spans="1:5" x14ac:dyDescent="0.15">
      <c r="A10236" s="2"/>
      <c r="B10236" s="31"/>
      <c r="C10236" s="2"/>
      <c r="D10236" s="2"/>
      <c r="E10236" s="26"/>
    </row>
    <row r="10237" spans="1:5" x14ac:dyDescent="0.15">
      <c r="A10237" s="2"/>
      <c r="B10237" s="31"/>
      <c r="C10237" s="2"/>
      <c r="D10237" s="2"/>
      <c r="E10237" s="26"/>
    </row>
    <row r="10238" spans="1:5" x14ac:dyDescent="0.15">
      <c r="A10238" s="2"/>
      <c r="B10238" s="31"/>
      <c r="C10238" s="2"/>
      <c r="D10238" s="2"/>
      <c r="E10238" s="26"/>
    </row>
    <row r="10239" spans="1:5" x14ac:dyDescent="0.15">
      <c r="A10239" s="2"/>
      <c r="B10239" s="31"/>
      <c r="C10239" s="2"/>
      <c r="D10239" s="2"/>
      <c r="E10239" s="26"/>
    </row>
    <row r="10240" spans="1:5" x14ac:dyDescent="0.15">
      <c r="A10240" s="2"/>
      <c r="B10240" s="31"/>
      <c r="C10240" s="2"/>
      <c r="D10240" s="2"/>
      <c r="E10240" s="26"/>
    </row>
    <row r="10241" spans="1:5" x14ac:dyDescent="0.15">
      <c r="A10241" s="2"/>
      <c r="B10241" s="31"/>
      <c r="C10241" s="2"/>
      <c r="D10241" s="2"/>
      <c r="E10241" s="26"/>
    </row>
    <row r="10242" spans="1:5" x14ac:dyDescent="0.15">
      <c r="A10242" s="2"/>
      <c r="B10242" s="31"/>
      <c r="C10242" s="2"/>
      <c r="D10242" s="2"/>
      <c r="E10242" s="26"/>
    </row>
    <row r="10243" spans="1:5" x14ac:dyDescent="0.15">
      <c r="A10243" s="2"/>
      <c r="B10243" s="31"/>
      <c r="C10243" s="2"/>
      <c r="D10243" s="2"/>
      <c r="E10243" s="26"/>
    </row>
    <row r="10244" spans="1:5" x14ac:dyDescent="0.15">
      <c r="A10244" s="2"/>
      <c r="B10244" s="31"/>
      <c r="C10244" s="2"/>
      <c r="D10244" s="2"/>
      <c r="E10244" s="26"/>
    </row>
    <row r="10245" spans="1:5" x14ac:dyDescent="0.15">
      <c r="A10245" s="2"/>
      <c r="B10245" s="31"/>
      <c r="C10245" s="2"/>
      <c r="D10245" s="2"/>
      <c r="E10245" s="26"/>
    </row>
    <row r="10246" spans="1:5" x14ac:dyDescent="0.15">
      <c r="A10246" s="2"/>
      <c r="B10246" s="31"/>
      <c r="C10246" s="2"/>
      <c r="D10246" s="2"/>
      <c r="E10246" s="26"/>
    </row>
    <row r="10247" spans="1:5" x14ac:dyDescent="0.15">
      <c r="A10247" s="2"/>
      <c r="B10247" s="31"/>
      <c r="C10247" s="2"/>
      <c r="D10247" s="2"/>
      <c r="E10247" s="26"/>
    </row>
    <row r="10248" spans="1:5" x14ac:dyDescent="0.15">
      <c r="A10248" s="2"/>
      <c r="B10248" s="31"/>
      <c r="C10248" s="2"/>
      <c r="D10248" s="2"/>
      <c r="E10248" s="26"/>
    </row>
    <row r="10249" spans="1:5" x14ac:dyDescent="0.15">
      <c r="A10249" s="2"/>
      <c r="B10249" s="31"/>
      <c r="C10249" s="2"/>
      <c r="D10249" s="2"/>
      <c r="E10249" s="26"/>
    </row>
    <row r="10250" spans="1:5" x14ac:dyDescent="0.15">
      <c r="A10250" s="2"/>
      <c r="B10250" s="31"/>
      <c r="C10250" s="2"/>
      <c r="D10250" s="2"/>
      <c r="E10250" s="26"/>
    </row>
    <row r="10251" spans="1:5" x14ac:dyDescent="0.15">
      <c r="A10251" s="2"/>
      <c r="B10251" s="31"/>
      <c r="C10251" s="2"/>
      <c r="D10251" s="2"/>
      <c r="E10251" s="26"/>
    </row>
    <row r="10252" spans="1:5" x14ac:dyDescent="0.15">
      <c r="A10252" s="2"/>
      <c r="B10252" s="31"/>
      <c r="C10252" s="2"/>
      <c r="D10252" s="2"/>
      <c r="E10252" s="26"/>
    </row>
    <row r="10253" spans="1:5" x14ac:dyDescent="0.15">
      <c r="A10253" s="2"/>
      <c r="B10253" s="31"/>
      <c r="C10253" s="2"/>
      <c r="D10253" s="2"/>
      <c r="E10253" s="26"/>
    </row>
    <row r="10254" spans="1:5" x14ac:dyDescent="0.15">
      <c r="A10254" s="2"/>
      <c r="B10254" s="31"/>
      <c r="C10254" s="2"/>
      <c r="D10254" s="2"/>
      <c r="E10254" s="26"/>
    </row>
    <row r="10255" spans="1:5" x14ac:dyDescent="0.15">
      <c r="A10255" s="2"/>
      <c r="B10255" s="31"/>
      <c r="C10255" s="2"/>
      <c r="D10255" s="2"/>
      <c r="E10255" s="26"/>
    </row>
    <row r="10256" spans="1:5" x14ac:dyDescent="0.15">
      <c r="A10256" s="2"/>
      <c r="B10256" s="31"/>
      <c r="C10256" s="2"/>
      <c r="D10256" s="2"/>
      <c r="E10256" s="26"/>
    </row>
    <row r="10257" spans="1:5" x14ac:dyDescent="0.15">
      <c r="A10257" s="2"/>
      <c r="B10257" s="31"/>
      <c r="C10257" s="2"/>
      <c r="D10257" s="2"/>
      <c r="E10257" s="26"/>
    </row>
    <row r="10258" spans="1:5" x14ac:dyDescent="0.15">
      <c r="A10258" s="2"/>
      <c r="B10258" s="31"/>
      <c r="C10258" s="2"/>
      <c r="D10258" s="2"/>
      <c r="E10258" s="26"/>
    </row>
    <row r="10259" spans="1:5" x14ac:dyDescent="0.15">
      <c r="A10259" s="2"/>
      <c r="B10259" s="31"/>
      <c r="C10259" s="2"/>
      <c r="D10259" s="2"/>
      <c r="E10259" s="26"/>
    </row>
    <row r="10260" spans="1:5" x14ac:dyDescent="0.15">
      <c r="A10260" s="2"/>
      <c r="B10260" s="31"/>
      <c r="C10260" s="2"/>
      <c r="D10260" s="2"/>
      <c r="E10260" s="26"/>
    </row>
    <row r="10261" spans="1:5" x14ac:dyDescent="0.15">
      <c r="A10261" s="2"/>
      <c r="B10261" s="31"/>
      <c r="C10261" s="2"/>
      <c r="D10261" s="2"/>
      <c r="E10261" s="26"/>
    </row>
    <row r="10262" spans="1:5" x14ac:dyDescent="0.15">
      <c r="A10262" s="2"/>
      <c r="B10262" s="31"/>
      <c r="C10262" s="2"/>
      <c r="D10262" s="2"/>
      <c r="E10262" s="26"/>
    </row>
    <row r="10263" spans="1:5" x14ac:dyDescent="0.15">
      <c r="A10263" s="2"/>
      <c r="B10263" s="31"/>
      <c r="C10263" s="2"/>
      <c r="D10263" s="2"/>
      <c r="E10263" s="26"/>
    </row>
    <row r="10264" spans="1:5" x14ac:dyDescent="0.15">
      <c r="A10264" s="2"/>
      <c r="B10264" s="31"/>
      <c r="C10264" s="2"/>
      <c r="D10264" s="2"/>
      <c r="E10264" s="26"/>
    </row>
    <row r="10265" spans="1:5" x14ac:dyDescent="0.15">
      <c r="A10265" s="2"/>
      <c r="B10265" s="31"/>
      <c r="C10265" s="2"/>
      <c r="D10265" s="2"/>
      <c r="E10265" s="26"/>
    </row>
    <row r="10266" spans="1:5" x14ac:dyDescent="0.15">
      <c r="A10266" s="2"/>
      <c r="B10266" s="31"/>
      <c r="C10266" s="2"/>
      <c r="D10266" s="2"/>
      <c r="E10266" s="26"/>
    </row>
    <row r="10267" spans="1:5" x14ac:dyDescent="0.15">
      <c r="A10267" s="2"/>
      <c r="B10267" s="31"/>
      <c r="C10267" s="2"/>
      <c r="D10267" s="2"/>
      <c r="E10267" s="26"/>
    </row>
    <row r="10268" spans="1:5" x14ac:dyDescent="0.15">
      <c r="A10268" s="2"/>
      <c r="B10268" s="31"/>
      <c r="C10268" s="2"/>
      <c r="D10268" s="2"/>
      <c r="E10268" s="26"/>
    </row>
    <row r="10269" spans="1:5" x14ac:dyDescent="0.15">
      <c r="A10269" s="2"/>
      <c r="B10269" s="31"/>
      <c r="C10269" s="2"/>
      <c r="D10269" s="2"/>
      <c r="E10269" s="26"/>
    </row>
    <row r="10270" spans="1:5" x14ac:dyDescent="0.15">
      <c r="A10270" s="2"/>
      <c r="B10270" s="31"/>
      <c r="C10270" s="2"/>
      <c r="D10270" s="2"/>
      <c r="E10270" s="26"/>
    </row>
    <row r="10271" spans="1:5" x14ac:dyDescent="0.15">
      <c r="A10271" s="2"/>
      <c r="B10271" s="31"/>
      <c r="C10271" s="2"/>
      <c r="D10271" s="2"/>
      <c r="E10271" s="26"/>
    </row>
    <row r="10272" spans="1:5" x14ac:dyDescent="0.15">
      <c r="A10272" s="2"/>
      <c r="B10272" s="31"/>
      <c r="C10272" s="2"/>
      <c r="D10272" s="2"/>
      <c r="E10272" s="26"/>
    </row>
    <row r="10273" spans="1:5" x14ac:dyDescent="0.15">
      <c r="A10273" s="2"/>
      <c r="B10273" s="31"/>
      <c r="C10273" s="2"/>
      <c r="D10273" s="2"/>
      <c r="E10273" s="26"/>
    </row>
    <row r="10274" spans="1:5" x14ac:dyDescent="0.15">
      <c r="A10274" s="2"/>
      <c r="B10274" s="31"/>
      <c r="C10274" s="2"/>
      <c r="D10274" s="2"/>
      <c r="E10274" s="26"/>
    </row>
    <row r="10275" spans="1:5" x14ac:dyDescent="0.15">
      <c r="A10275" s="2"/>
      <c r="B10275" s="31"/>
      <c r="C10275" s="2"/>
      <c r="D10275" s="2"/>
      <c r="E10275" s="26"/>
    </row>
    <row r="10276" spans="1:5" x14ac:dyDescent="0.15">
      <c r="A10276" s="2"/>
      <c r="B10276" s="31"/>
      <c r="C10276" s="2"/>
      <c r="D10276" s="2"/>
      <c r="E10276" s="26"/>
    </row>
    <row r="10277" spans="1:5" x14ac:dyDescent="0.15">
      <c r="A10277" s="2"/>
      <c r="B10277" s="31"/>
      <c r="C10277" s="2"/>
      <c r="D10277" s="2"/>
      <c r="E10277" s="26"/>
    </row>
    <row r="10278" spans="1:5" x14ac:dyDescent="0.15">
      <c r="A10278" s="2"/>
      <c r="B10278" s="31"/>
      <c r="C10278" s="2"/>
      <c r="D10278" s="2"/>
      <c r="E10278" s="26"/>
    </row>
    <row r="10279" spans="1:5" x14ac:dyDescent="0.15">
      <c r="A10279" s="2"/>
      <c r="B10279" s="31"/>
      <c r="C10279" s="2"/>
      <c r="D10279" s="2"/>
      <c r="E10279" s="26"/>
    </row>
    <row r="10280" spans="1:5" x14ac:dyDescent="0.15">
      <c r="A10280" s="2"/>
      <c r="B10280" s="31"/>
      <c r="C10280" s="2"/>
      <c r="D10280" s="2"/>
      <c r="E10280" s="26"/>
    </row>
    <row r="10281" spans="1:5" x14ac:dyDescent="0.15">
      <c r="A10281" s="2"/>
      <c r="B10281" s="31"/>
      <c r="C10281" s="2"/>
      <c r="D10281" s="2"/>
      <c r="E10281" s="26"/>
    </row>
    <row r="10282" spans="1:5" x14ac:dyDescent="0.15">
      <c r="A10282" s="2"/>
      <c r="B10282" s="31"/>
      <c r="C10282" s="2"/>
      <c r="D10282" s="2"/>
      <c r="E10282" s="26"/>
    </row>
    <row r="10283" spans="1:5" x14ac:dyDescent="0.15">
      <c r="A10283" s="2"/>
      <c r="B10283" s="31"/>
      <c r="C10283" s="2"/>
      <c r="D10283" s="2"/>
      <c r="E10283" s="26"/>
    </row>
    <row r="10284" spans="1:5" x14ac:dyDescent="0.15">
      <c r="A10284" s="2"/>
      <c r="B10284" s="31"/>
      <c r="C10284" s="2"/>
      <c r="D10284" s="2"/>
      <c r="E10284" s="26"/>
    </row>
    <row r="10285" spans="1:5" x14ac:dyDescent="0.15">
      <c r="A10285" s="2"/>
      <c r="B10285" s="31"/>
      <c r="C10285" s="2"/>
      <c r="D10285" s="2"/>
      <c r="E10285" s="26"/>
    </row>
    <row r="10286" spans="1:5" x14ac:dyDescent="0.15">
      <c r="A10286" s="2"/>
      <c r="B10286" s="31"/>
      <c r="C10286" s="2"/>
      <c r="D10286" s="2"/>
      <c r="E10286" s="26"/>
    </row>
    <row r="10287" spans="1:5" x14ac:dyDescent="0.15">
      <c r="A10287" s="2"/>
      <c r="B10287" s="31"/>
      <c r="C10287" s="2"/>
      <c r="D10287" s="2"/>
      <c r="E10287" s="26"/>
    </row>
    <row r="10288" spans="1:5" x14ac:dyDescent="0.15">
      <c r="A10288" s="2"/>
      <c r="B10288" s="31"/>
      <c r="C10288" s="2"/>
      <c r="D10288" s="2"/>
      <c r="E10288" s="26"/>
    </row>
    <row r="10289" spans="1:5" x14ac:dyDescent="0.15">
      <c r="A10289" s="2"/>
      <c r="B10289" s="31"/>
      <c r="C10289" s="2"/>
      <c r="D10289" s="2"/>
      <c r="E10289" s="26"/>
    </row>
    <row r="10290" spans="1:5" x14ac:dyDescent="0.15">
      <c r="A10290" s="2"/>
      <c r="B10290" s="31"/>
      <c r="C10290" s="2"/>
      <c r="D10290" s="2"/>
      <c r="E10290" s="26"/>
    </row>
    <row r="10291" spans="1:5" x14ac:dyDescent="0.15">
      <c r="A10291" s="2"/>
      <c r="B10291" s="31"/>
      <c r="C10291" s="2"/>
      <c r="D10291" s="2"/>
      <c r="E10291" s="26"/>
    </row>
    <row r="10292" spans="1:5" x14ac:dyDescent="0.15">
      <c r="A10292" s="2"/>
      <c r="B10292" s="31"/>
      <c r="C10292" s="2"/>
      <c r="D10292" s="2"/>
      <c r="E10292" s="26"/>
    </row>
    <row r="10293" spans="1:5" x14ac:dyDescent="0.15">
      <c r="A10293" s="2"/>
      <c r="B10293" s="31"/>
      <c r="C10293" s="2"/>
      <c r="D10293" s="2"/>
      <c r="E10293" s="26"/>
    </row>
    <row r="10294" spans="1:5" x14ac:dyDescent="0.15">
      <c r="A10294" s="2"/>
      <c r="B10294" s="31"/>
      <c r="C10294" s="2"/>
      <c r="D10294" s="2"/>
      <c r="E10294" s="26"/>
    </row>
    <row r="10295" spans="1:5" x14ac:dyDescent="0.15">
      <c r="A10295" s="2"/>
      <c r="B10295" s="31"/>
      <c r="C10295" s="2"/>
      <c r="D10295" s="2"/>
      <c r="E10295" s="26"/>
    </row>
    <row r="10296" spans="1:5" x14ac:dyDescent="0.15">
      <c r="A10296" s="2"/>
      <c r="B10296" s="31"/>
      <c r="C10296" s="2"/>
      <c r="D10296" s="2"/>
      <c r="E10296" s="26"/>
    </row>
    <row r="10297" spans="1:5" x14ac:dyDescent="0.15">
      <c r="A10297" s="2"/>
      <c r="B10297" s="31"/>
      <c r="C10297" s="2"/>
      <c r="D10297" s="2"/>
      <c r="E10297" s="26"/>
    </row>
    <row r="10298" spans="1:5" x14ac:dyDescent="0.15">
      <c r="A10298" s="2"/>
      <c r="B10298" s="31"/>
      <c r="C10298" s="2"/>
      <c r="D10298" s="2"/>
      <c r="E10298" s="26"/>
    </row>
    <row r="10299" spans="1:5" x14ac:dyDescent="0.15">
      <c r="A10299" s="2"/>
      <c r="B10299" s="31"/>
      <c r="C10299" s="2"/>
      <c r="D10299" s="2"/>
      <c r="E10299" s="26"/>
    </row>
    <row r="10300" spans="1:5" x14ac:dyDescent="0.15">
      <c r="A10300" s="2"/>
      <c r="B10300" s="31"/>
      <c r="C10300" s="2"/>
      <c r="D10300" s="2"/>
      <c r="E10300" s="26"/>
    </row>
    <row r="10301" spans="1:5" x14ac:dyDescent="0.15">
      <c r="A10301" s="2"/>
      <c r="B10301" s="31"/>
      <c r="C10301" s="2"/>
      <c r="D10301" s="2"/>
      <c r="E10301" s="26"/>
    </row>
    <row r="10302" spans="1:5" x14ac:dyDescent="0.15">
      <c r="A10302" s="2"/>
      <c r="B10302" s="31"/>
      <c r="C10302" s="2"/>
      <c r="D10302" s="2"/>
      <c r="E10302" s="26"/>
    </row>
    <row r="10303" spans="1:5" x14ac:dyDescent="0.15">
      <c r="A10303" s="2"/>
      <c r="B10303" s="31"/>
      <c r="C10303" s="2"/>
      <c r="D10303" s="2"/>
      <c r="E10303" s="26"/>
    </row>
    <row r="10304" spans="1:5" x14ac:dyDescent="0.15">
      <c r="A10304" s="2"/>
      <c r="B10304" s="31"/>
      <c r="C10304" s="2"/>
      <c r="D10304" s="2"/>
      <c r="E10304" s="26"/>
    </row>
    <row r="10305" spans="1:5" x14ac:dyDescent="0.15">
      <c r="A10305" s="2"/>
      <c r="B10305" s="31"/>
      <c r="C10305" s="2"/>
      <c r="D10305" s="2"/>
      <c r="E10305" s="26"/>
    </row>
    <row r="10306" spans="1:5" x14ac:dyDescent="0.15">
      <c r="A10306" s="2"/>
      <c r="B10306" s="31"/>
      <c r="C10306" s="2"/>
      <c r="D10306" s="2"/>
      <c r="E10306" s="26"/>
    </row>
    <row r="10307" spans="1:5" x14ac:dyDescent="0.15">
      <c r="A10307" s="2"/>
      <c r="B10307" s="31"/>
      <c r="C10307" s="2"/>
      <c r="D10307" s="2"/>
      <c r="E10307" s="26"/>
    </row>
    <row r="10308" spans="1:5" x14ac:dyDescent="0.15">
      <c r="A10308" s="2"/>
      <c r="B10308" s="31"/>
      <c r="C10308" s="2"/>
      <c r="D10308" s="2"/>
      <c r="E10308" s="26"/>
    </row>
    <row r="10309" spans="1:5" x14ac:dyDescent="0.15">
      <c r="A10309" s="2"/>
      <c r="B10309" s="31"/>
      <c r="C10309" s="2"/>
      <c r="D10309" s="2"/>
      <c r="E10309" s="26"/>
    </row>
    <row r="10310" spans="1:5" x14ac:dyDescent="0.15">
      <c r="A10310" s="2"/>
      <c r="B10310" s="31"/>
      <c r="C10310" s="2"/>
      <c r="D10310" s="2"/>
      <c r="E10310" s="26"/>
    </row>
    <row r="10311" spans="1:5" x14ac:dyDescent="0.15">
      <c r="A10311" s="2"/>
      <c r="B10311" s="31"/>
      <c r="C10311" s="2"/>
      <c r="D10311" s="2"/>
      <c r="E10311" s="26"/>
    </row>
    <row r="10312" spans="1:5" x14ac:dyDescent="0.15">
      <c r="A10312" s="2"/>
      <c r="B10312" s="31"/>
      <c r="C10312" s="2"/>
      <c r="D10312" s="2"/>
      <c r="E10312" s="26"/>
    </row>
    <row r="10313" spans="1:5" x14ac:dyDescent="0.15">
      <c r="A10313" s="2"/>
      <c r="B10313" s="31"/>
      <c r="C10313" s="2"/>
      <c r="D10313" s="2"/>
      <c r="E10313" s="26"/>
    </row>
    <row r="10314" spans="1:5" x14ac:dyDescent="0.15">
      <c r="A10314" s="2"/>
      <c r="B10314" s="31"/>
      <c r="C10314" s="2"/>
      <c r="D10314" s="2"/>
      <c r="E10314" s="26"/>
    </row>
    <row r="10315" spans="1:5" x14ac:dyDescent="0.15">
      <c r="A10315" s="2"/>
      <c r="B10315" s="31"/>
      <c r="C10315" s="2"/>
      <c r="D10315" s="2"/>
      <c r="E10315" s="26"/>
    </row>
    <row r="10316" spans="1:5" x14ac:dyDescent="0.15">
      <c r="A10316" s="2"/>
      <c r="B10316" s="31"/>
      <c r="C10316" s="2"/>
      <c r="D10316" s="2"/>
      <c r="E10316" s="26"/>
    </row>
    <row r="10317" spans="1:5" x14ac:dyDescent="0.15">
      <c r="A10317" s="2"/>
      <c r="B10317" s="31"/>
      <c r="C10317" s="2"/>
      <c r="D10317" s="2"/>
      <c r="E10317" s="26"/>
    </row>
    <row r="10318" spans="1:5" x14ac:dyDescent="0.15">
      <c r="A10318" s="2"/>
      <c r="B10318" s="31"/>
      <c r="C10318" s="2"/>
      <c r="D10318" s="2"/>
      <c r="E10318" s="26"/>
    </row>
    <row r="10319" spans="1:5" x14ac:dyDescent="0.15">
      <c r="A10319" s="2"/>
      <c r="B10319" s="31"/>
      <c r="C10319" s="2"/>
      <c r="D10319" s="2"/>
      <c r="E10319" s="26"/>
    </row>
    <row r="10320" spans="1:5" x14ac:dyDescent="0.15">
      <c r="A10320" s="2"/>
      <c r="B10320" s="31"/>
      <c r="C10320" s="2"/>
      <c r="D10320" s="2"/>
      <c r="E10320" s="26"/>
    </row>
    <row r="10321" spans="1:5" x14ac:dyDescent="0.15">
      <c r="A10321" s="2"/>
      <c r="B10321" s="31"/>
      <c r="C10321" s="2"/>
      <c r="D10321" s="2"/>
      <c r="E10321" s="26"/>
    </row>
    <row r="10322" spans="1:5" x14ac:dyDescent="0.15">
      <c r="A10322" s="2"/>
      <c r="B10322" s="31"/>
      <c r="C10322" s="2"/>
      <c r="D10322" s="2"/>
      <c r="E10322" s="26"/>
    </row>
    <row r="10323" spans="1:5" x14ac:dyDescent="0.15">
      <c r="A10323" s="2"/>
      <c r="B10323" s="31"/>
      <c r="C10323" s="2"/>
      <c r="D10323" s="2"/>
      <c r="E10323" s="26"/>
    </row>
    <row r="10324" spans="1:5" x14ac:dyDescent="0.15">
      <c r="A10324" s="2"/>
      <c r="B10324" s="31"/>
      <c r="C10324" s="2"/>
      <c r="D10324" s="2"/>
      <c r="E10324" s="26"/>
    </row>
    <row r="10325" spans="1:5" x14ac:dyDescent="0.15">
      <c r="A10325" s="2"/>
      <c r="B10325" s="31"/>
      <c r="C10325" s="2"/>
      <c r="D10325" s="2"/>
      <c r="E10325" s="26"/>
    </row>
    <row r="10326" spans="1:5" x14ac:dyDescent="0.15">
      <c r="A10326" s="2"/>
      <c r="B10326" s="31"/>
      <c r="C10326" s="2"/>
      <c r="D10326" s="2"/>
      <c r="E10326" s="26"/>
    </row>
    <row r="10327" spans="1:5" x14ac:dyDescent="0.15">
      <c r="A10327" s="2"/>
      <c r="B10327" s="31"/>
      <c r="C10327" s="2"/>
      <c r="D10327" s="2"/>
      <c r="E10327" s="26"/>
    </row>
    <row r="10328" spans="1:5" x14ac:dyDescent="0.15">
      <c r="A10328" s="2"/>
      <c r="B10328" s="31"/>
      <c r="C10328" s="2"/>
      <c r="D10328" s="2"/>
      <c r="E10328" s="26"/>
    </row>
    <row r="10329" spans="1:5" x14ac:dyDescent="0.15">
      <c r="A10329" s="2"/>
      <c r="B10329" s="31"/>
      <c r="C10329" s="2"/>
      <c r="D10329" s="2"/>
      <c r="E10329" s="26"/>
    </row>
    <row r="10330" spans="1:5" x14ac:dyDescent="0.15">
      <c r="A10330" s="2"/>
      <c r="B10330" s="31"/>
      <c r="C10330" s="2"/>
      <c r="D10330" s="2"/>
      <c r="E10330" s="26"/>
    </row>
    <row r="10331" spans="1:5" x14ac:dyDescent="0.15">
      <c r="A10331" s="2"/>
      <c r="B10331" s="31"/>
      <c r="C10331" s="2"/>
      <c r="D10331" s="2"/>
      <c r="E10331" s="26"/>
    </row>
    <row r="10332" spans="1:5" x14ac:dyDescent="0.15">
      <c r="A10332" s="2"/>
      <c r="B10332" s="31"/>
      <c r="C10332" s="2"/>
      <c r="D10332" s="2"/>
      <c r="E10332" s="26"/>
    </row>
    <row r="10333" spans="1:5" x14ac:dyDescent="0.15">
      <c r="A10333" s="2"/>
      <c r="B10333" s="31"/>
      <c r="C10333" s="2"/>
      <c r="D10333" s="2"/>
      <c r="E10333" s="26"/>
    </row>
    <row r="10334" spans="1:5" x14ac:dyDescent="0.15">
      <c r="A10334" s="2"/>
      <c r="B10334" s="31"/>
      <c r="C10334" s="2"/>
      <c r="D10334" s="2"/>
      <c r="E10334" s="26"/>
    </row>
    <row r="10335" spans="1:5" x14ac:dyDescent="0.15">
      <c r="A10335" s="2"/>
      <c r="B10335" s="31"/>
      <c r="C10335" s="2"/>
      <c r="D10335" s="2"/>
      <c r="E10335" s="26"/>
    </row>
    <row r="10336" spans="1:5" x14ac:dyDescent="0.15">
      <c r="A10336" s="2"/>
      <c r="B10336" s="31"/>
      <c r="C10336" s="2"/>
      <c r="D10336" s="2"/>
      <c r="E10336" s="26"/>
    </row>
    <row r="10337" spans="1:5" x14ac:dyDescent="0.15">
      <c r="A10337" s="2"/>
      <c r="B10337" s="31"/>
      <c r="C10337" s="2"/>
      <c r="D10337" s="2"/>
      <c r="E10337" s="26"/>
    </row>
    <row r="10338" spans="1:5" x14ac:dyDescent="0.15">
      <c r="A10338" s="2"/>
      <c r="B10338" s="31"/>
      <c r="C10338" s="2"/>
      <c r="D10338" s="2"/>
      <c r="E10338" s="26"/>
    </row>
    <row r="10339" spans="1:5" x14ac:dyDescent="0.15">
      <c r="A10339" s="2"/>
      <c r="B10339" s="31"/>
      <c r="C10339" s="2"/>
      <c r="D10339" s="2"/>
      <c r="E10339" s="26"/>
    </row>
    <row r="10340" spans="1:5" x14ac:dyDescent="0.15">
      <c r="A10340" s="2"/>
      <c r="B10340" s="31"/>
      <c r="C10340" s="2"/>
      <c r="D10340" s="2"/>
      <c r="E10340" s="26"/>
    </row>
    <row r="10341" spans="1:5" x14ac:dyDescent="0.15">
      <c r="A10341" s="2"/>
      <c r="B10341" s="31"/>
      <c r="C10341" s="2"/>
      <c r="D10341" s="2"/>
      <c r="E10341" s="26"/>
    </row>
    <row r="10342" spans="1:5" x14ac:dyDescent="0.15">
      <c r="A10342" s="2"/>
      <c r="B10342" s="31"/>
      <c r="C10342" s="2"/>
      <c r="D10342" s="2"/>
      <c r="E10342" s="26"/>
    </row>
    <row r="10343" spans="1:5" x14ac:dyDescent="0.15">
      <c r="A10343" s="2"/>
      <c r="B10343" s="31"/>
      <c r="C10343" s="2"/>
      <c r="D10343" s="2"/>
      <c r="E10343" s="26"/>
    </row>
    <row r="10344" spans="1:5" x14ac:dyDescent="0.15">
      <c r="A10344" s="2"/>
      <c r="B10344" s="31"/>
      <c r="C10344" s="2"/>
      <c r="D10344" s="2"/>
      <c r="E10344" s="26"/>
    </row>
    <row r="10345" spans="1:5" x14ac:dyDescent="0.15">
      <c r="A10345" s="2"/>
      <c r="B10345" s="31"/>
      <c r="C10345" s="2"/>
      <c r="D10345" s="2"/>
      <c r="E10345" s="26"/>
    </row>
    <row r="10346" spans="1:5" x14ac:dyDescent="0.15">
      <c r="A10346" s="2"/>
      <c r="B10346" s="31"/>
      <c r="C10346" s="2"/>
      <c r="D10346" s="2"/>
      <c r="E10346" s="26"/>
    </row>
    <row r="10347" spans="1:5" x14ac:dyDescent="0.15">
      <c r="A10347" s="2"/>
      <c r="B10347" s="31"/>
      <c r="C10347" s="2"/>
      <c r="D10347" s="2"/>
      <c r="E10347" s="26"/>
    </row>
    <row r="10348" spans="1:5" x14ac:dyDescent="0.15">
      <c r="A10348" s="2"/>
      <c r="B10348" s="31"/>
      <c r="C10348" s="2"/>
      <c r="D10348" s="2"/>
      <c r="E10348" s="26"/>
    </row>
    <row r="10349" spans="1:5" x14ac:dyDescent="0.15">
      <c r="A10349" s="2"/>
      <c r="B10349" s="31"/>
      <c r="C10349" s="2"/>
      <c r="D10349" s="2"/>
      <c r="E10349" s="26"/>
    </row>
    <row r="10350" spans="1:5" x14ac:dyDescent="0.15">
      <c r="A10350" s="2"/>
      <c r="B10350" s="31"/>
      <c r="C10350" s="2"/>
      <c r="D10350" s="2"/>
      <c r="E10350" s="26"/>
    </row>
    <row r="10351" spans="1:5" x14ac:dyDescent="0.15">
      <c r="A10351" s="2"/>
      <c r="B10351" s="31"/>
      <c r="C10351" s="2"/>
      <c r="D10351" s="2"/>
      <c r="E10351" s="26"/>
    </row>
    <row r="10352" spans="1:5" x14ac:dyDescent="0.15">
      <c r="A10352" s="2"/>
      <c r="B10352" s="31"/>
      <c r="C10352" s="2"/>
      <c r="D10352" s="2"/>
      <c r="E10352" s="26"/>
    </row>
    <row r="10353" spans="1:5" x14ac:dyDescent="0.15">
      <c r="A10353" s="2"/>
      <c r="B10353" s="31"/>
      <c r="C10353" s="2"/>
      <c r="D10353" s="2"/>
      <c r="E10353" s="26"/>
    </row>
    <row r="10354" spans="1:5" x14ac:dyDescent="0.15">
      <c r="A10354" s="2"/>
      <c r="B10354" s="31"/>
      <c r="C10354" s="2"/>
      <c r="D10354" s="2"/>
      <c r="E10354" s="26"/>
    </row>
    <row r="10355" spans="1:5" x14ac:dyDescent="0.15">
      <c r="A10355" s="2"/>
      <c r="B10355" s="31"/>
      <c r="C10355" s="2"/>
      <c r="D10355" s="2"/>
      <c r="E10355" s="26"/>
    </row>
    <row r="10356" spans="1:5" x14ac:dyDescent="0.15">
      <c r="A10356" s="2"/>
      <c r="B10356" s="31"/>
      <c r="C10356" s="2"/>
      <c r="D10356" s="2"/>
      <c r="E10356" s="26"/>
    </row>
    <row r="10357" spans="1:5" x14ac:dyDescent="0.15">
      <c r="A10357" s="2"/>
      <c r="B10357" s="31"/>
      <c r="C10357" s="2"/>
      <c r="D10357" s="2"/>
      <c r="E10357" s="26"/>
    </row>
    <row r="10358" spans="1:5" x14ac:dyDescent="0.15">
      <c r="A10358" s="2"/>
      <c r="B10358" s="31"/>
      <c r="C10358" s="2"/>
      <c r="D10358" s="2"/>
      <c r="E10358" s="26"/>
    </row>
    <row r="10359" spans="1:5" x14ac:dyDescent="0.15">
      <c r="A10359" s="2"/>
      <c r="B10359" s="31"/>
      <c r="C10359" s="2"/>
      <c r="D10359" s="2"/>
      <c r="E10359" s="26"/>
    </row>
    <row r="10360" spans="1:5" x14ac:dyDescent="0.15">
      <c r="A10360" s="2"/>
      <c r="B10360" s="31"/>
      <c r="C10360" s="2"/>
      <c r="D10360" s="2"/>
      <c r="E10360" s="26"/>
    </row>
    <row r="10361" spans="1:5" x14ac:dyDescent="0.15">
      <c r="A10361" s="2"/>
      <c r="B10361" s="31"/>
      <c r="C10361" s="2"/>
      <c r="D10361" s="2"/>
      <c r="E10361" s="26"/>
    </row>
    <row r="10362" spans="1:5" x14ac:dyDescent="0.15">
      <c r="A10362" s="2"/>
      <c r="B10362" s="31"/>
      <c r="C10362" s="2"/>
      <c r="D10362" s="2"/>
      <c r="E10362" s="26"/>
    </row>
    <row r="10363" spans="1:5" x14ac:dyDescent="0.15">
      <c r="A10363" s="2"/>
      <c r="B10363" s="31"/>
      <c r="C10363" s="2"/>
      <c r="D10363" s="2"/>
      <c r="E10363" s="26"/>
    </row>
    <row r="10364" spans="1:5" x14ac:dyDescent="0.15">
      <c r="A10364" s="2"/>
      <c r="B10364" s="31"/>
      <c r="C10364" s="2"/>
      <c r="D10364" s="2"/>
      <c r="E10364" s="26"/>
    </row>
    <row r="10365" spans="1:5" x14ac:dyDescent="0.15">
      <c r="A10365" s="2"/>
      <c r="B10365" s="31"/>
      <c r="C10365" s="2"/>
      <c r="D10365" s="2"/>
      <c r="E10365" s="26"/>
    </row>
    <row r="10366" spans="1:5" x14ac:dyDescent="0.15">
      <c r="A10366" s="2"/>
      <c r="B10366" s="31"/>
      <c r="C10366" s="2"/>
      <c r="D10366" s="2"/>
      <c r="E10366" s="26"/>
    </row>
    <row r="10367" spans="1:5" x14ac:dyDescent="0.15">
      <c r="A10367" s="2"/>
      <c r="B10367" s="31"/>
      <c r="C10367" s="2"/>
      <c r="D10367" s="2"/>
      <c r="E10367" s="26"/>
    </row>
    <row r="10368" spans="1:5" x14ac:dyDescent="0.15">
      <c r="A10368" s="2"/>
      <c r="B10368" s="31"/>
      <c r="C10368" s="2"/>
      <c r="D10368" s="2"/>
      <c r="E10368" s="26"/>
    </row>
    <row r="10369" spans="1:5" x14ac:dyDescent="0.15">
      <c r="A10369" s="2"/>
      <c r="B10369" s="31"/>
      <c r="C10369" s="2"/>
      <c r="D10369" s="2"/>
      <c r="E10369" s="26"/>
    </row>
    <row r="10370" spans="1:5" x14ac:dyDescent="0.15">
      <c r="A10370" s="2"/>
      <c r="B10370" s="31"/>
      <c r="C10370" s="2"/>
      <c r="D10370" s="2"/>
      <c r="E10370" s="26"/>
    </row>
    <row r="10371" spans="1:5" x14ac:dyDescent="0.15">
      <c r="A10371" s="2"/>
      <c r="B10371" s="31"/>
      <c r="C10371" s="2"/>
      <c r="D10371" s="2"/>
      <c r="E10371" s="26"/>
    </row>
    <row r="10372" spans="1:5" x14ac:dyDescent="0.15">
      <c r="A10372" s="2"/>
      <c r="B10372" s="31"/>
      <c r="C10372" s="2"/>
      <c r="D10372" s="2"/>
      <c r="E10372" s="26"/>
    </row>
    <row r="10373" spans="1:5" x14ac:dyDescent="0.15">
      <c r="A10373" s="2"/>
      <c r="B10373" s="31"/>
      <c r="C10373" s="2"/>
      <c r="D10373" s="2"/>
      <c r="E10373" s="26"/>
    </row>
    <row r="10374" spans="1:5" x14ac:dyDescent="0.15">
      <c r="A10374" s="2"/>
      <c r="B10374" s="31"/>
      <c r="C10374" s="2"/>
      <c r="D10374" s="2"/>
      <c r="E10374" s="26"/>
    </row>
    <row r="10375" spans="1:5" x14ac:dyDescent="0.15">
      <c r="A10375" s="2"/>
      <c r="B10375" s="31"/>
      <c r="C10375" s="2"/>
      <c r="D10375" s="2"/>
      <c r="E10375" s="26"/>
    </row>
    <row r="10376" spans="1:5" x14ac:dyDescent="0.15">
      <c r="A10376" s="2"/>
      <c r="B10376" s="31"/>
      <c r="C10376" s="2"/>
      <c r="D10376" s="2"/>
      <c r="E10376" s="26"/>
    </row>
    <row r="10377" spans="1:5" x14ac:dyDescent="0.15">
      <c r="A10377" s="2"/>
      <c r="B10377" s="31"/>
      <c r="C10377" s="2"/>
      <c r="D10377" s="2"/>
      <c r="E10377" s="26"/>
    </row>
    <row r="10378" spans="1:5" x14ac:dyDescent="0.15">
      <c r="A10378" s="2"/>
      <c r="B10378" s="31"/>
      <c r="C10378" s="2"/>
      <c r="D10378" s="2"/>
      <c r="E10378" s="26"/>
    </row>
    <row r="10379" spans="1:5" x14ac:dyDescent="0.15">
      <c r="A10379" s="2"/>
      <c r="B10379" s="31"/>
      <c r="C10379" s="2"/>
      <c r="D10379" s="2"/>
      <c r="E10379" s="26"/>
    </row>
    <row r="10380" spans="1:5" x14ac:dyDescent="0.15">
      <c r="A10380" s="2"/>
      <c r="B10380" s="31"/>
      <c r="C10380" s="2"/>
      <c r="D10380" s="2"/>
      <c r="E10380" s="26"/>
    </row>
    <row r="10381" spans="1:5" x14ac:dyDescent="0.15">
      <c r="A10381" s="2"/>
      <c r="B10381" s="31"/>
      <c r="C10381" s="2"/>
      <c r="D10381" s="2"/>
      <c r="E10381" s="26"/>
    </row>
    <row r="10382" spans="1:5" x14ac:dyDescent="0.15">
      <c r="A10382" s="2"/>
      <c r="B10382" s="31"/>
      <c r="C10382" s="2"/>
      <c r="D10382" s="2"/>
      <c r="E10382" s="26"/>
    </row>
    <row r="10383" spans="1:5" x14ac:dyDescent="0.15">
      <c r="A10383" s="2"/>
      <c r="B10383" s="31"/>
      <c r="C10383" s="2"/>
      <c r="D10383" s="2"/>
      <c r="E10383" s="26"/>
    </row>
    <row r="10384" spans="1:5" x14ac:dyDescent="0.15">
      <c r="A10384" s="2"/>
      <c r="B10384" s="31"/>
      <c r="C10384" s="2"/>
      <c r="D10384" s="2"/>
      <c r="E10384" s="26"/>
    </row>
    <row r="10385" spans="1:5" x14ac:dyDescent="0.15">
      <c r="A10385" s="2"/>
      <c r="B10385" s="31"/>
      <c r="C10385" s="2"/>
      <c r="D10385" s="2"/>
      <c r="E10385" s="26"/>
    </row>
    <row r="10386" spans="1:5" x14ac:dyDescent="0.15">
      <c r="A10386" s="2"/>
      <c r="B10386" s="31"/>
      <c r="C10386" s="2"/>
      <c r="D10386" s="2"/>
      <c r="E10386" s="26"/>
    </row>
    <row r="10387" spans="1:5" x14ac:dyDescent="0.15">
      <c r="A10387" s="2"/>
      <c r="B10387" s="31"/>
      <c r="C10387" s="2"/>
      <c r="D10387" s="2"/>
      <c r="E10387" s="26"/>
    </row>
    <row r="10388" spans="1:5" x14ac:dyDescent="0.15">
      <c r="A10388" s="2"/>
      <c r="B10388" s="31"/>
      <c r="C10388" s="2"/>
      <c r="D10388" s="2"/>
      <c r="E10388" s="26"/>
    </row>
    <row r="10389" spans="1:5" x14ac:dyDescent="0.15">
      <c r="A10389" s="2"/>
      <c r="B10389" s="31"/>
      <c r="C10389" s="2"/>
      <c r="D10389" s="2"/>
      <c r="E10389" s="26"/>
    </row>
    <row r="10390" spans="1:5" x14ac:dyDescent="0.15">
      <c r="A10390" s="2"/>
      <c r="B10390" s="31"/>
      <c r="C10390" s="2"/>
      <c r="D10390" s="2"/>
      <c r="E10390" s="26"/>
    </row>
    <row r="10391" spans="1:5" x14ac:dyDescent="0.15">
      <c r="A10391" s="2"/>
      <c r="B10391" s="31"/>
      <c r="C10391" s="2"/>
      <c r="D10391" s="2"/>
      <c r="E10391" s="26"/>
    </row>
    <row r="10392" spans="1:5" x14ac:dyDescent="0.15">
      <c r="A10392" s="2"/>
      <c r="B10392" s="31"/>
      <c r="C10392" s="2"/>
      <c r="D10392" s="2"/>
      <c r="E10392" s="26"/>
    </row>
    <row r="10393" spans="1:5" x14ac:dyDescent="0.15">
      <c r="A10393" s="2"/>
      <c r="B10393" s="31"/>
      <c r="C10393" s="2"/>
      <c r="D10393" s="2"/>
      <c r="E10393" s="26"/>
    </row>
    <row r="10394" spans="1:5" x14ac:dyDescent="0.15">
      <c r="A10394" s="2"/>
      <c r="B10394" s="31"/>
      <c r="C10394" s="2"/>
      <c r="D10394" s="2"/>
      <c r="E10394" s="26"/>
    </row>
    <row r="10395" spans="1:5" x14ac:dyDescent="0.15">
      <c r="A10395" s="2"/>
      <c r="B10395" s="31"/>
      <c r="C10395" s="2"/>
      <c r="D10395" s="2"/>
      <c r="E10395" s="26"/>
    </row>
    <row r="10396" spans="1:5" x14ac:dyDescent="0.15">
      <c r="A10396" s="2"/>
      <c r="B10396" s="31"/>
      <c r="C10396" s="2"/>
      <c r="D10396" s="2"/>
      <c r="E10396" s="26"/>
    </row>
    <row r="10397" spans="1:5" x14ac:dyDescent="0.15">
      <c r="A10397" s="2"/>
      <c r="B10397" s="31"/>
      <c r="C10397" s="2"/>
      <c r="D10397" s="2"/>
      <c r="E10397" s="26"/>
    </row>
    <row r="10398" spans="1:5" x14ac:dyDescent="0.15">
      <c r="A10398" s="2"/>
      <c r="B10398" s="31"/>
      <c r="C10398" s="2"/>
      <c r="D10398" s="2"/>
      <c r="E10398" s="26"/>
    </row>
    <row r="10399" spans="1:5" x14ac:dyDescent="0.15">
      <c r="A10399" s="2"/>
      <c r="B10399" s="31"/>
      <c r="C10399" s="2"/>
      <c r="D10399" s="2"/>
      <c r="E10399" s="26"/>
    </row>
    <row r="10400" spans="1:5" x14ac:dyDescent="0.15">
      <c r="A10400" s="2"/>
      <c r="B10400" s="31"/>
      <c r="C10400" s="2"/>
      <c r="D10400" s="2"/>
      <c r="E10400" s="26"/>
    </row>
    <row r="10401" spans="1:5" x14ac:dyDescent="0.15">
      <c r="A10401" s="2"/>
      <c r="B10401" s="31"/>
      <c r="C10401" s="2"/>
      <c r="D10401" s="2"/>
      <c r="E10401" s="26"/>
    </row>
    <row r="10402" spans="1:5" x14ac:dyDescent="0.15">
      <c r="A10402" s="2"/>
      <c r="B10402" s="31"/>
      <c r="C10402" s="2"/>
      <c r="D10402" s="2"/>
      <c r="E10402" s="26"/>
    </row>
    <row r="10403" spans="1:5" x14ac:dyDescent="0.15">
      <c r="A10403" s="2"/>
      <c r="B10403" s="31"/>
      <c r="C10403" s="2"/>
      <c r="D10403" s="2"/>
      <c r="E10403" s="26"/>
    </row>
    <row r="10404" spans="1:5" x14ac:dyDescent="0.15">
      <c r="A10404" s="2"/>
      <c r="B10404" s="31"/>
      <c r="C10404" s="2"/>
      <c r="D10404" s="2"/>
      <c r="E10404" s="26"/>
    </row>
    <row r="10405" spans="1:5" x14ac:dyDescent="0.15">
      <c r="A10405" s="2"/>
      <c r="B10405" s="31"/>
      <c r="C10405" s="2"/>
      <c r="D10405" s="2"/>
      <c r="E10405" s="26"/>
    </row>
    <row r="10406" spans="1:5" x14ac:dyDescent="0.15">
      <c r="A10406" s="2"/>
      <c r="B10406" s="31"/>
      <c r="C10406" s="2"/>
      <c r="D10406" s="2"/>
      <c r="E10406" s="26"/>
    </row>
    <row r="10407" spans="1:5" x14ac:dyDescent="0.15">
      <c r="A10407" s="2"/>
      <c r="B10407" s="31"/>
      <c r="C10407" s="2"/>
      <c r="D10407" s="2"/>
      <c r="E10407" s="26"/>
    </row>
    <row r="10408" spans="1:5" x14ac:dyDescent="0.15">
      <c r="A10408" s="2"/>
      <c r="B10408" s="31"/>
      <c r="C10408" s="2"/>
      <c r="D10408" s="2"/>
      <c r="E10408" s="26"/>
    </row>
    <row r="10409" spans="1:5" x14ac:dyDescent="0.15">
      <c r="A10409" s="2"/>
      <c r="B10409" s="31"/>
      <c r="C10409" s="2"/>
      <c r="D10409" s="2"/>
      <c r="E10409" s="26"/>
    </row>
    <row r="10410" spans="1:5" x14ac:dyDescent="0.15">
      <c r="A10410" s="2"/>
      <c r="B10410" s="31"/>
      <c r="C10410" s="2"/>
      <c r="D10410" s="2"/>
      <c r="E10410" s="26"/>
    </row>
    <row r="10411" spans="1:5" x14ac:dyDescent="0.15">
      <c r="A10411" s="2"/>
      <c r="B10411" s="31"/>
      <c r="C10411" s="2"/>
      <c r="D10411" s="2"/>
      <c r="E10411" s="26"/>
    </row>
    <row r="10412" spans="1:5" x14ac:dyDescent="0.15">
      <c r="A10412" s="2"/>
      <c r="B10412" s="31"/>
      <c r="C10412" s="2"/>
      <c r="D10412" s="2"/>
      <c r="E10412" s="26"/>
    </row>
    <row r="10413" spans="1:5" x14ac:dyDescent="0.15">
      <c r="A10413" s="2"/>
      <c r="B10413" s="31"/>
      <c r="C10413" s="2"/>
      <c r="D10413" s="2"/>
      <c r="E10413" s="26"/>
    </row>
    <row r="10414" spans="1:5" x14ac:dyDescent="0.15">
      <c r="A10414" s="2"/>
      <c r="B10414" s="31"/>
      <c r="C10414" s="2"/>
      <c r="D10414" s="2"/>
      <c r="E10414" s="26"/>
    </row>
    <row r="10415" spans="1:5" x14ac:dyDescent="0.15">
      <c r="A10415" s="2"/>
      <c r="B10415" s="31"/>
      <c r="C10415" s="2"/>
      <c r="D10415" s="2"/>
      <c r="E10415" s="26"/>
    </row>
    <row r="10416" spans="1:5" x14ac:dyDescent="0.15">
      <c r="A10416" s="2"/>
      <c r="B10416" s="31"/>
      <c r="C10416" s="2"/>
      <c r="D10416" s="2"/>
      <c r="E10416" s="26"/>
    </row>
    <row r="10417" spans="1:5" x14ac:dyDescent="0.15">
      <c r="A10417" s="2"/>
      <c r="B10417" s="31"/>
      <c r="C10417" s="2"/>
      <c r="D10417" s="2"/>
      <c r="E10417" s="26"/>
    </row>
    <row r="10418" spans="1:5" x14ac:dyDescent="0.15">
      <c r="A10418" s="2"/>
      <c r="B10418" s="31"/>
      <c r="C10418" s="2"/>
      <c r="D10418" s="2"/>
      <c r="E10418" s="26"/>
    </row>
    <row r="10419" spans="1:5" x14ac:dyDescent="0.15">
      <c r="A10419" s="2"/>
      <c r="B10419" s="31"/>
      <c r="C10419" s="2"/>
      <c r="D10419" s="2"/>
      <c r="E10419" s="26"/>
    </row>
    <row r="10420" spans="1:5" x14ac:dyDescent="0.15">
      <c r="A10420" s="2"/>
      <c r="B10420" s="31"/>
      <c r="C10420" s="2"/>
      <c r="D10420" s="2"/>
      <c r="E10420" s="26"/>
    </row>
    <row r="10421" spans="1:5" x14ac:dyDescent="0.15">
      <c r="A10421" s="2"/>
      <c r="B10421" s="31"/>
      <c r="C10421" s="2"/>
      <c r="D10421" s="2"/>
      <c r="E10421" s="26"/>
    </row>
    <row r="10422" spans="1:5" x14ac:dyDescent="0.15">
      <c r="A10422" s="2"/>
      <c r="B10422" s="31"/>
      <c r="C10422" s="2"/>
      <c r="D10422" s="2"/>
      <c r="E10422" s="26"/>
    </row>
    <row r="10423" spans="1:5" x14ac:dyDescent="0.15">
      <c r="A10423" s="2"/>
      <c r="B10423" s="31"/>
      <c r="C10423" s="2"/>
      <c r="D10423" s="2"/>
      <c r="E10423" s="26"/>
    </row>
    <row r="10424" spans="1:5" x14ac:dyDescent="0.15">
      <c r="A10424" s="2"/>
      <c r="B10424" s="31"/>
      <c r="C10424" s="2"/>
      <c r="D10424" s="2"/>
      <c r="E10424" s="26"/>
    </row>
    <row r="10425" spans="1:5" x14ac:dyDescent="0.15">
      <c r="A10425" s="2"/>
      <c r="B10425" s="31"/>
      <c r="C10425" s="2"/>
      <c r="D10425" s="2"/>
      <c r="E10425" s="26"/>
    </row>
    <row r="10426" spans="1:5" x14ac:dyDescent="0.15">
      <c r="A10426" s="2"/>
      <c r="B10426" s="31"/>
      <c r="C10426" s="2"/>
      <c r="D10426" s="2"/>
      <c r="E10426" s="26"/>
    </row>
    <row r="10427" spans="1:5" x14ac:dyDescent="0.15">
      <c r="A10427" s="2"/>
      <c r="B10427" s="31"/>
      <c r="C10427" s="2"/>
      <c r="D10427" s="2"/>
      <c r="E10427" s="26"/>
    </row>
    <row r="10428" spans="1:5" x14ac:dyDescent="0.15">
      <c r="A10428" s="2"/>
      <c r="B10428" s="31"/>
      <c r="C10428" s="2"/>
      <c r="D10428" s="2"/>
      <c r="E10428" s="26"/>
    </row>
    <row r="10429" spans="1:5" x14ac:dyDescent="0.15">
      <c r="A10429" s="2"/>
      <c r="B10429" s="31"/>
      <c r="C10429" s="2"/>
      <c r="D10429" s="2"/>
      <c r="E10429" s="26"/>
    </row>
    <row r="10430" spans="1:5" x14ac:dyDescent="0.15">
      <c r="A10430" s="2"/>
      <c r="B10430" s="31"/>
      <c r="C10430" s="2"/>
      <c r="D10430" s="2"/>
      <c r="E10430" s="26"/>
    </row>
    <row r="10431" spans="1:5" x14ac:dyDescent="0.15">
      <c r="A10431" s="2"/>
      <c r="B10431" s="31"/>
      <c r="C10431" s="2"/>
      <c r="D10431" s="2"/>
      <c r="E10431" s="26"/>
    </row>
    <row r="10432" spans="1:5" x14ac:dyDescent="0.15">
      <c r="A10432" s="2"/>
      <c r="B10432" s="31"/>
      <c r="C10432" s="2"/>
      <c r="D10432" s="2"/>
      <c r="E10432" s="26"/>
    </row>
    <row r="10433" spans="1:5" x14ac:dyDescent="0.15">
      <c r="A10433" s="2"/>
      <c r="B10433" s="31"/>
      <c r="C10433" s="2"/>
      <c r="D10433" s="2"/>
      <c r="E10433" s="26"/>
    </row>
    <row r="10434" spans="1:5" x14ac:dyDescent="0.15">
      <c r="A10434" s="2"/>
      <c r="B10434" s="31"/>
      <c r="C10434" s="2"/>
      <c r="D10434" s="2"/>
      <c r="E10434" s="26"/>
    </row>
    <row r="10435" spans="1:5" x14ac:dyDescent="0.15">
      <c r="A10435" s="2"/>
      <c r="B10435" s="31"/>
      <c r="C10435" s="2"/>
      <c r="D10435" s="2"/>
      <c r="E10435" s="26"/>
    </row>
    <row r="10436" spans="1:5" x14ac:dyDescent="0.15">
      <c r="A10436" s="2"/>
      <c r="B10436" s="31"/>
      <c r="C10436" s="2"/>
      <c r="D10436" s="2"/>
      <c r="E10436" s="26"/>
    </row>
    <row r="10437" spans="1:5" x14ac:dyDescent="0.15">
      <c r="A10437" s="2"/>
      <c r="B10437" s="31"/>
      <c r="C10437" s="2"/>
      <c r="D10437" s="2"/>
      <c r="E10437" s="26"/>
    </row>
    <row r="10438" spans="1:5" x14ac:dyDescent="0.15">
      <c r="A10438" s="2"/>
      <c r="B10438" s="31"/>
      <c r="C10438" s="2"/>
      <c r="D10438" s="2"/>
      <c r="E10438" s="26"/>
    </row>
    <row r="10439" spans="1:5" x14ac:dyDescent="0.15">
      <c r="A10439" s="2"/>
      <c r="B10439" s="31"/>
      <c r="C10439" s="2"/>
      <c r="D10439" s="2"/>
      <c r="E10439" s="26"/>
    </row>
    <row r="10440" spans="1:5" x14ac:dyDescent="0.15">
      <c r="A10440" s="2"/>
      <c r="B10440" s="31"/>
      <c r="C10440" s="2"/>
      <c r="D10440" s="2"/>
      <c r="E10440" s="26"/>
    </row>
    <row r="10441" spans="1:5" x14ac:dyDescent="0.15">
      <c r="A10441" s="2"/>
      <c r="B10441" s="31"/>
      <c r="C10441" s="2"/>
      <c r="D10441" s="2"/>
      <c r="E10441" s="26"/>
    </row>
    <row r="10442" spans="1:5" x14ac:dyDescent="0.15">
      <c r="A10442" s="2"/>
      <c r="B10442" s="31"/>
      <c r="C10442" s="2"/>
      <c r="D10442" s="2"/>
      <c r="E10442" s="26"/>
    </row>
    <row r="10443" spans="1:5" x14ac:dyDescent="0.15">
      <c r="A10443" s="2"/>
      <c r="B10443" s="31"/>
      <c r="C10443" s="2"/>
      <c r="D10443" s="2"/>
      <c r="E10443" s="26"/>
    </row>
    <row r="10444" spans="1:5" x14ac:dyDescent="0.15">
      <c r="A10444" s="2"/>
      <c r="B10444" s="31"/>
      <c r="C10444" s="2"/>
      <c r="D10444" s="2"/>
      <c r="E10444" s="26"/>
    </row>
    <row r="10445" spans="1:5" x14ac:dyDescent="0.15">
      <c r="A10445" s="2"/>
      <c r="B10445" s="31"/>
      <c r="C10445" s="2"/>
      <c r="D10445" s="2"/>
      <c r="E10445" s="26"/>
    </row>
    <row r="10446" spans="1:5" x14ac:dyDescent="0.15">
      <c r="A10446" s="2"/>
      <c r="B10446" s="31"/>
      <c r="C10446" s="2"/>
      <c r="D10446" s="2"/>
      <c r="E10446" s="26"/>
    </row>
    <row r="10447" spans="1:5" x14ac:dyDescent="0.15">
      <c r="A10447" s="2"/>
      <c r="B10447" s="31"/>
      <c r="C10447" s="2"/>
      <c r="D10447" s="2"/>
      <c r="E10447" s="26"/>
    </row>
    <row r="10448" spans="1:5" x14ac:dyDescent="0.15">
      <c r="A10448" s="2"/>
      <c r="B10448" s="31"/>
      <c r="C10448" s="2"/>
      <c r="D10448" s="2"/>
      <c r="E10448" s="26"/>
    </row>
    <row r="10449" spans="1:5" x14ac:dyDescent="0.15">
      <c r="A10449" s="2"/>
      <c r="B10449" s="31"/>
      <c r="C10449" s="2"/>
      <c r="D10449" s="2"/>
      <c r="E10449" s="26"/>
    </row>
    <row r="10450" spans="1:5" x14ac:dyDescent="0.15">
      <c r="A10450" s="2"/>
      <c r="B10450" s="31"/>
      <c r="C10450" s="2"/>
      <c r="D10450" s="2"/>
      <c r="E10450" s="26"/>
    </row>
    <row r="10451" spans="1:5" x14ac:dyDescent="0.15">
      <c r="A10451" s="2"/>
      <c r="B10451" s="31"/>
      <c r="C10451" s="2"/>
      <c r="D10451" s="2"/>
      <c r="E10451" s="26"/>
    </row>
    <row r="10452" spans="1:5" x14ac:dyDescent="0.15">
      <c r="A10452" s="2"/>
      <c r="B10452" s="31"/>
      <c r="C10452" s="2"/>
      <c r="D10452" s="2"/>
      <c r="E10452" s="26"/>
    </row>
    <row r="10453" spans="1:5" x14ac:dyDescent="0.15">
      <c r="A10453" s="2"/>
      <c r="B10453" s="31"/>
      <c r="C10453" s="2"/>
      <c r="D10453" s="2"/>
      <c r="E10453" s="26"/>
    </row>
    <row r="10454" spans="1:5" x14ac:dyDescent="0.15">
      <c r="A10454" s="2"/>
      <c r="B10454" s="31"/>
      <c r="C10454" s="2"/>
      <c r="D10454" s="2"/>
      <c r="E10454" s="26"/>
    </row>
    <row r="10455" spans="1:5" x14ac:dyDescent="0.15">
      <c r="A10455" s="2"/>
      <c r="B10455" s="31"/>
      <c r="C10455" s="2"/>
      <c r="D10455" s="2"/>
      <c r="E10455" s="26"/>
    </row>
    <row r="10456" spans="1:5" x14ac:dyDescent="0.15">
      <c r="A10456" s="2"/>
      <c r="B10456" s="31"/>
      <c r="C10456" s="2"/>
      <c r="D10456" s="2"/>
      <c r="E10456" s="26"/>
    </row>
    <row r="10457" spans="1:5" x14ac:dyDescent="0.15">
      <c r="A10457" s="2"/>
      <c r="B10457" s="31"/>
      <c r="C10457" s="2"/>
      <c r="D10457" s="2"/>
      <c r="E10457" s="26"/>
    </row>
    <row r="10458" spans="1:5" x14ac:dyDescent="0.15">
      <c r="A10458" s="2"/>
      <c r="B10458" s="31"/>
      <c r="C10458" s="2"/>
      <c r="D10458" s="2"/>
      <c r="E10458" s="26"/>
    </row>
    <row r="10459" spans="1:5" x14ac:dyDescent="0.15">
      <c r="A10459" s="2"/>
      <c r="B10459" s="31"/>
      <c r="C10459" s="2"/>
      <c r="D10459" s="2"/>
      <c r="E10459" s="26"/>
    </row>
    <row r="10460" spans="1:5" x14ac:dyDescent="0.15">
      <c r="A10460" s="2"/>
      <c r="B10460" s="31"/>
      <c r="C10460" s="2"/>
      <c r="D10460" s="2"/>
      <c r="E10460" s="26"/>
    </row>
    <row r="10461" spans="1:5" x14ac:dyDescent="0.15">
      <c r="A10461" s="2"/>
      <c r="B10461" s="31"/>
      <c r="C10461" s="2"/>
      <c r="D10461" s="2"/>
      <c r="E10461" s="26"/>
    </row>
    <row r="10462" spans="1:5" x14ac:dyDescent="0.15">
      <c r="A10462" s="2"/>
      <c r="B10462" s="31"/>
      <c r="C10462" s="2"/>
      <c r="D10462" s="2"/>
      <c r="E10462" s="26"/>
    </row>
    <row r="10463" spans="1:5" x14ac:dyDescent="0.15">
      <c r="A10463" s="2"/>
      <c r="B10463" s="31"/>
      <c r="C10463" s="2"/>
      <c r="D10463" s="2"/>
      <c r="E10463" s="26"/>
    </row>
    <row r="10464" spans="1:5" x14ac:dyDescent="0.15">
      <c r="A10464" s="2"/>
      <c r="B10464" s="31"/>
      <c r="C10464" s="2"/>
      <c r="D10464" s="2"/>
      <c r="E10464" s="26"/>
    </row>
    <row r="10465" spans="1:5" x14ac:dyDescent="0.15">
      <c r="A10465" s="2"/>
      <c r="B10465" s="31"/>
      <c r="C10465" s="2"/>
      <c r="D10465" s="2"/>
      <c r="E10465" s="26"/>
    </row>
    <row r="10466" spans="1:5" x14ac:dyDescent="0.15">
      <c r="A10466" s="2"/>
      <c r="B10466" s="31"/>
      <c r="C10466" s="2"/>
      <c r="D10466" s="2"/>
      <c r="E10466" s="26"/>
    </row>
    <row r="10467" spans="1:5" x14ac:dyDescent="0.15">
      <c r="A10467" s="2"/>
      <c r="B10467" s="31"/>
      <c r="C10467" s="2"/>
      <c r="D10467" s="2"/>
      <c r="E10467" s="26"/>
    </row>
    <row r="10468" spans="1:5" x14ac:dyDescent="0.15">
      <c r="A10468" s="2"/>
      <c r="B10468" s="31"/>
      <c r="C10468" s="2"/>
      <c r="D10468" s="2"/>
      <c r="E10468" s="26"/>
    </row>
    <row r="10469" spans="1:5" x14ac:dyDescent="0.15">
      <c r="A10469" s="2"/>
      <c r="B10469" s="31"/>
      <c r="C10469" s="2"/>
      <c r="D10469" s="2"/>
      <c r="E10469" s="26"/>
    </row>
    <row r="10470" spans="1:5" x14ac:dyDescent="0.15">
      <c r="A10470" s="2"/>
      <c r="B10470" s="31"/>
      <c r="C10470" s="2"/>
      <c r="D10470" s="2"/>
      <c r="E10470" s="26"/>
    </row>
    <row r="10471" spans="1:5" x14ac:dyDescent="0.15">
      <c r="A10471" s="2"/>
      <c r="B10471" s="31"/>
      <c r="C10471" s="2"/>
      <c r="D10471" s="2"/>
      <c r="E10471" s="26"/>
    </row>
    <row r="10472" spans="1:5" x14ac:dyDescent="0.15">
      <c r="A10472" s="2"/>
      <c r="B10472" s="31"/>
      <c r="C10472" s="2"/>
      <c r="D10472" s="2"/>
      <c r="E10472" s="26"/>
    </row>
    <row r="10473" spans="1:5" x14ac:dyDescent="0.15">
      <c r="A10473" s="2"/>
      <c r="B10473" s="31"/>
      <c r="C10473" s="2"/>
      <c r="D10473" s="2"/>
      <c r="E10473" s="26"/>
    </row>
    <row r="10474" spans="1:5" x14ac:dyDescent="0.15">
      <c r="A10474" s="2"/>
      <c r="B10474" s="31"/>
      <c r="C10474" s="2"/>
      <c r="D10474" s="2"/>
      <c r="E10474" s="26"/>
    </row>
    <row r="10475" spans="1:5" x14ac:dyDescent="0.15">
      <c r="A10475" s="2"/>
      <c r="B10475" s="31"/>
      <c r="C10475" s="2"/>
      <c r="D10475" s="2"/>
      <c r="E10475" s="26"/>
    </row>
    <row r="10476" spans="1:5" x14ac:dyDescent="0.15">
      <c r="A10476" s="2"/>
      <c r="B10476" s="31"/>
      <c r="C10476" s="2"/>
      <c r="D10476" s="2"/>
      <c r="E10476" s="26"/>
    </row>
    <row r="10477" spans="1:5" x14ac:dyDescent="0.15">
      <c r="A10477" s="2"/>
      <c r="B10477" s="31"/>
      <c r="C10477" s="2"/>
      <c r="D10477" s="2"/>
      <c r="E10477" s="26"/>
    </row>
    <row r="10478" spans="1:5" x14ac:dyDescent="0.15">
      <c r="A10478" s="2"/>
      <c r="B10478" s="31"/>
      <c r="C10478" s="2"/>
      <c r="D10478" s="2"/>
      <c r="E10478" s="26"/>
    </row>
    <row r="10479" spans="1:5" x14ac:dyDescent="0.15">
      <c r="A10479" s="2"/>
      <c r="B10479" s="31"/>
      <c r="C10479" s="2"/>
      <c r="D10479" s="2"/>
      <c r="E10479" s="26"/>
    </row>
    <row r="10480" spans="1:5" x14ac:dyDescent="0.15">
      <c r="A10480" s="2"/>
      <c r="B10480" s="31"/>
      <c r="C10480" s="2"/>
      <c r="D10480" s="2"/>
      <c r="E10480" s="26"/>
    </row>
    <row r="10481" spans="1:5" x14ac:dyDescent="0.15">
      <c r="A10481" s="2"/>
      <c r="B10481" s="31"/>
      <c r="C10481" s="2"/>
      <c r="D10481" s="2"/>
      <c r="E10481" s="26"/>
    </row>
    <row r="10482" spans="1:5" x14ac:dyDescent="0.15">
      <c r="A10482" s="2"/>
      <c r="B10482" s="31"/>
      <c r="C10482" s="2"/>
      <c r="D10482" s="2"/>
      <c r="E10482" s="26"/>
    </row>
    <row r="10483" spans="1:5" x14ac:dyDescent="0.15">
      <c r="A10483" s="2"/>
      <c r="B10483" s="31"/>
      <c r="C10483" s="2"/>
      <c r="D10483" s="2"/>
      <c r="E10483" s="26"/>
    </row>
    <row r="10484" spans="1:5" x14ac:dyDescent="0.15">
      <c r="A10484" s="2"/>
      <c r="B10484" s="31"/>
      <c r="C10484" s="2"/>
      <c r="D10484" s="2"/>
      <c r="E10484" s="26"/>
    </row>
    <row r="10485" spans="1:5" x14ac:dyDescent="0.15">
      <c r="A10485" s="2"/>
      <c r="B10485" s="31"/>
      <c r="C10485" s="2"/>
      <c r="D10485" s="2"/>
      <c r="E10485" s="26"/>
    </row>
    <row r="10486" spans="1:5" x14ac:dyDescent="0.15">
      <c r="A10486" s="2"/>
      <c r="B10486" s="31"/>
      <c r="C10486" s="2"/>
      <c r="D10486" s="2"/>
      <c r="E10486" s="26"/>
    </row>
    <row r="10487" spans="1:5" x14ac:dyDescent="0.15">
      <c r="A10487" s="2"/>
      <c r="B10487" s="31"/>
      <c r="C10487" s="2"/>
      <c r="D10487" s="2"/>
      <c r="E10487" s="26"/>
    </row>
    <row r="10488" spans="1:5" x14ac:dyDescent="0.15">
      <c r="A10488" s="2"/>
      <c r="B10488" s="31"/>
      <c r="C10488" s="2"/>
      <c r="D10488" s="2"/>
      <c r="E10488" s="26"/>
    </row>
    <row r="10489" spans="1:5" x14ac:dyDescent="0.15">
      <c r="A10489" s="2"/>
      <c r="B10489" s="31"/>
      <c r="C10489" s="2"/>
      <c r="D10489" s="2"/>
      <c r="E10489" s="26"/>
    </row>
    <row r="10490" spans="1:5" x14ac:dyDescent="0.15">
      <c r="A10490" s="2"/>
      <c r="B10490" s="31"/>
      <c r="C10490" s="2"/>
      <c r="D10490" s="2"/>
      <c r="E10490" s="26"/>
    </row>
    <row r="10491" spans="1:5" x14ac:dyDescent="0.15">
      <c r="A10491" s="2"/>
      <c r="B10491" s="31"/>
      <c r="C10491" s="2"/>
      <c r="D10491" s="2"/>
      <c r="E10491" s="26"/>
    </row>
    <row r="10492" spans="1:5" x14ac:dyDescent="0.15">
      <c r="A10492" s="2"/>
      <c r="B10492" s="31"/>
      <c r="C10492" s="2"/>
      <c r="D10492" s="2"/>
      <c r="E10492" s="26"/>
    </row>
    <row r="10493" spans="1:5" x14ac:dyDescent="0.15">
      <c r="A10493" s="2"/>
      <c r="B10493" s="31"/>
      <c r="C10493" s="2"/>
      <c r="D10493" s="2"/>
      <c r="E10493" s="26"/>
    </row>
    <row r="10494" spans="1:5" x14ac:dyDescent="0.15">
      <c r="A10494" s="2"/>
      <c r="B10494" s="31"/>
      <c r="C10494" s="2"/>
      <c r="D10494" s="2"/>
      <c r="E10494" s="26"/>
    </row>
    <row r="10495" spans="1:5" x14ac:dyDescent="0.15">
      <c r="A10495" s="2"/>
      <c r="B10495" s="31"/>
      <c r="C10495" s="2"/>
      <c r="D10495" s="2"/>
      <c r="E10495" s="26"/>
    </row>
    <row r="10496" spans="1:5" x14ac:dyDescent="0.15">
      <c r="A10496" s="2"/>
      <c r="B10496" s="31"/>
      <c r="C10496" s="2"/>
      <c r="D10496" s="2"/>
      <c r="E10496" s="26"/>
    </row>
    <row r="10497" spans="1:5" x14ac:dyDescent="0.15">
      <c r="A10497" s="2"/>
      <c r="B10497" s="31"/>
      <c r="C10497" s="2"/>
      <c r="D10497" s="2"/>
      <c r="E10497" s="26"/>
    </row>
    <row r="10498" spans="1:5" x14ac:dyDescent="0.15">
      <c r="A10498" s="2"/>
      <c r="B10498" s="31"/>
      <c r="C10498" s="2"/>
      <c r="D10498" s="2"/>
      <c r="E10498" s="26"/>
    </row>
    <row r="10499" spans="1:5" x14ac:dyDescent="0.15">
      <c r="A10499" s="2"/>
      <c r="B10499" s="31"/>
      <c r="C10499" s="2"/>
      <c r="D10499" s="2"/>
      <c r="E10499" s="26"/>
    </row>
    <row r="10500" spans="1:5" x14ac:dyDescent="0.15">
      <c r="A10500" s="2"/>
      <c r="B10500" s="31"/>
      <c r="C10500" s="2"/>
      <c r="D10500" s="2"/>
      <c r="E10500" s="26"/>
    </row>
    <row r="10501" spans="1:5" x14ac:dyDescent="0.15">
      <c r="A10501" s="2"/>
      <c r="B10501" s="31"/>
      <c r="C10501" s="2"/>
      <c r="D10501" s="2"/>
      <c r="E10501" s="26"/>
    </row>
    <row r="10502" spans="1:5" x14ac:dyDescent="0.15">
      <c r="A10502" s="2"/>
      <c r="B10502" s="31"/>
      <c r="C10502" s="2"/>
      <c r="D10502" s="2"/>
      <c r="E10502" s="26"/>
    </row>
    <row r="10503" spans="1:5" x14ac:dyDescent="0.15">
      <c r="A10503" s="2"/>
      <c r="B10503" s="31"/>
      <c r="C10503" s="2"/>
      <c r="D10503" s="2"/>
      <c r="E10503" s="26"/>
    </row>
    <row r="10504" spans="1:5" x14ac:dyDescent="0.15">
      <c r="A10504" s="2"/>
      <c r="B10504" s="31"/>
      <c r="C10504" s="2"/>
      <c r="D10504" s="2"/>
      <c r="E10504" s="26"/>
    </row>
    <row r="10505" spans="1:5" x14ac:dyDescent="0.15">
      <c r="A10505" s="2"/>
      <c r="B10505" s="31"/>
      <c r="C10505" s="2"/>
      <c r="D10505" s="2"/>
      <c r="E10505" s="26"/>
    </row>
    <row r="10506" spans="1:5" x14ac:dyDescent="0.15">
      <c r="A10506" s="2"/>
      <c r="B10506" s="31"/>
      <c r="C10506" s="2"/>
      <c r="D10506" s="2"/>
      <c r="E10506" s="26"/>
    </row>
    <row r="10507" spans="1:5" x14ac:dyDescent="0.15">
      <c r="A10507" s="2"/>
      <c r="B10507" s="31"/>
      <c r="C10507" s="2"/>
      <c r="D10507" s="2"/>
      <c r="E10507" s="26"/>
    </row>
    <row r="10508" spans="1:5" x14ac:dyDescent="0.15">
      <c r="A10508" s="2"/>
      <c r="B10508" s="31"/>
      <c r="C10508" s="2"/>
      <c r="D10508" s="2"/>
      <c r="E10508" s="26"/>
    </row>
    <row r="10509" spans="1:5" x14ac:dyDescent="0.15">
      <c r="A10509" s="2"/>
      <c r="B10509" s="31"/>
      <c r="C10509" s="2"/>
      <c r="D10509" s="2"/>
      <c r="E10509" s="26"/>
    </row>
    <row r="10510" spans="1:5" x14ac:dyDescent="0.15">
      <c r="A10510" s="2"/>
      <c r="B10510" s="31"/>
      <c r="C10510" s="2"/>
      <c r="D10510" s="2"/>
      <c r="E10510" s="26"/>
    </row>
    <row r="10511" spans="1:5" x14ac:dyDescent="0.15">
      <c r="A10511" s="2"/>
      <c r="B10511" s="31"/>
      <c r="C10511" s="2"/>
      <c r="D10511" s="2"/>
      <c r="E10511" s="26"/>
    </row>
    <row r="10512" spans="1:5" x14ac:dyDescent="0.15">
      <c r="A10512" s="2"/>
      <c r="B10512" s="31"/>
      <c r="C10512" s="2"/>
      <c r="D10512" s="2"/>
      <c r="E10512" s="26"/>
    </row>
    <row r="10513" spans="1:5" x14ac:dyDescent="0.15">
      <c r="A10513" s="2"/>
      <c r="B10513" s="31"/>
      <c r="C10513" s="2"/>
      <c r="D10513" s="2"/>
      <c r="E10513" s="26"/>
    </row>
    <row r="10514" spans="1:5" x14ac:dyDescent="0.15">
      <c r="A10514" s="2"/>
      <c r="B10514" s="31"/>
      <c r="C10514" s="2"/>
      <c r="D10514" s="2"/>
      <c r="E10514" s="26"/>
    </row>
    <row r="10515" spans="1:5" x14ac:dyDescent="0.15">
      <c r="A10515" s="2"/>
      <c r="B10515" s="31"/>
      <c r="C10515" s="2"/>
      <c r="D10515" s="2"/>
      <c r="E10515" s="26"/>
    </row>
    <row r="10516" spans="1:5" x14ac:dyDescent="0.15">
      <c r="A10516" s="2"/>
      <c r="B10516" s="31"/>
      <c r="C10516" s="2"/>
      <c r="D10516" s="2"/>
      <c r="E10516" s="26"/>
    </row>
    <row r="10517" spans="1:5" x14ac:dyDescent="0.15">
      <c r="A10517" s="2"/>
      <c r="B10517" s="31"/>
      <c r="C10517" s="2"/>
      <c r="D10517" s="2"/>
      <c r="E10517" s="26"/>
    </row>
    <row r="10518" spans="1:5" x14ac:dyDescent="0.15">
      <c r="A10518" s="2"/>
      <c r="B10518" s="31"/>
      <c r="C10518" s="2"/>
      <c r="D10518" s="2"/>
      <c r="E10518" s="26"/>
    </row>
    <row r="10519" spans="1:5" x14ac:dyDescent="0.15">
      <c r="A10519" s="2"/>
      <c r="B10519" s="31"/>
      <c r="C10519" s="2"/>
      <c r="D10519" s="2"/>
      <c r="E10519" s="26"/>
    </row>
    <row r="10520" spans="1:5" x14ac:dyDescent="0.15">
      <c r="A10520" s="2"/>
      <c r="B10520" s="31"/>
      <c r="C10520" s="2"/>
      <c r="D10520" s="2"/>
      <c r="E10520" s="26"/>
    </row>
    <row r="10521" spans="1:5" x14ac:dyDescent="0.15">
      <c r="A10521" s="2"/>
      <c r="B10521" s="31"/>
      <c r="C10521" s="2"/>
      <c r="D10521" s="2"/>
      <c r="E10521" s="26"/>
    </row>
    <row r="10522" spans="1:5" x14ac:dyDescent="0.15">
      <c r="A10522" s="2"/>
      <c r="B10522" s="31"/>
      <c r="C10522" s="2"/>
      <c r="D10522" s="2"/>
      <c r="E10522" s="26"/>
    </row>
    <row r="10523" spans="1:5" x14ac:dyDescent="0.15">
      <c r="A10523" s="2"/>
      <c r="B10523" s="31"/>
      <c r="C10523" s="2"/>
      <c r="D10523" s="2"/>
      <c r="E10523" s="26"/>
    </row>
    <row r="10524" spans="1:5" x14ac:dyDescent="0.15">
      <c r="A10524" s="2"/>
      <c r="B10524" s="31"/>
      <c r="C10524" s="2"/>
      <c r="D10524" s="2"/>
      <c r="E10524" s="26"/>
    </row>
    <row r="10525" spans="1:5" x14ac:dyDescent="0.15">
      <c r="A10525" s="2"/>
      <c r="B10525" s="31"/>
      <c r="C10525" s="2"/>
      <c r="D10525" s="2"/>
      <c r="E10525" s="26"/>
    </row>
    <row r="10526" spans="1:5" x14ac:dyDescent="0.15">
      <c r="A10526" s="2"/>
      <c r="B10526" s="31"/>
      <c r="C10526" s="2"/>
      <c r="D10526" s="2"/>
      <c r="E10526" s="26"/>
    </row>
    <row r="10527" spans="1:5" x14ac:dyDescent="0.15">
      <c r="A10527" s="2"/>
      <c r="B10527" s="31"/>
      <c r="C10527" s="2"/>
      <c r="D10527" s="2"/>
      <c r="E10527" s="26"/>
    </row>
    <row r="10528" spans="1:5" x14ac:dyDescent="0.15">
      <c r="A10528" s="2"/>
      <c r="B10528" s="31"/>
      <c r="C10528" s="2"/>
      <c r="D10528" s="2"/>
      <c r="E10528" s="26"/>
    </row>
    <row r="10529" spans="1:5" x14ac:dyDescent="0.15">
      <c r="A10529" s="2"/>
      <c r="B10529" s="31"/>
      <c r="C10529" s="2"/>
      <c r="D10529" s="2"/>
      <c r="E10529" s="26"/>
    </row>
    <row r="10530" spans="1:5" x14ac:dyDescent="0.15">
      <c r="A10530" s="2"/>
      <c r="B10530" s="31"/>
      <c r="C10530" s="2"/>
      <c r="D10530" s="2"/>
      <c r="E10530" s="26"/>
    </row>
    <row r="10531" spans="1:5" x14ac:dyDescent="0.15">
      <c r="A10531" s="2"/>
      <c r="B10531" s="31"/>
      <c r="C10531" s="2"/>
      <c r="D10531" s="2"/>
      <c r="E10531" s="26"/>
    </row>
    <row r="10532" spans="1:5" x14ac:dyDescent="0.15">
      <c r="A10532" s="2"/>
      <c r="B10532" s="31"/>
      <c r="C10532" s="2"/>
      <c r="D10532" s="2"/>
      <c r="E10532" s="26"/>
    </row>
    <row r="10533" spans="1:5" x14ac:dyDescent="0.15">
      <c r="A10533" s="2"/>
      <c r="B10533" s="31"/>
      <c r="C10533" s="2"/>
      <c r="D10533" s="2"/>
      <c r="E10533" s="26"/>
    </row>
    <row r="10534" spans="1:5" x14ac:dyDescent="0.15">
      <c r="A10534" s="2"/>
      <c r="B10534" s="31"/>
      <c r="C10534" s="2"/>
      <c r="D10534" s="2"/>
      <c r="E10534" s="26"/>
    </row>
    <row r="10535" spans="1:5" x14ac:dyDescent="0.15">
      <c r="A10535" s="2"/>
      <c r="B10535" s="31"/>
      <c r="C10535" s="2"/>
      <c r="D10535" s="2"/>
      <c r="E10535" s="26"/>
    </row>
    <row r="10536" spans="1:5" x14ac:dyDescent="0.15">
      <c r="A10536" s="2"/>
      <c r="B10536" s="31"/>
      <c r="C10536" s="2"/>
      <c r="D10536" s="2"/>
      <c r="E10536" s="26"/>
    </row>
    <row r="10537" spans="1:5" x14ac:dyDescent="0.15">
      <c r="A10537" s="2"/>
      <c r="B10537" s="31"/>
      <c r="C10537" s="2"/>
      <c r="D10537" s="2"/>
      <c r="E10537" s="26"/>
    </row>
    <row r="10538" spans="1:5" x14ac:dyDescent="0.15">
      <c r="A10538" s="2"/>
      <c r="B10538" s="31"/>
      <c r="C10538" s="2"/>
      <c r="D10538" s="2"/>
      <c r="E10538" s="26"/>
    </row>
    <row r="10539" spans="1:5" x14ac:dyDescent="0.15">
      <c r="A10539" s="2"/>
      <c r="B10539" s="31"/>
      <c r="C10539" s="2"/>
      <c r="D10539" s="2"/>
      <c r="E10539" s="26"/>
    </row>
    <row r="10540" spans="1:5" x14ac:dyDescent="0.15">
      <c r="A10540" s="2"/>
      <c r="B10540" s="31"/>
      <c r="C10540" s="2"/>
      <c r="D10540" s="2"/>
      <c r="E10540" s="26"/>
    </row>
    <row r="10541" spans="1:5" x14ac:dyDescent="0.15">
      <c r="A10541" s="2"/>
      <c r="B10541" s="31"/>
      <c r="C10541" s="2"/>
      <c r="D10541" s="2"/>
      <c r="E10541" s="26"/>
    </row>
    <row r="10542" spans="1:5" x14ac:dyDescent="0.15">
      <c r="A10542" s="2"/>
      <c r="B10542" s="31"/>
      <c r="C10542" s="2"/>
      <c r="D10542" s="2"/>
      <c r="E10542" s="26"/>
    </row>
    <row r="10543" spans="1:5" x14ac:dyDescent="0.15">
      <c r="A10543" s="2"/>
      <c r="B10543" s="31"/>
      <c r="C10543" s="2"/>
      <c r="D10543" s="2"/>
      <c r="E10543" s="26"/>
    </row>
    <row r="10544" spans="1:5" x14ac:dyDescent="0.15">
      <c r="A10544" s="2"/>
      <c r="B10544" s="31"/>
      <c r="C10544" s="2"/>
      <c r="D10544" s="2"/>
      <c r="E10544" s="26"/>
    </row>
    <row r="10545" spans="1:5" x14ac:dyDescent="0.15">
      <c r="A10545" s="2"/>
      <c r="B10545" s="31"/>
      <c r="C10545" s="2"/>
      <c r="D10545" s="2"/>
      <c r="E10545" s="26"/>
    </row>
    <row r="10546" spans="1:5" x14ac:dyDescent="0.15">
      <c r="A10546" s="2"/>
      <c r="B10546" s="31"/>
      <c r="C10546" s="2"/>
      <c r="D10546" s="2"/>
      <c r="E10546" s="26"/>
    </row>
    <row r="10547" spans="1:5" x14ac:dyDescent="0.15">
      <c r="A10547" s="2"/>
      <c r="B10547" s="31"/>
      <c r="C10547" s="2"/>
      <c r="D10547" s="2"/>
      <c r="E10547" s="26"/>
    </row>
    <row r="10548" spans="1:5" x14ac:dyDescent="0.15">
      <c r="A10548" s="2"/>
      <c r="B10548" s="31"/>
      <c r="C10548" s="2"/>
      <c r="D10548" s="2"/>
      <c r="E10548" s="26"/>
    </row>
    <row r="10549" spans="1:5" x14ac:dyDescent="0.15">
      <c r="A10549" s="2"/>
      <c r="B10549" s="31"/>
      <c r="C10549" s="2"/>
      <c r="D10549" s="2"/>
      <c r="E10549" s="26"/>
    </row>
    <row r="10550" spans="1:5" x14ac:dyDescent="0.15">
      <c r="A10550" s="2"/>
      <c r="B10550" s="31"/>
      <c r="C10550" s="2"/>
      <c r="D10550" s="2"/>
      <c r="E10550" s="26"/>
    </row>
    <row r="10551" spans="1:5" x14ac:dyDescent="0.15">
      <c r="A10551" s="2"/>
      <c r="B10551" s="31"/>
      <c r="C10551" s="2"/>
      <c r="D10551" s="2"/>
      <c r="E10551" s="26"/>
    </row>
    <row r="10552" spans="1:5" x14ac:dyDescent="0.15">
      <c r="A10552" s="2"/>
      <c r="B10552" s="31"/>
      <c r="C10552" s="2"/>
      <c r="D10552" s="2"/>
      <c r="E10552" s="26"/>
    </row>
    <row r="10553" spans="1:5" x14ac:dyDescent="0.15">
      <c r="A10553" s="2"/>
      <c r="B10553" s="31"/>
      <c r="C10553" s="2"/>
      <c r="D10553" s="2"/>
      <c r="E10553" s="26"/>
    </row>
    <row r="10554" spans="1:5" x14ac:dyDescent="0.15">
      <c r="A10554" s="2"/>
      <c r="B10554" s="31"/>
      <c r="C10554" s="2"/>
      <c r="D10554" s="2"/>
      <c r="E10554" s="26"/>
    </row>
    <row r="10555" spans="1:5" x14ac:dyDescent="0.15">
      <c r="A10555" s="2"/>
      <c r="B10555" s="31"/>
      <c r="C10555" s="2"/>
      <c r="D10555" s="2"/>
      <c r="E10555" s="26"/>
    </row>
    <row r="10556" spans="1:5" x14ac:dyDescent="0.15">
      <c r="A10556" s="2"/>
      <c r="B10556" s="31"/>
      <c r="C10556" s="2"/>
      <c r="D10556" s="2"/>
      <c r="E10556" s="26"/>
    </row>
    <row r="10557" spans="1:5" x14ac:dyDescent="0.15">
      <c r="A10557" s="2"/>
      <c r="B10557" s="31"/>
      <c r="C10557" s="2"/>
      <c r="D10557" s="2"/>
      <c r="E10557" s="26"/>
    </row>
    <row r="10558" spans="1:5" x14ac:dyDescent="0.15">
      <c r="A10558" s="2"/>
      <c r="B10558" s="31"/>
      <c r="C10558" s="2"/>
      <c r="D10558" s="2"/>
      <c r="E10558" s="26"/>
    </row>
    <row r="10559" spans="1:5" x14ac:dyDescent="0.15">
      <c r="A10559" s="2"/>
      <c r="B10559" s="31"/>
      <c r="C10559" s="2"/>
      <c r="D10559" s="2"/>
      <c r="E10559" s="26"/>
    </row>
    <row r="10560" spans="1:5" x14ac:dyDescent="0.15">
      <c r="A10560" s="2"/>
      <c r="B10560" s="31"/>
      <c r="C10560" s="2"/>
      <c r="D10560" s="2"/>
      <c r="E10560" s="26"/>
    </row>
    <row r="10561" spans="1:5" x14ac:dyDescent="0.15">
      <c r="A10561" s="2"/>
      <c r="B10561" s="31"/>
      <c r="C10561" s="2"/>
      <c r="D10561" s="2"/>
      <c r="E10561" s="26"/>
    </row>
    <row r="10562" spans="1:5" x14ac:dyDescent="0.15">
      <c r="A10562" s="2"/>
      <c r="B10562" s="31"/>
      <c r="C10562" s="2"/>
      <c r="D10562" s="2"/>
      <c r="E10562" s="26"/>
    </row>
    <row r="10563" spans="1:5" x14ac:dyDescent="0.15">
      <c r="A10563" s="2"/>
      <c r="B10563" s="31"/>
      <c r="C10563" s="2"/>
      <c r="D10563" s="2"/>
      <c r="E10563" s="26"/>
    </row>
    <row r="10564" spans="1:5" x14ac:dyDescent="0.15">
      <c r="A10564" s="2"/>
      <c r="B10564" s="31"/>
      <c r="C10564" s="2"/>
      <c r="D10564" s="2"/>
      <c r="E10564" s="26"/>
    </row>
    <row r="10565" spans="1:5" x14ac:dyDescent="0.15">
      <c r="A10565" s="2"/>
      <c r="B10565" s="31"/>
      <c r="C10565" s="2"/>
      <c r="D10565" s="2"/>
      <c r="E10565" s="26"/>
    </row>
    <row r="10566" spans="1:5" x14ac:dyDescent="0.15">
      <c r="A10566" s="2"/>
      <c r="B10566" s="31"/>
      <c r="C10566" s="2"/>
      <c r="D10566" s="2"/>
      <c r="E10566" s="26"/>
    </row>
    <row r="10567" spans="1:5" x14ac:dyDescent="0.15">
      <c r="A10567" s="2"/>
      <c r="B10567" s="31"/>
      <c r="C10567" s="2"/>
      <c r="D10567" s="2"/>
      <c r="E10567" s="26"/>
    </row>
    <row r="10568" spans="1:5" x14ac:dyDescent="0.15">
      <c r="A10568" s="2"/>
      <c r="B10568" s="31"/>
      <c r="C10568" s="2"/>
      <c r="D10568" s="2"/>
      <c r="E10568" s="26"/>
    </row>
    <row r="10569" spans="1:5" x14ac:dyDescent="0.15">
      <c r="A10569" s="2"/>
      <c r="B10569" s="31"/>
      <c r="C10569" s="2"/>
      <c r="D10569" s="2"/>
      <c r="E10569" s="26"/>
    </row>
    <row r="10570" spans="1:5" x14ac:dyDescent="0.15">
      <c r="A10570" s="2"/>
      <c r="B10570" s="31"/>
      <c r="C10570" s="2"/>
      <c r="D10570" s="2"/>
      <c r="E10570" s="26"/>
    </row>
    <row r="10571" spans="1:5" x14ac:dyDescent="0.15">
      <c r="A10571" s="2"/>
      <c r="B10571" s="31"/>
      <c r="C10571" s="2"/>
      <c r="D10571" s="2"/>
      <c r="E10571" s="26"/>
    </row>
    <row r="10572" spans="1:5" x14ac:dyDescent="0.15">
      <c r="A10572" s="2"/>
      <c r="B10572" s="31"/>
      <c r="C10572" s="2"/>
      <c r="D10572" s="2"/>
      <c r="E10572" s="26"/>
    </row>
    <row r="10573" spans="1:5" x14ac:dyDescent="0.15">
      <c r="A10573" s="2"/>
      <c r="B10573" s="31"/>
      <c r="C10573" s="2"/>
      <c r="D10573" s="2"/>
      <c r="E10573" s="26"/>
    </row>
    <row r="10574" spans="1:5" x14ac:dyDescent="0.15">
      <c r="A10574" s="2"/>
      <c r="B10574" s="31"/>
      <c r="C10574" s="2"/>
      <c r="D10574" s="2"/>
      <c r="E10574" s="26"/>
    </row>
    <row r="10575" spans="1:5" x14ac:dyDescent="0.15">
      <c r="A10575" s="2"/>
      <c r="B10575" s="31"/>
      <c r="C10575" s="2"/>
      <c r="D10575" s="2"/>
      <c r="E10575" s="26"/>
    </row>
    <row r="10576" spans="1:5" x14ac:dyDescent="0.15">
      <c r="A10576" s="2"/>
      <c r="B10576" s="31"/>
      <c r="C10576" s="2"/>
      <c r="D10576" s="2"/>
      <c r="E10576" s="26"/>
    </row>
    <row r="10577" spans="1:5" x14ac:dyDescent="0.15">
      <c r="A10577" s="2"/>
      <c r="B10577" s="31"/>
      <c r="C10577" s="2"/>
      <c r="D10577" s="2"/>
      <c r="E10577" s="26"/>
    </row>
    <row r="10578" spans="1:5" x14ac:dyDescent="0.15">
      <c r="A10578" s="2"/>
      <c r="B10578" s="31"/>
      <c r="C10578" s="2"/>
      <c r="D10578" s="2"/>
      <c r="E10578" s="26"/>
    </row>
    <row r="10579" spans="1:5" x14ac:dyDescent="0.15">
      <c r="A10579" s="2"/>
      <c r="B10579" s="31"/>
      <c r="C10579" s="2"/>
      <c r="D10579" s="2"/>
      <c r="E10579" s="26"/>
    </row>
    <row r="10580" spans="1:5" x14ac:dyDescent="0.15">
      <c r="A10580" s="2"/>
      <c r="B10580" s="31"/>
      <c r="C10580" s="2"/>
      <c r="D10580" s="2"/>
      <c r="E10580" s="26"/>
    </row>
    <row r="10581" spans="1:5" x14ac:dyDescent="0.15">
      <c r="A10581" s="2"/>
      <c r="B10581" s="31"/>
      <c r="C10581" s="2"/>
      <c r="D10581" s="2"/>
      <c r="E10581" s="26"/>
    </row>
    <row r="10582" spans="1:5" x14ac:dyDescent="0.15">
      <c r="A10582" s="2"/>
      <c r="B10582" s="31"/>
      <c r="C10582" s="2"/>
      <c r="D10582" s="2"/>
      <c r="E10582" s="26"/>
    </row>
    <row r="10583" spans="1:5" x14ac:dyDescent="0.15">
      <c r="A10583" s="2"/>
      <c r="B10583" s="31"/>
      <c r="C10583" s="2"/>
      <c r="D10583" s="2"/>
      <c r="E10583" s="26"/>
    </row>
    <row r="10584" spans="1:5" x14ac:dyDescent="0.15">
      <c r="A10584" s="2"/>
      <c r="B10584" s="31"/>
      <c r="C10584" s="2"/>
      <c r="D10584" s="2"/>
      <c r="E10584" s="26"/>
    </row>
    <row r="10585" spans="1:5" x14ac:dyDescent="0.15">
      <c r="A10585" s="2"/>
      <c r="B10585" s="31"/>
      <c r="C10585" s="2"/>
      <c r="D10585" s="2"/>
      <c r="E10585" s="26"/>
    </row>
    <row r="10586" spans="1:5" x14ac:dyDescent="0.15">
      <c r="A10586" s="2"/>
      <c r="B10586" s="31"/>
      <c r="C10586" s="2"/>
      <c r="D10586" s="2"/>
      <c r="E10586" s="26"/>
    </row>
    <row r="10587" spans="1:5" x14ac:dyDescent="0.15">
      <c r="A10587" s="2"/>
      <c r="B10587" s="31"/>
      <c r="C10587" s="2"/>
      <c r="D10587" s="2"/>
      <c r="E10587" s="26"/>
    </row>
    <row r="10588" spans="1:5" x14ac:dyDescent="0.15">
      <c r="A10588" s="2"/>
      <c r="B10588" s="31"/>
      <c r="C10588" s="2"/>
      <c r="D10588" s="2"/>
      <c r="E10588" s="26"/>
    </row>
    <row r="10589" spans="1:5" x14ac:dyDescent="0.15">
      <c r="A10589" s="2"/>
      <c r="B10589" s="31"/>
      <c r="C10589" s="2"/>
      <c r="D10589" s="2"/>
      <c r="E10589" s="26"/>
    </row>
    <row r="10590" spans="1:5" x14ac:dyDescent="0.15">
      <c r="A10590" s="2"/>
      <c r="B10590" s="31"/>
      <c r="C10590" s="2"/>
      <c r="D10590" s="2"/>
      <c r="E10590" s="26"/>
    </row>
    <row r="10591" spans="1:5" x14ac:dyDescent="0.15">
      <c r="A10591" s="2"/>
      <c r="B10591" s="31"/>
      <c r="C10591" s="2"/>
      <c r="D10591" s="2"/>
      <c r="E10591" s="26"/>
    </row>
    <row r="10592" spans="1:5" x14ac:dyDescent="0.15">
      <c r="A10592" s="2"/>
      <c r="B10592" s="31"/>
      <c r="C10592" s="2"/>
      <c r="D10592" s="2"/>
      <c r="E10592" s="26"/>
    </row>
    <row r="10593" spans="1:5" x14ac:dyDescent="0.15">
      <c r="A10593" s="2"/>
      <c r="B10593" s="31"/>
      <c r="C10593" s="2"/>
      <c r="D10593" s="2"/>
      <c r="E10593" s="26"/>
    </row>
    <row r="10594" spans="1:5" x14ac:dyDescent="0.15">
      <c r="A10594" s="2"/>
      <c r="B10594" s="31"/>
      <c r="C10594" s="2"/>
      <c r="D10594" s="2"/>
      <c r="E10594" s="26"/>
    </row>
    <row r="10595" spans="1:5" x14ac:dyDescent="0.15">
      <c r="A10595" s="2"/>
      <c r="B10595" s="31"/>
      <c r="C10595" s="2"/>
      <c r="D10595" s="2"/>
      <c r="E10595" s="26"/>
    </row>
    <row r="10596" spans="1:5" x14ac:dyDescent="0.15">
      <c r="A10596" s="2"/>
      <c r="B10596" s="31"/>
      <c r="C10596" s="2"/>
      <c r="D10596" s="2"/>
      <c r="E10596" s="26"/>
    </row>
    <row r="10597" spans="1:5" x14ac:dyDescent="0.15">
      <c r="A10597" s="2"/>
      <c r="B10597" s="31"/>
      <c r="C10597" s="2"/>
      <c r="D10597" s="2"/>
      <c r="E10597" s="26"/>
    </row>
    <row r="10598" spans="1:5" x14ac:dyDescent="0.15">
      <c r="A10598" s="2"/>
      <c r="B10598" s="31"/>
      <c r="C10598" s="2"/>
      <c r="D10598" s="2"/>
      <c r="E10598" s="26"/>
    </row>
    <row r="10599" spans="1:5" x14ac:dyDescent="0.15">
      <c r="A10599" s="2"/>
      <c r="B10599" s="31"/>
      <c r="C10599" s="2"/>
      <c r="D10599" s="2"/>
      <c r="E10599" s="26"/>
    </row>
    <row r="10600" spans="1:5" x14ac:dyDescent="0.15">
      <c r="A10600" s="2"/>
      <c r="B10600" s="31"/>
      <c r="C10600" s="2"/>
      <c r="D10600" s="2"/>
      <c r="E10600" s="26"/>
    </row>
    <row r="10601" spans="1:5" x14ac:dyDescent="0.15">
      <c r="A10601" s="2"/>
      <c r="B10601" s="31"/>
      <c r="C10601" s="2"/>
      <c r="D10601" s="2"/>
      <c r="E10601" s="26"/>
    </row>
    <row r="10602" spans="1:5" x14ac:dyDescent="0.15">
      <c r="A10602" s="2"/>
      <c r="B10602" s="31"/>
      <c r="C10602" s="2"/>
      <c r="D10602" s="2"/>
      <c r="E10602" s="26"/>
    </row>
    <row r="10603" spans="1:5" x14ac:dyDescent="0.15">
      <c r="A10603" s="2"/>
      <c r="B10603" s="31"/>
      <c r="C10603" s="2"/>
      <c r="D10603" s="2"/>
      <c r="E10603" s="26"/>
    </row>
    <row r="10604" spans="1:5" x14ac:dyDescent="0.15">
      <c r="A10604" s="2"/>
      <c r="B10604" s="31"/>
      <c r="C10604" s="2"/>
      <c r="D10604" s="2"/>
      <c r="E10604" s="26"/>
    </row>
    <row r="10605" spans="1:5" x14ac:dyDescent="0.15">
      <c r="A10605" s="2"/>
      <c r="B10605" s="31"/>
      <c r="C10605" s="2"/>
      <c r="D10605" s="2"/>
      <c r="E10605" s="26"/>
    </row>
    <row r="10606" spans="1:5" x14ac:dyDescent="0.15">
      <c r="A10606" s="2"/>
      <c r="B10606" s="31"/>
      <c r="C10606" s="2"/>
      <c r="D10606" s="2"/>
      <c r="E10606" s="26"/>
    </row>
    <row r="10607" spans="1:5" x14ac:dyDescent="0.15">
      <c r="A10607" s="2"/>
      <c r="B10607" s="31"/>
      <c r="C10607" s="2"/>
      <c r="D10607" s="2"/>
      <c r="E10607" s="26"/>
    </row>
    <row r="10608" spans="1:5" x14ac:dyDescent="0.15">
      <c r="A10608" s="2"/>
      <c r="B10608" s="31"/>
      <c r="C10608" s="2"/>
      <c r="D10608" s="2"/>
      <c r="E10608" s="26"/>
    </row>
    <row r="10609" spans="1:5" x14ac:dyDescent="0.15">
      <c r="A10609" s="2"/>
      <c r="B10609" s="31"/>
      <c r="C10609" s="2"/>
      <c r="D10609" s="2"/>
      <c r="E10609" s="26"/>
    </row>
    <row r="10610" spans="1:5" x14ac:dyDescent="0.15">
      <c r="A10610" s="2"/>
      <c r="B10610" s="31"/>
      <c r="C10610" s="2"/>
      <c r="D10610" s="2"/>
      <c r="E10610" s="26"/>
    </row>
    <row r="10611" spans="1:5" x14ac:dyDescent="0.15">
      <c r="A10611" s="2"/>
      <c r="B10611" s="31"/>
      <c r="C10611" s="2"/>
      <c r="D10611" s="2"/>
      <c r="E10611" s="26"/>
    </row>
    <row r="10612" spans="1:5" x14ac:dyDescent="0.15">
      <c r="A10612" s="2"/>
      <c r="B10612" s="31"/>
      <c r="C10612" s="2"/>
      <c r="D10612" s="2"/>
      <c r="E10612" s="26"/>
    </row>
    <row r="10613" spans="1:5" x14ac:dyDescent="0.15">
      <c r="A10613" s="2"/>
      <c r="B10613" s="31"/>
      <c r="C10613" s="2"/>
      <c r="D10613" s="2"/>
      <c r="E10613" s="26"/>
    </row>
    <row r="10614" spans="1:5" x14ac:dyDescent="0.15">
      <c r="A10614" s="2"/>
      <c r="B10614" s="31"/>
      <c r="C10614" s="2"/>
      <c r="D10614" s="2"/>
      <c r="E10614" s="26"/>
    </row>
    <row r="10615" spans="1:5" x14ac:dyDescent="0.15">
      <c r="A10615" s="2"/>
      <c r="B10615" s="31"/>
      <c r="C10615" s="2"/>
      <c r="D10615" s="2"/>
      <c r="E10615" s="26"/>
    </row>
    <row r="10616" spans="1:5" x14ac:dyDescent="0.15">
      <c r="A10616" s="2"/>
      <c r="B10616" s="31"/>
      <c r="C10616" s="2"/>
      <c r="D10616" s="2"/>
      <c r="E10616" s="26"/>
    </row>
    <row r="10617" spans="1:5" x14ac:dyDescent="0.15">
      <c r="A10617" s="2"/>
      <c r="B10617" s="31"/>
      <c r="C10617" s="2"/>
      <c r="D10617" s="2"/>
      <c r="E10617" s="26"/>
    </row>
    <row r="10618" spans="1:5" x14ac:dyDescent="0.15">
      <c r="A10618" s="2"/>
      <c r="B10618" s="31"/>
      <c r="C10618" s="2"/>
      <c r="D10618" s="2"/>
      <c r="E10618" s="26"/>
    </row>
    <row r="10619" spans="1:5" x14ac:dyDescent="0.15">
      <c r="A10619" s="2"/>
      <c r="B10619" s="31"/>
      <c r="C10619" s="2"/>
      <c r="D10619" s="2"/>
      <c r="E10619" s="26"/>
    </row>
    <row r="10620" spans="1:5" x14ac:dyDescent="0.15">
      <c r="A10620" s="2"/>
      <c r="B10620" s="31"/>
      <c r="C10620" s="2"/>
      <c r="D10620" s="2"/>
      <c r="E10620" s="26"/>
    </row>
    <row r="10621" spans="1:5" x14ac:dyDescent="0.15">
      <c r="A10621" s="2"/>
      <c r="B10621" s="31"/>
      <c r="C10621" s="2"/>
      <c r="D10621" s="2"/>
      <c r="E10621" s="26"/>
    </row>
    <row r="10622" spans="1:5" x14ac:dyDescent="0.15">
      <c r="A10622" s="2"/>
      <c r="B10622" s="31"/>
      <c r="C10622" s="2"/>
      <c r="D10622" s="2"/>
      <c r="E10622" s="26"/>
    </row>
    <row r="10623" spans="1:5" x14ac:dyDescent="0.15">
      <c r="A10623" s="2"/>
      <c r="B10623" s="31"/>
      <c r="C10623" s="2"/>
      <c r="D10623" s="2"/>
      <c r="E10623" s="26"/>
    </row>
    <row r="10624" spans="1:5" x14ac:dyDescent="0.15">
      <c r="A10624" s="2"/>
      <c r="B10624" s="31"/>
      <c r="C10624" s="2"/>
      <c r="D10624" s="2"/>
      <c r="E10624" s="26"/>
    </row>
    <row r="10625" spans="1:5" x14ac:dyDescent="0.15">
      <c r="A10625" s="2"/>
      <c r="B10625" s="31"/>
      <c r="C10625" s="2"/>
      <c r="D10625" s="2"/>
      <c r="E10625" s="26"/>
    </row>
    <row r="10626" spans="1:5" x14ac:dyDescent="0.15">
      <c r="A10626" s="2"/>
      <c r="B10626" s="31"/>
      <c r="C10626" s="2"/>
      <c r="D10626" s="2"/>
      <c r="E10626" s="26"/>
    </row>
    <row r="10627" spans="1:5" x14ac:dyDescent="0.15">
      <c r="A10627" s="2"/>
      <c r="B10627" s="31"/>
      <c r="C10627" s="2"/>
      <c r="D10627" s="2"/>
      <c r="E10627" s="26"/>
    </row>
    <row r="10628" spans="1:5" x14ac:dyDescent="0.15">
      <c r="A10628" s="2"/>
      <c r="B10628" s="31"/>
      <c r="C10628" s="2"/>
      <c r="D10628" s="2"/>
      <c r="E10628" s="26"/>
    </row>
    <row r="10629" spans="1:5" x14ac:dyDescent="0.15">
      <c r="A10629" s="2"/>
      <c r="B10629" s="31"/>
      <c r="C10629" s="2"/>
      <c r="D10629" s="2"/>
      <c r="E10629" s="26"/>
    </row>
    <row r="10630" spans="1:5" x14ac:dyDescent="0.15">
      <c r="A10630" s="2"/>
      <c r="B10630" s="31"/>
      <c r="C10630" s="2"/>
      <c r="D10630" s="2"/>
      <c r="E10630" s="26"/>
    </row>
    <row r="10631" spans="1:5" x14ac:dyDescent="0.15">
      <c r="A10631" s="2"/>
      <c r="B10631" s="31"/>
      <c r="C10631" s="2"/>
      <c r="D10631" s="2"/>
      <c r="E10631" s="26"/>
    </row>
    <row r="10632" spans="1:5" x14ac:dyDescent="0.15">
      <c r="A10632" s="2"/>
      <c r="B10632" s="31"/>
      <c r="C10632" s="2"/>
      <c r="D10632" s="2"/>
      <c r="E10632" s="26"/>
    </row>
    <row r="10633" spans="1:5" x14ac:dyDescent="0.15">
      <c r="A10633" s="2"/>
      <c r="B10633" s="31"/>
      <c r="C10633" s="2"/>
      <c r="D10633" s="2"/>
      <c r="E10633" s="26"/>
    </row>
    <row r="10634" spans="1:5" x14ac:dyDescent="0.15">
      <c r="A10634" s="2"/>
      <c r="B10634" s="31"/>
      <c r="C10634" s="2"/>
      <c r="D10634" s="2"/>
      <c r="E10634" s="26"/>
    </row>
    <row r="10635" spans="1:5" x14ac:dyDescent="0.15">
      <c r="A10635" s="2"/>
      <c r="B10635" s="31"/>
      <c r="C10635" s="2"/>
      <c r="D10635" s="2"/>
      <c r="E10635" s="26"/>
    </row>
    <row r="10636" spans="1:5" x14ac:dyDescent="0.15">
      <c r="A10636" s="2"/>
      <c r="B10636" s="31"/>
      <c r="C10636" s="2"/>
      <c r="D10636" s="2"/>
      <c r="E10636" s="26"/>
    </row>
    <row r="10637" spans="1:5" x14ac:dyDescent="0.15">
      <c r="A10637" s="2"/>
      <c r="B10637" s="31"/>
      <c r="C10637" s="2"/>
      <c r="D10637" s="2"/>
      <c r="E10637" s="26"/>
    </row>
    <row r="10638" spans="1:5" x14ac:dyDescent="0.15">
      <c r="A10638" s="2"/>
      <c r="B10638" s="31"/>
      <c r="C10638" s="2"/>
      <c r="D10638" s="2"/>
      <c r="E10638" s="26"/>
    </row>
    <row r="10639" spans="1:5" x14ac:dyDescent="0.15">
      <c r="A10639" s="2"/>
      <c r="B10639" s="31"/>
      <c r="C10639" s="2"/>
      <c r="D10639" s="2"/>
      <c r="E10639" s="26"/>
    </row>
    <row r="10640" spans="1:5" x14ac:dyDescent="0.15">
      <c r="A10640" s="2"/>
      <c r="B10640" s="31"/>
      <c r="C10640" s="2"/>
      <c r="D10640" s="2"/>
      <c r="E10640" s="26"/>
    </row>
    <row r="10641" spans="1:5" x14ac:dyDescent="0.15">
      <c r="A10641" s="2"/>
      <c r="B10641" s="31"/>
      <c r="C10641" s="2"/>
      <c r="D10641" s="2"/>
      <c r="E10641" s="26"/>
    </row>
    <row r="10642" spans="1:5" x14ac:dyDescent="0.15">
      <c r="A10642" s="2"/>
      <c r="B10642" s="31"/>
      <c r="C10642" s="2"/>
      <c r="D10642" s="2"/>
      <c r="E10642" s="26"/>
    </row>
    <row r="10643" spans="1:5" x14ac:dyDescent="0.15">
      <c r="A10643" s="2"/>
      <c r="B10643" s="31"/>
      <c r="C10643" s="2"/>
      <c r="D10643" s="2"/>
      <c r="E10643" s="26"/>
    </row>
    <row r="10644" spans="1:5" x14ac:dyDescent="0.15">
      <c r="A10644" s="2"/>
      <c r="B10644" s="31"/>
      <c r="C10644" s="2"/>
      <c r="D10644" s="2"/>
      <c r="E10644" s="26"/>
    </row>
    <row r="10645" spans="1:5" x14ac:dyDescent="0.15">
      <c r="A10645" s="2"/>
      <c r="B10645" s="31"/>
      <c r="C10645" s="2"/>
      <c r="D10645" s="2"/>
      <c r="E10645" s="26"/>
    </row>
    <row r="10646" spans="1:5" x14ac:dyDescent="0.15">
      <c r="A10646" s="2"/>
      <c r="B10646" s="31"/>
      <c r="C10646" s="2"/>
      <c r="D10646" s="2"/>
      <c r="E10646" s="26"/>
    </row>
    <row r="10647" spans="1:5" x14ac:dyDescent="0.15">
      <c r="A10647" s="2"/>
      <c r="B10647" s="31"/>
      <c r="C10647" s="2"/>
      <c r="D10647" s="2"/>
      <c r="E10647" s="26"/>
    </row>
    <row r="10648" spans="1:5" x14ac:dyDescent="0.15">
      <c r="A10648" s="2"/>
      <c r="B10648" s="31"/>
      <c r="C10648" s="2"/>
      <c r="D10648" s="2"/>
      <c r="E10648" s="26"/>
    </row>
    <row r="10649" spans="1:5" x14ac:dyDescent="0.15">
      <c r="A10649" s="2"/>
      <c r="B10649" s="31"/>
      <c r="C10649" s="2"/>
      <c r="D10649" s="2"/>
      <c r="E10649" s="26"/>
    </row>
    <row r="10650" spans="1:5" x14ac:dyDescent="0.15">
      <c r="A10650" s="2"/>
      <c r="B10650" s="31"/>
      <c r="C10650" s="2"/>
      <c r="D10650" s="2"/>
      <c r="E10650" s="26"/>
    </row>
    <row r="10651" spans="1:5" x14ac:dyDescent="0.15">
      <c r="A10651" s="2"/>
      <c r="B10651" s="31"/>
      <c r="C10651" s="2"/>
      <c r="D10651" s="2"/>
      <c r="E10651" s="26"/>
    </row>
    <row r="10652" spans="1:5" x14ac:dyDescent="0.15">
      <c r="A10652" s="2"/>
      <c r="B10652" s="31"/>
      <c r="C10652" s="2"/>
      <c r="D10652" s="2"/>
      <c r="E10652" s="26"/>
    </row>
    <row r="10653" spans="1:5" x14ac:dyDescent="0.15">
      <c r="A10653" s="2"/>
      <c r="B10653" s="31"/>
      <c r="C10653" s="2"/>
      <c r="D10653" s="2"/>
      <c r="E10653" s="26"/>
    </row>
    <row r="10654" spans="1:5" x14ac:dyDescent="0.15">
      <c r="A10654" s="2"/>
      <c r="B10654" s="31"/>
      <c r="C10654" s="2"/>
      <c r="D10654" s="2"/>
      <c r="E10654" s="26"/>
    </row>
    <row r="10655" spans="1:5" x14ac:dyDescent="0.15">
      <c r="A10655" s="2"/>
      <c r="B10655" s="31"/>
      <c r="C10655" s="2"/>
      <c r="D10655" s="2"/>
      <c r="E10655" s="26"/>
    </row>
    <row r="10656" spans="1:5" x14ac:dyDescent="0.15">
      <c r="A10656" s="2"/>
      <c r="B10656" s="31"/>
      <c r="C10656" s="2"/>
      <c r="D10656" s="2"/>
      <c r="E10656" s="26"/>
    </row>
    <row r="10657" spans="1:5" x14ac:dyDescent="0.15">
      <c r="A10657" s="2"/>
      <c r="B10657" s="31"/>
      <c r="C10657" s="2"/>
      <c r="D10657" s="2"/>
      <c r="E10657" s="26"/>
    </row>
    <row r="10658" spans="1:5" x14ac:dyDescent="0.15">
      <c r="A10658" s="2"/>
      <c r="B10658" s="31"/>
      <c r="C10658" s="2"/>
      <c r="D10658" s="2"/>
      <c r="E10658" s="26"/>
    </row>
    <row r="10659" spans="1:5" x14ac:dyDescent="0.15">
      <c r="A10659" s="2"/>
      <c r="B10659" s="31"/>
      <c r="C10659" s="2"/>
      <c r="D10659" s="2"/>
      <c r="E10659" s="26"/>
    </row>
    <row r="10660" spans="1:5" x14ac:dyDescent="0.15">
      <c r="A10660" s="2"/>
      <c r="B10660" s="31"/>
      <c r="C10660" s="2"/>
      <c r="D10660" s="2"/>
      <c r="E10660" s="26"/>
    </row>
    <row r="10661" spans="1:5" x14ac:dyDescent="0.15">
      <c r="A10661" s="2"/>
      <c r="B10661" s="31"/>
      <c r="C10661" s="2"/>
      <c r="D10661" s="2"/>
      <c r="E10661" s="26"/>
    </row>
    <row r="10662" spans="1:5" x14ac:dyDescent="0.15">
      <c r="A10662" s="2"/>
      <c r="B10662" s="31"/>
      <c r="C10662" s="2"/>
      <c r="D10662" s="2"/>
      <c r="E10662" s="26"/>
    </row>
    <row r="10663" spans="1:5" x14ac:dyDescent="0.15">
      <c r="A10663" s="2"/>
      <c r="B10663" s="31"/>
      <c r="C10663" s="2"/>
      <c r="D10663" s="2"/>
      <c r="E10663" s="26"/>
    </row>
    <row r="10664" spans="1:5" x14ac:dyDescent="0.15">
      <c r="A10664" s="2"/>
      <c r="B10664" s="31"/>
      <c r="C10664" s="2"/>
      <c r="D10664" s="2"/>
      <c r="E10664" s="26"/>
    </row>
    <row r="10665" spans="1:5" x14ac:dyDescent="0.15">
      <c r="A10665" s="2"/>
      <c r="B10665" s="31"/>
      <c r="C10665" s="2"/>
      <c r="D10665" s="2"/>
      <c r="E10665" s="26"/>
    </row>
    <row r="10666" spans="1:5" x14ac:dyDescent="0.15">
      <c r="A10666" s="2"/>
      <c r="B10666" s="31"/>
      <c r="C10666" s="2"/>
      <c r="D10666" s="2"/>
      <c r="E10666" s="26"/>
    </row>
    <row r="10667" spans="1:5" x14ac:dyDescent="0.15">
      <c r="A10667" s="2"/>
      <c r="B10667" s="31"/>
      <c r="C10667" s="2"/>
      <c r="D10667" s="2"/>
      <c r="E10667" s="26"/>
    </row>
    <row r="10668" spans="1:5" x14ac:dyDescent="0.15">
      <c r="A10668" s="2"/>
      <c r="B10668" s="31"/>
      <c r="C10668" s="2"/>
      <c r="D10668" s="2"/>
      <c r="E10668" s="26"/>
    </row>
    <row r="10669" spans="1:5" x14ac:dyDescent="0.15">
      <c r="A10669" s="2"/>
      <c r="B10669" s="31"/>
      <c r="C10669" s="2"/>
      <c r="D10669" s="2"/>
      <c r="E10669" s="26"/>
    </row>
    <row r="10670" spans="1:5" x14ac:dyDescent="0.15">
      <c r="A10670" s="2"/>
      <c r="B10670" s="31"/>
      <c r="C10670" s="2"/>
      <c r="D10670" s="2"/>
      <c r="E10670" s="26"/>
    </row>
    <row r="10671" spans="1:5" x14ac:dyDescent="0.15">
      <c r="A10671" s="2"/>
      <c r="B10671" s="31"/>
      <c r="C10671" s="2"/>
      <c r="D10671" s="2"/>
      <c r="E10671" s="26"/>
    </row>
    <row r="10672" spans="1:5" x14ac:dyDescent="0.15">
      <c r="A10672" s="2"/>
      <c r="B10672" s="31"/>
      <c r="C10672" s="2"/>
      <c r="D10672" s="2"/>
      <c r="E10672" s="26"/>
    </row>
    <row r="10673" spans="1:5" x14ac:dyDescent="0.15">
      <c r="A10673" s="2"/>
      <c r="B10673" s="31"/>
      <c r="C10673" s="2"/>
      <c r="D10673" s="2"/>
      <c r="E10673" s="26"/>
    </row>
    <row r="10674" spans="1:5" x14ac:dyDescent="0.15">
      <c r="A10674" s="2"/>
      <c r="B10674" s="31"/>
      <c r="C10674" s="2"/>
      <c r="D10674" s="2"/>
      <c r="E10674" s="26"/>
    </row>
    <row r="10675" spans="1:5" x14ac:dyDescent="0.15">
      <c r="A10675" s="2"/>
      <c r="B10675" s="31"/>
      <c r="C10675" s="2"/>
      <c r="D10675" s="2"/>
      <c r="E10675" s="26"/>
    </row>
    <row r="10676" spans="1:5" x14ac:dyDescent="0.15">
      <c r="A10676" s="2"/>
      <c r="B10676" s="31"/>
      <c r="C10676" s="2"/>
      <c r="D10676" s="2"/>
      <c r="E10676" s="26"/>
    </row>
    <row r="10677" spans="1:5" x14ac:dyDescent="0.15">
      <c r="A10677" s="2"/>
      <c r="B10677" s="31"/>
      <c r="C10677" s="2"/>
      <c r="D10677" s="2"/>
      <c r="E10677" s="26"/>
    </row>
    <row r="10678" spans="1:5" x14ac:dyDescent="0.15">
      <c r="A10678" s="2"/>
      <c r="B10678" s="31"/>
      <c r="C10678" s="2"/>
      <c r="D10678" s="2"/>
      <c r="E10678" s="26"/>
    </row>
    <row r="10679" spans="1:5" x14ac:dyDescent="0.15">
      <c r="A10679" s="2"/>
      <c r="B10679" s="31"/>
      <c r="C10679" s="2"/>
      <c r="D10679" s="2"/>
      <c r="E10679" s="26"/>
    </row>
    <row r="10680" spans="1:5" x14ac:dyDescent="0.15">
      <c r="A10680" s="2"/>
      <c r="B10680" s="31"/>
      <c r="C10680" s="2"/>
      <c r="D10680" s="2"/>
      <c r="E10680" s="26"/>
    </row>
    <row r="10681" spans="1:5" x14ac:dyDescent="0.15">
      <c r="A10681" s="2"/>
      <c r="B10681" s="31"/>
      <c r="C10681" s="2"/>
      <c r="D10681" s="2"/>
      <c r="E10681" s="26"/>
    </row>
    <row r="10682" spans="1:5" x14ac:dyDescent="0.15">
      <c r="A10682" s="2"/>
      <c r="B10682" s="31"/>
      <c r="C10682" s="2"/>
      <c r="D10682" s="2"/>
      <c r="E10682" s="26"/>
    </row>
    <row r="10683" spans="1:5" x14ac:dyDescent="0.15">
      <c r="A10683" s="2"/>
      <c r="B10683" s="31"/>
      <c r="C10683" s="2"/>
      <c r="D10683" s="2"/>
      <c r="E10683" s="26"/>
    </row>
    <row r="10684" spans="1:5" x14ac:dyDescent="0.15">
      <c r="A10684" s="2"/>
      <c r="B10684" s="31"/>
      <c r="C10684" s="2"/>
      <c r="D10684" s="2"/>
      <c r="E10684" s="26"/>
    </row>
    <row r="10685" spans="1:5" x14ac:dyDescent="0.15">
      <c r="A10685" s="2"/>
      <c r="B10685" s="31"/>
      <c r="C10685" s="2"/>
      <c r="D10685" s="2"/>
      <c r="E10685" s="26"/>
    </row>
    <row r="10686" spans="1:5" x14ac:dyDescent="0.15">
      <c r="A10686" s="2"/>
      <c r="B10686" s="31"/>
      <c r="C10686" s="2"/>
      <c r="D10686" s="2"/>
      <c r="E10686" s="26"/>
    </row>
    <row r="10687" spans="1:5" x14ac:dyDescent="0.15">
      <c r="A10687" s="2"/>
      <c r="B10687" s="31"/>
      <c r="C10687" s="2"/>
      <c r="D10687" s="2"/>
      <c r="E10687" s="26"/>
    </row>
    <row r="10688" spans="1:5" x14ac:dyDescent="0.15">
      <c r="A10688" s="2"/>
      <c r="B10688" s="31"/>
      <c r="C10688" s="2"/>
      <c r="D10688" s="2"/>
      <c r="E10688" s="26"/>
    </row>
    <row r="10689" spans="1:5" x14ac:dyDescent="0.15">
      <c r="A10689" s="2"/>
      <c r="B10689" s="31"/>
      <c r="C10689" s="2"/>
      <c r="D10689" s="2"/>
      <c r="E10689" s="26"/>
    </row>
    <row r="10690" spans="1:5" x14ac:dyDescent="0.15">
      <c r="A10690" s="2"/>
      <c r="B10690" s="31"/>
      <c r="C10690" s="2"/>
      <c r="D10690" s="2"/>
      <c r="E10690" s="26"/>
    </row>
    <row r="10691" spans="1:5" x14ac:dyDescent="0.15">
      <c r="A10691" s="2"/>
      <c r="B10691" s="31"/>
      <c r="C10691" s="2"/>
      <c r="D10691" s="2"/>
      <c r="E10691" s="26"/>
    </row>
    <row r="10692" spans="1:5" x14ac:dyDescent="0.15">
      <c r="A10692" s="2"/>
      <c r="B10692" s="31"/>
      <c r="C10692" s="2"/>
      <c r="D10692" s="2"/>
      <c r="E10692" s="26"/>
    </row>
    <row r="10693" spans="1:5" x14ac:dyDescent="0.15">
      <c r="A10693" s="2"/>
      <c r="B10693" s="31"/>
      <c r="C10693" s="2"/>
      <c r="D10693" s="2"/>
      <c r="E10693" s="26"/>
    </row>
    <row r="10694" spans="1:5" x14ac:dyDescent="0.15">
      <c r="A10694" s="2"/>
      <c r="B10694" s="31"/>
      <c r="C10694" s="2"/>
      <c r="D10694" s="2"/>
      <c r="E10694" s="26"/>
    </row>
    <row r="10695" spans="1:5" x14ac:dyDescent="0.15">
      <c r="A10695" s="2"/>
      <c r="B10695" s="31"/>
      <c r="C10695" s="2"/>
      <c r="D10695" s="2"/>
      <c r="E10695" s="26"/>
    </row>
    <row r="10696" spans="1:5" x14ac:dyDescent="0.15">
      <c r="A10696" s="2"/>
      <c r="B10696" s="31"/>
      <c r="C10696" s="2"/>
      <c r="D10696" s="2"/>
      <c r="E10696" s="26"/>
    </row>
    <row r="10697" spans="1:5" x14ac:dyDescent="0.15">
      <c r="A10697" s="2"/>
      <c r="B10697" s="31"/>
      <c r="C10697" s="2"/>
      <c r="D10697" s="2"/>
      <c r="E10697" s="26"/>
    </row>
    <row r="10698" spans="1:5" x14ac:dyDescent="0.15">
      <c r="A10698" s="2"/>
      <c r="B10698" s="31"/>
      <c r="C10698" s="2"/>
      <c r="D10698" s="2"/>
      <c r="E10698" s="26"/>
    </row>
    <row r="10699" spans="1:5" x14ac:dyDescent="0.15">
      <c r="A10699" s="2"/>
      <c r="B10699" s="31"/>
      <c r="C10699" s="2"/>
      <c r="D10699" s="2"/>
      <c r="E10699" s="26"/>
    </row>
    <row r="10700" spans="1:5" x14ac:dyDescent="0.15">
      <c r="A10700" s="2"/>
      <c r="B10700" s="31"/>
      <c r="C10700" s="2"/>
      <c r="D10700" s="2"/>
      <c r="E10700" s="26"/>
    </row>
    <row r="10701" spans="1:5" x14ac:dyDescent="0.15">
      <c r="A10701" s="2"/>
      <c r="B10701" s="31"/>
      <c r="C10701" s="2"/>
      <c r="D10701" s="2"/>
      <c r="E10701" s="26"/>
    </row>
    <row r="10702" spans="1:5" x14ac:dyDescent="0.15">
      <c r="A10702" s="2"/>
      <c r="B10702" s="31"/>
      <c r="C10702" s="2"/>
      <c r="D10702" s="2"/>
      <c r="E10702" s="26"/>
    </row>
    <row r="10703" spans="1:5" x14ac:dyDescent="0.15">
      <c r="A10703" s="2"/>
      <c r="B10703" s="31"/>
      <c r="C10703" s="2"/>
      <c r="D10703" s="2"/>
      <c r="E10703" s="26"/>
    </row>
    <row r="10704" spans="1:5" x14ac:dyDescent="0.15">
      <c r="A10704" s="2"/>
      <c r="B10704" s="31"/>
      <c r="C10704" s="2"/>
      <c r="D10704" s="2"/>
      <c r="E10704" s="26"/>
    </row>
    <row r="10705" spans="1:5" x14ac:dyDescent="0.15">
      <c r="A10705" s="2"/>
      <c r="B10705" s="31"/>
      <c r="C10705" s="2"/>
      <c r="D10705" s="2"/>
      <c r="E10705" s="26"/>
    </row>
    <row r="10706" spans="1:5" x14ac:dyDescent="0.15">
      <c r="A10706" s="2"/>
      <c r="B10706" s="31"/>
      <c r="C10706" s="2"/>
      <c r="D10706" s="2"/>
      <c r="E10706" s="26"/>
    </row>
    <row r="10707" spans="1:5" x14ac:dyDescent="0.15">
      <c r="A10707" s="2"/>
      <c r="B10707" s="31"/>
      <c r="C10707" s="2"/>
      <c r="D10707" s="2"/>
      <c r="E10707" s="26"/>
    </row>
    <row r="10708" spans="1:5" x14ac:dyDescent="0.15">
      <c r="A10708" s="2"/>
      <c r="B10708" s="31"/>
      <c r="C10708" s="2"/>
      <c r="D10708" s="2"/>
      <c r="E10708" s="26"/>
    </row>
    <row r="10709" spans="1:5" x14ac:dyDescent="0.15">
      <c r="A10709" s="2"/>
      <c r="B10709" s="31"/>
      <c r="C10709" s="2"/>
      <c r="D10709" s="2"/>
      <c r="E10709" s="26"/>
    </row>
    <row r="10710" spans="1:5" x14ac:dyDescent="0.15">
      <c r="A10710" s="2"/>
      <c r="B10710" s="31"/>
      <c r="C10710" s="2"/>
      <c r="D10710" s="2"/>
      <c r="E10710" s="26"/>
    </row>
    <row r="10711" spans="1:5" x14ac:dyDescent="0.15">
      <c r="A10711" s="2"/>
      <c r="B10711" s="31"/>
      <c r="C10711" s="2"/>
      <c r="D10711" s="2"/>
      <c r="E10711" s="26"/>
    </row>
    <row r="10712" spans="1:5" x14ac:dyDescent="0.15">
      <c r="A10712" s="2"/>
      <c r="B10712" s="31"/>
      <c r="C10712" s="2"/>
      <c r="D10712" s="2"/>
      <c r="E10712" s="26"/>
    </row>
    <row r="10713" spans="1:5" x14ac:dyDescent="0.15">
      <c r="A10713" s="2"/>
      <c r="B10713" s="31"/>
      <c r="C10713" s="2"/>
      <c r="D10713" s="2"/>
      <c r="E10713" s="26"/>
    </row>
    <row r="10714" spans="1:5" x14ac:dyDescent="0.15">
      <c r="A10714" s="2"/>
      <c r="B10714" s="31"/>
      <c r="C10714" s="2"/>
      <c r="D10714" s="2"/>
      <c r="E10714" s="26"/>
    </row>
    <row r="10715" spans="1:5" x14ac:dyDescent="0.15">
      <c r="A10715" s="2"/>
      <c r="B10715" s="31"/>
      <c r="C10715" s="2"/>
      <c r="D10715" s="2"/>
      <c r="E10715" s="26"/>
    </row>
    <row r="10716" spans="1:5" x14ac:dyDescent="0.15">
      <c r="A10716" s="2"/>
      <c r="B10716" s="31"/>
      <c r="C10716" s="2"/>
      <c r="D10716" s="2"/>
      <c r="E10716" s="26"/>
    </row>
    <row r="10717" spans="1:5" x14ac:dyDescent="0.15">
      <c r="A10717" s="2"/>
      <c r="B10717" s="31"/>
      <c r="C10717" s="2"/>
      <c r="D10717" s="2"/>
      <c r="E10717" s="26"/>
    </row>
    <row r="10718" spans="1:5" x14ac:dyDescent="0.15">
      <c r="A10718" s="2"/>
      <c r="B10718" s="31"/>
      <c r="C10718" s="2"/>
      <c r="D10718" s="2"/>
      <c r="E10718" s="26"/>
    </row>
    <row r="10719" spans="1:5" x14ac:dyDescent="0.15">
      <c r="A10719" s="2"/>
      <c r="B10719" s="31"/>
      <c r="C10719" s="2"/>
      <c r="D10719" s="2"/>
      <c r="E10719" s="26"/>
    </row>
    <row r="10720" spans="1:5" x14ac:dyDescent="0.15">
      <c r="A10720" s="2"/>
      <c r="B10720" s="31"/>
      <c r="C10720" s="2"/>
      <c r="D10720" s="2"/>
      <c r="E10720" s="26"/>
    </row>
    <row r="10721" spans="1:5" x14ac:dyDescent="0.15">
      <c r="A10721" s="2"/>
      <c r="B10721" s="31"/>
      <c r="C10721" s="2"/>
      <c r="D10721" s="2"/>
      <c r="E10721" s="26"/>
    </row>
    <row r="10722" spans="1:5" x14ac:dyDescent="0.15">
      <c r="A10722" s="2"/>
      <c r="B10722" s="31"/>
      <c r="C10722" s="2"/>
      <c r="D10722" s="2"/>
      <c r="E10722" s="26"/>
    </row>
    <row r="10723" spans="1:5" x14ac:dyDescent="0.15">
      <c r="A10723" s="2"/>
      <c r="B10723" s="31"/>
      <c r="C10723" s="2"/>
      <c r="D10723" s="2"/>
      <c r="E10723" s="26"/>
    </row>
    <row r="10724" spans="1:5" x14ac:dyDescent="0.15">
      <c r="A10724" s="2"/>
      <c r="B10724" s="31"/>
      <c r="C10724" s="2"/>
      <c r="D10724" s="2"/>
      <c r="E10724" s="26"/>
    </row>
    <row r="10725" spans="1:5" x14ac:dyDescent="0.15">
      <c r="A10725" s="2"/>
      <c r="B10725" s="31"/>
      <c r="C10725" s="2"/>
      <c r="D10725" s="2"/>
      <c r="E10725" s="26"/>
    </row>
    <row r="10726" spans="1:5" x14ac:dyDescent="0.15">
      <c r="A10726" s="2"/>
      <c r="B10726" s="31"/>
      <c r="C10726" s="2"/>
      <c r="D10726" s="2"/>
      <c r="E10726" s="26"/>
    </row>
    <row r="10727" spans="1:5" x14ac:dyDescent="0.15">
      <c r="A10727" s="2"/>
      <c r="B10727" s="31"/>
      <c r="C10727" s="2"/>
      <c r="D10727" s="2"/>
      <c r="E10727" s="26"/>
    </row>
    <row r="10728" spans="1:5" x14ac:dyDescent="0.15">
      <c r="A10728" s="2"/>
      <c r="B10728" s="31"/>
      <c r="C10728" s="2"/>
      <c r="D10728" s="2"/>
      <c r="E10728" s="26"/>
    </row>
    <row r="10729" spans="1:5" x14ac:dyDescent="0.15">
      <c r="A10729" s="2"/>
      <c r="B10729" s="31"/>
      <c r="C10729" s="2"/>
      <c r="D10729" s="2"/>
      <c r="E10729" s="26"/>
    </row>
    <row r="10730" spans="1:5" x14ac:dyDescent="0.15">
      <c r="A10730" s="2"/>
      <c r="B10730" s="31"/>
      <c r="C10730" s="2"/>
      <c r="D10730" s="2"/>
      <c r="E10730" s="26"/>
    </row>
    <row r="10731" spans="1:5" x14ac:dyDescent="0.15">
      <c r="A10731" s="2"/>
      <c r="B10731" s="31"/>
      <c r="C10731" s="2"/>
      <c r="D10731" s="2"/>
      <c r="E10731" s="26"/>
    </row>
    <row r="10732" spans="1:5" x14ac:dyDescent="0.15">
      <c r="A10732" s="2"/>
      <c r="B10732" s="31"/>
      <c r="C10732" s="2"/>
      <c r="D10732" s="2"/>
      <c r="E10732" s="26"/>
    </row>
    <row r="10733" spans="1:5" x14ac:dyDescent="0.15">
      <c r="A10733" s="2"/>
      <c r="B10733" s="31"/>
      <c r="C10733" s="2"/>
      <c r="D10733" s="2"/>
      <c r="E10733" s="26"/>
    </row>
    <row r="10734" spans="1:5" x14ac:dyDescent="0.15">
      <c r="A10734" s="2"/>
      <c r="B10734" s="31"/>
      <c r="C10734" s="2"/>
      <c r="D10734" s="2"/>
      <c r="E10734" s="26"/>
    </row>
    <row r="10735" spans="1:5" x14ac:dyDescent="0.15">
      <c r="A10735" s="2"/>
      <c r="B10735" s="31"/>
      <c r="C10735" s="2"/>
      <c r="D10735" s="2"/>
      <c r="E10735" s="26"/>
    </row>
    <row r="10736" spans="1:5" x14ac:dyDescent="0.15">
      <c r="A10736" s="2"/>
      <c r="B10736" s="31"/>
      <c r="C10736" s="2"/>
      <c r="D10736" s="2"/>
      <c r="E10736" s="26"/>
    </row>
    <row r="10737" spans="1:5" x14ac:dyDescent="0.15">
      <c r="A10737" s="2"/>
      <c r="B10737" s="31"/>
      <c r="C10737" s="2"/>
      <c r="D10737" s="2"/>
      <c r="E10737" s="26"/>
    </row>
    <row r="10738" spans="1:5" x14ac:dyDescent="0.15">
      <c r="A10738" s="2"/>
      <c r="B10738" s="31"/>
      <c r="C10738" s="2"/>
      <c r="D10738" s="2"/>
      <c r="E10738" s="26"/>
    </row>
    <row r="10739" spans="1:5" x14ac:dyDescent="0.15">
      <c r="A10739" s="2"/>
      <c r="B10739" s="31"/>
      <c r="C10739" s="2"/>
      <c r="D10739" s="2"/>
      <c r="E10739" s="26"/>
    </row>
    <row r="10740" spans="1:5" x14ac:dyDescent="0.15">
      <c r="A10740" s="2"/>
      <c r="B10740" s="31"/>
      <c r="C10740" s="2"/>
      <c r="D10740" s="2"/>
      <c r="E10740" s="26"/>
    </row>
    <row r="10741" spans="1:5" x14ac:dyDescent="0.15">
      <c r="A10741" s="2"/>
      <c r="B10741" s="31"/>
      <c r="C10741" s="2"/>
      <c r="D10741" s="2"/>
      <c r="E10741" s="26"/>
    </row>
    <row r="10742" spans="1:5" x14ac:dyDescent="0.15">
      <c r="A10742" s="2"/>
      <c r="B10742" s="31"/>
      <c r="C10742" s="2"/>
      <c r="D10742" s="2"/>
      <c r="E10742" s="26"/>
    </row>
    <row r="10743" spans="1:5" x14ac:dyDescent="0.15">
      <c r="A10743" s="2"/>
      <c r="B10743" s="31"/>
      <c r="C10743" s="2"/>
      <c r="D10743" s="2"/>
      <c r="E10743" s="26"/>
    </row>
    <row r="10744" spans="1:5" x14ac:dyDescent="0.15">
      <c r="A10744" s="2"/>
      <c r="B10744" s="31"/>
      <c r="C10744" s="2"/>
      <c r="D10744" s="2"/>
      <c r="E10744" s="26"/>
    </row>
    <row r="10745" spans="1:5" x14ac:dyDescent="0.15">
      <c r="A10745" s="2"/>
      <c r="B10745" s="31"/>
      <c r="C10745" s="2"/>
      <c r="D10745" s="2"/>
      <c r="E10745" s="26"/>
    </row>
    <row r="10746" spans="1:5" x14ac:dyDescent="0.15">
      <c r="A10746" s="2"/>
      <c r="B10746" s="31"/>
      <c r="C10746" s="2"/>
      <c r="D10746" s="2"/>
      <c r="E10746" s="26"/>
    </row>
    <row r="10747" spans="1:5" x14ac:dyDescent="0.15">
      <c r="A10747" s="2"/>
      <c r="B10747" s="31"/>
      <c r="C10747" s="2"/>
      <c r="D10747" s="2"/>
      <c r="E10747" s="26"/>
    </row>
    <row r="10748" spans="1:5" x14ac:dyDescent="0.15">
      <c r="A10748" s="2"/>
      <c r="B10748" s="31"/>
      <c r="C10748" s="2"/>
      <c r="D10748" s="2"/>
      <c r="E10748" s="26"/>
    </row>
    <row r="10749" spans="1:5" x14ac:dyDescent="0.15">
      <c r="A10749" s="2"/>
      <c r="B10749" s="31"/>
      <c r="C10749" s="2"/>
      <c r="D10749" s="2"/>
      <c r="E10749" s="26"/>
    </row>
    <row r="10750" spans="1:5" x14ac:dyDescent="0.15">
      <c r="A10750" s="2"/>
      <c r="B10750" s="31"/>
      <c r="C10750" s="2"/>
      <c r="D10750" s="2"/>
      <c r="E10750" s="26"/>
    </row>
    <row r="10751" spans="1:5" x14ac:dyDescent="0.15">
      <c r="A10751" s="2"/>
      <c r="B10751" s="31"/>
      <c r="C10751" s="2"/>
      <c r="D10751" s="2"/>
      <c r="E10751" s="26"/>
    </row>
    <row r="10752" spans="1:5" x14ac:dyDescent="0.15">
      <c r="A10752" s="2"/>
      <c r="B10752" s="31"/>
      <c r="C10752" s="2"/>
      <c r="D10752" s="2"/>
      <c r="E10752" s="26"/>
    </row>
    <row r="10753" spans="1:5" x14ac:dyDescent="0.15">
      <c r="A10753" s="2"/>
      <c r="B10753" s="31"/>
      <c r="C10753" s="2"/>
      <c r="D10753" s="2"/>
      <c r="E10753" s="26"/>
    </row>
    <row r="10754" spans="1:5" x14ac:dyDescent="0.15">
      <c r="A10754" s="2"/>
      <c r="B10754" s="31"/>
      <c r="C10754" s="2"/>
      <c r="D10754" s="2"/>
      <c r="E10754" s="26"/>
    </row>
    <row r="10755" spans="1:5" x14ac:dyDescent="0.15">
      <c r="A10755" s="2"/>
      <c r="B10755" s="31"/>
      <c r="C10755" s="2"/>
      <c r="D10755" s="2"/>
      <c r="E10755" s="26"/>
    </row>
    <row r="10756" spans="1:5" x14ac:dyDescent="0.15">
      <c r="A10756" s="2"/>
      <c r="B10756" s="31"/>
      <c r="C10756" s="2"/>
      <c r="D10756" s="2"/>
      <c r="E10756" s="26"/>
    </row>
    <row r="10757" spans="1:5" x14ac:dyDescent="0.15">
      <c r="A10757" s="2"/>
      <c r="B10757" s="31"/>
      <c r="C10757" s="2"/>
      <c r="D10757" s="2"/>
      <c r="E10757" s="26"/>
    </row>
    <row r="10758" spans="1:5" x14ac:dyDescent="0.15">
      <c r="A10758" s="2"/>
      <c r="B10758" s="31"/>
      <c r="C10758" s="2"/>
      <c r="D10758" s="2"/>
      <c r="E10758" s="26"/>
    </row>
    <row r="10759" spans="1:5" x14ac:dyDescent="0.15">
      <c r="A10759" s="2"/>
      <c r="B10759" s="31"/>
      <c r="C10759" s="2"/>
      <c r="D10759" s="2"/>
      <c r="E10759" s="26"/>
    </row>
    <row r="10760" spans="1:5" x14ac:dyDescent="0.15">
      <c r="A10760" s="2"/>
      <c r="B10760" s="31"/>
      <c r="C10760" s="2"/>
      <c r="D10760" s="2"/>
      <c r="E10760" s="26"/>
    </row>
    <row r="10761" spans="1:5" x14ac:dyDescent="0.15">
      <c r="A10761" s="2"/>
      <c r="B10761" s="31"/>
      <c r="C10761" s="2"/>
      <c r="D10761" s="2"/>
      <c r="E10761" s="26"/>
    </row>
    <row r="10762" spans="1:5" x14ac:dyDescent="0.15">
      <c r="A10762" s="2"/>
      <c r="B10762" s="31"/>
      <c r="C10762" s="2"/>
      <c r="D10762" s="2"/>
      <c r="E10762" s="26"/>
    </row>
    <row r="10763" spans="1:5" x14ac:dyDescent="0.15">
      <c r="A10763" s="2"/>
      <c r="B10763" s="31"/>
      <c r="C10763" s="2"/>
      <c r="D10763" s="2"/>
      <c r="E10763" s="26"/>
    </row>
    <row r="10764" spans="1:5" x14ac:dyDescent="0.15">
      <c r="A10764" s="2"/>
      <c r="B10764" s="31"/>
      <c r="C10764" s="2"/>
      <c r="D10764" s="2"/>
      <c r="E10764" s="26"/>
    </row>
    <row r="10765" spans="1:5" x14ac:dyDescent="0.15">
      <c r="A10765" s="2"/>
      <c r="B10765" s="31"/>
      <c r="C10765" s="2"/>
      <c r="D10765" s="2"/>
      <c r="E10765" s="26"/>
    </row>
    <row r="10766" spans="1:5" x14ac:dyDescent="0.15">
      <c r="A10766" s="2"/>
      <c r="B10766" s="31"/>
      <c r="C10766" s="2"/>
      <c r="D10766" s="2"/>
      <c r="E10766" s="26"/>
    </row>
    <row r="10767" spans="1:5" x14ac:dyDescent="0.15">
      <c r="A10767" s="2"/>
      <c r="B10767" s="31"/>
      <c r="C10767" s="2"/>
      <c r="D10767" s="2"/>
      <c r="E10767" s="26"/>
    </row>
    <row r="10768" spans="1:5" x14ac:dyDescent="0.15">
      <c r="A10768" s="2"/>
      <c r="B10768" s="31"/>
      <c r="C10768" s="2"/>
      <c r="D10768" s="2"/>
      <c r="E10768" s="26"/>
    </row>
    <row r="10769" spans="1:5" x14ac:dyDescent="0.15">
      <c r="A10769" s="2"/>
      <c r="B10769" s="31"/>
      <c r="C10769" s="2"/>
      <c r="D10769" s="2"/>
      <c r="E10769" s="26"/>
    </row>
    <row r="10770" spans="1:5" x14ac:dyDescent="0.15">
      <c r="A10770" s="2"/>
      <c r="B10770" s="31"/>
      <c r="C10770" s="2"/>
      <c r="D10770" s="2"/>
      <c r="E10770" s="26"/>
    </row>
    <row r="10771" spans="1:5" x14ac:dyDescent="0.15">
      <c r="A10771" s="2"/>
      <c r="B10771" s="31"/>
      <c r="C10771" s="2"/>
      <c r="D10771" s="2"/>
      <c r="E10771" s="26"/>
    </row>
    <row r="10772" spans="1:5" x14ac:dyDescent="0.15">
      <c r="A10772" s="2"/>
      <c r="B10772" s="31"/>
      <c r="C10772" s="2"/>
      <c r="D10772" s="2"/>
      <c r="E10772" s="26"/>
    </row>
    <row r="10773" spans="1:5" x14ac:dyDescent="0.15">
      <c r="A10773" s="2"/>
      <c r="B10773" s="31"/>
      <c r="C10773" s="2"/>
      <c r="D10773" s="2"/>
      <c r="E10773" s="26"/>
    </row>
    <row r="10774" spans="1:5" x14ac:dyDescent="0.15">
      <c r="A10774" s="2"/>
      <c r="B10774" s="31"/>
      <c r="C10774" s="2"/>
      <c r="D10774" s="2"/>
      <c r="E10774" s="26"/>
    </row>
    <row r="10775" spans="1:5" x14ac:dyDescent="0.15">
      <c r="A10775" s="2"/>
      <c r="B10775" s="31"/>
      <c r="C10775" s="2"/>
      <c r="D10775" s="2"/>
      <c r="E10775" s="26"/>
    </row>
    <row r="10776" spans="1:5" x14ac:dyDescent="0.15">
      <c r="A10776" s="2"/>
      <c r="B10776" s="31"/>
      <c r="C10776" s="2"/>
      <c r="D10776" s="2"/>
      <c r="E10776" s="26"/>
    </row>
    <row r="10777" spans="1:5" x14ac:dyDescent="0.15">
      <c r="A10777" s="2"/>
      <c r="B10777" s="31"/>
      <c r="C10777" s="2"/>
      <c r="D10777" s="2"/>
      <c r="E10777" s="26"/>
    </row>
    <row r="10778" spans="1:5" x14ac:dyDescent="0.15">
      <c r="A10778" s="2"/>
      <c r="B10778" s="31"/>
      <c r="C10778" s="2"/>
      <c r="D10778" s="2"/>
      <c r="E10778" s="26"/>
    </row>
    <row r="10779" spans="1:5" x14ac:dyDescent="0.15">
      <c r="A10779" s="2"/>
      <c r="B10779" s="31"/>
      <c r="C10779" s="2"/>
      <c r="D10779" s="2"/>
      <c r="E10779" s="26"/>
    </row>
    <row r="10780" spans="1:5" x14ac:dyDescent="0.15">
      <c r="A10780" s="2"/>
      <c r="B10780" s="31"/>
      <c r="C10780" s="2"/>
      <c r="D10780" s="2"/>
      <c r="E10780" s="26"/>
    </row>
    <row r="10781" spans="1:5" x14ac:dyDescent="0.15">
      <c r="A10781" s="2"/>
      <c r="B10781" s="31"/>
      <c r="C10781" s="2"/>
      <c r="D10781" s="2"/>
      <c r="E10781" s="26"/>
    </row>
    <row r="10782" spans="1:5" x14ac:dyDescent="0.15">
      <c r="A10782" s="2"/>
      <c r="B10782" s="31"/>
      <c r="C10782" s="2"/>
      <c r="D10782" s="2"/>
      <c r="E10782" s="26"/>
    </row>
    <row r="10783" spans="1:5" x14ac:dyDescent="0.15">
      <c r="A10783" s="2"/>
      <c r="B10783" s="31"/>
      <c r="C10783" s="2"/>
      <c r="D10783" s="2"/>
      <c r="E10783" s="26"/>
    </row>
    <row r="10784" spans="1:5" x14ac:dyDescent="0.15">
      <c r="A10784" s="2"/>
      <c r="B10784" s="31"/>
      <c r="C10784" s="2"/>
      <c r="D10784" s="2"/>
      <c r="E10784" s="26"/>
    </row>
    <row r="10785" spans="1:5" x14ac:dyDescent="0.15">
      <c r="A10785" s="2"/>
      <c r="B10785" s="31"/>
      <c r="C10785" s="2"/>
      <c r="D10785" s="2"/>
      <c r="E10785" s="26"/>
    </row>
    <row r="10786" spans="1:5" x14ac:dyDescent="0.15">
      <c r="A10786" s="2"/>
      <c r="B10786" s="31"/>
      <c r="C10786" s="2"/>
      <c r="D10786" s="2"/>
      <c r="E10786" s="26"/>
    </row>
    <row r="10787" spans="1:5" x14ac:dyDescent="0.15">
      <c r="A10787" s="2"/>
      <c r="B10787" s="31"/>
      <c r="C10787" s="2"/>
      <c r="D10787" s="2"/>
      <c r="E10787" s="26"/>
    </row>
    <row r="10788" spans="1:5" x14ac:dyDescent="0.15">
      <c r="A10788" s="2"/>
      <c r="B10788" s="31"/>
      <c r="C10788" s="2"/>
      <c r="D10788" s="2"/>
      <c r="E10788" s="26"/>
    </row>
    <row r="10789" spans="1:5" x14ac:dyDescent="0.15">
      <c r="A10789" s="2"/>
      <c r="B10789" s="31"/>
      <c r="C10789" s="2"/>
      <c r="D10789" s="2"/>
      <c r="E10789" s="26"/>
    </row>
    <row r="10790" spans="1:5" x14ac:dyDescent="0.15">
      <c r="A10790" s="2"/>
      <c r="B10790" s="31"/>
      <c r="C10790" s="2"/>
      <c r="D10790" s="2"/>
      <c r="E10790" s="26"/>
    </row>
    <row r="10791" spans="1:5" x14ac:dyDescent="0.15">
      <c r="A10791" s="2"/>
      <c r="B10791" s="31"/>
      <c r="C10791" s="2"/>
      <c r="D10791" s="2"/>
      <c r="E10791" s="26"/>
    </row>
    <row r="10792" spans="1:5" x14ac:dyDescent="0.15">
      <c r="A10792" s="2"/>
      <c r="B10792" s="31"/>
      <c r="C10792" s="2"/>
      <c r="D10792" s="2"/>
      <c r="E10792" s="26"/>
    </row>
    <row r="10793" spans="1:5" x14ac:dyDescent="0.15">
      <c r="A10793" s="2"/>
      <c r="B10793" s="31"/>
      <c r="C10793" s="2"/>
      <c r="D10793" s="2"/>
      <c r="E10793" s="26"/>
    </row>
    <row r="10794" spans="1:5" x14ac:dyDescent="0.15">
      <c r="A10794" s="2"/>
      <c r="B10794" s="31"/>
      <c r="C10794" s="2"/>
      <c r="D10794" s="2"/>
      <c r="E10794" s="26"/>
    </row>
    <row r="10795" spans="1:5" x14ac:dyDescent="0.15">
      <c r="A10795" s="2"/>
      <c r="B10795" s="31"/>
      <c r="C10795" s="2"/>
      <c r="D10795" s="2"/>
      <c r="E10795" s="26"/>
    </row>
    <row r="10796" spans="1:5" x14ac:dyDescent="0.15">
      <c r="A10796" s="2"/>
      <c r="B10796" s="31"/>
      <c r="C10796" s="2"/>
      <c r="D10796" s="2"/>
      <c r="E10796" s="26"/>
    </row>
    <row r="10797" spans="1:5" x14ac:dyDescent="0.15">
      <c r="A10797" s="2"/>
      <c r="B10797" s="31"/>
      <c r="C10797" s="2"/>
      <c r="D10797" s="2"/>
      <c r="E10797" s="26"/>
    </row>
    <row r="10798" spans="1:5" x14ac:dyDescent="0.15">
      <c r="A10798" s="2"/>
      <c r="B10798" s="31"/>
      <c r="C10798" s="2"/>
      <c r="D10798" s="2"/>
      <c r="E10798" s="26"/>
    </row>
    <row r="10799" spans="1:5" x14ac:dyDescent="0.15">
      <c r="A10799" s="2"/>
      <c r="B10799" s="31"/>
      <c r="C10799" s="2"/>
      <c r="D10799" s="2"/>
      <c r="E10799" s="26"/>
    </row>
    <row r="10800" spans="1:5" x14ac:dyDescent="0.15">
      <c r="A10800" s="2"/>
      <c r="B10800" s="31"/>
      <c r="C10800" s="2"/>
      <c r="D10800" s="2"/>
      <c r="E10800" s="26"/>
    </row>
    <row r="10801" spans="1:5" x14ac:dyDescent="0.15">
      <c r="A10801" s="2"/>
      <c r="B10801" s="31"/>
      <c r="C10801" s="2"/>
      <c r="D10801" s="2"/>
      <c r="E10801" s="26"/>
    </row>
    <row r="10802" spans="1:5" x14ac:dyDescent="0.15">
      <c r="A10802" s="2"/>
      <c r="B10802" s="31"/>
      <c r="C10802" s="2"/>
      <c r="D10802" s="2"/>
      <c r="E10802" s="26"/>
    </row>
    <row r="10803" spans="1:5" x14ac:dyDescent="0.15">
      <c r="A10803" s="2"/>
      <c r="B10803" s="31"/>
      <c r="C10803" s="2"/>
      <c r="D10803" s="2"/>
      <c r="E10803" s="26"/>
    </row>
    <row r="10804" spans="1:5" x14ac:dyDescent="0.15">
      <c r="A10804" s="2"/>
      <c r="B10804" s="31"/>
      <c r="C10804" s="2"/>
      <c r="D10804" s="2"/>
      <c r="E10804" s="26"/>
    </row>
    <row r="10805" spans="1:5" x14ac:dyDescent="0.15">
      <c r="A10805" s="2"/>
      <c r="B10805" s="31"/>
      <c r="C10805" s="2"/>
      <c r="D10805" s="2"/>
      <c r="E10805" s="26"/>
    </row>
    <row r="10806" spans="1:5" x14ac:dyDescent="0.15">
      <c r="A10806" s="2"/>
      <c r="B10806" s="31"/>
      <c r="C10806" s="2"/>
      <c r="D10806" s="2"/>
      <c r="E10806" s="26"/>
    </row>
    <row r="10807" spans="1:5" x14ac:dyDescent="0.15">
      <c r="A10807" s="2"/>
      <c r="B10807" s="31"/>
      <c r="C10807" s="2"/>
      <c r="D10807" s="2"/>
      <c r="E10807" s="26"/>
    </row>
    <row r="10808" spans="1:5" x14ac:dyDescent="0.15">
      <c r="A10808" s="2"/>
      <c r="B10808" s="31"/>
      <c r="C10808" s="2"/>
      <c r="D10808" s="2"/>
      <c r="E10808" s="26"/>
    </row>
    <row r="10809" spans="1:5" x14ac:dyDescent="0.15">
      <c r="A10809" s="2"/>
      <c r="B10809" s="31"/>
      <c r="C10809" s="2"/>
      <c r="D10809" s="2"/>
      <c r="E10809" s="26"/>
    </row>
    <row r="10810" spans="1:5" x14ac:dyDescent="0.15">
      <c r="A10810" s="2"/>
      <c r="B10810" s="31"/>
      <c r="C10810" s="2"/>
      <c r="D10810" s="2"/>
      <c r="E10810" s="26"/>
    </row>
    <row r="10811" spans="1:5" x14ac:dyDescent="0.15">
      <c r="A10811" s="2"/>
      <c r="B10811" s="31"/>
      <c r="C10811" s="2"/>
      <c r="D10811" s="2"/>
      <c r="E10811" s="26"/>
    </row>
    <row r="10812" spans="1:5" x14ac:dyDescent="0.15">
      <c r="A10812" s="2"/>
      <c r="B10812" s="31"/>
      <c r="C10812" s="2"/>
      <c r="D10812" s="2"/>
      <c r="E10812" s="26"/>
    </row>
    <row r="10813" spans="1:5" x14ac:dyDescent="0.15">
      <c r="A10813" s="2"/>
      <c r="B10813" s="31"/>
      <c r="C10813" s="2"/>
      <c r="D10813" s="2"/>
      <c r="E10813" s="26"/>
    </row>
    <row r="10814" spans="1:5" x14ac:dyDescent="0.15">
      <c r="A10814" s="2"/>
      <c r="B10814" s="31"/>
      <c r="C10814" s="2"/>
      <c r="D10814" s="2"/>
      <c r="E10814" s="26"/>
    </row>
    <row r="10815" spans="1:5" x14ac:dyDescent="0.15">
      <c r="A10815" s="2"/>
      <c r="B10815" s="31"/>
      <c r="C10815" s="2"/>
      <c r="D10815" s="2"/>
      <c r="E10815" s="26"/>
    </row>
    <row r="10816" spans="1:5" x14ac:dyDescent="0.15">
      <c r="A10816" s="2"/>
      <c r="B10816" s="31"/>
      <c r="C10816" s="2"/>
      <c r="D10816" s="2"/>
      <c r="E10816" s="26"/>
    </row>
    <row r="10817" spans="1:5" x14ac:dyDescent="0.15">
      <c r="A10817" s="2"/>
      <c r="B10817" s="31"/>
      <c r="C10817" s="2"/>
      <c r="D10817" s="2"/>
      <c r="E10817" s="26"/>
    </row>
    <row r="10818" spans="1:5" x14ac:dyDescent="0.15">
      <c r="A10818" s="2"/>
      <c r="B10818" s="31"/>
      <c r="C10818" s="2"/>
      <c r="D10818" s="2"/>
      <c r="E10818" s="26"/>
    </row>
    <row r="10819" spans="1:5" x14ac:dyDescent="0.15">
      <c r="A10819" s="2"/>
      <c r="B10819" s="31"/>
      <c r="C10819" s="2"/>
      <c r="D10819" s="2"/>
      <c r="E10819" s="26"/>
    </row>
    <row r="10820" spans="1:5" x14ac:dyDescent="0.15">
      <c r="A10820" s="2"/>
      <c r="B10820" s="31"/>
      <c r="C10820" s="2"/>
      <c r="D10820" s="2"/>
      <c r="E10820" s="26"/>
    </row>
    <row r="10821" spans="1:5" x14ac:dyDescent="0.15">
      <c r="A10821" s="2"/>
      <c r="B10821" s="31"/>
      <c r="C10821" s="2"/>
      <c r="D10821" s="2"/>
      <c r="E10821" s="26"/>
    </row>
    <row r="10822" spans="1:5" x14ac:dyDescent="0.15">
      <c r="A10822" s="2"/>
      <c r="B10822" s="31"/>
      <c r="C10822" s="2"/>
      <c r="D10822" s="2"/>
      <c r="E10822" s="26"/>
    </row>
    <row r="10823" spans="1:5" x14ac:dyDescent="0.15">
      <c r="A10823" s="2"/>
      <c r="B10823" s="31"/>
      <c r="C10823" s="2"/>
      <c r="D10823" s="2"/>
      <c r="E10823" s="26"/>
    </row>
    <row r="10824" spans="1:5" x14ac:dyDescent="0.15">
      <c r="A10824" s="2"/>
      <c r="B10824" s="31"/>
      <c r="C10824" s="2"/>
      <c r="D10824" s="2"/>
      <c r="E10824" s="26"/>
    </row>
    <row r="10825" spans="1:5" x14ac:dyDescent="0.15">
      <c r="A10825" s="2"/>
      <c r="B10825" s="31"/>
      <c r="C10825" s="2"/>
      <c r="D10825" s="2"/>
      <c r="E10825" s="26"/>
    </row>
    <row r="10826" spans="1:5" x14ac:dyDescent="0.15">
      <c r="A10826" s="2"/>
      <c r="B10826" s="31"/>
      <c r="C10826" s="2"/>
      <c r="D10826" s="2"/>
      <c r="E10826" s="26"/>
    </row>
    <row r="10827" spans="1:5" x14ac:dyDescent="0.15">
      <c r="A10827" s="2"/>
      <c r="B10827" s="31"/>
      <c r="C10827" s="2"/>
      <c r="D10827" s="2"/>
      <c r="E10827" s="26"/>
    </row>
    <row r="10828" spans="1:5" x14ac:dyDescent="0.15">
      <c r="A10828" s="2"/>
      <c r="B10828" s="31"/>
      <c r="C10828" s="2"/>
      <c r="D10828" s="2"/>
      <c r="E10828" s="26"/>
    </row>
    <row r="10829" spans="1:5" x14ac:dyDescent="0.15">
      <c r="A10829" s="2"/>
      <c r="B10829" s="31"/>
      <c r="C10829" s="2"/>
      <c r="D10829" s="2"/>
      <c r="E10829" s="26"/>
    </row>
    <row r="10830" spans="1:5" x14ac:dyDescent="0.15">
      <c r="A10830" s="2"/>
      <c r="B10830" s="31"/>
      <c r="C10830" s="2"/>
      <c r="D10830" s="2"/>
      <c r="E10830" s="26"/>
    </row>
    <row r="10831" spans="1:5" x14ac:dyDescent="0.15">
      <c r="A10831" s="2"/>
      <c r="B10831" s="31"/>
      <c r="C10831" s="2"/>
      <c r="D10831" s="2"/>
      <c r="E10831" s="26"/>
    </row>
    <row r="10832" spans="1:5" x14ac:dyDescent="0.15">
      <c r="A10832" s="2"/>
      <c r="B10832" s="31"/>
      <c r="C10832" s="2"/>
      <c r="D10832" s="2"/>
      <c r="E10832" s="26"/>
    </row>
    <row r="10833" spans="1:5" x14ac:dyDescent="0.15">
      <c r="A10833" s="2"/>
      <c r="B10833" s="31"/>
      <c r="C10833" s="2"/>
      <c r="D10833" s="2"/>
      <c r="E10833" s="26"/>
    </row>
    <row r="10834" spans="1:5" x14ac:dyDescent="0.15">
      <c r="A10834" s="2"/>
      <c r="B10834" s="31"/>
      <c r="C10834" s="2"/>
      <c r="D10834" s="2"/>
      <c r="E10834" s="26"/>
    </row>
    <row r="10835" spans="1:5" x14ac:dyDescent="0.15">
      <c r="A10835" s="2"/>
      <c r="B10835" s="31"/>
      <c r="C10835" s="2"/>
      <c r="D10835" s="2"/>
      <c r="E10835" s="26"/>
    </row>
    <row r="10836" spans="1:5" x14ac:dyDescent="0.15">
      <c r="A10836" s="2"/>
      <c r="B10836" s="31"/>
      <c r="C10836" s="2"/>
      <c r="D10836" s="2"/>
      <c r="E10836" s="26"/>
    </row>
    <row r="10837" spans="1:5" x14ac:dyDescent="0.15">
      <c r="A10837" s="2"/>
      <c r="B10837" s="31"/>
      <c r="C10837" s="2"/>
      <c r="D10837" s="2"/>
      <c r="E10837" s="26"/>
    </row>
    <row r="10838" spans="1:5" x14ac:dyDescent="0.15">
      <c r="A10838" s="2"/>
      <c r="B10838" s="31"/>
      <c r="C10838" s="2"/>
      <c r="D10838" s="2"/>
      <c r="E10838" s="26"/>
    </row>
    <row r="10839" spans="1:5" x14ac:dyDescent="0.15">
      <c r="A10839" s="2"/>
      <c r="B10839" s="31"/>
      <c r="C10839" s="2"/>
      <c r="D10839" s="2"/>
      <c r="E10839" s="26"/>
    </row>
    <row r="10840" spans="1:5" x14ac:dyDescent="0.15">
      <c r="A10840" s="2"/>
      <c r="B10840" s="31"/>
      <c r="C10840" s="2"/>
      <c r="D10840" s="2"/>
      <c r="E10840" s="26"/>
    </row>
    <row r="10841" spans="1:5" x14ac:dyDescent="0.15">
      <c r="A10841" s="2"/>
      <c r="B10841" s="31"/>
      <c r="C10841" s="2"/>
      <c r="D10841" s="2"/>
      <c r="E10841" s="26"/>
    </row>
    <row r="10842" spans="1:5" x14ac:dyDescent="0.15">
      <c r="A10842" s="2"/>
      <c r="B10842" s="31"/>
      <c r="C10842" s="2"/>
      <c r="D10842" s="2"/>
      <c r="E10842" s="26"/>
    </row>
    <row r="10843" spans="1:5" x14ac:dyDescent="0.15">
      <c r="A10843" s="2"/>
      <c r="B10843" s="31"/>
      <c r="C10843" s="2"/>
      <c r="D10843" s="2"/>
      <c r="E10843" s="26"/>
    </row>
    <row r="10844" spans="1:5" x14ac:dyDescent="0.15">
      <c r="A10844" s="2"/>
      <c r="B10844" s="31"/>
      <c r="C10844" s="2"/>
      <c r="D10844" s="2"/>
      <c r="E10844" s="26"/>
    </row>
    <row r="10845" spans="1:5" x14ac:dyDescent="0.15">
      <c r="A10845" s="2"/>
      <c r="B10845" s="31"/>
      <c r="C10845" s="2"/>
      <c r="D10845" s="2"/>
      <c r="E10845" s="26"/>
    </row>
    <row r="10846" spans="1:5" x14ac:dyDescent="0.15">
      <c r="A10846" s="2"/>
      <c r="B10846" s="31"/>
      <c r="C10846" s="2"/>
      <c r="D10846" s="2"/>
      <c r="E10846" s="26"/>
    </row>
    <row r="10847" spans="1:5" x14ac:dyDescent="0.15">
      <c r="A10847" s="2"/>
      <c r="B10847" s="31"/>
      <c r="C10847" s="2"/>
      <c r="D10847" s="2"/>
      <c r="E10847" s="26"/>
    </row>
    <row r="10848" spans="1:5" x14ac:dyDescent="0.15">
      <c r="A10848" s="2"/>
      <c r="B10848" s="31"/>
      <c r="C10848" s="2"/>
      <c r="D10848" s="2"/>
      <c r="E10848" s="26"/>
    </row>
    <row r="10849" spans="1:5" x14ac:dyDescent="0.15">
      <c r="A10849" s="2"/>
      <c r="B10849" s="31"/>
      <c r="C10849" s="2"/>
      <c r="D10849" s="2"/>
      <c r="E10849" s="26"/>
    </row>
    <row r="10850" spans="1:5" x14ac:dyDescent="0.15">
      <c r="A10850" s="2"/>
      <c r="B10850" s="31"/>
      <c r="C10850" s="2"/>
      <c r="D10850" s="2"/>
      <c r="E10850" s="26"/>
    </row>
    <row r="10851" spans="1:5" x14ac:dyDescent="0.15">
      <c r="A10851" s="2"/>
      <c r="B10851" s="31"/>
      <c r="C10851" s="2"/>
      <c r="D10851" s="2"/>
      <c r="E10851" s="26"/>
    </row>
    <row r="10852" spans="1:5" x14ac:dyDescent="0.15">
      <c r="A10852" s="2"/>
      <c r="B10852" s="31"/>
      <c r="C10852" s="2"/>
      <c r="D10852" s="2"/>
      <c r="E10852" s="26"/>
    </row>
    <row r="10853" spans="1:5" x14ac:dyDescent="0.15">
      <c r="A10853" s="2"/>
      <c r="B10853" s="31"/>
      <c r="C10853" s="2"/>
      <c r="D10853" s="2"/>
      <c r="E10853" s="26"/>
    </row>
    <row r="10854" spans="1:5" x14ac:dyDescent="0.15">
      <c r="A10854" s="2"/>
      <c r="B10854" s="31"/>
      <c r="C10854" s="2"/>
      <c r="D10854" s="2"/>
      <c r="E10854" s="26"/>
    </row>
    <row r="10855" spans="1:5" x14ac:dyDescent="0.15">
      <c r="A10855" s="2"/>
      <c r="B10855" s="31"/>
      <c r="C10855" s="2"/>
      <c r="D10855" s="2"/>
      <c r="E10855" s="26"/>
    </row>
    <row r="10856" spans="1:5" x14ac:dyDescent="0.15">
      <c r="A10856" s="2"/>
      <c r="B10856" s="31"/>
      <c r="C10856" s="2"/>
      <c r="D10856" s="2"/>
      <c r="E10856" s="26"/>
    </row>
    <row r="10857" spans="1:5" x14ac:dyDescent="0.15">
      <c r="A10857" s="2"/>
      <c r="B10857" s="31"/>
      <c r="C10857" s="2"/>
      <c r="D10857" s="2"/>
      <c r="E10857" s="26"/>
    </row>
    <row r="10858" spans="1:5" x14ac:dyDescent="0.15">
      <c r="A10858" s="2"/>
      <c r="B10858" s="31"/>
      <c r="C10858" s="2"/>
      <c r="D10858" s="2"/>
      <c r="E10858" s="26"/>
    </row>
    <row r="10859" spans="1:5" x14ac:dyDescent="0.15">
      <c r="A10859" s="2"/>
      <c r="B10859" s="31"/>
      <c r="C10859" s="2"/>
      <c r="D10859" s="2"/>
      <c r="E10859" s="26"/>
    </row>
    <row r="10860" spans="1:5" x14ac:dyDescent="0.15">
      <c r="A10860" s="2"/>
      <c r="B10860" s="31"/>
      <c r="C10860" s="2"/>
      <c r="D10860" s="2"/>
      <c r="E10860" s="26"/>
    </row>
    <row r="10861" spans="1:5" x14ac:dyDescent="0.15">
      <c r="A10861" s="2"/>
      <c r="B10861" s="31"/>
      <c r="C10861" s="2"/>
      <c r="D10861" s="2"/>
      <c r="E10861" s="26"/>
    </row>
    <row r="10862" spans="1:5" x14ac:dyDescent="0.15">
      <c r="A10862" s="2"/>
      <c r="B10862" s="31"/>
      <c r="C10862" s="2"/>
      <c r="D10862" s="2"/>
      <c r="E10862" s="26"/>
    </row>
    <row r="10863" spans="1:5" x14ac:dyDescent="0.15">
      <c r="A10863" s="2"/>
      <c r="B10863" s="31"/>
      <c r="C10863" s="2"/>
      <c r="D10863" s="2"/>
      <c r="E10863" s="26"/>
    </row>
    <row r="10864" spans="1:5" x14ac:dyDescent="0.15">
      <c r="A10864" s="2"/>
      <c r="B10864" s="31"/>
      <c r="C10864" s="2"/>
      <c r="D10864" s="2"/>
      <c r="E10864" s="26"/>
    </row>
    <row r="10865" spans="1:5" x14ac:dyDescent="0.15">
      <c r="A10865" s="2"/>
      <c r="B10865" s="31"/>
      <c r="C10865" s="2"/>
      <c r="D10865" s="2"/>
      <c r="E10865" s="26"/>
    </row>
    <row r="10866" spans="1:5" x14ac:dyDescent="0.15">
      <c r="A10866" s="2"/>
      <c r="B10866" s="31"/>
      <c r="C10866" s="2"/>
      <c r="D10866" s="2"/>
      <c r="E10866" s="26"/>
    </row>
    <row r="10867" spans="1:5" x14ac:dyDescent="0.15">
      <c r="A10867" s="2"/>
      <c r="B10867" s="31"/>
      <c r="C10867" s="2"/>
      <c r="D10867" s="2"/>
      <c r="E10867" s="26"/>
    </row>
    <row r="10868" spans="1:5" x14ac:dyDescent="0.15">
      <c r="A10868" s="2"/>
      <c r="B10868" s="31"/>
      <c r="C10868" s="2"/>
      <c r="D10868" s="2"/>
      <c r="E10868" s="26"/>
    </row>
    <row r="10869" spans="1:5" x14ac:dyDescent="0.15">
      <c r="A10869" s="2"/>
      <c r="B10869" s="31"/>
      <c r="C10869" s="2"/>
      <c r="D10869" s="2"/>
      <c r="E10869" s="26"/>
    </row>
    <row r="10870" spans="1:5" x14ac:dyDescent="0.15">
      <c r="A10870" s="2"/>
      <c r="B10870" s="31"/>
      <c r="C10870" s="2"/>
      <c r="D10870" s="2"/>
      <c r="E10870" s="26"/>
    </row>
    <row r="10871" spans="1:5" x14ac:dyDescent="0.15">
      <c r="A10871" s="2"/>
      <c r="B10871" s="31"/>
      <c r="C10871" s="2"/>
      <c r="D10871" s="2"/>
      <c r="E10871" s="26"/>
    </row>
    <row r="10872" spans="1:5" x14ac:dyDescent="0.15">
      <c r="A10872" s="2"/>
      <c r="B10872" s="31"/>
      <c r="C10872" s="2"/>
      <c r="D10872" s="2"/>
      <c r="E10872" s="26"/>
    </row>
    <row r="10873" spans="1:5" x14ac:dyDescent="0.15">
      <c r="A10873" s="2"/>
      <c r="B10873" s="31"/>
      <c r="C10873" s="2"/>
      <c r="D10873" s="2"/>
      <c r="E10873" s="26"/>
    </row>
    <row r="10874" spans="1:5" x14ac:dyDescent="0.15">
      <c r="A10874" s="2"/>
      <c r="B10874" s="31"/>
      <c r="C10874" s="2"/>
      <c r="D10874" s="2"/>
      <c r="E10874" s="26"/>
    </row>
    <row r="10875" spans="1:5" x14ac:dyDescent="0.15">
      <c r="A10875" s="2"/>
      <c r="B10875" s="31"/>
      <c r="C10875" s="2"/>
      <c r="D10875" s="2"/>
      <c r="E10875" s="26"/>
    </row>
    <row r="10876" spans="1:5" x14ac:dyDescent="0.15">
      <c r="A10876" s="2"/>
      <c r="B10876" s="31"/>
      <c r="C10876" s="2"/>
      <c r="D10876" s="2"/>
      <c r="E10876" s="26"/>
    </row>
    <row r="10877" spans="1:5" x14ac:dyDescent="0.15">
      <c r="A10877" s="2"/>
      <c r="B10877" s="31"/>
      <c r="C10877" s="2"/>
      <c r="D10877" s="2"/>
      <c r="E10877" s="26"/>
    </row>
    <row r="10878" spans="1:5" x14ac:dyDescent="0.15">
      <c r="A10878" s="2"/>
      <c r="B10878" s="31"/>
      <c r="C10878" s="2"/>
      <c r="D10878" s="2"/>
      <c r="E10878" s="26"/>
    </row>
    <row r="10879" spans="1:5" x14ac:dyDescent="0.15">
      <c r="A10879" s="2"/>
      <c r="B10879" s="31"/>
      <c r="C10879" s="2"/>
      <c r="D10879" s="2"/>
      <c r="E10879" s="26"/>
    </row>
    <row r="10880" spans="1:5" x14ac:dyDescent="0.15">
      <c r="A10880" s="2"/>
      <c r="B10880" s="31"/>
      <c r="C10880" s="2"/>
      <c r="D10880" s="2"/>
      <c r="E10880" s="26"/>
    </row>
    <row r="10881" spans="1:5" x14ac:dyDescent="0.15">
      <c r="A10881" s="2"/>
      <c r="B10881" s="31"/>
      <c r="C10881" s="2"/>
      <c r="D10881" s="2"/>
      <c r="E10881" s="26"/>
    </row>
    <row r="10882" spans="1:5" x14ac:dyDescent="0.15">
      <c r="A10882" s="2"/>
      <c r="B10882" s="31"/>
      <c r="C10882" s="2"/>
      <c r="D10882" s="2"/>
      <c r="E10882" s="26"/>
    </row>
    <row r="10883" spans="1:5" x14ac:dyDescent="0.15">
      <c r="A10883" s="2"/>
      <c r="B10883" s="31"/>
      <c r="C10883" s="2"/>
      <c r="D10883" s="2"/>
      <c r="E10883" s="26"/>
    </row>
    <row r="10884" spans="1:5" x14ac:dyDescent="0.15">
      <c r="A10884" s="2"/>
      <c r="B10884" s="31"/>
      <c r="C10884" s="2"/>
      <c r="D10884" s="2"/>
      <c r="E10884" s="26"/>
    </row>
    <row r="10885" spans="1:5" x14ac:dyDescent="0.15">
      <c r="A10885" s="2"/>
      <c r="B10885" s="31"/>
      <c r="C10885" s="2"/>
      <c r="D10885" s="2"/>
      <c r="E10885" s="26"/>
    </row>
    <row r="10886" spans="1:5" x14ac:dyDescent="0.15">
      <c r="A10886" s="2"/>
      <c r="B10886" s="31"/>
      <c r="C10886" s="2"/>
      <c r="D10886" s="2"/>
      <c r="E10886" s="26"/>
    </row>
    <row r="10887" spans="1:5" x14ac:dyDescent="0.15">
      <c r="A10887" s="2"/>
      <c r="B10887" s="31"/>
      <c r="C10887" s="2"/>
      <c r="D10887" s="2"/>
      <c r="E10887" s="26"/>
    </row>
    <row r="10888" spans="1:5" x14ac:dyDescent="0.15">
      <c r="A10888" s="2"/>
      <c r="B10888" s="31"/>
      <c r="C10888" s="2"/>
      <c r="D10888" s="2"/>
      <c r="E10888" s="26"/>
    </row>
    <row r="10889" spans="1:5" x14ac:dyDescent="0.15">
      <c r="A10889" s="2"/>
      <c r="B10889" s="31"/>
      <c r="C10889" s="2"/>
      <c r="D10889" s="2"/>
      <c r="E10889" s="26"/>
    </row>
    <row r="10890" spans="1:5" x14ac:dyDescent="0.15">
      <c r="A10890" s="2"/>
      <c r="B10890" s="31"/>
      <c r="C10890" s="2"/>
      <c r="D10890" s="2"/>
      <c r="E10890" s="26"/>
    </row>
    <row r="10891" spans="1:5" x14ac:dyDescent="0.15">
      <c r="A10891" s="2"/>
      <c r="B10891" s="31"/>
      <c r="C10891" s="2"/>
      <c r="D10891" s="2"/>
      <c r="E10891" s="26"/>
    </row>
    <row r="10892" spans="1:5" x14ac:dyDescent="0.15">
      <c r="A10892" s="2"/>
      <c r="B10892" s="31"/>
      <c r="C10892" s="2"/>
      <c r="D10892" s="2"/>
      <c r="E10892" s="26"/>
    </row>
    <row r="10893" spans="1:5" x14ac:dyDescent="0.15">
      <c r="A10893" s="2"/>
      <c r="B10893" s="31"/>
      <c r="C10893" s="2"/>
      <c r="D10893" s="2"/>
      <c r="E10893" s="26"/>
    </row>
    <row r="10894" spans="1:5" x14ac:dyDescent="0.15">
      <c r="A10894" s="2"/>
      <c r="B10894" s="31"/>
      <c r="C10894" s="2"/>
      <c r="D10894" s="2"/>
      <c r="E10894" s="26"/>
    </row>
    <row r="10895" spans="1:5" x14ac:dyDescent="0.15">
      <c r="A10895" s="2"/>
      <c r="B10895" s="31"/>
      <c r="C10895" s="2"/>
      <c r="D10895" s="2"/>
      <c r="E10895" s="26"/>
    </row>
    <row r="10896" spans="1:5" x14ac:dyDescent="0.15">
      <c r="A10896" s="2"/>
      <c r="B10896" s="31"/>
      <c r="C10896" s="2"/>
      <c r="D10896" s="2"/>
      <c r="E10896" s="26"/>
    </row>
    <row r="10897" spans="1:5" x14ac:dyDescent="0.15">
      <c r="A10897" s="2"/>
      <c r="B10897" s="31"/>
      <c r="C10897" s="2"/>
      <c r="D10897" s="2"/>
      <c r="E10897" s="26"/>
    </row>
    <row r="10898" spans="1:5" x14ac:dyDescent="0.15">
      <c r="A10898" s="2"/>
      <c r="B10898" s="31"/>
      <c r="C10898" s="2"/>
      <c r="D10898" s="2"/>
      <c r="E10898" s="26"/>
    </row>
    <row r="10899" spans="1:5" x14ac:dyDescent="0.15">
      <c r="A10899" s="2"/>
      <c r="B10899" s="31"/>
      <c r="C10899" s="2"/>
      <c r="D10899" s="2"/>
      <c r="E10899" s="26"/>
    </row>
    <row r="10900" spans="1:5" x14ac:dyDescent="0.15">
      <c r="A10900" s="2"/>
      <c r="B10900" s="31"/>
      <c r="C10900" s="2"/>
      <c r="D10900" s="2"/>
      <c r="E10900" s="26"/>
    </row>
    <row r="10901" spans="1:5" x14ac:dyDescent="0.15">
      <c r="A10901" s="2"/>
      <c r="B10901" s="31"/>
      <c r="C10901" s="2"/>
      <c r="D10901" s="2"/>
      <c r="E10901" s="26"/>
    </row>
    <row r="10902" spans="1:5" x14ac:dyDescent="0.15">
      <c r="A10902" s="2"/>
      <c r="B10902" s="31"/>
      <c r="C10902" s="2"/>
      <c r="D10902" s="2"/>
      <c r="E10902" s="26"/>
    </row>
    <row r="10903" spans="1:5" x14ac:dyDescent="0.15">
      <c r="A10903" s="2"/>
      <c r="B10903" s="31"/>
      <c r="C10903" s="2"/>
      <c r="D10903" s="2"/>
      <c r="E10903" s="26"/>
    </row>
    <row r="10904" spans="1:5" x14ac:dyDescent="0.15">
      <c r="A10904" s="2"/>
      <c r="B10904" s="31"/>
      <c r="C10904" s="2"/>
      <c r="D10904" s="2"/>
      <c r="E10904" s="26"/>
    </row>
    <row r="10905" spans="1:5" x14ac:dyDescent="0.15">
      <c r="A10905" s="2"/>
      <c r="B10905" s="31"/>
      <c r="C10905" s="2"/>
      <c r="D10905" s="2"/>
      <c r="E10905" s="26"/>
    </row>
    <row r="10906" spans="1:5" x14ac:dyDescent="0.15">
      <c r="A10906" s="2"/>
      <c r="B10906" s="31"/>
      <c r="C10906" s="2"/>
      <c r="D10906" s="2"/>
      <c r="E10906" s="26"/>
    </row>
    <row r="10907" spans="1:5" x14ac:dyDescent="0.15">
      <c r="A10907" s="2"/>
      <c r="B10907" s="31"/>
      <c r="C10907" s="2"/>
      <c r="D10907" s="2"/>
      <c r="E10907" s="26"/>
    </row>
    <row r="10908" spans="1:5" x14ac:dyDescent="0.15">
      <c r="A10908" s="2"/>
      <c r="B10908" s="31"/>
      <c r="C10908" s="2"/>
      <c r="D10908" s="2"/>
      <c r="E10908" s="26"/>
    </row>
    <row r="10909" spans="1:5" x14ac:dyDescent="0.15">
      <c r="A10909" s="2"/>
      <c r="B10909" s="31"/>
      <c r="C10909" s="2"/>
      <c r="D10909" s="2"/>
      <c r="E10909" s="26"/>
    </row>
    <row r="10910" spans="1:5" x14ac:dyDescent="0.15">
      <c r="A10910" s="2"/>
      <c r="B10910" s="31"/>
      <c r="C10910" s="2"/>
      <c r="D10910" s="2"/>
      <c r="E10910" s="26"/>
    </row>
    <row r="10911" spans="1:5" x14ac:dyDescent="0.15">
      <c r="A10911" s="2"/>
      <c r="B10911" s="31"/>
      <c r="C10911" s="2"/>
      <c r="D10911" s="2"/>
      <c r="E10911" s="26"/>
    </row>
    <row r="10912" spans="1:5" x14ac:dyDescent="0.15">
      <c r="A10912" s="2"/>
      <c r="B10912" s="31"/>
      <c r="C10912" s="2"/>
      <c r="D10912" s="2"/>
      <c r="E10912" s="26"/>
    </row>
    <row r="10913" spans="1:5" x14ac:dyDescent="0.15">
      <c r="A10913" s="2"/>
      <c r="B10913" s="31"/>
      <c r="C10913" s="2"/>
      <c r="D10913" s="2"/>
      <c r="E10913" s="26"/>
    </row>
    <row r="10914" spans="1:5" x14ac:dyDescent="0.15">
      <c r="A10914" s="2"/>
      <c r="B10914" s="31"/>
      <c r="C10914" s="2"/>
      <c r="D10914" s="2"/>
      <c r="E10914" s="26"/>
    </row>
    <row r="10915" spans="1:5" x14ac:dyDescent="0.15">
      <c r="A10915" s="2"/>
      <c r="B10915" s="31"/>
      <c r="C10915" s="2"/>
      <c r="D10915" s="2"/>
      <c r="E10915" s="26"/>
    </row>
    <row r="10916" spans="1:5" x14ac:dyDescent="0.15">
      <c r="A10916" s="2"/>
      <c r="B10916" s="31"/>
      <c r="C10916" s="2"/>
      <c r="D10916" s="2"/>
      <c r="E10916" s="26"/>
    </row>
    <row r="10917" spans="1:5" x14ac:dyDescent="0.15">
      <c r="A10917" s="2"/>
      <c r="B10917" s="31"/>
      <c r="C10917" s="2"/>
      <c r="D10917" s="2"/>
      <c r="E10917" s="26"/>
    </row>
    <row r="10918" spans="1:5" x14ac:dyDescent="0.15">
      <c r="A10918" s="2"/>
      <c r="B10918" s="31"/>
      <c r="C10918" s="2"/>
      <c r="D10918" s="2"/>
      <c r="E10918" s="26"/>
    </row>
    <row r="10919" spans="1:5" x14ac:dyDescent="0.15">
      <c r="A10919" s="2"/>
      <c r="B10919" s="31"/>
      <c r="C10919" s="2"/>
      <c r="D10919" s="2"/>
      <c r="E10919" s="26"/>
    </row>
    <row r="10920" spans="1:5" x14ac:dyDescent="0.15">
      <c r="A10920" s="2"/>
      <c r="B10920" s="31"/>
      <c r="C10920" s="2"/>
      <c r="D10920" s="2"/>
      <c r="E10920" s="26"/>
    </row>
    <row r="10921" spans="1:5" x14ac:dyDescent="0.15">
      <c r="A10921" s="2"/>
      <c r="B10921" s="31"/>
      <c r="C10921" s="2"/>
      <c r="D10921" s="2"/>
      <c r="E10921" s="26"/>
    </row>
    <row r="10922" spans="1:5" x14ac:dyDescent="0.15">
      <c r="A10922" s="2"/>
      <c r="B10922" s="31"/>
      <c r="C10922" s="2"/>
      <c r="D10922" s="2"/>
      <c r="E10922" s="26"/>
    </row>
    <row r="10923" spans="1:5" x14ac:dyDescent="0.15">
      <c r="A10923" s="2"/>
      <c r="B10923" s="31"/>
      <c r="C10923" s="2"/>
      <c r="D10923" s="2"/>
      <c r="E10923" s="26"/>
    </row>
    <row r="10924" spans="1:5" x14ac:dyDescent="0.15">
      <c r="A10924" s="2"/>
      <c r="B10924" s="31"/>
      <c r="C10924" s="2"/>
      <c r="D10924" s="2"/>
      <c r="E10924" s="26"/>
    </row>
    <row r="10925" spans="1:5" x14ac:dyDescent="0.15">
      <c r="A10925" s="2"/>
      <c r="B10925" s="31"/>
      <c r="C10925" s="2"/>
      <c r="D10925" s="2"/>
      <c r="E10925" s="26"/>
    </row>
    <row r="10926" spans="1:5" x14ac:dyDescent="0.15">
      <c r="A10926" s="2"/>
      <c r="B10926" s="31"/>
      <c r="C10926" s="2"/>
      <c r="D10926" s="2"/>
      <c r="E10926" s="26"/>
    </row>
    <row r="10927" spans="1:5" x14ac:dyDescent="0.15">
      <c r="A10927" s="2"/>
      <c r="B10927" s="31"/>
      <c r="C10927" s="2"/>
      <c r="D10927" s="2"/>
      <c r="E10927" s="26"/>
    </row>
    <row r="10928" spans="1:5" x14ac:dyDescent="0.15">
      <c r="A10928" s="2"/>
      <c r="B10928" s="31"/>
      <c r="C10928" s="2"/>
      <c r="D10928" s="2"/>
      <c r="E10928" s="26"/>
    </row>
    <row r="10929" spans="1:5" x14ac:dyDescent="0.15">
      <c r="A10929" s="2"/>
      <c r="B10929" s="31"/>
      <c r="C10929" s="2"/>
      <c r="D10929" s="2"/>
      <c r="E10929" s="26"/>
    </row>
    <row r="10930" spans="1:5" x14ac:dyDescent="0.15">
      <c r="A10930" s="2"/>
      <c r="B10930" s="31"/>
      <c r="C10930" s="2"/>
      <c r="D10930" s="2"/>
      <c r="E10930" s="26"/>
    </row>
    <row r="10931" spans="1:5" x14ac:dyDescent="0.15">
      <c r="A10931" s="2"/>
      <c r="B10931" s="31"/>
      <c r="C10931" s="2"/>
      <c r="D10931" s="2"/>
      <c r="E10931" s="26"/>
    </row>
    <row r="10932" spans="1:5" x14ac:dyDescent="0.15">
      <c r="A10932" s="2"/>
      <c r="B10932" s="31"/>
      <c r="C10932" s="2"/>
      <c r="D10932" s="2"/>
      <c r="E10932" s="26"/>
    </row>
    <row r="10933" spans="1:5" x14ac:dyDescent="0.15">
      <c r="A10933" s="2"/>
      <c r="B10933" s="31"/>
      <c r="C10933" s="2"/>
      <c r="D10933" s="2"/>
      <c r="E10933" s="26"/>
    </row>
    <row r="10934" spans="1:5" x14ac:dyDescent="0.15">
      <c r="A10934" s="2"/>
      <c r="B10934" s="31"/>
      <c r="C10934" s="2"/>
      <c r="D10934" s="2"/>
      <c r="E10934" s="26"/>
    </row>
    <row r="10935" spans="1:5" x14ac:dyDescent="0.15">
      <c r="A10935" s="2"/>
      <c r="B10935" s="31"/>
      <c r="C10935" s="2"/>
      <c r="D10935" s="2"/>
      <c r="E10935" s="26"/>
    </row>
    <row r="10936" spans="1:5" x14ac:dyDescent="0.15">
      <c r="A10936" s="2"/>
      <c r="B10936" s="31"/>
      <c r="C10936" s="2"/>
      <c r="D10936" s="2"/>
      <c r="E10936" s="26"/>
    </row>
    <row r="10937" spans="1:5" x14ac:dyDescent="0.15">
      <c r="A10937" s="2"/>
      <c r="B10937" s="31"/>
      <c r="C10937" s="2"/>
      <c r="D10937" s="2"/>
      <c r="E10937" s="26"/>
    </row>
    <row r="10938" spans="1:5" x14ac:dyDescent="0.15">
      <c r="A10938" s="2"/>
      <c r="B10938" s="31"/>
      <c r="C10938" s="2"/>
      <c r="D10938" s="2"/>
      <c r="E10938" s="26"/>
    </row>
    <row r="10939" spans="1:5" x14ac:dyDescent="0.15">
      <c r="A10939" s="2"/>
      <c r="B10939" s="31"/>
      <c r="C10939" s="2"/>
      <c r="D10939" s="2"/>
      <c r="E10939" s="26"/>
    </row>
    <row r="10940" spans="1:5" x14ac:dyDescent="0.15">
      <c r="A10940" s="2"/>
      <c r="B10940" s="31"/>
      <c r="C10940" s="2"/>
      <c r="D10940" s="2"/>
      <c r="E10940" s="26"/>
    </row>
    <row r="10941" spans="1:5" x14ac:dyDescent="0.15">
      <c r="A10941" s="2"/>
      <c r="B10941" s="31"/>
      <c r="C10941" s="2"/>
      <c r="D10941" s="2"/>
      <c r="E10941" s="26"/>
    </row>
    <row r="10942" spans="1:5" x14ac:dyDescent="0.15">
      <c r="A10942" s="2"/>
      <c r="B10942" s="31"/>
      <c r="C10942" s="2"/>
      <c r="D10942" s="2"/>
      <c r="E10942" s="26"/>
    </row>
    <row r="10943" spans="1:5" x14ac:dyDescent="0.15">
      <c r="A10943" s="2"/>
      <c r="B10943" s="31"/>
      <c r="C10943" s="2"/>
      <c r="D10943" s="2"/>
      <c r="E10943" s="26"/>
    </row>
    <row r="10944" spans="1:5" x14ac:dyDescent="0.15">
      <c r="A10944" s="2"/>
      <c r="B10944" s="31"/>
      <c r="C10944" s="2"/>
      <c r="D10944" s="2"/>
      <c r="E10944" s="26"/>
    </row>
    <row r="10945" spans="1:5" x14ac:dyDescent="0.15">
      <c r="A10945" s="2"/>
      <c r="B10945" s="31"/>
      <c r="C10945" s="2"/>
      <c r="D10945" s="2"/>
      <c r="E10945" s="26"/>
    </row>
    <row r="10946" spans="1:5" x14ac:dyDescent="0.15">
      <c r="A10946" s="2"/>
      <c r="B10946" s="31"/>
      <c r="C10946" s="2"/>
      <c r="D10946" s="2"/>
      <c r="E10946" s="26"/>
    </row>
    <row r="10947" spans="1:5" x14ac:dyDescent="0.15">
      <c r="A10947" s="2"/>
      <c r="B10947" s="31"/>
      <c r="C10947" s="2"/>
      <c r="D10947" s="2"/>
      <c r="E10947" s="26"/>
    </row>
    <row r="10948" spans="1:5" x14ac:dyDescent="0.15">
      <c r="A10948" s="2"/>
      <c r="B10948" s="31"/>
      <c r="C10948" s="2"/>
      <c r="D10948" s="2"/>
      <c r="E10948" s="26"/>
    </row>
    <row r="10949" spans="1:5" x14ac:dyDescent="0.15">
      <c r="A10949" s="2"/>
      <c r="B10949" s="31"/>
      <c r="C10949" s="2"/>
      <c r="D10949" s="2"/>
      <c r="E10949" s="26"/>
    </row>
    <row r="10950" spans="1:5" x14ac:dyDescent="0.15">
      <c r="A10950" s="2"/>
      <c r="B10950" s="31"/>
      <c r="C10950" s="2"/>
      <c r="D10950" s="2"/>
      <c r="E10950" s="26"/>
    </row>
    <row r="10951" spans="1:5" x14ac:dyDescent="0.15">
      <c r="A10951" s="2"/>
      <c r="B10951" s="31"/>
      <c r="C10951" s="2"/>
      <c r="D10951" s="2"/>
      <c r="E10951" s="26"/>
    </row>
    <row r="10952" spans="1:5" x14ac:dyDescent="0.15">
      <c r="A10952" s="2"/>
      <c r="B10952" s="31"/>
      <c r="C10952" s="2"/>
      <c r="D10952" s="2"/>
      <c r="E10952" s="26"/>
    </row>
    <row r="10953" spans="1:5" x14ac:dyDescent="0.15">
      <c r="A10953" s="2"/>
      <c r="B10953" s="31"/>
      <c r="C10953" s="2"/>
      <c r="D10953" s="2"/>
      <c r="E10953" s="26"/>
    </row>
    <row r="10954" spans="1:5" x14ac:dyDescent="0.15">
      <c r="A10954" s="2"/>
      <c r="B10954" s="31"/>
      <c r="C10954" s="2"/>
      <c r="D10954" s="2"/>
      <c r="E10954" s="26"/>
    </row>
    <row r="10955" spans="1:5" x14ac:dyDescent="0.15">
      <c r="A10955" s="2"/>
      <c r="B10955" s="31"/>
      <c r="C10955" s="2"/>
      <c r="D10955" s="2"/>
      <c r="E10955" s="26"/>
    </row>
    <row r="10956" spans="1:5" x14ac:dyDescent="0.15">
      <c r="A10956" s="2"/>
      <c r="B10956" s="31"/>
      <c r="C10956" s="2"/>
      <c r="D10956" s="2"/>
      <c r="E10956" s="26"/>
    </row>
    <row r="10957" spans="1:5" x14ac:dyDescent="0.15">
      <c r="A10957" s="2"/>
      <c r="B10957" s="31"/>
      <c r="C10957" s="2"/>
      <c r="D10957" s="2"/>
      <c r="E10957" s="26"/>
    </row>
    <row r="10958" spans="1:5" x14ac:dyDescent="0.15">
      <c r="A10958" s="2"/>
      <c r="B10958" s="31"/>
      <c r="C10958" s="2"/>
      <c r="D10958" s="2"/>
      <c r="E10958" s="26"/>
    </row>
    <row r="10959" spans="1:5" x14ac:dyDescent="0.15">
      <c r="A10959" s="2"/>
      <c r="B10959" s="31"/>
      <c r="C10959" s="2"/>
      <c r="D10959" s="2"/>
      <c r="E10959" s="26"/>
    </row>
    <row r="10960" spans="1:5" x14ac:dyDescent="0.15">
      <c r="A10960" s="2"/>
      <c r="B10960" s="31"/>
      <c r="C10960" s="2"/>
      <c r="D10960" s="2"/>
      <c r="E10960" s="26"/>
    </row>
    <row r="10961" spans="1:5" x14ac:dyDescent="0.15">
      <c r="A10961" s="2"/>
      <c r="B10961" s="31"/>
      <c r="C10961" s="2"/>
      <c r="D10961" s="2"/>
      <c r="E10961" s="26"/>
    </row>
    <row r="10962" spans="1:5" x14ac:dyDescent="0.15">
      <c r="A10962" s="2"/>
      <c r="B10962" s="31"/>
      <c r="C10962" s="2"/>
      <c r="D10962" s="2"/>
      <c r="E10962" s="26"/>
    </row>
    <row r="10963" spans="1:5" x14ac:dyDescent="0.15">
      <c r="A10963" s="2"/>
      <c r="B10963" s="31"/>
      <c r="C10963" s="2"/>
      <c r="D10963" s="2"/>
      <c r="E10963" s="26"/>
    </row>
    <row r="10964" spans="1:5" x14ac:dyDescent="0.15">
      <c r="A10964" s="2"/>
      <c r="B10964" s="31"/>
      <c r="C10964" s="2"/>
      <c r="D10964" s="2"/>
      <c r="E10964" s="26"/>
    </row>
    <row r="10965" spans="1:5" x14ac:dyDescent="0.15">
      <c r="A10965" s="2"/>
      <c r="B10965" s="31"/>
      <c r="C10965" s="2"/>
      <c r="D10965" s="2"/>
      <c r="E10965" s="26"/>
    </row>
    <row r="10966" spans="1:5" x14ac:dyDescent="0.15">
      <c r="A10966" s="2"/>
      <c r="B10966" s="31"/>
      <c r="C10966" s="2"/>
      <c r="D10966" s="2"/>
      <c r="E10966" s="26"/>
    </row>
    <row r="10967" spans="1:5" x14ac:dyDescent="0.15">
      <c r="A10967" s="2"/>
      <c r="B10967" s="31"/>
      <c r="C10967" s="2"/>
      <c r="D10967" s="2"/>
      <c r="E10967" s="26"/>
    </row>
    <row r="10968" spans="1:5" x14ac:dyDescent="0.15">
      <c r="A10968" s="2"/>
      <c r="B10968" s="31"/>
      <c r="C10968" s="2"/>
      <c r="D10968" s="2"/>
      <c r="E10968" s="26"/>
    </row>
    <row r="10969" spans="1:5" x14ac:dyDescent="0.15">
      <c r="A10969" s="2"/>
      <c r="B10969" s="31"/>
      <c r="C10969" s="2"/>
      <c r="D10969" s="2"/>
      <c r="E10969" s="26"/>
    </row>
    <row r="10970" spans="1:5" x14ac:dyDescent="0.15">
      <c r="A10970" s="2"/>
      <c r="B10970" s="31"/>
      <c r="C10970" s="2"/>
      <c r="D10970" s="2"/>
      <c r="E10970" s="26"/>
    </row>
    <row r="10971" spans="1:5" x14ac:dyDescent="0.15">
      <c r="A10971" s="2"/>
      <c r="B10971" s="31"/>
      <c r="C10971" s="2"/>
      <c r="D10971" s="2"/>
      <c r="E10971" s="26"/>
    </row>
    <row r="10972" spans="1:5" x14ac:dyDescent="0.15">
      <c r="A10972" s="2"/>
      <c r="B10972" s="31"/>
      <c r="C10972" s="2"/>
      <c r="D10972" s="2"/>
      <c r="E10972" s="26"/>
    </row>
    <row r="10973" spans="1:5" x14ac:dyDescent="0.15">
      <c r="A10973" s="2"/>
      <c r="B10973" s="31"/>
      <c r="C10973" s="2"/>
      <c r="D10973" s="2"/>
      <c r="E10973" s="26"/>
    </row>
    <row r="10974" spans="1:5" x14ac:dyDescent="0.15">
      <c r="A10974" s="2"/>
      <c r="B10974" s="31"/>
      <c r="C10974" s="2"/>
      <c r="D10974" s="2"/>
      <c r="E10974" s="26"/>
    </row>
    <row r="10975" spans="1:5" x14ac:dyDescent="0.15">
      <c r="A10975" s="2"/>
      <c r="B10975" s="31"/>
      <c r="C10975" s="2"/>
      <c r="D10975" s="2"/>
      <c r="E10975" s="26"/>
    </row>
    <row r="10976" spans="1:5" x14ac:dyDescent="0.15">
      <c r="A10976" s="2"/>
      <c r="B10976" s="31"/>
      <c r="C10976" s="2"/>
      <c r="D10976" s="2"/>
      <c r="E10976" s="26"/>
    </row>
    <row r="10977" spans="1:5" x14ac:dyDescent="0.15">
      <c r="A10977" s="2"/>
      <c r="B10977" s="31"/>
      <c r="C10977" s="2"/>
      <c r="D10977" s="2"/>
      <c r="E10977" s="26"/>
    </row>
    <row r="10978" spans="1:5" x14ac:dyDescent="0.15">
      <c r="A10978" s="2"/>
      <c r="B10978" s="31"/>
      <c r="C10978" s="2"/>
      <c r="D10978" s="2"/>
      <c r="E10978" s="26"/>
    </row>
    <row r="10979" spans="1:5" x14ac:dyDescent="0.15">
      <c r="A10979" s="2"/>
      <c r="B10979" s="31"/>
      <c r="C10979" s="2"/>
      <c r="D10979" s="2"/>
      <c r="E10979" s="26"/>
    </row>
    <row r="10980" spans="1:5" x14ac:dyDescent="0.15">
      <c r="A10980" s="2"/>
      <c r="B10980" s="31"/>
      <c r="C10980" s="2"/>
      <c r="D10980" s="2"/>
      <c r="E10980" s="26"/>
    </row>
    <row r="10981" spans="1:5" x14ac:dyDescent="0.15">
      <c r="A10981" s="2"/>
      <c r="B10981" s="31"/>
      <c r="C10981" s="2"/>
      <c r="D10981" s="2"/>
      <c r="E10981" s="26"/>
    </row>
    <row r="10982" spans="1:5" x14ac:dyDescent="0.15">
      <c r="A10982" s="2"/>
      <c r="B10982" s="31"/>
      <c r="C10982" s="2"/>
      <c r="D10982" s="2"/>
      <c r="E10982" s="26"/>
    </row>
    <row r="10983" spans="1:5" x14ac:dyDescent="0.15">
      <c r="A10983" s="2"/>
      <c r="B10983" s="31"/>
      <c r="C10983" s="2"/>
      <c r="D10983" s="2"/>
      <c r="E10983" s="26"/>
    </row>
    <row r="10984" spans="1:5" x14ac:dyDescent="0.15">
      <c r="A10984" s="2"/>
      <c r="B10984" s="31"/>
      <c r="C10984" s="2"/>
      <c r="D10984" s="2"/>
      <c r="E10984" s="26"/>
    </row>
    <row r="10985" spans="1:5" x14ac:dyDescent="0.15">
      <c r="A10985" s="2"/>
      <c r="B10985" s="31"/>
      <c r="C10985" s="2"/>
      <c r="D10985" s="2"/>
      <c r="E10985" s="26"/>
    </row>
    <row r="10986" spans="1:5" x14ac:dyDescent="0.15">
      <c r="A10986" s="2"/>
      <c r="B10986" s="31"/>
      <c r="C10986" s="2"/>
      <c r="D10986" s="2"/>
      <c r="E10986" s="26"/>
    </row>
    <row r="10987" spans="1:5" x14ac:dyDescent="0.15">
      <c r="A10987" s="2"/>
      <c r="B10987" s="31"/>
      <c r="C10987" s="2"/>
      <c r="D10987" s="2"/>
      <c r="E10987" s="26"/>
    </row>
    <row r="10988" spans="1:5" x14ac:dyDescent="0.15">
      <c r="A10988" s="2"/>
      <c r="B10988" s="31"/>
      <c r="C10988" s="2"/>
      <c r="D10988" s="2"/>
      <c r="E10988" s="26"/>
    </row>
    <row r="10989" spans="1:5" x14ac:dyDescent="0.15">
      <c r="A10989" s="2"/>
      <c r="B10989" s="31"/>
      <c r="C10989" s="2"/>
      <c r="D10989" s="2"/>
      <c r="E10989" s="26"/>
    </row>
    <row r="10990" spans="1:5" x14ac:dyDescent="0.15">
      <c r="A10990" s="2"/>
      <c r="B10990" s="31"/>
      <c r="C10990" s="2"/>
      <c r="D10990" s="2"/>
      <c r="E10990" s="26"/>
    </row>
    <row r="10991" spans="1:5" x14ac:dyDescent="0.15">
      <c r="A10991" s="2"/>
      <c r="B10991" s="31"/>
      <c r="C10991" s="2"/>
      <c r="D10991" s="2"/>
      <c r="E10991" s="26"/>
    </row>
    <row r="10992" spans="1:5" x14ac:dyDescent="0.15">
      <c r="A10992" s="2"/>
      <c r="B10992" s="31"/>
      <c r="C10992" s="2"/>
      <c r="D10992" s="2"/>
      <c r="E10992" s="26"/>
    </row>
    <row r="10993" spans="1:5" x14ac:dyDescent="0.15">
      <c r="A10993" s="2"/>
      <c r="B10993" s="31"/>
      <c r="C10993" s="2"/>
      <c r="D10993" s="2"/>
      <c r="E10993" s="26"/>
    </row>
    <row r="10994" spans="1:5" x14ac:dyDescent="0.15">
      <c r="A10994" s="2"/>
      <c r="B10994" s="31"/>
      <c r="C10994" s="2"/>
      <c r="D10994" s="2"/>
      <c r="E10994" s="26"/>
    </row>
    <row r="10995" spans="1:5" x14ac:dyDescent="0.15">
      <c r="A10995" s="2"/>
      <c r="B10995" s="31"/>
      <c r="C10995" s="2"/>
      <c r="D10995" s="2"/>
      <c r="E10995" s="26"/>
    </row>
    <row r="10996" spans="1:5" x14ac:dyDescent="0.15">
      <c r="A10996" s="2"/>
      <c r="B10996" s="31"/>
      <c r="C10996" s="2"/>
      <c r="D10996" s="2"/>
      <c r="E10996" s="26"/>
    </row>
    <row r="10997" spans="1:5" x14ac:dyDescent="0.15">
      <c r="A10997" s="2"/>
      <c r="B10997" s="31"/>
      <c r="C10997" s="2"/>
      <c r="D10997" s="2"/>
      <c r="E10997" s="26"/>
    </row>
    <row r="10998" spans="1:5" x14ac:dyDescent="0.15">
      <c r="A10998" s="2"/>
      <c r="B10998" s="31"/>
      <c r="C10998" s="2"/>
      <c r="D10998" s="2"/>
      <c r="E10998" s="26"/>
    </row>
    <row r="10999" spans="1:5" x14ac:dyDescent="0.15">
      <c r="A10999" s="2"/>
      <c r="B10999" s="31"/>
      <c r="C10999" s="2"/>
      <c r="D10999" s="2"/>
      <c r="E10999" s="26"/>
    </row>
    <row r="11000" spans="1:5" x14ac:dyDescent="0.15">
      <c r="A11000" s="2"/>
      <c r="B11000" s="31"/>
      <c r="C11000" s="2"/>
      <c r="D11000" s="2"/>
      <c r="E11000" s="26"/>
    </row>
    <row r="11001" spans="1:5" x14ac:dyDescent="0.15">
      <c r="A11001" s="2"/>
      <c r="B11001" s="31"/>
      <c r="C11001" s="2"/>
      <c r="D11001" s="2"/>
      <c r="E11001" s="26"/>
    </row>
    <row r="11002" spans="1:5" x14ac:dyDescent="0.15">
      <c r="A11002" s="2"/>
      <c r="B11002" s="31"/>
      <c r="C11002" s="2"/>
      <c r="D11002" s="2"/>
      <c r="E11002" s="26"/>
    </row>
    <row r="11003" spans="1:5" x14ac:dyDescent="0.15">
      <c r="A11003" s="2"/>
      <c r="B11003" s="31"/>
      <c r="C11003" s="2"/>
      <c r="D11003" s="2"/>
      <c r="E11003" s="26"/>
    </row>
    <row r="11004" spans="1:5" x14ac:dyDescent="0.15">
      <c r="A11004" s="2"/>
      <c r="B11004" s="31"/>
      <c r="C11004" s="2"/>
      <c r="D11004" s="2"/>
      <c r="E11004" s="26"/>
    </row>
    <row r="11005" spans="1:5" x14ac:dyDescent="0.15">
      <c r="A11005" s="2"/>
      <c r="B11005" s="31"/>
      <c r="C11005" s="2"/>
      <c r="D11005" s="2"/>
      <c r="E11005" s="26"/>
    </row>
    <row r="11006" spans="1:5" x14ac:dyDescent="0.15">
      <c r="A11006" s="2"/>
      <c r="B11006" s="31"/>
      <c r="C11006" s="2"/>
      <c r="D11006" s="2"/>
      <c r="E11006" s="26"/>
    </row>
    <row r="11007" spans="1:5" x14ac:dyDescent="0.15">
      <c r="A11007" s="2"/>
      <c r="B11007" s="31"/>
      <c r="C11007" s="2"/>
      <c r="D11007" s="2"/>
      <c r="E11007" s="26"/>
    </row>
    <row r="11008" spans="1:5" x14ac:dyDescent="0.15">
      <c r="A11008" s="2"/>
      <c r="B11008" s="31"/>
      <c r="C11008" s="2"/>
      <c r="D11008" s="2"/>
      <c r="E11008" s="26"/>
    </row>
    <row r="11009" spans="1:5" x14ac:dyDescent="0.15">
      <c r="A11009" s="2"/>
      <c r="B11009" s="31"/>
      <c r="C11009" s="2"/>
      <c r="D11009" s="2"/>
      <c r="E11009" s="26"/>
    </row>
    <row r="11010" spans="1:5" x14ac:dyDescent="0.15">
      <c r="A11010" s="2"/>
      <c r="B11010" s="31"/>
      <c r="C11010" s="2"/>
      <c r="D11010" s="2"/>
      <c r="E11010" s="26"/>
    </row>
    <row r="11011" spans="1:5" x14ac:dyDescent="0.15">
      <c r="A11011" s="2"/>
      <c r="B11011" s="31"/>
      <c r="C11011" s="2"/>
      <c r="D11011" s="2"/>
      <c r="E11011" s="26"/>
    </row>
    <row r="11012" spans="1:5" x14ac:dyDescent="0.15">
      <c r="A11012" s="2"/>
      <c r="B11012" s="31"/>
      <c r="C11012" s="2"/>
      <c r="D11012" s="2"/>
      <c r="E11012" s="26"/>
    </row>
    <row r="11013" spans="1:5" x14ac:dyDescent="0.15">
      <c r="A11013" s="2"/>
      <c r="B11013" s="31"/>
      <c r="C11013" s="2"/>
      <c r="D11013" s="2"/>
      <c r="E11013" s="26"/>
    </row>
    <row r="11014" spans="1:5" x14ac:dyDescent="0.15">
      <c r="A11014" s="2"/>
      <c r="B11014" s="31"/>
      <c r="C11014" s="2"/>
      <c r="D11014" s="2"/>
      <c r="E11014" s="26"/>
    </row>
    <row r="11015" spans="1:5" x14ac:dyDescent="0.15">
      <c r="A11015" s="2"/>
      <c r="B11015" s="31"/>
      <c r="C11015" s="2"/>
      <c r="D11015" s="2"/>
      <c r="E11015" s="26"/>
    </row>
    <row r="11016" spans="1:5" x14ac:dyDescent="0.15">
      <c r="A11016" s="2"/>
      <c r="B11016" s="31"/>
      <c r="C11016" s="2"/>
      <c r="D11016" s="2"/>
      <c r="E11016" s="26"/>
    </row>
    <row r="11017" spans="1:5" x14ac:dyDescent="0.15">
      <c r="A11017" s="2"/>
      <c r="B11017" s="31"/>
      <c r="C11017" s="2"/>
      <c r="D11017" s="2"/>
      <c r="E11017" s="26"/>
    </row>
    <row r="11018" spans="1:5" x14ac:dyDescent="0.15">
      <c r="A11018" s="2"/>
      <c r="B11018" s="31"/>
      <c r="C11018" s="2"/>
      <c r="D11018" s="2"/>
      <c r="E11018" s="26"/>
    </row>
    <row r="11019" spans="1:5" x14ac:dyDescent="0.15">
      <c r="A11019" s="2"/>
      <c r="B11019" s="31"/>
      <c r="C11019" s="2"/>
      <c r="D11019" s="2"/>
      <c r="E11019" s="26"/>
    </row>
    <row r="11020" spans="1:5" x14ac:dyDescent="0.15">
      <c r="A11020" s="2"/>
      <c r="B11020" s="31"/>
      <c r="C11020" s="2"/>
      <c r="D11020" s="2"/>
      <c r="E11020" s="26"/>
    </row>
    <row r="11021" spans="1:5" x14ac:dyDescent="0.15">
      <c r="A11021" s="2"/>
      <c r="B11021" s="31"/>
      <c r="C11021" s="2"/>
      <c r="D11021" s="2"/>
      <c r="E11021" s="26"/>
    </row>
    <row r="11022" spans="1:5" x14ac:dyDescent="0.15">
      <c r="A11022" s="2"/>
      <c r="B11022" s="31"/>
      <c r="C11022" s="2"/>
      <c r="D11022" s="2"/>
      <c r="E11022" s="26"/>
    </row>
    <row r="11023" spans="1:5" x14ac:dyDescent="0.15">
      <c r="A11023" s="2"/>
      <c r="B11023" s="31"/>
      <c r="C11023" s="2"/>
      <c r="D11023" s="2"/>
      <c r="E11023" s="26"/>
    </row>
    <row r="11024" spans="1:5" x14ac:dyDescent="0.15">
      <c r="A11024" s="2"/>
      <c r="B11024" s="31"/>
      <c r="C11024" s="2"/>
      <c r="D11024" s="2"/>
      <c r="E11024" s="26"/>
    </row>
    <row r="11025" spans="1:5" x14ac:dyDescent="0.15">
      <c r="A11025" s="2"/>
      <c r="B11025" s="31"/>
      <c r="C11025" s="2"/>
      <c r="D11025" s="2"/>
      <c r="E11025" s="26"/>
    </row>
    <row r="11026" spans="1:5" x14ac:dyDescent="0.15">
      <c r="A11026" s="2"/>
      <c r="B11026" s="31"/>
      <c r="C11026" s="2"/>
      <c r="D11026" s="2"/>
      <c r="E11026" s="26"/>
    </row>
    <row r="11027" spans="1:5" x14ac:dyDescent="0.15">
      <c r="A11027" s="2"/>
      <c r="B11027" s="31"/>
      <c r="C11027" s="2"/>
      <c r="D11027" s="2"/>
      <c r="E11027" s="26"/>
    </row>
    <row r="11028" spans="1:5" x14ac:dyDescent="0.15">
      <c r="A11028" s="2"/>
      <c r="B11028" s="31"/>
      <c r="C11028" s="2"/>
      <c r="D11028" s="2"/>
      <c r="E11028" s="26"/>
    </row>
    <row r="11029" spans="1:5" x14ac:dyDescent="0.15">
      <c r="A11029" s="2"/>
      <c r="B11029" s="31"/>
      <c r="C11029" s="2"/>
      <c r="D11029" s="2"/>
      <c r="E11029" s="26"/>
    </row>
    <row r="11030" spans="1:5" x14ac:dyDescent="0.15">
      <c r="A11030" s="2"/>
      <c r="B11030" s="31"/>
      <c r="C11030" s="2"/>
      <c r="D11030" s="2"/>
      <c r="E11030" s="26"/>
    </row>
    <row r="11031" spans="1:5" x14ac:dyDescent="0.15">
      <c r="A11031" s="2"/>
      <c r="B11031" s="31"/>
      <c r="C11031" s="2"/>
      <c r="D11031" s="2"/>
      <c r="E11031" s="26"/>
    </row>
    <row r="11032" spans="1:5" x14ac:dyDescent="0.15">
      <c r="A11032" s="2"/>
      <c r="B11032" s="31"/>
      <c r="C11032" s="2"/>
      <c r="D11032" s="2"/>
      <c r="E11032" s="26"/>
    </row>
    <row r="11033" spans="1:5" x14ac:dyDescent="0.15">
      <c r="A11033" s="2"/>
      <c r="B11033" s="31"/>
      <c r="C11033" s="2"/>
      <c r="D11033" s="2"/>
      <c r="E11033" s="26"/>
    </row>
    <row r="11034" spans="1:5" x14ac:dyDescent="0.15">
      <c r="A11034" s="2"/>
      <c r="B11034" s="31"/>
      <c r="C11034" s="2"/>
      <c r="D11034" s="2"/>
      <c r="E11034" s="26"/>
    </row>
    <row r="11035" spans="1:5" x14ac:dyDescent="0.15">
      <c r="A11035" s="2"/>
      <c r="B11035" s="31"/>
      <c r="C11035" s="2"/>
      <c r="D11035" s="2"/>
      <c r="E11035" s="26"/>
    </row>
    <row r="11036" spans="1:5" x14ac:dyDescent="0.15">
      <c r="A11036" s="2"/>
      <c r="B11036" s="31"/>
      <c r="C11036" s="2"/>
      <c r="D11036" s="2"/>
      <c r="E11036" s="26"/>
    </row>
    <row r="11037" spans="1:5" x14ac:dyDescent="0.15">
      <c r="A11037" s="2"/>
      <c r="B11037" s="31"/>
      <c r="C11037" s="2"/>
      <c r="D11037" s="2"/>
      <c r="E11037" s="26"/>
    </row>
    <row r="11038" spans="1:5" x14ac:dyDescent="0.15">
      <c r="A11038" s="2"/>
      <c r="B11038" s="31"/>
      <c r="C11038" s="2"/>
      <c r="D11038" s="2"/>
      <c r="E11038" s="26"/>
    </row>
    <row r="11039" spans="1:5" x14ac:dyDescent="0.15">
      <c r="A11039" s="2"/>
      <c r="B11039" s="31"/>
      <c r="C11039" s="2"/>
      <c r="D11039" s="2"/>
      <c r="E11039" s="26"/>
    </row>
    <row r="11040" spans="1:5" x14ac:dyDescent="0.15">
      <c r="A11040" s="2"/>
      <c r="B11040" s="31"/>
      <c r="C11040" s="2"/>
      <c r="D11040" s="2"/>
      <c r="E11040" s="26"/>
    </row>
    <row r="11041" spans="1:5" x14ac:dyDescent="0.15">
      <c r="A11041" s="2"/>
      <c r="B11041" s="31"/>
      <c r="C11041" s="2"/>
      <c r="D11041" s="2"/>
      <c r="E11041" s="26"/>
    </row>
    <row r="11042" spans="1:5" x14ac:dyDescent="0.15">
      <c r="A11042" s="2"/>
      <c r="B11042" s="31"/>
      <c r="C11042" s="2"/>
      <c r="D11042" s="2"/>
      <c r="E11042" s="26"/>
    </row>
    <row r="11043" spans="1:5" x14ac:dyDescent="0.15">
      <c r="A11043" s="2"/>
      <c r="B11043" s="31"/>
      <c r="C11043" s="2"/>
      <c r="D11043" s="2"/>
      <c r="E11043" s="26"/>
    </row>
    <row r="11044" spans="1:5" x14ac:dyDescent="0.15">
      <c r="A11044" s="2"/>
      <c r="B11044" s="31"/>
      <c r="C11044" s="2"/>
      <c r="D11044" s="2"/>
      <c r="E11044" s="26"/>
    </row>
    <row r="11045" spans="1:5" x14ac:dyDescent="0.15">
      <c r="A11045" s="2"/>
      <c r="B11045" s="31"/>
      <c r="C11045" s="2"/>
      <c r="D11045" s="2"/>
      <c r="E11045" s="26"/>
    </row>
    <row r="11046" spans="1:5" x14ac:dyDescent="0.15">
      <c r="A11046" s="2"/>
      <c r="B11046" s="31"/>
      <c r="C11046" s="2"/>
      <c r="D11046" s="2"/>
      <c r="E11046" s="26"/>
    </row>
    <row r="11047" spans="1:5" x14ac:dyDescent="0.15">
      <c r="A11047" s="2"/>
      <c r="B11047" s="31"/>
      <c r="C11047" s="2"/>
      <c r="D11047" s="2"/>
      <c r="E11047" s="26"/>
    </row>
    <row r="11048" spans="1:5" x14ac:dyDescent="0.15">
      <c r="A11048" s="2"/>
      <c r="B11048" s="31"/>
      <c r="C11048" s="2"/>
      <c r="D11048" s="2"/>
      <c r="E11048" s="26"/>
    </row>
    <row r="11049" spans="1:5" x14ac:dyDescent="0.15">
      <c r="A11049" s="2"/>
      <c r="B11049" s="31"/>
      <c r="C11049" s="2"/>
      <c r="D11049" s="2"/>
      <c r="E11049" s="26"/>
    </row>
    <row r="11050" spans="1:5" x14ac:dyDescent="0.15">
      <c r="A11050" s="2"/>
      <c r="B11050" s="31"/>
      <c r="C11050" s="2"/>
      <c r="D11050" s="2"/>
      <c r="E11050" s="26"/>
    </row>
    <row r="11051" spans="1:5" x14ac:dyDescent="0.15">
      <c r="A11051" s="2"/>
      <c r="B11051" s="31"/>
      <c r="C11051" s="2"/>
      <c r="D11051" s="2"/>
      <c r="E11051" s="26"/>
    </row>
    <row r="11052" spans="1:5" x14ac:dyDescent="0.15">
      <c r="A11052" s="2"/>
      <c r="B11052" s="31"/>
      <c r="C11052" s="2"/>
      <c r="D11052" s="2"/>
      <c r="E11052" s="26"/>
    </row>
    <row r="11053" spans="1:5" x14ac:dyDescent="0.15">
      <c r="A11053" s="2"/>
      <c r="B11053" s="31"/>
      <c r="C11053" s="2"/>
      <c r="D11053" s="2"/>
      <c r="E11053" s="26"/>
    </row>
    <row r="11054" spans="1:5" x14ac:dyDescent="0.15">
      <c r="A11054" s="2"/>
      <c r="B11054" s="31"/>
      <c r="C11054" s="2"/>
      <c r="D11054" s="2"/>
      <c r="E11054" s="26"/>
    </row>
    <row r="11055" spans="1:5" x14ac:dyDescent="0.15">
      <c r="A11055" s="2"/>
      <c r="B11055" s="31"/>
      <c r="C11055" s="2"/>
      <c r="D11055" s="2"/>
      <c r="E11055" s="26"/>
    </row>
    <row r="11056" spans="1:5" x14ac:dyDescent="0.15">
      <c r="A11056" s="2"/>
      <c r="B11056" s="31"/>
      <c r="C11056" s="2"/>
      <c r="D11056" s="2"/>
      <c r="E11056" s="26"/>
    </row>
    <row r="11057" spans="1:5" x14ac:dyDescent="0.15">
      <c r="A11057" s="2"/>
      <c r="B11057" s="31"/>
      <c r="C11057" s="2"/>
      <c r="D11057" s="2"/>
      <c r="E11057" s="26"/>
    </row>
    <row r="11058" spans="1:5" x14ac:dyDescent="0.15">
      <c r="A11058" s="2"/>
      <c r="B11058" s="31"/>
      <c r="C11058" s="2"/>
      <c r="D11058" s="2"/>
      <c r="E11058" s="26"/>
    </row>
    <row r="11059" spans="1:5" x14ac:dyDescent="0.15">
      <c r="A11059" s="2"/>
      <c r="B11059" s="31"/>
      <c r="C11059" s="2"/>
      <c r="D11059" s="2"/>
      <c r="E11059" s="26"/>
    </row>
    <row r="11060" spans="1:5" x14ac:dyDescent="0.15">
      <c r="A11060" s="2"/>
      <c r="B11060" s="31"/>
      <c r="C11060" s="2"/>
      <c r="D11060" s="2"/>
      <c r="E11060" s="26"/>
    </row>
    <row r="11061" spans="1:5" x14ac:dyDescent="0.15">
      <c r="A11061" s="2"/>
      <c r="B11061" s="31"/>
      <c r="C11061" s="2"/>
      <c r="D11061" s="2"/>
      <c r="E11061" s="26"/>
    </row>
    <row r="11062" spans="1:5" x14ac:dyDescent="0.15">
      <c r="A11062" s="2"/>
      <c r="B11062" s="31"/>
      <c r="C11062" s="2"/>
      <c r="D11062" s="2"/>
      <c r="E11062" s="26"/>
    </row>
    <row r="11063" spans="1:5" x14ac:dyDescent="0.15">
      <c r="A11063" s="2"/>
      <c r="B11063" s="31"/>
      <c r="C11063" s="2"/>
      <c r="D11063" s="2"/>
      <c r="E11063" s="26"/>
    </row>
    <row r="11064" spans="1:5" x14ac:dyDescent="0.15">
      <c r="A11064" s="2"/>
      <c r="B11064" s="31"/>
      <c r="C11064" s="2"/>
      <c r="D11064" s="2"/>
      <c r="E11064" s="26"/>
    </row>
    <row r="11065" spans="1:5" x14ac:dyDescent="0.15">
      <c r="A11065" s="2"/>
      <c r="B11065" s="31"/>
      <c r="C11065" s="2"/>
      <c r="D11065" s="2"/>
      <c r="E11065" s="26"/>
    </row>
    <row r="11066" spans="1:5" x14ac:dyDescent="0.15">
      <c r="A11066" s="2"/>
      <c r="B11066" s="31"/>
      <c r="C11066" s="2"/>
      <c r="D11066" s="2"/>
      <c r="E11066" s="26"/>
    </row>
    <row r="11067" spans="1:5" x14ac:dyDescent="0.15">
      <c r="A11067" s="2"/>
      <c r="B11067" s="31"/>
      <c r="C11067" s="2"/>
      <c r="D11067" s="2"/>
      <c r="E11067" s="26"/>
    </row>
    <row r="11068" spans="1:5" x14ac:dyDescent="0.15">
      <c r="A11068" s="2"/>
      <c r="B11068" s="31"/>
      <c r="C11068" s="2"/>
      <c r="D11068" s="2"/>
      <c r="E11068" s="26"/>
    </row>
    <row r="11069" spans="1:5" x14ac:dyDescent="0.15">
      <c r="A11069" s="2"/>
      <c r="B11069" s="31"/>
      <c r="C11069" s="2"/>
      <c r="D11069" s="2"/>
      <c r="E11069" s="26"/>
    </row>
    <row r="11070" spans="1:5" x14ac:dyDescent="0.15">
      <c r="A11070" s="2"/>
      <c r="B11070" s="31"/>
      <c r="C11070" s="2"/>
      <c r="D11070" s="2"/>
      <c r="E11070" s="26"/>
    </row>
    <row r="11071" spans="1:5" x14ac:dyDescent="0.15">
      <c r="A11071" s="2"/>
      <c r="B11071" s="31"/>
      <c r="C11071" s="2"/>
      <c r="D11071" s="2"/>
      <c r="E11071" s="26"/>
    </row>
    <row r="11072" spans="1:5" x14ac:dyDescent="0.15">
      <c r="A11072" s="2"/>
      <c r="B11072" s="31"/>
      <c r="C11072" s="2"/>
      <c r="D11072" s="2"/>
      <c r="E11072" s="26"/>
    </row>
    <row r="11073" spans="1:5" x14ac:dyDescent="0.15">
      <c r="A11073" s="2"/>
      <c r="B11073" s="31"/>
      <c r="C11073" s="2"/>
      <c r="D11073" s="2"/>
      <c r="E11073" s="26"/>
    </row>
    <row r="11074" spans="1:5" x14ac:dyDescent="0.15">
      <c r="A11074" s="2"/>
      <c r="B11074" s="31"/>
      <c r="C11074" s="2"/>
      <c r="D11074" s="2"/>
      <c r="E11074" s="26"/>
    </row>
    <row r="11075" spans="1:5" x14ac:dyDescent="0.15">
      <c r="A11075" s="2"/>
      <c r="B11075" s="31"/>
      <c r="C11075" s="2"/>
      <c r="D11075" s="2"/>
      <c r="E11075" s="26"/>
    </row>
    <row r="11076" spans="1:5" x14ac:dyDescent="0.15">
      <c r="A11076" s="2"/>
      <c r="B11076" s="31"/>
      <c r="C11076" s="2"/>
      <c r="D11076" s="2"/>
      <c r="E11076" s="26"/>
    </row>
    <row r="11077" spans="1:5" x14ac:dyDescent="0.15">
      <c r="A11077" s="2"/>
      <c r="B11077" s="31"/>
      <c r="C11077" s="2"/>
      <c r="D11077" s="2"/>
      <c r="E11077" s="26"/>
    </row>
    <row r="11078" spans="1:5" x14ac:dyDescent="0.15">
      <c r="A11078" s="2"/>
      <c r="B11078" s="31"/>
      <c r="C11078" s="2"/>
      <c r="D11078" s="2"/>
      <c r="E11078" s="26"/>
    </row>
    <row r="11079" spans="1:5" x14ac:dyDescent="0.15">
      <c r="A11079" s="2"/>
      <c r="B11079" s="31"/>
      <c r="C11079" s="2"/>
      <c r="D11079" s="2"/>
      <c r="E11079" s="26"/>
    </row>
    <row r="11080" spans="1:5" x14ac:dyDescent="0.15">
      <c r="A11080" s="2"/>
      <c r="B11080" s="31"/>
      <c r="C11080" s="2"/>
      <c r="D11080" s="2"/>
      <c r="E11080" s="26"/>
    </row>
    <row r="11081" spans="1:5" x14ac:dyDescent="0.15">
      <c r="A11081" s="2"/>
      <c r="B11081" s="31"/>
      <c r="C11081" s="2"/>
      <c r="D11081" s="2"/>
      <c r="E11081" s="26"/>
    </row>
    <row r="11082" spans="1:5" x14ac:dyDescent="0.15">
      <c r="A11082" s="2"/>
      <c r="B11082" s="31"/>
      <c r="C11082" s="2"/>
      <c r="D11082" s="2"/>
      <c r="E11082" s="26"/>
    </row>
    <row r="11083" spans="1:5" x14ac:dyDescent="0.15">
      <c r="A11083" s="2"/>
      <c r="B11083" s="31"/>
      <c r="C11083" s="2"/>
      <c r="D11083" s="2"/>
      <c r="E11083" s="26"/>
    </row>
    <row r="11084" spans="1:5" x14ac:dyDescent="0.15">
      <c r="A11084" s="2"/>
      <c r="B11084" s="31"/>
      <c r="C11084" s="2"/>
      <c r="D11084" s="2"/>
      <c r="E11084" s="26"/>
    </row>
    <row r="11085" spans="1:5" x14ac:dyDescent="0.15">
      <c r="A11085" s="2"/>
      <c r="B11085" s="31"/>
      <c r="C11085" s="2"/>
      <c r="D11085" s="2"/>
      <c r="E11085" s="26"/>
    </row>
    <row r="11086" spans="1:5" x14ac:dyDescent="0.15">
      <c r="A11086" s="2"/>
      <c r="B11086" s="31"/>
      <c r="C11086" s="2"/>
      <c r="D11086" s="2"/>
      <c r="E11086" s="26"/>
    </row>
    <row r="11087" spans="1:5" x14ac:dyDescent="0.15">
      <c r="A11087" s="2"/>
      <c r="B11087" s="31"/>
      <c r="C11087" s="2"/>
      <c r="D11087" s="2"/>
      <c r="E11087" s="26"/>
    </row>
    <row r="11088" spans="1:5" x14ac:dyDescent="0.15">
      <c r="A11088" s="2"/>
      <c r="B11088" s="31"/>
      <c r="C11088" s="2"/>
      <c r="D11088" s="2"/>
      <c r="E11088" s="26"/>
    </row>
    <row r="11089" spans="1:5" x14ac:dyDescent="0.15">
      <c r="A11089" s="2"/>
      <c r="B11089" s="31"/>
      <c r="C11089" s="2"/>
      <c r="D11089" s="2"/>
      <c r="E11089" s="26"/>
    </row>
    <row r="11090" spans="1:5" x14ac:dyDescent="0.15">
      <c r="A11090" s="2"/>
      <c r="B11090" s="31"/>
      <c r="C11090" s="2"/>
      <c r="D11090" s="2"/>
      <c r="E11090" s="26"/>
    </row>
    <row r="11091" spans="1:5" x14ac:dyDescent="0.15">
      <c r="A11091" s="2"/>
      <c r="B11091" s="31"/>
      <c r="C11091" s="2"/>
      <c r="D11091" s="2"/>
      <c r="E11091" s="26"/>
    </row>
    <row r="11092" spans="1:5" x14ac:dyDescent="0.15">
      <c r="A11092" s="2"/>
      <c r="B11092" s="31"/>
      <c r="C11092" s="2"/>
      <c r="D11092" s="2"/>
      <c r="E11092" s="26"/>
    </row>
    <row r="11093" spans="1:5" x14ac:dyDescent="0.15">
      <c r="A11093" s="2"/>
      <c r="B11093" s="31"/>
      <c r="C11093" s="2"/>
      <c r="D11093" s="2"/>
      <c r="E11093" s="26"/>
    </row>
    <row r="11094" spans="1:5" x14ac:dyDescent="0.15">
      <c r="A11094" s="2"/>
      <c r="B11094" s="31"/>
      <c r="C11094" s="2"/>
      <c r="D11094" s="2"/>
      <c r="E11094" s="26"/>
    </row>
    <row r="11095" spans="1:5" x14ac:dyDescent="0.15">
      <c r="A11095" s="2"/>
      <c r="B11095" s="31"/>
      <c r="C11095" s="2"/>
      <c r="D11095" s="2"/>
      <c r="E11095" s="26"/>
    </row>
    <row r="11096" spans="1:5" x14ac:dyDescent="0.15">
      <c r="A11096" s="2"/>
      <c r="B11096" s="31"/>
      <c r="C11096" s="2"/>
      <c r="D11096" s="2"/>
      <c r="E11096" s="26"/>
    </row>
    <row r="11097" spans="1:5" x14ac:dyDescent="0.15">
      <c r="A11097" s="2"/>
      <c r="B11097" s="31"/>
      <c r="C11097" s="2"/>
      <c r="D11097" s="2"/>
      <c r="E11097" s="26"/>
    </row>
    <row r="11098" spans="1:5" x14ac:dyDescent="0.15">
      <c r="A11098" s="2"/>
      <c r="B11098" s="31"/>
      <c r="C11098" s="2"/>
      <c r="D11098" s="2"/>
      <c r="E11098" s="26"/>
    </row>
    <row r="11099" spans="1:5" x14ac:dyDescent="0.15">
      <c r="A11099" s="2"/>
      <c r="B11099" s="31"/>
      <c r="C11099" s="2"/>
      <c r="D11099" s="2"/>
      <c r="E11099" s="26"/>
    </row>
    <row r="11100" spans="1:5" x14ac:dyDescent="0.15">
      <c r="A11100" s="2"/>
      <c r="B11100" s="31"/>
      <c r="C11100" s="2"/>
      <c r="D11100" s="2"/>
      <c r="E11100" s="26"/>
    </row>
    <row r="11101" spans="1:5" x14ac:dyDescent="0.15">
      <c r="A11101" s="2"/>
      <c r="B11101" s="31"/>
      <c r="C11101" s="2"/>
      <c r="D11101" s="2"/>
      <c r="E11101" s="26"/>
    </row>
    <row r="11102" spans="1:5" x14ac:dyDescent="0.15">
      <c r="A11102" s="2"/>
      <c r="B11102" s="31"/>
      <c r="C11102" s="2"/>
      <c r="D11102" s="2"/>
      <c r="E11102" s="26"/>
    </row>
    <row r="11103" spans="1:5" x14ac:dyDescent="0.15">
      <c r="A11103" s="2"/>
      <c r="B11103" s="31"/>
      <c r="C11103" s="2"/>
      <c r="D11103" s="2"/>
      <c r="E11103" s="26"/>
    </row>
    <row r="11104" spans="1:5" x14ac:dyDescent="0.15">
      <c r="A11104" s="2"/>
      <c r="B11104" s="31"/>
      <c r="C11104" s="2"/>
      <c r="D11104" s="2"/>
      <c r="E11104" s="26"/>
    </row>
    <row r="11105" spans="1:5" x14ac:dyDescent="0.15">
      <c r="A11105" s="2"/>
      <c r="B11105" s="31"/>
      <c r="C11105" s="2"/>
      <c r="D11105" s="2"/>
      <c r="E11105" s="26"/>
    </row>
    <row r="11106" spans="1:5" x14ac:dyDescent="0.15">
      <c r="A11106" s="2"/>
      <c r="B11106" s="31"/>
      <c r="C11106" s="2"/>
      <c r="D11106" s="2"/>
      <c r="E11106" s="26"/>
    </row>
    <row r="11107" spans="1:5" x14ac:dyDescent="0.15">
      <c r="A11107" s="2"/>
      <c r="B11107" s="31"/>
      <c r="C11107" s="2"/>
      <c r="D11107" s="2"/>
      <c r="E11107" s="26"/>
    </row>
    <row r="11108" spans="1:5" x14ac:dyDescent="0.15">
      <c r="A11108" s="2"/>
      <c r="B11108" s="31"/>
      <c r="C11108" s="2"/>
      <c r="D11108" s="2"/>
      <c r="E11108" s="26"/>
    </row>
    <row r="11109" spans="1:5" x14ac:dyDescent="0.15">
      <c r="A11109" s="2"/>
      <c r="B11109" s="31"/>
      <c r="C11109" s="2"/>
      <c r="D11109" s="2"/>
      <c r="E11109" s="26"/>
    </row>
    <row r="11110" spans="1:5" x14ac:dyDescent="0.15">
      <c r="A11110" s="2"/>
      <c r="B11110" s="31"/>
      <c r="C11110" s="2"/>
      <c r="D11110" s="2"/>
      <c r="E11110" s="26"/>
    </row>
    <row r="11111" spans="1:5" x14ac:dyDescent="0.15">
      <c r="A11111" s="2"/>
      <c r="B11111" s="31"/>
      <c r="C11111" s="2"/>
      <c r="D11111" s="2"/>
      <c r="E11111" s="26"/>
    </row>
    <row r="11112" spans="1:5" x14ac:dyDescent="0.15">
      <c r="A11112" s="2"/>
      <c r="B11112" s="31"/>
      <c r="C11112" s="2"/>
      <c r="D11112" s="2"/>
      <c r="E11112" s="26"/>
    </row>
    <row r="11113" spans="1:5" x14ac:dyDescent="0.15">
      <c r="A11113" s="2"/>
      <c r="B11113" s="31"/>
      <c r="C11113" s="2"/>
      <c r="D11113" s="2"/>
      <c r="E11113" s="26"/>
    </row>
    <row r="11114" spans="1:5" x14ac:dyDescent="0.15">
      <c r="A11114" s="2"/>
      <c r="B11114" s="31"/>
      <c r="C11114" s="2"/>
      <c r="D11114" s="2"/>
      <c r="E11114" s="26"/>
    </row>
    <row r="11115" spans="1:5" x14ac:dyDescent="0.15">
      <c r="A11115" s="2"/>
      <c r="B11115" s="31"/>
      <c r="C11115" s="2"/>
      <c r="D11115" s="2"/>
      <c r="E11115" s="26"/>
    </row>
    <row r="11116" spans="1:5" x14ac:dyDescent="0.15">
      <c r="A11116" s="2"/>
      <c r="B11116" s="31"/>
      <c r="C11116" s="2"/>
      <c r="D11116" s="2"/>
      <c r="E11116" s="26"/>
    </row>
    <row r="11117" spans="1:5" x14ac:dyDescent="0.15">
      <c r="A11117" s="2"/>
      <c r="B11117" s="31"/>
      <c r="C11117" s="2"/>
      <c r="D11117" s="2"/>
      <c r="E11117" s="26"/>
    </row>
    <row r="11118" spans="1:5" x14ac:dyDescent="0.15">
      <c r="A11118" s="2"/>
      <c r="B11118" s="31"/>
      <c r="C11118" s="2"/>
      <c r="D11118" s="2"/>
      <c r="E11118" s="26"/>
    </row>
    <row r="11119" spans="1:5" x14ac:dyDescent="0.15">
      <c r="A11119" s="2"/>
      <c r="B11119" s="31"/>
      <c r="C11119" s="2"/>
      <c r="D11119" s="2"/>
      <c r="E11119" s="26"/>
    </row>
    <row r="11120" spans="1:5" x14ac:dyDescent="0.15">
      <c r="A11120" s="2"/>
      <c r="B11120" s="31"/>
      <c r="C11120" s="2"/>
      <c r="D11120" s="2"/>
      <c r="E11120" s="26"/>
    </row>
    <row r="11121" spans="1:5" x14ac:dyDescent="0.15">
      <c r="A11121" s="2"/>
      <c r="B11121" s="31"/>
      <c r="C11121" s="2"/>
      <c r="D11121" s="2"/>
      <c r="E11121" s="26"/>
    </row>
    <row r="11122" spans="1:5" x14ac:dyDescent="0.15">
      <c r="A11122" s="2"/>
      <c r="B11122" s="31"/>
      <c r="C11122" s="2"/>
      <c r="D11122" s="2"/>
      <c r="E11122" s="26"/>
    </row>
    <row r="11123" spans="1:5" x14ac:dyDescent="0.15">
      <c r="A11123" s="2"/>
      <c r="B11123" s="31"/>
      <c r="C11123" s="2"/>
      <c r="D11123" s="2"/>
      <c r="E11123" s="26"/>
    </row>
    <row r="11124" spans="1:5" x14ac:dyDescent="0.15">
      <c r="A11124" s="2"/>
      <c r="B11124" s="31"/>
      <c r="C11124" s="2"/>
      <c r="D11124" s="2"/>
      <c r="E11124" s="26"/>
    </row>
    <row r="11125" spans="1:5" x14ac:dyDescent="0.15">
      <c r="A11125" s="2"/>
      <c r="B11125" s="31"/>
      <c r="C11125" s="2"/>
      <c r="D11125" s="2"/>
      <c r="E11125" s="26"/>
    </row>
    <row r="11126" spans="1:5" x14ac:dyDescent="0.15">
      <c r="A11126" s="2"/>
      <c r="B11126" s="31"/>
      <c r="C11126" s="2"/>
      <c r="D11126" s="2"/>
      <c r="E11126" s="26"/>
    </row>
    <row r="11127" spans="1:5" x14ac:dyDescent="0.15">
      <c r="A11127" s="2"/>
      <c r="B11127" s="31"/>
      <c r="C11127" s="2"/>
      <c r="D11127" s="2"/>
      <c r="E11127" s="26"/>
    </row>
    <row r="11128" spans="1:5" x14ac:dyDescent="0.15">
      <c r="A11128" s="2"/>
      <c r="B11128" s="31"/>
      <c r="C11128" s="2"/>
      <c r="D11128" s="2"/>
      <c r="E11128" s="26"/>
    </row>
    <row r="11129" spans="1:5" x14ac:dyDescent="0.15">
      <c r="A11129" s="2"/>
      <c r="B11129" s="31"/>
      <c r="C11129" s="2"/>
      <c r="D11129" s="2"/>
      <c r="E11129" s="26"/>
    </row>
    <row r="11130" spans="1:5" x14ac:dyDescent="0.15">
      <c r="A11130" s="2"/>
      <c r="B11130" s="31"/>
      <c r="C11130" s="2"/>
      <c r="D11130" s="2"/>
      <c r="E11130" s="26"/>
    </row>
    <row r="11131" spans="1:5" x14ac:dyDescent="0.15">
      <c r="A11131" s="2"/>
      <c r="B11131" s="31"/>
      <c r="C11131" s="2"/>
      <c r="D11131" s="2"/>
      <c r="E11131" s="26"/>
    </row>
    <row r="11132" spans="1:5" x14ac:dyDescent="0.15">
      <c r="A11132" s="2"/>
      <c r="B11132" s="31"/>
      <c r="C11132" s="2"/>
      <c r="D11132" s="2"/>
      <c r="E11132" s="26"/>
    </row>
    <row r="11133" spans="1:5" x14ac:dyDescent="0.15">
      <c r="A11133" s="2"/>
      <c r="B11133" s="31"/>
      <c r="C11133" s="2"/>
      <c r="D11133" s="2"/>
      <c r="E11133" s="26"/>
    </row>
    <row r="11134" spans="1:5" x14ac:dyDescent="0.15">
      <c r="A11134" s="2"/>
      <c r="B11134" s="31"/>
      <c r="C11134" s="2"/>
      <c r="D11134" s="2"/>
      <c r="E11134" s="26"/>
    </row>
    <row r="11135" spans="1:5" x14ac:dyDescent="0.15">
      <c r="A11135" s="2"/>
      <c r="B11135" s="31"/>
      <c r="C11135" s="2"/>
      <c r="D11135" s="2"/>
      <c r="E11135" s="26"/>
    </row>
    <row r="11136" spans="1:5" x14ac:dyDescent="0.15">
      <c r="A11136" s="2"/>
      <c r="B11136" s="31"/>
      <c r="C11136" s="2"/>
      <c r="D11136" s="2"/>
      <c r="E11136" s="26"/>
    </row>
    <row r="11137" spans="1:5" x14ac:dyDescent="0.15">
      <c r="A11137" s="2"/>
      <c r="B11137" s="31"/>
      <c r="C11137" s="2"/>
      <c r="D11137" s="2"/>
      <c r="E11137" s="26"/>
    </row>
    <row r="11138" spans="1:5" x14ac:dyDescent="0.15">
      <c r="A11138" s="2"/>
      <c r="B11138" s="31"/>
      <c r="C11138" s="2"/>
      <c r="D11138" s="2"/>
      <c r="E11138" s="26"/>
    </row>
    <row r="11139" spans="1:5" x14ac:dyDescent="0.15">
      <c r="A11139" s="2"/>
      <c r="B11139" s="31"/>
      <c r="C11139" s="2"/>
      <c r="D11139" s="2"/>
      <c r="E11139" s="26"/>
    </row>
    <row r="11140" spans="1:5" x14ac:dyDescent="0.15">
      <c r="A11140" s="2"/>
      <c r="B11140" s="31"/>
      <c r="C11140" s="2"/>
      <c r="D11140" s="2"/>
      <c r="E11140" s="26"/>
    </row>
    <row r="11141" spans="1:5" x14ac:dyDescent="0.15">
      <c r="A11141" s="2"/>
      <c r="B11141" s="31"/>
      <c r="C11141" s="2"/>
      <c r="D11141" s="2"/>
      <c r="E11141" s="26"/>
    </row>
    <row r="11142" spans="1:5" x14ac:dyDescent="0.15">
      <c r="A11142" s="2"/>
      <c r="B11142" s="31"/>
      <c r="C11142" s="2"/>
      <c r="D11142" s="2"/>
      <c r="E11142" s="26"/>
    </row>
    <row r="11143" spans="1:5" x14ac:dyDescent="0.15">
      <c r="A11143" s="2"/>
      <c r="B11143" s="31"/>
      <c r="C11143" s="2"/>
      <c r="D11143" s="2"/>
      <c r="E11143" s="26"/>
    </row>
    <row r="11144" spans="1:5" x14ac:dyDescent="0.15">
      <c r="A11144" s="2"/>
      <c r="B11144" s="31"/>
      <c r="C11144" s="2"/>
      <c r="D11144" s="2"/>
      <c r="E11144" s="26"/>
    </row>
    <row r="11145" spans="1:5" x14ac:dyDescent="0.15">
      <c r="A11145" s="2"/>
      <c r="B11145" s="31"/>
      <c r="C11145" s="2"/>
      <c r="D11145" s="2"/>
      <c r="E11145" s="26"/>
    </row>
    <row r="11146" spans="1:5" x14ac:dyDescent="0.15">
      <c r="A11146" s="2"/>
      <c r="B11146" s="31"/>
      <c r="C11146" s="2"/>
      <c r="D11146" s="2"/>
      <c r="E11146" s="26"/>
    </row>
    <row r="11147" spans="1:5" x14ac:dyDescent="0.15">
      <c r="A11147" s="2"/>
      <c r="B11147" s="31"/>
      <c r="C11147" s="2"/>
      <c r="D11147" s="2"/>
      <c r="E11147" s="26"/>
    </row>
    <row r="11148" spans="1:5" x14ac:dyDescent="0.15">
      <c r="A11148" s="2"/>
      <c r="B11148" s="31"/>
      <c r="C11148" s="2"/>
      <c r="D11148" s="2"/>
      <c r="E11148" s="26"/>
    </row>
    <row r="11149" spans="1:5" x14ac:dyDescent="0.15">
      <c r="A11149" s="2"/>
      <c r="B11149" s="31"/>
      <c r="C11149" s="2"/>
      <c r="D11149" s="2"/>
      <c r="E11149" s="26"/>
    </row>
    <row r="11150" spans="1:5" x14ac:dyDescent="0.15">
      <c r="A11150" s="2"/>
      <c r="B11150" s="31"/>
      <c r="C11150" s="2"/>
      <c r="D11150" s="2"/>
      <c r="E11150" s="26"/>
    </row>
    <row r="11151" spans="1:5" x14ac:dyDescent="0.15">
      <c r="A11151" s="2"/>
      <c r="B11151" s="31"/>
      <c r="C11151" s="2"/>
      <c r="D11151" s="2"/>
      <c r="E11151" s="26"/>
    </row>
    <row r="11152" spans="1:5" x14ac:dyDescent="0.15">
      <c r="A11152" s="2"/>
      <c r="B11152" s="31"/>
      <c r="C11152" s="2"/>
      <c r="D11152" s="2"/>
      <c r="E11152" s="26"/>
    </row>
    <row r="11153" spans="1:5" x14ac:dyDescent="0.15">
      <c r="A11153" s="2"/>
      <c r="B11153" s="31"/>
      <c r="C11153" s="2"/>
      <c r="D11153" s="2"/>
      <c r="E11153" s="26"/>
    </row>
    <row r="11154" spans="1:5" x14ac:dyDescent="0.15">
      <c r="A11154" s="2"/>
      <c r="B11154" s="31"/>
      <c r="C11154" s="2"/>
      <c r="D11154" s="2"/>
      <c r="E11154" s="26"/>
    </row>
    <row r="11155" spans="1:5" x14ac:dyDescent="0.15">
      <c r="A11155" s="2"/>
      <c r="B11155" s="31"/>
      <c r="C11155" s="2"/>
      <c r="D11155" s="2"/>
      <c r="E11155" s="26"/>
    </row>
    <row r="11156" spans="1:5" x14ac:dyDescent="0.15">
      <c r="A11156" s="2"/>
      <c r="B11156" s="31"/>
      <c r="C11156" s="2"/>
      <c r="D11156" s="2"/>
      <c r="E11156" s="26"/>
    </row>
    <row r="11157" spans="1:5" x14ac:dyDescent="0.15">
      <c r="A11157" s="2"/>
      <c r="B11157" s="31"/>
      <c r="C11157" s="2"/>
      <c r="D11157" s="2"/>
      <c r="E11157" s="26"/>
    </row>
    <row r="11158" spans="1:5" x14ac:dyDescent="0.15">
      <c r="A11158" s="2"/>
      <c r="B11158" s="31"/>
      <c r="C11158" s="2"/>
      <c r="D11158" s="2"/>
      <c r="E11158" s="26"/>
    </row>
    <row r="11159" spans="1:5" x14ac:dyDescent="0.15">
      <c r="A11159" s="2"/>
      <c r="B11159" s="31"/>
      <c r="C11159" s="2"/>
      <c r="D11159" s="2"/>
      <c r="E11159" s="26"/>
    </row>
    <row r="11160" spans="1:5" x14ac:dyDescent="0.15">
      <c r="A11160" s="2"/>
      <c r="B11160" s="31"/>
      <c r="C11160" s="2"/>
      <c r="D11160" s="2"/>
      <c r="E11160" s="26"/>
    </row>
    <row r="11161" spans="1:5" x14ac:dyDescent="0.15">
      <c r="A11161" s="2"/>
      <c r="B11161" s="31"/>
      <c r="C11161" s="2"/>
      <c r="D11161" s="2"/>
      <c r="E11161" s="26"/>
    </row>
    <row r="11162" spans="1:5" x14ac:dyDescent="0.15">
      <c r="A11162" s="2"/>
      <c r="B11162" s="31"/>
      <c r="C11162" s="2"/>
      <c r="D11162" s="2"/>
      <c r="E11162" s="26"/>
    </row>
    <row r="11163" spans="1:5" x14ac:dyDescent="0.15">
      <c r="A11163" s="2"/>
      <c r="B11163" s="31"/>
      <c r="C11163" s="2"/>
      <c r="D11163" s="2"/>
      <c r="E11163" s="26"/>
    </row>
    <row r="11164" spans="1:5" x14ac:dyDescent="0.15">
      <c r="A11164" s="2"/>
      <c r="B11164" s="31"/>
      <c r="C11164" s="2"/>
      <c r="D11164" s="2"/>
      <c r="E11164" s="26"/>
    </row>
    <row r="11165" spans="1:5" x14ac:dyDescent="0.15">
      <c r="A11165" s="2"/>
      <c r="B11165" s="31"/>
      <c r="C11165" s="2"/>
      <c r="D11165" s="2"/>
      <c r="E11165" s="26"/>
    </row>
    <row r="11166" spans="1:5" x14ac:dyDescent="0.15">
      <c r="A11166" s="2"/>
      <c r="B11166" s="31"/>
      <c r="C11166" s="2"/>
      <c r="D11166" s="2"/>
      <c r="E11166" s="26"/>
    </row>
    <row r="11167" spans="1:5" x14ac:dyDescent="0.15">
      <c r="A11167" s="2"/>
      <c r="B11167" s="31"/>
      <c r="C11167" s="2"/>
      <c r="D11167" s="2"/>
      <c r="E11167" s="26"/>
    </row>
    <row r="11168" spans="1:5" x14ac:dyDescent="0.15">
      <c r="A11168" s="2"/>
      <c r="B11168" s="31"/>
      <c r="C11168" s="2"/>
      <c r="D11168" s="2"/>
      <c r="E11168" s="26"/>
    </row>
    <row r="11169" spans="1:5" x14ac:dyDescent="0.15">
      <c r="A11169" s="2"/>
      <c r="B11169" s="31"/>
      <c r="C11169" s="2"/>
      <c r="D11169" s="2"/>
      <c r="E11169" s="26"/>
    </row>
    <row r="11170" spans="1:5" x14ac:dyDescent="0.15">
      <c r="A11170" s="2"/>
      <c r="B11170" s="31"/>
      <c r="C11170" s="2"/>
      <c r="D11170" s="2"/>
      <c r="E11170" s="26"/>
    </row>
    <row r="11171" spans="1:5" x14ac:dyDescent="0.15">
      <c r="A11171" s="2"/>
      <c r="B11171" s="31"/>
      <c r="C11171" s="2"/>
      <c r="D11171" s="2"/>
      <c r="E11171" s="26"/>
    </row>
    <row r="11172" spans="1:5" x14ac:dyDescent="0.15">
      <c r="A11172" s="2"/>
      <c r="B11172" s="31"/>
      <c r="C11172" s="2"/>
      <c r="D11172" s="2"/>
      <c r="E11172" s="26"/>
    </row>
    <row r="11173" spans="1:5" x14ac:dyDescent="0.15">
      <c r="A11173" s="2"/>
      <c r="B11173" s="31"/>
      <c r="C11173" s="2"/>
      <c r="D11173" s="2"/>
      <c r="E11173" s="26"/>
    </row>
    <row r="11174" spans="1:5" x14ac:dyDescent="0.15">
      <c r="A11174" s="2"/>
      <c r="B11174" s="31"/>
      <c r="C11174" s="2"/>
      <c r="D11174" s="2"/>
      <c r="E11174" s="26"/>
    </row>
    <row r="11175" spans="1:5" x14ac:dyDescent="0.15">
      <c r="A11175" s="2"/>
      <c r="B11175" s="31"/>
      <c r="C11175" s="2"/>
      <c r="D11175" s="2"/>
      <c r="E11175" s="26"/>
    </row>
    <row r="11176" spans="1:5" x14ac:dyDescent="0.15">
      <c r="A11176" s="2"/>
      <c r="B11176" s="31"/>
      <c r="C11176" s="2"/>
      <c r="D11176" s="2"/>
      <c r="E11176" s="26"/>
    </row>
    <row r="11177" spans="1:5" x14ac:dyDescent="0.15">
      <c r="A11177" s="2"/>
      <c r="B11177" s="31"/>
      <c r="C11177" s="2"/>
      <c r="D11177" s="2"/>
      <c r="E11177" s="26"/>
    </row>
    <row r="11178" spans="1:5" x14ac:dyDescent="0.15">
      <c r="A11178" s="2"/>
      <c r="B11178" s="31"/>
      <c r="C11178" s="2"/>
      <c r="D11178" s="2"/>
      <c r="E11178" s="26"/>
    </row>
    <row r="11179" spans="1:5" x14ac:dyDescent="0.15">
      <c r="A11179" s="2"/>
      <c r="B11179" s="31"/>
      <c r="C11179" s="2"/>
      <c r="D11179" s="2"/>
      <c r="E11179" s="26"/>
    </row>
    <row r="11180" spans="1:5" x14ac:dyDescent="0.15">
      <c r="A11180" s="2"/>
      <c r="B11180" s="31"/>
      <c r="C11180" s="2"/>
      <c r="D11180" s="2"/>
      <c r="E11180" s="26"/>
    </row>
    <row r="11181" spans="1:5" x14ac:dyDescent="0.15">
      <c r="A11181" s="2"/>
      <c r="B11181" s="31"/>
      <c r="C11181" s="2"/>
      <c r="D11181" s="2"/>
      <c r="E11181" s="26"/>
    </row>
    <row r="11182" spans="1:5" x14ac:dyDescent="0.15">
      <c r="A11182" s="2"/>
      <c r="B11182" s="31"/>
      <c r="C11182" s="2"/>
      <c r="D11182" s="2"/>
      <c r="E11182" s="26"/>
    </row>
    <row r="11183" spans="1:5" x14ac:dyDescent="0.15">
      <c r="A11183" s="2"/>
      <c r="B11183" s="31"/>
      <c r="C11183" s="2"/>
      <c r="D11183" s="2"/>
      <c r="E11183" s="26"/>
    </row>
    <row r="11184" spans="1:5" x14ac:dyDescent="0.15">
      <c r="A11184" s="2"/>
      <c r="B11184" s="31"/>
      <c r="C11184" s="2"/>
      <c r="D11184" s="2"/>
      <c r="E11184" s="26"/>
    </row>
    <row r="11185" spans="1:5" x14ac:dyDescent="0.15">
      <c r="A11185" s="2"/>
      <c r="B11185" s="31"/>
      <c r="C11185" s="2"/>
      <c r="D11185" s="2"/>
      <c r="E11185" s="26"/>
    </row>
    <row r="11186" spans="1:5" x14ac:dyDescent="0.15">
      <c r="A11186" s="2"/>
      <c r="B11186" s="31"/>
      <c r="C11186" s="2"/>
      <c r="D11186" s="2"/>
      <c r="E11186" s="26"/>
    </row>
    <row r="11187" spans="1:5" x14ac:dyDescent="0.15">
      <c r="A11187" s="2"/>
      <c r="B11187" s="31"/>
      <c r="C11187" s="2"/>
      <c r="D11187" s="2"/>
      <c r="E11187" s="26"/>
    </row>
    <row r="11188" spans="1:5" x14ac:dyDescent="0.15">
      <c r="A11188" s="2"/>
      <c r="B11188" s="31"/>
      <c r="C11188" s="2"/>
      <c r="D11188" s="2"/>
      <c r="E11188" s="26"/>
    </row>
    <row r="11189" spans="1:5" x14ac:dyDescent="0.15">
      <c r="A11189" s="2"/>
      <c r="B11189" s="31"/>
      <c r="C11189" s="2"/>
      <c r="D11189" s="2"/>
      <c r="E11189" s="26"/>
    </row>
    <row r="11190" spans="1:5" x14ac:dyDescent="0.15">
      <c r="A11190" s="2"/>
      <c r="B11190" s="31"/>
      <c r="C11190" s="2"/>
      <c r="D11190" s="2"/>
      <c r="E11190" s="26"/>
    </row>
    <row r="11191" spans="1:5" x14ac:dyDescent="0.15">
      <c r="A11191" s="2"/>
      <c r="B11191" s="31"/>
      <c r="C11191" s="2"/>
      <c r="D11191" s="2"/>
      <c r="E11191" s="26"/>
    </row>
    <row r="11192" spans="1:5" x14ac:dyDescent="0.15">
      <c r="A11192" s="2"/>
      <c r="B11192" s="31"/>
      <c r="C11192" s="2"/>
      <c r="D11192" s="2"/>
      <c r="E11192" s="26"/>
    </row>
    <row r="11193" spans="1:5" x14ac:dyDescent="0.15">
      <c r="A11193" s="2"/>
      <c r="B11193" s="31"/>
      <c r="C11193" s="2"/>
      <c r="D11193" s="2"/>
      <c r="E11193" s="26"/>
    </row>
    <row r="11194" spans="1:5" x14ac:dyDescent="0.15">
      <c r="A11194" s="2"/>
      <c r="B11194" s="31"/>
      <c r="C11194" s="2"/>
      <c r="D11194" s="2"/>
      <c r="E11194" s="26"/>
    </row>
    <row r="11195" spans="1:5" x14ac:dyDescent="0.15">
      <c r="A11195" s="2"/>
      <c r="B11195" s="31"/>
      <c r="C11195" s="2"/>
      <c r="D11195" s="2"/>
      <c r="E11195" s="26"/>
    </row>
    <row r="11196" spans="1:5" x14ac:dyDescent="0.15">
      <c r="A11196" s="2"/>
      <c r="B11196" s="31"/>
      <c r="C11196" s="2"/>
      <c r="D11196" s="2"/>
      <c r="E11196" s="26"/>
    </row>
    <row r="11197" spans="1:5" x14ac:dyDescent="0.15">
      <c r="A11197" s="2"/>
      <c r="B11197" s="31"/>
      <c r="C11197" s="2"/>
      <c r="D11197" s="2"/>
      <c r="E11197" s="26"/>
    </row>
    <row r="11198" spans="1:5" x14ac:dyDescent="0.15">
      <c r="A11198" s="2"/>
      <c r="B11198" s="31"/>
      <c r="C11198" s="2"/>
      <c r="D11198" s="2"/>
      <c r="E11198" s="26"/>
    </row>
    <row r="11199" spans="1:5" x14ac:dyDescent="0.15">
      <c r="A11199" s="2"/>
      <c r="B11199" s="31"/>
      <c r="C11199" s="2"/>
      <c r="D11199" s="2"/>
      <c r="E11199" s="26"/>
    </row>
    <row r="11200" spans="1:5" x14ac:dyDescent="0.15">
      <c r="A11200" s="2"/>
      <c r="B11200" s="31"/>
      <c r="C11200" s="2"/>
      <c r="D11200" s="2"/>
      <c r="E11200" s="26"/>
    </row>
    <row r="11201" spans="1:5" x14ac:dyDescent="0.15">
      <c r="A11201" s="2"/>
      <c r="B11201" s="31"/>
      <c r="C11201" s="2"/>
      <c r="D11201" s="2"/>
      <c r="E11201" s="26"/>
    </row>
    <row r="11202" spans="1:5" x14ac:dyDescent="0.15">
      <c r="A11202" s="2"/>
      <c r="B11202" s="31"/>
      <c r="C11202" s="2"/>
      <c r="D11202" s="2"/>
      <c r="E11202" s="26"/>
    </row>
    <row r="11203" spans="1:5" x14ac:dyDescent="0.15">
      <c r="A11203" s="2"/>
      <c r="B11203" s="31"/>
      <c r="C11203" s="2"/>
      <c r="D11203" s="2"/>
      <c r="E11203" s="26"/>
    </row>
    <row r="11204" spans="1:5" x14ac:dyDescent="0.15">
      <c r="A11204" s="2"/>
      <c r="B11204" s="31"/>
      <c r="C11204" s="2"/>
      <c r="D11204" s="2"/>
      <c r="E11204" s="26"/>
    </row>
    <row r="11205" spans="1:5" x14ac:dyDescent="0.15">
      <c r="A11205" s="2"/>
      <c r="B11205" s="31"/>
      <c r="C11205" s="2"/>
      <c r="D11205" s="2"/>
      <c r="E11205" s="26"/>
    </row>
    <row r="11206" spans="1:5" x14ac:dyDescent="0.15">
      <c r="A11206" s="2"/>
      <c r="B11206" s="31"/>
      <c r="C11206" s="2"/>
      <c r="D11206" s="2"/>
      <c r="E11206" s="26"/>
    </row>
    <row r="11207" spans="1:5" x14ac:dyDescent="0.15">
      <c r="A11207" s="2"/>
      <c r="B11207" s="31"/>
      <c r="C11207" s="2"/>
      <c r="D11207" s="2"/>
      <c r="E11207" s="26"/>
    </row>
    <row r="11208" spans="1:5" x14ac:dyDescent="0.15">
      <c r="A11208" s="2"/>
      <c r="B11208" s="31"/>
      <c r="C11208" s="2"/>
      <c r="D11208" s="2"/>
      <c r="E11208" s="26"/>
    </row>
    <row r="11209" spans="1:5" x14ac:dyDescent="0.15">
      <c r="A11209" s="2"/>
      <c r="B11209" s="31"/>
      <c r="C11209" s="2"/>
      <c r="D11209" s="2"/>
      <c r="E11209" s="26"/>
    </row>
    <row r="11210" spans="1:5" x14ac:dyDescent="0.15">
      <c r="A11210" s="2"/>
      <c r="B11210" s="31"/>
      <c r="C11210" s="2"/>
      <c r="D11210" s="2"/>
      <c r="E11210" s="26"/>
    </row>
    <row r="11211" spans="1:5" x14ac:dyDescent="0.15">
      <c r="A11211" s="2"/>
      <c r="B11211" s="31"/>
      <c r="C11211" s="2"/>
      <c r="D11211" s="2"/>
      <c r="E11211" s="26"/>
    </row>
    <row r="11212" spans="1:5" x14ac:dyDescent="0.15">
      <c r="A11212" s="2"/>
      <c r="B11212" s="31"/>
      <c r="C11212" s="2"/>
      <c r="D11212" s="2"/>
      <c r="E11212" s="26"/>
    </row>
    <row r="11213" spans="1:5" x14ac:dyDescent="0.15">
      <c r="A11213" s="2"/>
      <c r="B11213" s="31"/>
      <c r="C11213" s="2"/>
      <c r="D11213" s="2"/>
      <c r="E11213" s="26"/>
    </row>
    <row r="11214" spans="1:5" x14ac:dyDescent="0.15">
      <c r="A11214" s="2"/>
      <c r="B11214" s="31"/>
      <c r="C11214" s="2"/>
      <c r="D11214" s="2"/>
      <c r="E11214" s="26"/>
    </row>
    <row r="11215" spans="1:5" x14ac:dyDescent="0.15">
      <c r="A11215" s="2"/>
      <c r="B11215" s="31"/>
      <c r="C11215" s="2"/>
      <c r="D11215" s="2"/>
      <c r="E11215" s="26"/>
    </row>
    <row r="11216" spans="1:5" x14ac:dyDescent="0.15">
      <c r="A11216" s="2"/>
      <c r="B11216" s="31"/>
      <c r="C11216" s="2"/>
      <c r="D11216" s="2"/>
      <c r="E11216" s="26"/>
    </row>
    <row r="11217" spans="1:5" x14ac:dyDescent="0.15">
      <c r="A11217" s="2"/>
      <c r="B11217" s="31"/>
      <c r="C11217" s="2"/>
      <c r="D11217" s="2"/>
      <c r="E11217" s="26"/>
    </row>
    <row r="11218" spans="1:5" x14ac:dyDescent="0.15">
      <c r="A11218" s="2"/>
      <c r="B11218" s="31"/>
      <c r="C11218" s="2"/>
      <c r="D11218" s="2"/>
      <c r="E11218" s="26"/>
    </row>
    <row r="11219" spans="1:5" x14ac:dyDescent="0.15">
      <c r="A11219" s="2"/>
      <c r="B11219" s="31"/>
      <c r="C11219" s="2"/>
      <c r="D11219" s="2"/>
      <c r="E11219" s="26"/>
    </row>
    <row r="11220" spans="1:5" x14ac:dyDescent="0.15">
      <c r="A11220" s="2"/>
      <c r="B11220" s="31"/>
      <c r="C11220" s="2"/>
      <c r="D11220" s="2"/>
      <c r="E11220" s="26"/>
    </row>
    <row r="11221" spans="1:5" x14ac:dyDescent="0.15">
      <c r="A11221" s="2"/>
      <c r="B11221" s="31"/>
      <c r="C11221" s="2"/>
      <c r="D11221" s="2"/>
      <c r="E11221" s="26"/>
    </row>
    <row r="11222" spans="1:5" x14ac:dyDescent="0.15">
      <c r="A11222" s="2"/>
      <c r="B11222" s="31"/>
      <c r="C11222" s="2"/>
      <c r="D11222" s="2"/>
      <c r="E11222" s="26"/>
    </row>
    <row r="11223" spans="1:5" x14ac:dyDescent="0.15">
      <c r="A11223" s="2"/>
      <c r="B11223" s="31"/>
      <c r="C11223" s="2"/>
      <c r="D11223" s="2"/>
      <c r="E11223" s="26"/>
    </row>
    <row r="11224" spans="1:5" x14ac:dyDescent="0.15">
      <c r="A11224" s="2"/>
      <c r="B11224" s="31"/>
      <c r="C11224" s="2"/>
      <c r="D11224" s="2"/>
      <c r="E11224" s="26"/>
    </row>
    <row r="11225" spans="1:5" x14ac:dyDescent="0.15">
      <c r="A11225" s="2"/>
      <c r="B11225" s="31"/>
      <c r="C11225" s="2"/>
      <c r="D11225" s="2"/>
      <c r="E11225" s="26"/>
    </row>
    <row r="11226" spans="1:5" x14ac:dyDescent="0.15">
      <c r="A11226" s="2"/>
      <c r="B11226" s="31"/>
      <c r="C11226" s="2"/>
      <c r="D11226" s="2"/>
      <c r="E11226" s="26"/>
    </row>
    <row r="11227" spans="1:5" x14ac:dyDescent="0.15">
      <c r="A11227" s="2"/>
      <c r="B11227" s="31"/>
      <c r="C11227" s="2"/>
      <c r="D11227" s="2"/>
      <c r="E11227" s="26"/>
    </row>
    <row r="11228" spans="1:5" x14ac:dyDescent="0.15">
      <c r="A11228" s="2"/>
      <c r="B11228" s="31"/>
      <c r="C11228" s="2"/>
      <c r="D11228" s="2"/>
      <c r="E11228" s="26"/>
    </row>
    <row r="11229" spans="1:5" x14ac:dyDescent="0.15">
      <c r="A11229" s="2"/>
      <c r="B11229" s="31"/>
      <c r="C11229" s="2"/>
      <c r="D11229" s="2"/>
      <c r="E11229" s="26"/>
    </row>
    <row r="11230" spans="1:5" x14ac:dyDescent="0.15">
      <c r="A11230" s="2"/>
      <c r="B11230" s="31"/>
      <c r="C11230" s="2"/>
      <c r="D11230" s="2"/>
      <c r="E11230" s="26"/>
    </row>
    <row r="11231" spans="1:5" x14ac:dyDescent="0.15">
      <c r="A11231" s="2"/>
      <c r="B11231" s="31"/>
      <c r="C11231" s="2"/>
      <c r="D11231" s="2"/>
      <c r="E11231" s="26"/>
    </row>
    <row r="11232" spans="1:5" x14ac:dyDescent="0.15">
      <c r="A11232" s="2"/>
      <c r="B11232" s="31"/>
      <c r="C11232" s="2"/>
      <c r="D11232" s="2"/>
      <c r="E11232" s="26"/>
    </row>
    <row r="11233" spans="1:5" x14ac:dyDescent="0.15">
      <c r="A11233" s="2"/>
      <c r="B11233" s="31"/>
      <c r="C11233" s="2"/>
      <c r="D11233" s="2"/>
      <c r="E11233" s="26"/>
    </row>
    <row r="11234" spans="1:5" x14ac:dyDescent="0.15">
      <c r="A11234" s="2"/>
      <c r="B11234" s="31"/>
      <c r="C11234" s="2"/>
      <c r="D11234" s="2"/>
      <c r="E11234" s="26"/>
    </row>
    <row r="11235" spans="1:5" x14ac:dyDescent="0.15">
      <c r="A11235" s="2"/>
      <c r="B11235" s="31"/>
      <c r="C11235" s="2"/>
      <c r="D11235" s="2"/>
      <c r="E11235" s="26"/>
    </row>
    <row r="11236" spans="1:5" x14ac:dyDescent="0.15">
      <c r="A11236" s="2"/>
      <c r="B11236" s="31"/>
      <c r="C11236" s="2"/>
      <c r="D11236" s="2"/>
      <c r="E11236" s="26"/>
    </row>
    <row r="11237" spans="1:5" x14ac:dyDescent="0.15">
      <c r="A11237" s="2"/>
      <c r="B11237" s="31"/>
      <c r="C11237" s="2"/>
      <c r="D11237" s="2"/>
      <c r="E11237" s="26"/>
    </row>
    <row r="11238" spans="1:5" x14ac:dyDescent="0.15">
      <c r="A11238" s="2"/>
      <c r="B11238" s="31"/>
      <c r="C11238" s="2"/>
      <c r="D11238" s="2"/>
      <c r="E11238" s="26"/>
    </row>
    <row r="11239" spans="1:5" x14ac:dyDescent="0.15">
      <c r="A11239" s="2"/>
      <c r="B11239" s="31"/>
      <c r="C11239" s="2"/>
      <c r="D11239" s="2"/>
      <c r="E11239" s="26"/>
    </row>
    <row r="11240" spans="1:5" x14ac:dyDescent="0.15">
      <c r="A11240" s="2"/>
      <c r="B11240" s="31"/>
      <c r="C11240" s="2"/>
      <c r="D11240" s="2"/>
      <c r="E11240" s="26"/>
    </row>
    <row r="11241" spans="1:5" x14ac:dyDescent="0.15">
      <c r="A11241" s="2"/>
      <c r="B11241" s="31"/>
      <c r="C11241" s="2"/>
      <c r="D11241" s="2"/>
      <c r="E11241" s="26"/>
    </row>
    <row r="11242" spans="1:5" x14ac:dyDescent="0.15">
      <c r="A11242" s="2"/>
      <c r="B11242" s="31"/>
      <c r="C11242" s="2"/>
      <c r="D11242" s="2"/>
      <c r="E11242" s="26"/>
    </row>
    <row r="11243" spans="1:5" x14ac:dyDescent="0.15">
      <c r="A11243" s="2"/>
      <c r="B11243" s="31"/>
      <c r="C11243" s="2"/>
      <c r="D11243" s="2"/>
      <c r="E11243" s="26"/>
    </row>
    <row r="11244" spans="1:5" x14ac:dyDescent="0.15">
      <c r="A11244" s="2"/>
      <c r="B11244" s="31"/>
      <c r="C11244" s="2"/>
      <c r="D11244" s="2"/>
      <c r="E11244" s="26"/>
    </row>
    <row r="11245" spans="1:5" x14ac:dyDescent="0.15">
      <c r="A11245" s="2"/>
      <c r="B11245" s="31"/>
      <c r="C11245" s="2"/>
      <c r="D11245" s="2"/>
      <c r="E11245" s="26"/>
    </row>
    <row r="11246" spans="1:5" x14ac:dyDescent="0.15">
      <c r="A11246" s="2"/>
      <c r="B11246" s="31"/>
      <c r="C11246" s="2"/>
      <c r="D11246" s="2"/>
      <c r="E11246" s="26"/>
    </row>
    <row r="11247" spans="1:5" x14ac:dyDescent="0.15">
      <c r="A11247" s="2"/>
      <c r="B11247" s="31"/>
      <c r="C11247" s="2"/>
      <c r="D11247" s="2"/>
      <c r="E11247" s="26"/>
    </row>
    <row r="11248" spans="1:5" x14ac:dyDescent="0.15">
      <c r="A11248" s="2"/>
      <c r="B11248" s="31"/>
      <c r="C11248" s="2"/>
      <c r="D11248" s="2"/>
      <c r="E11248" s="26"/>
    </row>
    <row r="11249" spans="1:5" x14ac:dyDescent="0.15">
      <c r="A11249" s="2"/>
      <c r="B11249" s="31"/>
      <c r="C11249" s="2"/>
      <c r="D11249" s="2"/>
      <c r="E11249" s="26"/>
    </row>
    <row r="11250" spans="1:5" x14ac:dyDescent="0.15">
      <c r="A11250" s="2"/>
      <c r="B11250" s="31"/>
      <c r="C11250" s="2"/>
      <c r="D11250" s="2"/>
      <c r="E11250" s="26"/>
    </row>
    <row r="11251" spans="1:5" x14ac:dyDescent="0.15">
      <c r="A11251" s="2"/>
      <c r="B11251" s="31"/>
      <c r="C11251" s="2"/>
      <c r="D11251" s="2"/>
      <c r="E11251" s="26"/>
    </row>
    <row r="11252" spans="1:5" x14ac:dyDescent="0.15">
      <c r="A11252" s="2"/>
      <c r="B11252" s="31"/>
      <c r="C11252" s="2"/>
      <c r="D11252" s="2"/>
      <c r="E11252" s="26"/>
    </row>
    <row r="11253" spans="1:5" x14ac:dyDescent="0.15">
      <c r="A11253" s="2"/>
      <c r="B11253" s="31"/>
      <c r="C11253" s="2"/>
      <c r="D11253" s="2"/>
      <c r="E11253" s="26"/>
    </row>
    <row r="11254" spans="1:5" x14ac:dyDescent="0.15">
      <c r="A11254" s="2"/>
      <c r="B11254" s="31"/>
      <c r="C11254" s="2"/>
      <c r="D11254" s="2"/>
      <c r="E11254" s="26"/>
    </row>
    <row r="11255" spans="1:5" x14ac:dyDescent="0.15">
      <c r="A11255" s="2"/>
      <c r="B11255" s="31"/>
      <c r="C11255" s="2"/>
      <c r="D11255" s="2"/>
      <c r="E11255" s="26"/>
    </row>
    <row r="11256" spans="1:5" x14ac:dyDescent="0.15">
      <c r="A11256" s="2"/>
      <c r="B11256" s="31"/>
      <c r="C11256" s="2"/>
      <c r="D11256" s="2"/>
      <c r="E11256" s="26"/>
    </row>
    <row r="11257" spans="1:5" x14ac:dyDescent="0.15">
      <c r="A11257" s="2"/>
      <c r="B11257" s="31"/>
      <c r="C11257" s="2"/>
      <c r="D11257" s="2"/>
      <c r="E11257" s="26"/>
    </row>
    <row r="11258" spans="1:5" x14ac:dyDescent="0.15">
      <c r="A11258" s="2"/>
      <c r="B11258" s="31"/>
      <c r="C11258" s="2"/>
      <c r="D11258" s="2"/>
      <c r="E11258" s="26"/>
    </row>
    <row r="11259" spans="1:5" x14ac:dyDescent="0.15">
      <c r="A11259" s="2"/>
      <c r="B11259" s="31"/>
      <c r="C11259" s="2"/>
      <c r="D11259" s="2"/>
      <c r="E11259" s="26"/>
    </row>
    <row r="11260" spans="1:5" x14ac:dyDescent="0.15">
      <c r="A11260" s="2"/>
      <c r="B11260" s="31"/>
      <c r="C11260" s="2"/>
      <c r="D11260" s="2"/>
      <c r="E11260" s="26"/>
    </row>
    <row r="11261" spans="1:5" x14ac:dyDescent="0.15">
      <c r="A11261" s="2"/>
      <c r="B11261" s="31"/>
      <c r="C11261" s="2"/>
      <c r="D11261" s="2"/>
      <c r="E11261" s="26"/>
    </row>
    <row r="11262" spans="1:5" x14ac:dyDescent="0.15">
      <c r="A11262" s="2"/>
      <c r="B11262" s="31"/>
      <c r="C11262" s="2"/>
      <c r="D11262" s="2"/>
      <c r="E11262" s="26"/>
    </row>
    <row r="11263" spans="1:5" x14ac:dyDescent="0.15">
      <c r="A11263" s="2"/>
      <c r="B11263" s="31"/>
      <c r="C11263" s="2"/>
      <c r="D11263" s="2"/>
      <c r="E11263" s="26"/>
    </row>
    <row r="11264" spans="1:5" x14ac:dyDescent="0.15">
      <c r="A11264" s="2"/>
      <c r="B11264" s="31"/>
      <c r="C11264" s="2"/>
      <c r="D11264" s="2"/>
      <c r="E11264" s="26"/>
    </row>
    <row r="11265" spans="1:5" x14ac:dyDescent="0.15">
      <c r="A11265" s="2"/>
      <c r="B11265" s="31"/>
      <c r="C11265" s="2"/>
      <c r="D11265" s="2"/>
      <c r="E11265" s="26"/>
    </row>
    <row r="11266" spans="1:5" x14ac:dyDescent="0.15">
      <c r="A11266" s="2"/>
      <c r="B11266" s="31"/>
      <c r="C11266" s="2"/>
      <c r="D11266" s="2"/>
      <c r="E11266" s="26"/>
    </row>
    <row r="11267" spans="1:5" x14ac:dyDescent="0.15">
      <c r="A11267" s="2"/>
      <c r="B11267" s="31"/>
      <c r="C11267" s="2"/>
      <c r="D11267" s="2"/>
      <c r="E11267" s="26"/>
    </row>
    <row r="11268" spans="1:5" x14ac:dyDescent="0.15">
      <c r="A11268" s="2"/>
      <c r="B11268" s="31"/>
      <c r="C11268" s="2"/>
      <c r="D11268" s="2"/>
      <c r="E11268" s="26"/>
    </row>
    <row r="11269" spans="1:5" x14ac:dyDescent="0.15">
      <c r="A11269" s="2"/>
      <c r="B11269" s="31"/>
      <c r="C11269" s="2"/>
      <c r="D11269" s="2"/>
      <c r="E11269" s="26"/>
    </row>
    <row r="11270" spans="1:5" x14ac:dyDescent="0.15">
      <c r="A11270" s="2"/>
      <c r="B11270" s="31"/>
      <c r="C11270" s="2"/>
      <c r="D11270" s="2"/>
      <c r="E11270" s="26"/>
    </row>
    <row r="11271" spans="1:5" x14ac:dyDescent="0.15">
      <c r="A11271" s="2"/>
      <c r="B11271" s="31"/>
      <c r="C11271" s="2"/>
      <c r="D11271" s="2"/>
      <c r="E11271" s="26"/>
    </row>
    <row r="11272" spans="1:5" x14ac:dyDescent="0.15">
      <c r="A11272" s="2"/>
      <c r="B11272" s="31"/>
      <c r="C11272" s="2"/>
      <c r="D11272" s="2"/>
      <c r="E11272" s="26"/>
    </row>
    <row r="11273" spans="1:5" x14ac:dyDescent="0.15">
      <c r="A11273" s="2"/>
      <c r="B11273" s="31"/>
      <c r="C11273" s="2"/>
      <c r="D11273" s="2"/>
      <c r="E11273" s="26"/>
    </row>
    <row r="11274" spans="1:5" x14ac:dyDescent="0.15">
      <c r="A11274" s="2"/>
      <c r="B11274" s="31"/>
      <c r="C11274" s="2"/>
      <c r="D11274" s="2"/>
      <c r="E11274" s="26"/>
    </row>
    <row r="11275" spans="1:5" x14ac:dyDescent="0.15">
      <c r="A11275" s="2"/>
      <c r="B11275" s="31"/>
      <c r="C11275" s="2"/>
      <c r="D11275" s="2"/>
      <c r="E11275" s="26"/>
    </row>
    <row r="11276" spans="1:5" x14ac:dyDescent="0.15">
      <c r="A11276" s="2"/>
      <c r="B11276" s="31"/>
      <c r="C11276" s="2"/>
      <c r="D11276" s="2"/>
      <c r="E11276" s="26"/>
    </row>
    <row r="11277" spans="1:5" x14ac:dyDescent="0.15">
      <c r="A11277" s="2"/>
      <c r="B11277" s="31"/>
      <c r="C11277" s="2"/>
      <c r="D11277" s="2"/>
      <c r="E11277" s="26"/>
    </row>
    <row r="11278" spans="1:5" x14ac:dyDescent="0.15">
      <c r="A11278" s="2"/>
      <c r="B11278" s="31"/>
      <c r="C11278" s="2"/>
      <c r="D11278" s="2"/>
      <c r="E11278" s="26"/>
    </row>
    <row r="11279" spans="1:5" x14ac:dyDescent="0.15">
      <c r="A11279" s="2"/>
      <c r="B11279" s="31"/>
      <c r="C11279" s="2"/>
      <c r="D11279" s="2"/>
      <c r="E11279" s="26"/>
    </row>
    <row r="11280" spans="1:5" x14ac:dyDescent="0.15">
      <c r="A11280" s="2"/>
      <c r="B11280" s="31"/>
      <c r="C11280" s="2"/>
      <c r="D11280" s="2"/>
      <c r="E11280" s="26"/>
    </row>
    <row r="11281" spans="1:5" x14ac:dyDescent="0.15">
      <c r="A11281" s="2"/>
      <c r="B11281" s="31"/>
      <c r="C11281" s="2"/>
      <c r="D11281" s="2"/>
      <c r="E11281" s="26"/>
    </row>
    <row r="11282" spans="1:5" x14ac:dyDescent="0.15">
      <c r="A11282" s="2"/>
      <c r="B11282" s="31"/>
      <c r="C11282" s="2"/>
      <c r="D11282" s="2"/>
      <c r="E11282" s="26"/>
    </row>
    <row r="11283" spans="1:5" x14ac:dyDescent="0.15">
      <c r="A11283" s="2"/>
      <c r="B11283" s="31"/>
      <c r="C11283" s="2"/>
      <c r="D11283" s="2"/>
      <c r="E11283" s="26"/>
    </row>
    <row r="11284" spans="1:5" x14ac:dyDescent="0.15">
      <c r="A11284" s="2"/>
      <c r="B11284" s="31"/>
      <c r="C11284" s="2"/>
      <c r="D11284" s="2"/>
      <c r="E11284" s="26"/>
    </row>
    <row r="11285" spans="1:5" x14ac:dyDescent="0.15">
      <c r="A11285" s="2"/>
      <c r="B11285" s="31"/>
      <c r="C11285" s="2"/>
      <c r="D11285" s="2"/>
      <c r="E11285" s="26"/>
    </row>
    <row r="11286" spans="1:5" x14ac:dyDescent="0.15">
      <c r="A11286" s="2"/>
      <c r="B11286" s="31"/>
      <c r="C11286" s="2"/>
      <c r="D11286" s="2"/>
      <c r="E11286" s="26"/>
    </row>
    <row r="11287" spans="1:5" x14ac:dyDescent="0.15">
      <c r="A11287" s="2"/>
      <c r="B11287" s="31"/>
      <c r="C11287" s="2"/>
      <c r="D11287" s="2"/>
      <c r="E11287" s="26"/>
    </row>
    <row r="11288" spans="1:5" x14ac:dyDescent="0.15">
      <c r="A11288" s="2"/>
      <c r="B11288" s="31"/>
      <c r="C11288" s="2"/>
      <c r="D11288" s="2"/>
      <c r="E11288" s="26"/>
    </row>
    <row r="11289" spans="1:5" x14ac:dyDescent="0.15">
      <c r="A11289" s="2"/>
      <c r="B11289" s="31"/>
      <c r="C11289" s="2"/>
      <c r="D11289" s="2"/>
      <c r="E11289" s="26"/>
    </row>
    <row r="11290" spans="1:5" x14ac:dyDescent="0.15">
      <c r="A11290" s="2"/>
      <c r="B11290" s="31"/>
      <c r="C11290" s="2"/>
      <c r="D11290" s="2"/>
      <c r="E11290" s="26"/>
    </row>
    <row r="11291" spans="1:5" x14ac:dyDescent="0.15">
      <c r="A11291" s="2"/>
      <c r="B11291" s="31"/>
      <c r="C11291" s="2"/>
      <c r="D11291" s="2"/>
      <c r="E11291" s="26"/>
    </row>
    <row r="11292" spans="1:5" x14ac:dyDescent="0.15">
      <c r="A11292" s="2"/>
      <c r="B11292" s="31"/>
      <c r="C11292" s="2"/>
      <c r="D11292" s="2"/>
      <c r="E11292" s="26"/>
    </row>
    <row r="11293" spans="1:5" x14ac:dyDescent="0.15">
      <c r="A11293" s="2"/>
      <c r="B11293" s="31"/>
      <c r="C11293" s="2"/>
      <c r="D11293" s="2"/>
      <c r="E11293" s="26"/>
    </row>
    <row r="11294" spans="1:5" x14ac:dyDescent="0.15">
      <c r="A11294" s="2"/>
      <c r="B11294" s="31"/>
      <c r="C11294" s="2"/>
      <c r="D11294" s="2"/>
      <c r="E11294" s="26"/>
    </row>
    <row r="11295" spans="1:5" x14ac:dyDescent="0.15">
      <c r="A11295" s="2"/>
      <c r="B11295" s="31"/>
      <c r="C11295" s="2"/>
      <c r="D11295" s="2"/>
      <c r="E11295" s="26"/>
    </row>
    <row r="11296" spans="1:5" x14ac:dyDescent="0.15">
      <c r="A11296" s="2"/>
      <c r="B11296" s="31"/>
      <c r="C11296" s="2"/>
      <c r="D11296" s="2"/>
      <c r="E11296" s="26"/>
    </row>
    <row r="11297" spans="1:5" x14ac:dyDescent="0.15">
      <c r="A11297" s="2"/>
      <c r="B11297" s="31"/>
      <c r="C11297" s="2"/>
      <c r="D11297" s="2"/>
      <c r="E11297" s="26"/>
    </row>
    <row r="11298" spans="1:5" x14ac:dyDescent="0.15">
      <c r="A11298" s="2"/>
      <c r="B11298" s="31"/>
      <c r="C11298" s="2"/>
      <c r="D11298" s="2"/>
      <c r="E11298" s="26"/>
    </row>
    <row r="11299" spans="1:5" x14ac:dyDescent="0.15">
      <c r="A11299" s="2"/>
      <c r="B11299" s="31"/>
      <c r="C11299" s="2"/>
      <c r="D11299" s="2"/>
      <c r="E11299" s="26"/>
    </row>
    <row r="11300" spans="1:5" x14ac:dyDescent="0.15">
      <c r="A11300" s="2"/>
      <c r="B11300" s="31"/>
      <c r="C11300" s="2"/>
      <c r="D11300" s="2"/>
      <c r="E11300" s="26"/>
    </row>
    <row r="11301" spans="1:5" x14ac:dyDescent="0.15">
      <c r="A11301" s="2"/>
      <c r="B11301" s="31"/>
      <c r="C11301" s="2"/>
      <c r="D11301" s="2"/>
      <c r="E11301" s="26"/>
    </row>
    <row r="11302" spans="1:5" x14ac:dyDescent="0.15">
      <c r="A11302" s="2"/>
      <c r="B11302" s="31"/>
      <c r="C11302" s="2"/>
      <c r="D11302" s="2"/>
      <c r="E11302" s="26"/>
    </row>
    <row r="11303" spans="1:5" x14ac:dyDescent="0.15">
      <c r="A11303" s="2"/>
      <c r="B11303" s="31"/>
      <c r="C11303" s="2"/>
      <c r="D11303" s="2"/>
      <c r="E11303" s="26"/>
    </row>
    <row r="11304" spans="1:5" x14ac:dyDescent="0.15">
      <c r="A11304" s="2"/>
      <c r="B11304" s="31"/>
      <c r="C11304" s="2"/>
      <c r="D11304" s="2"/>
      <c r="E11304" s="26"/>
    </row>
    <row r="11305" spans="1:5" x14ac:dyDescent="0.15">
      <c r="A11305" s="2"/>
      <c r="B11305" s="31"/>
      <c r="C11305" s="2"/>
      <c r="D11305" s="2"/>
      <c r="E11305" s="26"/>
    </row>
    <row r="11306" spans="1:5" x14ac:dyDescent="0.15">
      <c r="A11306" s="2"/>
      <c r="B11306" s="31"/>
      <c r="C11306" s="2"/>
      <c r="D11306" s="2"/>
      <c r="E11306" s="26"/>
    </row>
    <row r="11307" spans="1:5" x14ac:dyDescent="0.15">
      <c r="A11307" s="2"/>
      <c r="B11307" s="31"/>
      <c r="C11307" s="2"/>
      <c r="D11307" s="2"/>
      <c r="E11307" s="26"/>
    </row>
    <row r="11308" spans="1:5" x14ac:dyDescent="0.15">
      <c r="A11308" s="2"/>
      <c r="B11308" s="31"/>
      <c r="C11308" s="2"/>
      <c r="D11308" s="2"/>
      <c r="E11308" s="26"/>
    </row>
    <row r="11309" spans="1:5" x14ac:dyDescent="0.15">
      <c r="A11309" s="2"/>
      <c r="B11309" s="31"/>
      <c r="C11309" s="2"/>
      <c r="D11309" s="2"/>
      <c r="E11309" s="26"/>
    </row>
    <row r="11310" spans="1:5" x14ac:dyDescent="0.15">
      <c r="A11310" s="2"/>
      <c r="B11310" s="31"/>
      <c r="C11310" s="2"/>
      <c r="D11310" s="2"/>
      <c r="E11310" s="26"/>
    </row>
    <row r="11311" spans="1:5" x14ac:dyDescent="0.15">
      <c r="A11311" s="2"/>
      <c r="B11311" s="31"/>
      <c r="C11311" s="2"/>
      <c r="D11311" s="2"/>
      <c r="E11311" s="26"/>
    </row>
    <row r="11312" spans="1:5" x14ac:dyDescent="0.15">
      <c r="A11312" s="2"/>
      <c r="B11312" s="31"/>
      <c r="C11312" s="2"/>
      <c r="D11312" s="2"/>
      <c r="E11312" s="26"/>
    </row>
    <row r="11313" spans="1:5" x14ac:dyDescent="0.15">
      <c r="A11313" s="2"/>
      <c r="B11313" s="31"/>
      <c r="C11313" s="2"/>
      <c r="D11313" s="2"/>
      <c r="E11313" s="26"/>
    </row>
    <row r="11314" spans="1:5" x14ac:dyDescent="0.15">
      <c r="A11314" s="2"/>
      <c r="B11314" s="31"/>
      <c r="C11314" s="2"/>
      <c r="D11314" s="2"/>
      <c r="E11314" s="26"/>
    </row>
    <row r="11315" spans="1:5" x14ac:dyDescent="0.15">
      <c r="A11315" s="2"/>
      <c r="B11315" s="31"/>
      <c r="C11315" s="2"/>
      <c r="D11315" s="2"/>
      <c r="E11315" s="26"/>
    </row>
    <row r="11316" spans="1:5" x14ac:dyDescent="0.15">
      <c r="A11316" s="2"/>
      <c r="B11316" s="31"/>
      <c r="C11316" s="2"/>
      <c r="D11316" s="2"/>
      <c r="E11316" s="26"/>
    </row>
    <row r="11317" spans="1:5" x14ac:dyDescent="0.15">
      <c r="A11317" s="2"/>
      <c r="B11317" s="31"/>
      <c r="C11317" s="2"/>
      <c r="D11317" s="2"/>
      <c r="E11317" s="26"/>
    </row>
    <row r="11318" spans="1:5" x14ac:dyDescent="0.15">
      <c r="A11318" s="2"/>
      <c r="B11318" s="31"/>
      <c r="C11318" s="2"/>
      <c r="D11318" s="2"/>
      <c r="E11318" s="26"/>
    </row>
    <row r="11319" spans="1:5" x14ac:dyDescent="0.15">
      <c r="A11319" s="2"/>
      <c r="B11319" s="31"/>
      <c r="C11319" s="2"/>
      <c r="D11319" s="2"/>
      <c r="E11319" s="26"/>
    </row>
    <row r="11320" spans="1:5" x14ac:dyDescent="0.15">
      <c r="A11320" s="2"/>
      <c r="B11320" s="31"/>
      <c r="C11320" s="2"/>
      <c r="D11320" s="2"/>
      <c r="E11320" s="26"/>
    </row>
    <row r="11321" spans="1:5" x14ac:dyDescent="0.15">
      <c r="A11321" s="2"/>
      <c r="B11321" s="31"/>
      <c r="C11321" s="2"/>
      <c r="D11321" s="2"/>
      <c r="E11321" s="26"/>
    </row>
    <row r="11322" spans="1:5" x14ac:dyDescent="0.15">
      <c r="A11322" s="2"/>
      <c r="B11322" s="31"/>
      <c r="C11322" s="2"/>
      <c r="D11322" s="2"/>
      <c r="E11322" s="26"/>
    </row>
    <row r="11323" spans="1:5" x14ac:dyDescent="0.15">
      <c r="A11323" s="2"/>
      <c r="B11323" s="31"/>
      <c r="C11323" s="2"/>
      <c r="D11323" s="2"/>
      <c r="E11323" s="26"/>
    </row>
    <row r="11324" spans="1:5" x14ac:dyDescent="0.15">
      <c r="A11324" s="2"/>
      <c r="B11324" s="31"/>
      <c r="C11324" s="2"/>
      <c r="D11324" s="2"/>
      <c r="E11324" s="26"/>
    </row>
    <row r="11325" spans="1:5" x14ac:dyDescent="0.15">
      <c r="A11325" s="2"/>
      <c r="B11325" s="31"/>
      <c r="C11325" s="2"/>
      <c r="D11325" s="2"/>
      <c r="E11325" s="26"/>
    </row>
    <row r="11326" spans="1:5" x14ac:dyDescent="0.15">
      <c r="A11326" s="2"/>
      <c r="B11326" s="31"/>
      <c r="C11326" s="2"/>
      <c r="D11326" s="2"/>
      <c r="E11326" s="26"/>
    </row>
    <row r="11327" spans="1:5" x14ac:dyDescent="0.15">
      <c r="A11327" s="2"/>
      <c r="B11327" s="31"/>
      <c r="C11327" s="2"/>
      <c r="D11327" s="2"/>
      <c r="E11327" s="26"/>
    </row>
    <row r="11328" spans="1:5" x14ac:dyDescent="0.15">
      <c r="A11328" s="2"/>
      <c r="B11328" s="31"/>
      <c r="C11328" s="2"/>
      <c r="D11328" s="2"/>
      <c r="E11328" s="26"/>
    </row>
    <row r="11329" spans="1:5" x14ac:dyDescent="0.15">
      <c r="A11329" s="2"/>
      <c r="B11329" s="31"/>
      <c r="C11329" s="2"/>
      <c r="D11329" s="2"/>
      <c r="E11329" s="26"/>
    </row>
    <row r="11330" spans="1:5" x14ac:dyDescent="0.15">
      <c r="A11330" s="2"/>
      <c r="B11330" s="31"/>
      <c r="C11330" s="2"/>
      <c r="D11330" s="2"/>
      <c r="E11330" s="26"/>
    </row>
    <row r="11331" spans="1:5" x14ac:dyDescent="0.15">
      <c r="A11331" s="2"/>
      <c r="B11331" s="31"/>
      <c r="C11331" s="2"/>
      <c r="D11331" s="2"/>
      <c r="E11331" s="26"/>
    </row>
    <row r="11332" spans="1:5" x14ac:dyDescent="0.15">
      <c r="A11332" s="2"/>
      <c r="B11332" s="31"/>
      <c r="C11332" s="2"/>
      <c r="D11332" s="2"/>
      <c r="E11332" s="26"/>
    </row>
    <row r="11333" spans="1:5" x14ac:dyDescent="0.15">
      <c r="A11333" s="2"/>
      <c r="B11333" s="31"/>
      <c r="C11333" s="2"/>
      <c r="D11333" s="2"/>
      <c r="E11333" s="26"/>
    </row>
    <row r="11334" spans="1:5" x14ac:dyDescent="0.15">
      <c r="A11334" s="2"/>
      <c r="B11334" s="31"/>
      <c r="C11334" s="2"/>
      <c r="D11334" s="2"/>
      <c r="E11334" s="26"/>
    </row>
    <row r="11335" spans="1:5" x14ac:dyDescent="0.15">
      <c r="A11335" s="2"/>
      <c r="B11335" s="31"/>
      <c r="C11335" s="2"/>
      <c r="D11335" s="2"/>
      <c r="E11335" s="26"/>
    </row>
    <row r="11336" spans="1:5" x14ac:dyDescent="0.15">
      <c r="A11336" s="2"/>
      <c r="B11336" s="31"/>
      <c r="C11336" s="2"/>
      <c r="D11336" s="2"/>
      <c r="E11336" s="26"/>
    </row>
    <row r="11337" spans="1:5" x14ac:dyDescent="0.15">
      <c r="A11337" s="2"/>
      <c r="B11337" s="31"/>
      <c r="C11337" s="2"/>
      <c r="D11337" s="2"/>
      <c r="E11337" s="26"/>
    </row>
    <row r="11338" spans="1:5" x14ac:dyDescent="0.15">
      <c r="A11338" s="2"/>
      <c r="B11338" s="31"/>
      <c r="C11338" s="2"/>
      <c r="D11338" s="2"/>
      <c r="E11338" s="26"/>
    </row>
    <row r="11339" spans="1:5" x14ac:dyDescent="0.15">
      <c r="A11339" s="2"/>
      <c r="B11339" s="31"/>
      <c r="C11339" s="2"/>
      <c r="D11339" s="2"/>
      <c r="E11339" s="26"/>
    </row>
    <row r="11340" spans="1:5" x14ac:dyDescent="0.15">
      <c r="A11340" s="2"/>
      <c r="B11340" s="31"/>
      <c r="C11340" s="2"/>
      <c r="D11340" s="2"/>
      <c r="E11340" s="26"/>
    </row>
    <row r="11341" spans="1:5" x14ac:dyDescent="0.15">
      <c r="A11341" s="2"/>
      <c r="B11341" s="31"/>
      <c r="C11341" s="2"/>
      <c r="D11341" s="2"/>
      <c r="E11341" s="26"/>
    </row>
    <row r="11342" spans="1:5" x14ac:dyDescent="0.15">
      <c r="A11342" s="2"/>
      <c r="B11342" s="31"/>
      <c r="C11342" s="2"/>
      <c r="D11342" s="2"/>
      <c r="E11342" s="26"/>
    </row>
    <row r="11343" spans="1:5" x14ac:dyDescent="0.15">
      <c r="A11343" s="2"/>
      <c r="B11343" s="31"/>
      <c r="C11343" s="2"/>
      <c r="D11343" s="2"/>
      <c r="E11343" s="26"/>
    </row>
    <row r="11344" spans="1:5" x14ac:dyDescent="0.15">
      <c r="A11344" s="2"/>
      <c r="B11344" s="31"/>
      <c r="C11344" s="2"/>
      <c r="D11344" s="2"/>
      <c r="E11344" s="26"/>
    </row>
    <row r="11345" spans="1:5" x14ac:dyDescent="0.15">
      <c r="A11345" s="2"/>
      <c r="B11345" s="31"/>
      <c r="C11345" s="2"/>
      <c r="D11345" s="2"/>
      <c r="E11345" s="26"/>
    </row>
    <row r="11346" spans="1:5" x14ac:dyDescent="0.15">
      <c r="A11346" s="2"/>
      <c r="B11346" s="31"/>
      <c r="C11346" s="2"/>
      <c r="D11346" s="2"/>
      <c r="E11346" s="26"/>
    </row>
    <row r="11347" spans="1:5" x14ac:dyDescent="0.15">
      <c r="A11347" s="2"/>
      <c r="B11347" s="31"/>
      <c r="C11347" s="2"/>
      <c r="D11347" s="2"/>
      <c r="E11347" s="26"/>
    </row>
    <row r="11348" spans="1:5" x14ac:dyDescent="0.15">
      <c r="A11348" s="2"/>
      <c r="B11348" s="31"/>
      <c r="C11348" s="2"/>
      <c r="D11348" s="2"/>
      <c r="E11348" s="26"/>
    </row>
    <row r="11349" spans="1:5" x14ac:dyDescent="0.15">
      <c r="A11349" s="2"/>
      <c r="B11349" s="31"/>
      <c r="C11349" s="2"/>
      <c r="D11349" s="2"/>
      <c r="E11349" s="26"/>
    </row>
    <row r="11350" spans="1:5" x14ac:dyDescent="0.15">
      <c r="A11350" s="2"/>
      <c r="B11350" s="31"/>
      <c r="C11350" s="2"/>
      <c r="D11350" s="2"/>
      <c r="E11350" s="26"/>
    </row>
    <row r="11351" spans="1:5" x14ac:dyDescent="0.15">
      <c r="A11351" s="2"/>
      <c r="B11351" s="31"/>
      <c r="C11351" s="2"/>
      <c r="D11351" s="2"/>
      <c r="E11351" s="26"/>
    </row>
    <row r="11352" spans="1:5" x14ac:dyDescent="0.15">
      <c r="A11352" s="2"/>
      <c r="B11352" s="31"/>
      <c r="C11352" s="2"/>
      <c r="D11352" s="2"/>
      <c r="E11352" s="26"/>
    </row>
    <row r="11353" spans="1:5" x14ac:dyDescent="0.15">
      <c r="A11353" s="2"/>
      <c r="B11353" s="31"/>
      <c r="C11353" s="2"/>
      <c r="D11353" s="2"/>
      <c r="E11353" s="26"/>
    </row>
    <row r="11354" spans="1:5" x14ac:dyDescent="0.15">
      <c r="A11354" s="2"/>
      <c r="B11354" s="31"/>
      <c r="C11354" s="2"/>
      <c r="D11354" s="2"/>
      <c r="E11354" s="26"/>
    </row>
    <row r="11355" spans="1:5" x14ac:dyDescent="0.15">
      <c r="A11355" s="2"/>
      <c r="B11355" s="31"/>
      <c r="C11355" s="2"/>
      <c r="D11355" s="2"/>
      <c r="E11355" s="26"/>
    </row>
    <row r="11356" spans="1:5" x14ac:dyDescent="0.15">
      <c r="A11356" s="2"/>
      <c r="B11356" s="31"/>
      <c r="C11356" s="2"/>
      <c r="D11356" s="2"/>
      <c r="E11356" s="26"/>
    </row>
    <row r="11357" spans="1:5" x14ac:dyDescent="0.15">
      <c r="A11357" s="2"/>
      <c r="B11357" s="31"/>
      <c r="C11357" s="2"/>
      <c r="D11357" s="2"/>
      <c r="E11357" s="26"/>
    </row>
    <row r="11358" spans="1:5" x14ac:dyDescent="0.15">
      <c r="A11358" s="2"/>
      <c r="B11358" s="31"/>
      <c r="C11358" s="2"/>
      <c r="D11358" s="2"/>
      <c r="E11358" s="26"/>
    </row>
    <row r="11359" spans="1:5" x14ac:dyDescent="0.15">
      <c r="A11359" s="2"/>
      <c r="B11359" s="31"/>
      <c r="C11359" s="2"/>
      <c r="D11359" s="2"/>
      <c r="E11359" s="26"/>
    </row>
    <row r="11360" spans="1:5" x14ac:dyDescent="0.15">
      <c r="A11360" s="2"/>
      <c r="B11360" s="31"/>
      <c r="C11360" s="2"/>
      <c r="D11360" s="2"/>
      <c r="E11360" s="26"/>
    </row>
    <row r="11361" spans="1:5" x14ac:dyDescent="0.15">
      <c r="A11361" s="2"/>
      <c r="B11361" s="31"/>
      <c r="C11361" s="2"/>
      <c r="D11361" s="2"/>
      <c r="E11361" s="26"/>
    </row>
    <row r="11362" spans="1:5" x14ac:dyDescent="0.15">
      <c r="A11362" s="2"/>
      <c r="B11362" s="31"/>
      <c r="C11362" s="2"/>
      <c r="D11362" s="2"/>
      <c r="E11362" s="26"/>
    </row>
    <row r="11363" spans="1:5" x14ac:dyDescent="0.15">
      <c r="A11363" s="2"/>
      <c r="B11363" s="31"/>
      <c r="C11363" s="2"/>
      <c r="D11363" s="2"/>
      <c r="E11363" s="26"/>
    </row>
    <row r="11364" spans="1:5" x14ac:dyDescent="0.15">
      <c r="A11364" s="2"/>
      <c r="B11364" s="31"/>
      <c r="C11364" s="2"/>
      <c r="D11364" s="2"/>
      <c r="E11364" s="26"/>
    </row>
    <row r="11365" spans="1:5" x14ac:dyDescent="0.15">
      <c r="A11365" s="2"/>
      <c r="B11365" s="31"/>
      <c r="C11365" s="2"/>
      <c r="D11365" s="2"/>
      <c r="E11365" s="26"/>
    </row>
    <row r="11366" spans="1:5" x14ac:dyDescent="0.15">
      <c r="A11366" s="2"/>
      <c r="B11366" s="31"/>
      <c r="C11366" s="2"/>
      <c r="D11366" s="2"/>
      <c r="E11366" s="26"/>
    </row>
    <row r="11367" spans="1:5" x14ac:dyDescent="0.15">
      <c r="A11367" s="2"/>
      <c r="B11367" s="31"/>
      <c r="C11367" s="2"/>
      <c r="D11367" s="2"/>
      <c r="E11367" s="26"/>
    </row>
    <row r="11368" spans="1:5" x14ac:dyDescent="0.15">
      <c r="A11368" s="2"/>
      <c r="B11368" s="31"/>
      <c r="C11368" s="2"/>
      <c r="D11368" s="2"/>
      <c r="E11368" s="26"/>
    </row>
    <row r="11369" spans="1:5" x14ac:dyDescent="0.15">
      <c r="A11369" s="2"/>
      <c r="B11369" s="31"/>
      <c r="C11369" s="2"/>
      <c r="D11369" s="2"/>
      <c r="E11369" s="26"/>
    </row>
    <row r="11370" spans="1:5" x14ac:dyDescent="0.15">
      <c r="A11370" s="2"/>
      <c r="B11370" s="31"/>
      <c r="C11370" s="2"/>
      <c r="D11370" s="2"/>
      <c r="E11370" s="26"/>
    </row>
    <row r="11371" spans="1:5" x14ac:dyDescent="0.15">
      <c r="A11371" s="2"/>
      <c r="B11371" s="31"/>
      <c r="C11371" s="2"/>
      <c r="D11371" s="2"/>
      <c r="E11371" s="26"/>
    </row>
    <row r="11372" spans="1:5" x14ac:dyDescent="0.15">
      <c r="A11372" s="2"/>
      <c r="B11372" s="31"/>
      <c r="C11372" s="2"/>
      <c r="D11372" s="2"/>
      <c r="E11372" s="26"/>
    </row>
    <row r="11373" spans="1:5" x14ac:dyDescent="0.15">
      <c r="A11373" s="2"/>
      <c r="B11373" s="31"/>
      <c r="C11373" s="2"/>
      <c r="D11373" s="2"/>
      <c r="E11373" s="26"/>
    </row>
    <row r="11374" spans="1:5" x14ac:dyDescent="0.15">
      <c r="A11374" s="2"/>
      <c r="B11374" s="31"/>
      <c r="C11374" s="2"/>
      <c r="D11374" s="2"/>
      <c r="E11374" s="26"/>
    </row>
    <row r="11375" spans="1:5" x14ac:dyDescent="0.15">
      <c r="A11375" s="2"/>
      <c r="B11375" s="31"/>
      <c r="C11375" s="2"/>
      <c r="D11375" s="2"/>
      <c r="E11375" s="26"/>
    </row>
    <row r="11376" spans="1:5" x14ac:dyDescent="0.15">
      <c r="A11376" s="2"/>
      <c r="B11376" s="31"/>
      <c r="C11376" s="2"/>
      <c r="D11376" s="2"/>
      <c r="E11376" s="26"/>
    </row>
    <row r="11377" spans="1:5" x14ac:dyDescent="0.15">
      <c r="A11377" s="2"/>
      <c r="B11377" s="31"/>
      <c r="C11377" s="2"/>
      <c r="D11377" s="2"/>
      <c r="E11377" s="26"/>
    </row>
    <row r="11378" spans="1:5" x14ac:dyDescent="0.15">
      <c r="A11378" s="2"/>
      <c r="B11378" s="31"/>
      <c r="C11378" s="2"/>
      <c r="D11378" s="2"/>
      <c r="E11378" s="26"/>
    </row>
    <row r="11379" spans="1:5" x14ac:dyDescent="0.15">
      <c r="A11379" s="2"/>
      <c r="B11379" s="31"/>
      <c r="C11379" s="2"/>
      <c r="D11379" s="2"/>
      <c r="E11379" s="26"/>
    </row>
    <row r="11380" spans="1:5" x14ac:dyDescent="0.15">
      <c r="A11380" s="2"/>
      <c r="B11380" s="31"/>
      <c r="C11380" s="2"/>
      <c r="D11380" s="2"/>
      <c r="E11380" s="26"/>
    </row>
    <row r="11381" spans="1:5" x14ac:dyDescent="0.15">
      <c r="A11381" s="2"/>
      <c r="B11381" s="31"/>
      <c r="C11381" s="2"/>
      <c r="D11381" s="2"/>
      <c r="E11381" s="26"/>
    </row>
    <row r="11382" spans="1:5" x14ac:dyDescent="0.15">
      <c r="A11382" s="2"/>
      <c r="B11382" s="31"/>
      <c r="C11382" s="2"/>
      <c r="D11382" s="2"/>
      <c r="E11382" s="26"/>
    </row>
    <row r="11383" spans="1:5" x14ac:dyDescent="0.15">
      <c r="A11383" s="2"/>
      <c r="B11383" s="31"/>
      <c r="C11383" s="2"/>
      <c r="D11383" s="2"/>
      <c r="E11383" s="26"/>
    </row>
    <row r="11384" spans="1:5" x14ac:dyDescent="0.15">
      <c r="A11384" s="2"/>
      <c r="B11384" s="31"/>
      <c r="C11384" s="2"/>
      <c r="D11384" s="2"/>
      <c r="E11384" s="26"/>
    </row>
    <row r="11385" spans="1:5" x14ac:dyDescent="0.15">
      <c r="A11385" s="2"/>
      <c r="B11385" s="31"/>
      <c r="C11385" s="2"/>
      <c r="D11385" s="2"/>
      <c r="E11385" s="26"/>
    </row>
    <row r="11386" spans="1:5" x14ac:dyDescent="0.15">
      <c r="A11386" s="2"/>
      <c r="B11386" s="31"/>
      <c r="C11386" s="2"/>
      <c r="D11386" s="2"/>
      <c r="E11386" s="26"/>
    </row>
    <row r="11387" spans="1:5" x14ac:dyDescent="0.15">
      <c r="A11387" s="2"/>
      <c r="B11387" s="31"/>
      <c r="C11387" s="2"/>
      <c r="D11387" s="2"/>
      <c r="E11387" s="26"/>
    </row>
    <row r="11388" spans="1:5" x14ac:dyDescent="0.15">
      <c r="A11388" s="2"/>
      <c r="B11388" s="31"/>
      <c r="C11388" s="2"/>
      <c r="D11388" s="2"/>
      <c r="E11388" s="26"/>
    </row>
    <row r="11389" spans="1:5" x14ac:dyDescent="0.15">
      <c r="A11389" s="2"/>
      <c r="B11389" s="31"/>
      <c r="C11389" s="2"/>
      <c r="D11389" s="2"/>
      <c r="E11389" s="26"/>
    </row>
    <row r="11390" spans="1:5" x14ac:dyDescent="0.15">
      <c r="A11390" s="2"/>
      <c r="B11390" s="31"/>
      <c r="C11390" s="2"/>
      <c r="D11390" s="2"/>
      <c r="E11390" s="26"/>
    </row>
    <row r="11391" spans="1:5" x14ac:dyDescent="0.15">
      <c r="A11391" s="2"/>
      <c r="B11391" s="31"/>
      <c r="C11391" s="2"/>
      <c r="D11391" s="2"/>
      <c r="E11391" s="26"/>
    </row>
    <row r="11392" spans="1:5" x14ac:dyDescent="0.15">
      <c r="A11392" s="2"/>
      <c r="B11392" s="31"/>
      <c r="C11392" s="2"/>
      <c r="D11392" s="2"/>
      <c r="E11392" s="26"/>
    </row>
    <row r="11393" spans="1:5" x14ac:dyDescent="0.15">
      <c r="A11393" s="2"/>
      <c r="B11393" s="31"/>
      <c r="C11393" s="2"/>
      <c r="D11393" s="2"/>
      <c r="E11393" s="26"/>
    </row>
    <row r="11394" spans="1:5" x14ac:dyDescent="0.15">
      <c r="A11394" s="2"/>
      <c r="B11394" s="31"/>
      <c r="C11394" s="2"/>
      <c r="D11394" s="2"/>
      <c r="E11394" s="26"/>
    </row>
    <row r="11395" spans="1:5" x14ac:dyDescent="0.15">
      <c r="A11395" s="2"/>
      <c r="B11395" s="31"/>
      <c r="C11395" s="2"/>
      <c r="D11395" s="2"/>
      <c r="E11395" s="26"/>
    </row>
    <row r="11396" spans="1:5" x14ac:dyDescent="0.15">
      <c r="A11396" s="2"/>
      <c r="B11396" s="31"/>
      <c r="C11396" s="2"/>
      <c r="D11396" s="2"/>
      <c r="E11396" s="26"/>
    </row>
    <row r="11397" spans="1:5" x14ac:dyDescent="0.15">
      <c r="A11397" s="2"/>
      <c r="B11397" s="31"/>
      <c r="C11397" s="2"/>
      <c r="D11397" s="2"/>
      <c r="E11397" s="26"/>
    </row>
    <row r="11398" spans="1:5" x14ac:dyDescent="0.15">
      <c r="A11398" s="2"/>
      <c r="B11398" s="31"/>
      <c r="C11398" s="2"/>
      <c r="D11398" s="2"/>
      <c r="E11398" s="26"/>
    </row>
    <row r="11399" spans="1:5" x14ac:dyDescent="0.15">
      <c r="A11399" s="2"/>
      <c r="B11399" s="31"/>
      <c r="C11399" s="2"/>
      <c r="D11399" s="2"/>
      <c r="E11399" s="26"/>
    </row>
    <row r="11400" spans="1:5" x14ac:dyDescent="0.15">
      <c r="A11400" s="2"/>
      <c r="B11400" s="31"/>
      <c r="C11400" s="2"/>
      <c r="D11400" s="2"/>
      <c r="E11400" s="26"/>
    </row>
    <row r="11401" spans="1:5" x14ac:dyDescent="0.15">
      <c r="A11401" s="2"/>
      <c r="B11401" s="31"/>
      <c r="C11401" s="2"/>
      <c r="D11401" s="2"/>
      <c r="E11401" s="26"/>
    </row>
    <row r="11402" spans="1:5" x14ac:dyDescent="0.15">
      <c r="A11402" s="2"/>
      <c r="B11402" s="31"/>
      <c r="C11402" s="2"/>
      <c r="D11402" s="2"/>
      <c r="E11402" s="26"/>
    </row>
    <row r="11403" spans="1:5" x14ac:dyDescent="0.15">
      <c r="A11403" s="2"/>
      <c r="B11403" s="31"/>
      <c r="C11403" s="2"/>
      <c r="D11403" s="2"/>
      <c r="E11403" s="26"/>
    </row>
    <row r="11404" spans="1:5" x14ac:dyDescent="0.15">
      <c r="A11404" s="2"/>
      <c r="B11404" s="31"/>
      <c r="C11404" s="2"/>
      <c r="D11404" s="2"/>
      <c r="E11404" s="26"/>
    </row>
    <row r="11405" spans="1:5" x14ac:dyDescent="0.15">
      <c r="A11405" s="2"/>
      <c r="B11405" s="31"/>
      <c r="C11405" s="2"/>
      <c r="D11405" s="2"/>
      <c r="E11405" s="26"/>
    </row>
    <row r="11406" spans="1:5" x14ac:dyDescent="0.15">
      <c r="A11406" s="2"/>
      <c r="B11406" s="31"/>
      <c r="C11406" s="2"/>
      <c r="D11406" s="2"/>
      <c r="E11406" s="26"/>
    </row>
    <row r="11407" spans="1:5" x14ac:dyDescent="0.15">
      <c r="A11407" s="2"/>
      <c r="B11407" s="31"/>
      <c r="C11407" s="2"/>
      <c r="D11407" s="2"/>
      <c r="E11407" s="26"/>
    </row>
    <row r="11408" spans="1:5" x14ac:dyDescent="0.15">
      <c r="A11408" s="2"/>
      <c r="B11408" s="31"/>
      <c r="C11408" s="2"/>
      <c r="D11408" s="2"/>
      <c r="E11408" s="26"/>
    </row>
    <row r="11409" spans="1:5" x14ac:dyDescent="0.15">
      <c r="A11409" s="2"/>
      <c r="B11409" s="31"/>
      <c r="C11409" s="2"/>
      <c r="D11409" s="2"/>
      <c r="E11409" s="26"/>
    </row>
    <row r="11410" spans="1:5" x14ac:dyDescent="0.15">
      <c r="A11410" s="2"/>
      <c r="B11410" s="31"/>
      <c r="C11410" s="2"/>
      <c r="D11410" s="2"/>
      <c r="E11410" s="26"/>
    </row>
    <row r="11411" spans="1:5" x14ac:dyDescent="0.15">
      <c r="A11411" s="2"/>
      <c r="B11411" s="31"/>
      <c r="C11411" s="2"/>
      <c r="D11411" s="2"/>
      <c r="E11411" s="26"/>
    </row>
    <row r="11412" spans="1:5" x14ac:dyDescent="0.15">
      <c r="A11412" s="2"/>
      <c r="B11412" s="31"/>
      <c r="C11412" s="2"/>
      <c r="D11412" s="2"/>
      <c r="E11412" s="26"/>
    </row>
    <row r="11413" spans="1:5" x14ac:dyDescent="0.15">
      <c r="A11413" s="2"/>
      <c r="B11413" s="31"/>
      <c r="C11413" s="2"/>
      <c r="D11413" s="2"/>
      <c r="E11413" s="26"/>
    </row>
    <row r="11414" spans="1:5" x14ac:dyDescent="0.15">
      <c r="A11414" s="2"/>
      <c r="B11414" s="31"/>
      <c r="C11414" s="2"/>
      <c r="D11414" s="2"/>
      <c r="E11414" s="26"/>
    </row>
    <row r="11415" spans="1:5" x14ac:dyDescent="0.15">
      <c r="A11415" s="2"/>
      <c r="B11415" s="31"/>
      <c r="C11415" s="2"/>
      <c r="D11415" s="2"/>
      <c r="E11415" s="26"/>
    </row>
    <row r="11416" spans="1:5" x14ac:dyDescent="0.15">
      <c r="A11416" s="2"/>
      <c r="B11416" s="31"/>
      <c r="C11416" s="2"/>
      <c r="D11416" s="2"/>
      <c r="E11416" s="26"/>
    </row>
    <row r="11417" spans="1:5" x14ac:dyDescent="0.15">
      <c r="A11417" s="2"/>
      <c r="B11417" s="31"/>
      <c r="C11417" s="2"/>
      <c r="D11417" s="2"/>
      <c r="E11417" s="26"/>
    </row>
    <row r="11418" spans="1:5" x14ac:dyDescent="0.15">
      <c r="A11418" s="2"/>
      <c r="B11418" s="31"/>
      <c r="C11418" s="2"/>
      <c r="D11418" s="2"/>
      <c r="E11418" s="26"/>
    </row>
    <row r="11419" spans="1:5" x14ac:dyDescent="0.15">
      <c r="A11419" s="2"/>
      <c r="B11419" s="31"/>
      <c r="C11419" s="2"/>
      <c r="D11419" s="2"/>
      <c r="E11419" s="26"/>
    </row>
    <row r="11420" spans="1:5" x14ac:dyDescent="0.15">
      <c r="A11420" s="2"/>
      <c r="B11420" s="31"/>
      <c r="C11420" s="2"/>
      <c r="D11420" s="2"/>
      <c r="E11420" s="26"/>
    </row>
    <row r="11421" spans="1:5" x14ac:dyDescent="0.15">
      <c r="A11421" s="2"/>
      <c r="B11421" s="31"/>
      <c r="C11421" s="2"/>
      <c r="D11421" s="2"/>
      <c r="E11421" s="26"/>
    </row>
    <row r="11422" spans="1:5" x14ac:dyDescent="0.15">
      <c r="A11422" s="2"/>
      <c r="B11422" s="31"/>
      <c r="C11422" s="2"/>
      <c r="D11422" s="2"/>
      <c r="E11422" s="26"/>
    </row>
    <row r="11423" spans="1:5" x14ac:dyDescent="0.15">
      <c r="A11423" s="2"/>
      <c r="B11423" s="31"/>
      <c r="C11423" s="2"/>
      <c r="D11423" s="2"/>
      <c r="E11423" s="26"/>
    </row>
    <row r="11424" spans="1:5" x14ac:dyDescent="0.15">
      <c r="A11424" s="2"/>
      <c r="B11424" s="31"/>
      <c r="C11424" s="2"/>
      <c r="D11424" s="2"/>
      <c r="E11424" s="26"/>
    </row>
    <row r="11425" spans="1:5" x14ac:dyDescent="0.15">
      <c r="A11425" s="2"/>
      <c r="B11425" s="31"/>
      <c r="C11425" s="2"/>
      <c r="D11425" s="2"/>
      <c r="E11425" s="26"/>
    </row>
    <row r="11426" spans="1:5" x14ac:dyDescent="0.15">
      <c r="A11426" s="2"/>
      <c r="B11426" s="31"/>
      <c r="C11426" s="2"/>
      <c r="D11426" s="2"/>
      <c r="E11426" s="26"/>
    </row>
    <row r="11427" spans="1:5" x14ac:dyDescent="0.15">
      <c r="A11427" s="2"/>
      <c r="B11427" s="31"/>
      <c r="C11427" s="2"/>
      <c r="D11427" s="2"/>
      <c r="E11427" s="26"/>
    </row>
    <row r="11428" spans="1:5" x14ac:dyDescent="0.15">
      <c r="A11428" s="2"/>
      <c r="B11428" s="31"/>
      <c r="C11428" s="2"/>
      <c r="D11428" s="2"/>
      <c r="E11428" s="26"/>
    </row>
    <row r="11429" spans="1:5" x14ac:dyDescent="0.15">
      <c r="A11429" s="2"/>
      <c r="B11429" s="31"/>
      <c r="C11429" s="2"/>
      <c r="D11429" s="2"/>
      <c r="E11429" s="26"/>
    </row>
    <row r="11430" spans="1:5" x14ac:dyDescent="0.15">
      <c r="A11430" s="2"/>
      <c r="B11430" s="31"/>
      <c r="C11430" s="2"/>
      <c r="D11430" s="2"/>
      <c r="E11430" s="26"/>
    </row>
    <row r="11431" spans="1:5" x14ac:dyDescent="0.15">
      <c r="A11431" s="2"/>
      <c r="B11431" s="31"/>
      <c r="C11431" s="2"/>
      <c r="D11431" s="2"/>
      <c r="E11431" s="26"/>
    </row>
    <row r="11432" spans="1:5" x14ac:dyDescent="0.15">
      <c r="A11432" s="2"/>
      <c r="B11432" s="31"/>
      <c r="C11432" s="2"/>
      <c r="D11432" s="2"/>
      <c r="E11432" s="26"/>
    </row>
    <row r="11433" spans="1:5" x14ac:dyDescent="0.15">
      <c r="A11433" s="2"/>
      <c r="B11433" s="31"/>
      <c r="C11433" s="2"/>
      <c r="D11433" s="2"/>
      <c r="E11433" s="26"/>
    </row>
    <row r="11434" spans="1:5" x14ac:dyDescent="0.15">
      <c r="A11434" s="2"/>
      <c r="B11434" s="31"/>
      <c r="C11434" s="2"/>
      <c r="D11434" s="2"/>
      <c r="E11434" s="26"/>
    </row>
    <row r="11435" spans="1:5" x14ac:dyDescent="0.15">
      <c r="A11435" s="2"/>
      <c r="B11435" s="31"/>
      <c r="C11435" s="2"/>
      <c r="D11435" s="2"/>
      <c r="E11435" s="26"/>
    </row>
    <row r="11436" spans="1:5" x14ac:dyDescent="0.15">
      <c r="A11436" s="2"/>
      <c r="B11436" s="31"/>
      <c r="C11436" s="2"/>
      <c r="D11436" s="2"/>
      <c r="E11436" s="26"/>
    </row>
    <row r="11437" spans="1:5" x14ac:dyDescent="0.15">
      <c r="A11437" s="2"/>
      <c r="B11437" s="31"/>
      <c r="C11437" s="2"/>
      <c r="D11437" s="2"/>
      <c r="E11437" s="26"/>
    </row>
    <row r="11438" spans="1:5" x14ac:dyDescent="0.15">
      <c r="A11438" s="2"/>
      <c r="B11438" s="31"/>
      <c r="C11438" s="2"/>
      <c r="D11438" s="2"/>
      <c r="E11438" s="26"/>
    </row>
    <row r="11439" spans="1:5" x14ac:dyDescent="0.15">
      <c r="A11439" s="2"/>
      <c r="B11439" s="31"/>
      <c r="C11439" s="2"/>
      <c r="D11439" s="2"/>
      <c r="E11439" s="26"/>
    </row>
    <row r="11440" spans="1:5" x14ac:dyDescent="0.15">
      <c r="A11440" s="2"/>
      <c r="B11440" s="31"/>
      <c r="C11440" s="2"/>
      <c r="D11440" s="2"/>
      <c r="E11440" s="26"/>
    </row>
    <row r="11441" spans="1:5" x14ac:dyDescent="0.15">
      <c r="A11441" s="2"/>
      <c r="B11441" s="31"/>
      <c r="C11441" s="2"/>
      <c r="D11441" s="2"/>
      <c r="E11441" s="26"/>
    </row>
    <row r="11442" spans="1:5" x14ac:dyDescent="0.15">
      <c r="A11442" s="2"/>
      <c r="B11442" s="31"/>
      <c r="C11442" s="2"/>
      <c r="D11442" s="2"/>
      <c r="E11442" s="26"/>
    </row>
    <row r="11443" spans="1:5" x14ac:dyDescent="0.15">
      <c r="A11443" s="2"/>
      <c r="B11443" s="31"/>
      <c r="C11443" s="2"/>
      <c r="D11443" s="2"/>
      <c r="E11443" s="26"/>
    </row>
    <row r="11444" spans="1:5" x14ac:dyDescent="0.15">
      <c r="A11444" s="2"/>
      <c r="B11444" s="31"/>
      <c r="C11444" s="2"/>
      <c r="D11444" s="2"/>
      <c r="E11444" s="26"/>
    </row>
    <row r="11445" spans="1:5" x14ac:dyDescent="0.15">
      <c r="A11445" s="2"/>
      <c r="B11445" s="31"/>
      <c r="C11445" s="2"/>
      <c r="D11445" s="2"/>
      <c r="E11445" s="26"/>
    </row>
    <row r="11446" spans="1:5" x14ac:dyDescent="0.15">
      <c r="A11446" s="2"/>
      <c r="B11446" s="31"/>
      <c r="C11446" s="2"/>
      <c r="D11446" s="2"/>
      <c r="E11446" s="26"/>
    </row>
    <row r="11447" spans="1:5" x14ac:dyDescent="0.15">
      <c r="A11447" s="2"/>
      <c r="B11447" s="31"/>
      <c r="C11447" s="2"/>
      <c r="D11447" s="2"/>
      <c r="E11447" s="26"/>
    </row>
    <row r="11448" spans="1:5" x14ac:dyDescent="0.15">
      <c r="A11448" s="2"/>
      <c r="B11448" s="31"/>
      <c r="C11448" s="2"/>
      <c r="D11448" s="2"/>
      <c r="E11448" s="26"/>
    </row>
    <row r="11449" spans="1:5" x14ac:dyDescent="0.15">
      <c r="A11449" s="2"/>
      <c r="B11449" s="31"/>
      <c r="C11449" s="2"/>
      <c r="D11449" s="2"/>
      <c r="E11449" s="26"/>
    </row>
    <row r="11450" spans="1:5" x14ac:dyDescent="0.15">
      <c r="A11450" s="2"/>
      <c r="B11450" s="31"/>
      <c r="C11450" s="2"/>
      <c r="D11450" s="2"/>
      <c r="E11450" s="26"/>
    </row>
    <row r="11451" spans="1:5" x14ac:dyDescent="0.15">
      <c r="A11451" s="2"/>
      <c r="B11451" s="31"/>
      <c r="C11451" s="2"/>
      <c r="D11451" s="2"/>
      <c r="E11451" s="26"/>
    </row>
    <row r="11452" spans="1:5" x14ac:dyDescent="0.15">
      <c r="A11452" s="2"/>
      <c r="B11452" s="31"/>
      <c r="C11452" s="2"/>
      <c r="D11452" s="2"/>
      <c r="E11452" s="26"/>
    </row>
    <row r="11453" spans="1:5" x14ac:dyDescent="0.15">
      <c r="A11453" s="2"/>
      <c r="B11453" s="31"/>
      <c r="C11453" s="2"/>
      <c r="D11453" s="2"/>
      <c r="E11453" s="26"/>
    </row>
    <row r="11454" spans="1:5" x14ac:dyDescent="0.15">
      <c r="A11454" s="2"/>
      <c r="B11454" s="31"/>
      <c r="C11454" s="2"/>
      <c r="D11454" s="2"/>
      <c r="E11454" s="26"/>
    </row>
    <row r="11455" spans="1:5" x14ac:dyDescent="0.15">
      <c r="A11455" s="2"/>
      <c r="B11455" s="31"/>
      <c r="C11455" s="2"/>
      <c r="D11455" s="2"/>
      <c r="E11455" s="26"/>
    </row>
    <row r="11456" spans="1:5" x14ac:dyDescent="0.15">
      <c r="A11456" s="2"/>
      <c r="B11456" s="31"/>
      <c r="C11456" s="2"/>
      <c r="D11456" s="2"/>
      <c r="E11456" s="26"/>
    </row>
    <row r="11457" spans="1:5" x14ac:dyDescent="0.15">
      <c r="A11457" s="2"/>
      <c r="B11457" s="31"/>
      <c r="C11457" s="2"/>
      <c r="D11457" s="2"/>
      <c r="E11457" s="26"/>
    </row>
    <row r="11458" spans="1:5" x14ac:dyDescent="0.15">
      <c r="A11458" s="2"/>
      <c r="B11458" s="31"/>
      <c r="C11458" s="2"/>
      <c r="D11458" s="2"/>
      <c r="E11458" s="26"/>
    </row>
    <row r="11459" spans="1:5" x14ac:dyDescent="0.15">
      <c r="A11459" s="2"/>
      <c r="B11459" s="31"/>
      <c r="C11459" s="2"/>
      <c r="D11459" s="2"/>
      <c r="E11459" s="26"/>
    </row>
    <row r="11460" spans="1:5" x14ac:dyDescent="0.15">
      <c r="A11460" s="2"/>
      <c r="B11460" s="31"/>
      <c r="C11460" s="2"/>
      <c r="D11460" s="2"/>
      <c r="E11460" s="26"/>
    </row>
    <row r="11461" spans="1:5" x14ac:dyDescent="0.15">
      <c r="A11461" s="2"/>
      <c r="B11461" s="31"/>
      <c r="C11461" s="2"/>
      <c r="D11461" s="2"/>
      <c r="E11461" s="26"/>
    </row>
    <row r="11462" spans="1:5" x14ac:dyDescent="0.15">
      <c r="A11462" s="2"/>
      <c r="B11462" s="31"/>
      <c r="C11462" s="2"/>
      <c r="D11462" s="2"/>
      <c r="E11462" s="26"/>
    </row>
    <row r="11463" spans="1:5" x14ac:dyDescent="0.15">
      <c r="A11463" s="2"/>
      <c r="B11463" s="31"/>
      <c r="C11463" s="2"/>
      <c r="D11463" s="2"/>
      <c r="E11463" s="26"/>
    </row>
    <row r="11464" spans="1:5" x14ac:dyDescent="0.15">
      <c r="A11464" s="2"/>
      <c r="B11464" s="31"/>
      <c r="C11464" s="2"/>
      <c r="D11464" s="2"/>
      <c r="E11464" s="26"/>
    </row>
    <row r="11465" spans="1:5" x14ac:dyDescent="0.15">
      <c r="A11465" s="2"/>
      <c r="B11465" s="31"/>
      <c r="C11465" s="2"/>
      <c r="D11465" s="2"/>
      <c r="E11465" s="26"/>
    </row>
    <row r="11466" spans="1:5" x14ac:dyDescent="0.15">
      <c r="A11466" s="2"/>
      <c r="B11466" s="31"/>
      <c r="C11466" s="2"/>
      <c r="D11466" s="2"/>
      <c r="E11466" s="26"/>
    </row>
    <row r="11467" spans="1:5" x14ac:dyDescent="0.15">
      <c r="A11467" s="2"/>
      <c r="B11467" s="31"/>
      <c r="C11467" s="2"/>
      <c r="D11467" s="2"/>
      <c r="E11467" s="26"/>
    </row>
    <row r="11468" spans="1:5" x14ac:dyDescent="0.15">
      <c r="A11468" s="2"/>
      <c r="B11468" s="31"/>
      <c r="C11468" s="2"/>
      <c r="D11468" s="2"/>
      <c r="E11468" s="26"/>
    </row>
    <row r="11469" spans="1:5" x14ac:dyDescent="0.15">
      <c r="A11469" s="2"/>
      <c r="B11469" s="31"/>
      <c r="C11469" s="2"/>
      <c r="D11469" s="2"/>
      <c r="E11469" s="26"/>
    </row>
    <row r="11470" spans="1:5" x14ac:dyDescent="0.15">
      <c r="A11470" s="2"/>
      <c r="B11470" s="31"/>
      <c r="C11470" s="2"/>
      <c r="D11470" s="2"/>
      <c r="E11470" s="26"/>
    </row>
    <row r="11471" spans="1:5" x14ac:dyDescent="0.15">
      <c r="A11471" s="2"/>
      <c r="B11471" s="31"/>
      <c r="C11471" s="2"/>
      <c r="D11471" s="2"/>
      <c r="E11471" s="26"/>
    </row>
    <row r="11472" spans="1:5" x14ac:dyDescent="0.15">
      <c r="A11472" s="2"/>
      <c r="B11472" s="31"/>
      <c r="C11472" s="2"/>
      <c r="D11472" s="2"/>
      <c r="E11472" s="26"/>
    </row>
    <row r="11473" spans="1:5" x14ac:dyDescent="0.15">
      <c r="A11473" s="2"/>
      <c r="B11473" s="31"/>
      <c r="C11473" s="2"/>
      <c r="D11473" s="2"/>
      <c r="E11473" s="26"/>
    </row>
    <row r="11474" spans="1:5" x14ac:dyDescent="0.15">
      <c r="A11474" s="2"/>
      <c r="B11474" s="31"/>
      <c r="C11474" s="2"/>
      <c r="D11474" s="2"/>
      <c r="E11474" s="26"/>
    </row>
    <row r="11475" spans="1:5" x14ac:dyDescent="0.15">
      <c r="A11475" s="2"/>
      <c r="B11475" s="31"/>
      <c r="C11475" s="2"/>
      <c r="D11475" s="2"/>
      <c r="E11475" s="26"/>
    </row>
    <row r="11476" spans="1:5" x14ac:dyDescent="0.15">
      <c r="A11476" s="2"/>
      <c r="B11476" s="31"/>
      <c r="C11476" s="2"/>
      <c r="D11476" s="2"/>
      <c r="E11476" s="26"/>
    </row>
    <row r="11477" spans="1:5" x14ac:dyDescent="0.15">
      <c r="A11477" s="2"/>
      <c r="B11477" s="31"/>
      <c r="C11477" s="2"/>
      <c r="D11477" s="2"/>
      <c r="E11477" s="26"/>
    </row>
    <row r="11478" spans="1:5" x14ac:dyDescent="0.15">
      <c r="A11478" s="2"/>
      <c r="B11478" s="31"/>
      <c r="C11478" s="2"/>
      <c r="D11478" s="2"/>
      <c r="E11478" s="26"/>
    </row>
    <row r="11479" spans="1:5" x14ac:dyDescent="0.15">
      <c r="A11479" s="2"/>
      <c r="B11479" s="31"/>
      <c r="C11479" s="2"/>
      <c r="D11479" s="2"/>
      <c r="E11479" s="26"/>
    </row>
    <row r="11480" spans="1:5" x14ac:dyDescent="0.15">
      <c r="A11480" s="2"/>
      <c r="B11480" s="31"/>
      <c r="C11480" s="2"/>
      <c r="D11480" s="2"/>
      <c r="E11480" s="26"/>
    </row>
    <row r="11481" spans="1:5" x14ac:dyDescent="0.15">
      <c r="A11481" s="2"/>
      <c r="B11481" s="31"/>
      <c r="C11481" s="2"/>
      <c r="D11481" s="2"/>
      <c r="E11481" s="26"/>
    </row>
    <row r="11482" spans="1:5" x14ac:dyDescent="0.15">
      <c r="A11482" s="2"/>
      <c r="B11482" s="31"/>
      <c r="C11482" s="2"/>
      <c r="D11482" s="2"/>
      <c r="E11482" s="26"/>
    </row>
    <row r="11483" spans="1:5" x14ac:dyDescent="0.15">
      <c r="A11483" s="2"/>
      <c r="B11483" s="31"/>
      <c r="C11483" s="2"/>
      <c r="D11483" s="2"/>
      <c r="E11483" s="26"/>
    </row>
    <row r="11484" spans="1:5" x14ac:dyDescent="0.15">
      <c r="A11484" s="2"/>
      <c r="B11484" s="31"/>
      <c r="C11484" s="2"/>
      <c r="D11484" s="2"/>
      <c r="E11484" s="26"/>
    </row>
    <row r="11485" spans="1:5" x14ac:dyDescent="0.15">
      <c r="A11485" s="2"/>
      <c r="B11485" s="31"/>
      <c r="C11485" s="2"/>
      <c r="D11485" s="2"/>
      <c r="E11485" s="26"/>
    </row>
    <row r="11486" spans="1:5" x14ac:dyDescent="0.15">
      <c r="A11486" s="2"/>
      <c r="B11486" s="31"/>
      <c r="C11486" s="2"/>
      <c r="D11486" s="2"/>
      <c r="E11486" s="26"/>
    </row>
    <row r="11487" spans="1:5" x14ac:dyDescent="0.15">
      <c r="A11487" s="2"/>
      <c r="B11487" s="31"/>
      <c r="C11487" s="2"/>
      <c r="D11487" s="2"/>
      <c r="E11487" s="26"/>
    </row>
    <row r="11488" spans="1:5" x14ac:dyDescent="0.15">
      <c r="A11488" s="2"/>
      <c r="B11488" s="31"/>
      <c r="C11488" s="2"/>
      <c r="D11488" s="2"/>
      <c r="E11488" s="26"/>
    </row>
    <row r="11489" spans="1:5" x14ac:dyDescent="0.15">
      <c r="A11489" s="2"/>
      <c r="B11489" s="31"/>
      <c r="C11489" s="2"/>
      <c r="D11489" s="2"/>
      <c r="E11489" s="26"/>
    </row>
    <row r="11490" spans="1:5" x14ac:dyDescent="0.15">
      <c r="A11490" s="2"/>
      <c r="B11490" s="31"/>
      <c r="C11490" s="2"/>
      <c r="D11490" s="2"/>
      <c r="E11490" s="26"/>
    </row>
    <row r="11491" spans="1:5" x14ac:dyDescent="0.15">
      <c r="A11491" s="2"/>
      <c r="B11491" s="31"/>
      <c r="C11491" s="2"/>
      <c r="D11491" s="2"/>
      <c r="E11491" s="26"/>
    </row>
    <row r="11492" spans="1:5" x14ac:dyDescent="0.15">
      <c r="A11492" s="2"/>
      <c r="B11492" s="31"/>
      <c r="C11492" s="2"/>
      <c r="D11492" s="2"/>
      <c r="E11492" s="26"/>
    </row>
    <row r="11493" spans="1:5" x14ac:dyDescent="0.15">
      <c r="A11493" s="2"/>
      <c r="B11493" s="31"/>
      <c r="C11493" s="2"/>
      <c r="D11493" s="2"/>
      <c r="E11493" s="26"/>
    </row>
    <row r="11494" spans="1:5" x14ac:dyDescent="0.15">
      <c r="A11494" s="2"/>
      <c r="B11494" s="31"/>
      <c r="C11494" s="2"/>
      <c r="D11494" s="2"/>
      <c r="E11494" s="26"/>
    </row>
    <row r="11495" spans="1:5" x14ac:dyDescent="0.15">
      <c r="A11495" s="2"/>
      <c r="B11495" s="31"/>
      <c r="C11495" s="2"/>
      <c r="D11495" s="2"/>
      <c r="E11495" s="26"/>
    </row>
    <row r="11496" spans="1:5" x14ac:dyDescent="0.15">
      <c r="A11496" s="2"/>
      <c r="B11496" s="31"/>
      <c r="C11496" s="2"/>
      <c r="D11496" s="2"/>
      <c r="E11496" s="26"/>
    </row>
    <row r="11497" spans="1:5" x14ac:dyDescent="0.15">
      <c r="A11497" s="2"/>
      <c r="B11497" s="31"/>
      <c r="C11497" s="2"/>
      <c r="D11497" s="2"/>
      <c r="E11497" s="26"/>
    </row>
    <row r="11498" spans="1:5" x14ac:dyDescent="0.15">
      <c r="A11498" s="2"/>
      <c r="B11498" s="31"/>
      <c r="C11498" s="2"/>
      <c r="D11498" s="2"/>
      <c r="E11498" s="26"/>
    </row>
    <row r="11499" spans="1:5" x14ac:dyDescent="0.15">
      <c r="A11499" s="2"/>
      <c r="B11499" s="31"/>
      <c r="C11499" s="2"/>
      <c r="D11499" s="2"/>
      <c r="E11499" s="26"/>
    </row>
    <row r="11500" spans="1:5" x14ac:dyDescent="0.15">
      <c r="A11500" s="2"/>
      <c r="B11500" s="31"/>
      <c r="C11500" s="2"/>
      <c r="D11500" s="2"/>
      <c r="E11500" s="26"/>
    </row>
    <row r="11501" spans="1:5" x14ac:dyDescent="0.15">
      <c r="A11501" s="2"/>
      <c r="B11501" s="31"/>
      <c r="C11501" s="2"/>
      <c r="D11501" s="2"/>
      <c r="E11501" s="26"/>
    </row>
    <row r="11502" spans="1:5" x14ac:dyDescent="0.15">
      <c r="A11502" s="2"/>
      <c r="B11502" s="31"/>
      <c r="C11502" s="2"/>
      <c r="D11502" s="2"/>
      <c r="E11502" s="26"/>
    </row>
    <row r="11503" spans="1:5" x14ac:dyDescent="0.15">
      <c r="A11503" s="2"/>
      <c r="B11503" s="31"/>
      <c r="C11503" s="2"/>
      <c r="D11503" s="2"/>
      <c r="E11503" s="26"/>
    </row>
    <row r="11504" spans="1:5" x14ac:dyDescent="0.15">
      <c r="A11504" s="2"/>
      <c r="B11504" s="31"/>
      <c r="C11504" s="2"/>
      <c r="D11504" s="2"/>
      <c r="E11504" s="26"/>
    </row>
    <row r="11505" spans="1:5" x14ac:dyDescent="0.15">
      <c r="A11505" s="2"/>
      <c r="B11505" s="31"/>
      <c r="C11505" s="2"/>
      <c r="D11505" s="2"/>
      <c r="E11505" s="26"/>
    </row>
    <row r="11506" spans="1:5" x14ac:dyDescent="0.15">
      <c r="A11506" s="2"/>
      <c r="B11506" s="31"/>
      <c r="C11506" s="2"/>
      <c r="D11506" s="2"/>
      <c r="E11506" s="26"/>
    </row>
    <row r="11507" spans="1:5" x14ac:dyDescent="0.15">
      <c r="A11507" s="2"/>
      <c r="B11507" s="31"/>
      <c r="C11507" s="2"/>
      <c r="D11507" s="2"/>
      <c r="E11507" s="26"/>
    </row>
    <row r="11508" spans="1:5" x14ac:dyDescent="0.15">
      <c r="A11508" s="2"/>
      <c r="B11508" s="31"/>
      <c r="C11508" s="2"/>
      <c r="D11508" s="2"/>
      <c r="E11508" s="26"/>
    </row>
    <row r="11509" spans="1:5" x14ac:dyDescent="0.15">
      <c r="A11509" s="2"/>
      <c r="B11509" s="31"/>
      <c r="C11509" s="2"/>
      <c r="D11509" s="2"/>
      <c r="E11509" s="26"/>
    </row>
    <row r="11510" spans="1:5" x14ac:dyDescent="0.15">
      <c r="A11510" s="2"/>
      <c r="B11510" s="31"/>
      <c r="C11510" s="2"/>
      <c r="D11510" s="2"/>
      <c r="E11510" s="26"/>
    </row>
    <row r="11511" spans="1:5" x14ac:dyDescent="0.15">
      <c r="A11511" s="2"/>
      <c r="B11511" s="31"/>
      <c r="C11511" s="2"/>
      <c r="D11511" s="2"/>
      <c r="E11511" s="26"/>
    </row>
    <row r="11512" spans="1:5" x14ac:dyDescent="0.15">
      <c r="A11512" s="2"/>
      <c r="B11512" s="31"/>
      <c r="C11512" s="2"/>
      <c r="D11512" s="2"/>
      <c r="E11512" s="26"/>
    </row>
    <row r="11513" spans="1:5" x14ac:dyDescent="0.15">
      <c r="A11513" s="2"/>
      <c r="B11513" s="31"/>
      <c r="C11513" s="2"/>
      <c r="D11513" s="2"/>
      <c r="E11513" s="26"/>
    </row>
    <row r="11514" spans="1:5" x14ac:dyDescent="0.15">
      <c r="A11514" s="2"/>
      <c r="B11514" s="31"/>
      <c r="C11514" s="2"/>
      <c r="D11514" s="2"/>
      <c r="E11514" s="26"/>
    </row>
    <row r="11515" spans="1:5" x14ac:dyDescent="0.15">
      <c r="A11515" s="2"/>
      <c r="B11515" s="31"/>
      <c r="C11515" s="2"/>
      <c r="D11515" s="2"/>
      <c r="E11515" s="26"/>
    </row>
    <row r="11516" spans="1:5" x14ac:dyDescent="0.15">
      <c r="A11516" s="2"/>
      <c r="B11516" s="31"/>
      <c r="C11516" s="2"/>
      <c r="D11516" s="2"/>
      <c r="E11516" s="26"/>
    </row>
    <row r="11517" spans="1:5" x14ac:dyDescent="0.15">
      <c r="A11517" s="2"/>
      <c r="B11517" s="31"/>
      <c r="C11517" s="2"/>
      <c r="D11517" s="2"/>
      <c r="E11517" s="26"/>
    </row>
    <row r="11518" spans="1:5" x14ac:dyDescent="0.15">
      <c r="A11518" s="2"/>
      <c r="B11518" s="31"/>
      <c r="C11518" s="2"/>
      <c r="D11518" s="2"/>
      <c r="E11518" s="26"/>
    </row>
    <row r="11519" spans="1:5" x14ac:dyDescent="0.15">
      <c r="A11519" s="2"/>
      <c r="B11519" s="31"/>
      <c r="C11519" s="2"/>
      <c r="D11519" s="2"/>
      <c r="E11519" s="26"/>
    </row>
    <row r="11520" spans="1:5" x14ac:dyDescent="0.15">
      <c r="A11520" s="2"/>
      <c r="B11520" s="31"/>
      <c r="C11520" s="2"/>
      <c r="D11520" s="2"/>
      <c r="E11520" s="26"/>
    </row>
    <row r="11521" spans="1:5" x14ac:dyDescent="0.15">
      <c r="A11521" s="2"/>
      <c r="B11521" s="31"/>
      <c r="C11521" s="2"/>
      <c r="D11521" s="2"/>
      <c r="E11521" s="26"/>
    </row>
    <row r="11522" spans="1:5" x14ac:dyDescent="0.15">
      <c r="A11522" s="2"/>
      <c r="B11522" s="31"/>
      <c r="C11522" s="2"/>
      <c r="D11522" s="2"/>
      <c r="E11522" s="26"/>
    </row>
    <row r="11523" spans="1:5" x14ac:dyDescent="0.15">
      <c r="A11523" s="2"/>
      <c r="B11523" s="31"/>
      <c r="C11523" s="2"/>
      <c r="D11523" s="2"/>
      <c r="E11523" s="26"/>
    </row>
    <row r="11524" spans="1:5" x14ac:dyDescent="0.15">
      <c r="A11524" s="2"/>
      <c r="B11524" s="31"/>
      <c r="C11524" s="2"/>
      <c r="D11524" s="2"/>
      <c r="E11524" s="26"/>
    </row>
    <row r="11525" spans="1:5" x14ac:dyDescent="0.15">
      <c r="A11525" s="2"/>
      <c r="B11525" s="31"/>
      <c r="C11525" s="2"/>
      <c r="D11525" s="2"/>
      <c r="E11525" s="26"/>
    </row>
    <row r="11526" spans="1:5" x14ac:dyDescent="0.15">
      <c r="A11526" s="2"/>
      <c r="B11526" s="31"/>
      <c r="C11526" s="2"/>
      <c r="D11526" s="2"/>
      <c r="E11526" s="26"/>
    </row>
    <row r="11527" spans="1:5" x14ac:dyDescent="0.15">
      <c r="A11527" s="2"/>
      <c r="B11527" s="31"/>
      <c r="C11527" s="2"/>
      <c r="D11527" s="2"/>
      <c r="E11527" s="26"/>
    </row>
    <row r="11528" spans="1:5" x14ac:dyDescent="0.15">
      <c r="A11528" s="2"/>
      <c r="B11528" s="31"/>
      <c r="C11528" s="2"/>
      <c r="D11528" s="2"/>
      <c r="E11528" s="26"/>
    </row>
    <row r="11529" spans="1:5" x14ac:dyDescent="0.15">
      <c r="A11529" s="2"/>
      <c r="B11529" s="31"/>
      <c r="C11529" s="2"/>
      <c r="D11529" s="2"/>
      <c r="E11529" s="26"/>
    </row>
    <row r="11530" spans="1:5" x14ac:dyDescent="0.15">
      <c r="A11530" s="2"/>
      <c r="B11530" s="31"/>
      <c r="C11530" s="2"/>
      <c r="D11530" s="2"/>
      <c r="E11530" s="26"/>
    </row>
    <row r="11531" spans="1:5" x14ac:dyDescent="0.15">
      <c r="A11531" s="2"/>
      <c r="B11531" s="31"/>
      <c r="C11531" s="2"/>
      <c r="D11531" s="2"/>
      <c r="E11531" s="26"/>
    </row>
    <row r="11532" spans="1:5" x14ac:dyDescent="0.15">
      <c r="A11532" s="2"/>
      <c r="B11532" s="31"/>
      <c r="C11532" s="2"/>
      <c r="D11532" s="2"/>
      <c r="E11532" s="26"/>
    </row>
    <row r="11533" spans="1:5" x14ac:dyDescent="0.15">
      <c r="A11533" s="2"/>
      <c r="B11533" s="31"/>
      <c r="C11533" s="2"/>
      <c r="D11533" s="2"/>
      <c r="E11533" s="26"/>
    </row>
    <row r="11534" spans="1:5" x14ac:dyDescent="0.15">
      <c r="A11534" s="2"/>
      <c r="B11534" s="31"/>
      <c r="C11534" s="2"/>
      <c r="D11534" s="2"/>
      <c r="E11534" s="26"/>
    </row>
    <row r="11535" spans="1:5" x14ac:dyDescent="0.15">
      <c r="A11535" s="2"/>
      <c r="B11535" s="31"/>
      <c r="C11535" s="2"/>
      <c r="D11535" s="2"/>
      <c r="E11535" s="26"/>
    </row>
    <row r="11536" spans="1:5" x14ac:dyDescent="0.15">
      <c r="A11536" s="2"/>
      <c r="B11536" s="31"/>
      <c r="C11536" s="2"/>
      <c r="D11536" s="2"/>
      <c r="E11536" s="26"/>
    </row>
    <row r="11537" spans="1:5" x14ac:dyDescent="0.15">
      <c r="A11537" s="2"/>
      <c r="B11537" s="31"/>
      <c r="C11537" s="2"/>
      <c r="D11537" s="2"/>
      <c r="E11537" s="26"/>
    </row>
    <row r="11538" spans="1:5" x14ac:dyDescent="0.15">
      <c r="A11538" s="2"/>
      <c r="B11538" s="31"/>
      <c r="C11538" s="2"/>
      <c r="D11538" s="2"/>
      <c r="E11538" s="26"/>
    </row>
    <row r="11539" spans="1:5" x14ac:dyDescent="0.15">
      <c r="A11539" s="2"/>
      <c r="B11539" s="31"/>
      <c r="C11539" s="2"/>
      <c r="D11539" s="2"/>
      <c r="E11539" s="26"/>
    </row>
    <row r="11540" spans="1:5" x14ac:dyDescent="0.15">
      <c r="A11540" s="2"/>
      <c r="B11540" s="31"/>
      <c r="C11540" s="2"/>
      <c r="D11540" s="2"/>
      <c r="E11540" s="26"/>
    </row>
    <row r="11541" spans="1:5" x14ac:dyDescent="0.15">
      <c r="A11541" s="2"/>
      <c r="B11541" s="31"/>
      <c r="C11541" s="2"/>
      <c r="D11541" s="2"/>
      <c r="E11541" s="26"/>
    </row>
    <row r="11542" spans="1:5" x14ac:dyDescent="0.15">
      <c r="A11542" s="2"/>
      <c r="B11542" s="31"/>
      <c r="C11542" s="2"/>
      <c r="D11542" s="2"/>
      <c r="E11542" s="26"/>
    </row>
    <row r="11543" spans="1:5" x14ac:dyDescent="0.15">
      <c r="A11543" s="2"/>
      <c r="B11543" s="31"/>
      <c r="C11543" s="2"/>
      <c r="D11543" s="2"/>
      <c r="E11543" s="26"/>
    </row>
    <row r="11544" spans="1:5" x14ac:dyDescent="0.15">
      <c r="A11544" s="2"/>
      <c r="B11544" s="31"/>
      <c r="C11544" s="2"/>
      <c r="D11544" s="2"/>
      <c r="E11544" s="26"/>
    </row>
    <row r="11545" spans="1:5" x14ac:dyDescent="0.15">
      <c r="A11545" s="2"/>
      <c r="B11545" s="31"/>
      <c r="C11545" s="2"/>
      <c r="D11545" s="2"/>
      <c r="E11545" s="26"/>
    </row>
    <row r="11546" spans="1:5" x14ac:dyDescent="0.15">
      <c r="A11546" s="2"/>
      <c r="B11546" s="31"/>
      <c r="C11546" s="2"/>
      <c r="D11546" s="2"/>
      <c r="E11546" s="26"/>
    </row>
    <row r="11547" spans="1:5" x14ac:dyDescent="0.15">
      <c r="A11547" s="2"/>
      <c r="B11547" s="31"/>
      <c r="C11547" s="2"/>
      <c r="D11547" s="2"/>
      <c r="E11547" s="26"/>
    </row>
    <row r="11548" spans="1:5" x14ac:dyDescent="0.15">
      <c r="A11548" s="2"/>
      <c r="B11548" s="31"/>
      <c r="C11548" s="2"/>
      <c r="D11548" s="2"/>
      <c r="E11548" s="26"/>
    </row>
    <row r="11549" spans="1:5" x14ac:dyDescent="0.15">
      <c r="A11549" s="2"/>
      <c r="B11549" s="31"/>
      <c r="C11549" s="2"/>
      <c r="D11549" s="2"/>
      <c r="E11549" s="26"/>
    </row>
    <row r="11550" spans="1:5" x14ac:dyDescent="0.15">
      <c r="A11550" s="2"/>
      <c r="B11550" s="31"/>
      <c r="C11550" s="2"/>
      <c r="D11550" s="2"/>
      <c r="E11550" s="26"/>
    </row>
    <row r="11551" spans="1:5" x14ac:dyDescent="0.15">
      <c r="A11551" s="2"/>
      <c r="B11551" s="31"/>
      <c r="C11551" s="2"/>
      <c r="D11551" s="2"/>
      <c r="E11551" s="26"/>
    </row>
    <row r="11552" spans="1:5" x14ac:dyDescent="0.15">
      <c r="A11552" s="2"/>
      <c r="B11552" s="31"/>
      <c r="C11552" s="2"/>
      <c r="D11552" s="2"/>
      <c r="E11552" s="26"/>
    </row>
    <row r="11553" spans="1:5" x14ac:dyDescent="0.15">
      <c r="A11553" s="2"/>
      <c r="B11553" s="31"/>
      <c r="C11553" s="2"/>
      <c r="D11553" s="2"/>
      <c r="E11553" s="26"/>
    </row>
    <row r="11554" spans="1:5" x14ac:dyDescent="0.15">
      <c r="A11554" s="2"/>
      <c r="B11554" s="31"/>
      <c r="C11554" s="2"/>
      <c r="D11554" s="2"/>
      <c r="E11554" s="26"/>
    </row>
    <row r="11555" spans="1:5" x14ac:dyDescent="0.15">
      <c r="A11555" s="2"/>
      <c r="B11555" s="31"/>
      <c r="C11555" s="2"/>
      <c r="D11555" s="2"/>
      <c r="E11555" s="26"/>
    </row>
    <row r="11556" spans="1:5" x14ac:dyDescent="0.15">
      <c r="A11556" s="2"/>
      <c r="B11556" s="31"/>
      <c r="C11556" s="2"/>
      <c r="D11556" s="2"/>
      <c r="E11556" s="26"/>
    </row>
    <row r="11557" spans="1:5" x14ac:dyDescent="0.15">
      <c r="A11557" s="2"/>
      <c r="B11557" s="31"/>
      <c r="C11557" s="2"/>
      <c r="D11557" s="2"/>
      <c r="E11557" s="26"/>
    </row>
    <row r="11558" spans="1:5" x14ac:dyDescent="0.15">
      <c r="A11558" s="2"/>
      <c r="B11558" s="31"/>
      <c r="C11558" s="2"/>
      <c r="D11558" s="2"/>
      <c r="E11558" s="26"/>
    </row>
    <row r="11559" spans="1:5" x14ac:dyDescent="0.15">
      <c r="A11559" s="2"/>
      <c r="B11559" s="31"/>
      <c r="C11559" s="2"/>
      <c r="D11559" s="2"/>
      <c r="E11559" s="26"/>
    </row>
    <row r="11560" spans="1:5" x14ac:dyDescent="0.15">
      <c r="A11560" s="2"/>
      <c r="B11560" s="31"/>
      <c r="C11560" s="2"/>
      <c r="D11560" s="2"/>
      <c r="E11560" s="26"/>
    </row>
    <row r="11561" spans="1:5" x14ac:dyDescent="0.15">
      <c r="A11561" s="2"/>
      <c r="B11561" s="31"/>
      <c r="C11561" s="2"/>
      <c r="D11561" s="2"/>
      <c r="E11561" s="26"/>
    </row>
    <row r="11562" spans="1:5" x14ac:dyDescent="0.15">
      <c r="A11562" s="2"/>
      <c r="B11562" s="31"/>
      <c r="C11562" s="2"/>
      <c r="D11562" s="2"/>
      <c r="E11562" s="26"/>
    </row>
    <row r="11563" spans="1:5" x14ac:dyDescent="0.15">
      <c r="A11563" s="2"/>
      <c r="B11563" s="31"/>
      <c r="C11563" s="2"/>
      <c r="D11563" s="2"/>
      <c r="E11563" s="26"/>
    </row>
    <row r="11564" spans="1:5" x14ac:dyDescent="0.15">
      <c r="A11564" s="2"/>
      <c r="B11564" s="31"/>
      <c r="C11564" s="2"/>
      <c r="D11564" s="2"/>
      <c r="E11564" s="26"/>
    </row>
    <row r="11565" spans="1:5" x14ac:dyDescent="0.15">
      <c r="A11565" s="2"/>
      <c r="B11565" s="31"/>
      <c r="C11565" s="2"/>
      <c r="D11565" s="2"/>
      <c r="E11565" s="26"/>
    </row>
    <row r="11566" spans="1:5" x14ac:dyDescent="0.15">
      <c r="A11566" s="2"/>
      <c r="B11566" s="31"/>
      <c r="C11566" s="2"/>
      <c r="D11566" s="2"/>
      <c r="E11566" s="26"/>
    </row>
    <row r="11567" spans="1:5" x14ac:dyDescent="0.15">
      <c r="A11567" s="2"/>
      <c r="B11567" s="31"/>
      <c r="C11567" s="2"/>
      <c r="D11567" s="2"/>
      <c r="E11567" s="26"/>
    </row>
    <row r="11568" spans="1:5" x14ac:dyDescent="0.15">
      <c r="A11568" s="2"/>
      <c r="B11568" s="31"/>
      <c r="C11568" s="2"/>
      <c r="D11568" s="2"/>
      <c r="E11568" s="26"/>
    </row>
    <row r="11569" spans="1:5" x14ac:dyDescent="0.15">
      <c r="A11569" s="2"/>
      <c r="B11569" s="31"/>
      <c r="C11569" s="2"/>
      <c r="D11569" s="2"/>
      <c r="E11569" s="26"/>
    </row>
    <row r="11570" spans="1:5" x14ac:dyDescent="0.15">
      <c r="A11570" s="2"/>
      <c r="B11570" s="31"/>
      <c r="C11570" s="2"/>
      <c r="D11570" s="2"/>
      <c r="E11570" s="26"/>
    </row>
    <row r="11571" spans="1:5" x14ac:dyDescent="0.15">
      <c r="A11571" s="2"/>
      <c r="B11571" s="31"/>
      <c r="C11571" s="2"/>
      <c r="D11571" s="2"/>
      <c r="E11571" s="26"/>
    </row>
    <row r="11572" spans="1:5" x14ac:dyDescent="0.15">
      <c r="A11572" s="2"/>
      <c r="B11572" s="31"/>
      <c r="C11572" s="2"/>
      <c r="D11572" s="2"/>
      <c r="E11572" s="26"/>
    </row>
    <row r="11573" spans="1:5" x14ac:dyDescent="0.15">
      <c r="A11573" s="2"/>
      <c r="B11573" s="31"/>
      <c r="C11573" s="2"/>
      <c r="D11573" s="2"/>
      <c r="E11573" s="26"/>
    </row>
    <row r="11574" spans="1:5" x14ac:dyDescent="0.15">
      <c r="A11574" s="2"/>
      <c r="B11574" s="31"/>
      <c r="C11574" s="2"/>
      <c r="D11574" s="2"/>
      <c r="E11574" s="26"/>
    </row>
    <row r="11575" spans="1:5" x14ac:dyDescent="0.15">
      <c r="A11575" s="2"/>
      <c r="B11575" s="31"/>
      <c r="C11575" s="2"/>
      <c r="D11575" s="2"/>
      <c r="E11575" s="26"/>
    </row>
    <row r="11576" spans="1:5" x14ac:dyDescent="0.15">
      <c r="A11576" s="2"/>
      <c r="B11576" s="31"/>
      <c r="C11576" s="2"/>
      <c r="D11576" s="2"/>
      <c r="E11576" s="26"/>
    </row>
    <row r="11577" spans="1:5" x14ac:dyDescent="0.15">
      <c r="A11577" s="2"/>
      <c r="B11577" s="31"/>
      <c r="C11577" s="2"/>
      <c r="D11577" s="2"/>
      <c r="E11577" s="26"/>
    </row>
    <row r="11578" spans="1:5" x14ac:dyDescent="0.15">
      <c r="A11578" s="2"/>
      <c r="B11578" s="31"/>
      <c r="C11578" s="2"/>
      <c r="D11578" s="2"/>
      <c r="E11578" s="26"/>
    </row>
    <row r="11579" spans="1:5" x14ac:dyDescent="0.15">
      <c r="A11579" s="2"/>
      <c r="B11579" s="31"/>
      <c r="C11579" s="2"/>
      <c r="D11579" s="2"/>
      <c r="E11579" s="26"/>
    </row>
    <row r="11580" spans="1:5" x14ac:dyDescent="0.15">
      <c r="A11580" s="2"/>
      <c r="B11580" s="31"/>
      <c r="C11580" s="2"/>
      <c r="D11580" s="2"/>
      <c r="E11580" s="26"/>
    </row>
    <row r="11581" spans="1:5" x14ac:dyDescent="0.15">
      <c r="A11581" s="2"/>
      <c r="B11581" s="31"/>
      <c r="C11581" s="2"/>
      <c r="D11581" s="2"/>
      <c r="E11581" s="26"/>
    </row>
    <row r="11582" spans="1:5" x14ac:dyDescent="0.15">
      <c r="A11582" s="2"/>
      <c r="B11582" s="31"/>
      <c r="C11582" s="2"/>
      <c r="D11582" s="2"/>
      <c r="E11582" s="26"/>
    </row>
    <row r="11583" spans="1:5" x14ac:dyDescent="0.15">
      <c r="A11583" s="2"/>
      <c r="B11583" s="31"/>
      <c r="C11583" s="2"/>
      <c r="D11583" s="2"/>
      <c r="E11583" s="26"/>
    </row>
    <row r="11584" spans="1:5" x14ac:dyDescent="0.15">
      <c r="A11584" s="2"/>
      <c r="B11584" s="31"/>
      <c r="C11584" s="2"/>
      <c r="D11584" s="2"/>
      <c r="E11584" s="26"/>
    </row>
    <row r="11585" spans="1:5" x14ac:dyDescent="0.15">
      <c r="A11585" s="2"/>
      <c r="B11585" s="31"/>
      <c r="C11585" s="2"/>
      <c r="D11585" s="2"/>
      <c r="E11585" s="26"/>
    </row>
    <row r="11586" spans="1:5" x14ac:dyDescent="0.15">
      <c r="A11586" s="2"/>
      <c r="B11586" s="31"/>
      <c r="C11586" s="2"/>
      <c r="D11586" s="2"/>
      <c r="E11586" s="26"/>
    </row>
    <row r="11587" spans="1:5" x14ac:dyDescent="0.15">
      <c r="A11587" s="2"/>
      <c r="B11587" s="31"/>
      <c r="C11587" s="2"/>
      <c r="D11587" s="2"/>
      <c r="E11587" s="26"/>
    </row>
    <row r="11588" spans="1:5" x14ac:dyDescent="0.15">
      <c r="A11588" s="2"/>
      <c r="B11588" s="31"/>
      <c r="C11588" s="2"/>
      <c r="D11588" s="2"/>
      <c r="E11588" s="26"/>
    </row>
    <row r="11589" spans="1:5" x14ac:dyDescent="0.15">
      <c r="A11589" s="2"/>
      <c r="B11589" s="31"/>
      <c r="C11589" s="2"/>
      <c r="D11589" s="2"/>
      <c r="E11589" s="26"/>
    </row>
    <row r="11590" spans="1:5" x14ac:dyDescent="0.15">
      <c r="A11590" s="2"/>
      <c r="B11590" s="31"/>
      <c r="C11590" s="2"/>
      <c r="D11590" s="2"/>
      <c r="E11590" s="26"/>
    </row>
    <row r="11591" spans="1:5" x14ac:dyDescent="0.15">
      <c r="A11591" s="2"/>
      <c r="B11591" s="31"/>
      <c r="C11591" s="2"/>
      <c r="D11591" s="2"/>
      <c r="E11591" s="26"/>
    </row>
    <row r="11592" spans="1:5" x14ac:dyDescent="0.15">
      <c r="A11592" s="2"/>
      <c r="B11592" s="31"/>
      <c r="C11592" s="2"/>
      <c r="D11592" s="2"/>
      <c r="E11592" s="26"/>
    </row>
    <row r="11593" spans="1:5" x14ac:dyDescent="0.15">
      <c r="A11593" s="2"/>
      <c r="B11593" s="31"/>
      <c r="C11593" s="2"/>
      <c r="D11593" s="2"/>
      <c r="E11593" s="26"/>
    </row>
    <row r="11594" spans="1:5" x14ac:dyDescent="0.15">
      <c r="A11594" s="2"/>
      <c r="B11594" s="31"/>
      <c r="C11594" s="2"/>
      <c r="D11594" s="2"/>
      <c r="E11594" s="26"/>
    </row>
    <row r="11595" spans="1:5" x14ac:dyDescent="0.15">
      <c r="A11595" s="2"/>
      <c r="B11595" s="31"/>
      <c r="C11595" s="2"/>
      <c r="D11595" s="2"/>
      <c r="E11595" s="26"/>
    </row>
    <row r="11596" spans="1:5" x14ac:dyDescent="0.15">
      <c r="A11596" s="2"/>
      <c r="B11596" s="31"/>
      <c r="C11596" s="2"/>
      <c r="D11596" s="2"/>
      <c r="E11596" s="26"/>
    </row>
    <row r="11597" spans="1:5" x14ac:dyDescent="0.15">
      <c r="A11597" s="2"/>
      <c r="B11597" s="31"/>
      <c r="C11597" s="2"/>
      <c r="D11597" s="2"/>
      <c r="E11597" s="26"/>
    </row>
    <row r="11598" spans="1:5" x14ac:dyDescent="0.15">
      <c r="A11598" s="2"/>
      <c r="B11598" s="31"/>
      <c r="C11598" s="2"/>
      <c r="D11598" s="2"/>
      <c r="E11598" s="26"/>
    </row>
    <row r="11599" spans="1:5" x14ac:dyDescent="0.15">
      <c r="A11599" s="2"/>
      <c r="B11599" s="31"/>
      <c r="C11599" s="2"/>
      <c r="D11599" s="2"/>
      <c r="E11599" s="26"/>
    </row>
    <row r="11600" spans="1:5" x14ac:dyDescent="0.15">
      <c r="A11600" s="2"/>
      <c r="B11600" s="31"/>
      <c r="C11600" s="2"/>
      <c r="D11600" s="2"/>
      <c r="E11600" s="26"/>
    </row>
    <row r="11601" spans="1:5" x14ac:dyDescent="0.15">
      <c r="A11601" s="2"/>
      <c r="B11601" s="31"/>
      <c r="C11601" s="2"/>
      <c r="D11601" s="2"/>
      <c r="E11601" s="26"/>
    </row>
    <row r="11602" spans="1:5" x14ac:dyDescent="0.15">
      <c r="A11602" s="2"/>
      <c r="B11602" s="31"/>
      <c r="C11602" s="2"/>
      <c r="D11602" s="2"/>
      <c r="E11602" s="26"/>
    </row>
    <row r="11603" spans="1:5" x14ac:dyDescent="0.15">
      <c r="A11603" s="2"/>
      <c r="B11603" s="31"/>
      <c r="C11603" s="2"/>
      <c r="D11603" s="2"/>
      <c r="E11603" s="26"/>
    </row>
    <row r="11604" spans="1:5" x14ac:dyDescent="0.15">
      <c r="A11604" s="2"/>
      <c r="B11604" s="31"/>
      <c r="C11604" s="2"/>
      <c r="D11604" s="2"/>
      <c r="E11604" s="26"/>
    </row>
    <row r="11605" spans="1:5" x14ac:dyDescent="0.15">
      <c r="A11605" s="2"/>
      <c r="B11605" s="31"/>
      <c r="C11605" s="2"/>
      <c r="D11605" s="2"/>
      <c r="E11605" s="26"/>
    </row>
    <row r="11606" spans="1:5" x14ac:dyDescent="0.15">
      <c r="A11606" s="2"/>
      <c r="B11606" s="31"/>
      <c r="C11606" s="2"/>
      <c r="D11606" s="2"/>
      <c r="E11606" s="26"/>
    </row>
    <row r="11607" spans="1:5" x14ac:dyDescent="0.15">
      <c r="A11607" s="2"/>
      <c r="B11607" s="31"/>
      <c r="C11607" s="2"/>
      <c r="D11607" s="2"/>
      <c r="E11607" s="26"/>
    </row>
    <row r="11608" spans="1:5" x14ac:dyDescent="0.15">
      <c r="A11608" s="2"/>
      <c r="B11608" s="31"/>
      <c r="C11608" s="2"/>
      <c r="D11608" s="2"/>
      <c r="E11608" s="26"/>
    </row>
    <row r="11609" spans="1:5" x14ac:dyDescent="0.15">
      <c r="A11609" s="2"/>
      <c r="B11609" s="31"/>
      <c r="C11609" s="2"/>
      <c r="D11609" s="2"/>
      <c r="E11609" s="26"/>
    </row>
    <row r="11610" spans="1:5" x14ac:dyDescent="0.15">
      <c r="A11610" s="2"/>
      <c r="B11610" s="31"/>
      <c r="C11610" s="2"/>
      <c r="D11610" s="2"/>
      <c r="E11610" s="26"/>
    </row>
    <row r="11611" spans="1:5" x14ac:dyDescent="0.15">
      <c r="A11611" s="2"/>
      <c r="B11611" s="31"/>
      <c r="C11611" s="2"/>
      <c r="D11611" s="2"/>
      <c r="E11611" s="26"/>
    </row>
    <row r="11612" spans="1:5" x14ac:dyDescent="0.15">
      <c r="A11612" s="2"/>
      <c r="B11612" s="31"/>
      <c r="C11612" s="2"/>
      <c r="D11612" s="2"/>
      <c r="E11612" s="26"/>
    </row>
    <row r="11613" spans="1:5" x14ac:dyDescent="0.15">
      <c r="A11613" s="2"/>
      <c r="B11613" s="31"/>
      <c r="C11613" s="2"/>
      <c r="D11613" s="2"/>
      <c r="E11613" s="26"/>
    </row>
    <row r="11614" spans="1:5" x14ac:dyDescent="0.15">
      <c r="A11614" s="2"/>
      <c r="B11614" s="31"/>
      <c r="C11614" s="2"/>
      <c r="D11614" s="2"/>
      <c r="E11614" s="26"/>
    </row>
    <row r="11615" spans="1:5" x14ac:dyDescent="0.15">
      <c r="A11615" s="2"/>
      <c r="B11615" s="31"/>
      <c r="C11615" s="2"/>
      <c r="D11615" s="2"/>
      <c r="E11615" s="26"/>
    </row>
    <row r="11616" spans="1:5" x14ac:dyDescent="0.15">
      <c r="A11616" s="2"/>
      <c r="B11616" s="31"/>
      <c r="C11616" s="2"/>
      <c r="D11616" s="2"/>
      <c r="E11616" s="26"/>
    </row>
    <row r="11617" spans="1:5" x14ac:dyDescent="0.15">
      <c r="A11617" s="2"/>
      <c r="B11617" s="31"/>
      <c r="C11617" s="2"/>
      <c r="D11617" s="2"/>
      <c r="E11617" s="26"/>
    </row>
    <row r="11618" spans="1:5" x14ac:dyDescent="0.15">
      <c r="A11618" s="2"/>
      <c r="B11618" s="31"/>
      <c r="C11618" s="2"/>
      <c r="D11618" s="2"/>
      <c r="E11618" s="26"/>
    </row>
    <row r="11619" spans="1:5" x14ac:dyDescent="0.15">
      <c r="A11619" s="2"/>
      <c r="B11619" s="31"/>
      <c r="C11619" s="2"/>
      <c r="D11619" s="2"/>
      <c r="E11619" s="26"/>
    </row>
    <row r="11620" spans="1:5" x14ac:dyDescent="0.15">
      <c r="A11620" s="2"/>
      <c r="B11620" s="31"/>
      <c r="C11620" s="2"/>
      <c r="D11620" s="2"/>
      <c r="E11620" s="26"/>
    </row>
    <row r="11621" spans="1:5" x14ac:dyDescent="0.15">
      <c r="A11621" s="2"/>
      <c r="B11621" s="31"/>
      <c r="C11621" s="2"/>
      <c r="D11621" s="2"/>
      <c r="E11621" s="26"/>
    </row>
    <row r="11622" spans="1:5" x14ac:dyDescent="0.15">
      <c r="A11622" s="2"/>
      <c r="B11622" s="31"/>
      <c r="C11622" s="2"/>
      <c r="D11622" s="2"/>
      <c r="E11622" s="26"/>
    </row>
    <row r="11623" spans="1:5" x14ac:dyDescent="0.15">
      <c r="A11623" s="2"/>
      <c r="B11623" s="31"/>
      <c r="C11623" s="2"/>
      <c r="D11623" s="2"/>
      <c r="E11623" s="26"/>
    </row>
    <row r="11624" spans="1:5" x14ac:dyDescent="0.15">
      <c r="A11624" s="2"/>
      <c r="B11624" s="31"/>
      <c r="C11624" s="2"/>
      <c r="D11624" s="2"/>
      <c r="E11624" s="26"/>
    </row>
    <row r="11625" spans="1:5" x14ac:dyDescent="0.15">
      <c r="A11625" s="2"/>
      <c r="B11625" s="31"/>
      <c r="C11625" s="2"/>
      <c r="D11625" s="2"/>
      <c r="E11625" s="26"/>
    </row>
    <row r="11626" spans="1:5" x14ac:dyDescent="0.15">
      <c r="A11626" s="2"/>
      <c r="B11626" s="31"/>
      <c r="C11626" s="2"/>
      <c r="D11626" s="2"/>
      <c r="E11626" s="26"/>
    </row>
    <row r="11627" spans="1:5" x14ac:dyDescent="0.15">
      <c r="A11627" s="2"/>
      <c r="B11627" s="31"/>
      <c r="C11627" s="2"/>
      <c r="D11627" s="2"/>
      <c r="E11627" s="26"/>
    </row>
    <row r="11628" spans="1:5" x14ac:dyDescent="0.15">
      <c r="A11628" s="2"/>
      <c r="B11628" s="31"/>
      <c r="C11628" s="2"/>
      <c r="D11628" s="2"/>
      <c r="E11628" s="26"/>
    </row>
    <row r="11629" spans="1:5" x14ac:dyDescent="0.15">
      <c r="A11629" s="2"/>
      <c r="B11629" s="31"/>
      <c r="C11629" s="2"/>
      <c r="D11629" s="2"/>
      <c r="E11629" s="26"/>
    </row>
    <row r="11630" spans="1:5" x14ac:dyDescent="0.15">
      <c r="A11630" s="2"/>
      <c r="B11630" s="31"/>
      <c r="C11630" s="2"/>
      <c r="D11630" s="2"/>
      <c r="E11630" s="26"/>
    </row>
    <row r="11631" spans="1:5" x14ac:dyDescent="0.15">
      <c r="A11631" s="2"/>
      <c r="B11631" s="31"/>
      <c r="C11631" s="2"/>
      <c r="D11631" s="2"/>
      <c r="E11631" s="26"/>
    </row>
    <row r="11632" spans="1:5" x14ac:dyDescent="0.15">
      <c r="A11632" s="2"/>
      <c r="B11632" s="31"/>
      <c r="C11632" s="2"/>
      <c r="D11632" s="2"/>
      <c r="E11632" s="26"/>
    </row>
    <row r="11633" spans="1:5" x14ac:dyDescent="0.15">
      <c r="A11633" s="2"/>
      <c r="B11633" s="31"/>
      <c r="C11633" s="2"/>
      <c r="D11633" s="2"/>
      <c r="E11633" s="26"/>
    </row>
    <row r="11634" spans="1:5" x14ac:dyDescent="0.15">
      <c r="A11634" s="2"/>
      <c r="B11634" s="31"/>
      <c r="C11634" s="2"/>
      <c r="D11634" s="2"/>
      <c r="E11634" s="26"/>
    </row>
    <row r="11635" spans="1:5" x14ac:dyDescent="0.15">
      <c r="A11635" s="2"/>
      <c r="B11635" s="31"/>
      <c r="C11635" s="2"/>
      <c r="D11635" s="2"/>
      <c r="E11635" s="26"/>
    </row>
    <row r="11636" spans="1:5" x14ac:dyDescent="0.15">
      <c r="A11636" s="2"/>
      <c r="B11636" s="31"/>
      <c r="C11636" s="2"/>
      <c r="D11636" s="2"/>
      <c r="E11636" s="26"/>
    </row>
    <row r="11637" spans="1:5" x14ac:dyDescent="0.15">
      <c r="A11637" s="2"/>
      <c r="B11637" s="31"/>
      <c r="C11637" s="2"/>
      <c r="D11637" s="2"/>
      <c r="E11637" s="26"/>
    </row>
    <row r="11638" spans="1:5" x14ac:dyDescent="0.15">
      <c r="A11638" s="2"/>
      <c r="B11638" s="31"/>
      <c r="C11638" s="2"/>
      <c r="D11638" s="2"/>
      <c r="E11638" s="26"/>
    </row>
    <row r="11639" spans="1:5" x14ac:dyDescent="0.15">
      <c r="A11639" s="2"/>
      <c r="B11639" s="31"/>
      <c r="C11639" s="2"/>
      <c r="D11639" s="2"/>
      <c r="E11639" s="26"/>
    </row>
    <row r="11640" spans="1:5" x14ac:dyDescent="0.15">
      <c r="A11640" s="2"/>
      <c r="B11640" s="31"/>
      <c r="C11640" s="2"/>
      <c r="D11640" s="2"/>
      <c r="E11640" s="26"/>
    </row>
    <row r="11641" spans="1:5" x14ac:dyDescent="0.15">
      <c r="A11641" s="2"/>
      <c r="B11641" s="31"/>
      <c r="C11641" s="2"/>
      <c r="D11641" s="2"/>
      <c r="E11641" s="26"/>
    </row>
    <row r="11642" spans="1:5" x14ac:dyDescent="0.15">
      <c r="A11642" s="2"/>
      <c r="B11642" s="31"/>
      <c r="C11642" s="2"/>
      <c r="D11642" s="2"/>
      <c r="E11642" s="26"/>
    </row>
    <row r="11643" spans="1:5" x14ac:dyDescent="0.15">
      <c r="A11643" s="2"/>
      <c r="B11643" s="31"/>
      <c r="C11643" s="2"/>
      <c r="D11643" s="2"/>
      <c r="E11643" s="26"/>
    </row>
    <row r="11644" spans="1:5" x14ac:dyDescent="0.15">
      <c r="A11644" s="2"/>
      <c r="B11644" s="31"/>
      <c r="C11644" s="2"/>
      <c r="D11644" s="2"/>
      <c r="E11644" s="26"/>
    </row>
    <row r="11645" spans="1:5" x14ac:dyDescent="0.15">
      <c r="A11645" s="2"/>
      <c r="B11645" s="31"/>
      <c r="C11645" s="2"/>
      <c r="D11645" s="2"/>
      <c r="E11645" s="26"/>
    </row>
    <row r="11646" spans="1:5" x14ac:dyDescent="0.15">
      <c r="A11646" s="2"/>
      <c r="B11646" s="31"/>
      <c r="C11646" s="2"/>
      <c r="D11646" s="2"/>
      <c r="E11646" s="26"/>
    </row>
    <row r="11647" spans="1:5" x14ac:dyDescent="0.15">
      <c r="A11647" s="2"/>
      <c r="B11647" s="31"/>
      <c r="C11647" s="2"/>
      <c r="D11647" s="2"/>
      <c r="E11647" s="26"/>
    </row>
    <row r="11648" spans="1:5" x14ac:dyDescent="0.15">
      <c r="A11648" s="2"/>
      <c r="B11648" s="31"/>
      <c r="C11648" s="2"/>
      <c r="D11648" s="2"/>
      <c r="E11648" s="26"/>
    </row>
    <row r="11649" spans="1:5" x14ac:dyDescent="0.15">
      <c r="A11649" s="2"/>
      <c r="B11649" s="31"/>
      <c r="C11649" s="2"/>
      <c r="D11649" s="2"/>
      <c r="E11649" s="26"/>
    </row>
    <row r="11650" spans="1:5" x14ac:dyDescent="0.15">
      <c r="A11650" s="2"/>
      <c r="B11650" s="31"/>
      <c r="C11650" s="2"/>
      <c r="D11650" s="2"/>
      <c r="E11650" s="26"/>
    </row>
    <row r="11651" spans="1:5" x14ac:dyDescent="0.15">
      <c r="A11651" s="2"/>
      <c r="B11651" s="31"/>
      <c r="C11651" s="2"/>
      <c r="D11651" s="2"/>
      <c r="E11651" s="26"/>
    </row>
    <row r="11652" spans="1:5" x14ac:dyDescent="0.15">
      <c r="A11652" s="2"/>
      <c r="B11652" s="31"/>
      <c r="C11652" s="2"/>
      <c r="D11652" s="2"/>
      <c r="E11652" s="26"/>
    </row>
    <row r="11653" spans="1:5" x14ac:dyDescent="0.15">
      <c r="A11653" s="2"/>
      <c r="B11653" s="31"/>
      <c r="C11653" s="2"/>
      <c r="D11653" s="2"/>
      <c r="E11653" s="26"/>
    </row>
    <row r="11654" spans="1:5" x14ac:dyDescent="0.15">
      <c r="A11654" s="2"/>
      <c r="B11654" s="31"/>
      <c r="C11654" s="2"/>
      <c r="D11654" s="2"/>
      <c r="E11654" s="26"/>
    </row>
    <row r="11655" spans="1:5" x14ac:dyDescent="0.15">
      <c r="A11655" s="2"/>
      <c r="B11655" s="31"/>
      <c r="C11655" s="2"/>
      <c r="D11655" s="2"/>
      <c r="E11655" s="26"/>
    </row>
    <row r="11656" spans="1:5" x14ac:dyDescent="0.15">
      <c r="A11656" s="2"/>
      <c r="B11656" s="31"/>
      <c r="C11656" s="2"/>
      <c r="D11656" s="2"/>
      <c r="E11656" s="26"/>
    </row>
    <row r="11657" spans="1:5" x14ac:dyDescent="0.15">
      <c r="A11657" s="2"/>
      <c r="B11657" s="31"/>
      <c r="C11657" s="2"/>
      <c r="D11657" s="2"/>
      <c r="E11657" s="26"/>
    </row>
    <row r="11658" spans="1:5" x14ac:dyDescent="0.15">
      <c r="A11658" s="2"/>
      <c r="B11658" s="31"/>
      <c r="C11658" s="2"/>
      <c r="D11658" s="2"/>
      <c r="E11658" s="26"/>
    </row>
    <row r="11659" spans="1:5" x14ac:dyDescent="0.15">
      <c r="A11659" s="2"/>
      <c r="B11659" s="31"/>
      <c r="C11659" s="2"/>
      <c r="D11659" s="2"/>
      <c r="E11659" s="26"/>
    </row>
    <row r="11660" spans="1:5" x14ac:dyDescent="0.15">
      <c r="A11660" s="2"/>
      <c r="B11660" s="31"/>
      <c r="C11660" s="2"/>
      <c r="D11660" s="2"/>
      <c r="E11660" s="26"/>
    </row>
    <row r="11661" spans="1:5" x14ac:dyDescent="0.15">
      <c r="A11661" s="2"/>
      <c r="B11661" s="31"/>
      <c r="C11661" s="2"/>
      <c r="D11661" s="2"/>
      <c r="E11661" s="26"/>
    </row>
    <row r="11662" spans="1:5" x14ac:dyDescent="0.15">
      <c r="A11662" s="2"/>
      <c r="B11662" s="31"/>
      <c r="C11662" s="2"/>
      <c r="D11662" s="2"/>
      <c r="E11662" s="26"/>
    </row>
    <row r="11663" spans="1:5" x14ac:dyDescent="0.15">
      <c r="A11663" s="2"/>
      <c r="B11663" s="31"/>
      <c r="C11663" s="2"/>
      <c r="D11663" s="2"/>
      <c r="E11663" s="26"/>
    </row>
    <row r="11664" spans="1:5" x14ac:dyDescent="0.15">
      <c r="A11664" s="2"/>
      <c r="B11664" s="31"/>
      <c r="C11664" s="2"/>
      <c r="D11664" s="2"/>
      <c r="E11664" s="26"/>
    </row>
    <row r="11665" spans="1:5" x14ac:dyDescent="0.15">
      <c r="A11665" s="2"/>
      <c r="B11665" s="31"/>
      <c r="C11665" s="2"/>
      <c r="D11665" s="2"/>
      <c r="E11665" s="26"/>
    </row>
    <row r="11666" spans="1:5" x14ac:dyDescent="0.15">
      <c r="A11666" s="2"/>
      <c r="B11666" s="31"/>
      <c r="C11666" s="2"/>
      <c r="D11666" s="2"/>
      <c r="E11666" s="26"/>
    </row>
    <row r="11667" spans="1:5" x14ac:dyDescent="0.15">
      <c r="A11667" s="2"/>
      <c r="B11667" s="31"/>
      <c r="C11667" s="2"/>
      <c r="D11667" s="2"/>
      <c r="E11667" s="26"/>
    </row>
    <row r="11668" spans="1:5" x14ac:dyDescent="0.15">
      <c r="A11668" s="2"/>
      <c r="B11668" s="31"/>
      <c r="C11668" s="2"/>
      <c r="D11668" s="2"/>
      <c r="E11668" s="26"/>
    </row>
    <row r="11669" spans="1:5" x14ac:dyDescent="0.15">
      <c r="A11669" s="2"/>
      <c r="B11669" s="31"/>
      <c r="C11669" s="2"/>
      <c r="D11669" s="2"/>
      <c r="E11669" s="26"/>
    </row>
    <row r="11670" spans="1:5" x14ac:dyDescent="0.15">
      <c r="A11670" s="2"/>
      <c r="B11670" s="31"/>
      <c r="C11670" s="2"/>
      <c r="D11670" s="2"/>
      <c r="E11670" s="26"/>
    </row>
    <row r="11671" spans="1:5" x14ac:dyDescent="0.15">
      <c r="A11671" s="2"/>
      <c r="B11671" s="31"/>
      <c r="C11671" s="2"/>
      <c r="D11671" s="2"/>
      <c r="E11671" s="26"/>
    </row>
    <row r="11672" spans="1:5" x14ac:dyDescent="0.15">
      <c r="A11672" s="2"/>
      <c r="B11672" s="31"/>
      <c r="C11672" s="2"/>
      <c r="D11672" s="2"/>
      <c r="E11672" s="26"/>
    </row>
    <row r="11673" spans="1:5" x14ac:dyDescent="0.15">
      <c r="A11673" s="2"/>
      <c r="B11673" s="31"/>
      <c r="C11673" s="2"/>
      <c r="D11673" s="2"/>
      <c r="E11673" s="26"/>
    </row>
    <row r="11674" spans="1:5" x14ac:dyDescent="0.15">
      <c r="A11674" s="2"/>
      <c r="B11674" s="31"/>
      <c r="C11674" s="2"/>
      <c r="D11674" s="2"/>
      <c r="E11674" s="26"/>
    </row>
    <row r="11675" spans="1:5" x14ac:dyDescent="0.15">
      <c r="A11675" s="2"/>
      <c r="B11675" s="31"/>
      <c r="C11675" s="2"/>
      <c r="D11675" s="2"/>
      <c r="E11675" s="26"/>
    </row>
    <row r="11676" spans="1:5" x14ac:dyDescent="0.15">
      <c r="A11676" s="2"/>
      <c r="B11676" s="31"/>
      <c r="C11676" s="2"/>
      <c r="D11676" s="2"/>
      <c r="E11676" s="26"/>
    </row>
    <row r="11677" spans="1:5" x14ac:dyDescent="0.15">
      <c r="A11677" s="2"/>
      <c r="B11677" s="31"/>
      <c r="C11677" s="2"/>
      <c r="D11677" s="2"/>
      <c r="E11677" s="26"/>
    </row>
    <row r="11678" spans="1:5" x14ac:dyDescent="0.15">
      <c r="A11678" s="2"/>
      <c r="B11678" s="31"/>
      <c r="C11678" s="2"/>
      <c r="D11678" s="2"/>
      <c r="E11678" s="26"/>
    </row>
    <row r="11679" spans="1:5" x14ac:dyDescent="0.15">
      <c r="A11679" s="2"/>
      <c r="B11679" s="31"/>
      <c r="C11679" s="2"/>
      <c r="D11679" s="2"/>
      <c r="E11679" s="26"/>
    </row>
    <row r="11680" spans="1:5" x14ac:dyDescent="0.15">
      <c r="A11680" s="2"/>
      <c r="B11680" s="31"/>
      <c r="C11680" s="2"/>
      <c r="D11680" s="2"/>
      <c r="E11680" s="26"/>
    </row>
    <row r="11681" spans="1:5" x14ac:dyDescent="0.15">
      <c r="A11681" s="2"/>
      <c r="B11681" s="31"/>
      <c r="C11681" s="2"/>
      <c r="D11681" s="2"/>
      <c r="E11681" s="26"/>
    </row>
    <row r="11682" spans="1:5" x14ac:dyDescent="0.15">
      <c r="A11682" s="2"/>
      <c r="B11682" s="31"/>
      <c r="C11682" s="2"/>
      <c r="D11682" s="2"/>
      <c r="E11682" s="26"/>
    </row>
    <row r="11683" spans="1:5" x14ac:dyDescent="0.15">
      <c r="A11683" s="2"/>
      <c r="B11683" s="31"/>
      <c r="C11683" s="2"/>
      <c r="D11683" s="2"/>
      <c r="E11683" s="26"/>
    </row>
    <row r="11684" spans="1:5" x14ac:dyDescent="0.15">
      <c r="A11684" s="2"/>
      <c r="B11684" s="31"/>
      <c r="C11684" s="2"/>
      <c r="D11684" s="2"/>
      <c r="E11684" s="26"/>
    </row>
    <row r="11685" spans="1:5" x14ac:dyDescent="0.15">
      <c r="A11685" s="2"/>
      <c r="B11685" s="31"/>
      <c r="C11685" s="2"/>
      <c r="D11685" s="2"/>
      <c r="E11685" s="26"/>
    </row>
    <row r="11686" spans="1:5" x14ac:dyDescent="0.15">
      <c r="A11686" s="2"/>
      <c r="B11686" s="31"/>
      <c r="C11686" s="2"/>
      <c r="D11686" s="2"/>
      <c r="E11686" s="26"/>
    </row>
    <row r="11687" spans="1:5" x14ac:dyDescent="0.15">
      <c r="A11687" s="2"/>
      <c r="B11687" s="31"/>
      <c r="C11687" s="2"/>
      <c r="D11687" s="2"/>
      <c r="E11687" s="26"/>
    </row>
    <row r="11688" spans="1:5" x14ac:dyDescent="0.15">
      <c r="A11688" s="2"/>
      <c r="B11688" s="31"/>
      <c r="C11688" s="2"/>
      <c r="D11688" s="2"/>
      <c r="E11688" s="26"/>
    </row>
    <row r="11689" spans="1:5" x14ac:dyDescent="0.15">
      <c r="A11689" s="2"/>
      <c r="B11689" s="31"/>
      <c r="C11689" s="2"/>
      <c r="D11689" s="2"/>
      <c r="E11689" s="26"/>
    </row>
    <row r="11690" spans="1:5" x14ac:dyDescent="0.15">
      <c r="A11690" s="2"/>
      <c r="B11690" s="31"/>
      <c r="C11690" s="2"/>
      <c r="D11690" s="2"/>
      <c r="E11690" s="26"/>
    </row>
    <row r="11691" spans="1:5" x14ac:dyDescent="0.15">
      <c r="A11691" s="2"/>
      <c r="B11691" s="31"/>
      <c r="C11691" s="2"/>
      <c r="D11691" s="2"/>
      <c r="E11691" s="26"/>
    </row>
    <row r="11692" spans="1:5" x14ac:dyDescent="0.15">
      <c r="A11692" s="2"/>
      <c r="B11692" s="31"/>
      <c r="C11692" s="2"/>
      <c r="D11692" s="2"/>
      <c r="E11692" s="26"/>
    </row>
    <row r="11693" spans="1:5" x14ac:dyDescent="0.15">
      <c r="A11693" s="2"/>
      <c r="B11693" s="31"/>
      <c r="C11693" s="2"/>
      <c r="D11693" s="2"/>
      <c r="E11693" s="26"/>
    </row>
    <row r="11694" spans="1:5" x14ac:dyDescent="0.15">
      <c r="A11694" s="2"/>
      <c r="B11694" s="31"/>
      <c r="C11694" s="2"/>
      <c r="D11694" s="2"/>
      <c r="E11694" s="26"/>
    </row>
    <row r="11695" spans="1:5" x14ac:dyDescent="0.15">
      <c r="A11695" s="2"/>
      <c r="B11695" s="31"/>
      <c r="C11695" s="2"/>
      <c r="D11695" s="2"/>
      <c r="E11695" s="26"/>
    </row>
    <row r="11696" spans="1:5" x14ac:dyDescent="0.15">
      <c r="A11696" s="2"/>
      <c r="B11696" s="31"/>
      <c r="C11696" s="2"/>
      <c r="D11696" s="2"/>
      <c r="E11696" s="26"/>
    </row>
    <row r="11697" spans="1:5" x14ac:dyDescent="0.15">
      <c r="A11697" s="2"/>
      <c r="B11697" s="31"/>
      <c r="C11697" s="2"/>
      <c r="D11697" s="2"/>
      <c r="E11697" s="26"/>
    </row>
    <row r="11698" spans="1:5" x14ac:dyDescent="0.15">
      <c r="A11698" s="2"/>
      <c r="B11698" s="31"/>
      <c r="C11698" s="2"/>
      <c r="D11698" s="2"/>
      <c r="E11698" s="26"/>
    </row>
    <row r="11699" spans="1:5" x14ac:dyDescent="0.15">
      <c r="A11699" s="2"/>
      <c r="B11699" s="31"/>
      <c r="C11699" s="2"/>
      <c r="D11699" s="2"/>
      <c r="E11699" s="26"/>
    </row>
    <row r="11700" spans="1:5" x14ac:dyDescent="0.15">
      <c r="A11700" s="2"/>
      <c r="B11700" s="31"/>
      <c r="C11700" s="2"/>
      <c r="D11700" s="2"/>
      <c r="E11700" s="26"/>
    </row>
    <row r="11701" spans="1:5" x14ac:dyDescent="0.15">
      <c r="A11701" s="2"/>
      <c r="B11701" s="31"/>
      <c r="C11701" s="2"/>
      <c r="D11701" s="2"/>
      <c r="E11701" s="26"/>
    </row>
    <row r="11702" spans="1:5" x14ac:dyDescent="0.15">
      <c r="A11702" s="2"/>
      <c r="B11702" s="31"/>
      <c r="C11702" s="2"/>
      <c r="D11702" s="2"/>
      <c r="E11702" s="26"/>
    </row>
    <row r="11703" spans="1:5" x14ac:dyDescent="0.15">
      <c r="A11703" s="2"/>
      <c r="B11703" s="31"/>
      <c r="C11703" s="2"/>
      <c r="D11703" s="2"/>
      <c r="E11703" s="26"/>
    </row>
    <row r="11704" spans="1:5" x14ac:dyDescent="0.15">
      <c r="A11704" s="2"/>
      <c r="B11704" s="31"/>
      <c r="C11704" s="2"/>
      <c r="D11704" s="2"/>
      <c r="E11704" s="26"/>
    </row>
    <row r="11705" spans="1:5" x14ac:dyDescent="0.15">
      <c r="A11705" s="2"/>
      <c r="B11705" s="31"/>
      <c r="C11705" s="2"/>
      <c r="D11705" s="2"/>
      <c r="E11705" s="26"/>
    </row>
    <row r="11706" spans="1:5" x14ac:dyDescent="0.15">
      <c r="A11706" s="2"/>
      <c r="B11706" s="31"/>
      <c r="C11706" s="2"/>
      <c r="D11706" s="2"/>
      <c r="E11706" s="26"/>
    </row>
    <row r="11707" spans="1:5" x14ac:dyDescent="0.15">
      <c r="A11707" s="2"/>
      <c r="B11707" s="31"/>
      <c r="C11707" s="2"/>
      <c r="D11707" s="2"/>
      <c r="E11707" s="26"/>
    </row>
    <row r="11708" spans="1:5" x14ac:dyDescent="0.15">
      <c r="A11708" s="2"/>
      <c r="B11708" s="31"/>
      <c r="C11708" s="2"/>
      <c r="D11708" s="2"/>
      <c r="E11708" s="26"/>
    </row>
    <row r="11709" spans="1:5" x14ac:dyDescent="0.15">
      <c r="A11709" s="2"/>
      <c r="B11709" s="31"/>
      <c r="C11709" s="2"/>
      <c r="D11709" s="2"/>
      <c r="E11709" s="26"/>
    </row>
    <row r="11710" spans="1:5" x14ac:dyDescent="0.15">
      <c r="A11710" s="2"/>
      <c r="B11710" s="31"/>
      <c r="C11710" s="2"/>
      <c r="D11710" s="2"/>
      <c r="E11710" s="26"/>
    </row>
    <row r="11711" spans="1:5" x14ac:dyDescent="0.15">
      <c r="A11711" s="2"/>
      <c r="B11711" s="31"/>
      <c r="C11711" s="2"/>
      <c r="D11711" s="2"/>
      <c r="E11711" s="26"/>
    </row>
    <row r="11712" spans="1:5" x14ac:dyDescent="0.15">
      <c r="A11712" s="2"/>
      <c r="B11712" s="31"/>
      <c r="C11712" s="2"/>
      <c r="D11712" s="2"/>
      <c r="E11712" s="26"/>
    </row>
    <row r="11713" spans="1:5" x14ac:dyDescent="0.15">
      <c r="A11713" s="2"/>
      <c r="B11713" s="31"/>
      <c r="C11713" s="2"/>
      <c r="D11713" s="2"/>
      <c r="E11713" s="26"/>
    </row>
    <row r="11714" spans="1:5" x14ac:dyDescent="0.15">
      <c r="A11714" s="2"/>
      <c r="B11714" s="31"/>
      <c r="C11714" s="2"/>
      <c r="D11714" s="2"/>
      <c r="E11714" s="26"/>
    </row>
    <row r="11715" spans="1:5" x14ac:dyDescent="0.15">
      <c r="A11715" s="2"/>
      <c r="B11715" s="31"/>
      <c r="C11715" s="2"/>
      <c r="D11715" s="2"/>
      <c r="E11715" s="26"/>
    </row>
    <row r="11716" spans="1:5" x14ac:dyDescent="0.15">
      <c r="A11716" s="2"/>
      <c r="B11716" s="31"/>
      <c r="C11716" s="2"/>
      <c r="D11716" s="2"/>
      <c r="E11716" s="26"/>
    </row>
    <row r="11717" spans="1:5" x14ac:dyDescent="0.15">
      <c r="A11717" s="2"/>
      <c r="B11717" s="31"/>
      <c r="C11717" s="2"/>
      <c r="D11717" s="2"/>
      <c r="E11717" s="26"/>
    </row>
    <row r="11718" spans="1:5" x14ac:dyDescent="0.15">
      <c r="A11718" s="2"/>
      <c r="B11718" s="31"/>
      <c r="C11718" s="2"/>
      <c r="D11718" s="2"/>
      <c r="E11718" s="26"/>
    </row>
    <row r="11719" spans="1:5" x14ac:dyDescent="0.15">
      <c r="A11719" s="2"/>
      <c r="B11719" s="31"/>
      <c r="C11719" s="2"/>
      <c r="D11719" s="2"/>
      <c r="E11719" s="26"/>
    </row>
    <row r="11720" spans="1:5" x14ac:dyDescent="0.15">
      <c r="A11720" s="2"/>
      <c r="B11720" s="31"/>
      <c r="C11720" s="2"/>
      <c r="D11720" s="2"/>
      <c r="E11720" s="26"/>
    </row>
    <row r="11721" spans="1:5" x14ac:dyDescent="0.15">
      <c r="A11721" s="2"/>
      <c r="B11721" s="31"/>
      <c r="C11721" s="2"/>
      <c r="D11721" s="2"/>
      <c r="E11721" s="26"/>
    </row>
    <row r="11722" spans="1:5" x14ac:dyDescent="0.15">
      <c r="A11722" s="2"/>
      <c r="B11722" s="31"/>
      <c r="C11722" s="2"/>
      <c r="D11722" s="2"/>
      <c r="E11722" s="26"/>
    </row>
    <row r="11723" spans="1:5" x14ac:dyDescent="0.15">
      <c r="A11723" s="2"/>
      <c r="B11723" s="31"/>
      <c r="C11723" s="2"/>
      <c r="D11723" s="2"/>
      <c r="E11723" s="26"/>
    </row>
    <row r="11724" spans="1:5" x14ac:dyDescent="0.15">
      <c r="A11724" s="2"/>
      <c r="B11724" s="31"/>
      <c r="C11724" s="2"/>
      <c r="D11724" s="2"/>
      <c r="E11724" s="26"/>
    </row>
    <row r="11725" spans="1:5" x14ac:dyDescent="0.15">
      <c r="A11725" s="2"/>
      <c r="B11725" s="31"/>
      <c r="C11725" s="2"/>
      <c r="D11725" s="2"/>
      <c r="E11725" s="26"/>
    </row>
    <row r="11726" spans="1:5" x14ac:dyDescent="0.15">
      <c r="A11726" s="2"/>
      <c r="B11726" s="31"/>
      <c r="C11726" s="2"/>
      <c r="D11726" s="2"/>
      <c r="E11726" s="26"/>
    </row>
    <row r="11727" spans="1:5" x14ac:dyDescent="0.15">
      <c r="A11727" s="2"/>
      <c r="B11727" s="31"/>
      <c r="C11727" s="2"/>
      <c r="D11727" s="2"/>
      <c r="E11727" s="26"/>
    </row>
    <row r="11728" spans="1:5" x14ac:dyDescent="0.15">
      <c r="A11728" s="2"/>
      <c r="B11728" s="31"/>
      <c r="C11728" s="2"/>
      <c r="D11728" s="2"/>
      <c r="E11728" s="26"/>
    </row>
    <row r="11729" spans="1:5" x14ac:dyDescent="0.15">
      <c r="A11729" s="2"/>
      <c r="B11729" s="31"/>
      <c r="C11729" s="2"/>
      <c r="D11729" s="2"/>
      <c r="E11729" s="26"/>
    </row>
    <row r="11730" spans="1:5" x14ac:dyDescent="0.15">
      <c r="A11730" s="2"/>
      <c r="B11730" s="31"/>
      <c r="C11730" s="2"/>
      <c r="D11730" s="2"/>
      <c r="E11730" s="26"/>
    </row>
    <row r="11731" spans="1:5" x14ac:dyDescent="0.15">
      <c r="A11731" s="2"/>
      <c r="B11731" s="31"/>
      <c r="C11731" s="2"/>
      <c r="D11731" s="2"/>
      <c r="E11731" s="26"/>
    </row>
    <row r="11732" spans="1:5" x14ac:dyDescent="0.15">
      <c r="A11732" s="2"/>
      <c r="B11732" s="31"/>
      <c r="C11732" s="2"/>
      <c r="D11732" s="2"/>
      <c r="E11732" s="26"/>
    </row>
    <row r="11733" spans="1:5" x14ac:dyDescent="0.15">
      <c r="A11733" s="2"/>
      <c r="B11733" s="31"/>
      <c r="C11733" s="2"/>
      <c r="D11733" s="2"/>
      <c r="E11733" s="26"/>
    </row>
    <row r="11734" spans="1:5" x14ac:dyDescent="0.15">
      <c r="A11734" s="2"/>
      <c r="B11734" s="31"/>
      <c r="C11734" s="2"/>
      <c r="D11734" s="2"/>
      <c r="E11734" s="26"/>
    </row>
    <row r="11735" spans="1:5" x14ac:dyDescent="0.15">
      <c r="A11735" s="2"/>
      <c r="B11735" s="31"/>
      <c r="C11735" s="2"/>
      <c r="D11735" s="2"/>
      <c r="E11735" s="26"/>
    </row>
    <row r="11736" spans="1:5" x14ac:dyDescent="0.15">
      <c r="A11736" s="2"/>
      <c r="B11736" s="31"/>
      <c r="C11736" s="2"/>
      <c r="D11736" s="2"/>
      <c r="E11736" s="26"/>
    </row>
    <row r="11737" spans="1:5" x14ac:dyDescent="0.15">
      <c r="A11737" s="2"/>
      <c r="B11737" s="31"/>
      <c r="C11737" s="2"/>
      <c r="D11737" s="2"/>
      <c r="E11737" s="26"/>
    </row>
    <row r="11738" spans="1:5" x14ac:dyDescent="0.15">
      <c r="A11738" s="2"/>
      <c r="B11738" s="31"/>
      <c r="C11738" s="2"/>
      <c r="D11738" s="2"/>
      <c r="E11738" s="26"/>
    </row>
    <row r="11739" spans="1:5" x14ac:dyDescent="0.15">
      <c r="A11739" s="2"/>
      <c r="B11739" s="31"/>
      <c r="C11739" s="2"/>
      <c r="D11739" s="2"/>
      <c r="E11739" s="26"/>
    </row>
    <row r="11740" spans="1:5" x14ac:dyDescent="0.15">
      <c r="A11740" s="2"/>
      <c r="B11740" s="31"/>
      <c r="C11740" s="2"/>
      <c r="D11740" s="2"/>
      <c r="E11740" s="26"/>
    </row>
    <row r="11741" spans="1:5" x14ac:dyDescent="0.15">
      <c r="A11741" s="2"/>
      <c r="B11741" s="31"/>
      <c r="C11741" s="2"/>
      <c r="D11741" s="2"/>
      <c r="E11741" s="26"/>
    </row>
    <row r="11742" spans="1:5" x14ac:dyDescent="0.15">
      <c r="A11742" s="2"/>
      <c r="B11742" s="31"/>
      <c r="C11742" s="2"/>
      <c r="D11742" s="2"/>
      <c r="E11742" s="26"/>
    </row>
    <row r="11743" spans="1:5" x14ac:dyDescent="0.15">
      <c r="A11743" s="2"/>
      <c r="B11743" s="31"/>
      <c r="C11743" s="2"/>
      <c r="D11743" s="2"/>
      <c r="E11743" s="26"/>
    </row>
    <row r="11744" spans="1:5" x14ac:dyDescent="0.15">
      <c r="A11744" s="2"/>
      <c r="B11744" s="31"/>
      <c r="C11744" s="2"/>
      <c r="D11744" s="2"/>
      <c r="E11744" s="26"/>
    </row>
    <row r="11745" spans="1:5" x14ac:dyDescent="0.15">
      <c r="A11745" s="2"/>
      <c r="B11745" s="31"/>
      <c r="C11745" s="2"/>
      <c r="D11745" s="2"/>
      <c r="E11745" s="26"/>
    </row>
    <row r="11746" spans="1:5" x14ac:dyDescent="0.15">
      <c r="A11746" s="2"/>
      <c r="B11746" s="31"/>
      <c r="C11746" s="2"/>
      <c r="D11746" s="2"/>
      <c r="E11746" s="26"/>
    </row>
    <row r="11747" spans="1:5" x14ac:dyDescent="0.15">
      <c r="A11747" s="2"/>
      <c r="B11747" s="31"/>
      <c r="C11747" s="2"/>
      <c r="D11747" s="2"/>
      <c r="E11747" s="26"/>
    </row>
    <row r="11748" spans="1:5" x14ac:dyDescent="0.15">
      <c r="A11748" s="2"/>
      <c r="B11748" s="31"/>
      <c r="C11748" s="2"/>
      <c r="D11748" s="2"/>
      <c r="E11748" s="26"/>
    </row>
    <row r="11749" spans="1:5" x14ac:dyDescent="0.15">
      <c r="A11749" s="2"/>
      <c r="B11749" s="31"/>
      <c r="C11749" s="2"/>
      <c r="D11749" s="2"/>
      <c r="E11749" s="26"/>
    </row>
    <row r="11750" spans="1:5" x14ac:dyDescent="0.15">
      <c r="A11750" s="2"/>
      <c r="B11750" s="31"/>
      <c r="C11750" s="2"/>
      <c r="D11750" s="2"/>
      <c r="E11750" s="26"/>
    </row>
    <row r="11751" spans="1:5" x14ac:dyDescent="0.15">
      <c r="A11751" s="2"/>
      <c r="B11751" s="31"/>
      <c r="C11751" s="2"/>
      <c r="D11751" s="2"/>
      <c r="E11751" s="26"/>
    </row>
    <row r="11752" spans="1:5" x14ac:dyDescent="0.15">
      <c r="A11752" s="2"/>
      <c r="B11752" s="31"/>
      <c r="C11752" s="2"/>
      <c r="D11752" s="2"/>
      <c r="E11752" s="26"/>
    </row>
    <row r="11753" spans="1:5" x14ac:dyDescent="0.15">
      <c r="A11753" s="2"/>
      <c r="B11753" s="31"/>
      <c r="C11753" s="2"/>
      <c r="D11753" s="2"/>
      <c r="E11753" s="26"/>
    </row>
    <row r="11754" spans="1:5" x14ac:dyDescent="0.15">
      <c r="A11754" s="2"/>
      <c r="B11754" s="31"/>
      <c r="C11754" s="2"/>
      <c r="D11754" s="2"/>
      <c r="E11754" s="26"/>
    </row>
    <row r="11755" spans="1:5" x14ac:dyDescent="0.15">
      <c r="A11755" s="2"/>
      <c r="B11755" s="31"/>
      <c r="C11755" s="2"/>
      <c r="D11755" s="2"/>
      <c r="E11755" s="26"/>
    </row>
    <row r="11756" spans="1:5" x14ac:dyDescent="0.15">
      <c r="A11756" s="2"/>
      <c r="B11756" s="31"/>
      <c r="C11756" s="2"/>
      <c r="D11756" s="2"/>
      <c r="E11756" s="26"/>
    </row>
    <row r="11757" spans="1:5" x14ac:dyDescent="0.15">
      <c r="A11757" s="2"/>
      <c r="B11757" s="31"/>
      <c r="C11757" s="2"/>
      <c r="D11757" s="2"/>
      <c r="E11757" s="26"/>
    </row>
    <row r="11758" spans="1:5" x14ac:dyDescent="0.15">
      <c r="A11758" s="2"/>
      <c r="B11758" s="31"/>
      <c r="C11758" s="2"/>
      <c r="D11758" s="2"/>
      <c r="E11758" s="26"/>
    </row>
    <row r="11759" spans="1:5" x14ac:dyDescent="0.15">
      <c r="A11759" s="2"/>
      <c r="B11759" s="31"/>
      <c r="C11759" s="2"/>
      <c r="D11759" s="2"/>
      <c r="E11759" s="26"/>
    </row>
    <row r="11760" spans="1:5" x14ac:dyDescent="0.15">
      <c r="A11760" s="2"/>
      <c r="B11760" s="31"/>
      <c r="C11760" s="2"/>
      <c r="D11760" s="2"/>
      <c r="E11760" s="26"/>
    </row>
    <row r="11761" spans="1:5" x14ac:dyDescent="0.15">
      <c r="A11761" s="2"/>
      <c r="B11761" s="31"/>
      <c r="C11761" s="2"/>
      <c r="D11761" s="2"/>
      <c r="E11761" s="26"/>
    </row>
    <row r="11762" spans="1:5" x14ac:dyDescent="0.15">
      <c r="A11762" s="2"/>
      <c r="B11762" s="31"/>
      <c r="C11762" s="2"/>
      <c r="D11762" s="2"/>
      <c r="E11762" s="26"/>
    </row>
    <row r="11763" spans="1:5" x14ac:dyDescent="0.15">
      <c r="A11763" s="2"/>
      <c r="B11763" s="31"/>
      <c r="C11763" s="2"/>
      <c r="D11763" s="2"/>
      <c r="E11763" s="26"/>
    </row>
    <row r="11764" spans="1:5" x14ac:dyDescent="0.15">
      <c r="A11764" s="2"/>
      <c r="B11764" s="31"/>
      <c r="C11764" s="2"/>
      <c r="D11764" s="2"/>
      <c r="E11764" s="26"/>
    </row>
    <row r="11765" spans="1:5" x14ac:dyDescent="0.15">
      <c r="A11765" s="2"/>
      <c r="B11765" s="31"/>
      <c r="C11765" s="2"/>
      <c r="D11765" s="2"/>
      <c r="E11765" s="26"/>
    </row>
    <row r="11766" spans="1:5" x14ac:dyDescent="0.15">
      <c r="A11766" s="2"/>
      <c r="B11766" s="31"/>
      <c r="C11766" s="2"/>
      <c r="D11766" s="2"/>
      <c r="E11766" s="26"/>
    </row>
    <row r="11767" spans="1:5" x14ac:dyDescent="0.15">
      <c r="A11767" s="2"/>
      <c r="B11767" s="31"/>
      <c r="C11767" s="2"/>
      <c r="D11767" s="2"/>
      <c r="E11767" s="26"/>
    </row>
    <row r="11768" spans="1:5" x14ac:dyDescent="0.15">
      <c r="A11768" s="2"/>
      <c r="B11768" s="31"/>
      <c r="C11768" s="2"/>
      <c r="D11768" s="2"/>
      <c r="E11768" s="26"/>
    </row>
    <row r="11769" spans="1:5" x14ac:dyDescent="0.15">
      <c r="A11769" s="2"/>
      <c r="B11769" s="31"/>
      <c r="C11769" s="2"/>
      <c r="D11769" s="2"/>
      <c r="E11769" s="26"/>
    </row>
    <row r="11770" spans="1:5" x14ac:dyDescent="0.15">
      <c r="A11770" s="2"/>
      <c r="B11770" s="31"/>
      <c r="C11770" s="2"/>
      <c r="D11770" s="2"/>
      <c r="E11770" s="26"/>
    </row>
    <row r="11771" spans="1:5" x14ac:dyDescent="0.15">
      <c r="A11771" s="2"/>
      <c r="B11771" s="31"/>
      <c r="C11771" s="2"/>
      <c r="D11771" s="2"/>
      <c r="E11771" s="26"/>
    </row>
    <row r="11772" spans="1:5" x14ac:dyDescent="0.15">
      <c r="A11772" s="2"/>
      <c r="B11772" s="31"/>
      <c r="C11772" s="2"/>
      <c r="D11772" s="2"/>
      <c r="E11772" s="26"/>
    </row>
    <row r="11773" spans="1:5" x14ac:dyDescent="0.15">
      <c r="A11773" s="2"/>
      <c r="B11773" s="31"/>
      <c r="C11773" s="2"/>
      <c r="D11773" s="2"/>
      <c r="E11773" s="26"/>
    </row>
    <row r="11774" spans="1:5" x14ac:dyDescent="0.15">
      <c r="A11774" s="2"/>
      <c r="B11774" s="31"/>
      <c r="C11774" s="2"/>
      <c r="D11774" s="2"/>
      <c r="E11774" s="26"/>
    </row>
    <row r="11775" spans="1:5" x14ac:dyDescent="0.15">
      <c r="A11775" s="2"/>
      <c r="B11775" s="31"/>
      <c r="C11775" s="2"/>
      <c r="D11775" s="2"/>
      <c r="E11775" s="26"/>
    </row>
    <row r="11776" spans="1:5" x14ac:dyDescent="0.15">
      <c r="A11776" s="2"/>
      <c r="B11776" s="31"/>
      <c r="C11776" s="2"/>
      <c r="D11776" s="2"/>
      <c r="E11776" s="26"/>
    </row>
    <row r="11777" spans="1:5" x14ac:dyDescent="0.15">
      <c r="A11777" s="2"/>
      <c r="B11777" s="31"/>
      <c r="C11777" s="2"/>
      <c r="D11777" s="2"/>
      <c r="E11777" s="26"/>
    </row>
    <row r="11778" spans="1:5" x14ac:dyDescent="0.15">
      <c r="A11778" s="2"/>
      <c r="B11778" s="31"/>
      <c r="C11778" s="2"/>
      <c r="D11778" s="2"/>
      <c r="E11778" s="26"/>
    </row>
    <row r="11779" spans="1:5" x14ac:dyDescent="0.15">
      <c r="A11779" s="2"/>
      <c r="B11779" s="31"/>
      <c r="C11779" s="2"/>
      <c r="D11779" s="2"/>
      <c r="E11779" s="26"/>
    </row>
    <row r="11780" spans="1:5" x14ac:dyDescent="0.15">
      <c r="A11780" s="2"/>
      <c r="B11780" s="31"/>
      <c r="C11780" s="2"/>
      <c r="D11780" s="2"/>
      <c r="E11780" s="26"/>
    </row>
    <row r="11781" spans="1:5" x14ac:dyDescent="0.15">
      <c r="A11781" s="2"/>
      <c r="B11781" s="31"/>
      <c r="C11781" s="2"/>
      <c r="D11781" s="2"/>
      <c r="E11781" s="26"/>
    </row>
    <row r="11782" spans="1:5" x14ac:dyDescent="0.15">
      <c r="A11782" s="2"/>
      <c r="B11782" s="31"/>
      <c r="C11782" s="2"/>
      <c r="D11782" s="2"/>
      <c r="E11782" s="26"/>
    </row>
    <row r="11783" spans="1:5" x14ac:dyDescent="0.15">
      <c r="A11783" s="2"/>
      <c r="B11783" s="31"/>
      <c r="C11783" s="2"/>
      <c r="D11783" s="2"/>
      <c r="E11783" s="26"/>
    </row>
    <row r="11784" spans="1:5" x14ac:dyDescent="0.15">
      <c r="A11784" s="2"/>
      <c r="B11784" s="31"/>
      <c r="C11784" s="2"/>
      <c r="D11784" s="2"/>
      <c r="E11784" s="26"/>
    </row>
    <row r="11785" spans="1:5" x14ac:dyDescent="0.15">
      <c r="A11785" s="2"/>
      <c r="B11785" s="31"/>
      <c r="C11785" s="2"/>
      <c r="D11785" s="2"/>
      <c r="E11785" s="26"/>
    </row>
    <row r="11786" spans="1:5" x14ac:dyDescent="0.15">
      <c r="A11786" s="2"/>
      <c r="B11786" s="31"/>
      <c r="C11786" s="2"/>
      <c r="D11786" s="2"/>
      <c r="E11786" s="26"/>
    </row>
    <row r="11787" spans="1:5" x14ac:dyDescent="0.15">
      <c r="A11787" s="2"/>
      <c r="B11787" s="31"/>
      <c r="C11787" s="2"/>
      <c r="D11787" s="2"/>
      <c r="E11787" s="26"/>
    </row>
    <row r="11788" spans="1:5" x14ac:dyDescent="0.15">
      <c r="A11788" s="2"/>
      <c r="B11788" s="31"/>
      <c r="C11788" s="2"/>
      <c r="D11788" s="2"/>
      <c r="E11788" s="26"/>
    </row>
    <row r="11789" spans="1:5" x14ac:dyDescent="0.15">
      <c r="A11789" s="2"/>
      <c r="B11789" s="31"/>
      <c r="C11789" s="2"/>
      <c r="D11789" s="2"/>
      <c r="E11789" s="26"/>
    </row>
    <row r="11790" spans="1:5" x14ac:dyDescent="0.15">
      <c r="A11790" s="2"/>
      <c r="B11790" s="31"/>
      <c r="C11790" s="2"/>
      <c r="D11790" s="2"/>
      <c r="E11790" s="26"/>
    </row>
    <row r="11791" spans="1:5" x14ac:dyDescent="0.15">
      <c r="A11791" s="2"/>
      <c r="B11791" s="31"/>
      <c r="C11791" s="2"/>
      <c r="D11791" s="2"/>
      <c r="E11791" s="26"/>
    </row>
    <row r="11792" spans="1:5" x14ac:dyDescent="0.15">
      <c r="A11792" s="2"/>
      <c r="B11792" s="31"/>
      <c r="C11792" s="2"/>
      <c r="D11792" s="2"/>
      <c r="E11792" s="26"/>
    </row>
    <row r="11793" spans="1:5" x14ac:dyDescent="0.15">
      <c r="A11793" s="2"/>
      <c r="B11793" s="31"/>
      <c r="C11793" s="2"/>
      <c r="D11793" s="2"/>
      <c r="E11793" s="26"/>
    </row>
    <row r="11794" spans="1:5" x14ac:dyDescent="0.15">
      <c r="A11794" s="2"/>
      <c r="B11794" s="31"/>
      <c r="C11794" s="2"/>
      <c r="D11794" s="2"/>
      <c r="E11794" s="26"/>
    </row>
    <row r="11795" spans="1:5" x14ac:dyDescent="0.15">
      <c r="A11795" s="2"/>
      <c r="B11795" s="31"/>
      <c r="C11795" s="2"/>
      <c r="D11795" s="2"/>
      <c r="E11795" s="26"/>
    </row>
    <row r="11796" spans="1:5" x14ac:dyDescent="0.15">
      <c r="A11796" s="2"/>
      <c r="B11796" s="31"/>
      <c r="C11796" s="2"/>
      <c r="D11796" s="2"/>
      <c r="E11796" s="26"/>
    </row>
    <row r="11797" spans="1:5" x14ac:dyDescent="0.15">
      <c r="A11797" s="2"/>
      <c r="B11797" s="31"/>
      <c r="C11797" s="2"/>
      <c r="D11797" s="2"/>
      <c r="E11797" s="26"/>
    </row>
    <row r="11798" spans="1:5" x14ac:dyDescent="0.15">
      <c r="A11798" s="2"/>
      <c r="B11798" s="31"/>
      <c r="C11798" s="2"/>
      <c r="D11798" s="2"/>
      <c r="E11798" s="26"/>
    </row>
    <row r="11799" spans="1:5" x14ac:dyDescent="0.15">
      <c r="A11799" s="2"/>
      <c r="B11799" s="31"/>
      <c r="C11799" s="2"/>
      <c r="D11799" s="2"/>
      <c r="E11799" s="26"/>
    </row>
    <row r="11800" spans="1:5" x14ac:dyDescent="0.15">
      <c r="A11800" s="2"/>
      <c r="B11800" s="31"/>
      <c r="C11800" s="2"/>
      <c r="D11800" s="2"/>
      <c r="E11800" s="26"/>
    </row>
    <row r="11801" spans="1:5" x14ac:dyDescent="0.15">
      <c r="A11801" s="2"/>
      <c r="B11801" s="31"/>
      <c r="C11801" s="2"/>
      <c r="D11801" s="2"/>
      <c r="E11801" s="26"/>
    </row>
    <row r="11802" spans="1:5" x14ac:dyDescent="0.15">
      <c r="A11802" s="2"/>
      <c r="B11802" s="31"/>
      <c r="C11802" s="2"/>
      <c r="D11802" s="2"/>
      <c r="E11802" s="26"/>
    </row>
    <row r="11803" spans="1:5" x14ac:dyDescent="0.15">
      <c r="A11803" s="2"/>
      <c r="B11803" s="31"/>
      <c r="C11803" s="2"/>
      <c r="D11803" s="2"/>
      <c r="E11803" s="26"/>
    </row>
    <row r="11804" spans="1:5" x14ac:dyDescent="0.15">
      <c r="A11804" s="2"/>
      <c r="B11804" s="31"/>
      <c r="C11804" s="2"/>
      <c r="D11804" s="2"/>
      <c r="E11804" s="26"/>
    </row>
    <row r="11805" spans="1:5" x14ac:dyDescent="0.15">
      <c r="A11805" s="2"/>
      <c r="B11805" s="31"/>
      <c r="C11805" s="2"/>
      <c r="D11805" s="2"/>
      <c r="E11805" s="26"/>
    </row>
    <row r="11806" spans="1:5" x14ac:dyDescent="0.15">
      <c r="A11806" s="2"/>
      <c r="B11806" s="31"/>
      <c r="C11806" s="2"/>
      <c r="D11806" s="2"/>
      <c r="E11806" s="26"/>
    </row>
    <row r="11807" spans="1:5" x14ac:dyDescent="0.15">
      <c r="A11807" s="2"/>
      <c r="B11807" s="31"/>
      <c r="C11807" s="2"/>
      <c r="D11807" s="2"/>
      <c r="E11807" s="26"/>
    </row>
    <row r="11808" spans="1:5" x14ac:dyDescent="0.15">
      <c r="A11808" s="2"/>
      <c r="B11808" s="31"/>
      <c r="C11808" s="2"/>
      <c r="D11808" s="2"/>
      <c r="E11808" s="26"/>
    </row>
    <row r="11809" spans="1:5" x14ac:dyDescent="0.15">
      <c r="A11809" s="2"/>
      <c r="B11809" s="31"/>
      <c r="C11809" s="2"/>
      <c r="D11809" s="2"/>
      <c r="E11809" s="26"/>
    </row>
    <row r="11810" spans="1:5" x14ac:dyDescent="0.15">
      <c r="A11810" s="2"/>
      <c r="B11810" s="31"/>
      <c r="C11810" s="2"/>
      <c r="D11810" s="2"/>
      <c r="E11810" s="26"/>
    </row>
    <row r="11811" spans="1:5" x14ac:dyDescent="0.15">
      <c r="A11811" s="2"/>
      <c r="B11811" s="31"/>
      <c r="C11811" s="2"/>
      <c r="D11811" s="2"/>
      <c r="E11811" s="26"/>
    </row>
    <row r="11812" spans="1:5" x14ac:dyDescent="0.15">
      <c r="A11812" s="2"/>
      <c r="B11812" s="31"/>
      <c r="C11812" s="2"/>
      <c r="D11812" s="2"/>
      <c r="E11812" s="26"/>
    </row>
    <row r="11813" spans="1:5" x14ac:dyDescent="0.15">
      <c r="A11813" s="2"/>
      <c r="B11813" s="31"/>
      <c r="C11813" s="2"/>
      <c r="D11813" s="2"/>
      <c r="E11813" s="26"/>
    </row>
    <row r="11814" spans="1:5" x14ac:dyDescent="0.15">
      <c r="A11814" s="2"/>
      <c r="B11814" s="31"/>
      <c r="C11814" s="2"/>
      <c r="D11814" s="2"/>
      <c r="E11814" s="26"/>
    </row>
    <row r="11815" spans="1:5" x14ac:dyDescent="0.15">
      <c r="A11815" s="2"/>
      <c r="B11815" s="31"/>
      <c r="C11815" s="2"/>
      <c r="D11815" s="2"/>
      <c r="E11815" s="26"/>
    </row>
    <row r="11816" spans="1:5" x14ac:dyDescent="0.15">
      <c r="A11816" s="2"/>
      <c r="B11816" s="31"/>
      <c r="C11816" s="2"/>
      <c r="D11816" s="2"/>
      <c r="E11816" s="26"/>
    </row>
    <row r="11817" spans="1:5" x14ac:dyDescent="0.15">
      <c r="A11817" s="2"/>
      <c r="B11817" s="31"/>
      <c r="C11817" s="2"/>
      <c r="D11817" s="2"/>
      <c r="E11817" s="26"/>
    </row>
    <row r="11818" spans="1:5" x14ac:dyDescent="0.15">
      <c r="A11818" s="2"/>
      <c r="B11818" s="31"/>
      <c r="C11818" s="2"/>
      <c r="D11818" s="2"/>
      <c r="E11818" s="26"/>
    </row>
    <row r="11819" spans="1:5" x14ac:dyDescent="0.15">
      <c r="A11819" s="2"/>
      <c r="B11819" s="31"/>
      <c r="C11819" s="2"/>
      <c r="D11819" s="2"/>
      <c r="E11819" s="26"/>
    </row>
    <row r="11820" spans="1:5" x14ac:dyDescent="0.15">
      <c r="A11820" s="2"/>
      <c r="B11820" s="31"/>
      <c r="C11820" s="2"/>
      <c r="D11820" s="2"/>
      <c r="E11820" s="26"/>
    </row>
    <row r="11821" spans="1:5" x14ac:dyDescent="0.15">
      <c r="A11821" s="2"/>
      <c r="B11821" s="31"/>
      <c r="C11821" s="2"/>
      <c r="D11821" s="2"/>
      <c r="E11821" s="26"/>
    </row>
    <row r="11822" spans="1:5" x14ac:dyDescent="0.15">
      <c r="A11822" s="2"/>
      <c r="B11822" s="31"/>
      <c r="C11822" s="2"/>
      <c r="D11822" s="2"/>
      <c r="E11822" s="26"/>
    </row>
    <row r="11823" spans="1:5" x14ac:dyDescent="0.15">
      <c r="A11823" s="2"/>
      <c r="B11823" s="31"/>
      <c r="C11823" s="2"/>
      <c r="D11823" s="2"/>
      <c r="E11823" s="26"/>
    </row>
    <row r="11824" spans="1:5" x14ac:dyDescent="0.15">
      <c r="A11824" s="2"/>
      <c r="B11824" s="31"/>
      <c r="C11824" s="2"/>
      <c r="D11824" s="2"/>
      <c r="E11824" s="26"/>
    </row>
    <row r="11825" spans="1:5" x14ac:dyDescent="0.15">
      <c r="A11825" s="2"/>
      <c r="B11825" s="31"/>
      <c r="C11825" s="2"/>
      <c r="D11825" s="2"/>
      <c r="E11825" s="26"/>
    </row>
    <row r="11826" spans="1:5" x14ac:dyDescent="0.15">
      <c r="A11826" s="2"/>
      <c r="B11826" s="31"/>
      <c r="C11826" s="2"/>
      <c r="D11826" s="2"/>
      <c r="E11826" s="26"/>
    </row>
    <row r="11827" spans="1:5" x14ac:dyDescent="0.15">
      <c r="A11827" s="2"/>
      <c r="B11827" s="31"/>
      <c r="C11827" s="2"/>
      <c r="D11827" s="2"/>
      <c r="E11827" s="26"/>
    </row>
    <row r="11828" spans="1:5" x14ac:dyDescent="0.15">
      <c r="A11828" s="2"/>
      <c r="B11828" s="31"/>
      <c r="C11828" s="2"/>
      <c r="D11828" s="2"/>
      <c r="E11828" s="26"/>
    </row>
    <row r="11829" spans="1:5" x14ac:dyDescent="0.15">
      <c r="A11829" s="2"/>
      <c r="B11829" s="31"/>
      <c r="C11829" s="2"/>
      <c r="D11829" s="2"/>
      <c r="E11829" s="26"/>
    </row>
    <row r="11830" spans="1:5" x14ac:dyDescent="0.15">
      <c r="A11830" s="2"/>
      <c r="B11830" s="31"/>
      <c r="C11830" s="2"/>
      <c r="D11830" s="2"/>
      <c r="E11830" s="26"/>
    </row>
    <row r="11831" spans="1:5" x14ac:dyDescent="0.15">
      <c r="A11831" s="2"/>
      <c r="B11831" s="31"/>
      <c r="C11831" s="2"/>
      <c r="D11831" s="2"/>
      <c r="E11831" s="26"/>
    </row>
    <row r="11832" spans="1:5" x14ac:dyDescent="0.15">
      <c r="A11832" s="2"/>
      <c r="B11832" s="31"/>
      <c r="C11832" s="2"/>
      <c r="D11832" s="2"/>
      <c r="E11832" s="26"/>
    </row>
    <row r="11833" spans="1:5" x14ac:dyDescent="0.15">
      <c r="A11833" s="2"/>
      <c r="B11833" s="31"/>
      <c r="C11833" s="2"/>
      <c r="D11833" s="2"/>
      <c r="E11833" s="26"/>
    </row>
    <row r="11834" spans="1:5" x14ac:dyDescent="0.15">
      <c r="A11834" s="2"/>
      <c r="B11834" s="31"/>
      <c r="C11834" s="2"/>
      <c r="D11834" s="2"/>
      <c r="E11834" s="26"/>
    </row>
    <row r="11835" spans="1:5" x14ac:dyDescent="0.15">
      <c r="A11835" s="2"/>
      <c r="B11835" s="31"/>
      <c r="C11835" s="2"/>
      <c r="D11835" s="2"/>
      <c r="E11835" s="26"/>
    </row>
    <row r="11836" spans="1:5" x14ac:dyDescent="0.15">
      <c r="A11836" s="2"/>
      <c r="B11836" s="31"/>
      <c r="C11836" s="2"/>
      <c r="D11836" s="2"/>
      <c r="E11836" s="26"/>
    </row>
    <row r="11837" spans="1:5" x14ac:dyDescent="0.15">
      <c r="A11837" s="2"/>
      <c r="B11837" s="31"/>
      <c r="C11837" s="2"/>
      <c r="D11837" s="2"/>
      <c r="E11837" s="26"/>
    </row>
    <row r="11838" spans="1:5" x14ac:dyDescent="0.15">
      <c r="A11838" s="2"/>
      <c r="B11838" s="31"/>
      <c r="C11838" s="2"/>
      <c r="D11838" s="2"/>
      <c r="E11838" s="26"/>
    </row>
    <row r="11839" spans="1:5" x14ac:dyDescent="0.15">
      <c r="A11839" s="2"/>
      <c r="B11839" s="31"/>
      <c r="C11839" s="2"/>
      <c r="D11839" s="2"/>
      <c r="E11839" s="26"/>
    </row>
    <row r="11840" spans="1:5" x14ac:dyDescent="0.15">
      <c r="A11840" s="2"/>
      <c r="B11840" s="31"/>
      <c r="C11840" s="2"/>
      <c r="D11840" s="2"/>
      <c r="E11840" s="26"/>
    </row>
    <row r="11841" spans="1:5" x14ac:dyDescent="0.15">
      <c r="A11841" s="2"/>
      <c r="B11841" s="31"/>
      <c r="C11841" s="2"/>
      <c r="D11841" s="2"/>
      <c r="E11841" s="26"/>
    </row>
    <row r="11842" spans="1:5" x14ac:dyDescent="0.15">
      <c r="A11842" s="2"/>
      <c r="B11842" s="31"/>
      <c r="C11842" s="2"/>
      <c r="D11842" s="2"/>
      <c r="E11842" s="26"/>
    </row>
    <row r="11843" spans="1:5" x14ac:dyDescent="0.15">
      <c r="A11843" s="2"/>
      <c r="B11843" s="31"/>
      <c r="C11843" s="2"/>
      <c r="D11843" s="2"/>
      <c r="E11843" s="26"/>
    </row>
    <row r="11844" spans="1:5" x14ac:dyDescent="0.15">
      <c r="A11844" s="2"/>
      <c r="B11844" s="31"/>
      <c r="C11844" s="2"/>
      <c r="D11844" s="2"/>
      <c r="E11844" s="26"/>
    </row>
    <row r="11845" spans="1:5" x14ac:dyDescent="0.15">
      <c r="A11845" s="2"/>
      <c r="B11845" s="31"/>
      <c r="C11845" s="2"/>
      <c r="D11845" s="2"/>
      <c r="E11845" s="26"/>
    </row>
    <row r="11846" spans="1:5" x14ac:dyDescent="0.15">
      <c r="A11846" s="2"/>
      <c r="B11846" s="31"/>
      <c r="C11846" s="2"/>
      <c r="D11846" s="2"/>
      <c r="E11846" s="26"/>
    </row>
    <row r="11847" spans="1:5" x14ac:dyDescent="0.15">
      <c r="A11847" s="2"/>
      <c r="B11847" s="31"/>
      <c r="C11847" s="2"/>
      <c r="D11847" s="2"/>
      <c r="E11847" s="26"/>
    </row>
    <row r="11848" spans="1:5" x14ac:dyDescent="0.15">
      <c r="A11848" s="2"/>
      <c r="B11848" s="31"/>
      <c r="C11848" s="2"/>
      <c r="D11848" s="2"/>
      <c r="E11848" s="26"/>
    </row>
    <row r="11849" spans="1:5" x14ac:dyDescent="0.15">
      <c r="A11849" s="2"/>
      <c r="B11849" s="31"/>
      <c r="C11849" s="2"/>
      <c r="D11849" s="2"/>
      <c r="E11849" s="26"/>
    </row>
    <row r="11850" spans="1:5" x14ac:dyDescent="0.15">
      <c r="A11850" s="2"/>
      <c r="B11850" s="31"/>
      <c r="C11850" s="2"/>
      <c r="D11850" s="2"/>
      <c r="E11850" s="26"/>
    </row>
    <row r="11851" spans="1:5" x14ac:dyDescent="0.15">
      <c r="A11851" s="2"/>
      <c r="B11851" s="31"/>
      <c r="C11851" s="2"/>
      <c r="D11851" s="2"/>
      <c r="E11851" s="26"/>
    </row>
    <row r="11852" spans="1:5" x14ac:dyDescent="0.15">
      <c r="A11852" s="2"/>
      <c r="B11852" s="31"/>
      <c r="C11852" s="2"/>
      <c r="D11852" s="2"/>
      <c r="E11852" s="26"/>
    </row>
    <row r="11853" spans="1:5" x14ac:dyDescent="0.15">
      <c r="A11853" s="2"/>
      <c r="B11853" s="31"/>
      <c r="C11853" s="2"/>
      <c r="D11853" s="2"/>
      <c r="E11853" s="26"/>
    </row>
    <row r="11854" spans="1:5" x14ac:dyDescent="0.15">
      <c r="A11854" s="2"/>
      <c r="B11854" s="31"/>
      <c r="C11854" s="2"/>
      <c r="D11854" s="2"/>
      <c r="E11854" s="26"/>
    </row>
    <row r="11855" spans="1:5" x14ac:dyDescent="0.15">
      <c r="A11855" s="2"/>
      <c r="B11855" s="31"/>
      <c r="C11855" s="2"/>
      <c r="D11855" s="2"/>
      <c r="E11855" s="26"/>
    </row>
    <row r="11856" spans="1:5" x14ac:dyDescent="0.15">
      <c r="A11856" s="2"/>
      <c r="B11856" s="31"/>
      <c r="C11856" s="2"/>
      <c r="D11856" s="2"/>
      <c r="E11856" s="26"/>
    </row>
    <row r="11857" spans="1:5" x14ac:dyDescent="0.15">
      <c r="A11857" s="2"/>
      <c r="B11857" s="31"/>
      <c r="C11857" s="2"/>
      <c r="D11857" s="2"/>
      <c r="E11857" s="26"/>
    </row>
    <row r="11858" spans="1:5" x14ac:dyDescent="0.15">
      <c r="A11858" s="2"/>
      <c r="B11858" s="31"/>
      <c r="C11858" s="2"/>
      <c r="D11858" s="2"/>
      <c r="E11858" s="26"/>
    </row>
    <row r="11859" spans="1:5" x14ac:dyDescent="0.15">
      <c r="A11859" s="2"/>
      <c r="B11859" s="31"/>
      <c r="C11859" s="2"/>
      <c r="D11859" s="2"/>
      <c r="E11859" s="26"/>
    </row>
    <row r="11860" spans="1:5" x14ac:dyDescent="0.15">
      <c r="A11860" s="2"/>
      <c r="B11860" s="31"/>
      <c r="C11860" s="2"/>
      <c r="D11860" s="2"/>
      <c r="E11860" s="26"/>
    </row>
    <row r="11861" spans="1:5" x14ac:dyDescent="0.15">
      <c r="A11861" s="2"/>
      <c r="B11861" s="31"/>
      <c r="C11861" s="2"/>
      <c r="D11861" s="2"/>
      <c r="E11861" s="26"/>
    </row>
    <row r="11862" spans="1:5" x14ac:dyDescent="0.15">
      <c r="A11862" s="2"/>
      <c r="B11862" s="31"/>
      <c r="C11862" s="2"/>
      <c r="D11862" s="2"/>
      <c r="E11862" s="26"/>
    </row>
    <row r="11863" spans="1:5" x14ac:dyDescent="0.15">
      <c r="A11863" s="2"/>
      <c r="B11863" s="31"/>
      <c r="C11863" s="2"/>
      <c r="D11863" s="2"/>
      <c r="E11863" s="26"/>
    </row>
    <row r="11864" spans="1:5" x14ac:dyDescent="0.15">
      <c r="A11864" s="2"/>
      <c r="B11864" s="31"/>
      <c r="C11864" s="2"/>
      <c r="D11864" s="2"/>
      <c r="E11864" s="26"/>
    </row>
    <row r="11865" spans="1:5" x14ac:dyDescent="0.15">
      <c r="A11865" s="2"/>
      <c r="B11865" s="31"/>
      <c r="C11865" s="2"/>
      <c r="D11865" s="2"/>
      <c r="E11865" s="26"/>
    </row>
    <row r="11866" spans="1:5" x14ac:dyDescent="0.15">
      <c r="A11866" s="2"/>
      <c r="B11866" s="31"/>
      <c r="C11866" s="2"/>
      <c r="D11866" s="2"/>
      <c r="E11866" s="26"/>
    </row>
    <row r="11867" spans="1:5" x14ac:dyDescent="0.15">
      <c r="A11867" s="2"/>
      <c r="B11867" s="31"/>
      <c r="C11867" s="2"/>
      <c r="D11867" s="2"/>
      <c r="E11867" s="26"/>
    </row>
    <row r="11868" spans="1:5" x14ac:dyDescent="0.15">
      <c r="A11868" s="2"/>
      <c r="B11868" s="31"/>
      <c r="C11868" s="2"/>
      <c r="D11868" s="2"/>
      <c r="E11868" s="26"/>
    </row>
    <row r="11869" spans="1:5" x14ac:dyDescent="0.15">
      <c r="A11869" s="2"/>
      <c r="B11869" s="31"/>
      <c r="C11869" s="2"/>
      <c r="D11869" s="2"/>
      <c r="E11869" s="26"/>
    </row>
    <row r="11870" spans="1:5" x14ac:dyDescent="0.15">
      <c r="A11870" s="2"/>
      <c r="B11870" s="31"/>
      <c r="C11870" s="2"/>
      <c r="D11870" s="2"/>
      <c r="E11870" s="26"/>
    </row>
    <row r="11871" spans="1:5" x14ac:dyDescent="0.15">
      <c r="A11871" s="2"/>
      <c r="B11871" s="31"/>
      <c r="C11871" s="2"/>
      <c r="D11871" s="2"/>
      <c r="E11871" s="26"/>
    </row>
    <row r="11872" spans="1:5" x14ac:dyDescent="0.15">
      <c r="A11872" s="2"/>
      <c r="B11872" s="31"/>
      <c r="C11872" s="2"/>
      <c r="D11872" s="2"/>
      <c r="E11872" s="26"/>
    </row>
    <row r="11873" spans="1:5" x14ac:dyDescent="0.15">
      <c r="A11873" s="2"/>
      <c r="B11873" s="31"/>
      <c r="C11873" s="2"/>
      <c r="D11873" s="2"/>
      <c r="E11873" s="26"/>
    </row>
    <row r="11874" spans="1:5" x14ac:dyDescent="0.15">
      <c r="A11874" s="2"/>
      <c r="B11874" s="31"/>
      <c r="C11874" s="2"/>
      <c r="D11874" s="2"/>
      <c r="E11874" s="26"/>
    </row>
    <row r="11875" spans="1:5" x14ac:dyDescent="0.15">
      <c r="A11875" s="2"/>
      <c r="B11875" s="31"/>
      <c r="C11875" s="2"/>
      <c r="D11875" s="2"/>
      <c r="E11875" s="26"/>
    </row>
    <row r="11876" spans="1:5" x14ac:dyDescent="0.15">
      <c r="A11876" s="2"/>
      <c r="B11876" s="31"/>
      <c r="C11876" s="2"/>
      <c r="D11876" s="2"/>
      <c r="E11876" s="26"/>
    </row>
    <row r="11877" spans="1:5" x14ac:dyDescent="0.15">
      <c r="A11877" s="2"/>
      <c r="B11877" s="31"/>
      <c r="C11877" s="2"/>
      <c r="D11877" s="2"/>
      <c r="E11877" s="26"/>
    </row>
    <row r="11878" spans="1:5" x14ac:dyDescent="0.15">
      <c r="A11878" s="2"/>
      <c r="B11878" s="31"/>
      <c r="C11878" s="2"/>
      <c r="D11878" s="2"/>
      <c r="E11878" s="26"/>
    </row>
    <row r="11879" spans="1:5" x14ac:dyDescent="0.15">
      <c r="A11879" s="2"/>
      <c r="B11879" s="31"/>
      <c r="C11879" s="2"/>
      <c r="D11879" s="2"/>
      <c r="E11879" s="26"/>
    </row>
    <row r="11880" spans="1:5" x14ac:dyDescent="0.15">
      <c r="A11880" s="2"/>
      <c r="B11880" s="31"/>
      <c r="C11880" s="2"/>
      <c r="D11880" s="2"/>
      <c r="E11880" s="26"/>
    </row>
    <row r="11881" spans="1:5" x14ac:dyDescent="0.15">
      <c r="A11881" s="2"/>
      <c r="B11881" s="31"/>
      <c r="C11881" s="2"/>
      <c r="D11881" s="2"/>
      <c r="E11881" s="26"/>
    </row>
    <row r="11882" spans="1:5" x14ac:dyDescent="0.15">
      <c r="A11882" s="2"/>
      <c r="B11882" s="31"/>
      <c r="C11882" s="2"/>
      <c r="D11882" s="2"/>
      <c r="E11882" s="26"/>
    </row>
    <row r="11883" spans="1:5" x14ac:dyDescent="0.15">
      <c r="A11883" s="2"/>
      <c r="B11883" s="31"/>
      <c r="C11883" s="2"/>
      <c r="D11883" s="2"/>
      <c r="E11883" s="26"/>
    </row>
    <row r="11884" spans="1:5" x14ac:dyDescent="0.15">
      <c r="A11884" s="2"/>
      <c r="B11884" s="31"/>
      <c r="C11884" s="2"/>
      <c r="D11884" s="2"/>
      <c r="E11884" s="26"/>
    </row>
    <row r="11885" spans="1:5" x14ac:dyDescent="0.15">
      <c r="A11885" s="2"/>
      <c r="B11885" s="31"/>
      <c r="C11885" s="2"/>
      <c r="D11885" s="2"/>
      <c r="E11885" s="26"/>
    </row>
    <row r="11886" spans="1:5" x14ac:dyDescent="0.15">
      <c r="A11886" s="2"/>
      <c r="B11886" s="31"/>
      <c r="C11886" s="2"/>
      <c r="D11886" s="2"/>
      <c r="E11886" s="26"/>
    </row>
    <row r="11887" spans="1:5" x14ac:dyDescent="0.15">
      <c r="A11887" s="2"/>
      <c r="B11887" s="31"/>
      <c r="C11887" s="2"/>
      <c r="D11887" s="2"/>
      <c r="E11887" s="26"/>
    </row>
    <row r="11888" spans="1:5" x14ac:dyDescent="0.15">
      <c r="A11888" s="2"/>
      <c r="B11888" s="31"/>
      <c r="C11888" s="2"/>
      <c r="D11888" s="2"/>
      <c r="E11888" s="26"/>
    </row>
    <row r="11889" spans="1:5" x14ac:dyDescent="0.15">
      <c r="A11889" s="2"/>
      <c r="B11889" s="31"/>
      <c r="C11889" s="2"/>
      <c r="D11889" s="2"/>
      <c r="E11889" s="26"/>
    </row>
    <row r="11890" spans="1:5" x14ac:dyDescent="0.15">
      <c r="A11890" s="2"/>
      <c r="B11890" s="31"/>
      <c r="C11890" s="2"/>
      <c r="D11890" s="2"/>
      <c r="E11890" s="26"/>
    </row>
    <row r="11891" spans="1:5" x14ac:dyDescent="0.15">
      <c r="A11891" s="2"/>
      <c r="B11891" s="31"/>
      <c r="C11891" s="2"/>
      <c r="D11891" s="2"/>
      <c r="E11891" s="26"/>
    </row>
    <row r="11892" spans="1:5" x14ac:dyDescent="0.15">
      <c r="A11892" s="2"/>
      <c r="B11892" s="31"/>
      <c r="C11892" s="2"/>
      <c r="D11892" s="2"/>
      <c r="E11892" s="26"/>
    </row>
    <row r="11893" spans="1:5" x14ac:dyDescent="0.15">
      <c r="A11893" s="2"/>
      <c r="B11893" s="31"/>
      <c r="C11893" s="2"/>
      <c r="D11893" s="2"/>
      <c r="E11893" s="26"/>
    </row>
    <row r="11894" spans="1:5" x14ac:dyDescent="0.15">
      <c r="A11894" s="2"/>
      <c r="B11894" s="31"/>
      <c r="C11894" s="2"/>
      <c r="D11894" s="2"/>
      <c r="E11894" s="26"/>
    </row>
    <row r="11895" spans="1:5" x14ac:dyDescent="0.15">
      <c r="A11895" s="2"/>
      <c r="B11895" s="31"/>
      <c r="C11895" s="2"/>
      <c r="D11895" s="2"/>
      <c r="E11895" s="26"/>
    </row>
    <row r="11896" spans="1:5" x14ac:dyDescent="0.15">
      <c r="A11896" s="2"/>
      <c r="B11896" s="31"/>
      <c r="C11896" s="2"/>
      <c r="D11896" s="2"/>
      <c r="E11896" s="26"/>
    </row>
    <row r="11897" spans="1:5" x14ac:dyDescent="0.15">
      <c r="A11897" s="2"/>
      <c r="B11897" s="31"/>
      <c r="C11897" s="2"/>
      <c r="D11897" s="2"/>
      <c r="E11897" s="26"/>
    </row>
    <row r="11898" spans="1:5" x14ac:dyDescent="0.15">
      <c r="A11898" s="2"/>
      <c r="B11898" s="31"/>
      <c r="C11898" s="2"/>
      <c r="D11898" s="2"/>
      <c r="E11898" s="26"/>
    </row>
    <row r="11899" spans="1:5" x14ac:dyDescent="0.15">
      <c r="A11899" s="2"/>
      <c r="B11899" s="31"/>
      <c r="C11899" s="2"/>
      <c r="D11899" s="2"/>
      <c r="E11899" s="26"/>
    </row>
    <row r="11900" spans="1:5" x14ac:dyDescent="0.15">
      <c r="A11900" s="2"/>
      <c r="B11900" s="31"/>
      <c r="C11900" s="2"/>
      <c r="D11900" s="2"/>
      <c r="E11900" s="26"/>
    </row>
    <row r="11901" spans="1:5" x14ac:dyDescent="0.15">
      <c r="A11901" s="2"/>
      <c r="B11901" s="31"/>
      <c r="C11901" s="2"/>
      <c r="D11901" s="2"/>
      <c r="E11901" s="26"/>
    </row>
    <row r="11902" spans="1:5" x14ac:dyDescent="0.15">
      <c r="A11902" s="2"/>
      <c r="B11902" s="31"/>
      <c r="C11902" s="2"/>
      <c r="D11902" s="2"/>
      <c r="E11902" s="26"/>
    </row>
    <row r="11903" spans="1:5" x14ac:dyDescent="0.15">
      <c r="A11903" s="2"/>
      <c r="B11903" s="31"/>
      <c r="C11903" s="2"/>
      <c r="D11903" s="2"/>
      <c r="E11903" s="26"/>
    </row>
    <row r="11904" spans="1:5" x14ac:dyDescent="0.15">
      <c r="A11904" s="2"/>
      <c r="B11904" s="31"/>
      <c r="C11904" s="2"/>
      <c r="D11904" s="2"/>
      <c r="E11904" s="26"/>
    </row>
    <row r="11905" spans="1:5" x14ac:dyDescent="0.15">
      <c r="A11905" s="2"/>
      <c r="B11905" s="31"/>
      <c r="C11905" s="2"/>
      <c r="D11905" s="2"/>
      <c r="E11905" s="26"/>
    </row>
    <row r="11906" spans="1:5" x14ac:dyDescent="0.15">
      <c r="A11906" s="2"/>
      <c r="B11906" s="31"/>
      <c r="C11906" s="2"/>
      <c r="D11906" s="2"/>
      <c r="E11906" s="26"/>
    </row>
    <row r="11907" spans="1:5" x14ac:dyDescent="0.15">
      <c r="A11907" s="2"/>
      <c r="B11907" s="31"/>
      <c r="C11907" s="2"/>
      <c r="D11907" s="2"/>
      <c r="E11907" s="26"/>
    </row>
    <row r="11908" spans="1:5" x14ac:dyDescent="0.15">
      <c r="A11908" s="2"/>
      <c r="B11908" s="31"/>
      <c r="C11908" s="2"/>
      <c r="D11908" s="2"/>
      <c r="E11908" s="26"/>
    </row>
    <row r="11909" spans="1:5" x14ac:dyDescent="0.15">
      <c r="A11909" s="2"/>
      <c r="B11909" s="31"/>
      <c r="C11909" s="2"/>
      <c r="D11909" s="2"/>
      <c r="E11909" s="26"/>
    </row>
    <row r="11910" spans="1:5" x14ac:dyDescent="0.15">
      <c r="A11910" s="2"/>
      <c r="B11910" s="31"/>
      <c r="C11910" s="2"/>
      <c r="D11910" s="2"/>
      <c r="E11910" s="26"/>
    </row>
    <row r="11911" spans="1:5" x14ac:dyDescent="0.15">
      <c r="A11911" s="2"/>
      <c r="B11911" s="31"/>
      <c r="C11911" s="2"/>
      <c r="D11911" s="2"/>
      <c r="E11911" s="26"/>
    </row>
    <row r="11912" spans="1:5" x14ac:dyDescent="0.15">
      <c r="A11912" s="2"/>
      <c r="B11912" s="31"/>
      <c r="C11912" s="2"/>
      <c r="D11912" s="2"/>
      <c r="E11912" s="26"/>
    </row>
    <row r="11913" spans="1:5" x14ac:dyDescent="0.15">
      <c r="A11913" s="2"/>
      <c r="B11913" s="31"/>
      <c r="C11913" s="2"/>
      <c r="D11913" s="2"/>
      <c r="E11913" s="26"/>
    </row>
    <row r="11914" spans="1:5" x14ac:dyDescent="0.15">
      <c r="A11914" s="2"/>
      <c r="B11914" s="31"/>
      <c r="C11914" s="2"/>
      <c r="D11914" s="2"/>
      <c r="E11914" s="26"/>
    </row>
    <row r="11915" spans="1:5" x14ac:dyDescent="0.15">
      <c r="A11915" s="2"/>
      <c r="B11915" s="31"/>
      <c r="C11915" s="2"/>
      <c r="D11915" s="2"/>
      <c r="E11915" s="26"/>
    </row>
    <row r="11916" spans="1:5" x14ac:dyDescent="0.15">
      <c r="A11916" s="2"/>
      <c r="B11916" s="31"/>
      <c r="C11916" s="2"/>
      <c r="D11916" s="2"/>
      <c r="E11916" s="26"/>
    </row>
    <row r="11917" spans="1:5" x14ac:dyDescent="0.15">
      <c r="A11917" s="2"/>
      <c r="B11917" s="31"/>
      <c r="C11917" s="2"/>
      <c r="D11917" s="2"/>
      <c r="E11917" s="26"/>
    </row>
    <row r="11918" spans="1:5" x14ac:dyDescent="0.15">
      <c r="A11918" s="2"/>
      <c r="B11918" s="31"/>
      <c r="C11918" s="2"/>
      <c r="D11918" s="2"/>
      <c r="E11918" s="26"/>
    </row>
    <row r="11919" spans="1:5" x14ac:dyDescent="0.15">
      <c r="A11919" s="2"/>
      <c r="B11919" s="31"/>
      <c r="C11919" s="2"/>
      <c r="D11919" s="2"/>
      <c r="E11919" s="26"/>
    </row>
    <row r="11920" spans="1:5" x14ac:dyDescent="0.15">
      <c r="A11920" s="2"/>
      <c r="B11920" s="31"/>
      <c r="C11920" s="2"/>
      <c r="D11920" s="2"/>
      <c r="E11920" s="26"/>
    </row>
    <row r="11921" spans="1:5" x14ac:dyDescent="0.15">
      <c r="A11921" s="2"/>
      <c r="B11921" s="31"/>
      <c r="C11921" s="2"/>
      <c r="D11921" s="2"/>
      <c r="E11921" s="26"/>
    </row>
    <row r="11922" spans="1:5" x14ac:dyDescent="0.15">
      <c r="A11922" s="2"/>
      <c r="B11922" s="31"/>
      <c r="C11922" s="2"/>
      <c r="D11922" s="2"/>
      <c r="E11922" s="26"/>
    </row>
    <row r="11923" spans="1:5" x14ac:dyDescent="0.15">
      <c r="A11923" s="2"/>
      <c r="B11923" s="31"/>
      <c r="C11923" s="2"/>
      <c r="D11923" s="2"/>
      <c r="E11923" s="26"/>
    </row>
    <row r="11924" spans="1:5" x14ac:dyDescent="0.15">
      <c r="A11924" s="2"/>
      <c r="B11924" s="31"/>
      <c r="C11924" s="2"/>
      <c r="D11924" s="2"/>
      <c r="E11924" s="26"/>
    </row>
    <row r="11925" spans="1:5" x14ac:dyDescent="0.15">
      <c r="A11925" s="2"/>
      <c r="B11925" s="31"/>
      <c r="C11925" s="2"/>
      <c r="D11925" s="2"/>
      <c r="E11925" s="26"/>
    </row>
    <row r="11926" spans="1:5" x14ac:dyDescent="0.15">
      <c r="A11926" s="2"/>
      <c r="B11926" s="31"/>
      <c r="C11926" s="2"/>
      <c r="D11926" s="2"/>
      <c r="E11926" s="26"/>
    </row>
    <row r="11927" spans="1:5" x14ac:dyDescent="0.15">
      <c r="A11927" s="2"/>
      <c r="B11927" s="31"/>
      <c r="C11927" s="2"/>
      <c r="D11927" s="2"/>
      <c r="E11927" s="26"/>
    </row>
    <row r="11928" spans="1:5" x14ac:dyDescent="0.15">
      <c r="A11928" s="2"/>
      <c r="B11928" s="31"/>
      <c r="C11928" s="2"/>
      <c r="D11928" s="2"/>
      <c r="E11928" s="26"/>
    </row>
    <row r="11929" spans="1:5" x14ac:dyDescent="0.15">
      <c r="A11929" s="2"/>
      <c r="B11929" s="31"/>
      <c r="C11929" s="2"/>
      <c r="D11929" s="2"/>
      <c r="E11929" s="26"/>
    </row>
    <row r="11930" spans="1:5" x14ac:dyDescent="0.15">
      <c r="A11930" s="2"/>
      <c r="B11930" s="31"/>
      <c r="C11930" s="2"/>
      <c r="D11930" s="2"/>
      <c r="E11930" s="26"/>
    </row>
    <row r="11931" spans="1:5" x14ac:dyDescent="0.15">
      <c r="A11931" s="2"/>
      <c r="B11931" s="31"/>
      <c r="C11931" s="2"/>
      <c r="D11931" s="2"/>
      <c r="E11931" s="26"/>
    </row>
    <row r="11932" spans="1:5" x14ac:dyDescent="0.15">
      <c r="A11932" s="2"/>
      <c r="B11932" s="31"/>
      <c r="C11932" s="2"/>
      <c r="D11932" s="2"/>
      <c r="E11932" s="26"/>
    </row>
    <row r="11933" spans="1:5" x14ac:dyDescent="0.15">
      <c r="A11933" s="2"/>
      <c r="B11933" s="31"/>
      <c r="C11933" s="2"/>
      <c r="D11933" s="2"/>
      <c r="E11933" s="26"/>
    </row>
    <row r="11934" spans="1:5" x14ac:dyDescent="0.15">
      <c r="A11934" s="2"/>
      <c r="B11934" s="31"/>
      <c r="C11934" s="2"/>
      <c r="D11934" s="2"/>
      <c r="E11934" s="26"/>
    </row>
    <row r="11935" spans="1:5" x14ac:dyDescent="0.15">
      <c r="A11935" s="2"/>
      <c r="B11935" s="31"/>
      <c r="C11935" s="2"/>
      <c r="D11935" s="2"/>
      <c r="E11935" s="26"/>
    </row>
    <row r="11936" spans="1:5" x14ac:dyDescent="0.15">
      <c r="A11936" s="2"/>
      <c r="B11936" s="31"/>
      <c r="C11936" s="2"/>
      <c r="D11936" s="2"/>
      <c r="E11936" s="26"/>
    </row>
    <row r="11937" spans="1:5" x14ac:dyDescent="0.15">
      <c r="A11937" s="2"/>
      <c r="B11937" s="31"/>
      <c r="C11937" s="2"/>
      <c r="D11937" s="2"/>
      <c r="E11937" s="26"/>
    </row>
    <row r="11938" spans="1:5" x14ac:dyDescent="0.15">
      <c r="A11938" s="2"/>
      <c r="B11938" s="31"/>
      <c r="C11938" s="2"/>
      <c r="D11938" s="2"/>
      <c r="E11938" s="26"/>
    </row>
    <row r="11939" spans="1:5" x14ac:dyDescent="0.15">
      <c r="A11939" s="2"/>
      <c r="B11939" s="31"/>
      <c r="C11939" s="2"/>
      <c r="D11939" s="2"/>
      <c r="E11939" s="26"/>
    </row>
    <row r="11940" spans="1:5" x14ac:dyDescent="0.15">
      <c r="A11940" s="2"/>
      <c r="B11940" s="31"/>
      <c r="C11940" s="2"/>
      <c r="D11940" s="2"/>
      <c r="E11940" s="26"/>
    </row>
    <row r="11941" spans="1:5" x14ac:dyDescent="0.15">
      <c r="A11941" s="2"/>
      <c r="B11941" s="31"/>
      <c r="C11941" s="2"/>
      <c r="D11941" s="2"/>
      <c r="E11941" s="26"/>
    </row>
    <row r="11942" spans="1:5" x14ac:dyDescent="0.15">
      <c r="A11942" s="2"/>
      <c r="B11942" s="31"/>
      <c r="C11942" s="2"/>
      <c r="D11942" s="2"/>
      <c r="E11942" s="26"/>
    </row>
    <row r="11943" spans="1:5" x14ac:dyDescent="0.15">
      <c r="A11943" s="2"/>
      <c r="B11943" s="31"/>
      <c r="C11943" s="2"/>
      <c r="D11943" s="2"/>
      <c r="E11943" s="26"/>
    </row>
    <row r="11944" spans="1:5" x14ac:dyDescent="0.15">
      <c r="A11944" s="2"/>
      <c r="B11944" s="31"/>
      <c r="C11944" s="2"/>
      <c r="D11944" s="2"/>
      <c r="E11944" s="26"/>
    </row>
    <row r="11945" spans="1:5" x14ac:dyDescent="0.15">
      <c r="A11945" s="2"/>
      <c r="B11945" s="31"/>
      <c r="C11945" s="2"/>
      <c r="D11945" s="2"/>
      <c r="E11945" s="26"/>
    </row>
    <row r="11946" spans="1:5" x14ac:dyDescent="0.15">
      <c r="A11946" s="2"/>
      <c r="B11946" s="31"/>
      <c r="C11946" s="2"/>
      <c r="D11946" s="2"/>
      <c r="E11946" s="26"/>
    </row>
    <row r="11947" spans="1:5" x14ac:dyDescent="0.15">
      <c r="A11947" s="2"/>
      <c r="B11947" s="31"/>
      <c r="C11947" s="2"/>
      <c r="D11947" s="2"/>
      <c r="E11947" s="26"/>
    </row>
    <row r="11948" spans="1:5" x14ac:dyDescent="0.15">
      <c r="A11948" s="2"/>
      <c r="B11948" s="31"/>
      <c r="C11948" s="2"/>
      <c r="D11948" s="2"/>
      <c r="E11948" s="26"/>
    </row>
    <row r="11949" spans="1:5" x14ac:dyDescent="0.15">
      <c r="A11949" s="2"/>
      <c r="B11949" s="31"/>
      <c r="C11949" s="2"/>
      <c r="D11949" s="2"/>
      <c r="E11949" s="26"/>
    </row>
    <row r="11950" spans="1:5" x14ac:dyDescent="0.15">
      <c r="A11950" s="2"/>
      <c r="B11950" s="31"/>
      <c r="C11950" s="2"/>
      <c r="D11950" s="2"/>
      <c r="E11950" s="26"/>
    </row>
    <row r="11951" spans="1:5" x14ac:dyDescent="0.15">
      <c r="A11951" s="2"/>
      <c r="B11951" s="31"/>
      <c r="C11951" s="2"/>
      <c r="D11951" s="2"/>
      <c r="E11951" s="26"/>
    </row>
    <row r="11952" spans="1:5" x14ac:dyDescent="0.15">
      <c r="A11952" s="2"/>
      <c r="B11952" s="31"/>
      <c r="C11952" s="2"/>
      <c r="D11952" s="2"/>
      <c r="E11952" s="26"/>
    </row>
    <row r="11953" spans="1:5" x14ac:dyDescent="0.15">
      <c r="A11953" s="2"/>
      <c r="B11953" s="31"/>
      <c r="C11953" s="2"/>
      <c r="D11953" s="2"/>
      <c r="E11953" s="26"/>
    </row>
    <row r="11954" spans="1:5" x14ac:dyDescent="0.15">
      <c r="A11954" s="2"/>
      <c r="B11954" s="31"/>
      <c r="C11954" s="2"/>
      <c r="D11954" s="2"/>
      <c r="E11954" s="26"/>
    </row>
    <row r="11955" spans="1:5" x14ac:dyDescent="0.15">
      <c r="A11955" s="2"/>
      <c r="B11955" s="31"/>
      <c r="C11955" s="2"/>
      <c r="D11955" s="2"/>
      <c r="E11955" s="26"/>
    </row>
    <row r="11956" spans="1:5" x14ac:dyDescent="0.15">
      <c r="A11956" s="2"/>
      <c r="B11956" s="31"/>
      <c r="C11956" s="2"/>
      <c r="D11956" s="2"/>
      <c r="E11956" s="26"/>
    </row>
    <row r="11957" spans="1:5" x14ac:dyDescent="0.15">
      <c r="A11957" s="2"/>
      <c r="B11957" s="31"/>
      <c r="C11957" s="2"/>
      <c r="D11957" s="2"/>
      <c r="E11957" s="26"/>
    </row>
    <row r="11958" spans="1:5" x14ac:dyDescent="0.15">
      <c r="A11958" s="2"/>
      <c r="B11958" s="31"/>
      <c r="C11958" s="2"/>
      <c r="D11958" s="2"/>
      <c r="E11958" s="26"/>
    </row>
    <row r="11959" spans="1:5" x14ac:dyDescent="0.15">
      <c r="A11959" s="2"/>
      <c r="B11959" s="31"/>
      <c r="C11959" s="2"/>
      <c r="D11959" s="2"/>
      <c r="E11959" s="26"/>
    </row>
    <row r="11960" spans="1:5" x14ac:dyDescent="0.15">
      <c r="A11960" s="2"/>
      <c r="B11960" s="31"/>
      <c r="C11960" s="2"/>
      <c r="D11960" s="2"/>
      <c r="E11960" s="26"/>
    </row>
    <row r="11961" spans="1:5" x14ac:dyDescent="0.15">
      <c r="A11961" s="2"/>
      <c r="B11961" s="31"/>
      <c r="C11961" s="2"/>
      <c r="D11961" s="2"/>
      <c r="E11961" s="26"/>
    </row>
    <row r="11962" spans="1:5" x14ac:dyDescent="0.15">
      <c r="A11962" s="2"/>
      <c r="B11962" s="31"/>
      <c r="C11962" s="2"/>
      <c r="D11962" s="2"/>
      <c r="E11962" s="26"/>
    </row>
    <row r="11963" spans="1:5" x14ac:dyDescent="0.15">
      <c r="A11963" s="2"/>
      <c r="B11963" s="31"/>
      <c r="C11963" s="2"/>
      <c r="D11963" s="2"/>
      <c r="E11963" s="26"/>
    </row>
    <row r="11964" spans="1:5" x14ac:dyDescent="0.15">
      <c r="A11964" s="2"/>
      <c r="B11964" s="31"/>
      <c r="C11964" s="2"/>
      <c r="D11964" s="2"/>
      <c r="E11964" s="26"/>
    </row>
    <row r="11965" spans="1:5" x14ac:dyDescent="0.15">
      <c r="A11965" s="2"/>
      <c r="B11965" s="31"/>
      <c r="C11965" s="2"/>
      <c r="D11965" s="2"/>
      <c r="E11965" s="26"/>
    </row>
    <row r="11966" spans="1:5" x14ac:dyDescent="0.15">
      <c r="A11966" s="2"/>
      <c r="B11966" s="31"/>
      <c r="C11966" s="2"/>
      <c r="D11966" s="2"/>
      <c r="E11966" s="26"/>
    </row>
    <row r="11967" spans="1:5" x14ac:dyDescent="0.15">
      <c r="A11967" s="2"/>
      <c r="B11967" s="31"/>
      <c r="C11967" s="2"/>
      <c r="D11967" s="2"/>
      <c r="E11967" s="26"/>
    </row>
    <row r="11968" spans="1:5" x14ac:dyDescent="0.15">
      <c r="A11968" s="2"/>
      <c r="B11968" s="31"/>
      <c r="C11968" s="2"/>
      <c r="D11968" s="2"/>
      <c r="E11968" s="26"/>
    </row>
    <row r="11969" spans="1:5" x14ac:dyDescent="0.15">
      <c r="A11969" s="2"/>
      <c r="B11969" s="31"/>
      <c r="C11969" s="2"/>
      <c r="D11969" s="2"/>
      <c r="E11969" s="26"/>
    </row>
    <row r="11970" spans="1:5" x14ac:dyDescent="0.15">
      <c r="A11970" s="2"/>
      <c r="B11970" s="31"/>
      <c r="C11970" s="2"/>
      <c r="D11970" s="2"/>
      <c r="E11970" s="26"/>
    </row>
    <row r="11971" spans="1:5" x14ac:dyDescent="0.15">
      <c r="A11971" s="2"/>
      <c r="B11971" s="31"/>
      <c r="C11971" s="2"/>
      <c r="D11971" s="2"/>
      <c r="E11971" s="26"/>
    </row>
    <row r="11972" spans="1:5" x14ac:dyDescent="0.15">
      <c r="A11972" s="2"/>
      <c r="B11972" s="31"/>
      <c r="C11972" s="2"/>
      <c r="D11972" s="2"/>
      <c r="E11972" s="26"/>
    </row>
    <row r="11973" spans="1:5" x14ac:dyDescent="0.15">
      <c r="A11973" s="2"/>
      <c r="B11973" s="31"/>
      <c r="C11973" s="2"/>
      <c r="D11973" s="2"/>
      <c r="E11973" s="26"/>
    </row>
    <row r="11974" spans="1:5" x14ac:dyDescent="0.15">
      <c r="A11974" s="2"/>
      <c r="B11974" s="31"/>
      <c r="C11974" s="2"/>
      <c r="D11974" s="2"/>
      <c r="E11974" s="26"/>
    </row>
    <row r="11975" spans="1:5" x14ac:dyDescent="0.15">
      <c r="A11975" s="2"/>
      <c r="B11975" s="31"/>
      <c r="C11975" s="2"/>
      <c r="D11975" s="2"/>
      <c r="E11975" s="26"/>
    </row>
    <row r="11976" spans="1:5" x14ac:dyDescent="0.15">
      <c r="A11976" s="2"/>
      <c r="B11976" s="31"/>
      <c r="C11976" s="2"/>
      <c r="D11976" s="2"/>
      <c r="E11976" s="26"/>
    </row>
    <row r="11977" spans="1:5" x14ac:dyDescent="0.15">
      <c r="A11977" s="2"/>
      <c r="B11977" s="31"/>
      <c r="C11977" s="2"/>
      <c r="D11977" s="2"/>
      <c r="E11977" s="26"/>
    </row>
    <row r="11978" spans="1:5" x14ac:dyDescent="0.15">
      <c r="A11978" s="2"/>
      <c r="B11978" s="31"/>
      <c r="C11978" s="2"/>
      <c r="D11978" s="2"/>
      <c r="E11978" s="26"/>
    </row>
    <row r="11979" spans="1:5" x14ac:dyDescent="0.15">
      <c r="A11979" s="2"/>
      <c r="B11979" s="31"/>
      <c r="C11979" s="2"/>
      <c r="D11979" s="2"/>
      <c r="E11979" s="26"/>
    </row>
    <row r="11980" spans="1:5" x14ac:dyDescent="0.15">
      <c r="A11980" s="2"/>
      <c r="B11980" s="31"/>
      <c r="C11980" s="2"/>
      <c r="D11980" s="2"/>
      <c r="E11980" s="26"/>
    </row>
    <row r="11981" spans="1:5" x14ac:dyDescent="0.15">
      <c r="A11981" s="2"/>
      <c r="B11981" s="31"/>
      <c r="C11981" s="2"/>
      <c r="D11981" s="2"/>
      <c r="E11981" s="26"/>
    </row>
    <row r="11982" spans="1:5" x14ac:dyDescent="0.15">
      <c r="A11982" s="2"/>
      <c r="B11982" s="31"/>
      <c r="C11982" s="2"/>
      <c r="D11982" s="2"/>
      <c r="E11982" s="26"/>
    </row>
    <row r="11983" spans="1:5" x14ac:dyDescent="0.15">
      <c r="A11983" s="2"/>
      <c r="B11983" s="31"/>
      <c r="C11983" s="2"/>
      <c r="D11983" s="2"/>
      <c r="E11983" s="26"/>
    </row>
    <row r="11984" spans="1:5" x14ac:dyDescent="0.15">
      <c r="A11984" s="2"/>
      <c r="B11984" s="31"/>
      <c r="C11984" s="2"/>
      <c r="D11984" s="2"/>
      <c r="E11984" s="26"/>
    </row>
    <row r="11985" spans="1:5" x14ac:dyDescent="0.15">
      <c r="A11985" s="2"/>
      <c r="B11985" s="31"/>
      <c r="C11985" s="2"/>
      <c r="D11985" s="2"/>
      <c r="E11985" s="26"/>
    </row>
    <row r="11986" spans="1:5" x14ac:dyDescent="0.15">
      <c r="A11986" s="2"/>
      <c r="B11986" s="31"/>
      <c r="C11986" s="2"/>
      <c r="D11986" s="2"/>
      <c r="E11986" s="26"/>
    </row>
    <row r="11987" spans="1:5" x14ac:dyDescent="0.15">
      <c r="A11987" s="2"/>
      <c r="B11987" s="31"/>
      <c r="C11987" s="2"/>
      <c r="D11987" s="2"/>
      <c r="E11987" s="26"/>
    </row>
    <row r="11988" spans="1:5" x14ac:dyDescent="0.15">
      <c r="A11988" s="2"/>
      <c r="B11988" s="31"/>
      <c r="C11988" s="2"/>
      <c r="D11988" s="2"/>
      <c r="E11988" s="26"/>
    </row>
    <row r="11989" spans="1:5" x14ac:dyDescent="0.15">
      <c r="A11989" s="2"/>
      <c r="B11989" s="31"/>
      <c r="C11989" s="2"/>
      <c r="D11989" s="2"/>
      <c r="E11989" s="26"/>
    </row>
    <row r="11990" spans="1:5" x14ac:dyDescent="0.15">
      <c r="A11990" s="2"/>
      <c r="B11990" s="31"/>
      <c r="C11990" s="2"/>
      <c r="D11990" s="2"/>
      <c r="E11990" s="26"/>
    </row>
    <row r="11991" spans="1:5" x14ac:dyDescent="0.15">
      <c r="A11991" s="2"/>
      <c r="B11991" s="31"/>
      <c r="C11991" s="2"/>
      <c r="D11991" s="2"/>
      <c r="E11991" s="26"/>
    </row>
    <row r="11992" spans="1:5" x14ac:dyDescent="0.15">
      <c r="A11992" s="2"/>
      <c r="B11992" s="31"/>
      <c r="C11992" s="2"/>
      <c r="D11992" s="2"/>
      <c r="E11992" s="26"/>
    </row>
    <row r="11993" spans="1:5" x14ac:dyDescent="0.15">
      <c r="A11993" s="2"/>
      <c r="B11993" s="31"/>
      <c r="C11993" s="2"/>
      <c r="D11993" s="2"/>
      <c r="E11993" s="26"/>
    </row>
    <row r="11994" spans="1:5" x14ac:dyDescent="0.15">
      <c r="A11994" s="2"/>
      <c r="B11994" s="31"/>
      <c r="C11994" s="2"/>
      <c r="D11994" s="2"/>
      <c r="E11994" s="26"/>
    </row>
    <row r="11995" spans="1:5" x14ac:dyDescent="0.15">
      <c r="A11995" s="2"/>
      <c r="B11995" s="31"/>
      <c r="C11995" s="2"/>
      <c r="D11995" s="2"/>
      <c r="E11995" s="26"/>
    </row>
    <row r="11996" spans="1:5" x14ac:dyDescent="0.15">
      <c r="A11996" s="2"/>
      <c r="B11996" s="31"/>
      <c r="C11996" s="2"/>
      <c r="D11996" s="2"/>
      <c r="E11996" s="26"/>
    </row>
    <row r="11997" spans="1:5" x14ac:dyDescent="0.15">
      <c r="A11997" s="2"/>
      <c r="B11997" s="31"/>
      <c r="C11997" s="2"/>
      <c r="D11997" s="2"/>
      <c r="E11997" s="26"/>
    </row>
    <row r="11998" spans="1:5" x14ac:dyDescent="0.15">
      <c r="A11998" s="2"/>
      <c r="B11998" s="31"/>
      <c r="C11998" s="2"/>
      <c r="D11998" s="2"/>
      <c r="E11998" s="26"/>
    </row>
    <row r="11999" spans="1:5" x14ac:dyDescent="0.15">
      <c r="A11999" s="2"/>
      <c r="B11999" s="31"/>
      <c r="C11999" s="2"/>
      <c r="D11999" s="2"/>
      <c r="E11999" s="26"/>
    </row>
    <row r="12000" spans="1:5" x14ac:dyDescent="0.15">
      <c r="A12000" s="2"/>
      <c r="B12000" s="31"/>
      <c r="C12000" s="2"/>
      <c r="D12000" s="2"/>
      <c r="E12000" s="26"/>
    </row>
    <row r="12001" spans="1:5" x14ac:dyDescent="0.15">
      <c r="A12001" s="2"/>
      <c r="B12001" s="31"/>
      <c r="C12001" s="2"/>
      <c r="D12001" s="2"/>
      <c r="E12001" s="26"/>
    </row>
    <row r="12002" spans="1:5" x14ac:dyDescent="0.15">
      <c r="A12002" s="2"/>
      <c r="B12002" s="31"/>
      <c r="C12002" s="2"/>
      <c r="D12002" s="2"/>
      <c r="E12002" s="26"/>
    </row>
    <row r="12003" spans="1:5" x14ac:dyDescent="0.15">
      <c r="A12003" s="2"/>
      <c r="B12003" s="31"/>
      <c r="C12003" s="2"/>
      <c r="D12003" s="2"/>
      <c r="E12003" s="26"/>
    </row>
    <row r="12004" spans="1:5" x14ac:dyDescent="0.15">
      <c r="A12004" s="2"/>
      <c r="B12004" s="31"/>
      <c r="C12004" s="2"/>
      <c r="D12004" s="2"/>
      <c r="E12004" s="26"/>
    </row>
    <row r="12005" spans="1:5" x14ac:dyDescent="0.15">
      <c r="A12005" s="2"/>
      <c r="B12005" s="31"/>
      <c r="C12005" s="2"/>
      <c r="D12005" s="2"/>
      <c r="E12005" s="26"/>
    </row>
    <row r="12006" spans="1:5" x14ac:dyDescent="0.15">
      <c r="A12006" s="2"/>
      <c r="B12006" s="31"/>
      <c r="C12006" s="2"/>
      <c r="D12006" s="2"/>
      <c r="E12006" s="26"/>
    </row>
    <row r="12007" spans="1:5" x14ac:dyDescent="0.15">
      <c r="A12007" s="2"/>
      <c r="B12007" s="31"/>
      <c r="C12007" s="2"/>
      <c r="D12007" s="2"/>
      <c r="E12007" s="26"/>
    </row>
    <row r="12008" spans="1:5" x14ac:dyDescent="0.15">
      <c r="A12008" s="2"/>
      <c r="B12008" s="31"/>
      <c r="C12008" s="2"/>
      <c r="D12008" s="2"/>
      <c r="E12008" s="26"/>
    </row>
    <row r="12009" spans="1:5" x14ac:dyDescent="0.15">
      <c r="A12009" s="2"/>
      <c r="B12009" s="31"/>
      <c r="C12009" s="2"/>
      <c r="D12009" s="2"/>
      <c r="E12009" s="26"/>
    </row>
    <row r="12010" spans="1:5" x14ac:dyDescent="0.15">
      <c r="A12010" s="2"/>
      <c r="B12010" s="31"/>
      <c r="C12010" s="2"/>
      <c r="D12010" s="2"/>
      <c r="E12010" s="26"/>
    </row>
    <row r="12011" spans="1:5" x14ac:dyDescent="0.15">
      <c r="A12011" s="2"/>
      <c r="B12011" s="31"/>
      <c r="C12011" s="2"/>
      <c r="D12011" s="2"/>
      <c r="E12011" s="26"/>
    </row>
    <row r="12012" spans="1:5" x14ac:dyDescent="0.15">
      <c r="A12012" s="2"/>
      <c r="B12012" s="31"/>
      <c r="C12012" s="2"/>
      <c r="D12012" s="2"/>
      <c r="E12012" s="26"/>
    </row>
    <row r="12013" spans="1:5" x14ac:dyDescent="0.15">
      <c r="A12013" s="2"/>
      <c r="B12013" s="31"/>
      <c r="C12013" s="2"/>
      <c r="D12013" s="2"/>
      <c r="E12013" s="26"/>
    </row>
    <row r="12014" spans="1:5" x14ac:dyDescent="0.15">
      <c r="A12014" s="2"/>
      <c r="B12014" s="31"/>
      <c r="C12014" s="2"/>
      <c r="D12014" s="2"/>
      <c r="E12014" s="26"/>
    </row>
    <row r="12015" spans="1:5" x14ac:dyDescent="0.15">
      <c r="A12015" s="2"/>
      <c r="B12015" s="31"/>
      <c r="C12015" s="2"/>
      <c r="D12015" s="2"/>
      <c r="E12015" s="26"/>
    </row>
    <row r="12016" spans="1:5" x14ac:dyDescent="0.15">
      <c r="A12016" s="2"/>
      <c r="B12016" s="31"/>
      <c r="C12016" s="2"/>
      <c r="D12016" s="2"/>
      <c r="E12016" s="26"/>
    </row>
    <row r="12017" spans="1:5" x14ac:dyDescent="0.15">
      <c r="A12017" s="2"/>
      <c r="B12017" s="31"/>
      <c r="C12017" s="2"/>
      <c r="D12017" s="2"/>
      <c r="E12017" s="26"/>
    </row>
    <row r="12018" spans="1:5" x14ac:dyDescent="0.15">
      <c r="A12018" s="2"/>
      <c r="B12018" s="31"/>
      <c r="C12018" s="2"/>
      <c r="D12018" s="2"/>
      <c r="E12018" s="26"/>
    </row>
    <row r="12019" spans="1:5" x14ac:dyDescent="0.15">
      <c r="A12019" s="2"/>
      <c r="B12019" s="31"/>
      <c r="C12019" s="2"/>
      <c r="D12019" s="2"/>
      <c r="E12019" s="26"/>
    </row>
    <row r="12020" spans="1:5" x14ac:dyDescent="0.15">
      <c r="A12020" s="2"/>
      <c r="B12020" s="31"/>
      <c r="C12020" s="2"/>
      <c r="D12020" s="2"/>
      <c r="E12020" s="26"/>
    </row>
    <row r="12021" spans="1:5" x14ac:dyDescent="0.15">
      <c r="A12021" s="2"/>
      <c r="B12021" s="31"/>
      <c r="C12021" s="2"/>
      <c r="D12021" s="2"/>
      <c r="E12021" s="26"/>
    </row>
    <row r="12022" spans="1:5" x14ac:dyDescent="0.15">
      <c r="A12022" s="2"/>
      <c r="B12022" s="31"/>
      <c r="C12022" s="2"/>
      <c r="D12022" s="2"/>
      <c r="E12022" s="26"/>
    </row>
    <row r="12023" spans="1:5" x14ac:dyDescent="0.15">
      <c r="A12023" s="2"/>
      <c r="B12023" s="31"/>
      <c r="C12023" s="2"/>
      <c r="D12023" s="2"/>
      <c r="E12023" s="26"/>
    </row>
    <row r="12024" spans="1:5" x14ac:dyDescent="0.15">
      <c r="A12024" s="2"/>
      <c r="B12024" s="31"/>
      <c r="C12024" s="2"/>
      <c r="D12024" s="2"/>
      <c r="E12024" s="26"/>
    </row>
    <row r="12025" spans="1:5" x14ac:dyDescent="0.15">
      <c r="A12025" s="2"/>
      <c r="B12025" s="31"/>
      <c r="C12025" s="2"/>
      <c r="D12025" s="2"/>
      <c r="E12025" s="26"/>
    </row>
    <row r="12026" spans="1:5" x14ac:dyDescent="0.15">
      <c r="A12026" s="2"/>
      <c r="B12026" s="31"/>
      <c r="C12026" s="2"/>
      <c r="D12026" s="2"/>
      <c r="E12026" s="26"/>
    </row>
    <row r="12027" spans="1:5" x14ac:dyDescent="0.15">
      <c r="A12027" s="2"/>
      <c r="B12027" s="31"/>
      <c r="C12027" s="2"/>
      <c r="D12027" s="2"/>
      <c r="E12027" s="26"/>
    </row>
    <row r="12028" spans="1:5" x14ac:dyDescent="0.15">
      <c r="A12028" s="2"/>
      <c r="B12028" s="31"/>
      <c r="C12028" s="2"/>
      <c r="D12028" s="2"/>
      <c r="E12028" s="26"/>
    </row>
    <row r="12029" spans="1:5" x14ac:dyDescent="0.15">
      <c r="A12029" s="2"/>
      <c r="B12029" s="31"/>
      <c r="C12029" s="2"/>
      <c r="D12029" s="2"/>
      <c r="E12029" s="26"/>
    </row>
    <row r="12030" spans="1:5" x14ac:dyDescent="0.15">
      <c r="A12030" s="2"/>
      <c r="B12030" s="31"/>
      <c r="C12030" s="2"/>
      <c r="D12030" s="2"/>
      <c r="E12030" s="26"/>
    </row>
    <row r="12031" spans="1:5" x14ac:dyDescent="0.15">
      <c r="A12031" s="2"/>
      <c r="B12031" s="31"/>
      <c r="C12031" s="2"/>
      <c r="D12031" s="2"/>
      <c r="E12031" s="26"/>
    </row>
    <row r="12032" spans="1:5" x14ac:dyDescent="0.15">
      <c r="A12032" s="2"/>
      <c r="B12032" s="31"/>
      <c r="C12032" s="2"/>
      <c r="D12032" s="2"/>
      <c r="E12032" s="26"/>
    </row>
    <row r="12033" spans="1:5" x14ac:dyDescent="0.15">
      <c r="A12033" s="2"/>
      <c r="B12033" s="31"/>
      <c r="C12033" s="2"/>
      <c r="D12033" s="2"/>
      <c r="E12033" s="26"/>
    </row>
    <row r="12034" spans="1:5" x14ac:dyDescent="0.15">
      <c r="A12034" s="2"/>
      <c r="B12034" s="31"/>
      <c r="C12034" s="2"/>
      <c r="D12034" s="2"/>
      <c r="E12034" s="26"/>
    </row>
    <row r="12035" spans="1:5" x14ac:dyDescent="0.15">
      <c r="A12035" s="2"/>
      <c r="B12035" s="31"/>
      <c r="C12035" s="2"/>
      <c r="D12035" s="2"/>
      <c r="E12035" s="26"/>
    </row>
    <row r="12036" spans="1:5" x14ac:dyDescent="0.15">
      <c r="A12036" s="2"/>
      <c r="B12036" s="31"/>
      <c r="C12036" s="2"/>
      <c r="D12036" s="2"/>
      <c r="E12036" s="26"/>
    </row>
    <row r="12037" spans="1:5" x14ac:dyDescent="0.15">
      <c r="A12037" s="2"/>
      <c r="B12037" s="31"/>
      <c r="C12037" s="2"/>
      <c r="D12037" s="2"/>
      <c r="E12037" s="26"/>
    </row>
    <row r="12038" spans="1:5" x14ac:dyDescent="0.15">
      <c r="A12038" s="2"/>
      <c r="B12038" s="31"/>
      <c r="C12038" s="2"/>
      <c r="D12038" s="2"/>
      <c r="E12038" s="26"/>
    </row>
    <row r="12039" spans="1:5" x14ac:dyDescent="0.15">
      <c r="A12039" s="2"/>
      <c r="B12039" s="31"/>
      <c r="C12039" s="2"/>
      <c r="D12039" s="2"/>
      <c r="E12039" s="26"/>
    </row>
    <row r="12040" spans="1:5" x14ac:dyDescent="0.15">
      <c r="A12040" s="2"/>
      <c r="B12040" s="31"/>
      <c r="C12040" s="2"/>
      <c r="D12040" s="2"/>
      <c r="E12040" s="26"/>
    </row>
    <row r="12041" spans="1:5" x14ac:dyDescent="0.15">
      <c r="A12041" s="2"/>
      <c r="B12041" s="31"/>
      <c r="C12041" s="2"/>
      <c r="D12041" s="2"/>
      <c r="E12041" s="26"/>
    </row>
    <row r="12042" spans="1:5" x14ac:dyDescent="0.15">
      <c r="A12042" s="2"/>
      <c r="B12042" s="31"/>
      <c r="C12042" s="2"/>
      <c r="D12042" s="2"/>
      <c r="E12042" s="26"/>
    </row>
    <row r="12043" spans="1:5" x14ac:dyDescent="0.15">
      <c r="A12043" s="2"/>
      <c r="B12043" s="31"/>
      <c r="C12043" s="2"/>
      <c r="D12043" s="2"/>
      <c r="E12043" s="26"/>
    </row>
    <row r="12044" spans="1:5" x14ac:dyDescent="0.15">
      <c r="A12044" s="2"/>
      <c r="B12044" s="31"/>
      <c r="C12044" s="2"/>
      <c r="D12044" s="2"/>
      <c r="E12044" s="26"/>
    </row>
    <row r="12045" spans="1:5" x14ac:dyDescent="0.15">
      <c r="A12045" s="2"/>
      <c r="B12045" s="31"/>
      <c r="C12045" s="2"/>
      <c r="D12045" s="2"/>
      <c r="E12045" s="26"/>
    </row>
    <row r="12046" spans="1:5" x14ac:dyDescent="0.15">
      <c r="A12046" s="2"/>
      <c r="B12046" s="31"/>
      <c r="C12046" s="2"/>
      <c r="D12046" s="2"/>
      <c r="E12046" s="26"/>
    </row>
    <row r="12047" spans="1:5" x14ac:dyDescent="0.15">
      <c r="A12047" s="2"/>
      <c r="B12047" s="31"/>
      <c r="C12047" s="2"/>
      <c r="D12047" s="2"/>
      <c r="E12047" s="26"/>
    </row>
    <row r="12048" spans="1:5" x14ac:dyDescent="0.15">
      <c r="A12048" s="2"/>
      <c r="B12048" s="31"/>
      <c r="C12048" s="2"/>
      <c r="D12048" s="2"/>
      <c r="E12048" s="26"/>
    </row>
    <row r="12049" spans="1:5" x14ac:dyDescent="0.15">
      <c r="A12049" s="2"/>
      <c r="B12049" s="31"/>
      <c r="C12049" s="2"/>
      <c r="D12049" s="2"/>
      <c r="E12049" s="26"/>
    </row>
    <row r="12050" spans="1:5" x14ac:dyDescent="0.15">
      <c r="A12050" s="2"/>
      <c r="B12050" s="31"/>
      <c r="C12050" s="2"/>
      <c r="D12050" s="2"/>
      <c r="E12050" s="26"/>
    </row>
    <row r="12051" spans="1:5" x14ac:dyDescent="0.15">
      <c r="A12051" s="2"/>
      <c r="B12051" s="31"/>
      <c r="C12051" s="2"/>
      <c r="D12051" s="2"/>
      <c r="E12051" s="26"/>
    </row>
    <row r="12052" spans="1:5" x14ac:dyDescent="0.15">
      <c r="A12052" s="2"/>
      <c r="B12052" s="31"/>
      <c r="C12052" s="2"/>
      <c r="D12052" s="2"/>
      <c r="E12052" s="26"/>
    </row>
    <row r="12053" spans="1:5" x14ac:dyDescent="0.15">
      <c r="A12053" s="2"/>
      <c r="B12053" s="31"/>
      <c r="C12053" s="2"/>
      <c r="D12053" s="2"/>
      <c r="E12053" s="26"/>
    </row>
    <row r="12054" spans="1:5" x14ac:dyDescent="0.15">
      <c r="A12054" s="2"/>
      <c r="B12054" s="31"/>
      <c r="C12054" s="2"/>
      <c r="D12054" s="2"/>
      <c r="E12054" s="26"/>
    </row>
    <row r="12055" spans="1:5" x14ac:dyDescent="0.15">
      <c r="A12055" s="2"/>
      <c r="B12055" s="31"/>
      <c r="C12055" s="2"/>
      <c r="D12055" s="2"/>
      <c r="E12055" s="26"/>
    </row>
    <row r="12056" spans="1:5" x14ac:dyDescent="0.15">
      <c r="A12056" s="2"/>
      <c r="B12056" s="31"/>
      <c r="C12056" s="2"/>
      <c r="D12056" s="2"/>
      <c r="E12056" s="26"/>
    </row>
    <row r="12057" spans="1:5" x14ac:dyDescent="0.15">
      <c r="A12057" s="2"/>
      <c r="B12057" s="31"/>
      <c r="C12057" s="2"/>
      <c r="D12057" s="2"/>
      <c r="E12057" s="26"/>
    </row>
    <row r="12058" spans="1:5" x14ac:dyDescent="0.15">
      <c r="A12058" s="2"/>
      <c r="B12058" s="31"/>
      <c r="C12058" s="2"/>
      <c r="D12058" s="2"/>
      <c r="E12058" s="26"/>
    </row>
    <row r="12059" spans="1:5" x14ac:dyDescent="0.15">
      <c r="A12059" s="2"/>
      <c r="B12059" s="31"/>
      <c r="C12059" s="2"/>
      <c r="D12059" s="2"/>
      <c r="E12059" s="26"/>
    </row>
    <row r="12060" spans="1:5" x14ac:dyDescent="0.15">
      <c r="A12060" s="2"/>
      <c r="B12060" s="31"/>
      <c r="C12060" s="2"/>
      <c r="D12060" s="2"/>
      <c r="E12060" s="26"/>
    </row>
    <row r="12061" spans="1:5" x14ac:dyDescent="0.15">
      <c r="A12061" s="2"/>
      <c r="B12061" s="31"/>
      <c r="C12061" s="2"/>
      <c r="D12061" s="2"/>
      <c r="E12061" s="26"/>
    </row>
    <row r="12062" spans="1:5" x14ac:dyDescent="0.15">
      <c r="A12062" s="2"/>
      <c r="B12062" s="31"/>
      <c r="C12062" s="2"/>
      <c r="D12062" s="2"/>
      <c r="E12062" s="26"/>
    </row>
    <row r="12063" spans="1:5" x14ac:dyDescent="0.15">
      <c r="A12063" s="2"/>
      <c r="B12063" s="31"/>
      <c r="C12063" s="2"/>
      <c r="D12063" s="2"/>
      <c r="E12063" s="26"/>
    </row>
    <row r="12064" spans="1:5" x14ac:dyDescent="0.15">
      <c r="A12064" s="2"/>
      <c r="B12064" s="31"/>
      <c r="C12064" s="2"/>
      <c r="D12064" s="2"/>
      <c r="E12064" s="26"/>
    </row>
    <row r="12065" spans="1:5" x14ac:dyDescent="0.15">
      <c r="A12065" s="2"/>
      <c r="B12065" s="31"/>
      <c r="C12065" s="2"/>
      <c r="D12065" s="2"/>
      <c r="E12065" s="26"/>
    </row>
    <row r="12066" spans="1:5" x14ac:dyDescent="0.15">
      <c r="A12066" s="2"/>
      <c r="B12066" s="31"/>
      <c r="C12066" s="2"/>
      <c r="D12066" s="2"/>
      <c r="E12066" s="26"/>
    </row>
    <row r="12067" spans="1:5" x14ac:dyDescent="0.15">
      <c r="A12067" s="2"/>
      <c r="B12067" s="31"/>
      <c r="C12067" s="2"/>
      <c r="D12067" s="2"/>
      <c r="E12067" s="26"/>
    </row>
    <row r="12068" spans="1:5" x14ac:dyDescent="0.15">
      <c r="A12068" s="2"/>
      <c r="B12068" s="31"/>
      <c r="C12068" s="2"/>
      <c r="D12068" s="2"/>
      <c r="E12068" s="26"/>
    </row>
    <row r="12069" spans="1:5" x14ac:dyDescent="0.15">
      <c r="A12069" s="2"/>
      <c r="B12069" s="31"/>
      <c r="C12069" s="2"/>
      <c r="D12069" s="2"/>
      <c r="E12069" s="26"/>
    </row>
    <row r="12070" spans="1:5" x14ac:dyDescent="0.15">
      <c r="A12070" s="2"/>
      <c r="B12070" s="31"/>
      <c r="C12070" s="2"/>
      <c r="D12070" s="2"/>
      <c r="E12070" s="26"/>
    </row>
    <row r="12071" spans="1:5" x14ac:dyDescent="0.15">
      <c r="A12071" s="2"/>
      <c r="B12071" s="31"/>
      <c r="C12071" s="2"/>
      <c r="D12071" s="2"/>
      <c r="E12071" s="26"/>
    </row>
    <row r="12072" spans="1:5" x14ac:dyDescent="0.15">
      <c r="A12072" s="2"/>
      <c r="B12072" s="31"/>
      <c r="C12072" s="2"/>
      <c r="D12072" s="2"/>
      <c r="E12072" s="26"/>
    </row>
    <row r="12073" spans="1:5" x14ac:dyDescent="0.15">
      <c r="A12073" s="2"/>
      <c r="B12073" s="31"/>
      <c r="C12073" s="2"/>
      <c r="D12073" s="2"/>
      <c r="E12073" s="26"/>
    </row>
    <row r="12074" spans="1:5" x14ac:dyDescent="0.15">
      <c r="A12074" s="2"/>
      <c r="B12074" s="31"/>
      <c r="C12074" s="2"/>
      <c r="D12074" s="2"/>
      <c r="E12074" s="26"/>
    </row>
    <row r="12075" spans="1:5" x14ac:dyDescent="0.15">
      <c r="A12075" s="2"/>
      <c r="B12075" s="31"/>
      <c r="C12075" s="2"/>
      <c r="D12075" s="2"/>
      <c r="E12075" s="26"/>
    </row>
    <row r="12076" spans="1:5" x14ac:dyDescent="0.15">
      <c r="A12076" s="2"/>
      <c r="B12076" s="31"/>
      <c r="C12076" s="2"/>
      <c r="D12076" s="2"/>
      <c r="E12076" s="26"/>
    </row>
    <row r="12077" spans="1:5" x14ac:dyDescent="0.15">
      <c r="A12077" s="2"/>
      <c r="B12077" s="31"/>
      <c r="C12077" s="2"/>
      <c r="D12077" s="2"/>
      <c r="E12077" s="26"/>
    </row>
    <row r="12078" spans="1:5" x14ac:dyDescent="0.15">
      <c r="A12078" s="2"/>
      <c r="B12078" s="31"/>
      <c r="C12078" s="2"/>
      <c r="D12078" s="2"/>
      <c r="E12078" s="26"/>
    </row>
    <row r="12079" spans="1:5" x14ac:dyDescent="0.15">
      <c r="A12079" s="2"/>
      <c r="B12079" s="31"/>
      <c r="C12079" s="2"/>
      <c r="D12079" s="2"/>
      <c r="E12079" s="26"/>
    </row>
    <row r="12080" spans="1:5" x14ac:dyDescent="0.15">
      <c r="A12080" s="2"/>
      <c r="B12080" s="31"/>
      <c r="C12080" s="2"/>
      <c r="D12080" s="2"/>
      <c r="E12080" s="26"/>
    </row>
    <row r="12081" spans="1:5" x14ac:dyDescent="0.15">
      <c r="A12081" s="2"/>
      <c r="B12081" s="31"/>
      <c r="C12081" s="2"/>
      <c r="D12081" s="2"/>
      <c r="E12081" s="26"/>
    </row>
    <row r="12082" spans="1:5" x14ac:dyDescent="0.15">
      <c r="A12082" s="2"/>
      <c r="B12082" s="31"/>
      <c r="C12082" s="2"/>
      <c r="D12082" s="2"/>
      <c r="E12082" s="26"/>
    </row>
    <row r="12083" spans="1:5" x14ac:dyDescent="0.15">
      <c r="A12083" s="2"/>
      <c r="B12083" s="31"/>
      <c r="C12083" s="2"/>
      <c r="D12083" s="2"/>
      <c r="E12083" s="26"/>
    </row>
    <row r="12084" spans="1:5" x14ac:dyDescent="0.15">
      <c r="A12084" s="2"/>
      <c r="B12084" s="31"/>
      <c r="C12084" s="2"/>
      <c r="D12084" s="2"/>
      <c r="E12084" s="26"/>
    </row>
    <row r="12085" spans="1:5" x14ac:dyDescent="0.15">
      <c r="A12085" s="2"/>
      <c r="B12085" s="31"/>
      <c r="C12085" s="2"/>
      <c r="D12085" s="2"/>
      <c r="E12085" s="26"/>
    </row>
    <row r="12086" spans="1:5" x14ac:dyDescent="0.15">
      <c r="A12086" s="2"/>
      <c r="B12086" s="31"/>
      <c r="C12086" s="2"/>
      <c r="D12086" s="2"/>
      <c r="E12086" s="26"/>
    </row>
    <row r="12087" spans="1:5" x14ac:dyDescent="0.15">
      <c r="A12087" s="2"/>
      <c r="B12087" s="31"/>
      <c r="C12087" s="2"/>
      <c r="D12087" s="2"/>
      <c r="E12087" s="26"/>
    </row>
    <row r="12088" spans="1:5" x14ac:dyDescent="0.15">
      <c r="A12088" s="2"/>
      <c r="B12088" s="31"/>
      <c r="C12088" s="2"/>
      <c r="D12088" s="2"/>
      <c r="E12088" s="26"/>
    </row>
    <row r="12089" spans="1:5" x14ac:dyDescent="0.15">
      <c r="A12089" s="2"/>
      <c r="B12089" s="31"/>
      <c r="C12089" s="2"/>
      <c r="D12089" s="2"/>
      <c r="E12089" s="26"/>
    </row>
    <row r="12090" spans="1:5" x14ac:dyDescent="0.15">
      <c r="A12090" s="2"/>
      <c r="B12090" s="31"/>
      <c r="C12090" s="2"/>
      <c r="D12090" s="2"/>
      <c r="E12090" s="26"/>
    </row>
    <row r="12091" spans="1:5" x14ac:dyDescent="0.15">
      <c r="A12091" s="2"/>
      <c r="B12091" s="31"/>
      <c r="C12091" s="2"/>
      <c r="D12091" s="2"/>
      <c r="E12091" s="26"/>
    </row>
    <row r="12092" spans="1:5" x14ac:dyDescent="0.15">
      <c r="A12092" s="2"/>
      <c r="B12092" s="31"/>
      <c r="C12092" s="2"/>
      <c r="D12092" s="2"/>
      <c r="E12092" s="26"/>
    </row>
    <row r="12093" spans="1:5" x14ac:dyDescent="0.15">
      <c r="A12093" s="2"/>
      <c r="B12093" s="31"/>
      <c r="C12093" s="2"/>
      <c r="D12093" s="2"/>
      <c r="E12093" s="26"/>
    </row>
    <row r="12094" spans="1:5" x14ac:dyDescent="0.15">
      <c r="A12094" s="2"/>
      <c r="B12094" s="31"/>
      <c r="C12094" s="2"/>
      <c r="D12094" s="2"/>
      <c r="E12094" s="26"/>
    </row>
    <row r="12095" spans="1:5" x14ac:dyDescent="0.15">
      <c r="A12095" s="2"/>
      <c r="B12095" s="31"/>
      <c r="C12095" s="2"/>
      <c r="D12095" s="2"/>
      <c r="E12095" s="26"/>
    </row>
    <row r="12096" spans="1:5" x14ac:dyDescent="0.15">
      <c r="A12096" s="2"/>
      <c r="B12096" s="31"/>
      <c r="C12096" s="2"/>
      <c r="D12096" s="2"/>
      <c r="E12096" s="26"/>
    </row>
    <row r="12097" spans="1:5" x14ac:dyDescent="0.15">
      <c r="A12097" s="2"/>
      <c r="B12097" s="31"/>
      <c r="C12097" s="2"/>
      <c r="D12097" s="2"/>
      <c r="E12097" s="26"/>
    </row>
    <row r="12098" spans="1:5" x14ac:dyDescent="0.15">
      <c r="A12098" s="2"/>
      <c r="B12098" s="31"/>
      <c r="C12098" s="2"/>
      <c r="D12098" s="2"/>
      <c r="E12098" s="26"/>
    </row>
    <row r="12099" spans="1:5" x14ac:dyDescent="0.15">
      <c r="A12099" s="2"/>
      <c r="B12099" s="31"/>
      <c r="C12099" s="2"/>
      <c r="D12099" s="2"/>
      <c r="E12099" s="26"/>
    </row>
    <row r="12100" spans="1:5" x14ac:dyDescent="0.15">
      <c r="A12100" s="2"/>
      <c r="B12100" s="31"/>
      <c r="C12100" s="2"/>
      <c r="D12100" s="2"/>
      <c r="E12100" s="26"/>
    </row>
    <row r="12101" spans="1:5" x14ac:dyDescent="0.15">
      <c r="A12101" s="2"/>
      <c r="B12101" s="31"/>
      <c r="C12101" s="2"/>
      <c r="D12101" s="2"/>
      <c r="E12101" s="26"/>
    </row>
    <row r="12102" spans="1:5" x14ac:dyDescent="0.15">
      <c r="A12102" s="2"/>
      <c r="B12102" s="31"/>
      <c r="C12102" s="2"/>
      <c r="D12102" s="2"/>
      <c r="E12102" s="26"/>
    </row>
    <row r="12103" spans="1:5" x14ac:dyDescent="0.15">
      <c r="A12103" s="2"/>
      <c r="B12103" s="31"/>
      <c r="C12103" s="2"/>
      <c r="D12103" s="2"/>
      <c r="E12103" s="26"/>
    </row>
    <row r="12104" spans="1:5" x14ac:dyDescent="0.15">
      <c r="A12104" s="2"/>
      <c r="B12104" s="31"/>
      <c r="C12104" s="2"/>
      <c r="D12104" s="2"/>
      <c r="E12104" s="26"/>
    </row>
    <row r="12105" spans="1:5" x14ac:dyDescent="0.15">
      <c r="A12105" s="2"/>
      <c r="B12105" s="31"/>
      <c r="C12105" s="2"/>
      <c r="D12105" s="2"/>
      <c r="E12105" s="26"/>
    </row>
    <row r="12106" spans="1:5" x14ac:dyDescent="0.15">
      <c r="A12106" s="2"/>
      <c r="B12106" s="31"/>
      <c r="C12106" s="2"/>
      <c r="D12106" s="2"/>
      <c r="E12106" s="26"/>
    </row>
    <row r="12107" spans="1:5" x14ac:dyDescent="0.15">
      <c r="A12107" s="2"/>
      <c r="B12107" s="31"/>
      <c r="C12107" s="2"/>
      <c r="D12107" s="2"/>
      <c r="E12107" s="26"/>
    </row>
    <row r="12108" spans="1:5" x14ac:dyDescent="0.15">
      <c r="A12108" s="2"/>
      <c r="B12108" s="31"/>
      <c r="C12108" s="2"/>
      <c r="D12108" s="2"/>
      <c r="E12108" s="26"/>
    </row>
    <row r="12109" spans="1:5" x14ac:dyDescent="0.15">
      <c r="A12109" s="2"/>
      <c r="B12109" s="31"/>
      <c r="C12109" s="2"/>
      <c r="D12109" s="2"/>
      <c r="E12109" s="26"/>
    </row>
    <row r="12110" spans="1:5" x14ac:dyDescent="0.15">
      <c r="A12110" s="2"/>
      <c r="B12110" s="31"/>
      <c r="C12110" s="2"/>
      <c r="D12110" s="2"/>
      <c r="E12110" s="26"/>
    </row>
    <row r="12111" spans="1:5" x14ac:dyDescent="0.15">
      <c r="A12111" s="2"/>
      <c r="B12111" s="31"/>
      <c r="C12111" s="2"/>
      <c r="D12111" s="2"/>
      <c r="E12111" s="26"/>
    </row>
    <row r="12112" spans="1:5" x14ac:dyDescent="0.15">
      <c r="A12112" s="2"/>
      <c r="B12112" s="31"/>
      <c r="C12112" s="2"/>
      <c r="D12112" s="2"/>
      <c r="E12112" s="26"/>
    </row>
    <row r="12113" spans="1:5" x14ac:dyDescent="0.15">
      <c r="A12113" s="2"/>
      <c r="B12113" s="31"/>
      <c r="C12113" s="2"/>
      <c r="D12113" s="2"/>
      <c r="E12113" s="26"/>
    </row>
    <row r="12114" spans="1:5" x14ac:dyDescent="0.15">
      <c r="A12114" s="2"/>
      <c r="B12114" s="31"/>
      <c r="C12114" s="2"/>
      <c r="D12114" s="2"/>
      <c r="E12114" s="26"/>
    </row>
    <row r="12115" spans="1:5" x14ac:dyDescent="0.15">
      <c r="A12115" s="2"/>
      <c r="B12115" s="31"/>
      <c r="C12115" s="2"/>
      <c r="D12115" s="2"/>
      <c r="E12115" s="26"/>
    </row>
    <row r="12116" spans="1:5" x14ac:dyDescent="0.15">
      <c r="A12116" s="2"/>
      <c r="B12116" s="31"/>
      <c r="C12116" s="2"/>
      <c r="D12116" s="2"/>
      <c r="E12116" s="26"/>
    </row>
    <row r="12117" spans="1:5" x14ac:dyDescent="0.15">
      <c r="A12117" s="2"/>
      <c r="B12117" s="31"/>
      <c r="C12117" s="2"/>
      <c r="D12117" s="2"/>
      <c r="E12117" s="26"/>
    </row>
    <row r="12118" spans="1:5" x14ac:dyDescent="0.15">
      <c r="A12118" s="2"/>
      <c r="B12118" s="31"/>
      <c r="C12118" s="2"/>
      <c r="D12118" s="2"/>
      <c r="E12118" s="26"/>
    </row>
    <row r="12119" spans="1:5" x14ac:dyDescent="0.15">
      <c r="A12119" s="2"/>
      <c r="B12119" s="31"/>
      <c r="C12119" s="2"/>
      <c r="D12119" s="2"/>
      <c r="E12119" s="26"/>
    </row>
    <row r="12120" spans="1:5" x14ac:dyDescent="0.15">
      <c r="A12120" s="2"/>
      <c r="B12120" s="31"/>
      <c r="C12120" s="2"/>
      <c r="D12120" s="2"/>
      <c r="E12120" s="26"/>
    </row>
    <row r="12121" spans="1:5" x14ac:dyDescent="0.15">
      <c r="A12121" s="2"/>
      <c r="B12121" s="31"/>
      <c r="C12121" s="2"/>
      <c r="D12121" s="2"/>
      <c r="E12121" s="26"/>
    </row>
    <row r="12122" spans="1:5" x14ac:dyDescent="0.15">
      <c r="A12122" s="2"/>
      <c r="B12122" s="31"/>
      <c r="C12122" s="2"/>
      <c r="D12122" s="2"/>
      <c r="E12122" s="26"/>
    </row>
    <row r="12123" spans="1:5" x14ac:dyDescent="0.15">
      <c r="A12123" s="2"/>
      <c r="B12123" s="31"/>
      <c r="C12123" s="2"/>
      <c r="D12123" s="2"/>
      <c r="E12123" s="26"/>
    </row>
    <row r="12124" spans="1:5" x14ac:dyDescent="0.15">
      <c r="A12124" s="2"/>
      <c r="B12124" s="31"/>
      <c r="C12124" s="2"/>
      <c r="D12124" s="2"/>
      <c r="E12124" s="26"/>
    </row>
    <row r="12125" spans="1:5" x14ac:dyDescent="0.15">
      <c r="A12125" s="2"/>
      <c r="B12125" s="31"/>
      <c r="C12125" s="2"/>
      <c r="D12125" s="2"/>
      <c r="E12125" s="26"/>
    </row>
    <row r="12126" spans="1:5" x14ac:dyDescent="0.15">
      <c r="A12126" s="2"/>
      <c r="B12126" s="31"/>
      <c r="C12126" s="2"/>
      <c r="D12126" s="2"/>
      <c r="E12126" s="26"/>
    </row>
    <row r="12127" spans="1:5" x14ac:dyDescent="0.15">
      <c r="A12127" s="2"/>
      <c r="B12127" s="31"/>
      <c r="C12127" s="2"/>
      <c r="D12127" s="2"/>
      <c r="E12127" s="26"/>
    </row>
    <row r="12128" spans="1:5" x14ac:dyDescent="0.15">
      <c r="A12128" s="2"/>
      <c r="B12128" s="31"/>
      <c r="C12128" s="2"/>
      <c r="D12128" s="2"/>
      <c r="E12128" s="26"/>
    </row>
    <row r="12129" spans="1:5" x14ac:dyDescent="0.15">
      <c r="A12129" s="2"/>
      <c r="B12129" s="31"/>
      <c r="C12129" s="2"/>
      <c r="D12129" s="2"/>
      <c r="E12129" s="26"/>
    </row>
    <row r="12130" spans="1:5" x14ac:dyDescent="0.15">
      <c r="A12130" s="2"/>
      <c r="B12130" s="31"/>
      <c r="C12130" s="2"/>
      <c r="D12130" s="2"/>
      <c r="E12130" s="26"/>
    </row>
    <row r="12131" spans="1:5" x14ac:dyDescent="0.15">
      <c r="A12131" s="2"/>
      <c r="B12131" s="31"/>
      <c r="C12131" s="2"/>
      <c r="D12131" s="2"/>
      <c r="E12131" s="26"/>
    </row>
    <row r="12132" spans="1:5" x14ac:dyDescent="0.15">
      <c r="A12132" s="2"/>
      <c r="B12132" s="31"/>
      <c r="C12132" s="2"/>
      <c r="D12132" s="2"/>
      <c r="E12132" s="26"/>
    </row>
    <row r="12133" spans="1:5" x14ac:dyDescent="0.15">
      <c r="A12133" s="2"/>
      <c r="B12133" s="31"/>
      <c r="C12133" s="2"/>
      <c r="D12133" s="2"/>
      <c r="E12133" s="26"/>
    </row>
    <row r="12134" spans="1:5" x14ac:dyDescent="0.15">
      <c r="A12134" s="2"/>
      <c r="B12134" s="31"/>
      <c r="C12134" s="2"/>
      <c r="D12134" s="2"/>
      <c r="E12134" s="26"/>
    </row>
    <row r="12135" spans="1:5" x14ac:dyDescent="0.15">
      <c r="A12135" s="2"/>
      <c r="B12135" s="31"/>
      <c r="C12135" s="2"/>
      <c r="D12135" s="2"/>
      <c r="E12135" s="26"/>
    </row>
    <row r="12136" spans="1:5" x14ac:dyDescent="0.15">
      <c r="A12136" s="2"/>
      <c r="B12136" s="31"/>
      <c r="C12136" s="2"/>
      <c r="D12136" s="2"/>
      <c r="E12136" s="26"/>
    </row>
    <row r="12137" spans="1:5" x14ac:dyDescent="0.15">
      <c r="A12137" s="2"/>
      <c r="B12137" s="31"/>
      <c r="C12137" s="2"/>
      <c r="D12137" s="2"/>
      <c r="E12137" s="26"/>
    </row>
    <row r="12138" spans="1:5" x14ac:dyDescent="0.15">
      <c r="A12138" s="2"/>
      <c r="B12138" s="31"/>
      <c r="C12138" s="2"/>
      <c r="D12138" s="2"/>
      <c r="E12138" s="26"/>
    </row>
    <row r="12139" spans="1:5" x14ac:dyDescent="0.15">
      <c r="A12139" s="2"/>
      <c r="B12139" s="31"/>
      <c r="C12139" s="2"/>
      <c r="D12139" s="2"/>
      <c r="E12139" s="26"/>
    </row>
    <row r="12140" spans="1:5" x14ac:dyDescent="0.15">
      <c r="A12140" s="2"/>
      <c r="B12140" s="31"/>
      <c r="C12140" s="2"/>
      <c r="D12140" s="2"/>
      <c r="E12140" s="26"/>
    </row>
    <row r="12141" spans="1:5" x14ac:dyDescent="0.15">
      <c r="A12141" s="2"/>
      <c r="B12141" s="31"/>
      <c r="C12141" s="2"/>
      <c r="D12141" s="2"/>
      <c r="E12141" s="26"/>
    </row>
    <row r="12142" spans="1:5" x14ac:dyDescent="0.15">
      <c r="A12142" s="2"/>
      <c r="B12142" s="31"/>
      <c r="C12142" s="2"/>
      <c r="D12142" s="2"/>
      <c r="E12142" s="26"/>
    </row>
    <row r="12143" spans="1:5" x14ac:dyDescent="0.15">
      <c r="A12143" s="2"/>
      <c r="B12143" s="31"/>
      <c r="C12143" s="2"/>
      <c r="D12143" s="2"/>
      <c r="E12143" s="26"/>
    </row>
    <row r="12144" spans="1:5" x14ac:dyDescent="0.15">
      <c r="A12144" s="2"/>
      <c r="B12144" s="31"/>
      <c r="C12144" s="2"/>
      <c r="D12144" s="2"/>
      <c r="E12144" s="26"/>
    </row>
    <row r="12145" spans="1:5" x14ac:dyDescent="0.15">
      <c r="A12145" s="2"/>
      <c r="B12145" s="31"/>
      <c r="C12145" s="2"/>
      <c r="D12145" s="2"/>
      <c r="E12145" s="26"/>
    </row>
    <row r="12146" spans="1:5" x14ac:dyDescent="0.15">
      <c r="A12146" s="2"/>
      <c r="B12146" s="31"/>
      <c r="C12146" s="2"/>
      <c r="D12146" s="2"/>
      <c r="E12146" s="26"/>
    </row>
    <row r="12147" spans="1:5" x14ac:dyDescent="0.15">
      <c r="A12147" s="2"/>
      <c r="B12147" s="31"/>
      <c r="C12147" s="2"/>
      <c r="D12147" s="2"/>
      <c r="E12147" s="26"/>
    </row>
    <row r="12148" spans="1:5" x14ac:dyDescent="0.15">
      <c r="A12148" s="2"/>
      <c r="B12148" s="31"/>
      <c r="C12148" s="2"/>
      <c r="D12148" s="2"/>
      <c r="E12148" s="26"/>
    </row>
    <row r="12149" spans="1:5" x14ac:dyDescent="0.15">
      <c r="A12149" s="2"/>
      <c r="B12149" s="31"/>
      <c r="C12149" s="2"/>
      <c r="D12149" s="2"/>
      <c r="E12149" s="26"/>
    </row>
    <row r="12150" spans="1:5" x14ac:dyDescent="0.15">
      <c r="A12150" s="2"/>
      <c r="B12150" s="31"/>
      <c r="C12150" s="2"/>
      <c r="D12150" s="2"/>
      <c r="E12150" s="26"/>
    </row>
    <row r="12151" spans="1:5" x14ac:dyDescent="0.15">
      <c r="A12151" s="2"/>
      <c r="B12151" s="31"/>
      <c r="C12151" s="2"/>
      <c r="D12151" s="2"/>
      <c r="E12151" s="26"/>
    </row>
    <row r="12152" spans="1:5" x14ac:dyDescent="0.15">
      <c r="A12152" s="2"/>
      <c r="B12152" s="31"/>
      <c r="C12152" s="2"/>
      <c r="D12152" s="2"/>
      <c r="E12152" s="26"/>
    </row>
    <row r="12153" spans="1:5" x14ac:dyDescent="0.15">
      <c r="A12153" s="2"/>
      <c r="B12153" s="31"/>
      <c r="C12153" s="2"/>
      <c r="D12153" s="2"/>
      <c r="E12153" s="26"/>
    </row>
    <row r="12154" spans="1:5" x14ac:dyDescent="0.15">
      <c r="A12154" s="2"/>
      <c r="B12154" s="31"/>
      <c r="C12154" s="2"/>
      <c r="D12154" s="2"/>
      <c r="E12154" s="26"/>
    </row>
    <row r="12155" spans="1:5" x14ac:dyDescent="0.15">
      <c r="A12155" s="2"/>
      <c r="B12155" s="31"/>
      <c r="C12155" s="2"/>
      <c r="D12155" s="2"/>
      <c r="E12155" s="26"/>
    </row>
    <row r="12156" spans="1:5" x14ac:dyDescent="0.15">
      <c r="A12156" s="2"/>
      <c r="B12156" s="31"/>
      <c r="C12156" s="2"/>
      <c r="D12156" s="2"/>
      <c r="E12156" s="26"/>
    </row>
    <row r="12157" spans="1:5" x14ac:dyDescent="0.15">
      <c r="A12157" s="2"/>
      <c r="B12157" s="31"/>
      <c r="C12157" s="2"/>
      <c r="D12157" s="2"/>
      <c r="E12157" s="26"/>
    </row>
    <row r="12158" spans="1:5" x14ac:dyDescent="0.15">
      <c r="A12158" s="2"/>
      <c r="B12158" s="31"/>
      <c r="C12158" s="2"/>
      <c r="D12158" s="2"/>
      <c r="E12158" s="26"/>
    </row>
    <row r="12159" spans="1:5" x14ac:dyDescent="0.15">
      <c r="A12159" s="2"/>
      <c r="B12159" s="31"/>
      <c r="C12159" s="2"/>
      <c r="D12159" s="2"/>
      <c r="E12159" s="26"/>
    </row>
    <row r="12160" spans="1:5" x14ac:dyDescent="0.15">
      <c r="A12160" s="2"/>
      <c r="B12160" s="31"/>
      <c r="C12160" s="2"/>
      <c r="D12160" s="2"/>
      <c r="E12160" s="26"/>
    </row>
    <row r="12161" spans="1:5" x14ac:dyDescent="0.15">
      <c r="A12161" s="2"/>
      <c r="B12161" s="31"/>
      <c r="C12161" s="2"/>
      <c r="D12161" s="2"/>
      <c r="E12161" s="26"/>
    </row>
    <row r="12162" spans="1:5" x14ac:dyDescent="0.15">
      <c r="A12162" s="2"/>
      <c r="B12162" s="31"/>
      <c r="C12162" s="2"/>
      <c r="D12162" s="2"/>
      <c r="E12162" s="26"/>
    </row>
    <row r="12163" spans="1:5" x14ac:dyDescent="0.15">
      <c r="A12163" s="2"/>
      <c r="B12163" s="31"/>
      <c r="C12163" s="2"/>
      <c r="D12163" s="2"/>
      <c r="E12163" s="26"/>
    </row>
    <row r="12164" spans="1:5" x14ac:dyDescent="0.15">
      <c r="A12164" s="2"/>
      <c r="B12164" s="31"/>
      <c r="C12164" s="2"/>
      <c r="D12164" s="2"/>
      <c r="E12164" s="26"/>
    </row>
    <row r="12165" spans="1:5" x14ac:dyDescent="0.15">
      <c r="A12165" s="2"/>
      <c r="B12165" s="31"/>
      <c r="C12165" s="2"/>
      <c r="D12165" s="2"/>
      <c r="E12165" s="26"/>
    </row>
    <row r="12166" spans="1:5" x14ac:dyDescent="0.15">
      <c r="A12166" s="2"/>
      <c r="B12166" s="31"/>
      <c r="C12166" s="2"/>
      <c r="D12166" s="2"/>
      <c r="E12166" s="26"/>
    </row>
    <row r="12167" spans="1:5" x14ac:dyDescent="0.15">
      <c r="A12167" s="2"/>
      <c r="B12167" s="31"/>
      <c r="C12167" s="2"/>
      <c r="D12167" s="2"/>
      <c r="E12167" s="26"/>
    </row>
    <row r="12168" spans="1:5" x14ac:dyDescent="0.15">
      <c r="A12168" s="2"/>
      <c r="B12168" s="31"/>
      <c r="C12168" s="2"/>
      <c r="D12168" s="2"/>
      <c r="E12168" s="26"/>
    </row>
    <row r="12169" spans="1:5" x14ac:dyDescent="0.15">
      <c r="A12169" s="2"/>
      <c r="B12169" s="31"/>
      <c r="C12169" s="2"/>
      <c r="D12169" s="2"/>
      <c r="E12169" s="26"/>
    </row>
    <row r="12170" spans="1:5" x14ac:dyDescent="0.15">
      <c r="A12170" s="2"/>
      <c r="B12170" s="31"/>
      <c r="C12170" s="2"/>
      <c r="D12170" s="2"/>
      <c r="E12170" s="26"/>
    </row>
    <row r="12171" spans="1:5" x14ac:dyDescent="0.15">
      <c r="A12171" s="2"/>
      <c r="B12171" s="31"/>
      <c r="C12171" s="2"/>
      <c r="D12171" s="2"/>
      <c r="E12171" s="26"/>
    </row>
    <row r="12172" spans="1:5" x14ac:dyDescent="0.15">
      <c r="A12172" s="2"/>
      <c r="B12172" s="31"/>
      <c r="C12172" s="2"/>
      <c r="D12172" s="2"/>
      <c r="E12172" s="26"/>
    </row>
    <row r="12173" spans="1:5" x14ac:dyDescent="0.15">
      <c r="A12173" s="2"/>
      <c r="B12173" s="31"/>
      <c r="C12173" s="2"/>
      <c r="D12173" s="2"/>
      <c r="E12173" s="26"/>
    </row>
    <row r="12174" spans="1:5" x14ac:dyDescent="0.15">
      <c r="A12174" s="2"/>
      <c r="B12174" s="31"/>
      <c r="C12174" s="2"/>
      <c r="D12174" s="2"/>
      <c r="E12174" s="26"/>
    </row>
    <row r="12175" spans="1:5" x14ac:dyDescent="0.15">
      <c r="A12175" s="2"/>
      <c r="B12175" s="31"/>
      <c r="C12175" s="2"/>
      <c r="D12175" s="2"/>
      <c r="E12175" s="26"/>
    </row>
    <row r="12176" spans="1:5" x14ac:dyDescent="0.15">
      <c r="A12176" s="2"/>
      <c r="B12176" s="31"/>
      <c r="C12176" s="2"/>
      <c r="D12176" s="2"/>
      <c r="E12176" s="26"/>
    </row>
    <row r="12177" spans="1:5" x14ac:dyDescent="0.15">
      <c r="A12177" s="2"/>
      <c r="B12177" s="31"/>
      <c r="C12177" s="2"/>
      <c r="D12177" s="2"/>
      <c r="E12177" s="26"/>
    </row>
    <row r="12178" spans="1:5" x14ac:dyDescent="0.15">
      <c r="A12178" s="2"/>
      <c r="B12178" s="31"/>
      <c r="C12178" s="2"/>
      <c r="D12178" s="2"/>
      <c r="E12178" s="26"/>
    </row>
    <row r="12179" spans="1:5" x14ac:dyDescent="0.15">
      <c r="A12179" s="2"/>
      <c r="B12179" s="31"/>
      <c r="C12179" s="2"/>
      <c r="D12179" s="2"/>
      <c r="E12179" s="26"/>
    </row>
    <row r="12180" spans="1:5" x14ac:dyDescent="0.15">
      <c r="A12180" s="2"/>
      <c r="B12180" s="31"/>
      <c r="C12180" s="2"/>
      <c r="D12180" s="2"/>
      <c r="E12180" s="26"/>
    </row>
    <row r="12181" spans="1:5" x14ac:dyDescent="0.15">
      <c r="A12181" s="2"/>
      <c r="B12181" s="31"/>
      <c r="C12181" s="2"/>
      <c r="D12181" s="2"/>
      <c r="E12181" s="26"/>
    </row>
    <row r="12182" spans="1:5" x14ac:dyDescent="0.15">
      <c r="A12182" s="2"/>
      <c r="B12182" s="31"/>
      <c r="C12182" s="2"/>
      <c r="D12182" s="2"/>
      <c r="E12182" s="26"/>
    </row>
    <row r="12183" spans="1:5" x14ac:dyDescent="0.15">
      <c r="A12183" s="2"/>
      <c r="B12183" s="31"/>
      <c r="C12183" s="2"/>
      <c r="D12183" s="2"/>
      <c r="E12183" s="26"/>
    </row>
    <row r="12184" spans="1:5" x14ac:dyDescent="0.15">
      <c r="A12184" s="2"/>
      <c r="B12184" s="31"/>
      <c r="C12184" s="2"/>
      <c r="D12184" s="2"/>
      <c r="E12184" s="26"/>
    </row>
    <row r="12185" spans="1:5" x14ac:dyDescent="0.15">
      <c r="A12185" s="2"/>
      <c r="B12185" s="31"/>
      <c r="C12185" s="2"/>
      <c r="D12185" s="2"/>
      <c r="E12185" s="26"/>
    </row>
    <row r="12186" spans="1:5" x14ac:dyDescent="0.15">
      <c r="A12186" s="2"/>
      <c r="B12186" s="31"/>
      <c r="C12186" s="2"/>
      <c r="D12186" s="2"/>
      <c r="E12186" s="26"/>
    </row>
    <row r="12187" spans="1:5" x14ac:dyDescent="0.15">
      <c r="A12187" s="2"/>
      <c r="B12187" s="31"/>
      <c r="C12187" s="2"/>
      <c r="D12187" s="2"/>
      <c r="E12187" s="26"/>
    </row>
    <row r="12188" spans="1:5" x14ac:dyDescent="0.15">
      <c r="A12188" s="2"/>
      <c r="B12188" s="31"/>
      <c r="C12188" s="2"/>
      <c r="D12188" s="2"/>
      <c r="E12188" s="26"/>
    </row>
    <row r="12189" spans="1:5" x14ac:dyDescent="0.15">
      <c r="A12189" s="2"/>
      <c r="B12189" s="31"/>
      <c r="C12189" s="2"/>
      <c r="D12189" s="2"/>
      <c r="E12189" s="26"/>
    </row>
    <row r="12190" spans="1:5" x14ac:dyDescent="0.15">
      <c r="A12190" s="2"/>
      <c r="B12190" s="31"/>
      <c r="C12190" s="2"/>
      <c r="D12190" s="2"/>
      <c r="E12190" s="26"/>
    </row>
    <row r="12191" spans="1:5" x14ac:dyDescent="0.15">
      <c r="A12191" s="2"/>
      <c r="B12191" s="31"/>
      <c r="C12191" s="2"/>
      <c r="D12191" s="2"/>
      <c r="E12191" s="26"/>
    </row>
    <row r="12192" spans="1:5" x14ac:dyDescent="0.15">
      <c r="A12192" s="2"/>
      <c r="B12192" s="31"/>
      <c r="C12192" s="2"/>
      <c r="D12192" s="2"/>
      <c r="E12192" s="26"/>
    </row>
    <row r="12193" spans="1:5" x14ac:dyDescent="0.15">
      <c r="A12193" s="2"/>
      <c r="B12193" s="31"/>
      <c r="C12193" s="2"/>
      <c r="D12193" s="2"/>
      <c r="E12193" s="26"/>
    </row>
    <row r="12194" spans="1:5" x14ac:dyDescent="0.15">
      <c r="A12194" s="2"/>
      <c r="B12194" s="31"/>
      <c r="C12194" s="2"/>
      <c r="D12194" s="2"/>
      <c r="E12194" s="26"/>
    </row>
    <row r="12195" spans="1:5" x14ac:dyDescent="0.15">
      <c r="A12195" s="2"/>
      <c r="B12195" s="31"/>
      <c r="C12195" s="2"/>
      <c r="D12195" s="2"/>
      <c r="E12195" s="26"/>
    </row>
    <row r="12196" spans="1:5" x14ac:dyDescent="0.15">
      <c r="A12196" s="2"/>
      <c r="B12196" s="31"/>
      <c r="C12196" s="2"/>
      <c r="D12196" s="2"/>
      <c r="E12196" s="26"/>
    </row>
    <row r="12197" spans="1:5" x14ac:dyDescent="0.15">
      <c r="A12197" s="2"/>
      <c r="B12197" s="31"/>
      <c r="C12197" s="2"/>
      <c r="D12197" s="2"/>
      <c r="E12197" s="26"/>
    </row>
    <row r="12198" spans="1:5" x14ac:dyDescent="0.15">
      <c r="A12198" s="2"/>
      <c r="B12198" s="31"/>
      <c r="C12198" s="2"/>
      <c r="D12198" s="2"/>
      <c r="E12198" s="26"/>
    </row>
    <row r="12199" spans="1:5" x14ac:dyDescent="0.15">
      <c r="A12199" s="2"/>
      <c r="B12199" s="31"/>
      <c r="C12199" s="2"/>
      <c r="D12199" s="2"/>
      <c r="E12199" s="26"/>
    </row>
    <row r="12200" spans="1:5" x14ac:dyDescent="0.15">
      <c r="A12200" s="2"/>
      <c r="B12200" s="31"/>
      <c r="C12200" s="2"/>
      <c r="D12200" s="2"/>
      <c r="E12200" s="26"/>
    </row>
    <row r="12201" spans="1:5" x14ac:dyDescent="0.15">
      <c r="A12201" s="2"/>
      <c r="B12201" s="31"/>
      <c r="C12201" s="2"/>
      <c r="D12201" s="2"/>
      <c r="E12201" s="26"/>
    </row>
    <row r="12202" spans="1:5" x14ac:dyDescent="0.15">
      <c r="A12202" s="2"/>
      <c r="B12202" s="31"/>
      <c r="C12202" s="2"/>
      <c r="D12202" s="2"/>
      <c r="E12202" s="26"/>
    </row>
    <row r="12203" spans="1:5" x14ac:dyDescent="0.15">
      <c r="A12203" s="2"/>
      <c r="B12203" s="31"/>
      <c r="C12203" s="2"/>
      <c r="D12203" s="2"/>
      <c r="E12203" s="26"/>
    </row>
    <row r="12204" spans="1:5" x14ac:dyDescent="0.15">
      <c r="A12204" s="2"/>
      <c r="B12204" s="31"/>
      <c r="C12204" s="2"/>
      <c r="D12204" s="2"/>
      <c r="E12204" s="26"/>
    </row>
    <row r="12205" spans="1:5" x14ac:dyDescent="0.15">
      <c r="A12205" s="2"/>
      <c r="B12205" s="31"/>
      <c r="C12205" s="2"/>
      <c r="D12205" s="2"/>
      <c r="E12205" s="26"/>
    </row>
    <row r="12206" spans="1:5" x14ac:dyDescent="0.15">
      <c r="A12206" s="2"/>
      <c r="B12206" s="31"/>
      <c r="C12206" s="2"/>
      <c r="D12206" s="2"/>
      <c r="E12206" s="26"/>
    </row>
    <row r="12207" spans="1:5" x14ac:dyDescent="0.15">
      <c r="A12207" s="2"/>
      <c r="B12207" s="31"/>
      <c r="C12207" s="2"/>
      <c r="D12207" s="2"/>
      <c r="E12207" s="26"/>
    </row>
    <row r="12208" spans="1:5" x14ac:dyDescent="0.15">
      <c r="A12208" s="2"/>
      <c r="B12208" s="31"/>
      <c r="C12208" s="2"/>
      <c r="D12208" s="2"/>
      <c r="E12208" s="26"/>
    </row>
    <row r="12209" spans="1:5" x14ac:dyDescent="0.15">
      <c r="A12209" s="2"/>
      <c r="B12209" s="31"/>
      <c r="C12209" s="2"/>
      <c r="D12209" s="2"/>
      <c r="E12209" s="26"/>
    </row>
    <row r="12210" spans="1:5" x14ac:dyDescent="0.15">
      <c r="A12210" s="2"/>
      <c r="B12210" s="31"/>
      <c r="C12210" s="2"/>
      <c r="D12210" s="2"/>
      <c r="E12210" s="26"/>
    </row>
    <row r="12211" spans="1:5" x14ac:dyDescent="0.15">
      <c r="A12211" s="2"/>
      <c r="B12211" s="31"/>
      <c r="C12211" s="2"/>
      <c r="D12211" s="2"/>
      <c r="E12211" s="26"/>
    </row>
    <row r="12212" spans="1:5" x14ac:dyDescent="0.15">
      <c r="A12212" s="2"/>
      <c r="B12212" s="31"/>
      <c r="C12212" s="2"/>
      <c r="D12212" s="2"/>
      <c r="E12212" s="26"/>
    </row>
    <row r="12213" spans="1:5" x14ac:dyDescent="0.15">
      <c r="A12213" s="2"/>
      <c r="B12213" s="31"/>
      <c r="C12213" s="2"/>
      <c r="D12213" s="2"/>
      <c r="E12213" s="26"/>
    </row>
    <row r="12214" spans="1:5" x14ac:dyDescent="0.15">
      <c r="A12214" s="2"/>
      <c r="B12214" s="31"/>
      <c r="C12214" s="2"/>
      <c r="D12214" s="2"/>
      <c r="E12214" s="26"/>
    </row>
    <row r="12215" spans="1:5" x14ac:dyDescent="0.15">
      <c r="A12215" s="2"/>
      <c r="B12215" s="31"/>
      <c r="C12215" s="2"/>
      <c r="D12215" s="2"/>
      <c r="E12215" s="26"/>
    </row>
    <row r="12216" spans="1:5" x14ac:dyDescent="0.15">
      <c r="A12216" s="2"/>
      <c r="B12216" s="31"/>
      <c r="C12216" s="2"/>
      <c r="D12216" s="2"/>
      <c r="E12216" s="26"/>
    </row>
    <row r="12217" spans="1:5" x14ac:dyDescent="0.15">
      <c r="A12217" s="2"/>
      <c r="B12217" s="31"/>
      <c r="C12217" s="2"/>
      <c r="D12217" s="2"/>
      <c r="E12217" s="26"/>
    </row>
    <row r="12218" spans="1:5" x14ac:dyDescent="0.15">
      <c r="A12218" s="2"/>
      <c r="B12218" s="31"/>
      <c r="C12218" s="2"/>
      <c r="D12218" s="2"/>
      <c r="E12218" s="26"/>
    </row>
    <row r="12219" spans="1:5" x14ac:dyDescent="0.15">
      <c r="A12219" s="2"/>
      <c r="B12219" s="31"/>
      <c r="C12219" s="2"/>
      <c r="D12219" s="2"/>
      <c r="E12219" s="26"/>
    </row>
    <row r="12220" spans="1:5" x14ac:dyDescent="0.15">
      <c r="A12220" s="2"/>
      <c r="B12220" s="31"/>
      <c r="C12220" s="2"/>
      <c r="D12220" s="2"/>
      <c r="E12220" s="26"/>
    </row>
    <row r="12221" spans="1:5" x14ac:dyDescent="0.15">
      <c r="A12221" s="2"/>
      <c r="B12221" s="31"/>
      <c r="C12221" s="2"/>
      <c r="D12221" s="2"/>
      <c r="E12221" s="26"/>
    </row>
    <row r="12222" spans="1:5" x14ac:dyDescent="0.15">
      <c r="A12222" s="2"/>
      <c r="B12222" s="31"/>
      <c r="C12222" s="2"/>
      <c r="D12222" s="2"/>
      <c r="E12222" s="26"/>
    </row>
    <row r="12223" spans="1:5" x14ac:dyDescent="0.15">
      <c r="A12223" s="2"/>
      <c r="B12223" s="31"/>
      <c r="C12223" s="2"/>
      <c r="D12223" s="2"/>
      <c r="E12223" s="26"/>
    </row>
    <row r="12224" spans="1:5" x14ac:dyDescent="0.15">
      <c r="A12224" s="2"/>
      <c r="B12224" s="31"/>
      <c r="C12224" s="2"/>
      <c r="D12224" s="2"/>
      <c r="E12224" s="26"/>
    </row>
    <row r="12225" spans="1:5" x14ac:dyDescent="0.15">
      <c r="A12225" s="2"/>
      <c r="B12225" s="31"/>
      <c r="C12225" s="2"/>
      <c r="D12225" s="2"/>
      <c r="E12225" s="26"/>
    </row>
    <row r="12226" spans="1:5" x14ac:dyDescent="0.15">
      <c r="A12226" s="2"/>
      <c r="B12226" s="31"/>
      <c r="C12226" s="2"/>
      <c r="D12226" s="2"/>
      <c r="E12226" s="26"/>
    </row>
    <row r="12227" spans="1:5" x14ac:dyDescent="0.15">
      <c r="A12227" s="2"/>
      <c r="B12227" s="31"/>
      <c r="C12227" s="2"/>
      <c r="D12227" s="2"/>
      <c r="E12227" s="26"/>
    </row>
    <row r="12228" spans="1:5" x14ac:dyDescent="0.15">
      <c r="A12228" s="2"/>
      <c r="B12228" s="31"/>
      <c r="C12228" s="2"/>
      <c r="D12228" s="2"/>
      <c r="E12228" s="26"/>
    </row>
    <row r="12229" spans="1:5" x14ac:dyDescent="0.15">
      <c r="A12229" s="2"/>
      <c r="B12229" s="31"/>
      <c r="C12229" s="2"/>
      <c r="D12229" s="2"/>
      <c r="E12229" s="26"/>
    </row>
    <row r="12230" spans="1:5" x14ac:dyDescent="0.15">
      <c r="A12230" s="2"/>
      <c r="B12230" s="31"/>
      <c r="C12230" s="2"/>
      <c r="D12230" s="2"/>
      <c r="E12230" s="26"/>
    </row>
    <row r="12231" spans="1:5" x14ac:dyDescent="0.15">
      <c r="A12231" s="2"/>
      <c r="B12231" s="31"/>
      <c r="C12231" s="2"/>
      <c r="D12231" s="2"/>
      <c r="E12231" s="26"/>
    </row>
    <row r="12232" spans="1:5" x14ac:dyDescent="0.15">
      <c r="A12232" s="2"/>
      <c r="B12232" s="31"/>
      <c r="C12232" s="2"/>
      <c r="D12232" s="2"/>
      <c r="E12232" s="26"/>
    </row>
    <row r="12233" spans="1:5" x14ac:dyDescent="0.15">
      <c r="A12233" s="2"/>
      <c r="B12233" s="31"/>
      <c r="C12233" s="2"/>
      <c r="D12233" s="2"/>
      <c r="E12233" s="26"/>
    </row>
    <row r="12234" spans="1:5" x14ac:dyDescent="0.15">
      <c r="A12234" s="2"/>
      <c r="B12234" s="31"/>
      <c r="C12234" s="2"/>
      <c r="D12234" s="2"/>
      <c r="E12234" s="26"/>
    </row>
    <row r="12235" spans="1:5" x14ac:dyDescent="0.15">
      <c r="A12235" s="2"/>
      <c r="B12235" s="31"/>
      <c r="C12235" s="2"/>
      <c r="D12235" s="2"/>
      <c r="E12235" s="26"/>
    </row>
    <row r="12236" spans="1:5" x14ac:dyDescent="0.15">
      <c r="A12236" s="2"/>
      <c r="B12236" s="31"/>
      <c r="C12236" s="2"/>
      <c r="D12236" s="2"/>
      <c r="E12236" s="26"/>
    </row>
    <row r="12237" spans="1:5" x14ac:dyDescent="0.15">
      <c r="A12237" s="2"/>
      <c r="B12237" s="31"/>
      <c r="C12237" s="2"/>
      <c r="D12237" s="2"/>
      <c r="E12237" s="26"/>
    </row>
    <row r="12238" spans="1:5" x14ac:dyDescent="0.15">
      <c r="A12238" s="2"/>
      <c r="B12238" s="31"/>
      <c r="C12238" s="2"/>
      <c r="D12238" s="2"/>
      <c r="E12238" s="26"/>
    </row>
    <row r="12239" spans="1:5" x14ac:dyDescent="0.15">
      <c r="A12239" s="2"/>
      <c r="B12239" s="31"/>
      <c r="C12239" s="2"/>
      <c r="D12239" s="2"/>
      <c r="E12239" s="26"/>
    </row>
    <row r="12240" spans="1:5" x14ac:dyDescent="0.15">
      <c r="A12240" s="2"/>
      <c r="B12240" s="31"/>
      <c r="C12240" s="2"/>
      <c r="D12240" s="2"/>
      <c r="E12240" s="26"/>
    </row>
    <row r="12241" spans="1:5" x14ac:dyDescent="0.15">
      <c r="A12241" s="2"/>
      <c r="B12241" s="31"/>
      <c r="C12241" s="2"/>
      <c r="D12241" s="2"/>
      <c r="E12241" s="26"/>
    </row>
    <row r="12242" spans="1:5" x14ac:dyDescent="0.15">
      <c r="A12242" s="2"/>
      <c r="B12242" s="31"/>
      <c r="C12242" s="2"/>
      <c r="D12242" s="2"/>
      <c r="E12242" s="26"/>
    </row>
    <row r="12243" spans="1:5" x14ac:dyDescent="0.15">
      <c r="A12243" s="2"/>
      <c r="B12243" s="31"/>
      <c r="C12243" s="2"/>
      <c r="D12243" s="2"/>
      <c r="E12243" s="26"/>
    </row>
    <row r="12244" spans="1:5" x14ac:dyDescent="0.15">
      <c r="A12244" s="2"/>
      <c r="B12244" s="31"/>
      <c r="C12244" s="2"/>
      <c r="D12244" s="2"/>
      <c r="E12244" s="26"/>
    </row>
    <row r="12245" spans="1:5" x14ac:dyDescent="0.15">
      <c r="A12245" s="2"/>
      <c r="B12245" s="31"/>
      <c r="C12245" s="2"/>
      <c r="D12245" s="2"/>
      <c r="E12245" s="26"/>
    </row>
    <row r="12246" spans="1:5" x14ac:dyDescent="0.15">
      <c r="A12246" s="2"/>
      <c r="B12246" s="31"/>
      <c r="C12246" s="2"/>
      <c r="D12246" s="2"/>
      <c r="E12246" s="26"/>
    </row>
    <row r="12247" spans="1:5" x14ac:dyDescent="0.15">
      <c r="A12247" s="2"/>
      <c r="B12247" s="31"/>
      <c r="C12247" s="2"/>
      <c r="D12247" s="2"/>
      <c r="E12247" s="26"/>
    </row>
    <row r="12248" spans="1:5" x14ac:dyDescent="0.15">
      <c r="A12248" s="2"/>
      <c r="B12248" s="31"/>
      <c r="C12248" s="2"/>
      <c r="D12248" s="2"/>
      <c r="E12248" s="26"/>
    </row>
    <row r="12249" spans="1:5" x14ac:dyDescent="0.15">
      <c r="A12249" s="2"/>
      <c r="B12249" s="31"/>
      <c r="C12249" s="2"/>
      <c r="D12249" s="2"/>
      <c r="E12249" s="26"/>
    </row>
    <row r="12250" spans="1:5" x14ac:dyDescent="0.15">
      <c r="A12250" s="2"/>
      <c r="B12250" s="31"/>
      <c r="C12250" s="2"/>
      <c r="D12250" s="2"/>
      <c r="E12250" s="26"/>
    </row>
    <row r="12251" spans="1:5" x14ac:dyDescent="0.15">
      <c r="A12251" s="2"/>
      <c r="B12251" s="31"/>
      <c r="C12251" s="2"/>
      <c r="D12251" s="2"/>
      <c r="E12251" s="26"/>
    </row>
    <row r="12252" spans="1:5" x14ac:dyDescent="0.15">
      <c r="A12252" s="2"/>
      <c r="B12252" s="31"/>
      <c r="C12252" s="2"/>
      <c r="D12252" s="2"/>
      <c r="E12252" s="26"/>
    </row>
    <row r="12253" spans="1:5" x14ac:dyDescent="0.15">
      <c r="A12253" s="2"/>
      <c r="B12253" s="31"/>
      <c r="C12253" s="2"/>
      <c r="D12253" s="2"/>
      <c r="E12253" s="26"/>
    </row>
    <row r="12254" spans="1:5" x14ac:dyDescent="0.15">
      <c r="A12254" s="2"/>
      <c r="B12254" s="31"/>
      <c r="C12254" s="2"/>
      <c r="D12254" s="2"/>
      <c r="E12254" s="26"/>
    </row>
    <row r="12255" spans="1:5" x14ac:dyDescent="0.15">
      <c r="A12255" s="2"/>
      <c r="B12255" s="31"/>
      <c r="C12255" s="2"/>
      <c r="D12255" s="2"/>
      <c r="E12255" s="26"/>
    </row>
    <row r="12256" spans="1:5" x14ac:dyDescent="0.15">
      <c r="A12256" s="2"/>
      <c r="B12256" s="31"/>
      <c r="C12256" s="2"/>
      <c r="D12256" s="2"/>
      <c r="E12256" s="26"/>
    </row>
    <row r="12257" spans="1:5" x14ac:dyDescent="0.15">
      <c r="A12257" s="2"/>
      <c r="B12257" s="31"/>
      <c r="C12257" s="2"/>
      <c r="D12257" s="2"/>
      <c r="E12257" s="26"/>
    </row>
    <row r="12258" spans="1:5" x14ac:dyDescent="0.15">
      <c r="A12258" s="2"/>
      <c r="B12258" s="31"/>
      <c r="C12258" s="2"/>
      <c r="D12258" s="2"/>
      <c r="E12258" s="26"/>
    </row>
    <row r="12259" spans="1:5" x14ac:dyDescent="0.15">
      <c r="A12259" s="2"/>
      <c r="B12259" s="31"/>
      <c r="C12259" s="2"/>
      <c r="D12259" s="2"/>
      <c r="E12259" s="26"/>
    </row>
    <row r="12260" spans="1:5" x14ac:dyDescent="0.15">
      <c r="A12260" s="2"/>
      <c r="B12260" s="31"/>
      <c r="C12260" s="2"/>
      <c r="D12260" s="2"/>
      <c r="E12260" s="26"/>
    </row>
    <row r="12261" spans="1:5" x14ac:dyDescent="0.15">
      <c r="A12261" s="2"/>
      <c r="B12261" s="31"/>
      <c r="C12261" s="2"/>
      <c r="D12261" s="2"/>
      <c r="E12261" s="26"/>
    </row>
    <row r="12262" spans="1:5" x14ac:dyDescent="0.15">
      <c r="A12262" s="2"/>
      <c r="B12262" s="31"/>
      <c r="C12262" s="2"/>
      <c r="D12262" s="2"/>
      <c r="E12262" s="26"/>
    </row>
    <row r="12263" spans="1:5" x14ac:dyDescent="0.15">
      <c r="A12263" s="2"/>
      <c r="B12263" s="31"/>
      <c r="C12263" s="2"/>
      <c r="D12263" s="2"/>
      <c r="E12263" s="26"/>
    </row>
    <row r="12264" spans="1:5" x14ac:dyDescent="0.15">
      <c r="A12264" s="2"/>
      <c r="B12264" s="31"/>
      <c r="C12264" s="2"/>
      <c r="D12264" s="2"/>
      <c r="E12264" s="26"/>
    </row>
    <row r="12265" spans="1:5" x14ac:dyDescent="0.15">
      <c r="A12265" s="2"/>
      <c r="B12265" s="31"/>
      <c r="C12265" s="2"/>
      <c r="D12265" s="2"/>
      <c r="E12265" s="26"/>
    </row>
    <row r="12266" spans="1:5" x14ac:dyDescent="0.15">
      <c r="A12266" s="2"/>
      <c r="B12266" s="31"/>
      <c r="C12266" s="2"/>
      <c r="D12266" s="2"/>
      <c r="E12266" s="26"/>
    </row>
    <row r="12267" spans="1:5" x14ac:dyDescent="0.15">
      <c r="A12267" s="2"/>
      <c r="B12267" s="31"/>
      <c r="C12267" s="2"/>
      <c r="D12267" s="2"/>
      <c r="E12267" s="26"/>
    </row>
    <row r="12268" spans="1:5" x14ac:dyDescent="0.15">
      <c r="A12268" s="2"/>
      <c r="B12268" s="31"/>
      <c r="C12268" s="2"/>
      <c r="D12268" s="2"/>
      <c r="E12268" s="26"/>
    </row>
    <row r="12269" spans="1:5" x14ac:dyDescent="0.15">
      <c r="A12269" s="2"/>
      <c r="B12269" s="31"/>
      <c r="C12269" s="2"/>
      <c r="D12269" s="2"/>
      <c r="E12269" s="26"/>
    </row>
    <row r="12270" spans="1:5" x14ac:dyDescent="0.15">
      <c r="A12270" s="2"/>
      <c r="B12270" s="31"/>
      <c r="C12270" s="2"/>
      <c r="D12270" s="2"/>
      <c r="E12270" s="26"/>
    </row>
    <row r="12271" spans="1:5" x14ac:dyDescent="0.15">
      <c r="A12271" s="2"/>
      <c r="B12271" s="31"/>
      <c r="C12271" s="2"/>
      <c r="D12271" s="2"/>
      <c r="E12271" s="26"/>
    </row>
    <row r="12272" spans="1:5" x14ac:dyDescent="0.15">
      <c r="A12272" s="2"/>
      <c r="B12272" s="31"/>
      <c r="C12272" s="2"/>
      <c r="D12272" s="2"/>
      <c r="E12272" s="26"/>
    </row>
    <row r="12273" spans="1:5" x14ac:dyDescent="0.15">
      <c r="A12273" s="2"/>
      <c r="B12273" s="31"/>
      <c r="C12273" s="2"/>
      <c r="D12273" s="2"/>
      <c r="E12273" s="26"/>
    </row>
    <row r="12274" spans="1:5" x14ac:dyDescent="0.15">
      <c r="A12274" s="2"/>
      <c r="B12274" s="31"/>
      <c r="C12274" s="2"/>
      <c r="D12274" s="2"/>
      <c r="E12274" s="26"/>
    </row>
    <row r="12275" spans="1:5" x14ac:dyDescent="0.15">
      <c r="A12275" s="2"/>
      <c r="B12275" s="31"/>
      <c r="C12275" s="2"/>
      <c r="D12275" s="2"/>
      <c r="E12275" s="26"/>
    </row>
    <row r="12276" spans="1:5" x14ac:dyDescent="0.15">
      <c r="A12276" s="2"/>
      <c r="B12276" s="31"/>
      <c r="C12276" s="2"/>
      <c r="D12276" s="2"/>
      <c r="E12276" s="26"/>
    </row>
    <row r="12277" spans="1:5" x14ac:dyDescent="0.15">
      <c r="A12277" s="2"/>
      <c r="B12277" s="31"/>
      <c r="C12277" s="2"/>
      <c r="D12277" s="2"/>
      <c r="E12277" s="26"/>
    </row>
    <row r="12278" spans="1:5" x14ac:dyDescent="0.15">
      <c r="A12278" s="2"/>
      <c r="B12278" s="31"/>
      <c r="C12278" s="2"/>
      <c r="D12278" s="2"/>
      <c r="E12278" s="26"/>
    </row>
    <row r="12279" spans="1:5" x14ac:dyDescent="0.15">
      <c r="A12279" s="2"/>
      <c r="B12279" s="31"/>
      <c r="C12279" s="2"/>
      <c r="D12279" s="2"/>
      <c r="E12279" s="26"/>
    </row>
    <row r="12280" spans="1:5" x14ac:dyDescent="0.15">
      <c r="A12280" s="2"/>
      <c r="B12280" s="31"/>
      <c r="C12280" s="2"/>
      <c r="D12280" s="2"/>
      <c r="E12280" s="26"/>
    </row>
    <row r="12281" spans="1:5" x14ac:dyDescent="0.15">
      <c r="A12281" s="2"/>
      <c r="B12281" s="31"/>
      <c r="C12281" s="2"/>
      <c r="D12281" s="2"/>
      <c r="E12281" s="26"/>
    </row>
    <row r="12282" spans="1:5" x14ac:dyDescent="0.15">
      <c r="A12282" s="2"/>
      <c r="B12282" s="31"/>
      <c r="C12282" s="2"/>
      <c r="D12282" s="2"/>
      <c r="E12282" s="26"/>
    </row>
    <row r="12283" spans="1:5" x14ac:dyDescent="0.15">
      <c r="A12283" s="2"/>
      <c r="B12283" s="31"/>
      <c r="C12283" s="2"/>
      <c r="D12283" s="2"/>
      <c r="E12283" s="26"/>
    </row>
    <row r="12284" spans="1:5" x14ac:dyDescent="0.15">
      <c r="A12284" s="2"/>
      <c r="B12284" s="31"/>
      <c r="C12284" s="2"/>
      <c r="D12284" s="2"/>
      <c r="E12284" s="26"/>
    </row>
    <row r="12285" spans="1:5" x14ac:dyDescent="0.15">
      <c r="A12285" s="2"/>
      <c r="B12285" s="31"/>
      <c r="C12285" s="2"/>
      <c r="D12285" s="2"/>
      <c r="E12285" s="26"/>
    </row>
    <row r="12286" spans="1:5" x14ac:dyDescent="0.15">
      <c r="A12286" s="2"/>
      <c r="B12286" s="31"/>
      <c r="C12286" s="2"/>
      <c r="D12286" s="2"/>
      <c r="E12286" s="26"/>
    </row>
    <row r="12287" spans="1:5" x14ac:dyDescent="0.15">
      <c r="A12287" s="2"/>
      <c r="B12287" s="31"/>
      <c r="C12287" s="2"/>
      <c r="D12287" s="2"/>
      <c r="E12287" s="26"/>
    </row>
    <row r="12288" spans="1:5" x14ac:dyDescent="0.15">
      <c r="A12288" s="2"/>
      <c r="B12288" s="31"/>
      <c r="C12288" s="2"/>
      <c r="D12288" s="2"/>
      <c r="E12288" s="26"/>
    </row>
    <row r="12289" spans="1:5" x14ac:dyDescent="0.15">
      <c r="A12289" s="2"/>
      <c r="B12289" s="31"/>
      <c r="C12289" s="2"/>
      <c r="D12289" s="2"/>
      <c r="E12289" s="26"/>
    </row>
    <row r="12290" spans="1:5" x14ac:dyDescent="0.15">
      <c r="A12290" s="2"/>
      <c r="B12290" s="31"/>
      <c r="C12290" s="2"/>
      <c r="D12290" s="2"/>
      <c r="E12290" s="26"/>
    </row>
    <row r="12291" spans="1:5" x14ac:dyDescent="0.15">
      <c r="A12291" s="2"/>
      <c r="B12291" s="31"/>
      <c r="C12291" s="2"/>
      <c r="D12291" s="2"/>
      <c r="E12291" s="26"/>
    </row>
    <row r="12292" spans="1:5" x14ac:dyDescent="0.15">
      <c r="A12292" s="2"/>
      <c r="B12292" s="31"/>
      <c r="C12292" s="2"/>
      <c r="D12292" s="2"/>
      <c r="E12292" s="26"/>
    </row>
    <row r="12293" spans="1:5" x14ac:dyDescent="0.15">
      <c r="A12293" s="2"/>
      <c r="B12293" s="31"/>
      <c r="C12293" s="2"/>
      <c r="D12293" s="2"/>
      <c r="E12293" s="26"/>
    </row>
    <row r="12294" spans="1:5" x14ac:dyDescent="0.15">
      <c r="A12294" s="2"/>
      <c r="B12294" s="31"/>
      <c r="C12294" s="2"/>
      <c r="D12294" s="2"/>
      <c r="E12294" s="26"/>
    </row>
    <row r="12295" spans="1:5" x14ac:dyDescent="0.15">
      <c r="A12295" s="2"/>
      <c r="B12295" s="31"/>
      <c r="C12295" s="2"/>
      <c r="D12295" s="2"/>
      <c r="E12295" s="26"/>
    </row>
    <row r="12296" spans="1:5" x14ac:dyDescent="0.15">
      <c r="A12296" s="2"/>
      <c r="B12296" s="31"/>
      <c r="C12296" s="2"/>
      <c r="D12296" s="2"/>
      <c r="E12296" s="26"/>
    </row>
    <row r="12297" spans="1:5" x14ac:dyDescent="0.15">
      <c r="A12297" s="2"/>
      <c r="B12297" s="31"/>
      <c r="C12297" s="2"/>
      <c r="D12297" s="2"/>
      <c r="E12297" s="26"/>
    </row>
    <row r="12298" spans="1:5" x14ac:dyDescent="0.15">
      <c r="A12298" s="2"/>
      <c r="B12298" s="31"/>
      <c r="C12298" s="2"/>
      <c r="D12298" s="2"/>
      <c r="E12298" s="26"/>
    </row>
    <row r="12299" spans="1:5" x14ac:dyDescent="0.15">
      <c r="A12299" s="2"/>
      <c r="B12299" s="31"/>
      <c r="C12299" s="2"/>
      <c r="D12299" s="2"/>
      <c r="E12299" s="26"/>
    </row>
    <row r="12300" spans="1:5" x14ac:dyDescent="0.15">
      <c r="A12300" s="2"/>
      <c r="B12300" s="31"/>
      <c r="C12300" s="2"/>
      <c r="D12300" s="2"/>
      <c r="E12300" s="26"/>
    </row>
    <row r="12301" spans="1:5" x14ac:dyDescent="0.15">
      <c r="A12301" s="2"/>
      <c r="B12301" s="31"/>
      <c r="C12301" s="2"/>
      <c r="D12301" s="2"/>
      <c r="E12301" s="26"/>
    </row>
    <row r="12302" spans="1:5" x14ac:dyDescent="0.15">
      <c r="A12302" s="2"/>
      <c r="B12302" s="31"/>
      <c r="C12302" s="2"/>
      <c r="D12302" s="2"/>
      <c r="E12302" s="26"/>
    </row>
    <row r="12303" spans="1:5" x14ac:dyDescent="0.15">
      <c r="A12303" s="2"/>
      <c r="B12303" s="31"/>
      <c r="C12303" s="2"/>
      <c r="D12303" s="2"/>
      <c r="E12303" s="26"/>
    </row>
    <row r="12304" spans="1:5" x14ac:dyDescent="0.15">
      <c r="A12304" s="2"/>
      <c r="B12304" s="31"/>
      <c r="C12304" s="2"/>
      <c r="D12304" s="2"/>
      <c r="E12304" s="26"/>
    </row>
    <row r="12305" spans="1:5" x14ac:dyDescent="0.15">
      <c r="A12305" s="2"/>
      <c r="B12305" s="31"/>
      <c r="C12305" s="2"/>
      <c r="D12305" s="2"/>
      <c r="E12305" s="26"/>
    </row>
    <row r="12306" spans="1:5" x14ac:dyDescent="0.15">
      <c r="A12306" s="2"/>
      <c r="B12306" s="31"/>
      <c r="C12306" s="2"/>
      <c r="D12306" s="2"/>
      <c r="E12306" s="26"/>
    </row>
    <row r="12307" spans="1:5" x14ac:dyDescent="0.15">
      <c r="A12307" s="2"/>
      <c r="B12307" s="31"/>
      <c r="C12307" s="2"/>
      <c r="D12307" s="2"/>
      <c r="E12307" s="26"/>
    </row>
    <row r="12308" spans="1:5" x14ac:dyDescent="0.15">
      <c r="A12308" s="2"/>
      <c r="B12308" s="31"/>
      <c r="C12308" s="2"/>
      <c r="D12308" s="2"/>
      <c r="E12308" s="26"/>
    </row>
    <row r="12309" spans="1:5" x14ac:dyDescent="0.15">
      <c r="A12309" s="2"/>
      <c r="B12309" s="31"/>
      <c r="C12309" s="2"/>
      <c r="D12309" s="2"/>
      <c r="E12309" s="26"/>
    </row>
    <row r="12310" spans="1:5" x14ac:dyDescent="0.15">
      <c r="A12310" s="2"/>
      <c r="B12310" s="31"/>
      <c r="C12310" s="2"/>
      <c r="D12310" s="2"/>
      <c r="E12310" s="26"/>
    </row>
    <row r="12311" spans="1:5" x14ac:dyDescent="0.15">
      <c r="A12311" s="2"/>
      <c r="B12311" s="31"/>
      <c r="C12311" s="2"/>
      <c r="D12311" s="2"/>
      <c r="E12311" s="26"/>
    </row>
    <row r="12312" spans="1:5" x14ac:dyDescent="0.15">
      <c r="A12312" s="2"/>
      <c r="B12312" s="31"/>
      <c r="C12312" s="2"/>
      <c r="D12312" s="2"/>
      <c r="E12312" s="26"/>
    </row>
    <row r="12313" spans="1:5" x14ac:dyDescent="0.15">
      <c r="A12313" s="2"/>
      <c r="B12313" s="31"/>
      <c r="C12313" s="2"/>
      <c r="D12313" s="2"/>
      <c r="E12313" s="26"/>
    </row>
    <row r="12314" spans="1:5" x14ac:dyDescent="0.15">
      <c r="A12314" s="2"/>
      <c r="B12314" s="31"/>
      <c r="C12314" s="2"/>
      <c r="D12314" s="2"/>
      <c r="E12314" s="26"/>
    </row>
    <row r="12315" spans="1:5" x14ac:dyDescent="0.15">
      <c r="A12315" s="2"/>
      <c r="B12315" s="31"/>
      <c r="C12315" s="2"/>
      <c r="D12315" s="2"/>
      <c r="E12315" s="26"/>
    </row>
    <row r="12316" spans="1:5" x14ac:dyDescent="0.15">
      <c r="A12316" s="2"/>
      <c r="B12316" s="31"/>
      <c r="C12316" s="2"/>
      <c r="D12316" s="2"/>
      <c r="E12316" s="26"/>
    </row>
    <row r="12317" spans="1:5" x14ac:dyDescent="0.15">
      <c r="A12317" s="2"/>
      <c r="B12317" s="31"/>
      <c r="C12317" s="2"/>
      <c r="D12317" s="2"/>
      <c r="E12317" s="26"/>
    </row>
    <row r="12318" spans="1:5" x14ac:dyDescent="0.15">
      <c r="A12318" s="2"/>
      <c r="B12318" s="31"/>
      <c r="C12318" s="2"/>
      <c r="D12318" s="2"/>
      <c r="E12318" s="26"/>
    </row>
    <row r="12319" spans="1:5" x14ac:dyDescent="0.15">
      <c r="A12319" s="2"/>
      <c r="B12319" s="31"/>
      <c r="C12319" s="2"/>
      <c r="D12319" s="2"/>
      <c r="E12319" s="26"/>
    </row>
    <row r="12320" spans="1:5" x14ac:dyDescent="0.15">
      <c r="A12320" s="2"/>
      <c r="B12320" s="31"/>
      <c r="C12320" s="2"/>
      <c r="D12320" s="2"/>
      <c r="E12320" s="26"/>
    </row>
    <row r="12321" spans="1:5" x14ac:dyDescent="0.15">
      <c r="A12321" s="2"/>
      <c r="B12321" s="31"/>
      <c r="C12321" s="2"/>
      <c r="D12321" s="2"/>
      <c r="E12321" s="26"/>
    </row>
    <row r="12322" spans="1:5" x14ac:dyDescent="0.15">
      <c r="A12322" s="2"/>
      <c r="B12322" s="31"/>
      <c r="C12322" s="2"/>
      <c r="D12322" s="2"/>
      <c r="E12322" s="26"/>
    </row>
    <row r="12323" spans="1:5" x14ac:dyDescent="0.15">
      <c r="A12323" s="2"/>
      <c r="B12323" s="31"/>
      <c r="C12323" s="2"/>
      <c r="D12323" s="2"/>
      <c r="E12323" s="26"/>
    </row>
    <row r="12324" spans="1:5" x14ac:dyDescent="0.15">
      <c r="A12324" s="2"/>
      <c r="B12324" s="31"/>
      <c r="C12324" s="2"/>
      <c r="D12324" s="2"/>
      <c r="E12324" s="26"/>
    </row>
    <row r="12325" spans="1:5" x14ac:dyDescent="0.15">
      <c r="A12325" s="2"/>
      <c r="B12325" s="31"/>
      <c r="C12325" s="2"/>
      <c r="D12325" s="2"/>
      <c r="E12325" s="26"/>
    </row>
    <row r="12326" spans="1:5" x14ac:dyDescent="0.15">
      <c r="A12326" s="2"/>
      <c r="B12326" s="31"/>
      <c r="C12326" s="2"/>
      <c r="D12326" s="2"/>
      <c r="E12326" s="26"/>
    </row>
    <row r="12327" spans="1:5" x14ac:dyDescent="0.15">
      <c r="A12327" s="2"/>
      <c r="B12327" s="31"/>
      <c r="C12327" s="2"/>
      <c r="D12327" s="2"/>
      <c r="E12327" s="26"/>
    </row>
    <row r="12328" spans="1:5" x14ac:dyDescent="0.15">
      <c r="A12328" s="2"/>
      <c r="B12328" s="31"/>
      <c r="C12328" s="2"/>
      <c r="D12328" s="2"/>
      <c r="E12328" s="26"/>
    </row>
    <row r="12329" spans="1:5" x14ac:dyDescent="0.15">
      <c r="A12329" s="2"/>
      <c r="B12329" s="31"/>
      <c r="C12329" s="2"/>
      <c r="D12329" s="2"/>
      <c r="E12329" s="26"/>
    </row>
    <row r="12330" spans="1:5" x14ac:dyDescent="0.15">
      <c r="A12330" s="2"/>
      <c r="B12330" s="31"/>
      <c r="C12330" s="2"/>
      <c r="D12330" s="2"/>
      <c r="E12330" s="26"/>
    </row>
    <row r="12331" spans="1:5" x14ac:dyDescent="0.15">
      <c r="A12331" s="2"/>
      <c r="B12331" s="31"/>
      <c r="C12331" s="2"/>
      <c r="D12331" s="2"/>
      <c r="E12331" s="26"/>
    </row>
    <row r="12332" spans="1:5" x14ac:dyDescent="0.15">
      <c r="A12332" s="2"/>
      <c r="B12332" s="31"/>
      <c r="C12332" s="2"/>
      <c r="D12332" s="2"/>
      <c r="E12332" s="26"/>
    </row>
    <row r="12333" spans="1:5" x14ac:dyDescent="0.15">
      <c r="A12333" s="2"/>
      <c r="B12333" s="31"/>
      <c r="C12333" s="2"/>
      <c r="D12333" s="2"/>
      <c r="E12333" s="26"/>
    </row>
    <row r="12334" spans="1:5" x14ac:dyDescent="0.15">
      <c r="A12334" s="2"/>
      <c r="B12334" s="31"/>
      <c r="C12334" s="2"/>
      <c r="D12334" s="2"/>
      <c r="E12334" s="26"/>
    </row>
    <row r="12335" spans="1:5" x14ac:dyDescent="0.15">
      <c r="A12335" s="2"/>
      <c r="B12335" s="31"/>
      <c r="C12335" s="2"/>
      <c r="D12335" s="2"/>
      <c r="E12335" s="26"/>
    </row>
    <row r="12336" spans="1:5" x14ac:dyDescent="0.15">
      <c r="A12336" s="2"/>
      <c r="B12336" s="31"/>
      <c r="C12336" s="2"/>
      <c r="D12336" s="2"/>
      <c r="E12336" s="26"/>
    </row>
    <row r="12337" spans="1:5" x14ac:dyDescent="0.15">
      <c r="A12337" s="2"/>
      <c r="B12337" s="31"/>
      <c r="C12337" s="2"/>
      <c r="D12337" s="2"/>
      <c r="E12337" s="26"/>
    </row>
    <row r="12338" spans="1:5" x14ac:dyDescent="0.15">
      <c r="A12338" s="2"/>
      <c r="B12338" s="31"/>
      <c r="C12338" s="2"/>
      <c r="D12338" s="2"/>
      <c r="E12338" s="26"/>
    </row>
    <row r="12339" spans="1:5" x14ac:dyDescent="0.15">
      <c r="A12339" s="2"/>
      <c r="B12339" s="31"/>
      <c r="C12339" s="2"/>
      <c r="D12339" s="2"/>
      <c r="E12339" s="26"/>
    </row>
    <row r="12340" spans="1:5" x14ac:dyDescent="0.15">
      <c r="A12340" s="2"/>
      <c r="B12340" s="31"/>
      <c r="C12340" s="2"/>
      <c r="D12340" s="2"/>
      <c r="E12340" s="26"/>
    </row>
    <row r="12341" spans="1:5" x14ac:dyDescent="0.15">
      <c r="A12341" s="2"/>
      <c r="B12341" s="31"/>
      <c r="C12341" s="2"/>
      <c r="D12341" s="2"/>
      <c r="E12341" s="26"/>
    </row>
    <row r="12342" spans="1:5" x14ac:dyDescent="0.15">
      <c r="A12342" s="2"/>
      <c r="B12342" s="31"/>
      <c r="C12342" s="2"/>
      <c r="D12342" s="2"/>
      <c r="E12342" s="26"/>
    </row>
    <row r="12343" spans="1:5" x14ac:dyDescent="0.15">
      <c r="A12343" s="2"/>
      <c r="B12343" s="31"/>
      <c r="C12343" s="2"/>
      <c r="D12343" s="2"/>
      <c r="E12343" s="26"/>
    </row>
    <row r="12344" spans="1:5" x14ac:dyDescent="0.15">
      <c r="A12344" s="2"/>
      <c r="B12344" s="31"/>
      <c r="C12344" s="2"/>
      <c r="D12344" s="2"/>
      <c r="E12344" s="26"/>
    </row>
    <row r="12345" spans="1:5" x14ac:dyDescent="0.15">
      <c r="A12345" s="2"/>
      <c r="B12345" s="31"/>
      <c r="C12345" s="2"/>
      <c r="D12345" s="2"/>
      <c r="E12345" s="26"/>
    </row>
    <row r="12346" spans="1:5" x14ac:dyDescent="0.15">
      <c r="A12346" s="2"/>
      <c r="B12346" s="31"/>
      <c r="C12346" s="2"/>
      <c r="D12346" s="2"/>
      <c r="E12346" s="26"/>
    </row>
    <row r="12347" spans="1:5" x14ac:dyDescent="0.15">
      <c r="A12347" s="2"/>
      <c r="B12347" s="31"/>
      <c r="C12347" s="2"/>
      <c r="D12347" s="2"/>
      <c r="E12347" s="26"/>
    </row>
    <row r="12348" spans="1:5" x14ac:dyDescent="0.15">
      <c r="A12348" s="2"/>
      <c r="B12348" s="31"/>
      <c r="C12348" s="2"/>
      <c r="D12348" s="2"/>
      <c r="E12348" s="26"/>
    </row>
    <row r="12349" spans="1:5" x14ac:dyDescent="0.15">
      <c r="A12349" s="2"/>
      <c r="B12349" s="31"/>
      <c r="C12349" s="2"/>
      <c r="D12349" s="2"/>
      <c r="E12349" s="26"/>
    </row>
    <row r="12350" spans="1:5" x14ac:dyDescent="0.15">
      <c r="A12350" s="2"/>
      <c r="B12350" s="31"/>
      <c r="C12350" s="2"/>
      <c r="D12350" s="2"/>
      <c r="E12350" s="26"/>
    </row>
    <row r="12351" spans="1:5" x14ac:dyDescent="0.15">
      <c r="A12351" s="2"/>
      <c r="B12351" s="31"/>
      <c r="C12351" s="2"/>
      <c r="D12351" s="2"/>
      <c r="E12351" s="26"/>
    </row>
    <row r="12352" spans="1:5" x14ac:dyDescent="0.15">
      <c r="A12352" s="2"/>
      <c r="B12352" s="31"/>
      <c r="C12352" s="2"/>
      <c r="D12352" s="2"/>
      <c r="E12352" s="26"/>
    </row>
    <row r="12353" spans="1:5" x14ac:dyDescent="0.15">
      <c r="A12353" s="2"/>
      <c r="B12353" s="31"/>
      <c r="C12353" s="2"/>
      <c r="D12353" s="2"/>
      <c r="E12353" s="26"/>
    </row>
    <row r="12354" spans="1:5" x14ac:dyDescent="0.15">
      <c r="A12354" s="2"/>
      <c r="B12354" s="31"/>
      <c r="C12354" s="2"/>
      <c r="D12354" s="2"/>
      <c r="E12354" s="26"/>
    </row>
    <row r="12355" spans="1:5" x14ac:dyDescent="0.15">
      <c r="A12355" s="2"/>
      <c r="B12355" s="31"/>
      <c r="C12355" s="2"/>
      <c r="D12355" s="2"/>
      <c r="E12355" s="26"/>
    </row>
    <row r="12356" spans="1:5" x14ac:dyDescent="0.15">
      <c r="A12356" s="2"/>
      <c r="B12356" s="31"/>
      <c r="C12356" s="2"/>
      <c r="D12356" s="2"/>
      <c r="E12356" s="26"/>
    </row>
    <row r="12357" spans="1:5" x14ac:dyDescent="0.15">
      <c r="A12357" s="2"/>
      <c r="B12357" s="31"/>
      <c r="C12357" s="2"/>
      <c r="D12357" s="2"/>
      <c r="E12357" s="26"/>
    </row>
    <row r="12358" spans="1:5" x14ac:dyDescent="0.15">
      <c r="A12358" s="2"/>
      <c r="B12358" s="31"/>
      <c r="C12358" s="2"/>
      <c r="D12358" s="2"/>
      <c r="E12358" s="26"/>
    </row>
    <row r="12359" spans="1:5" x14ac:dyDescent="0.15">
      <c r="A12359" s="2"/>
      <c r="B12359" s="31"/>
      <c r="C12359" s="2"/>
      <c r="D12359" s="2"/>
      <c r="E12359" s="26"/>
    </row>
    <row r="12360" spans="1:5" x14ac:dyDescent="0.15">
      <c r="A12360" s="2"/>
      <c r="B12360" s="31"/>
      <c r="C12360" s="2"/>
      <c r="D12360" s="2"/>
      <c r="E12360" s="26"/>
    </row>
    <row r="12361" spans="1:5" x14ac:dyDescent="0.15">
      <c r="A12361" s="2"/>
      <c r="B12361" s="31"/>
      <c r="C12361" s="2"/>
      <c r="D12361" s="2"/>
      <c r="E12361" s="26"/>
    </row>
    <row r="12362" spans="1:5" x14ac:dyDescent="0.15">
      <c r="A12362" s="2"/>
      <c r="B12362" s="31"/>
      <c r="C12362" s="2"/>
      <c r="D12362" s="2"/>
      <c r="E12362" s="26"/>
    </row>
    <row r="12363" spans="1:5" x14ac:dyDescent="0.15">
      <c r="A12363" s="2"/>
      <c r="B12363" s="31"/>
      <c r="C12363" s="2"/>
      <c r="D12363" s="2"/>
      <c r="E12363" s="26"/>
    </row>
    <row r="12364" spans="1:5" x14ac:dyDescent="0.15">
      <c r="A12364" s="2"/>
      <c r="B12364" s="31"/>
      <c r="C12364" s="2"/>
      <c r="D12364" s="2"/>
      <c r="E12364" s="26"/>
    </row>
    <row r="12365" spans="1:5" x14ac:dyDescent="0.15">
      <c r="A12365" s="2"/>
      <c r="B12365" s="31"/>
      <c r="C12365" s="2"/>
      <c r="D12365" s="2"/>
      <c r="E12365" s="26"/>
    </row>
    <row r="12366" spans="1:5" x14ac:dyDescent="0.15">
      <c r="A12366" s="2"/>
      <c r="B12366" s="31"/>
      <c r="C12366" s="2"/>
      <c r="D12366" s="2"/>
      <c r="E12366" s="26"/>
    </row>
    <row r="12367" spans="1:5" x14ac:dyDescent="0.15">
      <c r="A12367" s="2"/>
      <c r="B12367" s="31"/>
      <c r="C12367" s="2"/>
      <c r="D12367" s="2"/>
      <c r="E12367" s="26"/>
    </row>
    <row r="12368" spans="1:5" x14ac:dyDescent="0.15">
      <c r="A12368" s="2"/>
      <c r="B12368" s="31"/>
      <c r="C12368" s="2"/>
      <c r="D12368" s="2"/>
      <c r="E12368" s="26"/>
    </row>
    <row r="12369" spans="1:5" x14ac:dyDescent="0.15">
      <c r="A12369" s="2"/>
      <c r="B12369" s="31"/>
      <c r="C12369" s="2"/>
      <c r="D12369" s="2"/>
      <c r="E12369" s="26"/>
    </row>
    <row r="12370" spans="1:5" x14ac:dyDescent="0.15">
      <c r="A12370" s="2"/>
      <c r="B12370" s="31"/>
      <c r="C12370" s="2"/>
      <c r="D12370" s="2"/>
      <c r="E12370" s="26"/>
    </row>
    <row r="12371" spans="1:5" x14ac:dyDescent="0.15">
      <c r="A12371" s="2"/>
      <c r="B12371" s="31"/>
      <c r="C12371" s="2"/>
      <c r="D12371" s="2"/>
      <c r="E12371" s="26"/>
    </row>
    <row r="12372" spans="1:5" x14ac:dyDescent="0.15">
      <c r="A12372" s="2"/>
      <c r="B12372" s="31"/>
      <c r="C12372" s="2"/>
      <c r="D12372" s="2"/>
      <c r="E12372" s="26"/>
    </row>
    <row r="12373" spans="1:5" x14ac:dyDescent="0.15">
      <c r="A12373" s="2"/>
      <c r="B12373" s="31"/>
      <c r="C12373" s="2"/>
      <c r="D12373" s="2"/>
      <c r="E12373" s="26"/>
    </row>
    <row r="12374" spans="1:5" x14ac:dyDescent="0.15">
      <c r="A12374" s="2"/>
      <c r="B12374" s="31"/>
      <c r="C12374" s="2"/>
      <c r="D12374" s="2"/>
      <c r="E12374" s="26"/>
    </row>
    <row r="12375" spans="1:5" x14ac:dyDescent="0.15">
      <c r="A12375" s="2"/>
      <c r="B12375" s="31"/>
      <c r="C12375" s="2"/>
      <c r="D12375" s="2"/>
      <c r="E12375" s="26"/>
    </row>
    <row r="12376" spans="1:5" x14ac:dyDescent="0.15">
      <c r="A12376" s="2"/>
      <c r="B12376" s="31"/>
      <c r="C12376" s="2"/>
      <c r="D12376" s="2"/>
      <c r="E12376" s="26"/>
    </row>
    <row r="12377" spans="1:5" x14ac:dyDescent="0.15">
      <c r="A12377" s="2"/>
      <c r="B12377" s="31"/>
      <c r="C12377" s="2"/>
      <c r="D12377" s="2"/>
      <c r="E12377" s="26"/>
    </row>
    <row r="12378" spans="1:5" x14ac:dyDescent="0.15">
      <c r="A12378" s="2"/>
      <c r="B12378" s="31"/>
      <c r="C12378" s="2"/>
      <c r="D12378" s="2"/>
      <c r="E12378" s="26"/>
    </row>
    <row r="12379" spans="1:5" x14ac:dyDescent="0.15">
      <c r="A12379" s="2"/>
      <c r="B12379" s="31"/>
      <c r="C12379" s="2"/>
      <c r="D12379" s="2"/>
      <c r="E12379" s="26"/>
    </row>
    <row r="12380" spans="1:5" x14ac:dyDescent="0.15">
      <c r="A12380" s="2"/>
      <c r="B12380" s="31"/>
      <c r="C12380" s="2"/>
      <c r="D12380" s="2"/>
      <c r="E12380" s="26"/>
    </row>
    <row r="12381" spans="1:5" x14ac:dyDescent="0.15">
      <c r="A12381" s="2"/>
      <c r="B12381" s="31"/>
      <c r="C12381" s="2"/>
      <c r="D12381" s="2"/>
      <c r="E12381" s="26"/>
    </row>
    <row r="12382" spans="1:5" x14ac:dyDescent="0.15">
      <c r="A12382" s="2"/>
      <c r="B12382" s="31"/>
      <c r="C12382" s="2"/>
      <c r="D12382" s="2"/>
      <c r="E12382" s="26"/>
    </row>
    <row r="12383" spans="1:5" x14ac:dyDescent="0.15">
      <c r="A12383" s="2"/>
      <c r="B12383" s="31"/>
      <c r="C12383" s="2"/>
      <c r="D12383" s="2"/>
      <c r="E12383" s="26"/>
    </row>
    <row r="12384" spans="1:5" x14ac:dyDescent="0.15">
      <c r="A12384" s="2"/>
      <c r="B12384" s="31"/>
      <c r="C12384" s="2"/>
      <c r="D12384" s="2"/>
      <c r="E12384" s="26"/>
    </row>
    <row r="12385" spans="1:5" x14ac:dyDescent="0.15">
      <c r="A12385" s="2"/>
      <c r="B12385" s="31"/>
      <c r="C12385" s="2"/>
      <c r="D12385" s="2"/>
      <c r="E12385" s="26"/>
    </row>
    <row r="12386" spans="1:5" x14ac:dyDescent="0.15">
      <c r="A12386" s="2"/>
      <c r="B12386" s="31"/>
      <c r="C12386" s="2"/>
      <c r="D12386" s="2"/>
      <c r="E12386" s="26"/>
    </row>
    <row r="12387" spans="1:5" x14ac:dyDescent="0.15">
      <c r="A12387" s="2"/>
      <c r="B12387" s="31"/>
      <c r="C12387" s="2"/>
      <c r="D12387" s="2"/>
      <c r="E12387" s="26"/>
    </row>
    <row r="12388" spans="1:5" x14ac:dyDescent="0.15">
      <c r="A12388" s="2"/>
      <c r="B12388" s="31"/>
      <c r="C12388" s="2"/>
      <c r="D12388" s="2"/>
      <c r="E12388" s="26"/>
    </row>
    <row r="12389" spans="1:5" x14ac:dyDescent="0.15">
      <c r="A12389" s="2"/>
      <c r="B12389" s="31"/>
      <c r="C12389" s="2"/>
      <c r="D12389" s="2"/>
      <c r="E12389" s="26"/>
    </row>
    <row r="12390" spans="1:5" x14ac:dyDescent="0.15">
      <c r="A12390" s="2"/>
      <c r="B12390" s="31"/>
      <c r="C12390" s="2"/>
      <c r="D12390" s="2"/>
      <c r="E12390" s="26"/>
    </row>
    <row r="12391" spans="1:5" x14ac:dyDescent="0.15">
      <c r="A12391" s="2"/>
      <c r="B12391" s="31"/>
      <c r="C12391" s="2"/>
      <c r="D12391" s="2"/>
      <c r="E12391" s="26"/>
    </row>
    <row r="12392" spans="1:5" x14ac:dyDescent="0.15">
      <c r="A12392" s="2"/>
      <c r="B12392" s="31"/>
      <c r="C12392" s="2"/>
      <c r="D12392" s="2"/>
      <c r="E12392" s="26"/>
    </row>
    <row r="12393" spans="1:5" x14ac:dyDescent="0.15">
      <c r="A12393" s="2"/>
      <c r="B12393" s="31"/>
      <c r="C12393" s="2"/>
      <c r="D12393" s="2"/>
      <c r="E12393" s="26"/>
    </row>
    <row r="12394" spans="1:5" x14ac:dyDescent="0.15">
      <c r="A12394" s="2"/>
      <c r="B12394" s="31"/>
      <c r="C12394" s="2"/>
      <c r="D12394" s="2"/>
      <c r="E12394" s="26"/>
    </row>
    <row r="12395" spans="1:5" x14ac:dyDescent="0.15">
      <c r="A12395" s="2"/>
      <c r="B12395" s="31"/>
      <c r="C12395" s="2"/>
      <c r="D12395" s="2"/>
      <c r="E12395" s="26"/>
    </row>
    <row r="12396" spans="1:5" x14ac:dyDescent="0.15">
      <c r="A12396" s="2"/>
      <c r="B12396" s="31"/>
      <c r="C12396" s="2"/>
      <c r="D12396" s="2"/>
      <c r="E12396" s="26"/>
    </row>
    <row r="12397" spans="1:5" x14ac:dyDescent="0.15">
      <c r="A12397" s="2"/>
      <c r="B12397" s="31"/>
      <c r="C12397" s="2"/>
      <c r="D12397" s="2"/>
      <c r="E12397" s="26"/>
    </row>
    <row r="12398" spans="1:5" x14ac:dyDescent="0.15">
      <c r="A12398" s="2"/>
      <c r="B12398" s="31"/>
      <c r="C12398" s="2"/>
      <c r="D12398" s="2"/>
      <c r="E12398" s="26"/>
    </row>
    <row r="12399" spans="1:5" x14ac:dyDescent="0.15">
      <c r="A12399" s="2"/>
      <c r="B12399" s="31"/>
      <c r="C12399" s="2"/>
      <c r="D12399" s="2"/>
      <c r="E12399" s="26"/>
    </row>
    <row r="12400" spans="1:5" x14ac:dyDescent="0.15">
      <c r="A12400" s="2"/>
      <c r="B12400" s="31"/>
      <c r="C12400" s="2"/>
      <c r="D12400" s="2"/>
      <c r="E12400" s="26"/>
    </row>
    <row r="12401" spans="1:5" x14ac:dyDescent="0.15">
      <c r="A12401" s="2"/>
      <c r="B12401" s="31"/>
      <c r="C12401" s="2"/>
      <c r="D12401" s="2"/>
      <c r="E12401" s="26"/>
    </row>
    <row r="12402" spans="1:5" x14ac:dyDescent="0.15">
      <c r="A12402" s="2"/>
      <c r="B12402" s="31"/>
      <c r="C12402" s="2"/>
      <c r="D12402" s="2"/>
      <c r="E12402" s="26"/>
    </row>
    <row r="12403" spans="1:5" x14ac:dyDescent="0.15">
      <c r="A12403" s="2"/>
      <c r="B12403" s="31"/>
      <c r="C12403" s="2"/>
      <c r="D12403" s="2"/>
      <c r="E12403" s="26"/>
    </row>
    <row r="12404" spans="1:5" x14ac:dyDescent="0.15">
      <c r="A12404" s="2"/>
      <c r="B12404" s="31"/>
      <c r="C12404" s="2"/>
      <c r="D12404" s="2"/>
      <c r="E12404" s="26"/>
    </row>
    <row r="12405" spans="1:5" x14ac:dyDescent="0.15">
      <c r="A12405" s="2"/>
      <c r="B12405" s="31"/>
      <c r="C12405" s="2"/>
      <c r="D12405" s="2"/>
      <c r="E12405" s="26"/>
    </row>
    <row r="12406" spans="1:5" x14ac:dyDescent="0.15">
      <c r="A12406" s="2"/>
      <c r="B12406" s="31"/>
      <c r="C12406" s="2"/>
      <c r="D12406" s="2"/>
      <c r="E12406" s="26"/>
    </row>
    <row r="12407" spans="1:5" x14ac:dyDescent="0.15">
      <c r="A12407" s="2"/>
      <c r="B12407" s="31"/>
      <c r="C12407" s="2"/>
      <c r="D12407" s="2"/>
      <c r="E12407" s="26"/>
    </row>
    <row r="12408" spans="1:5" x14ac:dyDescent="0.15">
      <c r="A12408" s="2"/>
      <c r="B12408" s="31"/>
      <c r="C12408" s="2"/>
      <c r="D12408" s="2"/>
      <c r="E12408" s="26"/>
    </row>
    <row r="12409" spans="1:5" x14ac:dyDescent="0.15">
      <c r="A12409" s="2"/>
      <c r="B12409" s="31"/>
      <c r="C12409" s="2"/>
      <c r="D12409" s="2"/>
      <c r="E12409" s="26"/>
    </row>
    <row r="12410" spans="1:5" x14ac:dyDescent="0.15">
      <c r="A12410" s="2"/>
      <c r="B12410" s="31"/>
      <c r="C12410" s="2"/>
      <c r="D12410" s="2"/>
      <c r="E12410" s="26"/>
    </row>
    <row r="12411" spans="1:5" x14ac:dyDescent="0.15">
      <c r="A12411" s="2"/>
      <c r="B12411" s="31"/>
      <c r="C12411" s="2"/>
      <c r="D12411" s="2"/>
      <c r="E12411" s="26"/>
    </row>
    <row r="12412" spans="1:5" x14ac:dyDescent="0.15">
      <c r="A12412" s="2"/>
      <c r="B12412" s="31"/>
      <c r="C12412" s="2"/>
      <c r="D12412" s="2"/>
      <c r="E12412" s="26"/>
    </row>
    <row r="12413" spans="1:5" x14ac:dyDescent="0.15">
      <c r="A12413" s="2"/>
      <c r="B12413" s="31"/>
      <c r="C12413" s="2"/>
      <c r="D12413" s="2"/>
      <c r="E12413" s="26"/>
    </row>
    <row r="12414" spans="1:5" x14ac:dyDescent="0.15">
      <c r="A12414" s="2"/>
      <c r="B12414" s="31"/>
      <c r="C12414" s="2"/>
      <c r="D12414" s="2"/>
      <c r="E12414" s="26"/>
    </row>
    <row r="12415" spans="1:5" x14ac:dyDescent="0.15">
      <c r="A12415" s="2"/>
      <c r="B12415" s="31"/>
      <c r="C12415" s="2"/>
      <c r="D12415" s="2"/>
      <c r="E12415" s="26"/>
    </row>
    <row r="12416" spans="1:5" x14ac:dyDescent="0.15">
      <c r="A12416" s="2"/>
      <c r="B12416" s="31"/>
      <c r="C12416" s="2"/>
      <c r="D12416" s="2"/>
      <c r="E12416" s="26"/>
    </row>
    <row r="12417" spans="1:5" x14ac:dyDescent="0.15">
      <c r="A12417" s="2"/>
      <c r="B12417" s="31"/>
      <c r="C12417" s="2"/>
      <c r="D12417" s="2"/>
      <c r="E12417" s="26"/>
    </row>
    <row r="12418" spans="1:5" x14ac:dyDescent="0.15">
      <c r="A12418" s="2"/>
      <c r="B12418" s="31"/>
      <c r="C12418" s="2"/>
      <c r="D12418" s="2"/>
      <c r="E12418" s="26"/>
    </row>
    <row r="12419" spans="1:5" x14ac:dyDescent="0.15">
      <c r="A12419" s="2"/>
      <c r="B12419" s="31"/>
      <c r="C12419" s="2"/>
      <c r="D12419" s="2"/>
      <c r="E12419" s="26"/>
    </row>
    <row r="12420" spans="1:5" x14ac:dyDescent="0.15">
      <c r="A12420" s="2"/>
      <c r="B12420" s="31"/>
      <c r="C12420" s="2"/>
      <c r="D12420" s="2"/>
      <c r="E12420" s="26"/>
    </row>
    <row r="12421" spans="1:5" x14ac:dyDescent="0.15">
      <c r="A12421" s="2"/>
      <c r="B12421" s="31"/>
      <c r="C12421" s="2"/>
      <c r="D12421" s="2"/>
      <c r="E12421" s="26"/>
    </row>
    <row r="12422" spans="1:5" x14ac:dyDescent="0.15">
      <c r="A12422" s="2"/>
      <c r="B12422" s="31"/>
      <c r="C12422" s="2"/>
      <c r="D12422" s="2"/>
      <c r="E12422" s="26"/>
    </row>
    <row r="12423" spans="1:5" x14ac:dyDescent="0.15">
      <c r="A12423" s="2"/>
      <c r="B12423" s="31"/>
      <c r="C12423" s="2"/>
      <c r="D12423" s="2"/>
      <c r="E12423" s="26"/>
    </row>
    <row r="12424" spans="1:5" x14ac:dyDescent="0.15">
      <c r="A12424" s="2"/>
      <c r="B12424" s="31"/>
      <c r="C12424" s="2"/>
      <c r="D12424" s="2"/>
      <c r="E12424" s="26"/>
    </row>
    <row r="12425" spans="1:5" x14ac:dyDescent="0.15">
      <c r="A12425" s="2"/>
      <c r="B12425" s="31"/>
      <c r="C12425" s="2"/>
      <c r="D12425" s="2"/>
      <c r="E12425" s="26"/>
    </row>
    <row r="12426" spans="1:5" x14ac:dyDescent="0.15">
      <c r="A12426" s="2"/>
      <c r="B12426" s="31"/>
      <c r="C12426" s="2"/>
      <c r="D12426" s="2"/>
      <c r="E12426" s="26"/>
    </row>
    <row r="12427" spans="1:5" x14ac:dyDescent="0.15">
      <c r="A12427" s="2"/>
      <c r="B12427" s="31"/>
      <c r="C12427" s="2"/>
      <c r="D12427" s="2"/>
      <c r="E12427" s="26"/>
    </row>
    <row r="12428" spans="1:5" x14ac:dyDescent="0.15">
      <c r="A12428" s="2"/>
      <c r="B12428" s="31"/>
      <c r="C12428" s="2"/>
      <c r="D12428" s="2"/>
      <c r="E12428" s="26"/>
    </row>
    <row r="12429" spans="1:5" x14ac:dyDescent="0.15">
      <c r="A12429" s="2"/>
      <c r="B12429" s="31"/>
      <c r="C12429" s="2"/>
      <c r="D12429" s="2"/>
      <c r="E12429" s="26"/>
    </row>
    <row r="12430" spans="1:5" x14ac:dyDescent="0.15">
      <c r="A12430" s="2"/>
      <c r="B12430" s="31"/>
      <c r="C12430" s="2"/>
      <c r="D12430" s="2"/>
      <c r="E12430" s="26"/>
    </row>
    <row r="12431" spans="1:5" x14ac:dyDescent="0.15">
      <c r="A12431" s="2"/>
      <c r="B12431" s="31"/>
      <c r="C12431" s="2"/>
      <c r="D12431" s="2"/>
      <c r="E12431" s="26"/>
    </row>
    <row r="12432" spans="1:5" x14ac:dyDescent="0.15">
      <c r="A12432" s="2"/>
      <c r="B12432" s="31"/>
      <c r="C12432" s="2"/>
      <c r="D12432" s="2"/>
      <c r="E12432" s="26"/>
    </row>
    <row r="12433" spans="1:5" x14ac:dyDescent="0.15">
      <c r="A12433" s="2"/>
      <c r="B12433" s="31"/>
      <c r="C12433" s="2"/>
      <c r="D12433" s="2"/>
      <c r="E12433" s="26"/>
    </row>
    <row r="12434" spans="1:5" x14ac:dyDescent="0.15">
      <c r="A12434" s="2"/>
      <c r="B12434" s="31"/>
      <c r="C12434" s="2"/>
      <c r="D12434" s="2"/>
      <c r="E12434" s="26"/>
    </row>
    <row r="12435" spans="1:5" x14ac:dyDescent="0.15">
      <c r="A12435" s="2"/>
      <c r="B12435" s="31"/>
      <c r="C12435" s="2"/>
      <c r="D12435" s="2"/>
      <c r="E12435" s="26"/>
    </row>
    <row r="12436" spans="1:5" x14ac:dyDescent="0.15">
      <c r="A12436" s="2"/>
      <c r="B12436" s="31"/>
      <c r="C12436" s="2"/>
      <c r="D12436" s="2"/>
      <c r="E12436" s="26"/>
    </row>
    <row r="12437" spans="1:5" x14ac:dyDescent="0.15">
      <c r="A12437" s="2"/>
      <c r="B12437" s="31"/>
      <c r="C12437" s="2"/>
      <c r="D12437" s="2"/>
      <c r="E12437" s="26"/>
    </row>
    <row r="12438" spans="1:5" x14ac:dyDescent="0.15">
      <c r="A12438" s="2"/>
      <c r="B12438" s="31"/>
      <c r="C12438" s="2"/>
      <c r="D12438" s="2"/>
      <c r="E12438" s="26"/>
    </row>
    <row r="12439" spans="1:5" x14ac:dyDescent="0.15">
      <c r="A12439" s="2"/>
      <c r="B12439" s="31"/>
      <c r="C12439" s="2"/>
      <c r="D12439" s="2"/>
      <c r="E12439" s="26"/>
    </row>
    <row r="12440" spans="1:5" x14ac:dyDescent="0.15">
      <c r="A12440" s="2"/>
      <c r="B12440" s="31"/>
      <c r="C12440" s="2"/>
      <c r="D12440" s="2"/>
      <c r="E12440" s="26"/>
    </row>
    <row r="12441" spans="1:5" x14ac:dyDescent="0.15">
      <c r="A12441" s="2"/>
      <c r="B12441" s="31"/>
      <c r="C12441" s="2"/>
      <c r="D12441" s="2"/>
      <c r="E12441" s="26"/>
    </row>
    <row r="12442" spans="1:5" x14ac:dyDescent="0.15">
      <c r="A12442" s="2"/>
      <c r="B12442" s="31"/>
      <c r="C12442" s="2"/>
      <c r="D12442" s="2"/>
      <c r="E12442" s="26"/>
    </row>
    <row r="12443" spans="1:5" x14ac:dyDescent="0.15">
      <c r="A12443" s="2"/>
      <c r="B12443" s="31"/>
      <c r="C12443" s="2"/>
      <c r="D12443" s="2"/>
      <c r="E12443" s="26"/>
    </row>
    <row r="12444" spans="1:5" x14ac:dyDescent="0.15">
      <c r="A12444" s="2"/>
      <c r="B12444" s="31"/>
      <c r="C12444" s="2"/>
      <c r="D12444" s="2"/>
      <c r="E12444" s="26"/>
    </row>
    <row r="12445" spans="1:5" x14ac:dyDescent="0.15">
      <c r="A12445" s="2"/>
      <c r="B12445" s="31"/>
      <c r="C12445" s="2"/>
      <c r="D12445" s="2"/>
      <c r="E12445" s="26"/>
    </row>
    <row r="12446" spans="1:5" x14ac:dyDescent="0.15">
      <c r="A12446" s="2"/>
      <c r="B12446" s="31"/>
      <c r="C12446" s="2"/>
      <c r="D12446" s="2"/>
      <c r="E12446" s="26"/>
    </row>
    <row r="12447" spans="1:5" x14ac:dyDescent="0.15">
      <c r="A12447" s="2"/>
      <c r="B12447" s="31"/>
      <c r="C12447" s="2"/>
      <c r="D12447" s="2"/>
      <c r="E12447" s="26"/>
    </row>
    <row r="12448" spans="1:5" x14ac:dyDescent="0.15">
      <c r="A12448" s="2"/>
      <c r="B12448" s="31"/>
      <c r="C12448" s="2"/>
      <c r="D12448" s="2"/>
      <c r="E12448" s="26"/>
    </row>
    <row r="12449" spans="1:5" x14ac:dyDescent="0.15">
      <c r="A12449" s="2"/>
      <c r="B12449" s="31"/>
      <c r="C12449" s="2"/>
      <c r="D12449" s="2"/>
      <c r="E12449" s="26"/>
    </row>
    <row r="12450" spans="1:5" x14ac:dyDescent="0.15">
      <c r="A12450" s="2"/>
      <c r="B12450" s="31"/>
      <c r="C12450" s="2"/>
      <c r="D12450" s="2"/>
      <c r="E12450" s="26"/>
    </row>
    <row r="12451" spans="1:5" x14ac:dyDescent="0.15">
      <c r="A12451" s="2"/>
      <c r="B12451" s="31"/>
      <c r="C12451" s="2"/>
      <c r="D12451" s="2"/>
      <c r="E12451" s="26"/>
    </row>
    <row r="12452" spans="1:5" x14ac:dyDescent="0.15">
      <c r="A12452" s="2"/>
      <c r="B12452" s="31"/>
      <c r="C12452" s="2"/>
      <c r="D12452" s="2"/>
      <c r="E12452" s="26"/>
    </row>
    <row r="12453" spans="1:5" x14ac:dyDescent="0.15">
      <c r="A12453" s="2"/>
      <c r="B12453" s="31"/>
      <c r="C12453" s="2"/>
      <c r="D12453" s="2"/>
      <c r="E12453" s="26"/>
    </row>
    <row r="12454" spans="1:5" x14ac:dyDescent="0.15">
      <c r="A12454" s="2"/>
      <c r="B12454" s="31"/>
      <c r="C12454" s="2"/>
      <c r="D12454" s="2"/>
      <c r="E12454" s="26"/>
    </row>
    <row r="12455" spans="1:5" x14ac:dyDescent="0.15">
      <c r="A12455" s="2"/>
      <c r="B12455" s="31"/>
      <c r="C12455" s="2"/>
      <c r="D12455" s="2"/>
      <c r="E12455" s="26"/>
    </row>
    <row r="12456" spans="1:5" x14ac:dyDescent="0.15">
      <c r="A12456" s="2"/>
      <c r="B12456" s="31"/>
      <c r="C12456" s="2"/>
      <c r="D12456" s="2"/>
      <c r="E12456" s="26"/>
    </row>
    <row r="12457" spans="1:5" x14ac:dyDescent="0.15">
      <c r="A12457" s="2"/>
      <c r="B12457" s="31"/>
      <c r="C12457" s="2"/>
      <c r="D12457" s="2"/>
      <c r="E12457" s="26"/>
    </row>
    <row r="12458" spans="1:5" x14ac:dyDescent="0.15">
      <c r="A12458" s="2"/>
      <c r="B12458" s="31"/>
      <c r="C12458" s="2"/>
      <c r="D12458" s="2"/>
      <c r="E12458" s="26"/>
    </row>
    <row r="12459" spans="1:5" x14ac:dyDescent="0.15">
      <c r="A12459" s="2"/>
      <c r="B12459" s="31"/>
      <c r="C12459" s="2"/>
      <c r="D12459" s="2"/>
      <c r="E12459" s="26"/>
    </row>
    <row r="12460" spans="1:5" x14ac:dyDescent="0.15">
      <c r="A12460" s="2"/>
      <c r="B12460" s="31"/>
      <c r="C12460" s="2"/>
      <c r="D12460" s="2"/>
      <c r="E12460" s="26"/>
    </row>
    <row r="12461" spans="1:5" x14ac:dyDescent="0.15">
      <c r="A12461" s="2"/>
      <c r="B12461" s="31"/>
      <c r="C12461" s="2"/>
      <c r="D12461" s="2"/>
      <c r="E12461" s="26"/>
    </row>
    <row r="12462" spans="1:5" x14ac:dyDescent="0.15">
      <c r="A12462" s="2"/>
      <c r="B12462" s="31"/>
      <c r="C12462" s="2"/>
      <c r="D12462" s="2"/>
      <c r="E12462" s="26"/>
    </row>
    <row r="12463" spans="1:5" x14ac:dyDescent="0.15">
      <c r="A12463" s="2"/>
      <c r="B12463" s="31"/>
      <c r="C12463" s="2"/>
      <c r="D12463" s="2"/>
      <c r="E12463" s="26"/>
    </row>
    <row r="12464" spans="1:5" x14ac:dyDescent="0.15">
      <c r="A12464" s="2"/>
      <c r="B12464" s="31"/>
      <c r="C12464" s="2"/>
      <c r="D12464" s="2"/>
      <c r="E12464" s="26"/>
    </row>
    <row r="12465" spans="1:5" x14ac:dyDescent="0.15">
      <c r="A12465" s="2"/>
      <c r="B12465" s="31"/>
      <c r="C12465" s="2"/>
      <c r="D12465" s="2"/>
      <c r="E12465" s="26"/>
    </row>
    <row r="12466" spans="1:5" x14ac:dyDescent="0.15">
      <c r="A12466" s="2"/>
      <c r="B12466" s="31"/>
      <c r="C12466" s="2"/>
      <c r="D12466" s="2"/>
      <c r="E12466" s="26"/>
    </row>
    <row r="12467" spans="1:5" x14ac:dyDescent="0.15">
      <c r="A12467" s="2"/>
      <c r="B12467" s="31"/>
      <c r="C12467" s="2"/>
      <c r="D12467" s="2"/>
      <c r="E12467" s="26"/>
    </row>
    <row r="12468" spans="1:5" x14ac:dyDescent="0.15">
      <c r="A12468" s="2"/>
      <c r="B12468" s="31"/>
      <c r="C12468" s="2"/>
      <c r="D12468" s="2"/>
      <c r="E12468" s="26"/>
    </row>
    <row r="12469" spans="1:5" x14ac:dyDescent="0.15">
      <c r="A12469" s="2"/>
      <c r="B12469" s="31"/>
      <c r="C12469" s="2"/>
      <c r="D12469" s="2"/>
      <c r="E12469" s="26"/>
    </row>
    <row r="12470" spans="1:5" x14ac:dyDescent="0.15">
      <c r="A12470" s="2"/>
      <c r="B12470" s="31"/>
      <c r="C12470" s="2"/>
      <c r="D12470" s="2"/>
      <c r="E12470" s="26"/>
    </row>
    <row r="12471" spans="1:5" x14ac:dyDescent="0.15">
      <c r="A12471" s="2"/>
      <c r="B12471" s="31"/>
      <c r="C12471" s="2"/>
      <c r="D12471" s="2"/>
      <c r="E12471" s="26"/>
    </row>
    <row r="12472" spans="1:5" x14ac:dyDescent="0.15">
      <c r="A12472" s="2"/>
      <c r="B12472" s="31"/>
      <c r="C12472" s="2"/>
      <c r="D12472" s="2"/>
      <c r="E12472" s="26"/>
    </row>
    <row r="12473" spans="1:5" x14ac:dyDescent="0.15">
      <c r="A12473" s="2"/>
      <c r="B12473" s="31"/>
      <c r="C12473" s="2"/>
      <c r="D12473" s="2"/>
      <c r="E12473" s="26"/>
    </row>
    <row r="12474" spans="1:5" x14ac:dyDescent="0.15">
      <c r="A12474" s="2"/>
      <c r="B12474" s="31"/>
      <c r="C12474" s="2"/>
      <c r="D12474" s="2"/>
      <c r="E12474" s="26"/>
    </row>
    <row r="12475" spans="1:5" x14ac:dyDescent="0.15">
      <c r="A12475" s="2"/>
      <c r="B12475" s="31"/>
      <c r="C12475" s="2"/>
      <c r="D12475" s="2"/>
      <c r="E12475" s="26"/>
    </row>
    <row r="12476" spans="1:5" x14ac:dyDescent="0.15">
      <c r="A12476" s="2"/>
      <c r="B12476" s="31"/>
      <c r="C12476" s="2"/>
      <c r="D12476" s="2"/>
      <c r="E12476" s="26"/>
    </row>
    <row r="12477" spans="1:5" x14ac:dyDescent="0.15">
      <c r="A12477" s="2"/>
      <c r="B12477" s="31"/>
      <c r="C12477" s="2"/>
      <c r="D12477" s="2"/>
      <c r="E12477" s="26"/>
    </row>
    <row r="12478" spans="1:5" x14ac:dyDescent="0.15">
      <c r="A12478" s="2"/>
      <c r="B12478" s="31"/>
      <c r="C12478" s="2"/>
      <c r="D12478" s="2"/>
      <c r="E12478" s="26"/>
    </row>
    <row r="12479" spans="1:5" x14ac:dyDescent="0.15">
      <c r="A12479" s="2"/>
      <c r="B12479" s="31"/>
      <c r="C12479" s="2"/>
      <c r="D12479" s="2"/>
      <c r="E12479" s="26"/>
    </row>
    <row r="12480" spans="1:5" x14ac:dyDescent="0.15">
      <c r="A12480" s="2"/>
      <c r="B12480" s="31"/>
      <c r="C12480" s="2"/>
      <c r="D12480" s="2"/>
      <c r="E12480" s="26"/>
    </row>
    <row r="12481" spans="1:5" x14ac:dyDescent="0.15">
      <c r="A12481" s="2"/>
      <c r="B12481" s="31"/>
      <c r="C12481" s="2"/>
      <c r="D12481" s="2"/>
      <c r="E12481" s="26"/>
    </row>
    <row r="12482" spans="1:5" x14ac:dyDescent="0.15">
      <c r="A12482" s="2"/>
      <c r="B12482" s="31"/>
      <c r="C12482" s="2"/>
      <c r="D12482" s="2"/>
      <c r="E12482" s="26"/>
    </row>
    <row r="12483" spans="1:5" x14ac:dyDescent="0.15">
      <c r="A12483" s="2"/>
      <c r="B12483" s="31"/>
      <c r="C12483" s="2"/>
      <c r="D12483" s="2"/>
      <c r="E12483" s="26"/>
    </row>
    <row r="12484" spans="1:5" x14ac:dyDescent="0.15">
      <c r="A12484" s="2"/>
      <c r="B12484" s="31"/>
      <c r="C12484" s="2"/>
      <c r="D12484" s="2"/>
      <c r="E12484" s="26"/>
    </row>
    <row r="12485" spans="1:5" x14ac:dyDescent="0.15">
      <c r="A12485" s="2"/>
      <c r="B12485" s="31"/>
      <c r="C12485" s="2"/>
      <c r="D12485" s="2"/>
      <c r="E12485" s="26"/>
    </row>
    <row r="12486" spans="1:5" x14ac:dyDescent="0.15">
      <c r="A12486" s="2"/>
      <c r="B12486" s="31"/>
      <c r="C12486" s="2"/>
      <c r="D12486" s="2"/>
      <c r="E12486" s="26"/>
    </row>
    <row r="12487" spans="1:5" x14ac:dyDescent="0.15">
      <c r="A12487" s="2"/>
      <c r="B12487" s="31"/>
      <c r="C12487" s="2"/>
      <c r="D12487" s="2"/>
      <c r="E12487" s="26"/>
    </row>
    <row r="12488" spans="1:5" x14ac:dyDescent="0.15">
      <c r="A12488" s="2"/>
      <c r="B12488" s="31"/>
      <c r="C12488" s="2"/>
      <c r="D12488" s="2"/>
      <c r="E12488" s="26"/>
    </row>
    <row r="12489" spans="1:5" x14ac:dyDescent="0.15">
      <c r="A12489" s="2"/>
      <c r="B12489" s="31"/>
      <c r="C12489" s="2"/>
      <c r="D12489" s="2"/>
      <c r="E12489" s="26"/>
    </row>
    <row r="12490" spans="1:5" x14ac:dyDescent="0.15">
      <c r="A12490" s="2"/>
      <c r="B12490" s="31"/>
      <c r="C12490" s="2"/>
      <c r="D12490" s="2"/>
      <c r="E12490" s="26"/>
    </row>
    <row r="12491" spans="1:5" x14ac:dyDescent="0.15">
      <c r="A12491" s="2"/>
      <c r="B12491" s="31"/>
      <c r="C12491" s="2"/>
      <c r="D12491" s="2"/>
      <c r="E12491" s="26"/>
    </row>
    <row r="12492" spans="1:5" x14ac:dyDescent="0.15">
      <c r="A12492" s="2"/>
      <c r="B12492" s="31"/>
      <c r="C12492" s="2"/>
      <c r="D12492" s="2"/>
      <c r="E12492" s="26"/>
    </row>
    <row r="12493" spans="1:5" x14ac:dyDescent="0.15">
      <c r="A12493" s="2"/>
      <c r="B12493" s="31"/>
      <c r="C12493" s="2"/>
      <c r="D12493" s="2"/>
      <c r="E12493" s="26"/>
    </row>
    <row r="12494" spans="1:5" x14ac:dyDescent="0.15">
      <c r="A12494" s="2"/>
      <c r="B12494" s="31"/>
      <c r="C12494" s="2"/>
      <c r="D12494" s="2"/>
      <c r="E12494" s="26"/>
    </row>
    <row r="12495" spans="1:5" x14ac:dyDescent="0.15">
      <c r="A12495" s="2"/>
      <c r="B12495" s="31"/>
      <c r="C12495" s="2"/>
      <c r="D12495" s="2"/>
      <c r="E12495" s="26"/>
    </row>
    <row r="12496" spans="1:5" x14ac:dyDescent="0.15">
      <c r="A12496" s="2"/>
      <c r="B12496" s="31"/>
      <c r="C12496" s="2"/>
      <c r="D12496" s="2"/>
      <c r="E12496" s="26"/>
    </row>
    <row r="12497" spans="1:5" x14ac:dyDescent="0.15">
      <c r="A12497" s="2"/>
      <c r="B12497" s="31"/>
      <c r="C12497" s="2"/>
      <c r="D12497" s="2"/>
      <c r="E12497" s="26"/>
    </row>
    <row r="12498" spans="1:5" x14ac:dyDescent="0.15">
      <c r="A12498" s="2"/>
      <c r="B12498" s="31"/>
      <c r="C12498" s="2"/>
      <c r="D12498" s="2"/>
      <c r="E12498" s="26"/>
    </row>
    <row r="12499" spans="1:5" x14ac:dyDescent="0.15">
      <c r="A12499" s="2"/>
      <c r="B12499" s="31"/>
      <c r="C12499" s="2"/>
      <c r="D12499" s="2"/>
      <c r="E12499" s="26"/>
    </row>
    <row r="12500" spans="1:5" x14ac:dyDescent="0.15">
      <c r="A12500" s="2"/>
      <c r="B12500" s="31"/>
      <c r="C12500" s="2"/>
      <c r="D12500" s="2"/>
      <c r="E12500" s="26"/>
    </row>
    <row r="12501" spans="1:5" x14ac:dyDescent="0.15">
      <c r="A12501" s="2"/>
      <c r="B12501" s="31"/>
      <c r="C12501" s="2"/>
      <c r="D12501" s="2"/>
      <c r="E12501" s="26"/>
    </row>
    <row r="12502" spans="1:5" x14ac:dyDescent="0.15">
      <c r="A12502" s="2"/>
      <c r="B12502" s="31"/>
      <c r="C12502" s="2"/>
      <c r="D12502" s="2"/>
      <c r="E12502" s="26"/>
    </row>
    <row r="12503" spans="1:5" x14ac:dyDescent="0.15">
      <c r="A12503" s="2"/>
      <c r="B12503" s="31"/>
      <c r="C12503" s="2"/>
      <c r="D12503" s="2"/>
      <c r="E12503" s="26"/>
    </row>
    <row r="12504" spans="1:5" x14ac:dyDescent="0.15">
      <c r="A12504" s="2"/>
      <c r="B12504" s="31"/>
      <c r="C12504" s="2"/>
      <c r="D12504" s="2"/>
      <c r="E12504" s="26"/>
    </row>
    <row r="12505" spans="1:5" x14ac:dyDescent="0.15">
      <c r="A12505" s="2"/>
      <c r="B12505" s="31"/>
      <c r="C12505" s="2"/>
      <c r="D12505" s="2"/>
      <c r="E12505" s="26"/>
    </row>
    <row r="12506" spans="1:5" x14ac:dyDescent="0.15">
      <c r="A12506" s="2"/>
      <c r="B12506" s="31"/>
      <c r="C12506" s="2"/>
      <c r="D12506" s="2"/>
      <c r="E12506" s="26"/>
    </row>
    <row r="12507" spans="1:5" x14ac:dyDescent="0.15">
      <c r="A12507" s="2"/>
      <c r="B12507" s="31"/>
      <c r="C12507" s="2"/>
      <c r="D12507" s="2"/>
      <c r="E12507" s="26"/>
    </row>
    <row r="12508" spans="1:5" x14ac:dyDescent="0.15">
      <c r="A12508" s="2"/>
      <c r="B12508" s="31"/>
      <c r="C12508" s="2"/>
      <c r="D12508" s="2"/>
      <c r="E12508" s="26"/>
    </row>
    <row r="12509" spans="1:5" x14ac:dyDescent="0.15">
      <c r="A12509" s="2"/>
      <c r="B12509" s="31"/>
      <c r="C12509" s="2"/>
      <c r="D12509" s="2"/>
      <c r="E12509" s="26"/>
    </row>
    <row r="12510" spans="1:5" x14ac:dyDescent="0.15">
      <c r="A12510" s="2"/>
      <c r="B12510" s="31"/>
      <c r="C12510" s="2"/>
      <c r="D12510" s="2"/>
      <c r="E12510" s="26"/>
    </row>
    <row r="12511" spans="1:5" x14ac:dyDescent="0.15">
      <c r="A12511" s="2"/>
      <c r="B12511" s="31"/>
      <c r="C12511" s="2"/>
      <c r="D12511" s="2"/>
      <c r="E12511" s="26"/>
    </row>
    <row r="12512" spans="1:5" x14ac:dyDescent="0.15">
      <c r="A12512" s="2"/>
      <c r="B12512" s="31"/>
      <c r="C12512" s="2"/>
      <c r="D12512" s="2"/>
      <c r="E12512" s="26"/>
    </row>
    <row r="12513" spans="1:5" x14ac:dyDescent="0.15">
      <c r="A12513" s="2"/>
      <c r="B12513" s="31"/>
      <c r="C12513" s="2"/>
      <c r="D12513" s="2"/>
      <c r="E12513" s="26"/>
    </row>
    <row r="12514" spans="1:5" x14ac:dyDescent="0.15">
      <c r="A12514" s="2"/>
      <c r="B12514" s="31"/>
      <c r="C12514" s="2"/>
      <c r="D12514" s="2"/>
      <c r="E12514" s="26"/>
    </row>
    <row r="12515" spans="1:5" x14ac:dyDescent="0.15">
      <c r="A12515" s="2"/>
      <c r="B12515" s="31"/>
      <c r="C12515" s="2"/>
      <c r="D12515" s="2"/>
      <c r="E12515" s="26"/>
    </row>
    <row r="12516" spans="1:5" x14ac:dyDescent="0.15">
      <c r="A12516" s="2"/>
      <c r="B12516" s="31"/>
      <c r="C12516" s="2"/>
      <c r="D12516" s="2"/>
      <c r="E12516" s="26"/>
    </row>
    <row r="12517" spans="1:5" x14ac:dyDescent="0.15">
      <c r="A12517" s="2"/>
      <c r="B12517" s="31"/>
      <c r="C12517" s="2"/>
      <c r="D12517" s="2"/>
      <c r="E12517" s="26"/>
    </row>
    <row r="12518" spans="1:5" x14ac:dyDescent="0.15">
      <c r="A12518" s="2"/>
      <c r="B12518" s="31"/>
      <c r="C12518" s="2"/>
      <c r="D12518" s="2"/>
      <c r="E12518" s="26"/>
    </row>
    <row r="12519" spans="1:5" x14ac:dyDescent="0.15">
      <c r="A12519" s="2"/>
      <c r="B12519" s="31"/>
      <c r="C12519" s="2"/>
      <c r="D12519" s="2"/>
      <c r="E12519" s="26"/>
    </row>
    <row r="12520" spans="1:5" x14ac:dyDescent="0.15">
      <c r="A12520" s="2"/>
      <c r="B12520" s="31"/>
      <c r="C12520" s="2"/>
      <c r="D12520" s="2"/>
      <c r="E12520" s="26"/>
    </row>
    <row r="12521" spans="1:5" x14ac:dyDescent="0.15">
      <c r="A12521" s="2"/>
      <c r="B12521" s="31"/>
      <c r="C12521" s="2"/>
      <c r="D12521" s="2"/>
      <c r="E12521" s="26"/>
    </row>
    <row r="12522" spans="1:5" x14ac:dyDescent="0.15">
      <c r="A12522" s="2"/>
      <c r="B12522" s="31"/>
      <c r="C12522" s="2"/>
      <c r="D12522" s="2"/>
      <c r="E12522" s="26"/>
    </row>
    <row r="12523" spans="1:5" x14ac:dyDescent="0.15">
      <c r="A12523" s="2"/>
      <c r="B12523" s="31"/>
      <c r="C12523" s="2"/>
      <c r="D12523" s="2"/>
      <c r="E12523" s="26"/>
    </row>
    <row r="12524" spans="1:5" x14ac:dyDescent="0.15">
      <c r="A12524" s="2"/>
      <c r="B12524" s="31"/>
      <c r="C12524" s="2"/>
      <c r="D12524" s="2"/>
      <c r="E12524" s="26"/>
    </row>
    <row r="12525" spans="1:5" x14ac:dyDescent="0.15">
      <c r="A12525" s="2"/>
      <c r="B12525" s="31"/>
      <c r="C12525" s="2"/>
      <c r="D12525" s="2"/>
      <c r="E12525" s="26"/>
    </row>
    <row r="12526" spans="1:5" x14ac:dyDescent="0.15">
      <c r="A12526" s="2"/>
      <c r="B12526" s="31"/>
      <c r="C12526" s="2"/>
      <c r="D12526" s="2"/>
      <c r="E12526" s="26"/>
    </row>
    <row r="12527" spans="1:5" x14ac:dyDescent="0.15">
      <c r="A12527" s="2"/>
      <c r="B12527" s="31"/>
      <c r="C12527" s="2"/>
      <c r="D12527" s="2"/>
      <c r="E12527" s="26"/>
    </row>
    <row r="12528" spans="1:5" x14ac:dyDescent="0.15">
      <c r="A12528" s="2"/>
      <c r="B12528" s="31"/>
      <c r="C12528" s="2"/>
      <c r="D12528" s="2"/>
      <c r="E12528" s="26"/>
    </row>
    <row r="12529" spans="1:5" x14ac:dyDescent="0.15">
      <c r="A12529" s="2"/>
      <c r="B12529" s="31"/>
      <c r="C12529" s="2"/>
      <c r="D12529" s="2"/>
      <c r="E12529" s="26"/>
    </row>
    <row r="12530" spans="1:5" x14ac:dyDescent="0.15">
      <c r="A12530" s="2"/>
      <c r="B12530" s="31"/>
      <c r="C12530" s="2"/>
      <c r="D12530" s="2"/>
      <c r="E12530" s="26"/>
    </row>
    <row r="12531" spans="1:5" x14ac:dyDescent="0.15">
      <c r="A12531" s="2"/>
      <c r="B12531" s="31"/>
      <c r="C12531" s="2"/>
      <c r="D12531" s="2"/>
      <c r="E12531" s="26"/>
    </row>
    <row r="12532" spans="1:5" x14ac:dyDescent="0.15">
      <c r="A12532" s="2"/>
      <c r="B12532" s="31"/>
      <c r="C12532" s="2"/>
      <c r="D12532" s="2"/>
      <c r="E12532" s="26"/>
    </row>
    <row r="12533" spans="1:5" x14ac:dyDescent="0.15">
      <c r="A12533" s="2"/>
      <c r="B12533" s="31"/>
      <c r="C12533" s="2"/>
      <c r="D12533" s="2"/>
      <c r="E12533" s="26"/>
    </row>
    <row r="12534" spans="1:5" x14ac:dyDescent="0.15">
      <c r="A12534" s="2"/>
      <c r="B12534" s="31"/>
      <c r="C12534" s="2"/>
      <c r="D12534" s="2"/>
      <c r="E12534" s="26"/>
    </row>
    <row r="12535" spans="1:5" x14ac:dyDescent="0.15">
      <c r="A12535" s="2"/>
      <c r="B12535" s="31"/>
      <c r="C12535" s="2"/>
      <c r="D12535" s="2"/>
      <c r="E12535" s="26"/>
    </row>
    <row r="12536" spans="1:5" x14ac:dyDescent="0.15">
      <c r="A12536" s="2"/>
      <c r="B12536" s="31"/>
      <c r="C12536" s="2"/>
      <c r="D12536" s="2"/>
      <c r="E12536" s="26"/>
    </row>
    <row r="12537" spans="1:5" x14ac:dyDescent="0.15">
      <c r="A12537" s="2"/>
      <c r="B12537" s="31"/>
      <c r="C12537" s="2"/>
      <c r="D12537" s="2"/>
      <c r="E12537" s="26"/>
    </row>
    <row r="12538" spans="1:5" x14ac:dyDescent="0.15">
      <c r="A12538" s="2"/>
      <c r="B12538" s="31"/>
      <c r="C12538" s="2"/>
      <c r="D12538" s="2"/>
      <c r="E12538" s="26"/>
    </row>
    <row r="12539" spans="1:5" x14ac:dyDescent="0.15">
      <c r="A12539" s="2"/>
      <c r="B12539" s="31"/>
      <c r="C12539" s="2"/>
      <c r="D12539" s="2"/>
      <c r="E12539" s="26"/>
    </row>
    <row r="12540" spans="1:5" x14ac:dyDescent="0.15">
      <c r="A12540" s="2"/>
      <c r="B12540" s="31"/>
      <c r="C12540" s="2"/>
      <c r="D12540" s="2"/>
      <c r="E12540" s="26"/>
    </row>
    <row r="12541" spans="1:5" x14ac:dyDescent="0.15">
      <c r="A12541" s="2"/>
      <c r="B12541" s="31"/>
      <c r="C12541" s="2"/>
      <c r="D12541" s="2"/>
      <c r="E12541" s="26"/>
    </row>
    <row r="12542" spans="1:5" x14ac:dyDescent="0.15">
      <c r="A12542" s="2"/>
      <c r="B12542" s="31"/>
      <c r="C12542" s="2"/>
      <c r="D12542" s="2"/>
      <c r="E12542" s="26"/>
    </row>
    <row r="12543" spans="1:5" x14ac:dyDescent="0.15">
      <c r="A12543" s="2"/>
      <c r="B12543" s="31"/>
      <c r="C12543" s="2"/>
      <c r="D12543" s="2"/>
      <c r="E12543" s="26"/>
    </row>
    <row r="12544" spans="1:5" x14ac:dyDescent="0.15">
      <c r="A12544" s="2"/>
      <c r="B12544" s="31"/>
      <c r="C12544" s="2"/>
      <c r="D12544" s="2"/>
      <c r="E12544" s="26"/>
    </row>
    <row r="12545" spans="1:5" x14ac:dyDescent="0.15">
      <c r="A12545" s="2"/>
      <c r="B12545" s="31"/>
      <c r="C12545" s="2"/>
      <c r="D12545" s="2"/>
      <c r="E12545" s="26"/>
    </row>
    <row r="12546" spans="1:5" x14ac:dyDescent="0.15">
      <c r="A12546" s="2"/>
      <c r="B12546" s="31"/>
      <c r="C12546" s="2"/>
      <c r="D12546" s="2"/>
      <c r="E12546" s="26"/>
    </row>
    <row r="12547" spans="1:5" x14ac:dyDescent="0.15">
      <c r="A12547" s="2"/>
      <c r="B12547" s="31"/>
      <c r="C12547" s="2"/>
      <c r="D12547" s="2"/>
      <c r="E12547" s="26"/>
    </row>
    <row r="12548" spans="1:5" x14ac:dyDescent="0.15">
      <c r="A12548" s="2"/>
      <c r="B12548" s="31"/>
      <c r="C12548" s="2"/>
      <c r="D12548" s="2"/>
      <c r="E12548" s="26"/>
    </row>
    <row r="12549" spans="1:5" x14ac:dyDescent="0.15">
      <c r="A12549" s="2"/>
      <c r="B12549" s="31"/>
      <c r="C12549" s="2"/>
      <c r="D12549" s="2"/>
      <c r="E12549" s="26"/>
    </row>
    <row r="12550" spans="1:5" x14ac:dyDescent="0.15">
      <c r="A12550" s="2"/>
      <c r="B12550" s="31"/>
      <c r="C12550" s="2"/>
      <c r="D12550" s="2"/>
      <c r="E12550" s="26"/>
    </row>
    <row r="12551" spans="1:5" x14ac:dyDescent="0.15">
      <c r="A12551" s="2"/>
      <c r="B12551" s="31"/>
      <c r="C12551" s="2"/>
      <c r="D12551" s="2"/>
      <c r="E12551" s="26"/>
    </row>
    <row r="12552" spans="1:5" x14ac:dyDescent="0.15">
      <c r="A12552" s="2"/>
      <c r="B12552" s="31"/>
      <c r="C12552" s="2"/>
      <c r="D12552" s="2"/>
      <c r="E12552" s="26"/>
    </row>
    <row r="12553" spans="1:5" x14ac:dyDescent="0.15">
      <c r="A12553" s="2"/>
      <c r="B12553" s="31"/>
      <c r="C12553" s="2"/>
      <c r="D12553" s="2"/>
      <c r="E12553" s="26"/>
    </row>
    <row r="12554" spans="1:5" x14ac:dyDescent="0.15">
      <c r="A12554" s="2"/>
      <c r="B12554" s="31"/>
      <c r="C12554" s="2"/>
      <c r="D12554" s="2"/>
      <c r="E12554" s="26"/>
    </row>
    <row r="12555" spans="1:5" x14ac:dyDescent="0.15">
      <c r="A12555" s="2"/>
      <c r="B12555" s="31"/>
      <c r="C12555" s="2"/>
      <c r="D12555" s="2"/>
      <c r="E12555" s="26"/>
    </row>
    <row r="12556" spans="1:5" x14ac:dyDescent="0.15">
      <c r="A12556" s="2"/>
      <c r="B12556" s="31"/>
      <c r="C12556" s="2"/>
      <c r="D12556" s="2"/>
      <c r="E12556" s="26"/>
    </row>
    <row r="12557" spans="1:5" x14ac:dyDescent="0.15">
      <c r="A12557" s="2"/>
      <c r="B12557" s="31"/>
      <c r="C12557" s="2"/>
      <c r="D12557" s="2"/>
      <c r="E12557" s="26"/>
    </row>
    <row r="12558" spans="1:5" x14ac:dyDescent="0.15">
      <c r="A12558" s="2"/>
      <c r="B12558" s="31"/>
      <c r="C12558" s="2"/>
      <c r="D12558" s="2"/>
      <c r="E12558" s="26"/>
    </row>
    <row r="12559" spans="1:5" x14ac:dyDescent="0.15">
      <c r="A12559" s="2"/>
      <c r="B12559" s="31"/>
      <c r="C12559" s="2"/>
      <c r="D12559" s="2"/>
      <c r="E12559" s="26"/>
    </row>
    <row r="12560" spans="1:5" x14ac:dyDescent="0.15">
      <c r="A12560" s="2"/>
      <c r="B12560" s="31"/>
      <c r="C12560" s="2"/>
      <c r="D12560" s="2"/>
      <c r="E12560" s="26"/>
    </row>
    <row r="12561" spans="1:5" x14ac:dyDescent="0.15">
      <c r="A12561" s="2"/>
      <c r="B12561" s="31"/>
      <c r="C12561" s="2"/>
      <c r="D12561" s="2"/>
      <c r="E12561" s="26"/>
    </row>
    <row r="12562" spans="1:5" x14ac:dyDescent="0.15">
      <c r="A12562" s="2"/>
      <c r="B12562" s="31"/>
      <c r="C12562" s="2"/>
      <c r="D12562" s="2"/>
      <c r="E12562" s="26"/>
    </row>
    <row r="12563" spans="1:5" x14ac:dyDescent="0.15">
      <c r="A12563" s="2"/>
      <c r="B12563" s="31"/>
      <c r="C12563" s="2"/>
      <c r="D12563" s="2"/>
      <c r="E12563" s="26"/>
    </row>
    <row r="12564" spans="1:5" x14ac:dyDescent="0.15">
      <c r="A12564" s="2"/>
      <c r="B12564" s="31"/>
      <c r="C12564" s="2"/>
      <c r="D12564" s="2"/>
      <c r="E12564" s="26"/>
    </row>
    <row r="12565" spans="1:5" x14ac:dyDescent="0.15">
      <c r="A12565" s="2"/>
      <c r="B12565" s="31"/>
      <c r="C12565" s="2"/>
      <c r="D12565" s="2"/>
      <c r="E12565" s="26"/>
    </row>
    <row r="12566" spans="1:5" x14ac:dyDescent="0.15">
      <c r="A12566" s="2"/>
      <c r="B12566" s="31"/>
      <c r="C12566" s="2"/>
      <c r="D12566" s="2"/>
      <c r="E12566" s="26"/>
    </row>
    <row r="12567" spans="1:5" x14ac:dyDescent="0.15">
      <c r="A12567" s="2"/>
      <c r="B12567" s="31"/>
      <c r="C12567" s="2"/>
      <c r="D12567" s="2"/>
      <c r="E12567" s="26"/>
    </row>
    <row r="12568" spans="1:5" x14ac:dyDescent="0.15">
      <c r="A12568" s="2"/>
      <c r="B12568" s="31"/>
      <c r="C12568" s="2"/>
      <c r="D12568" s="2"/>
      <c r="E12568" s="26"/>
    </row>
    <row r="12569" spans="1:5" x14ac:dyDescent="0.15">
      <c r="A12569" s="2"/>
      <c r="B12569" s="31"/>
      <c r="C12569" s="2"/>
      <c r="D12569" s="2"/>
      <c r="E12569" s="26"/>
    </row>
    <row r="12570" spans="1:5" x14ac:dyDescent="0.15">
      <c r="A12570" s="2"/>
      <c r="B12570" s="31"/>
      <c r="C12570" s="2"/>
      <c r="D12570" s="2"/>
      <c r="E12570" s="26"/>
    </row>
    <row r="12571" spans="1:5" x14ac:dyDescent="0.15">
      <c r="A12571" s="2"/>
      <c r="B12571" s="31"/>
      <c r="C12571" s="2"/>
      <c r="D12571" s="2"/>
      <c r="E12571" s="26"/>
    </row>
    <row r="12572" spans="1:5" x14ac:dyDescent="0.15">
      <c r="A12572" s="2"/>
      <c r="B12572" s="31"/>
      <c r="C12572" s="2"/>
      <c r="D12572" s="2"/>
      <c r="E12572" s="26"/>
    </row>
    <row r="12573" spans="1:5" x14ac:dyDescent="0.15">
      <c r="A12573" s="2"/>
      <c r="B12573" s="31"/>
      <c r="C12573" s="2"/>
      <c r="D12573" s="2"/>
      <c r="E12573" s="26"/>
    </row>
    <row r="12574" spans="1:5" x14ac:dyDescent="0.15">
      <c r="A12574" s="2"/>
      <c r="B12574" s="31"/>
      <c r="C12574" s="2"/>
      <c r="D12574" s="2"/>
      <c r="E12574" s="26"/>
    </row>
    <row r="12575" spans="1:5" x14ac:dyDescent="0.15">
      <c r="A12575" s="2"/>
      <c r="B12575" s="31"/>
      <c r="C12575" s="2"/>
      <c r="D12575" s="2"/>
      <c r="E12575" s="26"/>
    </row>
    <row r="12576" spans="1:5" x14ac:dyDescent="0.15">
      <c r="A12576" s="2"/>
      <c r="B12576" s="31"/>
      <c r="C12576" s="2"/>
      <c r="D12576" s="2"/>
      <c r="E12576" s="26"/>
    </row>
    <row r="12577" spans="1:5" x14ac:dyDescent="0.15">
      <c r="A12577" s="2"/>
      <c r="B12577" s="31"/>
      <c r="C12577" s="2"/>
      <c r="D12577" s="2"/>
      <c r="E12577" s="26"/>
    </row>
    <row r="12578" spans="1:5" x14ac:dyDescent="0.15">
      <c r="A12578" s="2"/>
      <c r="B12578" s="31"/>
      <c r="C12578" s="2"/>
      <c r="D12578" s="2"/>
      <c r="E12578" s="26"/>
    </row>
    <row r="12579" spans="1:5" x14ac:dyDescent="0.15">
      <c r="A12579" s="2"/>
      <c r="B12579" s="31"/>
      <c r="C12579" s="2"/>
      <c r="D12579" s="2"/>
      <c r="E12579" s="26"/>
    </row>
    <row r="12580" spans="1:5" x14ac:dyDescent="0.15">
      <c r="A12580" s="2"/>
      <c r="B12580" s="31"/>
      <c r="C12580" s="2"/>
      <c r="D12580" s="2"/>
      <c r="E12580" s="26"/>
    </row>
    <row r="12581" spans="1:5" x14ac:dyDescent="0.15">
      <c r="A12581" s="2"/>
      <c r="B12581" s="31"/>
      <c r="C12581" s="2"/>
      <c r="D12581" s="2"/>
      <c r="E12581" s="26"/>
    </row>
    <row r="12582" spans="1:5" x14ac:dyDescent="0.15">
      <c r="A12582" s="2"/>
      <c r="B12582" s="31"/>
      <c r="C12582" s="2"/>
      <c r="D12582" s="2"/>
      <c r="E12582" s="26"/>
    </row>
    <row r="12583" spans="1:5" x14ac:dyDescent="0.15">
      <c r="A12583" s="2"/>
      <c r="B12583" s="31"/>
      <c r="C12583" s="2"/>
      <c r="D12583" s="2"/>
      <c r="E12583" s="26"/>
    </row>
    <row r="12584" spans="1:5" x14ac:dyDescent="0.15">
      <c r="A12584" s="2"/>
      <c r="B12584" s="31"/>
      <c r="C12584" s="2"/>
      <c r="D12584" s="2"/>
      <c r="E12584" s="26"/>
    </row>
    <row r="12585" spans="1:5" x14ac:dyDescent="0.15">
      <c r="A12585" s="2"/>
      <c r="B12585" s="31"/>
      <c r="C12585" s="2"/>
      <c r="D12585" s="2"/>
      <c r="E12585" s="26"/>
    </row>
    <row r="12586" spans="1:5" x14ac:dyDescent="0.15">
      <c r="A12586" s="2"/>
      <c r="B12586" s="31"/>
      <c r="C12586" s="2"/>
      <c r="D12586" s="2"/>
      <c r="E12586" s="26"/>
    </row>
    <row r="12587" spans="1:5" x14ac:dyDescent="0.15">
      <c r="A12587" s="2"/>
      <c r="B12587" s="31"/>
      <c r="C12587" s="2"/>
      <c r="D12587" s="2"/>
      <c r="E12587" s="26"/>
    </row>
    <row r="12588" spans="1:5" x14ac:dyDescent="0.15">
      <c r="A12588" s="2"/>
      <c r="B12588" s="31"/>
      <c r="C12588" s="2"/>
      <c r="D12588" s="2"/>
      <c r="E12588" s="26"/>
    </row>
    <row r="12589" spans="1:5" x14ac:dyDescent="0.15">
      <c r="A12589" s="2"/>
      <c r="B12589" s="31"/>
      <c r="C12589" s="2"/>
      <c r="D12589" s="2"/>
      <c r="E12589" s="26"/>
    </row>
    <row r="12590" spans="1:5" x14ac:dyDescent="0.15">
      <c r="A12590" s="2"/>
      <c r="B12590" s="31"/>
      <c r="C12590" s="2"/>
      <c r="D12590" s="2"/>
      <c r="E12590" s="26"/>
    </row>
    <row r="12591" spans="1:5" x14ac:dyDescent="0.15">
      <c r="A12591" s="2"/>
      <c r="B12591" s="31"/>
      <c r="C12591" s="2"/>
      <c r="D12591" s="2"/>
      <c r="E12591" s="26"/>
    </row>
    <row r="12592" spans="1:5" x14ac:dyDescent="0.15">
      <c r="A12592" s="2"/>
      <c r="B12592" s="31"/>
      <c r="C12592" s="2"/>
      <c r="D12592" s="2"/>
      <c r="E12592" s="26"/>
    </row>
    <row r="12593" spans="1:5" x14ac:dyDescent="0.15">
      <c r="A12593" s="2"/>
      <c r="B12593" s="31"/>
      <c r="C12593" s="2"/>
      <c r="D12593" s="2"/>
      <c r="E12593" s="26"/>
    </row>
    <row r="12594" spans="1:5" x14ac:dyDescent="0.15">
      <c r="A12594" s="2"/>
      <c r="B12594" s="31"/>
      <c r="C12594" s="2"/>
      <c r="D12594" s="2"/>
      <c r="E12594" s="26"/>
    </row>
    <row r="12595" spans="1:5" x14ac:dyDescent="0.15">
      <c r="A12595" s="2"/>
      <c r="B12595" s="31"/>
      <c r="C12595" s="2"/>
      <c r="D12595" s="2"/>
      <c r="E12595" s="26"/>
    </row>
    <row r="12596" spans="1:5" x14ac:dyDescent="0.15">
      <c r="A12596" s="2"/>
      <c r="B12596" s="31"/>
      <c r="C12596" s="2"/>
      <c r="D12596" s="2"/>
      <c r="E12596" s="26"/>
    </row>
    <row r="12597" spans="1:5" x14ac:dyDescent="0.15">
      <c r="A12597" s="2"/>
      <c r="B12597" s="31"/>
      <c r="C12597" s="2"/>
      <c r="D12597" s="2"/>
      <c r="E12597" s="26"/>
    </row>
    <row r="12598" spans="1:5" x14ac:dyDescent="0.15">
      <c r="A12598" s="2"/>
      <c r="B12598" s="31"/>
      <c r="C12598" s="2"/>
      <c r="D12598" s="2"/>
      <c r="E12598" s="26"/>
    </row>
    <row r="12599" spans="1:5" x14ac:dyDescent="0.15">
      <c r="A12599" s="2"/>
      <c r="B12599" s="31"/>
      <c r="C12599" s="2"/>
      <c r="D12599" s="2"/>
      <c r="E12599" s="26"/>
    </row>
    <row r="12600" spans="1:5" x14ac:dyDescent="0.15">
      <c r="A12600" s="2"/>
      <c r="B12600" s="31"/>
      <c r="C12600" s="2"/>
      <c r="D12600" s="2"/>
      <c r="E12600" s="26"/>
    </row>
    <row r="12601" spans="1:5" x14ac:dyDescent="0.15">
      <c r="A12601" s="2"/>
      <c r="B12601" s="31"/>
      <c r="C12601" s="2"/>
      <c r="D12601" s="2"/>
      <c r="E12601" s="26"/>
    </row>
    <row r="12602" spans="1:5" x14ac:dyDescent="0.15">
      <c r="A12602" s="2"/>
      <c r="B12602" s="31"/>
      <c r="C12602" s="2"/>
      <c r="D12602" s="2"/>
      <c r="E12602" s="26"/>
    </row>
    <row r="12603" spans="1:5" x14ac:dyDescent="0.15">
      <c r="A12603" s="2"/>
      <c r="B12603" s="31"/>
      <c r="C12603" s="2"/>
      <c r="D12603" s="2"/>
      <c r="E12603" s="26"/>
    </row>
    <row r="12604" spans="1:5" x14ac:dyDescent="0.15">
      <c r="A12604" s="2"/>
      <c r="B12604" s="31"/>
      <c r="C12604" s="2"/>
      <c r="D12604" s="2"/>
      <c r="E12604" s="26"/>
    </row>
    <row r="12605" spans="1:5" x14ac:dyDescent="0.15">
      <c r="A12605" s="2"/>
      <c r="B12605" s="31"/>
      <c r="C12605" s="2"/>
      <c r="D12605" s="2"/>
      <c r="E12605" s="26"/>
    </row>
    <row r="12606" spans="1:5" x14ac:dyDescent="0.15">
      <c r="A12606" s="2"/>
      <c r="B12606" s="31"/>
      <c r="C12606" s="2"/>
      <c r="D12606" s="2"/>
      <c r="E12606" s="26"/>
    </row>
    <row r="12607" spans="1:5" x14ac:dyDescent="0.15">
      <c r="A12607" s="2"/>
      <c r="B12607" s="31"/>
      <c r="C12607" s="2"/>
      <c r="D12607" s="2"/>
      <c r="E12607" s="26"/>
    </row>
    <row r="12608" spans="1:5" x14ac:dyDescent="0.15">
      <c r="A12608" s="2"/>
      <c r="B12608" s="31"/>
      <c r="C12608" s="2"/>
      <c r="D12608" s="2"/>
      <c r="E12608" s="26"/>
    </row>
    <row r="12609" spans="1:5" x14ac:dyDescent="0.15">
      <c r="A12609" s="2"/>
      <c r="B12609" s="31"/>
      <c r="C12609" s="2"/>
      <c r="D12609" s="2"/>
      <c r="E12609" s="26"/>
    </row>
    <row r="12610" spans="1:5" x14ac:dyDescent="0.15">
      <c r="A12610" s="2"/>
      <c r="B12610" s="31"/>
      <c r="C12610" s="2"/>
      <c r="D12610" s="2"/>
      <c r="E12610" s="26"/>
    </row>
    <row r="12611" spans="1:5" x14ac:dyDescent="0.15">
      <c r="A12611" s="2"/>
      <c r="B12611" s="31"/>
      <c r="C12611" s="2"/>
      <c r="D12611" s="2"/>
      <c r="E12611" s="26"/>
    </row>
    <row r="12612" spans="1:5" x14ac:dyDescent="0.15">
      <c r="A12612" s="2"/>
      <c r="B12612" s="31"/>
      <c r="C12612" s="2"/>
      <c r="D12612" s="2"/>
      <c r="E12612" s="26"/>
    </row>
    <row r="12613" spans="1:5" x14ac:dyDescent="0.15">
      <c r="A12613" s="2"/>
      <c r="B12613" s="31"/>
      <c r="C12613" s="2"/>
      <c r="D12613" s="2"/>
      <c r="E12613" s="26"/>
    </row>
    <row r="12614" spans="1:5" x14ac:dyDescent="0.15">
      <c r="A12614" s="2"/>
      <c r="B12614" s="31"/>
      <c r="C12614" s="2"/>
      <c r="D12614" s="2"/>
      <c r="E12614" s="26"/>
    </row>
    <row r="12615" spans="1:5" x14ac:dyDescent="0.15">
      <c r="A12615" s="2"/>
      <c r="B12615" s="31"/>
      <c r="C12615" s="2"/>
      <c r="D12615" s="2"/>
      <c r="E12615" s="26"/>
    </row>
    <row r="12616" spans="1:5" x14ac:dyDescent="0.15">
      <c r="A12616" s="2"/>
      <c r="B12616" s="31"/>
      <c r="C12616" s="2"/>
      <c r="D12616" s="2"/>
      <c r="E12616" s="26"/>
    </row>
    <row r="12617" spans="1:5" x14ac:dyDescent="0.15">
      <c r="A12617" s="2"/>
      <c r="B12617" s="31"/>
      <c r="C12617" s="2"/>
      <c r="D12617" s="2"/>
      <c r="E12617" s="26"/>
    </row>
    <row r="12618" spans="1:5" x14ac:dyDescent="0.15">
      <c r="A12618" s="2"/>
      <c r="B12618" s="31"/>
      <c r="C12618" s="2"/>
      <c r="D12618" s="2"/>
      <c r="E12618" s="26"/>
    </row>
    <row r="12619" spans="1:5" x14ac:dyDescent="0.15">
      <c r="A12619" s="2"/>
      <c r="B12619" s="31"/>
      <c r="C12619" s="2"/>
      <c r="D12619" s="2"/>
      <c r="E12619" s="26"/>
    </row>
    <row r="12620" spans="1:5" x14ac:dyDescent="0.15">
      <c r="A12620" s="2"/>
      <c r="B12620" s="31"/>
      <c r="C12620" s="2"/>
      <c r="D12620" s="2"/>
      <c r="E12620" s="26"/>
    </row>
    <row r="12621" spans="1:5" x14ac:dyDescent="0.15">
      <c r="A12621" s="2"/>
      <c r="B12621" s="31"/>
      <c r="C12621" s="2"/>
      <c r="D12621" s="2"/>
      <c r="E12621" s="26"/>
    </row>
    <row r="12622" spans="1:5" x14ac:dyDescent="0.15">
      <c r="A12622" s="2"/>
      <c r="B12622" s="31"/>
      <c r="C12622" s="2"/>
      <c r="D12622" s="2"/>
      <c r="E12622" s="26"/>
    </row>
    <row r="12623" spans="1:5" x14ac:dyDescent="0.15">
      <c r="A12623" s="2"/>
      <c r="B12623" s="31"/>
      <c r="C12623" s="2"/>
      <c r="D12623" s="2"/>
      <c r="E12623" s="26"/>
    </row>
    <row r="12624" spans="1:5" x14ac:dyDescent="0.15">
      <c r="A12624" s="2"/>
      <c r="B12624" s="31"/>
      <c r="C12624" s="2"/>
      <c r="D12624" s="2"/>
      <c r="E12624" s="26"/>
    </row>
    <row r="12625" spans="1:5" x14ac:dyDescent="0.15">
      <c r="A12625" s="2"/>
      <c r="B12625" s="31"/>
      <c r="C12625" s="2"/>
      <c r="D12625" s="2"/>
      <c r="E12625" s="26"/>
    </row>
    <row r="12626" spans="1:5" x14ac:dyDescent="0.15">
      <c r="A12626" s="2"/>
      <c r="B12626" s="31"/>
      <c r="C12626" s="2"/>
      <c r="D12626" s="2"/>
      <c r="E12626" s="26"/>
    </row>
    <row r="12627" spans="1:5" x14ac:dyDescent="0.15">
      <c r="A12627" s="2"/>
      <c r="B12627" s="31"/>
      <c r="C12627" s="2"/>
      <c r="D12627" s="2"/>
      <c r="E12627" s="26"/>
    </row>
    <row r="12628" spans="1:5" x14ac:dyDescent="0.15">
      <c r="A12628" s="2"/>
      <c r="B12628" s="31"/>
      <c r="C12628" s="2"/>
      <c r="D12628" s="2"/>
      <c r="E12628" s="26"/>
    </row>
    <row r="12629" spans="1:5" x14ac:dyDescent="0.15">
      <c r="A12629" s="2"/>
      <c r="B12629" s="31"/>
      <c r="C12629" s="2"/>
      <c r="D12629" s="2"/>
      <c r="E12629" s="26"/>
    </row>
    <row r="12630" spans="1:5" x14ac:dyDescent="0.15">
      <c r="A12630" s="2"/>
      <c r="B12630" s="31"/>
      <c r="C12630" s="2"/>
      <c r="D12630" s="2"/>
      <c r="E12630" s="26"/>
    </row>
    <row r="12631" spans="1:5" x14ac:dyDescent="0.15">
      <c r="A12631" s="2"/>
      <c r="B12631" s="31"/>
      <c r="C12631" s="2"/>
      <c r="D12631" s="2"/>
      <c r="E12631" s="26"/>
    </row>
    <row r="12632" spans="1:5" x14ac:dyDescent="0.15">
      <c r="A12632" s="2"/>
      <c r="B12632" s="31"/>
      <c r="C12632" s="2"/>
      <c r="D12632" s="2"/>
      <c r="E12632" s="26"/>
    </row>
    <row r="12633" spans="1:5" x14ac:dyDescent="0.15">
      <c r="A12633" s="2"/>
      <c r="B12633" s="31"/>
      <c r="C12633" s="2"/>
      <c r="D12633" s="2"/>
      <c r="E12633" s="26"/>
    </row>
    <row r="12634" spans="1:5" x14ac:dyDescent="0.15">
      <c r="A12634" s="2"/>
      <c r="B12634" s="31"/>
      <c r="C12634" s="2"/>
      <c r="D12634" s="2"/>
      <c r="E12634" s="26"/>
    </row>
    <row r="12635" spans="1:5" x14ac:dyDescent="0.15">
      <c r="A12635" s="2"/>
      <c r="B12635" s="31"/>
      <c r="C12635" s="2"/>
      <c r="D12635" s="2"/>
      <c r="E12635" s="26"/>
    </row>
    <row r="12636" spans="1:5" x14ac:dyDescent="0.15">
      <c r="A12636" s="2"/>
      <c r="B12636" s="31"/>
      <c r="C12636" s="2"/>
      <c r="D12636" s="2"/>
      <c r="E12636" s="26"/>
    </row>
    <row r="12637" spans="1:5" x14ac:dyDescent="0.15">
      <c r="A12637" s="2"/>
      <c r="B12637" s="31"/>
      <c r="C12637" s="2"/>
      <c r="D12637" s="2"/>
      <c r="E12637" s="26"/>
    </row>
    <row r="12638" spans="1:5" x14ac:dyDescent="0.15">
      <c r="A12638" s="2"/>
      <c r="B12638" s="31"/>
      <c r="C12638" s="2"/>
      <c r="D12638" s="2"/>
      <c r="E12638" s="26"/>
    </row>
    <row r="12639" spans="1:5" x14ac:dyDescent="0.15">
      <c r="A12639" s="2"/>
      <c r="B12639" s="31"/>
      <c r="C12639" s="2"/>
      <c r="D12639" s="2"/>
      <c r="E12639" s="26"/>
    </row>
    <row r="12640" spans="1:5" x14ac:dyDescent="0.15">
      <c r="A12640" s="2"/>
      <c r="B12640" s="31"/>
      <c r="C12640" s="2"/>
      <c r="D12640" s="2"/>
      <c r="E12640" s="26"/>
    </row>
    <row r="12641" spans="1:5" x14ac:dyDescent="0.15">
      <c r="A12641" s="2"/>
      <c r="B12641" s="31"/>
      <c r="C12641" s="2"/>
      <c r="D12641" s="2"/>
      <c r="E12641" s="26"/>
    </row>
    <row r="12642" spans="1:5" x14ac:dyDescent="0.15">
      <c r="A12642" s="2"/>
      <c r="B12642" s="31"/>
      <c r="C12642" s="2"/>
      <c r="D12642" s="2"/>
      <c r="E12642" s="26"/>
    </row>
    <row r="12643" spans="1:5" x14ac:dyDescent="0.15">
      <c r="A12643" s="2"/>
      <c r="B12643" s="31"/>
      <c r="C12643" s="2"/>
      <c r="D12643" s="2"/>
      <c r="E12643" s="26"/>
    </row>
    <row r="12644" spans="1:5" x14ac:dyDescent="0.15">
      <c r="A12644" s="2"/>
      <c r="B12644" s="31"/>
      <c r="C12644" s="2"/>
      <c r="D12644" s="2"/>
      <c r="E12644" s="26"/>
    </row>
    <row r="12645" spans="1:5" x14ac:dyDescent="0.15">
      <c r="A12645" s="2"/>
      <c r="B12645" s="31"/>
      <c r="C12645" s="2"/>
      <c r="D12645" s="2"/>
      <c r="E12645" s="26"/>
    </row>
    <row r="12646" spans="1:5" x14ac:dyDescent="0.15">
      <c r="A12646" s="2"/>
      <c r="B12646" s="31"/>
      <c r="C12646" s="2"/>
      <c r="D12646" s="2"/>
      <c r="E12646" s="26"/>
    </row>
    <row r="12647" spans="1:5" x14ac:dyDescent="0.15">
      <c r="A12647" s="2"/>
      <c r="B12647" s="31"/>
      <c r="C12647" s="2"/>
      <c r="D12647" s="2"/>
      <c r="E12647" s="26"/>
    </row>
    <row r="12648" spans="1:5" x14ac:dyDescent="0.15">
      <c r="A12648" s="2"/>
      <c r="B12648" s="31"/>
      <c r="C12648" s="2"/>
      <c r="D12648" s="2"/>
      <c r="E12648" s="26"/>
    </row>
    <row r="12649" spans="1:5" x14ac:dyDescent="0.15">
      <c r="A12649" s="2"/>
      <c r="B12649" s="31"/>
      <c r="C12649" s="2"/>
      <c r="D12649" s="2"/>
      <c r="E12649" s="26"/>
    </row>
    <row r="12650" spans="1:5" x14ac:dyDescent="0.15">
      <c r="A12650" s="2"/>
      <c r="B12650" s="31"/>
      <c r="C12650" s="2"/>
      <c r="D12650" s="2"/>
      <c r="E12650" s="26"/>
    </row>
    <row r="12651" spans="1:5" x14ac:dyDescent="0.15">
      <c r="A12651" s="2"/>
      <c r="B12651" s="31"/>
      <c r="C12651" s="2"/>
      <c r="D12651" s="2"/>
      <c r="E12651" s="26"/>
    </row>
    <row r="12652" spans="1:5" x14ac:dyDescent="0.15">
      <c r="A12652" s="2"/>
      <c r="B12652" s="31"/>
      <c r="C12652" s="2"/>
      <c r="D12652" s="2"/>
      <c r="E12652" s="26"/>
    </row>
    <row r="12653" spans="1:5" x14ac:dyDescent="0.15">
      <c r="A12653" s="2"/>
      <c r="B12653" s="31"/>
      <c r="C12653" s="2"/>
      <c r="D12653" s="2"/>
      <c r="E12653" s="26"/>
    </row>
    <row r="12654" spans="1:5" x14ac:dyDescent="0.15">
      <c r="A12654" s="2"/>
      <c r="B12654" s="31"/>
      <c r="C12654" s="2"/>
      <c r="D12654" s="2"/>
      <c r="E12654" s="26"/>
    </row>
    <row r="12655" spans="1:5" x14ac:dyDescent="0.15">
      <c r="A12655" s="2"/>
      <c r="B12655" s="31"/>
      <c r="C12655" s="2"/>
      <c r="D12655" s="2"/>
      <c r="E12655" s="26"/>
    </row>
    <row r="12656" spans="1:5" x14ac:dyDescent="0.15">
      <c r="A12656" s="2"/>
      <c r="B12656" s="31"/>
      <c r="C12656" s="2"/>
      <c r="D12656" s="2"/>
      <c r="E12656" s="26"/>
    </row>
    <row r="12657" spans="1:5" x14ac:dyDescent="0.15">
      <c r="A12657" s="2"/>
      <c r="B12657" s="31"/>
      <c r="C12657" s="2"/>
      <c r="D12657" s="2"/>
      <c r="E12657" s="26"/>
    </row>
    <row r="12658" spans="1:5" x14ac:dyDescent="0.15">
      <c r="A12658" s="2"/>
      <c r="B12658" s="31"/>
      <c r="C12658" s="2"/>
      <c r="D12658" s="2"/>
      <c r="E12658" s="26"/>
    </row>
    <row r="12659" spans="1:5" x14ac:dyDescent="0.15">
      <c r="A12659" s="2"/>
      <c r="B12659" s="31"/>
      <c r="C12659" s="2"/>
      <c r="D12659" s="2"/>
      <c r="E12659" s="26"/>
    </row>
    <row r="12660" spans="1:5" x14ac:dyDescent="0.15">
      <c r="A12660" s="2"/>
      <c r="B12660" s="31"/>
      <c r="C12660" s="2"/>
      <c r="D12660" s="2"/>
      <c r="E12660" s="26"/>
    </row>
    <row r="12661" spans="1:5" x14ac:dyDescent="0.15">
      <c r="A12661" s="2"/>
      <c r="B12661" s="31"/>
      <c r="C12661" s="2"/>
      <c r="D12661" s="2"/>
      <c r="E12661" s="26"/>
    </row>
    <row r="12662" spans="1:5" x14ac:dyDescent="0.15">
      <c r="A12662" s="2"/>
      <c r="B12662" s="31"/>
      <c r="C12662" s="2"/>
      <c r="D12662" s="2"/>
      <c r="E12662" s="26"/>
    </row>
    <row r="12663" spans="1:5" x14ac:dyDescent="0.15">
      <c r="A12663" s="2"/>
      <c r="B12663" s="31"/>
      <c r="C12663" s="2"/>
      <c r="D12663" s="2"/>
      <c r="E12663" s="26"/>
    </row>
    <row r="12664" spans="1:5" x14ac:dyDescent="0.15">
      <c r="A12664" s="2"/>
      <c r="B12664" s="31"/>
      <c r="C12664" s="2"/>
      <c r="D12664" s="2"/>
      <c r="E12664" s="26"/>
    </row>
    <row r="12665" spans="1:5" x14ac:dyDescent="0.15">
      <c r="A12665" s="2"/>
      <c r="B12665" s="31"/>
      <c r="C12665" s="2"/>
      <c r="D12665" s="2"/>
      <c r="E12665" s="26"/>
    </row>
    <row r="12666" spans="1:5" x14ac:dyDescent="0.15">
      <c r="A12666" s="2"/>
      <c r="B12666" s="31"/>
      <c r="C12666" s="2"/>
      <c r="D12666" s="2"/>
      <c r="E12666" s="26"/>
    </row>
    <row r="12667" spans="1:5" x14ac:dyDescent="0.15">
      <c r="A12667" s="2"/>
      <c r="B12667" s="31"/>
      <c r="C12667" s="2"/>
      <c r="D12667" s="2"/>
      <c r="E12667" s="26"/>
    </row>
    <row r="12668" spans="1:5" x14ac:dyDescent="0.15">
      <c r="A12668" s="2"/>
      <c r="B12668" s="31"/>
      <c r="C12668" s="2"/>
      <c r="D12668" s="2"/>
      <c r="E12668" s="26"/>
    </row>
    <row r="12669" spans="1:5" x14ac:dyDescent="0.15">
      <c r="A12669" s="2"/>
      <c r="B12669" s="31"/>
      <c r="C12669" s="2"/>
      <c r="D12669" s="2"/>
      <c r="E12669" s="26"/>
    </row>
    <row r="12670" spans="1:5" x14ac:dyDescent="0.15">
      <c r="A12670" s="2"/>
      <c r="B12670" s="31"/>
      <c r="C12670" s="2"/>
      <c r="D12670" s="2"/>
      <c r="E12670" s="26"/>
    </row>
    <row r="12671" spans="1:5" x14ac:dyDescent="0.15">
      <c r="A12671" s="2"/>
      <c r="B12671" s="31"/>
      <c r="C12671" s="2"/>
      <c r="D12671" s="2"/>
      <c r="E12671" s="26"/>
    </row>
    <row r="12672" spans="1:5" x14ac:dyDescent="0.15">
      <c r="A12672" s="2"/>
      <c r="B12672" s="31"/>
      <c r="C12672" s="2"/>
      <c r="D12672" s="2"/>
      <c r="E12672" s="26"/>
    </row>
    <row r="12673" spans="1:5" x14ac:dyDescent="0.15">
      <c r="A12673" s="2"/>
      <c r="B12673" s="31"/>
      <c r="C12673" s="2"/>
      <c r="D12673" s="2"/>
      <c r="E12673" s="26"/>
    </row>
    <row r="12674" spans="1:5" x14ac:dyDescent="0.15">
      <c r="A12674" s="2"/>
      <c r="B12674" s="31"/>
      <c r="C12674" s="2"/>
      <c r="D12674" s="2"/>
      <c r="E12674" s="26"/>
    </row>
    <row r="12675" spans="1:5" x14ac:dyDescent="0.15">
      <c r="A12675" s="2"/>
      <c r="B12675" s="31"/>
      <c r="C12675" s="2"/>
      <c r="D12675" s="2"/>
      <c r="E12675" s="26"/>
    </row>
    <row r="12676" spans="1:5" x14ac:dyDescent="0.15">
      <c r="A12676" s="2"/>
      <c r="B12676" s="31"/>
      <c r="C12676" s="2"/>
      <c r="D12676" s="2"/>
      <c r="E12676" s="26"/>
    </row>
    <row r="12677" spans="1:5" x14ac:dyDescent="0.15">
      <c r="A12677" s="2"/>
      <c r="B12677" s="31"/>
      <c r="C12677" s="2"/>
      <c r="D12677" s="2"/>
      <c r="E12677" s="26"/>
    </row>
    <row r="12678" spans="1:5" x14ac:dyDescent="0.15">
      <c r="A12678" s="2"/>
      <c r="B12678" s="31"/>
      <c r="C12678" s="2"/>
      <c r="D12678" s="2"/>
      <c r="E12678" s="26"/>
    </row>
    <row r="12679" spans="1:5" x14ac:dyDescent="0.15">
      <c r="A12679" s="2"/>
      <c r="B12679" s="31"/>
      <c r="C12679" s="2"/>
      <c r="D12679" s="2"/>
      <c r="E12679" s="26"/>
    </row>
    <row r="12680" spans="1:5" x14ac:dyDescent="0.15">
      <c r="A12680" s="2"/>
      <c r="B12680" s="31"/>
      <c r="C12680" s="2"/>
      <c r="D12680" s="2"/>
      <c r="E12680" s="26"/>
    </row>
    <row r="12681" spans="1:5" x14ac:dyDescent="0.15">
      <c r="A12681" s="2"/>
      <c r="B12681" s="31"/>
      <c r="C12681" s="2"/>
      <c r="D12681" s="2"/>
      <c r="E12681" s="26"/>
    </row>
    <row r="12682" spans="1:5" x14ac:dyDescent="0.15">
      <c r="A12682" s="2"/>
      <c r="B12682" s="31"/>
      <c r="C12682" s="2"/>
      <c r="D12682" s="2"/>
      <c r="E12682" s="26"/>
    </row>
    <row r="12683" spans="1:5" x14ac:dyDescent="0.15">
      <c r="A12683" s="2"/>
      <c r="B12683" s="31"/>
      <c r="C12683" s="2"/>
      <c r="D12683" s="2"/>
      <c r="E12683" s="26"/>
    </row>
    <row r="12684" spans="1:5" x14ac:dyDescent="0.15">
      <c r="A12684" s="2"/>
      <c r="B12684" s="31"/>
      <c r="C12684" s="2"/>
      <c r="D12684" s="2"/>
      <c r="E12684" s="26"/>
    </row>
    <row r="12685" spans="1:5" x14ac:dyDescent="0.15">
      <c r="A12685" s="2"/>
      <c r="B12685" s="31"/>
      <c r="C12685" s="2"/>
      <c r="D12685" s="2"/>
      <c r="E12685" s="26"/>
    </row>
    <row r="12686" spans="1:5" x14ac:dyDescent="0.15">
      <c r="A12686" s="2"/>
      <c r="B12686" s="31"/>
      <c r="C12686" s="2"/>
      <c r="D12686" s="2"/>
      <c r="E12686" s="26"/>
    </row>
    <row r="12687" spans="1:5" x14ac:dyDescent="0.15">
      <c r="A12687" s="2"/>
      <c r="B12687" s="31"/>
      <c r="C12687" s="2"/>
      <c r="D12687" s="2"/>
      <c r="E12687" s="26"/>
    </row>
    <row r="12688" spans="1:5" x14ac:dyDescent="0.15">
      <c r="A12688" s="2"/>
      <c r="B12688" s="31"/>
      <c r="C12688" s="2"/>
      <c r="D12688" s="2"/>
      <c r="E12688" s="26"/>
    </row>
    <row r="12689" spans="1:5" x14ac:dyDescent="0.15">
      <c r="A12689" s="2"/>
      <c r="B12689" s="31"/>
      <c r="C12689" s="2"/>
      <c r="D12689" s="2"/>
      <c r="E12689" s="26"/>
    </row>
    <row r="12690" spans="1:5" x14ac:dyDescent="0.15">
      <c r="A12690" s="2"/>
      <c r="B12690" s="31"/>
      <c r="C12690" s="2"/>
      <c r="D12690" s="2"/>
      <c r="E12690" s="26"/>
    </row>
    <row r="12691" spans="1:5" x14ac:dyDescent="0.15">
      <c r="A12691" s="2"/>
      <c r="B12691" s="31"/>
      <c r="C12691" s="2"/>
      <c r="D12691" s="2"/>
      <c r="E12691" s="26"/>
    </row>
    <row r="12692" spans="1:5" x14ac:dyDescent="0.15">
      <c r="A12692" s="2"/>
      <c r="B12692" s="31"/>
      <c r="C12692" s="2"/>
      <c r="D12692" s="2"/>
      <c r="E12692" s="26"/>
    </row>
    <row r="12693" spans="1:5" x14ac:dyDescent="0.15">
      <c r="A12693" s="2"/>
      <c r="B12693" s="31"/>
      <c r="C12693" s="2"/>
      <c r="D12693" s="2"/>
      <c r="E12693" s="26"/>
    </row>
    <row r="12694" spans="1:5" x14ac:dyDescent="0.15">
      <c r="A12694" s="2"/>
      <c r="B12694" s="31"/>
      <c r="C12694" s="2"/>
      <c r="D12694" s="2"/>
      <c r="E12694" s="26"/>
    </row>
    <row r="12695" spans="1:5" x14ac:dyDescent="0.15">
      <c r="A12695" s="2"/>
      <c r="B12695" s="31"/>
      <c r="C12695" s="2"/>
      <c r="D12695" s="2"/>
      <c r="E12695" s="26"/>
    </row>
    <row r="12696" spans="1:5" x14ac:dyDescent="0.15">
      <c r="A12696" s="2"/>
      <c r="B12696" s="31"/>
      <c r="C12696" s="2"/>
      <c r="D12696" s="2"/>
      <c r="E12696" s="26"/>
    </row>
    <row r="12697" spans="1:5" x14ac:dyDescent="0.15">
      <c r="A12697" s="2"/>
      <c r="B12697" s="31"/>
      <c r="C12697" s="2"/>
      <c r="D12697" s="2"/>
      <c r="E12697" s="26"/>
    </row>
    <row r="12698" spans="1:5" x14ac:dyDescent="0.15">
      <c r="A12698" s="2"/>
      <c r="B12698" s="31"/>
      <c r="C12698" s="2"/>
      <c r="D12698" s="2"/>
      <c r="E12698" s="26"/>
    </row>
    <row r="12699" spans="1:5" x14ac:dyDescent="0.15">
      <c r="A12699" s="2"/>
      <c r="B12699" s="31"/>
      <c r="C12699" s="2"/>
      <c r="D12699" s="2"/>
      <c r="E12699" s="26"/>
    </row>
    <row r="12700" spans="1:5" x14ac:dyDescent="0.15">
      <c r="A12700" s="2"/>
      <c r="B12700" s="31"/>
      <c r="C12700" s="2"/>
      <c r="D12700" s="2"/>
      <c r="E12700" s="26"/>
    </row>
    <row r="12701" spans="1:5" x14ac:dyDescent="0.15">
      <c r="A12701" s="2"/>
      <c r="B12701" s="31"/>
      <c r="C12701" s="2"/>
      <c r="D12701" s="2"/>
      <c r="E12701" s="26"/>
    </row>
    <row r="12702" spans="1:5" x14ac:dyDescent="0.15">
      <c r="A12702" s="2"/>
      <c r="B12702" s="31"/>
      <c r="C12702" s="2"/>
      <c r="D12702" s="2"/>
      <c r="E12702" s="26"/>
    </row>
    <row r="12703" spans="1:5" x14ac:dyDescent="0.15">
      <c r="A12703" s="2"/>
      <c r="B12703" s="31"/>
      <c r="C12703" s="2"/>
      <c r="D12703" s="2"/>
      <c r="E12703" s="26"/>
    </row>
    <row r="12704" spans="1:5" x14ac:dyDescent="0.15">
      <c r="A12704" s="2"/>
      <c r="B12704" s="31"/>
      <c r="C12704" s="2"/>
      <c r="D12704" s="2"/>
      <c r="E12704" s="26"/>
    </row>
    <row r="12705" spans="1:5" x14ac:dyDescent="0.15">
      <c r="A12705" s="2"/>
      <c r="B12705" s="31"/>
      <c r="C12705" s="2"/>
      <c r="D12705" s="2"/>
      <c r="E12705" s="26"/>
    </row>
    <row r="12706" spans="1:5" x14ac:dyDescent="0.15">
      <c r="A12706" s="2"/>
      <c r="B12706" s="31"/>
      <c r="C12706" s="2"/>
      <c r="D12706" s="2"/>
      <c r="E12706" s="26"/>
    </row>
    <row r="12707" spans="1:5" x14ac:dyDescent="0.15">
      <c r="A12707" s="2"/>
      <c r="B12707" s="31"/>
      <c r="C12707" s="2"/>
      <c r="D12707" s="2"/>
      <c r="E12707" s="26"/>
    </row>
    <row r="12708" spans="1:5" x14ac:dyDescent="0.15">
      <c r="A12708" s="2"/>
      <c r="B12708" s="31"/>
      <c r="C12708" s="2"/>
      <c r="D12708" s="2"/>
      <c r="E12708" s="26"/>
    </row>
    <row r="12709" spans="1:5" x14ac:dyDescent="0.15">
      <c r="A12709" s="2"/>
      <c r="B12709" s="31"/>
      <c r="C12709" s="2"/>
      <c r="D12709" s="2"/>
      <c r="E12709" s="26"/>
    </row>
    <row r="12710" spans="1:5" x14ac:dyDescent="0.15">
      <c r="A12710" s="2"/>
      <c r="B12710" s="31"/>
      <c r="C12710" s="2"/>
      <c r="D12710" s="2"/>
      <c r="E12710" s="26"/>
    </row>
    <row r="12711" spans="1:5" x14ac:dyDescent="0.15">
      <c r="A12711" s="2"/>
      <c r="B12711" s="31"/>
      <c r="C12711" s="2"/>
      <c r="D12711" s="2"/>
      <c r="E12711" s="26"/>
    </row>
    <row r="12712" spans="1:5" x14ac:dyDescent="0.15">
      <c r="A12712" s="2"/>
      <c r="B12712" s="31"/>
      <c r="C12712" s="2"/>
      <c r="D12712" s="2"/>
      <c r="E12712" s="26"/>
    </row>
    <row r="12713" spans="1:5" x14ac:dyDescent="0.15">
      <c r="A12713" s="2"/>
      <c r="B12713" s="31"/>
      <c r="C12713" s="2"/>
      <c r="D12713" s="2"/>
      <c r="E12713" s="26"/>
    </row>
    <row r="12714" spans="1:5" x14ac:dyDescent="0.15">
      <c r="A12714" s="2"/>
      <c r="B12714" s="31"/>
      <c r="C12714" s="2"/>
      <c r="D12714" s="2"/>
      <c r="E12714" s="26"/>
    </row>
    <row r="12715" spans="1:5" x14ac:dyDescent="0.15">
      <c r="A12715" s="2"/>
      <c r="B12715" s="31"/>
      <c r="C12715" s="2"/>
      <c r="D12715" s="2"/>
      <c r="E12715" s="26"/>
    </row>
    <row r="12716" spans="1:5" x14ac:dyDescent="0.15">
      <c r="A12716" s="2"/>
      <c r="B12716" s="31"/>
      <c r="C12716" s="2"/>
      <c r="D12716" s="2"/>
      <c r="E12716" s="26"/>
    </row>
    <row r="12717" spans="1:5" x14ac:dyDescent="0.15">
      <c r="A12717" s="2"/>
      <c r="B12717" s="31"/>
      <c r="C12717" s="2"/>
      <c r="D12717" s="2"/>
      <c r="E12717" s="26"/>
    </row>
    <row r="12718" spans="1:5" x14ac:dyDescent="0.15">
      <c r="A12718" s="2"/>
      <c r="B12718" s="31"/>
      <c r="C12718" s="2"/>
      <c r="D12718" s="2"/>
      <c r="E12718" s="26"/>
    </row>
    <row r="12719" spans="1:5" x14ac:dyDescent="0.15">
      <c r="A12719" s="2"/>
      <c r="B12719" s="31"/>
      <c r="C12719" s="2"/>
      <c r="D12719" s="2"/>
      <c r="E12719" s="26"/>
    </row>
    <row r="12720" spans="1:5" x14ac:dyDescent="0.15">
      <c r="A12720" s="2"/>
      <c r="B12720" s="31"/>
      <c r="C12720" s="2"/>
      <c r="D12720" s="2"/>
      <c r="E12720" s="26"/>
    </row>
    <row r="12721" spans="1:5" x14ac:dyDescent="0.15">
      <c r="A12721" s="2"/>
      <c r="B12721" s="31"/>
      <c r="C12721" s="2"/>
      <c r="D12721" s="2"/>
      <c r="E12721" s="26"/>
    </row>
    <row r="12722" spans="1:5" x14ac:dyDescent="0.15">
      <c r="A12722" s="2"/>
      <c r="B12722" s="31"/>
      <c r="C12722" s="2"/>
      <c r="D12722" s="2"/>
      <c r="E12722" s="26"/>
    </row>
    <row r="12723" spans="1:5" x14ac:dyDescent="0.15">
      <c r="A12723" s="2"/>
      <c r="B12723" s="31"/>
      <c r="C12723" s="2"/>
      <c r="D12723" s="2"/>
      <c r="E12723" s="26"/>
    </row>
    <row r="12724" spans="1:5" x14ac:dyDescent="0.15">
      <c r="A12724" s="2"/>
      <c r="B12724" s="31"/>
      <c r="C12724" s="2"/>
      <c r="D12724" s="2"/>
      <c r="E12724" s="26"/>
    </row>
    <row r="12725" spans="1:5" x14ac:dyDescent="0.15">
      <c r="A12725" s="2"/>
      <c r="B12725" s="31"/>
      <c r="C12725" s="2"/>
      <c r="D12725" s="2"/>
      <c r="E12725" s="26"/>
    </row>
    <row r="12726" spans="1:5" x14ac:dyDescent="0.15">
      <c r="A12726" s="2"/>
      <c r="B12726" s="31"/>
      <c r="C12726" s="2"/>
      <c r="D12726" s="2"/>
      <c r="E12726" s="26"/>
    </row>
    <row r="12727" spans="1:5" x14ac:dyDescent="0.15">
      <c r="A12727" s="2"/>
      <c r="B12727" s="31"/>
      <c r="C12727" s="2"/>
      <c r="D12727" s="2"/>
      <c r="E12727" s="26"/>
    </row>
    <row r="12728" spans="1:5" x14ac:dyDescent="0.15">
      <c r="A12728" s="2"/>
      <c r="B12728" s="31"/>
      <c r="C12728" s="2"/>
      <c r="D12728" s="2"/>
      <c r="E12728" s="26"/>
    </row>
    <row r="12729" spans="1:5" x14ac:dyDescent="0.15">
      <c r="A12729" s="2"/>
      <c r="B12729" s="31"/>
      <c r="C12729" s="2"/>
      <c r="D12729" s="2"/>
      <c r="E12729" s="26"/>
    </row>
    <row r="12730" spans="1:5" x14ac:dyDescent="0.15">
      <c r="A12730" s="2"/>
      <c r="B12730" s="31"/>
      <c r="C12730" s="2"/>
      <c r="D12730" s="2"/>
      <c r="E12730" s="26"/>
    </row>
    <row r="12731" spans="1:5" x14ac:dyDescent="0.15">
      <c r="A12731" s="2"/>
      <c r="B12731" s="31"/>
      <c r="C12731" s="2"/>
      <c r="D12731" s="2"/>
      <c r="E12731" s="26"/>
    </row>
    <row r="12732" spans="1:5" x14ac:dyDescent="0.15">
      <c r="A12732" s="2"/>
      <c r="B12732" s="31"/>
      <c r="C12732" s="2"/>
      <c r="D12732" s="2"/>
      <c r="E12732" s="26"/>
    </row>
    <row r="12733" spans="1:5" x14ac:dyDescent="0.15">
      <c r="A12733" s="2"/>
      <c r="B12733" s="31"/>
      <c r="C12733" s="2"/>
      <c r="D12733" s="2"/>
      <c r="E12733" s="26"/>
    </row>
    <row r="12734" spans="1:5" x14ac:dyDescent="0.15">
      <c r="A12734" s="2"/>
      <c r="B12734" s="31"/>
      <c r="C12734" s="2"/>
      <c r="D12734" s="2"/>
      <c r="E12734" s="26"/>
    </row>
    <row r="12735" spans="1:5" x14ac:dyDescent="0.15">
      <c r="A12735" s="2"/>
      <c r="B12735" s="31"/>
      <c r="C12735" s="2"/>
      <c r="D12735" s="2"/>
      <c r="E12735" s="26"/>
    </row>
    <row r="12736" spans="1:5" x14ac:dyDescent="0.15">
      <c r="A12736" s="2"/>
      <c r="B12736" s="31"/>
      <c r="C12736" s="2"/>
      <c r="D12736" s="2"/>
      <c r="E12736" s="26"/>
    </row>
    <row r="12737" spans="1:5" x14ac:dyDescent="0.15">
      <c r="A12737" s="2"/>
      <c r="B12737" s="31"/>
      <c r="C12737" s="2"/>
      <c r="D12737" s="2"/>
      <c r="E12737" s="26"/>
    </row>
    <row r="12738" spans="1:5" x14ac:dyDescent="0.15">
      <c r="A12738" s="2"/>
      <c r="B12738" s="31"/>
      <c r="C12738" s="2"/>
      <c r="D12738" s="2"/>
      <c r="E12738" s="26"/>
    </row>
    <row r="12739" spans="1:5" x14ac:dyDescent="0.15">
      <c r="A12739" s="2"/>
      <c r="B12739" s="31"/>
      <c r="C12739" s="2"/>
      <c r="D12739" s="2"/>
      <c r="E12739" s="26"/>
    </row>
    <row r="12740" spans="1:5" x14ac:dyDescent="0.15">
      <c r="A12740" s="2"/>
      <c r="B12740" s="31"/>
      <c r="C12740" s="2"/>
      <c r="D12740" s="2"/>
      <c r="E12740" s="26"/>
    </row>
    <row r="12741" spans="1:5" x14ac:dyDescent="0.15">
      <c r="A12741" s="2"/>
      <c r="B12741" s="31"/>
      <c r="C12741" s="2"/>
      <c r="D12741" s="2"/>
      <c r="E12741" s="26"/>
    </row>
    <row r="12742" spans="1:5" x14ac:dyDescent="0.15">
      <c r="A12742" s="2"/>
      <c r="B12742" s="31"/>
      <c r="C12742" s="2"/>
      <c r="D12742" s="2"/>
      <c r="E12742" s="26"/>
    </row>
    <row r="12743" spans="1:5" x14ac:dyDescent="0.15">
      <c r="A12743" s="2"/>
      <c r="B12743" s="31"/>
      <c r="C12743" s="2"/>
      <c r="D12743" s="2"/>
      <c r="E12743" s="26"/>
    </row>
    <row r="12744" spans="1:5" x14ac:dyDescent="0.15">
      <c r="A12744" s="2"/>
      <c r="B12744" s="31"/>
      <c r="C12744" s="2"/>
      <c r="D12744" s="2"/>
      <c r="E12744" s="26"/>
    </row>
    <row r="12745" spans="1:5" x14ac:dyDescent="0.15">
      <c r="A12745" s="2"/>
      <c r="B12745" s="31"/>
      <c r="C12745" s="2"/>
      <c r="D12745" s="2"/>
      <c r="E12745" s="26"/>
    </row>
    <row r="12746" spans="1:5" x14ac:dyDescent="0.15">
      <c r="A12746" s="2"/>
      <c r="B12746" s="31"/>
      <c r="C12746" s="2"/>
      <c r="D12746" s="2"/>
      <c r="E12746" s="26"/>
    </row>
    <row r="12747" spans="1:5" x14ac:dyDescent="0.15">
      <c r="A12747" s="2"/>
      <c r="B12747" s="31"/>
      <c r="C12747" s="2"/>
      <c r="D12747" s="2"/>
      <c r="E12747" s="26"/>
    </row>
    <row r="12748" spans="1:5" x14ac:dyDescent="0.15">
      <c r="A12748" s="2"/>
      <c r="B12748" s="31"/>
      <c r="C12748" s="2"/>
      <c r="D12748" s="2"/>
      <c r="E12748" s="26"/>
    </row>
    <row r="12749" spans="1:5" x14ac:dyDescent="0.15">
      <c r="A12749" s="2"/>
      <c r="B12749" s="31"/>
      <c r="C12749" s="2"/>
      <c r="D12749" s="2"/>
      <c r="E12749" s="26"/>
    </row>
    <row r="12750" spans="1:5" x14ac:dyDescent="0.15">
      <c r="A12750" s="2"/>
      <c r="B12750" s="31"/>
      <c r="C12750" s="2"/>
      <c r="D12750" s="2"/>
      <c r="E12750" s="26"/>
    </row>
    <row r="12751" spans="1:5" x14ac:dyDescent="0.15">
      <c r="A12751" s="2"/>
      <c r="B12751" s="31"/>
      <c r="C12751" s="2"/>
      <c r="D12751" s="2"/>
      <c r="E12751" s="26"/>
    </row>
    <row r="12752" spans="1:5" x14ac:dyDescent="0.15">
      <c r="A12752" s="2"/>
      <c r="B12752" s="31"/>
      <c r="C12752" s="2"/>
      <c r="D12752" s="2"/>
      <c r="E12752" s="26"/>
    </row>
    <row r="12753" spans="1:5" x14ac:dyDescent="0.15">
      <c r="A12753" s="2"/>
      <c r="B12753" s="31"/>
      <c r="C12753" s="2"/>
      <c r="D12753" s="2"/>
      <c r="E12753" s="26"/>
    </row>
    <row r="12754" spans="1:5" x14ac:dyDescent="0.15">
      <c r="A12754" s="2"/>
      <c r="B12754" s="31"/>
      <c r="C12754" s="2"/>
      <c r="D12754" s="2"/>
      <c r="E12754" s="26"/>
    </row>
    <row r="12755" spans="1:5" x14ac:dyDescent="0.15">
      <c r="A12755" s="2"/>
      <c r="B12755" s="31"/>
      <c r="C12755" s="2"/>
      <c r="D12755" s="2"/>
      <c r="E12755" s="26"/>
    </row>
    <row r="12756" spans="1:5" x14ac:dyDescent="0.15">
      <c r="A12756" s="2"/>
      <c r="B12756" s="31"/>
      <c r="C12756" s="2"/>
      <c r="D12756" s="2"/>
      <c r="E12756" s="26"/>
    </row>
    <row r="12757" spans="1:5" x14ac:dyDescent="0.15">
      <c r="A12757" s="2"/>
      <c r="B12757" s="31"/>
      <c r="C12757" s="2"/>
      <c r="D12757" s="2"/>
      <c r="E12757" s="26"/>
    </row>
    <row r="12758" spans="1:5" x14ac:dyDescent="0.15">
      <c r="A12758" s="2"/>
      <c r="B12758" s="31"/>
      <c r="C12758" s="2"/>
      <c r="D12758" s="2"/>
      <c r="E12758" s="26"/>
    </row>
    <row r="12759" spans="1:5" x14ac:dyDescent="0.15">
      <c r="A12759" s="2"/>
      <c r="B12759" s="31"/>
      <c r="C12759" s="2"/>
      <c r="D12759" s="2"/>
      <c r="E12759" s="26"/>
    </row>
    <row r="12760" spans="1:5" x14ac:dyDescent="0.15">
      <c r="A12760" s="2"/>
      <c r="B12760" s="31"/>
      <c r="C12760" s="2"/>
      <c r="D12760" s="2"/>
      <c r="E12760" s="26"/>
    </row>
    <row r="12761" spans="1:5" x14ac:dyDescent="0.15">
      <c r="A12761" s="2"/>
      <c r="B12761" s="31"/>
      <c r="C12761" s="2"/>
      <c r="D12761" s="2"/>
      <c r="E12761" s="26"/>
    </row>
    <row r="12762" spans="1:5" x14ac:dyDescent="0.15">
      <c r="A12762" s="2"/>
      <c r="B12762" s="31"/>
      <c r="C12762" s="2"/>
      <c r="D12762" s="2"/>
      <c r="E12762" s="26"/>
    </row>
    <row r="12763" spans="1:5" x14ac:dyDescent="0.15">
      <c r="A12763" s="2"/>
      <c r="B12763" s="31"/>
      <c r="C12763" s="2"/>
      <c r="D12763" s="2"/>
      <c r="E12763" s="26"/>
    </row>
    <row r="12764" spans="1:5" x14ac:dyDescent="0.15">
      <c r="A12764" s="2"/>
      <c r="B12764" s="31"/>
      <c r="C12764" s="2"/>
      <c r="D12764" s="2"/>
      <c r="E12764" s="26"/>
    </row>
    <row r="12765" spans="1:5" x14ac:dyDescent="0.15">
      <c r="A12765" s="2"/>
      <c r="B12765" s="31"/>
      <c r="C12765" s="2"/>
      <c r="D12765" s="2"/>
      <c r="E12765" s="26"/>
    </row>
    <row r="12766" spans="1:5" x14ac:dyDescent="0.15">
      <c r="A12766" s="2"/>
      <c r="B12766" s="31"/>
      <c r="C12766" s="2"/>
      <c r="D12766" s="2"/>
      <c r="E12766" s="26"/>
    </row>
    <row r="12767" spans="1:5" x14ac:dyDescent="0.15">
      <c r="A12767" s="2"/>
      <c r="B12767" s="31"/>
      <c r="C12767" s="2"/>
      <c r="D12767" s="2"/>
      <c r="E12767" s="26"/>
    </row>
    <row r="12768" spans="1:5" x14ac:dyDescent="0.15">
      <c r="A12768" s="2"/>
      <c r="B12768" s="31"/>
      <c r="C12768" s="2"/>
      <c r="D12768" s="2"/>
      <c r="E12768" s="26"/>
    </row>
    <row r="12769" spans="1:5" x14ac:dyDescent="0.15">
      <c r="A12769" s="2"/>
      <c r="B12769" s="31"/>
      <c r="C12769" s="2"/>
      <c r="D12769" s="2"/>
      <c r="E12769" s="26"/>
    </row>
    <row r="12770" spans="1:5" x14ac:dyDescent="0.15">
      <c r="A12770" s="2"/>
      <c r="B12770" s="31"/>
      <c r="C12770" s="2"/>
      <c r="D12770" s="2"/>
      <c r="E12770" s="26"/>
    </row>
    <row r="12771" spans="1:5" x14ac:dyDescent="0.15">
      <c r="A12771" s="2"/>
      <c r="B12771" s="31"/>
      <c r="C12771" s="2"/>
      <c r="D12771" s="2"/>
      <c r="E12771" s="26"/>
    </row>
    <row r="12772" spans="1:5" x14ac:dyDescent="0.15">
      <c r="A12772" s="2"/>
      <c r="B12772" s="31"/>
      <c r="C12772" s="2"/>
      <c r="D12772" s="2"/>
      <c r="E12772" s="26"/>
    </row>
    <row r="12773" spans="1:5" x14ac:dyDescent="0.15">
      <c r="A12773" s="2"/>
      <c r="B12773" s="31"/>
      <c r="C12773" s="2"/>
      <c r="D12773" s="2"/>
      <c r="E12773" s="26"/>
    </row>
    <row r="12774" spans="1:5" x14ac:dyDescent="0.15">
      <c r="A12774" s="2"/>
      <c r="B12774" s="31"/>
      <c r="C12774" s="2"/>
      <c r="D12774" s="2"/>
      <c r="E12774" s="26"/>
    </row>
    <row r="12775" spans="1:5" x14ac:dyDescent="0.15">
      <c r="A12775" s="2"/>
      <c r="B12775" s="31"/>
      <c r="C12775" s="2"/>
      <c r="D12775" s="2"/>
      <c r="E12775" s="26"/>
    </row>
    <row r="12776" spans="1:5" x14ac:dyDescent="0.15">
      <c r="A12776" s="2"/>
      <c r="B12776" s="31"/>
      <c r="C12776" s="2"/>
      <c r="D12776" s="2"/>
      <c r="E12776" s="26"/>
    </row>
    <row r="12777" spans="1:5" x14ac:dyDescent="0.15">
      <c r="A12777" s="2"/>
      <c r="B12777" s="31"/>
      <c r="C12777" s="2"/>
      <c r="D12777" s="2"/>
      <c r="E12777" s="26"/>
    </row>
    <row r="12778" spans="1:5" x14ac:dyDescent="0.15">
      <c r="A12778" s="2"/>
      <c r="B12778" s="31"/>
      <c r="C12778" s="2"/>
      <c r="D12778" s="2"/>
      <c r="E12778" s="26"/>
    </row>
    <row r="12779" spans="1:5" x14ac:dyDescent="0.15">
      <c r="A12779" s="2"/>
      <c r="B12779" s="31"/>
      <c r="C12779" s="2"/>
      <c r="D12779" s="2"/>
      <c r="E12779" s="26"/>
    </row>
    <row r="12780" spans="1:5" x14ac:dyDescent="0.15">
      <c r="A12780" s="2"/>
      <c r="B12780" s="31"/>
      <c r="C12780" s="2"/>
      <c r="D12780" s="2"/>
      <c r="E12780" s="26"/>
    </row>
    <row r="12781" spans="1:5" x14ac:dyDescent="0.15">
      <c r="A12781" s="2"/>
      <c r="B12781" s="31"/>
      <c r="C12781" s="2"/>
      <c r="D12781" s="2"/>
      <c r="E12781" s="26"/>
    </row>
    <row r="12782" spans="1:5" x14ac:dyDescent="0.15">
      <c r="A12782" s="2"/>
      <c r="B12782" s="31"/>
      <c r="C12782" s="2"/>
      <c r="D12782" s="2"/>
      <c r="E12782" s="26"/>
    </row>
    <row r="12783" spans="1:5" x14ac:dyDescent="0.15">
      <c r="A12783" s="2"/>
      <c r="B12783" s="31"/>
      <c r="C12783" s="2"/>
      <c r="D12783" s="2"/>
      <c r="E12783" s="26"/>
    </row>
    <row r="12784" spans="1:5" x14ac:dyDescent="0.15">
      <c r="A12784" s="2"/>
      <c r="B12784" s="31"/>
      <c r="C12784" s="2"/>
      <c r="D12784" s="2"/>
      <c r="E12784" s="26"/>
    </row>
    <row r="12785" spans="1:5" x14ac:dyDescent="0.15">
      <c r="A12785" s="2"/>
      <c r="B12785" s="31"/>
      <c r="C12785" s="2"/>
      <c r="D12785" s="2"/>
      <c r="E12785" s="26"/>
    </row>
    <row r="12786" spans="1:5" x14ac:dyDescent="0.15">
      <c r="A12786" s="2"/>
      <c r="B12786" s="31"/>
      <c r="C12786" s="2"/>
      <c r="D12786" s="2"/>
      <c r="E12786" s="26"/>
    </row>
    <row r="12787" spans="1:5" x14ac:dyDescent="0.15">
      <c r="A12787" s="2"/>
      <c r="B12787" s="31"/>
      <c r="C12787" s="2"/>
      <c r="D12787" s="2"/>
      <c r="E12787" s="26"/>
    </row>
    <row r="12788" spans="1:5" x14ac:dyDescent="0.15">
      <c r="A12788" s="2"/>
      <c r="B12788" s="31"/>
      <c r="C12788" s="2"/>
      <c r="D12788" s="2"/>
      <c r="E12788" s="26"/>
    </row>
    <row r="12789" spans="1:5" x14ac:dyDescent="0.15">
      <c r="A12789" s="2"/>
      <c r="B12789" s="31"/>
      <c r="C12789" s="2"/>
      <c r="D12789" s="2"/>
      <c r="E12789" s="26"/>
    </row>
    <row r="12790" spans="1:5" x14ac:dyDescent="0.15">
      <c r="A12790" s="2"/>
      <c r="B12790" s="31"/>
      <c r="C12790" s="2"/>
      <c r="D12790" s="2"/>
      <c r="E12790" s="26"/>
    </row>
    <row r="12791" spans="1:5" x14ac:dyDescent="0.15">
      <c r="A12791" s="2"/>
      <c r="B12791" s="31"/>
      <c r="C12791" s="2"/>
      <c r="D12791" s="2"/>
      <c r="E12791" s="26"/>
    </row>
    <row r="12792" spans="1:5" x14ac:dyDescent="0.15">
      <c r="A12792" s="2"/>
      <c r="B12792" s="31"/>
      <c r="C12792" s="2"/>
      <c r="D12792" s="2"/>
      <c r="E12792" s="26"/>
    </row>
    <row r="12793" spans="1:5" x14ac:dyDescent="0.15">
      <c r="A12793" s="2"/>
      <c r="B12793" s="31"/>
      <c r="C12793" s="2"/>
      <c r="D12793" s="2"/>
      <c r="E12793" s="26"/>
    </row>
    <row r="12794" spans="1:5" x14ac:dyDescent="0.15">
      <c r="A12794" s="2"/>
      <c r="B12794" s="31"/>
      <c r="C12794" s="2"/>
      <c r="D12794" s="2"/>
      <c r="E12794" s="26"/>
    </row>
    <row r="12795" spans="1:5" x14ac:dyDescent="0.15">
      <c r="A12795" s="2"/>
      <c r="B12795" s="31"/>
      <c r="C12795" s="2"/>
      <c r="D12795" s="2"/>
      <c r="E12795" s="26"/>
    </row>
    <row r="12796" spans="1:5" x14ac:dyDescent="0.15">
      <c r="A12796" s="2"/>
      <c r="B12796" s="31"/>
      <c r="C12796" s="2"/>
      <c r="D12796" s="2"/>
      <c r="E12796" s="26"/>
    </row>
    <row r="12797" spans="1:5" x14ac:dyDescent="0.15">
      <c r="A12797" s="2"/>
      <c r="B12797" s="31"/>
      <c r="C12797" s="2"/>
      <c r="D12797" s="2"/>
      <c r="E12797" s="26"/>
    </row>
    <row r="12798" spans="1:5" x14ac:dyDescent="0.15">
      <c r="A12798" s="2"/>
      <c r="B12798" s="31"/>
      <c r="C12798" s="2"/>
      <c r="D12798" s="2"/>
      <c r="E12798" s="26"/>
    </row>
    <row r="12799" spans="1:5" x14ac:dyDescent="0.15">
      <c r="A12799" s="2"/>
      <c r="B12799" s="31"/>
      <c r="C12799" s="2"/>
      <c r="D12799" s="2"/>
      <c r="E12799" s="26"/>
    </row>
    <row r="12800" spans="1:5" x14ac:dyDescent="0.15">
      <c r="A12800" s="2"/>
      <c r="B12800" s="31"/>
      <c r="C12800" s="2"/>
      <c r="D12800" s="2"/>
      <c r="E12800" s="26"/>
    </row>
    <row r="12801" spans="1:5" x14ac:dyDescent="0.15">
      <c r="A12801" s="2"/>
      <c r="B12801" s="31"/>
      <c r="C12801" s="2"/>
      <c r="D12801" s="2"/>
      <c r="E12801" s="26"/>
    </row>
    <row r="12802" spans="1:5" x14ac:dyDescent="0.15">
      <c r="A12802" s="2"/>
      <c r="B12802" s="31"/>
      <c r="C12802" s="2"/>
      <c r="D12802" s="2"/>
      <c r="E12802" s="26"/>
    </row>
    <row r="12803" spans="1:5" x14ac:dyDescent="0.15">
      <c r="A12803" s="2"/>
      <c r="B12803" s="31"/>
      <c r="C12803" s="2"/>
      <c r="D12803" s="2"/>
      <c r="E12803" s="26"/>
    </row>
    <row r="12804" spans="1:5" x14ac:dyDescent="0.15">
      <c r="A12804" s="2"/>
      <c r="B12804" s="31"/>
      <c r="C12804" s="2"/>
      <c r="D12804" s="2"/>
      <c r="E12804" s="26"/>
    </row>
    <row r="12805" spans="1:5" x14ac:dyDescent="0.15">
      <c r="A12805" s="2"/>
      <c r="B12805" s="31"/>
      <c r="C12805" s="2"/>
      <c r="D12805" s="2"/>
      <c r="E12805" s="26"/>
    </row>
    <row r="12806" spans="1:5" x14ac:dyDescent="0.15">
      <c r="A12806" s="2"/>
      <c r="B12806" s="31"/>
      <c r="C12806" s="2"/>
      <c r="D12806" s="2"/>
      <c r="E12806" s="26"/>
    </row>
    <row r="12807" spans="1:5" x14ac:dyDescent="0.15">
      <c r="A12807" s="2"/>
      <c r="B12807" s="31"/>
      <c r="C12807" s="2"/>
      <c r="D12807" s="2"/>
      <c r="E12807" s="26"/>
    </row>
    <row r="12808" spans="1:5" x14ac:dyDescent="0.15">
      <c r="A12808" s="2"/>
      <c r="B12808" s="31"/>
      <c r="C12808" s="2"/>
      <c r="D12808" s="2"/>
      <c r="E12808" s="26"/>
    </row>
    <row r="12809" spans="1:5" x14ac:dyDescent="0.15">
      <c r="A12809" s="2"/>
      <c r="B12809" s="31"/>
      <c r="C12809" s="2"/>
      <c r="D12809" s="2"/>
      <c r="E12809" s="26"/>
    </row>
    <row r="12810" spans="1:5" x14ac:dyDescent="0.15">
      <c r="A12810" s="2"/>
      <c r="B12810" s="31"/>
      <c r="C12810" s="2"/>
      <c r="D12810" s="2"/>
      <c r="E12810" s="26"/>
    </row>
    <row r="12811" spans="1:5" x14ac:dyDescent="0.15">
      <c r="A12811" s="2"/>
      <c r="B12811" s="31"/>
      <c r="C12811" s="2"/>
      <c r="D12811" s="2"/>
      <c r="E12811" s="26"/>
    </row>
    <row r="12812" spans="1:5" x14ac:dyDescent="0.15">
      <c r="A12812" s="2"/>
      <c r="B12812" s="31"/>
      <c r="C12812" s="2"/>
      <c r="D12812" s="2"/>
      <c r="E12812" s="26"/>
    </row>
    <row r="12813" spans="1:5" x14ac:dyDescent="0.15">
      <c r="A12813" s="2"/>
      <c r="B12813" s="31"/>
      <c r="C12813" s="2"/>
      <c r="D12813" s="2"/>
      <c r="E12813" s="26"/>
    </row>
    <row r="12814" spans="1:5" x14ac:dyDescent="0.15">
      <c r="A12814" s="2"/>
      <c r="B12814" s="31"/>
      <c r="C12814" s="2"/>
      <c r="D12814" s="2"/>
      <c r="E12814" s="26"/>
    </row>
    <row r="12815" spans="1:5" x14ac:dyDescent="0.15">
      <c r="A12815" s="2"/>
      <c r="B12815" s="31"/>
      <c r="C12815" s="2"/>
      <c r="D12815" s="2"/>
      <c r="E12815" s="26"/>
    </row>
    <row r="12816" spans="1:5" x14ac:dyDescent="0.15">
      <c r="A12816" s="2"/>
      <c r="B12816" s="31"/>
      <c r="C12816" s="2"/>
      <c r="D12816" s="2"/>
      <c r="E12816" s="26"/>
    </row>
    <row r="12817" spans="1:5" x14ac:dyDescent="0.15">
      <c r="A12817" s="2"/>
      <c r="B12817" s="31"/>
      <c r="C12817" s="2"/>
      <c r="D12817" s="2"/>
      <c r="E12817" s="26"/>
    </row>
    <row r="12818" spans="1:5" x14ac:dyDescent="0.15">
      <c r="A12818" s="2"/>
      <c r="B12818" s="31"/>
      <c r="C12818" s="2"/>
      <c r="D12818" s="2"/>
      <c r="E12818" s="26"/>
    </row>
    <row r="12819" spans="1:5" x14ac:dyDescent="0.15">
      <c r="A12819" s="2"/>
      <c r="B12819" s="31"/>
      <c r="C12819" s="2"/>
      <c r="D12819" s="2"/>
      <c r="E12819" s="26"/>
    </row>
    <row r="12820" spans="1:5" x14ac:dyDescent="0.15">
      <c r="A12820" s="2"/>
      <c r="B12820" s="31"/>
      <c r="C12820" s="2"/>
      <c r="D12820" s="2"/>
      <c r="E12820" s="26"/>
    </row>
    <row r="12821" spans="1:5" x14ac:dyDescent="0.15">
      <c r="A12821" s="2"/>
      <c r="B12821" s="31"/>
      <c r="C12821" s="2"/>
      <c r="D12821" s="2"/>
      <c r="E12821" s="26"/>
    </row>
    <row r="12822" spans="1:5" x14ac:dyDescent="0.15">
      <c r="A12822" s="2"/>
      <c r="B12822" s="31"/>
      <c r="C12822" s="2"/>
      <c r="D12822" s="2"/>
      <c r="E12822" s="26"/>
    </row>
    <row r="12823" spans="1:5" x14ac:dyDescent="0.15">
      <c r="A12823" s="2"/>
      <c r="B12823" s="31"/>
      <c r="C12823" s="2"/>
      <c r="D12823" s="2"/>
      <c r="E12823" s="26"/>
    </row>
    <row r="12824" spans="1:5" x14ac:dyDescent="0.15">
      <c r="A12824" s="2"/>
      <c r="B12824" s="31"/>
      <c r="C12824" s="2"/>
      <c r="D12824" s="2"/>
      <c r="E12824" s="26"/>
    </row>
    <row r="12825" spans="1:5" x14ac:dyDescent="0.15">
      <c r="A12825" s="2"/>
      <c r="B12825" s="31"/>
      <c r="C12825" s="2"/>
      <c r="D12825" s="2"/>
      <c r="E12825" s="26"/>
    </row>
    <row r="12826" spans="1:5" x14ac:dyDescent="0.15">
      <c r="A12826" s="2"/>
      <c r="B12826" s="31"/>
      <c r="C12826" s="2"/>
      <c r="D12826" s="2"/>
      <c r="E12826" s="26"/>
    </row>
    <row r="12827" spans="1:5" x14ac:dyDescent="0.15">
      <c r="A12827" s="2"/>
      <c r="B12827" s="31"/>
      <c r="C12827" s="2"/>
      <c r="D12827" s="2"/>
      <c r="E12827" s="26"/>
    </row>
    <row r="12828" spans="1:5" x14ac:dyDescent="0.15">
      <c r="A12828" s="2"/>
      <c r="B12828" s="31"/>
      <c r="C12828" s="2"/>
      <c r="D12828" s="2"/>
      <c r="E12828" s="26"/>
    </row>
    <row r="12829" spans="1:5" x14ac:dyDescent="0.15">
      <c r="A12829" s="2"/>
      <c r="B12829" s="31"/>
      <c r="C12829" s="2"/>
      <c r="D12829" s="2"/>
      <c r="E12829" s="26"/>
    </row>
    <row r="12830" spans="1:5" x14ac:dyDescent="0.15">
      <c r="A12830" s="2"/>
      <c r="B12830" s="31"/>
      <c r="C12830" s="2"/>
      <c r="D12830" s="2"/>
      <c r="E12830" s="26"/>
    </row>
    <row r="12831" spans="1:5" x14ac:dyDescent="0.15">
      <c r="A12831" s="2"/>
      <c r="B12831" s="31"/>
      <c r="C12831" s="2"/>
      <c r="D12831" s="2"/>
      <c r="E12831" s="26"/>
    </row>
    <row r="12832" spans="1:5" x14ac:dyDescent="0.15">
      <c r="A12832" s="2"/>
      <c r="B12832" s="31"/>
      <c r="C12832" s="2"/>
      <c r="D12832" s="2"/>
      <c r="E12832" s="26"/>
    </row>
    <row r="12833" spans="1:5" x14ac:dyDescent="0.15">
      <c r="A12833" s="2"/>
      <c r="B12833" s="31"/>
      <c r="C12833" s="2"/>
      <c r="D12833" s="2"/>
      <c r="E12833" s="26"/>
    </row>
    <row r="12834" spans="1:5" x14ac:dyDescent="0.15">
      <c r="A12834" s="2"/>
      <c r="B12834" s="31"/>
      <c r="C12834" s="2"/>
      <c r="D12834" s="2"/>
      <c r="E12834" s="26"/>
    </row>
    <row r="12835" spans="1:5" x14ac:dyDescent="0.15">
      <c r="A12835" s="2"/>
      <c r="B12835" s="31"/>
      <c r="C12835" s="2"/>
      <c r="D12835" s="2"/>
      <c r="E12835" s="26"/>
    </row>
    <row r="12836" spans="1:5" x14ac:dyDescent="0.15">
      <c r="A12836" s="2"/>
      <c r="B12836" s="31"/>
      <c r="C12836" s="2"/>
      <c r="D12836" s="2"/>
      <c r="E12836" s="26"/>
    </row>
    <row r="12837" spans="1:5" x14ac:dyDescent="0.15">
      <c r="A12837" s="2"/>
      <c r="B12837" s="31"/>
      <c r="C12837" s="2"/>
      <c r="D12837" s="2"/>
      <c r="E12837" s="26"/>
    </row>
    <row r="12838" spans="1:5" x14ac:dyDescent="0.15">
      <c r="A12838" s="2"/>
      <c r="B12838" s="31"/>
      <c r="C12838" s="2"/>
      <c r="D12838" s="2"/>
      <c r="E12838" s="26"/>
    </row>
    <row r="12839" spans="1:5" x14ac:dyDescent="0.15">
      <c r="A12839" s="2"/>
      <c r="B12839" s="31"/>
      <c r="C12839" s="2"/>
      <c r="D12839" s="2"/>
      <c r="E12839" s="26"/>
    </row>
    <row r="12840" spans="1:5" x14ac:dyDescent="0.15">
      <c r="A12840" s="2"/>
      <c r="B12840" s="31"/>
      <c r="C12840" s="2"/>
      <c r="D12840" s="2"/>
      <c r="E12840" s="26"/>
    </row>
    <row r="12841" spans="1:5" x14ac:dyDescent="0.15">
      <c r="A12841" s="2"/>
      <c r="B12841" s="31"/>
      <c r="C12841" s="2"/>
      <c r="D12841" s="2"/>
      <c r="E12841" s="26"/>
    </row>
    <row r="12842" spans="1:5" x14ac:dyDescent="0.15">
      <c r="A12842" s="2"/>
      <c r="B12842" s="31"/>
      <c r="C12842" s="2"/>
      <c r="D12842" s="2"/>
      <c r="E12842" s="26"/>
    </row>
    <row r="12843" spans="1:5" x14ac:dyDescent="0.15">
      <c r="A12843" s="2"/>
      <c r="B12843" s="31"/>
      <c r="C12843" s="2"/>
      <c r="D12843" s="2"/>
      <c r="E12843" s="26"/>
    </row>
    <row r="12844" spans="1:5" x14ac:dyDescent="0.15">
      <c r="A12844" s="2"/>
      <c r="B12844" s="31"/>
      <c r="C12844" s="2"/>
      <c r="D12844" s="2"/>
      <c r="E12844" s="26"/>
    </row>
    <row r="12845" spans="1:5" x14ac:dyDescent="0.15">
      <c r="A12845" s="2"/>
      <c r="B12845" s="31"/>
      <c r="C12845" s="2"/>
      <c r="D12845" s="2"/>
      <c r="E12845" s="26"/>
    </row>
    <row r="12846" spans="1:5" x14ac:dyDescent="0.15">
      <c r="A12846" s="2"/>
      <c r="B12846" s="31"/>
      <c r="C12846" s="2"/>
      <c r="D12846" s="2"/>
      <c r="E12846" s="26"/>
    </row>
    <row r="12847" spans="1:5" x14ac:dyDescent="0.15">
      <c r="A12847" s="2"/>
      <c r="B12847" s="31"/>
      <c r="C12847" s="2"/>
      <c r="D12847" s="2"/>
      <c r="E12847" s="26"/>
    </row>
    <row r="12848" spans="1:5" x14ac:dyDescent="0.15">
      <c r="A12848" s="2"/>
      <c r="B12848" s="31"/>
      <c r="C12848" s="2"/>
      <c r="D12848" s="2"/>
      <c r="E12848" s="26"/>
    </row>
    <row r="12849" spans="1:5" x14ac:dyDescent="0.15">
      <c r="A12849" s="2"/>
      <c r="B12849" s="31"/>
      <c r="C12849" s="2"/>
      <c r="D12849" s="2"/>
      <c r="E12849" s="26"/>
    </row>
    <row r="12850" spans="1:5" x14ac:dyDescent="0.15">
      <c r="A12850" s="2"/>
      <c r="B12850" s="31"/>
      <c r="C12850" s="2"/>
      <c r="D12850" s="2"/>
      <c r="E12850" s="26"/>
    </row>
    <row r="12851" spans="1:5" x14ac:dyDescent="0.15">
      <c r="A12851" s="2"/>
      <c r="B12851" s="31"/>
      <c r="C12851" s="2"/>
      <c r="D12851" s="2"/>
      <c r="E12851" s="26"/>
    </row>
    <row r="12852" spans="1:5" x14ac:dyDescent="0.15">
      <c r="A12852" s="2"/>
      <c r="B12852" s="31"/>
      <c r="C12852" s="2"/>
      <c r="D12852" s="2"/>
      <c r="E12852" s="26"/>
    </row>
    <row r="12853" spans="1:5" x14ac:dyDescent="0.15">
      <c r="A12853" s="2"/>
      <c r="B12853" s="31"/>
      <c r="C12853" s="2"/>
      <c r="D12853" s="2"/>
      <c r="E12853" s="26"/>
    </row>
    <row r="12854" spans="1:5" x14ac:dyDescent="0.15">
      <c r="A12854" s="2"/>
      <c r="B12854" s="31"/>
      <c r="C12854" s="2"/>
      <c r="D12854" s="2"/>
      <c r="E12854" s="26"/>
    </row>
    <row r="12855" spans="1:5" x14ac:dyDescent="0.15">
      <c r="A12855" s="2"/>
      <c r="B12855" s="31"/>
      <c r="C12855" s="2"/>
      <c r="D12855" s="2"/>
      <c r="E12855" s="26"/>
    </row>
    <row r="12856" spans="1:5" x14ac:dyDescent="0.15">
      <c r="A12856" s="2"/>
      <c r="B12856" s="31"/>
      <c r="C12856" s="2"/>
      <c r="D12856" s="2"/>
      <c r="E12856" s="26"/>
    </row>
    <row r="12857" spans="1:5" x14ac:dyDescent="0.15">
      <c r="A12857" s="2"/>
      <c r="B12857" s="31"/>
      <c r="C12857" s="2"/>
      <c r="D12857" s="2"/>
      <c r="E12857" s="26"/>
    </row>
    <row r="12858" spans="1:5" x14ac:dyDescent="0.15">
      <c r="A12858" s="2"/>
      <c r="B12858" s="31"/>
      <c r="C12858" s="2"/>
      <c r="D12858" s="2"/>
      <c r="E12858" s="26"/>
    </row>
    <row r="12859" spans="1:5" x14ac:dyDescent="0.15">
      <c r="A12859" s="2"/>
      <c r="B12859" s="31"/>
      <c r="C12859" s="2"/>
      <c r="D12859" s="2"/>
      <c r="E12859" s="26"/>
    </row>
    <row r="12860" spans="1:5" x14ac:dyDescent="0.15">
      <c r="A12860" s="2"/>
      <c r="B12860" s="31"/>
      <c r="C12860" s="2"/>
      <c r="D12860" s="2"/>
      <c r="E12860" s="26"/>
    </row>
    <row r="12861" spans="1:5" x14ac:dyDescent="0.15">
      <c r="A12861" s="2"/>
      <c r="B12861" s="31"/>
      <c r="C12861" s="2"/>
      <c r="D12861" s="2"/>
      <c r="E12861" s="26"/>
    </row>
    <row r="12862" spans="1:5" x14ac:dyDescent="0.15">
      <c r="A12862" s="2"/>
      <c r="B12862" s="31"/>
      <c r="C12862" s="2"/>
      <c r="D12862" s="2"/>
      <c r="E12862" s="26"/>
    </row>
    <row r="12863" spans="1:5" x14ac:dyDescent="0.15">
      <c r="A12863" s="2"/>
      <c r="B12863" s="31"/>
      <c r="C12863" s="2"/>
      <c r="D12863" s="2"/>
      <c r="E12863" s="26"/>
    </row>
    <row r="12864" spans="1:5" x14ac:dyDescent="0.15">
      <c r="A12864" s="2"/>
      <c r="B12864" s="31"/>
      <c r="C12864" s="2"/>
      <c r="D12864" s="2"/>
      <c r="E12864" s="26"/>
    </row>
    <row r="12865" spans="1:5" x14ac:dyDescent="0.15">
      <c r="A12865" s="2"/>
      <c r="B12865" s="31"/>
      <c r="C12865" s="2"/>
      <c r="D12865" s="2"/>
      <c r="E12865" s="26"/>
    </row>
    <row r="12866" spans="1:5" x14ac:dyDescent="0.15">
      <c r="A12866" s="2"/>
      <c r="B12866" s="31"/>
      <c r="C12866" s="2"/>
      <c r="D12866" s="2"/>
      <c r="E12866" s="26"/>
    </row>
    <row r="12867" spans="1:5" x14ac:dyDescent="0.15">
      <c r="A12867" s="2"/>
      <c r="B12867" s="31"/>
      <c r="C12867" s="2"/>
      <c r="D12867" s="2"/>
      <c r="E12867" s="26"/>
    </row>
    <row r="12868" spans="1:5" x14ac:dyDescent="0.15">
      <c r="A12868" s="2"/>
      <c r="B12868" s="31"/>
      <c r="C12868" s="2"/>
      <c r="D12868" s="2"/>
      <c r="E12868" s="26"/>
    </row>
    <row r="12869" spans="1:5" x14ac:dyDescent="0.15">
      <c r="A12869" s="2"/>
      <c r="B12869" s="31"/>
      <c r="C12869" s="2"/>
      <c r="D12869" s="2"/>
      <c r="E12869" s="26"/>
    </row>
    <row r="12870" spans="1:5" x14ac:dyDescent="0.15">
      <c r="A12870" s="2"/>
      <c r="B12870" s="31"/>
      <c r="C12870" s="2"/>
      <c r="D12870" s="2"/>
      <c r="E12870" s="26"/>
    </row>
    <row r="12871" spans="1:5" x14ac:dyDescent="0.15">
      <c r="A12871" s="2"/>
      <c r="B12871" s="31"/>
      <c r="C12871" s="2"/>
      <c r="D12871" s="2"/>
      <c r="E12871" s="26"/>
    </row>
    <row r="12872" spans="1:5" x14ac:dyDescent="0.15">
      <c r="A12872" s="2"/>
      <c r="B12872" s="31"/>
      <c r="C12872" s="2"/>
      <c r="D12872" s="2"/>
      <c r="E12872" s="26"/>
    </row>
    <row r="12873" spans="1:5" x14ac:dyDescent="0.15">
      <c r="A12873" s="2"/>
      <c r="B12873" s="31"/>
      <c r="C12873" s="2"/>
      <c r="D12873" s="2"/>
      <c r="E12873" s="26"/>
    </row>
    <row r="12874" spans="1:5" x14ac:dyDescent="0.15">
      <c r="A12874" s="2"/>
      <c r="B12874" s="31"/>
      <c r="C12874" s="2"/>
      <c r="D12874" s="2"/>
      <c r="E12874" s="26"/>
    </row>
    <row r="12875" spans="1:5" x14ac:dyDescent="0.15">
      <c r="A12875" s="2"/>
      <c r="B12875" s="31"/>
      <c r="C12875" s="2"/>
      <c r="D12875" s="2"/>
      <c r="E12875" s="26"/>
    </row>
    <row r="12876" spans="1:5" x14ac:dyDescent="0.15">
      <c r="A12876" s="2"/>
      <c r="B12876" s="31"/>
      <c r="C12876" s="2"/>
      <c r="D12876" s="2"/>
      <c r="E12876" s="26"/>
    </row>
    <row r="12877" spans="1:5" x14ac:dyDescent="0.15">
      <c r="A12877" s="2"/>
      <c r="B12877" s="31"/>
      <c r="C12877" s="2"/>
      <c r="D12877" s="2"/>
      <c r="E12877" s="26"/>
    </row>
    <row r="12878" spans="1:5" x14ac:dyDescent="0.15">
      <c r="A12878" s="2"/>
      <c r="B12878" s="31"/>
      <c r="C12878" s="2"/>
      <c r="D12878" s="2"/>
      <c r="E12878" s="26"/>
    </row>
    <row r="12879" spans="1:5" x14ac:dyDescent="0.15">
      <c r="A12879" s="2"/>
      <c r="B12879" s="31"/>
      <c r="C12879" s="2"/>
      <c r="D12879" s="2"/>
      <c r="E12879" s="26"/>
    </row>
    <row r="12880" spans="1:5" x14ac:dyDescent="0.15">
      <c r="A12880" s="2"/>
      <c r="B12880" s="31"/>
      <c r="C12880" s="2"/>
      <c r="D12880" s="2"/>
      <c r="E12880" s="26"/>
    </row>
    <row r="12881" spans="1:5" x14ac:dyDescent="0.15">
      <c r="A12881" s="2"/>
      <c r="B12881" s="31"/>
      <c r="C12881" s="2"/>
      <c r="D12881" s="2"/>
      <c r="E12881" s="26"/>
    </row>
    <row r="12882" spans="1:5" x14ac:dyDescent="0.15">
      <c r="A12882" s="2"/>
      <c r="B12882" s="31"/>
      <c r="C12882" s="2"/>
      <c r="D12882" s="2"/>
      <c r="E12882" s="26"/>
    </row>
    <row r="12883" spans="1:5" x14ac:dyDescent="0.15">
      <c r="A12883" s="2"/>
      <c r="B12883" s="31"/>
      <c r="C12883" s="2"/>
      <c r="D12883" s="2"/>
      <c r="E12883" s="26"/>
    </row>
    <row r="12884" spans="1:5" x14ac:dyDescent="0.15">
      <c r="A12884" s="2"/>
      <c r="B12884" s="31"/>
      <c r="C12884" s="2"/>
      <c r="D12884" s="2"/>
      <c r="E12884" s="26"/>
    </row>
    <row r="12885" spans="1:5" x14ac:dyDescent="0.15">
      <c r="A12885" s="2"/>
      <c r="B12885" s="31"/>
      <c r="C12885" s="2"/>
      <c r="D12885" s="2"/>
      <c r="E12885" s="26"/>
    </row>
    <row r="12886" spans="1:5" x14ac:dyDescent="0.15">
      <c r="A12886" s="2"/>
      <c r="B12886" s="31"/>
      <c r="C12886" s="2"/>
      <c r="D12886" s="2"/>
      <c r="E12886" s="26"/>
    </row>
    <row r="12887" spans="1:5" x14ac:dyDescent="0.15">
      <c r="A12887" s="2"/>
      <c r="B12887" s="31"/>
      <c r="C12887" s="2"/>
      <c r="D12887" s="2"/>
      <c r="E12887" s="26"/>
    </row>
    <row r="12888" spans="1:5" x14ac:dyDescent="0.15">
      <c r="A12888" s="2"/>
      <c r="B12888" s="31"/>
      <c r="C12888" s="2"/>
      <c r="D12888" s="2"/>
      <c r="E12888" s="26"/>
    </row>
    <row r="12889" spans="1:5" x14ac:dyDescent="0.15">
      <c r="A12889" s="2"/>
      <c r="B12889" s="31"/>
      <c r="C12889" s="2"/>
      <c r="D12889" s="2"/>
      <c r="E12889" s="26"/>
    </row>
    <row r="12890" spans="1:5" x14ac:dyDescent="0.15">
      <c r="A12890" s="2"/>
      <c r="B12890" s="31"/>
      <c r="C12890" s="2"/>
      <c r="D12890" s="2"/>
      <c r="E12890" s="26"/>
    </row>
    <row r="12891" spans="1:5" x14ac:dyDescent="0.15">
      <c r="A12891" s="2"/>
      <c r="B12891" s="31"/>
      <c r="C12891" s="2"/>
      <c r="D12891" s="2"/>
      <c r="E12891" s="26"/>
    </row>
    <row r="12892" spans="1:5" x14ac:dyDescent="0.15">
      <c r="A12892" s="2"/>
      <c r="B12892" s="31"/>
      <c r="C12892" s="2"/>
      <c r="D12892" s="2"/>
      <c r="E12892" s="26"/>
    </row>
    <row r="12893" spans="1:5" x14ac:dyDescent="0.15">
      <c r="A12893" s="2"/>
      <c r="B12893" s="31"/>
      <c r="C12893" s="2"/>
      <c r="D12893" s="2"/>
      <c r="E12893" s="26"/>
    </row>
    <row r="12894" spans="1:5" x14ac:dyDescent="0.15">
      <c r="A12894" s="2"/>
      <c r="B12894" s="31"/>
      <c r="C12894" s="2"/>
      <c r="D12894" s="2"/>
      <c r="E12894" s="26"/>
    </row>
    <row r="12895" spans="1:5" x14ac:dyDescent="0.15">
      <c r="A12895" s="2"/>
      <c r="B12895" s="31"/>
      <c r="C12895" s="2"/>
      <c r="D12895" s="2"/>
      <c r="E12895" s="26"/>
    </row>
    <row r="12896" spans="1:5" x14ac:dyDescent="0.15">
      <c r="A12896" s="2"/>
      <c r="B12896" s="31"/>
      <c r="C12896" s="2"/>
      <c r="D12896" s="2"/>
      <c r="E12896" s="26"/>
    </row>
    <row r="12897" spans="1:5" x14ac:dyDescent="0.15">
      <c r="A12897" s="2"/>
      <c r="B12897" s="31"/>
      <c r="C12897" s="2"/>
      <c r="D12897" s="2"/>
      <c r="E12897" s="26"/>
    </row>
    <row r="12898" spans="1:5" x14ac:dyDescent="0.15">
      <c r="A12898" s="2"/>
      <c r="B12898" s="31"/>
      <c r="C12898" s="2"/>
      <c r="D12898" s="2"/>
      <c r="E12898" s="26"/>
    </row>
    <row r="12899" spans="1:5" x14ac:dyDescent="0.15">
      <c r="A12899" s="2"/>
      <c r="B12899" s="31"/>
      <c r="C12899" s="2"/>
      <c r="D12899" s="2"/>
      <c r="E12899" s="26"/>
    </row>
    <row r="12900" spans="1:5" x14ac:dyDescent="0.15">
      <c r="A12900" s="2"/>
      <c r="B12900" s="31"/>
      <c r="C12900" s="2"/>
      <c r="D12900" s="2"/>
      <c r="E12900" s="26"/>
    </row>
    <row r="12901" spans="1:5" x14ac:dyDescent="0.15">
      <c r="A12901" s="2"/>
      <c r="B12901" s="31"/>
      <c r="C12901" s="2"/>
      <c r="D12901" s="2"/>
      <c r="E12901" s="26"/>
    </row>
    <row r="12902" spans="1:5" x14ac:dyDescent="0.15">
      <c r="A12902" s="2"/>
      <c r="B12902" s="31"/>
      <c r="C12902" s="2"/>
      <c r="D12902" s="2"/>
      <c r="E12902" s="26"/>
    </row>
    <row r="12903" spans="1:5" x14ac:dyDescent="0.15">
      <c r="A12903" s="2"/>
      <c r="B12903" s="31"/>
      <c r="C12903" s="2"/>
      <c r="D12903" s="2"/>
      <c r="E12903" s="26"/>
    </row>
    <row r="12904" spans="1:5" x14ac:dyDescent="0.15">
      <c r="A12904" s="2"/>
      <c r="B12904" s="31"/>
      <c r="C12904" s="2"/>
      <c r="D12904" s="2"/>
      <c r="E12904" s="26"/>
    </row>
    <row r="12905" spans="1:5" x14ac:dyDescent="0.15">
      <c r="A12905" s="2"/>
      <c r="B12905" s="31"/>
      <c r="C12905" s="2"/>
      <c r="D12905" s="2"/>
      <c r="E12905" s="26"/>
    </row>
    <row r="12906" spans="1:5" x14ac:dyDescent="0.15">
      <c r="A12906" s="2"/>
      <c r="B12906" s="31"/>
      <c r="C12906" s="2"/>
      <c r="D12906" s="2"/>
      <c r="E12906" s="26"/>
    </row>
    <row r="12907" spans="1:5" x14ac:dyDescent="0.15">
      <c r="A12907" s="2"/>
      <c r="B12907" s="31"/>
      <c r="C12907" s="2"/>
      <c r="D12907" s="2"/>
      <c r="E12907" s="26"/>
    </row>
    <row r="12908" spans="1:5" x14ac:dyDescent="0.15">
      <c r="A12908" s="2"/>
      <c r="B12908" s="31"/>
      <c r="C12908" s="2"/>
      <c r="D12908" s="2"/>
      <c r="E12908" s="26"/>
    </row>
    <row r="12909" spans="1:5" x14ac:dyDescent="0.15">
      <c r="A12909" s="2"/>
      <c r="B12909" s="31"/>
      <c r="C12909" s="2"/>
      <c r="D12909" s="2"/>
      <c r="E12909" s="26"/>
    </row>
    <row r="12910" spans="1:5" x14ac:dyDescent="0.15">
      <c r="A12910" s="2"/>
      <c r="B12910" s="31"/>
      <c r="C12910" s="2"/>
      <c r="D12910" s="2"/>
      <c r="E12910" s="26"/>
    </row>
    <row r="12911" spans="1:5" x14ac:dyDescent="0.15">
      <c r="A12911" s="2"/>
      <c r="B12911" s="31"/>
      <c r="C12911" s="2"/>
      <c r="D12911" s="2"/>
      <c r="E12911" s="26"/>
    </row>
    <row r="12912" spans="1:5" x14ac:dyDescent="0.15">
      <c r="A12912" s="2"/>
      <c r="B12912" s="31"/>
      <c r="C12912" s="2"/>
      <c r="D12912" s="2"/>
      <c r="E12912" s="26"/>
    </row>
    <row r="12913" spans="1:5" x14ac:dyDescent="0.15">
      <c r="A12913" s="2"/>
      <c r="B12913" s="31"/>
      <c r="C12913" s="2"/>
      <c r="D12913" s="2"/>
      <c r="E12913" s="26"/>
    </row>
    <row r="12914" spans="1:5" x14ac:dyDescent="0.15">
      <c r="A12914" s="2"/>
      <c r="B12914" s="31"/>
      <c r="C12914" s="2"/>
      <c r="D12914" s="2"/>
      <c r="E12914" s="26"/>
    </row>
    <row r="12915" spans="1:5" x14ac:dyDescent="0.15">
      <c r="A12915" s="2"/>
      <c r="B12915" s="31"/>
      <c r="C12915" s="2"/>
      <c r="D12915" s="2"/>
      <c r="E12915" s="26"/>
    </row>
    <row r="12916" spans="1:5" x14ac:dyDescent="0.15">
      <c r="A12916" s="2"/>
      <c r="B12916" s="31"/>
      <c r="C12916" s="2"/>
      <c r="D12916" s="2"/>
      <c r="E12916" s="26"/>
    </row>
    <row r="12917" spans="1:5" x14ac:dyDescent="0.15">
      <c r="A12917" s="2"/>
      <c r="B12917" s="31"/>
      <c r="C12917" s="2"/>
      <c r="D12917" s="2"/>
      <c r="E12917" s="26"/>
    </row>
    <row r="12918" spans="1:5" x14ac:dyDescent="0.15">
      <c r="A12918" s="2"/>
      <c r="B12918" s="31"/>
      <c r="C12918" s="2"/>
      <c r="D12918" s="2"/>
      <c r="E12918" s="26"/>
    </row>
    <row r="12919" spans="1:5" x14ac:dyDescent="0.15">
      <c r="A12919" s="2"/>
      <c r="B12919" s="31"/>
      <c r="C12919" s="2"/>
      <c r="D12919" s="2"/>
      <c r="E12919" s="26"/>
    </row>
    <row r="12920" spans="1:5" x14ac:dyDescent="0.15">
      <c r="A12920" s="2"/>
      <c r="B12920" s="31"/>
      <c r="C12920" s="2"/>
      <c r="D12920" s="2"/>
      <c r="E12920" s="26"/>
    </row>
    <row r="12921" spans="1:5" x14ac:dyDescent="0.15">
      <c r="A12921" s="2"/>
      <c r="B12921" s="31"/>
      <c r="C12921" s="2"/>
      <c r="D12921" s="2"/>
      <c r="E12921" s="26"/>
    </row>
    <row r="12922" spans="1:5" x14ac:dyDescent="0.15">
      <c r="A12922" s="2"/>
      <c r="B12922" s="31"/>
      <c r="C12922" s="2"/>
      <c r="D12922" s="2"/>
      <c r="E12922" s="26"/>
    </row>
    <row r="12923" spans="1:5" x14ac:dyDescent="0.15">
      <c r="A12923" s="2"/>
      <c r="B12923" s="31"/>
      <c r="C12923" s="2"/>
      <c r="D12923" s="2"/>
      <c r="E12923" s="26"/>
    </row>
    <row r="12924" spans="1:5" x14ac:dyDescent="0.15">
      <c r="A12924" s="2"/>
      <c r="B12924" s="31"/>
      <c r="C12924" s="2"/>
      <c r="D12924" s="2"/>
      <c r="E12924" s="26"/>
    </row>
    <row r="12925" spans="1:5" x14ac:dyDescent="0.15">
      <c r="A12925" s="2"/>
      <c r="B12925" s="31"/>
      <c r="C12925" s="2"/>
      <c r="D12925" s="2"/>
      <c r="E12925" s="26"/>
    </row>
    <row r="12926" spans="1:5" x14ac:dyDescent="0.15">
      <c r="A12926" s="2"/>
      <c r="B12926" s="31"/>
      <c r="C12926" s="2"/>
      <c r="D12926" s="2"/>
      <c r="E12926" s="26"/>
    </row>
    <row r="12927" spans="1:5" x14ac:dyDescent="0.15">
      <c r="A12927" s="2"/>
      <c r="B12927" s="31"/>
      <c r="C12927" s="2"/>
      <c r="D12927" s="2"/>
      <c r="E12927" s="26"/>
    </row>
    <row r="12928" spans="1:5" x14ac:dyDescent="0.15">
      <c r="A12928" s="2"/>
      <c r="B12928" s="31"/>
      <c r="C12928" s="2"/>
      <c r="D12928" s="2"/>
      <c r="E12928" s="26"/>
    </row>
    <row r="12929" spans="1:5" x14ac:dyDescent="0.15">
      <c r="A12929" s="2"/>
      <c r="B12929" s="31"/>
      <c r="C12929" s="2"/>
      <c r="D12929" s="2"/>
      <c r="E12929" s="26"/>
    </row>
    <row r="12930" spans="1:5" x14ac:dyDescent="0.15">
      <c r="A12930" s="2"/>
      <c r="B12930" s="31"/>
      <c r="C12930" s="2"/>
      <c r="D12930" s="2"/>
      <c r="E12930" s="26"/>
    </row>
    <row r="12931" spans="1:5" x14ac:dyDescent="0.15">
      <c r="A12931" s="2"/>
      <c r="B12931" s="31"/>
      <c r="C12931" s="2"/>
      <c r="D12931" s="2"/>
      <c r="E12931" s="26"/>
    </row>
    <row r="12932" spans="1:5" x14ac:dyDescent="0.15">
      <c r="A12932" s="2"/>
      <c r="B12932" s="31"/>
      <c r="C12932" s="2"/>
      <c r="D12932" s="2"/>
      <c r="E12932" s="26"/>
    </row>
    <row r="12933" spans="1:5" x14ac:dyDescent="0.15">
      <c r="A12933" s="2"/>
      <c r="B12933" s="31"/>
      <c r="C12933" s="2"/>
      <c r="D12933" s="2"/>
      <c r="E12933" s="26"/>
    </row>
    <row r="12934" spans="1:5" x14ac:dyDescent="0.15">
      <c r="A12934" s="2"/>
      <c r="B12934" s="31"/>
      <c r="C12934" s="2"/>
      <c r="D12934" s="2"/>
      <c r="E12934" s="26"/>
    </row>
    <row r="12935" spans="1:5" x14ac:dyDescent="0.15">
      <c r="A12935" s="2"/>
      <c r="B12935" s="31"/>
      <c r="C12935" s="2"/>
      <c r="D12935" s="2"/>
      <c r="E12935" s="26"/>
    </row>
    <row r="12936" spans="1:5" x14ac:dyDescent="0.15">
      <c r="A12936" s="2"/>
      <c r="B12936" s="31"/>
      <c r="C12936" s="2"/>
      <c r="D12936" s="2"/>
      <c r="E12936" s="26"/>
    </row>
    <row r="12937" spans="1:5" x14ac:dyDescent="0.15">
      <c r="A12937" s="2"/>
      <c r="B12937" s="31"/>
      <c r="C12937" s="2"/>
      <c r="D12937" s="2"/>
      <c r="E12937" s="26"/>
    </row>
    <row r="12938" spans="1:5" x14ac:dyDescent="0.15">
      <c r="A12938" s="2"/>
      <c r="B12938" s="31"/>
      <c r="C12938" s="2"/>
      <c r="D12938" s="2"/>
      <c r="E12938" s="26"/>
    </row>
    <row r="12939" spans="1:5" x14ac:dyDescent="0.15">
      <c r="A12939" s="2"/>
      <c r="B12939" s="31"/>
      <c r="C12939" s="2"/>
      <c r="D12939" s="2"/>
      <c r="E12939" s="26"/>
    </row>
    <row r="12940" spans="1:5" x14ac:dyDescent="0.15">
      <c r="A12940" s="2"/>
      <c r="B12940" s="31"/>
      <c r="C12940" s="2"/>
      <c r="D12940" s="2"/>
      <c r="E12940" s="26"/>
    </row>
    <row r="12941" spans="1:5" x14ac:dyDescent="0.15">
      <c r="A12941" s="2"/>
      <c r="B12941" s="31"/>
      <c r="C12941" s="2"/>
      <c r="D12941" s="2"/>
      <c r="E12941" s="26"/>
    </row>
    <row r="12942" spans="1:5" x14ac:dyDescent="0.15">
      <c r="A12942" s="2"/>
      <c r="B12942" s="31"/>
      <c r="C12942" s="2"/>
      <c r="D12942" s="2"/>
      <c r="E12942" s="26"/>
    </row>
    <row r="12943" spans="1:5" x14ac:dyDescent="0.15">
      <c r="A12943" s="2"/>
      <c r="B12943" s="31"/>
      <c r="C12943" s="2"/>
      <c r="D12943" s="2"/>
      <c r="E12943" s="26"/>
    </row>
    <row r="12944" spans="1:5" x14ac:dyDescent="0.15">
      <c r="A12944" s="2"/>
      <c r="B12944" s="31"/>
      <c r="C12944" s="2"/>
      <c r="D12944" s="2"/>
      <c r="E12944" s="26"/>
    </row>
    <row r="12945" spans="1:5" x14ac:dyDescent="0.15">
      <c r="A12945" s="2"/>
      <c r="B12945" s="31"/>
      <c r="C12945" s="2"/>
      <c r="D12945" s="2"/>
      <c r="E12945" s="26"/>
    </row>
    <row r="12946" spans="1:5" x14ac:dyDescent="0.15">
      <c r="A12946" s="2"/>
      <c r="B12946" s="31"/>
      <c r="C12946" s="2"/>
      <c r="D12946" s="2"/>
      <c r="E12946" s="26"/>
    </row>
    <row r="12947" spans="1:5" x14ac:dyDescent="0.15">
      <c r="A12947" s="2"/>
      <c r="B12947" s="31"/>
      <c r="C12947" s="2"/>
      <c r="D12947" s="2"/>
      <c r="E12947" s="26"/>
    </row>
    <row r="12948" spans="1:5" x14ac:dyDescent="0.15">
      <c r="A12948" s="2"/>
      <c r="B12948" s="31"/>
      <c r="C12948" s="2"/>
      <c r="D12948" s="2"/>
      <c r="E12948" s="26"/>
    </row>
    <row r="12949" spans="1:5" x14ac:dyDescent="0.15">
      <c r="A12949" s="2"/>
      <c r="B12949" s="31"/>
      <c r="C12949" s="2"/>
      <c r="D12949" s="2"/>
      <c r="E12949" s="26"/>
    </row>
    <row r="12950" spans="1:5" x14ac:dyDescent="0.15">
      <c r="A12950" s="2"/>
      <c r="B12950" s="31"/>
      <c r="C12950" s="2"/>
      <c r="D12950" s="2"/>
      <c r="E12950" s="26"/>
    </row>
    <row r="12951" spans="1:5" x14ac:dyDescent="0.15">
      <c r="A12951" s="2"/>
      <c r="B12951" s="31"/>
      <c r="C12951" s="2"/>
      <c r="D12951" s="2"/>
      <c r="E12951" s="26"/>
    </row>
    <row r="12952" spans="1:5" x14ac:dyDescent="0.15">
      <c r="A12952" s="2"/>
      <c r="B12952" s="31"/>
      <c r="C12952" s="2"/>
      <c r="D12952" s="2"/>
      <c r="E12952" s="26"/>
    </row>
    <row r="12953" spans="1:5" x14ac:dyDescent="0.15">
      <c r="A12953" s="2"/>
      <c r="B12953" s="31"/>
      <c r="C12953" s="2"/>
      <c r="D12953" s="2"/>
      <c r="E12953" s="26"/>
    </row>
    <row r="12954" spans="1:5" x14ac:dyDescent="0.15">
      <c r="A12954" s="2"/>
      <c r="B12954" s="31"/>
      <c r="C12954" s="2"/>
      <c r="D12954" s="2"/>
      <c r="E12954" s="26"/>
    </row>
    <row r="12955" spans="1:5" x14ac:dyDescent="0.15">
      <c r="A12955" s="2"/>
      <c r="B12955" s="31"/>
      <c r="C12955" s="2"/>
      <c r="D12955" s="2"/>
      <c r="E12955" s="26"/>
    </row>
    <row r="12956" spans="1:5" x14ac:dyDescent="0.15">
      <c r="A12956" s="2"/>
      <c r="B12956" s="31"/>
      <c r="C12956" s="2"/>
      <c r="D12956" s="2"/>
      <c r="E12956" s="26"/>
    </row>
    <row r="12957" spans="1:5" x14ac:dyDescent="0.15">
      <c r="A12957" s="2"/>
      <c r="B12957" s="31"/>
      <c r="C12957" s="2"/>
      <c r="D12957" s="2"/>
      <c r="E12957" s="26"/>
    </row>
    <row r="12958" spans="1:5" x14ac:dyDescent="0.15">
      <c r="A12958" s="2"/>
      <c r="B12958" s="31"/>
      <c r="C12958" s="2"/>
      <c r="D12958" s="2"/>
      <c r="E12958" s="26"/>
    </row>
    <row r="12959" spans="1:5" x14ac:dyDescent="0.15">
      <c r="A12959" s="2"/>
      <c r="B12959" s="31"/>
      <c r="C12959" s="2"/>
      <c r="D12959" s="2"/>
      <c r="E12959" s="26"/>
    </row>
    <row r="12960" spans="1:5" x14ac:dyDescent="0.15">
      <c r="A12960" s="2"/>
      <c r="B12960" s="31"/>
      <c r="C12960" s="2"/>
      <c r="D12960" s="2"/>
      <c r="E12960" s="26"/>
    </row>
    <row r="12961" spans="1:5" x14ac:dyDescent="0.15">
      <c r="A12961" s="2"/>
      <c r="B12961" s="31"/>
      <c r="C12961" s="2"/>
      <c r="D12961" s="2"/>
      <c r="E12961" s="26"/>
    </row>
    <row r="12962" spans="1:5" x14ac:dyDescent="0.15">
      <c r="A12962" s="2"/>
      <c r="B12962" s="31"/>
      <c r="C12962" s="2"/>
      <c r="D12962" s="2"/>
      <c r="E12962" s="26"/>
    </row>
    <row r="12963" spans="1:5" x14ac:dyDescent="0.15">
      <c r="A12963" s="2"/>
      <c r="B12963" s="31"/>
      <c r="C12963" s="2"/>
      <c r="D12963" s="2"/>
      <c r="E12963" s="26"/>
    </row>
    <row r="12964" spans="1:5" x14ac:dyDescent="0.15">
      <c r="A12964" s="2"/>
      <c r="B12964" s="31"/>
      <c r="C12964" s="2"/>
      <c r="D12964" s="2"/>
      <c r="E12964" s="26"/>
    </row>
    <row r="12965" spans="1:5" x14ac:dyDescent="0.15">
      <c r="A12965" s="2"/>
      <c r="B12965" s="31"/>
      <c r="C12965" s="2"/>
      <c r="D12965" s="2"/>
      <c r="E12965" s="26"/>
    </row>
    <row r="12966" spans="1:5" x14ac:dyDescent="0.15">
      <c r="A12966" s="2"/>
      <c r="B12966" s="31"/>
      <c r="C12966" s="2"/>
      <c r="D12966" s="2"/>
      <c r="E12966" s="26"/>
    </row>
    <row r="12967" spans="1:5" x14ac:dyDescent="0.15">
      <c r="A12967" s="2"/>
      <c r="B12967" s="31"/>
      <c r="C12967" s="2"/>
      <c r="D12967" s="2"/>
      <c r="E12967" s="26"/>
    </row>
    <row r="12968" spans="1:5" x14ac:dyDescent="0.15">
      <c r="A12968" s="2"/>
      <c r="B12968" s="31"/>
      <c r="C12968" s="2"/>
      <c r="D12968" s="2"/>
      <c r="E12968" s="26"/>
    </row>
    <row r="12969" spans="1:5" x14ac:dyDescent="0.15">
      <c r="A12969" s="2"/>
      <c r="B12969" s="31"/>
      <c r="C12969" s="2"/>
      <c r="D12969" s="2"/>
      <c r="E12969" s="26"/>
    </row>
    <row r="12970" spans="1:5" x14ac:dyDescent="0.15">
      <c r="A12970" s="2"/>
      <c r="B12970" s="31"/>
      <c r="C12970" s="2"/>
      <c r="D12970" s="2"/>
      <c r="E12970" s="26"/>
    </row>
    <row r="12971" spans="1:5" x14ac:dyDescent="0.15">
      <c r="A12971" s="2"/>
      <c r="B12971" s="31"/>
      <c r="C12971" s="2"/>
      <c r="D12971" s="2"/>
      <c r="E12971" s="26"/>
    </row>
    <row r="12972" spans="1:5" x14ac:dyDescent="0.15">
      <c r="A12972" s="2"/>
      <c r="B12972" s="31"/>
      <c r="C12972" s="2"/>
      <c r="D12972" s="2"/>
      <c r="E12972" s="26"/>
    </row>
    <row r="12973" spans="1:5" x14ac:dyDescent="0.15">
      <c r="A12973" s="2"/>
      <c r="B12973" s="31"/>
      <c r="C12973" s="2"/>
      <c r="D12973" s="2"/>
      <c r="E12973" s="26"/>
    </row>
    <row r="12974" spans="1:5" x14ac:dyDescent="0.15">
      <c r="A12974" s="2"/>
      <c r="B12974" s="31"/>
      <c r="C12974" s="2"/>
      <c r="D12974" s="2"/>
      <c r="E12974" s="26"/>
    </row>
    <row r="12975" spans="1:5" x14ac:dyDescent="0.15">
      <c r="A12975" s="2"/>
      <c r="B12975" s="31"/>
      <c r="C12975" s="2"/>
      <c r="D12975" s="2"/>
      <c r="E12975" s="26"/>
    </row>
    <row r="12976" spans="1:5" x14ac:dyDescent="0.15">
      <c r="A12976" s="2"/>
      <c r="B12976" s="31"/>
      <c r="C12976" s="2"/>
      <c r="D12976" s="2"/>
      <c r="E12976" s="26"/>
    </row>
    <row r="12977" spans="1:5" x14ac:dyDescent="0.15">
      <c r="A12977" s="2"/>
      <c r="B12977" s="31"/>
      <c r="C12977" s="2"/>
      <c r="D12977" s="2"/>
      <c r="E12977" s="26"/>
    </row>
    <row r="12978" spans="1:5" x14ac:dyDescent="0.15">
      <c r="A12978" s="2"/>
      <c r="B12978" s="31"/>
      <c r="C12978" s="2"/>
      <c r="D12978" s="2"/>
      <c r="E12978" s="26"/>
    </row>
    <row r="12979" spans="1:5" x14ac:dyDescent="0.15">
      <c r="A12979" s="2"/>
      <c r="B12979" s="31"/>
      <c r="C12979" s="2"/>
      <c r="D12979" s="2"/>
      <c r="E12979" s="26"/>
    </row>
    <row r="12980" spans="1:5" x14ac:dyDescent="0.15">
      <c r="A12980" s="2"/>
      <c r="B12980" s="31"/>
      <c r="C12980" s="2"/>
      <c r="D12980" s="2"/>
      <c r="E12980" s="26"/>
    </row>
    <row r="12981" spans="1:5" x14ac:dyDescent="0.15">
      <c r="A12981" s="2"/>
      <c r="B12981" s="31"/>
      <c r="C12981" s="2"/>
      <c r="D12981" s="2"/>
      <c r="E12981" s="26"/>
    </row>
    <row r="12982" spans="1:5" x14ac:dyDescent="0.15">
      <c r="A12982" s="2"/>
      <c r="B12982" s="31"/>
      <c r="C12982" s="2"/>
      <c r="D12982" s="2"/>
      <c r="E12982" s="26"/>
    </row>
    <row r="12983" spans="1:5" x14ac:dyDescent="0.15">
      <c r="A12983" s="2"/>
      <c r="B12983" s="31"/>
      <c r="C12983" s="2"/>
      <c r="D12983" s="2"/>
      <c r="E12983" s="26"/>
    </row>
    <row r="12984" spans="1:5" x14ac:dyDescent="0.15">
      <c r="A12984" s="2"/>
      <c r="B12984" s="31"/>
      <c r="C12984" s="2"/>
      <c r="D12984" s="2"/>
      <c r="E12984" s="26"/>
    </row>
    <row r="12985" spans="1:5" x14ac:dyDescent="0.15">
      <c r="A12985" s="2"/>
      <c r="B12985" s="31"/>
      <c r="C12985" s="2"/>
      <c r="D12985" s="2"/>
      <c r="E12985" s="26"/>
    </row>
    <row r="12986" spans="1:5" x14ac:dyDescent="0.15">
      <c r="A12986" s="2"/>
      <c r="B12986" s="31"/>
      <c r="C12986" s="2"/>
      <c r="D12986" s="2"/>
      <c r="E12986" s="26"/>
    </row>
    <row r="12987" spans="1:5" x14ac:dyDescent="0.15">
      <c r="A12987" s="2"/>
      <c r="B12987" s="31"/>
      <c r="C12987" s="2"/>
      <c r="D12987" s="2"/>
      <c r="E12987" s="26"/>
    </row>
    <row r="12988" spans="1:5" x14ac:dyDescent="0.15">
      <c r="A12988" s="2"/>
      <c r="B12988" s="31"/>
      <c r="C12988" s="2"/>
      <c r="D12988" s="2"/>
      <c r="E12988" s="26"/>
    </row>
    <row r="12989" spans="1:5" x14ac:dyDescent="0.15">
      <c r="A12989" s="2"/>
      <c r="B12989" s="31"/>
      <c r="C12989" s="2"/>
      <c r="D12989" s="2"/>
      <c r="E12989" s="26"/>
    </row>
    <row r="12990" spans="1:5" x14ac:dyDescent="0.15">
      <c r="A12990" s="2"/>
      <c r="B12990" s="31"/>
      <c r="C12990" s="2"/>
      <c r="D12990" s="2"/>
      <c r="E12990" s="26"/>
    </row>
    <row r="12991" spans="1:5" x14ac:dyDescent="0.15">
      <c r="A12991" s="2"/>
      <c r="B12991" s="31"/>
      <c r="C12991" s="2"/>
      <c r="D12991" s="2"/>
      <c r="E12991" s="26"/>
    </row>
    <row r="12992" spans="1:5" x14ac:dyDescent="0.15">
      <c r="A12992" s="2"/>
      <c r="B12992" s="31"/>
      <c r="C12992" s="2"/>
      <c r="D12992" s="2"/>
      <c r="E12992" s="26"/>
    </row>
    <row r="12993" spans="1:5" x14ac:dyDescent="0.15">
      <c r="A12993" s="2"/>
      <c r="B12993" s="31"/>
      <c r="C12993" s="2"/>
      <c r="D12993" s="2"/>
      <c r="E12993" s="26"/>
    </row>
    <row r="12994" spans="1:5" x14ac:dyDescent="0.15">
      <c r="A12994" s="2"/>
      <c r="B12994" s="31"/>
      <c r="C12994" s="2"/>
      <c r="D12994" s="2"/>
      <c r="E12994" s="26"/>
    </row>
    <row r="12995" spans="1:5" x14ac:dyDescent="0.15">
      <c r="A12995" s="2"/>
      <c r="B12995" s="31"/>
      <c r="C12995" s="2"/>
      <c r="D12995" s="2"/>
      <c r="E12995" s="26"/>
    </row>
    <row r="12996" spans="1:5" x14ac:dyDescent="0.15">
      <c r="A12996" s="2"/>
      <c r="B12996" s="31"/>
      <c r="C12996" s="2"/>
      <c r="D12996" s="2"/>
      <c r="E12996" s="26"/>
    </row>
    <row r="12997" spans="1:5" x14ac:dyDescent="0.15">
      <c r="A12997" s="2"/>
      <c r="B12997" s="31"/>
      <c r="C12997" s="2"/>
      <c r="D12997" s="2"/>
      <c r="E12997" s="26"/>
    </row>
    <row r="12998" spans="1:5" x14ac:dyDescent="0.15">
      <c r="A12998" s="2"/>
      <c r="B12998" s="31"/>
      <c r="C12998" s="2"/>
      <c r="D12998" s="2"/>
      <c r="E12998" s="26"/>
    </row>
    <row r="12999" spans="1:5" x14ac:dyDescent="0.15">
      <c r="A12999" s="2"/>
      <c r="B12999" s="31"/>
      <c r="C12999" s="2"/>
      <c r="D12999" s="2"/>
      <c r="E12999" s="26"/>
    </row>
    <row r="13000" spans="1:5" x14ac:dyDescent="0.15">
      <c r="A13000" s="2"/>
      <c r="B13000" s="31"/>
      <c r="C13000" s="2"/>
      <c r="D13000" s="2"/>
      <c r="E13000" s="26"/>
    </row>
    <row r="13001" spans="1:5" x14ac:dyDescent="0.15">
      <c r="A13001" s="2"/>
      <c r="B13001" s="31"/>
      <c r="C13001" s="2"/>
      <c r="D13001" s="2"/>
      <c r="E13001" s="26"/>
    </row>
    <row r="13002" spans="1:5" x14ac:dyDescent="0.15">
      <c r="A13002" s="2"/>
      <c r="B13002" s="31"/>
      <c r="C13002" s="2"/>
      <c r="D13002" s="2"/>
      <c r="E13002" s="26"/>
    </row>
    <row r="13003" spans="1:5" x14ac:dyDescent="0.15">
      <c r="A13003" s="2"/>
      <c r="B13003" s="31"/>
      <c r="C13003" s="2"/>
      <c r="D13003" s="2"/>
      <c r="E13003" s="26"/>
    </row>
    <row r="13004" spans="1:5" x14ac:dyDescent="0.15">
      <c r="A13004" s="2"/>
      <c r="B13004" s="31"/>
      <c r="C13004" s="2"/>
      <c r="D13004" s="2"/>
      <c r="E13004" s="26"/>
    </row>
    <row r="13005" spans="1:5" x14ac:dyDescent="0.15">
      <c r="A13005" s="2"/>
      <c r="B13005" s="31"/>
      <c r="C13005" s="2"/>
      <c r="D13005" s="2"/>
      <c r="E13005" s="26"/>
    </row>
    <row r="13006" spans="1:5" x14ac:dyDescent="0.15">
      <c r="A13006" s="2"/>
      <c r="B13006" s="31"/>
      <c r="C13006" s="2"/>
      <c r="D13006" s="2"/>
      <c r="E13006" s="26"/>
    </row>
    <row r="13007" spans="1:5" x14ac:dyDescent="0.15">
      <c r="A13007" s="2"/>
      <c r="B13007" s="31"/>
      <c r="C13007" s="2"/>
      <c r="D13007" s="2"/>
      <c r="E13007" s="26"/>
    </row>
    <row r="13008" spans="1:5" x14ac:dyDescent="0.15">
      <c r="A13008" s="2"/>
      <c r="B13008" s="31"/>
      <c r="C13008" s="2"/>
      <c r="D13008" s="2"/>
      <c r="E13008" s="26"/>
    </row>
    <row r="13009" spans="1:5" x14ac:dyDescent="0.15">
      <c r="A13009" s="2"/>
      <c r="B13009" s="31"/>
      <c r="C13009" s="2"/>
      <c r="D13009" s="2"/>
      <c r="E13009" s="26"/>
    </row>
    <row r="13010" spans="1:5" x14ac:dyDescent="0.15">
      <c r="A13010" s="2"/>
      <c r="B13010" s="31"/>
      <c r="C13010" s="2"/>
      <c r="D13010" s="2"/>
      <c r="E13010" s="26"/>
    </row>
    <row r="13011" spans="1:5" x14ac:dyDescent="0.15">
      <c r="A13011" s="2"/>
      <c r="B13011" s="31"/>
      <c r="C13011" s="2"/>
      <c r="D13011" s="2"/>
      <c r="E13011" s="26"/>
    </row>
    <row r="13012" spans="1:5" x14ac:dyDescent="0.15">
      <c r="A13012" s="2"/>
      <c r="B13012" s="31"/>
      <c r="C13012" s="2"/>
      <c r="D13012" s="2"/>
      <c r="E13012" s="26"/>
    </row>
    <row r="13013" spans="1:5" x14ac:dyDescent="0.15">
      <c r="A13013" s="2"/>
      <c r="B13013" s="31"/>
      <c r="C13013" s="2"/>
      <c r="D13013" s="2"/>
      <c r="E13013" s="26"/>
    </row>
    <row r="13014" spans="1:5" x14ac:dyDescent="0.15">
      <c r="A13014" s="2"/>
      <c r="B13014" s="31"/>
      <c r="C13014" s="2"/>
      <c r="D13014" s="2"/>
      <c r="E13014" s="26"/>
    </row>
    <row r="13015" spans="1:5" x14ac:dyDescent="0.15">
      <c r="A13015" s="2"/>
      <c r="B13015" s="31"/>
      <c r="C13015" s="2"/>
      <c r="D13015" s="2"/>
      <c r="E13015" s="26"/>
    </row>
    <row r="13016" spans="1:5" x14ac:dyDescent="0.15">
      <c r="A13016" s="2"/>
      <c r="B13016" s="31"/>
      <c r="C13016" s="2"/>
      <c r="D13016" s="2"/>
      <c r="E13016" s="26"/>
    </row>
    <row r="13017" spans="1:5" x14ac:dyDescent="0.15">
      <c r="A13017" s="2"/>
      <c r="B13017" s="31"/>
      <c r="C13017" s="2"/>
      <c r="D13017" s="2"/>
      <c r="E13017" s="26"/>
    </row>
    <row r="13018" spans="1:5" x14ac:dyDescent="0.15">
      <c r="A13018" s="2"/>
      <c r="B13018" s="31"/>
      <c r="C13018" s="2"/>
      <c r="D13018" s="2"/>
      <c r="E13018" s="26"/>
    </row>
    <row r="13019" spans="1:5" x14ac:dyDescent="0.15">
      <c r="A13019" s="2"/>
      <c r="B13019" s="31"/>
      <c r="C13019" s="2"/>
      <c r="D13019" s="2"/>
      <c r="E13019" s="26"/>
    </row>
    <row r="13020" spans="1:5" x14ac:dyDescent="0.15">
      <c r="A13020" s="2"/>
      <c r="B13020" s="31"/>
      <c r="C13020" s="2"/>
      <c r="D13020" s="2"/>
      <c r="E13020" s="26"/>
    </row>
    <row r="13021" spans="1:5" x14ac:dyDescent="0.15">
      <c r="A13021" s="2"/>
      <c r="B13021" s="31"/>
      <c r="C13021" s="2"/>
      <c r="D13021" s="2"/>
      <c r="E13021" s="26"/>
    </row>
    <row r="13022" spans="1:5" x14ac:dyDescent="0.15">
      <c r="A13022" s="2"/>
      <c r="B13022" s="31"/>
      <c r="C13022" s="2"/>
      <c r="D13022" s="2"/>
      <c r="E13022" s="26"/>
    </row>
    <row r="13023" spans="1:5" x14ac:dyDescent="0.15">
      <c r="A13023" s="2"/>
      <c r="B13023" s="31"/>
      <c r="C13023" s="2"/>
      <c r="D13023" s="2"/>
      <c r="E13023" s="26"/>
    </row>
    <row r="13024" spans="1:5" x14ac:dyDescent="0.15">
      <c r="A13024" s="2"/>
      <c r="B13024" s="31"/>
      <c r="C13024" s="2"/>
      <c r="D13024" s="2"/>
      <c r="E13024" s="26"/>
    </row>
    <row r="13025" spans="1:5" x14ac:dyDescent="0.15">
      <c r="A13025" s="2"/>
      <c r="B13025" s="31"/>
      <c r="C13025" s="2"/>
      <c r="D13025" s="2"/>
      <c r="E13025" s="26"/>
    </row>
    <row r="13026" spans="1:5" x14ac:dyDescent="0.15">
      <c r="A13026" s="2"/>
      <c r="B13026" s="31"/>
      <c r="C13026" s="2"/>
      <c r="D13026" s="2"/>
      <c r="E13026" s="26"/>
    </row>
    <row r="13027" spans="1:5" x14ac:dyDescent="0.15">
      <c r="A13027" s="2"/>
      <c r="B13027" s="31"/>
      <c r="C13027" s="2"/>
      <c r="D13027" s="2"/>
      <c r="E13027" s="26"/>
    </row>
    <row r="13028" spans="1:5" x14ac:dyDescent="0.15">
      <c r="A13028" s="2"/>
      <c r="B13028" s="31"/>
      <c r="C13028" s="2"/>
      <c r="D13028" s="2"/>
      <c r="E13028" s="26"/>
    </row>
    <row r="13029" spans="1:5" x14ac:dyDescent="0.15">
      <c r="A13029" s="2"/>
      <c r="B13029" s="31"/>
      <c r="C13029" s="2"/>
      <c r="D13029" s="2"/>
      <c r="E13029" s="26"/>
    </row>
    <row r="13030" spans="1:5" x14ac:dyDescent="0.15">
      <c r="A13030" s="2"/>
      <c r="B13030" s="31"/>
      <c r="C13030" s="2"/>
      <c r="D13030" s="2"/>
      <c r="E13030" s="26"/>
    </row>
    <row r="13031" spans="1:5" x14ac:dyDescent="0.15">
      <c r="A13031" s="2"/>
      <c r="B13031" s="31"/>
      <c r="C13031" s="2"/>
      <c r="D13031" s="2"/>
      <c r="E13031" s="26"/>
    </row>
    <row r="13032" spans="1:5" x14ac:dyDescent="0.15">
      <c r="A13032" s="2"/>
      <c r="B13032" s="31"/>
      <c r="C13032" s="2"/>
      <c r="D13032" s="2"/>
      <c r="E13032" s="26"/>
    </row>
    <row r="13033" spans="1:5" x14ac:dyDescent="0.15">
      <c r="A13033" s="2"/>
      <c r="B13033" s="31"/>
      <c r="C13033" s="2"/>
      <c r="D13033" s="2"/>
      <c r="E13033" s="26"/>
    </row>
    <row r="13034" spans="1:5" x14ac:dyDescent="0.15">
      <c r="A13034" s="2"/>
      <c r="B13034" s="31"/>
      <c r="C13034" s="2"/>
      <c r="D13034" s="2"/>
      <c r="E13034" s="26"/>
    </row>
    <row r="13035" spans="1:5" x14ac:dyDescent="0.15">
      <c r="A13035" s="2"/>
      <c r="B13035" s="31"/>
      <c r="C13035" s="2"/>
      <c r="D13035" s="2"/>
      <c r="E13035" s="26"/>
    </row>
    <row r="13036" spans="1:5" x14ac:dyDescent="0.15">
      <c r="A13036" s="2"/>
      <c r="B13036" s="31"/>
      <c r="C13036" s="2"/>
      <c r="D13036" s="2"/>
      <c r="E13036" s="26"/>
    </row>
    <row r="13037" spans="1:5" x14ac:dyDescent="0.15">
      <c r="A13037" s="2"/>
      <c r="B13037" s="31"/>
      <c r="C13037" s="2"/>
      <c r="D13037" s="2"/>
      <c r="E13037" s="26"/>
    </row>
    <row r="13038" spans="1:5" x14ac:dyDescent="0.15">
      <c r="A13038" s="2"/>
      <c r="B13038" s="31"/>
      <c r="C13038" s="2"/>
      <c r="D13038" s="2"/>
      <c r="E13038" s="26"/>
    </row>
    <row r="13039" spans="1:5" x14ac:dyDescent="0.15">
      <c r="A13039" s="2"/>
      <c r="B13039" s="31"/>
      <c r="C13039" s="2"/>
      <c r="D13039" s="2"/>
      <c r="E13039" s="26"/>
    </row>
    <row r="13040" spans="1:5" x14ac:dyDescent="0.15">
      <c r="A13040" s="2"/>
      <c r="B13040" s="31"/>
      <c r="C13040" s="2"/>
      <c r="D13040" s="2"/>
      <c r="E13040" s="26"/>
    </row>
    <row r="13041" spans="1:5" x14ac:dyDescent="0.15">
      <c r="A13041" s="2"/>
      <c r="B13041" s="31"/>
      <c r="C13041" s="2"/>
      <c r="D13041" s="2"/>
      <c r="E13041" s="26"/>
    </row>
    <row r="13042" spans="1:5" x14ac:dyDescent="0.15">
      <c r="A13042" s="2"/>
      <c r="B13042" s="31"/>
      <c r="C13042" s="2"/>
      <c r="D13042" s="2"/>
      <c r="E13042" s="26"/>
    </row>
    <row r="13043" spans="1:5" x14ac:dyDescent="0.15">
      <c r="A13043" s="2"/>
      <c r="B13043" s="31"/>
      <c r="C13043" s="2"/>
      <c r="D13043" s="2"/>
      <c r="E13043" s="26"/>
    </row>
    <row r="13044" spans="1:5" x14ac:dyDescent="0.15">
      <c r="A13044" s="2"/>
      <c r="B13044" s="31"/>
      <c r="C13044" s="2"/>
      <c r="D13044" s="2"/>
      <c r="E13044" s="26"/>
    </row>
    <row r="13045" spans="1:5" x14ac:dyDescent="0.15">
      <c r="A13045" s="2"/>
      <c r="B13045" s="31"/>
      <c r="C13045" s="2"/>
      <c r="D13045" s="2"/>
      <c r="E13045" s="26"/>
    </row>
    <row r="13046" spans="1:5" x14ac:dyDescent="0.15">
      <c r="A13046" s="2"/>
      <c r="B13046" s="31"/>
      <c r="C13046" s="2"/>
      <c r="D13046" s="2"/>
      <c r="E13046" s="26"/>
    </row>
    <row r="13047" spans="1:5" x14ac:dyDescent="0.15">
      <c r="A13047" s="2"/>
      <c r="B13047" s="31"/>
      <c r="C13047" s="2"/>
      <c r="D13047" s="2"/>
      <c r="E13047" s="26"/>
    </row>
    <row r="13048" spans="1:5" x14ac:dyDescent="0.15">
      <c r="A13048" s="2"/>
      <c r="B13048" s="31"/>
      <c r="C13048" s="2"/>
      <c r="D13048" s="2"/>
      <c r="E13048" s="26"/>
    </row>
    <row r="13049" spans="1:5" x14ac:dyDescent="0.15">
      <c r="A13049" s="2"/>
      <c r="B13049" s="31"/>
      <c r="C13049" s="2"/>
      <c r="D13049" s="2"/>
      <c r="E13049" s="26"/>
    </row>
    <row r="13050" spans="1:5" x14ac:dyDescent="0.15">
      <c r="A13050" s="2"/>
      <c r="B13050" s="31"/>
      <c r="C13050" s="2"/>
      <c r="D13050" s="2"/>
      <c r="E13050" s="26"/>
    </row>
    <row r="13051" spans="1:5" x14ac:dyDescent="0.15">
      <c r="A13051" s="2"/>
      <c r="B13051" s="31"/>
      <c r="C13051" s="2"/>
      <c r="D13051" s="2"/>
      <c r="E13051" s="26"/>
    </row>
    <row r="13052" spans="1:5" x14ac:dyDescent="0.15">
      <c r="A13052" s="2"/>
      <c r="B13052" s="31"/>
      <c r="C13052" s="2"/>
      <c r="D13052" s="2"/>
      <c r="E13052" s="26"/>
    </row>
    <row r="13053" spans="1:5" x14ac:dyDescent="0.15">
      <c r="A13053" s="2"/>
      <c r="B13053" s="31"/>
      <c r="C13053" s="2"/>
      <c r="D13053" s="2"/>
      <c r="E13053" s="26"/>
    </row>
    <row r="13054" spans="1:5" x14ac:dyDescent="0.15">
      <c r="A13054" s="2"/>
      <c r="B13054" s="31"/>
      <c r="C13054" s="2"/>
      <c r="D13054" s="2"/>
      <c r="E13054" s="26"/>
    </row>
    <row r="13055" spans="1:5" x14ac:dyDescent="0.15">
      <c r="A13055" s="2"/>
      <c r="B13055" s="31"/>
      <c r="C13055" s="2"/>
      <c r="D13055" s="2"/>
      <c r="E13055" s="26"/>
    </row>
    <row r="13056" spans="1:5" x14ac:dyDescent="0.15">
      <c r="A13056" s="2"/>
      <c r="B13056" s="31"/>
      <c r="C13056" s="2"/>
      <c r="D13056" s="2"/>
      <c r="E13056" s="26"/>
    </row>
    <row r="13057" spans="1:5" x14ac:dyDescent="0.15">
      <c r="A13057" s="2"/>
      <c r="B13057" s="31"/>
      <c r="C13057" s="2"/>
      <c r="D13057" s="2"/>
      <c r="E13057" s="26"/>
    </row>
    <row r="13058" spans="1:5" x14ac:dyDescent="0.15">
      <c r="A13058" s="2"/>
      <c r="B13058" s="31"/>
      <c r="C13058" s="2"/>
      <c r="D13058" s="2"/>
      <c r="E13058" s="26"/>
    </row>
    <row r="13059" spans="1:5" x14ac:dyDescent="0.15">
      <c r="A13059" s="2"/>
      <c r="B13059" s="31"/>
      <c r="C13059" s="2"/>
      <c r="D13059" s="2"/>
      <c r="E13059" s="26"/>
    </row>
    <row r="13060" spans="1:5" x14ac:dyDescent="0.15">
      <c r="A13060" s="2"/>
      <c r="B13060" s="31"/>
      <c r="C13060" s="2"/>
      <c r="D13060" s="2"/>
      <c r="E13060" s="26"/>
    </row>
    <row r="13061" spans="1:5" x14ac:dyDescent="0.15">
      <c r="A13061" s="2"/>
      <c r="B13061" s="31"/>
      <c r="C13061" s="2"/>
      <c r="D13061" s="2"/>
      <c r="E13061" s="26"/>
    </row>
    <row r="13062" spans="1:5" x14ac:dyDescent="0.15">
      <c r="A13062" s="2"/>
      <c r="B13062" s="31"/>
      <c r="C13062" s="2"/>
      <c r="D13062" s="2"/>
      <c r="E13062" s="26"/>
    </row>
    <row r="13063" spans="1:5" x14ac:dyDescent="0.15">
      <c r="A13063" s="2"/>
      <c r="B13063" s="31"/>
      <c r="C13063" s="2"/>
      <c r="D13063" s="2"/>
      <c r="E13063" s="26"/>
    </row>
    <row r="13064" spans="1:5" x14ac:dyDescent="0.15">
      <c r="A13064" s="2"/>
      <c r="B13064" s="31"/>
      <c r="C13064" s="2"/>
      <c r="D13064" s="2"/>
      <c r="E13064" s="26"/>
    </row>
    <row r="13065" spans="1:5" x14ac:dyDescent="0.15">
      <c r="A13065" s="2"/>
      <c r="B13065" s="31"/>
      <c r="C13065" s="2"/>
      <c r="D13065" s="2"/>
      <c r="E13065" s="26"/>
    </row>
    <row r="13066" spans="1:5" x14ac:dyDescent="0.15">
      <c r="A13066" s="2"/>
      <c r="B13066" s="31"/>
      <c r="C13066" s="2"/>
      <c r="D13066" s="2"/>
      <c r="E13066" s="26"/>
    </row>
    <row r="13067" spans="1:5" x14ac:dyDescent="0.15">
      <c r="A13067" s="2"/>
      <c r="B13067" s="31"/>
      <c r="C13067" s="2"/>
      <c r="D13067" s="2"/>
      <c r="E13067" s="26"/>
    </row>
    <row r="13068" spans="1:5" x14ac:dyDescent="0.15">
      <c r="A13068" s="2"/>
      <c r="B13068" s="31"/>
      <c r="C13068" s="2"/>
      <c r="D13068" s="2"/>
      <c r="E13068" s="26"/>
    </row>
    <row r="13069" spans="1:5" x14ac:dyDescent="0.15">
      <c r="A13069" s="2"/>
      <c r="B13069" s="31"/>
      <c r="C13069" s="2"/>
      <c r="D13069" s="2"/>
      <c r="E13069" s="26"/>
    </row>
    <row r="13070" spans="1:5" x14ac:dyDescent="0.15">
      <c r="A13070" s="2"/>
      <c r="B13070" s="31"/>
      <c r="C13070" s="2"/>
      <c r="D13070" s="2"/>
      <c r="E13070" s="26"/>
    </row>
    <row r="13071" spans="1:5" x14ac:dyDescent="0.15">
      <c r="A13071" s="2"/>
      <c r="B13071" s="31"/>
      <c r="C13071" s="2"/>
      <c r="D13071" s="2"/>
      <c r="E13071" s="26"/>
    </row>
    <row r="13072" spans="1:5" x14ac:dyDescent="0.15">
      <c r="A13072" s="2"/>
      <c r="B13072" s="31"/>
      <c r="C13072" s="2"/>
      <c r="D13072" s="2"/>
      <c r="E13072" s="26"/>
    </row>
    <row r="13073" spans="1:5" x14ac:dyDescent="0.15">
      <c r="A13073" s="2"/>
      <c r="B13073" s="31"/>
      <c r="C13073" s="2"/>
      <c r="D13073" s="2"/>
      <c r="E13073" s="26"/>
    </row>
    <row r="13074" spans="1:5" x14ac:dyDescent="0.15">
      <c r="A13074" s="2"/>
      <c r="B13074" s="31"/>
      <c r="C13074" s="2"/>
      <c r="D13074" s="2"/>
      <c r="E13074" s="26"/>
    </row>
    <row r="13075" spans="1:5" x14ac:dyDescent="0.15">
      <c r="A13075" s="2"/>
      <c r="B13075" s="31"/>
      <c r="C13075" s="2"/>
      <c r="D13075" s="2"/>
      <c r="E13075" s="26"/>
    </row>
    <row r="13076" spans="1:5" x14ac:dyDescent="0.15">
      <c r="A13076" s="2"/>
      <c r="B13076" s="31"/>
      <c r="C13076" s="2"/>
      <c r="D13076" s="2"/>
      <c r="E13076" s="26"/>
    </row>
    <row r="13077" spans="1:5" x14ac:dyDescent="0.15">
      <c r="A13077" s="2"/>
      <c r="B13077" s="31"/>
      <c r="C13077" s="2"/>
      <c r="D13077" s="2"/>
      <c r="E13077" s="26"/>
    </row>
    <row r="13078" spans="1:5" x14ac:dyDescent="0.15">
      <c r="A13078" s="2"/>
      <c r="B13078" s="31"/>
      <c r="C13078" s="2"/>
      <c r="D13078" s="2"/>
      <c r="E13078" s="26"/>
    </row>
    <row r="13079" spans="1:5" x14ac:dyDescent="0.15">
      <c r="A13079" s="2"/>
      <c r="B13079" s="31"/>
      <c r="C13079" s="2"/>
      <c r="D13079" s="2"/>
      <c r="E13079" s="26"/>
    </row>
    <row r="13080" spans="1:5" x14ac:dyDescent="0.15">
      <c r="A13080" s="2"/>
      <c r="B13080" s="31"/>
      <c r="C13080" s="2"/>
      <c r="D13080" s="2"/>
      <c r="E13080" s="26"/>
    </row>
    <row r="13081" spans="1:5" x14ac:dyDescent="0.15">
      <c r="A13081" s="2"/>
      <c r="B13081" s="31"/>
      <c r="C13081" s="2"/>
      <c r="D13081" s="2"/>
      <c r="E13081" s="26"/>
    </row>
    <row r="13082" spans="1:5" x14ac:dyDescent="0.15">
      <c r="A13082" s="2"/>
      <c r="B13082" s="31"/>
      <c r="C13082" s="2"/>
      <c r="D13082" s="2"/>
      <c r="E13082" s="26"/>
    </row>
    <row r="13083" spans="1:5" x14ac:dyDescent="0.15">
      <c r="A13083" s="2"/>
      <c r="B13083" s="31"/>
      <c r="C13083" s="2"/>
      <c r="D13083" s="2"/>
      <c r="E13083" s="26"/>
    </row>
    <row r="13084" spans="1:5" x14ac:dyDescent="0.15">
      <c r="A13084" s="2"/>
      <c r="B13084" s="31"/>
      <c r="C13084" s="2"/>
      <c r="D13084" s="2"/>
      <c r="E13084" s="26"/>
    </row>
    <row r="13085" spans="1:5" x14ac:dyDescent="0.15">
      <c r="A13085" s="2"/>
      <c r="B13085" s="31"/>
      <c r="C13085" s="2"/>
      <c r="D13085" s="2"/>
      <c r="E13085" s="26"/>
    </row>
    <row r="13086" spans="1:5" x14ac:dyDescent="0.15">
      <c r="A13086" s="2"/>
      <c r="B13086" s="31"/>
      <c r="C13086" s="2"/>
      <c r="D13086" s="2"/>
      <c r="E13086" s="26"/>
    </row>
    <row r="13087" spans="1:5" x14ac:dyDescent="0.15">
      <c r="A13087" s="2"/>
      <c r="B13087" s="31"/>
      <c r="C13087" s="2"/>
      <c r="D13087" s="2"/>
      <c r="E13087" s="26"/>
    </row>
    <row r="13088" spans="1:5" x14ac:dyDescent="0.15">
      <c r="A13088" s="2"/>
      <c r="B13088" s="31"/>
      <c r="C13088" s="2"/>
      <c r="D13088" s="2"/>
      <c r="E13088" s="26"/>
    </row>
    <row r="13089" spans="1:5" x14ac:dyDescent="0.15">
      <c r="A13089" s="2"/>
      <c r="B13089" s="31"/>
      <c r="C13089" s="2"/>
      <c r="D13089" s="2"/>
      <c r="E13089" s="26"/>
    </row>
    <row r="13090" spans="1:5" x14ac:dyDescent="0.15">
      <c r="A13090" s="2"/>
      <c r="B13090" s="31"/>
      <c r="C13090" s="2"/>
      <c r="D13090" s="2"/>
      <c r="E13090" s="26"/>
    </row>
    <row r="13091" spans="1:5" x14ac:dyDescent="0.15">
      <c r="A13091" s="2"/>
      <c r="B13091" s="31"/>
      <c r="C13091" s="2"/>
      <c r="D13091" s="2"/>
      <c r="E13091" s="26"/>
    </row>
    <row r="13092" spans="1:5" x14ac:dyDescent="0.15">
      <c r="A13092" s="2"/>
      <c r="B13092" s="31"/>
      <c r="C13092" s="2"/>
      <c r="D13092" s="2"/>
      <c r="E13092" s="26"/>
    </row>
    <row r="13093" spans="1:5" x14ac:dyDescent="0.15">
      <c r="A13093" s="2"/>
      <c r="B13093" s="31"/>
      <c r="C13093" s="2"/>
      <c r="D13093" s="2"/>
      <c r="E13093" s="26"/>
    </row>
    <row r="13094" spans="1:5" x14ac:dyDescent="0.15">
      <c r="A13094" s="2"/>
      <c r="B13094" s="31"/>
      <c r="C13094" s="2"/>
      <c r="D13094" s="2"/>
      <c r="E13094" s="26"/>
    </row>
    <row r="13095" spans="1:5" x14ac:dyDescent="0.15">
      <c r="A13095" s="2"/>
      <c r="B13095" s="31"/>
      <c r="C13095" s="2"/>
      <c r="D13095" s="2"/>
      <c r="E13095" s="26"/>
    </row>
    <row r="13096" spans="1:5" x14ac:dyDescent="0.15">
      <c r="A13096" s="2"/>
      <c r="B13096" s="31"/>
      <c r="C13096" s="2"/>
      <c r="D13096" s="2"/>
      <c r="E13096" s="26"/>
    </row>
    <row r="13097" spans="1:5" x14ac:dyDescent="0.15">
      <c r="A13097" s="2"/>
      <c r="B13097" s="31"/>
      <c r="C13097" s="2"/>
      <c r="D13097" s="2"/>
      <c r="E13097" s="26"/>
    </row>
    <row r="13098" spans="1:5" x14ac:dyDescent="0.15">
      <c r="A13098" s="2"/>
      <c r="B13098" s="31"/>
      <c r="C13098" s="2"/>
      <c r="D13098" s="2"/>
      <c r="E13098" s="26"/>
    </row>
    <row r="13099" spans="1:5" x14ac:dyDescent="0.15">
      <c r="A13099" s="2"/>
      <c r="B13099" s="31"/>
      <c r="C13099" s="2"/>
      <c r="D13099" s="2"/>
      <c r="E13099" s="26"/>
    </row>
    <row r="13100" spans="1:5" x14ac:dyDescent="0.15">
      <c r="A13100" s="2"/>
      <c r="B13100" s="31"/>
      <c r="C13100" s="2"/>
      <c r="D13100" s="2"/>
      <c r="E13100" s="26"/>
    </row>
    <row r="13101" spans="1:5" x14ac:dyDescent="0.15">
      <c r="A13101" s="2"/>
      <c r="B13101" s="31"/>
      <c r="C13101" s="2"/>
      <c r="D13101" s="2"/>
      <c r="E13101" s="26"/>
    </row>
    <row r="13102" spans="1:5" x14ac:dyDescent="0.15">
      <c r="A13102" s="2"/>
      <c r="B13102" s="31"/>
      <c r="C13102" s="2"/>
      <c r="D13102" s="2"/>
      <c r="E13102" s="26"/>
    </row>
    <row r="13103" spans="1:5" x14ac:dyDescent="0.15">
      <c r="A13103" s="2"/>
      <c r="B13103" s="31"/>
      <c r="C13103" s="2"/>
      <c r="D13103" s="2"/>
      <c r="E13103" s="26"/>
    </row>
    <row r="13104" spans="1:5" x14ac:dyDescent="0.15">
      <c r="A13104" s="2"/>
      <c r="B13104" s="31"/>
      <c r="C13104" s="2"/>
      <c r="D13104" s="2"/>
      <c r="E13104" s="26"/>
    </row>
    <row r="13105" spans="1:5" x14ac:dyDescent="0.15">
      <c r="A13105" s="2"/>
      <c r="B13105" s="31"/>
      <c r="C13105" s="2"/>
      <c r="D13105" s="2"/>
      <c r="E13105" s="26"/>
    </row>
    <row r="13106" spans="1:5" x14ac:dyDescent="0.15">
      <c r="A13106" s="2"/>
      <c r="B13106" s="31"/>
      <c r="C13106" s="2"/>
      <c r="D13106" s="2"/>
      <c r="E13106" s="26"/>
    </row>
    <row r="13107" spans="1:5" x14ac:dyDescent="0.15">
      <c r="A13107" s="2"/>
      <c r="B13107" s="31"/>
      <c r="C13107" s="2"/>
      <c r="D13107" s="2"/>
      <c r="E13107" s="26"/>
    </row>
    <row r="13108" spans="1:5" x14ac:dyDescent="0.15">
      <c r="A13108" s="2"/>
      <c r="B13108" s="31"/>
      <c r="C13108" s="2"/>
      <c r="D13108" s="2"/>
      <c r="E13108" s="26"/>
    </row>
    <row r="13109" spans="1:5" x14ac:dyDescent="0.15">
      <c r="A13109" s="2"/>
      <c r="B13109" s="31"/>
      <c r="C13109" s="2"/>
      <c r="D13109" s="2"/>
      <c r="E13109" s="26"/>
    </row>
    <row r="13110" spans="1:5" x14ac:dyDescent="0.15">
      <c r="A13110" s="2"/>
      <c r="B13110" s="31"/>
      <c r="C13110" s="2"/>
      <c r="D13110" s="2"/>
      <c r="E13110" s="26"/>
    </row>
    <row r="13111" spans="1:5" x14ac:dyDescent="0.15">
      <c r="A13111" s="2"/>
      <c r="B13111" s="31"/>
      <c r="C13111" s="2"/>
      <c r="D13111" s="2"/>
      <c r="E13111" s="26"/>
    </row>
    <row r="13112" spans="1:5" x14ac:dyDescent="0.15">
      <c r="A13112" s="2"/>
      <c r="B13112" s="31"/>
      <c r="C13112" s="2"/>
      <c r="D13112" s="2"/>
      <c r="E13112" s="26"/>
    </row>
    <row r="13113" spans="1:5" x14ac:dyDescent="0.15">
      <c r="A13113" s="2"/>
      <c r="B13113" s="31"/>
      <c r="C13113" s="2"/>
      <c r="D13113" s="2"/>
      <c r="E13113" s="26"/>
    </row>
    <row r="13114" spans="1:5" x14ac:dyDescent="0.15">
      <c r="A13114" s="2"/>
      <c r="B13114" s="31"/>
      <c r="C13114" s="2"/>
      <c r="D13114" s="2"/>
      <c r="E13114" s="26"/>
    </row>
    <row r="13115" spans="1:5" x14ac:dyDescent="0.15">
      <c r="A13115" s="2"/>
      <c r="B13115" s="31"/>
      <c r="C13115" s="2"/>
      <c r="D13115" s="2"/>
      <c r="E13115" s="26"/>
    </row>
    <row r="13116" spans="1:5" x14ac:dyDescent="0.15">
      <c r="A13116" s="2"/>
      <c r="B13116" s="31"/>
      <c r="C13116" s="2"/>
      <c r="D13116" s="2"/>
      <c r="E13116" s="26"/>
    </row>
    <row r="13117" spans="1:5" x14ac:dyDescent="0.15">
      <c r="A13117" s="2"/>
      <c r="B13117" s="31"/>
      <c r="C13117" s="2"/>
      <c r="D13117" s="2"/>
      <c r="E13117" s="26"/>
    </row>
    <row r="13118" spans="1:5" x14ac:dyDescent="0.15">
      <c r="A13118" s="2"/>
      <c r="B13118" s="31"/>
      <c r="C13118" s="2"/>
      <c r="D13118" s="2"/>
      <c r="E13118" s="26"/>
    </row>
    <row r="13119" spans="1:5" x14ac:dyDescent="0.15">
      <c r="A13119" s="2"/>
      <c r="B13119" s="31"/>
      <c r="C13119" s="2"/>
      <c r="D13119" s="2"/>
      <c r="E13119" s="26"/>
    </row>
    <row r="13120" spans="1:5" x14ac:dyDescent="0.15">
      <c r="A13120" s="2"/>
      <c r="B13120" s="31"/>
      <c r="C13120" s="2"/>
      <c r="D13120" s="2"/>
      <c r="E13120" s="26"/>
    </row>
    <row r="13121" spans="1:5" x14ac:dyDescent="0.15">
      <c r="A13121" s="2"/>
      <c r="B13121" s="31"/>
      <c r="C13121" s="2"/>
      <c r="D13121" s="2"/>
      <c r="E13121" s="26"/>
    </row>
    <row r="13122" spans="1:5" x14ac:dyDescent="0.15">
      <c r="A13122" s="2"/>
      <c r="B13122" s="31"/>
      <c r="C13122" s="2"/>
      <c r="D13122" s="2"/>
      <c r="E13122" s="26"/>
    </row>
    <row r="13123" spans="1:5" x14ac:dyDescent="0.15">
      <c r="A13123" s="2"/>
      <c r="B13123" s="31"/>
      <c r="C13123" s="2"/>
      <c r="D13123" s="2"/>
      <c r="E13123" s="26"/>
    </row>
    <row r="13124" spans="1:5" x14ac:dyDescent="0.15">
      <c r="A13124" s="2"/>
      <c r="B13124" s="31"/>
      <c r="C13124" s="2"/>
      <c r="D13124" s="2"/>
      <c r="E13124" s="26"/>
    </row>
    <row r="13125" spans="1:5" x14ac:dyDescent="0.15">
      <c r="A13125" s="2"/>
      <c r="B13125" s="31"/>
      <c r="C13125" s="2"/>
      <c r="D13125" s="2"/>
      <c r="E13125" s="26"/>
    </row>
    <row r="13126" spans="1:5" x14ac:dyDescent="0.15">
      <c r="A13126" s="2"/>
      <c r="B13126" s="31"/>
      <c r="C13126" s="2"/>
      <c r="D13126" s="2"/>
      <c r="E13126" s="26"/>
    </row>
    <row r="13127" spans="1:5" x14ac:dyDescent="0.15">
      <c r="A13127" s="2"/>
      <c r="B13127" s="31"/>
      <c r="C13127" s="2"/>
      <c r="D13127" s="2"/>
      <c r="E13127" s="26"/>
    </row>
    <row r="13128" spans="1:5" x14ac:dyDescent="0.15">
      <c r="A13128" s="2"/>
      <c r="B13128" s="31"/>
      <c r="C13128" s="2"/>
      <c r="D13128" s="2"/>
      <c r="E13128" s="26"/>
    </row>
    <row r="13129" spans="1:5" x14ac:dyDescent="0.15">
      <c r="A13129" s="2"/>
      <c r="B13129" s="31"/>
      <c r="C13129" s="2"/>
      <c r="D13129" s="2"/>
      <c r="E13129" s="26"/>
    </row>
    <row r="13130" spans="1:5" x14ac:dyDescent="0.15">
      <c r="A13130" s="2"/>
      <c r="B13130" s="31"/>
      <c r="C13130" s="2"/>
      <c r="D13130" s="2"/>
      <c r="E13130" s="26"/>
    </row>
    <row r="13131" spans="1:5" x14ac:dyDescent="0.15">
      <c r="A13131" s="2"/>
      <c r="B13131" s="31"/>
      <c r="C13131" s="2"/>
      <c r="D13131" s="2"/>
      <c r="E13131" s="26"/>
    </row>
    <row r="13132" spans="1:5" x14ac:dyDescent="0.15">
      <c r="A13132" s="2"/>
      <c r="B13132" s="31"/>
      <c r="C13132" s="2"/>
      <c r="D13132" s="2"/>
      <c r="E13132" s="26"/>
    </row>
    <row r="13133" spans="1:5" x14ac:dyDescent="0.15">
      <c r="A13133" s="2"/>
      <c r="B13133" s="31"/>
      <c r="C13133" s="2"/>
      <c r="D13133" s="2"/>
      <c r="E13133" s="26"/>
    </row>
    <row r="13134" spans="1:5" x14ac:dyDescent="0.15">
      <c r="A13134" s="2"/>
      <c r="B13134" s="31"/>
      <c r="C13134" s="2"/>
      <c r="D13134" s="2"/>
      <c r="E13134" s="26"/>
    </row>
    <row r="13135" spans="1:5" x14ac:dyDescent="0.15">
      <c r="A13135" s="2"/>
      <c r="B13135" s="31"/>
      <c r="C13135" s="2"/>
      <c r="D13135" s="2"/>
      <c r="E13135" s="26"/>
    </row>
    <row r="13136" spans="1:5" x14ac:dyDescent="0.15">
      <c r="A13136" s="2"/>
      <c r="B13136" s="31"/>
      <c r="C13136" s="2"/>
      <c r="D13136" s="2"/>
      <c r="E13136" s="26"/>
    </row>
    <row r="13137" spans="1:5" x14ac:dyDescent="0.15">
      <c r="A13137" s="2"/>
      <c r="B13137" s="31"/>
      <c r="C13137" s="2"/>
      <c r="D13137" s="2"/>
      <c r="E13137" s="26"/>
    </row>
    <row r="13138" spans="1:5" x14ac:dyDescent="0.15">
      <c r="A13138" s="2"/>
      <c r="B13138" s="31"/>
      <c r="C13138" s="2"/>
      <c r="D13138" s="2"/>
      <c r="E13138" s="26"/>
    </row>
    <row r="13139" spans="1:5" x14ac:dyDescent="0.15">
      <c r="A13139" s="2"/>
      <c r="B13139" s="31"/>
      <c r="C13139" s="2"/>
      <c r="D13139" s="2"/>
      <c r="E13139" s="26"/>
    </row>
    <row r="13140" spans="1:5" x14ac:dyDescent="0.15">
      <c r="A13140" s="2"/>
      <c r="B13140" s="31"/>
      <c r="C13140" s="2"/>
      <c r="D13140" s="2"/>
      <c r="E13140" s="26"/>
    </row>
    <row r="13141" spans="1:5" x14ac:dyDescent="0.15">
      <c r="A13141" s="2"/>
      <c r="B13141" s="31"/>
      <c r="C13141" s="2"/>
      <c r="D13141" s="2"/>
      <c r="E13141" s="26"/>
    </row>
    <row r="13142" spans="1:5" x14ac:dyDescent="0.15">
      <c r="A13142" s="2"/>
      <c r="B13142" s="31"/>
      <c r="C13142" s="2"/>
      <c r="D13142" s="2"/>
      <c r="E13142" s="26"/>
    </row>
    <row r="13143" spans="1:5" x14ac:dyDescent="0.15">
      <c r="A13143" s="2"/>
      <c r="B13143" s="31"/>
      <c r="C13143" s="2"/>
      <c r="D13143" s="2"/>
      <c r="E13143" s="26"/>
    </row>
    <row r="13144" spans="1:5" x14ac:dyDescent="0.15">
      <c r="A13144" s="2"/>
      <c r="B13144" s="31"/>
      <c r="C13144" s="2"/>
      <c r="D13144" s="2"/>
      <c r="E13144" s="26"/>
    </row>
    <row r="13145" spans="1:5" x14ac:dyDescent="0.15">
      <c r="A13145" s="2"/>
      <c r="B13145" s="31"/>
      <c r="C13145" s="2"/>
      <c r="D13145" s="2"/>
      <c r="E13145" s="26"/>
    </row>
    <row r="13146" spans="1:5" x14ac:dyDescent="0.15">
      <c r="A13146" s="2"/>
      <c r="B13146" s="31"/>
      <c r="C13146" s="2"/>
      <c r="D13146" s="2"/>
      <c r="E13146" s="26"/>
    </row>
    <row r="13147" spans="1:5" x14ac:dyDescent="0.15">
      <c r="A13147" s="2"/>
      <c r="B13147" s="31"/>
      <c r="C13147" s="2"/>
      <c r="D13147" s="2"/>
      <c r="E13147" s="26"/>
    </row>
    <row r="13148" spans="1:5" x14ac:dyDescent="0.15">
      <c r="A13148" s="2"/>
      <c r="B13148" s="31"/>
      <c r="C13148" s="2"/>
      <c r="D13148" s="2"/>
      <c r="E13148" s="26"/>
    </row>
    <row r="13149" spans="1:5" x14ac:dyDescent="0.15">
      <c r="A13149" s="2"/>
      <c r="B13149" s="31"/>
      <c r="C13149" s="2"/>
      <c r="D13149" s="2"/>
      <c r="E13149" s="26"/>
    </row>
    <row r="13150" spans="1:5" x14ac:dyDescent="0.15">
      <c r="A13150" s="2"/>
      <c r="B13150" s="31"/>
      <c r="C13150" s="2"/>
      <c r="D13150" s="2"/>
      <c r="E13150" s="26"/>
    </row>
    <row r="13151" spans="1:5" x14ac:dyDescent="0.15">
      <c r="A13151" s="2"/>
      <c r="B13151" s="31"/>
      <c r="C13151" s="2"/>
      <c r="D13151" s="2"/>
      <c r="E13151" s="26"/>
    </row>
    <row r="13152" spans="1:5" x14ac:dyDescent="0.15">
      <c r="A13152" s="2"/>
      <c r="B13152" s="31"/>
      <c r="C13152" s="2"/>
      <c r="D13152" s="2"/>
      <c r="E13152" s="26"/>
    </row>
    <row r="13153" spans="1:5" x14ac:dyDescent="0.15">
      <c r="A13153" s="2"/>
      <c r="B13153" s="31"/>
      <c r="C13153" s="2"/>
      <c r="D13153" s="2"/>
      <c r="E13153" s="26"/>
    </row>
    <row r="13154" spans="1:5" x14ac:dyDescent="0.15">
      <c r="A13154" s="2"/>
      <c r="B13154" s="31"/>
      <c r="C13154" s="2"/>
      <c r="D13154" s="2"/>
      <c r="E13154" s="26"/>
    </row>
    <row r="13155" spans="1:5" x14ac:dyDescent="0.15">
      <c r="A13155" s="2"/>
      <c r="B13155" s="31"/>
      <c r="C13155" s="2"/>
      <c r="D13155" s="2"/>
      <c r="E13155" s="26"/>
    </row>
    <row r="13156" spans="1:5" x14ac:dyDescent="0.15">
      <c r="A13156" s="2"/>
      <c r="B13156" s="31"/>
      <c r="C13156" s="2"/>
      <c r="D13156" s="2"/>
      <c r="E13156" s="26"/>
    </row>
    <row r="13157" spans="1:5" x14ac:dyDescent="0.15">
      <c r="A13157" s="2"/>
      <c r="B13157" s="31"/>
      <c r="C13157" s="2"/>
      <c r="D13157" s="2"/>
      <c r="E13157" s="26"/>
    </row>
    <row r="13158" spans="1:5" x14ac:dyDescent="0.15">
      <c r="A13158" s="2"/>
      <c r="B13158" s="31"/>
      <c r="C13158" s="2"/>
      <c r="D13158" s="2"/>
      <c r="E13158" s="26"/>
    </row>
    <row r="13159" spans="1:5" x14ac:dyDescent="0.15">
      <c r="A13159" s="2"/>
      <c r="B13159" s="31"/>
      <c r="C13159" s="2"/>
      <c r="D13159" s="2"/>
      <c r="E13159" s="26"/>
    </row>
    <row r="13160" spans="1:5" x14ac:dyDescent="0.15">
      <c r="A13160" s="2"/>
      <c r="B13160" s="31"/>
      <c r="C13160" s="2"/>
      <c r="D13160" s="2"/>
      <c r="E13160" s="26"/>
    </row>
    <row r="13161" spans="1:5" x14ac:dyDescent="0.15">
      <c r="A13161" s="2"/>
      <c r="B13161" s="31"/>
      <c r="C13161" s="2"/>
      <c r="D13161" s="2"/>
      <c r="E13161" s="26"/>
    </row>
    <row r="13162" spans="1:5" x14ac:dyDescent="0.15">
      <c r="A13162" s="2"/>
      <c r="B13162" s="31"/>
      <c r="C13162" s="2"/>
      <c r="D13162" s="2"/>
      <c r="E13162" s="26"/>
    </row>
    <row r="13163" spans="1:5" x14ac:dyDescent="0.15">
      <c r="A13163" s="2"/>
      <c r="B13163" s="31"/>
      <c r="C13163" s="2"/>
      <c r="D13163" s="2"/>
      <c r="E13163" s="26"/>
    </row>
    <row r="13164" spans="1:5" x14ac:dyDescent="0.15">
      <c r="A13164" s="2"/>
      <c r="B13164" s="31"/>
      <c r="C13164" s="2"/>
      <c r="D13164" s="2"/>
      <c r="E13164" s="26"/>
    </row>
    <row r="13165" spans="1:5" x14ac:dyDescent="0.15">
      <c r="A13165" s="2"/>
      <c r="B13165" s="31"/>
      <c r="C13165" s="2"/>
      <c r="D13165" s="2"/>
      <c r="E13165" s="26"/>
    </row>
    <row r="13166" spans="1:5" x14ac:dyDescent="0.15">
      <c r="A13166" s="2"/>
      <c r="B13166" s="31"/>
      <c r="C13166" s="2"/>
      <c r="D13166" s="2"/>
      <c r="E13166" s="26"/>
    </row>
    <row r="13167" spans="1:5" x14ac:dyDescent="0.15">
      <c r="A13167" s="2"/>
      <c r="B13167" s="31"/>
      <c r="C13167" s="2"/>
      <c r="D13167" s="2"/>
      <c r="E13167" s="26"/>
    </row>
    <row r="13168" spans="1:5" x14ac:dyDescent="0.15">
      <c r="A13168" s="2"/>
      <c r="B13168" s="31"/>
      <c r="C13168" s="2"/>
      <c r="D13168" s="2"/>
      <c r="E13168" s="26"/>
    </row>
    <row r="13169" spans="1:5" x14ac:dyDescent="0.15">
      <c r="A13169" s="2"/>
      <c r="B13169" s="31"/>
      <c r="C13169" s="2"/>
      <c r="D13169" s="2"/>
      <c r="E13169" s="26"/>
    </row>
    <row r="13170" spans="1:5" x14ac:dyDescent="0.15">
      <c r="A13170" s="2"/>
      <c r="B13170" s="31"/>
      <c r="C13170" s="2"/>
      <c r="D13170" s="2"/>
      <c r="E13170" s="26"/>
    </row>
    <row r="13171" spans="1:5" x14ac:dyDescent="0.15">
      <c r="A13171" s="2"/>
      <c r="B13171" s="31"/>
      <c r="C13171" s="2"/>
      <c r="D13171" s="2"/>
      <c r="E13171" s="26"/>
    </row>
    <row r="13172" spans="1:5" x14ac:dyDescent="0.15">
      <c r="A13172" s="2"/>
      <c r="B13172" s="31"/>
      <c r="C13172" s="2"/>
      <c r="D13172" s="2"/>
      <c r="E13172" s="26"/>
    </row>
    <row r="13173" spans="1:5" x14ac:dyDescent="0.15">
      <c r="A13173" s="2"/>
      <c r="B13173" s="31"/>
      <c r="C13173" s="2"/>
      <c r="D13173" s="2"/>
      <c r="E13173" s="26"/>
    </row>
    <row r="13174" spans="1:5" x14ac:dyDescent="0.15">
      <c r="A13174" s="2"/>
      <c r="B13174" s="31"/>
      <c r="C13174" s="2"/>
      <c r="D13174" s="2"/>
      <c r="E13174" s="26"/>
    </row>
    <row r="13175" spans="1:5" x14ac:dyDescent="0.15">
      <c r="A13175" s="2"/>
      <c r="B13175" s="31"/>
      <c r="C13175" s="2"/>
      <c r="D13175" s="2"/>
      <c r="E13175" s="26"/>
    </row>
    <row r="13176" spans="1:5" x14ac:dyDescent="0.15">
      <c r="A13176" s="2"/>
      <c r="B13176" s="31"/>
      <c r="C13176" s="2"/>
      <c r="D13176" s="2"/>
      <c r="E13176" s="26"/>
    </row>
    <row r="13177" spans="1:5" x14ac:dyDescent="0.15">
      <c r="A13177" s="2"/>
      <c r="B13177" s="31"/>
      <c r="C13177" s="2"/>
      <c r="D13177" s="2"/>
      <c r="E13177" s="26"/>
    </row>
    <row r="13178" spans="1:5" x14ac:dyDescent="0.15">
      <c r="A13178" s="2"/>
      <c r="B13178" s="31"/>
      <c r="C13178" s="2"/>
      <c r="D13178" s="2"/>
      <c r="E13178" s="26"/>
    </row>
    <row r="13179" spans="1:5" x14ac:dyDescent="0.15">
      <c r="A13179" s="2"/>
      <c r="B13179" s="31"/>
      <c r="C13179" s="2"/>
      <c r="D13179" s="2"/>
      <c r="E13179" s="26"/>
    </row>
    <row r="13180" spans="1:5" x14ac:dyDescent="0.15">
      <c r="A13180" s="2"/>
      <c r="B13180" s="31"/>
      <c r="C13180" s="2"/>
      <c r="D13180" s="2"/>
      <c r="E13180" s="26"/>
    </row>
    <row r="13181" spans="1:5" x14ac:dyDescent="0.15">
      <c r="A13181" s="2"/>
      <c r="B13181" s="31"/>
      <c r="C13181" s="2"/>
      <c r="D13181" s="2"/>
      <c r="E13181" s="26"/>
    </row>
    <row r="13182" spans="1:5" x14ac:dyDescent="0.15">
      <c r="A13182" s="2"/>
      <c r="B13182" s="31"/>
      <c r="C13182" s="2"/>
      <c r="D13182" s="2"/>
      <c r="E13182" s="26"/>
    </row>
    <row r="13183" spans="1:5" x14ac:dyDescent="0.15">
      <c r="A13183" s="2"/>
      <c r="B13183" s="31"/>
      <c r="C13183" s="2"/>
      <c r="D13183" s="2"/>
      <c r="E13183" s="26"/>
    </row>
    <row r="13184" spans="1:5" x14ac:dyDescent="0.15">
      <c r="A13184" s="2"/>
      <c r="B13184" s="31"/>
      <c r="C13184" s="2"/>
      <c r="D13184" s="2"/>
      <c r="E13184" s="26"/>
    </row>
    <row r="13185" spans="1:5" x14ac:dyDescent="0.15">
      <c r="A13185" s="2"/>
      <c r="B13185" s="31"/>
      <c r="C13185" s="2"/>
      <c r="D13185" s="2"/>
      <c r="E13185" s="26"/>
    </row>
    <row r="13186" spans="1:5" x14ac:dyDescent="0.15">
      <c r="A13186" s="2"/>
      <c r="B13186" s="31"/>
      <c r="C13186" s="2"/>
      <c r="D13186" s="2"/>
      <c r="E13186" s="26"/>
    </row>
    <row r="13187" spans="1:5" x14ac:dyDescent="0.15">
      <c r="A13187" s="2"/>
      <c r="B13187" s="31"/>
      <c r="C13187" s="2"/>
      <c r="D13187" s="2"/>
      <c r="E13187" s="26"/>
    </row>
    <row r="13188" spans="1:5" x14ac:dyDescent="0.15">
      <c r="A13188" s="2"/>
      <c r="B13188" s="31"/>
      <c r="C13188" s="2"/>
      <c r="D13188" s="2"/>
      <c r="E13188" s="26"/>
    </row>
    <row r="13189" spans="1:5" x14ac:dyDescent="0.15">
      <c r="A13189" s="2"/>
      <c r="B13189" s="31"/>
      <c r="C13189" s="2"/>
      <c r="D13189" s="2"/>
      <c r="E13189" s="26"/>
    </row>
    <row r="13190" spans="1:5" x14ac:dyDescent="0.15">
      <c r="A13190" s="2"/>
      <c r="B13190" s="31"/>
      <c r="C13190" s="2"/>
      <c r="D13190" s="2"/>
      <c r="E13190" s="26"/>
    </row>
    <row r="13191" spans="1:5" x14ac:dyDescent="0.15">
      <c r="A13191" s="2"/>
      <c r="B13191" s="31"/>
      <c r="C13191" s="2"/>
      <c r="D13191" s="2"/>
      <c r="E13191" s="26"/>
    </row>
    <row r="13192" spans="1:5" x14ac:dyDescent="0.15">
      <c r="A13192" s="2"/>
      <c r="B13192" s="31"/>
      <c r="C13192" s="2"/>
      <c r="D13192" s="2"/>
      <c r="E13192" s="26"/>
    </row>
    <row r="13193" spans="1:5" x14ac:dyDescent="0.15">
      <c r="A13193" s="2"/>
      <c r="B13193" s="31"/>
      <c r="C13193" s="2"/>
      <c r="D13193" s="2"/>
      <c r="E13193" s="26"/>
    </row>
    <row r="13194" spans="1:5" x14ac:dyDescent="0.15">
      <c r="A13194" s="2"/>
      <c r="B13194" s="31"/>
      <c r="C13194" s="2"/>
      <c r="D13194" s="2"/>
      <c r="E13194" s="26"/>
    </row>
    <row r="13195" spans="1:5" x14ac:dyDescent="0.15">
      <c r="A13195" s="2"/>
      <c r="B13195" s="31"/>
      <c r="C13195" s="2"/>
      <c r="D13195" s="2"/>
      <c r="E13195" s="26"/>
    </row>
    <row r="13196" spans="1:5" x14ac:dyDescent="0.15">
      <c r="A13196" s="2"/>
      <c r="B13196" s="31"/>
      <c r="C13196" s="2"/>
      <c r="D13196" s="2"/>
      <c r="E13196" s="26"/>
    </row>
    <row r="13197" spans="1:5" x14ac:dyDescent="0.15">
      <c r="A13197" s="2"/>
      <c r="B13197" s="31"/>
      <c r="C13197" s="2"/>
      <c r="D13197" s="2"/>
      <c r="E13197" s="26"/>
    </row>
    <row r="13198" spans="1:5" x14ac:dyDescent="0.15">
      <c r="A13198" s="2"/>
      <c r="B13198" s="31"/>
      <c r="C13198" s="2"/>
      <c r="D13198" s="2"/>
      <c r="E13198" s="26"/>
    </row>
    <row r="13199" spans="1:5" x14ac:dyDescent="0.15">
      <c r="A13199" s="2"/>
      <c r="B13199" s="31"/>
      <c r="C13199" s="2"/>
      <c r="D13199" s="2"/>
      <c r="E13199" s="26"/>
    </row>
    <row r="13200" spans="1:5" x14ac:dyDescent="0.15">
      <c r="A13200" s="2"/>
      <c r="B13200" s="31"/>
      <c r="C13200" s="2"/>
      <c r="D13200" s="2"/>
      <c r="E13200" s="26"/>
    </row>
    <row r="13201" spans="1:5" x14ac:dyDescent="0.15">
      <c r="A13201" s="2"/>
      <c r="B13201" s="31"/>
      <c r="C13201" s="2"/>
      <c r="D13201" s="2"/>
      <c r="E13201" s="26"/>
    </row>
    <row r="13202" spans="1:5" x14ac:dyDescent="0.15">
      <c r="A13202" s="2"/>
      <c r="B13202" s="31"/>
      <c r="C13202" s="2"/>
      <c r="D13202" s="2"/>
      <c r="E13202" s="26"/>
    </row>
    <row r="13203" spans="1:5" x14ac:dyDescent="0.15">
      <c r="A13203" s="2"/>
      <c r="B13203" s="31"/>
      <c r="C13203" s="2"/>
      <c r="D13203" s="2"/>
      <c r="E13203" s="26"/>
    </row>
    <row r="13204" spans="1:5" x14ac:dyDescent="0.15">
      <c r="A13204" s="2"/>
      <c r="B13204" s="31"/>
      <c r="C13204" s="2"/>
      <c r="D13204" s="2"/>
      <c r="E13204" s="26"/>
    </row>
    <row r="13205" spans="1:5" x14ac:dyDescent="0.15">
      <c r="A13205" s="2"/>
      <c r="B13205" s="31"/>
      <c r="C13205" s="2"/>
      <c r="D13205" s="2"/>
      <c r="E13205" s="26"/>
    </row>
    <row r="13206" spans="1:5" x14ac:dyDescent="0.15">
      <c r="A13206" s="2"/>
      <c r="B13206" s="31"/>
      <c r="C13206" s="2"/>
      <c r="D13206" s="2"/>
      <c r="E13206" s="26"/>
    </row>
    <row r="13207" spans="1:5" x14ac:dyDescent="0.15">
      <c r="A13207" s="2"/>
      <c r="B13207" s="31"/>
      <c r="C13207" s="2"/>
      <c r="D13207" s="2"/>
      <c r="E13207" s="26"/>
    </row>
    <row r="13208" spans="1:5" x14ac:dyDescent="0.15">
      <c r="A13208" s="2"/>
      <c r="B13208" s="31"/>
      <c r="C13208" s="2"/>
      <c r="D13208" s="2"/>
      <c r="E13208" s="26"/>
    </row>
    <row r="13209" spans="1:5" x14ac:dyDescent="0.15">
      <c r="A13209" s="2"/>
      <c r="B13209" s="31"/>
      <c r="C13209" s="2"/>
      <c r="D13209" s="2"/>
      <c r="E13209" s="26"/>
    </row>
    <row r="13210" spans="1:5" x14ac:dyDescent="0.15">
      <c r="A13210" s="2"/>
      <c r="B13210" s="31"/>
      <c r="C13210" s="2"/>
      <c r="D13210" s="2"/>
      <c r="E13210" s="26"/>
    </row>
    <row r="13211" spans="1:5" x14ac:dyDescent="0.15">
      <c r="A13211" s="2"/>
      <c r="B13211" s="31"/>
      <c r="C13211" s="2"/>
      <c r="D13211" s="2"/>
      <c r="E13211" s="26"/>
    </row>
    <row r="13212" spans="1:5" x14ac:dyDescent="0.15">
      <c r="A13212" s="2"/>
      <c r="B13212" s="31"/>
      <c r="C13212" s="2"/>
      <c r="D13212" s="2"/>
      <c r="E13212" s="26"/>
    </row>
    <row r="13213" spans="1:5" x14ac:dyDescent="0.15">
      <c r="A13213" s="2"/>
      <c r="B13213" s="31"/>
      <c r="C13213" s="2"/>
      <c r="D13213" s="2"/>
      <c r="E13213" s="26"/>
    </row>
    <row r="13214" spans="1:5" x14ac:dyDescent="0.15">
      <c r="A13214" s="2"/>
      <c r="B13214" s="31"/>
      <c r="C13214" s="2"/>
      <c r="D13214" s="2"/>
      <c r="E13214" s="26"/>
    </row>
    <row r="13215" spans="1:5" x14ac:dyDescent="0.15">
      <c r="A13215" s="2"/>
      <c r="B13215" s="31"/>
      <c r="C13215" s="2"/>
      <c r="D13215" s="2"/>
      <c r="E13215" s="26"/>
    </row>
    <row r="13216" spans="1:5" x14ac:dyDescent="0.15">
      <c r="A13216" s="2"/>
      <c r="B13216" s="31"/>
      <c r="C13216" s="2"/>
      <c r="D13216" s="2"/>
      <c r="E13216" s="26"/>
    </row>
    <row r="13217" spans="1:5" x14ac:dyDescent="0.15">
      <c r="A13217" s="2"/>
      <c r="B13217" s="31"/>
      <c r="C13217" s="2"/>
      <c r="D13217" s="2"/>
      <c r="E13217" s="26"/>
    </row>
    <row r="13218" spans="1:5" x14ac:dyDescent="0.15">
      <c r="A13218" s="2"/>
      <c r="B13218" s="31"/>
      <c r="C13218" s="2"/>
      <c r="D13218" s="2"/>
      <c r="E13218" s="26"/>
    </row>
    <row r="13219" spans="1:5" x14ac:dyDescent="0.15">
      <c r="A13219" s="2"/>
      <c r="B13219" s="31"/>
      <c r="C13219" s="2"/>
      <c r="D13219" s="2"/>
      <c r="E13219" s="26"/>
    </row>
    <row r="13220" spans="1:5" x14ac:dyDescent="0.15">
      <c r="A13220" s="2"/>
      <c r="B13220" s="31"/>
      <c r="C13220" s="2"/>
      <c r="D13220" s="2"/>
      <c r="E13220" s="26"/>
    </row>
    <row r="13221" spans="1:5" x14ac:dyDescent="0.15">
      <c r="A13221" s="2"/>
      <c r="B13221" s="31"/>
      <c r="C13221" s="2"/>
      <c r="D13221" s="2"/>
      <c r="E13221" s="26"/>
    </row>
    <row r="13222" spans="1:5" x14ac:dyDescent="0.15">
      <c r="A13222" s="2"/>
      <c r="B13222" s="31"/>
      <c r="C13222" s="2"/>
      <c r="D13222" s="2"/>
      <c r="E13222" s="26"/>
    </row>
    <row r="13223" spans="1:5" x14ac:dyDescent="0.15">
      <c r="A13223" s="2"/>
      <c r="B13223" s="31"/>
      <c r="C13223" s="2"/>
      <c r="D13223" s="2"/>
      <c r="E13223" s="26"/>
    </row>
    <row r="13224" spans="1:5" x14ac:dyDescent="0.15">
      <c r="A13224" s="2"/>
      <c r="B13224" s="31"/>
      <c r="C13224" s="2"/>
      <c r="D13224" s="2"/>
      <c r="E13224" s="26"/>
    </row>
    <row r="13225" spans="1:5" x14ac:dyDescent="0.15">
      <c r="A13225" s="2"/>
      <c r="B13225" s="31"/>
      <c r="C13225" s="2"/>
      <c r="D13225" s="2"/>
      <c r="E13225" s="26"/>
    </row>
    <row r="13226" spans="1:5" x14ac:dyDescent="0.15">
      <c r="A13226" s="2"/>
      <c r="B13226" s="31"/>
      <c r="C13226" s="2"/>
      <c r="D13226" s="2"/>
      <c r="E13226" s="26"/>
    </row>
    <row r="13227" spans="1:5" x14ac:dyDescent="0.15">
      <c r="A13227" s="2"/>
      <c r="B13227" s="31"/>
      <c r="C13227" s="2"/>
      <c r="D13227" s="2"/>
      <c r="E13227" s="26"/>
    </row>
    <row r="13228" spans="1:5" x14ac:dyDescent="0.15">
      <c r="A13228" s="2"/>
      <c r="B13228" s="31"/>
      <c r="C13228" s="2"/>
      <c r="D13228" s="2"/>
      <c r="E13228" s="26"/>
    </row>
    <row r="13229" spans="1:5" x14ac:dyDescent="0.15">
      <c r="A13229" s="2"/>
      <c r="B13229" s="31"/>
      <c r="C13229" s="2"/>
      <c r="D13229" s="2"/>
      <c r="E13229" s="26"/>
    </row>
    <row r="13230" spans="1:5" x14ac:dyDescent="0.15">
      <c r="A13230" s="2"/>
      <c r="B13230" s="31"/>
      <c r="C13230" s="2"/>
      <c r="D13230" s="2"/>
      <c r="E13230" s="26"/>
    </row>
    <row r="13231" spans="1:5" x14ac:dyDescent="0.15">
      <c r="A13231" s="2"/>
      <c r="B13231" s="31"/>
      <c r="C13231" s="2"/>
      <c r="D13231" s="2"/>
      <c r="E13231" s="26"/>
    </row>
    <row r="13232" spans="1:5" x14ac:dyDescent="0.15">
      <c r="A13232" s="2"/>
      <c r="B13232" s="31"/>
      <c r="C13232" s="2"/>
      <c r="D13232" s="2"/>
      <c r="E13232" s="26"/>
    </row>
    <row r="13233" spans="1:5" x14ac:dyDescent="0.15">
      <c r="A13233" s="2"/>
      <c r="B13233" s="31"/>
      <c r="C13233" s="2"/>
      <c r="D13233" s="2"/>
      <c r="E13233" s="26"/>
    </row>
    <row r="13234" spans="1:5" x14ac:dyDescent="0.15">
      <c r="A13234" s="2"/>
      <c r="B13234" s="31"/>
      <c r="C13234" s="2"/>
      <c r="D13234" s="2"/>
      <c r="E13234" s="26"/>
    </row>
    <row r="13235" spans="1:5" x14ac:dyDescent="0.15">
      <c r="A13235" s="2"/>
      <c r="B13235" s="31"/>
      <c r="C13235" s="2"/>
      <c r="D13235" s="2"/>
      <c r="E13235" s="26"/>
    </row>
    <row r="13236" spans="1:5" x14ac:dyDescent="0.15">
      <c r="A13236" s="2"/>
      <c r="B13236" s="31"/>
      <c r="C13236" s="2"/>
      <c r="D13236" s="2"/>
      <c r="E13236" s="26"/>
    </row>
    <row r="13237" spans="1:5" x14ac:dyDescent="0.15">
      <c r="A13237" s="2"/>
      <c r="B13237" s="31"/>
      <c r="C13237" s="2"/>
      <c r="D13237" s="2"/>
      <c r="E13237" s="26"/>
    </row>
    <row r="13238" spans="1:5" x14ac:dyDescent="0.15">
      <c r="A13238" s="2"/>
      <c r="B13238" s="31"/>
      <c r="C13238" s="2"/>
      <c r="D13238" s="2"/>
      <c r="E13238" s="26"/>
    </row>
    <row r="13239" spans="1:5" x14ac:dyDescent="0.15">
      <c r="A13239" s="2"/>
      <c r="B13239" s="31"/>
      <c r="C13239" s="2"/>
      <c r="D13239" s="2"/>
      <c r="E13239" s="26"/>
    </row>
    <row r="13240" spans="1:5" x14ac:dyDescent="0.15">
      <c r="A13240" s="2"/>
      <c r="B13240" s="31"/>
      <c r="C13240" s="2"/>
      <c r="D13240" s="2"/>
      <c r="E13240" s="26"/>
    </row>
    <row r="13241" spans="1:5" x14ac:dyDescent="0.15">
      <c r="A13241" s="2"/>
      <c r="B13241" s="31"/>
      <c r="C13241" s="2"/>
      <c r="D13241" s="2"/>
      <c r="E13241" s="26"/>
    </row>
    <row r="13242" spans="1:5" x14ac:dyDescent="0.15">
      <c r="A13242" s="2"/>
      <c r="B13242" s="31"/>
      <c r="C13242" s="2"/>
      <c r="D13242" s="2"/>
      <c r="E13242" s="26"/>
    </row>
    <row r="13243" spans="1:5" x14ac:dyDescent="0.15">
      <c r="A13243" s="2"/>
      <c r="B13243" s="31"/>
      <c r="C13243" s="2"/>
      <c r="D13243" s="2"/>
      <c r="E13243" s="26"/>
    </row>
    <row r="13244" spans="1:5" x14ac:dyDescent="0.15">
      <c r="A13244" s="2"/>
      <c r="B13244" s="31"/>
      <c r="C13244" s="2"/>
      <c r="D13244" s="2"/>
      <c r="E13244" s="26"/>
    </row>
    <row r="13245" spans="1:5" x14ac:dyDescent="0.15">
      <c r="A13245" s="2"/>
      <c r="B13245" s="31"/>
      <c r="C13245" s="2"/>
      <c r="D13245" s="2"/>
      <c r="E13245" s="26"/>
    </row>
    <row r="13246" spans="1:5" x14ac:dyDescent="0.15">
      <c r="A13246" s="2"/>
      <c r="B13246" s="31"/>
      <c r="C13246" s="2"/>
      <c r="D13246" s="2"/>
      <c r="E13246" s="26"/>
    </row>
    <row r="13247" spans="1:5" x14ac:dyDescent="0.15">
      <c r="A13247" s="2"/>
      <c r="B13247" s="31"/>
      <c r="C13247" s="2"/>
      <c r="D13247" s="2"/>
      <c r="E13247" s="26"/>
    </row>
    <row r="13248" spans="1:5" x14ac:dyDescent="0.15">
      <c r="A13248" s="2"/>
      <c r="B13248" s="31"/>
      <c r="C13248" s="2"/>
      <c r="D13248" s="2"/>
      <c r="E13248" s="26"/>
    </row>
    <row r="13249" spans="1:5" x14ac:dyDescent="0.15">
      <c r="A13249" s="2"/>
      <c r="B13249" s="31"/>
      <c r="C13249" s="2"/>
      <c r="D13249" s="2"/>
      <c r="E13249" s="26"/>
    </row>
    <row r="13250" spans="1:5" x14ac:dyDescent="0.15">
      <c r="A13250" s="2"/>
      <c r="B13250" s="31"/>
      <c r="C13250" s="2"/>
      <c r="D13250" s="2"/>
      <c r="E13250" s="26"/>
    </row>
    <row r="13251" spans="1:5" x14ac:dyDescent="0.15">
      <c r="A13251" s="2"/>
      <c r="B13251" s="31"/>
      <c r="C13251" s="2"/>
      <c r="D13251" s="2"/>
      <c r="E13251" s="26"/>
    </row>
    <row r="13252" spans="1:5" x14ac:dyDescent="0.15">
      <c r="A13252" s="2"/>
      <c r="B13252" s="31"/>
      <c r="C13252" s="2"/>
      <c r="D13252" s="2"/>
      <c r="E13252" s="26"/>
    </row>
    <row r="13253" spans="1:5" x14ac:dyDescent="0.15">
      <c r="A13253" s="2"/>
      <c r="B13253" s="31"/>
      <c r="C13253" s="2"/>
      <c r="D13253" s="2"/>
      <c r="E13253" s="26"/>
    </row>
    <row r="13254" spans="1:5" x14ac:dyDescent="0.15">
      <c r="A13254" s="2"/>
      <c r="B13254" s="31"/>
      <c r="C13254" s="2"/>
      <c r="D13254" s="2"/>
      <c r="E13254" s="26"/>
    </row>
    <row r="13255" spans="1:5" x14ac:dyDescent="0.15">
      <c r="A13255" s="2"/>
      <c r="B13255" s="31"/>
      <c r="C13255" s="2"/>
      <c r="D13255" s="2"/>
      <c r="E13255" s="26"/>
    </row>
    <row r="13256" spans="1:5" x14ac:dyDescent="0.15">
      <c r="A13256" s="2"/>
      <c r="B13256" s="31"/>
      <c r="C13256" s="2"/>
      <c r="D13256" s="2"/>
      <c r="E13256" s="26"/>
    </row>
    <row r="13257" spans="1:5" x14ac:dyDescent="0.15">
      <c r="A13257" s="2"/>
      <c r="B13257" s="31"/>
      <c r="C13257" s="2"/>
      <c r="D13257" s="2"/>
      <c r="E13257" s="26"/>
    </row>
    <row r="13258" spans="1:5" x14ac:dyDescent="0.15">
      <c r="A13258" s="2"/>
      <c r="B13258" s="31"/>
      <c r="C13258" s="2"/>
      <c r="D13258" s="2"/>
      <c r="E13258" s="26"/>
    </row>
    <row r="13259" spans="1:5" x14ac:dyDescent="0.15">
      <c r="A13259" s="2"/>
      <c r="B13259" s="31"/>
      <c r="C13259" s="2"/>
      <c r="D13259" s="2"/>
      <c r="E13259" s="26"/>
    </row>
    <row r="13260" spans="1:5" x14ac:dyDescent="0.15">
      <c r="A13260" s="2"/>
      <c r="B13260" s="31"/>
      <c r="C13260" s="2"/>
      <c r="D13260" s="2"/>
      <c r="E13260" s="26"/>
    </row>
    <row r="13261" spans="1:5" x14ac:dyDescent="0.15">
      <c r="A13261" s="2"/>
      <c r="B13261" s="31"/>
      <c r="C13261" s="2"/>
      <c r="D13261" s="2"/>
      <c r="E13261" s="26"/>
    </row>
    <row r="13262" spans="1:5" x14ac:dyDescent="0.15">
      <c r="A13262" s="2"/>
      <c r="B13262" s="31"/>
      <c r="C13262" s="2"/>
      <c r="D13262" s="2"/>
      <c r="E13262" s="26"/>
    </row>
    <row r="13263" spans="1:5" x14ac:dyDescent="0.15">
      <c r="A13263" s="2"/>
      <c r="B13263" s="31"/>
      <c r="C13263" s="2"/>
      <c r="D13263" s="2"/>
      <c r="E13263" s="26"/>
    </row>
    <row r="13264" spans="1:5" x14ac:dyDescent="0.15">
      <c r="A13264" s="2"/>
      <c r="B13264" s="31"/>
      <c r="C13264" s="2"/>
      <c r="D13264" s="2"/>
      <c r="E13264" s="26"/>
    </row>
    <row r="13265" spans="1:5" x14ac:dyDescent="0.15">
      <c r="A13265" s="2"/>
      <c r="B13265" s="31"/>
      <c r="C13265" s="2"/>
      <c r="D13265" s="2"/>
      <c r="E13265" s="26"/>
    </row>
    <row r="13266" spans="1:5" x14ac:dyDescent="0.15">
      <c r="A13266" s="2"/>
      <c r="B13266" s="31"/>
      <c r="C13266" s="2"/>
      <c r="D13266" s="2"/>
      <c r="E13266" s="26"/>
    </row>
    <row r="13267" spans="1:5" x14ac:dyDescent="0.15">
      <c r="A13267" s="2"/>
      <c r="B13267" s="31"/>
      <c r="C13267" s="2"/>
      <c r="D13267" s="2"/>
      <c r="E13267" s="26"/>
    </row>
    <row r="13268" spans="1:5" x14ac:dyDescent="0.15">
      <c r="A13268" s="2"/>
      <c r="B13268" s="31"/>
      <c r="C13268" s="2"/>
      <c r="D13268" s="2"/>
      <c r="E13268" s="26"/>
    </row>
    <row r="13269" spans="1:5" x14ac:dyDescent="0.15">
      <c r="A13269" s="2"/>
      <c r="B13269" s="31"/>
      <c r="C13269" s="2"/>
      <c r="D13269" s="2"/>
      <c r="E13269" s="26"/>
    </row>
    <row r="13270" spans="1:5" x14ac:dyDescent="0.15">
      <c r="A13270" s="2"/>
      <c r="B13270" s="31"/>
      <c r="C13270" s="2"/>
      <c r="D13270" s="2"/>
      <c r="E13270" s="26"/>
    </row>
    <row r="13271" spans="1:5" x14ac:dyDescent="0.15">
      <c r="A13271" s="2"/>
      <c r="B13271" s="31"/>
      <c r="C13271" s="2"/>
      <c r="D13271" s="2"/>
      <c r="E13271" s="26"/>
    </row>
    <row r="13272" spans="1:5" x14ac:dyDescent="0.15">
      <c r="A13272" s="2"/>
      <c r="B13272" s="31"/>
      <c r="C13272" s="2"/>
      <c r="D13272" s="2"/>
      <c r="E13272" s="26"/>
    </row>
    <row r="13273" spans="1:5" x14ac:dyDescent="0.15">
      <c r="A13273" s="2"/>
      <c r="B13273" s="31"/>
      <c r="C13273" s="2"/>
      <c r="D13273" s="2"/>
      <c r="E13273" s="26"/>
    </row>
    <row r="13274" spans="1:5" x14ac:dyDescent="0.15">
      <c r="A13274" s="2"/>
      <c r="B13274" s="31"/>
      <c r="C13274" s="2"/>
      <c r="D13274" s="2"/>
      <c r="E13274" s="26"/>
    </row>
    <row r="13275" spans="1:5" x14ac:dyDescent="0.15">
      <c r="A13275" s="2"/>
      <c r="B13275" s="31"/>
      <c r="C13275" s="2"/>
      <c r="D13275" s="2"/>
      <c r="E13275" s="26"/>
    </row>
    <row r="13276" spans="1:5" x14ac:dyDescent="0.15">
      <c r="A13276" s="2"/>
      <c r="B13276" s="31"/>
      <c r="C13276" s="2"/>
      <c r="D13276" s="2"/>
      <c r="E13276" s="26"/>
    </row>
    <row r="13277" spans="1:5" x14ac:dyDescent="0.15">
      <c r="A13277" s="2"/>
      <c r="B13277" s="31"/>
      <c r="C13277" s="2"/>
      <c r="D13277" s="2"/>
      <c r="E13277" s="26"/>
    </row>
    <row r="13278" spans="1:5" x14ac:dyDescent="0.15">
      <c r="A13278" s="2"/>
      <c r="B13278" s="31"/>
      <c r="C13278" s="2"/>
      <c r="D13278" s="2"/>
      <c r="E13278" s="26"/>
    </row>
    <row r="13279" spans="1:5" x14ac:dyDescent="0.15">
      <c r="A13279" s="2"/>
      <c r="B13279" s="31"/>
      <c r="C13279" s="2"/>
      <c r="D13279" s="2"/>
      <c r="E13279" s="26"/>
    </row>
    <row r="13280" spans="1:5" x14ac:dyDescent="0.15">
      <c r="A13280" s="2"/>
      <c r="B13280" s="31"/>
      <c r="C13280" s="2"/>
      <c r="D13280" s="2"/>
      <c r="E13280" s="26"/>
    </row>
    <row r="13281" spans="1:5" x14ac:dyDescent="0.15">
      <c r="A13281" s="2"/>
      <c r="B13281" s="31"/>
      <c r="C13281" s="2"/>
      <c r="D13281" s="2"/>
      <c r="E13281" s="26"/>
    </row>
    <row r="13282" spans="1:5" x14ac:dyDescent="0.15">
      <c r="A13282" s="2"/>
      <c r="B13282" s="31"/>
      <c r="C13282" s="2"/>
      <c r="D13282" s="2"/>
      <c r="E13282" s="26"/>
    </row>
    <row r="13283" spans="1:5" x14ac:dyDescent="0.15">
      <c r="A13283" s="2"/>
      <c r="B13283" s="31"/>
      <c r="C13283" s="2"/>
      <c r="D13283" s="2"/>
      <c r="E13283" s="26"/>
    </row>
    <row r="13284" spans="1:5" x14ac:dyDescent="0.15">
      <c r="A13284" s="2"/>
      <c r="B13284" s="31"/>
      <c r="C13284" s="2"/>
      <c r="D13284" s="2"/>
      <c r="E13284" s="26"/>
    </row>
    <row r="13285" spans="1:5" x14ac:dyDescent="0.15">
      <c r="A13285" s="2"/>
      <c r="B13285" s="31"/>
      <c r="C13285" s="2"/>
      <c r="D13285" s="2"/>
      <c r="E13285" s="26"/>
    </row>
    <row r="13286" spans="1:5" x14ac:dyDescent="0.15">
      <c r="A13286" s="2"/>
      <c r="B13286" s="31"/>
      <c r="C13286" s="2"/>
      <c r="D13286" s="2"/>
      <c r="E13286" s="26"/>
    </row>
    <row r="13287" spans="1:5" x14ac:dyDescent="0.15">
      <c r="A13287" s="2"/>
      <c r="B13287" s="31"/>
      <c r="C13287" s="2"/>
      <c r="D13287" s="2"/>
      <c r="E13287" s="26"/>
    </row>
    <row r="13288" spans="1:5" x14ac:dyDescent="0.15">
      <c r="A13288" s="2"/>
      <c r="B13288" s="31"/>
      <c r="C13288" s="2"/>
      <c r="D13288" s="2"/>
      <c r="E13288" s="26"/>
    </row>
    <row r="13289" spans="1:5" x14ac:dyDescent="0.15">
      <c r="A13289" s="2"/>
      <c r="B13289" s="31"/>
      <c r="C13289" s="2"/>
      <c r="D13289" s="2"/>
      <c r="E13289" s="26"/>
    </row>
    <row r="13290" spans="1:5" x14ac:dyDescent="0.15">
      <c r="A13290" s="2"/>
      <c r="B13290" s="31"/>
      <c r="C13290" s="2"/>
      <c r="D13290" s="2"/>
      <c r="E13290" s="26"/>
    </row>
    <row r="13291" spans="1:5" x14ac:dyDescent="0.15">
      <c r="A13291" s="2"/>
      <c r="B13291" s="31"/>
      <c r="C13291" s="2"/>
      <c r="D13291" s="2"/>
      <c r="E13291" s="26"/>
    </row>
    <row r="13292" spans="1:5" x14ac:dyDescent="0.15">
      <c r="A13292" s="2"/>
      <c r="B13292" s="31"/>
      <c r="C13292" s="2"/>
      <c r="D13292" s="2"/>
      <c r="E13292" s="26"/>
    </row>
    <row r="13293" spans="1:5" x14ac:dyDescent="0.15">
      <c r="A13293" s="2"/>
      <c r="B13293" s="31"/>
      <c r="C13293" s="2"/>
      <c r="D13293" s="2"/>
      <c r="E13293" s="26"/>
    </row>
    <row r="13294" spans="1:5" x14ac:dyDescent="0.15">
      <c r="A13294" s="2"/>
      <c r="B13294" s="31"/>
      <c r="C13294" s="2"/>
      <c r="D13294" s="2"/>
      <c r="E13294" s="26"/>
    </row>
    <row r="13295" spans="1:5" x14ac:dyDescent="0.15">
      <c r="A13295" s="2"/>
      <c r="B13295" s="31"/>
      <c r="C13295" s="2"/>
      <c r="D13295" s="2"/>
      <c r="E13295" s="26"/>
    </row>
    <row r="13296" spans="1:5" x14ac:dyDescent="0.15">
      <c r="A13296" s="2"/>
      <c r="B13296" s="31"/>
      <c r="C13296" s="2"/>
      <c r="D13296" s="2"/>
      <c r="E13296" s="26"/>
    </row>
    <row r="13297" spans="1:5" x14ac:dyDescent="0.15">
      <c r="A13297" s="2"/>
      <c r="B13297" s="31"/>
      <c r="C13297" s="2"/>
      <c r="D13297" s="2"/>
      <c r="E13297" s="26"/>
    </row>
    <row r="13298" spans="1:5" x14ac:dyDescent="0.15">
      <c r="A13298" s="2"/>
      <c r="B13298" s="31"/>
      <c r="C13298" s="2"/>
      <c r="D13298" s="2"/>
      <c r="E13298" s="26"/>
    </row>
    <row r="13299" spans="1:5" x14ac:dyDescent="0.15">
      <c r="A13299" s="2"/>
      <c r="B13299" s="31"/>
      <c r="C13299" s="2"/>
      <c r="D13299" s="2"/>
      <c r="E13299" s="26"/>
    </row>
    <row r="13300" spans="1:5" x14ac:dyDescent="0.15">
      <c r="A13300" s="2"/>
      <c r="B13300" s="31"/>
      <c r="C13300" s="2"/>
      <c r="D13300" s="2"/>
      <c r="E13300" s="26"/>
    </row>
    <row r="13301" spans="1:5" x14ac:dyDescent="0.15">
      <c r="A13301" s="2"/>
      <c r="B13301" s="31"/>
      <c r="C13301" s="2"/>
      <c r="D13301" s="2"/>
      <c r="E13301" s="26"/>
    </row>
    <row r="13302" spans="1:5" x14ac:dyDescent="0.15">
      <c r="A13302" s="2"/>
      <c r="B13302" s="31"/>
      <c r="C13302" s="2"/>
      <c r="D13302" s="2"/>
      <c r="E13302" s="26"/>
    </row>
    <row r="13303" spans="1:5" x14ac:dyDescent="0.15">
      <c r="A13303" s="2"/>
      <c r="B13303" s="31"/>
      <c r="C13303" s="2"/>
      <c r="D13303" s="2"/>
      <c r="E13303" s="26"/>
    </row>
    <row r="13304" spans="1:5" x14ac:dyDescent="0.15">
      <c r="A13304" s="2"/>
      <c r="B13304" s="31"/>
      <c r="C13304" s="2"/>
      <c r="D13304" s="2"/>
      <c r="E13304" s="26"/>
    </row>
    <row r="13305" spans="1:5" x14ac:dyDescent="0.15">
      <c r="A13305" s="2"/>
      <c r="B13305" s="31"/>
      <c r="C13305" s="2"/>
      <c r="D13305" s="2"/>
      <c r="E13305" s="26"/>
    </row>
    <row r="13306" spans="1:5" x14ac:dyDescent="0.15">
      <c r="A13306" s="2"/>
      <c r="B13306" s="31"/>
      <c r="C13306" s="2"/>
      <c r="D13306" s="2"/>
      <c r="E13306" s="26"/>
    </row>
    <row r="13307" spans="1:5" x14ac:dyDescent="0.15">
      <c r="A13307" s="2"/>
      <c r="B13307" s="31"/>
      <c r="C13307" s="2"/>
      <c r="D13307" s="2"/>
      <c r="E13307" s="26"/>
    </row>
    <row r="13308" spans="1:5" x14ac:dyDescent="0.15">
      <c r="A13308" s="2"/>
      <c r="B13308" s="31"/>
      <c r="C13308" s="2"/>
      <c r="D13308" s="2"/>
      <c r="E13308" s="26"/>
    </row>
    <row r="13309" spans="1:5" x14ac:dyDescent="0.15">
      <c r="A13309" s="2"/>
      <c r="B13309" s="31"/>
      <c r="C13309" s="2"/>
      <c r="D13309" s="2"/>
      <c r="E13309" s="26"/>
    </row>
    <row r="13310" spans="1:5" x14ac:dyDescent="0.15">
      <c r="A13310" s="2"/>
      <c r="B13310" s="31"/>
      <c r="C13310" s="2"/>
      <c r="D13310" s="2"/>
      <c r="E13310" s="26"/>
    </row>
    <row r="13311" spans="1:5" x14ac:dyDescent="0.15">
      <c r="A13311" s="2"/>
      <c r="B13311" s="31"/>
      <c r="C13311" s="2"/>
      <c r="D13311" s="2"/>
      <c r="E13311" s="26"/>
    </row>
    <row r="13312" spans="1:5" x14ac:dyDescent="0.15">
      <c r="A13312" s="2"/>
      <c r="B13312" s="31"/>
      <c r="C13312" s="2"/>
      <c r="D13312" s="2"/>
      <c r="E13312" s="26"/>
    </row>
    <row r="13313" spans="1:5" x14ac:dyDescent="0.15">
      <c r="A13313" s="2"/>
      <c r="B13313" s="31"/>
      <c r="C13313" s="2"/>
      <c r="D13313" s="2"/>
      <c r="E13313" s="26"/>
    </row>
    <row r="13314" spans="1:5" x14ac:dyDescent="0.15">
      <c r="A13314" s="2"/>
      <c r="B13314" s="31"/>
      <c r="C13314" s="2"/>
      <c r="D13314" s="2"/>
      <c r="E13314" s="26"/>
    </row>
    <row r="13315" spans="1:5" x14ac:dyDescent="0.15">
      <c r="A13315" s="2"/>
      <c r="B13315" s="31"/>
      <c r="C13315" s="2"/>
      <c r="D13315" s="2"/>
      <c r="E13315" s="26"/>
    </row>
    <row r="13316" spans="1:5" x14ac:dyDescent="0.15">
      <c r="A13316" s="2"/>
      <c r="B13316" s="31"/>
      <c r="C13316" s="2"/>
      <c r="D13316" s="2"/>
      <c r="E13316" s="26"/>
    </row>
    <row r="13317" spans="1:5" x14ac:dyDescent="0.15">
      <c r="A13317" s="2"/>
      <c r="B13317" s="31"/>
      <c r="C13317" s="2"/>
      <c r="D13317" s="2"/>
      <c r="E13317" s="26"/>
    </row>
    <row r="13318" spans="1:5" x14ac:dyDescent="0.15">
      <c r="A13318" s="2"/>
      <c r="B13318" s="31"/>
      <c r="C13318" s="2"/>
      <c r="D13318" s="2"/>
      <c r="E13318" s="26"/>
    </row>
    <row r="13319" spans="1:5" x14ac:dyDescent="0.15">
      <c r="A13319" s="2"/>
      <c r="B13319" s="31"/>
      <c r="C13319" s="2"/>
      <c r="D13319" s="2"/>
      <c r="E13319" s="26"/>
    </row>
    <row r="13320" spans="1:5" x14ac:dyDescent="0.15">
      <c r="A13320" s="2"/>
      <c r="B13320" s="31"/>
      <c r="C13320" s="2"/>
      <c r="D13320" s="2"/>
      <c r="E13320" s="26"/>
    </row>
    <row r="13321" spans="1:5" x14ac:dyDescent="0.15">
      <c r="A13321" s="2"/>
      <c r="B13321" s="31"/>
      <c r="C13321" s="2"/>
      <c r="D13321" s="2"/>
      <c r="E13321" s="26"/>
    </row>
    <row r="13322" spans="1:5" x14ac:dyDescent="0.15">
      <c r="A13322" s="2"/>
      <c r="B13322" s="31"/>
      <c r="C13322" s="2"/>
      <c r="D13322" s="2"/>
      <c r="E13322" s="26"/>
    </row>
    <row r="13323" spans="1:5" x14ac:dyDescent="0.15">
      <c r="A13323" s="2"/>
      <c r="B13323" s="31"/>
      <c r="C13323" s="2"/>
      <c r="D13323" s="2"/>
      <c r="E13323" s="26"/>
    </row>
    <row r="13324" spans="1:5" x14ac:dyDescent="0.15">
      <c r="A13324" s="2"/>
      <c r="B13324" s="31"/>
      <c r="C13324" s="2"/>
      <c r="D13324" s="2"/>
      <c r="E13324" s="26"/>
    </row>
    <row r="13325" spans="1:5" x14ac:dyDescent="0.15">
      <c r="A13325" s="2"/>
      <c r="B13325" s="31"/>
      <c r="C13325" s="2"/>
      <c r="D13325" s="2"/>
      <c r="E13325" s="26"/>
    </row>
    <row r="13326" spans="1:5" x14ac:dyDescent="0.15">
      <c r="A13326" s="2"/>
      <c r="B13326" s="31"/>
      <c r="C13326" s="2"/>
      <c r="D13326" s="2"/>
      <c r="E13326" s="26"/>
    </row>
    <row r="13327" spans="1:5" x14ac:dyDescent="0.15">
      <c r="A13327" s="2"/>
      <c r="B13327" s="31"/>
      <c r="C13327" s="2"/>
      <c r="D13327" s="2"/>
      <c r="E13327" s="26"/>
    </row>
    <row r="13328" spans="1:5" x14ac:dyDescent="0.15">
      <c r="A13328" s="2"/>
      <c r="B13328" s="31"/>
      <c r="C13328" s="2"/>
      <c r="D13328" s="2"/>
      <c r="E13328" s="26"/>
    </row>
    <row r="13329" spans="1:5" x14ac:dyDescent="0.15">
      <c r="A13329" s="2"/>
      <c r="B13329" s="31"/>
      <c r="C13329" s="2"/>
      <c r="D13329" s="2"/>
      <c r="E13329" s="26"/>
    </row>
    <row r="13330" spans="1:5" x14ac:dyDescent="0.15">
      <c r="A13330" s="2"/>
      <c r="B13330" s="31"/>
      <c r="C13330" s="2"/>
      <c r="D13330" s="2"/>
      <c r="E13330" s="26"/>
    </row>
    <row r="13331" spans="1:5" x14ac:dyDescent="0.15">
      <c r="A13331" s="2"/>
      <c r="B13331" s="31"/>
      <c r="C13331" s="2"/>
      <c r="D13331" s="2"/>
      <c r="E13331" s="26"/>
    </row>
    <row r="13332" spans="1:5" x14ac:dyDescent="0.15">
      <c r="A13332" s="2"/>
      <c r="B13332" s="31"/>
      <c r="C13332" s="2"/>
      <c r="D13332" s="2"/>
      <c r="E13332" s="26"/>
    </row>
    <row r="13333" spans="1:5" x14ac:dyDescent="0.15">
      <c r="A13333" s="2"/>
      <c r="B13333" s="31"/>
      <c r="C13333" s="2"/>
      <c r="D13333" s="2"/>
      <c r="E13333" s="26"/>
    </row>
    <row r="13334" spans="1:5" x14ac:dyDescent="0.15">
      <c r="A13334" s="2"/>
      <c r="B13334" s="31"/>
      <c r="C13334" s="2"/>
      <c r="D13334" s="2"/>
      <c r="E13334" s="26"/>
    </row>
    <row r="13335" spans="1:5" x14ac:dyDescent="0.15">
      <c r="A13335" s="2"/>
      <c r="B13335" s="31"/>
      <c r="C13335" s="2"/>
      <c r="D13335" s="2"/>
      <c r="E13335" s="26"/>
    </row>
    <row r="13336" spans="1:5" x14ac:dyDescent="0.15">
      <c r="A13336" s="2"/>
      <c r="B13336" s="31"/>
      <c r="C13336" s="2"/>
      <c r="D13336" s="2"/>
      <c r="E13336" s="26"/>
    </row>
    <row r="13337" spans="1:5" x14ac:dyDescent="0.15">
      <c r="A13337" s="2"/>
      <c r="B13337" s="31"/>
      <c r="C13337" s="2"/>
      <c r="D13337" s="2"/>
      <c r="E13337" s="26"/>
    </row>
    <row r="13338" spans="1:5" x14ac:dyDescent="0.15">
      <c r="A13338" s="2"/>
      <c r="B13338" s="31"/>
      <c r="C13338" s="2"/>
      <c r="D13338" s="2"/>
      <c r="E13338" s="26"/>
    </row>
    <row r="13339" spans="1:5" x14ac:dyDescent="0.15">
      <c r="A13339" s="2"/>
      <c r="B13339" s="31"/>
      <c r="C13339" s="2"/>
      <c r="D13339" s="2"/>
      <c r="E13339" s="26"/>
    </row>
    <row r="13340" spans="1:5" x14ac:dyDescent="0.15">
      <c r="A13340" s="2"/>
      <c r="B13340" s="31"/>
      <c r="C13340" s="2"/>
      <c r="D13340" s="2"/>
      <c r="E13340" s="26"/>
    </row>
    <row r="13341" spans="1:5" x14ac:dyDescent="0.15">
      <c r="A13341" s="2"/>
      <c r="B13341" s="31"/>
      <c r="C13341" s="2"/>
      <c r="D13341" s="2"/>
      <c r="E13341" s="26"/>
    </row>
    <row r="13342" spans="1:5" x14ac:dyDescent="0.15">
      <c r="A13342" s="2"/>
      <c r="B13342" s="31"/>
      <c r="C13342" s="2"/>
      <c r="D13342" s="2"/>
      <c r="E13342" s="26"/>
    </row>
    <row r="13343" spans="1:5" x14ac:dyDescent="0.15">
      <c r="A13343" s="2"/>
      <c r="B13343" s="31"/>
      <c r="C13343" s="2"/>
      <c r="D13343" s="2"/>
      <c r="E13343" s="26"/>
    </row>
    <row r="13344" spans="1:5" x14ac:dyDescent="0.15">
      <c r="A13344" s="2"/>
      <c r="B13344" s="31"/>
      <c r="C13344" s="2"/>
      <c r="D13344" s="2"/>
      <c r="E13344" s="26"/>
    </row>
    <row r="13345" spans="1:5" x14ac:dyDescent="0.15">
      <c r="A13345" s="2"/>
      <c r="B13345" s="31"/>
      <c r="C13345" s="2"/>
      <c r="D13345" s="2"/>
      <c r="E13345" s="26"/>
    </row>
    <row r="13346" spans="1:5" x14ac:dyDescent="0.15">
      <c r="A13346" s="2"/>
      <c r="B13346" s="31"/>
      <c r="C13346" s="2"/>
      <c r="D13346" s="2"/>
      <c r="E13346" s="26"/>
    </row>
    <row r="13347" spans="1:5" x14ac:dyDescent="0.15">
      <c r="A13347" s="2"/>
      <c r="B13347" s="31"/>
      <c r="C13347" s="2"/>
      <c r="D13347" s="2"/>
      <c r="E13347" s="26"/>
    </row>
    <row r="13348" spans="1:5" x14ac:dyDescent="0.15">
      <c r="A13348" s="2"/>
      <c r="B13348" s="31"/>
      <c r="C13348" s="2"/>
      <c r="D13348" s="2"/>
      <c r="E13348" s="26"/>
    </row>
    <row r="13349" spans="1:5" x14ac:dyDescent="0.15">
      <c r="A13349" s="2"/>
      <c r="B13349" s="31"/>
      <c r="C13349" s="2"/>
      <c r="D13349" s="2"/>
      <c r="E13349" s="26"/>
    </row>
    <row r="13350" spans="1:5" x14ac:dyDescent="0.15">
      <c r="A13350" s="2"/>
      <c r="B13350" s="31"/>
      <c r="C13350" s="2"/>
      <c r="D13350" s="2"/>
      <c r="E13350" s="26"/>
    </row>
    <row r="13351" spans="1:5" x14ac:dyDescent="0.15">
      <c r="A13351" s="2"/>
      <c r="B13351" s="31"/>
      <c r="C13351" s="2"/>
      <c r="D13351" s="2"/>
      <c r="E13351" s="26"/>
    </row>
    <row r="13352" spans="1:5" x14ac:dyDescent="0.15">
      <c r="A13352" s="2"/>
      <c r="B13352" s="31"/>
      <c r="C13352" s="2"/>
      <c r="D13352" s="2"/>
      <c r="E13352" s="26"/>
    </row>
    <row r="13353" spans="1:5" x14ac:dyDescent="0.15">
      <c r="A13353" s="2"/>
      <c r="B13353" s="31"/>
      <c r="C13353" s="2"/>
      <c r="D13353" s="2"/>
      <c r="E13353" s="26"/>
    </row>
    <row r="13354" spans="1:5" x14ac:dyDescent="0.15">
      <c r="A13354" s="2"/>
      <c r="B13354" s="31"/>
      <c r="C13354" s="2"/>
      <c r="D13354" s="2"/>
      <c r="E13354" s="26"/>
    </row>
    <row r="13355" spans="1:5" x14ac:dyDescent="0.15">
      <c r="A13355" s="2"/>
      <c r="B13355" s="31"/>
      <c r="C13355" s="2"/>
      <c r="D13355" s="2"/>
      <c r="E13355" s="26"/>
    </row>
    <row r="13356" spans="1:5" x14ac:dyDescent="0.15">
      <c r="A13356" s="2"/>
      <c r="B13356" s="31"/>
      <c r="C13356" s="2"/>
      <c r="D13356" s="2"/>
      <c r="E13356" s="26"/>
    </row>
    <row r="13357" spans="1:5" x14ac:dyDescent="0.15">
      <c r="A13357" s="2"/>
      <c r="B13357" s="31"/>
      <c r="C13357" s="2"/>
      <c r="D13357" s="2"/>
      <c r="E13357" s="26"/>
    </row>
    <row r="13358" spans="1:5" x14ac:dyDescent="0.15">
      <c r="A13358" s="2"/>
      <c r="B13358" s="31"/>
      <c r="C13358" s="2"/>
      <c r="D13358" s="2"/>
      <c r="E13358" s="26"/>
    </row>
    <row r="13359" spans="1:5" x14ac:dyDescent="0.15">
      <c r="A13359" s="2"/>
      <c r="B13359" s="31"/>
      <c r="C13359" s="2"/>
      <c r="D13359" s="2"/>
      <c r="E13359" s="26"/>
    </row>
    <row r="13360" spans="1:5" x14ac:dyDescent="0.15">
      <c r="A13360" s="2"/>
      <c r="B13360" s="31"/>
      <c r="C13360" s="2"/>
      <c r="D13360" s="2"/>
      <c r="E13360" s="26"/>
    </row>
    <row r="13361" spans="1:5" x14ac:dyDescent="0.15">
      <c r="A13361" s="2"/>
      <c r="B13361" s="31"/>
      <c r="C13361" s="2"/>
      <c r="D13361" s="2"/>
      <c r="E13361" s="26"/>
    </row>
    <row r="13362" spans="1:5" x14ac:dyDescent="0.15">
      <c r="A13362" s="2"/>
      <c r="B13362" s="31"/>
      <c r="C13362" s="2"/>
      <c r="D13362" s="2"/>
      <c r="E13362" s="26"/>
    </row>
    <row r="13363" spans="1:5" x14ac:dyDescent="0.15">
      <c r="A13363" s="2"/>
      <c r="B13363" s="31"/>
      <c r="C13363" s="2"/>
      <c r="D13363" s="2"/>
      <c r="E13363" s="26"/>
    </row>
    <row r="13364" spans="1:5" x14ac:dyDescent="0.15">
      <c r="A13364" s="2"/>
      <c r="B13364" s="31"/>
      <c r="C13364" s="2"/>
      <c r="D13364" s="2"/>
      <c r="E13364" s="26"/>
    </row>
    <row r="13365" spans="1:5" x14ac:dyDescent="0.15">
      <c r="A13365" s="2"/>
      <c r="B13365" s="31"/>
      <c r="C13365" s="2"/>
      <c r="D13365" s="2"/>
      <c r="E13365" s="26"/>
    </row>
    <row r="13366" spans="1:5" x14ac:dyDescent="0.15">
      <c r="A13366" s="2"/>
      <c r="B13366" s="31"/>
      <c r="C13366" s="2"/>
      <c r="D13366" s="2"/>
      <c r="E13366" s="26"/>
    </row>
    <row r="13367" spans="1:5" x14ac:dyDescent="0.15">
      <c r="A13367" s="2"/>
      <c r="B13367" s="31"/>
      <c r="C13367" s="2"/>
      <c r="D13367" s="2"/>
      <c r="E13367" s="26"/>
    </row>
    <row r="13368" spans="1:5" x14ac:dyDescent="0.15">
      <c r="A13368" s="2"/>
      <c r="B13368" s="31"/>
      <c r="C13368" s="2"/>
      <c r="D13368" s="2"/>
      <c r="E13368" s="26"/>
    </row>
    <row r="13369" spans="1:5" x14ac:dyDescent="0.15">
      <c r="A13369" s="2"/>
      <c r="B13369" s="31"/>
      <c r="C13369" s="2"/>
      <c r="D13369" s="2"/>
      <c r="E13369" s="26"/>
    </row>
    <row r="13370" spans="1:5" x14ac:dyDescent="0.15">
      <c r="A13370" s="2"/>
      <c r="B13370" s="31"/>
      <c r="C13370" s="2"/>
      <c r="D13370" s="2"/>
      <c r="E13370" s="26"/>
    </row>
    <row r="13371" spans="1:5" x14ac:dyDescent="0.15">
      <c r="A13371" s="2"/>
      <c r="B13371" s="31"/>
      <c r="C13371" s="2"/>
      <c r="D13371" s="2"/>
      <c r="E13371" s="26"/>
    </row>
    <row r="13372" spans="1:5" x14ac:dyDescent="0.15">
      <c r="A13372" s="2"/>
      <c r="B13372" s="31"/>
      <c r="C13372" s="2"/>
      <c r="D13372" s="2"/>
      <c r="E13372" s="26"/>
    </row>
    <row r="13373" spans="1:5" x14ac:dyDescent="0.15">
      <c r="A13373" s="2"/>
      <c r="B13373" s="31"/>
      <c r="C13373" s="2"/>
      <c r="D13373" s="2"/>
      <c r="E13373" s="26"/>
    </row>
    <row r="13374" spans="1:5" x14ac:dyDescent="0.15">
      <c r="A13374" s="2"/>
      <c r="B13374" s="31"/>
      <c r="C13374" s="2"/>
      <c r="D13374" s="2"/>
      <c r="E13374" s="26"/>
    </row>
    <row r="13375" spans="1:5" x14ac:dyDescent="0.15">
      <c r="A13375" s="2"/>
      <c r="B13375" s="31"/>
      <c r="C13375" s="2"/>
      <c r="D13375" s="2"/>
      <c r="E13375" s="26"/>
    </row>
    <row r="13376" spans="1:5" x14ac:dyDescent="0.15">
      <c r="A13376" s="2"/>
      <c r="B13376" s="31"/>
      <c r="C13376" s="2"/>
      <c r="D13376" s="2"/>
      <c r="E13376" s="26"/>
    </row>
    <row r="13377" spans="1:5" x14ac:dyDescent="0.15">
      <c r="A13377" s="2"/>
      <c r="B13377" s="31"/>
      <c r="C13377" s="2"/>
      <c r="D13377" s="2"/>
      <c r="E13377" s="26"/>
    </row>
    <row r="13378" spans="1:5" x14ac:dyDescent="0.15">
      <c r="A13378" s="2"/>
      <c r="B13378" s="31"/>
      <c r="C13378" s="2"/>
      <c r="D13378" s="2"/>
      <c r="E13378" s="26"/>
    </row>
    <row r="13379" spans="1:5" x14ac:dyDescent="0.15">
      <c r="A13379" s="2"/>
      <c r="B13379" s="31"/>
      <c r="C13379" s="2"/>
      <c r="D13379" s="2"/>
      <c r="E13379" s="26"/>
    </row>
    <row r="13380" spans="1:5" x14ac:dyDescent="0.15">
      <c r="A13380" s="2"/>
      <c r="B13380" s="31"/>
      <c r="C13380" s="2"/>
      <c r="D13380" s="2"/>
      <c r="E13380" s="26"/>
    </row>
    <row r="13381" spans="1:5" x14ac:dyDescent="0.15">
      <c r="A13381" s="2"/>
      <c r="B13381" s="31"/>
      <c r="C13381" s="2"/>
      <c r="D13381" s="2"/>
      <c r="E13381" s="26"/>
    </row>
    <row r="13382" spans="1:5" x14ac:dyDescent="0.15">
      <c r="A13382" s="2"/>
      <c r="B13382" s="31"/>
      <c r="C13382" s="2"/>
      <c r="D13382" s="2"/>
      <c r="E13382" s="26"/>
    </row>
    <row r="13383" spans="1:5" x14ac:dyDescent="0.15">
      <c r="A13383" s="2"/>
      <c r="B13383" s="31"/>
      <c r="C13383" s="2"/>
      <c r="D13383" s="2"/>
      <c r="E13383" s="26"/>
    </row>
    <row r="13384" spans="1:5" x14ac:dyDescent="0.15">
      <c r="A13384" s="2"/>
      <c r="B13384" s="31"/>
      <c r="C13384" s="2"/>
      <c r="D13384" s="2"/>
      <c r="E13384" s="26"/>
    </row>
    <row r="13385" spans="1:5" x14ac:dyDescent="0.15">
      <c r="A13385" s="2"/>
      <c r="B13385" s="31"/>
      <c r="C13385" s="2"/>
      <c r="D13385" s="2"/>
      <c r="E13385" s="26"/>
    </row>
    <row r="13386" spans="1:5" x14ac:dyDescent="0.15">
      <c r="A13386" s="2"/>
      <c r="B13386" s="31"/>
      <c r="C13386" s="2"/>
      <c r="D13386" s="2"/>
      <c r="E13386" s="26"/>
    </row>
    <row r="13387" spans="1:5" x14ac:dyDescent="0.15">
      <c r="A13387" s="2"/>
      <c r="B13387" s="31"/>
      <c r="C13387" s="2"/>
      <c r="D13387" s="2"/>
      <c r="E13387" s="26"/>
    </row>
    <row r="13388" spans="1:5" x14ac:dyDescent="0.15">
      <c r="A13388" s="2"/>
      <c r="B13388" s="31"/>
      <c r="C13388" s="2"/>
      <c r="D13388" s="2"/>
      <c r="E13388" s="26"/>
    </row>
    <row r="13389" spans="1:5" x14ac:dyDescent="0.15">
      <c r="A13389" s="2"/>
      <c r="B13389" s="31"/>
      <c r="C13389" s="2"/>
      <c r="D13389" s="2"/>
      <c r="E13389" s="26"/>
    </row>
    <row r="13390" spans="1:5" x14ac:dyDescent="0.15">
      <c r="A13390" s="2"/>
      <c r="B13390" s="31"/>
      <c r="C13390" s="2"/>
      <c r="D13390" s="2"/>
      <c r="E13390" s="26"/>
    </row>
    <row r="13391" spans="1:5" x14ac:dyDescent="0.15">
      <c r="A13391" s="2"/>
      <c r="B13391" s="31"/>
      <c r="C13391" s="2"/>
      <c r="D13391" s="2"/>
      <c r="E13391" s="26"/>
    </row>
    <row r="13392" spans="1:5" x14ac:dyDescent="0.15">
      <c r="A13392" s="2"/>
      <c r="B13392" s="31"/>
      <c r="C13392" s="2"/>
      <c r="D13392" s="2"/>
      <c r="E13392" s="26"/>
    </row>
    <row r="13393" spans="1:5" x14ac:dyDescent="0.15">
      <c r="A13393" s="2"/>
      <c r="B13393" s="31"/>
      <c r="C13393" s="2"/>
      <c r="D13393" s="2"/>
      <c r="E13393" s="26"/>
    </row>
    <row r="13394" spans="1:5" x14ac:dyDescent="0.15">
      <c r="A13394" s="2"/>
      <c r="B13394" s="31"/>
      <c r="C13394" s="2"/>
      <c r="D13394" s="2"/>
      <c r="E13394" s="26"/>
    </row>
    <row r="13395" spans="1:5" x14ac:dyDescent="0.15">
      <c r="A13395" s="2"/>
      <c r="B13395" s="31"/>
      <c r="C13395" s="2"/>
      <c r="D13395" s="2"/>
      <c r="E13395" s="26"/>
    </row>
    <row r="13396" spans="1:5" x14ac:dyDescent="0.15">
      <c r="A13396" s="2"/>
      <c r="B13396" s="31"/>
      <c r="C13396" s="2"/>
      <c r="D13396" s="2"/>
      <c r="E13396" s="26"/>
    </row>
    <row r="13397" spans="1:5" x14ac:dyDescent="0.15">
      <c r="A13397" s="2"/>
      <c r="B13397" s="31"/>
      <c r="C13397" s="2"/>
      <c r="D13397" s="2"/>
      <c r="E13397" s="26"/>
    </row>
    <row r="13398" spans="1:5" x14ac:dyDescent="0.15">
      <c r="A13398" s="2"/>
      <c r="B13398" s="31"/>
      <c r="C13398" s="2"/>
      <c r="D13398" s="2"/>
      <c r="E13398" s="26"/>
    </row>
    <row r="13399" spans="1:5" x14ac:dyDescent="0.15">
      <c r="A13399" s="2"/>
      <c r="B13399" s="31"/>
      <c r="C13399" s="2"/>
      <c r="D13399" s="2"/>
      <c r="E13399" s="26"/>
    </row>
    <row r="13400" spans="1:5" x14ac:dyDescent="0.15">
      <c r="A13400" s="2"/>
      <c r="B13400" s="31"/>
      <c r="C13400" s="2"/>
      <c r="D13400" s="2"/>
      <c r="E13400" s="26"/>
    </row>
    <row r="13401" spans="1:5" x14ac:dyDescent="0.15">
      <c r="A13401" s="2"/>
      <c r="B13401" s="31"/>
      <c r="C13401" s="2"/>
      <c r="D13401" s="2"/>
      <c r="E13401" s="26"/>
    </row>
    <row r="13402" spans="1:5" x14ac:dyDescent="0.15">
      <c r="A13402" s="2"/>
      <c r="B13402" s="31"/>
      <c r="C13402" s="2"/>
      <c r="D13402" s="2"/>
      <c r="E13402" s="26"/>
    </row>
    <row r="13403" spans="1:5" x14ac:dyDescent="0.15">
      <c r="A13403" s="2"/>
      <c r="B13403" s="31"/>
      <c r="C13403" s="2"/>
      <c r="D13403" s="2"/>
      <c r="E13403" s="26"/>
    </row>
    <row r="13404" spans="1:5" x14ac:dyDescent="0.15">
      <c r="A13404" s="2"/>
      <c r="B13404" s="31"/>
      <c r="C13404" s="2"/>
      <c r="D13404" s="2"/>
      <c r="E13404" s="26"/>
    </row>
    <row r="13405" spans="1:5" x14ac:dyDescent="0.15">
      <c r="A13405" s="2"/>
      <c r="B13405" s="31"/>
      <c r="C13405" s="2"/>
      <c r="D13405" s="2"/>
      <c r="E13405" s="26"/>
    </row>
    <row r="13406" spans="1:5" x14ac:dyDescent="0.15">
      <c r="A13406" s="2"/>
      <c r="B13406" s="31"/>
      <c r="C13406" s="2"/>
      <c r="D13406" s="2"/>
      <c r="E13406" s="26"/>
    </row>
    <row r="13407" spans="1:5" x14ac:dyDescent="0.15">
      <c r="A13407" s="2"/>
      <c r="B13407" s="31"/>
      <c r="C13407" s="2"/>
      <c r="D13407" s="2"/>
      <c r="E13407" s="26"/>
    </row>
    <row r="13408" spans="1:5" x14ac:dyDescent="0.15">
      <c r="A13408" s="2"/>
      <c r="B13408" s="31"/>
      <c r="C13408" s="2"/>
      <c r="D13408" s="2"/>
      <c r="E13408" s="26"/>
    </row>
    <row r="13409" spans="1:5" x14ac:dyDescent="0.15">
      <c r="A13409" s="2"/>
      <c r="B13409" s="31"/>
      <c r="C13409" s="2"/>
      <c r="D13409" s="2"/>
      <c r="E13409" s="26"/>
    </row>
    <row r="13410" spans="1:5" x14ac:dyDescent="0.15">
      <c r="A13410" s="2"/>
      <c r="B13410" s="31"/>
      <c r="C13410" s="2"/>
      <c r="D13410" s="2"/>
      <c r="E13410" s="26"/>
    </row>
    <row r="13411" spans="1:5" x14ac:dyDescent="0.15">
      <c r="A13411" s="2"/>
      <c r="B13411" s="31"/>
      <c r="C13411" s="2"/>
      <c r="D13411" s="2"/>
      <c r="E13411" s="26"/>
    </row>
    <row r="13412" spans="1:5" x14ac:dyDescent="0.15">
      <c r="A13412" s="2"/>
      <c r="B13412" s="31"/>
      <c r="C13412" s="2"/>
      <c r="D13412" s="2"/>
      <c r="E13412" s="26"/>
    </row>
    <row r="13413" spans="1:5" x14ac:dyDescent="0.15">
      <c r="A13413" s="2"/>
      <c r="B13413" s="31"/>
      <c r="C13413" s="2"/>
      <c r="D13413" s="2"/>
      <c r="E13413" s="26"/>
    </row>
    <row r="13414" spans="1:5" x14ac:dyDescent="0.15">
      <c r="A13414" s="2"/>
      <c r="B13414" s="31"/>
      <c r="C13414" s="2"/>
      <c r="D13414" s="2"/>
      <c r="E13414" s="26"/>
    </row>
    <row r="13415" spans="1:5" x14ac:dyDescent="0.15">
      <c r="A13415" s="2"/>
      <c r="B13415" s="31"/>
      <c r="C13415" s="2"/>
      <c r="D13415" s="2"/>
      <c r="E13415" s="26"/>
    </row>
    <row r="13416" spans="1:5" x14ac:dyDescent="0.15">
      <c r="A13416" s="2"/>
      <c r="B13416" s="31"/>
      <c r="C13416" s="2"/>
      <c r="D13416" s="2"/>
      <c r="E13416" s="26"/>
    </row>
    <row r="13417" spans="1:5" x14ac:dyDescent="0.15">
      <c r="A13417" s="2"/>
      <c r="B13417" s="31"/>
      <c r="C13417" s="2"/>
      <c r="D13417" s="2"/>
      <c r="E13417" s="26"/>
    </row>
    <row r="13418" spans="1:5" x14ac:dyDescent="0.15">
      <c r="A13418" s="2"/>
      <c r="B13418" s="31"/>
      <c r="C13418" s="2"/>
      <c r="D13418" s="2"/>
      <c r="E13418" s="26"/>
    </row>
    <row r="13419" spans="1:5" x14ac:dyDescent="0.15">
      <c r="A13419" s="2"/>
      <c r="B13419" s="31"/>
      <c r="C13419" s="2"/>
      <c r="D13419" s="2"/>
      <c r="E13419" s="26"/>
    </row>
    <row r="13420" spans="1:5" x14ac:dyDescent="0.15">
      <c r="A13420" s="2"/>
      <c r="B13420" s="31"/>
      <c r="C13420" s="2"/>
      <c r="D13420" s="2"/>
      <c r="E13420" s="26"/>
    </row>
    <row r="13421" spans="1:5" x14ac:dyDescent="0.15">
      <c r="A13421" s="2"/>
      <c r="B13421" s="31"/>
      <c r="C13421" s="2"/>
      <c r="D13421" s="2"/>
      <c r="E13421" s="26"/>
    </row>
    <row r="13422" spans="1:5" x14ac:dyDescent="0.15">
      <c r="A13422" s="2"/>
      <c r="B13422" s="31"/>
      <c r="C13422" s="2"/>
      <c r="D13422" s="2"/>
      <c r="E13422" s="26"/>
    </row>
    <row r="13423" spans="1:5" x14ac:dyDescent="0.15">
      <c r="A13423" s="2"/>
      <c r="B13423" s="31"/>
      <c r="C13423" s="2"/>
      <c r="D13423" s="2"/>
      <c r="E13423" s="26"/>
    </row>
    <row r="13424" spans="1:5" x14ac:dyDescent="0.15">
      <c r="A13424" s="2"/>
      <c r="B13424" s="31"/>
      <c r="C13424" s="2"/>
      <c r="D13424" s="2"/>
      <c r="E13424" s="26"/>
    </row>
    <row r="13425" spans="1:5" x14ac:dyDescent="0.15">
      <c r="A13425" s="2"/>
      <c r="B13425" s="31"/>
      <c r="C13425" s="2"/>
      <c r="D13425" s="2"/>
      <c r="E13425" s="26"/>
    </row>
    <row r="13426" spans="1:5" x14ac:dyDescent="0.15">
      <c r="A13426" s="2"/>
      <c r="B13426" s="31"/>
      <c r="C13426" s="2"/>
      <c r="D13426" s="2"/>
      <c r="E13426" s="26"/>
    </row>
    <row r="13427" spans="1:5" x14ac:dyDescent="0.15">
      <c r="A13427" s="2"/>
      <c r="B13427" s="31"/>
      <c r="C13427" s="2"/>
      <c r="D13427" s="2"/>
      <c r="E13427" s="26"/>
    </row>
    <row r="13428" spans="1:5" x14ac:dyDescent="0.15">
      <c r="A13428" s="2"/>
      <c r="B13428" s="31"/>
      <c r="C13428" s="2"/>
      <c r="D13428" s="2"/>
      <c r="E13428" s="26"/>
    </row>
    <row r="13429" spans="1:5" x14ac:dyDescent="0.15">
      <c r="A13429" s="2"/>
      <c r="B13429" s="31"/>
      <c r="C13429" s="2"/>
      <c r="D13429" s="2"/>
      <c r="E13429" s="26"/>
    </row>
    <row r="13430" spans="1:5" x14ac:dyDescent="0.15">
      <c r="A13430" s="2"/>
      <c r="B13430" s="31"/>
      <c r="C13430" s="2"/>
      <c r="D13430" s="2"/>
      <c r="E13430" s="26"/>
    </row>
    <row r="13431" spans="1:5" x14ac:dyDescent="0.15">
      <c r="A13431" s="2"/>
      <c r="B13431" s="31"/>
      <c r="C13431" s="2"/>
      <c r="D13431" s="2"/>
      <c r="E13431" s="26"/>
    </row>
    <row r="13432" spans="1:5" x14ac:dyDescent="0.15">
      <c r="A13432" s="2"/>
      <c r="B13432" s="31"/>
      <c r="C13432" s="2"/>
      <c r="D13432" s="2"/>
      <c r="E13432" s="26"/>
    </row>
    <row r="13433" spans="1:5" x14ac:dyDescent="0.15">
      <c r="A13433" s="2"/>
      <c r="B13433" s="31"/>
      <c r="C13433" s="2"/>
      <c r="D13433" s="2"/>
      <c r="E13433" s="26"/>
    </row>
    <row r="13434" spans="1:5" x14ac:dyDescent="0.15">
      <c r="A13434" s="2"/>
      <c r="B13434" s="31"/>
      <c r="C13434" s="2"/>
      <c r="D13434" s="2"/>
      <c r="E13434" s="26"/>
    </row>
    <row r="13435" spans="1:5" x14ac:dyDescent="0.15">
      <c r="A13435" s="2"/>
      <c r="B13435" s="31"/>
      <c r="C13435" s="2"/>
      <c r="D13435" s="2"/>
      <c r="E13435" s="26"/>
    </row>
    <row r="13436" spans="1:5" x14ac:dyDescent="0.15">
      <c r="A13436" s="2"/>
      <c r="B13436" s="31"/>
      <c r="C13436" s="2"/>
      <c r="D13436" s="2"/>
      <c r="E13436" s="26"/>
    </row>
    <row r="13437" spans="1:5" x14ac:dyDescent="0.15">
      <c r="A13437" s="2"/>
      <c r="B13437" s="31"/>
      <c r="C13437" s="2"/>
      <c r="D13437" s="2"/>
      <c r="E13437" s="26"/>
    </row>
    <row r="13438" spans="1:5" x14ac:dyDescent="0.15">
      <c r="A13438" s="2"/>
      <c r="B13438" s="31"/>
      <c r="C13438" s="2"/>
      <c r="D13438" s="2"/>
      <c r="E13438" s="26"/>
    </row>
    <row r="13439" spans="1:5" x14ac:dyDescent="0.15">
      <c r="A13439" s="2"/>
      <c r="B13439" s="31"/>
      <c r="C13439" s="2"/>
      <c r="D13439" s="2"/>
      <c r="E13439" s="26"/>
    </row>
    <row r="13440" spans="1:5" x14ac:dyDescent="0.15">
      <c r="A13440" s="2"/>
      <c r="B13440" s="31"/>
      <c r="C13440" s="2"/>
      <c r="D13440" s="2"/>
      <c r="E13440" s="26"/>
    </row>
    <row r="13441" spans="1:5" x14ac:dyDescent="0.15">
      <c r="A13441" s="2"/>
      <c r="B13441" s="31"/>
      <c r="C13441" s="2"/>
      <c r="D13441" s="2"/>
      <c r="E13441" s="26"/>
    </row>
    <row r="13442" spans="1:5" x14ac:dyDescent="0.15">
      <c r="A13442" s="2"/>
      <c r="B13442" s="31"/>
      <c r="C13442" s="2"/>
      <c r="D13442" s="2"/>
      <c r="E13442" s="26"/>
    </row>
    <row r="13443" spans="1:5" x14ac:dyDescent="0.15">
      <c r="A13443" s="2"/>
      <c r="B13443" s="31"/>
      <c r="C13443" s="2"/>
      <c r="D13443" s="2"/>
      <c r="E13443" s="26"/>
    </row>
    <row r="13444" spans="1:5" x14ac:dyDescent="0.15">
      <c r="A13444" s="2"/>
      <c r="B13444" s="31"/>
      <c r="C13444" s="2"/>
      <c r="D13444" s="2"/>
      <c r="E13444" s="26"/>
    </row>
    <row r="13445" spans="1:5" x14ac:dyDescent="0.15">
      <c r="A13445" s="2"/>
      <c r="B13445" s="31"/>
      <c r="C13445" s="2"/>
      <c r="D13445" s="2"/>
      <c r="E13445" s="26"/>
    </row>
    <row r="13446" spans="1:5" x14ac:dyDescent="0.15">
      <c r="A13446" s="2"/>
      <c r="B13446" s="31"/>
      <c r="C13446" s="2"/>
      <c r="D13446" s="2"/>
      <c r="E13446" s="26"/>
    </row>
    <row r="13447" spans="1:5" x14ac:dyDescent="0.15">
      <c r="A13447" s="2"/>
      <c r="B13447" s="31"/>
      <c r="C13447" s="2"/>
      <c r="D13447" s="2"/>
      <c r="E13447" s="26"/>
    </row>
    <row r="13448" spans="1:5" x14ac:dyDescent="0.15">
      <c r="A13448" s="2"/>
      <c r="B13448" s="31"/>
      <c r="C13448" s="2"/>
      <c r="D13448" s="2"/>
      <c r="E13448" s="26"/>
    </row>
    <row r="13449" spans="1:5" x14ac:dyDescent="0.15">
      <c r="A13449" s="2"/>
      <c r="B13449" s="31"/>
      <c r="C13449" s="2"/>
      <c r="D13449" s="2"/>
      <c r="E13449" s="26"/>
    </row>
    <row r="13450" spans="1:5" x14ac:dyDescent="0.15">
      <c r="A13450" s="2"/>
      <c r="B13450" s="31"/>
      <c r="C13450" s="2"/>
      <c r="D13450" s="2"/>
      <c r="E13450" s="26"/>
    </row>
    <row r="13451" spans="1:5" x14ac:dyDescent="0.15">
      <c r="A13451" s="2"/>
      <c r="B13451" s="31"/>
      <c r="C13451" s="2"/>
      <c r="D13451" s="2"/>
      <c r="E13451" s="26"/>
    </row>
    <row r="13452" spans="1:5" x14ac:dyDescent="0.15">
      <c r="A13452" s="2"/>
      <c r="B13452" s="31"/>
      <c r="C13452" s="2"/>
      <c r="D13452" s="2"/>
      <c r="E13452" s="26"/>
    </row>
    <row r="13453" spans="1:5" x14ac:dyDescent="0.15">
      <c r="A13453" s="2"/>
      <c r="B13453" s="31"/>
      <c r="C13453" s="2"/>
      <c r="D13453" s="2"/>
      <c r="E13453" s="26"/>
    </row>
    <row r="13454" spans="1:5" x14ac:dyDescent="0.15">
      <c r="A13454" s="2"/>
      <c r="B13454" s="31"/>
      <c r="C13454" s="2"/>
      <c r="D13454" s="2"/>
      <c r="E13454" s="26"/>
    </row>
    <row r="13455" spans="1:5" x14ac:dyDescent="0.15">
      <c r="A13455" s="2"/>
      <c r="B13455" s="31"/>
      <c r="C13455" s="2"/>
      <c r="D13455" s="2"/>
      <c r="E13455" s="26"/>
    </row>
    <row r="13456" spans="1:5" x14ac:dyDescent="0.15">
      <c r="A13456" s="2"/>
      <c r="B13456" s="31"/>
      <c r="C13456" s="2"/>
      <c r="D13456" s="2"/>
      <c r="E13456" s="26"/>
    </row>
    <row r="13457" spans="1:5" x14ac:dyDescent="0.15">
      <c r="A13457" s="2"/>
      <c r="B13457" s="31"/>
      <c r="C13457" s="2"/>
      <c r="D13457" s="2"/>
      <c r="E13457" s="26"/>
    </row>
    <row r="13458" spans="1:5" x14ac:dyDescent="0.15">
      <c r="A13458" s="2"/>
      <c r="B13458" s="31"/>
      <c r="C13458" s="2"/>
      <c r="D13458" s="2"/>
      <c r="E13458" s="26"/>
    </row>
    <row r="13459" spans="1:5" x14ac:dyDescent="0.15">
      <c r="A13459" s="2"/>
      <c r="B13459" s="31"/>
      <c r="C13459" s="2"/>
      <c r="D13459" s="2"/>
      <c r="E13459" s="26"/>
    </row>
    <row r="13460" spans="1:5" x14ac:dyDescent="0.15">
      <c r="A13460" s="2"/>
      <c r="B13460" s="31"/>
      <c r="C13460" s="2"/>
      <c r="D13460" s="2"/>
      <c r="E13460" s="26"/>
    </row>
    <row r="13461" spans="1:5" x14ac:dyDescent="0.15">
      <c r="A13461" s="2"/>
      <c r="B13461" s="31"/>
      <c r="C13461" s="2"/>
      <c r="D13461" s="2"/>
      <c r="E13461" s="26"/>
    </row>
    <row r="13462" spans="1:5" x14ac:dyDescent="0.15">
      <c r="A13462" s="2"/>
      <c r="B13462" s="31"/>
      <c r="C13462" s="2"/>
      <c r="D13462" s="2"/>
      <c r="E13462" s="26"/>
    </row>
    <row r="13463" spans="1:5" x14ac:dyDescent="0.15">
      <c r="A13463" s="2"/>
      <c r="B13463" s="31"/>
      <c r="C13463" s="2"/>
      <c r="D13463" s="2"/>
      <c r="E13463" s="26"/>
    </row>
    <row r="13464" spans="1:5" x14ac:dyDescent="0.15">
      <c r="A13464" s="2"/>
      <c r="B13464" s="31"/>
      <c r="C13464" s="2"/>
      <c r="D13464" s="2"/>
      <c r="E13464" s="26"/>
    </row>
    <row r="13465" spans="1:5" x14ac:dyDescent="0.15">
      <c r="A13465" s="2"/>
      <c r="B13465" s="31"/>
      <c r="C13465" s="2"/>
      <c r="D13465" s="2"/>
      <c r="E13465" s="26"/>
    </row>
    <row r="13466" spans="1:5" x14ac:dyDescent="0.15">
      <c r="A13466" s="2"/>
      <c r="B13466" s="31"/>
      <c r="C13466" s="2"/>
      <c r="D13466" s="2"/>
      <c r="E13466" s="26"/>
    </row>
    <row r="13467" spans="1:5" x14ac:dyDescent="0.15">
      <c r="A13467" s="2"/>
      <c r="B13467" s="31"/>
      <c r="C13467" s="2"/>
      <c r="D13467" s="2"/>
      <c r="E13467" s="26"/>
    </row>
    <row r="13468" spans="1:5" x14ac:dyDescent="0.15">
      <c r="A13468" s="2"/>
      <c r="B13468" s="31"/>
      <c r="C13468" s="2"/>
      <c r="D13468" s="2"/>
      <c r="E13468" s="26"/>
    </row>
    <row r="13469" spans="1:5" x14ac:dyDescent="0.15">
      <c r="A13469" s="2"/>
      <c r="B13469" s="31"/>
      <c r="C13469" s="2"/>
      <c r="D13469" s="2"/>
      <c r="E13469" s="26"/>
    </row>
    <row r="13470" spans="1:5" x14ac:dyDescent="0.15">
      <c r="A13470" s="2"/>
      <c r="B13470" s="31"/>
      <c r="C13470" s="2"/>
      <c r="D13470" s="2"/>
      <c r="E13470" s="26"/>
    </row>
    <row r="13471" spans="1:5" x14ac:dyDescent="0.15">
      <c r="A13471" s="2"/>
      <c r="B13471" s="31"/>
      <c r="C13471" s="2"/>
      <c r="D13471" s="2"/>
      <c r="E13471" s="26"/>
    </row>
    <row r="13472" spans="1:5" x14ac:dyDescent="0.15">
      <c r="A13472" s="2"/>
      <c r="B13472" s="31"/>
      <c r="C13472" s="2"/>
      <c r="D13472" s="2"/>
      <c r="E13472" s="26"/>
    </row>
    <row r="13473" spans="1:5" x14ac:dyDescent="0.15">
      <c r="A13473" s="2"/>
      <c r="B13473" s="31"/>
      <c r="C13473" s="2"/>
      <c r="D13473" s="2"/>
      <c r="E13473" s="26"/>
    </row>
    <row r="13474" spans="1:5" x14ac:dyDescent="0.15">
      <c r="A13474" s="2"/>
      <c r="B13474" s="31"/>
      <c r="C13474" s="2"/>
      <c r="D13474" s="2"/>
      <c r="E13474" s="26"/>
    </row>
    <row r="13475" spans="1:5" x14ac:dyDescent="0.15">
      <c r="A13475" s="2"/>
      <c r="B13475" s="31"/>
      <c r="C13475" s="2"/>
      <c r="D13475" s="2"/>
      <c r="E13475" s="26"/>
    </row>
    <row r="13476" spans="1:5" x14ac:dyDescent="0.15">
      <c r="A13476" s="2"/>
      <c r="B13476" s="31"/>
      <c r="C13476" s="2"/>
      <c r="D13476" s="2"/>
      <c r="E13476" s="26"/>
    </row>
    <row r="13477" spans="1:5" x14ac:dyDescent="0.15">
      <c r="A13477" s="2"/>
      <c r="B13477" s="31"/>
      <c r="C13477" s="2"/>
      <c r="D13477" s="2"/>
      <c r="E13477" s="26"/>
    </row>
    <row r="13478" spans="1:5" x14ac:dyDescent="0.15">
      <c r="A13478" s="2"/>
      <c r="B13478" s="31"/>
      <c r="C13478" s="2"/>
      <c r="D13478" s="2"/>
      <c r="E13478" s="26"/>
    </row>
    <row r="13479" spans="1:5" x14ac:dyDescent="0.15">
      <c r="A13479" s="2"/>
      <c r="B13479" s="31"/>
      <c r="C13479" s="2"/>
      <c r="D13479" s="2"/>
      <c r="E13479" s="26"/>
    </row>
    <row r="13480" spans="1:5" x14ac:dyDescent="0.15">
      <c r="A13480" s="2"/>
      <c r="B13480" s="31"/>
      <c r="C13480" s="2"/>
      <c r="D13480" s="2"/>
      <c r="E13480" s="26"/>
    </row>
    <row r="13481" spans="1:5" x14ac:dyDescent="0.15">
      <c r="A13481" s="2"/>
      <c r="B13481" s="31"/>
      <c r="C13481" s="2"/>
      <c r="D13481" s="2"/>
      <c r="E13481" s="26"/>
    </row>
    <row r="13482" spans="1:5" x14ac:dyDescent="0.15">
      <c r="A13482" s="2"/>
      <c r="B13482" s="31"/>
      <c r="C13482" s="2"/>
      <c r="D13482" s="2"/>
      <c r="E13482" s="26"/>
    </row>
    <row r="13483" spans="1:5" x14ac:dyDescent="0.15">
      <c r="A13483" s="2"/>
      <c r="B13483" s="31"/>
      <c r="C13483" s="2"/>
      <c r="D13483" s="2"/>
      <c r="E13483" s="26"/>
    </row>
    <row r="13484" spans="1:5" x14ac:dyDescent="0.15">
      <c r="A13484" s="2"/>
      <c r="B13484" s="31"/>
      <c r="C13484" s="2"/>
      <c r="D13484" s="2"/>
      <c r="E13484" s="26"/>
    </row>
    <row r="13485" spans="1:5" x14ac:dyDescent="0.15">
      <c r="A13485" s="2"/>
      <c r="B13485" s="31"/>
      <c r="C13485" s="2"/>
      <c r="D13485" s="2"/>
      <c r="E13485" s="26"/>
    </row>
    <row r="13486" spans="1:5" x14ac:dyDescent="0.15">
      <c r="A13486" s="2"/>
      <c r="B13486" s="31"/>
      <c r="C13486" s="2"/>
      <c r="D13486" s="2"/>
      <c r="E13486" s="26"/>
    </row>
    <row r="13487" spans="1:5" x14ac:dyDescent="0.15">
      <c r="A13487" s="2"/>
      <c r="B13487" s="31"/>
      <c r="C13487" s="2"/>
      <c r="D13487" s="2"/>
      <c r="E13487" s="26"/>
    </row>
    <row r="13488" spans="1:5" x14ac:dyDescent="0.15">
      <c r="A13488" s="2"/>
      <c r="B13488" s="31"/>
      <c r="C13488" s="2"/>
      <c r="D13488" s="2"/>
      <c r="E13488" s="26"/>
    </row>
    <row r="13489" spans="1:5" x14ac:dyDescent="0.15">
      <c r="A13489" s="2"/>
      <c r="B13489" s="31"/>
      <c r="C13489" s="2"/>
      <c r="D13489" s="2"/>
      <c r="E13489" s="26"/>
    </row>
    <row r="13490" spans="1:5" x14ac:dyDescent="0.15">
      <c r="A13490" s="2"/>
      <c r="B13490" s="31"/>
      <c r="C13490" s="2"/>
      <c r="D13490" s="2"/>
      <c r="E13490" s="26"/>
    </row>
    <row r="13491" spans="1:5" x14ac:dyDescent="0.15">
      <c r="A13491" s="2"/>
      <c r="B13491" s="31"/>
      <c r="C13491" s="2"/>
      <c r="D13491" s="2"/>
      <c r="E13491" s="26"/>
    </row>
    <row r="13492" spans="1:5" x14ac:dyDescent="0.15">
      <c r="A13492" s="2"/>
      <c r="B13492" s="31"/>
      <c r="C13492" s="2"/>
      <c r="D13492" s="2"/>
      <c r="E13492" s="26"/>
    </row>
    <row r="13493" spans="1:5" x14ac:dyDescent="0.15">
      <c r="A13493" s="2"/>
      <c r="B13493" s="31"/>
      <c r="C13493" s="2"/>
      <c r="D13493" s="2"/>
      <c r="E13493" s="26"/>
    </row>
    <row r="13494" spans="1:5" x14ac:dyDescent="0.15">
      <c r="A13494" s="2"/>
      <c r="B13494" s="31"/>
      <c r="C13494" s="2"/>
      <c r="D13494" s="2"/>
      <c r="E13494" s="26"/>
    </row>
    <row r="13495" spans="1:5" x14ac:dyDescent="0.15">
      <c r="A13495" s="2"/>
      <c r="B13495" s="31"/>
      <c r="C13495" s="2"/>
      <c r="D13495" s="2"/>
      <c r="E13495" s="26"/>
    </row>
    <row r="13496" spans="1:5" x14ac:dyDescent="0.15">
      <c r="A13496" s="2"/>
      <c r="B13496" s="31"/>
      <c r="C13496" s="2"/>
      <c r="D13496" s="2"/>
      <c r="E13496" s="26"/>
    </row>
    <row r="13497" spans="1:5" x14ac:dyDescent="0.15">
      <c r="A13497" s="2"/>
      <c r="B13497" s="31"/>
      <c r="C13497" s="2"/>
      <c r="D13497" s="2"/>
      <c r="E13497" s="26"/>
    </row>
    <row r="13498" spans="1:5" x14ac:dyDescent="0.15">
      <c r="A13498" s="2"/>
      <c r="B13498" s="31"/>
      <c r="C13498" s="2"/>
      <c r="D13498" s="2"/>
      <c r="E13498" s="26"/>
    </row>
    <row r="13499" spans="1:5" x14ac:dyDescent="0.15">
      <c r="A13499" s="2"/>
      <c r="B13499" s="31"/>
      <c r="C13499" s="2"/>
      <c r="D13499" s="2"/>
      <c r="E13499" s="26"/>
    </row>
    <row r="13500" spans="1:5" x14ac:dyDescent="0.15">
      <c r="A13500" s="2"/>
      <c r="B13500" s="31"/>
      <c r="C13500" s="2"/>
      <c r="D13500" s="2"/>
      <c r="E13500" s="26"/>
    </row>
    <row r="13501" spans="1:5" x14ac:dyDescent="0.15">
      <c r="A13501" s="2"/>
      <c r="B13501" s="31"/>
      <c r="C13501" s="2"/>
      <c r="D13501" s="2"/>
      <c r="E13501" s="26"/>
    </row>
    <row r="13502" spans="1:5" x14ac:dyDescent="0.15">
      <c r="A13502" s="2"/>
      <c r="B13502" s="31"/>
      <c r="C13502" s="2"/>
      <c r="D13502" s="2"/>
      <c r="E13502" s="26"/>
    </row>
    <row r="13503" spans="1:5" x14ac:dyDescent="0.15">
      <c r="A13503" s="2"/>
      <c r="B13503" s="31"/>
      <c r="C13503" s="2"/>
      <c r="D13503" s="2"/>
      <c r="E13503" s="26"/>
    </row>
    <row r="13504" spans="1:5" x14ac:dyDescent="0.15">
      <c r="A13504" s="2"/>
      <c r="B13504" s="31"/>
      <c r="C13504" s="2"/>
      <c r="D13504" s="2"/>
      <c r="E13504" s="26"/>
    </row>
    <row r="13505" spans="1:5" x14ac:dyDescent="0.15">
      <c r="A13505" s="2"/>
      <c r="B13505" s="31"/>
      <c r="C13505" s="2"/>
      <c r="D13505" s="2"/>
      <c r="E13505" s="26"/>
    </row>
    <row r="13506" spans="1:5" x14ac:dyDescent="0.15">
      <c r="A13506" s="2"/>
      <c r="B13506" s="31"/>
      <c r="C13506" s="2"/>
      <c r="D13506" s="2"/>
      <c r="E13506" s="26"/>
    </row>
    <row r="13507" spans="1:5" x14ac:dyDescent="0.15">
      <c r="A13507" s="2"/>
      <c r="B13507" s="31"/>
      <c r="C13507" s="2"/>
      <c r="D13507" s="2"/>
      <c r="E13507" s="26"/>
    </row>
    <row r="13508" spans="1:5" x14ac:dyDescent="0.15">
      <c r="A13508" s="2"/>
      <c r="B13508" s="31"/>
      <c r="C13508" s="2"/>
      <c r="D13508" s="2"/>
      <c r="E13508" s="26"/>
    </row>
    <row r="13509" spans="1:5" x14ac:dyDescent="0.15">
      <c r="A13509" s="2"/>
      <c r="B13509" s="31"/>
      <c r="C13509" s="2"/>
      <c r="D13509" s="2"/>
      <c r="E13509" s="26"/>
    </row>
    <row r="13510" spans="1:5" x14ac:dyDescent="0.15">
      <c r="A13510" s="2"/>
      <c r="B13510" s="31"/>
      <c r="C13510" s="2"/>
      <c r="D13510" s="2"/>
      <c r="E13510" s="26"/>
    </row>
    <row r="13511" spans="1:5" x14ac:dyDescent="0.15">
      <c r="A13511" s="2"/>
      <c r="B13511" s="31"/>
      <c r="C13511" s="2"/>
      <c r="D13511" s="2"/>
      <c r="E13511" s="26"/>
    </row>
    <row r="13512" spans="1:5" x14ac:dyDescent="0.15">
      <c r="A13512" s="2"/>
      <c r="B13512" s="31"/>
      <c r="C13512" s="2"/>
      <c r="D13512" s="2"/>
      <c r="E13512" s="26"/>
    </row>
    <row r="13513" spans="1:5" x14ac:dyDescent="0.15">
      <c r="A13513" s="2"/>
      <c r="B13513" s="31"/>
      <c r="C13513" s="2"/>
      <c r="D13513" s="2"/>
      <c r="E13513" s="26"/>
    </row>
    <row r="13514" spans="1:5" x14ac:dyDescent="0.15">
      <c r="A13514" s="2"/>
      <c r="B13514" s="31"/>
      <c r="C13514" s="2"/>
      <c r="D13514" s="2"/>
      <c r="E13514" s="26"/>
    </row>
    <row r="13515" spans="1:5" x14ac:dyDescent="0.15">
      <c r="A13515" s="2"/>
      <c r="B13515" s="31"/>
      <c r="C13515" s="2"/>
      <c r="D13515" s="2"/>
      <c r="E13515" s="26"/>
    </row>
    <row r="13516" spans="1:5" x14ac:dyDescent="0.15">
      <c r="A13516" s="2"/>
      <c r="B13516" s="31"/>
      <c r="C13516" s="2"/>
      <c r="D13516" s="2"/>
      <c r="E13516" s="26"/>
    </row>
    <row r="13517" spans="1:5" x14ac:dyDescent="0.15">
      <c r="A13517" s="2"/>
      <c r="B13517" s="31"/>
      <c r="C13517" s="2"/>
      <c r="D13517" s="2"/>
      <c r="E13517" s="26"/>
    </row>
    <row r="13518" spans="1:5" x14ac:dyDescent="0.15">
      <c r="A13518" s="2"/>
      <c r="B13518" s="31"/>
      <c r="C13518" s="2"/>
      <c r="D13518" s="2"/>
      <c r="E13518" s="26"/>
    </row>
    <row r="13519" spans="1:5" x14ac:dyDescent="0.15">
      <c r="A13519" s="2"/>
      <c r="B13519" s="31"/>
      <c r="C13519" s="2"/>
      <c r="D13519" s="2"/>
      <c r="E13519" s="26"/>
    </row>
    <row r="13520" spans="1:5" x14ac:dyDescent="0.15">
      <c r="A13520" s="2"/>
      <c r="B13520" s="31"/>
      <c r="C13520" s="2"/>
      <c r="D13520" s="2"/>
      <c r="E13520" s="26"/>
    </row>
    <row r="13521" spans="1:5" x14ac:dyDescent="0.15">
      <c r="A13521" s="2"/>
      <c r="B13521" s="31"/>
      <c r="C13521" s="2"/>
      <c r="D13521" s="2"/>
      <c r="E13521" s="26"/>
    </row>
    <row r="13522" spans="1:5" x14ac:dyDescent="0.15">
      <c r="A13522" s="2"/>
      <c r="B13522" s="31"/>
      <c r="C13522" s="2"/>
      <c r="D13522" s="2"/>
      <c r="E13522" s="26"/>
    </row>
    <row r="13523" spans="1:5" x14ac:dyDescent="0.15">
      <c r="A13523" s="2"/>
      <c r="B13523" s="31"/>
      <c r="C13523" s="2"/>
      <c r="D13523" s="2"/>
      <c r="E13523" s="26"/>
    </row>
    <row r="13524" spans="1:5" x14ac:dyDescent="0.15">
      <c r="A13524" s="2"/>
      <c r="B13524" s="31"/>
      <c r="C13524" s="2"/>
      <c r="D13524" s="2"/>
      <c r="E13524" s="26"/>
    </row>
    <row r="13525" spans="1:5" x14ac:dyDescent="0.15">
      <c r="A13525" s="2"/>
      <c r="B13525" s="31"/>
      <c r="C13525" s="2"/>
      <c r="D13525" s="2"/>
      <c r="E13525" s="26"/>
    </row>
    <row r="13526" spans="1:5" x14ac:dyDescent="0.15">
      <c r="A13526" s="2"/>
      <c r="B13526" s="31"/>
      <c r="C13526" s="2"/>
      <c r="D13526" s="2"/>
      <c r="E13526" s="26"/>
    </row>
    <row r="13527" spans="1:5" x14ac:dyDescent="0.15">
      <c r="A13527" s="2"/>
      <c r="B13527" s="31"/>
      <c r="C13527" s="2"/>
      <c r="D13527" s="2"/>
      <c r="E13527" s="26"/>
    </row>
    <row r="13528" spans="1:5" x14ac:dyDescent="0.15">
      <c r="A13528" s="2"/>
      <c r="B13528" s="31"/>
      <c r="C13528" s="2"/>
      <c r="D13528" s="2"/>
      <c r="E13528" s="26"/>
    </row>
    <row r="13529" spans="1:5" x14ac:dyDescent="0.15">
      <c r="A13529" s="2"/>
      <c r="B13529" s="31"/>
      <c r="C13529" s="2"/>
      <c r="D13529" s="2"/>
      <c r="E13529" s="26"/>
    </row>
    <row r="13530" spans="1:5" x14ac:dyDescent="0.15">
      <c r="A13530" s="2"/>
      <c r="B13530" s="31"/>
      <c r="C13530" s="2"/>
      <c r="D13530" s="2"/>
      <c r="E13530" s="26"/>
    </row>
    <row r="13531" spans="1:5" x14ac:dyDescent="0.15">
      <c r="A13531" s="2"/>
      <c r="B13531" s="31"/>
      <c r="C13531" s="2"/>
      <c r="D13531" s="2"/>
      <c r="E13531" s="26"/>
    </row>
    <row r="13532" spans="1:5" x14ac:dyDescent="0.15">
      <c r="A13532" s="2"/>
      <c r="B13532" s="31"/>
      <c r="C13532" s="2"/>
      <c r="D13532" s="2"/>
      <c r="E13532" s="26"/>
    </row>
    <row r="13533" spans="1:5" x14ac:dyDescent="0.15">
      <c r="A13533" s="2"/>
      <c r="B13533" s="31"/>
      <c r="C13533" s="2"/>
      <c r="D13533" s="2"/>
      <c r="E13533" s="26"/>
    </row>
    <row r="13534" spans="1:5" x14ac:dyDescent="0.15">
      <c r="A13534" s="2"/>
      <c r="B13534" s="31"/>
      <c r="C13534" s="2"/>
      <c r="D13534" s="2"/>
      <c r="E13534" s="26"/>
    </row>
    <row r="13535" spans="1:5" x14ac:dyDescent="0.15">
      <c r="A13535" s="2"/>
      <c r="B13535" s="31"/>
      <c r="C13535" s="2"/>
      <c r="D13535" s="2"/>
      <c r="E13535" s="26"/>
    </row>
    <row r="13536" spans="1:5" x14ac:dyDescent="0.15">
      <c r="A13536" s="2"/>
      <c r="B13536" s="31"/>
      <c r="C13536" s="2"/>
      <c r="D13536" s="2"/>
      <c r="E13536" s="26"/>
    </row>
    <row r="13537" spans="1:5" x14ac:dyDescent="0.15">
      <c r="A13537" s="2"/>
      <c r="B13537" s="31"/>
      <c r="C13537" s="2"/>
      <c r="D13537" s="2"/>
      <c r="E13537" s="26"/>
    </row>
    <row r="13538" spans="1:5" x14ac:dyDescent="0.15">
      <c r="A13538" s="2"/>
      <c r="B13538" s="31"/>
      <c r="C13538" s="2"/>
      <c r="D13538" s="2"/>
      <c r="E13538" s="26"/>
    </row>
    <row r="13539" spans="1:5" x14ac:dyDescent="0.15">
      <c r="A13539" s="2"/>
      <c r="B13539" s="31"/>
      <c r="C13539" s="2"/>
      <c r="D13539" s="2"/>
      <c r="E13539" s="26"/>
    </row>
    <row r="13540" spans="1:5" x14ac:dyDescent="0.15">
      <c r="A13540" s="2"/>
      <c r="B13540" s="31"/>
      <c r="C13540" s="2"/>
      <c r="D13540" s="2"/>
      <c r="E13540" s="26"/>
    </row>
    <row r="13541" spans="1:5" x14ac:dyDescent="0.15">
      <c r="A13541" s="2"/>
      <c r="B13541" s="31"/>
      <c r="C13541" s="2"/>
      <c r="D13541" s="2"/>
      <c r="E13541" s="26"/>
    </row>
    <row r="13542" spans="1:5" x14ac:dyDescent="0.15">
      <c r="A13542" s="2"/>
      <c r="B13542" s="31"/>
      <c r="C13542" s="2"/>
      <c r="D13542" s="2"/>
      <c r="E13542" s="26"/>
    </row>
    <row r="13543" spans="1:5" x14ac:dyDescent="0.15">
      <c r="A13543" s="2"/>
      <c r="B13543" s="31"/>
      <c r="C13543" s="2"/>
      <c r="D13543" s="2"/>
      <c r="E13543" s="26"/>
    </row>
    <row r="13544" spans="1:5" x14ac:dyDescent="0.15">
      <c r="A13544" s="2"/>
      <c r="B13544" s="31"/>
      <c r="C13544" s="2"/>
      <c r="D13544" s="2"/>
      <c r="E13544" s="26"/>
    </row>
    <row r="13545" spans="1:5" x14ac:dyDescent="0.15">
      <c r="A13545" s="2"/>
      <c r="B13545" s="31"/>
      <c r="C13545" s="2"/>
      <c r="D13545" s="2"/>
      <c r="E13545" s="26"/>
    </row>
    <row r="13546" spans="1:5" x14ac:dyDescent="0.15">
      <c r="A13546" s="2"/>
      <c r="B13546" s="31"/>
      <c r="C13546" s="2"/>
      <c r="D13546" s="2"/>
      <c r="E13546" s="26"/>
    </row>
    <row r="13547" spans="1:5" x14ac:dyDescent="0.15">
      <c r="A13547" s="2"/>
      <c r="B13547" s="31"/>
      <c r="C13547" s="2"/>
      <c r="D13547" s="2"/>
      <c r="E13547" s="26"/>
    </row>
    <row r="13548" spans="1:5" x14ac:dyDescent="0.15">
      <c r="A13548" s="2"/>
      <c r="B13548" s="31"/>
      <c r="C13548" s="2"/>
      <c r="D13548" s="2"/>
      <c r="E13548" s="26"/>
    </row>
    <row r="13549" spans="1:5" x14ac:dyDescent="0.15">
      <c r="A13549" s="2"/>
      <c r="B13549" s="31"/>
      <c r="C13549" s="2"/>
      <c r="D13549" s="2"/>
      <c r="E13549" s="26"/>
    </row>
    <row r="13550" spans="1:5" x14ac:dyDescent="0.15">
      <c r="A13550" s="2"/>
      <c r="B13550" s="31"/>
      <c r="C13550" s="2"/>
      <c r="D13550" s="2"/>
      <c r="E13550" s="26"/>
    </row>
    <row r="13551" spans="1:5" x14ac:dyDescent="0.15">
      <c r="A13551" s="2"/>
      <c r="B13551" s="31"/>
      <c r="C13551" s="2"/>
      <c r="D13551" s="2"/>
      <c r="E13551" s="26"/>
    </row>
    <row r="13552" spans="1:5" x14ac:dyDescent="0.15">
      <c r="A13552" s="2"/>
      <c r="B13552" s="31"/>
      <c r="C13552" s="2"/>
      <c r="D13552" s="2"/>
      <c r="E13552" s="26"/>
    </row>
    <row r="13553" spans="1:5" x14ac:dyDescent="0.15">
      <c r="A13553" s="2"/>
      <c r="B13553" s="31"/>
      <c r="C13553" s="2"/>
      <c r="D13553" s="2"/>
      <c r="E13553" s="26"/>
    </row>
    <row r="13554" spans="1:5" x14ac:dyDescent="0.15">
      <c r="A13554" s="2"/>
      <c r="B13554" s="31"/>
      <c r="C13554" s="2"/>
      <c r="D13554" s="2"/>
      <c r="E13554" s="26"/>
    </row>
    <row r="13555" spans="1:5" x14ac:dyDescent="0.15">
      <c r="A13555" s="2"/>
      <c r="B13555" s="31"/>
      <c r="C13555" s="2"/>
      <c r="D13555" s="2"/>
      <c r="E13555" s="26"/>
    </row>
    <row r="13556" spans="1:5" x14ac:dyDescent="0.15">
      <c r="A13556" s="2"/>
      <c r="B13556" s="31"/>
      <c r="C13556" s="2"/>
      <c r="D13556" s="2"/>
      <c r="E13556" s="26"/>
    </row>
    <row r="13557" spans="1:5" x14ac:dyDescent="0.15">
      <c r="A13557" s="2"/>
      <c r="B13557" s="31"/>
      <c r="C13557" s="2"/>
      <c r="D13557" s="2"/>
      <c r="E13557" s="26"/>
    </row>
    <row r="13558" spans="1:5" x14ac:dyDescent="0.15">
      <c r="A13558" s="2"/>
      <c r="B13558" s="31"/>
      <c r="C13558" s="2"/>
      <c r="D13558" s="2"/>
      <c r="E13558" s="26"/>
    </row>
    <row r="13559" spans="1:5" x14ac:dyDescent="0.15">
      <c r="A13559" s="2"/>
      <c r="B13559" s="31"/>
      <c r="C13559" s="2"/>
      <c r="D13559" s="2"/>
      <c r="E13559" s="26"/>
    </row>
    <row r="13560" spans="1:5" x14ac:dyDescent="0.15">
      <c r="A13560" s="2"/>
      <c r="B13560" s="31"/>
      <c r="C13560" s="2"/>
      <c r="D13560" s="2"/>
      <c r="E13560" s="26"/>
    </row>
    <row r="13561" spans="1:5" x14ac:dyDescent="0.15">
      <c r="A13561" s="2"/>
      <c r="B13561" s="31"/>
      <c r="C13561" s="2"/>
      <c r="D13561" s="2"/>
      <c r="E13561" s="26"/>
    </row>
    <row r="13562" spans="1:5" x14ac:dyDescent="0.15">
      <c r="A13562" s="2"/>
      <c r="B13562" s="31"/>
      <c r="C13562" s="2"/>
      <c r="D13562" s="2"/>
      <c r="E13562" s="26"/>
    </row>
    <row r="13563" spans="1:5" x14ac:dyDescent="0.15">
      <c r="A13563" s="2"/>
      <c r="B13563" s="31"/>
      <c r="C13563" s="2"/>
      <c r="D13563" s="2"/>
      <c r="E13563" s="26"/>
    </row>
    <row r="13564" spans="1:5" x14ac:dyDescent="0.15">
      <c r="A13564" s="2"/>
      <c r="B13564" s="31"/>
      <c r="C13564" s="2"/>
      <c r="D13564" s="2"/>
      <c r="E13564" s="26"/>
    </row>
    <row r="13565" spans="1:5" x14ac:dyDescent="0.15">
      <c r="A13565" s="2"/>
      <c r="B13565" s="31"/>
      <c r="C13565" s="2"/>
      <c r="D13565" s="2"/>
      <c r="E13565" s="26"/>
    </row>
    <row r="13566" spans="1:5" x14ac:dyDescent="0.15">
      <c r="A13566" s="2"/>
      <c r="B13566" s="31"/>
      <c r="C13566" s="2"/>
      <c r="D13566" s="2"/>
      <c r="E13566" s="26"/>
    </row>
    <row r="13567" spans="1:5" x14ac:dyDescent="0.15">
      <c r="A13567" s="2"/>
      <c r="B13567" s="31"/>
      <c r="C13567" s="2"/>
      <c r="D13567" s="2"/>
      <c r="E13567" s="26"/>
    </row>
    <row r="13568" spans="1:5" x14ac:dyDescent="0.15">
      <c r="A13568" s="2"/>
      <c r="B13568" s="31"/>
      <c r="C13568" s="2"/>
      <c r="D13568" s="2"/>
      <c r="E13568" s="26"/>
    </row>
    <row r="13569" spans="1:5" x14ac:dyDescent="0.15">
      <c r="A13569" s="2"/>
      <c r="B13569" s="31"/>
      <c r="C13569" s="2"/>
      <c r="D13569" s="2"/>
      <c r="E13569" s="26"/>
    </row>
    <row r="13570" spans="1:5" x14ac:dyDescent="0.15">
      <c r="A13570" s="2"/>
      <c r="B13570" s="31"/>
      <c r="C13570" s="2"/>
      <c r="D13570" s="2"/>
      <c r="E13570" s="26"/>
    </row>
    <row r="13571" spans="1:5" x14ac:dyDescent="0.15">
      <c r="A13571" s="2"/>
      <c r="B13571" s="31"/>
      <c r="C13571" s="2"/>
      <c r="D13571" s="2"/>
      <c r="E13571" s="26"/>
    </row>
    <row r="13572" spans="1:5" x14ac:dyDescent="0.15">
      <c r="A13572" s="2"/>
      <c r="B13572" s="31"/>
      <c r="C13572" s="2"/>
      <c r="D13572" s="2"/>
      <c r="E13572" s="26"/>
    </row>
    <row r="13573" spans="1:5" x14ac:dyDescent="0.15">
      <c r="A13573" s="2"/>
      <c r="B13573" s="31"/>
      <c r="C13573" s="2"/>
      <c r="D13573" s="2"/>
      <c r="E13573" s="26"/>
    </row>
    <row r="13574" spans="1:5" x14ac:dyDescent="0.15">
      <c r="A13574" s="2"/>
      <c r="B13574" s="31"/>
      <c r="C13574" s="2"/>
      <c r="D13574" s="2"/>
      <c r="E13574" s="26"/>
    </row>
    <row r="13575" spans="1:5" x14ac:dyDescent="0.15">
      <c r="A13575" s="2"/>
      <c r="B13575" s="31"/>
      <c r="C13575" s="2"/>
      <c r="D13575" s="2"/>
      <c r="E13575" s="26"/>
    </row>
    <row r="13576" spans="1:5" x14ac:dyDescent="0.15">
      <c r="A13576" s="2"/>
      <c r="B13576" s="31"/>
      <c r="C13576" s="2"/>
      <c r="D13576" s="2"/>
      <c r="E13576" s="26"/>
    </row>
    <row r="13577" spans="1:5" x14ac:dyDescent="0.15">
      <c r="A13577" s="2"/>
      <c r="B13577" s="31"/>
      <c r="C13577" s="2"/>
      <c r="D13577" s="2"/>
      <c r="E13577" s="26"/>
    </row>
    <row r="13578" spans="1:5" x14ac:dyDescent="0.15">
      <c r="A13578" s="2"/>
      <c r="B13578" s="31"/>
      <c r="C13578" s="2"/>
      <c r="D13578" s="2"/>
      <c r="E13578" s="26"/>
    </row>
    <row r="13579" spans="1:5" x14ac:dyDescent="0.15">
      <c r="A13579" s="2"/>
      <c r="B13579" s="31"/>
      <c r="C13579" s="2"/>
      <c r="D13579" s="2"/>
      <c r="E13579" s="26"/>
    </row>
    <row r="13580" spans="1:5" x14ac:dyDescent="0.15">
      <c r="A13580" s="2"/>
      <c r="B13580" s="31"/>
      <c r="C13580" s="2"/>
      <c r="D13580" s="2"/>
      <c r="E13580" s="26"/>
    </row>
    <row r="13581" spans="1:5" x14ac:dyDescent="0.15">
      <c r="A13581" s="2"/>
      <c r="B13581" s="31"/>
      <c r="C13581" s="2"/>
      <c r="D13581" s="2"/>
      <c r="E13581" s="26"/>
    </row>
    <row r="13582" spans="1:5" x14ac:dyDescent="0.15">
      <c r="A13582" s="2"/>
      <c r="B13582" s="31"/>
      <c r="C13582" s="2"/>
      <c r="D13582" s="2"/>
      <c r="E13582" s="26"/>
    </row>
    <row r="13583" spans="1:5" x14ac:dyDescent="0.15">
      <c r="A13583" s="2"/>
      <c r="B13583" s="31"/>
      <c r="C13583" s="2"/>
      <c r="D13583" s="2"/>
      <c r="E13583" s="26"/>
    </row>
    <row r="13584" spans="1:5" x14ac:dyDescent="0.15">
      <c r="A13584" s="2"/>
      <c r="B13584" s="31"/>
      <c r="C13584" s="2"/>
      <c r="D13584" s="2"/>
      <c r="E13584" s="26"/>
    </row>
    <row r="13585" spans="1:5" x14ac:dyDescent="0.15">
      <c r="A13585" s="2"/>
      <c r="B13585" s="31"/>
      <c r="C13585" s="2"/>
      <c r="D13585" s="2"/>
      <c r="E13585" s="26"/>
    </row>
    <row r="13586" spans="1:5" x14ac:dyDescent="0.15">
      <c r="A13586" s="2"/>
      <c r="B13586" s="31"/>
      <c r="C13586" s="2"/>
      <c r="D13586" s="2"/>
      <c r="E13586" s="26"/>
    </row>
    <row r="13587" spans="1:5" x14ac:dyDescent="0.15">
      <c r="A13587" s="2"/>
      <c r="B13587" s="31"/>
      <c r="C13587" s="2"/>
      <c r="D13587" s="2"/>
      <c r="E13587" s="26"/>
    </row>
    <row r="13588" spans="1:5" x14ac:dyDescent="0.15">
      <c r="A13588" s="2"/>
      <c r="B13588" s="31"/>
      <c r="C13588" s="2"/>
      <c r="D13588" s="2"/>
      <c r="E13588" s="26"/>
    </row>
    <row r="13589" spans="1:5" x14ac:dyDescent="0.15">
      <c r="A13589" s="2"/>
      <c r="B13589" s="31"/>
      <c r="C13589" s="2"/>
      <c r="D13589" s="2"/>
      <c r="E13589" s="26"/>
    </row>
    <row r="13590" spans="1:5" x14ac:dyDescent="0.15">
      <c r="A13590" s="2"/>
      <c r="B13590" s="31"/>
      <c r="C13590" s="2"/>
      <c r="D13590" s="2"/>
      <c r="E13590" s="26"/>
    </row>
    <row r="13591" spans="1:5" x14ac:dyDescent="0.15">
      <c r="A13591" s="2"/>
      <c r="B13591" s="31"/>
      <c r="C13591" s="2"/>
      <c r="D13591" s="2"/>
      <c r="E13591" s="26"/>
    </row>
    <row r="13592" spans="1:5" x14ac:dyDescent="0.15">
      <c r="A13592" s="2"/>
      <c r="B13592" s="31"/>
      <c r="C13592" s="2"/>
      <c r="D13592" s="2"/>
      <c r="E13592" s="26"/>
    </row>
    <row r="13593" spans="1:5" x14ac:dyDescent="0.15">
      <c r="A13593" s="2"/>
      <c r="B13593" s="31"/>
      <c r="C13593" s="2"/>
      <c r="D13593" s="2"/>
      <c r="E13593" s="26"/>
    </row>
    <row r="13594" spans="1:5" x14ac:dyDescent="0.15">
      <c r="A13594" s="2"/>
      <c r="B13594" s="31"/>
      <c r="C13594" s="2"/>
      <c r="D13594" s="2"/>
      <c r="E13594" s="26"/>
    </row>
    <row r="13595" spans="1:5" x14ac:dyDescent="0.15">
      <c r="A13595" s="2"/>
      <c r="B13595" s="31"/>
      <c r="C13595" s="2"/>
      <c r="D13595" s="2"/>
      <c r="E13595" s="26"/>
    </row>
    <row r="13596" spans="1:5" x14ac:dyDescent="0.15">
      <c r="A13596" s="2"/>
      <c r="B13596" s="31"/>
      <c r="C13596" s="2"/>
      <c r="D13596" s="2"/>
      <c r="E13596" s="26"/>
    </row>
    <row r="13597" spans="1:5" x14ac:dyDescent="0.15">
      <c r="A13597" s="2"/>
      <c r="B13597" s="31"/>
      <c r="C13597" s="2"/>
      <c r="D13597" s="2"/>
      <c r="E13597" s="26"/>
    </row>
    <row r="13598" spans="1:5" x14ac:dyDescent="0.15">
      <c r="A13598" s="2"/>
      <c r="B13598" s="31"/>
      <c r="C13598" s="2"/>
      <c r="D13598" s="2"/>
      <c r="E13598" s="26"/>
    </row>
    <row r="13599" spans="1:5" x14ac:dyDescent="0.15">
      <c r="A13599" s="2"/>
      <c r="B13599" s="31"/>
      <c r="C13599" s="2"/>
      <c r="D13599" s="2"/>
      <c r="E13599" s="26"/>
    </row>
    <row r="13600" spans="1:5" x14ac:dyDescent="0.15">
      <c r="A13600" s="2"/>
      <c r="B13600" s="31"/>
      <c r="C13600" s="2"/>
      <c r="D13600" s="2"/>
      <c r="E13600" s="26"/>
    </row>
    <row r="13601" spans="1:5" x14ac:dyDescent="0.15">
      <c r="A13601" s="2"/>
      <c r="B13601" s="31"/>
      <c r="C13601" s="2"/>
      <c r="D13601" s="2"/>
      <c r="E13601" s="26"/>
    </row>
    <row r="13602" spans="1:5" x14ac:dyDescent="0.15">
      <c r="A13602" s="2"/>
      <c r="B13602" s="31"/>
      <c r="C13602" s="2"/>
      <c r="D13602" s="2"/>
      <c r="E13602" s="26"/>
    </row>
    <row r="13603" spans="1:5" x14ac:dyDescent="0.15">
      <c r="A13603" s="2"/>
      <c r="B13603" s="31"/>
      <c r="C13603" s="2"/>
      <c r="D13603" s="2"/>
      <c r="E13603" s="26"/>
    </row>
    <row r="13604" spans="1:5" x14ac:dyDescent="0.15">
      <c r="A13604" s="2"/>
      <c r="B13604" s="31"/>
      <c r="C13604" s="2"/>
      <c r="D13604" s="2"/>
      <c r="E13604" s="26"/>
    </row>
    <row r="13605" spans="1:5" x14ac:dyDescent="0.15">
      <c r="A13605" s="2"/>
      <c r="B13605" s="31"/>
      <c r="C13605" s="2"/>
      <c r="D13605" s="2"/>
      <c r="E13605" s="26"/>
    </row>
    <row r="13606" spans="1:5" x14ac:dyDescent="0.15">
      <c r="A13606" s="2"/>
      <c r="B13606" s="31"/>
      <c r="C13606" s="2"/>
      <c r="D13606" s="2"/>
      <c r="E13606" s="26"/>
    </row>
    <row r="13607" spans="1:5" x14ac:dyDescent="0.15">
      <c r="A13607" s="2"/>
      <c r="B13607" s="31"/>
      <c r="C13607" s="2"/>
      <c r="D13607" s="2"/>
      <c r="E13607" s="26"/>
    </row>
    <row r="13608" spans="1:5" x14ac:dyDescent="0.15">
      <c r="A13608" s="2"/>
      <c r="B13608" s="31"/>
      <c r="C13608" s="2"/>
      <c r="D13608" s="2"/>
      <c r="E13608" s="26"/>
    </row>
    <row r="13609" spans="1:5" x14ac:dyDescent="0.15">
      <c r="A13609" s="2"/>
      <c r="B13609" s="31"/>
      <c r="C13609" s="2"/>
      <c r="D13609" s="2"/>
      <c r="E13609" s="26"/>
    </row>
    <row r="13610" spans="1:5" x14ac:dyDescent="0.15">
      <c r="A13610" s="2"/>
      <c r="B13610" s="31"/>
      <c r="C13610" s="2"/>
      <c r="D13610" s="2"/>
      <c r="E13610" s="26"/>
    </row>
    <row r="13611" spans="1:5" x14ac:dyDescent="0.15">
      <c r="A13611" s="2"/>
      <c r="B13611" s="31"/>
      <c r="C13611" s="2"/>
      <c r="D13611" s="2"/>
      <c r="E13611" s="26"/>
    </row>
    <row r="13612" spans="1:5" x14ac:dyDescent="0.15">
      <c r="A13612" s="2"/>
      <c r="B13612" s="31"/>
      <c r="C13612" s="2"/>
      <c r="D13612" s="2"/>
      <c r="E13612" s="26"/>
    </row>
    <row r="13613" spans="1:5" x14ac:dyDescent="0.15">
      <c r="A13613" s="2"/>
      <c r="B13613" s="31"/>
      <c r="C13613" s="2"/>
      <c r="D13613" s="2"/>
      <c r="E13613" s="26"/>
    </row>
    <row r="13614" spans="1:5" x14ac:dyDescent="0.15">
      <c r="A13614" s="2"/>
      <c r="B13614" s="31"/>
      <c r="C13614" s="2"/>
      <c r="D13614" s="2"/>
      <c r="E13614" s="26"/>
    </row>
    <row r="13615" spans="1:5" x14ac:dyDescent="0.15">
      <c r="A13615" s="2"/>
      <c r="B13615" s="31"/>
      <c r="C13615" s="2"/>
      <c r="D13615" s="2"/>
      <c r="E13615" s="26"/>
    </row>
    <row r="13616" spans="1:5" x14ac:dyDescent="0.15">
      <c r="A13616" s="2"/>
      <c r="B13616" s="31"/>
      <c r="C13616" s="2"/>
      <c r="D13616" s="2"/>
      <c r="E13616" s="26"/>
    </row>
    <row r="13617" spans="1:5" x14ac:dyDescent="0.15">
      <c r="A13617" s="2"/>
      <c r="B13617" s="31"/>
      <c r="C13617" s="2"/>
      <c r="D13617" s="2"/>
      <c r="E13617" s="26"/>
    </row>
    <row r="13618" spans="1:5" x14ac:dyDescent="0.15">
      <c r="A13618" s="2"/>
      <c r="B13618" s="31"/>
      <c r="C13618" s="2"/>
      <c r="D13618" s="2"/>
      <c r="E13618" s="26"/>
    </row>
    <row r="13619" spans="1:5" x14ac:dyDescent="0.15">
      <c r="A13619" s="2"/>
      <c r="B13619" s="31"/>
      <c r="C13619" s="2"/>
      <c r="D13619" s="2"/>
      <c r="E13619" s="26"/>
    </row>
    <row r="13620" spans="1:5" x14ac:dyDescent="0.15">
      <c r="A13620" s="2"/>
      <c r="B13620" s="31"/>
      <c r="C13620" s="2"/>
      <c r="D13620" s="2"/>
      <c r="E13620" s="26"/>
    </row>
    <row r="13621" spans="1:5" x14ac:dyDescent="0.15">
      <c r="A13621" s="2"/>
      <c r="B13621" s="31"/>
      <c r="C13621" s="2"/>
      <c r="D13621" s="2"/>
      <c r="E13621" s="26"/>
    </row>
    <row r="13622" spans="1:5" x14ac:dyDescent="0.15">
      <c r="A13622" s="2"/>
      <c r="B13622" s="31"/>
      <c r="C13622" s="2"/>
      <c r="D13622" s="2"/>
      <c r="E13622" s="26"/>
    </row>
    <row r="13623" spans="1:5" x14ac:dyDescent="0.15">
      <c r="A13623" s="2"/>
      <c r="B13623" s="31"/>
      <c r="C13623" s="2"/>
      <c r="D13623" s="2"/>
      <c r="E13623" s="26"/>
    </row>
    <row r="13624" spans="1:5" x14ac:dyDescent="0.15">
      <c r="A13624" s="2"/>
      <c r="B13624" s="31"/>
      <c r="C13624" s="2"/>
      <c r="D13624" s="2"/>
      <c r="E13624" s="26"/>
    </row>
    <row r="13625" spans="1:5" x14ac:dyDescent="0.15">
      <c r="A13625" s="2"/>
      <c r="B13625" s="31"/>
      <c r="C13625" s="2"/>
      <c r="D13625" s="2"/>
      <c r="E13625" s="26"/>
    </row>
    <row r="13626" spans="1:5" x14ac:dyDescent="0.15">
      <c r="A13626" s="2"/>
      <c r="B13626" s="31"/>
      <c r="C13626" s="2"/>
      <c r="D13626" s="2"/>
      <c r="E13626" s="26"/>
    </row>
    <row r="13627" spans="1:5" x14ac:dyDescent="0.15">
      <c r="A13627" s="2"/>
      <c r="B13627" s="31"/>
      <c r="C13627" s="2"/>
      <c r="D13627" s="2"/>
      <c r="E13627" s="26"/>
    </row>
    <row r="13628" spans="1:5" x14ac:dyDescent="0.15">
      <c r="A13628" s="2"/>
      <c r="B13628" s="31"/>
      <c r="C13628" s="2"/>
      <c r="D13628" s="2"/>
      <c r="E13628" s="26"/>
    </row>
    <row r="13629" spans="1:5" x14ac:dyDescent="0.15">
      <c r="A13629" s="2"/>
      <c r="B13629" s="31"/>
      <c r="C13629" s="2"/>
      <c r="D13629" s="2"/>
      <c r="E13629" s="26"/>
    </row>
    <row r="13630" spans="1:5" x14ac:dyDescent="0.15">
      <c r="A13630" s="2"/>
      <c r="B13630" s="31"/>
      <c r="C13630" s="2"/>
      <c r="D13630" s="2"/>
      <c r="E13630" s="26"/>
    </row>
    <row r="13631" spans="1:5" x14ac:dyDescent="0.15">
      <c r="A13631" s="2"/>
      <c r="B13631" s="31"/>
      <c r="C13631" s="2"/>
      <c r="D13631" s="2"/>
      <c r="E13631" s="26"/>
    </row>
    <row r="13632" spans="1:5" x14ac:dyDescent="0.15">
      <c r="A13632" s="2"/>
      <c r="B13632" s="31"/>
      <c r="C13632" s="2"/>
      <c r="D13632" s="2"/>
      <c r="E13632" s="26"/>
    </row>
    <row r="13633" spans="1:5" x14ac:dyDescent="0.15">
      <c r="A13633" s="2"/>
      <c r="B13633" s="31"/>
      <c r="C13633" s="2"/>
      <c r="D13633" s="2"/>
      <c r="E13633" s="26"/>
    </row>
    <row r="13634" spans="1:5" x14ac:dyDescent="0.15">
      <c r="A13634" s="2"/>
      <c r="B13634" s="31"/>
      <c r="C13634" s="2"/>
      <c r="D13634" s="2"/>
      <c r="E13634" s="26"/>
    </row>
    <row r="13635" spans="1:5" x14ac:dyDescent="0.15">
      <c r="A13635" s="2"/>
      <c r="B13635" s="31"/>
      <c r="C13635" s="2"/>
      <c r="D13635" s="2"/>
      <c r="E13635" s="26"/>
    </row>
    <row r="13636" spans="1:5" x14ac:dyDescent="0.15">
      <c r="A13636" s="2"/>
      <c r="B13636" s="31"/>
      <c r="C13636" s="2"/>
      <c r="D13636" s="2"/>
      <c r="E13636" s="26"/>
    </row>
    <row r="13637" spans="1:5" x14ac:dyDescent="0.15">
      <c r="A13637" s="2"/>
      <c r="B13637" s="31"/>
      <c r="C13637" s="2"/>
      <c r="D13637" s="2"/>
      <c r="E13637" s="26"/>
    </row>
    <row r="13638" spans="1:5" x14ac:dyDescent="0.15">
      <c r="A13638" s="2"/>
      <c r="B13638" s="31"/>
      <c r="C13638" s="2"/>
      <c r="D13638" s="2"/>
      <c r="E13638" s="26"/>
    </row>
    <row r="13639" spans="1:5" x14ac:dyDescent="0.15">
      <c r="A13639" s="2"/>
      <c r="B13639" s="31"/>
      <c r="C13639" s="2"/>
      <c r="D13639" s="2"/>
      <c r="E13639" s="26"/>
    </row>
    <row r="13640" spans="1:5" x14ac:dyDescent="0.15">
      <c r="A13640" s="2"/>
      <c r="B13640" s="31"/>
      <c r="C13640" s="2"/>
      <c r="D13640" s="2"/>
      <c r="E13640" s="26"/>
    </row>
    <row r="13641" spans="1:5" x14ac:dyDescent="0.15">
      <c r="A13641" s="2"/>
      <c r="B13641" s="31"/>
      <c r="C13641" s="2"/>
      <c r="D13641" s="2"/>
      <c r="E13641" s="26"/>
    </row>
    <row r="13642" spans="1:5" x14ac:dyDescent="0.15">
      <c r="A13642" s="2"/>
      <c r="B13642" s="31"/>
      <c r="C13642" s="2"/>
      <c r="D13642" s="2"/>
      <c r="E13642" s="26"/>
    </row>
    <row r="13643" spans="1:5" x14ac:dyDescent="0.15">
      <c r="A13643" s="2"/>
      <c r="B13643" s="31"/>
      <c r="C13643" s="2"/>
      <c r="D13643" s="2"/>
      <c r="E13643" s="26"/>
    </row>
    <row r="13644" spans="1:5" x14ac:dyDescent="0.15">
      <c r="A13644" s="2"/>
      <c r="B13644" s="31"/>
      <c r="C13644" s="2"/>
      <c r="D13644" s="2"/>
      <c r="E13644" s="26"/>
    </row>
    <row r="13645" spans="1:5" x14ac:dyDescent="0.15">
      <c r="A13645" s="2"/>
      <c r="B13645" s="31"/>
      <c r="C13645" s="2"/>
      <c r="D13645" s="2"/>
      <c r="E13645" s="26"/>
    </row>
    <row r="13646" spans="1:5" x14ac:dyDescent="0.15">
      <c r="A13646" s="2"/>
      <c r="B13646" s="31"/>
      <c r="C13646" s="2"/>
      <c r="D13646" s="2"/>
      <c r="E13646" s="26"/>
    </row>
    <row r="13647" spans="1:5" x14ac:dyDescent="0.15">
      <c r="A13647" s="2"/>
      <c r="B13647" s="31"/>
      <c r="C13647" s="2"/>
      <c r="D13647" s="2"/>
      <c r="E13647" s="26"/>
    </row>
    <row r="13648" spans="1:5" x14ac:dyDescent="0.15">
      <c r="A13648" s="2"/>
      <c r="B13648" s="31"/>
      <c r="C13648" s="2"/>
      <c r="D13648" s="2"/>
      <c r="E13648" s="26"/>
    </row>
    <row r="13649" spans="1:5" x14ac:dyDescent="0.15">
      <c r="A13649" s="2"/>
      <c r="B13649" s="31"/>
      <c r="C13649" s="2"/>
      <c r="D13649" s="2"/>
      <c r="E13649" s="26"/>
    </row>
    <row r="13650" spans="1:5" x14ac:dyDescent="0.15">
      <c r="A13650" s="2"/>
      <c r="B13650" s="31"/>
      <c r="C13650" s="2"/>
      <c r="D13650" s="2"/>
      <c r="E13650" s="26"/>
    </row>
    <row r="13651" spans="1:5" x14ac:dyDescent="0.15">
      <c r="A13651" s="2"/>
      <c r="B13651" s="31"/>
      <c r="C13651" s="2"/>
      <c r="D13651" s="2"/>
      <c r="E13651" s="26"/>
    </row>
    <row r="13652" spans="1:5" x14ac:dyDescent="0.15">
      <c r="A13652" s="2"/>
      <c r="B13652" s="31"/>
      <c r="C13652" s="2"/>
      <c r="D13652" s="2"/>
      <c r="E13652" s="26"/>
    </row>
    <row r="13653" spans="1:5" x14ac:dyDescent="0.15">
      <c r="A13653" s="2"/>
      <c r="B13653" s="31"/>
      <c r="C13653" s="2"/>
      <c r="D13653" s="2"/>
      <c r="E13653" s="26"/>
    </row>
    <row r="13654" spans="1:5" x14ac:dyDescent="0.15">
      <c r="A13654" s="2"/>
      <c r="B13654" s="31"/>
      <c r="C13654" s="2"/>
      <c r="D13654" s="2"/>
      <c r="E13654" s="26"/>
    </row>
    <row r="13655" spans="1:5" x14ac:dyDescent="0.15">
      <c r="A13655" s="2"/>
      <c r="B13655" s="31"/>
      <c r="C13655" s="2"/>
      <c r="D13655" s="2"/>
      <c r="E13655" s="26"/>
    </row>
    <row r="13656" spans="1:5" x14ac:dyDescent="0.15">
      <c r="A13656" s="2"/>
      <c r="B13656" s="31"/>
      <c r="C13656" s="2"/>
      <c r="D13656" s="2"/>
      <c r="E13656" s="26"/>
    </row>
    <row r="13657" spans="1:5" x14ac:dyDescent="0.15">
      <c r="A13657" s="2"/>
      <c r="B13657" s="31"/>
      <c r="C13657" s="2"/>
      <c r="D13657" s="2"/>
      <c r="E13657" s="26"/>
    </row>
    <row r="13658" spans="1:5" x14ac:dyDescent="0.15">
      <c r="A13658" s="2"/>
      <c r="B13658" s="31"/>
      <c r="C13658" s="2"/>
      <c r="D13658" s="2"/>
      <c r="E13658" s="26"/>
    </row>
    <row r="13659" spans="1:5" x14ac:dyDescent="0.15">
      <c r="A13659" s="2"/>
      <c r="B13659" s="31"/>
      <c r="C13659" s="2"/>
      <c r="D13659" s="2"/>
      <c r="E13659" s="26"/>
    </row>
    <row r="13660" spans="1:5" x14ac:dyDescent="0.15">
      <c r="A13660" s="2"/>
      <c r="B13660" s="31"/>
      <c r="C13660" s="2"/>
      <c r="D13660" s="2"/>
      <c r="E13660" s="26"/>
    </row>
    <row r="13661" spans="1:5" x14ac:dyDescent="0.15">
      <c r="A13661" s="2"/>
      <c r="B13661" s="31"/>
      <c r="C13661" s="2"/>
      <c r="D13661" s="2"/>
      <c r="E13661" s="26"/>
    </row>
    <row r="13662" spans="1:5" x14ac:dyDescent="0.15">
      <c r="A13662" s="2"/>
      <c r="B13662" s="31"/>
      <c r="C13662" s="2"/>
      <c r="D13662" s="2"/>
      <c r="E13662" s="26"/>
    </row>
    <row r="13663" spans="1:5" x14ac:dyDescent="0.15">
      <c r="A13663" s="2"/>
      <c r="B13663" s="31"/>
      <c r="C13663" s="2"/>
      <c r="D13663" s="2"/>
      <c r="E13663" s="26"/>
    </row>
    <row r="13664" spans="1:5" x14ac:dyDescent="0.15">
      <c r="A13664" s="2"/>
      <c r="B13664" s="31"/>
      <c r="C13664" s="2"/>
      <c r="D13664" s="2"/>
      <c r="E13664" s="26"/>
    </row>
    <row r="13665" spans="1:5" x14ac:dyDescent="0.15">
      <c r="A13665" s="2"/>
      <c r="B13665" s="31"/>
      <c r="C13665" s="2"/>
      <c r="D13665" s="2"/>
      <c r="E13665" s="26"/>
    </row>
    <row r="13666" spans="1:5" x14ac:dyDescent="0.15">
      <c r="A13666" s="2"/>
      <c r="B13666" s="31"/>
      <c r="C13666" s="2"/>
      <c r="D13666" s="2"/>
      <c r="E13666" s="26"/>
    </row>
    <row r="13667" spans="1:5" x14ac:dyDescent="0.15">
      <c r="A13667" s="2"/>
      <c r="B13667" s="31"/>
      <c r="C13667" s="2"/>
      <c r="D13667" s="2"/>
      <c r="E13667" s="26"/>
    </row>
    <row r="13668" spans="1:5" x14ac:dyDescent="0.15">
      <c r="A13668" s="2"/>
      <c r="B13668" s="31"/>
      <c r="C13668" s="2"/>
      <c r="D13668" s="2"/>
      <c r="E13668" s="26"/>
    </row>
    <row r="13669" spans="1:5" x14ac:dyDescent="0.15">
      <c r="A13669" s="2"/>
      <c r="B13669" s="31"/>
      <c r="C13669" s="2"/>
      <c r="D13669" s="2"/>
      <c r="E13669" s="26"/>
    </row>
    <row r="13670" spans="1:5" x14ac:dyDescent="0.15">
      <c r="A13670" s="2"/>
      <c r="B13670" s="31"/>
      <c r="C13670" s="2"/>
      <c r="D13670" s="2"/>
      <c r="E13670" s="26"/>
    </row>
    <row r="13671" spans="1:5" x14ac:dyDescent="0.15">
      <c r="A13671" s="2"/>
      <c r="B13671" s="31"/>
      <c r="C13671" s="2"/>
      <c r="D13671" s="2"/>
      <c r="E13671" s="26"/>
    </row>
    <row r="13672" spans="1:5" x14ac:dyDescent="0.15">
      <c r="A13672" s="2"/>
      <c r="B13672" s="31"/>
      <c r="C13672" s="2"/>
      <c r="D13672" s="2"/>
      <c r="E13672" s="26"/>
    </row>
    <row r="13673" spans="1:5" x14ac:dyDescent="0.15">
      <c r="A13673" s="2"/>
      <c r="B13673" s="31"/>
      <c r="C13673" s="2"/>
      <c r="D13673" s="2"/>
      <c r="E13673" s="26"/>
    </row>
    <row r="13674" spans="1:5" x14ac:dyDescent="0.15">
      <c r="A13674" s="2"/>
      <c r="B13674" s="31"/>
      <c r="C13674" s="2"/>
      <c r="D13674" s="2"/>
      <c r="E13674" s="26"/>
    </row>
    <row r="13675" spans="1:5" x14ac:dyDescent="0.15">
      <c r="A13675" s="2"/>
      <c r="B13675" s="31"/>
      <c r="C13675" s="2"/>
      <c r="D13675" s="2"/>
      <c r="E13675" s="26"/>
    </row>
    <row r="13676" spans="1:5" x14ac:dyDescent="0.15">
      <c r="A13676" s="2"/>
      <c r="B13676" s="31"/>
      <c r="C13676" s="2"/>
      <c r="D13676" s="2"/>
      <c r="E13676" s="26"/>
    </row>
    <row r="13677" spans="1:5" x14ac:dyDescent="0.15">
      <c r="A13677" s="2"/>
      <c r="B13677" s="31"/>
      <c r="C13677" s="2"/>
      <c r="D13677" s="2"/>
      <c r="E13677" s="26"/>
    </row>
    <row r="13678" spans="1:5" x14ac:dyDescent="0.15">
      <c r="A13678" s="2"/>
      <c r="B13678" s="31"/>
      <c r="C13678" s="2"/>
      <c r="D13678" s="2"/>
      <c r="E13678" s="26"/>
    </row>
    <row r="13679" spans="1:5" x14ac:dyDescent="0.15">
      <c r="A13679" s="2"/>
      <c r="B13679" s="31"/>
      <c r="C13679" s="2"/>
      <c r="D13679" s="2"/>
      <c r="E13679" s="26"/>
    </row>
    <row r="13680" spans="1:5" x14ac:dyDescent="0.15">
      <c r="A13680" s="2"/>
      <c r="B13680" s="31"/>
      <c r="C13680" s="2"/>
      <c r="D13680" s="2"/>
      <c r="E13680" s="26"/>
    </row>
    <row r="13681" spans="1:5" x14ac:dyDescent="0.15">
      <c r="A13681" s="2"/>
      <c r="B13681" s="31"/>
      <c r="C13681" s="2"/>
      <c r="D13681" s="2"/>
      <c r="E13681" s="26"/>
    </row>
    <row r="13682" spans="1:5" x14ac:dyDescent="0.15">
      <c r="A13682" s="2"/>
      <c r="B13682" s="31"/>
      <c r="C13682" s="2"/>
      <c r="D13682" s="2"/>
      <c r="E13682" s="26"/>
    </row>
    <row r="13683" spans="1:5" x14ac:dyDescent="0.15">
      <c r="A13683" s="2"/>
      <c r="B13683" s="31"/>
      <c r="C13683" s="2"/>
      <c r="D13683" s="2"/>
      <c r="E13683" s="26"/>
    </row>
    <row r="13684" spans="1:5" x14ac:dyDescent="0.15">
      <c r="A13684" s="2"/>
      <c r="B13684" s="31"/>
      <c r="C13684" s="2"/>
      <c r="D13684" s="2"/>
      <c r="E13684" s="26"/>
    </row>
    <row r="13685" spans="1:5" x14ac:dyDescent="0.15">
      <c r="A13685" s="2"/>
      <c r="B13685" s="31"/>
      <c r="C13685" s="2"/>
      <c r="D13685" s="2"/>
      <c r="E13685" s="26"/>
    </row>
    <row r="13686" spans="1:5" x14ac:dyDescent="0.15">
      <c r="A13686" s="2"/>
      <c r="B13686" s="31"/>
      <c r="C13686" s="2"/>
      <c r="D13686" s="2"/>
      <c r="E13686" s="26"/>
    </row>
    <row r="13687" spans="1:5" x14ac:dyDescent="0.15">
      <c r="A13687" s="2"/>
      <c r="B13687" s="31"/>
      <c r="C13687" s="2"/>
      <c r="D13687" s="2"/>
      <c r="E13687" s="26"/>
    </row>
    <row r="13688" spans="1:5" x14ac:dyDescent="0.15">
      <c r="A13688" s="2"/>
      <c r="B13688" s="31"/>
      <c r="C13688" s="2"/>
      <c r="D13688" s="2"/>
      <c r="E13688" s="26"/>
    </row>
    <row r="13689" spans="1:5" x14ac:dyDescent="0.15">
      <c r="A13689" s="2"/>
      <c r="B13689" s="31"/>
      <c r="C13689" s="2"/>
      <c r="D13689" s="2"/>
      <c r="E13689" s="26"/>
    </row>
    <row r="13690" spans="1:5" x14ac:dyDescent="0.15">
      <c r="A13690" s="2"/>
      <c r="B13690" s="31"/>
      <c r="C13690" s="2"/>
      <c r="D13690" s="2"/>
      <c r="E13690" s="26"/>
    </row>
    <row r="13691" spans="1:5" x14ac:dyDescent="0.15">
      <c r="A13691" s="2"/>
      <c r="B13691" s="31"/>
      <c r="C13691" s="2"/>
      <c r="D13691" s="2"/>
      <c r="E13691" s="26"/>
    </row>
    <row r="13692" spans="1:5" x14ac:dyDescent="0.15">
      <c r="A13692" s="2"/>
      <c r="B13692" s="31"/>
      <c r="C13692" s="2"/>
      <c r="D13692" s="2"/>
      <c r="E13692" s="26"/>
    </row>
    <row r="13693" spans="1:5" x14ac:dyDescent="0.15">
      <c r="A13693" s="2"/>
      <c r="B13693" s="31"/>
      <c r="C13693" s="2"/>
      <c r="D13693" s="2"/>
      <c r="E13693" s="26"/>
    </row>
    <row r="13694" spans="1:5" x14ac:dyDescent="0.15">
      <c r="A13694" s="2"/>
      <c r="B13694" s="31"/>
      <c r="C13694" s="2"/>
      <c r="D13694" s="2"/>
      <c r="E13694" s="26"/>
    </row>
    <row r="13695" spans="1:5" x14ac:dyDescent="0.15">
      <c r="A13695" s="2"/>
      <c r="B13695" s="31"/>
      <c r="C13695" s="2"/>
      <c r="D13695" s="2"/>
      <c r="E13695" s="26"/>
    </row>
    <row r="13696" spans="1:5" x14ac:dyDescent="0.15">
      <c r="A13696" s="2"/>
      <c r="B13696" s="31"/>
      <c r="C13696" s="2"/>
      <c r="D13696" s="2"/>
      <c r="E13696" s="26"/>
    </row>
    <row r="13697" spans="1:5" x14ac:dyDescent="0.15">
      <c r="A13697" s="2"/>
      <c r="B13697" s="31"/>
      <c r="C13697" s="2"/>
      <c r="D13697" s="2"/>
      <c r="E13697" s="26"/>
    </row>
    <row r="13698" spans="1:5" x14ac:dyDescent="0.15">
      <c r="A13698" s="2"/>
      <c r="B13698" s="31"/>
      <c r="C13698" s="2"/>
      <c r="D13698" s="2"/>
      <c r="E13698" s="26"/>
    </row>
    <row r="13699" spans="1:5" x14ac:dyDescent="0.15">
      <c r="A13699" s="2"/>
      <c r="B13699" s="31"/>
      <c r="C13699" s="2"/>
      <c r="D13699" s="2"/>
      <c r="E13699" s="26"/>
    </row>
    <row r="13700" spans="1:5" x14ac:dyDescent="0.15">
      <c r="A13700" s="2"/>
      <c r="B13700" s="31"/>
      <c r="C13700" s="2"/>
      <c r="D13700" s="2"/>
      <c r="E13700" s="26"/>
    </row>
    <row r="13701" spans="1:5" x14ac:dyDescent="0.15">
      <c r="A13701" s="2"/>
      <c r="B13701" s="31"/>
      <c r="C13701" s="2"/>
      <c r="D13701" s="2"/>
      <c r="E13701" s="26"/>
    </row>
    <row r="13702" spans="1:5" x14ac:dyDescent="0.15">
      <c r="A13702" s="2"/>
      <c r="B13702" s="31"/>
      <c r="C13702" s="2"/>
      <c r="D13702" s="2"/>
      <c r="E13702" s="26"/>
    </row>
    <row r="13703" spans="1:5" x14ac:dyDescent="0.15">
      <c r="A13703" s="2"/>
      <c r="B13703" s="31"/>
      <c r="C13703" s="2"/>
      <c r="D13703" s="2"/>
      <c r="E13703" s="26"/>
    </row>
    <row r="13704" spans="1:5" x14ac:dyDescent="0.15">
      <c r="A13704" s="2"/>
      <c r="B13704" s="31"/>
      <c r="C13704" s="2"/>
      <c r="D13704" s="2"/>
      <c r="E13704" s="26"/>
    </row>
    <row r="13705" spans="1:5" x14ac:dyDescent="0.15">
      <c r="A13705" s="2"/>
      <c r="B13705" s="31"/>
      <c r="C13705" s="2"/>
      <c r="D13705" s="2"/>
      <c r="E13705" s="26"/>
    </row>
    <row r="13706" spans="1:5" x14ac:dyDescent="0.15">
      <c r="A13706" s="2"/>
      <c r="B13706" s="31"/>
      <c r="C13706" s="2"/>
      <c r="D13706" s="2"/>
      <c r="E13706" s="26"/>
    </row>
    <row r="13707" spans="1:5" x14ac:dyDescent="0.15">
      <c r="A13707" s="2"/>
      <c r="B13707" s="31"/>
      <c r="C13707" s="2"/>
      <c r="D13707" s="2"/>
      <c r="E13707" s="26"/>
    </row>
    <row r="13708" spans="1:5" x14ac:dyDescent="0.15">
      <c r="A13708" s="2"/>
      <c r="B13708" s="31"/>
      <c r="C13708" s="2"/>
      <c r="D13708" s="2"/>
      <c r="E13708" s="26"/>
    </row>
    <row r="13709" spans="1:5" x14ac:dyDescent="0.15">
      <c r="A13709" s="2"/>
      <c r="B13709" s="31"/>
      <c r="C13709" s="2"/>
      <c r="D13709" s="2"/>
      <c r="E13709" s="26"/>
    </row>
    <row r="13710" spans="1:5" x14ac:dyDescent="0.15">
      <c r="A13710" s="2"/>
      <c r="B13710" s="31"/>
      <c r="C13710" s="2"/>
      <c r="D13710" s="2"/>
      <c r="E13710" s="26"/>
    </row>
    <row r="13711" spans="1:5" x14ac:dyDescent="0.15">
      <c r="A13711" s="2"/>
      <c r="B13711" s="31"/>
      <c r="C13711" s="2"/>
      <c r="D13711" s="2"/>
      <c r="E13711" s="26"/>
    </row>
    <row r="13712" spans="1:5" x14ac:dyDescent="0.15">
      <c r="A13712" s="2"/>
      <c r="B13712" s="31"/>
      <c r="C13712" s="2"/>
      <c r="D13712" s="2"/>
      <c r="E13712" s="26"/>
    </row>
    <row r="13713" spans="1:5" x14ac:dyDescent="0.15">
      <c r="A13713" s="2"/>
      <c r="B13713" s="31"/>
      <c r="C13713" s="2"/>
      <c r="D13713" s="2"/>
      <c r="E13713" s="26"/>
    </row>
    <row r="13714" spans="1:5" x14ac:dyDescent="0.15">
      <c r="A13714" s="2"/>
      <c r="B13714" s="31"/>
      <c r="C13714" s="2"/>
      <c r="D13714" s="2"/>
      <c r="E13714" s="26"/>
    </row>
    <row r="13715" spans="1:5" x14ac:dyDescent="0.15">
      <c r="A13715" s="2"/>
      <c r="B13715" s="31"/>
      <c r="C13715" s="2"/>
      <c r="D13715" s="2"/>
      <c r="E13715" s="26"/>
    </row>
    <row r="13716" spans="1:5" x14ac:dyDescent="0.15">
      <c r="A13716" s="2"/>
      <c r="B13716" s="31"/>
      <c r="C13716" s="2"/>
      <c r="D13716" s="2"/>
      <c r="E13716" s="26"/>
    </row>
    <row r="13717" spans="1:5" x14ac:dyDescent="0.15">
      <c r="A13717" s="2"/>
      <c r="B13717" s="31"/>
      <c r="C13717" s="2"/>
      <c r="D13717" s="2"/>
      <c r="E13717" s="26"/>
    </row>
    <row r="13718" spans="1:5" x14ac:dyDescent="0.15">
      <c r="A13718" s="2"/>
      <c r="B13718" s="31"/>
      <c r="C13718" s="2"/>
      <c r="D13718" s="2"/>
      <c r="E13718" s="26"/>
    </row>
    <row r="13719" spans="1:5" x14ac:dyDescent="0.15">
      <c r="A13719" s="2"/>
      <c r="B13719" s="31"/>
      <c r="C13719" s="2"/>
      <c r="D13719" s="2"/>
      <c r="E13719" s="26"/>
    </row>
    <row r="13720" spans="1:5" x14ac:dyDescent="0.15">
      <c r="A13720" s="2"/>
      <c r="B13720" s="31"/>
      <c r="C13720" s="2"/>
      <c r="D13720" s="2"/>
      <c r="E13720" s="26"/>
    </row>
    <row r="13721" spans="1:5" x14ac:dyDescent="0.15">
      <c r="A13721" s="2"/>
      <c r="B13721" s="31"/>
      <c r="C13721" s="2"/>
      <c r="D13721" s="2"/>
      <c r="E13721" s="26"/>
    </row>
    <row r="13722" spans="1:5" x14ac:dyDescent="0.15">
      <c r="A13722" s="2"/>
      <c r="B13722" s="31"/>
      <c r="C13722" s="2"/>
      <c r="D13722" s="2"/>
      <c r="E13722" s="26"/>
    </row>
    <row r="13723" spans="1:5" x14ac:dyDescent="0.15">
      <c r="A13723" s="2"/>
      <c r="B13723" s="31"/>
      <c r="C13723" s="2"/>
      <c r="D13723" s="2"/>
      <c r="E13723" s="26"/>
    </row>
    <row r="13724" spans="1:5" x14ac:dyDescent="0.15">
      <c r="A13724" s="2"/>
      <c r="B13724" s="31"/>
      <c r="C13724" s="2"/>
      <c r="D13724" s="2"/>
      <c r="E13724" s="26"/>
    </row>
    <row r="13725" spans="1:5" x14ac:dyDescent="0.15">
      <c r="A13725" s="2"/>
      <c r="B13725" s="31"/>
      <c r="C13725" s="2"/>
      <c r="D13725" s="2"/>
      <c r="E13725" s="26"/>
    </row>
    <row r="13726" spans="1:5" x14ac:dyDescent="0.15">
      <c r="A13726" s="2"/>
      <c r="B13726" s="31"/>
      <c r="C13726" s="2"/>
      <c r="D13726" s="2"/>
      <c r="E13726" s="26"/>
    </row>
    <row r="13727" spans="1:5" x14ac:dyDescent="0.15">
      <c r="A13727" s="2"/>
      <c r="B13727" s="31"/>
      <c r="C13727" s="2"/>
      <c r="D13727" s="2"/>
      <c r="E13727" s="26"/>
    </row>
    <row r="13728" spans="1:5" x14ac:dyDescent="0.15">
      <c r="A13728" s="2"/>
      <c r="B13728" s="31"/>
      <c r="C13728" s="2"/>
      <c r="D13728" s="2"/>
      <c r="E13728" s="26"/>
    </row>
    <row r="13729" spans="1:5" x14ac:dyDescent="0.15">
      <c r="A13729" s="2"/>
      <c r="B13729" s="31"/>
      <c r="C13729" s="2"/>
      <c r="D13729" s="2"/>
      <c r="E13729" s="26"/>
    </row>
    <row r="13730" spans="1:5" x14ac:dyDescent="0.15">
      <c r="A13730" s="2"/>
      <c r="B13730" s="31"/>
      <c r="C13730" s="2"/>
      <c r="D13730" s="2"/>
      <c r="E13730" s="26"/>
    </row>
    <row r="13731" spans="1:5" x14ac:dyDescent="0.15">
      <c r="A13731" s="2"/>
      <c r="B13731" s="31"/>
      <c r="C13731" s="2"/>
      <c r="D13731" s="2"/>
      <c r="E13731" s="26"/>
    </row>
    <row r="13732" spans="1:5" x14ac:dyDescent="0.15">
      <c r="A13732" s="2"/>
      <c r="B13732" s="31"/>
      <c r="C13732" s="2"/>
      <c r="D13732" s="2"/>
      <c r="E13732" s="26"/>
    </row>
    <row r="13733" spans="1:5" x14ac:dyDescent="0.15">
      <c r="A13733" s="2"/>
      <c r="B13733" s="31"/>
      <c r="C13733" s="2"/>
      <c r="D13733" s="2"/>
      <c r="E13733" s="26"/>
    </row>
    <row r="13734" spans="1:5" x14ac:dyDescent="0.15">
      <c r="A13734" s="2"/>
      <c r="B13734" s="31"/>
      <c r="C13734" s="2"/>
      <c r="D13734" s="2"/>
      <c r="E13734" s="26"/>
    </row>
    <row r="13735" spans="1:5" x14ac:dyDescent="0.15">
      <c r="A13735" s="2"/>
      <c r="B13735" s="31"/>
      <c r="C13735" s="2"/>
      <c r="D13735" s="2"/>
      <c r="E13735" s="26"/>
    </row>
    <row r="13736" spans="1:5" x14ac:dyDescent="0.15">
      <c r="A13736" s="2"/>
      <c r="B13736" s="31"/>
      <c r="C13736" s="2"/>
      <c r="D13736" s="2"/>
      <c r="E13736" s="26"/>
    </row>
    <row r="13737" spans="1:5" x14ac:dyDescent="0.15">
      <c r="A13737" s="2"/>
      <c r="B13737" s="31"/>
      <c r="C13737" s="2"/>
      <c r="D13737" s="2"/>
      <c r="E13737" s="26"/>
    </row>
    <row r="13738" spans="1:5" x14ac:dyDescent="0.15">
      <c r="A13738" s="2"/>
      <c r="B13738" s="31"/>
      <c r="C13738" s="2"/>
      <c r="D13738" s="2"/>
      <c r="E13738" s="26"/>
    </row>
    <row r="13739" spans="1:5" x14ac:dyDescent="0.15">
      <c r="A13739" s="2"/>
      <c r="B13739" s="31"/>
      <c r="C13739" s="2"/>
      <c r="D13739" s="2"/>
      <c r="E13739" s="26"/>
    </row>
    <row r="13740" spans="1:5" x14ac:dyDescent="0.15">
      <c r="A13740" s="2"/>
      <c r="B13740" s="31"/>
      <c r="C13740" s="2"/>
      <c r="D13740" s="2"/>
      <c r="E13740" s="26"/>
    </row>
    <row r="13741" spans="1:5" x14ac:dyDescent="0.15">
      <c r="A13741" s="2"/>
      <c r="B13741" s="31"/>
      <c r="C13741" s="2"/>
      <c r="D13741" s="2"/>
      <c r="E13741" s="26"/>
    </row>
    <row r="13742" spans="1:5" x14ac:dyDescent="0.15">
      <c r="A13742" s="2"/>
      <c r="B13742" s="31"/>
      <c r="C13742" s="2"/>
      <c r="D13742" s="2"/>
      <c r="E13742" s="26"/>
    </row>
    <row r="13743" spans="1:5" x14ac:dyDescent="0.15">
      <c r="A13743" s="2"/>
      <c r="B13743" s="31"/>
      <c r="C13743" s="2"/>
      <c r="D13743" s="2"/>
      <c r="E13743" s="26"/>
    </row>
    <row r="13744" spans="1:5" x14ac:dyDescent="0.15">
      <c r="A13744" s="2"/>
      <c r="B13744" s="31"/>
      <c r="C13744" s="2"/>
      <c r="D13744" s="2"/>
      <c r="E13744" s="26"/>
    </row>
    <row r="13745" spans="1:5" x14ac:dyDescent="0.15">
      <c r="A13745" s="2"/>
      <c r="B13745" s="31"/>
      <c r="C13745" s="2"/>
      <c r="D13745" s="2"/>
      <c r="E13745" s="26"/>
    </row>
    <row r="13746" spans="1:5" x14ac:dyDescent="0.15">
      <c r="A13746" s="2"/>
      <c r="B13746" s="31"/>
      <c r="C13746" s="2"/>
      <c r="D13746" s="2"/>
      <c r="E13746" s="26"/>
    </row>
    <row r="13747" spans="1:5" x14ac:dyDescent="0.15">
      <c r="A13747" s="2"/>
      <c r="B13747" s="31"/>
      <c r="C13747" s="2"/>
      <c r="D13747" s="2"/>
      <c r="E13747" s="26"/>
    </row>
    <row r="13748" spans="1:5" x14ac:dyDescent="0.15">
      <c r="A13748" s="2"/>
      <c r="B13748" s="31"/>
      <c r="C13748" s="2"/>
      <c r="D13748" s="2"/>
      <c r="E13748" s="26"/>
    </row>
    <row r="13749" spans="1:5" x14ac:dyDescent="0.15">
      <c r="A13749" s="2"/>
      <c r="B13749" s="31"/>
      <c r="C13749" s="2"/>
      <c r="D13749" s="2"/>
      <c r="E13749" s="26"/>
    </row>
    <row r="13750" spans="1:5" x14ac:dyDescent="0.15">
      <c r="A13750" s="2"/>
      <c r="B13750" s="31"/>
      <c r="C13750" s="2"/>
      <c r="D13750" s="2"/>
      <c r="E13750" s="26"/>
    </row>
    <row r="13751" spans="1:5" x14ac:dyDescent="0.15">
      <c r="A13751" s="2"/>
      <c r="B13751" s="31"/>
      <c r="C13751" s="2"/>
      <c r="D13751" s="2"/>
      <c r="E13751" s="26"/>
    </row>
    <row r="13752" spans="1:5" x14ac:dyDescent="0.15">
      <c r="A13752" s="2"/>
      <c r="B13752" s="31"/>
      <c r="C13752" s="2"/>
      <c r="D13752" s="2"/>
      <c r="E13752" s="26"/>
    </row>
    <row r="13753" spans="1:5" x14ac:dyDescent="0.15">
      <c r="A13753" s="2"/>
      <c r="B13753" s="31"/>
      <c r="C13753" s="2"/>
      <c r="D13753" s="2"/>
      <c r="E13753" s="26"/>
    </row>
    <row r="13754" spans="1:5" x14ac:dyDescent="0.15">
      <c r="A13754" s="2"/>
      <c r="B13754" s="31"/>
      <c r="C13754" s="2"/>
      <c r="D13754" s="2"/>
      <c r="E13754" s="26"/>
    </row>
    <row r="13755" spans="1:5" x14ac:dyDescent="0.15">
      <c r="A13755" s="2"/>
      <c r="B13755" s="31"/>
      <c r="C13755" s="2"/>
      <c r="D13755" s="2"/>
      <c r="E13755" s="26"/>
    </row>
    <row r="13756" spans="1:5" x14ac:dyDescent="0.15">
      <c r="A13756" s="2"/>
      <c r="B13756" s="31"/>
      <c r="C13756" s="2"/>
      <c r="D13756" s="2"/>
      <c r="E13756" s="26"/>
    </row>
    <row r="13757" spans="1:5" x14ac:dyDescent="0.15">
      <c r="A13757" s="2"/>
      <c r="B13757" s="31"/>
      <c r="C13757" s="2"/>
      <c r="D13757" s="2"/>
      <c r="E13757" s="26"/>
    </row>
    <row r="13758" spans="1:5" x14ac:dyDescent="0.15">
      <c r="A13758" s="2"/>
      <c r="B13758" s="31"/>
      <c r="C13758" s="2"/>
      <c r="D13758" s="2"/>
      <c r="E13758" s="26"/>
    </row>
    <row r="13759" spans="1:5" x14ac:dyDescent="0.15">
      <c r="A13759" s="2"/>
      <c r="B13759" s="31"/>
      <c r="C13759" s="2"/>
      <c r="D13759" s="2"/>
      <c r="E13759" s="26"/>
    </row>
    <row r="13760" spans="1:5" x14ac:dyDescent="0.15">
      <c r="A13760" s="2"/>
      <c r="B13760" s="31"/>
      <c r="C13760" s="2"/>
      <c r="D13760" s="2"/>
      <c r="E13760" s="26"/>
    </row>
    <row r="13761" spans="1:5" x14ac:dyDescent="0.15">
      <c r="A13761" s="2"/>
      <c r="B13761" s="31"/>
      <c r="C13761" s="2"/>
      <c r="D13761" s="2"/>
      <c r="E13761" s="26"/>
    </row>
    <row r="13762" spans="1:5" x14ac:dyDescent="0.15">
      <c r="A13762" s="2"/>
      <c r="B13762" s="31"/>
      <c r="C13762" s="2"/>
      <c r="D13762" s="2"/>
      <c r="E13762" s="26"/>
    </row>
    <row r="13763" spans="1:5" x14ac:dyDescent="0.15">
      <c r="A13763" s="2"/>
      <c r="B13763" s="31"/>
      <c r="C13763" s="2"/>
      <c r="D13763" s="2"/>
      <c r="E13763" s="26"/>
    </row>
    <row r="13764" spans="1:5" x14ac:dyDescent="0.15">
      <c r="A13764" s="2"/>
      <c r="B13764" s="31"/>
      <c r="C13764" s="2"/>
      <c r="D13764" s="2"/>
      <c r="E13764" s="26"/>
    </row>
    <row r="13765" spans="1:5" x14ac:dyDescent="0.15">
      <c r="A13765" s="2"/>
      <c r="B13765" s="31"/>
      <c r="C13765" s="2"/>
      <c r="D13765" s="2"/>
      <c r="E13765" s="26"/>
    </row>
    <row r="13766" spans="1:5" x14ac:dyDescent="0.15">
      <c r="A13766" s="2"/>
      <c r="B13766" s="31"/>
      <c r="C13766" s="2"/>
      <c r="D13766" s="2"/>
      <c r="E13766" s="26"/>
    </row>
    <row r="13767" spans="1:5" x14ac:dyDescent="0.15">
      <c r="A13767" s="2"/>
      <c r="B13767" s="31"/>
      <c r="C13767" s="2"/>
      <c r="D13767" s="2"/>
      <c r="E13767" s="26"/>
    </row>
    <row r="13768" spans="1:5" x14ac:dyDescent="0.15">
      <c r="A13768" s="2"/>
      <c r="B13768" s="31"/>
      <c r="C13768" s="2"/>
      <c r="D13768" s="2"/>
      <c r="E13768" s="26"/>
    </row>
    <row r="13769" spans="1:5" x14ac:dyDescent="0.15">
      <c r="A13769" s="2"/>
      <c r="B13769" s="31"/>
      <c r="C13769" s="2"/>
      <c r="D13769" s="2"/>
      <c r="E13769" s="26"/>
    </row>
    <row r="13770" spans="1:5" x14ac:dyDescent="0.15">
      <c r="A13770" s="2"/>
      <c r="B13770" s="31"/>
      <c r="C13770" s="2"/>
      <c r="D13770" s="2"/>
      <c r="E13770" s="26"/>
    </row>
    <row r="13771" spans="1:5" x14ac:dyDescent="0.15">
      <c r="A13771" s="2"/>
      <c r="B13771" s="31"/>
      <c r="C13771" s="2"/>
      <c r="D13771" s="2"/>
      <c r="E13771" s="26"/>
    </row>
    <row r="13772" spans="1:5" x14ac:dyDescent="0.15">
      <c r="A13772" s="2"/>
      <c r="B13772" s="31"/>
      <c r="C13772" s="2"/>
      <c r="D13772" s="2"/>
      <c r="E13772" s="26"/>
    </row>
    <row r="13773" spans="1:5" x14ac:dyDescent="0.15">
      <c r="A13773" s="2"/>
      <c r="B13773" s="31"/>
      <c r="C13773" s="2"/>
      <c r="D13773" s="2"/>
      <c r="E13773" s="26"/>
    </row>
    <row r="13774" spans="1:5" x14ac:dyDescent="0.15">
      <c r="A13774" s="2"/>
      <c r="B13774" s="31"/>
      <c r="C13774" s="2"/>
      <c r="D13774" s="2"/>
      <c r="E13774" s="26"/>
    </row>
    <row r="13775" spans="1:5" x14ac:dyDescent="0.15">
      <c r="A13775" s="2"/>
      <c r="B13775" s="31"/>
      <c r="C13775" s="2"/>
      <c r="D13775" s="2"/>
      <c r="E13775" s="26"/>
    </row>
    <row r="13776" spans="1:5" x14ac:dyDescent="0.15">
      <c r="A13776" s="2"/>
      <c r="B13776" s="31"/>
      <c r="C13776" s="2"/>
      <c r="D13776" s="2"/>
      <c r="E13776" s="26"/>
    </row>
    <row r="13777" spans="1:5" x14ac:dyDescent="0.15">
      <c r="A13777" s="2"/>
      <c r="B13777" s="31"/>
      <c r="C13777" s="2"/>
      <c r="D13777" s="2"/>
      <c r="E13777" s="26"/>
    </row>
    <row r="13778" spans="1:5" x14ac:dyDescent="0.15">
      <c r="A13778" s="2"/>
      <c r="B13778" s="31"/>
      <c r="C13778" s="2"/>
      <c r="D13778" s="2"/>
      <c r="E13778" s="26"/>
    </row>
    <row r="13779" spans="1:5" x14ac:dyDescent="0.15">
      <c r="A13779" s="2"/>
      <c r="B13779" s="31"/>
      <c r="C13779" s="2"/>
      <c r="D13779" s="2"/>
      <c r="E13779" s="26"/>
    </row>
    <row r="13780" spans="1:5" x14ac:dyDescent="0.15">
      <c r="A13780" s="2"/>
      <c r="B13780" s="31"/>
      <c r="C13780" s="2"/>
      <c r="D13780" s="2"/>
      <c r="E13780" s="26"/>
    </row>
    <row r="13781" spans="1:5" x14ac:dyDescent="0.15">
      <c r="A13781" s="2"/>
      <c r="B13781" s="31"/>
      <c r="C13781" s="2"/>
      <c r="D13781" s="2"/>
      <c r="E13781" s="26"/>
    </row>
    <row r="13782" spans="1:5" x14ac:dyDescent="0.15">
      <c r="A13782" s="2"/>
      <c r="B13782" s="31"/>
      <c r="C13782" s="2"/>
      <c r="D13782" s="2"/>
      <c r="E13782" s="26"/>
    </row>
    <row r="13783" spans="1:5" x14ac:dyDescent="0.15">
      <c r="A13783" s="2"/>
      <c r="B13783" s="31"/>
      <c r="C13783" s="2"/>
      <c r="D13783" s="2"/>
      <c r="E13783" s="26"/>
    </row>
    <row r="13784" spans="1:5" x14ac:dyDescent="0.15">
      <c r="A13784" s="2"/>
      <c r="B13784" s="31"/>
      <c r="C13784" s="2"/>
      <c r="D13784" s="2"/>
      <c r="E13784" s="26"/>
    </row>
    <row r="13785" spans="1:5" x14ac:dyDescent="0.15">
      <c r="A13785" s="2"/>
      <c r="B13785" s="31"/>
      <c r="C13785" s="2"/>
      <c r="D13785" s="2"/>
      <c r="E13785" s="26"/>
    </row>
    <row r="13786" spans="1:5" x14ac:dyDescent="0.15">
      <c r="A13786" s="2"/>
      <c r="B13786" s="31"/>
      <c r="C13786" s="2"/>
      <c r="D13786" s="2"/>
      <c r="E13786" s="26"/>
    </row>
    <row r="13787" spans="1:5" x14ac:dyDescent="0.15">
      <c r="A13787" s="2"/>
      <c r="B13787" s="31"/>
      <c r="C13787" s="2"/>
      <c r="D13787" s="2"/>
      <c r="E13787" s="26"/>
    </row>
    <row r="13788" spans="1:5" x14ac:dyDescent="0.15">
      <c r="A13788" s="2"/>
      <c r="B13788" s="31"/>
      <c r="C13788" s="2"/>
      <c r="D13788" s="2"/>
      <c r="E13788" s="26"/>
    </row>
    <row r="13789" spans="1:5" x14ac:dyDescent="0.15">
      <c r="A13789" s="2"/>
      <c r="B13789" s="31"/>
      <c r="C13789" s="2"/>
      <c r="D13789" s="2"/>
      <c r="E13789" s="26"/>
    </row>
    <row r="13790" spans="1:5" x14ac:dyDescent="0.15">
      <c r="A13790" s="2"/>
      <c r="B13790" s="31"/>
      <c r="C13790" s="2"/>
      <c r="D13790" s="2"/>
      <c r="E13790" s="26"/>
    </row>
    <row r="13791" spans="1:5" x14ac:dyDescent="0.15">
      <c r="A13791" s="2"/>
      <c r="B13791" s="31"/>
      <c r="C13791" s="2"/>
      <c r="D13791" s="2"/>
      <c r="E13791" s="26"/>
    </row>
    <row r="13792" spans="1:5" x14ac:dyDescent="0.15">
      <c r="A13792" s="2"/>
      <c r="B13792" s="31"/>
      <c r="C13792" s="2"/>
      <c r="D13792" s="2"/>
      <c r="E13792" s="26"/>
    </row>
    <row r="13793" spans="1:5" x14ac:dyDescent="0.15">
      <c r="A13793" s="2"/>
      <c r="B13793" s="31"/>
      <c r="C13793" s="2"/>
      <c r="D13793" s="2"/>
      <c r="E13793" s="26"/>
    </row>
    <row r="13794" spans="1:5" x14ac:dyDescent="0.15">
      <c r="A13794" s="2"/>
      <c r="B13794" s="31"/>
      <c r="C13794" s="2"/>
      <c r="D13794" s="2"/>
      <c r="E13794" s="26"/>
    </row>
    <row r="13795" spans="1:5" x14ac:dyDescent="0.15">
      <c r="A13795" s="2"/>
      <c r="B13795" s="31"/>
      <c r="C13795" s="2"/>
      <c r="D13795" s="2"/>
      <c r="E13795" s="26"/>
    </row>
    <row r="13796" spans="1:5" x14ac:dyDescent="0.15">
      <c r="A13796" s="2"/>
      <c r="B13796" s="31"/>
      <c r="C13796" s="2"/>
      <c r="D13796" s="2"/>
      <c r="E13796" s="26"/>
    </row>
    <row r="13797" spans="1:5" x14ac:dyDescent="0.15">
      <c r="A13797" s="2"/>
      <c r="B13797" s="31"/>
      <c r="C13797" s="2"/>
      <c r="D13797" s="2"/>
      <c r="E13797" s="26"/>
    </row>
    <row r="13798" spans="1:5" x14ac:dyDescent="0.15">
      <c r="A13798" s="2"/>
      <c r="B13798" s="31"/>
      <c r="C13798" s="2"/>
      <c r="D13798" s="2"/>
      <c r="E13798" s="26"/>
    </row>
    <row r="13799" spans="1:5" x14ac:dyDescent="0.15">
      <c r="A13799" s="2"/>
      <c r="B13799" s="31"/>
      <c r="C13799" s="2"/>
      <c r="D13799" s="2"/>
      <c r="E13799" s="26"/>
    </row>
    <row r="13800" spans="1:5" x14ac:dyDescent="0.15">
      <c r="A13800" s="2"/>
      <c r="B13800" s="31"/>
      <c r="C13800" s="2"/>
      <c r="D13800" s="2"/>
      <c r="E13800" s="26"/>
    </row>
    <row r="13801" spans="1:5" x14ac:dyDescent="0.15">
      <c r="A13801" s="2"/>
      <c r="B13801" s="31"/>
      <c r="C13801" s="2"/>
      <c r="D13801" s="2"/>
      <c r="E13801" s="26"/>
    </row>
    <row r="13802" spans="1:5" x14ac:dyDescent="0.15">
      <c r="A13802" s="2"/>
      <c r="B13802" s="31"/>
      <c r="C13802" s="2"/>
      <c r="D13802" s="2"/>
      <c r="E13802" s="26"/>
    </row>
    <row r="13803" spans="1:5" x14ac:dyDescent="0.15">
      <c r="A13803" s="2"/>
      <c r="B13803" s="31"/>
      <c r="C13803" s="2"/>
      <c r="D13803" s="2"/>
      <c r="E13803" s="26"/>
    </row>
    <row r="13804" spans="1:5" x14ac:dyDescent="0.15">
      <c r="A13804" s="2"/>
      <c r="B13804" s="31"/>
      <c r="C13804" s="2"/>
      <c r="D13804" s="2"/>
      <c r="E13804" s="26"/>
    </row>
    <row r="13805" spans="1:5" x14ac:dyDescent="0.15">
      <c r="A13805" s="2"/>
      <c r="B13805" s="31"/>
      <c r="C13805" s="2"/>
      <c r="D13805" s="2"/>
      <c r="E13805" s="26"/>
    </row>
    <row r="13806" spans="1:5" x14ac:dyDescent="0.15">
      <c r="A13806" s="2"/>
      <c r="B13806" s="31"/>
      <c r="C13806" s="2"/>
      <c r="D13806" s="2"/>
      <c r="E13806" s="26"/>
    </row>
    <row r="13807" spans="1:5" x14ac:dyDescent="0.15">
      <c r="A13807" s="2"/>
      <c r="B13807" s="31"/>
      <c r="C13807" s="2"/>
      <c r="D13807" s="2"/>
      <c r="E13807" s="26"/>
    </row>
    <row r="13808" spans="1:5" x14ac:dyDescent="0.15">
      <c r="A13808" s="2"/>
      <c r="B13808" s="31"/>
      <c r="C13808" s="2"/>
      <c r="D13808" s="2"/>
      <c r="E13808" s="26"/>
    </row>
    <row r="13809" spans="1:5" x14ac:dyDescent="0.15">
      <c r="A13809" s="2"/>
      <c r="B13809" s="31"/>
      <c r="C13809" s="2"/>
      <c r="D13809" s="2"/>
      <c r="E13809" s="26"/>
    </row>
    <row r="13810" spans="1:5" x14ac:dyDescent="0.15">
      <c r="A13810" s="2"/>
      <c r="B13810" s="31"/>
      <c r="C13810" s="2"/>
      <c r="D13810" s="2"/>
      <c r="E13810" s="26"/>
    </row>
    <row r="13811" spans="1:5" x14ac:dyDescent="0.15">
      <c r="A13811" s="2"/>
      <c r="B13811" s="31"/>
      <c r="C13811" s="2"/>
      <c r="D13811" s="2"/>
      <c r="E13811" s="26"/>
    </row>
    <row r="13812" spans="1:5" x14ac:dyDescent="0.15">
      <c r="A13812" s="2"/>
      <c r="B13812" s="31"/>
      <c r="C13812" s="2"/>
      <c r="D13812" s="2"/>
      <c r="E13812" s="26"/>
    </row>
    <row r="13813" spans="1:5" x14ac:dyDescent="0.15">
      <c r="A13813" s="2"/>
      <c r="B13813" s="31"/>
      <c r="C13813" s="2"/>
      <c r="D13813" s="2"/>
      <c r="E13813" s="26"/>
    </row>
    <row r="13814" spans="1:5" x14ac:dyDescent="0.15">
      <c r="A13814" s="2"/>
      <c r="B13814" s="31"/>
      <c r="C13814" s="2"/>
      <c r="D13814" s="2"/>
      <c r="E13814" s="26"/>
    </row>
    <row r="13815" spans="1:5" x14ac:dyDescent="0.15">
      <c r="A13815" s="2"/>
      <c r="B13815" s="31"/>
      <c r="C13815" s="2"/>
      <c r="D13815" s="2"/>
      <c r="E13815" s="26"/>
    </row>
    <row r="13816" spans="1:5" x14ac:dyDescent="0.15">
      <c r="A13816" s="2"/>
      <c r="B13816" s="31"/>
      <c r="C13816" s="2"/>
      <c r="D13816" s="2"/>
      <c r="E13816" s="26"/>
    </row>
    <row r="13817" spans="1:5" x14ac:dyDescent="0.15">
      <c r="A13817" s="2"/>
      <c r="B13817" s="31"/>
      <c r="C13817" s="2"/>
      <c r="D13817" s="2"/>
      <c r="E13817" s="26"/>
    </row>
    <row r="13818" spans="1:5" x14ac:dyDescent="0.15">
      <c r="A13818" s="2"/>
      <c r="B13818" s="31"/>
      <c r="C13818" s="2"/>
      <c r="D13818" s="2"/>
      <c r="E13818" s="26"/>
    </row>
    <row r="13819" spans="1:5" x14ac:dyDescent="0.15">
      <c r="A13819" s="2"/>
      <c r="B13819" s="31"/>
      <c r="C13819" s="2"/>
      <c r="D13819" s="2"/>
      <c r="E13819" s="26"/>
    </row>
    <row r="13820" spans="1:5" x14ac:dyDescent="0.15">
      <c r="A13820" s="2"/>
      <c r="B13820" s="31"/>
      <c r="C13820" s="2"/>
      <c r="D13820" s="2"/>
      <c r="E13820" s="26"/>
    </row>
    <row r="13821" spans="1:5" x14ac:dyDescent="0.15">
      <c r="A13821" s="2"/>
      <c r="B13821" s="31"/>
      <c r="C13821" s="2"/>
      <c r="D13821" s="2"/>
      <c r="E13821" s="26"/>
    </row>
    <row r="13822" spans="1:5" x14ac:dyDescent="0.15">
      <c r="A13822" s="2"/>
      <c r="B13822" s="31"/>
      <c r="C13822" s="2"/>
      <c r="D13822" s="2"/>
      <c r="E13822" s="26"/>
    </row>
    <row r="13823" spans="1:5" x14ac:dyDescent="0.15">
      <c r="A13823" s="2"/>
      <c r="B13823" s="31"/>
      <c r="C13823" s="2"/>
      <c r="D13823" s="2"/>
      <c r="E13823" s="26"/>
    </row>
    <row r="13824" spans="1:5" x14ac:dyDescent="0.15">
      <c r="A13824" s="2"/>
      <c r="B13824" s="31"/>
      <c r="C13824" s="2"/>
      <c r="D13824" s="2"/>
      <c r="E13824" s="26"/>
    </row>
    <row r="13825" spans="1:5" x14ac:dyDescent="0.15">
      <c r="A13825" s="2"/>
      <c r="B13825" s="31"/>
      <c r="C13825" s="2"/>
      <c r="D13825" s="2"/>
      <c r="E13825" s="26"/>
    </row>
    <row r="13826" spans="1:5" x14ac:dyDescent="0.15">
      <c r="A13826" s="2"/>
      <c r="B13826" s="31"/>
      <c r="C13826" s="2"/>
      <c r="D13826" s="2"/>
      <c r="E13826" s="26"/>
    </row>
    <row r="13827" spans="1:5" x14ac:dyDescent="0.15">
      <c r="A13827" s="2"/>
      <c r="B13827" s="31"/>
      <c r="C13827" s="2"/>
      <c r="D13827" s="2"/>
      <c r="E13827" s="26"/>
    </row>
    <row r="13828" spans="1:5" x14ac:dyDescent="0.15">
      <c r="A13828" s="2"/>
      <c r="B13828" s="31"/>
      <c r="C13828" s="2"/>
      <c r="D13828" s="2"/>
      <c r="E13828" s="26"/>
    </row>
    <row r="13829" spans="1:5" x14ac:dyDescent="0.15">
      <c r="A13829" s="2"/>
      <c r="B13829" s="31"/>
      <c r="C13829" s="2"/>
      <c r="D13829" s="2"/>
      <c r="E13829" s="26"/>
    </row>
    <row r="13830" spans="1:5" x14ac:dyDescent="0.15">
      <c r="A13830" s="2"/>
      <c r="B13830" s="31"/>
      <c r="C13830" s="2"/>
      <c r="D13830" s="2"/>
      <c r="E13830" s="26"/>
    </row>
    <row r="13831" spans="1:5" x14ac:dyDescent="0.15">
      <c r="A13831" s="2"/>
      <c r="B13831" s="31"/>
      <c r="C13831" s="2"/>
      <c r="D13831" s="2"/>
      <c r="E13831" s="26"/>
    </row>
    <row r="13832" spans="1:5" x14ac:dyDescent="0.15">
      <c r="A13832" s="2"/>
      <c r="B13832" s="31"/>
      <c r="C13832" s="2"/>
      <c r="D13832" s="2"/>
      <c r="E13832" s="26"/>
    </row>
    <row r="13833" spans="1:5" x14ac:dyDescent="0.15">
      <c r="A13833" s="2"/>
      <c r="B13833" s="31"/>
      <c r="C13833" s="2"/>
      <c r="D13833" s="2"/>
      <c r="E13833" s="26"/>
    </row>
    <row r="13834" spans="1:5" x14ac:dyDescent="0.15">
      <c r="A13834" s="2"/>
      <c r="B13834" s="31"/>
      <c r="C13834" s="2"/>
      <c r="D13834" s="2"/>
      <c r="E13834" s="26"/>
    </row>
    <row r="13835" spans="1:5" x14ac:dyDescent="0.15">
      <c r="A13835" s="2"/>
      <c r="B13835" s="31"/>
      <c r="C13835" s="2"/>
      <c r="D13835" s="2"/>
      <c r="E13835" s="26"/>
    </row>
    <row r="13836" spans="1:5" x14ac:dyDescent="0.15">
      <c r="A13836" s="2"/>
      <c r="B13836" s="31"/>
      <c r="C13836" s="2"/>
      <c r="D13836" s="2"/>
      <c r="E13836" s="26"/>
    </row>
    <row r="13837" spans="1:5" x14ac:dyDescent="0.15">
      <c r="A13837" s="2"/>
      <c r="B13837" s="31"/>
      <c r="C13837" s="2"/>
      <c r="D13837" s="2"/>
      <c r="E13837" s="26"/>
    </row>
    <row r="13838" spans="1:5" x14ac:dyDescent="0.15">
      <c r="A13838" s="2"/>
      <c r="B13838" s="31"/>
      <c r="C13838" s="2"/>
      <c r="D13838" s="2"/>
      <c r="E13838" s="26"/>
    </row>
    <row r="13839" spans="1:5" x14ac:dyDescent="0.15">
      <c r="A13839" s="2"/>
      <c r="B13839" s="31"/>
      <c r="C13839" s="2"/>
      <c r="D13839" s="2"/>
      <c r="E13839" s="26"/>
    </row>
    <row r="13840" spans="1:5" x14ac:dyDescent="0.15">
      <c r="A13840" s="2"/>
      <c r="B13840" s="31"/>
      <c r="C13840" s="2"/>
      <c r="D13840" s="2"/>
      <c r="E13840" s="26"/>
    </row>
    <row r="13841" spans="1:5" x14ac:dyDescent="0.15">
      <c r="A13841" s="2"/>
      <c r="B13841" s="31"/>
      <c r="C13841" s="2"/>
      <c r="D13841" s="2"/>
      <c r="E13841" s="26"/>
    </row>
    <row r="13842" spans="1:5" x14ac:dyDescent="0.15">
      <c r="A13842" s="2"/>
      <c r="B13842" s="31"/>
      <c r="C13842" s="2"/>
      <c r="D13842" s="2"/>
      <c r="E13842" s="26"/>
    </row>
    <row r="13843" spans="1:5" x14ac:dyDescent="0.15">
      <c r="A13843" s="2"/>
      <c r="B13843" s="31"/>
      <c r="C13843" s="2"/>
      <c r="D13843" s="2"/>
      <c r="E13843" s="26"/>
    </row>
    <row r="13844" spans="1:5" x14ac:dyDescent="0.15">
      <c r="A13844" s="2"/>
      <c r="B13844" s="31"/>
      <c r="C13844" s="2"/>
      <c r="D13844" s="2"/>
      <c r="E13844" s="26"/>
    </row>
    <row r="13845" spans="1:5" x14ac:dyDescent="0.15">
      <c r="A13845" s="2"/>
      <c r="B13845" s="31"/>
      <c r="C13845" s="2"/>
      <c r="D13845" s="2"/>
      <c r="E13845" s="26"/>
    </row>
    <row r="13846" spans="1:5" x14ac:dyDescent="0.15">
      <c r="A13846" s="2"/>
      <c r="B13846" s="31"/>
      <c r="C13846" s="2"/>
      <c r="D13846" s="2"/>
      <c r="E13846" s="26"/>
    </row>
    <row r="13847" spans="1:5" x14ac:dyDescent="0.15">
      <c r="A13847" s="2"/>
      <c r="B13847" s="31"/>
      <c r="C13847" s="2"/>
      <c r="D13847" s="2"/>
      <c r="E13847" s="26"/>
    </row>
    <row r="13848" spans="1:5" x14ac:dyDescent="0.15">
      <c r="A13848" s="2"/>
      <c r="B13848" s="31"/>
      <c r="C13848" s="2"/>
      <c r="D13848" s="2"/>
      <c r="E13848" s="26"/>
    </row>
    <row r="13849" spans="1:5" x14ac:dyDescent="0.15">
      <c r="A13849" s="2"/>
      <c r="B13849" s="31"/>
      <c r="C13849" s="2"/>
      <c r="D13849" s="2"/>
      <c r="E13849" s="26"/>
    </row>
    <row r="13850" spans="1:5" x14ac:dyDescent="0.15">
      <c r="A13850" s="2"/>
      <c r="B13850" s="31"/>
      <c r="C13850" s="2"/>
      <c r="D13850" s="2"/>
      <c r="E13850" s="26"/>
    </row>
    <row r="13851" spans="1:5" x14ac:dyDescent="0.15">
      <c r="A13851" s="2"/>
      <c r="B13851" s="31"/>
      <c r="C13851" s="2"/>
      <c r="D13851" s="2"/>
      <c r="E13851" s="26"/>
    </row>
    <row r="13852" spans="1:5" x14ac:dyDescent="0.15">
      <c r="A13852" s="2"/>
      <c r="B13852" s="31"/>
      <c r="C13852" s="2"/>
      <c r="D13852" s="2"/>
      <c r="E13852" s="26"/>
    </row>
    <row r="13853" spans="1:5" x14ac:dyDescent="0.15">
      <c r="A13853" s="2"/>
      <c r="B13853" s="31"/>
      <c r="C13853" s="2"/>
      <c r="D13853" s="2"/>
      <c r="E13853" s="26"/>
    </row>
    <row r="13854" spans="1:5" x14ac:dyDescent="0.15">
      <c r="A13854" s="2"/>
      <c r="B13854" s="31"/>
      <c r="C13854" s="2"/>
      <c r="D13854" s="2"/>
      <c r="E13854" s="26"/>
    </row>
    <row r="13855" spans="1:5" x14ac:dyDescent="0.15">
      <c r="A13855" s="2"/>
      <c r="B13855" s="31"/>
      <c r="C13855" s="2"/>
      <c r="D13855" s="2"/>
      <c r="E13855" s="26"/>
    </row>
    <row r="13856" spans="1:5" x14ac:dyDescent="0.15">
      <c r="A13856" s="2"/>
      <c r="B13856" s="31"/>
      <c r="C13856" s="2"/>
      <c r="D13856" s="2"/>
      <c r="E13856" s="26"/>
    </row>
    <row r="13857" spans="1:5" x14ac:dyDescent="0.15">
      <c r="A13857" s="2"/>
      <c r="B13857" s="31"/>
      <c r="C13857" s="2"/>
      <c r="D13857" s="2"/>
      <c r="E13857" s="26"/>
    </row>
    <row r="13858" spans="1:5" x14ac:dyDescent="0.15">
      <c r="A13858" s="2"/>
      <c r="B13858" s="31"/>
      <c r="C13858" s="2"/>
      <c r="D13858" s="2"/>
      <c r="E13858" s="26"/>
    </row>
    <row r="13859" spans="1:5" x14ac:dyDescent="0.15">
      <c r="A13859" s="2"/>
      <c r="B13859" s="31"/>
      <c r="C13859" s="2"/>
      <c r="D13859" s="2"/>
      <c r="E13859" s="26"/>
    </row>
    <row r="13860" spans="1:5" x14ac:dyDescent="0.15">
      <c r="A13860" s="2"/>
      <c r="B13860" s="31"/>
      <c r="C13860" s="2"/>
      <c r="D13860" s="2"/>
      <c r="E13860" s="26"/>
    </row>
    <row r="13861" spans="1:5" x14ac:dyDescent="0.15">
      <c r="A13861" s="2"/>
      <c r="B13861" s="31"/>
      <c r="C13861" s="2"/>
      <c r="D13861" s="2"/>
      <c r="E13861" s="26"/>
    </row>
    <row r="13862" spans="1:5" x14ac:dyDescent="0.15">
      <c r="A13862" s="2"/>
      <c r="B13862" s="31"/>
      <c r="C13862" s="2"/>
      <c r="D13862" s="2"/>
      <c r="E13862" s="26"/>
    </row>
    <row r="13863" spans="1:5" x14ac:dyDescent="0.15">
      <c r="A13863" s="2"/>
      <c r="B13863" s="31"/>
      <c r="C13863" s="2"/>
      <c r="D13863" s="2"/>
      <c r="E13863" s="26"/>
    </row>
    <row r="13864" spans="1:5" x14ac:dyDescent="0.15">
      <c r="A13864" s="2"/>
      <c r="B13864" s="31"/>
      <c r="C13864" s="2"/>
      <c r="D13864" s="2"/>
      <c r="E13864" s="26"/>
    </row>
    <row r="13865" spans="1:5" x14ac:dyDescent="0.15">
      <c r="A13865" s="2"/>
      <c r="B13865" s="31"/>
      <c r="C13865" s="2"/>
      <c r="D13865" s="2"/>
      <c r="E13865" s="26"/>
    </row>
    <row r="13866" spans="1:5" x14ac:dyDescent="0.15">
      <c r="A13866" s="2"/>
      <c r="B13866" s="31"/>
      <c r="C13866" s="2"/>
      <c r="D13866" s="2"/>
      <c r="E13866" s="26"/>
    </row>
    <row r="13867" spans="1:5" x14ac:dyDescent="0.15">
      <c r="A13867" s="2"/>
      <c r="B13867" s="31"/>
      <c r="C13867" s="2"/>
      <c r="D13867" s="2"/>
      <c r="E13867" s="26"/>
    </row>
    <row r="13868" spans="1:5" x14ac:dyDescent="0.15">
      <c r="A13868" s="2"/>
      <c r="B13868" s="31"/>
      <c r="C13868" s="2"/>
      <c r="D13868" s="2"/>
      <c r="E13868" s="26"/>
    </row>
    <row r="13869" spans="1:5" x14ac:dyDescent="0.15">
      <c r="A13869" s="2"/>
      <c r="B13869" s="31"/>
      <c r="C13869" s="2"/>
      <c r="D13869" s="2"/>
      <c r="E13869" s="26"/>
    </row>
    <row r="13870" spans="1:5" x14ac:dyDescent="0.15">
      <c r="A13870" s="2"/>
      <c r="B13870" s="31"/>
      <c r="C13870" s="2"/>
      <c r="D13870" s="2"/>
      <c r="E13870" s="26"/>
    </row>
    <row r="13871" spans="1:5" x14ac:dyDescent="0.15">
      <c r="A13871" s="2"/>
      <c r="B13871" s="31"/>
      <c r="C13871" s="2"/>
      <c r="D13871" s="2"/>
      <c r="E13871" s="26"/>
    </row>
    <row r="13872" spans="1:5" x14ac:dyDescent="0.15">
      <c r="A13872" s="2"/>
      <c r="B13872" s="31"/>
      <c r="C13872" s="2"/>
      <c r="D13872" s="2"/>
      <c r="E13872" s="26"/>
    </row>
    <row r="13873" spans="1:5" x14ac:dyDescent="0.15">
      <c r="A13873" s="2"/>
      <c r="B13873" s="31"/>
      <c r="C13873" s="2"/>
      <c r="D13873" s="2"/>
      <c r="E13873" s="26"/>
    </row>
    <row r="13874" spans="1:5" x14ac:dyDescent="0.15">
      <c r="A13874" s="2"/>
      <c r="B13874" s="31"/>
      <c r="C13874" s="2"/>
      <c r="D13874" s="2"/>
      <c r="E13874" s="26"/>
    </row>
    <row r="13875" spans="1:5" x14ac:dyDescent="0.15">
      <c r="A13875" s="2"/>
      <c r="B13875" s="31"/>
      <c r="C13875" s="2"/>
      <c r="D13875" s="2"/>
      <c r="E13875" s="26"/>
    </row>
    <row r="13876" spans="1:5" x14ac:dyDescent="0.15">
      <c r="A13876" s="2"/>
      <c r="B13876" s="31"/>
      <c r="C13876" s="2"/>
      <c r="D13876" s="2"/>
      <c r="E13876" s="26"/>
    </row>
    <row r="13877" spans="1:5" x14ac:dyDescent="0.15">
      <c r="A13877" s="2"/>
      <c r="B13877" s="31"/>
      <c r="C13877" s="2"/>
      <c r="D13877" s="2"/>
      <c r="E13877" s="26"/>
    </row>
    <row r="13878" spans="1:5" x14ac:dyDescent="0.15">
      <c r="A13878" s="2"/>
      <c r="B13878" s="31"/>
      <c r="C13878" s="2"/>
      <c r="D13878" s="2"/>
      <c r="E13878" s="26"/>
    </row>
    <row r="13879" spans="1:5" x14ac:dyDescent="0.15">
      <c r="A13879" s="2"/>
      <c r="B13879" s="31"/>
      <c r="C13879" s="2"/>
      <c r="D13879" s="2"/>
      <c r="E13879" s="26"/>
    </row>
    <row r="13880" spans="1:5" x14ac:dyDescent="0.15">
      <c r="A13880" s="2"/>
      <c r="B13880" s="31"/>
      <c r="C13880" s="2"/>
      <c r="D13880" s="2"/>
      <c r="E13880" s="26"/>
    </row>
    <row r="13881" spans="1:5" x14ac:dyDescent="0.15">
      <c r="A13881" s="2"/>
      <c r="B13881" s="31"/>
      <c r="C13881" s="2"/>
      <c r="D13881" s="2"/>
      <c r="E13881" s="26"/>
    </row>
    <row r="13882" spans="1:5" x14ac:dyDescent="0.15">
      <c r="A13882" s="2"/>
      <c r="B13882" s="31"/>
      <c r="C13882" s="2"/>
      <c r="D13882" s="2"/>
      <c r="E13882" s="26"/>
    </row>
    <row r="13883" spans="1:5" x14ac:dyDescent="0.15">
      <c r="A13883" s="2"/>
      <c r="B13883" s="31"/>
      <c r="C13883" s="2"/>
      <c r="D13883" s="2"/>
      <c r="E13883" s="26"/>
    </row>
    <row r="13884" spans="1:5" x14ac:dyDescent="0.15">
      <c r="A13884" s="2"/>
      <c r="B13884" s="31"/>
      <c r="C13884" s="2"/>
      <c r="D13884" s="2"/>
      <c r="E13884" s="26"/>
    </row>
    <row r="13885" spans="1:5" x14ac:dyDescent="0.15">
      <c r="A13885" s="2"/>
      <c r="B13885" s="31"/>
      <c r="C13885" s="2"/>
      <c r="D13885" s="2"/>
      <c r="E13885" s="26"/>
    </row>
    <row r="13886" spans="1:5" x14ac:dyDescent="0.15">
      <c r="A13886" s="2"/>
      <c r="B13886" s="31"/>
      <c r="C13886" s="2"/>
      <c r="D13886" s="2"/>
      <c r="E13886" s="26"/>
    </row>
    <row r="13887" spans="1:5" x14ac:dyDescent="0.15">
      <c r="A13887" s="2"/>
      <c r="B13887" s="31"/>
      <c r="C13887" s="2"/>
      <c r="D13887" s="2"/>
      <c r="E13887" s="26"/>
    </row>
    <row r="13888" spans="1:5" x14ac:dyDescent="0.15">
      <c r="A13888" s="2"/>
      <c r="B13888" s="31"/>
      <c r="C13888" s="2"/>
      <c r="D13888" s="2"/>
      <c r="E13888" s="26"/>
    </row>
    <row r="13889" spans="1:5" x14ac:dyDescent="0.15">
      <c r="A13889" s="2"/>
      <c r="B13889" s="31"/>
      <c r="C13889" s="2"/>
      <c r="D13889" s="2"/>
      <c r="E13889" s="26"/>
    </row>
    <row r="13890" spans="1:5" x14ac:dyDescent="0.15">
      <c r="A13890" s="2"/>
      <c r="B13890" s="31"/>
      <c r="C13890" s="2"/>
      <c r="D13890" s="2"/>
      <c r="E13890" s="26"/>
    </row>
    <row r="13891" spans="1:5" x14ac:dyDescent="0.15">
      <c r="A13891" s="2"/>
      <c r="B13891" s="31"/>
      <c r="C13891" s="2"/>
      <c r="D13891" s="2"/>
      <c r="E13891" s="26"/>
    </row>
    <row r="13892" spans="1:5" x14ac:dyDescent="0.15">
      <c r="A13892" s="2"/>
      <c r="B13892" s="31"/>
      <c r="C13892" s="2"/>
      <c r="D13892" s="2"/>
      <c r="E13892" s="26"/>
    </row>
    <row r="13893" spans="1:5" x14ac:dyDescent="0.15">
      <c r="A13893" s="2"/>
      <c r="B13893" s="31"/>
      <c r="C13893" s="2"/>
      <c r="D13893" s="2"/>
      <c r="E13893" s="26"/>
    </row>
    <row r="13894" spans="1:5" x14ac:dyDescent="0.15">
      <c r="A13894" s="2"/>
      <c r="B13894" s="31"/>
      <c r="C13894" s="2"/>
      <c r="D13894" s="2"/>
      <c r="E13894" s="26"/>
    </row>
    <row r="13895" spans="1:5" x14ac:dyDescent="0.15">
      <c r="A13895" s="2"/>
      <c r="B13895" s="31"/>
      <c r="C13895" s="2"/>
      <c r="D13895" s="2"/>
      <c r="E13895" s="26"/>
    </row>
    <row r="13896" spans="1:5" x14ac:dyDescent="0.15">
      <c r="A13896" s="2"/>
      <c r="B13896" s="31"/>
      <c r="C13896" s="2"/>
      <c r="D13896" s="2"/>
      <c r="E13896" s="26"/>
    </row>
    <row r="13897" spans="1:5" x14ac:dyDescent="0.15">
      <c r="A13897" s="2"/>
      <c r="B13897" s="31"/>
      <c r="C13897" s="2"/>
      <c r="D13897" s="2"/>
      <c r="E13897" s="26"/>
    </row>
    <row r="13898" spans="1:5" x14ac:dyDescent="0.15">
      <c r="A13898" s="2"/>
      <c r="B13898" s="31"/>
      <c r="C13898" s="2"/>
      <c r="D13898" s="2"/>
      <c r="E13898" s="26"/>
    </row>
    <row r="13899" spans="1:5" x14ac:dyDescent="0.15">
      <c r="A13899" s="2"/>
      <c r="B13899" s="31"/>
      <c r="C13899" s="2"/>
      <c r="D13899" s="2"/>
      <c r="E13899" s="26"/>
    </row>
    <row r="13900" spans="1:5" x14ac:dyDescent="0.15">
      <c r="A13900" s="2"/>
      <c r="B13900" s="31"/>
      <c r="C13900" s="2"/>
      <c r="D13900" s="2"/>
      <c r="E13900" s="26"/>
    </row>
    <row r="13901" spans="1:5" x14ac:dyDescent="0.15">
      <c r="A13901" s="2"/>
      <c r="B13901" s="31"/>
      <c r="C13901" s="2"/>
      <c r="D13901" s="2"/>
      <c r="E13901" s="26"/>
    </row>
    <row r="13902" spans="1:5" x14ac:dyDescent="0.15">
      <c r="A13902" s="2"/>
      <c r="B13902" s="31"/>
      <c r="C13902" s="2"/>
      <c r="D13902" s="2"/>
      <c r="E13902" s="26"/>
    </row>
    <row r="13903" spans="1:5" x14ac:dyDescent="0.15">
      <c r="A13903" s="2"/>
      <c r="B13903" s="31"/>
      <c r="C13903" s="2"/>
      <c r="D13903" s="2"/>
      <c r="E13903" s="26"/>
    </row>
    <row r="13904" spans="1:5" x14ac:dyDescent="0.15">
      <c r="A13904" s="2"/>
      <c r="B13904" s="31"/>
      <c r="C13904" s="2"/>
      <c r="D13904" s="2"/>
      <c r="E13904" s="26"/>
    </row>
    <row r="13905" spans="1:5" x14ac:dyDescent="0.15">
      <c r="A13905" s="2"/>
      <c r="B13905" s="31"/>
      <c r="C13905" s="2"/>
      <c r="D13905" s="2"/>
      <c r="E13905" s="26"/>
    </row>
    <row r="13906" spans="1:5" x14ac:dyDescent="0.15">
      <c r="A13906" s="2"/>
      <c r="B13906" s="31"/>
      <c r="C13906" s="2"/>
      <c r="D13906" s="2"/>
      <c r="E13906" s="26"/>
    </row>
    <row r="13907" spans="1:5" x14ac:dyDescent="0.15">
      <c r="A13907" s="2"/>
      <c r="B13907" s="31"/>
      <c r="C13907" s="2"/>
      <c r="D13907" s="2"/>
      <c r="E13907" s="26"/>
    </row>
    <row r="13908" spans="1:5" x14ac:dyDescent="0.15">
      <c r="A13908" s="2"/>
      <c r="B13908" s="31"/>
      <c r="C13908" s="2"/>
      <c r="D13908" s="2"/>
      <c r="E13908" s="26"/>
    </row>
    <row r="13909" spans="1:5" x14ac:dyDescent="0.15">
      <c r="A13909" s="2"/>
      <c r="B13909" s="31"/>
      <c r="C13909" s="2"/>
      <c r="D13909" s="2"/>
      <c r="E13909" s="26"/>
    </row>
    <row r="13910" spans="1:5" x14ac:dyDescent="0.15">
      <c r="A13910" s="2"/>
      <c r="B13910" s="31"/>
      <c r="C13910" s="2"/>
      <c r="D13910" s="2"/>
      <c r="E13910" s="26"/>
    </row>
    <row r="13911" spans="1:5" x14ac:dyDescent="0.15">
      <c r="A13911" s="2"/>
      <c r="B13911" s="31"/>
      <c r="C13911" s="2"/>
      <c r="D13911" s="2"/>
      <c r="E13911" s="26"/>
    </row>
    <row r="13912" spans="1:5" x14ac:dyDescent="0.15">
      <c r="A13912" s="2"/>
      <c r="B13912" s="31"/>
      <c r="C13912" s="2"/>
      <c r="D13912" s="2"/>
      <c r="E13912" s="26"/>
    </row>
    <row r="13913" spans="1:5" x14ac:dyDescent="0.15">
      <c r="A13913" s="2"/>
      <c r="B13913" s="31"/>
      <c r="C13913" s="2"/>
      <c r="D13913" s="2"/>
      <c r="E13913" s="26"/>
    </row>
    <row r="13914" spans="1:5" x14ac:dyDescent="0.15">
      <c r="A13914" s="2"/>
      <c r="B13914" s="31"/>
      <c r="C13914" s="2"/>
      <c r="D13914" s="2"/>
      <c r="E13914" s="26"/>
    </row>
    <row r="13915" spans="1:5" x14ac:dyDescent="0.15">
      <c r="A13915" s="2"/>
      <c r="B13915" s="31"/>
      <c r="C13915" s="2"/>
      <c r="D13915" s="2"/>
      <c r="E13915" s="26"/>
    </row>
    <row r="13916" spans="1:5" x14ac:dyDescent="0.15">
      <c r="A13916" s="2"/>
      <c r="B13916" s="31"/>
      <c r="C13916" s="2"/>
      <c r="D13916" s="2"/>
      <c r="E13916" s="26"/>
    </row>
    <row r="13917" spans="1:5" x14ac:dyDescent="0.15">
      <c r="A13917" s="2"/>
      <c r="B13917" s="31"/>
      <c r="C13917" s="2"/>
      <c r="D13917" s="2"/>
      <c r="E13917" s="26"/>
    </row>
    <row r="13918" spans="1:5" x14ac:dyDescent="0.15">
      <c r="A13918" s="2"/>
      <c r="B13918" s="31"/>
      <c r="C13918" s="2"/>
      <c r="D13918" s="2"/>
      <c r="E13918" s="26"/>
    </row>
    <row r="13919" spans="1:5" x14ac:dyDescent="0.15">
      <c r="A13919" s="2"/>
      <c r="B13919" s="31"/>
      <c r="C13919" s="2"/>
      <c r="D13919" s="2"/>
      <c r="E13919" s="26"/>
    </row>
    <row r="13920" spans="1:5" x14ac:dyDescent="0.15">
      <c r="A13920" s="2"/>
      <c r="B13920" s="31"/>
      <c r="C13920" s="2"/>
      <c r="D13920" s="2"/>
      <c r="E13920" s="26"/>
    </row>
    <row r="13921" spans="1:5" x14ac:dyDescent="0.15">
      <c r="A13921" s="2"/>
      <c r="B13921" s="31"/>
      <c r="C13921" s="2"/>
      <c r="D13921" s="2"/>
      <c r="E13921" s="26"/>
    </row>
    <row r="13922" spans="1:5" x14ac:dyDescent="0.15">
      <c r="A13922" s="2"/>
      <c r="B13922" s="31"/>
      <c r="C13922" s="2"/>
      <c r="D13922" s="2"/>
      <c r="E13922" s="26"/>
    </row>
    <row r="13923" spans="1:5" x14ac:dyDescent="0.15">
      <c r="A13923" s="2"/>
      <c r="B13923" s="31"/>
      <c r="C13923" s="2"/>
      <c r="D13923" s="2"/>
      <c r="E13923" s="26"/>
    </row>
    <row r="13924" spans="1:5" x14ac:dyDescent="0.15">
      <c r="A13924" s="2"/>
      <c r="B13924" s="31"/>
      <c r="C13924" s="2"/>
      <c r="D13924" s="2"/>
      <c r="E13924" s="26"/>
    </row>
    <row r="13925" spans="1:5" x14ac:dyDescent="0.15">
      <c r="A13925" s="2"/>
      <c r="B13925" s="31"/>
      <c r="C13925" s="2"/>
      <c r="D13925" s="2"/>
      <c r="E13925" s="26"/>
    </row>
    <row r="13926" spans="1:5" x14ac:dyDescent="0.15">
      <c r="A13926" s="2"/>
      <c r="B13926" s="31"/>
      <c r="C13926" s="2"/>
      <c r="D13926" s="2"/>
      <c r="E13926" s="26"/>
    </row>
    <row r="13927" spans="1:5" x14ac:dyDescent="0.15">
      <c r="A13927" s="2"/>
      <c r="B13927" s="31"/>
      <c r="C13927" s="2"/>
      <c r="D13927" s="2"/>
      <c r="E13927" s="26"/>
    </row>
    <row r="13928" spans="1:5" x14ac:dyDescent="0.15">
      <c r="A13928" s="2"/>
      <c r="B13928" s="31"/>
      <c r="C13928" s="2"/>
      <c r="D13928" s="2"/>
      <c r="E13928" s="26"/>
    </row>
    <row r="13929" spans="1:5" x14ac:dyDescent="0.15">
      <c r="A13929" s="2"/>
      <c r="B13929" s="31"/>
      <c r="C13929" s="2"/>
      <c r="D13929" s="2"/>
      <c r="E13929" s="26"/>
    </row>
    <row r="13930" spans="1:5" x14ac:dyDescent="0.15">
      <c r="A13930" s="2"/>
      <c r="B13930" s="31"/>
      <c r="C13930" s="2"/>
      <c r="D13930" s="2"/>
      <c r="E13930" s="26"/>
    </row>
    <row r="13931" spans="1:5" x14ac:dyDescent="0.15">
      <c r="A13931" s="2"/>
      <c r="B13931" s="31"/>
      <c r="C13931" s="2"/>
      <c r="D13931" s="2"/>
      <c r="E13931" s="26"/>
    </row>
    <row r="13932" spans="1:5" x14ac:dyDescent="0.15">
      <c r="A13932" s="2"/>
      <c r="B13932" s="31"/>
      <c r="C13932" s="2"/>
      <c r="D13932" s="2"/>
      <c r="E13932" s="26"/>
    </row>
    <row r="13933" spans="1:5" x14ac:dyDescent="0.15">
      <c r="A13933" s="2"/>
      <c r="B13933" s="31"/>
      <c r="C13933" s="2"/>
      <c r="D13933" s="2"/>
      <c r="E13933" s="26"/>
    </row>
    <row r="13934" spans="1:5" x14ac:dyDescent="0.15">
      <c r="A13934" s="2"/>
      <c r="B13934" s="31"/>
      <c r="C13934" s="2"/>
      <c r="D13934" s="2"/>
      <c r="E13934" s="26"/>
    </row>
    <row r="13935" spans="1:5" x14ac:dyDescent="0.15">
      <c r="A13935" s="2"/>
      <c r="B13935" s="31"/>
      <c r="C13935" s="2"/>
      <c r="D13935" s="2"/>
      <c r="E13935" s="26"/>
    </row>
    <row r="13936" spans="1:5" x14ac:dyDescent="0.15">
      <c r="A13936" s="2"/>
      <c r="B13936" s="31"/>
      <c r="C13936" s="2"/>
      <c r="D13936" s="2"/>
      <c r="E13936" s="26"/>
    </row>
    <row r="13937" spans="1:5" x14ac:dyDescent="0.15">
      <c r="A13937" s="2"/>
      <c r="B13937" s="31"/>
      <c r="C13937" s="2"/>
      <c r="D13937" s="2"/>
      <c r="E13937" s="26"/>
    </row>
    <row r="13938" spans="1:5" x14ac:dyDescent="0.15">
      <c r="A13938" s="2"/>
      <c r="B13938" s="31"/>
      <c r="C13938" s="2"/>
      <c r="D13938" s="2"/>
      <c r="E13938" s="26"/>
    </row>
    <row r="13939" spans="1:5" x14ac:dyDescent="0.15">
      <c r="A13939" s="2"/>
      <c r="B13939" s="31"/>
      <c r="C13939" s="2"/>
      <c r="D13939" s="2"/>
      <c r="E13939" s="26"/>
    </row>
    <row r="13940" spans="1:5" x14ac:dyDescent="0.15">
      <c r="A13940" s="2"/>
      <c r="B13940" s="31"/>
      <c r="C13940" s="2"/>
      <c r="D13940" s="2"/>
      <c r="E13940" s="26"/>
    </row>
    <row r="13941" spans="1:5" x14ac:dyDescent="0.15">
      <c r="A13941" s="2"/>
      <c r="B13941" s="31"/>
      <c r="C13941" s="2"/>
      <c r="D13941" s="2"/>
      <c r="E13941" s="26"/>
    </row>
    <row r="13942" spans="1:5" x14ac:dyDescent="0.15">
      <c r="A13942" s="2"/>
      <c r="B13942" s="31"/>
      <c r="C13942" s="2"/>
      <c r="D13942" s="2"/>
      <c r="E13942" s="26"/>
    </row>
    <row r="13943" spans="1:5" x14ac:dyDescent="0.15">
      <c r="A13943" s="2"/>
      <c r="B13943" s="31"/>
      <c r="C13943" s="2"/>
      <c r="D13943" s="2"/>
      <c r="E13943" s="26"/>
    </row>
    <row r="13944" spans="1:5" x14ac:dyDescent="0.15">
      <c r="A13944" s="2"/>
      <c r="B13944" s="31"/>
      <c r="C13944" s="2"/>
      <c r="D13944" s="2"/>
      <c r="E13944" s="26"/>
    </row>
    <row r="13945" spans="1:5" x14ac:dyDescent="0.15">
      <c r="A13945" s="2"/>
      <c r="B13945" s="31"/>
      <c r="C13945" s="2"/>
      <c r="D13945" s="2"/>
      <c r="E13945" s="26"/>
    </row>
    <row r="13946" spans="1:5" x14ac:dyDescent="0.15">
      <c r="A13946" s="2"/>
      <c r="B13946" s="31"/>
      <c r="C13946" s="2"/>
      <c r="D13946" s="2"/>
      <c r="E13946" s="26"/>
    </row>
    <row r="13947" spans="1:5" x14ac:dyDescent="0.15">
      <c r="A13947" s="2"/>
      <c r="B13947" s="31"/>
      <c r="C13947" s="2"/>
      <c r="D13947" s="2"/>
      <c r="E13947" s="26"/>
    </row>
    <row r="13948" spans="1:5" x14ac:dyDescent="0.15">
      <c r="A13948" s="2"/>
      <c r="B13948" s="31"/>
      <c r="C13948" s="2"/>
      <c r="D13948" s="2"/>
      <c r="E13948" s="26"/>
    </row>
    <row r="13949" spans="1:5" x14ac:dyDescent="0.15">
      <c r="A13949" s="2"/>
      <c r="B13949" s="31"/>
      <c r="C13949" s="2"/>
      <c r="D13949" s="2"/>
      <c r="E13949" s="26"/>
    </row>
    <row r="13950" spans="1:5" x14ac:dyDescent="0.15">
      <c r="A13950" s="2"/>
      <c r="B13950" s="31"/>
      <c r="C13950" s="2"/>
      <c r="D13950" s="2"/>
      <c r="E13950" s="26"/>
    </row>
    <row r="13951" spans="1:5" x14ac:dyDescent="0.15">
      <c r="A13951" s="2"/>
      <c r="B13951" s="31"/>
      <c r="C13951" s="2"/>
      <c r="D13951" s="2"/>
      <c r="E13951" s="26"/>
    </row>
    <row r="13952" spans="1:5" x14ac:dyDescent="0.15">
      <c r="A13952" s="2"/>
      <c r="B13952" s="31"/>
      <c r="C13952" s="2"/>
      <c r="D13952" s="2"/>
      <c r="E13952" s="26"/>
    </row>
    <row r="13953" spans="1:5" x14ac:dyDescent="0.15">
      <c r="A13953" s="2"/>
      <c r="B13953" s="31"/>
      <c r="C13953" s="2"/>
      <c r="D13953" s="2"/>
      <c r="E13953" s="26"/>
    </row>
    <row r="13954" spans="1:5" x14ac:dyDescent="0.15">
      <c r="A13954" s="2"/>
      <c r="B13954" s="31"/>
      <c r="C13954" s="2"/>
      <c r="D13954" s="2"/>
      <c r="E13954" s="26"/>
    </row>
    <row r="13955" spans="1:5" x14ac:dyDescent="0.15">
      <c r="A13955" s="2"/>
      <c r="B13955" s="31"/>
      <c r="C13955" s="2"/>
      <c r="D13955" s="2"/>
      <c r="E13955" s="26"/>
    </row>
    <row r="13956" spans="1:5" x14ac:dyDescent="0.15">
      <c r="A13956" s="2"/>
      <c r="B13956" s="31"/>
      <c r="C13956" s="2"/>
      <c r="D13956" s="2"/>
      <c r="E13956" s="26"/>
    </row>
    <row r="13957" spans="1:5" x14ac:dyDescent="0.15">
      <c r="A13957" s="2"/>
      <c r="B13957" s="31"/>
      <c r="C13957" s="2"/>
      <c r="D13957" s="2"/>
      <c r="E13957" s="26"/>
    </row>
    <row r="13958" spans="1:5" x14ac:dyDescent="0.15">
      <c r="A13958" s="2"/>
      <c r="B13958" s="31"/>
      <c r="C13958" s="2"/>
      <c r="D13958" s="2"/>
      <c r="E13958" s="26"/>
    </row>
    <row r="13959" spans="1:5" x14ac:dyDescent="0.15">
      <c r="A13959" s="2"/>
      <c r="B13959" s="31"/>
      <c r="C13959" s="2"/>
      <c r="D13959" s="2"/>
      <c r="E13959" s="26"/>
    </row>
    <row r="13960" spans="1:5" x14ac:dyDescent="0.15">
      <c r="A13960" s="2"/>
      <c r="B13960" s="31"/>
      <c r="C13960" s="2"/>
      <c r="D13960" s="2"/>
      <c r="E13960" s="26"/>
    </row>
    <row r="13961" spans="1:5" x14ac:dyDescent="0.15">
      <c r="A13961" s="2"/>
      <c r="B13961" s="31"/>
      <c r="C13961" s="2"/>
      <c r="D13961" s="2"/>
      <c r="E13961" s="26"/>
    </row>
    <row r="13962" spans="1:5" x14ac:dyDescent="0.15">
      <c r="A13962" s="2"/>
      <c r="B13962" s="31"/>
      <c r="C13962" s="2"/>
      <c r="D13962" s="2"/>
      <c r="E13962" s="26"/>
    </row>
    <row r="13963" spans="1:5" x14ac:dyDescent="0.15">
      <c r="A13963" s="2"/>
      <c r="B13963" s="31"/>
      <c r="C13963" s="2"/>
      <c r="D13963" s="2"/>
      <c r="E13963" s="26"/>
    </row>
    <row r="13964" spans="1:5" x14ac:dyDescent="0.15">
      <c r="A13964" s="2"/>
      <c r="B13964" s="31"/>
      <c r="C13964" s="2"/>
      <c r="D13964" s="2"/>
      <c r="E13964" s="26"/>
    </row>
    <row r="13965" spans="1:5" x14ac:dyDescent="0.15">
      <c r="A13965" s="2"/>
      <c r="B13965" s="31"/>
      <c r="C13965" s="2"/>
      <c r="D13965" s="2"/>
      <c r="E13965" s="26"/>
    </row>
    <row r="13966" spans="1:5" x14ac:dyDescent="0.15">
      <c r="A13966" s="2"/>
      <c r="B13966" s="31"/>
      <c r="C13966" s="2"/>
      <c r="D13966" s="2"/>
      <c r="E13966" s="26"/>
    </row>
    <row r="13967" spans="1:5" x14ac:dyDescent="0.15">
      <c r="A13967" s="2"/>
      <c r="B13967" s="31"/>
      <c r="C13967" s="2"/>
      <c r="D13967" s="2"/>
      <c r="E13967" s="26"/>
    </row>
    <row r="13968" spans="1:5" x14ac:dyDescent="0.15">
      <c r="A13968" s="2"/>
      <c r="B13968" s="31"/>
      <c r="C13968" s="2"/>
      <c r="D13968" s="2"/>
      <c r="E13968" s="26"/>
    </row>
    <row r="13969" spans="1:5" x14ac:dyDescent="0.15">
      <c r="A13969" s="2"/>
      <c r="B13969" s="31"/>
      <c r="C13969" s="2"/>
      <c r="D13969" s="2"/>
      <c r="E13969" s="26"/>
    </row>
    <row r="13970" spans="1:5" x14ac:dyDescent="0.15">
      <c r="A13970" s="2"/>
      <c r="B13970" s="31"/>
      <c r="C13970" s="2"/>
      <c r="D13970" s="2"/>
      <c r="E13970" s="26"/>
    </row>
    <row r="13971" spans="1:5" x14ac:dyDescent="0.15">
      <c r="A13971" s="2"/>
      <c r="B13971" s="31"/>
      <c r="C13971" s="2"/>
      <c r="D13971" s="2"/>
      <c r="E13971" s="26"/>
    </row>
    <row r="13972" spans="1:5" x14ac:dyDescent="0.15">
      <c r="A13972" s="2"/>
      <c r="B13972" s="31"/>
      <c r="C13972" s="2"/>
      <c r="D13972" s="2"/>
      <c r="E13972" s="26"/>
    </row>
    <row r="13973" spans="1:5" x14ac:dyDescent="0.15">
      <c r="A13973" s="2"/>
      <c r="B13973" s="31"/>
      <c r="C13973" s="2"/>
      <c r="D13973" s="2"/>
      <c r="E13973" s="26"/>
    </row>
    <row r="13974" spans="1:5" x14ac:dyDescent="0.15">
      <c r="A13974" s="2"/>
      <c r="B13974" s="31"/>
      <c r="C13974" s="2"/>
      <c r="D13974" s="2"/>
      <c r="E13974" s="26"/>
    </row>
    <row r="13975" spans="1:5" x14ac:dyDescent="0.15">
      <c r="A13975" s="2"/>
      <c r="B13975" s="31"/>
      <c r="C13975" s="2"/>
      <c r="D13975" s="2"/>
      <c r="E13975" s="26"/>
    </row>
    <row r="13976" spans="1:5" x14ac:dyDescent="0.15">
      <c r="A13976" s="2"/>
      <c r="B13976" s="31"/>
      <c r="C13976" s="2"/>
      <c r="D13976" s="2"/>
      <c r="E13976" s="26"/>
    </row>
    <row r="13977" spans="1:5" x14ac:dyDescent="0.15">
      <c r="A13977" s="2"/>
      <c r="B13977" s="31"/>
      <c r="C13977" s="2"/>
      <c r="D13977" s="2"/>
      <c r="E13977" s="26"/>
    </row>
    <row r="13978" spans="1:5" x14ac:dyDescent="0.15">
      <c r="A13978" s="2"/>
      <c r="B13978" s="31"/>
      <c r="C13978" s="2"/>
      <c r="D13978" s="2"/>
      <c r="E13978" s="26"/>
    </row>
    <row r="13979" spans="1:5" x14ac:dyDescent="0.15">
      <c r="A13979" s="2"/>
      <c r="B13979" s="31"/>
      <c r="C13979" s="2"/>
      <c r="D13979" s="2"/>
      <c r="E13979" s="26"/>
    </row>
    <row r="13980" spans="1:5" x14ac:dyDescent="0.15">
      <c r="A13980" s="2"/>
      <c r="B13980" s="31"/>
      <c r="C13980" s="2"/>
      <c r="D13980" s="2"/>
      <c r="E13980" s="26"/>
    </row>
    <row r="13981" spans="1:5" x14ac:dyDescent="0.15">
      <c r="A13981" s="2"/>
      <c r="B13981" s="31"/>
      <c r="C13981" s="2"/>
      <c r="D13981" s="2"/>
      <c r="E13981" s="26"/>
    </row>
    <row r="13982" spans="1:5" x14ac:dyDescent="0.15">
      <c r="A13982" s="2"/>
      <c r="B13982" s="31"/>
      <c r="C13982" s="2"/>
      <c r="D13982" s="2"/>
      <c r="E13982" s="26"/>
    </row>
    <row r="13983" spans="1:5" x14ac:dyDescent="0.15">
      <c r="A13983" s="2"/>
      <c r="B13983" s="31"/>
      <c r="C13983" s="2"/>
      <c r="D13983" s="2"/>
      <c r="E13983" s="26"/>
    </row>
    <row r="13984" spans="1:5" x14ac:dyDescent="0.15">
      <c r="A13984" s="2"/>
      <c r="B13984" s="31"/>
      <c r="C13984" s="2"/>
      <c r="D13984" s="2"/>
      <c r="E13984" s="26"/>
    </row>
    <row r="13985" spans="1:5" x14ac:dyDescent="0.15">
      <c r="A13985" s="2"/>
      <c r="B13985" s="31"/>
      <c r="C13985" s="2"/>
      <c r="D13985" s="2"/>
      <c r="E13985" s="26"/>
    </row>
    <row r="13986" spans="1:5" x14ac:dyDescent="0.15">
      <c r="A13986" s="2"/>
      <c r="B13986" s="31"/>
      <c r="C13986" s="2"/>
      <c r="D13986" s="2"/>
      <c r="E13986" s="26"/>
    </row>
    <row r="13987" spans="1:5" x14ac:dyDescent="0.15">
      <c r="A13987" s="2"/>
      <c r="B13987" s="31"/>
      <c r="C13987" s="2"/>
      <c r="D13987" s="2"/>
      <c r="E13987" s="26"/>
    </row>
    <row r="13988" spans="1:5" x14ac:dyDescent="0.15">
      <c r="A13988" s="2"/>
      <c r="B13988" s="31"/>
      <c r="C13988" s="2"/>
      <c r="D13988" s="2"/>
      <c r="E13988" s="26"/>
    </row>
    <row r="13989" spans="1:5" x14ac:dyDescent="0.15">
      <c r="A13989" s="2"/>
      <c r="B13989" s="31"/>
      <c r="C13989" s="2"/>
      <c r="D13989" s="2"/>
      <c r="E13989" s="26"/>
    </row>
    <row r="13990" spans="1:5" x14ac:dyDescent="0.15">
      <c r="A13990" s="2"/>
      <c r="B13990" s="31"/>
      <c r="C13990" s="2"/>
      <c r="D13990" s="2"/>
      <c r="E13990" s="26"/>
    </row>
    <row r="13991" spans="1:5" x14ac:dyDescent="0.15">
      <c r="A13991" s="2"/>
      <c r="B13991" s="31"/>
      <c r="C13991" s="2"/>
      <c r="D13991" s="2"/>
      <c r="E13991" s="26"/>
    </row>
    <row r="13992" spans="1:5" x14ac:dyDescent="0.15">
      <c r="A13992" s="2"/>
      <c r="B13992" s="31"/>
      <c r="C13992" s="2"/>
      <c r="D13992" s="2"/>
      <c r="E13992" s="26"/>
    </row>
    <row r="13993" spans="1:5" x14ac:dyDescent="0.15">
      <c r="A13993" s="2"/>
      <c r="B13993" s="31"/>
      <c r="C13993" s="2"/>
      <c r="D13993" s="2"/>
      <c r="E13993" s="26"/>
    </row>
    <row r="13994" spans="1:5" x14ac:dyDescent="0.15">
      <c r="A13994" s="2"/>
      <c r="B13994" s="31"/>
      <c r="C13994" s="2"/>
      <c r="D13994" s="2"/>
      <c r="E13994" s="26"/>
    </row>
    <row r="13995" spans="1:5" x14ac:dyDescent="0.15">
      <c r="A13995" s="2"/>
      <c r="B13995" s="31"/>
      <c r="C13995" s="2"/>
      <c r="D13995" s="2"/>
      <c r="E13995" s="26"/>
    </row>
    <row r="13996" spans="1:5" x14ac:dyDescent="0.15">
      <c r="A13996" s="2"/>
      <c r="B13996" s="31"/>
      <c r="C13996" s="2"/>
      <c r="D13996" s="2"/>
      <c r="E13996" s="26"/>
    </row>
    <row r="13997" spans="1:5" x14ac:dyDescent="0.15">
      <c r="A13997" s="2"/>
      <c r="B13997" s="31"/>
      <c r="C13997" s="2"/>
      <c r="D13997" s="2"/>
      <c r="E13997" s="26"/>
    </row>
    <row r="13998" spans="1:5" x14ac:dyDescent="0.15">
      <c r="A13998" s="2"/>
      <c r="B13998" s="31"/>
      <c r="C13998" s="2"/>
      <c r="D13998" s="2"/>
      <c r="E13998" s="26"/>
    </row>
    <row r="13999" spans="1:5" x14ac:dyDescent="0.15">
      <c r="A13999" s="2"/>
      <c r="B13999" s="31"/>
      <c r="C13999" s="2"/>
      <c r="D13999" s="2"/>
      <c r="E13999" s="26"/>
    </row>
    <row r="14000" spans="1:5" x14ac:dyDescent="0.15">
      <c r="A14000" s="2"/>
      <c r="B14000" s="31"/>
      <c r="C14000" s="2"/>
      <c r="D14000" s="2"/>
      <c r="E14000" s="26"/>
    </row>
    <row r="14001" spans="1:5" x14ac:dyDescent="0.15">
      <c r="A14001" s="2"/>
      <c r="B14001" s="31"/>
      <c r="C14001" s="2"/>
      <c r="D14001" s="2"/>
      <c r="E14001" s="26"/>
    </row>
    <row r="14002" spans="1:5" x14ac:dyDescent="0.15">
      <c r="A14002" s="2"/>
      <c r="B14002" s="31"/>
      <c r="C14002" s="2"/>
      <c r="D14002" s="2"/>
      <c r="E14002" s="26"/>
    </row>
    <row r="14003" spans="1:5" x14ac:dyDescent="0.15">
      <c r="A14003" s="2"/>
      <c r="B14003" s="31"/>
      <c r="C14003" s="2"/>
      <c r="D14003" s="2"/>
      <c r="E14003" s="26"/>
    </row>
    <row r="14004" spans="1:5" x14ac:dyDescent="0.15">
      <c r="A14004" s="2"/>
      <c r="B14004" s="31"/>
      <c r="C14004" s="2"/>
      <c r="D14004" s="2"/>
      <c r="E14004" s="26"/>
    </row>
    <row r="14005" spans="1:5" x14ac:dyDescent="0.15">
      <c r="A14005" s="2"/>
      <c r="B14005" s="31"/>
      <c r="C14005" s="2"/>
      <c r="D14005" s="2"/>
      <c r="E14005" s="26"/>
    </row>
    <row r="14006" spans="1:5" x14ac:dyDescent="0.15">
      <c r="A14006" s="2"/>
      <c r="B14006" s="31"/>
      <c r="C14006" s="2"/>
      <c r="D14006" s="2"/>
      <c r="E14006" s="26"/>
    </row>
    <row r="14007" spans="1:5" x14ac:dyDescent="0.15">
      <c r="A14007" s="2"/>
      <c r="B14007" s="31"/>
      <c r="C14007" s="2"/>
      <c r="D14007" s="2"/>
      <c r="E14007" s="26"/>
    </row>
    <row r="14008" spans="1:5" x14ac:dyDescent="0.15">
      <c r="A14008" s="2"/>
      <c r="B14008" s="31"/>
      <c r="C14008" s="2"/>
      <c r="D14008" s="2"/>
      <c r="E14008" s="26"/>
    </row>
    <row r="14009" spans="1:5" x14ac:dyDescent="0.15">
      <c r="A14009" s="2"/>
      <c r="B14009" s="31"/>
      <c r="C14009" s="2"/>
      <c r="D14009" s="2"/>
      <c r="E14009" s="26"/>
    </row>
    <row r="14010" spans="1:5" x14ac:dyDescent="0.15">
      <c r="A14010" s="2"/>
      <c r="B14010" s="31"/>
      <c r="C14010" s="2"/>
      <c r="D14010" s="2"/>
      <c r="E14010" s="26"/>
    </row>
    <row r="14011" spans="1:5" x14ac:dyDescent="0.15">
      <c r="A14011" s="2"/>
      <c r="B14011" s="31"/>
      <c r="C14011" s="2"/>
      <c r="D14011" s="2"/>
      <c r="E14011" s="26"/>
    </row>
    <row r="14012" spans="1:5" x14ac:dyDescent="0.15">
      <c r="A14012" s="2"/>
      <c r="B14012" s="31"/>
      <c r="C14012" s="2"/>
      <c r="D14012" s="2"/>
      <c r="E14012" s="26"/>
    </row>
    <row r="14013" spans="1:5" x14ac:dyDescent="0.15">
      <c r="A14013" s="2"/>
      <c r="B14013" s="31"/>
      <c r="C14013" s="2"/>
      <c r="D14013" s="2"/>
      <c r="E14013" s="26"/>
    </row>
    <row r="14014" spans="1:5" x14ac:dyDescent="0.15">
      <c r="A14014" s="2"/>
      <c r="B14014" s="31"/>
      <c r="C14014" s="2"/>
      <c r="D14014" s="2"/>
      <c r="E14014" s="26"/>
    </row>
    <row r="14015" spans="1:5" x14ac:dyDescent="0.15">
      <c r="A14015" s="2"/>
      <c r="B14015" s="31"/>
      <c r="C14015" s="2"/>
      <c r="D14015" s="2"/>
      <c r="E14015" s="26"/>
    </row>
    <row r="14016" spans="1:5" x14ac:dyDescent="0.15">
      <c r="A14016" s="2"/>
      <c r="B14016" s="31"/>
      <c r="C14016" s="2"/>
      <c r="D14016" s="2"/>
      <c r="E14016" s="26"/>
    </row>
    <row r="14017" spans="1:5" x14ac:dyDescent="0.15">
      <c r="A14017" s="2"/>
      <c r="B14017" s="31"/>
      <c r="C14017" s="2"/>
      <c r="D14017" s="2"/>
      <c r="E14017" s="26"/>
    </row>
    <row r="14018" spans="1:5" x14ac:dyDescent="0.15">
      <c r="A14018" s="2"/>
      <c r="B14018" s="31"/>
      <c r="C14018" s="2"/>
      <c r="D14018" s="2"/>
      <c r="E14018" s="26"/>
    </row>
    <row r="14019" spans="1:5" x14ac:dyDescent="0.15">
      <c r="A14019" s="2"/>
      <c r="B14019" s="31"/>
      <c r="C14019" s="2"/>
      <c r="D14019" s="2"/>
      <c r="E14019" s="26"/>
    </row>
    <row r="14020" spans="1:5" x14ac:dyDescent="0.15">
      <c r="A14020" s="2"/>
      <c r="B14020" s="31"/>
      <c r="C14020" s="2"/>
      <c r="D14020" s="2"/>
      <c r="E14020" s="26"/>
    </row>
    <row r="14021" spans="1:5" x14ac:dyDescent="0.15">
      <c r="A14021" s="2"/>
      <c r="B14021" s="31"/>
      <c r="C14021" s="2"/>
      <c r="D14021" s="2"/>
      <c r="E14021" s="26"/>
    </row>
    <row r="14022" spans="1:5" x14ac:dyDescent="0.15">
      <c r="A14022" s="2"/>
      <c r="B14022" s="31"/>
      <c r="C14022" s="2"/>
      <c r="D14022" s="2"/>
      <c r="E14022" s="26"/>
    </row>
    <row r="14023" spans="1:5" x14ac:dyDescent="0.15">
      <c r="A14023" s="2"/>
      <c r="B14023" s="31"/>
      <c r="C14023" s="2"/>
      <c r="D14023" s="2"/>
      <c r="E14023" s="26"/>
    </row>
    <row r="14024" spans="1:5" x14ac:dyDescent="0.15">
      <c r="A14024" s="2"/>
      <c r="B14024" s="31"/>
      <c r="C14024" s="2"/>
      <c r="D14024" s="2"/>
      <c r="E14024" s="26"/>
    </row>
    <row r="14025" spans="1:5" x14ac:dyDescent="0.15">
      <c r="A14025" s="2"/>
      <c r="B14025" s="31"/>
      <c r="C14025" s="2"/>
      <c r="D14025" s="2"/>
      <c r="E14025" s="26"/>
    </row>
    <row r="14026" spans="1:5" x14ac:dyDescent="0.15">
      <c r="A14026" s="2"/>
      <c r="B14026" s="31"/>
      <c r="C14026" s="2"/>
      <c r="D14026" s="2"/>
      <c r="E14026" s="26"/>
    </row>
    <row r="14027" spans="1:5" x14ac:dyDescent="0.15">
      <c r="A14027" s="2"/>
      <c r="B14027" s="31"/>
      <c r="C14027" s="2"/>
      <c r="D14027" s="2"/>
      <c r="E14027" s="26"/>
    </row>
    <row r="14028" spans="1:5" x14ac:dyDescent="0.15">
      <c r="A14028" s="2"/>
      <c r="B14028" s="31"/>
      <c r="C14028" s="2"/>
      <c r="D14028" s="2"/>
      <c r="E14028" s="26"/>
    </row>
    <row r="14029" spans="1:5" x14ac:dyDescent="0.15">
      <c r="A14029" s="2"/>
      <c r="B14029" s="31"/>
      <c r="C14029" s="2"/>
      <c r="D14029" s="2"/>
      <c r="E14029" s="26"/>
    </row>
    <row r="14030" spans="1:5" x14ac:dyDescent="0.15">
      <c r="A14030" s="2"/>
      <c r="B14030" s="31"/>
      <c r="C14030" s="2"/>
      <c r="D14030" s="2"/>
      <c r="E14030" s="26"/>
    </row>
    <row r="14031" spans="1:5" x14ac:dyDescent="0.15">
      <c r="A14031" s="2"/>
      <c r="B14031" s="31"/>
      <c r="C14031" s="2"/>
      <c r="D14031" s="2"/>
      <c r="E14031" s="26"/>
    </row>
    <row r="14032" spans="1:5" x14ac:dyDescent="0.15">
      <c r="A14032" s="2"/>
      <c r="B14032" s="31"/>
      <c r="C14032" s="2"/>
      <c r="D14032" s="2"/>
      <c r="E14032" s="26"/>
    </row>
    <row r="14033" spans="1:5" x14ac:dyDescent="0.15">
      <c r="A14033" s="2"/>
      <c r="B14033" s="31"/>
      <c r="C14033" s="2"/>
      <c r="D14033" s="2"/>
      <c r="E14033" s="26"/>
    </row>
    <row r="14034" spans="1:5" x14ac:dyDescent="0.15">
      <c r="A14034" s="2"/>
      <c r="B14034" s="31"/>
      <c r="C14034" s="2"/>
      <c r="D14034" s="2"/>
      <c r="E14034" s="26"/>
    </row>
    <row r="14035" spans="1:5" x14ac:dyDescent="0.15">
      <c r="A14035" s="2"/>
      <c r="B14035" s="31"/>
      <c r="C14035" s="2"/>
      <c r="D14035" s="2"/>
      <c r="E14035" s="26"/>
    </row>
    <row r="14036" spans="1:5" x14ac:dyDescent="0.15">
      <c r="A14036" s="2"/>
      <c r="B14036" s="31"/>
      <c r="C14036" s="2"/>
      <c r="D14036" s="2"/>
      <c r="E14036" s="26"/>
    </row>
    <row r="14037" spans="1:5" x14ac:dyDescent="0.15">
      <c r="A14037" s="2"/>
      <c r="B14037" s="31"/>
      <c r="C14037" s="2"/>
      <c r="D14037" s="2"/>
      <c r="E14037" s="26"/>
    </row>
    <row r="14038" spans="1:5" x14ac:dyDescent="0.15">
      <c r="A14038" s="2"/>
      <c r="B14038" s="31"/>
      <c r="C14038" s="2"/>
      <c r="D14038" s="2"/>
      <c r="E14038" s="26"/>
    </row>
    <row r="14039" spans="1:5" x14ac:dyDescent="0.15">
      <c r="A14039" s="2"/>
      <c r="B14039" s="31"/>
      <c r="C14039" s="2"/>
      <c r="D14039" s="2"/>
      <c r="E14039" s="26"/>
    </row>
    <row r="14040" spans="1:5" x14ac:dyDescent="0.15">
      <c r="A14040" s="2"/>
      <c r="B14040" s="31"/>
      <c r="C14040" s="2"/>
      <c r="D14040" s="2"/>
      <c r="E14040" s="26"/>
    </row>
    <row r="14041" spans="1:5" x14ac:dyDescent="0.15">
      <c r="A14041" s="2"/>
      <c r="B14041" s="31"/>
      <c r="C14041" s="2"/>
      <c r="D14041" s="2"/>
      <c r="E14041" s="26"/>
    </row>
    <row r="14042" spans="1:5" x14ac:dyDescent="0.15">
      <c r="A14042" s="2"/>
      <c r="B14042" s="31"/>
      <c r="C14042" s="2"/>
      <c r="D14042" s="2"/>
      <c r="E14042" s="26"/>
    </row>
    <row r="14043" spans="1:5" x14ac:dyDescent="0.15">
      <c r="A14043" s="2"/>
      <c r="B14043" s="31"/>
      <c r="C14043" s="2"/>
      <c r="D14043" s="2"/>
      <c r="E14043" s="26"/>
    </row>
    <row r="14044" spans="1:5" x14ac:dyDescent="0.15">
      <c r="A14044" s="2"/>
      <c r="B14044" s="31"/>
      <c r="C14044" s="2"/>
      <c r="D14044" s="2"/>
      <c r="E14044" s="26"/>
    </row>
    <row r="14045" spans="1:5" x14ac:dyDescent="0.15">
      <c r="A14045" s="2"/>
      <c r="B14045" s="31"/>
      <c r="C14045" s="2"/>
      <c r="D14045" s="2"/>
      <c r="E14045" s="26"/>
    </row>
    <row r="14046" spans="1:5" x14ac:dyDescent="0.15">
      <c r="A14046" s="2"/>
      <c r="B14046" s="31"/>
      <c r="C14046" s="2"/>
      <c r="D14046" s="2"/>
      <c r="E14046" s="26"/>
    </row>
    <row r="14047" spans="1:5" x14ac:dyDescent="0.15">
      <c r="A14047" s="2"/>
      <c r="B14047" s="31"/>
      <c r="C14047" s="2"/>
      <c r="D14047" s="2"/>
      <c r="E14047" s="26"/>
    </row>
    <row r="14048" spans="1:5" x14ac:dyDescent="0.15">
      <c r="A14048" s="2"/>
      <c r="B14048" s="31"/>
      <c r="C14048" s="2"/>
      <c r="D14048" s="2"/>
      <c r="E14048" s="26"/>
    </row>
    <row r="14049" spans="1:5" x14ac:dyDescent="0.15">
      <c r="A14049" s="2"/>
      <c r="B14049" s="31"/>
      <c r="C14049" s="2"/>
      <c r="D14049" s="2"/>
      <c r="E14049" s="26"/>
    </row>
    <row r="14050" spans="1:5" x14ac:dyDescent="0.15">
      <c r="A14050" s="2"/>
      <c r="B14050" s="31"/>
      <c r="C14050" s="2"/>
      <c r="D14050" s="2"/>
      <c r="E14050" s="26"/>
    </row>
    <row r="14051" spans="1:5" x14ac:dyDescent="0.15">
      <c r="A14051" s="2"/>
      <c r="B14051" s="31"/>
      <c r="C14051" s="2"/>
      <c r="D14051" s="2"/>
      <c r="E14051" s="26"/>
    </row>
    <row r="14052" spans="1:5" x14ac:dyDescent="0.15">
      <c r="A14052" s="2"/>
      <c r="B14052" s="31"/>
      <c r="C14052" s="2"/>
      <c r="D14052" s="2"/>
      <c r="E14052" s="26"/>
    </row>
    <row r="14053" spans="1:5" x14ac:dyDescent="0.15">
      <c r="A14053" s="2"/>
      <c r="B14053" s="31"/>
      <c r="C14053" s="2"/>
      <c r="D14053" s="2"/>
      <c r="E14053" s="26"/>
    </row>
    <row r="14054" spans="1:5" x14ac:dyDescent="0.15">
      <c r="A14054" s="2"/>
      <c r="B14054" s="31"/>
      <c r="C14054" s="2"/>
      <c r="D14054" s="2"/>
      <c r="E14054" s="26"/>
    </row>
    <row r="14055" spans="1:5" x14ac:dyDescent="0.15">
      <c r="A14055" s="2"/>
      <c r="B14055" s="31"/>
      <c r="C14055" s="2"/>
      <c r="D14055" s="2"/>
      <c r="E14055" s="26"/>
    </row>
    <row r="14056" spans="1:5" x14ac:dyDescent="0.15">
      <c r="A14056" s="2"/>
      <c r="B14056" s="31"/>
      <c r="C14056" s="2"/>
      <c r="D14056" s="2"/>
      <c r="E14056" s="26"/>
    </row>
    <row r="14057" spans="1:5" x14ac:dyDescent="0.15">
      <c r="A14057" s="2"/>
      <c r="B14057" s="31"/>
      <c r="C14057" s="2"/>
      <c r="D14057" s="2"/>
      <c r="E14057" s="26"/>
    </row>
    <row r="14058" spans="1:5" x14ac:dyDescent="0.15">
      <c r="A14058" s="2"/>
      <c r="B14058" s="31"/>
      <c r="C14058" s="2"/>
      <c r="D14058" s="2"/>
      <c r="E14058" s="26"/>
    </row>
    <row r="14059" spans="1:5" x14ac:dyDescent="0.15">
      <c r="A14059" s="2"/>
      <c r="B14059" s="31"/>
      <c r="C14059" s="2"/>
      <c r="D14059" s="2"/>
      <c r="E14059" s="26"/>
    </row>
    <row r="14060" spans="1:5" x14ac:dyDescent="0.15">
      <c r="A14060" s="2"/>
      <c r="B14060" s="31"/>
      <c r="C14060" s="2"/>
      <c r="D14060" s="2"/>
      <c r="E14060" s="26"/>
    </row>
    <row r="14061" spans="1:5" x14ac:dyDescent="0.15">
      <c r="A14061" s="2"/>
      <c r="B14061" s="31"/>
      <c r="C14061" s="2"/>
      <c r="D14061" s="2"/>
      <c r="E14061" s="26"/>
    </row>
    <row r="14062" spans="1:5" x14ac:dyDescent="0.15">
      <c r="A14062" s="2"/>
      <c r="B14062" s="31"/>
      <c r="C14062" s="2"/>
      <c r="D14062" s="2"/>
      <c r="E14062" s="26"/>
    </row>
    <row r="14063" spans="1:5" x14ac:dyDescent="0.15">
      <c r="A14063" s="2"/>
      <c r="B14063" s="31"/>
      <c r="C14063" s="2"/>
      <c r="D14063" s="2"/>
      <c r="E14063" s="26"/>
    </row>
    <row r="14064" spans="1:5" x14ac:dyDescent="0.15">
      <c r="A14064" s="2"/>
      <c r="B14064" s="31"/>
      <c r="C14064" s="2"/>
      <c r="D14064" s="2"/>
      <c r="E14064" s="26"/>
    </row>
    <row r="14065" spans="1:5" x14ac:dyDescent="0.15">
      <c r="A14065" s="2"/>
      <c r="B14065" s="31"/>
      <c r="C14065" s="2"/>
      <c r="D14065" s="2"/>
      <c r="E14065" s="26"/>
    </row>
    <row r="14066" spans="1:5" x14ac:dyDescent="0.15">
      <c r="A14066" s="2"/>
      <c r="B14066" s="31"/>
      <c r="C14066" s="2"/>
      <c r="D14066" s="2"/>
      <c r="E14066" s="26"/>
    </row>
    <row r="14067" spans="1:5" x14ac:dyDescent="0.15">
      <c r="A14067" s="2"/>
      <c r="B14067" s="31"/>
      <c r="C14067" s="2"/>
      <c r="D14067" s="2"/>
      <c r="E14067" s="26"/>
    </row>
    <row r="14068" spans="1:5" x14ac:dyDescent="0.15">
      <c r="A14068" s="2"/>
      <c r="B14068" s="31"/>
      <c r="C14068" s="2"/>
      <c r="D14068" s="2"/>
      <c r="E14068" s="26"/>
    </row>
    <row r="14069" spans="1:5" x14ac:dyDescent="0.15">
      <c r="A14069" s="2"/>
      <c r="B14069" s="31"/>
      <c r="C14069" s="2"/>
      <c r="D14069" s="2"/>
      <c r="E14069" s="26"/>
    </row>
    <row r="14070" spans="1:5" x14ac:dyDescent="0.15">
      <c r="A14070" s="2"/>
      <c r="B14070" s="31"/>
      <c r="C14070" s="2"/>
      <c r="D14070" s="2"/>
      <c r="E14070" s="26"/>
    </row>
    <row r="14071" spans="1:5" x14ac:dyDescent="0.15">
      <c r="A14071" s="2"/>
      <c r="B14071" s="31"/>
      <c r="C14071" s="2"/>
      <c r="D14071" s="2"/>
      <c r="E14071" s="26"/>
    </row>
    <row r="14072" spans="1:5" x14ac:dyDescent="0.15">
      <c r="A14072" s="2"/>
      <c r="B14072" s="31"/>
      <c r="C14072" s="2"/>
      <c r="D14072" s="2"/>
      <c r="E14072" s="26"/>
    </row>
    <row r="14073" spans="1:5" x14ac:dyDescent="0.15">
      <c r="A14073" s="2"/>
      <c r="B14073" s="31"/>
      <c r="C14073" s="2"/>
      <c r="D14073" s="2"/>
      <c r="E14073" s="26"/>
    </row>
    <row r="14074" spans="1:5" x14ac:dyDescent="0.15">
      <c r="A14074" s="2"/>
      <c r="B14074" s="31"/>
      <c r="C14074" s="2"/>
      <c r="D14074" s="2"/>
      <c r="E14074" s="26"/>
    </row>
    <row r="14075" spans="1:5" x14ac:dyDescent="0.15">
      <c r="A14075" s="2"/>
      <c r="B14075" s="31"/>
      <c r="C14075" s="2"/>
      <c r="D14075" s="2"/>
      <c r="E14075" s="26"/>
    </row>
    <row r="14076" spans="1:5" x14ac:dyDescent="0.15">
      <c r="A14076" s="2"/>
      <c r="B14076" s="31"/>
      <c r="C14076" s="2"/>
      <c r="D14076" s="2"/>
      <c r="E14076" s="26"/>
    </row>
    <row r="14077" spans="1:5" x14ac:dyDescent="0.15">
      <c r="A14077" s="2"/>
      <c r="B14077" s="31"/>
      <c r="C14077" s="2"/>
      <c r="D14077" s="2"/>
      <c r="E14077" s="26"/>
    </row>
    <row r="14078" spans="1:5" x14ac:dyDescent="0.15">
      <c r="A14078" s="2"/>
      <c r="B14078" s="31"/>
      <c r="C14078" s="2"/>
      <c r="D14078" s="2"/>
      <c r="E14078" s="26"/>
    </row>
    <row r="14079" spans="1:5" x14ac:dyDescent="0.15">
      <c r="A14079" s="2"/>
      <c r="B14079" s="31"/>
      <c r="C14079" s="2"/>
      <c r="D14079" s="2"/>
      <c r="E14079" s="26"/>
    </row>
    <row r="14080" spans="1:5" x14ac:dyDescent="0.15">
      <c r="A14080" s="2"/>
      <c r="B14080" s="31"/>
      <c r="C14080" s="2"/>
      <c r="D14080" s="2"/>
      <c r="E14080" s="26"/>
    </row>
    <row r="14081" spans="1:5" x14ac:dyDescent="0.15">
      <c r="A14081" s="2"/>
      <c r="B14081" s="31"/>
      <c r="C14081" s="2"/>
      <c r="D14081" s="2"/>
      <c r="E14081" s="26"/>
    </row>
    <row r="14082" spans="1:5" x14ac:dyDescent="0.15">
      <c r="A14082" s="2"/>
      <c r="B14082" s="31"/>
      <c r="C14082" s="2"/>
      <c r="D14082" s="2"/>
      <c r="E14082" s="26"/>
    </row>
    <row r="14083" spans="1:5" x14ac:dyDescent="0.15">
      <c r="A14083" s="2"/>
      <c r="B14083" s="31"/>
      <c r="C14083" s="2"/>
      <c r="D14083" s="2"/>
      <c r="E14083" s="26"/>
    </row>
    <row r="14084" spans="1:5" x14ac:dyDescent="0.15">
      <c r="A14084" s="2"/>
      <c r="B14084" s="31"/>
      <c r="C14084" s="2"/>
      <c r="D14084" s="2"/>
      <c r="E14084" s="26"/>
    </row>
    <row r="14085" spans="1:5" x14ac:dyDescent="0.15">
      <c r="A14085" s="2"/>
      <c r="B14085" s="31"/>
      <c r="C14085" s="2"/>
      <c r="D14085" s="2"/>
      <c r="E14085" s="26"/>
    </row>
    <row r="14086" spans="1:5" x14ac:dyDescent="0.15">
      <c r="A14086" s="2"/>
      <c r="B14086" s="31"/>
      <c r="C14086" s="2"/>
      <c r="D14086" s="2"/>
      <c r="E14086" s="26"/>
    </row>
    <row r="14087" spans="1:5" x14ac:dyDescent="0.15">
      <c r="A14087" s="2"/>
      <c r="B14087" s="31"/>
      <c r="C14087" s="2"/>
      <c r="D14087" s="2"/>
      <c r="E14087" s="26"/>
    </row>
    <row r="14088" spans="1:5" x14ac:dyDescent="0.15">
      <c r="A14088" s="2"/>
      <c r="B14088" s="31"/>
      <c r="C14088" s="2"/>
      <c r="D14088" s="2"/>
      <c r="E14088" s="26"/>
    </row>
    <row r="14089" spans="1:5" x14ac:dyDescent="0.15">
      <c r="A14089" s="2"/>
      <c r="B14089" s="31"/>
      <c r="C14089" s="2"/>
      <c r="D14089" s="2"/>
      <c r="E14089" s="26"/>
    </row>
    <row r="14090" spans="1:5" x14ac:dyDescent="0.15">
      <c r="A14090" s="2"/>
      <c r="B14090" s="31"/>
      <c r="C14090" s="2"/>
      <c r="D14090" s="2"/>
      <c r="E14090" s="26"/>
    </row>
    <row r="14091" spans="1:5" x14ac:dyDescent="0.15">
      <c r="A14091" s="2"/>
      <c r="B14091" s="31"/>
      <c r="C14091" s="2"/>
      <c r="D14091" s="2"/>
      <c r="E14091" s="26"/>
    </row>
    <row r="14092" spans="1:5" x14ac:dyDescent="0.15">
      <c r="A14092" s="2"/>
      <c r="B14092" s="31"/>
      <c r="C14092" s="2"/>
      <c r="D14092" s="2"/>
      <c r="E14092" s="26"/>
    </row>
    <row r="14093" spans="1:5" x14ac:dyDescent="0.15">
      <c r="A14093" s="2"/>
      <c r="B14093" s="31"/>
      <c r="C14093" s="2"/>
      <c r="D14093" s="2"/>
      <c r="E14093" s="26"/>
    </row>
    <row r="14094" spans="1:5" x14ac:dyDescent="0.15">
      <c r="A14094" s="2"/>
      <c r="B14094" s="31"/>
      <c r="C14094" s="2"/>
      <c r="D14094" s="2"/>
      <c r="E14094" s="26"/>
    </row>
    <row r="14095" spans="1:5" x14ac:dyDescent="0.15">
      <c r="A14095" s="2"/>
      <c r="B14095" s="31"/>
      <c r="C14095" s="2"/>
      <c r="D14095" s="2"/>
      <c r="E14095" s="26"/>
    </row>
    <row r="14096" spans="1:5" x14ac:dyDescent="0.15">
      <c r="A14096" s="2"/>
      <c r="B14096" s="31"/>
      <c r="C14096" s="2"/>
      <c r="D14096" s="2"/>
      <c r="E14096" s="26"/>
    </row>
    <row r="14097" spans="1:5" x14ac:dyDescent="0.15">
      <c r="A14097" s="2"/>
      <c r="B14097" s="31"/>
      <c r="C14097" s="2"/>
      <c r="D14097" s="2"/>
      <c r="E14097" s="26"/>
    </row>
    <row r="14098" spans="1:5" x14ac:dyDescent="0.15">
      <c r="A14098" s="2"/>
      <c r="B14098" s="31"/>
      <c r="C14098" s="2"/>
      <c r="D14098" s="2"/>
      <c r="E14098" s="26"/>
    </row>
    <row r="14099" spans="1:5" x14ac:dyDescent="0.15">
      <c r="A14099" s="2"/>
      <c r="B14099" s="31"/>
      <c r="C14099" s="2"/>
      <c r="D14099" s="2"/>
      <c r="E14099" s="26"/>
    </row>
    <row r="14100" spans="1:5" x14ac:dyDescent="0.15">
      <c r="A14100" s="2"/>
      <c r="B14100" s="31"/>
      <c r="C14100" s="2"/>
      <c r="D14100" s="2"/>
      <c r="E14100" s="26"/>
    </row>
    <row r="14101" spans="1:5" x14ac:dyDescent="0.15">
      <c r="A14101" s="2"/>
      <c r="B14101" s="31"/>
      <c r="C14101" s="2"/>
      <c r="D14101" s="2"/>
      <c r="E14101" s="26"/>
    </row>
    <row r="14102" spans="1:5" x14ac:dyDescent="0.15">
      <c r="A14102" s="2"/>
      <c r="B14102" s="31"/>
      <c r="C14102" s="2"/>
      <c r="D14102" s="2"/>
      <c r="E14102" s="26"/>
    </row>
    <row r="14103" spans="1:5" x14ac:dyDescent="0.15">
      <c r="A14103" s="2"/>
      <c r="B14103" s="31"/>
      <c r="C14103" s="2"/>
      <c r="D14103" s="2"/>
      <c r="E14103" s="26"/>
    </row>
    <row r="14104" spans="1:5" x14ac:dyDescent="0.15">
      <c r="A14104" s="2"/>
      <c r="B14104" s="31"/>
      <c r="C14104" s="2"/>
      <c r="D14104" s="2"/>
      <c r="E14104" s="26"/>
    </row>
    <row r="14105" spans="1:5" x14ac:dyDescent="0.15">
      <c r="A14105" s="2"/>
      <c r="B14105" s="31"/>
      <c r="C14105" s="2"/>
      <c r="D14105" s="2"/>
      <c r="E14105" s="26"/>
    </row>
    <row r="14106" spans="1:5" x14ac:dyDescent="0.15">
      <c r="A14106" s="2"/>
      <c r="B14106" s="31"/>
      <c r="C14106" s="2"/>
      <c r="D14106" s="2"/>
      <c r="E14106" s="26"/>
    </row>
    <row r="14107" spans="1:5" x14ac:dyDescent="0.15">
      <c r="A14107" s="2"/>
      <c r="B14107" s="31"/>
      <c r="C14107" s="2"/>
      <c r="D14107" s="2"/>
      <c r="E14107" s="26"/>
    </row>
    <row r="14108" spans="1:5" x14ac:dyDescent="0.15">
      <c r="A14108" s="2"/>
      <c r="B14108" s="31"/>
      <c r="C14108" s="2"/>
      <c r="D14108" s="2"/>
      <c r="E14108" s="26"/>
    </row>
    <row r="14109" spans="1:5" x14ac:dyDescent="0.15">
      <c r="A14109" s="2"/>
      <c r="B14109" s="31"/>
      <c r="C14109" s="2"/>
      <c r="D14109" s="2"/>
      <c r="E14109" s="26"/>
    </row>
    <row r="14110" spans="1:5" x14ac:dyDescent="0.15">
      <c r="A14110" s="2"/>
      <c r="B14110" s="31"/>
      <c r="C14110" s="2"/>
      <c r="D14110" s="2"/>
      <c r="E14110" s="26"/>
    </row>
    <row r="14111" spans="1:5" x14ac:dyDescent="0.15">
      <c r="A14111" s="2"/>
      <c r="B14111" s="31"/>
      <c r="C14111" s="2"/>
      <c r="D14111" s="2"/>
      <c r="E14111" s="26"/>
    </row>
    <row r="14112" spans="1:5" x14ac:dyDescent="0.15">
      <c r="A14112" s="2"/>
      <c r="B14112" s="31"/>
      <c r="C14112" s="2"/>
      <c r="D14112" s="2"/>
      <c r="E14112" s="26"/>
    </row>
    <row r="14113" spans="1:5" x14ac:dyDescent="0.15">
      <c r="A14113" s="2"/>
      <c r="B14113" s="31"/>
      <c r="C14113" s="2"/>
      <c r="D14113" s="2"/>
      <c r="E14113" s="26"/>
    </row>
    <row r="14114" spans="1:5" x14ac:dyDescent="0.15">
      <c r="A14114" s="2"/>
      <c r="B14114" s="31"/>
      <c r="C14114" s="2"/>
      <c r="D14114" s="2"/>
      <c r="E14114" s="26"/>
    </row>
    <row r="14115" spans="1:5" x14ac:dyDescent="0.15">
      <c r="A14115" s="2"/>
      <c r="B14115" s="31"/>
      <c r="C14115" s="2"/>
      <c r="D14115" s="2"/>
      <c r="E14115" s="26"/>
    </row>
    <row r="14116" spans="1:5" x14ac:dyDescent="0.15">
      <c r="A14116" s="2"/>
      <c r="B14116" s="31"/>
      <c r="C14116" s="2"/>
      <c r="D14116" s="2"/>
      <c r="E14116" s="26"/>
    </row>
    <row r="14117" spans="1:5" x14ac:dyDescent="0.15">
      <c r="A14117" s="2"/>
      <c r="B14117" s="31"/>
      <c r="C14117" s="2"/>
      <c r="D14117" s="2"/>
      <c r="E14117" s="26"/>
    </row>
    <row r="14118" spans="1:5" x14ac:dyDescent="0.15">
      <c r="A14118" s="2"/>
      <c r="B14118" s="31"/>
      <c r="C14118" s="2"/>
      <c r="D14118" s="2"/>
      <c r="E14118" s="26"/>
    </row>
    <row r="14119" spans="1:5" x14ac:dyDescent="0.15">
      <c r="A14119" s="2"/>
      <c r="B14119" s="31"/>
      <c r="C14119" s="2"/>
      <c r="D14119" s="2"/>
      <c r="E14119" s="26"/>
    </row>
    <row r="14120" spans="1:5" x14ac:dyDescent="0.15">
      <c r="A14120" s="2"/>
      <c r="B14120" s="31"/>
      <c r="C14120" s="2"/>
      <c r="D14120" s="2"/>
      <c r="E14120" s="26"/>
    </row>
    <row r="14121" spans="1:5" x14ac:dyDescent="0.15">
      <c r="A14121" s="2"/>
      <c r="B14121" s="31"/>
      <c r="C14121" s="2"/>
      <c r="D14121" s="2"/>
      <c r="E14121" s="26"/>
    </row>
    <row r="14122" spans="1:5" x14ac:dyDescent="0.15">
      <c r="A14122" s="2"/>
      <c r="B14122" s="31"/>
      <c r="C14122" s="2"/>
      <c r="D14122" s="2"/>
      <c r="E14122" s="26"/>
    </row>
    <row r="14123" spans="1:5" x14ac:dyDescent="0.15">
      <c r="A14123" s="2"/>
      <c r="B14123" s="31"/>
      <c r="C14123" s="2"/>
      <c r="D14123" s="2"/>
      <c r="E14123" s="26"/>
    </row>
    <row r="14124" spans="1:5" x14ac:dyDescent="0.15">
      <c r="A14124" s="2"/>
      <c r="B14124" s="31"/>
      <c r="C14124" s="2"/>
      <c r="D14124" s="2"/>
      <c r="E14124" s="26"/>
    </row>
    <row r="14125" spans="1:5" x14ac:dyDescent="0.15">
      <c r="A14125" s="2"/>
      <c r="B14125" s="31"/>
      <c r="C14125" s="2"/>
      <c r="D14125" s="2"/>
      <c r="E14125" s="26"/>
    </row>
    <row r="14126" spans="1:5" x14ac:dyDescent="0.15">
      <c r="A14126" s="2"/>
      <c r="B14126" s="31"/>
      <c r="C14126" s="2"/>
      <c r="D14126" s="2"/>
      <c r="E14126" s="26"/>
    </row>
    <row r="14127" spans="1:5" x14ac:dyDescent="0.15">
      <c r="A14127" s="2"/>
      <c r="B14127" s="31"/>
      <c r="C14127" s="2"/>
      <c r="D14127" s="2"/>
      <c r="E14127" s="26"/>
    </row>
    <row r="14128" spans="1:5" x14ac:dyDescent="0.15">
      <c r="A14128" s="2"/>
      <c r="B14128" s="31"/>
      <c r="C14128" s="2"/>
      <c r="D14128" s="2"/>
      <c r="E14128" s="26"/>
    </row>
    <row r="14129" spans="1:5" x14ac:dyDescent="0.15">
      <c r="A14129" s="2"/>
      <c r="B14129" s="31"/>
      <c r="C14129" s="2"/>
      <c r="D14129" s="2"/>
      <c r="E14129" s="26"/>
    </row>
    <row r="14130" spans="1:5" x14ac:dyDescent="0.15">
      <c r="A14130" s="2"/>
      <c r="B14130" s="31"/>
      <c r="C14130" s="2"/>
      <c r="D14130" s="2"/>
      <c r="E14130" s="26"/>
    </row>
    <row r="14131" spans="1:5" x14ac:dyDescent="0.15">
      <c r="A14131" s="2"/>
      <c r="B14131" s="31"/>
      <c r="C14131" s="2"/>
      <c r="D14131" s="2"/>
      <c r="E14131" s="26"/>
    </row>
    <row r="14132" spans="1:5" x14ac:dyDescent="0.15">
      <c r="A14132" s="2"/>
      <c r="B14132" s="31"/>
      <c r="C14132" s="2"/>
      <c r="D14132" s="2"/>
      <c r="E14132" s="26"/>
    </row>
    <row r="14133" spans="1:5" x14ac:dyDescent="0.15">
      <c r="A14133" s="2"/>
      <c r="B14133" s="31"/>
      <c r="C14133" s="2"/>
      <c r="D14133" s="2"/>
      <c r="E14133" s="26"/>
    </row>
    <row r="14134" spans="1:5" x14ac:dyDescent="0.15">
      <c r="A14134" s="2"/>
      <c r="B14134" s="31"/>
      <c r="C14134" s="2"/>
      <c r="D14134" s="2"/>
      <c r="E14134" s="26"/>
    </row>
    <row r="14135" spans="1:5" x14ac:dyDescent="0.15">
      <c r="A14135" s="2"/>
      <c r="B14135" s="31"/>
      <c r="C14135" s="2"/>
      <c r="D14135" s="2"/>
      <c r="E14135" s="26"/>
    </row>
    <row r="14136" spans="1:5" x14ac:dyDescent="0.15">
      <c r="A14136" s="2"/>
      <c r="B14136" s="31"/>
      <c r="C14136" s="2"/>
      <c r="D14136" s="2"/>
      <c r="E14136" s="26"/>
    </row>
    <row r="14137" spans="1:5" x14ac:dyDescent="0.15">
      <c r="A14137" s="2"/>
      <c r="B14137" s="31"/>
      <c r="C14137" s="2"/>
      <c r="D14137" s="2"/>
      <c r="E14137" s="26"/>
    </row>
    <row r="14138" spans="1:5" x14ac:dyDescent="0.15">
      <c r="A14138" s="2"/>
      <c r="B14138" s="31"/>
      <c r="C14138" s="2"/>
      <c r="D14138" s="2"/>
      <c r="E14138" s="26"/>
    </row>
    <row r="14139" spans="1:5" x14ac:dyDescent="0.15">
      <c r="A14139" s="2"/>
      <c r="B14139" s="31"/>
      <c r="C14139" s="2"/>
      <c r="D14139" s="2"/>
      <c r="E14139" s="26"/>
    </row>
    <row r="14140" spans="1:5" x14ac:dyDescent="0.15">
      <c r="A14140" s="2"/>
      <c r="B14140" s="31"/>
      <c r="C14140" s="2"/>
      <c r="D14140" s="2"/>
      <c r="E14140" s="26"/>
    </row>
    <row r="14141" spans="1:5" x14ac:dyDescent="0.15">
      <c r="A14141" s="2"/>
      <c r="B14141" s="31"/>
      <c r="C14141" s="2"/>
      <c r="D14141" s="2"/>
      <c r="E14141" s="26"/>
    </row>
    <row r="14142" spans="1:5" x14ac:dyDescent="0.15">
      <c r="A14142" s="2"/>
      <c r="B14142" s="31"/>
      <c r="C14142" s="2"/>
      <c r="D14142" s="2"/>
      <c r="E14142" s="26"/>
    </row>
    <row r="14143" spans="1:5" x14ac:dyDescent="0.15">
      <c r="A14143" s="2"/>
      <c r="B14143" s="31"/>
      <c r="C14143" s="2"/>
      <c r="D14143" s="2"/>
      <c r="E14143" s="26"/>
    </row>
    <row r="14144" spans="1:5" x14ac:dyDescent="0.15">
      <c r="A14144" s="2"/>
      <c r="B14144" s="31"/>
      <c r="C14144" s="2"/>
      <c r="D14144" s="2"/>
      <c r="E14144" s="26"/>
    </row>
    <row r="14145" spans="1:5" x14ac:dyDescent="0.15">
      <c r="A14145" s="2"/>
      <c r="B14145" s="31"/>
      <c r="C14145" s="2"/>
      <c r="D14145" s="2"/>
      <c r="E14145" s="26"/>
    </row>
    <row r="14146" spans="1:5" x14ac:dyDescent="0.15">
      <c r="A14146" s="2"/>
      <c r="B14146" s="31"/>
      <c r="C14146" s="2"/>
      <c r="D14146" s="2"/>
      <c r="E14146" s="26"/>
    </row>
    <row r="14147" spans="1:5" x14ac:dyDescent="0.15">
      <c r="A14147" s="2"/>
      <c r="B14147" s="31"/>
      <c r="C14147" s="2"/>
      <c r="D14147" s="2"/>
      <c r="E14147" s="26"/>
    </row>
    <row r="14148" spans="1:5" x14ac:dyDescent="0.15">
      <c r="A14148" s="2"/>
      <c r="B14148" s="31"/>
      <c r="C14148" s="2"/>
      <c r="D14148" s="2"/>
      <c r="E14148" s="26"/>
    </row>
    <row r="14149" spans="1:5" x14ac:dyDescent="0.15">
      <c r="A14149" s="2"/>
      <c r="B14149" s="31"/>
      <c r="C14149" s="2"/>
      <c r="D14149" s="2"/>
      <c r="E14149" s="26"/>
    </row>
    <row r="14150" spans="1:5" x14ac:dyDescent="0.15">
      <c r="A14150" s="2"/>
      <c r="B14150" s="31"/>
      <c r="C14150" s="2"/>
      <c r="D14150" s="2"/>
      <c r="E14150" s="26"/>
    </row>
    <row r="14151" spans="1:5" x14ac:dyDescent="0.15">
      <c r="A14151" s="2"/>
      <c r="B14151" s="31"/>
      <c r="C14151" s="2"/>
      <c r="D14151" s="2"/>
      <c r="E14151" s="26"/>
    </row>
    <row r="14152" spans="1:5" x14ac:dyDescent="0.15">
      <c r="A14152" s="2"/>
      <c r="B14152" s="31"/>
      <c r="C14152" s="2"/>
      <c r="D14152" s="2"/>
      <c r="E14152" s="26"/>
    </row>
    <row r="14153" spans="1:5" x14ac:dyDescent="0.15">
      <c r="A14153" s="2"/>
      <c r="B14153" s="31"/>
      <c r="C14153" s="2"/>
      <c r="D14153" s="2"/>
      <c r="E14153" s="26"/>
    </row>
    <row r="14154" spans="1:5" x14ac:dyDescent="0.15">
      <c r="A14154" s="2"/>
      <c r="B14154" s="31"/>
      <c r="C14154" s="2"/>
      <c r="D14154" s="2"/>
      <c r="E14154" s="26"/>
    </row>
    <row r="14155" spans="1:5" x14ac:dyDescent="0.15">
      <c r="A14155" s="2"/>
      <c r="B14155" s="31"/>
      <c r="C14155" s="2"/>
      <c r="D14155" s="2"/>
      <c r="E14155" s="26"/>
    </row>
    <row r="14156" spans="1:5" x14ac:dyDescent="0.15">
      <c r="A14156" s="2"/>
      <c r="B14156" s="31"/>
      <c r="C14156" s="2"/>
      <c r="D14156" s="2"/>
      <c r="E14156" s="26"/>
    </row>
    <row r="14157" spans="1:5" x14ac:dyDescent="0.15">
      <c r="A14157" s="2"/>
      <c r="B14157" s="31"/>
      <c r="C14157" s="2"/>
      <c r="D14157" s="2"/>
      <c r="E14157" s="26"/>
    </row>
    <row r="14158" spans="1:5" x14ac:dyDescent="0.15">
      <c r="A14158" s="2"/>
      <c r="B14158" s="31"/>
      <c r="C14158" s="2"/>
      <c r="D14158" s="2"/>
      <c r="E14158" s="26"/>
    </row>
    <row r="14159" spans="1:5" x14ac:dyDescent="0.15">
      <c r="A14159" s="2"/>
      <c r="B14159" s="31"/>
      <c r="C14159" s="2"/>
      <c r="D14159" s="2"/>
      <c r="E14159" s="26"/>
    </row>
    <row r="14160" spans="1:5" x14ac:dyDescent="0.15">
      <c r="A14160" s="2"/>
      <c r="B14160" s="31"/>
      <c r="C14160" s="2"/>
      <c r="D14160" s="2"/>
      <c r="E14160" s="26"/>
    </row>
    <row r="14161" spans="1:5" x14ac:dyDescent="0.15">
      <c r="A14161" s="2"/>
      <c r="B14161" s="31"/>
      <c r="C14161" s="2"/>
      <c r="D14161" s="2"/>
      <c r="E14161" s="26"/>
    </row>
    <row r="14162" spans="1:5" x14ac:dyDescent="0.15">
      <c r="A14162" s="2"/>
      <c r="B14162" s="31"/>
      <c r="C14162" s="2"/>
      <c r="D14162" s="2"/>
      <c r="E14162" s="26"/>
    </row>
    <row r="14163" spans="1:5" x14ac:dyDescent="0.15">
      <c r="A14163" s="2"/>
      <c r="B14163" s="31"/>
      <c r="C14163" s="2"/>
      <c r="D14163" s="2"/>
      <c r="E14163" s="26"/>
    </row>
    <row r="14164" spans="1:5" x14ac:dyDescent="0.15">
      <c r="A14164" s="2"/>
      <c r="B14164" s="31"/>
      <c r="C14164" s="2"/>
      <c r="D14164" s="2"/>
      <c r="E14164" s="26"/>
    </row>
    <row r="14165" spans="1:5" x14ac:dyDescent="0.15">
      <c r="A14165" s="2"/>
      <c r="B14165" s="31"/>
      <c r="C14165" s="2"/>
      <c r="D14165" s="2"/>
      <c r="E14165" s="26"/>
    </row>
    <row r="14166" spans="1:5" x14ac:dyDescent="0.15">
      <c r="A14166" s="2"/>
      <c r="B14166" s="31"/>
      <c r="C14166" s="2"/>
      <c r="D14166" s="2"/>
      <c r="E14166" s="26"/>
    </row>
    <row r="14167" spans="1:5" x14ac:dyDescent="0.15">
      <c r="A14167" s="2"/>
      <c r="B14167" s="31"/>
      <c r="C14167" s="2"/>
      <c r="D14167" s="2"/>
      <c r="E14167" s="26"/>
    </row>
    <row r="14168" spans="1:5" x14ac:dyDescent="0.15">
      <c r="A14168" s="2"/>
      <c r="B14168" s="31"/>
      <c r="C14168" s="2"/>
      <c r="D14168" s="2"/>
      <c r="E14168" s="26"/>
    </row>
    <row r="14169" spans="1:5" x14ac:dyDescent="0.15">
      <c r="A14169" s="2"/>
      <c r="B14169" s="31"/>
      <c r="C14169" s="2"/>
      <c r="D14169" s="2"/>
      <c r="E14169" s="26"/>
    </row>
    <row r="14170" spans="1:5" x14ac:dyDescent="0.15">
      <c r="A14170" s="2"/>
      <c r="B14170" s="31"/>
      <c r="C14170" s="2"/>
      <c r="D14170" s="2"/>
      <c r="E14170" s="26"/>
    </row>
    <row r="14171" spans="1:5" x14ac:dyDescent="0.15">
      <c r="A14171" s="2"/>
      <c r="B14171" s="31"/>
      <c r="C14171" s="2"/>
      <c r="D14171" s="2"/>
      <c r="E14171" s="26"/>
    </row>
    <row r="14172" spans="1:5" x14ac:dyDescent="0.15">
      <c r="A14172" s="2"/>
      <c r="B14172" s="31"/>
      <c r="C14172" s="2"/>
      <c r="D14172" s="2"/>
      <c r="E14172" s="26"/>
    </row>
    <row r="14173" spans="1:5" x14ac:dyDescent="0.15">
      <c r="A14173" s="2"/>
      <c r="B14173" s="31"/>
      <c r="C14173" s="2"/>
      <c r="D14173" s="2"/>
      <c r="E14173" s="26"/>
    </row>
    <row r="14174" spans="1:5" x14ac:dyDescent="0.15">
      <c r="A14174" s="2"/>
      <c r="B14174" s="31"/>
      <c r="C14174" s="2"/>
      <c r="D14174" s="2"/>
      <c r="E14174" s="26"/>
    </row>
    <row r="14175" spans="1:5" x14ac:dyDescent="0.15">
      <c r="A14175" s="2"/>
      <c r="B14175" s="31"/>
      <c r="C14175" s="2"/>
      <c r="D14175" s="2"/>
      <c r="E14175" s="26"/>
    </row>
    <row r="14176" spans="1:5" x14ac:dyDescent="0.15">
      <c r="A14176" s="2"/>
      <c r="B14176" s="31"/>
      <c r="C14176" s="2"/>
      <c r="D14176" s="2"/>
      <c r="E14176" s="26"/>
    </row>
    <row r="14177" spans="1:5" x14ac:dyDescent="0.15">
      <c r="A14177" s="2"/>
      <c r="B14177" s="31"/>
      <c r="C14177" s="2"/>
      <c r="D14177" s="2"/>
      <c r="E14177" s="26"/>
    </row>
    <row r="14178" spans="1:5" x14ac:dyDescent="0.15">
      <c r="A14178" s="2"/>
      <c r="B14178" s="31"/>
      <c r="C14178" s="2"/>
      <c r="D14178" s="2"/>
      <c r="E14178" s="26"/>
    </row>
    <row r="14179" spans="1:5" x14ac:dyDescent="0.15">
      <c r="A14179" s="2"/>
      <c r="B14179" s="31"/>
      <c r="C14179" s="2"/>
      <c r="D14179" s="2"/>
      <c r="E14179" s="26"/>
    </row>
    <row r="14180" spans="1:5" x14ac:dyDescent="0.15">
      <c r="A14180" s="2"/>
      <c r="B14180" s="31"/>
      <c r="C14180" s="2"/>
      <c r="D14180" s="2"/>
      <c r="E14180" s="26"/>
    </row>
    <row r="14181" spans="1:5" x14ac:dyDescent="0.15">
      <c r="A14181" s="2"/>
      <c r="B14181" s="31"/>
      <c r="C14181" s="2"/>
      <c r="D14181" s="2"/>
      <c r="E14181" s="26"/>
    </row>
    <row r="14182" spans="1:5" x14ac:dyDescent="0.15">
      <c r="A14182" s="2"/>
      <c r="B14182" s="31"/>
      <c r="C14182" s="2"/>
      <c r="D14182" s="2"/>
      <c r="E14182" s="26"/>
    </row>
    <row r="14183" spans="1:5" x14ac:dyDescent="0.15">
      <c r="A14183" s="2"/>
      <c r="B14183" s="31"/>
      <c r="C14183" s="2"/>
      <c r="D14183" s="2"/>
      <c r="E14183" s="26"/>
    </row>
    <row r="14184" spans="1:5" x14ac:dyDescent="0.15">
      <c r="A14184" s="2"/>
      <c r="B14184" s="31"/>
      <c r="C14184" s="2"/>
      <c r="D14184" s="2"/>
      <c r="E14184" s="26"/>
    </row>
    <row r="14185" spans="1:5" x14ac:dyDescent="0.15">
      <c r="A14185" s="2"/>
      <c r="B14185" s="31"/>
      <c r="C14185" s="2"/>
      <c r="D14185" s="2"/>
      <c r="E14185" s="26"/>
    </row>
    <row r="14186" spans="1:5" x14ac:dyDescent="0.15">
      <c r="A14186" s="2"/>
      <c r="B14186" s="31"/>
      <c r="C14186" s="2"/>
      <c r="D14186" s="2"/>
      <c r="E14186" s="26"/>
    </row>
    <row r="14187" spans="1:5" x14ac:dyDescent="0.15">
      <c r="A14187" s="2"/>
      <c r="B14187" s="31"/>
      <c r="C14187" s="2"/>
      <c r="D14187" s="2"/>
      <c r="E14187" s="26"/>
    </row>
    <row r="14188" spans="1:5" x14ac:dyDescent="0.15">
      <c r="A14188" s="2"/>
      <c r="B14188" s="31"/>
      <c r="C14188" s="2"/>
      <c r="D14188" s="2"/>
      <c r="E14188" s="26"/>
    </row>
    <row r="14189" spans="1:5" x14ac:dyDescent="0.15">
      <c r="A14189" s="2"/>
      <c r="B14189" s="31"/>
      <c r="C14189" s="2"/>
      <c r="D14189" s="2"/>
      <c r="E14189" s="26"/>
    </row>
    <row r="14190" spans="1:5" x14ac:dyDescent="0.15">
      <c r="A14190" s="2"/>
      <c r="B14190" s="31"/>
      <c r="C14190" s="2"/>
      <c r="D14190" s="2"/>
      <c r="E14190" s="26"/>
    </row>
    <row r="14191" spans="1:5" x14ac:dyDescent="0.15">
      <c r="A14191" s="2"/>
      <c r="B14191" s="31"/>
      <c r="C14191" s="2"/>
      <c r="D14191" s="2"/>
      <c r="E14191" s="26"/>
    </row>
    <row r="14192" spans="1:5" x14ac:dyDescent="0.15">
      <c r="A14192" s="2"/>
      <c r="B14192" s="31"/>
      <c r="C14192" s="2"/>
      <c r="D14192" s="2"/>
      <c r="E14192" s="26"/>
    </row>
    <row r="14193" spans="1:5" x14ac:dyDescent="0.15">
      <c r="A14193" s="2"/>
      <c r="B14193" s="31"/>
      <c r="C14193" s="2"/>
      <c r="D14193" s="2"/>
      <c r="E14193" s="26"/>
    </row>
    <row r="14194" spans="1:5" x14ac:dyDescent="0.15">
      <c r="A14194" s="2"/>
      <c r="B14194" s="31"/>
      <c r="C14194" s="2"/>
      <c r="D14194" s="2"/>
      <c r="E14194" s="26"/>
    </row>
    <row r="14195" spans="1:5" x14ac:dyDescent="0.15">
      <c r="A14195" s="2"/>
      <c r="B14195" s="31"/>
      <c r="C14195" s="2"/>
      <c r="D14195" s="2"/>
      <c r="E14195" s="26"/>
    </row>
    <row r="14196" spans="1:5" x14ac:dyDescent="0.15">
      <c r="A14196" s="2"/>
      <c r="B14196" s="31"/>
      <c r="C14196" s="2"/>
      <c r="D14196" s="2"/>
      <c r="E14196" s="26"/>
    </row>
    <row r="14197" spans="1:5" x14ac:dyDescent="0.15">
      <c r="A14197" s="2"/>
      <c r="B14197" s="31"/>
      <c r="C14197" s="2"/>
      <c r="D14197" s="2"/>
      <c r="E14197" s="26"/>
    </row>
    <row r="14198" spans="1:5" x14ac:dyDescent="0.15">
      <c r="A14198" s="2"/>
      <c r="B14198" s="31"/>
      <c r="C14198" s="2"/>
      <c r="D14198" s="2"/>
      <c r="E14198" s="26"/>
    </row>
    <row r="14199" spans="1:5" x14ac:dyDescent="0.15">
      <c r="A14199" s="2"/>
      <c r="B14199" s="31"/>
      <c r="C14199" s="2"/>
      <c r="D14199" s="2"/>
      <c r="E14199" s="26"/>
    </row>
    <row r="14200" spans="1:5" x14ac:dyDescent="0.15">
      <c r="A14200" s="2"/>
      <c r="B14200" s="31"/>
      <c r="C14200" s="2"/>
      <c r="D14200" s="2"/>
      <c r="E14200" s="26"/>
    </row>
    <row r="14201" spans="1:5" x14ac:dyDescent="0.15">
      <c r="A14201" s="2"/>
      <c r="B14201" s="31"/>
      <c r="C14201" s="2"/>
      <c r="D14201" s="2"/>
      <c r="E14201" s="26"/>
    </row>
    <row r="14202" spans="1:5" x14ac:dyDescent="0.15">
      <c r="A14202" s="2"/>
      <c r="B14202" s="31"/>
      <c r="C14202" s="2"/>
      <c r="D14202" s="2"/>
      <c r="E14202" s="26"/>
    </row>
    <row r="14203" spans="1:5" x14ac:dyDescent="0.15">
      <c r="A14203" s="2"/>
      <c r="B14203" s="31"/>
      <c r="C14203" s="2"/>
      <c r="D14203" s="2"/>
      <c r="E14203" s="26"/>
    </row>
    <row r="14204" spans="1:5" x14ac:dyDescent="0.15">
      <c r="A14204" s="2"/>
      <c r="B14204" s="31"/>
      <c r="C14204" s="2"/>
      <c r="D14204" s="2"/>
      <c r="E14204" s="26"/>
    </row>
    <row r="14205" spans="1:5" x14ac:dyDescent="0.15">
      <c r="A14205" s="2"/>
      <c r="B14205" s="31"/>
      <c r="C14205" s="2"/>
      <c r="D14205" s="2"/>
      <c r="E14205" s="26"/>
    </row>
    <row r="14206" spans="1:5" x14ac:dyDescent="0.15">
      <c r="A14206" s="2"/>
      <c r="B14206" s="31"/>
      <c r="C14206" s="2"/>
      <c r="D14206" s="2"/>
      <c r="E14206" s="26"/>
    </row>
    <row r="14207" spans="1:5" x14ac:dyDescent="0.15">
      <c r="A14207" s="2"/>
      <c r="B14207" s="31"/>
      <c r="C14207" s="2"/>
      <c r="D14207" s="2"/>
      <c r="E14207" s="26"/>
    </row>
    <row r="14208" spans="1:5" x14ac:dyDescent="0.15">
      <c r="A14208" s="2"/>
      <c r="B14208" s="31"/>
      <c r="C14208" s="2"/>
      <c r="D14208" s="2"/>
      <c r="E14208" s="26"/>
    </row>
    <row r="14209" spans="1:5" x14ac:dyDescent="0.15">
      <c r="A14209" s="2"/>
      <c r="B14209" s="31"/>
      <c r="C14209" s="2"/>
      <c r="D14209" s="2"/>
      <c r="E14209" s="26"/>
    </row>
    <row r="14210" spans="1:5" x14ac:dyDescent="0.15">
      <c r="A14210" s="2"/>
      <c r="B14210" s="31"/>
      <c r="C14210" s="2"/>
      <c r="D14210" s="2"/>
      <c r="E14210" s="26"/>
    </row>
    <row r="14211" spans="1:5" x14ac:dyDescent="0.15">
      <c r="A14211" s="2"/>
      <c r="B14211" s="31"/>
      <c r="C14211" s="2"/>
      <c r="D14211" s="2"/>
      <c r="E14211" s="26"/>
    </row>
    <row r="14212" spans="1:5" x14ac:dyDescent="0.15">
      <c r="A14212" s="2"/>
      <c r="B14212" s="31"/>
      <c r="C14212" s="2"/>
      <c r="D14212" s="2"/>
      <c r="E14212" s="26"/>
    </row>
    <row r="14213" spans="1:5" x14ac:dyDescent="0.15">
      <c r="A14213" s="2"/>
      <c r="B14213" s="31"/>
      <c r="C14213" s="2"/>
      <c r="D14213" s="2"/>
      <c r="E14213" s="26"/>
    </row>
    <row r="14214" spans="1:5" x14ac:dyDescent="0.15">
      <c r="A14214" s="2"/>
      <c r="B14214" s="31"/>
      <c r="C14214" s="2"/>
      <c r="D14214" s="2"/>
      <c r="E14214" s="26"/>
    </row>
    <row r="14215" spans="1:5" x14ac:dyDescent="0.15">
      <c r="A14215" s="2"/>
      <c r="B14215" s="31"/>
      <c r="C14215" s="2"/>
      <c r="D14215" s="2"/>
      <c r="E14215" s="26"/>
    </row>
    <row r="14216" spans="1:5" x14ac:dyDescent="0.15">
      <c r="A14216" s="2"/>
      <c r="B14216" s="31"/>
      <c r="C14216" s="2"/>
      <c r="D14216" s="2"/>
      <c r="E14216" s="26"/>
    </row>
    <row r="14217" spans="1:5" x14ac:dyDescent="0.15">
      <c r="A14217" s="2"/>
      <c r="B14217" s="31"/>
      <c r="C14217" s="2"/>
      <c r="D14217" s="2"/>
      <c r="E14217" s="26"/>
    </row>
    <row r="14218" spans="1:5" x14ac:dyDescent="0.15">
      <c r="A14218" s="2"/>
      <c r="B14218" s="31"/>
      <c r="C14218" s="2"/>
      <c r="D14218" s="2"/>
      <c r="E14218" s="26"/>
    </row>
    <row r="14219" spans="1:5" x14ac:dyDescent="0.15">
      <c r="A14219" s="2"/>
      <c r="B14219" s="31"/>
      <c r="C14219" s="2"/>
      <c r="D14219" s="2"/>
      <c r="E14219" s="26"/>
    </row>
    <row r="14220" spans="1:5" x14ac:dyDescent="0.15">
      <c r="A14220" s="2"/>
      <c r="B14220" s="31"/>
      <c r="C14220" s="2"/>
      <c r="D14220" s="2"/>
      <c r="E14220" s="26"/>
    </row>
    <row r="14221" spans="1:5" x14ac:dyDescent="0.15">
      <c r="A14221" s="2"/>
      <c r="B14221" s="31"/>
      <c r="C14221" s="2"/>
      <c r="D14221" s="2"/>
      <c r="E14221" s="26"/>
    </row>
    <row r="14222" spans="1:5" x14ac:dyDescent="0.15">
      <c r="A14222" s="2"/>
      <c r="B14222" s="31"/>
      <c r="C14222" s="2"/>
      <c r="D14222" s="2"/>
      <c r="E14222" s="26"/>
    </row>
    <row r="14223" spans="1:5" x14ac:dyDescent="0.15">
      <c r="A14223" s="2"/>
      <c r="B14223" s="31"/>
      <c r="C14223" s="2"/>
      <c r="D14223" s="2"/>
      <c r="E14223" s="26"/>
    </row>
    <row r="14224" spans="1:5" x14ac:dyDescent="0.15">
      <c r="A14224" s="2"/>
      <c r="B14224" s="31"/>
      <c r="C14224" s="2"/>
      <c r="D14224" s="2"/>
      <c r="E14224" s="26"/>
    </row>
    <row r="14225" spans="1:5" x14ac:dyDescent="0.15">
      <c r="A14225" s="2"/>
      <c r="B14225" s="31"/>
      <c r="C14225" s="2"/>
      <c r="D14225" s="2"/>
      <c r="E14225" s="26"/>
    </row>
    <row r="14226" spans="1:5" x14ac:dyDescent="0.15">
      <c r="A14226" s="2"/>
      <c r="B14226" s="31"/>
      <c r="C14226" s="2"/>
      <c r="D14226" s="2"/>
      <c r="E14226" s="26"/>
    </row>
    <row r="14227" spans="1:5" x14ac:dyDescent="0.15">
      <c r="A14227" s="2"/>
      <c r="B14227" s="31"/>
      <c r="C14227" s="2"/>
      <c r="D14227" s="2"/>
      <c r="E14227" s="26"/>
    </row>
    <row r="14228" spans="1:5" x14ac:dyDescent="0.15">
      <c r="A14228" s="2"/>
      <c r="B14228" s="31"/>
      <c r="C14228" s="2"/>
      <c r="D14228" s="2"/>
      <c r="E14228" s="26"/>
    </row>
    <row r="14229" spans="1:5" x14ac:dyDescent="0.15">
      <c r="A14229" s="2"/>
      <c r="B14229" s="31"/>
      <c r="C14229" s="2"/>
      <c r="D14229" s="2"/>
      <c r="E14229" s="26"/>
    </row>
    <row r="14230" spans="1:5" x14ac:dyDescent="0.15">
      <c r="A14230" s="2"/>
      <c r="B14230" s="31"/>
      <c r="C14230" s="2"/>
      <c r="D14230" s="2"/>
      <c r="E14230" s="26"/>
    </row>
    <row r="14231" spans="1:5" x14ac:dyDescent="0.15">
      <c r="A14231" s="2"/>
      <c r="B14231" s="31"/>
      <c r="C14231" s="2"/>
      <c r="D14231" s="2"/>
      <c r="E14231" s="26"/>
    </row>
    <row r="14232" spans="1:5" x14ac:dyDescent="0.15">
      <c r="A14232" s="2"/>
      <c r="B14232" s="31"/>
      <c r="C14232" s="2"/>
      <c r="D14232" s="2"/>
      <c r="E14232" s="26"/>
    </row>
    <row r="14233" spans="1:5" x14ac:dyDescent="0.15">
      <c r="A14233" s="2"/>
      <c r="B14233" s="31"/>
      <c r="C14233" s="2"/>
      <c r="D14233" s="2"/>
      <c r="E14233" s="26"/>
    </row>
    <row r="14234" spans="1:5" x14ac:dyDescent="0.15">
      <c r="A14234" s="2"/>
      <c r="B14234" s="31"/>
      <c r="C14234" s="2"/>
      <c r="D14234" s="2"/>
      <c r="E14234" s="26"/>
    </row>
    <row r="14235" spans="1:5" x14ac:dyDescent="0.15">
      <c r="A14235" s="2"/>
      <c r="B14235" s="31"/>
      <c r="C14235" s="2"/>
      <c r="D14235" s="2"/>
      <c r="E14235" s="26"/>
    </row>
    <row r="14236" spans="1:5" x14ac:dyDescent="0.15">
      <c r="A14236" s="2"/>
      <c r="B14236" s="31"/>
      <c r="C14236" s="2"/>
      <c r="D14236" s="2"/>
      <c r="E14236" s="26"/>
    </row>
    <row r="14237" spans="1:5" x14ac:dyDescent="0.15">
      <c r="A14237" s="2"/>
      <c r="B14237" s="31"/>
      <c r="C14237" s="2"/>
      <c r="D14237" s="2"/>
      <c r="E14237" s="26"/>
    </row>
    <row r="14238" spans="1:5" x14ac:dyDescent="0.15">
      <c r="A14238" s="2"/>
      <c r="B14238" s="31"/>
      <c r="C14238" s="2"/>
      <c r="D14238" s="2"/>
      <c r="E14238" s="26"/>
    </row>
    <row r="14239" spans="1:5" x14ac:dyDescent="0.15">
      <c r="A14239" s="2"/>
      <c r="B14239" s="31"/>
      <c r="C14239" s="2"/>
      <c r="D14239" s="2"/>
      <c r="E14239" s="26"/>
    </row>
    <row r="14240" spans="1:5" x14ac:dyDescent="0.15">
      <c r="A14240" s="2"/>
      <c r="B14240" s="31"/>
      <c r="C14240" s="2"/>
      <c r="D14240" s="2"/>
      <c r="E14240" s="26"/>
    </row>
    <row r="14241" spans="1:5" x14ac:dyDescent="0.15">
      <c r="A14241" s="2"/>
      <c r="B14241" s="31"/>
      <c r="C14241" s="2"/>
      <c r="D14241" s="2"/>
      <c r="E14241" s="26"/>
    </row>
    <row r="14242" spans="1:5" x14ac:dyDescent="0.15">
      <c r="A14242" s="2"/>
      <c r="B14242" s="31"/>
      <c r="C14242" s="2"/>
      <c r="D14242" s="2"/>
      <c r="E14242" s="26"/>
    </row>
    <row r="14243" spans="1:5" x14ac:dyDescent="0.15">
      <c r="A14243" s="2"/>
      <c r="B14243" s="31"/>
      <c r="C14243" s="2"/>
      <c r="D14243" s="2"/>
      <c r="E14243" s="26"/>
    </row>
    <row r="14244" spans="1:5" x14ac:dyDescent="0.15">
      <c r="A14244" s="2"/>
      <c r="B14244" s="31"/>
      <c r="C14244" s="2"/>
      <c r="D14244" s="2"/>
      <c r="E14244" s="26"/>
    </row>
    <row r="14245" spans="1:5" x14ac:dyDescent="0.15">
      <c r="A14245" s="2"/>
      <c r="B14245" s="31"/>
      <c r="C14245" s="2"/>
      <c r="D14245" s="2"/>
      <c r="E14245" s="26"/>
    </row>
    <row r="14246" spans="1:5" x14ac:dyDescent="0.15">
      <c r="A14246" s="2"/>
      <c r="B14246" s="31"/>
      <c r="C14246" s="2"/>
      <c r="D14246" s="2"/>
      <c r="E14246" s="26"/>
    </row>
    <row r="14247" spans="1:5" x14ac:dyDescent="0.15">
      <c r="A14247" s="2"/>
      <c r="B14247" s="31"/>
      <c r="C14247" s="2"/>
      <c r="D14247" s="2"/>
      <c r="E14247" s="26"/>
    </row>
    <row r="14248" spans="1:5" x14ac:dyDescent="0.15">
      <c r="A14248" s="2"/>
      <c r="B14248" s="31"/>
      <c r="C14248" s="2"/>
      <c r="D14248" s="2"/>
      <c r="E14248" s="26"/>
    </row>
    <row r="14249" spans="1:5" x14ac:dyDescent="0.15">
      <c r="A14249" s="2"/>
      <c r="B14249" s="31"/>
      <c r="C14249" s="2"/>
      <c r="D14249" s="2"/>
      <c r="E14249" s="26"/>
    </row>
    <row r="14250" spans="1:5" x14ac:dyDescent="0.15">
      <c r="A14250" s="2"/>
      <c r="B14250" s="31"/>
      <c r="C14250" s="2"/>
      <c r="D14250" s="2"/>
      <c r="E14250" s="26"/>
    </row>
    <row r="14251" spans="1:5" x14ac:dyDescent="0.15">
      <c r="A14251" s="2"/>
      <c r="B14251" s="31"/>
      <c r="C14251" s="2"/>
      <c r="D14251" s="2"/>
      <c r="E14251" s="26"/>
    </row>
    <row r="14252" spans="1:5" x14ac:dyDescent="0.15">
      <c r="A14252" s="2"/>
      <c r="B14252" s="31"/>
      <c r="C14252" s="2"/>
      <c r="D14252" s="2"/>
      <c r="E14252" s="26"/>
    </row>
    <row r="14253" spans="1:5" x14ac:dyDescent="0.15">
      <c r="A14253" s="2"/>
      <c r="B14253" s="31"/>
      <c r="C14253" s="2"/>
      <c r="D14253" s="2"/>
      <c r="E14253" s="26"/>
    </row>
    <row r="14254" spans="1:5" x14ac:dyDescent="0.15">
      <c r="A14254" s="2"/>
      <c r="B14254" s="31"/>
      <c r="C14254" s="2"/>
      <c r="D14254" s="2"/>
      <c r="E14254" s="26"/>
    </row>
    <row r="14255" spans="1:5" x14ac:dyDescent="0.15">
      <c r="A14255" s="2"/>
      <c r="B14255" s="31"/>
      <c r="C14255" s="2"/>
      <c r="D14255" s="2"/>
      <c r="E14255" s="26"/>
    </row>
    <row r="14256" spans="1:5" x14ac:dyDescent="0.15">
      <c r="A14256" s="2"/>
      <c r="B14256" s="31"/>
      <c r="C14256" s="2"/>
      <c r="D14256" s="2"/>
      <c r="E14256" s="26"/>
    </row>
    <row r="14257" spans="1:5" x14ac:dyDescent="0.15">
      <c r="A14257" s="2"/>
      <c r="B14257" s="31"/>
      <c r="C14257" s="2"/>
      <c r="D14257" s="2"/>
      <c r="E14257" s="26"/>
    </row>
    <row r="14258" spans="1:5" x14ac:dyDescent="0.15">
      <c r="A14258" s="2"/>
      <c r="B14258" s="31"/>
      <c r="C14258" s="2"/>
      <c r="D14258" s="2"/>
      <c r="E14258" s="26"/>
    </row>
    <row r="14259" spans="1:5" x14ac:dyDescent="0.15">
      <c r="A14259" s="2"/>
      <c r="B14259" s="31"/>
      <c r="C14259" s="2"/>
      <c r="D14259" s="2"/>
      <c r="E14259" s="26"/>
    </row>
    <row r="14260" spans="1:5" x14ac:dyDescent="0.15">
      <c r="A14260" s="2"/>
      <c r="B14260" s="31"/>
      <c r="C14260" s="2"/>
      <c r="D14260" s="2"/>
      <c r="E14260" s="26"/>
    </row>
    <row r="14261" spans="1:5" x14ac:dyDescent="0.15">
      <c r="A14261" s="2"/>
      <c r="B14261" s="31"/>
      <c r="C14261" s="2"/>
      <c r="D14261" s="2"/>
      <c r="E14261" s="26"/>
    </row>
    <row r="14262" spans="1:5" x14ac:dyDescent="0.15">
      <c r="A14262" s="2"/>
      <c r="B14262" s="31"/>
      <c r="C14262" s="2"/>
      <c r="D14262" s="2"/>
      <c r="E14262" s="26"/>
    </row>
    <row r="14263" spans="1:5" x14ac:dyDescent="0.15">
      <c r="A14263" s="2"/>
      <c r="B14263" s="31"/>
      <c r="C14263" s="2"/>
      <c r="D14263" s="2"/>
      <c r="E14263" s="26"/>
    </row>
    <row r="14264" spans="1:5" x14ac:dyDescent="0.15">
      <c r="A14264" s="2"/>
      <c r="B14264" s="31"/>
      <c r="C14264" s="2"/>
      <c r="D14264" s="2"/>
      <c r="E14264" s="26"/>
    </row>
    <row r="14265" spans="1:5" x14ac:dyDescent="0.15">
      <c r="A14265" s="2"/>
      <c r="B14265" s="31"/>
      <c r="C14265" s="2"/>
      <c r="D14265" s="2"/>
      <c r="E14265" s="26"/>
    </row>
    <row r="14266" spans="1:5" x14ac:dyDescent="0.15">
      <c r="A14266" s="2"/>
      <c r="B14266" s="31"/>
      <c r="C14266" s="2"/>
      <c r="D14266" s="2"/>
      <c r="E14266" s="26"/>
    </row>
    <row r="14267" spans="1:5" x14ac:dyDescent="0.15">
      <c r="A14267" s="2"/>
      <c r="B14267" s="31"/>
      <c r="C14267" s="2"/>
      <c r="D14267" s="2"/>
      <c r="E14267" s="26"/>
    </row>
    <row r="14268" spans="1:5" x14ac:dyDescent="0.15">
      <c r="A14268" s="2"/>
      <c r="B14268" s="31"/>
      <c r="C14268" s="2"/>
      <c r="D14268" s="2"/>
      <c r="E14268" s="26"/>
    </row>
    <row r="14269" spans="1:5" x14ac:dyDescent="0.15">
      <c r="A14269" s="2"/>
      <c r="B14269" s="31"/>
      <c r="C14269" s="2"/>
      <c r="D14269" s="2"/>
      <c r="E14269" s="26"/>
    </row>
    <row r="14270" spans="1:5" x14ac:dyDescent="0.15">
      <c r="A14270" s="2"/>
      <c r="B14270" s="31"/>
      <c r="C14270" s="2"/>
      <c r="D14270" s="2"/>
      <c r="E14270" s="26"/>
    </row>
    <row r="14271" spans="1:5" x14ac:dyDescent="0.15">
      <c r="A14271" s="2"/>
      <c r="B14271" s="31"/>
      <c r="C14271" s="2"/>
      <c r="D14271" s="2"/>
      <c r="E14271" s="26"/>
    </row>
    <row r="14272" spans="1:5" x14ac:dyDescent="0.15">
      <c r="A14272" s="2"/>
      <c r="B14272" s="31"/>
      <c r="C14272" s="2"/>
      <c r="D14272" s="2"/>
      <c r="E14272" s="26"/>
    </row>
    <row r="14273" spans="1:5" x14ac:dyDescent="0.15">
      <c r="A14273" s="2"/>
      <c r="B14273" s="31"/>
      <c r="C14273" s="2"/>
      <c r="D14273" s="2"/>
      <c r="E14273" s="26"/>
    </row>
    <row r="14274" spans="1:5" x14ac:dyDescent="0.15">
      <c r="A14274" s="2"/>
      <c r="B14274" s="31"/>
      <c r="C14274" s="2"/>
      <c r="D14274" s="2"/>
      <c r="E14274" s="26"/>
    </row>
    <row r="14275" spans="1:5" x14ac:dyDescent="0.15">
      <c r="A14275" s="2"/>
      <c r="B14275" s="31"/>
      <c r="C14275" s="2"/>
      <c r="D14275" s="2"/>
      <c r="E14275" s="26"/>
    </row>
    <row r="14276" spans="1:5" x14ac:dyDescent="0.15">
      <c r="A14276" s="2"/>
      <c r="B14276" s="31"/>
      <c r="C14276" s="2"/>
      <c r="D14276" s="2"/>
      <c r="E14276" s="26"/>
    </row>
    <row r="14277" spans="1:5" x14ac:dyDescent="0.15">
      <c r="A14277" s="2"/>
      <c r="B14277" s="31"/>
      <c r="C14277" s="2"/>
      <c r="D14277" s="2"/>
      <c r="E14277" s="26"/>
    </row>
    <row r="14278" spans="1:5" x14ac:dyDescent="0.15">
      <c r="A14278" s="2"/>
      <c r="B14278" s="31"/>
      <c r="C14278" s="2"/>
      <c r="D14278" s="2"/>
      <c r="E14278" s="26"/>
    </row>
    <row r="14279" spans="1:5" x14ac:dyDescent="0.15">
      <c r="A14279" s="2"/>
      <c r="B14279" s="31"/>
      <c r="C14279" s="2"/>
      <c r="D14279" s="2"/>
      <c r="E14279" s="26"/>
    </row>
    <row r="14280" spans="1:5" x14ac:dyDescent="0.15">
      <c r="A14280" s="2"/>
      <c r="B14280" s="31"/>
      <c r="C14280" s="2"/>
      <c r="D14280" s="2"/>
      <c r="E14280" s="26"/>
    </row>
    <row r="14281" spans="1:5" x14ac:dyDescent="0.15">
      <c r="A14281" s="2"/>
      <c r="B14281" s="31"/>
      <c r="C14281" s="2"/>
      <c r="D14281" s="2"/>
      <c r="E14281" s="26"/>
    </row>
    <row r="14282" spans="1:5" x14ac:dyDescent="0.15">
      <c r="A14282" s="2"/>
      <c r="B14282" s="31"/>
      <c r="C14282" s="2"/>
      <c r="D14282" s="2"/>
      <c r="E14282" s="26"/>
    </row>
    <row r="14283" spans="1:5" x14ac:dyDescent="0.15">
      <c r="A14283" s="2"/>
      <c r="B14283" s="31"/>
      <c r="C14283" s="2"/>
      <c r="D14283" s="2"/>
      <c r="E14283" s="26"/>
    </row>
    <row r="14284" spans="1:5" x14ac:dyDescent="0.15">
      <c r="A14284" s="2"/>
      <c r="B14284" s="31"/>
      <c r="C14284" s="2"/>
      <c r="D14284" s="2"/>
      <c r="E14284" s="26"/>
    </row>
    <row r="14285" spans="1:5" x14ac:dyDescent="0.15">
      <c r="A14285" s="2"/>
      <c r="B14285" s="31"/>
      <c r="C14285" s="2"/>
      <c r="D14285" s="2"/>
      <c r="E14285" s="26"/>
    </row>
    <row r="14286" spans="1:5" x14ac:dyDescent="0.15">
      <c r="A14286" s="2"/>
      <c r="B14286" s="31"/>
      <c r="C14286" s="2"/>
      <c r="D14286" s="2"/>
      <c r="E14286" s="26"/>
    </row>
    <row r="14287" spans="1:5" x14ac:dyDescent="0.15">
      <c r="A14287" s="2"/>
      <c r="B14287" s="31"/>
      <c r="C14287" s="2"/>
      <c r="D14287" s="2"/>
      <c r="E14287" s="26"/>
    </row>
    <row r="14288" spans="1:5" x14ac:dyDescent="0.15">
      <c r="A14288" s="2"/>
      <c r="B14288" s="31"/>
      <c r="C14288" s="2"/>
      <c r="D14288" s="2"/>
      <c r="E14288" s="26"/>
    </row>
    <row r="14289" spans="1:5" x14ac:dyDescent="0.15">
      <c r="A14289" s="2"/>
      <c r="B14289" s="31"/>
      <c r="C14289" s="2"/>
      <c r="D14289" s="2"/>
      <c r="E14289" s="26"/>
    </row>
    <row r="14290" spans="1:5" x14ac:dyDescent="0.15">
      <c r="A14290" s="2"/>
      <c r="B14290" s="31"/>
      <c r="C14290" s="2"/>
      <c r="D14290" s="2"/>
      <c r="E14290" s="26"/>
    </row>
    <row r="14291" spans="1:5" x14ac:dyDescent="0.15">
      <c r="A14291" s="2"/>
      <c r="B14291" s="31"/>
      <c r="C14291" s="2"/>
      <c r="D14291" s="2"/>
      <c r="E14291" s="26"/>
    </row>
    <row r="14292" spans="1:5" x14ac:dyDescent="0.15">
      <c r="A14292" s="2"/>
      <c r="B14292" s="31"/>
      <c r="C14292" s="2"/>
      <c r="D14292" s="2"/>
      <c r="E14292" s="26"/>
    </row>
    <row r="14293" spans="1:5" x14ac:dyDescent="0.15">
      <c r="A14293" s="2"/>
      <c r="B14293" s="31"/>
      <c r="C14293" s="2"/>
      <c r="D14293" s="2"/>
      <c r="E14293" s="26"/>
    </row>
    <row r="14294" spans="1:5" x14ac:dyDescent="0.15">
      <c r="A14294" s="2"/>
      <c r="B14294" s="31"/>
      <c r="C14294" s="2"/>
      <c r="D14294" s="2"/>
      <c r="E14294" s="26"/>
    </row>
    <row r="14295" spans="1:5" x14ac:dyDescent="0.15">
      <c r="A14295" s="2"/>
      <c r="B14295" s="31"/>
      <c r="C14295" s="2"/>
      <c r="D14295" s="2"/>
      <c r="E14295" s="26"/>
    </row>
    <row r="14296" spans="1:5" x14ac:dyDescent="0.15">
      <c r="A14296" s="2"/>
      <c r="B14296" s="31"/>
      <c r="C14296" s="2"/>
      <c r="D14296" s="2"/>
      <c r="E14296" s="26"/>
    </row>
    <row r="14297" spans="1:5" x14ac:dyDescent="0.15">
      <c r="A14297" s="2"/>
      <c r="B14297" s="31"/>
      <c r="C14297" s="2"/>
      <c r="D14297" s="2"/>
      <c r="E14297" s="26"/>
    </row>
    <row r="14298" spans="1:5" x14ac:dyDescent="0.15">
      <c r="A14298" s="2"/>
      <c r="B14298" s="31"/>
      <c r="C14298" s="2"/>
      <c r="D14298" s="2"/>
      <c r="E14298" s="26"/>
    </row>
    <row r="14299" spans="1:5" x14ac:dyDescent="0.15">
      <c r="A14299" s="2"/>
      <c r="B14299" s="31"/>
      <c r="C14299" s="2"/>
      <c r="D14299" s="2"/>
      <c r="E14299" s="26"/>
    </row>
    <row r="14300" spans="1:5" x14ac:dyDescent="0.15">
      <c r="A14300" s="2"/>
      <c r="B14300" s="31"/>
      <c r="C14300" s="2"/>
      <c r="D14300" s="2"/>
      <c r="E14300" s="26"/>
    </row>
    <row r="14301" spans="1:5" x14ac:dyDescent="0.15">
      <c r="A14301" s="2"/>
      <c r="B14301" s="31"/>
      <c r="C14301" s="2"/>
      <c r="D14301" s="2"/>
      <c r="E14301" s="26"/>
    </row>
    <row r="14302" spans="1:5" x14ac:dyDescent="0.15">
      <c r="A14302" s="2"/>
      <c r="B14302" s="31"/>
      <c r="C14302" s="2"/>
      <c r="D14302" s="2"/>
      <c r="E14302" s="26"/>
    </row>
    <row r="14303" spans="1:5" x14ac:dyDescent="0.15">
      <c r="A14303" s="2"/>
      <c r="B14303" s="31"/>
      <c r="C14303" s="2"/>
      <c r="D14303" s="2"/>
      <c r="E14303" s="26"/>
    </row>
    <row r="14304" spans="1:5" x14ac:dyDescent="0.15">
      <c r="A14304" s="2"/>
      <c r="B14304" s="31"/>
      <c r="C14304" s="2"/>
      <c r="D14304" s="2"/>
      <c r="E14304" s="26"/>
    </row>
    <row r="14305" spans="1:5" x14ac:dyDescent="0.15">
      <c r="A14305" s="2"/>
      <c r="B14305" s="31"/>
      <c r="C14305" s="2"/>
      <c r="D14305" s="2"/>
      <c r="E14305" s="26"/>
    </row>
    <row r="14306" spans="1:5" x14ac:dyDescent="0.15">
      <c r="A14306" s="2"/>
      <c r="B14306" s="31"/>
      <c r="C14306" s="2"/>
      <c r="D14306" s="2"/>
      <c r="E14306" s="26"/>
    </row>
    <row r="14307" spans="1:5" x14ac:dyDescent="0.15">
      <c r="A14307" s="2"/>
      <c r="B14307" s="31"/>
      <c r="C14307" s="2"/>
      <c r="D14307" s="2"/>
      <c r="E14307" s="26"/>
    </row>
    <row r="14308" spans="1:5" x14ac:dyDescent="0.15">
      <c r="A14308" s="2"/>
      <c r="B14308" s="31"/>
      <c r="C14308" s="2"/>
      <c r="D14308" s="2"/>
      <c r="E14308" s="26"/>
    </row>
    <row r="14309" spans="1:5" x14ac:dyDescent="0.15">
      <c r="A14309" s="2"/>
      <c r="B14309" s="31"/>
      <c r="C14309" s="2"/>
      <c r="D14309" s="2"/>
      <c r="E14309" s="26"/>
    </row>
    <row r="14310" spans="1:5" x14ac:dyDescent="0.15">
      <c r="A14310" s="2"/>
      <c r="B14310" s="31"/>
      <c r="C14310" s="2"/>
      <c r="D14310" s="2"/>
      <c r="E14310" s="26"/>
    </row>
    <row r="14311" spans="1:5" x14ac:dyDescent="0.15">
      <c r="A14311" s="2"/>
      <c r="B14311" s="31"/>
      <c r="C14311" s="2"/>
      <c r="D14311" s="2"/>
      <c r="E14311" s="26"/>
    </row>
    <row r="14312" spans="1:5" x14ac:dyDescent="0.15">
      <c r="A14312" s="2"/>
      <c r="B14312" s="31"/>
      <c r="C14312" s="2"/>
      <c r="D14312" s="2"/>
      <c r="E14312" s="26"/>
    </row>
    <row r="14313" spans="1:5" x14ac:dyDescent="0.15">
      <c r="A14313" s="2"/>
      <c r="B14313" s="31"/>
      <c r="C14313" s="2"/>
      <c r="D14313" s="2"/>
      <c r="E14313" s="26"/>
    </row>
    <row r="14314" spans="1:5" x14ac:dyDescent="0.15">
      <c r="A14314" s="2"/>
      <c r="B14314" s="31"/>
      <c r="C14314" s="2"/>
      <c r="D14314" s="2"/>
      <c r="E14314" s="26"/>
    </row>
    <row r="14315" spans="1:5" x14ac:dyDescent="0.15">
      <c r="A14315" s="2"/>
      <c r="B14315" s="31"/>
      <c r="C14315" s="2"/>
      <c r="D14315" s="2"/>
      <c r="E14315" s="26"/>
    </row>
    <row r="14316" spans="1:5" x14ac:dyDescent="0.15">
      <c r="A14316" s="2"/>
      <c r="B14316" s="31"/>
      <c r="C14316" s="2"/>
      <c r="D14316" s="2"/>
      <c r="E14316" s="26"/>
    </row>
    <row r="14317" spans="1:5" x14ac:dyDescent="0.15">
      <c r="A14317" s="2"/>
      <c r="B14317" s="31"/>
      <c r="C14317" s="2"/>
      <c r="D14317" s="2"/>
      <c r="E14317" s="26"/>
    </row>
    <row r="14318" spans="1:5" x14ac:dyDescent="0.15">
      <c r="A14318" s="2"/>
      <c r="B14318" s="31"/>
      <c r="C14318" s="2"/>
      <c r="D14318" s="2"/>
      <c r="E14318" s="26"/>
    </row>
    <row r="14319" spans="1:5" x14ac:dyDescent="0.15">
      <c r="A14319" s="2"/>
      <c r="B14319" s="31"/>
      <c r="C14319" s="2"/>
      <c r="D14319" s="2"/>
      <c r="E14319" s="26"/>
    </row>
    <row r="14320" spans="1:5" x14ac:dyDescent="0.15">
      <c r="A14320" s="2"/>
      <c r="B14320" s="31"/>
      <c r="C14320" s="2"/>
      <c r="D14320" s="2"/>
      <c r="E14320" s="26"/>
    </row>
    <row r="14321" spans="1:5" x14ac:dyDescent="0.15">
      <c r="A14321" s="2"/>
      <c r="B14321" s="31"/>
      <c r="C14321" s="2"/>
      <c r="D14321" s="2"/>
      <c r="E14321" s="26"/>
    </row>
    <row r="14322" spans="1:5" x14ac:dyDescent="0.15">
      <c r="A14322" s="2"/>
      <c r="B14322" s="31"/>
      <c r="C14322" s="2"/>
      <c r="D14322" s="2"/>
      <c r="E14322" s="26"/>
    </row>
    <row r="14323" spans="1:5" x14ac:dyDescent="0.15">
      <c r="A14323" s="2"/>
      <c r="B14323" s="31"/>
      <c r="C14323" s="2"/>
      <c r="D14323" s="2"/>
      <c r="E14323" s="26"/>
    </row>
    <row r="14324" spans="1:5" x14ac:dyDescent="0.15">
      <c r="A14324" s="2"/>
      <c r="B14324" s="31"/>
      <c r="C14324" s="2"/>
      <c r="D14324" s="2"/>
      <c r="E14324" s="26"/>
    </row>
    <row r="14325" spans="1:5" x14ac:dyDescent="0.15">
      <c r="A14325" s="2"/>
      <c r="B14325" s="31"/>
      <c r="C14325" s="2"/>
      <c r="D14325" s="2"/>
      <c r="E14325" s="26"/>
    </row>
    <row r="14326" spans="1:5" x14ac:dyDescent="0.15">
      <c r="A14326" s="2"/>
      <c r="B14326" s="31"/>
      <c r="C14326" s="2"/>
      <c r="D14326" s="2"/>
      <c r="E14326" s="26"/>
    </row>
    <row r="14327" spans="1:5" x14ac:dyDescent="0.15">
      <c r="A14327" s="2"/>
      <c r="B14327" s="31"/>
      <c r="C14327" s="2"/>
      <c r="D14327" s="2"/>
      <c r="E14327" s="26"/>
    </row>
    <row r="14328" spans="1:5" x14ac:dyDescent="0.15">
      <c r="A14328" s="2"/>
      <c r="B14328" s="31"/>
      <c r="C14328" s="2"/>
      <c r="D14328" s="2"/>
      <c r="E14328" s="26"/>
    </row>
    <row r="14329" spans="1:5" x14ac:dyDescent="0.15">
      <c r="A14329" s="2"/>
      <c r="B14329" s="31"/>
      <c r="C14329" s="2"/>
      <c r="D14329" s="2"/>
      <c r="E14329" s="26"/>
    </row>
    <row r="14330" spans="1:5" x14ac:dyDescent="0.15">
      <c r="A14330" s="2"/>
      <c r="B14330" s="31"/>
      <c r="C14330" s="2"/>
      <c r="D14330" s="2"/>
      <c r="E14330" s="26"/>
    </row>
    <row r="14331" spans="1:5" x14ac:dyDescent="0.15">
      <c r="A14331" s="2"/>
      <c r="B14331" s="31"/>
      <c r="C14331" s="2"/>
      <c r="D14331" s="2"/>
      <c r="E14331" s="26"/>
    </row>
    <row r="14332" spans="1:5" x14ac:dyDescent="0.15">
      <c r="A14332" s="2"/>
      <c r="B14332" s="31"/>
      <c r="C14332" s="2"/>
      <c r="D14332" s="2"/>
      <c r="E14332" s="26"/>
    </row>
    <row r="14333" spans="1:5" x14ac:dyDescent="0.15">
      <c r="A14333" s="2"/>
      <c r="B14333" s="31"/>
      <c r="C14333" s="2"/>
      <c r="D14333" s="2"/>
      <c r="E14333" s="26"/>
    </row>
    <row r="14334" spans="1:5" x14ac:dyDescent="0.15">
      <c r="A14334" s="2"/>
      <c r="B14334" s="31"/>
      <c r="C14334" s="2"/>
      <c r="D14334" s="2"/>
      <c r="E14334" s="26"/>
    </row>
    <row r="14335" spans="1:5" x14ac:dyDescent="0.15">
      <c r="A14335" s="2"/>
      <c r="B14335" s="31"/>
      <c r="C14335" s="2"/>
      <c r="D14335" s="2"/>
      <c r="E14335" s="26"/>
    </row>
    <row r="14336" spans="1:5" x14ac:dyDescent="0.15">
      <c r="A14336" s="2"/>
      <c r="B14336" s="31"/>
      <c r="C14336" s="2"/>
      <c r="D14336" s="2"/>
      <c r="E14336" s="26"/>
    </row>
    <row r="14337" spans="1:5" x14ac:dyDescent="0.15">
      <c r="A14337" s="2"/>
      <c r="B14337" s="31"/>
      <c r="C14337" s="2"/>
      <c r="D14337" s="2"/>
      <c r="E14337" s="26"/>
    </row>
    <row r="14338" spans="1:5" x14ac:dyDescent="0.15">
      <c r="A14338" s="2"/>
      <c r="B14338" s="31"/>
      <c r="C14338" s="2"/>
      <c r="D14338" s="2"/>
      <c r="E14338" s="26"/>
    </row>
    <row r="14339" spans="1:5" x14ac:dyDescent="0.15">
      <c r="A14339" s="2"/>
      <c r="B14339" s="31"/>
      <c r="C14339" s="2"/>
      <c r="D14339" s="2"/>
      <c r="E14339" s="26"/>
    </row>
    <row r="14340" spans="1:5" x14ac:dyDescent="0.15">
      <c r="A14340" s="2"/>
      <c r="B14340" s="31"/>
      <c r="C14340" s="2"/>
      <c r="D14340" s="2"/>
      <c r="E14340" s="26"/>
    </row>
    <row r="14341" spans="1:5" x14ac:dyDescent="0.15">
      <c r="A14341" s="2"/>
      <c r="B14341" s="31"/>
      <c r="C14341" s="2"/>
      <c r="D14341" s="2"/>
      <c r="E14341" s="26"/>
    </row>
    <row r="14342" spans="1:5" x14ac:dyDescent="0.15">
      <c r="A14342" s="2"/>
      <c r="B14342" s="31"/>
      <c r="C14342" s="2"/>
      <c r="D14342" s="2"/>
      <c r="E14342" s="26"/>
    </row>
    <row r="14343" spans="1:5" x14ac:dyDescent="0.15">
      <c r="A14343" s="2"/>
      <c r="B14343" s="31"/>
      <c r="C14343" s="2"/>
      <c r="D14343" s="2"/>
      <c r="E14343" s="26"/>
    </row>
    <row r="14344" spans="1:5" x14ac:dyDescent="0.15">
      <c r="A14344" s="2"/>
      <c r="B14344" s="31"/>
      <c r="C14344" s="2"/>
      <c r="D14344" s="2"/>
      <c r="E14344" s="26"/>
    </row>
    <row r="14345" spans="1:5" x14ac:dyDescent="0.15">
      <c r="A14345" s="2"/>
      <c r="B14345" s="31"/>
      <c r="C14345" s="2"/>
      <c r="D14345" s="2"/>
      <c r="E14345" s="26"/>
    </row>
    <row r="14346" spans="1:5" x14ac:dyDescent="0.15">
      <c r="A14346" s="2"/>
      <c r="B14346" s="31"/>
      <c r="C14346" s="2"/>
      <c r="D14346" s="2"/>
      <c r="E14346" s="26"/>
    </row>
    <row r="14347" spans="1:5" x14ac:dyDescent="0.15">
      <c r="A14347" s="2"/>
      <c r="B14347" s="31"/>
      <c r="C14347" s="2"/>
      <c r="D14347" s="2"/>
      <c r="E14347" s="26"/>
    </row>
    <row r="14348" spans="1:5" x14ac:dyDescent="0.15">
      <c r="A14348" s="2"/>
      <c r="B14348" s="31"/>
      <c r="C14348" s="2"/>
      <c r="D14348" s="2"/>
      <c r="E14348" s="26"/>
    </row>
    <row r="14349" spans="1:5" x14ac:dyDescent="0.15">
      <c r="A14349" s="2"/>
      <c r="B14349" s="31"/>
      <c r="C14349" s="2"/>
      <c r="D14349" s="2"/>
      <c r="E14349" s="26"/>
    </row>
    <row r="14350" spans="1:5" x14ac:dyDescent="0.15">
      <c r="A14350" s="2"/>
      <c r="B14350" s="31"/>
      <c r="C14350" s="2"/>
      <c r="D14350" s="2"/>
      <c r="E14350" s="26"/>
    </row>
    <row r="14351" spans="1:5" x14ac:dyDescent="0.15">
      <c r="A14351" s="2"/>
      <c r="B14351" s="31"/>
      <c r="C14351" s="2"/>
      <c r="D14351" s="2"/>
      <c r="E14351" s="26"/>
    </row>
    <row r="14352" spans="1:5" x14ac:dyDescent="0.15">
      <c r="A14352" s="2"/>
      <c r="B14352" s="31"/>
      <c r="C14352" s="2"/>
      <c r="D14352" s="2"/>
      <c r="E14352" s="26"/>
    </row>
    <row r="14353" spans="1:5" x14ac:dyDescent="0.15">
      <c r="A14353" s="2"/>
      <c r="B14353" s="31"/>
      <c r="C14353" s="2"/>
      <c r="D14353" s="2"/>
      <c r="E14353" s="26"/>
    </row>
    <row r="14354" spans="1:5" x14ac:dyDescent="0.15">
      <c r="A14354" s="2"/>
      <c r="B14354" s="31"/>
      <c r="C14354" s="2"/>
      <c r="D14354" s="2"/>
      <c r="E14354" s="26"/>
    </row>
    <row r="14355" spans="1:5" x14ac:dyDescent="0.15">
      <c r="A14355" s="2"/>
      <c r="B14355" s="31"/>
      <c r="C14355" s="2"/>
      <c r="D14355" s="2"/>
      <c r="E14355" s="26"/>
    </row>
    <row r="14356" spans="1:5" x14ac:dyDescent="0.15">
      <c r="A14356" s="2"/>
      <c r="B14356" s="31"/>
      <c r="C14356" s="2"/>
      <c r="D14356" s="2"/>
      <c r="E14356" s="26"/>
    </row>
    <row r="14357" spans="1:5" x14ac:dyDescent="0.15">
      <c r="A14357" s="2"/>
      <c r="B14357" s="31"/>
      <c r="C14357" s="2"/>
      <c r="D14357" s="2"/>
      <c r="E14357" s="26"/>
    </row>
    <row r="14358" spans="1:5" x14ac:dyDescent="0.15">
      <c r="A14358" s="2"/>
      <c r="B14358" s="31"/>
      <c r="C14358" s="2"/>
      <c r="D14358" s="2"/>
      <c r="E14358" s="26"/>
    </row>
    <row r="14359" spans="1:5" x14ac:dyDescent="0.15">
      <c r="A14359" s="2"/>
      <c r="B14359" s="31"/>
      <c r="C14359" s="2"/>
      <c r="D14359" s="2"/>
      <c r="E14359" s="26"/>
    </row>
    <row r="14360" spans="1:5" x14ac:dyDescent="0.15">
      <c r="A14360" s="2"/>
      <c r="B14360" s="31"/>
      <c r="C14360" s="2"/>
      <c r="D14360" s="2"/>
      <c r="E14360" s="26"/>
    </row>
    <row r="14361" spans="1:5" x14ac:dyDescent="0.15">
      <c r="A14361" s="2"/>
      <c r="B14361" s="31"/>
      <c r="C14361" s="2"/>
      <c r="D14361" s="2"/>
      <c r="E14361" s="26"/>
    </row>
    <row r="14362" spans="1:5" x14ac:dyDescent="0.15">
      <c r="A14362" s="2"/>
      <c r="B14362" s="31"/>
      <c r="C14362" s="2"/>
      <c r="D14362" s="2"/>
      <c r="E14362" s="26"/>
    </row>
    <row r="14363" spans="1:5" x14ac:dyDescent="0.15">
      <c r="A14363" s="2"/>
      <c r="B14363" s="31"/>
      <c r="C14363" s="2"/>
      <c r="D14363" s="2"/>
      <c r="E14363" s="26"/>
    </row>
    <row r="14364" spans="1:5" x14ac:dyDescent="0.15">
      <c r="A14364" s="2"/>
      <c r="B14364" s="31"/>
      <c r="C14364" s="2"/>
      <c r="D14364" s="2"/>
      <c r="E14364" s="26"/>
    </row>
    <row r="14365" spans="1:5" x14ac:dyDescent="0.15">
      <c r="A14365" s="2"/>
      <c r="B14365" s="31"/>
      <c r="C14365" s="2"/>
      <c r="D14365" s="2"/>
      <c r="E14365" s="26"/>
    </row>
    <row r="14366" spans="1:5" x14ac:dyDescent="0.15">
      <c r="A14366" s="2"/>
      <c r="B14366" s="31"/>
      <c r="C14366" s="2"/>
      <c r="D14366" s="2"/>
      <c r="E14366" s="26"/>
    </row>
    <row r="14367" spans="1:5" x14ac:dyDescent="0.15">
      <c r="A14367" s="2"/>
      <c r="B14367" s="31"/>
      <c r="C14367" s="2"/>
      <c r="D14367" s="2"/>
      <c r="E14367" s="26"/>
    </row>
    <row r="14368" spans="1:5" x14ac:dyDescent="0.15">
      <c r="A14368" s="2"/>
      <c r="B14368" s="31"/>
      <c r="C14368" s="2"/>
      <c r="D14368" s="2"/>
      <c r="E14368" s="26"/>
    </row>
    <row r="14369" spans="1:5" x14ac:dyDescent="0.15">
      <c r="A14369" s="2"/>
      <c r="B14369" s="31"/>
      <c r="C14369" s="2"/>
      <c r="D14369" s="2"/>
      <c r="E14369" s="26"/>
    </row>
    <row r="14370" spans="1:5" x14ac:dyDescent="0.15">
      <c r="A14370" s="2"/>
      <c r="B14370" s="31"/>
      <c r="C14370" s="2"/>
      <c r="D14370" s="2"/>
      <c r="E14370" s="26"/>
    </row>
    <row r="14371" spans="1:5" x14ac:dyDescent="0.15">
      <c r="A14371" s="2"/>
      <c r="B14371" s="31"/>
      <c r="C14371" s="2"/>
      <c r="D14371" s="2"/>
      <c r="E14371" s="26"/>
    </row>
    <row r="14372" spans="1:5" x14ac:dyDescent="0.15">
      <c r="A14372" s="2"/>
      <c r="B14372" s="31"/>
      <c r="C14372" s="2"/>
      <c r="D14372" s="2"/>
      <c r="E14372" s="26"/>
    </row>
    <row r="14373" spans="1:5" x14ac:dyDescent="0.15">
      <c r="A14373" s="2"/>
      <c r="B14373" s="31"/>
      <c r="C14373" s="2"/>
      <c r="D14373" s="2"/>
      <c r="E14373" s="26"/>
    </row>
    <row r="14374" spans="1:5" x14ac:dyDescent="0.15">
      <c r="A14374" s="2"/>
      <c r="B14374" s="31"/>
      <c r="C14374" s="2"/>
      <c r="D14374" s="2"/>
      <c r="E14374" s="26"/>
    </row>
    <row r="14375" spans="1:5" x14ac:dyDescent="0.15">
      <c r="A14375" s="2"/>
      <c r="B14375" s="31"/>
      <c r="C14375" s="2"/>
      <c r="D14375" s="2"/>
      <c r="E14375" s="26"/>
    </row>
    <row r="14376" spans="1:5" x14ac:dyDescent="0.15">
      <c r="A14376" s="2"/>
      <c r="B14376" s="31"/>
      <c r="C14376" s="2"/>
      <c r="D14376" s="2"/>
      <c r="E14376" s="26"/>
    </row>
    <row r="14377" spans="1:5" x14ac:dyDescent="0.15">
      <c r="A14377" s="2"/>
      <c r="B14377" s="31"/>
      <c r="C14377" s="2"/>
      <c r="D14377" s="2"/>
      <c r="E14377" s="26"/>
    </row>
    <row r="14378" spans="1:5" x14ac:dyDescent="0.15">
      <c r="A14378" s="2"/>
      <c r="B14378" s="31"/>
      <c r="C14378" s="2"/>
      <c r="D14378" s="2"/>
      <c r="E14378" s="26"/>
    </row>
    <row r="14379" spans="1:5" x14ac:dyDescent="0.15">
      <c r="A14379" s="2"/>
      <c r="B14379" s="31"/>
      <c r="C14379" s="2"/>
      <c r="D14379" s="2"/>
      <c r="E14379" s="26"/>
    </row>
    <row r="14380" spans="1:5" x14ac:dyDescent="0.15">
      <c r="A14380" s="2"/>
      <c r="B14380" s="31"/>
      <c r="C14380" s="2"/>
      <c r="D14380" s="2"/>
      <c r="E14380" s="26"/>
    </row>
    <row r="14381" spans="1:5" x14ac:dyDescent="0.15">
      <c r="A14381" s="2"/>
      <c r="B14381" s="31"/>
      <c r="C14381" s="2"/>
      <c r="D14381" s="2"/>
      <c r="E14381" s="26"/>
    </row>
    <row r="14382" spans="1:5" x14ac:dyDescent="0.15">
      <c r="A14382" s="2"/>
      <c r="B14382" s="31"/>
      <c r="C14382" s="2"/>
      <c r="D14382" s="2"/>
      <c r="E14382" s="26"/>
    </row>
    <row r="14383" spans="1:5" x14ac:dyDescent="0.15">
      <c r="A14383" s="2"/>
      <c r="B14383" s="31"/>
      <c r="C14383" s="2"/>
      <c r="D14383" s="2"/>
      <c r="E14383" s="26"/>
    </row>
    <row r="14384" spans="1:5" x14ac:dyDescent="0.15">
      <c r="A14384" s="2"/>
      <c r="B14384" s="31"/>
      <c r="C14384" s="2"/>
      <c r="D14384" s="2"/>
      <c r="E14384" s="26"/>
    </row>
    <row r="14385" spans="1:5" x14ac:dyDescent="0.15">
      <c r="A14385" s="2"/>
      <c r="B14385" s="31"/>
      <c r="C14385" s="2"/>
      <c r="D14385" s="2"/>
      <c r="E14385" s="26"/>
    </row>
    <row r="14386" spans="1:5" x14ac:dyDescent="0.15">
      <c r="A14386" s="2"/>
      <c r="B14386" s="31"/>
      <c r="C14386" s="2"/>
      <c r="D14386" s="2"/>
      <c r="E14386" s="26"/>
    </row>
    <row r="14387" spans="1:5" x14ac:dyDescent="0.15">
      <c r="A14387" s="2"/>
      <c r="B14387" s="31"/>
      <c r="C14387" s="2"/>
      <c r="D14387" s="2"/>
      <c r="E14387" s="26"/>
    </row>
    <row r="14388" spans="1:5" x14ac:dyDescent="0.15">
      <c r="A14388" s="2"/>
      <c r="B14388" s="31"/>
      <c r="C14388" s="2"/>
      <c r="D14388" s="2"/>
      <c r="E14388" s="26"/>
    </row>
    <row r="14389" spans="1:5" x14ac:dyDescent="0.15">
      <c r="A14389" s="2"/>
      <c r="B14389" s="31"/>
      <c r="C14389" s="2"/>
      <c r="D14389" s="2"/>
      <c r="E14389" s="26"/>
    </row>
    <row r="14390" spans="1:5" x14ac:dyDescent="0.15">
      <c r="A14390" s="2"/>
      <c r="B14390" s="31"/>
      <c r="C14390" s="2"/>
      <c r="D14390" s="2"/>
      <c r="E14390" s="26"/>
    </row>
    <row r="14391" spans="1:5" x14ac:dyDescent="0.15">
      <c r="A14391" s="2"/>
      <c r="B14391" s="31"/>
      <c r="C14391" s="2"/>
      <c r="D14391" s="2"/>
      <c r="E14391" s="26"/>
    </row>
    <row r="14392" spans="1:5" x14ac:dyDescent="0.15">
      <c r="A14392" s="2"/>
      <c r="B14392" s="31"/>
      <c r="C14392" s="2"/>
      <c r="D14392" s="2"/>
      <c r="E14392" s="26"/>
    </row>
    <row r="14393" spans="1:5" x14ac:dyDescent="0.15">
      <c r="A14393" s="2"/>
      <c r="B14393" s="31"/>
      <c r="C14393" s="2"/>
      <c r="D14393" s="2"/>
      <c r="E14393" s="26"/>
    </row>
    <row r="14394" spans="1:5" x14ac:dyDescent="0.15">
      <c r="A14394" s="2"/>
      <c r="B14394" s="31"/>
      <c r="C14394" s="2"/>
      <c r="D14394" s="2"/>
      <c r="E14394" s="26"/>
    </row>
    <row r="14395" spans="1:5" x14ac:dyDescent="0.15">
      <c r="A14395" s="2"/>
      <c r="B14395" s="31"/>
      <c r="C14395" s="2"/>
      <c r="D14395" s="2"/>
      <c r="E14395" s="26"/>
    </row>
    <row r="14396" spans="1:5" x14ac:dyDescent="0.15">
      <c r="A14396" s="2"/>
      <c r="B14396" s="31"/>
      <c r="C14396" s="2"/>
      <c r="D14396" s="2"/>
      <c r="E14396" s="26"/>
    </row>
    <row r="14397" spans="1:5" x14ac:dyDescent="0.15">
      <c r="A14397" s="2"/>
      <c r="B14397" s="31"/>
      <c r="C14397" s="2"/>
      <c r="D14397" s="2"/>
      <c r="E14397" s="26"/>
    </row>
    <row r="14398" spans="1:5" x14ac:dyDescent="0.15">
      <c r="A14398" s="2"/>
      <c r="B14398" s="31"/>
      <c r="C14398" s="2"/>
      <c r="D14398" s="2"/>
      <c r="E14398" s="26"/>
    </row>
    <row r="14399" spans="1:5" x14ac:dyDescent="0.15">
      <c r="A14399" s="2"/>
      <c r="B14399" s="31"/>
      <c r="C14399" s="2"/>
      <c r="D14399" s="2"/>
      <c r="E14399" s="26"/>
    </row>
    <row r="14400" spans="1:5" x14ac:dyDescent="0.15">
      <c r="A14400" s="2"/>
      <c r="B14400" s="31"/>
      <c r="C14400" s="2"/>
      <c r="D14400" s="2"/>
      <c r="E14400" s="26"/>
    </row>
    <row r="14401" spans="1:5" x14ac:dyDescent="0.15">
      <c r="A14401" s="2"/>
      <c r="B14401" s="31"/>
      <c r="C14401" s="2"/>
      <c r="D14401" s="2"/>
      <c r="E14401" s="26"/>
    </row>
    <row r="14402" spans="1:5" x14ac:dyDescent="0.15">
      <c r="A14402" s="2"/>
      <c r="B14402" s="31"/>
      <c r="C14402" s="2"/>
      <c r="D14402" s="2"/>
      <c r="E14402" s="26"/>
    </row>
    <row r="14403" spans="1:5" x14ac:dyDescent="0.15">
      <c r="A14403" s="2"/>
      <c r="B14403" s="31"/>
      <c r="C14403" s="2"/>
      <c r="D14403" s="2"/>
      <c r="E14403" s="26"/>
    </row>
    <row r="14404" spans="1:5" x14ac:dyDescent="0.15">
      <c r="A14404" s="2"/>
      <c r="B14404" s="31"/>
      <c r="C14404" s="2"/>
      <c r="D14404" s="2"/>
      <c r="E14404" s="26"/>
    </row>
    <row r="14405" spans="1:5" x14ac:dyDescent="0.15">
      <c r="A14405" s="2"/>
      <c r="B14405" s="31"/>
      <c r="C14405" s="2"/>
      <c r="D14405" s="2"/>
      <c r="E14405" s="26"/>
    </row>
    <row r="14406" spans="1:5" x14ac:dyDescent="0.15">
      <c r="A14406" s="2"/>
      <c r="B14406" s="31"/>
      <c r="C14406" s="2"/>
      <c r="D14406" s="2"/>
      <c r="E14406" s="26"/>
    </row>
    <row r="14407" spans="1:5" x14ac:dyDescent="0.15">
      <c r="A14407" s="2"/>
      <c r="B14407" s="31"/>
      <c r="C14407" s="2"/>
      <c r="D14407" s="2"/>
      <c r="E14407" s="26"/>
    </row>
    <row r="14408" spans="1:5" x14ac:dyDescent="0.15">
      <c r="A14408" s="2"/>
      <c r="B14408" s="31"/>
      <c r="C14408" s="2"/>
      <c r="D14408" s="2"/>
      <c r="E14408" s="26"/>
    </row>
    <row r="14409" spans="1:5" x14ac:dyDescent="0.15">
      <c r="A14409" s="2"/>
      <c r="B14409" s="31"/>
      <c r="C14409" s="2"/>
      <c r="D14409" s="2"/>
      <c r="E14409" s="26"/>
    </row>
    <row r="14410" spans="1:5" x14ac:dyDescent="0.15">
      <c r="A14410" s="2"/>
      <c r="B14410" s="31"/>
      <c r="C14410" s="2"/>
      <c r="D14410" s="2"/>
      <c r="E14410" s="26"/>
    </row>
    <row r="14411" spans="1:5" x14ac:dyDescent="0.15">
      <c r="A14411" s="2"/>
      <c r="B14411" s="31"/>
      <c r="C14411" s="2"/>
      <c r="D14411" s="2"/>
      <c r="E14411" s="26"/>
    </row>
    <row r="14412" spans="1:5" x14ac:dyDescent="0.15">
      <c r="A14412" s="2"/>
      <c r="B14412" s="31"/>
      <c r="C14412" s="2"/>
      <c r="D14412" s="2"/>
      <c r="E14412" s="26"/>
    </row>
    <row r="14413" spans="1:5" x14ac:dyDescent="0.15">
      <c r="A14413" s="2"/>
      <c r="B14413" s="31"/>
      <c r="C14413" s="2"/>
      <c r="D14413" s="2"/>
      <c r="E14413" s="26"/>
    </row>
    <row r="14414" spans="1:5" x14ac:dyDescent="0.15">
      <c r="A14414" s="2"/>
      <c r="B14414" s="31"/>
      <c r="C14414" s="2"/>
      <c r="D14414" s="2"/>
      <c r="E14414" s="26"/>
    </row>
    <row r="14415" spans="1:5" x14ac:dyDescent="0.15">
      <c r="A14415" s="2"/>
      <c r="B14415" s="31"/>
      <c r="C14415" s="2"/>
      <c r="D14415" s="2"/>
      <c r="E14415" s="26"/>
    </row>
    <row r="14416" spans="1:5" x14ac:dyDescent="0.15">
      <c r="A14416" s="2"/>
      <c r="B14416" s="31"/>
      <c r="C14416" s="2"/>
      <c r="D14416" s="2"/>
      <c r="E14416" s="26"/>
    </row>
    <row r="14417" spans="1:5" x14ac:dyDescent="0.15">
      <c r="A14417" s="2"/>
      <c r="B14417" s="31"/>
      <c r="C14417" s="2"/>
      <c r="D14417" s="2"/>
      <c r="E14417" s="26"/>
    </row>
    <row r="14418" spans="1:5" x14ac:dyDescent="0.15">
      <c r="A14418" s="2"/>
      <c r="B14418" s="31"/>
      <c r="C14418" s="2"/>
      <c r="D14418" s="2"/>
      <c r="E14418" s="26"/>
    </row>
    <row r="14419" spans="1:5" x14ac:dyDescent="0.15">
      <c r="A14419" s="2"/>
      <c r="B14419" s="31"/>
      <c r="C14419" s="2"/>
      <c r="D14419" s="2"/>
      <c r="E14419" s="26"/>
    </row>
    <row r="14420" spans="1:5" x14ac:dyDescent="0.15">
      <c r="A14420" s="2"/>
      <c r="B14420" s="31"/>
      <c r="C14420" s="2"/>
      <c r="D14420" s="2"/>
      <c r="E14420" s="26"/>
    </row>
    <row r="14421" spans="1:5" x14ac:dyDescent="0.15">
      <c r="A14421" s="2"/>
      <c r="B14421" s="31"/>
      <c r="C14421" s="2"/>
      <c r="D14421" s="2"/>
      <c r="E14421" s="26"/>
    </row>
    <row r="14422" spans="1:5" x14ac:dyDescent="0.15">
      <c r="A14422" s="2"/>
      <c r="B14422" s="31"/>
      <c r="C14422" s="2"/>
      <c r="D14422" s="2"/>
      <c r="E14422" s="26"/>
    </row>
    <row r="14423" spans="1:5" x14ac:dyDescent="0.15">
      <c r="A14423" s="2"/>
      <c r="B14423" s="31"/>
      <c r="C14423" s="2"/>
      <c r="D14423" s="2"/>
      <c r="E14423" s="26"/>
    </row>
    <row r="14424" spans="1:5" x14ac:dyDescent="0.15">
      <c r="A14424" s="2"/>
      <c r="B14424" s="31"/>
      <c r="C14424" s="2"/>
      <c r="D14424" s="2"/>
      <c r="E14424" s="26"/>
    </row>
    <row r="14425" spans="1:5" x14ac:dyDescent="0.15">
      <c r="A14425" s="2"/>
      <c r="B14425" s="31"/>
      <c r="C14425" s="2"/>
      <c r="D14425" s="2"/>
      <c r="E14425" s="26"/>
    </row>
    <row r="14426" spans="1:5" x14ac:dyDescent="0.15">
      <c r="A14426" s="2"/>
      <c r="B14426" s="31"/>
      <c r="C14426" s="2"/>
      <c r="D14426" s="2"/>
      <c r="E14426" s="26"/>
    </row>
    <row r="14427" spans="1:5" x14ac:dyDescent="0.15">
      <c r="A14427" s="2"/>
      <c r="B14427" s="31"/>
      <c r="C14427" s="2"/>
      <c r="D14427" s="2"/>
      <c r="E14427" s="26"/>
    </row>
    <row r="14428" spans="1:5" x14ac:dyDescent="0.15">
      <c r="A14428" s="2"/>
      <c r="B14428" s="31"/>
      <c r="C14428" s="2"/>
      <c r="D14428" s="2"/>
      <c r="E14428" s="26"/>
    </row>
    <row r="14429" spans="1:5" x14ac:dyDescent="0.15">
      <c r="A14429" s="2"/>
      <c r="B14429" s="31"/>
      <c r="C14429" s="2"/>
      <c r="D14429" s="2"/>
      <c r="E14429" s="26"/>
    </row>
    <row r="14430" spans="1:5" x14ac:dyDescent="0.15">
      <c r="A14430" s="2"/>
      <c r="B14430" s="31"/>
      <c r="C14430" s="2"/>
      <c r="D14430" s="2"/>
      <c r="E14430" s="26"/>
    </row>
    <row r="14431" spans="1:5" x14ac:dyDescent="0.15">
      <c r="A14431" s="2"/>
      <c r="B14431" s="31"/>
      <c r="C14431" s="2"/>
      <c r="D14431" s="2"/>
      <c r="E14431" s="26"/>
    </row>
    <row r="14432" spans="1:5" x14ac:dyDescent="0.15">
      <c r="A14432" s="2"/>
      <c r="B14432" s="31"/>
      <c r="C14432" s="2"/>
      <c r="D14432" s="2"/>
      <c r="E14432" s="26"/>
    </row>
    <row r="14433" spans="1:5" x14ac:dyDescent="0.15">
      <c r="A14433" s="2"/>
      <c r="B14433" s="31"/>
      <c r="C14433" s="2"/>
      <c r="D14433" s="2"/>
      <c r="E14433" s="26"/>
    </row>
    <row r="14434" spans="1:5" x14ac:dyDescent="0.15">
      <c r="A14434" s="2"/>
      <c r="B14434" s="31"/>
      <c r="C14434" s="2"/>
      <c r="D14434" s="2"/>
      <c r="E14434" s="26"/>
    </row>
    <row r="14435" spans="1:5" x14ac:dyDescent="0.15">
      <c r="A14435" s="2"/>
      <c r="B14435" s="31"/>
      <c r="C14435" s="2"/>
      <c r="D14435" s="2"/>
      <c r="E14435" s="26"/>
    </row>
    <row r="14436" spans="1:5" x14ac:dyDescent="0.15">
      <c r="A14436" s="2"/>
      <c r="B14436" s="31"/>
      <c r="C14436" s="2"/>
      <c r="D14436" s="2"/>
      <c r="E14436" s="26"/>
    </row>
    <row r="14437" spans="1:5" x14ac:dyDescent="0.15">
      <c r="A14437" s="2"/>
      <c r="B14437" s="31"/>
      <c r="C14437" s="2"/>
      <c r="D14437" s="2"/>
      <c r="E14437" s="26"/>
    </row>
    <row r="14438" spans="1:5" x14ac:dyDescent="0.15">
      <c r="A14438" s="2"/>
      <c r="B14438" s="31"/>
      <c r="C14438" s="2"/>
      <c r="D14438" s="2"/>
      <c r="E14438" s="26"/>
    </row>
    <row r="14439" spans="1:5" x14ac:dyDescent="0.15">
      <c r="A14439" s="2"/>
      <c r="B14439" s="31"/>
      <c r="C14439" s="2"/>
      <c r="D14439" s="2"/>
      <c r="E14439" s="26"/>
    </row>
    <row r="14440" spans="1:5" x14ac:dyDescent="0.15">
      <c r="A14440" s="2"/>
      <c r="B14440" s="31"/>
      <c r="C14440" s="2"/>
      <c r="D14440" s="2"/>
      <c r="E14440" s="26"/>
    </row>
    <row r="14441" spans="1:5" x14ac:dyDescent="0.15">
      <c r="A14441" s="2"/>
      <c r="B14441" s="31"/>
      <c r="C14441" s="2"/>
      <c r="D14441" s="2"/>
      <c r="E14441" s="26"/>
    </row>
    <row r="14442" spans="1:5" x14ac:dyDescent="0.15">
      <c r="A14442" s="2"/>
      <c r="B14442" s="31"/>
      <c r="C14442" s="2"/>
      <c r="D14442" s="2"/>
      <c r="E14442" s="26"/>
    </row>
    <row r="14443" spans="1:5" x14ac:dyDescent="0.15">
      <c r="A14443" s="2"/>
      <c r="B14443" s="31"/>
      <c r="C14443" s="2"/>
      <c r="D14443" s="2"/>
      <c r="E14443" s="26"/>
    </row>
    <row r="14444" spans="1:5" x14ac:dyDescent="0.15">
      <c r="A14444" s="2"/>
      <c r="B14444" s="31"/>
      <c r="C14444" s="2"/>
      <c r="D14444" s="2"/>
      <c r="E14444" s="26"/>
    </row>
    <row r="14445" spans="1:5" x14ac:dyDescent="0.15">
      <c r="A14445" s="2"/>
      <c r="B14445" s="31"/>
      <c r="C14445" s="2"/>
      <c r="D14445" s="2"/>
      <c r="E14445" s="26"/>
    </row>
    <row r="14446" spans="1:5" x14ac:dyDescent="0.15">
      <c r="A14446" s="2"/>
      <c r="B14446" s="31"/>
      <c r="C14446" s="2"/>
      <c r="D14446" s="2"/>
      <c r="E14446" s="26"/>
    </row>
    <row r="14447" spans="1:5" x14ac:dyDescent="0.15">
      <c r="A14447" s="2"/>
      <c r="B14447" s="31"/>
      <c r="C14447" s="2"/>
      <c r="D14447" s="2"/>
      <c r="E14447" s="26"/>
    </row>
    <row r="14448" spans="1:5" x14ac:dyDescent="0.15">
      <c r="A14448" s="2"/>
      <c r="B14448" s="31"/>
      <c r="C14448" s="2"/>
      <c r="D14448" s="2"/>
      <c r="E14448" s="26"/>
    </row>
    <row r="14449" spans="1:5" x14ac:dyDescent="0.15">
      <c r="A14449" s="2"/>
      <c r="B14449" s="31"/>
      <c r="C14449" s="2"/>
      <c r="D14449" s="2"/>
      <c r="E14449" s="26"/>
    </row>
    <row r="14450" spans="1:5" x14ac:dyDescent="0.15">
      <c r="A14450" s="2"/>
      <c r="B14450" s="31"/>
      <c r="C14450" s="2"/>
      <c r="D14450" s="2"/>
      <c r="E14450" s="26"/>
    </row>
    <row r="14451" spans="1:5" x14ac:dyDescent="0.15">
      <c r="A14451" s="2"/>
      <c r="B14451" s="31"/>
      <c r="C14451" s="2"/>
      <c r="D14451" s="2"/>
      <c r="E14451" s="26"/>
    </row>
    <row r="14452" spans="1:5" x14ac:dyDescent="0.15">
      <c r="A14452" s="2"/>
      <c r="B14452" s="31"/>
      <c r="C14452" s="2"/>
      <c r="D14452" s="2"/>
      <c r="E14452" s="26"/>
    </row>
    <row r="14453" spans="1:5" x14ac:dyDescent="0.15">
      <c r="A14453" s="2"/>
      <c r="B14453" s="31"/>
      <c r="C14453" s="2"/>
      <c r="D14453" s="2"/>
      <c r="E14453" s="26"/>
    </row>
    <row r="14454" spans="1:5" x14ac:dyDescent="0.15">
      <c r="A14454" s="2"/>
      <c r="B14454" s="31"/>
      <c r="C14454" s="2"/>
      <c r="D14454" s="2"/>
      <c r="E14454" s="26"/>
    </row>
    <row r="14455" spans="1:5" x14ac:dyDescent="0.15">
      <c r="A14455" s="2"/>
      <c r="B14455" s="31"/>
      <c r="C14455" s="2"/>
      <c r="D14455" s="2"/>
      <c r="E14455" s="26"/>
    </row>
    <row r="14456" spans="1:5" x14ac:dyDescent="0.15">
      <c r="A14456" s="2"/>
      <c r="B14456" s="31"/>
      <c r="C14456" s="2"/>
      <c r="D14456" s="2"/>
      <c r="E14456" s="26"/>
    </row>
    <row r="14457" spans="1:5" x14ac:dyDescent="0.15">
      <c r="A14457" s="2"/>
      <c r="B14457" s="31"/>
      <c r="C14457" s="2"/>
      <c r="D14457" s="2"/>
      <c r="E14457" s="26"/>
    </row>
    <row r="14458" spans="1:5" x14ac:dyDescent="0.15">
      <c r="A14458" s="2"/>
      <c r="B14458" s="31"/>
      <c r="C14458" s="2"/>
      <c r="D14458" s="2"/>
      <c r="E14458" s="26"/>
    </row>
    <row r="14459" spans="1:5" x14ac:dyDescent="0.15">
      <c r="A14459" s="2"/>
      <c r="B14459" s="31"/>
      <c r="C14459" s="2"/>
      <c r="D14459" s="2"/>
      <c r="E14459" s="26"/>
    </row>
    <row r="14460" spans="1:5" x14ac:dyDescent="0.15">
      <c r="A14460" s="2"/>
      <c r="B14460" s="31"/>
      <c r="C14460" s="2"/>
      <c r="D14460" s="2"/>
      <c r="E14460" s="26"/>
    </row>
    <row r="14461" spans="1:5" x14ac:dyDescent="0.15">
      <c r="A14461" s="2"/>
      <c r="B14461" s="31"/>
      <c r="C14461" s="2"/>
      <c r="D14461" s="2"/>
      <c r="E14461" s="26"/>
    </row>
    <row r="14462" spans="1:5" x14ac:dyDescent="0.15">
      <c r="A14462" s="2"/>
      <c r="B14462" s="31"/>
      <c r="C14462" s="2"/>
      <c r="D14462" s="2"/>
      <c r="E14462" s="26"/>
    </row>
    <row r="14463" spans="1:5" x14ac:dyDescent="0.15">
      <c r="A14463" s="2"/>
      <c r="B14463" s="31"/>
      <c r="C14463" s="2"/>
      <c r="D14463" s="2"/>
      <c r="E14463" s="26"/>
    </row>
    <row r="14464" spans="1:5" x14ac:dyDescent="0.15">
      <c r="A14464" s="2"/>
      <c r="B14464" s="31"/>
      <c r="C14464" s="2"/>
      <c r="D14464" s="2"/>
      <c r="E14464" s="26"/>
    </row>
    <row r="14465" spans="1:5" x14ac:dyDescent="0.15">
      <c r="A14465" s="2"/>
      <c r="B14465" s="31"/>
      <c r="C14465" s="2"/>
      <c r="D14465" s="2"/>
      <c r="E14465" s="26"/>
    </row>
    <row r="14466" spans="1:5" x14ac:dyDescent="0.15">
      <c r="A14466" s="2"/>
      <c r="B14466" s="31"/>
      <c r="C14466" s="2"/>
      <c r="D14466" s="2"/>
      <c r="E14466" s="26"/>
    </row>
    <row r="14467" spans="1:5" x14ac:dyDescent="0.15">
      <c r="A14467" s="2"/>
      <c r="B14467" s="31"/>
      <c r="C14467" s="2"/>
      <c r="D14467" s="2"/>
      <c r="E14467" s="26"/>
    </row>
    <row r="14468" spans="1:5" x14ac:dyDescent="0.15">
      <c r="A14468" s="2"/>
      <c r="B14468" s="31"/>
      <c r="C14468" s="2"/>
      <c r="D14468" s="2"/>
      <c r="E14468" s="26"/>
    </row>
    <row r="14469" spans="1:5" x14ac:dyDescent="0.15">
      <c r="A14469" s="2"/>
      <c r="B14469" s="31"/>
      <c r="C14469" s="2"/>
      <c r="D14469" s="2"/>
      <c r="E14469" s="26"/>
    </row>
    <row r="14470" spans="1:5" x14ac:dyDescent="0.15">
      <c r="A14470" s="2"/>
      <c r="B14470" s="31"/>
      <c r="C14470" s="2"/>
      <c r="D14470" s="2"/>
      <c r="E14470" s="26"/>
    </row>
    <row r="14471" spans="1:5" x14ac:dyDescent="0.15">
      <c r="A14471" s="2"/>
      <c r="B14471" s="31"/>
      <c r="C14471" s="2"/>
      <c r="D14471" s="2"/>
      <c r="E14471" s="26"/>
    </row>
    <row r="14472" spans="1:5" x14ac:dyDescent="0.15">
      <c r="A14472" s="2"/>
      <c r="B14472" s="31"/>
      <c r="C14472" s="2"/>
      <c r="D14472" s="2"/>
      <c r="E14472" s="26"/>
    </row>
    <row r="14473" spans="1:5" x14ac:dyDescent="0.15">
      <c r="A14473" s="2"/>
      <c r="B14473" s="31"/>
      <c r="C14473" s="2"/>
      <c r="D14473" s="2"/>
      <c r="E14473" s="26"/>
    </row>
    <row r="14474" spans="1:5" x14ac:dyDescent="0.15">
      <c r="A14474" s="2"/>
      <c r="B14474" s="31"/>
      <c r="C14474" s="2"/>
      <c r="D14474" s="2"/>
      <c r="E14474" s="26"/>
    </row>
    <row r="14475" spans="1:5" x14ac:dyDescent="0.15">
      <c r="A14475" s="2"/>
      <c r="B14475" s="31"/>
      <c r="C14475" s="2"/>
      <c r="D14475" s="2"/>
      <c r="E14475" s="26"/>
    </row>
    <row r="14476" spans="1:5" x14ac:dyDescent="0.15">
      <c r="A14476" s="2"/>
      <c r="B14476" s="31"/>
      <c r="C14476" s="2"/>
      <c r="D14476" s="2"/>
      <c r="E14476" s="26"/>
    </row>
    <row r="14477" spans="1:5" x14ac:dyDescent="0.15">
      <c r="A14477" s="2"/>
      <c r="B14477" s="31"/>
      <c r="C14477" s="2"/>
      <c r="D14477" s="2"/>
      <c r="E14477" s="26"/>
    </row>
    <row r="14478" spans="1:5" x14ac:dyDescent="0.15">
      <c r="A14478" s="2"/>
      <c r="B14478" s="31"/>
      <c r="C14478" s="2"/>
      <c r="D14478" s="2"/>
      <c r="E14478" s="26"/>
    </row>
    <row r="14479" spans="1:5" x14ac:dyDescent="0.15">
      <c r="A14479" s="2"/>
      <c r="B14479" s="31"/>
      <c r="C14479" s="2"/>
      <c r="D14479" s="2"/>
      <c r="E14479" s="26"/>
    </row>
    <row r="14480" spans="1:5" x14ac:dyDescent="0.15">
      <c r="A14480" s="2"/>
      <c r="B14480" s="31"/>
      <c r="C14480" s="2"/>
      <c r="D14480" s="2"/>
      <c r="E14480" s="26"/>
    </row>
    <row r="14481" spans="1:5" x14ac:dyDescent="0.15">
      <c r="A14481" s="2"/>
      <c r="B14481" s="31"/>
      <c r="C14481" s="2"/>
      <c r="D14481" s="2"/>
      <c r="E14481" s="26"/>
    </row>
    <row r="14482" spans="1:5" x14ac:dyDescent="0.15">
      <c r="A14482" s="2"/>
      <c r="B14482" s="31"/>
      <c r="C14482" s="2"/>
      <c r="D14482" s="2"/>
      <c r="E14482" s="26"/>
    </row>
    <row r="14483" spans="1:5" x14ac:dyDescent="0.15">
      <c r="A14483" s="2"/>
      <c r="B14483" s="31"/>
      <c r="C14483" s="2"/>
      <c r="D14483" s="2"/>
      <c r="E14483" s="26"/>
    </row>
    <row r="14484" spans="1:5" x14ac:dyDescent="0.15">
      <c r="A14484" s="2"/>
      <c r="B14484" s="31"/>
      <c r="C14484" s="2"/>
      <c r="D14484" s="2"/>
      <c r="E14484" s="26"/>
    </row>
    <row r="14485" spans="1:5" x14ac:dyDescent="0.15">
      <c r="A14485" s="2"/>
      <c r="B14485" s="31"/>
      <c r="C14485" s="2"/>
      <c r="D14485" s="2"/>
      <c r="E14485" s="26"/>
    </row>
    <row r="14486" spans="1:5" x14ac:dyDescent="0.15">
      <c r="A14486" s="2"/>
      <c r="B14486" s="31"/>
      <c r="C14486" s="2"/>
      <c r="D14486" s="2"/>
      <c r="E14486" s="26"/>
    </row>
    <row r="14487" spans="1:5" x14ac:dyDescent="0.15">
      <c r="A14487" s="2"/>
      <c r="B14487" s="31"/>
      <c r="C14487" s="2"/>
      <c r="D14487" s="2"/>
      <c r="E14487" s="26"/>
    </row>
    <row r="14488" spans="1:5" x14ac:dyDescent="0.15">
      <c r="A14488" s="2"/>
      <c r="B14488" s="31"/>
      <c r="C14488" s="2"/>
      <c r="D14488" s="2"/>
      <c r="E14488" s="26"/>
    </row>
    <row r="14489" spans="1:5" x14ac:dyDescent="0.15">
      <c r="A14489" s="2"/>
      <c r="B14489" s="31"/>
      <c r="C14489" s="2"/>
      <c r="D14489" s="2"/>
      <c r="E14489" s="26"/>
    </row>
    <row r="14490" spans="1:5" x14ac:dyDescent="0.15">
      <c r="A14490" s="2"/>
      <c r="B14490" s="31"/>
      <c r="C14490" s="2"/>
      <c r="D14490" s="2"/>
      <c r="E14490" s="26"/>
    </row>
    <row r="14491" spans="1:5" x14ac:dyDescent="0.15">
      <c r="A14491" s="2"/>
      <c r="B14491" s="31"/>
      <c r="C14491" s="2"/>
      <c r="D14491" s="2"/>
      <c r="E14491" s="26"/>
    </row>
    <row r="14492" spans="1:5" x14ac:dyDescent="0.15">
      <c r="A14492" s="2"/>
      <c r="B14492" s="31"/>
      <c r="C14492" s="2"/>
      <c r="D14492" s="2"/>
      <c r="E14492" s="26"/>
    </row>
    <row r="14493" spans="1:5" x14ac:dyDescent="0.15">
      <c r="A14493" s="2"/>
      <c r="B14493" s="31"/>
      <c r="C14493" s="2"/>
      <c r="D14493" s="2"/>
      <c r="E14493" s="26"/>
    </row>
    <row r="14494" spans="1:5" x14ac:dyDescent="0.15">
      <c r="A14494" s="2"/>
      <c r="B14494" s="31"/>
      <c r="C14494" s="2"/>
      <c r="D14494" s="2"/>
      <c r="E14494" s="26"/>
    </row>
    <row r="14495" spans="1:5" x14ac:dyDescent="0.15">
      <c r="A14495" s="2"/>
      <c r="B14495" s="31"/>
      <c r="C14495" s="2"/>
      <c r="D14495" s="2"/>
      <c r="E14495" s="26"/>
    </row>
    <row r="14496" spans="1:5" x14ac:dyDescent="0.15">
      <c r="A14496" s="2"/>
      <c r="B14496" s="31"/>
      <c r="C14496" s="2"/>
      <c r="D14496" s="2"/>
      <c r="E14496" s="26"/>
    </row>
    <row r="14497" spans="1:5" x14ac:dyDescent="0.15">
      <c r="A14497" s="2"/>
      <c r="B14497" s="31"/>
      <c r="C14497" s="2"/>
      <c r="D14497" s="2"/>
      <c r="E14497" s="26"/>
    </row>
    <row r="14498" spans="1:5" x14ac:dyDescent="0.15">
      <c r="A14498" s="2"/>
      <c r="B14498" s="31"/>
      <c r="C14498" s="2"/>
      <c r="D14498" s="2"/>
      <c r="E14498" s="26"/>
    </row>
    <row r="14499" spans="1:5" x14ac:dyDescent="0.15">
      <c r="A14499" s="2"/>
      <c r="B14499" s="31"/>
      <c r="C14499" s="2"/>
      <c r="D14499" s="2"/>
      <c r="E14499" s="26"/>
    </row>
    <row r="14500" spans="1:5" x14ac:dyDescent="0.15">
      <c r="A14500" s="2"/>
      <c r="B14500" s="31"/>
      <c r="C14500" s="2"/>
      <c r="D14500" s="2"/>
      <c r="E14500" s="26"/>
    </row>
    <row r="14501" spans="1:5" x14ac:dyDescent="0.15">
      <c r="A14501" s="2"/>
      <c r="B14501" s="31"/>
      <c r="C14501" s="2"/>
      <c r="D14501" s="2"/>
      <c r="E14501" s="26"/>
    </row>
    <row r="14502" spans="1:5" x14ac:dyDescent="0.15">
      <c r="A14502" s="2"/>
      <c r="B14502" s="31"/>
      <c r="C14502" s="2"/>
      <c r="D14502" s="2"/>
      <c r="E14502" s="26"/>
    </row>
    <row r="14503" spans="1:5" x14ac:dyDescent="0.15">
      <c r="A14503" s="2"/>
      <c r="B14503" s="31"/>
      <c r="C14503" s="2"/>
      <c r="D14503" s="2"/>
      <c r="E14503" s="26"/>
    </row>
    <row r="14504" spans="1:5" x14ac:dyDescent="0.15">
      <c r="A14504" s="2"/>
      <c r="B14504" s="31"/>
      <c r="C14504" s="2"/>
      <c r="D14504" s="2"/>
      <c r="E14504" s="26"/>
    </row>
    <row r="14505" spans="1:5" x14ac:dyDescent="0.15">
      <c r="A14505" s="2"/>
      <c r="B14505" s="31"/>
      <c r="C14505" s="2"/>
      <c r="D14505" s="2"/>
      <c r="E14505" s="26"/>
    </row>
    <row r="14506" spans="1:5" x14ac:dyDescent="0.15">
      <c r="A14506" s="2"/>
      <c r="B14506" s="31"/>
      <c r="C14506" s="2"/>
      <c r="D14506" s="2"/>
      <c r="E14506" s="26"/>
    </row>
    <row r="14507" spans="1:5" x14ac:dyDescent="0.15">
      <c r="A14507" s="2"/>
      <c r="B14507" s="31"/>
      <c r="C14507" s="2"/>
      <c r="D14507" s="2"/>
      <c r="E14507" s="26"/>
    </row>
    <row r="14508" spans="1:5" x14ac:dyDescent="0.15">
      <c r="A14508" s="2"/>
      <c r="B14508" s="31"/>
      <c r="C14508" s="2"/>
      <c r="D14508" s="2"/>
      <c r="E14508" s="26"/>
    </row>
    <row r="14509" spans="1:5" x14ac:dyDescent="0.15">
      <c r="A14509" s="2"/>
      <c r="B14509" s="31"/>
      <c r="C14509" s="2"/>
      <c r="D14509" s="2"/>
      <c r="E14509" s="26"/>
    </row>
    <row r="14510" spans="1:5" x14ac:dyDescent="0.15">
      <c r="A14510" s="2"/>
      <c r="B14510" s="31"/>
      <c r="C14510" s="2"/>
      <c r="D14510" s="2"/>
      <c r="E14510" s="26"/>
    </row>
    <row r="14511" spans="1:5" x14ac:dyDescent="0.15">
      <c r="A14511" s="2"/>
      <c r="B14511" s="31"/>
      <c r="C14511" s="2"/>
      <c r="D14511" s="2"/>
      <c r="E14511" s="26"/>
    </row>
    <row r="14512" spans="1:5" x14ac:dyDescent="0.15">
      <c r="A14512" s="2"/>
      <c r="B14512" s="31"/>
      <c r="C14512" s="2"/>
      <c r="D14512" s="2"/>
      <c r="E14512" s="26"/>
    </row>
    <row r="14513" spans="1:5" x14ac:dyDescent="0.15">
      <c r="A14513" s="2"/>
      <c r="B14513" s="31"/>
      <c r="C14513" s="2"/>
      <c r="D14513" s="2"/>
      <c r="E14513" s="26"/>
    </row>
    <row r="14514" spans="1:5" x14ac:dyDescent="0.15">
      <c r="A14514" s="2"/>
      <c r="B14514" s="31"/>
      <c r="C14514" s="2"/>
      <c r="D14514" s="2"/>
      <c r="E14514" s="26"/>
    </row>
    <row r="14515" spans="1:5" x14ac:dyDescent="0.15">
      <c r="A14515" s="2"/>
      <c r="B14515" s="31"/>
      <c r="C14515" s="2"/>
      <c r="D14515" s="2"/>
      <c r="E14515" s="26"/>
    </row>
    <row r="14516" spans="1:5" x14ac:dyDescent="0.15">
      <c r="A14516" s="2"/>
      <c r="B14516" s="31"/>
      <c r="C14516" s="2"/>
      <c r="D14516" s="2"/>
      <c r="E14516" s="26"/>
    </row>
    <row r="14517" spans="1:5" x14ac:dyDescent="0.15">
      <c r="A14517" s="2"/>
      <c r="B14517" s="31"/>
      <c r="C14517" s="2"/>
      <c r="D14517" s="2"/>
      <c r="E14517" s="26"/>
    </row>
    <row r="14518" spans="1:5" x14ac:dyDescent="0.15">
      <c r="A14518" s="2"/>
      <c r="B14518" s="31"/>
      <c r="C14518" s="2"/>
      <c r="D14518" s="2"/>
      <c r="E14518" s="26"/>
    </row>
    <row r="14519" spans="1:5" x14ac:dyDescent="0.15">
      <c r="A14519" s="2"/>
      <c r="B14519" s="31"/>
      <c r="C14519" s="2"/>
      <c r="D14519" s="2"/>
      <c r="E14519" s="26"/>
    </row>
    <row r="14520" spans="1:5" x14ac:dyDescent="0.15">
      <c r="A14520" s="2"/>
      <c r="B14520" s="31"/>
      <c r="C14520" s="2"/>
      <c r="D14520" s="2"/>
      <c r="E14520" s="26"/>
    </row>
    <row r="14521" spans="1:5" x14ac:dyDescent="0.15">
      <c r="A14521" s="2"/>
      <c r="B14521" s="31"/>
      <c r="C14521" s="2"/>
      <c r="D14521" s="2"/>
      <c r="E14521" s="26"/>
    </row>
    <row r="14522" spans="1:5" x14ac:dyDescent="0.15">
      <c r="A14522" s="2"/>
      <c r="B14522" s="31"/>
      <c r="C14522" s="2"/>
      <c r="D14522" s="2"/>
      <c r="E14522" s="26"/>
    </row>
    <row r="14523" spans="1:5" x14ac:dyDescent="0.15">
      <c r="A14523" s="2"/>
      <c r="B14523" s="31"/>
      <c r="C14523" s="2"/>
      <c r="D14523" s="2"/>
      <c r="E14523" s="26"/>
    </row>
    <row r="14524" spans="1:5" x14ac:dyDescent="0.15">
      <c r="A14524" s="2"/>
      <c r="B14524" s="31"/>
      <c r="C14524" s="2"/>
      <c r="D14524" s="2"/>
      <c r="E14524" s="26"/>
    </row>
    <row r="14525" spans="1:5" x14ac:dyDescent="0.15">
      <c r="A14525" s="2"/>
      <c r="B14525" s="31"/>
      <c r="C14525" s="2"/>
      <c r="D14525" s="2"/>
      <c r="E14525" s="26"/>
    </row>
    <row r="14526" spans="1:5" x14ac:dyDescent="0.15">
      <c r="A14526" s="2"/>
      <c r="B14526" s="31"/>
      <c r="C14526" s="2"/>
      <c r="D14526" s="2"/>
      <c r="E14526" s="26"/>
    </row>
    <row r="14527" spans="1:5" x14ac:dyDescent="0.15">
      <c r="A14527" s="2"/>
      <c r="B14527" s="31"/>
      <c r="C14527" s="2"/>
      <c r="D14527" s="2"/>
      <c r="E14527" s="26"/>
    </row>
    <row r="14528" spans="1:5" x14ac:dyDescent="0.15">
      <c r="A14528" s="2"/>
      <c r="B14528" s="31"/>
      <c r="C14528" s="2"/>
      <c r="D14528" s="2"/>
      <c r="E14528" s="26"/>
    </row>
    <row r="14529" spans="1:5" x14ac:dyDescent="0.15">
      <c r="A14529" s="2"/>
      <c r="B14529" s="31"/>
      <c r="C14529" s="2"/>
      <c r="D14529" s="2"/>
      <c r="E14529" s="26"/>
    </row>
    <row r="14530" spans="1:5" x14ac:dyDescent="0.15">
      <c r="A14530" s="2"/>
      <c r="B14530" s="31"/>
      <c r="C14530" s="2"/>
      <c r="D14530" s="2"/>
      <c r="E14530" s="26"/>
    </row>
    <row r="14531" spans="1:5" x14ac:dyDescent="0.15">
      <c r="A14531" s="2"/>
      <c r="B14531" s="31"/>
      <c r="C14531" s="2"/>
      <c r="D14531" s="2"/>
      <c r="E14531" s="26"/>
    </row>
    <row r="14532" spans="1:5" x14ac:dyDescent="0.15">
      <c r="A14532" s="2"/>
      <c r="B14532" s="31"/>
      <c r="C14532" s="2"/>
      <c r="D14532" s="2"/>
      <c r="E14532" s="26"/>
    </row>
    <row r="14533" spans="1:5" x14ac:dyDescent="0.15">
      <c r="A14533" s="2"/>
      <c r="B14533" s="31"/>
      <c r="C14533" s="2"/>
      <c r="D14533" s="2"/>
      <c r="E14533" s="26"/>
    </row>
    <row r="14534" spans="1:5" x14ac:dyDescent="0.15">
      <c r="A14534" s="2"/>
      <c r="B14534" s="31"/>
      <c r="C14534" s="2"/>
      <c r="D14534" s="2"/>
      <c r="E14534" s="26"/>
    </row>
    <row r="14535" spans="1:5" x14ac:dyDescent="0.15">
      <c r="A14535" s="2"/>
      <c r="B14535" s="31"/>
      <c r="C14535" s="2"/>
      <c r="D14535" s="2"/>
      <c r="E14535" s="26"/>
    </row>
    <row r="14536" spans="1:5" x14ac:dyDescent="0.15">
      <c r="A14536" s="2"/>
      <c r="B14536" s="31"/>
      <c r="C14536" s="2"/>
      <c r="D14536" s="2"/>
      <c r="E14536" s="26"/>
    </row>
    <row r="14537" spans="1:5" x14ac:dyDescent="0.15">
      <c r="A14537" s="2"/>
      <c r="B14537" s="31"/>
      <c r="C14537" s="2"/>
      <c r="D14537" s="2"/>
      <c r="E14537" s="26"/>
    </row>
    <row r="14538" spans="1:5" x14ac:dyDescent="0.15">
      <c r="A14538" s="2"/>
      <c r="B14538" s="31"/>
      <c r="C14538" s="2"/>
      <c r="D14538" s="2"/>
      <c r="E14538" s="26"/>
    </row>
    <row r="14539" spans="1:5" x14ac:dyDescent="0.15">
      <c r="A14539" s="2"/>
      <c r="B14539" s="31"/>
      <c r="C14539" s="2"/>
      <c r="D14539" s="2"/>
      <c r="E14539" s="26"/>
    </row>
    <row r="14540" spans="1:5" x14ac:dyDescent="0.15">
      <c r="A14540" s="2"/>
      <c r="B14540" s="31"/>
      <c r="C14540" s="2"/>
      <c r="D14540" s="2"/>
      <c r="E14540" s="26"/>
    </row>
    <row r="14541" spans="1:5" x14ac:dyDescent="0.15">
      <c r="A14541" s="2"/>
      <c r="B14541" s="31"/>
      <c r="C14541" s="2"/>
      <c r="D14541" s="2"/>
      <c r="E14541" s="26"/>
    </row>
    <row r="14542" spans="1:5" x14ac:dyDescent="0.15">
      <c r="A14542" s="2"/>
      <c r="B14542" s="31"/>
      <c r="C14542" s="2"/>
      <c r="D14542" s="2"/>
      <c r="E14542" s="26"/>
    </row>
    <row r="14543" spans="1:5" x14ac:dyDescent="0.15">
      <c r="A14543" s="2"/>
      <c r="B14543" s="31"/>
      <c r="C14543" s="2"/>
      <c r="D14543" s="2"/>
      <c r="E14543" s="26"/>
    </row>
    <row r="14544" spans="1:5" x14ac:dyDescent="0.15">
      <c r="A14544" s="2"/>
      <c r="B14544" s="31"/>
      <c r="C14544" s="2"/>
      <c r="D14544" s="2"/>
      <c r="E14544" s="26"/>
    </row>
    <row r="14545" spans="1:5" x14ac:dyDescent="0.15">
      <c r="A14545" s="2"/>
      <c r="B14545" s="31"/>
      <c r="C14545" s="2"/>
      <c r="D14545" s="2"/>
      <c r="E14545" s="26"/>
    </row>
    <row r="14546" spans="1:5" x14ac:dyDescent="0.15">
      <c r="A14546" s="2"/>
      <c r="B14546" s="31"/>
      <c r="C14546" s="2"/>
      <c r="D14546" s="2"/>
      <c r="E14546" s="26"/>
    </row>
    <row r="14547" spans="1:5" x14ac:dyDescent="0.15">
      <c r="A14547" s="2"/>
      <c r="B14547" s="31"/>
      <c r="C14547" s="2"/>
      <c r="D14547" s="2"/>
      <c r="E14547" s="26"/>
    </row>
    <row r="14548" spans="1:5" x14ac:dyDescent="0.15">
      <c r="A14548" s="2"/>
      <c r="B14548" s="31"/>
      <c r="C14548" s="2"/>
      <c r="D14548" s="2"/>
      <c r="E14548" s="26"/>
    </row>
    <row r="14549" spans="1:5" x14ac:dyDescent="0.15">
      <c r="A14549" s="2"/>
      <c r="B14549" s="31"/>
      <c r="C14549" s="2"/>
      <c r="D14549" s="2"/>
      <c r="E14549" s="26"/>
    </row>
    <row r="14550" spans="1:5" x14ac:dyDescent="0.15">
      <c r="A14550" s="2"/>
      <c r="B14550" s="31"/>
      <c r="C14550" s="2"/>
      <c r="D14550" s="2"/>
      <c r="E14550" s="26"/>
    </row>
    <row r="14551" spans="1:5" x14ac:dyDescent="0.15">
      <c r="A14551" s="2"/>
      <c r="B14551" s="31"/>
      <c r="C14551" s="2"/>
      <c r="D14551" s="2"/>
      <c r="E14551" s="26"/>
    </row>
    <row r="14552" spans="1:5" x14ac:dyDescent="0.15">
      <c r="A14552" s="2"/>
      <c r="B14552" s="31"/>
      <c r="C14552" s="2"/>
      <c r="D14552" s="2"/>
      <c r="E14552" s="26"/>
    </row>
    <row r="14553" spans="1:5" x14ac:dyDescent="0.15">
      <c r="A14553" s="2"/>
      <c r="B14553" s="31"/>
      <c r="C14553" s="2"/>
      <c r="D14553" s="2"/>
      <c r="E14553" s="26"/>
    </row>
    <row r="14554" spans="1:5" x14ac:dyDescent="0.15">
      <c r="A14554" s="2"/>
      <c r="B14554" s="31"/>
      <c r="C14554" s="2"/>
      <c r="D14554" s="2"/>
      <c r="E14554" s="26"/>
    </row>
    <row r="14555" spans="1:5" x14ac:dyDescent="0.15">
      <c r="A14555" s="2"/>
      <c r="B14555" s="31"/>
      <c r="C14555" s="2"/>
      <c r="D14555" s="2"/>
      <c r="E14555" s="26"/>
    </row>
    <row r="14556" spans="1:5" x14ac:dyDescent="0.15">
      <c r="A14556" s="2"/>
      <c r="B14556" s="31"/>
      <c r="C14556" s="2"/>
      <c r="D14556" s="2"/>
      <c r="E14556" s="26"/>
    </row>
    <row r="14557" spans="1:5" x14ac:dyDescent="0.15">
      <c r="A14557" s="2"/>
      <c r="B14557" s="31"/>
      <c r="C14557" s="2"/>
      <c r="D14557" s="2"/>
      <c r="E14557" s="26"/>
    </row>
    <row r="14558" spans="1:5" x14ac:dyDescent="0.15">
      <c r="A14558" s="2"/>
      <c r="B14558" s="31"/>
      <c r="C14558" s="2"/>
      <c r="D14558" s="2"/>
      <c r="E14558" s="26"/>
    </row>
    <row r="14559" spans="1:5" x14ac:dyDescent="0.15">
      <c r="A14559" s="2"/>
      <c r="B14559" s="31"/>
      <c r="C14559" s="2"/>
      <c r="D14559" s="2"/>
      <c r="E14559" s="26"/>
    </row>
    <row r="14560" spans="1:5" x14ac:dyDescent="0.15">
      <c r="A14560" s="2"/>
      <c r="B14560" s="31"/>
      <c r="C14560" s="2"/>
      <c r="D14560" s="2"/>
      <c r="E14560" s="26"/>
    </row>
    <row r="14561" spans="1:5" x14ac:dyDescent="0.15">
      <c r="A14561" s="2"/>
      <c r="B14561" s="31"/>
      <c r="C14561" s="2"/>
      <c r="D14561" s="2"/>
      <c r="E14561" s="26"/>
    </row>
    <row r="14562" spans="1:5" x14ac:dyDescent="0.15">
      <c r="A14562" s="2"/>
      <c r="B14562" s="31"/>
      <c r="C14562" s="2"/>
      <c r="D14562" s="2"/>
      <c r="E14562" s="26"/>
    </row>
    <row r="14563" spans="1:5" x14ac:dyDescent="0.15">
      <c r="A14563" s="2"/>
      <c r="B14563" s="31"/>
      <c r="C14563" s="2"/>
      <c r="D14563" s="2"/>
      <c r="E14563" s="26"/>
    </row>
    <row r="14564" spans="1:5" x14ac:dyDescent="0.15">
      <c r="A14564" s="2"/>
      <c r="B14564" s="31"/>
      <c r="C14564" s="2"/>
      <c r="D14564" s="2"/>
      <c r="E14564" s="26"/>
    </row>
    <row r="14565" spans="1:5" x14ac:dyDescent="0.15">
      <c r="A14565" s="2"/>
      <c r="B14565" s="31"/>
      <c r="C14565" s="2"/>
      <c r="D14565" s="2"/>
      <c r="E14565" s="26"/>
    </row>
    <row r="14566" spans="1:5" x14ac:dyDescent="0.15">
      <c r="A14566" s="2"/>
      <c r="B14566" s="31"/>
      <c r="C14566" s="2"/>
      <c r="D14566" s="2"/>
      <c r="E14566" s="26"/>
    </row>
    <row r="14567" spans="1:5" x14ac:dyDescent="0.15">
      <c r="A14567" s="2"/>
      <c r="B14567" s="31"/>
      <c r="C14567" s="2"/>
      <c r="D14567" s="2"/>
      <c r="E14567" s="26"/>
    </row>
    <row r="14568" spans="1:5" x14ac:dyDescent="0.15">
      <c r="A14568" s="2"/>
      <c r="B14568" s="31"/>
      <c r="C14568" s="2"/>
      <c r="D14568" s="2"/>
      <c r="E14568" s="26"/>
    </row>
    <row r="14569" spans="1:5" x14ac:dyDescent="0.15">
      <c r="A14569" s="2"/>
      <c r="B14569" s="31"/>
      <c r="C14569" s="2"/>
      <c r="D14569" s="2"/>
      <c r="E14569" s="26"/>
    </row>
    <row r="14570" spans="1:5" x14ac:dyDescent="0.15">
      <c r="A14570" s="2"/>
      <c r="B14570" s="31"/>
      <c r="C14570" s="2"/>
      <c r="D14570" s="2"/>
      <c r="E14570" s="26"/>
    </row>
    <row r="14571" spans="1:5" x14ac:dyDescent="0.15">
      <c r="A14571" s="2"/>
      <c r="B14571" s="31"/>
      <c r="C14571" s="2"/>
      <c r="D14571" s="2"/>
      <c r="E14571" s="26"/>
    </row>
    <row r="14572" spans="1:5" x14ac:dyDescent="0.15">
      <c r="A14572" s="2"/>
      <c r="B14572" s="31"/>
      <c r="C14572" s="2"/>
      <c r="D14572" s="2"/>
      <c r="E14572" s="26"/>
    </row>
    <row r="14573" spans="1:5" x14ac:dyDescent="0.15">
      <c r="A14573" s="2"/>
      <c r="B14573" s="31"/>
      <c r="C14573" s="2"/>
      <c r="D14573" s="2"/>
      <c r="E14573" s="26"/>
    </row>
    <row r="14574" spans="1:5" x14ac:dyDescent="0.15">
      <c r="A14574" s="2"/>
      <c r="B14574" s="31"/>
      <c r="C14574" s="2"/>
      <c r="D14574" s="2"/>
      <c r="E14574" s="26"/>
    </row>
    <row r="14575" spans="1:5" x14ac:dyDescent="0.15">
      <c r="A14575" s="2"/>
      <c r="B14575" s="31"/>
      <c r="C14575" s="2"/>
      <c r="D14575" s="2"/>
      <c r="E14575" s="26"/>
    </row>
    <row r="14576" spans="1:5" x14ac:dyDescent="0.15">
      <c r="A14576" s="2"/>
      <c r="B14576" s="31"/>
      <c r="C14576" s="2"/>
      <c r="D14576" s="2"/>
      <c r="E14576" s="26"/>
    </row>
    <row r="14577" spans="1:5" x14ac:dyDescent="0.15">
      <c r="A14577" s="2"/>
      <c r="B14577" s="31"/>
      <c r="C14577" s="2"/>
      <c r="D14577" s="2"/>
      <c r="E14577" s="26"/>
    </row>
    <row r="14578" spans="1:5" x14ac:dyDescent="0.15">
      <c r="A14578" s="2"/>
      <c r="B14578" s="31"/>
      <c r="C14578" s="2"/>
      <c r="D14578" s="2"/>
      <c r="E14578" s="26"/>
    </row>
    <row r="14579" spans="1:5" x14ac:dyDescent="0.15">
      <c r="A14579" s="2"/>
      <c r="B14579" s="31"/>
      <c r="C14579" s="2"/>
      <c r="D14579" s="2"/>
      <c r="E14579" s="26"/>
    </row>
    <row r="14580" spans="1:5" x14ac:dyDescent="0.15">
      <c r="A14580" s="2"/>
      <c r="B14580" s="31"/>
      <c r="C14580" s="2"/>
      <c r="D14580" s="2"/>
      <c r="E14580" s="26"/>
    </row>
    <row r="14581" spans="1:5" x14ac:dyDescent="0.15">
      <c r="A14581" s="2"/>
      <c r="B14581" s="31"/>
      <c r="C14581" s="2"/>
      <c r="D14581" s="2"/>
      <c r="E14581" s="26"/>
    </row>
    <row r="14582" spans="1:5" x14ac:dyDescent="0.15">
      <c r="A14582" s="2"/>
      <c r="B14582" s="31"/>
      <c r="C14582" s="2"/>
      <c r="D14582" s="2"/>
      <c r="E14582" s="26"/>
    </row>
    <row r="14583" spans="1:5" x14ac:dyDescent="0.15">
      <c r="A14583" s="2"/>
      <c r="B14583" s="31"/>
      <c r="C14583" s="2"/>
      <c r="D14583" s="2"/>
      <c r="E14583" s="26"/>
    </row>
    <row r="14584" spans="1:5" x14ac:dyDescent="0.15">
      <c r="A14584" s="2"/>
      <c r="B14584" s="31"/>
      <c r="C14584" s="2"/>
      <c r="D14584" s="2"/>
      <c r="E14584" s="26"/>
    </row>
    <row r="14585" spans="1:5" x14ac:dyDescent="0.15">
      <c r="A14585" s="2"/>
      <c r="B14585" s="31"/>
      <c r="C14585" s="2"/>
      <c r="D14585" s="2"/>
      <c r="E14585" s="26"/>
    </row>
    <row r="14586" spans="1:5" x14ac:dyDescent="0.15">
      <c r="A14586" s="2"/>
      <c r="B14586" s="31"/>
      <c r="C14586" s="2"/>
      <c r="D14586" s="2"/>
      <c r="E14586" s="26"/>
    </row>
    <row r="14587" spans="1:5" x14ac:dyDescent="0.15">
      <c r="A14587" s="2"/>
      <c r="B14587" s="31"/>
      <c r="C14587" s="2"/>
      <c r="D14587" s="2"/>
      <c r="E14587" s="26"/>
    </row>
    <row r="14588" spans="1:5" x14ac:dyDescent="0.15">
      <c r="A14588" s="2"/>
      <c r="B14588" s="31"/>
      <c r="C14588" s="2"/>
      <c r="D14588" s="2"/>
      <c r="E14588" s="26"/>
    </row>
    <row r="14589" spans="1:5" x14ac:dyDescent="0.15">
      <c r="A14589" s="2"/>
      <c r="B14589" s="31"/>
      <c r="C14589" s="2"/>
      <c r="D14589" s="2"/>
      <c r="E14589" s="26"/>
    </row>
    <row r="14590" spans="1:5" x14ac:dyDescent="0.15">
      <c r="A14590" s="2"/>
      <c r="B14590" s="31"/>
      <c r="C14590" s="2"/>
      <c r="D14590" s="2"/>
      <c r="E14590" s="26"/>
    </row>
    <row r="14591" spans="1:5" x14ac:dyDescent="0.15">
      <c r="A14591" s="2"/>
      <c r="B14591" s="31"/>
      <c r="C14591" s="2"/>
      <c r="D14591" s="2"/>
      <c r="E14591" s="26"/>
    </row>
    <row r="14592" spans="1:5" x14ac:dyDescent="0.15">
      <c r="A14592" s="2"/>
      <c r="B14592" s="31"/>
      <c r="C14592" s="2"/>
      <c r="D14592" s="2"/>
      <c r="E14592" s="26"/>
    </row>
    <row r="14593" spans="1:5" x14ac:dyDescent="0.15">
      <c r="A14593" s="2"/>
      <c r="B14593" s="31"/>
      <c r="C14593" s="2"/>
      <c r="D14593" s="2"/>
      <c r="E14593" s="26"/>
    </row>
    <row r="14594" spans="1:5" x14ac:dyDescent="0.15">
      <c r="A14594" s="2"/>
      <c r="B14594" s="31"/>
      <c r="C14594" s="2"/>
      <c r="D14594" s="2"/>
      <c r="E14594" s="26"/>
    </row>
    <row r="14595" spans="1:5" x14ac:dyDescent="0.15">
      <c r="A14595" s="2"/>
      <c r="B14595" s="31"/>
      <c r="C14595" s="2"/>
      <c r="D14595" s="2"/>
      <c r="E14595" s="26"/>
    </row>
    <row r="14596" spans="1:5" x14ac:dyDescent="0.15">
      <c r="A14596" s="2"/>
      <c r="B14596" s="31"/>
      <c r="C14596" s="2"/>
      <c r="D14596" s="2"/>
      <c r="E14596" s="26"/>
    </row>
    <row r="14597" spans="1:5" x14ac:dyDescent="0.15">
      <c r="A14597" s="2"/>
      <c r="B14597" s="31"/>
      <c r="C14597" s="2"/>
      <c r="D14597" s="2"/>
      <c r="E14597" s="26"/>
    </row>
    <row r="14598" spans="1:5" x14ac:dyDescent="0.15">
      <c r="A14598" s="2"/>
      <c r="B14598" s="31"/>
      <c r="C14598" s="2"/>
      <c r="D14598" s="2"/>
      <c r="E14598" s="26"/>
    </row>
    <row r="14599" spans="1:5" x14ac:dyDescent="0.15">
      <c r="A14599" s="2"/>
      <c r="B14599" s="31"/>
      <c r="C14599" s="2"/>
      <c r="D14599" s="2"/>
      <c r="E14599" s="26"/>
    </row>
    <row r="14600" spans="1:5" x14ac:dyDescent="0.15">
      <c r="A14600" s="2"/>
      <c r="B14600" s="31"/>
      <c r="C14600" s="2"/>
      <c r="D14600" s="2"/>
      <c r="E14600" s="26"/>
    </row>
    <row r="14601" spans="1:5" x14ac:dyDescent="0.15">
      <c r="A14601" s="2"/>
      <c r="B14601" s="31"/>
      <c r="C14601" s="2"/>
      <c r="D14601" s="2"/>
      <c r="E14601" s="26"/>
    </row>
    <row r="14602" spans="1:5" x14ac:dyDescent="0.15">
      <c r="A14602" s="2"/>
      <c r="B14602" s="31"/>
      <c r="C14602" s="2"/>
      <c r="D14602" s="2"/>
      <c r="E14602" s="26"/>
    </row>
    <row r="14603" spans="1:5" x14ac:dyDescent="0.15">
      <c r="A14603" s="2"/>
      <c r="B14603" s="31"/>
      <c r="C14603" s="2"/>
      <c r="D14603" s="2"/>
      <c r="E14603" s="26"/>
    </row>
    <row r="14604" spans="1:5" x14ac:dyDescent="0.15">
      <c r="A14604" s="2"/>
      <c r="B14604" s="31"/>
      <c r="C14604" s="2"/>
      <c r="D14604" s="2"/>
      <c r="E14604" s="26"/>
    </row>
    <row r="14605" spans="1:5" x14ac:dyDescent="0.15">
      <c r="A14605" s="2"/>
      <c r="B14605" s="31"/>
      <c r="C14605" s="2"/>
      <c r="D14605" s="2"/>
      <c r="E14605" s="26"/>
    </row>
    <row r="14606" spans="1:5" x14ac:dyDescent="0.15">
      <c r="A14606" s="2"/>
      <c r="B14606" s="31"/>
      <c r="C14606" s="2"/>
      <c r="D14606" s="2"/>
      <c r="E14606" s="26"/>
    </row>
    <row r="14607" spans="1:5" x14ac:dyDescent="0.15">
      <c r="A14607" s="2"/>
      <c r="B14607" s="31"/>
      <c r="C14607" s="2"/>
      <c r="D14607" s="2"/>
      <c r="E14607" s="26"/>
    </row>
    <row r="14608" spans="1:5" x14ac:dyDescent="0.15">
      <c r="A14608" s="2"/>
      <c r="B14608" s="31"/>
      <c r="C14608" s="2"/>
      <c r="D14608" s="2"/>
      <c r="E14608" s="26"/>
    </row>
    <row r="14609" spans="1:5" x14ac:dyDescent="0.15">
      <c r="A14609" s="2"/>
      <c r="B14609" s="31"/>
      <c r="C14609" s="2"/>
      <c r="D14609" s="2"/>
      <c r="E14609" s="26"/>
    </row>
    <row r="14610" spans="1:5" x14ac:dyDescent="0.15">
      <c r="A14610" s="2"/>
      <c r="B14610" s="31"/>
      <c r="C14610" s="2"/>
      <c r="D14610" s="2"/>
      <c r="E14610" s="26"/>
    </row>
    <row r="14611" spans="1:5" x14ac:dyDescent="0.15">
      <c r="A14611" s="2"/>
      <c r="B14611" s="31"/>
      <c r="C14611" s="2"/>
      <c r="D14611" s="2"/>
      <c r="E14611" s="26"/>
    </row>
    <row r="14612" spans="1:5" x14ac:dyDescent="0.15">
      <c r="A14612" s="2"/>
      <c r="B14612" s="31"/>
      <c r="C14612" s="2"/>
      <c r="D14612" s="2"/>
      <c r="E14612" s="26"/>
    </row>
    <row r="14613" spans="1:5" x14ac:dyDescent="0.15">
      <c r="A14613" s="2"/>
      <c r="B14613" s="31"/>
      <c r="C14613" s="2"/>
      <c r="D14613" s="2"/>
      <c r="E14613" s="26"/>
    </row>
    <row r="14614" spans="1:5" x14ac:dyDescent="0.15">
      <c r="A14614" s="2"/>
      <c r="B14614" s="31"/>
      <c r="C14614" s="2"/>
      <c r="D14614" s="2"/>
      <c r="E14614" s="26"/>
    </row>
    <row r="14615" spans="1:5" x14ac:dyDescent="0.15">
      <c r="A14615" s="2"/>
      <c r="B14615" s="31"/>
      <c r="C14615" s="2"/>
      <c r="D14615" s="2"/>
      <c r="E14615" s="26"/>
    </row>
    <row r="14616" spans="1:5" x14ac:dyDescent="0.15">
      <c r="A14616" s="2"/>
      <c r="B14616" s="31"/>
      <c r="C14616" s="2"/>
      <c r="D14616" s="2"/>
      <c r="E14616" s="26"/>
    </row>
    <row r="14617" spans="1:5" x14ac:dyDescent="0.15">
      <c r="A14617" s="2"/>
      <c r="B14617" s="31"/>
      <c r="C14617" s="2"/>
      <c r="D14617" s="2"/>
      <c r="E14617" s="26"/>
    </row>
    <row r="14618" spans="1:5" x14ac:dyDescent="0.15">
      <c r="A14618" s="2"/>
      <c r="B14618" s="31"/>
      <c r="C14618" s="2"/>
      <c r="D14618" s="2"/>
      <c r="E14618" s="26"/>
    </row>
    <row r="14619" spans="1:5" x14ac:dyDescent="0.15">
      <c r="A14619" s="2"/>
      <c r="B14619" s="31"/>
      <c r="C14619" s="2"/>
      <c r="D14619" s="2"/>
      <c r="E14619" s="26"/>
    </row>
    <row r="14620" spans="1:5" x14ac:dyDescent="0.15">
      <c r="A14620" s="2"/>
      <c r="B14620" s="31"/>
      <c r="C14620" s="2"/>
      <c r="D14620" s="2"/>
      <c r="E14620" s="26"/>
    </row>
    <row r="14621" spans="1:5" x14ac:dyDescent="0.15">
      <c r="A14621" s="2"/>
      <c r="B14621" s="31"/>
      <c r="C14621" s="2"/>
      <c r="D14621" s="2"/>
      <c r="E14621" s="26"/>
    </row>
    <row r="14622" spans="1:5" x14ac:dyDescent="0.15">
      <c r="A14622" s="2"/>
      <c r="B14622" s="31"/>
      <c r="C14622" s="2"/>
      <c r="D14622" s="2"/>
      <c r="E14622" s="26"/>
    </row>
    <row r="14623" spans="1:5" x14ac:dyDescent="0.15">
      <c r="A14623" s="2"/>
      <c r="B14623" s="31"/>
      <c r="C14623" s="2"/>
      <c r="D14623" s="2"/>
      <c r="E14623" s="26"/>
    </row>
    <row r="14624" spans="1:5" x14ac:dyDescent="0.15">
      <c r="A14624" s="2"/>
      <c r="B14624" s="31"/>
      <c r="C14624" s="2"/>
      <c r="D14624" s="2"/>
      <c r="E14624" s="26"/>
    </row>
    <row r="14625" spans="1:5" x14ac:dyDescent="0.15">
      <c r="A14625" s="2"/>
      <c r="B14625" s="31"/>
      <c r="C14625" s="2"/>
      <c r="D14625" s="2"/>
      <c r="E14625" s="26"/>
    </row>
    <row r="14626" spans="1:5" x14ac:dyDescent="0.15">
      <c r="A14626" s="2"/>
      <c r="B14626" s="31"/>
      <c r="C14626" s="2"/>
      <c r="D14626" s="2"/>
      <c r="E14626" s="26"/>
    </row>
    <row r="14627" spans="1:5" x14ac:dyDescent="0.15">
      <c r="A14627" s="2"/>
      <c r="B14627" s="31"/>
      <c r="C14627" s="2"/>
      <c r="D14627" s="2"/>
      <c r="E14627" s="26"/>
    </row>
    <row r="14628" spans="1:5" x14ac:dyDescent="0.15">
      <c r="A14628" s="2"/>
      <c r="B14628" s="31"/>
      <c r="C14628" s="2"/>
      <c r="D14628" s="2"/>
      <c r="E14628" s="26"/>
    </row>
    <row r="14629" spans="1:5" x14ac:dyDescent="0.15">
      <c r="A14629" s="2"/>
      <c r="B14629" s="31"/>
      <c r="C14629" s="2"/>
      <c r="D14629" s="2"/>
      <c r="E14629" s="26"/>
    </row>
    <row r="14630" spans="1:5" x14ac:dyDescent="0.15">
      <c r="A14630" s="2"/>
      <c r="B14630" s="31"/>
      <c r="C14630" s="2"/>
      <c r="D14630" s="2"/>
      <c r="E14630" s="26"/>
    </row>
    <row r="14631" spans="1:5" x14ac:dyDescent="0.15">
      <c r="A14631" s="2"/>
      <c r="B14631" s="31"/>
      <c r="C14631" s="2"/>
      <c r="D14631" s="2"/>
      <c r="E14631" s="26"/>
    </row>
    <row r="14632" spans="1:5" x14ac:dyDescent="0.15">
      <c r="A14632" s="2"/>
      <c r="B14632" s="31"/>
      <c r="C14632" s="2"/>
      <c r="D14632" s="2"/>
      <c r="E14632" s="26"/>
    </row>
    <row r="14633" spans="1:5" x14ac:dyDescent="0.15">
      <c r="A14633" s="2"/>
      <c r="B14633" s="31"/>
      <c r="C14633" s="2"/>
      <c r="D14633" s="2"/>
      <c r="E14633" s="26"/>
    </row>
    <row r="14634" spans="1:5" x14ac:dyDescent="0.15">
      <c r="A14634" s="2"/>
      <c r="B14634" s="31"/>
      <c r="C14634" s="2"/>
      <c r="D14634" s="2"/>
      <c r="E14634" s="26"/>
    </row>
    <row r="14635" spans="1:5" x14ac:dyDescent="0.15">
      <c r="A14635" s="2"/>
      <c r="B14635" s="31"/>
      <c r="C14635" s="2"/>
      <c r="D14635" s="2"/>
      <c r="E14635" s="26"/>
    </row>
    <row r="14636" spans="1:5" x14ac:dyDescent="0.15">
      <c r="A14636" s="2"/>
      <c r="B14636" s="31"/>
      <c r="C14636" s="2"/>
      <c r="D14636" s="2"/>
      <c r="E14636" s="26"/>
    </row>
    <row r="14637" spans="1:5" x14ac:dyDescent="0.15">
      <c r="A14637" s="2"/>
      <c r="B14637" s="31"/>
      <c r="C14637" s="2"/>
      <c r="D14637" s="2"/>
      <c r="E14637" s="26"/>
    </row>
    <row r="14638" spans="1:5" x14ac:dyDescent="0.15">
      <c r="A14638" s="2"/>
      <c r="B14638" s="31"/>
      <c r="C14638" s="2"/>
      <c r="D14638" s="2"/>
      <c r="E14638" s="26"/>
    </row>
    <row r="14639" spans="1:5" x14ac:dyDescent="0.15">
      <c r="A14639" s="2"/>
      <c r="B14639" s="31"/>
      <c r="C14639" s="2"/>
      <c r="D14639" s="2"/>
      <c r="E14639" s="26"/>
    </row>
    <row r="14640" spans="1:5" x14ac:dyDescent="0.15">
      <c r="A14640" s="2"/>
      <c r="B14640" s="31"/>
      <c r="C14640" s="2"/>
      <c r="D14640" s="2"/>
      <c r="E14640" s="26"/>
    </row>
    <row r="14641" spans="1:5" x14ac:dyDescent="0.15">
      <c r="A14641" s="2"/>
      <c r="B14641" s="31"/>
      <c r="C14641" s="2"/>
      <c r="D14641" s="2"/>
      <c r="E14641" s="26"/>
    </row>
    <row r="14642" spans="1:5" x14ac:dyDescent="0.15">
      <c r="A14642" s="2"/>
      <c r="B14642" s="31"/>
      <c r="C14642" s="2"/>
      <c r="D14642" s="2"/>
      <c r="E14642" s="26"/>
    </row>
    <row r="14643" spans="1:5" x14ac:dyDescent="0.15">
      <c r="A14643" s="2"/>
      <c r="B14643" s="31"/>
      <c r="C14643" s="2"/>
      <c r="D14643" s="2"/>
      <c r="E14643" s="26"/>
    </row>
    <row r="14644" spans="1:5" x14ac:dyDescent="0.15">
      <c r="A14644" s="2"/>
      <c r="B14644" s="31"/>
      <c r="C14644" s="2"/>
      <c r="D14644" s="2"/>
      <c r="E14644" s="26"/>
    </row>
    <row r="14645" spans="1:5" x14ac:dyDescent="0.15">
      <c r="A14645" s="2"/>
      <c r="B14645" s="31"/>
      <c r="C14645" s="2"/>
      <c r="D14645" s="2"/>
      <c r="E14645" s="26"/>
    </row>
    <row r="14646" spans="1:5" x14ac:dyDescent="0.15">
      <c r="A14646" s="2"/>
      <c r="B14646" s="31"/>
      <c r="C14646" s="2"/>
      <c r="D14646" s="2"/>
      <c r="E14646" s="26"/>
    </row>
    <row r="14647" spans="1:5" x14ac:dyDescent="0.15">
      <c r="A14647" s="2"/>
      <c r="B14647" s="31"/>
      <c r="C14647" s="2"/>
      <c r="D14647" s="2"/>
      <c r="E14647" s="26"/>
    </row>
    <row r="14648" spans="1:5" x14ac:dyDescent="0.15">
      <c r="A14648" s="2"/>
      <c r="B14648" s="31"/>
      <c r="C14648" s="2"/>
      <c r="D14648" s="2"/>
      <c r="E14648" s="26"/>
    </row>
    <row r="14649" spans="1:5" x14ac:dyDescent="0.15">
      <c r="A14649" s="2"/>
      <c r="B14649" s="31"/>
      <c r="C14649" s="2"/>
      <c r="D14649" s="2"/>
      <c r="E14649" s="26"/>
    </row>
    <row r="14650" spans="1:5" x14ac:dyDescent="0.15">
      <c r="A14650" s="2"/>
      <c r="B14650" s="31"/>
      <c r="C14650" s="2"/>
      <c r="D14650" s="2"/>
      <c r="E14650" s="26"/>
    </row>
    <row r="14651" spans="1:5" x14ac:dyDescent="0.15">
      <c r="A14651" s="2"/>
      <c r="B14651" s="31"/>
      <c r="C14651" s="2"/>
      <c r="D14651" s="2"/>
      <c r="E14651" s="26"/>
    </row>
    <row r="14652" spans="1:5" x14ac:dyDescent="0.15">
      <c r="A14652" s="2"/>
      <c r="B14652" s="31"/>
      <c r="C14652" s="2"/>
      <c r="D14652" s="2"/>
      <c r="E14652" s="26"/>
    </row>
    <row r="14653" spans="1:5" x14ac:dyDescent="0.15">
      <c r="A14653" s="2"/>
      <c r="B14653" s="31"/>
      <c r="C14653" s="2"/>
      <c r="D14653" s="2"/>
      <c r="E14653" s="26"/>
    </row>
    <row r="14654" spans="1:5" x14ac:dyDescent="0.15">
      <c r="A14654" s="2"/>
      <c r="B14654" s="31"/>
      <c r="C14654" s="2"/>
      <c r="D14654" s="2"/>
      <c r="E14654" s="26"/>
    </row>
    <row r="14655" spans="1:5" x14ac:dyDescent="0.15">
      <c r="A14655" s="2"/>
      <c r="B14655" s="31"/>
      <c r="C14655" s="2"/>
      <c r="D14655" s="2"/>
      <c r="E14655" s="26"/>
    </row>
    <row r="14656" spans="1:5" x14ac:dyDescent="0.15">
      <c r="A14656" s="2"/>
      <c r="B14656" s="31"/>
      <c r="C14656" s="2"/>
      <c r="D14656" s="2"/>
      <c r="E14656" s="26"/>
    </row>
    <row r="14657" spans="1:5" x14ac:dyDescent="0.15">
      <c r="A14657" s="2"/>
      <c r="B14657" s="31"/>
      <c r="C14657" s="2"/>
      <c r="D14657" s="2"/>
      <c r="E14657" s="26"/>
    </row>
    <row r="14658" spans="1:5" x14ac:dyDescent="0.15">
      <c r="A14658" s="2"/>
      <c r="B14658" s="31"/>
      <c r="C14658" s="2"/>
      <c r="D14658" s="2"/>
      <c r="E14658" s="26"/>
    </row>
    <row r="14659" spans="1:5" x14ac:dyDescent="0.15">
      <c r="A14659" s="2"/>
      <c r="B14659" s="31"/>
      <c r="C14659" s="2"/>
      <c r="D14659" s="2"/>
      <c r="E14659" s="26"/>
    </row>
    <row r="14660" spans="1:5" x14ac:dyDescent="0.15">
      <c r="A14660" s="2"/>
      <c r="B14660" s="31"/>
      <c r="C14660" s="2"/>
      <c r="D14660" s="2"/>
      <c r="E14660" s="26"/>
    </row>
    <row r="14661" spans="1:5" x14ac:dyDescent="0.15">
      <c r="A14661" s="2"/>
      <c r="B14661" s="31"/>
      <c r="C14661" s="2"/>
      <c r="D14661" s="2"/>
      <c r="E14661" s="26"/>
    </row>
    <row r="14662" spans="1:5" x14ac:dyDescent="0.15">
      <c r="A14662" s="2"/>
      <c r="B14662" s="31"/>
      <c r="C14662" s="2"/>
      <c r="D14662" s="2"/>
      <c r="E14662" s="26"/>
    </row>
    <row r="14663" spans="1:5" x14ac:dyDescent="0.15">
      <c r="A14663" s="2"/>
      <c r="B14663" s="31"/>
      <c r="C14663" s="2"/>
      <c r="D14663" s="2"/>
      <c r="E14663" s="26"/>
    </row>
    <row r="14664" spans="1:5" x14ac:dyDescent="0.15">
      <c r="A14664" s="2"/>
      <c r="B14664" s="31"/>
      <c r="C14664" s="2"/>
      <c r="D14664" s="2"/>
      <c r="E14664" s="26"/>
    </row>
    <row r="14665" spans="1:5" x14ac:dyDescent="0.15">
      <c r="A14665" s="2"/>
      <c r="B14665" s="31"/>
      <c r="C14665" s="2"/>
      <c r="D14665" s="2"/>
      <c r="E14665" s="26"/>
    </row>
    <row r="14666" spans="1:5" x14ac:dyDescent="0.15">
      <c r="A14666" s="2"/>
      <c r="B14666" s="31"/>
      <c r="C14666" s="2"/>
      <c r="D14666" s="2"/>
      <c r="E14666" s="26"/>
    </row>
    <row r="14667" spans="1:5" x14ac:dyDescent="0.15">
      <c r="A14667" s="2"/>
      <c r="B14667" s="31"/>
      <c r="C14667" s="2"/>
      <c r="D14667" s="2"/>
      <c r="E14667" s="26"/>
    </row>
    <row r="14668" spans="1:5" x14ac:dyDescent="0.15">
      <c r="A14668" s="2"/>
      <c r="B14668" s="31"/>
      <c r="C14668" s="2"/>
      <c r="D14668" s="2"/>
      <c r="E14668" s="26"/>
    </row>
    <row r="14669" spans="1:5" x14ac:dyDescent="0.15">
      <c r="A14669" s="2"/>
      <c r="B14669" s="31"/>
      <c r="C14669" s="2"/>
      <c r="D14669" s="2"/>
      <c r="E14669" s="26"/>
    </row>
    <row r="14670" spans="1:5" x14ac:dyDescent="0.15">
      <c r="A14670" s="2"/>
      <c r="B14670" s="31"/>
      <c r="C14670" s="2"/>
      <c r="D14670" s="2"/>
      <c r="E14670" s="26"/>
    </row>
    <row r="14671" spans="1:5" x14ac:dyDescent="0.15">
      <c r="A14671" s="2"/>
      <c r="B14671" s="31"/>
      <c r="C14671" s="2"/>
      <c r="D14671" s="2"/>
      <c r="E14671" s="26"/>
    </row>
    <row r="14672" spans="1:5" x14ac:dyDescent="0.15">
      <c r="A14672" s="2"/>
      <c r="B14672" s="31"/>
      <c r="C14672" s="2"/>
      <c r="D14672" s="2"/>
      <c r="E14672" s="26"/>
    </row>
    <row r="14673" spans="1:5" x14ac:dyDescent="0.15">
      <c r="A14673" s="2"/>
      <c r="B14673" s="31"/>
      <c r="C14673" s="2"/>
      <c r="D14673" s="2"/>
      <c r="E14673" s="26"/>
    </row>
    <row r="14674" spans="1:5" x14ac:dyDescent="0.15">
      <c r="A14674" s="2"/>
      <c r="B14674" s="31"/>
      <c r="C14674" s="2"/>
      <c r="D14674" s="2"/>
      <c r="E14674" s="26"/>
    </row>
    <row r="14675" spans="1:5" x14ac:dyDescent="0.15">
      <c r="A14675" s="2"/>
      <c r="B14675" s="31"/>
      <c r="C14675" s="2"/>
      <c r="D14675" s="2"/>
      <c r="E14675" s="26"/>
    </row>
    <row r="14676" spans="1:5" x14ac:dyDescent="0.15">
      <c r="A14676" s="2"/>
      <c r="B14676" s="31"/>
      <c r="C14676" s="2"/>
      <c r="D14676" s="2"/>
      <c r="E14676" s="26"/>
    </row>
    <row r="14677" spans="1:5" x14ac:dyDescent="0.15">
      <c r="A14677" s="2"/>
      <c r="B14677" s="31"/>
      <c r="C14677" s="2"/>
      <c r="D14677" s="2"/>
      <c r="E14677" s="26"/>
    </row>
    <row r="14678" spans="1:5" x14ac:dyDescent="0.15">
      <c r="A14678" s="2"/>
      <c r="B14678" s="31"/>
      <c r="C14678" s="2"/>
      <c r="D14678" s="2"/>
      <c r="E14678" s="26"/>
    </row>
    <row r="14679" spans="1:5" x14ac:dyDescent="0.15">
      <c r="A14679" s="2"/>
      <c r="B14679" s="31"/>
      <c r="C14679" s="2"/>
      <c r="D14679" s="2"/>
      <c r="E14679" s="26"/>
    </row>
    <row r="14680" spans="1:5" x14ac:dyDescent="0.15">
      <c r="A14680" s="2"/>
      <c r="B14680" s="31"/>
      <c r="C14680" s="2"/>
      <c r="D14680" s="2"/>
      <c r="E14680" s="26"/>
    </row>
    <row r="14681" spans="1:5" x14ac:dyDescent="0.15">
      <c r="A14681" s="2"/>
      <c r="B14681" s="31"/>
      <c r="C14681" s="2"/>
      <c r="D14681" s="2"/>
      <c r="E14681" s="26"/>
    </row>
    <row r="14682" spans="1:5" x14ac:dyDescent="0.15">
      <c r="A14682" s="2"/>
      <c r="B14682" s="31"/>
      <c r="C14682" s="2"/>
      <c r="D14682" s="2"/>
      <c r="E14682" s="26"/>
    </row>
    <row r="14683" spans="1:5" x14ac:dyDescent="0.15">
      <c r="A14683" s="2"/>
      <c r="B14683" s="31"/>
      <c r="C14683" s="2"/>
      <c r="D14683" s="2"/>
      <c r="E14683" s="26"/>
    </row>
    <row r="14684" spans="1:5" x14ac:dyDescent="0.15">
      <c r="A14684" s="2"/>
      <c r="B14684" s="31"/>
      <c r="C14684" s="2"/>
      <c r="D14684" s="2"/>
      <c r="E14684" s="26"/>
    </row>
    <row r="14685" spans="1:5" x14ac:dyDescent="0.15">
      <c r="A14685" s="2"/>
      <c r="B14685" s="31"/>
      <c r="C14685" s="2"/>
      <c r="D14685" s="2"/>
      <c r="E14685" s="26"/>
    </row>
    <row r="14686" spans="1:5" x14ac:dyDescent="0.15">
      <c r="A14686" s="2"/>
      <c r="B14686" s="31"/>
      <c r="C14686" s="2"/>
      <c r="D14686" s="2"/>
      <c r="E14686" s="26"/>
    </row>
    <row r="14687" spans="1:5" x14ac:dyDescent="0.15">
      <c r="A14687" s="2"/>
      <c r="B14687" s="31"/>
      <c r="C14687" s="2"/>
      <c r="D14687" s="2"/>
      <c r="E14687" s="26"/>
    </row>
    <row r="14688" spans="1:5" x14ac:dyDescent="0.15">
      <c r="A14688" s="2"/>
      <c r="B14688" s="31"/>
      <c r="C14688" s="2"/>
      <c r="D14688" s="2"/>
      <c r="E14688" s="26"/>
    </row>
    <row r="14689" spans="1:5" x14ac:dyDescent="0.15">
      <c r="A14689" s="2"/>
      <c r="B14689" s="31"/>
      <c r="C14689" s="2"/>
      <c r="D14689" s="2"/>
      <c r="E14689" s="26"/>
    </row>
    <row r="14690" spans="1:5" x14ac:dyDescent="0.15">
      <c r="A14690" s="2"/>
      <c r="B14690" s="31"/>
      <c r="C14690" s="2"/>
      <c r="D14690" s="2"/>
      <c r="E14690" s="26"/>
    </row>
    <row r="14691" spans="1:5" x14ac:dyDescent="0.15">
      <c r="A14691" s="2"/>
      <c r="B14691" s="31"/>
      <c r="C14691" s="2"/>
      <c r="D14691" s="2"/>
      <c r="E14691" s="26"/>
    </row>
    <row r="14692" spans="1:5" x14ac:dyDescent="0.15">
      <c r="A14692" s="2"/>
      <c r="B14692" s="31"/>
      <c r="C14692" s="2"/>
      <c r="D14692" s="2"/>
      <c r="E14692" s="26"/>
    </row>
    <row r="14693" spans="1:5" x14ac:dyDescent="0.15">
      <c r="A14693" s="2"/>
      <c r="B14693" s="31"/>
      <c r="C14693" s="2"/>
      <c r="D14693" s="2"/>
      <c r="E14693" s="26"/>
    </row>
    <row r="14694" spans="1:5" x14ac:dyDescent="0.15">
      <c r="A14694" s="2"/>
      <c r="B14694" s="31"/>
      <c r="C14694" s="2"/>
      <c r="D14694" s="2"/>
      <c r="E14694" s="26"/>
    </row>
    <row r="14695" spans="1:5" x14ac:dyDescent="0.15">
      <c r="A14695" s="2"/>
      <c r="B14695" s="31"/>
      <c r="C14695" s="2"/>
      <c r="D14695" s="2"/>
      <c r="E14695" s="26"/>
    </row>
    <row r="14696" spans="1:5" x14ac:dyDescent="0.15">
      <c r="A14696" s="2"/>
      <c r="B14696" s="31"/>
      <c r="C14696" s="2"/>
      <c r="D14696" s="2"/>
      <c r="E14696" s="26"/>
    </row>
    <row r="14697" spans="1:5" x14ac:dyDescent="0.15">
      <c r="A14697" s="2"/>
      <c r="B14697" s="31"/>
      <c r="C14697" s="2"/>
      <c r="D14697" s="2"/>
      <c r="E14697" s="26"/>
    </row>
    <row r="14698" spans="1:5" x14ac:dyDescent="0.15">
      <c r="A14698" s="2"/>
      <c r="B14698" s="31"/>
      <c r="C14698" s="2"/>
      <c r="D14698" s="2"/>
      <c r="E14698" s="26"/>
    </row>
    <row r="14699" spans="1:5" x14ac:dyDescent="0.15">
      <c r="A14699" s="2"/>
      <c r="B14699" s="31"/>
      <c r="C14699" s="2"/>
      <c r="D14699" s="2"/>
      <c r="E14699" s="26"/>
    </row>
    <row r="14700" spans="1:5" x14ac:dyDescent="0.15">
      <c r="A14700" s="2"/>
      <c r="B14700" s="31"/>
      <c r="C14700" s="2"/>
      <c r="D14700" s="2"/>
      <c r="E14700" s="26"/>
    </row>
    <row r="14701" spans="1:5" x14ac:dyDescent="0.15">
      <c r="A14701" s="2"/>
      <c r="B14701" s="31"/>
      <c r="C14701" s="2"/>
      <c r="D14701" s="2"/>
      <c r="E14701" s="26"/>
    </row>
    <row r="14702" spans="1:5" x14ac:dyDescent="0.15">
      <c r="A14702" s="2"/>
      <c r="B14702" s="31"/>
      <c r="C14702" s="2"/>
      <c r="D14702" s="2"/>
      <c r="E14702" s="26"/>
    </row>
    <row r="14703" spans="1:5" x14ac:dyDescent="0.15">
      <c r="A14703" s="2"/>
      <c r="B14703" s="31"/>
      <c r="C14703" s="2"/>
      <c r="D14703" s="2"/>
      <c r="E14703" s="26"/>
    </row>
    <row r="14704" spans="1:5" x14ac:dyDescent="0.15">
      <c r="A14704" s="2"/>
      <c r="B14704" s="31"/>
      <c r="C14704" s="2"/>
      <c r="D14704" s="2"/>
      <c r="E14704" s="26"/>
    </row>
    <row r="14705" spans="1:5" x14ac:dyDescent="0.15">
      <c r="A14705" s="2"/>
      <c r="B14705" s="31"/>
      <c r="C14705" s="2"/>
      <c r="D14705" s="2"/>
      <c r="E14705" s="26"/>
    </row>
    <row r="14706" spans="1:5" x14ac:dyDescent="0.15">
      <c r="A14706" s="2"/>
      <c r="B14706" s="31"/>
      <c r="C14706" s="2"/>
      <c r="D14706" s="2"/>
      <c r="E14706" s="26"/>
    </row>
    <row r="14707" spans="1:5" x14ac:dyDescent="0.15">
      <c r="A14707" s="2"/>
      <c r="B14707" s="31"/>
      <c r="C14707" s="2"/>
      <c r="D14707" s="2"/>
      <c r="E14707" s="26"/>
    </row>
    <row r="14708" spans="1:5" x14ac:dyDescent="0.15">
      <c r="A14708" s="2"/>
      <c r="B14708" s="31"/>
      <c r="C14708" s="2"/>
      <c r="D14708" s="2"/>
      <c r="E14708" s="26"/>
    </row>
    <row r="14709" spans="1:5" x14ac:dyDescent="0.15">
      <c r="A14709" s="2"/>
      <c r="B14709" s="31"/>
      <c r="C14709" s="2"/>
      <c r="D14709" s="2"/>
      <c r="E14709" s="26"/>
    </row>
    <row r="14710" spans="1:5" x14ac:dyDescent="0.15">
      <c r="A14710" s="2"/>
      <c r="B14710" s="31"/>
      <c r="C14710" s="2"/>
      <c r="D14710" s="2"/>
      <c r="E14710" s="26"/>
    </row>
    <row r="14711" spans="1:5" x14ac:dyDescent="0.15">
      <c r="A14711" s="2"/>
      <c r="B14711" s="31"/>
      <c r="C14711" s="2"/>
      <c r="D14711" s="2"/>
      <c r="E14711" s="26"/>
    </row>
    <row r="14712" spans="1:5" x14ac:dyDescent="0.15">
      <c r="A14712" s="2"/>
      <c r="B14712" s="31"/>
      <c r="C14712" s="2"/>
      <c r="D14712" s="2"/>
      <c r="E14712" s="26"/>
    </row>
    <row r="14713" spans="1:5" x14ac:dyDescent="0.15">
      <c r="A14713" s="2"/>
      <c r="B14713" s="31"/>
      <c r="C14713" s="2"/>
      <c r="D14713" s="2"/>
      <c r="E14713" s="26"/>
    </row>
    <row r="14714" spans="1:5" x14ac:dyDescent="0.15">
      <c r="A14714" s="2"/>
      <c r="B14714" s="31"/>
      <c r="C14714" s="2"/>
      <c r="D14714" s="2"/>
      <c r="E14714" s="26"/>
    </row>
    <row r="14715" spans="1:5" x14ac:dyDescent="0.15">
      <c r="A14715" s="2"/>
      <c r="B14715" s="31"/>
      <c r="C14715" s="2"/>
      <c r="D14715" s="2"/>
      <c r="E14715" s="26"/>
    </row>
    <row r="14716" spans="1:5" x14ac:dyDescent="0.15">
      <c r="A14716" s="2"/>
      <c r="B14716" s="31"/>
      <c r="C14716" s="2"/>
      <c r="D14716" s="2"/>
      <c r="E14716" s="26"/>
    </row>
    <row r="14717" spans="1:5" x14ac:dyDescent="0.15">
      <c r="A14717" s="2"/>
      <c r="B14717" s="31"/>
      <c r="C14717" s="2"/>
      <c r="D14717" s="2"/>
      <c r="E14717" s="26"/>
    </row>
    <row r="14718" spans="1:5" x14ac:dyDescent="0.15">
      <c r="A14718" s="2"/>
      <c r="B14718" s="31"/>
      <c r="C14718" s="2"/>
      <c r="D14718" s="2"/>
      <c r="E14718" s="26"/>
    </row>
    <row r="14719" spans="1:5" x14ac:dyDescent="0.15">
      <c r="A14719" s="2"/>
      <c r="B14719" s="31"/>
      <c r="C14719" s="2"/>
      <c r="D14719" s="2"/>
      <c r="E14719" s="26"/>
    </row>
    <row r="14720" spans="1:5" x14ac:dyDescent="0.15">
      <c r="A14720" s="2"/>
      <c r="B14720" s="31"/>
      <c r="C14720" s="2"/>
      <c r="D14720" s="2"/>
      <c r="E14720" s="26"/>
    </row>
    <row r="14721" spans="1:5" x14ac:dyDescent="0.15">
      <c r="A14721" s="2"/>
      <c r="B14721" s="31"/>
      <c r="C14721" s="2"/>
      <c r="D14721" s="2"/>
      <c r="E14721" s="26"/>
    </row>
    <row r="14722" spans="1:5" x14ac:dyDescent="0.15">
      <c r="A14722" s="2"/>
      <c r="B14722" s="31"/>
      <c r="C14722" s="2"/>
      <c r="D14722" s="2"/>
      <c r="E14722" s="26"/>
    </row>
    <row r="14723" spans="1:5" x14ac:dyDescent="0.15">
      <c r="A14723" s="2"/>
      <c r="B14723" s="31"/>
      <c r="C14723" s="2"/>
      <c r="D14723" s="2"/>
      <c r="E14723" s="26"/>
    </row>
    <row r="14724" spans="1:5" x14ac:dyDescent="0.15">
      <c r="A14724" s="2"/>
      <c r="B14724" s="31"/>
      <c r="C14724" s="2"/>
      <c r="D14724" s="2"/>
      <c r="E14724" s="26"/>
    </row>
    <row r="14725" spans="1:5" x14ac:dyDescent="0.15">
      <c r="A14725" s="2"/>
      <c r="B14725" s="31"/>
      <c r="C14725" s="2"/>
      <c r="D14725" s="2"/>
      <c r="E14725" s="26"/>
    </row>
    <row r="14726" spans="1:5" x14ac:dyDescent="0.15">
      <c r="A14726" s="2"/>
      <c r="B14726" s="31"/>
      <c r="C14726" s="2"/>
      <c r="D14726" s="2"/>
      <c r="E14726" s="26"/>
    </row>
    <row r="14727" spans="1:5" x14ac:dyDescent="0.15">
      <c r="A14727" s="2"/>
      <c r="B14727" s="31"/>
      <c r="C14727" s="2"/>
      <c r="D14727" s="2"/>
      <c r="E14727" s="26"/>
    </row>
    <row r="14728" spans="1:5" x14ac:dyDescent="0.15">
      <c r="A14728" s="2"/>
      <c r="B14728" s="31"/>
      <c r="C14728" s="2"/>
      <c r="D14728" s="2"/>
      <c r="E14728" s="26"/>
    </row>
    <row r="14729" spans="1:5" x14ac:dyDescent="0.15">
      <c r="A14729" s="2"/>
      <c r="B14729" s="31"/>
      <c r="C14729" s="2"/>
      <c r="D14729" s="2"/>
      <c r="E14729" s="26"/>
    </row>
    <row r="14730" spans="1:5" x14ac:dyDescent="0.15">
      <c r="A14730" s="2"/>
      <c r="B14730" s="31"/>
      <c r="C14730" s="2"/>
      <c r="D14730" s="2"/>
      <c r="E14730" s="26"/>
    </row>
    <row r="14731" spans="1:5" x14ac:dyDescent="0.15">
      <c r="A14731" s="2"/>
      <c r="B14731" s="31"/>
      <c r="C14731" s="2"/>
      <c r="D14731" s="2"/>
      <c r="E14731" s="26"/>
    </row>
    <row r="14732" spans="1:5" x14ac:dyDescent="0.15">
      <c r="A14732" s="2"/>
      <c r="B14732" s="31"/>
      <c r="C14732" s="2"/>
      <c r="D14732" s="2"/>
      <c r="E14732" s="26"/>
    </row>
    <row r="14733" spans="1:5" x14ac:dyDescent="0.15">
      <c r="A14733" s="2"/>
      <c r="B14733" s="31"/>
      <c r="C14733" s="2"/>
      <c r="D14733" s="2"/>
      <c r="E14733" s="26"/>
    </row>
    <row r="14734" spans="1:5" x14ac:dyDescent="0.15">
      <c r="A14734" s="2"/>
      <c r="B14734" s="31"/>
      <c r="C14734" s="2"/>
      <c r="D14734" s="2"/>
      <c r="E14734" s="26"/>
    </row>
    <row r="14735" spans="1:5" x14ac:dyDescent="0.15">
      <c r="A14735" s="2"/>
      <c r="B14735" s="31"/>
      <c r="C14735" s="2"/>
      <c r="D14735" s="2"/>
      <c r="E14735" s="26"/>
    </row>
    <row r="14736" spans="1:5" x14ac:dyDescent="0.15">
      <c r="A14736" s="2"/>
      <c r="B14736" s="31"/>
      <c r="C14736" s="2"/>
      <c r="D14736" s="2"/>
      <c r="E14736" s="26"/>
    </row>
    <row r="14737" spans="1:5" x14ac:dyDescent="0.15">
      <c r="A14737" s="2"/>
      <c r="B14737" s="31"/>
      <c r="C14737" s="2"/>
      <c r="D14737" s="2"/>
      <c r="E14737" s="26"/>
    </row>
    <row r="14738" spans="1:5" x14ac:dyDescent="0.15">
      <c r="A14738" s="2"/>
      <c r="B14738" s="31"/>
      <c r="C14738" s="2"/>
      <c r="D14738" s="2"/>
      <c r="E14738" s="26"/>
    </row>
    <row r="14739" spans="1:5" x14ac:dyDescent="0.15">
      <c r="A14739" s="2"/>
      <c r="B14739" s="31"/>
      <c r="C14739" s="2"/>
      <c r="D14739" s="2"/>
      <c r="E14739" s="26"/>
    </row>
    <row r="14740" spans="1:5" x14ac:dyDescent="0.15">
      <c r="A14740" s="2"/>
      <c r="B14740" s="31"/>
      <c r="C14740" s="2"/>
      <c r="D14740" s="2"/>
      <c r="E14740" s="26"/>
    </row>
    <row r="14741" spans="1:5" x14ac:dyDescent="0.15">
      <c r="A14741" s="2"/>
      <c r="B14741" s="31"/>
      <c r="C14741" s="2"/>
      <c r="D14741" s="2"/>
      <c r="E14741" s="26"/>
    </row>
    <row r="14742" spans="1:5" x14ac:dyDescent="0.15">
      <c r="A14742" s="2"/>
      <c r="B14742" s="31"/>
      <c r="C14742" s="2"/>
      <c r="D14742" s="2"/>
      <c r="E14742" s="26"/>
    </row>
    <row r="14743" spans="1:5" x14ac:dyDescent="0.15">
      <c r="A14743" s="2"/>
      <c r="B14743" s="31"/>
      <c r="C14743" s="2"/>
      <c r="D14743" s="2"/>
      <c r="E14743" s="26"/>
    </row>
    <row r="14744" spans="1:5" x14ac:dyDescent="0.15">
      <c r="A14744" s="2"/>
      <c r="B14744" s="31"/>
      <c r="C14744" s="2"/>
      <c r="D14744" s="2"/>
      <c r="E14744" s="26"/>
    </row>
    <row r="14745" spans="1:5" x14ac:dyDescent="0.15">
      <c r="A14745" s="2"/>
      <c r="B14745" s="31"/>
      <c r="C14745" s="2"/>
      <c r="D14745" s="2"/>
      <c r="E14745" s="26"/>
    </row>
    <row r="14746" spans="1:5" x14ac:dyDescent="0.15">
      <c r="A14746" s="2"/>
      <c r="B14746" s="31"/>
      <c r="C14746" s="2"/>
      <c r="D14746" s="2"/>
      <c r="E14746" s="26"/>
    </row>
    <row r="14747" spans="1:5" x14ac:dyDescent="0.15">
      <c r="A14747" s="2"/>
      <c r="B14747" s="31"/>
      <c r="C14747" s="2"/>
      <c r="D14747" s="2"/>
      <c r="E14747" s="26"/>
    </row>
    <row r="14748" spans="1:5" x14ac:dyDescent="0.15">
      <c r="A14748" s="2"/>
      <c r="B14748" s="31"/>
      <c r="C14748" s="2"/>
      <c r="D14748" s="2"/>
      <c r="E14748" s="26"/>
    </row>
    <row r="14749" spans="1:5" x14ac:dyDescent="0.15">
      <c r="A14749" s="2"/>
      <c r="B14749" s="31"/>
      <c r="C14749" s="2"/>
      <c r="D14749" s="2"/>
      <c r="E14749" s="26"/>
    </row>
    <row r="14750" spans="1:5" x14ac:dyDescent="0.15">
      <c r="A14750" s="2"/>
      <c r="B14750" s="31"/>
      <c r="C14750" s="2"/>
      <c r="D14750" s="2"/>
      <c r="E14750" s="26"/>
    </row>
    <row r="14751" spans="1:5" x14ac:dyDescent="0.15">
      <c r="A14751" s="2"/>
      <c r="B14751" s="31"/>
      <c r="C14751" s="2"/>
      <c r="D14751" s="2"/>
      <c r="E14751" s="26"/>
    </row>
    <row r="14752" spans="1:5" x14ac:dyDescent="0.15">
      <c r="A14752" s="2"/>
      <c r="B14752" s="31"/>
      <c r="C14752" s="2"/>
      <c r="D14752" s="2"/>
      <c r="E14752" s="26"/>
    </row>
    <row r="14753" spans="1:5" x14ac:dyDescent="0.15">
      <c r="A14753" s="2"/>
      <c r="B14753" s="31"/>
      <c r="C14753" s="2"/>
      <c r="D14753" s="2"/>
      <c r="E14753" s="26"/>
    </row>
    <row r="14754" spans="1:5" x14ac:dyDescent="0.15">
      <c r="A14754" s="2"/>
      <c r="B14754" s="31"/>
      <c r="C14754" s="2"/>
      <c r="D14754" s="2"/>
      <c r="E14754" s="26"/>
    </row>
    <row r="14755" spans="1:5" x14ac:dyDescent="0.15">
      <c r="A14755" s="2"/>
      <c r="B14755" s="31"/>
      <c r="C14755" s="2"/>
      <c r="D14755" s="2"/>
      <c r="E14755" s="26"/>
    </row>
    <row r="14756" spans="1:5" x14ac:dyDescent="0.15">
      <c r="A14756" s="2"/>
      <c r="B14756" s="31"/>
      <c r="C14756" s="2"/>
      <c r="D14756" s="2"/>
      <c r="E14756" s="26"/>
    </row>
    <row r="14757" spans="1:5" x14ac:dyDescent="0.15">
      <c r="A14757" s="2"/>
      <c r="B14757" s="31"/>
      <c r="C14757" s="2"/>
      <c r="D14757" s="2"/>
      <c r="E14757" s="26"/>
    </row>
    <row r="14758" spans="1:5" x14ac:dyDescent="0.15">
      <c r="A14758" s="2"/>
      <c r="B14758" s="31"/>
      <c r="C14758" s="2"/>
      <c r="D14758" s="2"/>
      <c r="E14758" s="26"/>
    </row>
    <row r="14759" spans="1:5" x14ac:dyDescent="0.15">
      <c r="A14759" s="2"/>
      <c r="B14759" s="31"/>
      <c r="C14759" s="2"/>
      <c r="D14759" s="2"/>
      <c r="E14759" s="26"/>
    </row>
    <row r="14760" spans="1:5" x14ac:dyDescent="0.15">
      <c r="A14760" s="2"/>
      <c r="B14760" s="31"/>
      <c r="C14760" s="2"/>
      <c r="D14760" s="2"/>
      <c r="E14760" s="26"/>
    </row>
    <row r="14761" spans="1:5" x14ac:dyDescent="0.15">
      <c r="A14761" s="2"/>
      <c r="B14761" s="31"/>
      <c r="C14761" s="2"/>
      <c r="D14761" s="2"/>
      <c r="E14761" s="26"/>
    </row>
    <row r="14762" spans="1:5" x14ac:dyDescent="0.15">
      <c r="A14762" s="2"/>
      <c r="B14762" s="31"/>
      <c r="C14762" s="2"/>
      <c r="D14762" s="2"/>
      <c r="E14762" s="26"/>
    </row>
    <row r="14763" spans="1:5" x14ac:dyDescent="0.15">
      <c r="A14763" s="2"/>
      <c r="B14763" s="31"/>
      <c r="C14763" s="2"/>
      <c r="D14763" s="2"/>
      <c r="E14763" s="26"/>
    </row>
    <row r="14764" spans="1:5" x14ac:dyDescent="0.15">
      <c r="A14764" s="2"/>
      <c r="B14764" s="31"/>
      <c r="C14764" s="2"/>
      <c r="D14764" s="2"/>
      <c r="E14764" s="26"/>
    </row>
    <row r="14765" spans="1:5" x14ac:dyDescent="0.15">
      <c r="A14765" s="2"/>
      <c r="B14765" s="31"/>
      <c r="C14765" s="2"/>
      <c r="D14765" s="2"/>
      <c r="E14765" s="26"/>
    </row>
    <row r="14766" spans="1:5" x14ac:dyDescent="0.15">
      <c r="A14766" s="2"/>
      <c r="B14766" s="31"/>
      <c r="C14766" s="2"/>
      <c r="D14766" s="2"/>
      <c r="E14766" s="26"/>
    </row>
    <row r="14767" spans="1:5" x14ac:dyDescent="0.15">
      <c r="A14767" s="2"/>
      <c r="B14767" s="31"/>
      <c r="C14767" s="2"/>
      <c r="D14767" s="2"/>
      <c r="E14767" s="26"/>
    </row>
    <row r="14768" spans="1:5" x14ac:dyDescent="0.15">
      <c r="A14768" s="2"/>
      <c r="B14768" s="31"/>
      <c r="C14768" s="2"/>
      <c r="D14768" s="2"/>
      <c r="E14768" s="26"/>
    </row>
    <row r="14769" spans="1:5" x14ac:dyDescent="0.15">
      <c r="A14769" s="2"/>
      <c r="B14769" s="31"/>
      <c r="C14769" s="2"/>
      <c r="D14769" s="2"/>
      <c r="E14769" s="26"/>
    </row>
    <row r="14770" spans="1:5" x14ac:dyDescent="0.15">
      <c r="A14770" s="2"/>
      <c r="B14770" s="31"/>
      <c r="C14770" s="2"/>
      <c r="D14770" s="2"/>
      <c r="E14770" s="26"/>
    </row>
    <row r="14771" spans="1:5" x14ac:dyDescent="0.15">
      <c r="A14771" s="2"/>
      <c r="B14771" s="31"/>
      <c r="C14771" s="2"/>
      <c r="D14771" s="2"/>
      <c r="E14771" s="26"/>
    </row>
    <row r="14772" spans="1:5" x14ac:dyDescent="0.15">
      <c r="A14772" s="2"/>
      <c r="B14772" s="31"/>
      <c r="C14772" s="2"/>
      <c r="D14772" s="2"/>
      <c r="E14772" s="26"/>
    </row>
    <row r="14773" spans="1:5" x14ac:dyDescent="0.15">
      <c r="A14773" s="2"/>
      <c r="B14773" s="31"/>
      <c r="C14773" s="2"/>
      <c r="D14773" s="2"/>
      <c r="E14773" s="26"/>
    </row>
    <row r="14774" spans="1:5" x14ac:dyDescent="0.15">
      <c r="A14774" s="2"/>
      <c r="B14774" s="31"/>
      <c r="C14774" s="2"/>
      <c r="D14774" s="2"/>
      <c r="E14774" s="26"/>
    </row>
    <row r="14775" spans="1:5" x14ac:dyDescent="0.15">
      <c r="A14775" s="2"/>
      <c r="B14775" s="31"/>
      <c r="C14775" s="2"/>
      <c r="D14775" s="2"/>
      <c r="E14775" s="26"/>
    </row>
    <row r="14776" spans="1:5" x14ac:dyDescent="0.15">
      <c r="A14776" s="2"/>
      <c r="B14776" s="31"/>
      <c r="C14776" s="2"/>
      <c r="D14776" s="2"/>
      <c r="E14776" s="26"/>
    </row>
    <row r="14777" spans="1:5" x14ac:dyDescent="0.15">
      <c r="A14777" s="2"/>
      <c r="B14777" s="31"/>
      <c r="C14777" s="2"/>
      <c r="D14777" s="2"/>
      <c r="E14777" s="26"/>
    </row>
    <row r="14778" spans="1:5" x14ac:dyDescent="0.15">
      <c r="A14778" s="2"/>
      <c r="B14778" s="31"/>
      <c r="C14778" s="2"/>
      <c r="D14778" s="2"/>
      <c r="E14778" s="26"/>
    </row>
    <row r="14779" spans="1:5" x14ac:dyDescent="0.15">
      <c r="A14779" s="2"/>
      <c r="B14779" s="31"/>
      <c r="C14779" s="2"/>
      <c r="D14779" s="2"/>
      <c r="E14779" s="26"/>
    </row>
    <row r="14780" spans="1:5" x14ac:dyDescent="0.15">
      <c r="A14780" s="2"/>
      <c r="B14780" s="31"/>
      <c r="C14780" s="2"/>
      <c r="D14780" s="2"/>
      <c r="E14780" s="26"/>
    </row>
    <row r="14781" spans="1:5" x14ac:dyDescent="0.15">
      <c r="A14781" s="2"/>
      <c r="B14781" s="31"/>
      <c r="C14781" s="2"/>
      <c r="D14781" s="2"/>
      <c r="E14781" s="26"/>
    </row>
    <row r="14782" spans="1:5" x14ac:dyDescent="0.15">
      <c r="A14782" s="2"/>
      <c r="B14782" s="31"/>
      <c r="C14782" s="2"/>
      <c r="D14782" s="2"/>
      <c r="E14782" s="26"/>
    </row>
    <row r="14783" spans="1:5" x14ac:dyDescent="0.15">
      <c r="A14783" s="2"/>
      <c r="B14783" s="31"/>
      <c r="C14783" s="2"/>
      <c r="D14783" s="2"/>
      <c r="E14783" s="26"/>
    </row>
    <row r="14784" spans="1:5" x14ac:dyDescent="0.15">
      <c r="A14784" s="2"/>
      <c r="B14784" s="31"/>
      <c r="C14784" s="2"/>
      <c r="D14784" s="2"/>
      <c r="E14784" s="26"/>
    </row>
    <row r="14785" spans="1:5" x14ac:dyDescent="0.15">
      <c r="A14785" s="2"/>
      <c r="B14785" s="31"/>
      <c r="C14785" s="2"/>
      <c r="D14785" s="2"/>
      <c r="E14785" s="26"/>
    </row>
    <row r="14786" spans="1:5" x14ac:dyDescent="0.15">
      <c r="A14786" s="2"/>
      <c r="B14786" s="31"/>
      <c r="C14786" s="2"/>
      <c r="D14786" s="2"/>
      <c r="E14786" s="26"/>
    </row>
    <row r="14787" spans="1:5" x14ac:dyDescent="0.15">
      <c r="A14787" s="2"/>
      <c r="B14787" s="31"/>
      <c r="C14787" s="2"/>
      <c r="D14787" s="2"/>
      <c r="E14787" s="26"/>
    </row>
    <row r="14788" spans="1:5" x14ac:dyDescent="0.15">
      <c r="A14788" s="2"/>
      <c r="B14788" s="31"/>
      <c r="C14788" s="2"/>
      <c r="D14788" s="2"/>
      <c r="E14788" s="26"/>
    </row>
    <row r="14789" spans="1:5" x14ac:dyDescent="0.15">
      <c r="A14789" s="2"/>
      <c r="B14789" s="31"/>
      <c r="C14789" s="2"/>
      <c r="D14789" s="2"/>
      <c r="E14789" s="26"/>
    </row>
    <row r="14790" spans="1:5" x14ac:dyDescent="0.15">
      <c r="A14790" s="2"/>
      <c r="B14790" s="31"/>
      <c r="C14790" s="2"/>
      <c r="D14790" s="2"/>
      <c r="E14790" s="26"/>
    </row>
    <row r="14791" spans="1:5" x14ac:dyDescent="0.15">
      <c r="A14791" s="2"/>
      <c r="B14791" s="31"/>
      <c r="C14791" s="2"/>
      <c r="D14791" s="2"/>
      <c r="E14791" s="26"/>
    </row>
    <row r="14792" spans="1:5" x14ac:dyDescent="0.15">
      <c r="A14792" s="2"/>
      <c r="B14792" s="31"/>
      <c r="C14792" s="2"/>
      <c r="D14792" s="2"/>
      <c r="E14792" s="26"/>
    </row>
    <row r="14793" spans="1:5" x14ac:dyDescent="0.15">
      <c r="A14793" s="2"/>
      <c r="B14793" s="31"/>
      <c r="C14793" s="2"/>
      <c r="D14793" s="2"/>
      <c r="E14793" s="26"/>
    </row>
    <row r="14794" spans="1:5" x14ac:dyDescent="0.15">
      <c r="A14794" s="2"/>
      <c r="B14794" s="31"/>
      <c r="C14794" s="2"/>
      <c r="D14794" s="2"/>
      <c r="E14794" s="26"/>
    </row>
    <row r="14795" spans="1:5" x14ac:dyDescent="0.15">
      <c r="A14795" s="2"/>
      <c r="B14795" s="31"/>
      <c r="C14795" s="2"/>
      <c r="D14795" s="2"/>
      <c r="E14795" s="26"/>
    </row>
    <row r="14796" spans="1:5" x14ac:dyDescent="0.15">
      <c r="A14796" s="2"/>
      <c r="B14796" s="31"/>
      <c r="C14796" s="2"/>
      <c r="D14796" s="2"/>
      <c r="E14796" s="26"/>
    </row>
    <row r="14797" spans="1:5" x14ac:dyDescent="0.15">
      <c r="A14797" s="2"/>
      <c r="B14797" s="31"/>
      <c r="C14797" s="2"/>
      <c r="D14797" s="2"/>
      <c r="E14797" s="26"/>
    </row>
    <row r="14798" spans="1:5" x14ac:dyDescent="0.15">
      <c r="A14798" s="2"/>
      <c r="B14798" s="31"/>
      <c r="C14798" s="2"/>
      <c r="D14798" s="2"/>
      <c r="E14798" s="26"/>
    </row>
    <row r="14799" spans="1:5" x14ac:dyDescent="0.15">
      <c r="A14799" s="2"/>
      <c r="B14799" s="31"/>
      <c r="C14799" s="2"/>
      <c r="D14799" s="2"/>
      <c r="E14799" s="26"/>
    </row>
    <row r="14800" spans="1:5" x14ac:dyDescent="0.15">
      <c r="A14800" s="2"/>
      <c r="B14800" s="31"/>
      <c r="C14800" s="2"/>
      <c r="D14800" s="2"/>
      <c r="E14800" s="26"/>
    </row>
    <row r="14801" spans="1:5" x14ac:dyDescent="0.15">
      <c r="A14801" s="2"/>
      <c r="B14801" s="31"/>
      <c r="C14801" s="2"/>
      <c r="D14801" s="2"/>
      <c r="E14801" s="26"/>
    </row>
    <row r="14802" spans="1:5" x14ac:dyDescent="0.15">
      <c r="A14802" s="2"/>
      <c r="B14802" s="31"/>
      <c r="C14802" s="2"/>
      <c r="D14802" s="2"/>
      <c r="E14802" s="26"/>
    </row>
    <row r="14803" spans="1:5" x14ac:dyDescent="0.15">
      <c r="A14803" s="2"/>
      <c r="B14803" s="31"/>
      <c r="C14803" s="2"/>
      <c r="D14803" s="2"/>
      <c r="E14803" s="26"/>
    </row>
    <row r="14804" spans="1:5" x14ac:dyDescent="0.15">
      <c r="A14804" s="2"/>
      <c r="B14804" s="31"/>
      <c r="C14804" s="2"/>
      <c r="D14804" s="2"/>
      <c r="E14804" s="26"/>
    </row>
    <row r="14805" spans="1:5" x14ac:dyDescent="0.15">
      <c r="A14805" s="2"/>
      <c r="B14805" s="31"/>
      <c r="C14805" s="2"/>
      <c r="D14805" s="2"/>
      <c r="E14805" s="26"/>
    </row>
    <row r="14806" spans="1:5" x14ac:dyDescent="0.15">
      <c r="A14806" s="2"/>
      <c r="B14806" s="31"/>
      <c r="C14806" s="2"/>
      <c r="D14806" s="2"/>
      <c r="E14806" s="26"/>
    </row>
    <row r="14807" spans="1:5" x14ac:dyDescent="0.15">
      <c r="A14807" s="2"/>
      <c r="B14807" s="31"/>
      <c r="C14807" s="2"/>
      <c r="D14807" s="2"/>
      <c r="E14807" s="26"/>
    </row>
    <row r="14808" spans="1:5" x14ac:dyDescent="0.15">
      <c r="A14808" s="2"/>
      <c r="B14808" s="31"/>
      <c r="C14808" s="2"/>
      <c r="D14808" s="2"/>
      <c r="E14808" s="26"/>
    </row>
    <row r="14809" spans="1:5" x14ac:dyDescent="0.15">
      <c r="A14809" s="2"/>
      <c r="B14809" s="31"/>
      <c r="C14809" s="2"/>
      <c r="D14809" s="2"/>
      <c r="E14809" s="26"/>
    </row>
    <row r="14810" spans="1:5" x14ac:dyDescent="0.15">
      <c r="A14810" s="2"/>
      <c r="B14810" s="31"/>
      <c r="C14810" s="2"/>
      <c r="D14810" s="2"/>
      <c r="E14810" s="26"/>
    </row>
    <row r="14811" spans="1:5" x14ac:dyDescent="0.15">
      <c r="A14811" s="2"/>
      <c r="B14811" s="31"/>
      <c r="C14811" s="2"/>
      <c r="D14811" s="2"/>
      <c r="E14811" s="26"/>
    </row>
    <row r="14812" spans="1:5" x14ac:dyDescent="0.15">
      <c r="A14812" s="2"/>
      <c r="B14812" s="31"/>
      <c r="C14812" s="2"/>
      <c r="D14812" s="2"/>
      <c r="E14812" s="26"/>
    </row>
    <row r="14813" spans="1:5" x14ac:dyDescent="0.15">
      <c r="A14813" s="2"/>
      <c r="B14813" s="31"/>
      <c r="C14813" s="2"/>
      <c r="D14813" s="2"/>
      <c r="E14813" s="26"/>
    </row>
    <row r="14814" spans="1:5" x14ac:dyDescent="0.15">
      <c r="A14814" s="2"/>
      <c r="B14814" s="31"/>
      <c r="C14814" s="2"/>
      <c r="D14814" s="2"/>
      <c r="E14814" s="26"/>
    </row>
    <row r="14815" spans="1:5" x14ac:dyDescent="0.15">
      <c r="A14815" s="2"/>
      <c r="B14815" s="31"/>
      <c r="C14815" s="2"/>
      <c r="D14815" s="2"/>
      <c r="E14815" s="26"/>
    </row>
    <row r="14816" spans="1:5" x14ac:dyDescent="0.15">
      <c r="A14816" s="2"/>
      <c r="B14816" s="31"/>
      <c r="C14816" s="2"/>
      <c r="D14816" s="2"/>
      <c r="E14816" s="26"/>
    </row>
    <row r="14817" spans="1:5" x14ac:dyDescent="0.15">
      <c r="A14817" s="2"/>
      <c r="B14817" s="31"/>
      <c r="C14817" s="2"/>
      <c r="D14817" s="2"/>
      <c r="E14817" s="26"/>
    </row>
    <row r="14818" spans="1:5" x14ac:dyDescent="0.15">
      <c r="A14818" s="2"/>
      <c r="B14818" s="31"/>
      <c r="C14818" s="2"/>
      <c r="D14818" s="2"/>
      <c r="E14818" s="26"/>
    </row>
    <row r="14819" spans="1:5" x14ac:dyDescent="0.15">
      <c r="A14819" s="2"/>
      <c r="B14819" s="31"/>
      <c r="C14819" s="2"/>
      <c r="D14819" s="2"/>
      <c r="E14819" s="26"/>
    </row>
    <row r="14820" spans="1:5" x14ac:dyDescent="0.15">
      <c r="A14820" s="2"/>
      <c r="B14820" s="31"/>
      <c r="C14820" s="2"/>
      <c r="D14820" s="2"/>
      <c r="E14820" s="26"/>
    </row>
    <row r="14821" spans="1:5" x14ac:dyDescent="0.15">
      <c r="A14821" s="2"/>
      <c r="B14821" s="31"/>
      <c r="C14821" s="2"/>
      <c r="D14821" s="2"/>
      <c r="E14821" s="26"/>
    </row>
    <row r="14822" spans="1:5" x14ac:dyDescent="0.15">
      <c r="A14822" s="2"/>
      <c r="B14822" s="31"/>
      <c r="C14822" s="2"/>
      <c r="D14822" s="2"/>
      <c r="E14822" s="26"/>
    </row>
    <row r="14823" spans="1:5" x14ac:dyDescent="0.15">
      <c r="A14823" s="2"/>
      <c r="B14823" s="31"/>
      <c r="C14823" s="2"/>
      <c r="D14823" s="2"/>
      <c r="E14823" s="26"/>
    </row>
    <row r="14824" spans="1:5" x14ac:dyDescent="0.15">
      <c r="A14824" s="2"/>
      <c r="B14824" s="31"/>
      <c r="C14824" s="2"/>
      <c r="D14824" s="2"/>
      <c r="E14824" s="26"/>
    </row>
    <row r="14825" spans="1:5" x14ac:dyDescent="0.15">
      <c r="A14825" s="2"/>
      <c r="B14825" s="31"/>
      <c r="C14825" s="2"/>
      <c r="D14825" s="2"/>
      <c r="E14825" s="26"/>
    </row>
    <row r="14826" spans="1:5" x14ac:dyDescent="0.15">
      <c r="A14826" s="2"/>
      <c r="B14826" s="31"/>
      <c r="C14826" s="2"/>
      <c r="D14826" s="2"/>
      <c r="E14826" s="26"/>
    </row>
    <row r="14827" spans="1:5" x14ac:dyDescent="0.15">
      <c r="A14827" s="2"/>
      <c r="B14827" s="31"/>
      <c r="C14827" s="2"/>
      <c r="D14827" s="2"/>
      <c r="E14827" s="26"/>
    </row>
    <row r="14828" spans="1:5" x14ac:dyDescent="0.15">
      <c r="A14828" s="2"/>
      <c r="B14828" s="31"/>
      <c r="C14828" s="2"/>
      <c r="D14828" s="2"/>
      <c r="E14828" s="26"/>
    </row>
    <row r="14829" spans="1:5" x14ac:dyDescent="0.15">
      <c r="A14829" s="2"/>
      <c r="B14829" s="31"/>
      <c r="C14829" s="2"/>
      <c r="D14829" s="2"/>
      <c r="E14829" s="26"/>
    </row>
    <row r="14830" spans="1:5" x14ac:dyDescent="0.15">
      <c r="A14830" s="2"/>
      <c r="B14830" s="31"/>
      <c r="C14830" s="2"/>
      <c r="D14830" s="2"/>
      <c r="E14830" s="26"/>
    </row>
    <row r="14831" spans="1:5" x14ac:dyDescent="0.15">
      <c r="A14831" s="2"/>
      <c r="B14831" s="31"/>
      <c r="C14831" s="2"/>
      <c r="D14831" s="2"/>
      <c r="E14831" s="26"/>
    </row>
    <row r="14832" spans="1:5" x14ac:dyDescent="0.15">
      <c r="A14832" s="2"/>
      <c r="B14832" s="31"/>
      <c r="C14832" s="2"/>
      <c r="D14832" s="2"/>
      <c r="E14832" s="26"/>
    </row>
    <row r="14833" spans="1:5" x14ac:dyDescent="0.15">
      <c r="A14833" s="2"/>
      <c r="B14833" s="31"/>
      <c r="C14833" s="2"/>
      <c r="D14833" s="2"/>
      <c r="E14833" s="26"/>
    </row>
    <row r="14834" spans="1:5" x14ac:dyDescent="0.15">
      <c r="A14834" s="2"/>
      <c r="B14834" s="31"/>
      <c r="C14834" s="2"/>
      <c r="D14834" s="2"/>
      <c r="E14834" s="26"/>
    </row>
    <row r="14835" spans="1:5" x14ac:dyDescent="0.15">
      <c r="A14835" s="2"/>
      <c r="B14835" s="31"/>
      <c r="C14835" s="2"/>
      <c r="D14835" s="2"/>
      <c r="E14835" s="26"/>
    </row>
    <row r="14836" spans="1:5" x14ac:dyDescent="0.15">
      <c r="A14836" s="2"/>
      <c r="B14836" s="31"/>
      <c r="C14836" s="2"/>
      <c r="D14836" s="2"/>
      <c r="E14836" s="26"/>
    </row>
    <row r="14837" spans="1:5" x14ac:dyDescent="0.15">
      <c r="A14837" s="2"/>
      <c r="B14837" s="31"/>
      <c r="C14837" s="2"/>
      <c r="D14837" s="2"/>
      <c r="E14837" s="26"/>
    </row>
    <row r="14838" spans="1:5" x14ac:dyDescent="0.15">
      <c r="A14838" s="2"/>
      <c r="B14838" s="31"/>
      <c r="C14838" s="2"/>
      <c r="D14838" s="2"/>
      <c r="E14838" s="26"/>
    </row>
    <row r="14839" spans="1:5" x14ac:dyDescent="0.15">
      <c r="A14839" s="2"/>
      <c r="B14839" s="31"/>
      <c r="C14839" s="2"/>
      <c r="D14839" s="2"/>
      <c r="E14839" s="26"/>
    </row>
    <row r="14840" spans="1:5" x14ac:dyDescent="0.15">
      <c r="A14840" s="2"/>
      <c r="B14840" s="31"/>
      <c r="C14840" s="2"/>
      <c r="D14840" s="2"/>
      <c r="E14840" s="26"/>
    </row>
    <row r="14841" spans="1:5" x14ac:dyDescent="0.15">
      <c r="A14841" s="2"/>
      <c r="B14841" s="31"/>
      <c r="C14841" s="2"/>
      <c r="D14841" s="2"/>
      <c r="E14841" s="26"/>
    </row>
    <row r="14842" spans="1:5" x14ac:dyDescent="0.15">
      <c r="A14842" s="2"/>
      <c r="B14842" s="31"/>
      <c r="C14842" s="2"/>
      <c r="D14842" s="2"/>
      <c r="E14842" s="26"/>
    </row>
    <row r="14843" spans="1:5" x14ac:dyDescent="0.15">
      <c r="A14843" s="2"/>
      <c r="B14843" s="31"/>
      <c r="C14843" s="2"/>
      <c r="D14843" s="2"/>
      <c r="E14843" s="26"/>
    </row>
    <row r="14844" spans="1:5" x14ac:dyDescent="0.15">
      <c r="A14844" s="2"/>
      <c r="B14844" s="31"/>
      <c r="C14844" s="2"/>
      <c r="D14844" s="2"/>
      <c r="E14844" s="26"/>
    </row>
    <row r="14845" spans="1:5" x14ac:dyDescent="0.15">
      <c r="A14845" s="2"/>
      <c r="B14845" s="31"/>
      <c r="C14845" s="2"/>
      <c r="D14845" s="2"/>
      <c r="E14845" s="26"/>
    </row>
    <row r="14846" spans="1:5" x14ac:dyDescent="0.15">
      <c r="A14846" s="2"/>
      <c r="B14846" s="31"/>
      <c r="C14846" s="2"/>
      <c r="D14846" s="2"/>
      <c r="E14846" s="26"/>
    </row>
    <row r="14847" spans="1:5" x14ac:dyDescent="0.15">
      <c r="A14847" s="2"/>
      <c r="B14847" s="31"/>
      <c r="C14847" s="2"/>
      <c r="D14847" s="2"/>
      <c r="E14847" s="26"/>
    </row>
    <row r="14848" spans="1:5" x14ac:dyDescent="0.15">
      <c r="A14848" s="2"/>
      <c r="B14848" s="31"/>
      <c r="C14848" s="2"/>
      <c r="D14848" s="2"/>
      <c r="E14848" s="26"/>
    </row>
    <row r="14849" spans="1:5" x14ac:dyDescent="0.15">
      <c r="A14849" s="2"/>
      <c r="B14849" s="31"/>
      <c r="C14849" s="2"/>
      <c r="D14849" s="2"/>
      <c r="E14849" s="26"/>
    </row>
    <row r="14850" spans="1:5" x14ac:dyDescent="0.15">
      <c r="A14850" s="2"/>
      <c r="B14850" s="31"/>
      <c r="C14850" s="2"/>
      <c r="D14850" s="2"/>
      <c r="E14850" s="26"/>
    </row>
    <row r="14851" spans="1:5" x14ac:dyDescent="0.15">
      <c r="A14851" s="2"/>
      <c r="B14851" s="31"/>
      <c r="C14851" s="2"/>
      <c r="D14851" s="2"/>
      <c r="E14851" s="26"/>
    </row>
    <row r="14852" spans="1:5" x14ac:dyDescent="0.15">
      <c r="A14852" s="2"/>
      <c r="B14852" s="31"/>
      <c r="C14852" s="2"/>
      <c r="D14852" s="2"/>
      <c r="E14852" s="26"/>
    </row>
    <row r="14853" spans="1:5" x14ac:dyDescent="0.15">
      <c r="A14853" s="2"/>
      <c r="B14853" s="31"/>
      <c r="C14853" s="2"/>
      <c r="D14853" s="2"/>
      <c r="E14853" s="26"/>
    </row>
    <row r="14854" spans="1:5" x14ac:dyDescent="0.15">
      <c r="A14854" s="2"/>
      <c r="B14854" s="31"/>
      <c r="C14854" s="2"/>
      <c r="D14854" s="2"/>
      <c r="E14854" s="26"/>
    </row>
    <row r="14855" spans="1:5" x14ac:dyDescent="0.15">
      <c r="A14855" s="2"/>
      <c r="B14855" s="31"/>
      <c r="C14855" s="2"/>
      <c r="D14855" s="2"/>
      <c r="E14855" s="26"/>
    </row>
    <row r="14856" spans="1:5" x14ac:dyDescent="0.15">
      <c r="A14856" s="2"/>
      <c r="B14856" s="31"/>
      <c r="C14856" s="2"/>
      <c r="D14856" s="2"/>
      <c r="E14856" s="26"/>
    </row>
    <row r="14857" spans="1:5" x14ac:dyDescent="0.15">
      <c r="A14857" s="2"/>
      <c r="B14857" s="31"/>
      <c r="C14857" s="2"/>
      <c r="D14857" s="2"/>
      <c r="E14857" s="26"/>
    </row>
    <row r="14858" spans="1:5" x14ac:dyDescent="0.15">
      <c r="A14858" s="2"/>
      <c r="B14858" s="31"/>
      <c r="C14858" s="2"/>
      <c r="D14858" s="2"/>
      <c r="E14858" s="26"/>
    </row>
    <row r="14859" spans="1:5" x14ac:dyDescent="0.15">
      <c r="A14859" s="2"/>
      <c r="B14859" s="31"/>
      <c r="C14859" s="2"/>
      <c r="D14859" s="2"/>
      <c r="E14859" s="26"/>
    </row>
    <row r="14860" spans="1:5" x14ac:dyDescent="0.15">
      <c r="A14860" s="2"/>
      <c r="B14860" s="31"/>
      <c r="C14860" s="2"/>
      <c r="D14860" s="2"/>
      <c r="E14860" s="26"/>
    </row>
    <row r="14861" spans="1:5" x14ac:dyDescent="0.15">
      <c r="A14861" s="2"/>
      <c r="B14861" s="31"/>
      <c r="C14861" s="2"/>
      <c r="D14861" s="2"/>
      <c r="E14861" s="26"/>
    </row>
    <row r="14862" spans="1:5" x14ac:dyDescent="0.15">
      <c r="A14862" s="2"/>
      <c r="B14862" s="31"/>
      <c r="C14862" s="2"/>
      <c r="D14862" s="2"/>
      <c r="E14862" s="26"/>
    </row>
    <row r="14863" spans="1:5" x14ac:dyDescent="0.15">
      <c r="A14863" s="2"/>
      <c r="B14863" s="31"/>
      <c r="C14863" s="2"/>
      <c r="D14863" s="2"/>
      <c r="E14863" s="26"/>
    </row>
    <row r="14864" spans="1:5" x14ac:dyDescent="0.15">
      <c r="A14864" s="2"/>
      <c r="B14864" s="31"/>
      <c r="C14864" s="2"/>
      <c r="D14864" s="2"/>
      <c r="E14864" s="26"/>
    </row>
    <row r="14865" spans="1:5" x14ac:dyDescent="0.15">
      <c r="A14865" s="2"/>
      <c r="B14865" s="31"/>
      <c r="C14865" s="2"/>
      <c r="D14865" s="2"/>
      <c r="E14865" s="26"/>
    </row>
    <row r="14866" spans="1:5" x14ac:dyDescent="0.15">
      <c r="A14866" s="2"/>
      <c r="B14866" s="31"/>
      <c r="C14866" s="2"/>
      <c r="D14866" s="2"/>
      <c r="E14866" s="26"/>
    </row>
    <row r="14867" spans="1:5" x14ac:dyDescent="0.15">
      <c r="A14867" s="2"/>
      <c r="B14867" s="31"/>
      <c r="C14867" s="2"/>
      <c r="D14867" s="2"/>
      <c r="E14867" s="26"/>
    </row>
    <row r="14868" spans="1:5" x14ac:dyDescent="0.15">
      <c r="A14868" s="2"/>
      <c r="B14868" s="31"/>
      <c r="C14868" s="2"/>
      <c r="D14868" s="2"/>
      <c r="E14868" s="26"/>
    </row>
    <row r="14869" spans="1:5" x14ac:dyDescent="0.15">
      <c r="A14869" s="2"/>
      <c r="B14869" s="31"/>
      <c r="C14869" s="2"/>
      <c r="D14869" s="2"/>
      <c r="E14869" s="26"/>
    </row>
    <row r="14870" spans="1:5" x14ac:dyDescent="0.15">
      <c r="A14870" s="2"/>
      <c r="B14870" s="31"/>
      <c r="C14870" s="2"/>
      <c r="D14870" s="2"/>
      <c r="E14870" s="26"/>
    </row>
    <row r="14871" spans="1:5" x14ac:dyDescent="0.15">
      <c r="A14871" s="2"/>
      <c r="B14871" s="31"/>
      <c r="C14871" s="2"/>
      <c r="D14871" s="2"/>
      <c r="E14871" s="26"/>
    </row>
    <row r="14872" spans="1:5" x14ac:dyDescent="0.15">
      <c r="A14872" s="2"/>
      <c r="B14872" s="31"/>
      <c r="C14872" s="2"/>
      <c r="D14872" s="2"/>
      <c r="E14872" s="26"/>
    </row>
    <row r="14873" spans="1:5" x14ac:dyDescent="0.15">
      <c r="A14873" s="2"/>
      <c r="B14873" s="31"/>
      <c r="C14873" s="2"/>
      <c r="D14873" s="2"/>
      <c r="E14873" s="26"/>
    </row>
    <row r="14874" spans="1:5" x14ac:dyDescent="0.15">
      <c r="A14874" s="2"/>
      <c r="B14874" s="31"/>
      <c r="C14874" s="2"/>
      <c r="D14874" s="2"/>
      <c r="E14874" s="26"/>
    </row>
    <row r="14875" spans="1:5" x14ac:dyDescent="0.15">
      <c r="A14875" s="2"/>
      <c r="B14875" s="31"/>
      <c r="C14875" s="2"/>
      <c r="D14875" s="2"/>
      <c r="E14875" s="26"/>
    </row>
    <row r="14876" spans="1:5" x14ac:dyDescent="0.15">
      <c r="A14876" s="2"/>
      <c r="B14876" s="31"/>
      <c r="C14876" s="2"/>
      <c r="D14876" s="2"/>
      <c r="E14876" s="26"/>
    </row>
    <row r="14877" spans="1:5" x14ac:dyDescent="0.15">
      <c r="A14877" s="2"/>
      <c r="B14877" s="31"/>
      <c r="C14877" s="2"/>
      <c r="D14877" s="2"/>
      <c r="E14877" s="26"/>
    </row>
    <row r="14878" spans="1:5" x14ac:dyDescent="0.15">
      <c r="A14878" s="2"/>
      <c r="B14878" s="31"/>
      <c r="C14878" s="2"/>
      <c r="D14878" s="2"/>
      <c r="E14878" s="26"/>
    </row>
    <row r="14879" spans="1:5" x14ac:dyDescent="0.15">
      <c r="A14879" s="2"/>
      <c r="B14879" s="31"/>
      <c r="C14879" s="2"/>
      <c r="D14879" s="2"/>
      <c r="E14879" s="26"/>
    </row>
    <row r="14880" spans="1:5" x14ac:dyDescent="0.15">
      <c r="A14880" s="2"/>
      <c r="B14880" s="31"/>
      <c r="C14880" s="2"/>
      <c r="D14880" s="2"/>
      <c r="E14880" s="26"/>
    </row>
    <row r="14881" spans="1:5" x14ac:dyDescent="0.15">
      <c r="A14881" s="2"/>
      <c r="B14881" s="31"/>
      <c r="C14881" s="2"/>
      <c r="D14881" s="2"/>
      <c r="E14881" s="26"/>
    </row>
    <row r="14882" spans="1:5" x14ac:dyDescent="0.15">
      <c r="A14882" s="2"/>
      <c r="B14882" s="31"/>
      <c r="C14882" s="2"/>
      <c r="D14882" s="2"/>
      <c r="E14882" s="26"/>
    </row>
    <row r="14883" spans="1:5" x14ac:dyDescent="0.15">
      <c r="A14883" s="2"/>
      <c r="B14883" s="31"/>
      <c r="C14883" s="2"/>
      <c r="D14883" s="2"/>
      <c r="E14883" s="26"/>
    </row>
    <row r="14884" spans="1:5" x14ac:dyDescent="0.15">
      <c r="A14884" s="2"/>
      <c r="B14884" s="31"/>
      <c r="C14884" s="2"/>
      <c r="D14884" s="2"/>
      <c r="E14884" s="26"/>
    </row>
    <row r="14885" spans="1:5" x14ac:dyDescent="0.15">
      <c r="A14885" s="2"/>
      <c r="B14885" s="31"/>
      <c r="C14885" s="2"/>
      <c r="D14885" s="2"/>
      <c r="E14885" s="26"/>
    </row>
    <row r="14886" spans="1:5" x14ac:dyDescent="0.15">
      <c r="A14886" s="2"/>
      <c r="B14886" s="31"/>
      <c r="C14886" s="2"/>
      <c r="D14886" s="2"/>
      <c r="E14886" s="26"/>
    </row>
    <row r="14887" spans="1:5" x14ac:dyDescent="0.15">
      <c r="A14887" s="2"/>
      <c r="B14887" s="31"/>
      <c r="C14887" s="2"/>
      <c r="D14887" s="2"/>
      <c r="E14887" s="26"/>
    </row>
    <row r="14888" spans="1:5" x14ac:dyDescent="0.15">
      <c r="A14888" s="2"/>
      <c r="B14888" s="31"/>
      <c r="C14888" s="2"/>
      <c r="D14888" s="2"/>
      <c r="E14888" s="26"/>
    </row>
    <row r="14889" spans="1:5" x14ac:dyDescent="0.15">
      <c r="A14889" s="2"/>
      <c r="B14889" s="31"/>
      <c r="C14889" s="2"/>
      <c r="D14889" s="2"/>
      <c r="E14889" s="26"/>
    </row>
    <row r="14890" spans="1:5" x14ac:dyDescent="0.15">
      <c r="A14890" s="2"/>
      <c r="B14890" s="31"/>
      <c r="C14890" s="2"/>
      <c r="D14890" s="2"/>
      <c r="E14890" s="26"/>
    </row>
    <row r="14891" spans="1:5" x14ac:dyDescent="0.15">
      <c r="A14891" s="2"/>
      <c r="B14891" s="31"/>
      <c r="C14891" s="2"/>
      <c r="D14891" s="2"/>
      <c r="E14891" s="26"/>
    </row>
    <row r="14892" spans="1:5" x14ac:dyDescent="0.15">
      <c r="A14892" s="2"/>
      <c r="B14892" s="31"/>
      <c r="C14892" s="2"/>
      <c r="D14892" s="2"/>
      <c r="E14892" s="26"/>
    </row>
    <row r="14893" spans="1:5" x14ac:dyDescent="0.15">
      <c r="A14893" s="2"/>
      <c r="B14893" s="31"/>
      <c r="C14893" s="2"/>
      <c r="D14893" s="2"/>
      <c r="E14893" s="26"/>
    </row>
    <row r="14894" spans="1:5" x14ac:dyDescent="0.15">
      <c r="A14894" s="2"/>
      <c r="B14894" s="31"/>
      <c r="C14894" s="2"/>
      <c r="D14894" s="2"/>
      <c r="E14894" s="26"/>
    </row>
    <row r="14895" spans="1:5" x14ac:dyDescent="0.15">
      <c r="A14895" s="2"/>
      <c r="B14895" s="31"/>
      <c r="C14895" s="2"/>
      <c r="D14895" s="2"/>
      <c r="E14895" s="26"/>
    </row>
    <row r="14896" spans="1:5" x14ac:dyDescent="0.15">
      <c r="A14896" s="2"/>
      <c r="B14896" s="31"/>
      <c r="C14896" s="2"/>
      <c r="D14896" s="2"/>
      <c r="E14896" s="26"/>
    </row>
    <row r="14897" spans="1:5" x14ac:dyDescent="0.15">
      <c r="A14897" s="2"/>
      <c r="B14897" s="31"/>
      <c r="C14897" s="2"/>
      <c r="D14897" s="2"/>
      <c r="E14897" s="26"/>
    </row>
    <row r="14898" spans="1:5" x14ac:dyDescent="0.15">
      <c r="A14898" s="2"/>
      <c r="B14898" s="31"/>
      <c r="C14898" s="2"/>
      <c r="D14898" s="2"/>
      <c r="E14898" s="26"/>
    </row>
    <row r="14899" spans="1:5" x14ac:dyDescent="0.15">
      <c r="A14899" s="2"/>
      <c r="B14899" s="31"/>
      <c r="C14899" s="2"/>
      <c r="D14899" s="2"/>
      <c r="E14899" s="26"/>
    </row>
    <row r="14900" spans="1:5" x14ac:dyDescent="0.15">
      <c r="A14900" s="2"/>
      <c r="B14900" s="31"/>
      <c r="C14900" s="2"/>
      <c r="D14900" s="2"/>
      <c r="E14900" s="26"/>
    </row>
    <row r="14901" spans="1:5" x14ac:dyDescent="0.15">
      <c r="A14901" s="2"/>
      <c r="B14901" s="31"/>
      <c r="C14901" s="2"/>
      <c r="D14901" s="2"/>
      <c r="E14901" s="26"/>
    </row>
    <row r="14902" spans="1:5" x14ac:dyDescent="0.15">
      <c r="A14902" s="2"/>
      <c r="B14902" s="31"/>
      <c r="C14902" s="2"/>
      <c r="D14902" s="2"/>
      <c r="E14902" s="26"/>
    </row>
    <row r="14903" spans="1:5" x14ac:dyDescent="0.15">
      <c r="A14903" s="2"/>
      <c r="B14903" s="31"/>
      <c r="C14903" s="2"/>
      <c r="D14903" s="2"/>
      <c r="E14903" s="26"/>
    </row>
    <row r="14904" spans="1:5" x14ac:dyDescent="0.15">
      <c r="A14904" s="2"/>
      <c r="B14904" s="31"/>
      <c r="C14904" s="2"/>
      <c r="D14904" s="2"/>
      <c r="E14904" s="26"/>
    </row>
    <row r="14905" spans="1:5" x14ac:dyDescent="0.15">
      <c r="A14905" s="2"/>
      <c r="B14905" s="31"/>
      <c r="C14905" s="2"/>
      <c r="D14905" s="2"/>
      <c r="E14905" s="26"/>
    </row>
    <row r="14906" spans="1:5" x14ac:dyDescent="0.15">
      <c r="A14906" s="2"/>
      <c r="B14906" s="31"/>
      <c r="C14906" s="2"/>
      <c r="D14906" s="2"/>
      <c r="E14906" s="26"/>
    </row>
    <row r="14907" spans="1:5" x14ac:dyDescent="0.15">
      <c r="A14907" s="2"/>
      <c r="B14907" s="31"/>
      <c r="C14907" s="2"/>
      <c r="D14907" s="2"/>
      <c r="E14907" s="26"/>
    </row>
    <row r="14908" spans="1:5" x14ac:dyDescent="0.15">
      <c r="A14908" s="2"/>
      <c r="B14908" s="31"/>
      <c r="C14908" s="2"/>
      <c r="D14908" s="2"/>
      <c r="E14908" s="26"/>
    </row>
    <row r="14909" spans="1:5" x14ac:dyDescent="0.15">
      <c r="A14909" s="2"/>
      <c r="B14909" s="31"/>
      <c r="C14909" s="2"/>
      <c r="D14909" s="2"/>
      <c r="E14909" s="26"/>
    </row>
    <row r="14910" spans="1:5" x14ac:dyDescent="0.15">
      <c r="A14910" s="2"/>
      <c r="B14910" s="31"/>
      <c r="C14910" s="2"/>
      <c r="D14910" s="2"/>
      <c r="E14910" s="26"/>
    </row>
    <row r="14911" spans="1:5" x14ac:dyDescent="0.15">
      <c r="A14911" s="2"/>
      <c r="B14911" s="31"/>
      <c r="C14911" s="2"/>
      <c r="D14911" s="2"/>
      <c r="E14911" s="26"/>
    </row>
    <row r="14912" spans="1:5" x14ac:dyDescent="0.15">
      <c r="A14912" s="2"/>
      <c r="B14912" s="31"/>
      <c r="C14912" s="2"/>
      <c r="D14912" s="2"/>
      <c r="E14912" s="26"/>
    </row>
    <row r="14913" spans="1:5" x14ac:dyDescent="0.15">
      <c r="A14913" s="2"/>
      <c r="B14913" s="31"/>
      <c r="C14913" s="2"/>
      <c r="D14913" s="2"/>
      <c r="E14913" s="26"/>
    </row>
    <row r="14914" spans="1:5" x14ac:dyDescent="0.15">
      <c r="A14914" s="2"/>
      <c r="B14914" s="31"/>
      <c r="C14914" s="2"/>
      <c r="D14914" s="2"/>
      <c r="E14914" s="26"/>
    </row>
    <row r="14915" spans="1:5" x14ac:dyDescent="0.15">
      <c r="A14915" s="2"/>
      <c r="B14915" s="31"/>
      <c r="C14915" s="2"/>
      <c r="D14915" s="2"/>
      <c r="E14915" s="26"/>
    </row>
    <row r="14916" spans="1:5" x14ac:dyDescent="0.15">
      <c r="A14916" s="2"/>
      <c r="B14916" s="31"/>
      <c r="C14916" s="2"/>
      <c r="D14916" s="2"/>
      <c r="E14916" s="26"/>
    </row>
    <row r="14917" spans="1:5" x14ac:dyDescent="0.15">
      <c r="A14917" s="2"/>
      <c r="B14917" s="31"/>
      <c r="C14917" s="2"/>
      <c r="D14917" s="2"/>
      <c r="E14917" s="26"/>
    </row>
    <row r="14918" spans="1:5" x14ac:dyDescent="0.15">
      <c r="A14918" s="2"/>
      <c r="B14918" s="31"/>
      <c r="C14918" s="2"/>
      <c r="D14918" s="2"/>
      <c r="E14918" s="26"/>
    </row>
    <row r="14919" spans="1:5" x14ac:dyDescent="0.15">
      <c r="A14919" s="2"/>
      <c r="B14919" s="31"/>
      <c r="C14919" s="2"/>
      <c r="D14919" s="2"/>
      <c r="E14919" s="26"/>
    </row>
    <row r="14920" spans="1:5" x14ac:dyDescent="0.15">
      <c r="A14920" s="2"/>
      <c r="B14920" s="31"/>
      <c r="C14920" s="2"/>
      <c r="D14920" s="2"/>
      <c r="E14920" s="26"/>
    </row>
    <row r="14921" spans="1:5" x14ac:dyDescent="0.15">
      <c r="A14921" s="2"/>
      <c r="B14921" s="31"/>
      <c r="C14921" s="2"/>
      <c r="D14921" s="2"/>
      <c r="E14921" s="26"/>
    </row>
    <row r="14922" spans="1:5" x14ac:dyDescent="0.15">
      <c r="A14922" s="2"/>
      <c r="B14922" s="31"/>
      <c r="C14922" s="2"/>
      <c r="D14922" s="2"/>
      <c r="E14922" s="26"/>
    </row>
    <row r="14923" spans="1:5" x14ac:dyDescent="0.15">
      <c r="A14923" s="2"/>
      <c r="B14923" s="31"/>
      <c r="C14923" s="2"/>
      <c r="D14923" s="2"/>
      <c r="E14923" s="26"/>
    </row>
    <row r="14924" spans="1:5" x14ac:dyDescent="0.15">
      <c r="A14924" s="2"/>
      <c r="B14924" s="31"/>
      <c r="C14924" s="2"/>
      <c r="D14924" s="2"/>
      <c r="E14924" s="26"/>
    </row>
    <row r="14925" spans="1:5" x14ac:dyDescent="0.15">
      <c r="A14925" s="2"/>
      <c r="B14925" s="31"/>
      <c r="C14925" s="2"/>
      <c r="D14925" s="2"/>
      <c r="E14925" s="26"/>
    </row>
    <row r="14926" spans="1:5" x14ac:dyDescent="0.15">
      <c r="A14926" s="2"/>
      <c r="B14926" s="31"/>
      <c r="C14926" s="2"/>
      <c r="D14926" s="2"/>
      <c r="E14926" s="26"/>
    </row>
    <row r="14927" spans="1:5" x14ac:dyDescent="0.15">
      <c r="A14927" s="2"/>
      <c r="B14927" s="31"/>
      <c r="C14927" s="2"/>
      <c r="D14927" s="2"/>
      <c r="E14927" s="26"/>
    </row>
    <row r="14928" spans="1:5" x14ac:dyDescent="0.15">
      <c r="A14928" s="2"/>
      <c r="B14928" s="31"/>
      <c r="C14928" s="2"/>
      <c r="D14928" s="2"/>
      <c r="E14928" s="26"/>
    </row>
    <row r="14929" spans="1:5" x14ac:dyDescent="0.15">
      <c r="A14929" s="2"/>
      <c r="B14929" s="31"/>
      <c r="C14929" s="2"/>
      <c r="D14929" s="2"/>
      <c r="E14929" s="26"/>
    </row>
    <row r="14930" spans="1:5" x14ac:dyDescent="0.15">
      <c r="A14930" s="2"/>
      <c r="B14930" s="31"/>
      <c r="C14930" s="2"/>
      <c r="D14930" s="2"/>
      <c r="E14930" s="26"/>
    </row>
    <row r="14931" spans="1:5" x14ac:dyDescent="0.15">
      <c r="A14931" s="2"/>
      <c r="B14931" s="31"/>
      <c r="C14931" s="2"/>
      <c r="D14931" s="2"/>
      <c r="E14931" s="26"/>
    </row>
    <row r="14932" spans="1:5" x14ac:dyDescent="0.15">
      <c r="A14932" s="2"/>
      <c r="B14932" s="31"/>
      <c r="C14932" s="2"/>
      <c r="D14932" s="2"/>
      <c r="E14932" s="26"/>
    </row>
    <row r="14933" spans="1:5" x14ac:dyDescent="0.15">
      <c r="A14933" s="2"/>
      <c r="B14933" s="31"/>
      <c r="C14933" s="2"/>
      <c r="D14933" s="2"/>
      <c r="E14933" s="26"/>
    </row>
    <row r="14934" spans="1:5" x14ac:dyDescent="0.15">
      <c r="A14934" s="2"/>
      <c r="B14934" s="31"/>
      <c r="C14934" s="2"/>
      <c r="D14934" s="2"/>
      <c r="E14934" s="26"/>
    </row>
    <row r="14935" spans="1:5" x14ac:dyDescent="0.15">
      <c r="A14935" s="2"/>
      <c r="B14935" s="31"/>
      <c r="C14935" s="2"/>
      <c r="D14935" s="2"/>
      <c r="E14935" s="26"/>
    </row>
    <row r="14936" spans="1:5" x14ac:dyDescent="0.15">
      <c r="A14936" s="2"/>
      <c r="B14936" s="31"/>
      <c r="C14936" s="2"/>
      <c r="D14936" s="2"/>
      <c r="E14936" s="26"/>
    </row>
    <row r="14937" spans="1:5" x14ac:dyDescent="0.15">
      <c r="A14937" s="2"/>
      <c r="B14937" s="31"/>
      <c r="C14937" s="2"/>
      <c r="D14937" s="2"/>
      <c r="E14937" s="26"/>
    </row>
    <row r="14938" spans="1:5" x14ac:dyDescent="0.15">
      <c r="A14938" s="2"/>
      <c r="B14938" s="31"/>
      <c r="C14938" s="2"/>
      <c r="D14938" s="2"/>
      <c r="E14938" s="26"/>
    </row>
    <row r="14939" spans="1:5" x14ac:dyDescent="0.15">
      <c r="A14939" s="2"/>
      <c r="B14939" s="31"/>
      <c r="C14939" s="2"/>
      <c r="D14939" s="2"/>
      <c r="E14939" s="26"/>
    </row>
    <row r="14940" spans="1:5" x14ac:dyDescent="0.15">
      <c r="A14940" s="2"/>
      <c r="B14940" s="31"/>
      <c r="C14940" s="2"/>
      <c r="D14940" s="2"/>
      <c r="E14940" s="26"/>
    </row>
    <row r="14941" spans="1:5" x14ac:dyDescent="0.15">
      <c r="A14941" s="2"/>
      <c r="B14941" s="31"/>
      <c r="C14941" s="2"/>
      <c r="D14941" s="2"/>
      <c r="E14941" s="26"/>
    </row>
    <row r="14942" spans="1:5" x14ac:dyDescent="0.15">
      <c r="A14942" s="2"/>
      <c r="B14942" s="31"/>
      <c r="C14942" s="2"/>
      <c r="D14942" s="2"/>
      <c r="E14942" s="26"/>
    </row>
    <row r="14943" spans="1:5" x14ac:dyDescent="0.15">
      <c r="A14943" s="2"/>
      <c r="B14943" s="31"/>
      <c r="C14943" s="2"/>
      <c r="D14943" s="2"/>
      <c r="E14943" s="26"/>
    </row>
    <row r="14944" spans="1:5" x14ac:dyDescent="0.15">
      <c r="A14944" s="2"/>
      <c r="B14944" s="31"/>
      <c r="C14944" s="2"/>
      <c r="D14944" s="2"/>
      <c r="E14944" s="26"/>
    </row>
    <row r="14945" spans="1:5" x14ac:dyDescent="0.15">
      <c r="A14945" s="2"/>
      <c r="B14945" s="31"/>
      <c r="C14945" s="2"/>
      <c r="D14945" s="2"/>
      <c r="E14945" s="26"/>
    </row>
    <row r="14946" spans="1:5" x14ac:dyDescent="0.15">
      <c r="A14946" s="2"/>
      <c r="B14946" s="31"/>
      <c r="C14946" s="2"/>
      <c r="D14946" s="2"/>
      <c r="E14946" s="26"/>
    </row>
    <row r="14947" spans="1:5" x14ac:dyDescent="0.15">
      <c r="A14947" s="2"/>
      <c r="B14947" s="31"/>
      <c r="C14947" s="2"/>
      <c r="D14947" s="2"/>
      <c r="E14947" s="26"/>
    </row>
    <row r="14948" spans="1:5" x14ac:dyDescent="0.15">
      <c r="A14948" s="2"/>
      <c r="B14948" s="31"/>
      <c r="C14948" s="2"/>
      <c r="D14948" s="2"/>
      <c r="E14948" s="26"/>
    </row>
    <row r="14949" spans="1:5" x14ac:dyDescent="0.15">
      <c r="A14949" s="2"/>
      <c r="B14949" s="31"/>
      <c r="C14949" s="2"/>
      <c r="D14949" s="2"/>
      <c r="E14949" s="26"/>
    </row>
    <row r="14950" spans="1:5" x14ac:dyDescent="0.15">
      <c r="A14950" s="2"/>
      <c r="B14950" s="31"/>
      <c r="C14950" s="2"/>
      <c r="D14950" s="2"/>
      <c r="E14950" s="26"/>
    </row>
    <row r="14951" spans="1:5" x14ac:dyDescent="0.15">
      <c r="A14951" s="2"/>
      <c r="B14951" s="31"/>
      <c r="C14951" s="2"/>
      <c r="D14951" s="2"/>
      <c r="E14951" s="26"/>
    </row>
    <row r="14952" spans="1:5" x14ac:dyDescent="0.15">
      <c r="A14952" s="2"/>
      <c r="B14952" s="31"/>
      <c r="C14952" s="2"/>
      <c r="D14952" s="2"/>
      <c r="E14952" s="26"/>
    </row>
    <row r="14953" spans="1:5" x14ac:dyDescent="0.15">
      <c r="A14953" s="2"/>
      <c r="B14953" s="31"/>
      <c r="C14953" s="2"/>
      <c r="D14953" s="2"/>
      <c r="E14953" s="26"/>
    </row>
    <row r="14954" spans="1:5" x14ac:dyDescent="0.15">
      <c r="A14954" s="2"/>
      <c r="B14954" s="31"/>
      <c r="C14954" s="2"/>
      <c r="D14954" s="2"/>
      <c r="E14954" s="26"/>
    </row>
    <row r="14955" spans="1:5" x14ac:dyDescent="0.15">
      <c r="A14955" s="2"/>
      <c r="B14955" s="31"/>
      <c r="C14955" s="2"/>
      <c r="D14955" s="2"/>
      <c r="E14955" s="26"/>
    </row>
    <row r="14956" spans="1:5" x14ac:dyDescent="0.15">
      <c r="A14956" s="2"/>
      <c r="B14956" s="31"/>
      <c r="C14956" s="2"/>
      <c r="D14956" s="2"/>
      <c r="E14956" s="26"/>
    </row>
    <row r="14957" spans="1:5" x14ac:dyDescent="0.15">
      <c r="A14957" s="2"/>
      <c r="B14957" s="31"/>
      <c r="C14957" s="2"/>
      <c r="D14957" s="2"/>
      <c r="E14957" s="26"/>
    </row>
    <row r="14958" spans="1:5" x14ac:dyDescent="0.15">
      <c r="A14958" s="2"/>
      <c r="B14958" s="31"/>
      <c r="C14958" s="2"/>
      <c r="D14958" s="2"/>
      <c r="E14958" s="26"/>
    </row>
    <row r="14959" spans="1:5" x14ac:dyDescent="0.15">
      <c r="A14959" s="2"/>
      <c r="B14959" s="31"/>
      <c r="C14959" s="2"/>
      <c r="D14959" s="2"/>
      <c r="E14959" s="26"/>
    </row>
    <row r="14960" spans="1:5" x14ac:dyDescent="0.15">
      <c r="A14960" s="2"/>
      <c r="B14960" s="31"/>
      <c r="C14960" s="2"/>
      <c r="D14960" s="2"/>
      <c r="E14960" s="26"/>
    </row>
    <row r="14961" spans="1:5" x14ac:dyDescent="0.15">
      <c r="A14961" s="2"/>
      <c r="B14961" s="31"/>
      <c r="C14961" s="2"/>
      <c r="D14961" s="2"/>
      <c r="E14961" s="26"/>
    </row>
    <row r="14962" spans="1:5" x14ac:dyDescent="0.15">
      <c r="A14962" s="2"/>
      <c r="B14962" s="31"/>
      <c r="C14962" s="2"/>
      <c r="D14962" s="2"/>
      <c r="E14962" s="26"/>
    </row>
    <row r="14963" spans="1:5" x14ac:dyDescent="0.15">
      <c r="A14963" s="2"/>
      <c r="B14963" s="31"/>
      <c r="C14963" s="2"/>
      <c r="D14963" s="2"/>
      <c r="E14963" s="26"/>
    </row>
    <row r="14964" spans="1:5" x14ac:dyDescent="0.15">
      <c r="A14964" s="2"/>
      <c r="B14964" s="31"/>
      <c r="C14964" s="2"/>
      <c r="D14964" s="2"/>
      <c r="E14964" s="26"/>
    </row>
    <row r="14965" spans="1:5" x14ac:dyDescent="0.15">
      <c r="A14965" s="2"/>
      <c r="B14965" s="31"/>
      <c r="C14965" s="2"/>
      <c r="D14965" s="2"/>
      <c r="E14965" s="26"/>
    </row>
    <row r="14966" spans="1:5" x14ac:dyDescent="0.15">
      <c r="A14966" s="2"/>
      <c r="B14966" s="31"/>
      <c r="C14966" s="2"/>
      <c r="D14966" s="2"/>
      <c r="E14966" s="26"/>
    </row>
    <row r="14967" spans="1:5" x14ac:dyDescent="0.15">
      <c r="A14967" s="2"/>
      <c r="B14967" s="31"/>
      <c r="C14967" s="2"/>
      <c r="D14967" s="2"/>
      <c r="E14967" s="26"/>
    </row>
    <row r="14968" spans="1:5" x14ac:dyDescent="0.15">
      <c r="A14968" s="2"/>
      <c r="B14968" s="31"/>
      <c r="C14968" s="2"/>
      <c r="D14968" s="2"/>
      <c r="E14968" s="26"/>
    </row>
    <row r="14969" spans="1:5" x14ac:dyDescent="0.15">
      <c r="A14969" s="2"/>
      <c r="B14969" s="31"/>
      <c r="C14969" s="2"/>
      <c r="D14969" s="2"/>
      <c r="E14969" s="26"/>
    </row>
    <row r="14970" spans="1:5" x14ac:dyDescent="0.15">
      <c r="A14970" s="2"/>
      <c r="B14970" s="31"/>
      <c r="C14970" s="2"/>
      <c r="D14970" s="2"/>
      <c r="E14970" s="26"/>
    </row>
    <row r="14971" spans="1:5" x14ac:dyDescent="0.15">
      <c r="A14971" s="2"/>
      <c r="B14971" s="31"/>
      <c r="C14971" s="2"/>
      <c r="D14971" s="2"/>
      <c r="E14971" s="26"/>
    </row>
    <row r="14972" spans="1:5" x14ac:dyDescent="0.15">
      <c r="A14972" s="2"/>
      <c r="B14972" s="31"/>
      <c r="C14972" s="2"/>
      <c r="D14972" s="2"/>
      <c r="E14972" s="26"/>
    </row>
    <row r="14973" spans="1:5" x14ac:dyDescent="0.15">
      <c r="A14973" s="2"/>
      <c r="B14973" s="31"/>
      <c r="C14973" s="2"/>
      <c r="D14973" s="2"/>
      <c r="E14973" s="26"/>
    </row>
    <row r="14974" spans="1:5" x14ac:dyDescent="0.15">
      <c r="A14974" s="2"/>
      <c r="B14974" s="31"/>
      <c r="C14974" s="2"/>
      <c r="D14974" s="2"/>
      <c r="E14974" s="26"/>
    </row>
    <row r="14975" spans="1:5" x14ac:dyDescent="0.15">
      <c r="A14975" s="2"/>
      <c r="B14975" s="31"/>
      <c r="C14975" s="2"/>
      <c r="D14975" s="2"/>
      <c r="E14975" s="26"/>
    </row>
    <row r="14976" spans="1:5" x14ac:dyDescent="0.15">
      <c r="A14976" s="2"/>
      <c r="B14976" s="31"/>
      <c r="C14976" s="2"/>
      <c r="D14976" s="2"/>
      <c r="E14976" s="26"/>
    </row>
    <row r="14977" spans="1:5" x14ac:dyDescent="0.15">
      <c r="A14977" s="2"/>
      <c r="B14977" s="31"/>
      <c r="C14977" s="2"/>
      <c r="D14977" s="2"/>
      <c r="E14977" s="26"/>
    </row>
    <row r="14978" spans="1:5" x14ac:dyDescent="0.15">
      <c r="A14978" s="2"/>
      <c r="B14978" s="31"/>
      <c r="C14978" s="2"/>
      <c r="D14978" s="2"/>
      <c r="E14978" s="26"/>
    </row>
    <row r="14979" spans="1:5" x14ac:dyDescent="0.15">
      <c r="A14979" s="2"/>
      <c r="B14979" s="31"/>
      <c r="C14979" s="2"/>
      <c r="D14979" s="2"/>
      <c r="E14979" s="26"/>
    </row>
    <row r="14980" spans="1:5" x14ac:dyDescent="0.15">
      <c r="A14980" s="2"/>
      <c r="B14980" s="31"/>
      <c r="C14980" s="2"/>
      <c r="D14980" s="2"/>
      <c r="E14980" s="26"/>
    </row>
    <row r="14981" spans="1:5" x14ac:dyDescent="0.15">
      <c r="A14981" s="2"/>
      <c r="B14981" s="31"/>
      <c r="C14981" s="2"/>
      <c r="D14981" s="2"/>
      <c r="E14981" s="26"/>
    </row>
    <row r="14982" spans="1:5" x14ac:dyDescent="0.15">
      <c r="A14982" s="2"/>
      <c r="B14982" s="31"/>
      <c r="C14982" s="2"/>
      <c r="D14982" s="2"/>
      <c r="E14982" s="26"/>
    </row>
    <row r="14983" spans="1:5" x14ac:dyDescent="0.15">
      <c r="A14983" s="2"/>
      <c r="B14983" s="31"/>
      <c r="C14983" s="2"/>
      <c r="D14983" s="2"/>
      <c r="E14983" s="26"/>
    </row>
    <row r="14984" spans="1:5" x14ac:dyDescent="0.15">
      <c r="A14984" s="2"/>
      <c r="B14984" s="31"/>
      <c r="C14984" s="2"/>
      <c r="D14984" s="2"/>
      <c r="E14984" s="26"/>
    </row>
    <row r="14985" spans="1:5" x14ac:dyDescent="0.15">
      <c r="A14985" s="2"/>
      <c r="B14985" s="31"/>
      <c r="C14985" s="2"/>
      <c r="D14985" s="2"/>
      <c r="E14985" s="26"/>
    </row>
    <row r="14986" spans="1:5" x14ac:dyDescent="0.15">
      <c r="A14986" s="2"/>
      <c r="B14986" s="31"/>
      <c r="C14986" s="2"/>
      <c r="D14986" s="2"/>
      <c r="E14986" s="26"/>
    </row>
    <row r="14987" spans="1:5" x14ac:dyDescent="0.15">
      <c r="A14987" s="2"/>
      <c r="B14987" s="31"/>
      <c r="C14987" s="2"/>
      <c r="D14987" s="2"/>
      <c r="E14987" s="26"/>
    </row>
    <row r="14988" spans="1:5" x14ac:dyDescent="0.15">
      <c r="A14988" s="2"/>
      <c r="B14988" s="31"/>
      <c r="C14988" s="2"/>
      <c r="D14988" s="2"/>
      <c r="E14988" s="26"/>
    </row>
    <row r="14989" spans="1:5" x14ac:dyDescent="0.15">
      <c r="A14989" s="2"/>
      <c r="B14989" s="31"/>
      <c r="C14989" s="2"/>
      <c r="D14989" s="2"/>
      <c r="E14989" s="26"/>
    </row>
    <row r="14990" spans="1:5" x14ac:dyDescent="0.15">
      <c r="A14990" s="2"/>
      <c r="B14990" s="31"/>
      <c r="C14990" s="2"/>
      <c r="D14990" s="2"/>
      <c r="E14990" s="26"/>
    </row>
    <row r="14991" spans="1:5" x14ac:dyDescent="0.15">
      <c r="A14991" s="2"/>
      <c r="B14991" s="31"/>
      <c r="C14991" s="2"/>
      <c r="D14991" s="2"/>
      <c r="E14991" s="26"/>
    </row>
    <row r="14992" spans="1:5" x14ac:dyDescent="0.15">
      <c r="A14992" s="2"/>
      <c r="B14992" s="31"/>
      <c r="C14992" s="2"/>
      <c r="D14992" s="2"/>
      <c r="E14992" s="26"/>
    </row>
    <row r="14993" spans="1:5" x14ac:dyDescent="0.15">
      <c r="A14993" s="2"/>
      <c r="B14993" s="31"/>
      <c r="C14993" s="2"/>
      <c r="D14993" s="2"/>
      <c r="E14993" s="26"/>
    </row>
    <row r="14994" spans="1:5" x14ac:dyDescent="0.15">
      <c r="A14994" s="2"/>
      <c r="B14994" s="31"/>
      <c r="C14994" s="2"/>
      <c r="D14994" s="2"/>
      <c r="E14994" s="26"/>
    </row>
    <row r="14995" spans="1:5" x14ac:dyDescent="0.15">
      <c r="A14995" s="2"/>
      <c r="B14995" s="31"/>
      <c r="C14995" s="2"/>
      <c r="D14995" s="2"/>
      <c r="E14995" s="26"/>
    </row>
    <row r="14996" spans="1:5" x14ac:dyDescent="0.15">
      <c r="A14996" s="2"/>
      <c r="B14996" s="31"/>
      <c r="C14996" s="2"/>
      <c r="D14996" s="2"/>
      <c r="E14996" s="26"/>
    </row>
    <row r="14997" spans="1:5" x14ac:dyDescent="0.15">
      <c r="A14997" s="2"/>
      <c r="B14997" s="31"/>
      <c r="C14997" s="2"/>
      <c r="D14997" s="2"/>
      <c r="E14997" s="26"/>
    </row>
    <row r="14998" spans="1:5" x14ac:dyDescent="0.15">
      <c r="A14998" s="2"/>
      <c r="B14998" s="31"/>
      <c r="C14998" s="2"/>
      <c r="D14998" s="2"/>
      <c r="E14998" s="26"/>
    </row>
    <row r="14999" spans="1:5" x14ac:dyDescent="0.15">
      <c r="A14999" s="2"/>
      <c r="B14999" s="31"/>
      <c r="C14999" s="2"/>
      <c r="D14999" s="2"/>
      <c r="E14999" s="26"/>
    </row>
    <row r="15000" spans="1:5" x14ac:dyDescent="0.15">
      <c r="A15000" s="2"/>
      <c r="B15000" s="31"/>
      <c r="C15000" s="2"/>
      <c r="D15000" s="2"/>
      <c r="E15000" s="26"/>
    </row>
    <row r="15001" spans="1:5" x14ac:dyDescent="0.15">
      <c r="A15001" s="2"/>
      <c r="B15001" s="31"/>
      <c r="C15001" s="2"/>
      <c r="D15001" s="2"/>
      <c r="E15001" s="26"/>
    </row>
    <row r="15002" spans="1:5" x14ac:dyDescent="0.15">
      <c r="A15002" s="2"/>
      <c r="B15002" s="31"/>
      <c r="C15002" s="2"/>
      <c r="D15002" s="2"/>
      <c r="E15002" s="26"/>
    </row>
    <row r="15003" spans="1:5" x14ac:dyDescent="0.15">
      <c r="A15003" s="2"/>
      <c r="B15003" s="31"/>
      <c r="C15003" s="2"/>
      <c r="D15003" s="2"/>
      <c r="E15003" s="26"/>
    </row>
    <row r="15004" spans="1:5" x14ac:dyDescent="0.15">
      <c r="A15004" s="2"/>
      <c r="B15004" s="31"/>
      <c r="C15004" s="2"/>
      <c r="D15004" s="2"/>
      <c r="E15004" s="26"/>
    </row>
    <row r="15005" spans="1:5" x14ac:dyDescent="0.15">
      <c r="A15005" s="2"/>
      <c r="B15005" s="31"/>
      <c r="C15005" s="2"/>
      <c r="D15005" s="2"/>
      <c r="E15005" s="26"/>
    </row>
    <row r="15006" spans="1:5" x14ac:dyDescent="0.15">
      <c r="A15006" s="2"/>
      <c r="B15006" s="31"/>
      <c r="C15006" s="2"/>
      <c r="D15006" s="2"/>
      <c r="E15006" s="26"/>
    </row>
    <row r="15007" spans="1:5" x14ac:dyDescent="0.15">
      <c r="A15007" s="2"/>
      <c r="B15007" s="31"/>
      <c r="C15007" s="2"/>
      <c r="D15007" s="2"/>
      <c r="E15007" s="26"/>
    </row>
    <row r="15008" spans="1:5" x14ac:dyDescent="0.15">
      <c r="A15008" s="2"/>
      <c r="B15008" s="31"/>
      <c r="C15008" s="2"/>
      <c r="D15008" s="2"/>
      <c r="E15008" s="26"/>
    </row>
    <row r="15009" spans="1:5" x14ac:dyDescent="0.15">
      <c r="A15009" s="2"/>
      <c r="B15009" s="31"/>
      <c r="C15009" s="2"/>
      <c r="D15009" s="2"/>
      <c r="E15009" s="26"/>
    </row>
    <row r="15010" spans="1:5" x14ac:dyDescent="0.15">
      <c r="A15010" s="2"/>
      <c r="B15010" s="31"/>
      <c r="C15010" s="2"/>
      <c r="D15010" s="2"/>
      <c r="E15010" s="26"/>
    </row>
    <row r="15011" spans="1:5" x14ac:dyDescent="0.15">
      <c r="A15011" s="2"/>
      <c r="B15011" s="31"/>
      <c r="C15011" s="2"/>
      <c r="D15011" s="2"/>
      <c r="E15011" s="26"/>
    </row>
    <row r="15012" spans="1:5" x14ac:dyDescent="0.15">
      <c r="A15012" s="2"/>
      <c r="B15012" s="31"/>
      <c r="C15012" s="2"/>
      <c r="D15012" s="2"/>
      <c r="E15012" s="26"/>
    </row>
    <row r="15013" spans="1:5" x14ac:dyDescent="0.15">
      <c r="A15013" s="2"/>
      <c r="B15013" s="31"/>
      <c r="C15013" s="2"/>
      <c r="D15013" s="2"/>
      <c r="E15013" s="26"/>
    </row>
    <row r="15014" spans="1:5" x14ac:dyDescent="0.15">
      <c r="A15014" s="2"/>
      <c r="B15014" s="31"/>
      <c r="C15014" s="2"/>
      <c r="D15014" s="2"/>
      <c r="E15014" s="26"/>
    </row>
    <row r="15015" spans="1:5" x14ac:dyDescent="0.15">
      <c r="A15015" s="2"/>
      <c r="B15015" s="31"/>
      <c r="C15015" s="2"/>
      <c r="D15015" s="2"/>
      <c r="E15015" s="26"/>
    </row>
    <row r="15016" spans="1:5" x14ac:dyDescent="0.15">
      <c r="A15016" s="2"/>
      <c r="B15016" s="31"/>
      <c r="C15016" s="2"/>
      <c r="D15016" s="2"/>
      <c r="E15016" s="26"/>
    </row>
    <row r="15017" spans="1:5" x14ac:dyDescent="0.15">
      <c r="A15017" s="2"/>
      <c r="B15017" s="31"/>
      <c r="C15017" s="2"/>
      <c r="D15017" s="2"/>
      <c r="E15017" s="26"/>
    </row>
    <row r="15018" spans="1:5" x14ac:dyDescent="0.15">
      <c r="A15018" s="2"/>
      <c r="B15018" s="31"/>
      <c r="C15018" s="2"/>
      <c r="D15018" s="2"/>
      <c r="E15018" s="26"/>
    </row>
    <row r="15019" spans="1:5" x14ac:dyDescent="0.15">
      <c r="A15019" s="2"/>
      <c r="B15019" s="31"/>
      <c r="C15019" s="2"/>
      <c r="D15019" s="2"/>
      <c r="E15019" s="26"/>
    </row>
    <row r="15020" spans="1:5" x14ac:dyDescent="0.15">
      <c r="A15020" s="2"/>
      <c r="B15020" s="31"/>
      <c r="C15020" s="2"/>
      <c r="D15020" s="2"/>
      <c r="E15020" s="26"/>
    </row>
    <row r="15021" spans="1:5" x14ac:dyDescent="0.15">
      <c r="A15021" s="2"/>
      <c r="B15021" s="31"/>
      <c r="C15021" s="2"/>
      <c r="D15021" s="2"/>
      <c r="E15021" s="26"/>
    </row>
    <row r="15022" spans="1:5" x14ac:dyDescent="0.15">
      <c r="A15022" s="2"/>
      <c r="B15022" s="31"/>
      <c r="C15022" s="2"/>
      <c r="D15022" s="2"/>
      <c r="E15022" s="26"/>
    </row>
    <row r="15023" spans="1:5" x14ac:dyDescent="0.15">
      <c r="A15023" s="2"/>
      <c r="B15023" s="31"/>
      <c r="C15023" s="2"/>
      <c r="D15023" s="2"/>
      <c r="E15023" s="26"/>
    </row>
    <row r="15024" spans="1:5" x14ac:dyDescent="0.15">
      <c r="A15024" s="2"/>
      <c r="B15024" s="31"/>
      <c r="C15024" s="2"/>
      <c r="D15024" s="2"/>
      <c r="E15024" s="26"/>
    </row>
    <row r="15025" spans="1:5" x14ac:dyDescent="0.15">
      <c r="A15025" s="2"/>
      <c r="B15025" s="31"/>
      <c r="C15025" s="2"/>
      <c r="D15025" s="2"/>
      <c r="E15025" s="26"/>
    </row>
    <row r="15026" spans="1:5" x14ac:dyDescent="0.15">
      <c r="A15026" s="2"/>
      <c r="B15026" s="31"/>
      <c r="C15026" s="2"/>
      <c r="D15026" s="2"/>
      <c r="E15026" s="26"/>
    </row>
    <row r="15027" spans="1:5" x14ac:dyDescent="0.15">
      <c r="A15027" s="2"/>
      <c r="B15027" s="31"/>
      <c r="C15027" s="2"/>
      <c r="D15027" s="2"/>
      <c r="E15027" s="26"/>
    </row>
    <row r="15028" spans="1:5" x14ac:dyDescent="0.15">
      <c r="A15028" s="2"/>
      <c r="B15028" s="31"/>
      <c r="C15028" s="2"/>
      <c r="D15028" s="2"/>
      <c r="E15028" s="26"/>
    </row>
    <row r="15029" spans="1:5" x14ac:dyDescent="0.15">
      <c r="A15029" s="2"/>
      <c r="B15029" s="31"/>
      <c r="C15029" s="2"/>
      <c r="D15029" s="2"/>
      <c r="E15029" s="26"/>
    </row>
    <row r="15030" spans="1:5" x14ac:dyDescent="0.15">
      <c r="A15030" s="2"/>
      <c r="B15030" s="31"/>
      <c r="C15030" s="2"/>
      <c r="D15030" s="2"/>
      <c r="E15030" s="26"/>
    </row>
    <row r="15031" spans="1:5" x14ac:dyDescent="0.15">
      <c r="A15031" s="2"/>
      <c r="B15031" s="31"/>
      <c r="C15031" s="2"/>
      <c r="D15031" s="2"/>
      <c r="E15031" s="26"/>
    </row>
    <row r="15032" spans="1:5" x14ac:dyDescent="0.15">
      <c r="A15032" s="2"/>
      <c r="B15032" s="31"/>
      <c r="C15032" s="2"/>
      <c r="D15032" s="2"/>
      <c r="E15032" s="26"/>
    </row>
    <row r="15033" spans="1:5" x14ac:dyDescent="0.15">
      <c r="A15033" s="2"/>
      <c r="B15033" s="31"/>
      <c r="C15033" s="2"/>
      <c r="D15033" s="2"/>
      <c r="E15033" s="26"/>
    </row>
    <row r="15034" spans="1:5" x14ac:dyDescent="0.15">
      <c r="A15034" s="2"/>
      <c r="B15034" s="31"/>
      <c r="C15034" s="2"/>
      <c r="D15034" s="2"/>
      <c r="E15034" s="26"/>
    </row>
    <row r="15035" spans="1:5" x14ac:dyDescent="0.15">
      <c r="A15035" s="2"/>
      <c r="B15035" s="31"/>
      <c r="C15035" s="2"/>
      <c r="D15035" s="2"/>
      <c r="E15035" s="26"/>
    </row>
    <row r="15036" spans="1:5" x14ac:dyDescent="0.15">
      <c r="A15036" s="2"/>
      <c r="B15036" s="31"/>
      <c r="C15036" s="2"/>
      <c r="D15036" s="2"/>
      <c r="E15036" s="26"/>
    </row>
    <row r="15037" spans="1:5" x14ac:dyDescent="0.15">
      <c r="A15037" s="2"/>
      <c r="B15037" s="31"/>
      <c r="C15037" s="2"/>
      <c r="D15037" s="2"/>
      <c r="E15037" s="26"/>
    </row>
    <row r="15038" spans="1:5" x14ac:dyDescent="0.15">
      <c r="A15038" s="2"/>
      <c r="B15038" s="31"/>
      <c r="C15038" s="2"/>
      <c r="D15038" s="2"/>
      <c r="E15038" s="26"/>
    </row>
    <row r="15039" spans="1:5" x14ac:dyDescent="0.15">
      <c r="A15039" s="2"/>
      <c r="B15039" s="31"/>
      <c r="C15039" s="2"/>
      <c r="D15039" s="2"/>
      <c r="E15039" s="26"/>
    </row>
    <row r="15040" spans="1:5" x14ac:dyDescent="0.15">
      <c r="A15040" s="2"/>
      <c r="B15040" s="31"/>
      <c r="C15040" s="2"/>
      <c r="D15040" s="2"/>
      <c r="E15040" s="26"/>
    </row>
    <row r="15041" spans="1:5" x14ac:dyDescent="0.15">
      <c r="A15041" s="2"/>
      <c r="B15041" s="31"/>
      <c r="C15041" s="2"/>
      <c r="D15041" s="2"/>
      <c r="E15041" s="26"/>
    </row>
    <row r="15042" spans="1:5" x14ac:dyDescent="0.15">
      <c r="A15042" s="2"/>
      <c r="B15042" s="31"/>
      <c r="C15042" s="2"/>
      <c r="D15042" s="2"/>
      <c r="E15042" s="26"/>
    </row>
    <row r="15043" spans="1:5" x14ac:dyDescent="0.15">
      <c r="A15043" s="2"/>
      <c r="B15043" s="31"/>
      <c r="C15043" s="2"/>
      <c r="D15043" s="2"/>
      <c r="E15043" s="26"/>
    </row>
    <row r="15044" spans="1:5" x14ac:dyDescent="0.15">
      <c r="A15044" s="2"/>
      <c r="B15044" s="31"/>
      <c r="C15044" s="2"/>
      <c r="D15044" s="2"/>
      <c r="E15044" s="26"/>
    </row>
    <row r="15045" spans="1:5" x14ac:dyDescent="0.15">
      <c r="A15045" s="2"/>
      <c r="B15045" s="31"/>
      <c r="C15045" s="2"/>
      <c r="D15045" s="2"/>
      <c r="E15045" s="26"/>
    </row>
    <row r="15046" spans="1:5" x14ac:dyDescent="0.15">
      <c r="A15046" s="2"/>
      <c r="B15046" s="31"/>
      <c r="C15046" s="2"/>
      <c r="D15046" s="2"/>
      <c r="E15046" s="26"/>
    </row>
    <row r="15047" spans="1:5" x14ac:dyDescent="0.15">
      <c r="A15047" s="2"/>
      <c r="B15047" s="31"/>
      <c r="C15047" s="2"/>
      <c r="D15047" s="2"/>
      <c r="E15047" s="26"/>
    </row>
    <row r="15048" spans="1:5" x14ac:dyDescent="0.15">
      <c r="A15048" s="2"/>
      <c r="B15048" s="31"/>
      <c r="C15048" s="2"/>
      <c r="D15048" s="2"/>
      <c r="E15048" s="26"/>
    </row>
    <row r="15049" spans="1:5" x14ac:dyDescent="0.15">
      <c r="A15049" s="2"/>
      <c r="B15049" s="31"/>
      <c r="C15049" s="2"/>
      <c r="D15049" s="2"/>
      <c r="E15049" s="26"/>
    </row>
    <row r="15050" spans="1:5" x14ac:dyDescent="0.15">
      <c r="A15050" s="2"/>
      <c r="B15050" s="31"/>
      <c r="C15050" s="2"/>
      <c r="D15050" s="2"/>
      <c r="E15050" s="26"/>
    </row>
    <row r="15051" spans="1:5" x14ac:dyDescent="0.15">
      <c r="A15051" s="2"/>
      <c r="B15051" s="31"/>
      <c r="C15051" s="2"/>
      <c r="D15051" s="2"/>
      <c r="E15051" s="26"/>
    </row>
    <row r="15052" spans="1:5" x14ac:dyDescent="0.15">
      <c r="A15052" s="2"/>
      <c r="B15052" s="31"/>
      <c r="C15052" s="2"/>
      <c r="D15052" s="2"/>
      <c r="E15052" s="26"/>
    </row>
    <row r="15053" spans="1:5" x14ac:dyDescent="0.15">
      <c r="A15053" s="2"/>
      <c r="B15053" s="31"/>
      <c r="C15053" s="2"/>
      <c r="D15053" s="2"/>
      <c r="E15053" s="26"/>
    </row>
    <row r="15054" spans="1:5" x14ac:dyDescent="0.15">
      <c r="A15054" s="2"/>
      <c r="B15054" s="31"/>
      <c r="C15054" s="2"/>
      <c r="D15054" s="2"/>
      <c r="E15054" s="26"/>
    </row>
    <row r="15055" spans="1:5" x14ac:dyDescent="0.15">
      <c r="A15055" s="2"/>
      <c r="B15055" s="31"/>
      <c r="C15055" s="2"/>
      <c r="D15055" s="2"/>
      <c r="E15055" s="26"/>
    </row>
    <row r="15056" spans="1:5" x14ac:dyDescent="0.15">
      <c r="A15056" s="2"/>
      <c r="B15056" s="31"/>
      <c r="C15056" s="2"/>
      <c r="D15056" s="2"/>
      <c r="E15056" s="26"/>
    </row>
    <row r="15057" spans="1:5" x14ac:dyDescent="0.15">
      <c r="A15057" s="2"/>
      <c r="B15057" s="31"/>
      <c r="C15057" s="2"/>
      <c r="D15057" s="2"/>
      <c r="E15057" s="26"/>
    </row>
    <row r="15058" spans="1:5" x14ac:dyDescent="0.15">
      <c r="A15058" s="2"/>
      <c r="B15058" s="31"/>
      <c r="C15058" s="2"/>
      <c r="D15058" s="2"/>
      <c r="E15058" s="26"/>
    </row>
    <row r="15059" spans="1:5" x14ac:dyDescent="0.15">
      <c r="A15059" s="2"/>
      <c r="B15059" s="31"/>
      <c r="C15059" s="2"/>
      <c r="D15059" s="2"/>
      <c r="E15059" s="26"/>
    </row>
    <row r="15060" spans="1:5" x14ac:dyDescent="0.15">
      <c r="A15060" s="2"/>
      <c r="B15060" s="31"/>
      <c r="C15060" s="2"/>
      <c r="D15060" s="2"/>
      <c r="E15060" s="26"/>
    </row>
    <row r="15061" spans="1:5" x14ac:dyDescent="0.15">
      <c r="A15061" s="2"/>
      <c r="B15061" s="31"/>
      <c r="C15061" s="2"/>
      <c r="D15061" s="2"/>
      <c r="E15061" s="26"/>
    </row>
    <row r="15062" spans="1:5" x14ac:dyDescent="0.15">
      <c r="A15062" s="2"/>
      <c r="B15062" s="31"/>
      <c r="C15062" s="2"/>
      <c r="D15062" s="2"/>
      <c r="E15062" s="26"/>
    </row>
    <row r="15063" spans="1:5" x14ac:dyDescent="0.15">
      <c r="A15063" s="2"/>
      <c r="B15063" s="31"/>
      <c r="C15063" s="2"/>
      <c r="D15063" s="2"/>
      <c r="E15063" s="26"/>
    </row>
    <row r="15064" spans="1:5" x14ac:dyDescent="0.15">
      <c r="A15064" s="2"/>
      <c r="B15064" s="31"/>
      <c r="C15064" s="2"/>
      <c r="D15064" s="2"/>
      <c r="E15064" s="26"/>
    </row>
    <row r="15065" spans="1:5" x14ac:dyDescent="0.15">
      <c r="A15065" s="2"/>
      <c r="B15065" s="31"/>
      <c r="C15065" s="2"/>
      <c r="D15065" s="2"/>
      <c r="E15065" s="26"/>
    </row>
    <row r="15066" spans="1:5" x14ac:dyDescent="0.15">
      <c r="A15066" s="2"/>
      <c r="B15066" s="31"/>
      <c r="C15066" s="2"/>
      <c r="D15066" s="2"/>
      <c r="E15066" s="26"/>
    </row>
    <row r="15067" spans="1:5" x14ac:dyDescent="0.15">
      <c r="A15067" s="2"/>
      <c r="B15067" s="31"/>
      <c r="C15067" s="2"/>
      <c r="D15067" s="2"/>
      <c r="E15067" s="26"/>
    </row>
    <row r="15068" spans="1:5" x14ac:dyDescent="0.15">
      <c r="A15068" s="2"/>
      <c r="B15068" s="31"/>
      <c r="C15068" s="2"/>
      <c r="D15068" s="2"/>
      <c r="E15068" s="26"/>
    </row>
    <row r="15069" spans="1:5" x14ac:dyDescent="0.15">
      <c r="A15069" s="2"/>
      <c r="B15069" s="31"/>
      <c r="C15069" s="2"/>
      <c r="D15069" s="2"/>
      <c r="E15069" s="26"/>
    </row>
    <row r="15070" spans="1:5" x14ac:dyDescent="0.15">
      <c r="A15070" s="2"/>
      <c r="B15070" s="31"/>
      <c r="C15070" s="2"/>
      <c r="D15070" s="2"/>
      <c r="E15070" s="26"/>
    </row>
    <row r="15071" spans="1:5" x14ac:dyDescent="0.15">
      <c r="A15071" s="2"/>
      <c r="B15071" s="31"/>
      <c r="C15071" s="2"/>
      <c r="D15071" s="2"/>
      <c r="E15071" s="26"/>
    </row>
    <row r="15072" spans="1:5" x14ac:dyDescent="0.15">
      <c r="A15072" s="2"/>
      <c r="B15072" s="31"/>
      <c r="C15072" s="2"/>
      <c r="D15072" s="2"/>
      <c r="E15072" s="26"/>
    </row>
    <row r="15073" spans="1:5" x14ac:dyDescent="0.15">
      <c r="A15073" s="2"/>
      <c r="B15073" s="31"/>
      <c r="C15073" s="2"/>
      <c r="D15073" s="2"/>
      <c r="E15073" s="26"/>
    </row>
    <row r="15074" spans="1:5" x14ac:dyDescent="0.15">
      <c r="A15074" s="2"/>
      <c r="B15074" s="31"/>
      <c r="C15074" s="2"/>
      <c r="D15074" s="2"/>
      <c r="E15074" s="26"/>
    </row>
    <row r="15075" spans="1:5" x14ac:dyDescent="0.15">
      <c r="A15075" s="2"/>
      <c r="B15075" s="31"/>
      <c r="C15075" s="2"/>
      <c r="D15075" s="2"/>
      <c r="E15075" s="26"/>
    </row>
    <row r="15076" spans="1:5" x14ac:dyDescent="0.15">
      <c r="A15076" s="2"/>
      <c r="B15076" s="31"/>
      <c r="C15076" s="2"/>
      <c r="D15076" s="2"/>
      <c r="E15076" s="26"/>
    </row>
    <row r="15077" spans="1:5" x14ac:dyDescent="0.15">
      <c r="A15077" s="2"/>
      <c r="B15077" s="31"/>
      <c r="C15077" s="2"/>
      <c r="D15077" s="2"/>
      <c r="E15077" s="26"/>
    </row>
    <row r="15078" spans="1:5" x14ac:dyDescent="0.15">
      <c r="A15078" s="2"/>
      <c r="B15078" s="31"/>
      <c r="C15078" s="2"/>
      <c r="D15078" s="2"/>
      <c r="E15078" s="26"/>
    </row>
    <row r="15079" spans="1:5" x14ac:dyDescent="0.15">
      <c r="A15079" s="2"/>
      <c r="B15079" s="31"/>
      <c r="C15079" s="2"/>
      <c r="D15079" s="2"/>
      <c r="E15079" s="26"/>
    </row>
    <row r="15080" spans="1:5" x14ac:dyDescent="0.15">
      <c r="A15080" s="2"/>
      <c r="B15080" s="31"/>
      <c r="C15080" s="2"/>
      <c r="D15080" s="2"/>
      <c r="E15080" s="26"/>
    </row>
    <row r="15081" spans="1:5" x14ac:dyDescent="0.15">
      <c r="A15081" s="2"/>
      <c r="B15081" s="31"/>
      <c r="C15081" s="2"/>
      <c r="D15081" s="2"/>
      <c r="E15081" s="26"/>
    </row>
    <row r="15082" spans="1:5" x14ac:dyDescent="0.15">
      <c r="A15082" s="2"/>
      <c r="B15082" s="31"/>
      <c r="C15082" s="2"/>
      <c r="D15082" s="2"/>
      <c r="E15082" s="26"/>
    </row>
    <row r="15083" spans="1:5" x14ac:dyDescent="0.15">
      <c r="A15083" s="2"/>
      <c r="B15083" s="31"/>
      <c r="C15083" s="2"/>
      <c r="D15083" s="2"/>
      <c r="E15083" s="26"/>
    </row>
    <row r="15084" spans="1:5" x14ac:dyDescent="0.15">
      <c r="A15084" s="2"/>
      <c r="B15084" s="31"/>
      <c r="C15084" s="2"/>
      <c r="D15084" s="2"/>
      <c r="E15084" s="26"/>
    </row>
    <row r="15085" spans="1:5" x14ac:dyDescent="0.15">
      <c r="A15085" s="2"/>
      <c r="B15085" s="31"/>
      <c r="C15085" s="2"/>
      <c r="D15085" s="2"/>
      <c r="E15085" s="26"/>
    </row>
    <row r="15086" spans="1:5" x14ac:dyDescent="0.15">
      <c r="A15086" s="2"/>
      <c r="B15086" s="31"/>
      <c r="C15086" s="2"/>
      <c r="D15086" s="2"/>
      <c r="E15086" s="26"/>
    </row>
    <row r="15087" spans="1:5" x14ac:dyDescent="0.15">
      <c r="A15087" s="2"/>
      <c r="B15087" s="31"/>
      <c r="C15087" s="2"/>
      <c r="D15087" s="2"/>
      <c r="E15087" s="26"/>
    </row>
    <row r="15088" spans="1:5" x14ac:dyDescent="0.15">
      <c r="A15088" s="2"/>
      <c r="B15088" s="31"/>
      <c r="C15088" s="2"/>
      <c r="D15088" s="2"/>
      <c r="E15088" s="26"/>
    </row>
    <row r="15089" spans="1:5" x14ac:dyDescent="0.15">
      <c r="A15089" s="2"/>
      <c r="B15089" s="31"/>
      <c r="C15089" s="2"/>
      <c r="D15089" s="2"/>
      <c r="E15089" s="26"/>
    </row>
    <row r="15090" spans="1:5" x14ac:dyDescent="0.15">
      <c r="A15090" s="2"/>
      <c r="B15090" s="31"/>
      <c r="C15090" s="2"/>
      <c r="D15090" s="2"/>
      <c r="E15090" s="26"/>
    </row>
    <row r="15091" spans="1:5" x14ac:dyDescent="0.15">
      <c r="A15091" s="2"/>
      <c r="B15091" s="31"/>
      <c r="C15091" s="2"/>
      <c r="D15091" s="2"/>
      <c r="E15091" s="26"/>
    </row>
    <row r="15092" spans="1:5" x14ac:dyDescent="0.15">
      <c r="A15092" s="2"/>
      <c r="B15092" s="31"/>
      <c r="C15092" s="2"/>
      <c r="D15092" s="2"/>
      <c r="E15092" s="26"/>
    </row>
    <row r="15093" spans="1:5" x14ac:dyDescent="0.15">
      <c r="A15093" s="2"/>
      <c r="B15093" s="31"/>
      <c r="C15093" s="2"/>
      <c r="D15093" s="2"/>
      <c r="E15093" s="26"/>
    </row>
    <row r="15094" spans="1:5" x14ac:dyDescent="0.15">
      <c r="A15094" s="2"/>
      <c r="B15094" s="31"/>
      <c r="C15094" s="2"/>
      <c r="D15094" s="2"/>
      <c r="E15094" s="26"/>
    </row>
    <row r="15095" spans="1:5" x14ac:dyDescent="0.15">
      <c r="A15095" s="2"/>
      <c r="B15095" s="31"/>
      <c r="C15095" s="2"/>
      <c r="D15095" s="2"/>
      <c r="E15095" s="26"/>
    </row>
    <row r="15096" spans="1:5" x14ac:dyDescent="0.15">
      <c r="A15096" s="2"/>
      <c r="B15096" s="31"/>
      <c r="C15096" s="2"/>
      <c r="D15096" s="2"/>
      <c r="E15096" s="26"/>
    </row>
    <row r="15097" spans="1:5" x14ac:dyDescent="0.15">
      <c r="A15097" s="2"/>
      <c r="B15097" s="31"/>
      <c r="C15097" s="2"/>
      <c r="D15097" s="2"/>
      <c r="E15097" s="26"/>
    </row>
    <row r="15098" spans="1:5" x14ac:dyDescent="0.15">
      <c r="A15098" s="2"/>
      <c r="B15098" s="31"/>
      <c r="C15098" s="2"/>
      <c r="D15098" s="2"/>
      <c r="E15098" s="26"/>
    </row>
    <row r="15099" spans="1:5" x14ac:dyDescent="0.15">
      <c r="A15099" s="2"/>
      <c r="B15099" s="31"/>
      <c r="C15099" s="2"/>
      <c r="D15099" s="2"/>
      <c r="E15099" s="26"/>
    </row>
    <row r="15100" spans="1:5" x14ac:dyDescent="0.15">
      <c r="A15100" s="2"/>
      <c r="B15100" s="31"/>
      <c r="C15100" s="2"/>
      <c r="D15100" s="2"/>
      <c r="E15100" s="26"/>
    </row>
    <row r="15101" spans="1:5" x14ac:dyDescent="0.15">
      <c r="A15101" s="2"/>
      <c r="B15101" s="31"/>
      <c r="C15101" s="2"/>
      <c r="D15101" s="2"/>
      <c r="E15101" s="26"/>
    </row>
    <row r="15102" spans="1:5" x14ac:dyDescent="0.15">
      <c r="A15102" s="2"/>
      <c r="B15102" s="31"/>
      <c r="C15102" s="2"/>
      <c r="D15102" s="2"/>
      <c r="E15102" s="26"/>
    </row>
    <row r="15103" spans="1:5" x14ac:dyDescent="0.15">
      <c r="A15103" s="2"/>
      <c r="B15103" s="31"/>
      <c r="C15103" s="2"/>
      <c r="D15103" s="2"/>
      <c r="E15103" s="26"/>
    </row>
    <row r="15104" spans="1:5" x14ac:dyDescent="0.15">
      <c r="A15104" s="2"/>
      <c r="B15104" s="31"/>
      <c r="C15104" s="2"/>
      <c r="D15104" s="2"/>
      <c r="E15104" s="26"/>
    </row>
    <row r="15105" spans="1:5" x14ac:dyDescent="0.15">
      <c r="A15105" s="2"/>
      <c r="B15105" s="31"/>
      <c r="C15105" s="2"/>
      <c r="D15105" s="2"/>
      <c r="E15105" s="26"/>
    </row>
    <row r="15106" spans="1:5" x14ac:dyDescent="0.15">
      <c r="A15106" s="2"/>
      <c r="B15106" s="31"/>
      <c r="C15106" s="2"/>
      <c r="D15106" s="2"/>
      <c r="E15106" s="26"/>
    </row>
    <row r="15107" spans="1:5" x14ac:dyDescent="0.15">
      <c r="A15107" s="2"/>
      <c r="B15107" s="31"/>
      <c r="C15107" s="2"/>
      <c r="D15107" s="2"/>
      <c r="E15107" s="26"/>
    </row>
    <row r="15108" spans="1:5" x14ac:dyDescent="0.15">
      <c r="A15108" s="2"/>
      <c r="B15108" s="31"/>
      <c r="C15108" s="2"/>
      <c r="D15108" s="2"/>
      <c r="E15108" s="26"/>
    </row>
    <row r="15109" spans="1:5" x14ac:dyDescent="0.15">
      <c r="A15109" s="2"/>
      <c r="B15109" s="31"/>
      <c r="C15109" s="2"/>
      <c r="D15109" s="2"/>
      <c r="E15109" s="26"/>
    </row>
    <row r="15110" spans="1:5" x14ac:dyDescent="0.15">
      <c r="A15110" s="2"/>
      <c r="B15110" s="31"/>
      <c r="C15110" s="2"/>
      <c r="D15110" s="2"/>
      <c r="E15110" s="26"/>
    </row>
    <row r="15111" spans="1:5" x14ac:dyDescent="0.15">
      <c r="A15111" s="2"/>
      <c r="B15111" s="31"/>
      <c r="C15111" s="2"/>
      <c r="D15111" s="2"/>
      <c r="E15111" s="26"/>
    </row>
    <row r="15112" spans="1:5" x14ac:dyDescent="0.15">
      <c r="A15112" s="2"/>
      <c r="B15112" s="31"/>
      <c r="C15112" s="2"/>
      <c r="D15112" s="2"/>
      <c r="E15112" s="26"/>
    </row>
    <row r="15113" spans="1:5" x14ac:dyDescent="0.15">
      <c r="A15113" s="2"/>
      <c r="B15113" s="31"/>
      <c r="C15113" s="2"/>
      <c r="D15113" s="2"/>
      <c r="E15113" s="26"/>
    </row>
    <row r="15114" spans="1:5" x14ac:dyDescent="0.15">
      <c r="A15114" s="2"/>
      <c r="B15114" s="31"/>
      <c r="C15114" s="2"/>
      <c r="D15114" s="2"/>
      <c r="E15114" s="26"/>
    </row>
    <row r="15115" spans="1:5" x14ac:dyDescent="0.15">
      <c r="A15115" s="2"/>
      <c r="B15115" s="31"/>
      <c r="C15115" s="2"/>
      <c r="D15115" s="2"/>
      <c r="E15115" s="26"/>
    </row>
    <row r="15116" spans="1:5" x14ac:dyDescent="0.15">
      <c r="A15116" s="2"/>
      <c r="B15116" s="31"/>
      <c r="C15116" s="2"/>
      <c r="D15116" s="2"/>
      <c r="E15116" s="26"/>
    </row>
    <row r="15117" spans="1:5" x14ac:dyDescent="0.15">
      <c r="A15117" s="2"/>
      <c r="B15117" s="31"/>
      <c r="C15117" s="2"/>
      <c r="D15117" s="2"/>
      <c r="E15117" s="26"/>
    </row>
    <row r="15118" spans="1:5" x14ac:dyDescent="0.15">
      <c r="A15118" s="2"/>
      <c r="B15118" s="31"/>
      <c r="C15118" s="2"/>
      <c r="D15118" s="2"/>
      <c r="E15118" s="26"/>
    </row>
    <row r="15119" spans="1:5" x14ac:dyDescent="0.15">
      <c r="A15119" s="2"/>
      <c r="B15119" s="31"/>
      <c r="C15119" s="2"/>
      <c r="D15119" s="2"/>
      <c r="E15119" s="26"/>
    </row>
    <row r="15120" spans="1:5" x14ac:dyDescent="0.15">
      <c r="A15120" s="2"/>
      <c r="B15120" s="31"/>
      <c r="C15120" s="2"/>
      <c r="D15120" s="2"/>
      <c r="E15120" s="26"/>
    </row>
    <row r="15121" spans="1:5" x14ac:dyDescent="0.15">
      <c r="A15121" s="2"/>
      <c r="B15121" s="31"/>
      <c r="C15121" s="2"/>
      <c r="D15121" s="2"/>
      <c r="E15121" s="26"/>
    </row>
    <row r="15122" spans="1:5" x14ac:dyDescent="0.15">
      <c r="A15122" s="2"/>
      <c r="B15122" s="31"/>
      <c r="C15122" s="2"/>
      <c r="D15122" s="2"/>
      <c r="E15122" s="26"/>
    </row>
    <row r="15123" spans="1:5" x14ac:dyDescent="0.15">
      <c r="A15123" s="2"/>
      <c r="B15123" s="31"/>
      <c r="C15123" s="2"/>
      <c r="D15123" s="2"/>
      <c r="E15123" s="26"/>
    </row>
    <row r="15124" spans="1:5" x14ac:dyDescent="0.15">
      <c r="A15124" s="2"/>
      <c r="B15124" s="31"/>
      <c r="C15124" s="2"/>
      <c r="D15124" s="2"/>
      <c r="E15124" s="26"/>
    </row>
    <row r="15125" spans="1:5" x14ac:dyDescent="0.15">
      <c r="A15125" s="2"/>
      <c r="B15125" s="31"/>
      <c r="C15125" s="2"/>
      <c r="D15125" s="2"/>
      <c r="E15125" s="26"/>
    </row>
    <row r="15126" spans="1:5" x14ac:dyDescent="0.15">
      <c r="A15126" s="2"/>
      <c r="B15126" s="31"/>
      <c r="C15126" s="2"/>
      <c r="D15126" s="2"/>
      <c r="E15126" s="26"/>
    </row>
    <row r="15127" spans="1:5" x14ac:dyDescent="0.15">
      <c r="A15127" s="2"/>
      <c r="B15127" s="31"/>
      <c r="C15127" s="2"/>
      <c r="D15127" s="2"/>
      <c r="E15127" s="26"/>
    </row>
    <row r="15128" spans="1:5" x14ac:dyDescent="0.15">
      <c r="A15128" s="2"/>
      <c r="B15128" s="31"/>
      <c r="C15128" s="2"/>
      <c r="D15128" s="2"/>
      <c r="E15128" s="26"/>
    </row>
    <row r="15129" spans="1:5" x14ac:dyDescent="0.15">
      <c r="A15129" s="2"/>
      <c r="B15129" s="31"/>
      <c r="C15129" s="2"/>
      <c r="D15129" s="2"/>
      <c r="E15129" s="26"/>
    </row>
    <row r="15130" spans="1:5" x14ac:dyDescent="0.15">
      <c r="A15130" s="2"/>
      <c r="B15130" s="31"/>
      <c r="C15130" s="2"/>
      <c r="D15130" s="2"/>
      <c r="E15130" s="26"/>
    </row>
    <row r="15131" spans="1:5" x14ac:dyDescent="0.15">
      <c r="A15131" s="2"/>
      <c r="B15131" s="31"/>
      <c r="C15131" s="2"/>
      <c r="D15131" s="2"/>
      <c r="E15131" s="26"/>
    </row>
    <row r="15132" spans="1:5" x14ac:dyDescent="0.15">
      <c r="A15132" s="2"/>
      <c r="B15132" s="31"/>
      <c r="C15132" s="2"/>
      <c r="D15132" s="2"/>
      <c r="E15132" s="26"/>
    </row>
    <row r="15133" spans="1:5" x14ac:dyDescent="0.15">
      <c r="A15133" s="2"/>
      <c r="B15133" s="31"/>
      <c r="C15133" s="2"/>
      <c r="D15133" s="2"/>
      <c r="E15133" s="26"/>
    </row>
    <row r="15134" spans="1:5" x14ac:dyDescent="0.15">
      <c r="A15134" s="2"/>
      <c r="B15134" s="31"/>
      <c r="C15134" s="2"/>
      <c r="D15134" s="2"/>
      <c r="E15134" s="26"/>
    </row>
    <row r="15135" spans="1:5" x14ac:dyDescent="0.15">
      <c r="A15135" s="2"/>
      <c r="B15135" s="31"/>
      <c r="C15135" s="2"/>
      <c r="D15135" s="2"/>
      <c r="E15135" s="26"/>
    </row>
    <row r="15136" spans="1:5" x14ac:dyDescent="0.15">
      <c r="A15136" s="2"/>
      <c r="B15136" s="31"/>
      <c r="C15136" s="2"/>
      <c r="D15136" s="2"/>
      <c r="E15136" s="26"/>
    </row>
    <row r="15137" spans="1:5" x14ac:dyDescent="0.15">
      <c r="A15137" s="2"/>
      <c r="B15137" s="31"/>
      <c r="C15137" s="2"/>
      <c r="D15137" s="2"/>
      <c r="E15137" s="26"/>
    </row>
    <row r="15138" spans="1:5" x14ac:dyDescent="0.15">
      <c r="A15138" s="2"/>
      <c r="B15138" s="31"/>
      <c r="C15138" s="2"/>
      <c r="D15138" s="2"/>
      <c r="E15138" s="26"/>
    </row>
    <row r="15139" spans="1:5" x14ac:dyDescent="0.15">
      <c r="A15139" s="2"/>
      <c r="B15139" s="31"/>
      <c r="C15139" s="2"/>
      <c r="D15139" s="2"/>
      <c r="E15139" s="26"/>
    </row>
    <row r="15140" spans="1:5" x14ac:dyDescent="0.15">
      <c r="A15140" s="2"/>
      <c r="B15140" s="31"/>
      <c r="C15140" s="2"/>
      <c r="D15140" s="2"/>
      <c r="E15140" s="26"/>
    </row>
    <row r="15141" spans="1:5" x14ac:dyDescent="0.15">
      <c r="A15141" s="2"/>
      <c r="B15141" s="31"/>
      <c r="C15141" s="2"/>
      <c r="D15141" s="2"/>
      <c r="E15141" s="26"/>
    </row>
    <row r="15142" spans="1:5" x14ac:dyDescent="0.15">
      <c r="A15142" s="2"/>
      <c r="B15142" s="31"/>
      <c r="C15142" s="2"/>
      <c r="D15142" s="2"/>
      <c r="E15142" s="26"/>
    </row>
    <row r="15143" spans="1:5" x14ac:dyDescent="0.15">
      <c r="A15143" s="2"/>
      <c r="B15143" s="31"/>
      <c r="C15143" s="2"/>
      <c r="D15143" s="2"/>
      <c r="E15143" s="26"/>
    </row>
    <row r="15144" spans="1:5" x14ac:dyDescent="0.15">
      <c r="A15144" s="2"/>
      <c r="B15144" s="31"/>
      <c r="C15144" s="2"/>
      <c r="D15144" s="2"/>
      <c r="E15144" s="26"/>
    </row>
    <row r="15145" spans="1:5" x14ac:dyDescent="0.15">
      <c r="A15145" s="2"/>
      <c r="B15145" s="31"/>
      <c r="C15145" s="2"/>
      <c r="D15145" s="2"/>
      <c r="E15145" s="26"/>
    </row>
    <row r="15146" spans="1:5" x14ac:dyDescent="0.15">
      <c r="A15146" s="2"/>
      <c r="B15146" s="31"/>
      <c r="C15146" s="2"/>
      <c r="D15146" s="2"/>
      <c r="E15146" s="26"/>
    </row>
    <row r="15147" spans="1:5" x14ac:dyDescent="0.15">
      <c r="A15147" s="2"/>
      <c r="B15147" s="31"/>
      <c r="C15147" s="2"/>
      <c r="D15147" s="2"/>
      <c r="E15147" s="26"/>
    </row>
    <row r="15148" spans="1:5" x14ac:dyDescent="0.15">
      <c r="A15148" s="2"/>
      <c r="B15148" s="31"/>
      <c r="C15148" s="2"/>
      <c r="D15148" s="2"/>
      <c r="E15148" s="26"/>
    </row>
    <row r="15149" spans="1:5" x14ac:dyDescent="0.15">
      <c r="A15149" s="2"/>
      <c r="B15149" s="31"/>
      <c r="C15149" s="2"/>
      <c r="D15149" s="2"/>
      <c r="E15149" s="26"/>
    </row>
    <row r="15150" spans="1:5" x14ac:dyDescent="0.15">
      <c r="A15150" s="2"/>
      <c r="B15150" s="31"/>
      <c r="C15150" s="2"/>
      <c r="D15150" s="2"/>
      <c r="E15150" s="26"/>
    </row>
    <row r="15151" spans="1:5" x14ac:dyDescent="0.15">
      <c r="A15151" s="2"/>
      <c r="B15151" s="31"/>
      <c r="C15151" s="2"/>
      <c r="D15151" s="2"/>
      <c r="E15151" s="26"/>
    </row>
    <row r="15152" spans="1:5" x14ac:dyDescent="0.15">
      <c r="A15152" s="2"/>
      <c r="B15152" s="31"/>
      <c r="C15152" s="2"/>
      <c r="D15152" s="2"/>
      <c r="E15152" s="26"/>
    </row>
    <row r="15153" spans="1:5" x14ac:dyDescent="0.15">
      <c r="A15153" s="2"/>
      <c r="B15153" s="31"/>
      <c r="C15153" s="2"/>
      <c r="D15153" s="2"/>
      <c r="E15153" s="26"/>
    </row>
    <row r="15154" spans="1:5" x14ac:dyDescent="0.15">
      <c r="A15154" s="2"/>
      <c r="B15154" s="31"/>
      <c r="C15154" s="2"/>
      <c r="D15154" s="2"/>
      <c r="E15154" s="26"/>
    </row>
    <row r="15155" spans="1:5" x14ac:dyDescent="0.15">
      <c r="A15155" s="2"/>
      <c r="B15155" s="31"/>
      <c r="C15155" s="2"/>
      <c r="D15155" s="2"/>
      <c r="E15155" s="26"/>
    </row>
    <row r="15156" spans="1:5" x14ac:dyDescent="0.15">
      <c r="A15156" s="2"/>
      <c r="B15156" s="31"/>
      <c r="C15156" s="2"/>
      <c r="D15156" s="2"/>
      <c r="E15156" s="26"/>
    </row>
    <row r="15157" spans="1:5" x14ac:dyDescent="0.15">
      <c r="A15157" s="2"/>
      <c r="B15157" s="31"/>
      <c r="C15157" s="2"/>
      <c r="D15157" s="2"/>
      <c r="E15157" s="26"/>
    </row>
    <row r="15158" spans="1:5" x14ac:dyDescent="0.15">
      <c r="A15158" s="2"/>
      <c r="B15158" s="31"/>
      <c r="C15158" s="2"/>
      <c r="D15158" s="2"/>
      <c r="E15158" s="26"/>
    </row>
    <row r="15159" spans="1:5" x14ac:dyDescent="0.15">
      <c r="A15159" s="2"/>
      <c r="B15159" s="31"/>
      <c r="C15159" s="2"/>
      <c r="D15159" s="2"/>
      <c r="E15159" s="26"/>
    </row>
    <row r="15160" spans="1:5" x14ac:dyDescent="0.15">
      <c r="A15160" s="2"/>
      <c r="B15160" s="31"/>
      <c r="C15160" s="2"/>
      <c r="D15160" s="2"/>
      <c r="E15160" s="26"/>
    </row>
    <row r="15161" spans="1:5" x14ac:dyDescent="0.15">
      <c r="A15161" s="2"/>
      <c r="B15161" s="31"/>
      <c r="C15161" s="2"/>
      <c r="D15161" s="2"/>
      <c r="E15161" s="26"/>
    </row>
    <row r="15162" spans="1:5" x14ac:dyDescent="0.15">
      <c r="A15162" s="2"/>
      <c r="B15162" s="31"/>
      <c r="C15162" s="2"/>
      <c r="D15162" s="2"/>
      <c r="E15162" s="26"/>
    </row>
    <row r="15163" spans="1:5" x14ac:dyDescent="0.15">
      <c r="A15163" s="2"/>
      <c r="B15163" s="31"/>
      <c r="C15163" s="2"/>
      <c r="D15163" s="2"/>
      <c r="E15163" s="26"/>
    </row>
    <row r="15164" spans="1:5" x14ac:dyDescent="0.15">
      <c r="A15164" s="2"/>
      <c r="B15164" s="31"/>
      <c r="C15164" s="2"/>
      <c r="D15164" s="2"/>
      <c r="E15164" s="26"/>
    </row>
    <row r="15165" spans="1:5" x14ac:dyDescent="0.15">
      <c r="A15165" s="2"/>
      <c r="B15165" s="31"/>
      <c r="C15165" s="2"/>
      <c r="D15165" s="2"/>
      <c r="E15165" s="26"/>
    </row>
    <row r="15166" spans="1:5" x14ac:dyDescent="0.15">
      <c r="A15166" s="2"/>
      <c r="B15166" s="31"/>
      <c r="C15166" s="2"/>
      <c r="D15166" s="2"/>
      <c r="E15166" s="26"/>
    </row>
    <row r="15167" spans="1:5" x14ac:dyDescent="0.15">
      <c r="A15167" s="2"/>
      <c r="B15167" s="31"/>
      <c r="C15167" s="2"/>
      <c r="D15167" s="2"/>
      <c r="E15167" s="26"/>
    </row>
    <row r="15168" spans="1:5" x14ac:dyDescent="0.15">
      <c r="A15168" s="2"/>
      <c r="B15168" s="31"/>
      <c r="C15168" s="2"/>
      <c r="D15168" s="2"/>
      <c r="E15168" s="26"/>
    </row>
    <row r="15169" spans="1:5" x14ac:dyDescent="0.15">
      <c r="A15169" s="2"/>
      <c r="B15169" s="31"/>
      <c r="C15169" s="2"/>
      <c r="D15169" s="2"/>
      <c r="E15169" s="26"/>
    </row>
    <row r="15170" spans="1:5" x14ac:dyDescent="0.15">
      <c r="A15170" s="2"/>
      <c r="B15170" s="31"/>
      <c r="C15170" s="2"/>
      <c r="D15170" s="2"/>
      <c r="E15170" s="26"/>
    </row>
    <row r="15171" spans="1:5" x14ac:dyDescent="0.15">
      <c r="A15171" s="2"/>
      <c r="B15171" s="31"/>
      <c r="C15171" s="2"/>
      <c r="D15171" s="2"/>
      <c r="E15171" s="26"/>
    </row>
    <row r="15172" spans="1:5" x14ac:dyDescent="0.15">
      <c r="A15172" s="2"/>
      <c r="B15172" s="31"/>
      <c r="C15172" s="2"/>
      <c r="D15172" s="2"/>
      <c r="E15172" s="26"/>
    </row>
    <row r="15173" spans="1:5" x14ac:dyDescent="0.15">
      <c r="A15173" s="2"/>
      <c r="B15173" s="31"/>
      <c r="C15173" s="2"/>
      <c r="D15173" s="2"/>
      <c r="E15173" s="26"/>
    </row>
    <row r="15174" spans="1:5" x14ac:dyDescent="0.15">
      <c r="A15174" s="2"/>
      <c r="B15174" s="31"/>
      <c r="C15174" s="2"/>
      <c r="D15174" s="2"/>
      <c r="E15174" s="26"/>
    </row>
    <row r="15175" spans="1:5" x14ac:dyDescent="0.15">
      <c r="A15175" s="2"/>
      <c r="B15175" s="31"/>
      <c r="C15175" s="2"/>
      <c r="D15175" s="2"/>
      <c r="E15175" s="26"/>
    </row>
    <row r="15176" spans="1:5" x14ac:dyDescent="0.15">
      <c r="A15176" s="2"/>
      <c r="B15176" s="31"/>
      <c r="C15176" s="2"/>
      <c r="D15176" s="2"/>
      <c r="E15176" s="26"/>
    </row>
    <row r="15177" spans="1:5" x14ac:dyDescent="0.15">
      <c r="A15177" s="2"/>
      <c r="B15177" s="31"/>
      <c r="C15177" s="2"/>
      <c r="D15177" s="2"/>
      <c r="E15177" s="26"/>
    </row>
    <row r="15178" spans="1:5" x14ac:dyDescent="0.15">
      <c r="A15178" s="2"/>
      <c r="B15178" s="31"/>
      <c r="C15178" s="2"/>
      <c r="D15178" s="2"/>
      <c r="E15178" s="26"/>
    </row>
    <row r="15179" spans="1:5" x14ac:dyDescent="0.15">
      <c r="A15179" s="2"/>
      <c r="B15179" s="31"/>
      <c r="C15179" s="2"/>
      <c r="D15179" s="2"/>
      <c r="E15179" s="26"/>
    </row>
    <row r="15180" spans="1:5" x14ac:dyDescent="0.15">
      <c r="A15180" s="2"/>
      <c r="B15180" s="31"/>
      <c r="C15180" s="2"/>
      <c r="D15180" s="2"/>
      <c r="E15180" s="26"/>
    </row>
    <row r="15181" spans="1:5" x14ac:dyDescent="0.15">
      <c r="A15181" s="2"/>
      <c r="B15181" s="31"/>
      <c r="C15181" s="2"/>
      <c r="D15181" s="2"/>
      <c r="E15181" s="26"/>
    </row>
    <row r="15182" spans="1:5" x14ac:dyDescent="0.15">
      <c r="A15182" s="2"/>
      <c r="B15182" s="31"/>
      <c r="C15182" s="2"/>
      <c r="D15182" s="2"/>
      <c r="E15182" s="26"/>
    </row>
    <row r="15183" spans="1:5" x14ac:dyDescent="0.15">
      <c r="A15183" s="2"/>
      <c r="B15183" s="31"/>
      <c r="C15183" s="2"/>
      <c r="D15183" s="2"/>
      <c r="E15183" s="26"/>
    </row>
    <row r="15184" spans="1:5" x14ac:dyDescent="0.15">
      <c r="A15184" s="2"/>
      <c r="B15184" s="31"/>
      <c r="C15184" s="2"/>
      <c r="D15184" s="2"/>
      <c r="E15184" s="26"/>
    </row>
    <row r="15185" spans="1:5" x14ac:dyDescent="0.15">
      <c r="A15185" s="2"/>
      <c r="B15185" s="31"/>
      <c r="C15185" s="2"/>
      <c r="D15185" s="2"/>
      <c r="E15185" s="26"/>
    </row>
    <row r="15186" spans="1:5" x14ac:dyDescent="0.15">
      <c r="A15186" s="2"/>
      <c r="B15186" s="31"/>
      <c r="C15186" s="2"/>
      <c r="D15186" s="2"/>
      <c r="E15186" s="26"/>
    </row>
    <row r="15187" spans="1:5" x14ac:dyDescent="0.15">
      <c r="A15187" s="2"/>
      <c r="B15187" s="31"/>
      <c r="C15187" s="2"/>
      <c r="D15187" s="2"/>
      <c r="E15187" s="26"/>
    </row>
    <row r="15188" spans="1:5" x14ac:dyDescent="0.15">
      <c r="A15188" s="2"/>
      <c r="B15188" s="31"/>
      <c r="C15188" s="2"/>
      <c r="D15188" s="2"/>
      <c r="E15188" s="26"/>
    </row>
    <row r="15189" spans="1:5" x14ac:dyDescent="0.15">
      <c r="A15189" s="2"/>
      <c r="B15189" s="31"/>
      <c r="C15189" s="2"/>
      <c r="D15189" s="2"/>
      <c r="E15189" s="26"/>
    </row>
    <row r="15190" spans="1:5" x14ac:dyDescent="0.15">
      <c r="A15190" s="2"/>
      <c r="B15190" s="31"/>
      <c r="C15190" s="2"/>
      <c r="D15190" s="2"/>
      <c r="E15190" s="26"/>
    </row>
    <row r="15191" spans="1:5" x14ac:dyDescent="0.15">
      <c r="A15191" s="2"/>
      <c r="B15191" s="31"/>
      <c r="C15191" s="2"/>
      <c r="D15191" s="2"/>
      <c r="E15191" s="26"/>
    </row>
    <row r="15192" spans="1:5" x14ac:dyDescent="0.15">
      <c r="A15192" s="2"/>
      <c r="B15192" s="31"/>
      <c r="C15192" s="2"/>
      <c r="D15192" s="2"/>
      <c r="E15192" s="26"/>
    </row>
    <row r="15193" spans="1:5" x14ac:dyDescent="0.15">
      <c r="A15193" s="2"/>
      <c r="B15193" s="31"/>
      <c r="C15193" s="2"/>
      <c r="D15193" s="2"/>
      <c r="E15193" s="26"/>
    </row>
    <row r="15194" spans="1:5" x14ac:dyDescent="0.15">
      <c r="A15194" s="2"/>
      <c r="B15194" s="31"/>
      <c r="C15194" s="2"/>
      <c r="D15194" s="2"/>
      <c r="E15194" s="26"/>
    </row>
    <row r="15195" spans="1:5" x14ac:dyDescent="0.15">
      <c r="A15195" s="2"/>
      <c r="B15195" s="31"/>
      <c r="C15195" s="2"/>
      <c r="D15195" s="2"/>
      <c r="E15195" s="26"/>
    </row>
    <row r="15196" spans="1:5" x14ac:dyDescent="0.15">
      <c r="A15196" s="2"/>
      <c r="B15196" s="31"/>
      <c r="C15196" s="2"/>
      <c r="D15196" s="2"/>
      <c r="E15196" s="26"/>
    </row>
    <row r="15197" spans="1:5" x14ac:dyDescent="0.15">
      <c r="A15197" s="2"/>
      <c r="B15197" s="31"/>
      <c r="C15197" s="2"/>
      <c r="D15197" s="2"/>
      <c r="E15197" s="26"/>
    </row>
    <row r="15198" spans="1:5" x14ac:dyDescent="0.15">
      <c r="A15198" s="2"/>
      <c r="B15198" s="31"/>
      <c r="C15198" s="2"/>
      <c r="D15198" s="2"/>
      <c r="E15198" s="26"/>
    </row>
    <row r="15199" spans="1:5" x14ac:dyDescent="0.15">
      <c r="A15199" s="2"/>
      <c r="B15199" s="31"/>
      <c r="C15199" s="2"/>
      <c r="D15199" s="2"/>
      <c r="E15199" s="26"/>
    </row>
    <row r="15200" spans="1:5" x14ac:dyDescent="0.15">
      <c r="A15200" s="2"/>
      <c r="B15200" s="31"/>
      <c r="C15200" s="2"/>
      <c r="D15200" s="2"/>
      <c r="E15200" s="26"/>
    </row>
    <row r="15201" spans="1:5" x14ac:dyDescent="0.15">
      <c r="A15201" s="2"/>
      <c r="B15201" s="31"/>
      <c r="C15201" s="2"/>
      <c r="D15201" s="2"/>
      <c r="E15201" s="26"/>
    </row>
    <row r="15202" spans="1:5" x14ac:dyDescent="0.15">
      <c r="A15202" s="2"/>
      <c r="B15202" s="31"/>
      <c r="C15202" s="2"/>
      <c r="D15202" s="2"/>
      <c r="E15202" s="26"/>
    </row>
    <row r="15203" spans="1:5" x14ac:dyDescent="0.15">
      <c r="A15203" s="2"/>
      <c r="B15203" s="31"/>
      <c r="C15203" s="2"/>
      <c r="D15203" s="2"/>
      <c r="E15203" s="26"/>
    </row>
    <row r="15204" spans="1:5" x14ac:dyDescent="0.15">
      <c r="A15204" s="2"/>
      <c r="B15204" s="31"/>
      <c r="C15204" s="2"/>
      <c r="D15204" s="2"/>
      <c r="E15204" s="26"/>
    </row>
    <row r="15205" spans="1:5" x14ac:dyDescent="0.15">
      <c r="A15205" s="2"/>
      <c r="B15205" s="31"/>
      <c r="C15205" s="2"/>
      <c r="D15205" s="2"/>
      <c r="E15205" s="26"/>
    </row>
    <row r="15206" spans="1:5" x14ac:dyDescent="0.15">
      <c r="A15206" s="2"/>
      <c r="B15206" s="31"/>
      <c r="C15206" s="2"/>
      <c r="D15206" s="2"/>
      <c r="E15206" s="26"/>
    </row>
    <row r="15207" spans="1:5" x14ac:dyDescent="0.15">
      <c r="A15207" s="2"/>
      <c r="B15207" s="31"/>
      <c r="C15207" s="2"/>
      <c r="D15207" s="2"/>
      <c r="E15207" s="26"/>
    </row>
    <row r="15208" spans="1:5" x14ac:dyDescent="0.15">
      <c r="A15208" s="2"/>
      <c r="B15208" s="31"/>
      <c r="C15208" s="2"/>
      <c r="D15208" s="2"/>
      <c r="E15208" s="26"/>
    </row>
    <row r="15209" spans="1:5" x14ac:dyDescent="0.15">
      <c r="A15209" s="2"/>
      <c r="B15209" s="31"/>
      <c r="C15209" s="2"/>
      <c r="D15209" s="2"/>
      <c r="E15209" s="26"/>
    </row>
    <row r="15210" spans="1:5" x14ac:dyDescent="0.15">
      <c r="A15210" s="2"/>
      <c r="B15210" s="31"/>
      <c r="C15210" s="2"/>
      <c r="D15210" s="2"/>
      <c r="E15210" s="26"/>
    </row>
    <row r="15211" spans="1:5" x14ac:dyDescent="0.15">
      <c r="A15211" s="2"/>
      <c r="B15211" s="31"/>
      <c r="C15211" s="2"/>
      <c r="D15211" s="2"/>
      <c r="E15211" s="26"/>
    </row>
    <row r="15212" spans="1:5" x14ac:dyDescent="0.15">
      <c r="A15212" s="2"/>
      <c r="B15212" s="31"/>
      <c r="C15212" s="2"/>
      <c r="D15212" s="2"/>
      <c r="E15212" s="26"/>
    </row>
    <row r="15213" spans="1:5" x14ac:dyDescent="0.15">
      <c r="A15213" s="2"/>
      <c r="B15213" s="31"/>
      <c r="C15213" s="2"/>
      <c r="D15213" s="2"/>
      <c r="E15213" s="26"/>
    </row>
    <row r="15214" spans="1:5" x14ac:dyDescent="0.15">
      <c r="A15214" s="2"/>
      <c r="B15214" s="31"/>
      <c r="C15214" s="2"/>
      <c r="D15214" s="2"/>
      <c r="E15214" s="26"/>
    </row>
    <row r="15215" spans="1:5" x14ac:dyDescent="0.15">
      <c r="A15215" s="2"/>
      <c r="B15215" s="31"/>
      <c r="C15215" s="2"/>
      <c r="D15215" s="2"/>
      <c r="E15215" s="26"/>
    </row>
    <row r="15216" spans="1:5" x14ac:dyDescent="0.15">
      <c r="A15216" s="2"/>
      <c r="B15216" s="31"/>
      <c r="C15216" s="2"/>
      <c r="D15216" s="2"/>
      <c r="E15216" s="26"/>
    </row>
    <row r="15217" spans="1:5" x14ac:dyDescent="0.15">
      <c r="A15217" s="2"/>
      <c r="B15217" s="31"/>
      <c r="C15217" s="2"/>
      <c r="D15217" s="2"/>
      <c r="E15217" s="26"/>
    </row>
    <row r="15218" spans="1:5" x14ac:dyDescent="0.15">
      <c r="A15218" s="2"/>
      <c r="B15218" s="31"/>
      <c r="C15218" s="2"/>
      <c r="D15218" s="2"/>
      <c r="E15218" s="26"/>
    </row>
    <row r="15219" spans="1:5" x14ac:dyDescent="0.15">
      <c r="A15219" s="2"/>
      <c r="B15219" s="31"/>
      <c r="C15219" s="2"/>
      <c r="D15219" s="2"/>
      <c r="E15219" s="26"/>
    </row>
    <row r="15220" spans="1:5" x14ac:dyDescent="0.15">
      <c r="A15220" s="2"/>
      <c r="B15220" s="31"/>
      <c r="C15220" s="2"/>
      <c r="D15220" s="2"/>
      <c r="E15220" s="26"/>
    </row>
    <row r="15221" spans="1:5" x14ac:dyDescent="0.15">
      <c r="A15221" s="2"/>
      <c r="B15221" s="31"/>
      <c r="C15221" s="2"/>
      <c r="D15221" s="2"/>
      <c r="E15221" s="26"/>
    </row>
    <row r="15222" spans="1:5" x14ac:dyDescent="0.15">
      <c r="A15222" s="2"/>
      <c r="B15222" s="31"/>
      <c r="C15222" s="2"/>
      <c r="D15222" s="2"/>
      <c r="E15222" s="26"/>
    </row>
    <row r="15223" spans="1:5" x14ac:dyDescent="0.15">
      <c r="A15223" s="2"/>
      <c r="B15223" s="31"/>
      <c r="C15223" s="2"/>
      <c r="D15223" s="2"/>
      <c r="E15223" s="26"/>
    </row>
    <row r="15224" spans="1:5" x14ac:dyDescent="0.15">
      <c r="A15224" s="2"/>
      <c r="B15224" s="31"/>
      <c r="C15224" s="2"/>
      <c r="D15224" s="2"/>
      <c r="E15224" s="26"/>
    </row>
    <row r="15225" spans="1:5" x14ac:dyDescent="0.15">
      <c r="A15225" s="2"/>
      <c r="B15225" s="31"/>
      <c r="C15225" s="2"/>
      <c r="D15225" s="2"/>
      <c r="E15225" s="26"/>
    </row>
    <row r="15226" spans="1:5" x14ac:dyDescent="0.15">
      <c r="A15226" s="2"/>
      <c r="B15226" s="31"/>
      <c r="C15226" s="2"/>
      <c r="D15226" s="2"/>
      <c r="E15226" s="26"/>
    </row>
    <row r="15227" spans="1:5" x14ac:dyDescent="0.15">
      <c r="A15227" s="2"/>
      <c r="B15227" s="31"/>
      <c r="C15227" s="2"/>
      <c r="D15227" s="2"/>
      <c r="E15227" s="26"/>
    </row>
    <row r="15228" spans="1:5" x14ac:dyDescent="0.15">
      <c r="A15228" s="2"/>
      <c r="B15228" s="31"/>
      <c r="C15228" s="2"/>
      <c r="D15228" s="2"/>
      <c r="E15228" s="26"/>
    </row>
    <row r="15229" spans="1:5" x14ac:dyDescent="0.15">
      <c r="A15229" s="2"/>
      <c r="B15229" s="31"/>
      <c r="C15229" s="2"/>
      <c r="D15229" s="2"/>
      <c r="E15229" s="26"/>
    </row>
    <row r="15230" spans="1:5" x14ac:dyDescent="0.15">
      <c r="A15230" s="2"/>
      <c r="B15230" s="31"/>
      <c r="C15230" s="2"/>
      <c r="D15230" s="2"/>
      <c r="E15230" s="26"/>
    </row>
    <row r="15231" spans="1:5" x14ac:dyDescent="0.15">
      <c r="A15231" s="2"/>
      <c r="B15231" s="31"/>
      <c r="C15231" s="2"/>
      <c r="D15231" s="2"/>
      <c r="E15231" s="26"/>
    </row>
    <row r="15232" spans="1:5" x14ac:dyDescent="0.15">
      <c r="A15232" s="2"/>
      <c r="B15232" s="31"/>
      <c r="C15232" s="2"/>
      <c r="D15232" s="2"/>
      <c r="E15232" s="26"/>
    </row>
    <row r="15233" spans="1:5" x14ac:dyDescent="0.15">
      <c r="A15233" s="2"/>
      <c r="B15233" s="31"/>
      <c r="C15233" s="2"/>
      <c r="D15233" s="2"/>
      <c r="E15233" s="26"/>
    </row>
    <row r="15234" spans="1:5" x14ac:dyDescent="0.15">
      <c r="A15234" s="2"/>
      <c r="B15234" s="31"/>
      <c r="C15234" s="2"/>
      <c r="D15234" s="2"/>
      <c r="E15234" s="26"/>
    </row>
    <row r="15235" spans="1:5" x14ac:dyDescent="0.15">
      <c r="A15235" s="2"/>
      <c r="B15235" s="31"/>
      <c r="C15235" s="2"/>
      <c r="D15235" s="2"/>
      <c r="E15235" s="26"/>
    </row>
    <row r="15236" spans="1:5" x14ac:dyDescent="0.15">
      <c r="A15236" s="2"/>
      <c r="B15236" s="31"/>
      <c r="C15236" s="2"/>
      <c r="D15236" s="2"/>
      <c r="E15236" s="26"/>
    </row>
    <row r="15237" spans="1:5" x14ac:dyDescent="0.15">
      <c r="A15237" s="2"/>
      <c r="B15237" s="31"/>
      <c r="C15237" s="2"/>
      <c r="D15237" s="2"/>
      <c r="E15237" s="26"/>
    </row>
    <row r="15238" spans="1:5" x14ac:dyDescent="0.15">
      <c r="A15238" s="2"/>
      <c r="B15238" s="31"/>
      <c r="C15238" s="2"/>
      <c r="D15238" s="2"/>
      <c r="E15238" s="26"/>
    </row>
    <row r="15239" spans="1:5" x14ac:dyDescent="0.15">
      <c r="A15239" s="2"/>
      <c r="B15239" s="31"/>
      <c r="C15239" s="2"/>
      <c r="D15239" s="2"/>
      <c r="E15239" s="26"/>
    </row>
    <row r="15240" spans="1:5" x14ac:dyDescent="0.15">
      <c r="A15240" s="2"/>
      <c r="B15240" s="31"/>
      <c r="C15240" s="2"/>
      <c r="D15240" s="2"/>
      <c r="E15240" s="26"/>
    </row>
    <row r="15241" spans="1:5" x14ac:dyDescent="0.15">
      <c r="A15241" s="2"/>
      <c r="B15241" s="31"/>
      <c r="C15241" s="2"/>
      <c r="D15241" s="2"/>
      <c r="E15241" s="26"/>
    </row>
    <row r="15242" spans="1:5" x14ac:dyDescent="0.15">
      <c r="A15242" s="2"/>
      <c r="B15242" s="31"/>
      <c r="C15242" s="2"/>
      <c r="D15242" s="2"/>
      <c r="E15242" s="26"/>
    </row>
    <row r="15243" spans="1:5" x14ac:dyDescent="0.15">
      <c r="A15243" s="2"/>
      <c r="B15243" s="31"/>
      <c r="C15243" s="2"/>
      <c r="D15243" s="2"/>
      <c r="E15243" s="26"/>
    </row>
    <row r="15244" spans="1:5" x14ac:dyDescent="0.15">
      <c r="A15244" s="2"/>
      <c r="B15244" s="31"/>
      <c r="C15244" s="2"/>
      <c r="D15244" s="2"/>
      <c r="E15244" s="26"/>
    </row>
    <row r="15245" spans="1:5" x14ac:dyDescent="0.15">
      <c r="A15245" s="2"/>
      <c r="B15245" s="31"/>
      <c r="C15245" s="2"/>
      <c r="D15245" s="2"/>
      <c r="E15245" s="26"/>
    </row>
    <row r="15246" spans="1:5" x14ac:dyDescent="0.15">
      <c r="A15246" s="2"/>
      <c r="B15246" s="31"/>
      <c r="C15246" s="2"/>
      <c r="D15246" s="2"/>
      <c r="E15246" s="26"/>
    </row>
    <row r="15247" spans="1:5" x14ac:dyDescent="0.15">
      <c r="A15247" s="2"/>
      <c r="B15247" s="31"/>
      <c r="C15247" s="2"/>
      <c r="D15247" s="2"/>
      <c r="E15247" s="26"/>
    </row>
    <row r="15248" spans="1:5" x14ac:dyDescent="0.15">
      <c r="A15248" s="2"/>
      <c r="B15248" s="31"/>
      <c r="C15248" s="2"/>
      <c r="D15248" s="2"/>
      <c r="E15248" s="26"/>
    </row>
    <row r="15249" spans="1:5" x14ac:dyDescent="0.15">
      <c r="A15249" s="2"/>
      <c r="B15249" s="31"/>
      <c r="C15249" s="2"/>
      <c r="D15249" s="2"/>
      <c r="E15249" s="26"/>
    </row>
    <row r="15250" spans="1:5" x14ac:dyDescent="0.15">
      <c r="A15250" s="2"/>
      <c r="B15250" s="31"/>
      <c r="C15250" s="2"/>
      <c r="D15250" s="2"/>
      <c r="E15250" s="26"/>
    </row>
    <row r="15251" spans="1:5" x14ac:dyDescent="0.15">
      <c r="A15251" s="2"/>
      <c r="B15251" s="31"/>
      <c r="C15251" s="2"/>
      <c r="D15251" s="2"/>
      <c r="E15251" s="26"/>
    </row>
    <row r="15252" spans="1:5" x14ac:dyDescent="0.15">
      <c r="A15252" s="2"/>
      <c r="B15252" s="31"/>
      <c r="C15252" s="2"/>
      <c r="D15252" s="2"/>
      <c r="E15252" s="26"/>
    </row>
    <row r="15253" spans="1:5" x14ac:dyDescent="0.15">
      <c r="A15253" s="2"/>
      <c r="B15253" s="31"/>
      <c r="C15253" s="2"/>
      <c r="D15253" s="2"/>
      <c r="E15253" s="26"/>
    </row>
    <row r="15254" spans="1:5" x14ac:dyDescent="0.15">
      <c r="A15254" s="2"/>
      <c r="B15254" s="31"/>
      <c r="C15254" s="2"/>
      <c r="D15254" s="2"/>
      <c r="E15254" s="26"/>
    </row>
    <row r="15255" spans="1:5" x14ac:dyDescent="0.15">
      <c r="A15255" s="2"/>
      <c r="B15255" s="31"/>
      <c r="C15255" s="2"/>
      <c r="D15255" s="2"/>
      <c r="E15255" s="26"/>
    </row>
    <row r="15256" spans="1:5" x14ac:dyDescent="0.15">
      <c r="A15256" s="2"/>
      <c r="B15256" s="31"/>
      <c r="C15256" s="2"/>
      <c r="D15256" s="2"/>
      <c r="E15256" s="26"/>
    </row>
    <row r="15257" spans="1:5" x14ac:dyDescent="0.15">
      <c r="A15257" s="2"/>
      <c r="B15257" s="31"/>
      <c r="C15257" s="2"/>
      <c r="D15257" s="2"/>
      <c r="E15257" s="26"/>
    </row>
    <row r="15258" spans="1:5" x14ac:dyDescent="0.15">
      <c r="A15258" s="2"/>
      <c r="B15258" s="31"/>
      <c r="C15258" s="2"/>
      <c r="D15258" s="2"/>
      <c r="E15258" s="26"/>
    </row>
    <row r="15259" spans="1:5" x14ac:dyDescent="0.15">
      <c r="A15259" s="2"/>
      <c r="B15259" s="31"/>
      <c r="C15259" s="2"/>
      <c r="D15259" s="2"/>
      <c r="E15259" s="26"/>
    </row>
    <row r="15260" spans="1:5" x14ac:dyDescent="0.15">
      <c r="A15260" s="2"/>
      <c r="B15260" s="31"/>
      <c r="C15260" s="2"/>
      <c r="D15260" s="2"/>
      <c r="E15260" s="26"/>
    </row>
    <row r="15261" spans="1:5" x14ac:dyDescent="0.15">
      <c r="A15261" s="2"/>
      <c r="B15261" s="31"/>
      <c r="C15261" s="2"/>
      <c r="D15261" s="2"/>
      <c r="E15261" s="26"/>
    </row>
    <row r="15262" spans="1:5" x14ac:dyDescent="0.15">
      <c r="A15262" s="2"/>
      <c r="B15262" s="31"/>
      <c r="C15262" s="2"/>
      <c r="D15262" s="2"/>
      <c r="E15262" s="26"/>
    </row>
    <row r="15263" spans="1:5" x14ac:dyDescent="0.15">
      <c r="A15263" s="2"/>
      <c r="B15263" s="31"/>
      <c r="C15263" s="2"/>
      <c r="D15263" s="2"/>
      <c r="E15263" s="26"/>
    </row>
    <row r="15264" spans="1:5" x14ac:dyDescent="0.15">
      <c r="A15264" s="2"/>
      <c r="B15264" s="31"/>
      <c r="C15264" s="2"/>
      <c r="D15264" s="2"/>
      <c r="E15264" s="26"/>
    </row>
    <row r="15265" spans="1:5" x14ac:dyDescent="0.15">
      <c r="A15265" s="2"/>
      <c r="B15265" s="31"/>
      <c r="C15265" s="2"/>
      <c r="D15265" s="2"/>
      <c r="E15265" s="26"/>
    </row>
    <row r="15266" spans="1:5" x14ac:dyDescent="0.15">
      <c r="A15266" s="2"/>
      <c r="B15266" s="31"/>
      <c r="C15266" s="2"/>
      <c r="D15266" s="2"/>
      <c r="E15266" s="26"/>
    </row>
    <row r="15267" spans="1:5" x14ac:dyDescent="0.15">
      <c r="A15267" s="2"/>
      <c r="B15267" s="31"/>
      <c r="C15267" s="2"/>
      <c r="D15267" s="2"/>
      <c r="E15267" s="26"/>
    </row>
    <row r="15268" spans="1:5" x14ac:dyDescent="0.15">
      <c r="A15268" s="2"/>
      <c r="B15268" s="31"/>
      <c r="C15268" s="2"/>
      <c r="D15268" s="2"/>
      <c r="E15268" s="26"/>
    </row>
    <row r="15269" spans="1:5" x14ac:dyDescent="0.15">
      <c r="A15269" s="2"/>
      <c r="B15269" s="31"/>
      <c r="C15269" s="2"/>
      <c r="D15269" s="2"/>
      <c r="E15269" s="26"/>
    </row>
    <row r="15270" spans="1:5" x14ac:dyDescent="0.15">
      <c r="A15270" s="2"/>
      <c r="B15270" s="31"/>
      <c r="C15270" s="2"/>
      <c r="D15270" s="2"/>
      <c r="E15270" s="26"/>
    </row>
    <row r="15271" spans="1:5" x14ac:dyDescent="0.15">
      <c r="A15271" s="2"/>
      <c r="B15271" s="31"/>
      <c r="C15271" s="2"/>
      <c r="D15271" s="2"/>
      <c r="E15271" s="26"/>
    </row>
    <row r="15272" spans="1:5" x14ac:dyDescent="0.15">
      <c r="A15272" s="2"/>
      <c r="B15272" s="31"/>
      <c r="C15272" s="2"/>
      <c r="D15272" s="2"/>
      <c r="E15272" s="26"/>
    </row>
    <row r="15273" spans="1:5" x14ac:dyDescent="0.15">
      <c r="A15273" s="2"/>
      <c r="B15273" s="31"/>
      <c r="C15273" s="2"/>
      <c r="D15273" s="2"/>
      <c r="E15273" s="26"/>
    </row>
    <row r="15274" spans="1:5" x14ac:dyDescent="0.15">
      <c r="A15274" s="2"/>
      <c r="B15274" s="31"/>
      <c r="C15274" s="2"/>
      <c r="D15274" s="2"/>
      <c r="E15274" s="26"/>
    </row>
    <row r="15275" spans="1:5" x14ac:dyDescent="0.15">
      <c r="A15275" s="2"/>
      <c r="B15275" s="31"/>
      <c r="C15275" s="2"/>
      <c r="D15275" s="2"/>
      <c r="E15275" s="26"/>
    </row>
    <row r="15276" spans="1:5" x14ac:dyDescent="0.15">
      <c r="A15276" s="2"/>
      <c r="B15276" s="31"/>
      <c r="C15276" s="2"/>
      <c r="D15276" s="2"/>
      <c r="E15276" s="26"/>
    </row>
    <row r="15277" spans="1:5" x14ac:dyDescent="0.15">
      <c r="A15277" s="2"/>
      <c r="B15277" s="31"/>
      <c r="C15277" s="2"/>
      <c r="D15277" s="2"/>
      <c r="E15277" s="26"/>
    </row>
    <row r="15278" spans="1:5" x14ac:dyDescent="0.15">
      <c r="A15278" s="2"/>
      <c r="B15278" s="31"/>
      <c r="C15278" s="2"/>
      <c r="D15278" s="2"/>
      <c r="E15278" s="26"/>
    </row>
    <row r="15279" spans="1:5" x14ac:dyDescent="0.15">
      <c r="A15279" s="2"/>
      <c r="B15279" s="31"/>
      <c r="C15279" s="2"/>
      <c r="D15279" s="2"/>
      <c r="E15279" s="26"/>
    </row>
    <row r="15280" spans="1:5" x14ac:dyDescent="0.15">
      <c r="A15280" s="2"/>
      <c r="B15280" s="31"/>
      <c r="C15280" s="2"/>
      <c r="D15280" s="2"/>
      <c r="E15280" s="26"/>
    </row>
    <row r="15281" spans="1:5" x14ac:dyDescent="0.15">
      <c r="A15281" s="2"/>
      <c r="B15281" s="31"/>
      <c r="C15281" s="2"/>
      <c r="D15281" s="2"/>
      <c r="E15281" s="26"/>
    </row>
    <row r="15282" spans="1:5" x14ac:dyDescent="0.15">
      <c r="A15282" s="2"/>
      <c r="B15282" s="31"/>
      <c r="C15282" s="2"/>
      <c r="D15282" s="2"/>
      <c r="E15282" s="26"/>
    </row>
    <row r="15283" spans="1:5" x14ac:dyDescent="0.15">
      <c r="A15283" s="2"/>
      <c r="B15283" s="31"/>
      <c r="C15283" s="2"/>
      <c r="D15283" s="2"/>
      <c r="E15283" s="26"/>
    </row>
    <row r="15284" spans="1:5" x14ac:dyDescent="0.15">
      <c r="A15284" s="2"/>
      <c r="B15284" s="31"/>
      <c r="C15284" s="2"/>
      <c r="D15284" s="2"/>
      <c r="E15284" s="26"/>
    </row>
    <row r="15285" spans="1:5" x14ac:dyDescent="0.15">
      <c r="A15285" s="2"/>
      <c r="B15285" s="31"/>
      <c r="C15285" s="2"/>
      <c r="D15285" s="2"/>
      <c r="E15285" s="26"/>
    </row>
    <row r="15286" spans="1:5" x14ac:dyDescent="0.15">
      <c r="A15286" s="2"/>
      <c r="B15286" s="31"/>
      <c r="C15286" s="2"/>
      <c r="D15286" s="2"/>
      <c r="E15286" s="26"/>
    </row>
    <row r="15287" spans="1:5" x14ac:dyDescent="0.15">
      <c r="A15287" s="2"/>
      <c r="B15287" s="31"/>
      <c r="C15287" s="2"/>
      <c r="D15287" s="2"/>
      <c r="E15287" s="26"/>
    </row>
    <row r="15288" spans="1:5" x14ac:dyDescent="0.15">
      <c r="A15288" s="2"/>
      <c r="B15288" s="31"/>
      <c r="C15288" s="2"/>
      <c r="D15288" s="2"/>
      <c r="E15288" s="26"/>
    </row>
    <row r="15289" spans="1:5" x14ac:dyDescent="0.15">
      <c r="A15289" s="2"/>
      <c r="B15289" s="31"/>
      <c r="C15289" s="2"/>
      <c r="D15289" s="2"/>
      <c r="E15289" s="26"/>
    </row>
    <row r="15290" spans="1:5" x14ac:dyDescent="0.15">
      <c r="A15290" s="2"/>
      <c r="B15290" s="31"/>
      <c r="C15290" s="2"/>
      <c r="D15290" s="2"/>
      <c r="E15290" s="26"/>
    </row>
    <row r="15291" spans="1:5" x14ac:dyDescent="0.15">
      <c r="A15291" s="2"/>
      <c r="B15291" s="31"/>
      <c r="C15291" s="2"/>
      <c r="D15291" s="2"/>
      <c r="E15291" s="26"/>
    </row>
    <row r="15292" spans="1:5" x14ac:dyDescent="0.15">
      <c r="A15292" s="2"/>
      <c r="B15292" s="31"/>
      <c r="C15292" s="2"/>
      <c r="D15292" s="2"/>
      <c r="E15292" s="26"/>
    </row>
    <row r="15293" spans="1:5" x14ac:dyDescent="0.15">
      <c r="A15293" s="2"/>
      <c r="B15293" s="31"/>
      <c r="C15293" s="2"/>
      <c r="D15293" s="2"/>
      <c r="E15293" s="26"/>
    </row>
    <row r="15294" spans="1:5" x14ac:dyDescent="0.15">
      <c r="A15294" s="2"/>
      <c r="B15294" s="31"/>
      <c r="C15294" s="2"/>
      <c r="D15294" s="2"/>
      <c r="E15294" s="26"/>
    </row>
    <row r="15295" spans="1:5" x14ac:dyDescent="0.15">
      <c r="A15295" s="2"/>
      <c r="B15295" s="31"/>
      <c r="C15295" s="2"/>
      <c r="D15295" s="2"/>
      <c r="E15295" s="26"/>
    </row>
    <row r="15296" spans="1:5" x14ac:dyDescent="0.15">
      <c r="A15296" s="2"/>
      <c r="B15296" s="31"/>
      <c r="C15296" s="2"/>
      <c r="D15296" s="2"/>
      <c r="E15296" s="26"/>
    </row>
    <row r="15297" spans="1:5" x14ac:dyDescent="0.15">
      <c r="A15297" s="2"/>
      <c r="B15297" s="31"/>
      <c r="C15297" s="2"/>
      <c r="D15297" s="2"/>
      <c r="E15297" s="26"/>
    </row>
    <row r="15298" spans="1:5" x14ac:dyDescent="0.15">
      <c r="A15298" s="2"/>
      <c r="B15298" s="31"/>
      <c r="C15298" s="2"/>
      <c r="D15298" s="2"/>
      <c r="E15298" s="26"/>
    </row>
    <row r="15299" spans="1:5" x14ac:dyDescent="0.15">
      <c r="A15299" s="2"/>
      <c r="B15299" s="31"/>
      <c r="C15299" s="2"/>
      <c r="D15299" s="2"/>
      <c r="E15299" s="26"/>
    </row>
    <row r="15300" spans="1:5" x14ac:dyDescent="0.15">
      <c r="A15300" s="2"/>
      <c r="B15300" s="31"/>
      <c r="C15300" s="2"/>
      <c r="D15300" s="2"/>
      <c r="E15300" s="26"/>
    </row>
    <row r="15301" spans="1:5" x14ac:dyDescent="0.15">
      <c r="A15301" s="2"/>
      <c r="B15301" s="31"/>
      <c r="C15301" s="2"/>
      <c r="D15301" s="2"/>
      <c r="E15301" s="26"/>
    </row>
    <row r="15302" spans="1:5" x14ac:dyDescent="0.15">
      <c r="A15302" s="2"/>
      <c r="B15302" s="31"/>
      <c r="C15302" s="2"/>
      <c r="D15302" s="2"/>
      <c r="E15302" s="26"/>
    </row>
    <row r="15303" spans="1:5" x14ac:dyDescent="0.15">
      <c r="A15303" s="2"/>
      <c r="B15303" s="31"/>
      <c r="C15303" s="2"/>
      <c r="D15303" s="2"/>
      <c r="E15303" s="26"/>
    </row>
    <row r="15304" spans="1:5" x14ac:dyDescent="0.15">
      <c r="A15304" s="2"/>
      <c r="B15304" s="31"/>
      <c r="C15304" s="2"/>
      <c r="D15304" s="2"/>
      <c r="E15304" s="26"/>
    </row>
    <row r="15305" spans="1:5" x14ac:dyDescent="0.15">
      <c r="A15305" s="2"/>
      <c r="B15305" s="31"/>
      <c r="C15305" s="2"/>
      <c r="D15305" s="2"/>
      <c r="E15305" s="26"/>
    </row>
    <row r="15306" spans="1:5" x14ac:dyDescent="0.15">
      <c r="A15306" s="2"/>
      <c r="B15306" s="31"/>
      <c r="C15306" s="2"/>
      <c r="D15306" s="2"/>
      <c r="E15306" s="26"/>
    </row>
    <row r="15307" spans="1:5" x14ac:dyDescent="0.15">
      <c r="A15307" s="2"/>
      <c r="B15307" s="31"/>
      <c r="C15307" s="2"/>
      <c r="D15307" s="2"/>
      <c r="E15307" s="26"/>
    </row>
    <row r="15308" spans="1:5" x14ac:dyDescent="0.15">
      <c r="A15308" s="2"/>
      <c r="B15308" s="31"/>
      <c r="C15308" s="2"/>
      <c r="D15308" s="2"/>
      <c r="E15308" s="26"/>
    </row>
    <row r="15309" spans="1:5" x14ac:dyDescent="0.15">
      <c r="A15309" s="2"/>
      <c r="B15309" s="31"/>
      <c r="C15309" s="2"/>
      <c r="D15309" s="2"/>
      <c r="E15309" s="26"/>
    </row>
    <row r="15310" spans="1:5" x14ac:dyDescent="0.15">
      <c r="A15310" s="2"/>
      <c r="B15310" s="31"/>
      <c r="C15310" s="2"/>
      <c r="D15310" s="2"/>
      <c r="E15310" s="26"/>
    </row>
    <row r="15311" spans="1:5" x14ac:dyDescent="0.15">
      <c r="A15311" s="2"/>
      <c r="B15311" s="31"/>
      <c r="C15311" s="2"/>
      <c r="D15311" s="2"/>
      <c r="E15311" s="26"/>
    </row>
    <row r="15312" spans="1:5" x14ac:dyDescent="0.15">
      <c r="A15312" s="2"/>
      <c r="B15312" s="31"/>
      <c r="C15312" s="2"/>
      <c r="D15312" s="2"/>
      <c r="E15312" s="26"/>
    </row>
    <row r="15313" spans="1:5" x14ac:dyDescent="0.15">
      <c r="A15313" s="2"/>
      <c r="B15313" s="31"/>
      <c r="C15313" s="2"/>
      <c r="D15313" s="2"/>
      <c r="E15313" s="26"/>
    </row>
    <row r="15314" spans="1:5" x14ac:dyDescent="0.15">
      <c r="A15314" s="2"/>
      <c r="B15314" s="31"/>
      <c r="C15314" s="2"/>
      <c r="D15314" s="2"/>
      <c r="E15314" s="26"/>
    </row>
    <row r="15315" spans="1:5" x14ac:dyDescent="0.15">
      <c r="A15315" s="2"/>
      <c r="B15315" s="31"/>
      <c r="C15315" s="2"/>
      <c r="D15315" s="2"/>
      <c r="E15315" s="26"/>
    </row>
    <row r="15316" spans="1:5" x14ac:dyDescent="0.15">
      <c r="A15316" s="2"/>
      <c r="B15316" s="31"/>
      <c r="C15316" s="2"/>
      <c r="D15316" s="2"/>
      <c r="E15316" s="26"/>
    </row>
    <row r="15317" spans="1:5" x14ac:dyDescent="0.15">
      <c r="A15317" s="2"/>
      <c r="B15317" s="31"/>
      <c r="C15317" s="2"/>
      <c r="D15317" s="2"/>
      <c r="E15317" s="26"/>
    </row>
    <row r="15318" spans="1:5" x14ac:dyDescent="0.15">
      <c r="A15318" s="2"/>
      <c r="B15318" s="31"/>
      <c r="C15318" s="2"/>
      <c r="D15318" s="2"/>
      <c r="E15318" s="26"/>
    </row>
    <row r="15319" spans="1:5" x14ac:dyDescent="0.15">
      <c r="A15319" s="2"/>
      <c r="B15319" s="31"/>
      <c r="C15319" s="2"/>
      <c r="D15319" s="2"/>
      <c r="E15319" s="26"/>
    </row>
    <row r="15320" spans="1:5" x14ac:dyDescent="0.15">
      <c r="A15320" s="2"/>
      <c r="B15320" s="31"/>
      <c r="C15320" s="2"/>
      <c r="D15320" s="2"/>
      <c r="E15320" s="26"/>
    </row>
    <row r="15321" spans="1:5" x14ac:dyDescent="0.15">
      <c r="A15321" s="2"/>
      <c r="B15321" s="31"/>
      <c r="C15321" s="2"/>
      <c r="D15321" s="2"/>
      <c r="E15321" s="26"/>
    </row>
    <row r="15322" spans="1:5" x14ac:dyDescent="0.15">
      <c r="A15322" s="2"/>
      <c r="B15322" s="31"/>
      <c r="C15322" s="2"/>
      <c r="D15322" s="2"/>
      <c r="E15322" s="26"/>
    </row>
    <row r="15323" spans="1:5" x14ac:dyDescent="0.15">
      <c r="A15323" s="2"/>
      <c r="B15323" s="31"/>
      <c r="C15323" s="2"/>
      <c r="D15323" s="2"/>
      <c r="E15323" s="26"/>
    </row>
    <row r="15324" spans="1:5" x14ac:dyDescent="0.15">
      <c r="A15324" s="2"/>
      <c r="B15324" s="31"/>
      <c r="C15324" s="2"/>
      <c r="D15324" s="2"/>
      <c r="E15324" s="26"/>
    </row>
    <row r="15325" spans="1:5" x14ac:dyDescent="0.15">
      <c r="A15325" s="2"/>
      <c r="B15325" s="31"/>
      <c r="C15325" s="2"/>
      <c r="D15325" s="2"/>
      <c r="E15325" s="26"/>
    </row>
    <row r="15326" spans="1:5" x14ac:dyDescent="0.15">
      <c r="A15326" s="2"/>
      <c r="B15326" s="31"/>
      <c r="C15326" s="2"/>
      <c r="D15326" s="2"/>
      <c r="E15326" s="26"/>
    </row>
    <row r="15327" spans="1:5" x14ac:dyDescent="0.15">
      <c r="A15327" s="2"/>
      <c r="B15327" s="31"/>
      <c r="C15327" s="2"/>
      <c r="D15327" s="2"/>
      <c r="E15327" s="26"/>
    </row>
    <row r="15328" spans="1:5" x14ac:dyDescent="0.15">
      <c r="A15328" s="2"/>
      <c r="B15328" s="31"/>
      <c r="C15328" s="2"/>
      <c r="D15328" s="2"/>
      <c r="E15328" s="26"/>
    </row>
    <row r="15329" spans="1:5" x14ac:dyDescent="0.15">
      <c r="A15329" s="2"/>
      <c r="B15329" s="31"/>
      <c r="C15329" s="2"/>
      <c r="D15329" s="2"/>
      <c r="E15329" s="26"/>
    </row>
    <row r="15330" spans="1:5" x14ac:dyDescent="0.15">
      <c r="A15330" s="2"/>
      <c r="B15330" s="31"/>
      <c r="C15330" s="2"/>
      <c r="D15330" s="2"/>
      <c r="E15330" s="26"/>
    </row>
    <row r="15331" spans="1:5" x14ac:dyDescent="0.15">
      <c r="A15331" s="2"/>
      <c r="B15331" s="31"/>
      <c r="C15331" s="2"/>
      <c r="D15331" s="2"/>
      <c r="E15331" s="26"/>
    </row>
    <row r="15332" spans="1:5" x14ac:dyDescent="0.15">
      <c r="A15332" s="2"/>
      <c r="B15332" s="31"/>
      <c r="C15332" s="2"/>
      <c r="D15332" s="2"/>
      <c r="E15332" s="26"/>
    </row>
    <row r="15333" spans="1:5" x14ac:dyDescent="0.15">
      <c r="A15333" s="2"/>
      <c r="B15333" s="31"/>
      <c r="C15333" s="2"/>
      <c r="D15333" s="2"/>
      <c r="E15333" s="26"/>
    </row>
    <row r="15334" spans="1:5" x14ac:dyDescent="0.15">
      <c r="A15334" s="2"/>
      <c r="B15334" s="31"/>
      <c r="C15334" s="2"/>
      <c r="D15334" s="2"/>
      <c r="E15334" s="26"/>
    </row>
    <row r="15335" spans="1:5" x14ac:dyDescent="0.15">
      <c r="A15335" s="2"/>
      <c r="B15335" s="31"/>
      <c r="C15335" s="2"/>
      <c r="D15335" s="2"/>
      <c r="E15335" s="26"/>
    </row>
    <row r="15336" spans="1:5" x14ac:dyDescent="0.15">
      <c r="A15336" s="2"/>
      <c r="B15336" s="31"/>
      <c r="C15336" s="2"/>
      <c r="D15336" s="2"/>
      <c r="E15336" s="26"/>
    </row>
    <row r="15337" spans="1:5" x14ac:dyDescent="0.15">
      <c r="A15337" s="2"/>
      <c r="B15337" s="31"/>
      <c r="C15337" s="2"/>
      <c r="D15337" s="2"/>
      <c r="E15337" s="26"/>
    </row>
    <row r="15338" spans="1:5" x14ac:dyDescent="0.15">
      <c r="A15338" s="2"/>
      <c r="B15338" s="31"/>
      <c r="C15338" s="2"/>
      <c r="D15338" s="2"/>
      <c r="E15338" s="26"/>
    </row>
    <row r="15339" spans="1:5" x14ac:dyDescent="0.15">
      <c r="A15339" s="2"/>
      <c r="B15339" s="31"/>
      <c r="C15339" s="2"/>
      <c r="D15339" s="2"/>
      <c r="E15339" s="26"/>
    </row>
    <row r="15340" spans="1:5" x14ac:dyDescent="0.15">
      <c r="A15340" s="2"/>
      <c r="B15340" s="31"/>
      <c r="C15340" s="2"/>
      <c r="D15340" s="2"/>
      <c r="E15340" s="26"/>
    </row>
    <row r="15341" spans="1:5" x14ac:dyDescent="0.15">
      <c r="A15341" s="2"/>
      <c r="B15341" s="31"/>
      <c r="C15341" s="2"/>
      <c r="D15341" s="2"/>
      <c r="E15341" s="26"/>
    </row>
    <row r="15342" spans="1:5" x14ac:dyDescent="0.15">
      <c r="A15342" s="2"/>
      <c r="B15342" s="31"/>
      <c r="C15342" s="2"/>
      <c r="D15342" s="2"/>
      <c r="E15342" s="26"/>
    </row>
    <row r="15343" spans="1:5" x14ac:dyDescent="0.15">
      <c r="A15343" s="2"/>
      <c r="B15343" s="31"/>
      <c r="C15343" s="2"/>
      <c r="D15343" s="2"/>
      <c r="E15343" s="26"/>
    </row>
    <row r="15344" spans="1:5" x14ac:dyDescent="0.15">
      <c r="A15344" s="2"/>
      <c r="B15344" s="31"/>
      <c r="C15344" s="2"/>
      <c r="D15344" s="2"/>
      <c r="E15344" s="26"/>
    </row>
    <row r="15345" spans="1:5" x14ac:dyDescent="0.15">
      <c r="A15345" s="2"/>
      <c r="B15345" s="31"/>
      <c r="C15345" s="2"/>
      <c r="D15345" s="2"/>
      <c r="E15345" s="26"/>
    </row>
    <row r="15346" spans="1:5" x14ac:dyDescent="0.15">
      <c r="A15346" s="2"/>
      <c r="B15346" s="31"/>
      <c r="C15346" s="2"/>
      <c r="D15346" s="2"/>
      <c r="E15346" s="26"/>
    </row>
    <row r="15347" spans="1:5" x14ac:dyDescent="0.15">
      <c r="A15347" s="2"/>
      <c r="B15347" s="31"/>
      <c r="C15347" s="2"/>
      <c r="D15347" s="2"/>
      <c r="E15347" s="26"/>
    </row>
    <row r="15348" spans="1:5" x14ac:dyDescent="0.15">
      <c r="A15348" s="2"/>
      <c r="B15348" s="31"/>
      <c r="C15348" s="2"/>
      <c r="D15348" s="2"/>
      <c r="E15348" s="26"/>
    </row>
    <row r="15349" spans="1:5" x14ac:dyDescent="0.15">
      <c r="A15349" s="2"/>
      <c r="B15349" s="31"/>
      <c r="C15349" s="2"/>
      <c r="D15349" s="2"/>
      <c r="E15349" s="26"/>
    </row>
    <row r="15350" spans="1:5" x14ac:dyDescent="0.15">
      <c r="A15350" s="2"/>
      <c r="B15350" s="31"/>
      <c r="C15350" s="2"/>
      <c r="D15350" s="2"/>
      <c r="E15350" s="26"/>
    </row>
    <row r="15351" spans="1:5" x14ac:dyDescent="0.15">
      <c r="A15351" s="2"/>
      <c r="B15351" s="31"/>
      <c r="C15351" s="2"/>
      <c r="D15351" s="2"/>
      <c r="E15351" s="26"/>
    </row>
    <row r="15352" spans="1:5" x14ac:dyDescent="0.15">
      <c r="A15352" s="2"/>
      <c r="B15352" s="31"/>
      <c r="C15352" s="2"/>
      <c r="D15352" s="2"/>
      <c r="E15352" s="26"/>
    </row>
    <row r="15353" spans="1:5" x14ac:dyDescent="0.15">
      <c r="A15353" s="2"/>
      <c r="B15353" s="31"/>
      <c r="C15353" s="2"/>
      <c r="D15353" s="2"/>
      <c r="E15353" s="26"/>
    </row>
    <row r="15354" spans="1:5" x14ac:dyDescent="0.15">
      <c r="A15354" s="2"/>
      <c r="B15354" s="31"/>
      <c r="C15354" s="2"/>
      <c r="D15354" s="2"/>
      <c r="E15354" s="26"/>
    </row>
    <row r="15355" spans="1:5" x14ac:dyDescent="0.15">
      <c r="A15355" s="2"/>
      <c r="B15355" s="31"/>
      <c r="C15355" s="2"/>
      <c r="D15355" s="2"/>
      <c r="E15355" s="26"/>
    </row>
    <row r="15356" spans="1:5" x14ac:dyDescent="0.15">
      <c r="A15356" s="2"/>
      <c r="B15356" s="31"/>
      <c r="C15356" s="2"/>
      <c r="D15356" s="2"/>
      <c r="E15356" s="26"/>
    </row>
    <row r="15357" spans="1:5" x14ac:dyDescent="0.15">
      <c r="A15357" s="2"/>
      <c r="B15357" s="31"/>
      <c r="C15357" s="2"/>
      <c r="D15357" s="2"/>
      <c r="E15357" s="26"/>
    </row>
    <row r="15358" spans="1:5" x14ac:dyDescent="0.15">
      <c r="A15358" s="2"/>
      <c r="B15358" s="31"/>
      <c r="C15358" s="2"/>
      <c r="D15358" s="2"/>
      <c r="E15358" s="26"/>
    </row>
    <row r="15359" spans="1:5" x14ac:dyDescent="0.15">
      <c r="A15359" s="2"/>
      <c r="B15359" s="31"/>
      <c r="C15359" s="2"/>
      <c r="D15359" s="2"/>
      <c r="E15359" s="26"/>
    </row>
    <row r="15360" spans="1:5" x14ac:dyDescent="0.15">
      <c r="A15360" s="2"/>
      <c r="B15360" s="31"/>
      <c r="C15360" s="2"/>
      <c r="D15360" s="2"/>
      <c r="E15360" s="26"/>
    </row>
    <row r="15361" spans="1:5" x14ac:dyDescent="0.15">
      <c r="A15361" s="2"/>
      <c r="B15361" s="31"/>
      <c r="C15361" s="2"/>
      <c r="D15361" s="2"/>
      <c r="E15361" s="26"/>
    </row>
    <row r="15362" spans="1:5" x14ac:dyDescent="0.15">
      <c r="A15362" s="2"/>
      <c r="B15362" s="31"/>
      <c r="C15362" s="2"/>
      <c r="D15362" s="2"/>
      <c r="E15362" s="26"/>
    </row>
    <row r="15363" spans="1:5" x14ac:dyDescent="0.15">
      <c r="A15363" s="2"/>
      <c r="B15363" s="31"/>
      <c r="C15363" s="2"/>
      <c r="D15363" s="2"/>
      <c r="E15363" s="26"/>
    </row>
    <row r="15364" spans="1:5" x14ac:dyDescent="0.15">
      <c r="A15364" s="2"/>
      <c r="B15364" s="31"/>
      <c r="C15364" s="2"/>
      <c r="D15364" s="2"/>
      <c r="E15364" s="26"/>
    </row>
    <row r="15365" spans="1:5" x14ac:dyDescent="0.15">
      <c r="A15365" s="2"/>
      <c r="B15365" s="31"/>
      <c r="C15365" s="2"/>
      <c r="D15365" s="2"/>
      <c r="E15365" s="26"/>
    </row>
    <row r="15366" spans="1:5" x14ac:dyDescent="0.15">
      <c r="A15366" s="2"/>
      <c r="B15366" s="31"/>
      <c r="C15366" s="2"/>
      <c r="D15366" s="2"/>
      <c r="E15366" s="26"/>
    </row>
    <row r="15367" spans="1:5" x14ac:dyDescent="0.15">
      <c r="A15367" s="2"/>
      <c r="B15367" s="31"/>
      <c r="C15367" s="2"/>
      <c r="D15367" s="2"/>
      <c r="E15367" s="26"/>
    </row>
    <row r="15368" spans="1:5" x14ac:dyDescent="0.15">
      <c r="A15368" s="2"/>
      <c r="B15368" s="31"/>
      <c r="C15368" s="2"/>
      <c r="D15368" s="2"/>
      <c r="E15368" s="26"/>
    </row>
    <row r="15369" spans="1:5" x14ac:dyDescent="0.15">
      <c r="A15369" s="2"/>
      <c r="B15369" s="31"/>
      <c r="C15369" s="2"/>
      <c r="D15369" s="2"/>
      <c r="E15369" s="26"/>
    </row>
    <row r="15370" spans="1:5" x14ac:dyDescent="0.15">
      <c r="A15370" s="2"/>
      <c r="B15370" s="31"/>
      <c r="C15370" s="2"/>
      <c r="D15370" s="2"/>
      <c r="E15370" s="26"/>
    </row>
    <row r="15371" spans="1:5" x14ac:dyDescent="0.15">
      <c r="A15371" s="2"/>
      <c r="B15371" s="31"/>
      <c r="C15371" s="2"/>
      <c r="D15371" s="2"/>
      <c r="E15371" s="26"/>
    </row>
    <row r="15372" spans="1:5" x14ac:dyDescent="0.15">
      <c r="A15372" s="2"/>
      <c r="B15372" s="31"/>
      <c r="C15372" s="2"/>
      <c r="D15372" s="2"/>
      <c r="E15372" s="26"/>
    </row>
    <row r="15373" spans="1:5" x14ac:dyDescent="0.15">
      <c r="A15373" s="2"/>
      <c r="B15373" s="31"/>
      <c r="C15373" s="2"/>
      <c r="D15373" s="2"/>
      <c r="E15373" s="26"/>
    </row>
    <row r="15374" spans="1:5" x14ac:dyDescent="0.15">
      <c r="A15374" s="2"/>
      <c r="B15374" s="31"/>
      <c r="C15374" s="2"/>
      <c r="D15374" s="2"/>
      <c r="E15374" s="26"/>
    </row>
    <row r="15375" spans="1:5" x14ac:dyDescent="0.15">
      <c r="A15375" s="2"/>
      <c r="B15375" s="31"/>
      <c r="C15375" s="2"/>
      <c r="D15375" s="2"/>
      <c r="E15375" s="26"/>
    </row>
    <row r="15376" spans="1:5" x14ac:dyDescent="0.15">
      <c r="A15376" s="2"/>
      <c r="B15376" s="31"/>
      <c r="C15376" s="2"/>
      <c r="D15376" s="2"/>
      <c r="E15376" s="26"/>
    </row>
    <row r="15377" spans="1:5" x14ac:dyDescent="0.15">
      <c r="A15377" s="2"/>
      <c r="B15377" s="31"/>
      <c r="C15377" s="2"/>
      <c r="D15377" s="2"/>
      <c r="E15377" s="26"/>
    </row>
    <row r="15378" spans="1:5" x14ac:dyDescent="0.15">
      <c r="A15378" s="2"/>
      <c r="B15378" s="31"/>
      <c r="C15378" s="2"/>
      <c r="D15378" s="2"/>
      <c r="E15378" s="26"/>
    </row>
    <row r="15379" spans="1:5" x14ac:dyDescent="0.15">
      <c r="A15379" s="2"/>
      <c r="B15379" s="31"/>
      <c r="C15379" s="2"/>
      <c r="D15379" s="2"/>
      <c r="E15379" s="26"/>
    </row>
    <row r="15380" spans="1:5" x14ac:dyDescent="0.15">
      <c r="A15380" s="2"/>
      <c r="B15380" s="31"/>
      <c r="C15380" s="2"/>
      <c r="D15380" s="2"/>
      <c r="E15380" s="26"/>
    </row>
    <row r="15381" spans="1:5" x14ac:dyDescent="0.15">
      <c r="A15381" s="2"/>
      <c r="B15381" s="31"/>
      <c r="C15381" s="2"/>
      <c r="D15381" s="2"/>
      <c r="E15381" s="26"/>
    </row>
    <row r="15382" spans="1:5" x14ac:dyDescent="0.15">
      <c r="A15382" s="2"/>
      <c r="B15382" s="31"/>
      <c r="C15382" s="2"/>
      <c r="D15382" s="2"/>
      <c r="E15382" s="26"/>
    </row>
    <row r="15383" spans="1:5" x14ac:dyDescent="0.15">
      <c r="A15383" s="2"/>
      <c r="B15383" s="31"/>
      <c r="C15383" s="2"/>
      <c r="D15383" s="2"/>
      <c r="E15383" s="26"/>
    </row>
    <row r="15384" spans="1:5" x14ac:dyDescent="0.15">
      <c r="A15384" s="2"/>
      <c r="B15384" s="31"/>
      <c r="C15384" s="2"/>
      <c r="D15384" s="2"/>
      <c r="E15384" s="26"/>
    </row>
    <row r="15385" spans="1:5" x14ac:dyDescent="0.15">
      <c r="A15385" s="2"/>
      <c r="B15385" s="31"/>
      <c r="C15385" s="2"/>
      <c r="D15385" s="2"/>
      <c r="E15385" s="26"/>
    </row>
    <row r="15386" spans="1:5" x14ac:dyDescent="0.15">
      <c r="A15386" s="2"/>
      <c r="B15386" s="31"/>
      <c r="C15386" s="2"/>
      <c r="D15386" s="2"/>
      <c r="E15386" s="26"/>
    </row>
    <row r="15387" spans="1:5" x14ac:dyDescent="0.15">
      <c r="A15387" s="2"/>
      <c r="B15387" s="31"/>
      <c r="C15387" s="2"/>
      <c r="D15387" s="2"/>
      <c r="E15387" s="26"/>
    </row>
    <row r="15388" spans="1:5" x14ac:dyDescent="0.15">
      <c r="A15388" s="2"/>
      <c r="B15388" s="31"/>
      <c r="C15388" s="2"/>
      <c r="D15388" s="2"/>
      <c r="E15388" s="26"/>
    </row>
    <row r="15389" spans="1:5" x14ac:dyDescent="0.15">
      <c r="A15389" s="2"/>
      <c r="B15389" s="31"/>
      <c r="C15389" s="2"/>
      <c r="D15389" s="2"/>
      <c r="E15389" s="26"/>
    </row>
    <row r="15390" spans="1:5" x14ac:dyDescent="0.15">
      <c r="A15390" s="2"/>
      <c r="B15390" s="31"/>
      <c r="C15390" s="2"/>
      <c r="D15390" s="2"/>
      <c r="E15390" s="26"/>
    </row>
    <row r="15391" spans="1:5" x14ac:dyDescent="0.15">
      <c r="A15391" s="2"/>
      <c r="B15391" s="31"/>
      <c r="C15391" s="2"/>
      <c r="D15391" s="2"/>
      <c r="E15391" s="26"/>
    </row>
    <row r="15392" spans="1:5" x14ac:dyDescent="0.15">
      <c r="A15392" s="2"/>
      <c r="B15392" s="31"/>
      <c r="C15392" s="2"/>
      <c r="D15392" s="2"/>
      <c r="E15392" s="26"/>
    </row>
    <row r="15393" spans="1:5" x14ac:dyDescent="0.15">
      <c r="A15393" s="2"/>
      <c r="B15393" s="31"/>
      <c r="C15393" s="2"/>
      <c r="D15393" s="2"/>
      <c r="E15393" s="26"/>
    </row>
    <row r="15394" spans="1:5" x14ac:dyDescent="0.15">
      <c r="A15394" s="2"/>
      <c r="B15394" s="31"/>
      <c r="C15394" s="2"/>
      <c r="D15394" s="2"/>
      <c r="E15394" s="26"/>
    </row>
    <row r="15395" spans="1:5" x14ac:dyDescent="0.15">
      <c r="A15395" s="2"/>
      <c r="B15395" s="31"/>
      <c r="C15395" s="2"/>
      <c r="D15395" s="2"/>
      <c r="E15395" s="26"/>
    </row>
    <row r="15396" spans="1:5" x14ac:dyDescent="0.15">
      <c r="A15396" s="2"/>
      <c r="B15396" s="31"/>
      <c r="C15396" s="2"/>
      <c r="D15396" s="2"/>
      <c r="E15396" s="26"/>
    </row>
    <row r="15397" spans="1:5" x14ac:dyDescent="0.15">
      <c r="A15397" s="2"/>
      <c r="B15397" s="31"/>
      <c r="C15397" s="2"/>
      <c r="D15397" s="2"/>
      <c r="E15397" s="26"/>
    </row>
    <row r="15398" spans="1:5" x14ac:dyDescent="0.15">
      <c r="A15398" s="2"/>
      <c r="B15398" s="31"/>
      <c r="C15398" s="2"/>
      <c r="D15398" s="2"/>
      <c r="E15398" s="26"/>
    </row>
    <row r="15399" spans="1:5" x14ac:dyDescent="0.15">
      <c r="A15399" s="2"/>
      <c r="B15399" s="31"/>
      <c r="C15399" s="2"/>
      <c r="D15399" s="2"/>
      <c r="E15399" s="26"/>
    </row>
    <row r="15400" spans="1:5" x14ac:dyDescent="0.15">
      <c r="A15400" s="2"/>
      <c r="B15400" s="31"/>
      <c r="C15400" s="2"/>
      <c r="D15400" s="2"/>
      <c r="E15400" s="26"/>
    </row>
    <row r="15401" spans="1:5" x14ac:dyDescent="0.15">
      <c r="A15401" s="2"/>
      <c r="B15401" s="31"/>
      <c r="C15401" s="2"/>
      <c r="D15401" s="2"/>
      <c r="E15401" s="26"/>
    </row>
    <row r="15402" spans="1:5" x14ac:dyDescent="0.15">
      <c r="A15402" s="2"/>
      <c r="B15402" s="31"/>
      <c r="C15402" s="2"/>
      <c r="D15402" s="2"/>
      <c r="E15402" s="26"/>
    </row>
    <row r="15403" spans="1:5" x14ac:dyDescent="0.15">
      <c r="A15403" s="2"/>
      <c r="B15403" s="31"/>
      <c r="C15403" s="2"/>
      <c r="D15403" s="2"/>
      <c r="E15403" s="26"/>
    </row>
    <row r="15404" spans="1:5" x14ac:dyDescent="0.15">
      <c r="A15404" s="2"/>
      <c r="B15404" s="31"/>
      <c r="C15404" s="2"/>
      <c r="D15404" s="2"/>
      <c r="E15404" s="26"/>
    </row>
    <row r="15405" spans="1:5" x14ac:dyDescent="0.15">
      <c r="A15405" s="2"/>
      <c r="B15405" s="31"/>
      <c r="C15405" s="2"/>
      <c r="D15405" s="2"/>
      <c r="E15405" s="26"/>
    </row>
    <row r="15406" spans="1:5" x14ac:dyDescent="0.15">
      <c r="A15406" s="2"/>
      <c r="B15406" s="31"/>
      <c r="C15406" s="2"/>
      <c r="D15406" s="2"/>
      <c r="E15406" s="26"/>
    </row>
    <row r="15407" spans="1:5" x14ac:dyDescent="0.15">
      <c r="A15407" s="2"/>
      <c r="B15407" s="31"/>
      <c r="C15407" s="2"/>
      <c r="D15407" s="2"/>
      <c r="E15407" s="26"/>
    </row>
    <row r="15408" spans="1:5" x14ac:dyDescent="0.15">
      <c r="A15408" s="2"/>
      <c r="B15408" s="31"/>
      <c r="C15408" s="2"/>
      <c r="D15408" s="2"/>
      <c r="E15408" s="26"/>
    </row>
    <row r="15409" spans="1:5" x14ac:dyDescent="0.15">
      <c r="A15409" s="2"/>
      <c r="B15409" s="31"/>
      <c r="C15409" s="2"/>
      <c r="D15409" s="2"/>
      <c r="E15409" s="26"/>
    </row>
    <row r="15410" spans="1:5" x14ac:dyDescent="0.15">
      <c r="A15410" s="2"/>
      <c r="B15410" s="31"/>
      <c r="C15410" s="2"/>
      <c r="D15410" s="2"/>
      <c r="E15410" s="26"/>
    </row>
    <row r="15411" spans="1:5" x14ac:dyDescent="0.15">
      <c r="A15411" s="2"/>
      <c r="B15411" s="31"/>
      <c r="C15411" s="2"/>
      <c r="D15411" s="2"/>
      <c r="E15411" s="26"/>
    </row>
    <row r="15412" spans="1:5" x14ac:dyDescent="0.15">
      <c r="A15412" s="2"/>
      <c r="B15412" s="31"/>
      <c r="C15412" s="2"/>
      <c r="D15412" s="2"/>
      <c r="E15412" s="26"/>
    </row>
    <row r="15413" spans="1:5" x14ac:dyDescent="0.15">
      <c r="A15413" s="2"/>
      <c r="B15413" s="31"/>
      <c r="C15413" s="2"/>
      <c r="D15413" s="2"/>
      <c r="E15413" s="26"/>
    </row>
    <row r="15414" spans="1:5" x14ac:dyDescent="0.15">
      <c r="A15414" s="2"/>
      <c r="B15414" s="31"/>
      <c r="C15414" s="2"/>
      <c r="D15414" s="2"/>
      <c r="E15414" s="26"/>
    </row>
    <row r="15415" spans="1:5" x14ac:dyDescent="0.15">
      <c r="A15415" s="2"/>
      <c r="B15415" s="31"/>
      <c r="C15415" s="2"/>
      <c r="D15415" s="2"/>
      <c r="E15415" s="26"/>
    </row>
    <row r="15416" spans="1:5" x14ac:dyDescent="0.15">
      <c r="A15416" s="2"/>
      <c r="B15416" s="31"/>
      <c r="C15416" s="2"/>
      <c r="D15416" s="2"/>
      <c r="E15416" s="26"/>
    </row>
    <row r="15417" spans="1:5" x14ac:dyDescent="0.15">
      <c r="A15417" s="2"/>
      <c r="B15417" s="31"/>
      <c r="C15417" s="2"/>
      <c r="D15417" s="2"/>
      <c r="E15417" s="26"/>
    </row>
    <row r="15418" spans="1:5" x14ac:dyDescent="0.15">
      <c r="A15418" s="2"/>
      <c r="B15418" s="31"/>
      <c r="C15418" s="2"/>
      <c r="D15418" s="2"/>
      <c r="E15418" s="26"/>
    </row>
    <row r="15419" spans="1:5" x14ac:dyDescent="0.15">
      <c r="A15419" s="2"/>
      <c r="B15419" s="31"/>
      <c r="C15419" s="2"/>
      <c r="D15419" s="2"/>
      <c r="E15419" s="26"/>
    </row>
    <row r="15420" spans="1:5" x14ac:dyDescent="0.15">
      <c r="A15420" s="2"/>
      <c r="B15420" s="31"/>
      <c r="C15420" s="2"/>
      <c r="D15420" s="2"/>
      <c r="E15420" s="26"/>
    </row>
    <row r="15421" spans="1:5" x14ac:dyDescent="0.15">
      <c r="A15421" s="2"/>
      <c r="B15421" s="31"/>
      <c r="C15421" s="2"/>
      <c r="D15421" s="2"/>
      <c r="E15421" s="26"/>
    </row>
    <row r="15422" spans="1:5" x14ac:dyDescent="0.15">
      <c r="A15422" s="2"/>
      <c r="B15422" s="31"/>
      <c r="C15422" s="2"/>
      <c r="D15422" s="2"/>
      <c r="E15422" s="26"/>
    </row>
    <row r="15423" spans="1:5" x14ac:dyDescent="0.15">
      <c r="A15423" s="2"/>
      <c r="B15423" s="31"/>
      <c r="C15423" s="2"/>
      <c r="D15423" s="2"/>
      <c r="E15423" s="26"/>
    </row>
    <row r="15424" spans="1:5" x14ac:dyDescent="0.15">
      <c r="A15424" s="2"/>
      <c r="B15424" s="31"/>
      <c r="C15424" s="2"/>
      <c r="D15424" s="2"/>
      <c r="E15424" s="26"/>
    </row>
    <row r="15425" spans="1:5" x14ac:dyDescent="0.15">
      <c r="A15425" s="2"/>
      <c r="B15425" s="31"/>
      <c r="C15425" s="2"/>
      <c r="D15425" s="2"/>
      <c r="E15425" s="26"/>
    </row>
    <row r="15426" spans="1:5" x14ac:dyDescent="0.15">
      <c r="A15426" s="2"/>
      <c r="B15426" s="31"/>
      <c r="C15426" s="2"/>
      <c r="D15426" s="2"/>
      <c r="E15426" s="26"/>
    </row>
    <row r="15427" spans="1:5" x14ac:dyDescent="0.15">
      <c r="A15427" s="2"/>
      <c r="B15427" s="31"/>
      <c r="C15427" s="2"/>
      <c r="D15427" s="2"/>
      <c r="E15427" s="26"/>
    </row>
    <row r="15428" spans="1:5" x14ac:dyDescent="0.15">
      <c r="A15428" s="2"/>
      <c r="B15428" s="31"/>
      <c r="C15428" s="2"/>
      <c r="D15428" s="2"/>
      <c r="E15428" s="26"/>
    </row>
    <row r="15429" spans="1:5" x14ac:dyDescent="0.15">
      <c r="A15429" s="2"/>
      <c r="B15429" s="31"/>
      <c r="C15429" s="2"/>
      <c r="D15429" s="2"/>
      <c r="E15429" s="26"/>
    </row>
    <row r="15430" spans="1:5" x14ac:dyDescent="0.15">
      <c r="A15430" s="2"/>
      <c r="B15430" s="31"/>
      <c r="C15430" s="2"/>
      <c r="D15430" s="2"/>
      <c r="E15430" s="26"/>
    </row>
    <row r="15431" spans="1:5" x14ac:dyDescent="0.15">
      <c r="A15431" s="2"/>
      <c r="B15431" s="31"/>
      <c r="C15431" s="2"/>
      <c r="D15431" s="2"/>
      <c r="E15431" s="26"/>
    </row>
    <row r="15432" spans="1:5" x14ac:dyDescent="0.15">
      <c r="A15432" s="2"/>
      <c r="B15432" s="31"/>
      <c r="C15432" s="2"/>
      <c r="D15432" s="2"/>
      <c r="E15432" s="26"/>
    </row>
    <row r="15433" spans="1:5" x14ac:dyDescent="0.15">
      <c r="A15433" s="2"/>
      <c r="B15433" s="31"/>
      <c r="C15433" s="2"/>
      <c r="D15433" s="2"/>
      <c r="E15433" s="26"/>
    </row>
    <row r="15434" spans="1:5" x14ac:dyDescent="0.15">
      <c r="A15434" s="2"/>
      <c r="B15434" s="31"/>
      <c r="C15434" s="2"/>
      <c r="D15434" s="2"/>
      <c r="E15434" s="26"/>
    </row>
    <row r="15435" spans="1:5" x14ac:dyDescent="0.15">
      <c r="A15435" s="2"/>
      <c r="B15435" s="31"/>
      <c r="C15435" s="2"/>
      <c r="D15435" s="2"/>
      <c r="E15435" s="26"/>
    </row>
    <row r="15436" spans="1:5" x14ac:dyDescent="0.15">
      <c r="A15436" s="2"/>
      <c r="B15436" s="31"/>
      <c r="C15436" s="2"/>
      <c r="D15436" s="2"/>
      <c r="E15436" s="26"/>
    </row>
    <row r="15437" spans="1:5" x14ac:dyDescent="0.15">
      <c r="A15437" s="2"/>
      <c r="B15437" s="31"/>
      <c r="C15437" s="2"/>
      <c r="D15437" s="2"/>
      <c r="E15437" s="26"/>
    </row>
    <row r="15438" spans="1:5" x14ac:dyDescent="0.15">
      <c r="A15438" s="2"/>
      <c r="B15438" s="31"/>
      <c r="C15438" s="2"/>
      <c r="D15438" s="2"/>
      <c r="E15438" s="26"/>
    </row>
    <row r="15439" spans="1:5" x14ac:dyDescent="0.15">
      <c r="A15439" s="2"/>
      <c r="B15439" s="31"/>
      <c r="C15439" s="2"/>
      <c r="D15439" s="2"/>
      <c r="E15439" s="26"/>
    </row>
    <row r="15440" spans="1:5" x14ac:dyDescent="0.15">
      <c r="A15440" s="2"/>
      <c r="B15440" s="31"/>
      <c r="C15440" s="2"/>
      <c r="D15440" s="2"/>
      <c r="E15440" s="26"/>
    </row>
    <row r="15441" spans="1:5" x14ac:dyDescent="0.15">
      <c r="A15441" s="2"/>
      <c r="B15441" s="31"/>
      <c r="C15441" s="2"/>
      <c r="D15441" s="2"/>
      <c r="E15441" s="26"/>
    </row>
    <row r="15442" spans="1:5" x14ac:dyDescent="0.15">
      <c r="A15442" s="2"/>
      <c r="B15442" s="31"/>
      <c r="C15442" s="2"/>
      <c r="D15442" s="2"/>
      <c r="E15442" s="26"/>
    </row>
    <row r="15443" spans="1:5" x14ac:dyDescent="0.15">
      <c r="A15443" s="2"/>
      <c r="B15443" s="31"/>
      <c r="C15443" s="2"/>
      <c r="D15443" s="2"/>
      <c r="E15443" s="26"/>
    </row>
    <row r="15444" spans="1:5" x14ac:dyDescent="0.15">
      <c r="A15444" s="2"/>
      <c r="B15444" s="31"/>
      <c r="C15444" s="2"/>
      <c r="D15444" s="2"/>
      <c r="E15444" s="26"/>
    </row>
    <row r="15445" spans="1:5" x14ac:dyDescent="0.15">
      <c r="A15445" s="2"/>
      <c r="B15445" s="31"/>
      <c r="C15445" s="2"/>
      <c r="D15445" s="2"/>
      <c r="E15445" s="26"/>
    </row>
    <row r="15446" spans="1:5" x14ac:dyDescent="0.15">
      <c r="A15446" s="2"/>
      <c r="B15446" s="31"/>
      <c r="C15446" s="2"/>
      <c r="D15446" s="2"/>
      <c r="E15446" s="26"/>
    </row>
    <row r="15447" spans="1:5" x14ac:dyDescent="0.15">
      <c r="A15447" s="2"/>
      <c r="B15447" s="31"/>
      <c r="C15447" s="2"/>
      <c r="D15447" s="2"/>
      <c r="E15447" s="26"/>
    </row>
    <row r="15448" spans="1:5" x14ac:dyDescent="0.15">
      <c r="A15448" s="2"/>
      <c r="B15448" s="31"/>
      <c r="C15448" s="2"/>
      <c r="D15448" s="2"/>
      <c r="E15448" s="26"/>
    </row>
    <row r="15449" spans="1:5" x14ac:dyDescent="0.15">
      <c r="A15449" s="2"/>
      <c r="B15449" s="31"/>
      <c r="C15449" s="2"/>
      <c r="D15449" s="2"/>
      <c r="E15449" s="26"/>
    </row>
    <row r="15450" spans="1:5" x14ac:dyDescent="0.15">
      <c r="A15450" s="2"/>
      <c r="B15450" s="31"/>
      <c r="C15450" s="2"/>
      <c r="D15450" s="2"/>
      <c r="E15450" s="26"/>
    </row>
    <row r="15451" spans="1:5" x14ac:dyDescent="0.15">
      <c r="A15451" s="2"/>
      <c r="B15451" s="31"/>
      <c r="C15451" s="2"/>
      <c r="D15451" s="2"/>
      <c r="E15451" s="26"/>
    </row>
    <row r="15452" spans="1:5" x14ac:dyDescent="0.15">
      <c r="A15452" s="2"/>
      <c r="B15452" s="31"/>
      <c r="C15452" s="2"/>
      <c r="D15452" s="2"/>
      <c r="E15452" s="26"/>
    </row>
    <row r="15453" spans="1:5" x14ac:dyDescent="0.15">
      <c r="A15453" s="2"/>
      <c r="B15453" s="31"/>
      <c r="C15453" s="2"/>
      <c r="D15453" s="2"/>
      <c r="E15453" s="26"/>
    </row>
    <row r="15454" spans="1:5" x14ac:dyDescent="0.15">
      <c r="A15454" s="2"/>
      <c r="B15454" s="31"/>
      <c r="C15454" s="2"/>
      <c r="D15454" s="2"/>
      <c r="E15454" s="26"/>
    </row>
    <row r="15455" spans="1:5" x14ac:dyDescent="0.15">
      <c r="A15455" s="2"/>
      <c r="B15455" s="31"/>
      <c r="C15455" s="2"/>
      <c r="D15455" s="2"/>
      <c r="E15455" s="26"/>
    </row>
    <row r="15456" spans="1:5" x14ac:dyDescent="0.15">
      <c r="A15456" s="2"/>
      <c r="B15456" s="31"/>
      <c r="C15456" s="2"/>
      <c r="D15456" s="2"/>
      <c r="E15456" s="26"/>
    </row>
    <row r="15457" spans="1:5" x14ac:dyDescent="0.15">
      <c r="A15457" s="2"/>
      <c r="B15457" s="31"/>
      <c r="C15457" s="2"/>
      <c r="D15457" s="2"/>
      <c r="E15457" s="26"/>
    </row>
    <row r="15458" spans="1:5" x14ac:dyDescent="0.15">
      <c r="A15458" s="2"/>
      <c r="B15458" s="31"/>
      <c r="C15458" s="2"/>
      <c r="D15458" s="2"/>
      <c r="E15458" s="26"/>
    </row>
    <row r="15459" spans="1:5" x14ac:dyDescent="0.15">
      <c r="A15459" s="2"/>
      <c r="B15459" s="31"/>
      <c r="C15459" s="2"/>
      <c r="D15459" s="2"/>
      <c r="E15459" s="26"/>
    </row>
    <row r="15460" spans="1:5" x14ac:dyDescent="0.15">
      <c r="A15460" s="2"/>
      <c r="B15460" s="31"/>
      <c r="C15460" s="2"/>
      <c r="D15460" s="2"/>
      <c r="E15460" s="26"/>
    </row>
    <row r="15461" spans="1:5" x14ac:dyDescent="0.15">
      <c r="A15461" s="2"/>
      <c r="B15461" s="31"/>
      <c r="C15461" s="2"/>
      <c r="D15461" s="2"/>
      <c r="E15461" s="26"/>
    </row>
    <row r="15462" spans="1:5" x14ac:dyDescent="0.15">
      <c r="A15462" s="2"/>
      <c r="B15462" s="31"/>
      <c r="C15462" s="2"/>
      <c r="D15462" s="2"/>
      <c r="E15462" s="26"/>
    </row>
    <row r="15463" spans="1:5" x14ac:dyDescent="0.15">
      <c r="A15463" s="2"/>
      <c r="B15463" s="31"/>
      <c r="C15463" s="2"/>
      <c r="D15463" s="2"/>
      <c r="E15463" s="26"/>
    </row>
    <row r="15464" spans="1:5" x14ac:dyDescent="0.15">
      <c r="A15464" s="2"/>
      <c r="B15464" s="31"/>
      <c r="C15464" s="2"/>
      <c r="D15464" s="2"/>
      <c r="E15464" s="26"/>
    </row>
    <row r="15465" spans="1:5" x14ac:dyDescent="0.15">
      <c r="A15465" s="2"/>
      <c r="B15465" s="31"/>
      <c r="C15465" s="2"/>
      <c r="D15465" s="2"/>
      <c r="E15465" s="26"/>
    </row>
    <row r="15466" spans="1:5" x14ac:dyDescent="0.15">
      <c r="A15466" s="2"/>
      <c r="B15466" s="31"/>
      <c r="C15466" s="2"/>
      <c r="D15466" s="2"/>
      <c r="E15466" s="26"/>
    </row>
    <row r="15467" spans="1:5" x14ac:dyDescent="0.15">
      <c r="A15467" s="2"/>
      <c r="B15467" s="31"/>
      <c r="C15467" s="2"/>
      <c r="D15467" s="2"/>
      <c r="E15467" s="26"/>
    </row>
    <row r="15468" spans="1:5" x14ac:dyDescent="0.15">
      <c r="A15468" s="2"/>
      <c r="B15468" s="31"/>
      <c r="C15468" s="2"/>
      <c r="D15468" s="2"/>
      <c r="E15468" s="26"/>
    </row>
    <row r="15469" spans="1:5" x14ac:dyDescent="0.15">
      <c r="A15469" s="2"/>
      <c r="B15469" s="31"/>
      <c r="C15469" s="2"/>
      <c r="D15469" s="2"/>
      <c r="E15469" s="26"/>
    </row>
    <row r="15470" spans="1:5" x14ac:dyDescent="0.15">
      <c r="A15470" s="2"/>
      <c r="B15470" s="31"/>
      <c r="C15470" s="2"/>
      <c r="D15470" s="2"/>
      <c r="E15470" s="26"/>
    </row>
    <row r="15471" spans="1:5" x14ac:dyDescent="0.15">
      <c r="A15471" s="2"/>
      <c r="B15471" s="31"/>
      <c r="C15471" s="2"/>
      <c r="D15471" s="2"/>
      <c r="E15471" s="26"/>
    </row>
    <row r="15472" spans="1:5" x14ac:dyDescent="0.15">
      <c r="A15472" s="2"/>
      <c r="B15472" s="31"/>
      <c r="C15472" s="2"/>
      <c r="D15472" s="2"/>
      <c r="E15472" s="26"/>
    </row>
    <row r="15473" spans="1:5" x14ac:dyDescent="0.15">
      <c r="A15473" s="2"/>
      <c r="B15473" s="31"/>
      <c r="C15473" s="2"/>
      <c r="D15473" s="2"/>
      <c r="E15473" s="26"/>
    </row>
    <row r="15474" spans="1:5" x14ac:dyDescent="0.15">
      <c r="A15474" s="2"/>
      <c r="B15474" s="31"/>
      <c r="C15474" s="2"/>
      <c r="D15474" s="2"/>
      <c r="E15474" s="26"/>
    </row>
    <row r="15475" spans="1:5" x14ac:dyDescent="0.15">
      <c r="A15475" s="2"/>
      <c r="B15475" s="31"/>
      <c r="C15475" s="2"/>
      <c r="D15475" s="2"/>
      <c r="E15475" s="26"/>
    </row>
    <row r="15476" spans="1:5" x14ac:dyDescent="0.15">
      <c r="A15476" s="2"/>
      <c r="B15476" s="31"/>
      <c r="C15476" s="2"/>
      <c r="D15476" s="2"/>
      <c r="E15476" s="26"/>
    </row>
    <row r="15477" spans="1:5" x14ac:dyDescent="0.15">
      <c r="A15477" s="2"/>
      <c r="B15477" s="31"/>
      <c r="C15477" s="2"/>
      <c r="D15477" s="2"/>
      <c r="E15477" s="26"/>
    </row>
    <row r="15478" spans="1:5" x14ac:dyDescent="0.15">
      <c r="A15478" s="2"/>
      <c r="B15478" s="31"/>
      <c r="C15478" s="2"/>
      <c r="D15478" s="2"/>
      <c r="E15478" s="26"/>
    </row>
    <row r="15479" spans="1:5" x14ac:dyDescent="0.15">
      <c r="A15479" s="2"/>
      <c r="B15479" s="31"/>
      <c r="C15479" s="2"/>
      <c r="D15479" s="2"/>
      <c r="E15479" s="26"/>
    </row>
    <row r="15480" spans="1:5" x14ac:dyDescent="0.15">
      <c r="A15480" s="2"/>
      <c r="B15480" s="31"/>
      <c r="C15480" s="2"/>
      <c r="D15480" s="2"/>
      <c r="E15480" s="26"/>
    </row>
    <row r="15481" spans="1:5" x14ac:dyDescent="0.15">
      <c r="A15481" s="2"/>
      <c r="B15481" s="31"/>
      <c r="C15481" s="2"/>
      <c r="D15481" s="2"/>
      <c r="E15481" s="26"/>
    </row>
    <row r="15482" spans="1:5" x14ac:dyDescent="0.15">
      <c r="A15482" s="2"/>
      <c r="B15482" s="31"/>
      <c r="C15482" s="2"/>
      <c r="D15482" s="2"/>
      <c r="E15482" s="26"/>
    </row>
    <row r="15483" spans="1:5" x14ac:dyDescent="0.15">
      <c r="A15483" s="2"/>
      <c r="B15483" s="31"/>
      <c r="C15483" s="2"/>
      <c r="D15483" s="2"/>
      <c r="E15483" s="26"/>
    </row>
    <row r="15484" spans="1:5" x14ac:dyDescent="0.15">
      <c r="A15484" s="2"/>
      <c r="B15484" s="31"/>
      <c r="C15484" s="2"/>
      <c r="D15484" s="2"/>
      <c r="E15484" s="26"/>
    </row>
    <row r="15485" spans="1:5" x14ac:dyDescent="0.15">
      <c r="A15485" s="2"/>
      <c r="B15485" s="31"/>
      <c r="C15485" s="2"/>
      <c r="D15485" s="2"/>
      <c r="E15485" s="26"/>
    </row>
    <row r="15486" spans="1:5" x14ac:dyDescent="0.15">
      <c r="A15486" s="2"/>
      <c r="B15486" s="31"/>
      <c r="C15486" s="2"/>
      <c r="D15486" s="2"/>
      <c r="E15486" s="26"/>
    </row>
    <row r="15487" spans="1:5" x14ac:dyDescent="0.15">
      <c r="A15487" s="2"/>
      <c r="B15487" s="31"/>
      <c r="C15487" s="2"/>
      <c r="D15487" s="2"/>
      <c r="E15487" s="26"/>
    </row>
    <row r="15488" spans="1:5" x14ac:dyDescent="0.15">
      <c r="A15488" s="2"/>
      <c r="B15488" s="31"/>
      <c r="C15488" s="2"/>
      <c r="D15488" s="2"/>
      <c r="E15488" s="26"/>
    </row>
    <row r="15489" spans="1:5" x14ac:dyDescent="0.15">
      <c r="A15489" s="2"/>
      <c r="B15489" s="31"/>
      <c r="C15489" s="2"/>
      <c r="D15489" s="2"/>
      <c r="E15489" s="26"/>
    </row>
    <row r="15490" spans="1:5" x14ac:dyDescent="0.15">
      <c r="A15490" s="2"/>
      <c r="B15490" s="31"/>
      <c r="C15490" s="2"/>
      <c r="D15490" s="2"/>
      <c r="E15490" s="26"/>
    </row>
    <row r="15491" spans="1:5" x14ac:dyDescent="0.15">
      <c r="A15491" s="2"/>
      <c r="B15491" s="31"/>
      <c r="C15491" s="2"/>
      <c r="D15491" s="2"/>
      <c r="E15491" s="26"/>
    </row>
    <row r="15492" spans="1:5" x14ac:dyDescent="0.15">
      <c r="A15492" s="2"/>
      <c r="B15492" s="31"/>
      <c r="C15492" s="2"/>
      <c r="D15492" s="2"/>
      <c r="E15492" s="26"/>
    </row>
    <row r="15493" spans="1:5" x14ac:dyDescent="0.15">
      <c r="A15493" s="2"/>
      <c r="B15493" s="31"/>
      <c r="C15493" s="2"/>
      <c r="D15493" s="2"/>
      <c r="E15493" s="26"/>
    </row>
    <row r="15494" spans="1:5" x14ac:dyDescent="0.15">
      <c r="A15494" s="2"/>
      <c r="B15494" s="31"/>
      <c r="C15494" s="2"/>
      <c r="D15494" s="2"/>
      <c r="E15494" s="26"/>
    </row>
    <row r="15495" spans="1:5" x14ac:dyDescent="0.15">
      <c r="A15495" s="2"/>
      <c r="B15495" s="31"/>
      <c r="C15495" s="2"/>
      <c r="D15495" s="2"/>
      <c r="E15495" s="26"/>
    </row>
    <row r="15496" spans="1:5" x14ac:dyDescent="0.15">
      <c r="A15496" s="2"/>
      <c r="B15496" s="31"/>
      <c r="C15496" s="2"/>
      <c r="D15496" s="2"/>
      <c r="E15496" s="26"/>
    </row>
    <row r="15497" spans="1:5" x14ac:dyDescent="0.15">
      <c r="A15497" s="2"/>
      <c r="B15497" s="31"/>
      <c r="C15497" s="2"/>
      <c r="D15497" s="2"/>
      <c r="E15497" s="26"/>
    </row>
    <row r="15498" spans="1:5" x14ac:dyDescent="0.15">
      <c r="A15498" s="2"/>
      <c r="B15498" s="31"/>
      <c r="C15498" s="2"/>
      <c r="D15498" s="2"/>
      <c r="E15498" s="26"/>
    </row>
    <row r="15499" spans="1:5" x14ac:dyDescent="0.15">
      <c r="A15499" s="2"/>
      <c r="B15499" s="31"/>
      <c r="C15499" s="2"/>
      <c r="D15499" s="2"/>
      <c r="E15499" s="26"/>
    </row>
    <row r="15500" spans="1:5" x14ac:dyDescent="0.15">
      <c r="A15500" s="2"/>
      <c r="B15500" s="31"/>
      <c r="C15500" s="2"/>
      <c r="D15500" s="2"/>
      <c r="E15500" s="26"/>
    </row>
    <row r="15501" spans="1:5" x14ac:dyDescent="0.15">
      <c r="A15501" s="2"/>
      <c r="B15501" s="31"/>
      <c r="C15501" s="2"/>
      <c r="D15501" s="2"/>
      <c r="E15501" s="26"/>
    </row>
    <row r="15502" spans="1:5" x14ac:dyDescent="0.15">
      <c r="A15502" s="2"/>
      <c r="B15502" s="31"/>
      <c r="C15502" s="2"/>
      <c r="D15502" s="2"/>
      <c r="E15502" s="26"/>
    </row>
    <row r="15503" spans="1:5" x14ac:dyDescent="0.15">
      <c r="A15503" s="2"/>
      <c r="B15503" s="31"/>
      <c r="C15503" s="2"/>
      <c r="D15503" s="2"/>
      <c r="E15503" s="26"/>
    </row>
    <row r="15504" spans="1:5" x14ac:dyDescent="0.15">
      <c r="A15504" s="2"/>
      <c r="B15504" s="31"/>
      <c r="C15504" s="2"/>
      <c r="D15504" s="2"/>
      <c r="E15504" s="26"/>
    </row>
    <row r="15505" spans="1:5" x14ac:dyDescent="0.15">
      <c r="A15505" s="2"/>
      <c r="B15505" s="31"/>
      <c r="C15505" s="2"/>
      <c r="D15505" s="2"/>
      <c r="E15505" s="26"/>
    </row>
    <row r="15506" spans="1:5" x14ac:dyDescent="0.15">
      <c r="A15506" s="2"/>
      <c r="B15506" s="31"/>
      <c r="C15506" s="2"/>
      <c r="D15506" s="2"/>
      <c r="E15506" s="26"/>
    </row>
    <row r="15507" spans="1:5" x14ac:dyDescent="0.15">
      <c r="A15507" s="2"/>
      <c r="B15507" s="31"/>
      <c r="C15507" s="2"/>
      <c r="D15507" s="2"/>
      <c r="E15507" s="26"/>
    </row>
    <row r="15508" spans="1:5" x14ac:dyDescent="0.15">
      <c r="A15508" s="2"/>
      <c r="B15508" s="31"/>
      <c r="C15508" s="2"/>
      <c r="D15508" s="2"/>
      <c r="E15508" s="26"/>
    </row>
    <row r="15509" spans="1:5" x14ac:dyDescent="0.15">
      <c r="A15509" s="2"/>
      <c r="B15509" s="31"/>
      <c r="C15509" s="2"/>
      <c r="D15509" s="2"/>
      <c r="E15509" s="26"/>
    </row>
    <row r="15510" spans="1:5" x14ac:dyDescent="0.15">
      <c r="A15510" s="2"/>
      <c r="B15510" s="31"/>
      <c r="C15510" s="2"/>
      <c r="D15510" s="2"/>
      <c r="E15510" s="26"/>
    </row>
    <row r="15511" spans="1:5" x14ac:dyDescent="0.15">
      <c r="A15511" s="2"/>
      <c r="B15511" s="31"/>
      <c r="C15511" s="2"/>
      <c r="D15511" s="2"/>
      <c r="E15511" s="26"/>
    </row>
    <row r="15512" spans="1:5" x14ac:dyDescent="0.15">
      <c r="A15512" s="2"/>
      <c r="B15512" s="31"/>
      <c r="C15512" s="2"/>
      <c r="D15512" s="2"/>
      <c r="E15512" s="26"/>
    </row>
    <row r="15513" spans="1:5" x14ac:dyDescent="0.15">
      <c r="A15513" s="2"/>
      <c r="B15513" s="31"/>
      <c r="C15513" s="2"/>
      <c r="D15513" s="2"/>
      <c r="E15513" s="26"/>
    </row>
    <row r="15514" spans="1:5" x14ac:dyDescent="0.15">
      <c r="A15514" s="2"/>
      <c r="B15514" s="31"/>
      <c r="C15514" s="2"/>
      <c r="D15514" s="2"/>
      <c r="E15514" s="26"/>
    </row>
    <row r="15515" spans="1:5" x14ac:dyDescent="0.15">
      <c r="A15515" s="2"/>
      <c r="B15515" s="31"/>
      <c r="C15515" s="2"/>
      <c r="D15515" s="2"/>
      <c r="E15515" s="26"/>
    </row>
    <row r="15516" spans="1:5" x14ac:dyDescent="0.15">
      <c r="A15516" s="2"/>
      <c r="B15516" s="31"/>
      <c r="C15516" s="2"/>
      <c r="D15516" s="2"/>
      <c r="E15516" s="26"/>
    </row>
    <row r="15517" spans="1:5" x14ac:dyDescent="0.15">
      <c r="A15517" s="2"/>
      <c r="B15517" s="31"/>
      <c r="C15517" s="2"/>
      <c r="D15517" s="2"/>
      <c r="E15517" s="26"/>
    </row>
    <row r="15518" spans="1:5" x14ac:dyDescent="0.15">
      <c r="A15518" s="2"/>
      <c r="B15518" s="31"/>
      <c r="C15518" s="2"/>
      <c r="D15518" s="2"/>
      <c r="E15518" s="26"/>
    </row>
    <row r="15519" spans="1:5" x14ac:dyDescent="0.15">
      <c r="A15519" s="2"/>
      <c r="B15519" s="31"/>
      <c r="C15519" s="2"/>
      <c r="D15519" s="2"/>
      <c r="E15519" s="26"/>
    </row>
    <row r="15520" spans="1:5" x14ac:dyDescent="0.15">
      <c r="A15520" s="2"/>
      <c r="B15520" s="31"/>
      <c r="C15520" s="2"/>
      <c r="D15520" s="2"/>
      <c r="E15520" s="26"/>
    </row>
    <row r="15521" spans="1:5" x14ac:dyDescent="0.15">
      <c r="A15521" s="2"/>
      <c r="B15521" s="31"/>
      <c r="C15521" s="2"/>
      <c r="D15521" s="2"/>
      <c r="E15521" s="26"/>
    </row>
    <row r="15522" spans="1:5" x14ac:dyDescent="0.15">
      <c r="A15522" s="2"/>
      <c r="B15522" s="31"/>
      <c r="C15522" s="2"/>
      <c r="D15522" s="2"/>
      <c r="E15522" s="26"/>
    </row>
    <row r="15523" spans="1:5" x14ac:dyDescent="0.15">
      <c r="A15523" s="2"/>
      <c r="B15523" s="31"/>
      <c r="C15523" s="2"/>
      <c r="D15523" s="2"/>
      <c r="E15523" s="26"/>
    </row>
    <row r="15524" spans="1:5" x14ac:dyDescent="0.15">
      <c r="A15524" s="2"/>
      <c r="B15524" s="31"/>
      <c r="C15524" s="2"/>
      <c r="D15524" s="2"/>
      <c r="E15524" s="26"/>
    </row>
    <row r="15525" spans="1:5" x14ac:dyDescent="0.15">
      <c r="A15525" s="2"/>
      <c r="B15525" s="31"/>
      <c r="C15525" s="2"/>
      <c r="D15525" s="2"/>
      <c r="E15525" s="26"/>
    </row>
    <row r="15526" spans="1:5" x14ac:dyDescent="0.15">
      <c r="A15526" s="2"/>
      <c r="B15526" s="31"/>
      <c r="C15526" s="2"/>
      <c r="D15526" s="2"/>
      <c r="E15526" s="26"/>
    </row>
    <row r="15527" spans="1:5" x14ac:dyDescent="0.15">
      <c r="A15527" s="2"/>
      <c r="B15527" s="31"/>
      <c r="C15527" s="2"/>
      <c r="D15527" s="2"/>
      <c r="E15527" s="26"/>
    </row>
    <row r="15528" spans="1:5" x14ac:dyDescent="0.15">
      <c r="A15528" s="2"/>
      <c r="B15528" s="31"/>
      <c r="C15528" s="2"/>
      <c r="D15528" s="2"/>
      <c r="E15528" s="26"/>
    </row>
    <row r="15529" spans="1:5" x14ac:dyDescent="0.15">
      <c r="A15529" s="2"/>
      <c r="B15529" s="31"/>
      <c r="C15529" s="2"/>
      <c r="D15529" s="2"/>
      <c r="E15529" s="26"/>
    </row>
    <row r="15530" spans="1:5" x14ac:dyDescent="0.15">
      <c r="A15530" s="2"/>
      <c r="B15530" s="31"/>
      <c r="C15530" s="2"/>
      <c r="D15530" s="2"/>
      <c r="E15530" s="26"/>
    </row>
    <row r="15531" spans="1:5" x14ac:dyDescent="0.15">
      <c r="A15531" s="2"/>
      <c r="B15531" s="31"/>
      <c r="C15531" s="2"/>
      <c r="D15531" s="2"/>
      <c r="E15531" s="26"/>
    </row>
    <row r="15532" spans="1:5" x14ac:dyDescent="0.15">
      <c r="A15532" s="2"/>
      <c r="B15532" s="31"/>
      <c r="C15532" s="2"/>
      <c r="D15532" s="2"/>
      <c r="E15532" s="26"/>
    </row>
    <row r="15533" spans="1:5" x14ac:dyDescent="0.15">
      <c r="A15533" s="2"/>
      <c r="B15533" s="31"/>
      <c r="C15533" s="2"/>
      <c r="D15533" s="2"/>
      <c r="E15533" s="26"/>
    </row>
    <row r="15534" spans="1:5" x14ac:dyDescent="0.15">
      <c r="A15534" s="2"/>
      <c r="B15534" s="31"/>
      <c r="C15534" s="2"/>
      <c r="D15534" s="2"/>
      <c r="E15534" s="26"/>
    </row>
    <row r="15535" spans="1:5" x14ac:dyDescent="0.15">
      <c r="A15535" s="2"/>
      <c r="B15535" s="31"/>
      <c r="C15535" s="2"/>
      <c r="D15535" s="2"/>
      <c r="E15535" s="26"/>
    </row>
    <row r="15536" spans="1:5" x14ac:dyDescent="0.15">
      <c r="A15536" s="2"/>
      <c r="B15536" s="31"/>
      <c r="C15536" s="2"/>
      <c r="D15536" s="2"/>
      <c r="E15536" s="26"/>
    </row>
    <row r="15537" spans="1:5" x14ac:dyDescent="0.15">
      <c r="A15537" s="2"/>
      <c r="B15537" s="31"/>
      <c r="C15537" s="2"/>
      <c r="D15537" s="2"/>
      <c r="E15537" s="26"/>
    </row>
    <row r="15538" spans="1:5" x14ac:dyDescent="0.15">
      <c r="A15538" s="2"/>
      <c r="B15538" s="31"/>
      <c r="C15538" s="2"/>
      <c r="D15538" s="2"/>
      <c r="E15538" s="26"/>
    </row>
    <row r="15539" spans="1:5" x14ac:dyDescent="0.15">
      <c r="A15539" s="2"/>
      <c r="B15539" s="31"/>
      <c r="C15539" s="2"/>
      <c r="D15539" s="2"/>
      <c r="E15539" s="26"/>
    </row>
    <row r="15540" spans="1:5" x14ac:dyDescent="0.15">
      <c r="A15540" s="2"/>
      <c r="B15540" s="31"/>
      <c r="C15540" s="2"/>
      <c r="D15540" s="2"/>
      <c r="E15540" s="26"/>
    </row>
    <row r="15541" spans="1:5" x14ac:dyDescent="0.15">
      <c r="A15541" s="2"/>
      <c r="B15541" s="31"/>
      <c r="C15541" s="2"/>
      <c r="D15541" s="2"/>
      <c r="E15541" s="26"/>
    </row>
    <row r="15542" spans="1:5" x14ac:dyDescent="0.15">
      <c r="A15542" s="2"/>
      <c r="B15542" s="31"/>
      <c r="C15542" s="2"/>
      <c r="D15542" s="2"/>
      <c r="E15542" s="26"/>
    </row>
    <row r="15543" spans="1:5" x14ac:dyDescent="0.15">
      <c r="A15543" s="2"/>
      <c r="B15543" s="31"/>
      <c r="C15543" s="2"/>
      <c r="D15543" s="2"/>
      <c r="E15543" s="26"/>
    </row>
    <row r="15544" spans="1:5" x14ac:dyDescent="0.15">
      <c r="A15544" s="2"/>
      <c r="B15544" s="31"/>
      <c r="C15544" s="2"/>
      <c r="D15544" s="2"/>
      <c r="E15544" s="26"/>
    </row>
    <row r="15545" spans="1:5" x14ac:dyDescent="0.15">
      <c r="A15545" s="2"/>
      <c r="B15545" s="31"/>
      <c r="C15545" s="2"/>
      <c r="D15545" s="2"/>
      <c r="E15545" s="26"/>
    </row>
    <row r="15546" spans="1:5" x14ac:dyDescent="0.15">
      <c r="A15546" s="2"/>
      <c r="B15546" s="31"/>
      <c r="C15546" s="2"/>
      <c r="D15546" s="2"/>
      <c r="E15546" s="26"/>
    </row>
    <row r="15547" spans="1:5" x14ac:dyDescent="0.15">
      <c r="A15547" s="2"/>
      <c r="B15547" s="31"/>
      <c r="C15547" s="2"/>
      <c r="D15547" s="2"/>
      <c r="E15547" s="26"/>
    </row>
    <row r="15548" spans="1:5" x14ac:dyDescent="0.15">
      <c r="A15548" s="2"/>
      <c r="B15548" s="31"/>
      <c r="C15548" s="2"/>
      <c r="D15548" s="2"/>
      <c r="E15548" s="26"/>
    </row>
    <row r="15549" spans="1:5" x14ac:dyDescent="0.15">
      <c r="A15549" s="2"/>
      <c r="B15549" s="31"/>
      <c r="C15549" s="2"/>
      <c r="D15549" s="2"/>
      <c r="E15549" s="26"/>
    </row>
    <row r="15550" spans="1:5" x14ac:dyDescent="0.15">
      <c r="A15550" s="2"/>
      <c r="B15550" s="31"/>
      <c r="C15550" s="2"/>
      <c r="D15550" s="2"/>
      <c r="E15550" s="26"/>
    </row>
    <row r="15551" spans="1:5" x14ac:dyDescent="0.15">
      <c r="A15551" s="2"/>
      <c r="B15551" s="31"/>
      <c r="C15551" s="2"/>
      <c r="D15551" s="2"/>
      <c r="E15551" s="26"/>
    </row>
    <row r="15552" spans="1:5" x14ac:dyDescent="0.15">
      <c r="A15552" s="2"/>
      <c r="B15552" s="31"/>
      <c r="C15552" s="2"/>
      <c r="D15552" s="2"/>
      <c r="E15552" s="26"/>
    </row>
    <row r="15553" spans="1:5" x14ac:dyDescent="0.15">
      <c r="A15553" s="2"/>
      <c r="B15553" s="31"/>
      <c r="C15553" s="2"/>
      <c r="D15553" s="2"/>
      <c r="E15553" s="26"/>
    </row>
    <row r="15554" spans="1:5" x14ac:dyDescent="0.15">
      <c r="A15554" s="2"/>
      <c r="B15554" s="31"/>
      <c r="C15554" s="2"/>
      <c r="D15554" s="2"/>
      <c r="E15554" s="26"/>
    </row>
    <row r="15555" spans="1:5" x14ac:dyDescent="0.15">
      <c r="A15555" s="2"/>
      <c r="B15555" s="31"/>
      <c r="C15555" s="2"/>
      <c r="D15555" s="2"/>
      <c r="E15555" s="26"/>
    </row>
    <row r="15556" spans="1:5" x14ac:dyDescent="0.15">
      <c r="A15556" s="2"/>
      <c r="B15556" s="31"/>
      <c r="C15556" s="2"/>
      <c r="D15556" s="2"/>
      <c r="E15556" s="26"/>
    </row>
    <row r="15557" spans="1:5" x14ac:dyDescent="0.15">
      <c r="A15557" s="2"/>
      <c r="B15557" s="31"/>
      <c r="C15557" s="2"/>
      <c r="D15557" s="2"/>
      <c r="E15557" s="26"/>
    </row>
    <row r="15558" spans="1:5" x14ac:dyDescent="0.15">
      <c r="A15558" s="2"/>
      <c r="B15558" s="31"/>
      <c r="C15558" s="2"/>
      <c r="D15558" s="2"/>
      <c r="E15558" s="26"/>
    </row>
    <row r="15559" spans="1:5" x14ac:dyDescent="0.15">
      <c r="A15559" s="2"/>
      <c r="B15559" s="31"/>
      <c r="C15559" s="2"/>
      <c r="D15559" s="2"/>
      <c r="E15559" s="26"/>
    </row>
    <row r="15560" spans="1:5" x14ac:dyDescent="0.15">
      <c r="A15560" s="2"/>
      <c r="B15560" s="31"/>
      <c r="C15560" s="2"/>
      <c r="D15560" s="2"/>
      <c r="E15560" s="26"/>
    </row>
    <row r="15561" spans="1:5" x14ac:dyDescent="0.15">
      <c r="A15561" s="2"/>
      <c r="B15561" s="31"/>
      <c r="C15561" s="2"/>
      <c r="D15561" s="2"/>
      <c r="E15561" s="26"/>
    </row>
    <row r="15562" spans="1:5" x14ac:dyDescent="0.15">
      <c r="A15562" s="2"/>
      <c r="B15562" s="31"/>
      <c r="C15562" s="2"/>
      <c r="D15562" s="2"/>
      <c r="E15562" s="26"/>
    </row>
    <row r="15563" spans="1:5" x14ac:dyDescent="0.15">
      <c r="A15563" s="2"/>
      <c r="B15563" s="31"/>
      <c r="C15563" s="2"/>
      <c r="D15563" s="2"/>
      <c r="E15563" s="26"/>
    </row>
    <row r="15564" spans="1:5" x14ac:dyDescent="0.15">
      <c r="A15564" s="2"/>
      <c r="B15564" s="31"/>
      <c r="C15564" s="2"/>
      <c r="D15564" s="2"/>
      <c r="E15564" s="26"/>
    </row>
    <row r="15565" spans="1:5" x14ac:dyDescent="0.15">
      <c r="A15565" s="2"/>
      <c r="B15565" s="31"/>
      <c r="C15565" s="2"/>
      <c r="D15565" s="2"/>
      <c r="E15565" s="26"/>
    </row>
    <row r="15566" spans="1:5" x14ac:dyDescent="0.15">
      <c r="A15566" s="2"/>
      <c r="B15566" s="31"/>
      <c r="C15566" s="2"/>
      <c r="D15566" s="2"/>
      <c r="E15566" s="26"/>
    </row>
    <row r="15567" spans="1:5" x14ac:dyDescent="0.15">
      <c r="A15567" s="2"/>
      <c r="B15567" s="31"/>
      <c r="C15567" s="2"/>
      <c r="D15567" s="2"/>
      <c r="E15567" s="26"/>
    </row>
    <row r="15568" spans="1:5" x14ac:dyDescent="0.15">
      <c r="A15568" s="2"/>
      <c r="B15568" s="31"/>
      <c r="C15568" s="2"/>
      <c r="D15568" s="2"/>
      <c r="E15568" s="26"/>
    </row>
    <row r="15569" spans="1:5" x14ac:dyDescent="0.15">
      <c r="A15569" s="2"/>
      <c r="B15569" s="31"/>
      <c r="C15569" s="2"/>
      <c r="D15569" s="2"/>
      <c r="E15569" s="26"/>
    </row>
    <row r="15570" spans="1:5" x14ac:dyDescent="0.15">
      <c r="A15570" s="2"/>
      <c r="B15570" s="31"/>
      <c r="C15570" s="2"/>
      <c r="D15570" s="2"/>
      <c r="E15570" s="26"/>
    </row>
    <row r="15571" spans="1:5" x14ac:dyDescent="0.15">
      <c r="A15571" s="2"/>
      <c r="B15571" s="31"/>
      <c r="C15571" s="2"/>
      <c r="D15571" s="2"/>
      <c r="E15571" s="26"/>
    </row>
    <row r="15572" spans="1:5" x14ac:dyDescent="0.15">
      <c r="A15572" s="2"/>
      <c r="B15572" s="31"/>
      <c r="C15572" s="2"/>
      <c r="D15572" s="2"/>
      <c r="E15572" s="26"/>
    </row>
    <row r="15573" spans="1:5" x14ac:dyDescent="0.15">
      <c r="A15573" s="2"/>
      <c r="B15573" s="31"/>
      <c r="C15573" s="2"/>
      <c r="D15573" s="2"/>
      <c r="E15573" s="26"/>
    </row>
    <row r="15574" spans="1:5" x14ac:dyDescent="0.15">
      <c r="A15574" s="2"/>
      <c r="B15574" s="31"/>
      <c r="C15574" s="2"/>
      <c r="D15574" s="2"/>
      <c r="E15574" s="26"/>
    </row>
    <row r="15575" spans="1:5" x14ac:dyDescent="0.15">
      <c r="A15575" s="2"/>
      <c r="B15575" s="31"/>
      <c r="C15575" s="2"/>
      <c r="D15575" s="2"/>
      <c r="E15575" s="26"/>
    </row>
    <row r="15576" spans="1:5" x14ac:dyDescent="0.15">
      <c r="A15576" s="2"/>
      <c r="B15576" s="31"/>
      <c r="C15576" s="2"/>
      <c r="D15576" s="2"/>
      <c r="E15576" s="26"/>
    </row>
    <row r="15577" spans="1:5" x14ac:dyDescent="0.15">
      <c r="A15577" s="2"/>
      <c r="B15577" s="31"/>
      <c r="C15577" s="2"/>
      <c r="D15577" s="2"/>
      <c r="E15577" s="26"/>
    </row>
    <row r="15578" spans="1:5" x14ac:dyDescent="0.15">
      <c r="A15578" s="2"/>
      <c r="B15578" s="31"/>
      <c r="C15578" s="2"/>
      <c r="D15578" s="2"/>
      <c r="E15578" s="26"/>
    </row>
    <row r="15579" spans="1:5" x14ac:dyDescent="0.15">
      <c r="A15579" s="2"/>
      <c r="B15579" s="31"/>
      <c r="C15579" s="2"/>
      <c r="D15579" s="2"/>
      <c r="E15579" s="26"/>
    </row>
    <row r="15580" spans="1:5" x14ac:dyDescent="0.15">
      <c r="A15580" s="2"/>
      <c r="B15580" s="31"/>
      <c r="C15580" s="2"/>
      <c r="D15580" s="2"/>
      <c r="E15580" s="26"/>
    </row>
    <row r="15581" spans="1:5" x14ac:dyDescent="0.15">
      <c r="A15581" s="2"/>
      <c r="B15581" s="31"/>
      <c r="C15581" s="2"/>
      <c r="D15581" s="2"/>
      <c r="E15581" s="26"/>
    </row>
    <row r="15582" spans="1:5" x14ac:dyDescent="0.15">
      <c r="A15582" s="2"/>
      <c r="B15582" s="31"/>
      <c r="C15582" s="2"/>
      <c r="D15582" s="2"/>
      <c r="E15582" s="26"/>
    </row>
    <row r="15583" spans="1:5" x14ac:dyDescent="0.15">
      <c r="A15583" s="2"/>
      <c r="B15583" s="31"/>
      <c r="C15583" s="2"/>
      <c r="D15583" s="2"/>
      <c r="E15583" s="26"/>
    </row>
    <row r="15584" spans="1:5" x14ac:dyDescent="0.15">
      <c r="A15584" s="2"/>
      <c r="B15584" s="31"/>
      <c r="C15584" s="2"/>
      <c r="D15584" s="2"/>
      <c r="E15584" s="26"/>
    </row>
    <row r="15585" spans="1:5" x14ac:dyDescent="0.15">
      <c r="A15585" s="2"/>
      <c r="B15585" s="31"/>
      <c r="C15585" s="2"/>
      <c r="D15585" s="2"/>
      <c r="E15585" s="26"/>
    </row>
    <row r="15586" spans="1:5" x14ac:dyDescent="0.15">
      <c r="A15586" s="2"/>
      <c r="B15586" s="31"/>
      <c r="C15586" s="2"/>
      <c r="D15586" s="2"/>
      <c r="E15586" s="26"/>
    </row>
    <row r="15587" spans="1:5" x14ac:dyDescent="0.15">
      <c r="A15587" s="2"/>
      <c r="B15587" s="31"/>
      <c r="C15587" s="2"/>
      <c r="D15587" s="2"/>
      <c r="E15587" s="26"/>
    </row>
    <row r="15588" spans="1:5" x14ac:dyDescent="0.15">
      <c r="A15588" s="2"/>
      <c r="B15588" s="31"/>
      <c r="C15588" s="2"/>
      <c r="D15588" s="2"/>
      <c r="E15588" s="26"/>
    </row>
    <row r="15589" spans="1:5" x14ac:dyDescent="0.15">
      <c r="A15589" s="2"/>
      <c r="B15589" s="31"/>
      <c r="C15589" s="2"/>
      <c r="D15589" s="2"/>
      <c r="E15589" s="26"/>
    </row>
    <row r="15590" spans="1:5" x14ac:dyDescent="0.15">
      <c r="A15590" s="2"/>
      <c r="B15590" s="31"/>
      <c r="C15590" s="2"/>
      <c r="D15590" s="2"/>
      <c r="E15590" s="26"/>
    </row>
    <row r="15591" spans="1:5" x14ac:dyDescent="0.15">
      <c r="A15591" s="2"/>
      <c r="B15591" s="31"/>
      <c r="C15591" s="2"/>
      <c r="D15591" s="2"/>
      <c r="E15591" s="26"/>
    </row>
    <row r="15592" spans="1:5" x14ac:dyDescent="0.15">
      <c r="A15592" s="2"/>
      <c r="B15592" s="31"/>
      <c r="C15592" s="2"/>
      <c r="D15592" s="2"/>
      <c r="E15592" s="26"/>
    </row>
    <row r="15593" spans="1:5" x14ac:dyDescent="0.15">
      <c r="A15593" s="2"/>
      <c r="B15593" s="31"/>
      <c r="C15593" s="2"/>
      <c r="D15593" s="2"/>
      <c r="E15593" s="26"/>
    </row>
    <row r="15594" spans="1:5" x14ac:dyDescent="0.15">
      <c r="A15594" s="2"/>
      <c r="B15594" s="31"/>
      <c r="C15594" s="2"/>
      <c r="D15594" s="2"/>
      <c r="E15594" s="26"/>
    </row>
    <row r="15595" spans="1:5" x14ac:dyDescent="0.15">
      <c r="A15595" s="2"/>
      <c r="B15595" s="31"/>
      <c r="C15595" s="2"/>
      <c r="D15595" s="2"/>
      <c r="E15595" s="26"/>
    </row>
    <row r="15596" spans="1:5" x14ac:dyDescent="0.15">
      <c r="A15596" s="2"/>
      <c r="B15596" s="31"/>
      <c r="C15596" s="2"/>
      <c r="D15596" s="2"/>
      <c r="E15596" s="26"/>
    </row>
    <row r="15597" spans="1:5" x14ac:dyDescent="0.15">
      <c r="A15597" s="2"/>
      <c r="B15597" s="31"/>
      <c r="C15597" s="2"/>
      <c r="D15597" s="2"/>
      <c r="E15597" s="26"/>
    </row>
    <row r="15598" spans="1:5" x14ac:dyDescent="0.15">
      <c r="A15598" s="2"/>
      <c r="B15598" s="31"/>
      <c r="C15598" s="2"/>
      <c r="D15598" s="2"/>
      <c r="E15598" s="26"/>
    </row>
    <row r="15599" spans="1:5" x14ac:dyDescent="0.15">
      <c r="A15599" s="2"/>
      <c r="B15599" s="31"/>
      <c r="C15599" s="2"/>
      <c r="D15599" s="2"/>
      <c r="E15599" s="26"/>
    </row>
    <row r="15600" spans="1:5" x14ac:dyDescent="0.15">
      <c r="A15600" s="2"/>
      <c r="B15600" s="31"/>
      <c r="C15600" s="2"/>
      <c r="D15600" s="2"/>
      <c r="E15600" s="26"/>
    </row>
    <row r="15601" spans="1:5" x14ac:dyDescent="0.15">
      <c r="A15601" s="2"/>
      <c r="B15601" s="31"/>
      <c r="C15601" s="2"/>
      <c r="D15601" s="2"/>
      <c r="E15601" s="26"/>
    </row>
    <row r="15602" spans="1:5" x14ac:dyDescent="0.15">
      <c r="A15602" s="2"/>
      <c r="B15602" s="31"/>
      <c r="C15602" s="2"/>
      <c r="D15602" s="2"/>
      <c r="E15602" s="26"/>
    </row>
    <row r="15603" spans="1:5" x14ac:dyDescent="0.15">
      <c r="A15603" s="2"/>
      <c r="B15603" s="31"/>
      <c r="C15603" s="2"/>
      <c r="D15603" s="2"/>
      <c r="E15603" s="26"/>
    </row>
    <row r="15604" spans="1:5" x14ac:dyDescent="0.15">
      <c r="A15604" s="2"/>
      <c r="B15604" s="31"/>
      <c r="C15604" s="2"/>
      <c r="D15604" s="2"/>
      <c r="E15604" s="26"/>
    </row>
    <row r="15605" spans="1:5" x14ac:dyDescent="0.15">
      <c r="A15605" s="2"/>
      <c r="B15605" s="31"/>
      <c r="C15605" s="2"/>
      <c r="D15605" s="2"/>
      <c r="E15605" s="26"/>
    </row>
    <row r="15606" spans="1:5" x14ac:dyDescent="0.15">
      <c r="A15606" s="2"/>
      <c r="B15606" s="31"/>
      <c r="C15606" s="2"/>
      <c r="D15606" s="2"/>
      <c r="E15606" s="26"/>
    </row>
    <row r="15607" spans="1:5" x14ac:dyDescent="0.15">
      <c r="A15607" s="2"/>
      <c r="B15607" s="31"/>
      <c r="C15607" s="2"/>
      <c r="D15607" s="2"/>
      <c r="E15607" s="26"/>
    </row>
    <row r="15608" spans="1:5" x14ac:dyDescent="0.15">
      <c r="A15608" s="2"/>
      <c r="B15608" s="31"/>
      <c r="C15608" s="2"/>
      <c r="D15608" s="2"/>
      <c r="E15608" s="26"/>
    </row>
    <row r="15609" spans="1:5" x14ac:dyDescent="0.15">
      <c r="A15609" s="2"/>
      <c r="B15609" s="31"/>
      <c r="C15609" s="2"/>
      <c r="D15609" s="2"/>
      <c r="E15609" s="26"/>
    </row>
    <row r="15610" spans="1:5" x14ac:dyDescent="0.15">
      <c r="A15610" s="2"/>
      <c r="B15610" s="31"/>
      <c r="C15610" s="2"/>
      <c r="D15610" s="2"/>
      <c r="E15610" s="26"/>
    </row>
    <row r="15611" spans="1:5" x14ac:dyDescent="0.15">
      <c r="A15611" s="2"/>
      <c r="B15611" s="31"/>
      <c r="C15611" s="2"/>
      <c r="D15611" s="2"/>
      <c r="E15611" s="26"/>
    </row>
    <row r="15612" spans="1:5" x14ac:dyDescent="0.15">
      <c r="A15612" s="2"/>
      <c r="B15612" s="31"/>
      <c r="C15612" s="2"/>
      <c r="D15612" s="2"/>
      <c r="E15612" s="26"/>
    </row>
    <row r="15613" spans="1:5" x14ac:dyDescent="0.15">
      <c r="A15613" s="2"/>
      <c r="B15613" s="31"/>
      <c r="C15613" s="2"/>
      <c r="D15613" s="2"/>
      <c r="E15613" s="26"/>
    </row>
    <row r="15614" spans="1:5" x14ac:dyDescent="0.15">
      <c r="A15614" s="2"/>
      <c r="B15614" s="31"/>
      <c r="C15614" s="2"/>
      <c r="D15614" s="2"/>
      <c r="E15614" s="26"/>
    </row>
    <row r="15615" spans="1:5" x14ac:dyDescent="0.15">
      <c r="A15615" s="2"/>
      <c r="B15615" s="31"/>
      <c r="C15615" s="2"/>
      <c r="D15615" s="2"/>
      <c r="E15615" s="26"/>
    </row>
    <row r="15616" spans="1:5" x14ac:dyDescent="0.15">
      <c r="A15616" s="2"/>
      <c r="B15616" s="31"/>
      <c r="C15616" s="2"/>
      <c r="D15616" s="2"/>
      <c r="E15616" s="26"/>
    </row>
    <row r="15617" spans="1:5" x14ac:dyDescent="0.15">
      <c r="A15617" s="2"/>
      <c r="B15617" s="31"/>
      <c r="C15617" s="2"/>
      <c r="D15617" s="2"/>
      <c r="E15617" s="26"/>
    </row>
    <row r="15618" spans="1:5" x14ac:dyDescent="0.15">
      <c r="A15618" s="2"/>
      <c r="B15618" s="31"/>
      <c r="C15618" s="2"/>
      <c r="D15618" s="2"/>
      <c r="E15618" s="26"/>
    </row>
    <row r="15619" spans="1:5" x14ac:dyDescent="0.15">
      <c r="A15619" s="2"/>
      <c r="B15619" s="31"/>
      <c r="C15619" s="2"/>
      <c r="D15619" s="2"/>
      <c r="E15619" s="26"/>
    </row>
    <row r="15620" spans="1:5" x14ac:dyDescent="0.15">
      <c r="A15620" s="2"/>
      <c r="B15620" s="31"/>
      <c r="C15620" s="2"/>
      <c r="D15620" s="2"/>
      <c r="E15620" s="26"/>
    </row>
    <row r="15621" spans="1:5" x14ac:dyDescent="0.15">
      <c r="A15621" s="2"/>
      <c r="B15621" s="31"/>
      <c r="C15621" s="2"/>
      <c r="D15621" s="2"/>
      <c r="E15621" s="26"/>
    </row>
    <row r="15622" spans="1:5" x14ac:dyDescent="0.15">
      <c r="A15622" s="2"/>
      <c r="B15622" s="31"/>
      <c r="C15622" s="2"/>
      <c r="D15622" s="2"/>
      <c r="E15622" s="26"/>
    </row>
    <row r="15623" spans="1:5" x14ac:dyDescent="0.15">
      <c r="A15623" s="2"/>
      <c r="B15623" s="31"/>
      <c r="C15623" s="2"/>
      <c r="D15623" s="2"/>
      <c r="E15623" s="26"/>
    </row>
    <row r="15624" spans="1:5" x14ac:dyDescent="0.15">
      <c r="A15624" s="2"/>
      <c r="B15624" s="31"/>
      <c r="C15624" s="2"/>
      <c r="D15624" s="2"/>
      <c r="E15624" s="26"/>
    </row>
    <row r="15625" spans="1:5" x14ac:dyDescent="0.15">
      <c r="A15625" s="2"/>
      <c r="B15625" s="31"/>
      <c r="C15625" s="2"/>
      <c r="D15625" s="2"/>
      <c r="E15625" s="26"/>
    </row>
    <row r="15626" spans="1:5" x14ac:dyDescent="0.15">
      <c r="A15626" s="2"/>
      <c r="B15626" s="31"/>
      <c r="C15626" s="2"/>
      <c r="D15626" s="2"/>
      <c r="E15626" s="26"/>
    </row>
    <row r="15627" spans="1:5" x14ac:dyDescent="0.15">
      <c r="A15627" s="2"/>
      <c r="B15627" s="31"/>
      <c r="C15627" s="2"/>
      <c r="D15627" s="2"/>
      <c r="E15627" s="26"/>
    </row>
    <row r="15628" spans="1:5" x14ac:dyDescent="0.15">
      <c r="A15628" s="2"/>
      <c r="B15628" s="31"/>
      <c r="C15628" s="2"/>
      <c r="D15628" s="2"/>
      <c r="E15628" s="26"/>
    </row>
    <row r="15629" spans="1:5" x14ac:dyDescent="0.15">
      <c r="A15629" s="2"/>
      <c r="B15629" s="31"/>
      <c r="C15629" s="2"/>
      <c r="D15629" s="2"/>
      <c r="E15629" s="26"/>
    </row>
    <row r="15630" spans="1:5" x14ac:dyDescent="0.15">
      <c r="A15630" s="2"/>
      <c r="B15630" s="31"/>
      <c r="C15630" s="2"/>
      <c r="D15630" s="2"/>
      <c r="E15630" s="26"/>
    </row>
    <row r="15631" spans="1:5" x14ac:dyDescent="0.15">
      <c r="A15631" s="2"/>
      <c r="B15631" s="31"/>
      <c r="C15631" s="2"/>
      <c r="D15631" s="2"/>
      <c r="E15631" s="26"/>
    </row>
    <row r="15632" spans="1:5" x14ac:dyDescent="0.15">
      <c r="A15632" s="2"/>
      <c r="B15632" s="31"/>
      <c r="C15632" s="2"/>
      <c r="D15632" s="2"/>
      <c r="E15632" s="26"/>
    </row>
    <row r="15633" spans="1:5" x14ac:dyDescent="0.15">
      <c r="A15633" s="2"/>
      <c r="B15633" s="31"/>
      <c r="C15633" s="2"/>
      <c r="D15633" s="2"/>
      <c r="E15633" s="26"/>
    </row>
    <row r="15634" spans="1:5" x14ac:dyDescent="0.15">
      <c r="A15634" s="2"/>
      <c r="B15634" s="31"/>
      <c r="C15634" s="2"/>
      <c r="D15634" s="2"/>
      <c r="E15634" s="26"/>
    </row>
    <row r="15635" spans="1:5" x14ac:dyDescent="0.15">
      <c r="A15635" s="2"/>
      <c r="B15635" s="31"/>
      <c r="C15635" s="2"/>
      <c r="D15635" s="2"/>
      <c r="E15635" s="26"/>
    </row>
    <row r="15636" spans="1:5" x14ac:dyDescent="0.15">
      <c r="A15636" s="2"/>
      <c r="B15636" s="31"/>
      <c r="C15636" s="2"/>
      <c r="D15636" s="2"/>
      <c r="E15636" s="26"/>
    </row>
    <row r="15637" spans="1:5" x14ac:dyDescent="0.15">
      <c r="A15637" s="2"/>
      <c r="B15637" s="31"/>
      <c r="C15637" s="2"/>
      <c r="D15637" s="2"/>
      <c r="E15637" s="26"/>
    </row>
    <row r="15638" spans="1:5" x14ac:dyDescent="0.15">
      <c r="A15638" s="2"/>
      <c r="B15638" s="31"/>
      <c r="C15638" s="2"/>
      <c r="D15638" s="2"/>
      <c r="E15638" s="26"/>
    </row>
    <row r="15639" spans="1:5" x14ac:dyDescent="0.15">
      <c r="A15639" s="2"/>
      <c r="B15639" s="31"/>
      <c r="C15639" s="2"/>
      <c r="D15639" s="2"/>
      <c r="E15639" s="26"/>
    </row>
    <row r="15640" spans="1:5" x14ac:dyDescent="0.15">
      <c r="A15640" s="2"/>
      <c r="B15640" s="31"/>
      <c r="C15640" s="2"/>
      <c r="D15640" s="2"/>
      <c r="E15640" s="26"/>
    </row>
    <row r="15641" spans="1:5" x14ac:dyDescent="0.15">
      <c r="A15641" s="2"/>
      <c r="B15641" s="31"/>
      <c r="C15641" s="2"/>
      <c r="D15641" s="2"/>
      <c r="E15641" s="26"/>
    </row>
    <row r="15642" spans="1:5" x14ac:dyDescent="0.15">
      <c r="A15642" s="2"/>
      <c r="B15642" s="31"/>
      <c r="C15642" s="2"/>
      <c r="D15642" s="2"/>
      <c r="E15642" s="26"/>
    </row>
    <row r="15643" spans="1:5" x14ac:dyDescent="0.15">
      <c r="A15643" s="2"/>
      <c r="B15643" s="31"/>
      <c r="C15643" s="2"/>
      <c r="D15643" s="2"/>
      <c r="E15643" s="26"/>
    </row>
    <row r="15644" spans="1:5" x14ac:dyDescent="0.15">
      <c r="A15644" s="2"/>
      <c r="B15644" s="31"/>
      <c r="C15644" s="2"/>
      <c r="D15644" s="2"/>
      <c r="E15644" s="26"/>
    </row>
    <row r="15645" spans="1:5" x14ac:dyDescent="0.15">
      <c r="A15645" s="2"/>
      <c r="B15645" s="31"/>
      <c r="C15645" s="2"/>
      <c r="D15645" s="2"/>
      <c r="E15645" s="26"/>
    </row>
    <row r="15646" spans="1:5" x14ac:dyDescent="0.15">
      <c r="A15646" s="2"/>
      <c r="B15646" s="31"/>
      <c r="C15646" s="2"/>
      <c r="D15646" s="2"/>
      <c r="E15646" s="26"/>
    </row>
    <row r="15647" spans="1:5" x14ac:dyDescent="0.15">
      <c r="A15647" s="2"/>
      <c r="B15647" s="31"/>
      <c r="C15647" s="2"/>
      <c r="D15647" s="2"/>
      <c r="E15647" s="26"/>
    </row>
    <row r="15648" spans="1:5" x14ac:dyDescent="0.15">
      <c r="A15648" s="2"/>
      <c r="B15648" s="31"/>
      <c r="C15648" s="2"/>
      <c r="D15648" s="2"/>
      <c r="E15648" s="26"/>
    </row>
    <row r="15649" spans="1:5" x14ac:dyDescent="0.15">
      <c r="A15649" s="2"/>
      <c r="B15649" s="31"/>
      <c r="C15649" s="2"/>
      <c r="D15649" s="2"/>
      <c r="E15649" s="26"/>
    </row>
    <row r="15650" spans="1:5" x14ac:dyDescent="0.15">
      <c r="A15650" s="2"/>
      <c r="B15650" s="31"/>
      <c r="C15650" s="2"/>
      <c r="D15650" s="2"/>
      <c r="E15650" s="26"/>
    </row>
    <row r="15651" spans="1:5" x14ac:dyDescent="0.15">
      <c r="A15651" s="2"/>
      <c r="B15651" s="31"/>
      <c r="C15651" s="2"/>
      <c r="D15651" s="2"/>
      <c r="E15651" s="26"/>
    </row>
    <row r="15652" spans="1:5" x14ac:dyDescent="0.15">
      <c r="A15652" s="2"/>
      <c r="B15652" s="31"/>
      <c r="C15652" s="2"/>
      <c r="D15652" s="2"/>
      <c r="E15652" s="26"/>
    </row>
    <row r="15653" spans="1:5" x14ac:dyDescent="0.15">
      <c r="A15653" s="2"/>
      <c r="B15653" s="31"/>
      <c r="C15653" s="2"/>
      <c r="D15653" s="2"/>
      <c r="E15653" s="26"/>
    </row>
    <row r="15654" spans="1:5" x14ac:dyDescent="0.15">
      <c r="A15654" s="2"/>
      <c r="B15654" s="31"/>
      <c r="C15654" s="2"/>
      <c r="D15654" s="2"/>
      <c r="E15654" s="26"/>
    </row>
    <row r="15655" spans="1:5" x14ac:dyDescent="0.15">
      <c r="A15655" s="2"/>
      <c r="B15655" s="31"/>
      <c r="C15655" s="2"/>
      <c r="D15655" s="2"/>
      <c r="E15655" s="26"/>
    </row>
    <row r="15656" spans="1:5" x14ac:dyDescent="0.15">
      <c r="A15656" s="2"/>
      <c r="B15656" s="31"/>
      <c r="C15656" s="2"/>
      <c r="D15656" s="2"/>
      <c r="E15656" s="26"/>
    </row>
    <row r="15657" spans="1:5" x14ac:dyDescent="0.15">
      <c r="A15657" s="2"/>
      <c r="B15657" s="31"/>
      <c r="C15657" s="2"/>
      <c r="D15657" s="2"/>
      <c r="E15657" s="26"/>
    </row>
    <row r="15658" spans="1:5" x14ac:dyDescent="0.15">
      <c r="A15658" s="2"/>
      <c r="B15658" s="31"/>
      <c r="C15658" s="2"/>
      <c r="D15658" s="2"/>
      <c r="E15658" s="26"/>
    </row>
    <row r="15659" spans="1:5" x14ac:dyDescent="0.15">
      <c r="A15659" s="2"/>
      <c r="B15659" s="31"/>
      <c r="C15659" s="2"/>
      <c r="D15659" s="2"/>
      <c r="E15659" s="26"/>
    </row>
    <row r="15660" spans="1:5" x14ac:dyDescent="0.15">
      <c r="A15660" s="2"/>
      <c r="B15660" s="31"/>
      <c r="C15660" s="2"/>
      <c r="D15660" s="2"/>
      <c r="E15660" s="26"/>
    </row>
    <row r="15661" spans="1:5" x14ac:dyDescent="0.15">
      <c r="A15661" s="2"/>
      <c r="B15661" s="31"/>
      <c r="C15661" s="2"/>
      <c r="D15661" s="2"/>
      <c r="E15661" s="26"/>
    </row>
    <row r="15662" spans="1:5" x14ac:dyDescent="0.15">
      <c r="A15662" s="2"/>
      <c r="B15662" s="31"/>
      <c r="C15662" s="2"/>
      <c r="D15662" s="2"/>
      <c r="E15662" s="26"/>
    </row>
    <row r="15663" spans="1:5" x14ac:dyDescent="0.15">
      <c r="A15663" s="2"/>
      <c r="B15663" s="31"/>
      <c r="C15663" s="2"/>
      <c r="D15663" s="2"/>
      <c r="E15663" s="26"/>
    </row>
    <row r="15664" spans="1:5" x14ac:dyDescent="0.15">
      <c r="A15664" s="2"/>
      <c r="B15664" s="31"/>
      <c r="C15664" s="2"/>
      <c r="D15664" s="2"/>
      <c r="E15664" s="26"/>
    </row>
    <row r="15665" spans="1:5" x14ac:dyDescent="0.15">
      <c r="A15665" s="2"/>
      <c r="B15665" s="31"/>
      <c r="C15665" s="2"/>
      <c r="D15665" s="2"/>
      <c r="E15665" s="26"/>
    </row>
    <row r="15666" spans="1:5" x14ac:dyDescent="0.15">
      <c r="A15666" s="2"/>
      <c r="B15666" s="31"/>
      <c r="C15666" s="2"/>
      <c r="D15666" s="2"/>
      <c r="E15666" s="26"/>
    </row>
    <row r="15667" spans="1:5" x14ac:dyDescent="0.15">
      <c r="A15667" s="2"/>
      <c r="B15667" s="31"/>
      <c r="C15667" s="2"/>
      <c r="D15667" s="2"/>
      <c r="E15667" s="26"/>
    </row>
    <row r="15668" spans="1:5" x14ac:dyDescent="0.15">
      <c r="A15668" s="2"/>
      <c r="B15668" s="31"/>
      <c r="C15668" s="2"/>
      <c r="D15668" s="2"/>
      <c r="E15668" s="26"/>
    </row>
    <row r="15669" spans="1:5" x14ac:dyDescent="0.15">
      <c r="A15669" s="2"/>
      <c r="B15669" s="31"/>
      <c r="C15669" s="2"/>
      <c r="D15669" s="2"/>
      <c r="E15669" s="26"/>
    </row>
    <row r="15670" spans="1:5" x14ac:dyDescent="0.15">
      <c r="A15670" s="2"/>
      <c r="B15670" s="31"/>
      <c r="C15670" s="2"/>
      <c r="D15670" s="2"/>
      <c r="E15670" s="26"/>
    </row>
    <row r="15671" spans="1:5" x14ac:dyDescent="0.15">
      <c r="A15671" s="2"/>
      <c r="B15671" s="31"/>
      <c r="C15671" s="2"/>
      <c r="D15671" s="2"/>
      <c r="E15671" s="26"/>
    </row>
    <row r="15672" spans="1:5" x14ac:dyDescent="0.15">
      <c r="A15672" s="2"/>
      <c r="B15672" s="31"/>
      <c r="C15672" s="2"/>
      <c r="D15672" s="2"/>
      <c r="E15672" s="26"/>
    </row>
    <row r="15673" spans="1:5" x14ac:dyDescent="0.15">
      <c r="A15673" s="2"/>
      <c r="B15673" s="31"/>
      <c r="C15673" s="2"/>
      <c r="D15673" s="2"/>
      <c r="E15673" s="26"/>
    </row>
    <row r="15674" spans="1:5" x14ac:dyDescent="0.15">
      <c r="A15674" s="2"/>
      <c r="B15674" s="31"/>
      <c r="C15674" s="2"/>
      <c r="D15674" s="2"/>
      <c r="E15674" s="26"/>
    </row>
    <row r="15675" spans="1:5" x14ac:dyDescent="0.15">
      <c r="A15675" s="2"/>
      <c r="B15675" s="31"/>
      <c r="C15675" s="2"/>
      <c r="D15675" s="2"/>
      <c r="E15675" s="26"/>
    </row>
    <row r="15676" spans="1:5" x14ac:dyDescent="0.15">
      <c r="A15676" s="2"/>
      <c r="B15676" s="31"/>
      <c r="C15676" s="2"/>
      <c r="D15676" s="2"/>
      <c r="E15676" s="26"/>
    </row>
    <row r="15677" spans="1:5" x14ac:dyDescent="0.15">
      <c r="A15677" s="2"/>
      <c r="B15677" s="31"/>
      <c r="C15677" s="2"/>
      <c r="D15677" s="2"/>
      <c r="E15677" s="26"/>
    </row>
    <row r="15678" spans="1:5" x14ac:dyDescent="0.15">
      <c r="A15678" s="2"/>
      <c r="B15678" s="31"/>
      <c r="C15678" s="2"/>
      <c r="D15678" s="2"/>
      <c r="E15678" s="26"/>
    </row>
    <row r="15679" spans="1:5" x14ac:dyDescent="0.15">
      <c r="A15679" s="2"/>
      <c r="B15679" s="31"/>
      <c r="C15679" s="2"/>
      <c r="D15679" s="2"/>
      <c r="E15679" s="26"/>
    </row>
    <row r="15680" spans="1:5" x14ac:dyDescent="0.15">
      <c r="A15680" s="2"/>
      <c r="B15680" s="31"/>
      <c r="C15680" s="2"/>
      <c r="D15680" s="2"/>
      <c r="E15680" s="26"/>
    </row>
    <row r="15681" spans="1:5" x14ac:dyDescent="0.15">
      <c r="A15681" s="2"/>
      <c r="B15681" s="31"/>
      <c r="C15681" s="2"/>
      <c r="D15681" s="2"/>
      <c r="E15681" s="26"/>
    </row>
    <row r="15682" spans="1:5" x14ac:dyDescent="0.15">
      <c r="A15682" s="2"/>
      <c r="B15682" s="31"/>
      <c r="C15682" s="2"/>
      <c r="D15682" s="2"/>
      <c r="E15682" s="26"/>
    </row>
    <row r="15683" spans="1:5" x14ac:dyDescent="0.15">
      <c r="A15683" s="2"/>
      <c r="B15683" s="31"/>
      <c r="C15683" s="2"/>
      <c r="D15683" s="2"/>
      <c r="E15683" s="26"/>
    </row>
    <row r="15684" spans="1:5" x14ac:dyDescent="0.15">
      <c r="A15684" s="2"/>
      <c r="B15684" s="31"/>
      <c r="C15684" s="2"/>
      <c r="D15684" s="2"/>
      <c r="E15684" s="26"/>
    </row>
    <row r="15685" spans="1:5" x14ac:dyDescent="0.15">
      <c r="A15685" s="2"/>
      <c r="B15685" s="31"/>
      <c r="C15685" s="2"/>
      <c r="D15685" s="2"/>
      <c r="E15685" s="26"/>
    </row>
    <row r="15686" spans="1:5" x14ac:dyDescent="0.15">
      <c r="A15686" s="2"/>
      <c r="B15686" s="31"/>
      <c r="C15686" s="2"/>
      <c r="D15686" s="2"/>
      <c r="E15686" s="26"/>
    </row>
    <row r="15687" spans="1:5" x14ac:dyDescent="0.15">
      <c r="A15687" s="2"/>
      <c r="B15687" s="31"/>
      <c r="C15687" s="2"/>
      <c r="D15687" s="2"/>
      <c r="E15687" s="26"/>
    </row>
    <row r="15688" spans="1:5" x14ac:dyDescent="0.15">
      <c r="A15688" s="2"/>
      <c r="B15688" s="31"/>
      <c r="C15688" s="2"/>
      <c r="D15688" s="2"/>
      <c r="E15688" s="26"/>
    </row>
    <row r="15689" spans="1:5" x14ac:dyDescent="0.15">
      <c r="A15689" s="2"/>
      <c r="B15689" s="31"/>
      <c r="C15689" s="2"/>
      <c r="D15689" s="2"/>
      <c r="E15689" s="26"/>
    </row>
    <row r="15690" spans="1:5" x14ac:dyDescent="0.15">
      <c r="A15690" s="2"/>
      <c r="B15690" s="31"/>
      <c r="C15690" s="2"/>
      <c r="D15690" s="2"/>
      <c r="E15690" s="26"/>
    </row>
    <row r="15691" spans="1:5" x14ac:dyDescent="0.15">
      <c r="A15691" s="2"/>
      <c r="B15691" s="31"/>
      <c r="C15691" s="2"/>
      <c r="D15691" s="2"/>
      <c r="E15691" s="26"/>
    </row>
    <row r="15692" spans="1:5" x14ac:dyDescent="0.15">
      <c r="A15692" s="2"/>
      <c r="B15692" s="31"/>
      <c r="C15692" s="2"/>
      <c r="D15692" s="2"/>
      <c r="E15692" s="26"/>
    </row>
    <row r="15693" spans="1:5" x14ac:dyDescent="0.15">
      <c r="A15693" s="2"/>
      <c r="B15693" s="31"/>
      <c r="C15693" s="2"/>
      <c r="D15693" s="2"/>
      <c r="E15693" s="26"/>
    </row>
    <row r="15694" spans="1:5" x14ac:dyDescent="0.15">
      <c r="A15694" s="2"/>
      <c r="B15694" s="31"/>
      <c r="C15694" s="2"/>
      <c r="D15694" s="2"/>
      <c r="E15694" s="26"/>
    </row>
    <row r="15695" spans="1:5" x14ac:dyDescent="0.15">
      <c r="A15695" s="2"/>
      <c r="B15695" s="31"/>
      <c r="C15695" s="2"/>
      <c r="D15695" s="2"/>
      <c r="E15695" s="26"/>
    </row>
    <row r="15696" spans="1:5" x14ac:dyDescent="0.15">
      <c r="A15696" s="2"/>
      <c r="B15696" s="31"/>
      <c r="C15696" s="2"/>
      <c r="D15696" s="2"/>
      <c r="E15696" s="26"/>
    </row>
    <row r="15697" spans="1:5" x14ac:dyDescent="0.15">
      <c r="A15697" s="2"/>
      <c r="B15697" s="31"/>
      <c r="C15697" s="2"/>
      <c r="D15697" s="2"/>
      <c r="E15697" s="26"/>
    </row>
    <row r="15698" spans="1:5" x14ac:dyDescent="0.15">
      <c r="A15698" s="2"/>
      <c r="B15698" s="31"/>
      <c r="C15698" s="2"/>
      <c r="D15698" s="2"/>
      <c r="E15698" s="26"/>
    </row>
    <row r="15699" spans="1:5" x14ac:dyDescent="0.15">
      <c r="A15699" s="2"/>
      <c r="B15699" s="31"/>
      <c r="C15699" s="2"/>
      <c r="D15699" s="2"/>
      <c r="E15699" s="26"/>
    </row>
    <row r="15700" spans="1:5" x14ac:dyDescent="0.15">
      <c r="A15700" s="2"/>
      <c r="B15700" s="31"/>
      <c r="C15700" s="2"/>
      <c r="D15700" s="2"/>
      <c r="E15700" s="26"/>
    </row>
    <row r="15701" spans="1:5" x14ac:dyDescent="0.15">
      <c r="A15701" s="2"/>
      <c r="B15701" s="31"/>
      <c r="C15701" s="2"/>
      <c r="D15701" s="2"/>
      <c r="E15701" s="26"/>
    </row>
    <row r="15702" spans="1:5" x14ac:dyDescent="0.15">
      <c r="A15702" s="2"/>
      <c r="B15702" s="31"/>
      <c r="C15702" s="2"/>
      <c r="D15702" s="2"/>
      <c r="E15702" s="26"/>
    </row>
    <row r="15703" spans="1:5" x14ac:dyDescent="0.15">
      <c r="A15703" s="2"/>
      <c r="B15703" s="31"/>
      <c r="C15703" s="2"/>
      <c r="D15703" s="2"/>
      <c r="E15703" s="26"/>
    </row>
    <row r="15704" spans="1:5" x14ac:dyDescent="0.15">
      <c r="A15704" s="2"/>
      <c r="B15704" s="31"/>
      <c r="C15704" s="2"/>
      <c r="D15704" s="2"/>
      <c r="E15704" s="26"/>
    </row>
    <row r="15705" spans="1:5" x14ac:dyDescent="0.15">
      <c r="A15705" s="2"/>
      <c r="B15705" s="31"/>
      <c r="C15705" s="2"/>
      <c r="D15705" s="2"/>
      <c r="E15705" s="26"/>
    </row>
    <row r="15706" spans="1:5" x14ac:dyDescent="0.15">
      <c r="A15706" s="2"/>
      <c r="B15706" s="31"/>
      <c r="C15706" s="2"/>
      <c r="D15706" s="2"/>
      <c r="E15706" s="26"/>
    </row>
    <row r="15707" spans="1:5" x14ac:dyDescent="0.15">
      <c r="A15707" s="2"/>
      <c r="B15707" s="31"/>
      <c r="C15707" s="2"/>
      <c r="D15707" s="2"/>
      <c r="E15707" s="26"/>
    </row>
    <row r="15708" spans="1:5" x14ac:dyDescent="0.15">
      <c r="A15708" s="2"/>
      <c r="B15708" s="31"/>
      <c r="C15708" s="2"/>
      <c r="D15708" s="2"/>
      <c r="E15708" s="26"/>
    </row>
    <row r="15709" spans="1:5" x14ac:dyDescent="0.15">
      <c r="A15709" s="2"/>
      <c r="B15709" s="31"/>
      <c r="C15709" s="2"/>
      <c r="D15709" s="2"/>
      <c r="E15709" s="26"/>
    </row>
    <row r="15710" spans="1:5" x14ac:dyDescent="0.15">
      <c r="A15710" s="2"/>
      <c r="B15710" s="31"/>
      <c r="C15710" s="2"/>
      <c r="D15710" s="2"/>
      <c r="E15710" s="26"/>
    </row>
    <row r="15711" spans="1:5" x14ac:dyDescent="0.15">
      <c r="A15711" s="2"/>
      <c r="B15711" s="31"/>
      <c r="C15711" s="2"/>
      <c r="D15711" s="2"/>
      <c r="E15711" s="26"/>
    </row>
    <row r="15712" spans="1:5" x14ac:dyDescent="0.15">
      <c r="A15712" s="2"/>
      <c r="B15712" s="31"/>
      <c r="C15712" s="2"/>
      <c r="D15712" s="2"/>
      <c r="E15712" s="26"/>
    </row>
    <row r="15713" spans="1:5" x14ac:dyDescent="0.15">
      <c r="A15713" s="2"/>
      <c r="B15713" s="31"/>
      <c r="C15713" s="2"/>
      <c r="D15713" s="2"/>
      <c r="E15713" s="26"/>
    </row>
    <row r="15714" spans="1:5" x14ac:dyDescent="0.15">
      <c r="A15714" s="2"/>
      <c r="B15714" s="31"/>
      <c r="C15714" s="2"/>
      <c r="D15714" s="2"/>
      <c r="E15714" s="26"/>
    </row>
    <row r="15715" spans="1:5" x14ac:dyDescent="0.15">
      <c r="A15715" s="2"/>
      <c r="B15715" s="31"/>
      <c r="C15715" s="2"/>
      <c r="D15715" s="2"/>
      <c r="E15715" s="26"/>
    </row>
    <row r="15716" spans="1:5" x14ac:dyDescent="0.15">
      <c r="A15716" s="2"/>
      <c r="B15716" s="31"/>
      <c r="C15716" s="2"/>
      <c r="D15716" s="2"/>
      <c r="E15716" s="26"/>
    </row>
    <row r="15717" spans="1:5" x14ac:dyDescent="0.15">
      <c r="A15717" s="2"/>
      <c r="B15717" s="31"/>
      <c r="C15717" s="2"/>
      <c r="D15717" s="2"/>
      <c r="E15717" s="26"/>
    </row>
    <row r="15718" spans="1:5" x14ac:dyDescent="0.15">
      <c r="A15718" s="2"/>
      <c r="B15718" s="31"/>
      <c r="C15718" s="2"/>
      <c r="D15718" s="2"/>
      <c r="E15718" s="26"/>
    </row>
    <row r="15719" spans="1:5" x14ac:dyDescent="0.15">
      <c r="A15719" s="2"/>
      <c r="B15719" s="31"/>
      <c r="C15719" s="2"/>
      <c r="D15719" s="2"/>
      <c r="E15719" s="26"/>
    </row>
    <row r="15720" spans="1:5" x14ac:dyDescent="0.15">
      <c r="A15720" s="2"/>
      <c r="B15720" s="31"/>
      <c r="C15720" s="2"/>
      <c r="D15720" s="2"/>
      <c r="E15720" s="26"/>
    </row>
    <row r="15721" spans="1:5" x14ac:dyDescent="0.15">
      <c r="A15721" s="2"/>
      <c r="B15721" s="31"/>
      <c r="C15721" s="2"/>
      <c r="D15721" s="2"/>
      <c r="E15721" s="26"/>
    </row>
    <row r="15722" spans="1:5" x14ac:dyDescent="0.15">
      <c r="A15722" s="2"/>
      <c r="B15722" s="31"/>
      <c r="C15722" s="2"/>
      <c r="D15722" s="2"/>
      <c r="E15722" s="26"/>
    </row>
    <row r="15723" spans="1:5" x14ac:dyDescent="0.15">
      <c r="A15723" s="2"/>
      <c r="B15723" s="31"/>
      <c r="C15723" s="2"/>
      <c r="D15723" s="2"/>
      <c r="E15723" s="26"/>
    </row>
    <row r="15724" spans="1:5" x14ac:dyDescent="0.15">
      <c r="A15724" s="2"/>
      <c r="B15724" s="31"/>
      <c r="C15724" s="2"/>
      <c r="D15724" s="2"/>
      <c r="E15724" s="26"/>
    </row>
    <row r="15725" spans="1:5" x14ac:dyDescent="0.15">
      <c r="A15725" s="2"/>
      <c r="B15725" s="31"/>
      <c r="C15725" s="2"/>
      <c r="D15725" s="2"/>
      <c r="E15725" s="26"/>
    </row>
    <row r="15726" spans="1:5" x14ac:dyDescent="0.15">
      <c r="A15726" s="2"/>
      <c r="B15726" s="31"/>
      <c r="C15726" s="2"/>
      <c r="D15726" s="2"/>
      <c r="E15726" s="26"/>
    </row>
    <row r="15727" spans="1:5" x14ac:dyDescent="0.15">
      <c r="A15727" s="2"/>
      <c r="B15727" s="31"/>
      <c r="C15727" s="2"/>
      <c r="D15727" s="2"/>
      <c r="E15727" s="26"/>
    </row>
    <row r="15728" spans="1:5" x14ac:dyDescent="0.15">
      <c r="A15728" s="2"/>
      <c r="B15728" s="31"/>
      <c r="C15728" s="2"/>
      <c r="D15728" s="2"/>
      <c r="E15728" s="26"/>
    </row>
    <row r="15729" spans="1:5" x14ac:dyDescent="0.15">
      <c r="A15729" s="2"/>
      <c r="B15729" s="31"/>
      <c r="C15729" s="2"/>
      <c r="D15729" s="2"/>
      <c r="E15729" s="26"/>
    </row>
    <row r="15730" spans="1:5" x14ac:dyDescent="0.15">
      <c r="A15730" s="2"/>
      <c r="B15730" s="31"/>
      <c r="C15730" s="2"/>
      <c r="D15730" s="2"/>
      <c r="E15730" s="26"/>
    </row>
    <row r="15731" spans="1:5" x14ac:dyDescent="0.15">
      <c r="A15731" s="2"/>
      <c r="B15731" s="31"/>
      <c r="C15731" s="2"/>
      <c r="D15731" s="2"/>
      <c r="E15731" s="26"/>
    </row>
    <row r="15732" spans="1:5" x14ac:dyDescent="0.15">
      <c r="A15732" s="2"/>
      <c r="B15732" s="31"/>
      <c r="C15732" s="2"/>
      <c r="D15732" s="2"/>
      <c r="E15732" s="26"/>
    </row>
    <row r="15733" spans="1:5" x14ac:dyDescent="0.15">
      <c r="A15733" s="2"/>
      <c r="B15733" s="31"/>
      <c r="C15733" s="2"/>
      <c r="D15733" s="2"/>
      <c r="E15733" s="26"/>
    </row>
    <row r="15734" spans="1:5" x14ac:dyDescent="0.15">
      <c r="A15734" s="2"/>
      <c r="B15734" s="31"/>
      <c r="C15734" s="2"/>
      <c r="D15734" s="2"/>
      <c r="E15734" s="26"/>
    </row>
    <row r="15735" spans="1:5" x14ac:dyDescent="0.15">
      <c r="A15735" s="2"/>
      <c r="B15735" s="31"/>
      <c r="C15735" s="2"/>
      <c r="D15735" s="2"/>
      <c r="E15735" s="26"/>
    </row>
    <row r="15736" spans="1:5" x14ac:dyDescent="0.15">
      <c r="A15736" s="2"/>
      <c r="B15736" s="31"/>
      <c r="C15736" s="2"/>
      <c r="D15736" s="2"/>
      <c r="E15736" s="26"/>
    </row>
    <row r="15737" spans="1:5" x14ac:dyDescent="0.15">
      <c r="A15737" s="2"/>
      <c r="B15737" s="31"/>
      <c r="C15737" s="2"/>
      <c r="D15737" s="2"/>
      <c r="E15737" s="26"/>
    </row>
    <row r="15738" spans="1:5" x14ac:dyDescent="0.15">
      <c r="A15738" s="2"/>
      <c r="B15738" s="31"/>
      <c r="C15738" s="2"/>
      <c r="D15738" s="2"/>
      <c r="E15738" s="26"/>
    </row>
    <row r="15739" spans="1:5" x14ac:dyDescent="0.15">
      <c r="A15739" s="2"/>
      <c r="B15739" s="31"/>
      <c r="C15739" s="2"/>
      <c r="D15739" s="2"/>
      <c r="E15739" s="26"/>
    </row>
    <row r="15740" spans="1:5" x14ac:dyDescent="0.15">
      <c r="A15740" s="2"/>
      <c r="B15740" s="31"/>
      <c r="C15740" s="2"/>
      <c r="D15740" s="2"/>
      <c r="E15740" s="26"/>
    </row>
    <row r="15741" spans="1:5" x14ac:dyDescent="0.15">
      <c r="A15741" s="2"/>
      <c r="B15741" s="31"/>
      <c r="C15741" s="2"/>
      <c r="D15741" s="2"/>
      <c r="E15741" s="26"/>
    </row>
    <row r="15742" spans="1:5" x14ac:dyDescent="0.15">
      <c r="A15742" s="2"/>
      <c r="B15742" s="31"/>
      <c r="C15742" s="2"/>
      <c r="D15742" s="2"/>
      <c r="E15742" s="26"/>
    </row>
    <row r="15743" spans="1:5" x14ac:dyDescent="0.15">
      <c r="A15743" s="2"/>
      <c r="B15743" s="31"/>
      <c r="C15743" s="2"/>
      <c r="D15743" s="2"/>
      <c r="E15743" s="26"/>
    </row>
    <row r="15744" spans="1:5" x14ac:dyDescent="0.15">
      <c r="A15744" s="2"/>
      <c r="B15744" s="31"/>
      <c r="C15744" s="2"/>
      <c r="D15744" s="2"/>
      <c r="E15744" s="26"/>
    </row>
    <row r="15745" spans="1:5" x14ac:dyDescent="0.15">
      <c r="A15745" s="2"/>
      <c r="B15745" s="31"/>
      <c r="C15745" s="2"/>
      <c r="D15745" s="2"/>
      <c r="E15745" s="26"/>
    </row>
    <row r="15746" spans="1:5" x14ac:dyDescent="0.15">
      <c r="A15746" s="2"/>
      <c r="B15746" s="31"/>
      <c r="C15746" s="2"/>
      <c r="D15746" s="2"/>
      <c r="E15746" s="26"/>
    </row>
    <row r="15747" spans="1:5" x14ac:dyDescent="0.15">
      <c r="A15747" s="2"/>
      <c r="B15747" s="31"/>
      <c r="C15747" s="2"/>
      <c r="D15747" s="2"/>
      <c r="E15747" s="26"/>
    </row>
    <row r="15748" spans="1:5" x14ac:dyDescent="0.15">
      <c r="A15748" s="2"/>
      <c r="B15748" s="31"/>
      <c r="C15748" s="2"/>
      <c r="D15748" s="2"/>
      <c r="E15748" s="26"/>
    </row>
    <row r="15749" spans="1:5" x14ac:dyDescent="0.15">
      <c r="A15749" s="2"/>
      <c r="B15749" s="31"/>
      <c r="C15749" s="2"/>
      <c r="D15749" s="2"/>
      <c r="E15749" s="26"/>
    </row>
    <row r="15750" spans="1:5" x14ac:dyDescent="0.15">
      <c r="A15750" s="2"/>
      <c r="B15750" s="31"/>
      <c r="C15750" s="2"/>
      <c r="D15750" s="2"/>
      <c r="E15750" s="26"/>
    </row>
    <row r="15751" spans="1:5" x14ac:dyDescent="0.15">
      <c r="A15751" s="2"/>
      <c r="B15751" s="31"/>
      <c r="C15751" s="2"/>
      <c r="D15751" s="2"/>
      <c r="E15751" s="26"/>
    </row>
    <row r="15752" spans="1:5" x14ac:dyDescent="0.15">
      <c r="A15752" s="2"/>
      <c r="B15752" s="31"/>
      <c r="C15752" s="2"/>
      <c r="D15752" s="2"/>
      <c r="E15752" s="26"/>
    </row>
    <row r="15753" spans="1:5" x14ac:dyDescent="0.15">
      <c r="A15753" s="2"/>
      <c r="B15753" s="31"/>
      <c r="C15753" s="2"/>
      <c r="D15753" s="2"/>
      <c r="E15753" s="26"/>
    </row>
    <row r="15754" spans="1:5" x14ac:dyDescent="0.15">
      <c r="A15754" s="2"/>
      <c r="B15754" s="31"/>
      <c r="C15754" s="2"/>
      <c r="D15754" s="2"/>
      <c r="E15754" s="26"/>
    </row>
    <row r="15755" spans="1:5" x14ac:dyDescent="0.15">
      <c r="A15755" s="2"/>
      <c r="B15755" s="31"/>
      <c r="C15755" s="2"/>
      <c r="D15755" s="2"/>
      <c r="E15755" s="26"/>
    </row>
    <row r="15756" spans="1:5" x14ac:dyDescent="0.15">
      <c r="A15756" s="2"/>
      <c r="B15756" s="31"/>
      <c r="C15756" s="2"/>
      <c r="D15756" s="2"/>
      <c r="E15756" s="26"/>
    </row>
    <row r="15757" spans="1:5" x14ac:dyDescent="0.15">
      <c r="A15757" s="2"/>
      <c r="B15757" s="31"/>
      <c r="C15757" s="2"/>
      <c r="D15757" s="2"/>
      <c r="E15757" s="26"/>
    </row>
    <row r="15758" spans="1:5" x14ac:dyDescent="0.15">
      <c r="A15758" s="2"/>
      <c r="B15758" s="31"/>
      <c r="C15758" s="2"/>
      <c r="D15758" s="2"/>
      <c r="E15758" s="26"/>
    </row>
    <row r="15759" spans="1:5" x14ac:dyDescent="0.15">
      <c r="A15759" s="2"/>
      <c r="B15759" s="31"/>
      <c r="C15759" s="2"/>
      <c r="D15759" s="2"/>
      <c r="E15759" s="26"/>
    </row>
    <row r="15760" spans="1:5" x14ac:dyDescent="0.15">
      <c r="A15760" s="2"/>
      <c r="B15760" s="31"/>
      <c r="C15760" s="2"/>
      <c r="D15760" s="2"/>
      <c r="E15760" s="26"/>
    </row>
    <row r="15761" spans="1:5" x14ac:dyDescent="0.15">
      <c r="A15761" s="2"/>
      <c r="B15761" s="31"/>
      <c r="C15761" s="2"/>
      <c r="D15761" s="2"/>
      <c r="E15761" s="26"/>
    </row>
    <row r="15762" spans="1:5" x14ac:dyDescent="0.15">
      <c r="A15762" s="2"/>
      <c r="B15762" s="31"/>
      <c r="C15762" s="2"/>
      <c r="D15762" s="2"/>
      <c r="E15762" s="26"/>
    </row>
    <row r="15763" spans="1:5" x14ac:dyDescent="0.15">
      <c r="A15763" s="2"/>
      <c r="B15763" s="31"/>
      <c r="C15763" s="2"/>
      <c r="D15763" s="2"/>
      <c r="E15763" s="26"/>
    </row>
    <row r="15764" spans="1:5" x14ac:dyDescent="0.15">
      <c r="A15764" s="2"/>
      <c r="B15764" s="31"/>
      <c r="C15764" s="2"/>
      <c r="D15764" s="2"/>
      <c r="E15764" s="26"/>
    </row>
    <row r="15765" spans="1:5" x14ac:dyDescent="0.15">
      <c r="A15765" s="2"/>
      <c r="B15765" s="31"/>
      <c r="C15765" s="2"/>
      <c r="D15765" s="2"/>
      <c r="E15765" s="26"/>
    </row>
    <row r="15766" spans="1:5" x14ac:dyDescent="0.15">
      <c r="A15766" s="2"/>
      <c r="B15766" s="31"/>
      <c r="C15766" s="2"/>
      <c r="D15766" s="2"/>
      <c r="E15766" s="26"/>
    </row>
    <row r="15767" spans="1:5" x14ac:dyDescent="0.15">
      <c r="A15767" s="2"/>
      <c r="B15767" s="31"/>
      <c r="C15767" s="2"/>
      <c r="D15767" s="2"/>
      <c r="E15767" s="26"/>
    </row>
    <row r="15768" spans="1:5" x14ac:dyDescent="0.15">
      <c r="A15768" s="2"/>
      <c r="B15768" s="31"/>
      <c r="C15768" s="2"/>
      <c r="D15768" s="2"/>
      <c r="E15768" s="26"/>
    </row>
    <row r="15769" spans="1:5" x14ac:dyDescent="0.15">
      <c r="A15769" s="2"/>
      <c r="B15769" s="31"/>
      <c r="C15769" s="2"/>
      <c r="D15769" s="2"/>
      <c r="E15769" s="26"/>
    </row>
    <row r="15770" spans="1:5" x14ac:dyDescent="0.15">
      <c r="A15770" s="2"/>
      <c r="B15770" s="31"/>
      <c r="C15770" s="2"/>
      <c r="D15770" s="2"/>
      <c r="E15770" s="26"/>
    </row>
    <row r="15771" spans="1:5" x14ac:dyDescent="0.15">
      <c r="A15771" s="2"/>
      <c r="B15771" s="31"/>
      <c r="C15771" s="2"/>
      <c r="D15771" s="2"/>
      <c r="E15771" s="26"/>
    </row>
    <row r="15772" spans="1:5" x14ac:dyDescent="0.15">
      <c r="A15772" s="2"/>
      <c r="B15772" s="31"/>
      <c r="C15772" s="2"/>
      <c r="D15772" s="2"/>
      <c r="E15772" s="26"/>
    </row>
    <row r="15773" spans="1:5" x14ac:dyDescent="0.15">
      <c r="A15773" s="2"/>
      <c r="B15773" s="31"/>
      <c r="C15773" s="2"/>
      <c r="D15773" s="2"/>
      <c r="E15773" s="26"/>
    </row>
    <row r="15774" spans="1:5" x14ac:dyDescent="0.15">
      <c r="A15774" s="2"/>
      <c r="B15774" s="31"/>
      <c r="C15774" s="2"/>
      <c r="D15774" s="2"/>
      <c r="E15774" s="26"/>
    </row>
    <row r="15775" spans="1:5" x14ac:dyDescent="0.15">
      <c r="A15775" s="2"/>
      <c r="B15775" s="31"/>
      <c r="C15775" s="2"/>
      <c r="D15775" s="2"/>
      <c r="E15775" s="26"/>
    </row>
    <row r="15776" spans="1:5" x14ac:dyDescent="0.15">
      <c r="A15776" s="2"/>
      <c r="B15776" s="31"/>
      <c r="C15776" s="2"/>
      <c r="D15776" s="2"/>
      <c r="E15776" s="26"/>
    </row>
    <row r="15777" spans="1:5" x14ac:dyDescent="0.15">
      <c r="A15777" s="2"/>
      <c r="B15777" s="31"/>
      <c r="C15777" s="2"/>
      <c r="D15777" s="2"/>
      <c r="E15777" s="26"/>
    </row>
    <row r="15778" spans="1:5" x14ac:dyDescent="0.15">
      <c r="A15778" s="2"/>
      <c r="B15778" s="31"/>
      <c r="C15778" s="2"/>
      <c r="D15778" s="2"/>
      <c r="E15778" s="26"/>
    </row>
    <row r="15779" spans="1:5" x14ac:dyDescent="0.15">
      <c r="A15779" s="2"/>
      <c r="B15779" s="31"/>
      <c r="C15779" s="2"/>
      <c r="D15779" s="2"/>
      <c r="E15779" s="26"/>
    </row>
    <row r="15780" spans="1:5" x14ac:dyDescent="0.15">
      <c r="A15780" s="2"/>
      <c r="B15780" s="31"/>
      <c r="C15780" s="2"/>
      <c r="D15780" s="2"/>
      <c r="E15780" s="26"/>
    </row>
    <row r="15781" spans="1:5" x14ac:dyDescent="0.15">
      <c r="A15781" s="2"/>
      <c r="B15781" s="31"/>
      <c r="C15781" s="2"/>
      <c r="D15781" s="2"/>
      <c r="E15781" s="26"/>
    </row>
    <row r="15782" spans="1:5" x14ac:dyDescent="0.15">
      <c r="A15782" s="2"/>
      <c r="B15782" s="31"/>
      <c r="C15782" s="2"/>
      <c r="D15782" s="2"/>
      <c r="E15782" s="26"/>
    </row>
    <row r="15783" spans="1:5" x14ac:dyDescent="0.15">
      <c r="A15783" s="2"/>
      <c r="B15783" s="31"/>
      <c r="C15783" s="2"/>
      <c r="D15783" s="2"/>
      <c r="E15783" s="26"/>
    </row>
    <row r="15784" spans="1:5" x14ac:dyDescent="0.15">
      <c r="A15784" s="2"/>
      <c r="B15784" s="31"/>
      <c r="C15784" s="2"/>
      <c r="D15784" s="2"/>
      <c r="E15784" s="26"/>
    </row>
    <row r="15785" spans="1:5" x14ac:dyDescent="0.15">
      <c r="A15785" s="2"/>
      <c r="B15785" s="31"/>
      <c r="C15785" s="2"/>
      <c r="D15785" s="2"/>
      <c r="E15785" s="26"/>
    </row>
    <row r="15786" spans="1:5" x14ac:dyDescent="0.15">
      <c r="A15786" s="2"/>
      <c r="B15786" s="31"/>
      <c r="C15786" s="2"/>
      <c r="D15786" s="2"/>
      <c r="E15786" s="26"/>
    </row>
    <row r="15787" spans="1:5" x14ac:dyDescent="0.15">
      <c r="A15787" s="2"/>
      <c r="B15787" s="31"/>
      <c r="C15787" s="2"/>
      <c r="D15787" s="2"/>
      <c r="E15787" s="26"/>
    </row>
    <row r="15788" spans="1:5" x14ac:dyDescent="0.15">
      <c r="A15788" s="2"/>
      <c r="B15788" s="31"/>
      <c r="C15788" s="2"/>
      <c r="D15788" s="2"/>
      <c r="E15788" s="26"/>
    </row>
    <row r="15789" spans="1:5" x14ac:dyDescent="0.15">
      <c r="A15789" s="2"/>
      <c r="B15789" s="31"/>
      <c r="C15789" s="2"/>
      <c r="D15789" s="2"/>
      <c r="E15789" s="26"/>
    </row>
    <row r="15790" spans="1:5" x14ac:dyDescent="0.15">
      <c r="A15790" s="2"/>
      <c r="B15790" s="31"/>
      <c r="C15790" s="2"/>
      <c r="D15790" s="2"/>
      <c r="E15790" s="26"/>
    </row>
    <row r="15791" spans="1:5" x14ac:dyDescent="0.15">
      <c r="A15791" s="2"/>
      <c r="B15791" s="31"/>
      <c r="C15791" s="2"/>
      <c r="D15791" s="2"/>
      <c r="E15791" s="26"/>
    </row>
    <row r="15792" spans="1:5" x14ac:dyDescent="0.15">
      <c r="A15792" s="2"/>
      <c r="B15792" s="31"/>
      <c r="C15792" s="2"/>
      <c r="D15792" s="2"/>
      <c r="E15792" s="26"/>
    </row>
    <row r="15793" spans="1:5" x14ac:dyDescent="0.15">
      <c r="A15793" s="2"/>
      <c r="B15793" s="31"/>
      <c r="C15793" s="2"/>
      <c r="D15793" s="2"/>
      <c r="E15793" s="26"/>
    </row>
    <row r="15794" spans="1:5" x14ac:dyDescent="0.15">
      <c r="A15794" s="2"/>
      <c r="B15794" s="31"/>
      <c r="C15794" s="2"/>
      <c r="D15794" s="2"/>
      <c r="E15794" s="26"/>
    </row>
    <row r="15795" spans="1:5" x14ac:dyDescent="0.15">
      <c r="A15795" s="2"/>
      <c r="B15795" s="31"/>
      <c r="C15795" s="2"/>
      <c r="D15795" s="2"/>
      <c r="E15795" s="26"/>
    </row>
    <row r="15796" spans="1:5" x14ac:dyDescent="0.15">
      <c r="A15796" s="2"/>
      <c r="B15796" s="31"/>
      <c r="C15796" s="2"/>
      <c r="D15796" s="2"/>
      <c r="E15796" s="26"/>
    </row>
    <row r="15797" spans="1:5" x14ac:dyDescent="0.15">
      <c r="A15797" s="2"/>
      <c r="B15797" s="31"/>
      <c r="C15797" s="2"/>
      <c r="D15797" s="2"/>
      <c r="E15797" s="26"/>
    </row>
    <row r="15798" spans="1:5" x14ac:dyDescent="0.15">
      <c r="A15798" s="2"/>
      <c r="B15798" s="31"/>
      <c r="C15798" s="2"/>
      <c r="D15798" s="2"/>
      <c r="E15798" s="26"/>
    </row>
    <row r="15799" spans="1:5" x14ac:dyDescent="0.15">
      <c r="A15799" s="2"/>
      <c r="B15799" s="31"/>
      <c r="C15799" s="2"/>
      <c r="D15799" s="2"/>
      <c r="E15799" s="26"/>
    </row>
    <row r="15800" spans="1:5" x14ac:dyDescent="0.15">
      <c r="A15800" s="2"/>
      <c r="B15800" s="31"/>
      <c r="C15800" s="2"/>
      <c r="D15800" s="2"/>
      <c r="E15800" s="26"/>
    </row>
    <row r="15801" spans="1:5" x14ac:dyDescent="0.15">
      <c r="A15801" s="2"/>
      <c r="B15801" s="31"/>
      <c r="C15801" s="2"/>
      <c r="D15801" s="2"/>
      <c r="E15801" s="26"/>
    </row>
    <row r="15802" spans="1:5" x14ac:dyDescent="0.15">
      <c r="A15802" s="2"/>
      <c r="B15802" s="31"/>
      <c r="C15802" s="2"/>
      <c r="D15802" s="2"/>
      <c r="E15802" s="26"/>
    </row>
    <row r="15803" spans="1:5" x14ac:dyDescent="0.15">
      <c r="A15803" s="2"/>
      <c r="B15803" s="31"/>
      <c r="C15803" s="2"/>
      <c r="D15803" s="2"/>
      <c r="E15803" s="26"/>
    </row>
    <row r="15804" spans="1:5" x14ac:dyDescent="0.15">
      <c r="A15804" s="2"/>
      <c r="B15804" s="31"/>
      <c r="C15804" s="2"/>
      <c r="D15804" s="2"/>
      <c r="E15804" s="26"/>
    </row>
    <row r="15805" spans="1:5" x14ac:dyDescent="0.15">
      <c r="A15805" s="2"/>
      <c r="B15805" s="31"/>
      <c r="C15805" s="2"/>
      <c r="D15805" s="2"/>
      <c r="E15805" s="26"/>
    </row>
    <row r="15806" spans="1:5" x14ac:dyDescent="0.15">
      <c r="A15806" s="2"/>
      <c r="B15806" s="31"/>
      <c r="C15806" s="2"/>
      <c r="D15806" s="2"/>
      <c r="E15806" s="26"/>
    </row>
    <row r="15807" spans="1:5" x14ac:dyDescent="0.15">
      <c r="A15807" s="2"/>
      <c r="B15807" s="31"/>
      <c r="C15807" s="2"/>
      <c r="D15807" s="2"/>
      <c r="E15807" s="26"/>
    </row>
    <row r="15808" spans="1:5" x14ac:dyDescent="0.15">
      <c r="A15808" s="2"/>
      <c r="B15808" s="31"/>
      <c r="C15808" s="2"/>
      <c r="D15808" s="2"/>
      <c r="E15808" s="26"/>
    </row>
    <row r="15809" spans="1:5" x14ac:dyDescent="0.15">
      <c r="A15809" s="2"/>
      <c r="B15809" s="31"/>
      <c r="C15809" s="2"/>
      <c r="D15809" s="2"/>
      <c r="E15809" s="26"/>
    </row>
    <row r="15810" spans="1:5" x14ac:dyDescent="0.15">
      <c r="A15810" s="2"/>
      <c r="B15810" s="31"/>
      <c r="C15810" s="2"/>
      <c r="D15810" s="2"/>
      <c r="E15810" s="26"/>
    </row>
    <row r="15811" spans="1:5" x14ac:dyDescent="0.15">
      <c r="A15811" s="2"/>
      <c r="B15811" s="31"/>
      <c r="C15811" s="2"/>
      <c r="D15811" s="2"/>
      <c r="E15811" s="26"/>
    </row>
    <row r="15812" spans="1:5" x14ac:dyDescent="0.15">
      <c r="A15812" s="2"/>
      <c r="B15812" s="31"/>
      <c r="C15812" s="2"/>
      <c r="D15812" s="2"/>
      <c r="E15812" s="26"/>
    </row>
    <row r="15813" spans="1:5" x14ac:dyDescent="0.15">
      <c r="A15813" s="2"/>
      <c r="B15813" s="31"/>
      <c r="C15813" s="2"/>
      <c r="D15813" s="2"/>
      <c r="E15813" s="26"/>
    </row>
    <row r="15814" spans="1:5" x14ac:dyDescent="0.15">
      <c r="A15814" s="2"/>
      <c r="B15814" s="31"/>
      <c r="C15814" s="2"/>
      <c r="D15814" s="2"/>
      <c r="E15814" s="26"/>
    </row>
    <row r="15815" spans="1:5" x14ac:dyDescent="0.15">
      <c r="A15815" s="2"/>
      <c r="B15815" s="31"/>
      <c r="C15815" s="2"/>
      <c r="D15815" s="2"/>
      <c r="E15815" s="26"/>
    </row>
    <row r="15816" spans="1:5" x14ac:dyDescent="0.15">
      <c r="A15816" s="2"/>
      <c r="B15816" s="31"/>
      <c r="C15816" s="2"/>
      <c r="D15816" s="2"/>
      <c r="E15816" s="26"/>
    </row>
    <row r="15817" spans="1:5" x14ac:dyDescent="0.15">
      <c r="A15817" s="2"/>
      <c r="B15817" s="31"/>
      <c r="C15817" s="2"/>
      <c r="D15817" s="2"/>
      <c r="E15817" s="26"/>
    </row>
    <row r="15818" spans="1:5" x14ac:dyDescent="0.15">
      <c r="A15818" s="2"/>
      <c r="B15818" s="31"/>
      <c r="C15818" s="2"/>
      <c r="D15818" s="2"/>
      <c r="E15818" s="26"/>
    </row>
    <row r="15819" spans="1:5" x14ac:dyDescent="0.15">
      <c r="A15819" s="2"/>
      <c r="B15819" s="31"/>
      <c r="C15819" s="2"/>
      <c r="D15819" s="2"/>
      <c r="E15819" s="26"/>
    </row>
    <row r="15820" spans="1:5" x14ac:dyDescent="0.15">
      <c r="A15820" s="2"/>
      <c r="B15820" s="31"/>
      <c r="C15820" s="2"/>
      <c r="D15820" s="2"/>
      <c r="E15820" s="26"/>
    </row>
    <row r="15821" spans="1:5" x14ac:dyDescent="0.15">
      <c r="A15821" s="2"/>
      <c r="B15821" s="31"/>
      <c r="C15821" s="2"/>
      <c r="D15821" s="2"/>
      <c r="E15821" s="26"/>
    </row>
    <row r="15822" spans="1:5" x14ac:dyDescent="0.15">
      <c r="A15822" s="2"/>
      <c r="B15822" s="31"/>
      <c r="C15822" s="2"/>
      <c r="D15822" s="2"/>
      <c r="E15822" s="26"/>
    </row>
    <row r="15823" spans="1:5" x14ac:dyDescent="0.15">
      <c r="A15823" s="2"/>
      <c r="B15823" s="31"/>
      <c r="C15823" s="2"/>
      <c r="D15823" s="2"/>
      <c r="E15823" s="26"/>
    </row>
    <row r="15824" spans="1:5" x14ac:dyDescent="0.15">
      <c r="A15824" s="2"/>
      <c r="B15824" s="31"/>
      <c r="C15824" s="2"/>
      <c r="D15824" s="2"/>
      <c r="E15824" s="26"/>
    </row>
    <row r="15825" spans="1:5" x14ac:dyDescent="0.15">
      <c r="A15825" s="2"/>
      <c r="B15825" s="31"/>
      <c r="C15825" s="2"/>
      <c r="D15825" s="2"/>
      <c r="E15825" s="26"/>
    </row>
    <row r="15826" spans="1:5" x14ac:dyDescent="0.15">
      <c r="A15826" s="2"/>
      <c r="B15826" s="31"/>
      <c r="C15826" s="2"/>
      <c r="D15826" s="2"/>
      <c r="E15826" s="26"/>
    </row>
    <row r="15827" spans="1:5" x14ac:dyDescent="0.15">
      <c r="A15827" s="2"/>
      <c r="B15827" s="31"/>
      <c r="C15827" s="2"/>
      <c r="D15827" s="2"/>
      <c r="E15827" s="26"/>
    </row>
    <row r="15828" spans="1:5" x14ac:dyDescent="0.15">
      <c r="A15828" s="2"/>
      <c r="B15828" s="31"/>
      <c r="C15828" s="2"/>
      <c r="D15828" s="2"/>
      <c r="E15828" s="26"/>
    </row>
    <row r="15829" spans="1:5" x14ac:dyDescent="0.15">
      <c r="A15829" s="2"/>
      <c r="B15829" s="31"/>
      <c r="C15829" s="2"/>
      <c r="D15829" s="2"/>
      <c r="E15829" s="26"/>
    </row>
    <row r="15830" spans="1:5" x14ac:dyDescent="0.15">
      <c r="A15830" s="2"/>
      <c r="B15830" s="31"/>
      <c r="C15830" s="2"/>
      <c r="D15830" s="2"/>
      <c r="E15830" s="26"/>
    </row>
    <row r="15831" spans="1:5" x14ac:dyDescent="0.15">
      <c r="A15831" s="2"/>
      <c r="B15831" s="31"/>
      <c r="C15831" s="2"/>
      <c r="D15831" s="2"/>
      <c r="E15831" s="26"/>
    </row>
    <row r="15832" spans="1:5" x14ac:dyDescent="0.15">
      <c r="A15832" s="2"/>
      <c r="B15832" s="31"/>
      <c r="C15832" s="2"/>
      <c r="D15832" s="2"/>
      <c r="E15832" s="26"/>
    </row>
    <row r="15833" spans="1:5" x14ac:dyDescent="0.15">
      <c r="A15833" s="2"/>
      <c r="B15833" s="31"/>
      <c r="C15833" s="2"/>
      <c r="D15833" s="2"/>
      <c r="E15833" s="26"/>
    </row>
    <row r="15834" spans="1:5" x14ac:dyDescent="0.15">
      <c r="A15834" s="2"/>
      <c r="B15834" s="31"/>
      <c r="C15834" s="2"/>
      <c r="D15834" s="2"/>
      <c r="E15834" s="26"/>
    </row>
    <row r="15835" spans="1:5" x14ac:dyDescent="0.15">
      <c r="A15835" s="2"/>
      <c r="B15835" s="31"/>
      <c r="C15835" s="2"/>
      <c r="D15835" s="2"/>
      <c r="E15835" s="26"/>
    </row>
    <row r="15836" spans="1:5" x14ac:dyDescent="0.15">
      <c r="A15836" s="2"/>
      <c r="B15836" s="31"/>
      <c r="C15836" s="2"/>
      <c r="D15836" s="2"/>
      <c r="E15836" s="26"/>
    </row>
    <row r="15837" spans="1:5" x14ac:dyDescent="0.15">
      <c r="A15837" s="2"/>
      <c r="B15837" s="31"/>
      <c r="C15837" s="2"/>
      <c r="D15837" s="2"/>
      <c r="E15837" s="26"/>
    </row>
    <row r="15838" spans="1:5" x14ac:dyDescent="0.15">
      <c r="A15838" s="2"/>
      <c r="B15838" s="31"/>
      <c r="C15838" s="2"/>
      <c r="D15838" s="2"/>
      <c r="E15838" s="26"/>
    </row>
    <row r="15839" spans="1:5" x14ac:dyDescent="0.15">
      <c r="A15839" s="2"/>
      <c r="B15839" s="31"/>
      <c r="C15839" s="2"/>
      <c r="D15839" s="2"/>
      <c r="E15839" s="26"/>
    </row>
    <row r="15840" spans="1:5" x14ac:dyDescent="0.15">
      <c r="A15840" s="2"/>
      <c r="B15840" s="31"/>
      <c r="C15840" s="2"/>
      <c r="D15840" s="2"/>
      <c r="E15840" s="26"/>
    </row>
    <row r="15841" spans="1:5" x14ac:dyDescent="0.15">
      <c r="A15841" s="2"/>
      <c r="B15841" s="31"/>
      <c r="C15841" s="2"/>
      <c r="D15841" s="2"/>
      <c r="E15841" s="26"/>
    </row>
    <row r="15842" spans="1:5" x14ac:dyDescent="0.15">
      <c r="A15842" s="2"/>
      <c r="B15842" s="31"/>
      <c r="C15842" s="2"/>
      <c r="D15842" s="2"/>
      <c r="E15842" s="26"/>
    </row>
    <row r="15843" spans="1:5" x14ac:dyDescent="0.15">
      <c r="A15843" s="2"/>
      <c r="B15843" s="31"/>
      <c r="C15843" s="2"/>
      <c r="D15843" s="2"/>
      <c r="E15843" s="26"/>
    </row>
    <row r="15844" spans="1:5" x14ac:dyDescent="0.15">
      <c r="A15844" s="2"/>
      <c r="B15844" s="31"/>
      <c r="C15844" s="2"/>
      <c r="D15844" s="2"/>
      <c r="E15844" s="26"/>
    </row>
    <row r="15845" spans="1:5" x14ac:dyDescent="0.15">
      <c r="A15845" s="2"/>
      <c r="B15845" s="31"/>
      <c r="C15845" s="2"/>
      <c r="D15845" s="2"/>
      <c r="E15845" s="26"/>
    </row>
    <row r="15846" spans="1:5" x14ac:dyDescent="0.15">
      <c r="A15846" s="2"/>
      <c r="B15846" s="31"/>
      <c r="C15846" s="2"/>
      <c r="D15846" s="2"/>
      <c r="E15846" s="26"/>
    </row>
    <row r="15847" spans="1:5" x14ac:dyDescent="0.15">
      <c r="A15847" s="2"/>
      <c r="B15847" s="31"/>
      <c r="C15847" s="2"/>
      <c r="D15847" s="2"/>
      <c r="E15847" s="26"/>
    </row>
    <row r="15848" spans="1:5" x14ac:dyDescent="0.15">
      <c r="A15848" s="2"/>
      <c r="B15848" s="31"/>
      <c r="C15848" s="2"/>
      <c r="D15848" s="2"/>
      <c r="E15848" s="26"/>
    </row>
    <row r="15849" spans="1:5" x14ac:dyDescent="0.15">
      <c r="A15849" s="2"/>
      <c r="B15849" s="31"/>
      <c r="C15849" s="2"/>
      <c r="D15849" s="2"/>
      <c r="E15849" s="26"/>
    </row>
    <row r="15850" spans="1:5" x14ac:dyDescent="0.15">
      <c r="A15850" s="2"/>
      <c r="B15850" s="31"/>
      <c r="C15850" s="2"/>
      <c r="D15850" s="2"/>
      <c r="E15850" s="26"/>
    </row>
    <row r="15851" spans="1:5" x14ac:dyDescent="0.15">
      <c r="A15851" s="2"/>
      <c r="B15851" s="31"/>
      <c r="C15851" s="2"/>
      <c r="D15851" s="2"/>
      <c r="E15851" s="26"/>
    </row>
    <row r="15852" spans="1:5" x14ac:dyDescent="0.15">
      <c r="A15852" s="2"/>
      <c r="B15852" s="31"/>
      <c r="C15852" s="2"/>
      <c r="D15852" s="2"/>
      <c r="E15852" s="26"/>
    </row>
    <row r="15853" spans="1:5" x14ac:dyDescent="0.15">
      <c r="A15853" s="2"/>
      <c r="B15853" s="31"/>
      <c r="C15853" s="2"/>
      <c r="D15853" s="2"/>
      <c r="E15853" s="26"/>
    </row>
    <row r="15854" spans="1:5" x14ac:dyDescent="0.15">
      <c r="A15854" s="2"/>
      <c r="B15854" s="31"/>
      <c r="C15854" s="2"/>
      <c r="D15854" s="2"/>
      <c r="E15854" s="26"/>
    </row>
    <row r="15855" spans="1:5" x14ac:dyDescent="0.15">
      <c r="A15855" s="2"/>
      <c r="B15855" s="31"/>
      <c r="C15855" s="2"/>
      <c r="D15855" s="2"/>
      <c r="E15855" s="26"/>
    </row>
    <row r="15856" spans="1:5" x14ac:dyDescent="0.15">
      <c r="A15856" s="2"/>
      <c r="B15856" s="31"/>
      <c r="C15856" s="2"/>
      <c r="D15856" s="2"/>
      <c r="E15856" s="26"/>
    </row>
    <row r="15857" spans="1:5" x14ac:dyDescent="0.15">
      <c r="A15857" s="2"/>
      <c r="B15857" s="31"/>
      <c r="C15857" s="2"/>
      <c r="D15857" s="2"/>
      <c r="E15857" s="26"/>
    </row>
    <row r="15858" spans="1:5" x14ac:dyDescent="0.15">
      <c r="A15858" s="2"/>
      <c r="B15858" s="31"/>
      <c r="C15858" s="2"/>
      <c r="D15858" s="2"/>
      <c r="E15858" s="26"/>
    </row>
    <row r="15859" spans="1:5" x14ac:dyDescent="0.15">
      <c r="A15859" s="2"/>
      <c r="B15859" s="31"/>
      <c r="C15859" s="2"/>
      <c r="D15859" s="2"/>
      <c r="E15859" s="26"/>
    </row>
    <row r="15860" spans="1:5" x14ac:dyDescent="0.15">
      <c r="A15860" s="2"/>
      <c r="B15860" s="31"/>
      <c r="C15860" s="2"/>
      <c r="D15860" s="2"/>
      <c r="E15860" s="26"/>
    </row>
    <row r="15861" spans="1:5" x14ac:dyDescent="0.15">
      <c r="A15861" s="2"/>
      <c r="B15861" s="31"/>
      <c r="C15861" s="2"/>
      <c r="D15861" s="2"/>
      <c r="E15861" s="26"/>
    </row>
    <row r="15862" spans="1:5" x14ac:dyDescent="0.15">
      <c r="A15862" s="2"/>
      <c r="B15862" s="31"/>
      <c r="C15862" s="2"/>
      <c r="D15862" s="2"/>
      <c r="E15862" s="26"/>
    </row>
    <row r="15863" spans="1:5" x14ac:dyDescent="0.15">
      <c r="A15863" s="2"/>
      <c r="B15863" s="31"/>
      <c r="C15863" s="2"/>
      <c r="D15863" s="2"/>
      <c r="E15863" s="26"/>
    </row>
    <row r="15864" spans="1:5" x14ac:dyDescent="0.15">
      <c r="A15864" s="2"/>
      <c r="B15864" s="31"/>
      <c r="C15864" s="2"/>
      <c r="D15864" s="2"/>
      <c r="E15864" s="26"/>
    </row>
    <row r="15865" spans="1:5" x14ac:dyDescent="0.15">
      <c r="A15865" s="2"/>
      <c r="B15865" s="31"/>
      <c r="C15865" s="2"/>
      <c r="D15865" s="2"/>
      <c r="E15865" s="26"/>
    </row>
    <row r="15866" spans="1:5" x14ac:dyDescent="0.15">
      <c r="A15866" s="2"/>
      <c r="B15866" s="31"/>
      <c r="C15866" s="2"/>
      <c r="D15866" s="2"/>
      <c r="E15866" s="26"/>
    </row>
    <row r="15867" spans="1:5" x14ac:dyDescent="0.15">
      <c r="A15867" s="2"/>
      <c r="B15867" s="31"/>
      <c r="C15867" s="2"/>
      <c r="D15867" s="2"/>
      <c r="E15867" s="26"/>
    </row>
    <row r="15868" spans="1:5" x14ac:dyDescent="0.15">
      <c r="A15868" s="2"/>
      <c r="B15868" s="31"/>
      <c r="C15868" s="2"/>
      <c r="D15868" s="2"/>
      <c r="E15868" s="26"/>
    </row>
    <row r="15869" spans="1:5" x14ac:dyDescent="0.15">
      <c r="A15869" s="2"/>
      <c r="B15869" s="31"/>
      <c r="C15869" s="2"/>
      <c r="D15869" s="2"/>
      <c r="E15869" s="26"/>
    </row>
    <row r="15870" spans="1:5" x14ac:dyDescent="0.15">
      <c r="A15870" s="2"/>
      <c r="B15870" s="31"/>
      <c r="C15870" s="2"/>
      <c r="D15870" s="2"/>
      <c r="E15870" s="26"/>
    </row>
    <row r="15871" spans="1:5" x14ac:dyDescent="0.15">
      <c r="A15871" s="2"/>
      <c r="B15871" s="31"/>
      <c r="C15871" s="2"/>
      <c r="D15871" s="2"/>
      <c r="E15871" s="26"/>
    </row>
    <row r="15872" spans="1:5" x14ac:dyDescent="0.15">
      <c r="A15872" s="2"/>
      <c r="B15872" s="31"/>
      <c r="C15872" s="2"/>
      <c r="D15872" s="2"/>
      <c r="E15872" s="26"/>
    </row>
    <row r="15873" spans="1:5" x14ac:dyDescent="0.15">
      <c r="A15873" s="2"/>
      <c r="B15873" s="31"/>
      <c r="C15873" s="2"/>
      <c r="D15873" s="2"/>
      <c r="E15873" s="26"/>
    </row>
    <row r="15874" spans="1:5" x14ac:dyDescent="0.15">
      <c r="A15874" s="2"/>
      <c r="B15874" s="31"/>
      <c r="C15874" s="2"/>
      <c r="D15874" s="2"/>
      <c r="E15874" s="26"/>
    </row>
    <row r="15875" spans="1:5" x14ac:dyDescent="0.15">
      <c r="A15875" s="2"/>
      <c r="B15875" s="31"/>
      <c r="C15875" s="2"/>
      <c r="D15875" s="2"/>
      <c r="E15875" s="26"/>
    </row>
    <row r="15876" spans="1:5" x14ac:dyDescent="0.15">
      <c r="A15876" s="2"/>
      <c r="B15876" s="31"/>
      <c r="C15876" s="2"/>
      <c r="D15876" s="2"/>
      <c r="E15876" s="26"/>
    </row>
    <row r="15877" spans="1:5" x14ac:dyDescent="0.15">
      <c r="A15877" s="2"/>
      <c r="B15877" s="31"/>
      <c r="C15877" s="2"/>
      <c r="D15877" s="2"/>
      <c r="E15877" s="26"/>
    </row>
    <row r="15878" spans="1:5" x14ac:dyDescent="0.15">
      <c r="A15878" s="2"/>
      <c r="B15878" s="31"/>
      <c r="C15878" s="2"/>
      <c r="D15878" s="2"/>
      <c r="E15878" s="26"/>
    </row>
    <row r="15879" spans="1:5" x14ac:dyDescent="0.15">
      <c r="A15879" s="2"/>
      <c r="B15879" s="31"/>
      <c r="C15879" s="2"/>
      <c r="D15879" s="2"/>
      <c r="E15879" s="26"/>
    </row>
    <row r="15880" spans="1:5" x14ac:dyDescent="0.15">
      <c r="A15880" s="2"/>
      <c r="B15880" s="31"/>
      <c r="C15880" s="2"/>
      <c r="D15880" s="2"/>
      <c r="E15880" s="26"/>
    </row>
    <row r="15881" spans="1:5" x14ac:dyDescent="0.15">
      <c r="A15881" s="2"/>
      <c r="B15881" s="31"/>
      <c r="C15881" s="2"/>
      <c r="D15881" s="2"/>
      <c r="E15881" s="26"/>
    </row>
    <row r="15882" spans="1:5" x14ac:dyDescent="0.15">
      <c r="A15882" s="2"/>
      <c r="B15882" s="31"/>
      <c r="C15882" s="2"/>
      <c r="D15882" s="2"/>
      <c r="E15882" s="26"/>
    </row>
    <row r="15883" spans="1:5" x14ac:dyDescent="0.15">
      <c r="A15883" s="2"/>
      <c r="B15883" s="31"/>
      <c r="C15883" s="2"/>
      <c r="D15883" s="2"/>
      <c r="E15883" s="26"/>
    </row>
    <row r="15884" spans="1:5" x14ac:dyDescent="0.15">
      <c r="A15884" s="2"/>
      <c r="B15884" s="31"/>
      <c r="C15884" s="2"/>
      <c r="D15884" s="2"/>
      <c r="E15884" s="26"/>
    </row>
    <row r="15885" spans="1:5" x14ac:dyDescent="0.15">
      <c r="A15885" s="2"/>
      <c r="B15885" s="31"/>
      <c r="C15885" s="2"/>
      <c r="D15885" s="2"/>
      <c r="E15885" s="26"/>
    </row>
    <row r="15886" spans="1:5" x14ac:dyDescent="0.15">
      <c r="A15886" s="2"/>
      <c r="B15886" s="31"/>
      <c r="C15886" s="2"/>
      <c r="D15886" s="2"/>
      <c r="E15886" s="26"/>
    </row>
    <row r="15887" spans="1:5" x14ac:dyDescent="0.15">
      <c r="A15887" s="2"/>
      <c r="B15887" s="31"/>
      <c r="C15887" s="2"/>
      <c r="D15887" s="2"/>
      <c r="E15887" s="26"/>
    </row>
    <row r="15888" spans="1:5" x14ac:dyDescent="0.15">
      <c r="A15888" s="2"/>
      <c r="B15888" s="31"/>
      <c r="C15888" s="2"/>
      <c r="D15888" s="2"/>
      <c r="E15888" s="26"/>
    </row>
    <row r="15889" spans="1:5" x14ac:dyDescent="0.15">
      <c r="A15889" s="2"/>
      <c r="B15889" s="31"/>
      <c r="C15889" s="2"/>
      <c r="D15889" s="2"/>
      <c r="E15889" s="26"/>
    </row>
    <row r="15890" spans="1:5" x14ac:dyDescent="0.15">
      <c r="A15890" s="2"/>
      <c r="B15890" s="31"/>
      <c r="C15890" s="2"/>
      <c r="D15890" s="2"/>
      <c r="E15890" s="26"/>
    </row>
    <row r="15891" spans="1:5" x14ac:dyDescent="0.15">
      <c r="A15891" s="2"/>
      <c r="B15891" s="31"/>
      <c r="C15891" s="2"/>
      <c r="D15891" s="2"/>
      <c r="E15891" s="26"/>
    </row>
    <row r="15892" spans="1:5" x14ac:dyDescent="0.15">
      <c r="A15892" s="2"/>
      <c r="B15892" s="31"/>
      <c r="C15892" s="2"/>
      <c r="D15892" s="2"/>
      <c r="E15892" s="26"/>
    </row>
    <row r="15893" spans="1:5" x14ac:dyDescent="0.15">
      <c r="A15893" s="2"/>
      <c r="B15893" s="31"/>
      <c r="C15893" s="2"/>
      <c r="D15893" s="2"/>
      <c r="E15893" s="26"/>
    </row>
    <row r="15894" spans="1:5" x14ac:dyDescent="0.15">
      <c r="A15894" s="2"/>
      <c r="B15894" s="31"/>
      <c r="C15894" s="2"/>
      <c r="D15894" s="2"/>
      <c r="E15894" s="26"/>
    </row>
    <row r="15895" spans="1:5" x14ac:dyDescent="0.15">
      <c r="A15895" s="2"/>
      <c r="B15895" s="31"/>
      <c r="C15895" s="2"/>
      <c r="D15895" s="2"/>
      <c r="E15895" s="26"/>
    </row>
    <row r="15896" spans="1:5" x14ac:dyDescent="0.15">
      <c r="A15896" s="2"/>
      <c r="B15896" s="31"/>
      <c r="C15896" s="2"/>
      <c r="D15896" s="2"/>
      <c r="E15896" s="26"/>
    </row>
    <row r="15897" spans="1:5" x14ac:dyDescent="0.15">
      <c r="A15897" s="2"/>
      <c r="B15897" s="31"/>
      <c r="C15897" s="2"/>
      <c r="D15897" s="2"/>
      <c r="E15897" s="26"/>
    </row>
    <row r="15898" spans="1:5" x14ac:dyDescent="0.15">
      <c r="A15898" s="2"/>
      <c r="B15898" s="31"/>
      <c r="C15898" s="2"/>
      <c r="D15898" s="2"/>
      <c r="E15898" s="26"/>
    </row>
    <row r="15899" spans="1:5" x14ac:dyDescent="0.15">
      <c r="A15899" s="2"/>
      <c r="B15899" s="31"/>
      <c r="C15899" s="2"/>
      <c r="D15899" s="2"/>
      <c r="E15899" s="26"/>
    </row>
    <row r="15900" spans="1:5" x14ac:dyDescent="0.15">
      <c r="A15900" s="2"/>
      <c r="B15900" s="31"/>
      <c r="C15900" s="2"/>
      <c r="D15900" s="2"/>
      <c r="E15900" s="26"/>
    </row>
    <row r="15901" spans="1:5" x14ac:dyDescent="0.15">
      <c r="A15901" s="2"/>
      <c r="B15901" s="31"/>
      <c r="C15901" s="2"/>
      <c r="D15901" s="2"/>
      <c r="E15901" s="26"/>
    </row>
    <row r="15902" spans="1:5" x14ac:dyDescent="0.15">
      <c r="A15902" s="2"/>
      <c r="B15902" s="31"/>
      <c r="C15902" s="2"/>
      <c r="D15902" s="2"/>
      <c r="E15902" s="26"/>
    </row>
    <row r="15903" spans="1:5" x14ac:dyDescent="0.15">
      <c r="A15903" s="2"/>
      <c r="B15903" s="31"/>
      <c r="C15903" s="2"/>
      <c r="D15903" s="2"/>
      <c r="E15903" s="26"/>
    </row>
    <row r="15904" spans="1:5" x14ac:dyDescent="0.15">
      <c r="A15904" s="2"/>
      <c r="B15904" s="31"/>
      <c r="C15904" s="2"/>
      <c r="D15904" s="2"/>
      <c r="E15904" s="26"/>
    </row>
    <row r="15905" spans="1:5" x14ac:dyDescent="0.15">
      <c r="A15905" s="2"/>
      <c r="B15905" s="31"/>
      <c r="C15905" s="2"/>
      <c r="D15905" s="2"/>
      <c r="E15905" s="26"/>
    </row>
    <row r="15906" spans="1:5" x14ac:dyDescent="0.15">
      <c r="A15906" s="2"/>
      <c r="B15906" s="31"/>
      <c r="C15906" s="2"/>
      <c r="D15906" s="2"/>
      <c r="E15906" s="26"/>
    </row>
    <row r="15907" spans="1:5" x14ac:dyDescent="0.15">
      <c r="A15907" s="2"/>
      <c r="B15907" s="31"/>
      <c r="C15907" s="2"/>
      <c r="D15907" s="2"/>
      <c r="E15907" s="26"/>
    </row>
    <row r="15908" spans="1:5" x14ac:dyDescent="0.15">
      <c r="A15908" s="2"/>
      <c r="B15908" s="31"/>
      <c r="C15908" s="2"/>
      <c r="D15908" s="2"/>
      <c r="E15908" s="26"/>
    </row>
    <row r="15909" spans="1:5" x14ac:dyDescent="0.15">
      <c r="A15909" s="2"/>
      <c r="B15909" s="31"/>
      <c r="C15909" s="2"/>
      <c r="D15909" s="2"/>
      <c r="E15909" s="26"/>
    </row>
    <row r="15910" spans="1:5" x14ac:dyDescent="0.15">
      <c r="A15910" s="2"/>
      <c r="B15910" s="31"/>
      <c r="C15910" s="2"/>
      <c r="D15910" s="2"/>
      <c r="E15910" s="26"/>
    </row>
    <row r="15911" spans="1:5" x14ac:dyDescent="0.15">
      <c r="A15911" s="2"/>
      <c r="B15911" s="31"/>
      <c r="C15911" s="2"/>
      <c r="D15911" s="2"/>
      <c r="E15911" s="26"/>
    </row>
    <row r="15912" spans="1:5" x14ac:dyDescent="0.15">
      <c r="A15912" s="2"/>
      <c r="B15912" s="31"/>
      <c r="C15912" s="2"/>
      <c r="D15912" s="2"/>
      <c r="E15912" s="26"/>
    </row>
    <row r="15913" spans="1:5" x14ac:dyDescent="0.15">
      <c r="A15913" s="2"/>
      <c r="B15913" s="31"/>
      <c r="C15913" s="2"/>
      <c r="D15913" s="2"/>
      <c r="E15913" s="26"/>
    </row>
    <row r="15914" spans="1:5" x14ac:dyDescent="0.15">
      <c r="A15914" s="2"/>
      <c r="B15914" s="31"/>
      <c r="C15914" s="2"/>
      <c r="D15914" s="2"/>
      <c r="E15914" s="26"/>
    </row>
    <row r="15915" spans="1:5" x14ac:dyDescent="0.15">
      <c r="A15915" s="2"/>
      <c r="B15915" s="31"/>
      <c r="C15915" s="2"/>
      <c r="D15915" s="2"/>
      <c r="E15915" s="26"/>
    </row>
    <row r="15916" spans="1:5" x14ac:dyDescent="0.15">
      <c r="A15916" s="2"/>
      <c r="B15916" s="31"/>
      <c r="C15916" s="2"/>
      <c r="D15916" s="2"/>
      <c r="E15916" s="26"/>
    </row>
    <row r="15917" spans="1:5" x14ac:dyDescent="0.15">
      <c r="A15917" s="2"/>
      <c r="B15917" s="31"/>
      <c r="C15917" s="2"/>
      <c r="D15917" s="2"/>
      <c r="E15917" s="26"/>
    </row>
    <row r="15918" spans="1:5" x14ac:dyDescent="0.15">
      <c r="A15918" s="2"/>
      <c r="B15918" s="31"/>
      <c r="C15918" s="2"/>
      <c r="D15918" s="2"/>
      <c r="E15918" s="26"/>
    </row>
    <row r="15919" spans="1:5" x14ac:dyDescent="0.15">
      <c r="A15919" s="2"/>
      <c r="B15919" s="31"/>
      <c r="C15919" s="2"/>
      <c r="D15919" s="2"/>
      <c r="E15919" s="26"/>
    </row>
    <row r="15920" spans="1:5" x14ac:dyDescent="0.15">
      <c r="A15920" s="2"/>
      <c r="B15920" s="31"/>
      <c r="C15920" s="2"/>
      <c r="D15920" s="2"/>
      <c r="E15920" s="26"/>
    </row>
    <row r="15921" spans="1:5" x14ac:dyDescent="0.15">
      <c r="A15921" s="2"/>
      <c r="B15921" s="31"/>
      <c r="C15921" s="2"/>
      <c r="D15921" s="2"/>
      <c r="E15921" s="26"/>
    </row>
    <row r="15922" spans="1:5" x14ac:dyDescent="0.15">
      <c r="A15922" s="2"/>
      <c r="B15922" s="31"/>
      <c r="C15922" s="2"/>
      <c r="D15922" s="2"/>
      <c r="E15922" s="26"/>
    </row>
    <row r="15923" spans="1:5" x14ac:dyDescent="0.15">
      <c r="A15923" s="2"/>
      <c r="B15923" s="31"/>
      <c r="C15923" s="2"/>
      <c r="D15923" s="2"/>
      <c r="E15923" s="26"/>
    </row>
    <row r="15924" spans="1:5" x14ac:dyDescent="0.15">
      <c r="A15924" s="2"/>
      <c r="B15924" s="31"/>
      <c r="C15924" s="2"/>
      <c r="D15924" s="2"/>
      <c r="E15924" s="26"/>
    </row>
    <row r="15925" spans="1:5" x14ac:dyDescent="0.15">
      <c r="A15925" s="2"/>
      <c r="B15925" s="31"/>
      <c r="C15925" s="2"/>
      <c r="D15925" s="2"/>
      <c r="E15925" s="26"/>
    </row>
    <row r="15926" spans="1:5" x14ac:dyDescent="0.15">
      <c r="A15926" s="2"/>
      <c r="B15926" s="31"/>
      <c r="C15926" s="2"/>
      <c r="D15926" s="2"/>
      <c r="E15926" s="26"/>
    </row>
    <row r="15927" spans="1:5" x14ac:dyDescent="0.15">
      <c r="A15927" s="2"/>
      <c r="B15927" s="31"/>
      <c r="C15927" s="2"/>
      <c r="D15927" s="2"/>
      <c r="E15927" s="26"/>
    </row>
    <row r="15928" spans="1:5" x14ac:dyDescent="0.15">
      <c r="A15928" s="2"/>
      <c r="B15928" s="31"/>
      <c r="C15928" s="2"/>
      <c r="D15928" s="2"/>
      <c r="E15928" s="26"/>
    </row>
    <row r="15929" spans="1:5" x14ac:dyDescent="0.15">
      <c r="A15929" s="2"/>
      <c r="B15929" s="31"/>
      <c r="C15929" s="2"/>
      <c r="D15929" s="2"/>
      <c r="E15929" s="26"/>
    </row>
    <row r="15930" spans="1:5" x14ac:dyDescent="0.15">
      <c r="A15930" s="2"/>
      <c r="B15930" s="31"/>
      <c r="C15930" s="2"/>
      <c r="D15930" s="2"/>
      <c r="E15930" s="26"/>
    </row>
    <row r="15931" spans="1:5" x14ac:dyDescent="0.15">
      <c r="A15931" s="2"/>
      <c r="B15931" s="31"/>
      <c r="C15931" s="2"/>
      <c r="D15931" s="2"/>
      <c r="E15931" s="26"/>
    </row>
    <row r="15932" spans="1:5" x14ac:dyDescent="0.15">
      <c r="A15932" s="2"/>
      <c r="B15932" s="31"/>
      <c r="C15932" s="2"/>
      <c r="D15932" s="2"/>
      <c r="E15932" s="26"/>
    </row>
    <row r="15933" spans="1:5" x14ac:dyDescent="0.15">
      <c r="A15933" s="2"/>
      <c r="B15933" s="31"/>
      <c r="C15933" s="2"/>
      <c r="D15933" s="2"/>
      <c r="E15933" s="26"/>
    </row>
    <row r="15934" spans="1:5" x14ac:dyDescent="0.15">
      <c r="A15934" s="2"/>
      <c r="B15934" s="31"/>
      <c r="C15934" s="2"/>
      <c r="D15934" s="2"/>
      <c r="E15934" s="26"/>
    </row>
    <row r="15935" spans="1:5" x14ac:dyDescent="0.15">
      <c r="A15935" s="2"/>
      <c r="B15935" s="31"/>
      <c r="C15935" s="2"/>
      <c r="D15935" s="2"/>
      <c r="E15935" s="26"/>
    </row>
    <row r="15936" spans="1:5" x14ac:dyDescent="0.15">
      <c r="A15936" s="2"/>
      <c r="B15936" s="31"/>
      <c r="C15936" s="2"/>
      <c r="D15936" s="2"/>
      <c r="E15936" s="26"/>
    </row>
    <row r="15937" spans="1:5" x14ac:dyDescent="0.15">
      <c r="A15937" s="2"/>
      <c r="B15937" s="31"/>
      <c r="C15937" s="2"/>
      <c r="D15937" s="2"/>
      <c r="E15937" s="26"/>
    </row>
    <row r="15938" spans="1:5" x14ac:dyDescent="0.15">
      <c r="A15938" s="2"/>
      <c r="B15938" s="31"/>
      <c r="C15938" s="2"/>
      <c r="D15938" s="2"/>
      <c r="E15938" s="26"/>
    </row>
    <row r="15939" spans="1:5" x14ac:dyDescent="0.15">
      <c r="A15939" s="2"/>
      <c r="B15939" s="31"/>
      <c r="C15939" s="2"/>
      <c r="D15939" s="2"/>
      <c r="E15939" s="26"/>
    </row>
    <row r="15940" spans="1:5" x14ac:dyDescent="0.15">
      <c r="A15940" s="2"/>
      <c r="B15940" s="31"/>
      <c r="C15940" s="2"/>
      <c r="D15940" s="2"/>
      <c r="E15940" s="26"/>
    </row>
    <row r="15941" spans="1:5" x14ac:dyDescent="0.15">
      <c r="A15941" s="2"/>
      <c r="B15941" s="31"/>
      <c r="C15941" s="2"/>
      <c r="D15941" s="2"/>
      <c r="E15941" s="26"/>
    </row>
    <row r="15942" spans="1:5" x14ac:dyDescent="0.15">
      <c r="A15942" s="2"/>
      <c r="B15942" s="31"/>
      <c r="C15942" s="2"/>
      <c r="D15942" s="2"/>
      <c r="E15942" s="26"/>
    </row>
    <row r="15943" spans="1:5" x14ac:dyDescent="0.15">
      <c r="A15943" s="2"/>
      <c r="B15943" s="31"/>
      <c r="C15943" s="2"/>
      <c r="D15943" s="2"/>
      <c r="E15943" s="26"/>
    </row>
    <row r="15944" spans="1:5" x14ac:dyDescent="0.15">
      <c r="A15944" s="2"/>
      <c r="B15944" s="31"/>
      <c r="C15944" s="2"/>
      <c r="D15944" s="2"/>
      <c r="E15944" s="26"/>
    </row>
    <row r="15945" spans="1:5" x14ac:dyDescent="0.15">
      <c r="A15945" s="2"/>
      <c r="B15945" s="31"/>
      <c r="C15945" s="2"/>
      <c r="D15945" s="2"/>
      <c r="E15945" s="26"/>
    </row>
    <row r="15946" spans="1:5" x14ac:dyDescent="0.15">
      <c r="A15946" s="2"/>
      <c r="B15946" s="31"/>
      <c r="C15946" s="2"/>
      <c r="D15946" s="2"/>
      <c r="E15946" s="26"/>
    </row>
    <row r="15947" spans="1:5" x14ac:dyDescent="0.15">
      <c r="A15947" s="2"/>
      <c r="B15947" s="31"/>
      <c r="C15947" s="2"/>
      <c r="D15947" s="2"/>
      <c r="E15947" s="26"/>
    </row>
    <row r="15948" spans="1:5" x14ac:dyDescent="0.15">
      <c r="A15948" s="2"/>
      <c r="B15948" s="31"/>
      <c r="C15948" s="2"/>
      <c r="D15948" s="2"/>
      <c r="E15948" s="26"/>
    </row>
    <row r="15949" spans="1:5" x14ac:dyDescent="0.15">
      <c r="A15949" s="2"/>
      <c r="B15949" s="31"/>
      <c r="C15949" s="2"/>
      <c r="D15949" s="2"/>
      <c r="E15949" s="26"/>
    </row>
    <row r="15950" spans="1:5" x14ac:dyDescent="0.15">
      <c r="A15950" s="2"/>
      <c r="B15950" s="31"/>
      <c r="C15950" s="2"/>
      <c r="D15950" s="2"/>
      <c r="E15950" s="26"/>
    </row>
    <row r="15951" spans="1:5" x14ac:dyDescent="0.15">
      <c r="A15951" s="2"/>
      <c r="B15951" s="31"/>
      <c r="C15951" s="2"/>
      <c r="D15951" s="2"/>
      <c r="E15951" s="26"/>
    </row>
    <row r="15952" spans="1:5" x14ac:dyDescent="0.15">
      <c r="A15952" s="2"/>
      <c r="B15952" s="31"/>
      <c r="C15952" s="2"/>
      <c r="D15952" s="2"/>
      <c r="E15952" s="26"/>
    </row>
    <row r="15953" spans="1:5" x14ac:dyDescent="0.15">
      <c r="A15953" s="2"/>
      <c r="B15953" s="31"/>
      <c r="C15953" s="2"/>
      <c r="D15953" s="2"/>
      <c r="E15953" s="26"/>
    </row>
    <row r="15954" spans="1:5" x14ac:dyDescent="0.15">
      <c r="A15954" s="2"/>
      <c r="B15954" s="31"/>
      <c r="C15954" s="2"/>
      <c r="D15954" s="2"/>
      <c r="E15954" s="26"/>
    </row>
    <row r="15955" spans="1:5" x14ac:dyDescent="0.15">
      <c r="A15955" s="2"/>
      <c r="B15955" s="31"/>
      <c r="C15955" s="2"/>
      <c r="D15955" s="2"/>
      <c r="E15955" s="26"/>
    </row>
    <row r="15956" spans="1:5" x14ac:dyDescent="0.15">
      <c r="A15956" s="2"/>
      <c r="B15956" s="31"/>
      <c r="C15956" s="2"/>
      <c r="D15956" s="2"/>
      <c r="E15956" s="26"/>
    </row>
    <row r="15957" spans="1:5" x14ac:dyDescent="0.15">
      <c r="A15957" s="2"/>
      <c r="B15957" s="31"/>
      <c r="C15957" s="2"/>
      <c r="D15957" s="2"/>
      <c r="E15957" s="26"/>
    </row>
    <row r="15958" spans="1:5" x14ac:dyDescent="0.15">
      <c r="A15958" s="2"/>
      <c r="B15958" s="31"/>
      <c r="C15958" s="2"/>
      <c r="D15958" s="2"/>
      <c r="E15958" s="26"/>
    </row>
    <row r="15959" spans="1:5" x14ac:dyDescent="0.15">
      <c r="A15959" s="2"/>
      <c r="B15959" s="31"/>
      <c r="C15959" s="2"/>
      <c r="D15959" s="2"/>
      <c r="E15959" s="26"/>
    </row>
    <row r="15960" spans="1:5" x14ac:dyDescent="0.15">
      <c r="A15960" s="2"/>
      <c r="B15960" s="31"/>
      <c r="C15960" s="2"/>
      <c r="D15960" s="2"/>
      <c r="E15960" s="26"/>
    </row>
    <row r="15961" spans="1:5" x14ac:dyDescent="0.15">
      <c r="A15961" s="2"/>
      <c r="B15961" s="31"/>
      <c r="C15961" s="2"/>
      <c r="D15961" s="2"/>
      <c r="E15961" s="26"/>
    </row>
    <row r="15962" spans="1:5" x14ac:dyDescent="0.15">
      <c r="A15962" s="2"/>
      <c r="B15962" s="31"/>
      <c r="C15962" s="2"/>
      <c r="D15962" s="2"/>
      <c r="E15962" s="26"/>
    </row>
    <row r="15963" spans="1:5" x14ac:dyDescent="0.15">
      <c r="A15963" s="2"/>
      <c r="B15963" s="31"/>
      <c r="C15963" s="2"/>
      <c r="D15963" s="2"/>
      <c r="E15963" s="26"/>
    </row>
    <row r="15964" spans="1:5" x14ac:dyDescent="0.15">
      <c r="A15964" s="2"/>
      <c r="B15964" s="31"/>
      <c r="C15964" s="2"/>
      <c r="D15964" s="2"/>
      <c r="E15964" s="26"/>
    </row>
    <row r="15965" spans="1:5" x14ac:dyDescent="0.15">
      <c r="A15965" s="2"/>
      <c r="B15965" s="31"/>
      <c r="C15965" s="2"/>
      <c r="D15965" s="2"/>
      <c r="E15965" s="26"/>
    </row>
    <row r="15966" spans="1:5" x14ac:dyDescent="0.15">
      <c r="A15966" s="2"/>
      <c r="B15966" s="31"/>
      <c r="C15966" s="2"/>
      <c r="D15966" s="2"/>
      <c r="E15966" s="26"/>
    </row>
    <row r="15967" spans="1:5" x14ac:dyDescent="0.15">
      <c r="A15967" s="2"/>
      <c r="B15967" s="31"/>
      <c r="C15967" s="2"/>
      <c r="D15967" s="2"/>
      <c r="E15967" s="26"/>
    </row>
    <row r="15968" spans="1:5" x14ac:dyDescent="0.15">
      <c r="A15968" s="2"/>
      <c r="B15968" s="31"/>
      <c r="C15968" s="2"/>
      <c r="D15968" s="2"/>
      <c r="E15968" s="26"/>
    </row>
    <row r="15969" spans="1:5" x14ac:dyDescent="0.15">
      <c r="A15969" s="2"/>
      <c r="B15969" s="31"/>
      <c r="C15969" s="2"/>
      <c r="D15969" s="2"/>
      <c r="E15969" s="26"/>
    </row>
    <row r="15970" spans="1:5" x14ac:dyDescent="0.15">
      <c r="A15970" s="2"/>
      <c r="B15970" s="31"/>
      <c r="C15970" s="2"/>
      <c r="D15970" s="2"/>
      <c r="E15970" s="26"/>
    </row>
    <row r="15971" spans="1:5" x14ac:dyDescent="0.15">
      <c r="A15971" s="2"/>
      <c r="B15971" s="31"/>
      <c r="C15971" s="2"/>
      <c r="D15971" s="2"/>
      <c r="E15971" s="26"/>
    </row>
    <row r="15972" spans="1:5" x14ac:dyDescent="0.15">
      <c r="A15972" s="2"/>
      <c r="B15972" s="31"/>
      <c r="C15972" s="2"/>
      <c r="D15972" s="2"/>
      <c r="E15972" s="26"/>
    </row>
    <row r="15973" spans="1:5" x14ac:dyDescent="0.15">
      <c r="A15973" s="2"/>
      <c r="B15973" s="31"/>
      <c r="C15973" s="2"/>
      <c r="D15973" s="2"/>
      <c r="E15973" s="26"/>
    </row>
    <row r="15974" spans="1:5" x14ac:dyDescent="0.15">
      <c r="A15974" s="2"/>
      <c r="B15974" s="31"/>
      <c r="C15974" s="2"/>
      <c r="D15974" s="2"/>
      <c r="E15974" s="26"/>
    </row>
    <row r="15975" spans="1:5" x14ac:dyDescent="0.15">
      <c r="A15975" s="2"/>
      <c r="B15975" s="31"/>
      <c r="C15975" s="2"/>
      <c r="D15975" s="2"/>
      <c r="E15975" s="26"/>
    </row>
    <row r="15976" spans="1:5" x14ac:dyDescent="0.15">
      <c r="A15976" s="2"/>
      <c r="B15976" s="31"/>
      <c r="C15976" s="2"/>
      <c r="D15976" s="2"/>
      <c r="E15976" s="26"/>
    </row>
    <row r="15977" spans="1:5" x14ac:dyDescent="0.15">
      <c r="A15977" s="2"/>
      <c r="B15977" s="31"/>
      <c r="C15977" s="2"/>
      <c r="D15977" s="2"/>
      <c r="E15977" s="26"/>
    </row>
    <row r="15978" spans="1:5" x14ac:dyDescent="0.15">
      <c r="A15978" s="2"/>
      <c r="B15978" s="31"/>
      <c r="C15978" s="2"/>
      <c r="D15978" s="2"/>
      <c r="E15978" s="26"/>
    </row>
    <row r="15979" spans="1:5" x14ac:dyDescent="0.15">
      <c r="A15979" s="2"/>
      <c r="B15979" s="31"/>
      <c r="C15979" s="2"/>
      <c r="D15979" s="2"/>
      <c r="E15979" s="26"/>
    </row>
    <row r="15980" spans="1:5" x14ac:dyDescent="0.15">
      <c r="A15980" s="2"/>
      <c r="B15980" s="31"/>
      <c r="C15980" s="2"/>
      <c r="D15980" s="2"/>
      <c r="E15980" s="26"/>
    </row>
    <row r="15981" spans="1:5" x14ac:dyDescent="0.15">
      <c r="A15981" s="2"/>
      <c r="B15981" s="31"/>
      <c r="C15981" s="2"/>
      <c r="D15981" s="2"/>
      <c r="E15981" s="26"/>
    </row>
    <row r="15982" spans="1:5" x14ac:dyDescent="0.15">
      <c r="A15982" s="2"/>
      <c r="B15982" s="31"/>
      <c r="C15982" s="2"/>
      <c r="D15982" s="2"/>
      <c r="E15982" s="26"/>
    </row>
    <row r="15983" spans="1:5" x14ac:dyDescent="0.15">
      <c r="A15983" s="2"/>
      <c r="B15983" s="31"/>
      <c r="C15983" s="2"/>
      <c r="D15983" s="2"/>
      <c r="E15983" s="26"/>
    </row>
    <row r="15984" spans="1:5" x14ac:dyDescent="0.15">
      <c r="A15984" s="2"/>
      <c r="B15984" s="31"/>
      <c r="C15984" s="2"/>
      <c r="D15984" s="2"/>
      <c r="E15984" s="26"/>
    </row>
    <row r="15985" spans="1:5" x14ac:dyDescent="0.15">
      <c r="A15985" s="2"/>
      <c r="B15985" s="31"/>
      <c r="C15985" s="2"/>
      <c r="D15985" s="2"/>
      <c r="E15985" s="26"/>
    </row>
    <row r="15986" spans="1:5" x14ac:dyDescent="0.15">
      <c r="A15986" s="2"/>
      <c r="B15986" s="31"/>
      <c r="C15986" s="2"/>
      <c r="D15986" s="2"/>
      <c r="E15986" s="26"/>
    </row>
    <row r="15987" spans="1:5" x14ac:dyDescent="0.15">
      <c r="A15987" s="2"/>
      <c r="B15987" s="31"/>
      <c r="C15987" s="2"/>
      <c r="D15987" s="2"/>
      <c r="E15987" s="26"/>
    </row>
    <row r="15988" spans="1:5" x14ac:dyDescent="0.15">
      <c r="A15988" s="2"/>
      <c r="B15988" s="31"/>
      <c r="C15988" s="2"/>
      <c r="D15988" s="2"/>
      <c r="E15988" s="26"/>
    </row>
    <row r="15989" spans="1:5" x14ac:dyDescent="0.15">
      <c r="A15989" s="2"/>
      <c r="B15989" s="31"/>
      <c r="C15989" s="2"/>
      <c r="D15989" s="2"/>
      <c r="E15989" s="26"/>
    </row>
    <row r="15990" spans="1:5" x14ac:dyDescent="0.15">
      <c r="A15990" s="2"/>
      <c r="B15990" s="31"/>
      <c r="C15990" s="2"/>
      <c r="D15990" s="2"/>
      <c r="E15990" s="26"/>
    </row>
    <row r="15991" spans="1:5" x14ac:dyDescent="0.15">
      <c r="A15991" s="2"/>
      <c r="B15991" s="31"/>
      <c r="C15991" s="2"/>
      <c r="D15991" s="2"/>
      <c r="E15991" s="26"/>
    </row>
    <row r="15992" spans="1:5" x14ac:dyDescent="0.15">
      <c r="A15992" s="2"/>
      <c r="B15992" s="31"/>
      <c r="C15992" s="2"/>
      <c r="D15992" s="2"/>
      <c r="E15992" s="26"/>
    </row>
    <row r="15993" spans="1:5" x14ac:dyDescent="0.15">
      <c r="A15993" s="2"/>
      <c r="B15993" s="31"/>
      <c r="C15993" s="2"/>
      <c r="D15993" s="2"/>
      <c r="E15993" s="26"/>
    </row>
    <row r="15994" spans="1:5" x14ac:dyDescent="0.15">
      <c r="A15994" s="2"/>
      <c r="B15994" s="31"/>
      <c r="C15994" s="2"/>
      <c r="D15994" s="2"/>
      <c r="E15994" s="26"/>
    </row>
    <row r="15995" spans="1:5" x14ac:dyDescent="0.15">
      <c r="A15995" s="2"/>
      <c r="B15995" s="31"/>
      <c r="C15995" s="2"/>
      <c r="D15995" s="2"/>
      <c r="E15995" s="26"/>
    </row>
    <row r="15996" spans="1:5" x14ac:dyDescent="0.15">
      <c r="A15996" s="2"/>
      <c r="B15996" s="31"/>
      <c r="C15996" s="2"/>
      <c r="D15996" s="2"/>
      <c r="E15996" s="26"/>
    </row>
    <row r="15997" spans="1:5" x14ac:dyDescent="0.15">
      <c r="A15997" s="2"/>
      <c r="B15997" s="31"/>
      <c r="C15997" s="2"/>
      <c r="D15997" s="2"/>
      <c r="E15997" s="26"/>
    </row>
    <row r="15998" spans="1:5" x14ac:dyDescent="0.15">
      <c r="A15998" s="2"/>
      <c r="B15998" s="31"/>
      <c r="C15998" s="2"/>
      <c r="D15998" s="2"/>
      <c r="E15998" s="26"/>
    </row>
    <row r="15999" spans="1:5" x14ac:dyDescent="0.15">
      <c r="A15999" s="2"/>
      <c r="B15999" s="31"/>
      <c r="C15999" s="2"/>
      <c r="D15999" s="2"/>
      <c r="E15999" s="26"/>
    </row>
    <row r="16000" spans="1:5" x14ac:dyDescent="0.15">
      <c r="A16000" s="2"/>
      <c r="B16000" s="31"/>
      <c r="C16000" s="2"/>
      <c r="D16000" s="2"/>
      <c r="E16000" s="26"/>
    </row>
    <row r="16001" spans="1:5" x14ac:dyDescent="0.15">
      <c r="A16001" s="2"/>
      <c r="B16001" s="31"/>
      <c r="C16001" s="2"/>
      <c r="D16001" s="2"/>
      <c r="E16001" s="26"/>
    </row>
    <row r="16002" spans="1:5" x14ac:dyDescent="0.15">
      <c r="A16002" s="2"/>
      <c r="B16002" s="31"/>
      <c r="C16002" s="2"/>
      <c r="D16002" s="2"/>
      <c r="E16002" s="26"/>
    </row>
    <row r="16003" spans="1:5" x14ac:dyDescent="0.15">
      <c r="A16003" s="2"/>
      <c r="B16003" s="31"/>
      <c r="C16003" s="2"/>
      <c r="D16003" s="2"/>
      <c r="E16003" s="26"/>
    </row>
    <row r="16004" spans="1:5" x14ac:dyDescent="0.15">
      <c r="A16004" s="2"/>
      <c r="B16004" s="31"/>
      <c r="C16004" s="2"/>
      <c r="D16004" s="2"/>
      <c r="E16004" s="26"/>
    </row>
    <row r="16005" spans="1:5" x14ac:dyDescent="0.15">
      <c r="A16005" s="2"/>
      <c r="B16005" s="31"/>
      <c r="C16005" s="2"/>
      <c r="D16005" s="2"/>
      <c r="E16005" s="26"/>
    </row>
    <row r="16006" spans="1:5" x14ac:dyDescent="0.15">
      <c r="A16006" s="2"/>
      <c r="B16006" s="31"/>
      <c r="C16006" s="2"/>
      <c r="D16006" s="2"/>
      <c r="E16006" s="26"/>
    </row>
    <row r="16007" spans="1:5" x14ac:dyDescent="0.15">
      <c r="A16007" s="2"/>
      <c r="B16007" s="31"/>
      <c r="C16007" s="2"/>
      <c r="D16007" s="2"/>
      <c r="E16007" s="26"/>
    </row>
    <row r="16008" spans="1:5" x14ac:dyDescent="0.15">
      <c r="A16008" s="2"/>
      <c r="B16008" s="31"/>
      <c r="C16008" s="2"/>
      <c r="D16008" s="2"/>
      <c r="E16008" s="26"/>
    </row>
    <row r="16009" spans="1:5" x14ac:dyDescent="0.15">
      <c r="A16009" s="2"/>
      <c r="B16009" s="31"/>
      <c r="C16009" s="2"/>
      <c r="D16009" s="2"/>
      <c r="E16009" s="26"/>
    </row>
    <row r="16010" spans="1:5" x14ac:dyDescent="0.15">
      <c r="A16010" s="2"/>
      <c r="B16010" s="31"/>
      <c r="C16010" s="2"/>
      <c r="D16010" s="2"/>
      <c r="E16010" s="26"/>
    </row>
    <row r="16011" spans="1:5" x14ac:dyDescent="0.15">
      <c r="A16011" s="2"/>
      <c r="B16011" s="31"/>
      <c r="C16011" s="2"/>
      <c r="D16011" s="2"/>
      <c r="E16011" s="26"/>
    </row>
    <row r="16012" spans="1:5" x14ac:dyDescent="0.15">
      <c r="A16012" s="2"/>
      <c r="B16012" s="31"/>
      <c r="C16012" s="2"/>
      <c r="D16012" s="2"/>
      <c r="E16012" s="26"/>
    </row>
    <row r="16013" spans="1:5" x14ac:dyDescent="0.15">
      <c r="A16013" s="2"/>
      <c r="B16013" s="31"/>
      <c r="C16013" s="2"/>
      <c r="D16013" s="2"/>
      <c r="E16013" s="26"/>
    </row>
    <row r="16014" spans="1:5" x14ac:dyDescent="0.15">
      <c r="A16014" s="2"/>
      <c r="B16014" s="31"/>
      <c r="C16014" s="2"/>
      <c r="D16014" s="2"/>
      <c r="E16014" s="26"/>
    </row>
    <row r="16015" spans="1:5" x14ac:dyDescent="0.15">
      <c r="A16015" s="2"/>
      <c r="B16015" s="31"/>
      <c r="C16015" s="2"/>
      <c r="D16015" s="2"/>
      <c r="E16015" s="26"/>
    </row>
    <row r="16016" spans="1:5" x14ac:dyDescent="0.15">
      <c r="A16016" s="2"/>
      <c r="B16016" s="31"/>
      <c r="C16016" s="2"/>
      <c r="D16016" s="2"/>
      <c r="E16016" s="26"/>
    </row>
    <row r="16017" spans="1:5" x14ac:dyDescent="0.15">
      <c r="A16017" s="2"/>
      <c r="B16017" s="31"/>
      <c r="C16017" s="2"/>
      <c r="D16017" s="2"/>
      <c r="E16017" s="26"/>
    </row>
    <row r="16018" spans="1:5" x14ac:dyDescent="0.15">
      <c r="A16018" s="2"/>
      <c r="B16018" s="31"/>
      <c r="C16018" s="2"/>
      <c r="D16018" s="2"/>
      <c r="E16018" s="26"/>
    </row>
    <row r="16019" spans="1:5" x14ac:dyDescent="0.15">
      <c r="A16019" s="2"/>
      <c r="B16019" s="31"/>
      <c r="C16019" s="2"/>
      <c r="D16019" s="2"/>
      <c r="E16019" s="26"/>
    </row>
    <row r="16020" spans="1:5" x14ac:dyDescent="0.15">
      <c r="A16020" s="2"/>
      <c r="B16020" s="31"/>
      <c r="C16020" s="2"/>
      <c r="D16020" s="2"/>
      <c r="E16020" s="26"/>
    </row>
    <row r="16021" spans="1:5" x14ac:dyDescent="0.15">
      <c r="A16021" s="2"/>
      <c r="B16021" s="31"/>
      <c r="C16021" s="2"/>
      <c r="D16021" s="2"/>
      <c r="E16021" s="26"/>
    </row>
    <row r="16022" spans="1:5" x14ac:dyDescent="0.15">
      <c r="A16022" s="2"/>
      <c r="B16022" s="31"/>
      <c r="C16022" s="2"/>
      <c r="D16022" s="2"/>
      <c r="E16022" s="26"/>
    </row>
    <row r="16023" spans="1:5" x14ac:dyDescent="0.15">
      <c r="A16023" s="2"/>
      <c r="B16023" s="31"/>
      <c r="C16023" s="2"/>
      <c r="D16023" s="2"/>
      <c r="E16023" s="26"/>
    </row>
    <row r="16024" spans="1:5" x14ac:dyDescent="0.15">
      <c r="A16024" s="2"/>
      <c r="B16024" s="31"/>
      <c r="C16024" s="2"/>
      <c r="D16024" s="2"/>
      <c r="E16024" s="26"/>
    </row>
    <row r="16025" spans="1:5" x14ac:dyDescent="0.15">
      <c r="A16025" s="2"/>
      <c r="B16025" s="31"/>
      <c r="C16025" s="2"/>
      <c r="D16025" s="2"/>
      <c r="E16025" s="26"/>
    </row>
    <row r="16026" spans="1:5" x14ac:dyDescent="0.15">
      <c r="A16026" s="2"/>
      <c r="B16026" s="31"/>
      <c r="C16026" s="2"/>
      <c r="D16026" s="2"/>
      <c r="E16026" s="26"/>
    </row>
    <row r="16027" spans="1:5" x14ac:dyDescent="0.15">
      <c r="A16027" s="2"/>
      <c r="B16027" s="31"/>
      <c r="C16027" s="2"/>
      <c r="D16027" s="2"/>
      <c r="E16027" s="26"/>
    </row>
    <row r="16028" spans="1:5" x14ac:dyDescent="0.15">
      <c r="A16028" s="2"/>
      <c r="B16028" s="31"/>
      <c r="C16028" s="2"/>
      <c r="D16028" s="2"/>
      <c r="E16028" s="26"/>
    </row>
    <row r="16029" spans="1:5" x14ac:dyDescent="0.15">
      <c r="A16029" s="2"/>
      <c r="B16029" s="31"/>
      <c r="C16029" s="2"/>
      <c r="D16029" s="2"/>
      <c r="E16029" s="26"/>
    </row>
    <row r="16030" spans="1:5" x14ac:dyDescent="0.15">
      <c r="A16030" s="2"/>
      <c r="B16030" s="31"/>
      <c r="C16030" s="2"/>
      <c r="D16030" s="2"/>
      <c r="E16030" s="26"/>
    </row>
    <row r="16031" spans="1:5" x14ac:dyDescent="0.15">
      <c r="A16031" s="2"/>
      <c r="B16031" s="31"/>
      <c r="C16031" s="2"/>
      <c r="D16031" s="2"/>
      <c r="E16031" s="26"/>
    </row>
    <row r="16032" spans="1:5" x14ac:dyDescent="0.15">
      <c r="A16032" s="2"/>
      <c r="B16032" s="31"/>
      <c r="C16032" s="2"/>
      <c r="D16032" s="2"/>
      <c r="E16032" s="26"/>
    </row>
    <row r="16033" spans="1:5" x14ac:dyDescent="0.15">
      <c r="A16033" s="2"/>
      <c r="B16033" s="31"/>
      <c r="C16033" s="2"/>
      <c r="D16033" s="2"/>
      <c r="E16033" s="26"/>
    </row>
    <row r="16034" spans="1:5" x14ac:dyDescent="0.15">
      <c r="A16034" s="2"/>
      <c r="B16034" s="31"/>
      <c r="C16034" s="2"/>
      <c r="D16034" s="2"/>
      <c r="E16034" s="26"/>
    </row>
    <row r="16035" spans="1:5" x14ac:dyDescent="0.15">
      <c r="A16035" s="2"/>
      <c r="B16035" s="31"/>
      <c r="C16035" s="2"/>
      <c r="D16035" s="2"/>
      <c r="E16035" s="26"/>
    </row>
    <row r="16036" spans="1:5" x14ac:dyDescent="0.15">
      <c r="A16036" s="2"/>
      <c r="B16036" s="31"/>
      <c r="C16036" s="2"/>
      <c r="D16036" s="2"/>
      <c r="E16036" s="26"/>
    </row>
    <row r="16037" spans="1:5" x14ac:dyDescent="0.15">
      <c r="A16037" s="2"/>
      <c r="B16037" s="31"/>
      <c r="C16037" s="2"/>
      <c r="D16037" s="2"/>
      <c r="E16037" s="26"/>
    </row>
    <row r="16038" spans="1:5" x14ac:dyDescent="0.15">
      <c r="A16038" s="2"/>
      <c r="B16038" s="31"/>
      <c r="C16038" s="2"/>
      <c r="D16038" s="2"/>
      <c r="E16038" s="26"/>
    </row>
    <row r="16039" spans="1:5" x14ac:dyDescent="0.15">
      <c r="A16039" s="2"/>
      <c r="B16039" s="31"/>
      <c r="C16039" s="2"/>
      <c r="D16039" s="2"/>
      <c r="E16039" s="26"/>
    </row>
    <row r="16040" spans="1:5" x14ac:dyDescent="0.15">
      <c r="A16040" s="2"/>
      <c r="B16040" s="31"/>
      <c r="C16040" s="2"/>
      <c r="D16040" s="2"/>
      <c r="E16040" s="26"/>
    </row>
    <row r="16041" spans="1:5" x14ac:dyDescent="0.15">
      <c r="A16041" s="2"/>
      <c r="B16041" s="31"/>
      <c r="C16041" s="2"/>
      <c r="D16041" s="2"/>
      <c r="E16041" s="26"/>
    </row>
    <row r="16042" spans="1:5" x14ac:dyDescent="0.15">
      <c r="A16042" s="2"/>
      <c r="B16042" s="31"/>
      <c r="C16042" s="2"/>
      <c r="D16042" s="2"/>
      <c r="E16042" s="26"/>
    </row>
    <row r="16043" spans="1:5" x14ac:dyDescent="0.15">
      <c r="A16043" s="2"/>
      <c r="B16043" s="31"/>
      <c r="C16043" s="2"/>
      <c r="D16043" s="2"/>
      <c r="E16043" s="26"/>
    </row>
    <row r="16044" spans="1:5" x14ac:dyDescent="0.15">
      <c r="A16044" s="2"/>
      <c r="B16044" s="31"/>
      <c r="C16044" s="2"/>
      <c r="D16044" s="2"/>
      <c r="E16044" s="26"/>
    </row>
    <row r="16045" spans="1:5" x14ac:dyDescent="0.15">
      <c r="A16045" s="2"/>
      <c r="B16045" s="31"/>
      <c r="C16045" s="2"/>
      <c r="D16045" s="2"/>
      <c r="E16045" s="26"/>
    </row>
    <row r="16046" spans="1:5" x14ac:dyDescent="0.15">
      <c r="A16046" s="2"/>
      <c r="B16046" s="31"/>
      <c r="C16046" s="2"/>
      <c r="D16046" s="2"/>
      <c r="E16046" s="26"/>
    </row>
    <row r="16047" spans="1:5" x14ac:dyDescent="0.15">
      <c r="A16047" s="2"/>
      <c r="B16047" s="31"/>
      <c r="C16047" s="2"/>
      <c r="D16047" s="2"/>
      <c r="E16047" s="26"/>
    </row>
    <row r="16048" spans="1:5" x14ac:dyDescent="0.15">
      <c r="A16048" s="2"/>
      <c r="B16048" s="31"/>
      <c r="C16048" s="2"/>
      <c r="D16048" s="2"/>
      <c r="E16048" s="26"/>
    </row>
    <row r="16049" spans="1:5" x14ac:dyDescent="0.15">
      <c r="A16049" s="2"/>
      <c r="B16049" s="31"/>
      <c r="C16049" s="2"/>
      <c r="D16049" s="2"/>
      <c r="E16049" s="26"/>
    </row>
    <row r="16050" spans="1:5" x14ac:dyDescent="0.15">
      <c r="A16050" s="2"/>
      <c r="B16050" s="31"/>
      <c r="C16050" s="2"/>
      <c r="D16050" s="2"/>
      <c r="E16050" s="26"/>
    </row>
    <row r="16051" spans="1:5" x14ac:dyDescent="0.15">
      <c r="A16051" s="2"/>
      <c r="B16051" s="31"/>
      <c r="C16051" s="2"/>
      <c r="D16051" s="2"/>
      <c r="E16051" s="26"/>
    </row>
    <row r="16052" spans="1:5" x14ac:dyDescent="0.15">
      <c r="A16052" s="2"/>
      <c r="B16052" s="31"/>
      <c r="C16052" s="2"/>
      <c r="D16052" s="2"/>
      <c r="E16052" s="26"/>
    </row>
    <row r="16053" spans="1:5" x14ac:dyDescent="0.15">
      <c r="A16053" s="2"/>
      <c r="B16053" s="31"/>
      <c r="C16053" s="2"/>
      <c r="D16053" s="2"/>
      <c r="E16053" s="26"/>
    </row>
    <row r="16054" spans="1:5" x14ac:dyDescent="0.15">
      <c r="A16054" s="2"/>
      <c r="B16054" s="31"/>
      <c r="C16054" s="2"/>
      <c r="D16054" s="2"/>
      <c r="E16054" s="26"/>
    </row>
    <row r="16055" spans="1:5" x14ac:dyDescent="0.15">
      <c r="A16055" s="2"/>
      <c r="B16055" s="31"/>
      <c r="C16055" s="2"/>
      <c r="D16055" s="2"/>
      <c r="E16055" s="26"/>
    </row>
    <row r="16056" spans="1:5" x14ac:dyDescent="0.15">
      <c r="A16056" s="2"/>
      <c r="B16056" s="31"/>
      <c r="C16056" s="2"/>
      <c r="D16056" s="2"/>
      <c r="E16056" s="26"/>
    </row>
    <row r="16057" spans="1:5" x14ac:dyDescent="0.15">
      <c r="A16057" s="2"/>
      <c r="B16057" s="31"/>
      <c r="C16057" s="2"/>
      <c r="D16057" s="2"/>
      <c r="E16057" s="26"/>
    </row>
    <row r="16058" spans="1:5" x14ac:dyDescent="0.15">
      <c r="A16058" s="2"/>
      <c r="B16058" s="31"/>
      <c r="C16058" s="2"/>
      <c r="D16058" s="2"/>
      <c r="E16058" s="26"/>
    </row>
    <row r="16059" spans="1:5" x14ac:dyDescent="0.15">
      <c r="A16059" s="2"/>
      <c r="B16059" s="31"/>
      <c r="C16059" s="2"/>
      <c r="D16059" s="2"/>
      <c r="E16059" s="26"/>
    </row>
    <row r="16060" spans="1:5" x14ac:dyDescent="0.15">
      <c r="A16060" s="2"/>
      <c r="B16060" s="31"/>
      <c r="C16060" s="2"/>
      <c r="D16060" s="2"/>
      <c r="E16060" s="26"/>
    </row>
    <row r="16061" spans="1:5" x14ac:dyDescent="0.15">
      <c r="A16061" s="2"/>
      <c r="B16061" s="31"/>
      <c r="C16061" s="2"/>
      <c r="D16061" s="2"/>
      <c r="E16061" s="26"/>
    </row>
    <row r="16062" spans="1:5" x14ac:dyDescent="0.15">
      <c r="A16062" s="2"/>
      <c r="B16062" s="31"/>
      <c r="C16062" s="2"/>
      <c r="D16062" s="2"/>
      <c r="E16062" s="26"/>
    </row>
    <row r="16063" spans="1:5" x14ac:dyDescent="0.15">
      <c r="A16063" s="2"/>
      <c r="B16063" s="31"/>
      <c r="C16063" s="2"/>
      <c r="D16063" s="2"/>
      <c r="E16063" s="26"/>
    </row>
    <row r="16064" spans="1:5" x14ac:dyDescent="0.15">
      <c r="A16064" s="2"/>
      <c r="B16064" s="31"/>
      <c r="C16064" s="2"/>
      <c r="D16064" s="2"/>
      <c r="E16064" s="26"/>
    </row>
    <row r="16065" spans="1:5" x14ac:dyDescent="0.15">
      <c r="A16065" s="2"/>
      <c r="B16065" s="31"/>
      <c r="C16065" s="2"/>
      <c r="D16065" s="2"/>
      <c r="E16065" s="26"/>
    </row>
    <row r="16066" spans="1:5" x14ac:dyDescent="0.15">
      <c r="A16066" s="2"/>
      <c r="B16066" s="31"/>
      <c r="C16066" s="2"/>
      <c r="D16066" s="2"/>
      <c r="E16066" s="26"/>
    </row>
    <row r="16067" spans="1:5" x14ac:dyDescent="0.15">
      <c r="A16067" s="2"/>
      <c r="B16067" s="31"/>
      <c r="C16067" s="2"/>
      <c r="D16067" s="2"/>
      <c r="E16067" s="26"/>
    </row>
    <row r="16068" spans="1:5" x14ac:dyDescent="0.15">
      <c r="A16068" s="2"/>
      <c r="B16068" s="31"/>
      <c r="C16068" s="2"/>
      <c r="D16068" s="2"/>
      <c r="E16068" s="26"/>
    </row>
    <row r="16069" spans="1:5" x14ac:dyDescent="0.15">
      <c r="A16069" s="2"/>
      <c r="B16069" s="31"/>
      <c r="C16069" s="2"/>
      <c r="D16069" s="2"/>
      <c r="E16069" s="26"/>
    </row>
    <row r="16070" spans="1:5" x14ac:dyDescent="0.15">
      <c r="A16070" s="2"/>
      <c r="B16070" s="31"/>
      <c r="C16070" s="2"/>
      <c r="D16070" s="2"/>
      <c r="E16070" s="26"/>
    </row>
    <row r="16071" spans="1:5" x14ac:dyDescent="0.15">
      <c r="A16071" s="2"/>
      <c r="B16071" s="31"/>
      <c r="C16071" s="2"/>
      <c r="D16071" s="2"/>
      <c r="E16071" s="26"/>
    </row>
    <row r="16072" spans="1:5" x14ac:dyDescent="0.15">
      <c r="A16072" s="2"/>
      <c r="B16072" s="31"/>
      <c r="C16072" s="2"/>
      <c r="D16072" s="2"/>
      <c r="E16072" s="26"/>
    </row>
    <row r="16073" spans="1:5" x14ac:dyDescent="0.15">
      <c r="A16073" s="2"/>
      <c r="B16073" s="31"/>
      <c r="C16073" s="2"/>
      <c r="D16073" s="2"/>
      <c r="E16073" s="26"/>
    </row>
    <row r="16074" spans="1:5" x14ac:dyDescent="0.15">
      <c r="A16074" s="2"/>
      <c r="B16074" s="31"/>
      <c r="C16074" s="2"/>
      <c r="D16074" s="2"/>
      <c r="E16074" s="26"/>
    </row>
    <row r="16075" spans="1:5" x14ac:dyDescent="0.15">
      <c r="A16075" s="2"/>
      <c r="B16075" s="31"/>
      <c r="C16075" s="2"/>
      <c r="D16075" s="2"/>
      <c r="E16075" s="26"/>
    </row>
    <row r="16076" spans="1:5" x14ac:dyDescent="0.15">
      <c r="A16076" s="2"/>
      <c r="B16076" s="31"/>
      <c r="C16076" s="2"/>
      <c r="D16076" s="2"/>
      <c r="E16076" s="26"/>
    </row>
    <row r="16077" spans="1:5" x14ac:dyDescent="0.15">
      <c r="A16077" s="2"/>
      <c r="B16077" s="31"/>
      <c r="C16077" s="2"/>
      <c r="D16077" s="2"/>
      <c r="E16077" s="26"/>
    </row>
    <row r="16078" spans="1:5" x14ac:dyDescent="0.15">
      <c r="A16078" s="2"/>
      <c r="B16078" s="31"/>
      <c r="C16078" s="2"/>
      <c r="D16078" s="2"/>
      <c r="E16078" s="26"/>
    </row>
    <row r="16079" spans="1:5" x14ac:dyDescent="0.15">
      <c r="A16079" s="2"/>
      <c r="B16079" s="31"/>
      <c r="C16079" s="2"/>
      <c r="D16079" s="2"/>
      <c r="E16079" s="26"/>
    </row>
    <row r="16080" spans="1:5" x14ac:dyDescent="0.15">
      <c r="A16080" s="2"/>
      <c r="B16080" s="31"/>
      <c r="C16080" s="2"/>
      <c r="D16080" s="2"/>
      <c r="E16080" s="26"/>
    </row>
    <row r="16081" spans="1:5" x14ac:dyDescent="0.15">
      <c r="A16081" s="2"/>
      <c r="B16081" s="31"/>
      <c r="C16081" s="2"/>
      <c r="D16081" s="2"/>
      <c r="E16081" s="26"/>
    </row>
    <row r="16082" spans="1:5" x14ac:dyDescent="0.15">
      <c r="A16082" s="2"/>
      <c r="B16082" s="31"/>
      <c r="C16082" s="2"/>
      <c r="D16082" s="2"/>
      <c r="E16082" s="26"/>
    </row>
    <row r="16083" spans="1:5" x14ac:dyDescent="0.15">
      <c r="A16083" s="2"/>
      <c r="B16083" s="31"/>
      <c r="C16083" s="2"/>
      <c r="D16083" s="2"/>
      <c r="E16083" s="26"/>
    </row>
    <row r="16084" spans="1:5" x14ac:dyDescent="0.15">
      <c r="A16084" s="2"/>
      <c r="B16084" s="31"/>
      <c r="C16084" s="2"/>
      <c r="D16084" s="2"/>
      <c r="E16084" s="26"/>
    </row>
    <row r="16085" spans="1:5" x14ac:dyDescent="0.15">
      <c r="A16085" s="2"/>
      <c r="B16085" s="31"/>
      <c r="C16085" s="2"/>
      <c r="D16085" s="2"/>
      <c r="E16085" s="26"/>
    </row>
    <row r="16086" spans="1:5" x14ac:dyDescent="0.15">
      <c r="A16086" s="2"/>
      <c r="B16086" s="31"/>
      <c r="C16086" s="2"/>
      <c r="D16086" s="2"/>
      <c r="E16086" s="26"/>
    </row>
    <row r="16087" spans="1:5" x14ac:dyDescent="0.15">
      <c r="A16087" s="2"/>
      <c r="B16087" s="31"/>
      <c r="C16087" s="2"/>
      <c r="D16087" s="2"/>
      <c r="E16087" s="26"/>
    </row>
    <row r="16088" spans="1:5" x14ac:dyDescent="0.15">
      <c r="A16088" s="2"/>
      <c r="B16088" s="31"/>
      <c r="C16088" s="2"/>
      <c r="D16088" s="2"/>
      <c r="E16088" s="26"/>
    </row>
    <row r="16089" spans="1:5" x14ac:dyDescent="0.15">
      <c r="A16089" s="2"/>
      <c r="B16089" s="31"/>
      <c r="C16089" s="2"/>
      <c r="D16089" s="2"/>
      <c r="E16089" s="26"/>
    </row>
    <row r="16090" spans="1:5" x14ac:dyDescent="0.15">
      <c r="A16090" s="2"/>
      <c r="B16090" s="31"/>
      <c r="C16090" s="2"/>
      <c r="D16090" s="2"/>
      <c r="E16090" s="26"/>
    </row>
    <row r="16091" spans="1:5" x14ac:dyDescent="0.15">
      <c r="A16091" s="2"/>
      <c r="B16091" s="31"/>
      <c r="C16091" s="2"/>
      <c r="D16091" s="2"/>
      <c r="E16091" s="26"/>
    </row>
    <row r="16092" spans="1:5" x14ac:dyDescent="0.15">
      <c r="A16092" s="2"/>
      <c r="B16092" s="31"/>
      <c r="C16092" s="2"/>
      <c r="D16092" s="2"/>
      <c r="E16092" s="26"/>
    </row>
    <row r="16093" spans="1:5" x14ac:dyDescent="0.15">
      <c r="A16093" s="2"/>
      <c r="B16093" s="31"/>
      <c r="C16093" s="2"/>
      <c r="D16093" s="2"/>
      <c r="E16093" s="26"/>
    </row>
    <row r="16094" spans="1:5" x14ac:dyDescent="0.15">
      <c r="A16094" s="2"/>
      <c r="B16094" s="31"/>
      <c r="C16094" s="2"/>
      <c r="D16094" s="2"/>
      <c r="E16094" s="26"/>
    </row>
    <row r="16095" spans="1:5" x14ac:dyDescent="0.15">
      <c r="A16095" s="2"/>
      <c r="B16095" s="31"/>
      <c r="C16095" s="2"/>
      <c r="D16095" s="2"/>
      <c r="E16095" s="26"/>
    </row>
    <row r="16096" spans="1:5" x14ac:dyDescent="0.15">
      <c r="A16096" s="2"/>
      <c r="B16096" s="31"/>
      <c r="C16096" s="2"/>
      <c r="D16096" s="2"/>
      <c r="E16096" s="26"/>
    </row>
    <row r="16097" spans="1:5" x14ac:dyDescent="0.15">
      <c r="A16097" s="2"/>
      <c r="B16097" s="31"/>
      <c r="C16097" s="2"/>
      <c r="D16097" s="2"/>
      <c r="E16097" s="26"/>
    </row>
    <row r="16098" spans="1:5" x14ac:dyDescent="0.15">
      <c r="A16098" s="2"/>
      <c r="B16098" s="31"/>
      <c r="C16098" s="2"/>
      <c r="D16098" s="2"/>
      <c r="E16098" s="26"/>
    </row>
    <row r="16099" spans="1:5" x14ac:dyDescent="0.15">
      <c r="A16099" s="2"/>
      <c r="B16099" s="31"/>
      <c r="C16099" s="2"/>
      <c r="D16099" s="2"/>
      <c r="E16099" s="26"/>
    </row>
    <row r="16100" spans="1:5" x14ac:dyDescent="0.15">
      <c r="A16100" s="2"/>
      <c r="B16100" s="31"/>
      <c r="C16100" s="2"/>
      <c r="D16100" s="2"/>
      <c r="E16100" s="26"/>
    </row>
    <row r="16101" spans="1:5" x14ac:dyDescent="0.15">
      <c r="A16101" s="2"/>
      <c r="B16101" s="31"/>
      <c r="C16101" s="2"/>
      <c r="D16101" s="2"/>
      <c r="E16101" s="26"/>
    </row>
    <row r="16102" spans="1:5" x14ac:dyDescent="0.15">
      <c r="A16102" s="2"/>
      <c r="B16102" s="31"/>
      <c r="C16102" s="2"/>
      <c r="D16102" s="2"/>
      <c r="E16102" s="26"/>
    </row>
    <row r="16103" spans="1:5" x14ac:dyDescent="0.15">
      <c r="A16103" s="2"/>
      <c r="B16103" s="31"/>
      <c r="C16103" s="2"/>
      <c r="D16103" s="2"/>
      <c r="E16103" s="26"/>
    </row>
    <row r="16104" spans="1:5" x14ac:dyDescent="0.15">
      <c r="A16104" s="2"/>
      <c r="B16104" s="31"/>
      <c r="C16104" s="2"/>
      <c r="D16104" s="2"/>
      <c r="E16104" s="26"/>
    </row>
    <row r="16105" spans="1:5" x14ac:dyDescent="0.15">
      <c r="A16105" s="2"/>
      <c r="B16105" s="31"/>
      <c r="C16105" s="2"/>
      <c r="D16105" s="2"/>
      <c r="E16105" s="26"/>
    </row>
    <row r="16106" spans="1:5" x14ac:dyDescent="0.15">
      <c r="A16106" s="2"/>
      <c r="B16106" s="31"/>
      <c r="C16106" s="2"/>
      <c r="D16106" s="2"/>
      <c r="E16106" s="26"/>
    </row>
    <row r="16107" spans="1:5" x14ac:dyDescent="0.15">
      <c r="A16107" s="2"/>
      <c r="B16107" s="31"/>
      <c r="C16107" s="2"/>
      <c r="D16107" s="2"/>
      <c r="E16107" s="26"/>
    </row>
    <row r="16108" spans="1:5" x14ac:dyDescent="0.15">
      <c r="A16108" s="2"/>
      <c r="B16108" s="31"/>
      <c r="C16108" s="2"/>
      <c r="D16108" s="2"/>
      <c r="E16108" s="26"/>
    </row>
    <row r="16109" spans="1:5" x14ac:dyDescent="0.15">
      <c r="A16109" s="2"/>
      <c r="B16109" s="31"/>
      <c r="C16109" s="2"/>
      <c r="D16109" s="2"/>
      <c r="E16109" s="26"/>
    </row>
    <row r="16110" spans="1:5" x14ac:dyDescent="0.15">
      <c r="A16110" s="2"/>
      <c r="B16110" s="31"/>
      <c r="C16110" s="2"/>
      <c r="D16110" s="2"/>
      <c r="E16110" s="26"/>
    </row>
    <row r="16111" spans="1:5" x14ac:dyDescent="0.15">
      <c r="A16111" s="2"/>
      <c r="B16111" s="31"/>
      <c r="C16111" s="2"/>
      <c r="D16111" s="2"/>
      <c r="E16111" s="26"/>
    </row>
    <row r="16112" spans="1:5" x14ac:dyDescent="0.15">
      <c r="A16112" s="2"/>
      <c r="B16112" s="31"/>
      <c r="C16112" s="2"/>
      <c r="D16112" s="2"/>
      <c r="E16112" s="26"/>
    </row>
    <row r="16113" spans="1:5" x14ac:dyDescent="0.15">
      <c r="A16113" s="2"/>
      <c r="B16113" s="31"/>
      <c r="C16113" s="2"/>
      <c r="D16113" s="2"/>
      <c r="E16113" s="26"/>
    </row>
    <row r="16114" spans="1:5" x14ac:dyDescent="0.15">
      <c r="A16114" s="2"/>
      <c r="B16114" s="31"/>
      <c r="C16114" s="2"/>
      <c r="D16114" s="2"/>
      <c r="E16114" s="26"/>
    </row>
    <row r="16115" spans="1:5" x14ac:dyDescent="0.15">
      <c r="A16115" s="2"/>
      <c r="B16115" s="31"/>
      <c r="C16115" s="2"/>
      <c r="D16115" s="2"/>
      <c r="E16115" s="26"/>
    </row>
    <row r="16116" spans="1:5" x14ac:dyDescent="0.15">
      <c r="A16116" s="2"/>
      <c r="B16116" s="31"/>
      <c r="C16116" s="2"/>
      <c r="D16116" s="2"/>
      <c r="E16116" s="26"/>
    </row>
    <row r="16117" spans="1:5" x14ac:dyDescent="0.15">
      <c r="A16117" s="2"/>
      <c r="B16117" s="31"/>
      <c r="C16117" s="2"/>
      <c r="D16117" s="2"/>
      <c r="E16117" s="26"/>
    </row>
    <row r="16118" spans="1:5" x14ac:dyDescent="0.15">
      <c r="A16118" s="2"/>
      <c r="B16118" s="31"/>
      <c r="C16118" s="2"/>
      <c r="D16118" s="2"/>
      <c r="E16118" s="26"/>
    </row>
    <row r="16119" spans="1:5" x14ac:dyDescent="0.15">
      <c r="A16119" s="2"/>
      <c r="B16119" s="31"/>
      <c r="C16119" s="2"/>
      <c r="D16119" s="2"/>
      <c r="E16119" s="26"/>
    </row>
    <row r="16120" spans="1:5" x14ac:dyDescent="0.15">
      <c r="A16120" s="2"/>
      <c r="B16120" s="31"/>
      <c r="C16120" s="2"/>
      <c r="D16120" s="2"/>
      <c r="E16120" s="26"/>
    </row>
    <row r="16121" spans="1:5" x14ac:dyDescent="0.15">
      <c r="A16121" s="2"/>
      <c r="B16121" s="31"/>
      <c r="C16121" s="2"/>
      <c r="D16121" s="2"/>
      <c r="E16121" s="26"/>
    </row>
    <row r="16122" spans="1:5" x14ac:dyDescent="0.15">
      <c r="A16122" s="2"/>
      <c r="B16122" s="31"/>
      <c r="C16122" s="2"/>
      <c r="D16122" s="2"/>
      <c r="E16122" s="26"/>
    </row>
    <row r="16123" spans="1:5" x14ac:dyDescent="0.15">
      <c r="A16123" s="2"/>
      <c r="B16123" s="31"/>
      <c r="C16123" s="2"/>
      <c r="D16123" s="2"/>
      <c r="E16123" s="26"/>
    </row>
    <row r="16124" spans="1:5" x14ac:dyDescent="0.15">
      <c r="A16124" s="2"/>
      <c r="B16124" s="31"/>
      <c r="C16124" s="2"/>
      <c r="D16124" s="2"/>
      <c r="E16124" s="26"/>
    </row>
    <row r="16125" spans="1:5" x14ac:dyDescent="0.15">
      <c r="A16125" s="2"/>
      <c r="B16125" s="31"/>
      <c r="C16125" s="2"/>
      <c r="D16125" s="2"/>
      <c r="E16125" s="26"/>
    </row>
    <row r="16126" spans="1:5" x14ac:dyDescent="0.15">
      <c r="A16126" s="2"/>
      <c r="B16126" s="31"/>
      <c r="C16126" s="2"/>
      <c r="D16126" s="2"/>
      <c r="E16126" s="26"/>
    </row>
    <row r="16127" spans="1:5" x14ac:dyDescent="0.15">
      <c r="A16127" s="2"/>
      <c r="B16127" s="31"/>
      <c r="C16127" s="2"/>
      <c r="D16127" s="2"/>
      <c r="E16127" s="26"/>
    </row>
    <row r="16128" spans="1:5" x14ac:dyDescent="0.15">
      <c r="A16128" s="2"/>
      <c r="B16128" s="31"/>
      <c r="C16128" s="2"/>
      <c r="D16128" s="2"/>
      <c r="E16128" s="26"/>
    </row>
    <row r="16129" spans="1:5" x14ac:dyDescent="0.15">
      <c r="A16129" s="2"/>
      <c r="B16129" s="31"/>
      <c r="C16129" s="2"/>
      <c r="D16129" s="2"/>
      <c r="E16129" s="26"/>
    </row>
    <row r="16130" spans="1:5" x14ac:dyDescent="0.15">
      <c r="A16130" s="2"/>
      <c r="B16130" s="31"/>
      <c r="C16130" s="2"/>
      <c r="D16130" s="2"/>
      <c r="E16130" s="26"/>
    </row>
    <row r="16131" spans="1:5" x14ac:dyDescent="0.15">
      <c r="A16131" s="2"/>
      <c r="B16131" s="31"/>
      <c r="C16131" s="2"/>
      <c r="D16131" s="2"/>
      <c r="E16131" s="26"/>
    </row>
    <row r="16132" spans="1:5" x14ac:dyDescent="0.15">
      <c r="A16132" s="2"/>
      <c r="B16132" s="31"/>
      <c r="C16132" s="2"/>
      <c r="D16132" s="2"/>
      <c r="E16132" s="26"/>
    </row>
    <row r="16133" spans="1:5" x14ac:dyDescent="0.15">
      <c r="A16133" s="2"/>
      <c r="B16133" s="31"/>
      <c r="C16133" s="2"/>
      <c r="D16133" s="2"/>
      <c r="E16133" s="26"/>
    </row>
    <row r="16134" spans="1:5" x14ac:dyDescent="0.15">
      <c r="A16134" s="2"/>
      <c r="B16134" s="31"/>
      <c r="C16134" s="2"/>
      <c r="D16134" s="2"/>
      <c r="E16134" s="26"/>
    </row>
    <row r="16135" spans="1:5" x14ac:dyDescent="0.15">
      <c r="A16135" s="2"/>
      <c r="B16135" s="31"/>
      <c r="C16135" s="2"/>
      <c r="D16135" s="2"/>
      <c r="E16135" s="26"/>
    </row>
    <row r="16136" spans="1:5" x14ac:dyDescent="0.15">
      <c r="A16136" s="2"/>
      <c r="B16136" s="31"/>
      <c r="C16136" s="2"/>
      <c r="D16136" s="2"/>
      <c r="E16136" s="26"/>
    </row>
    <row r="16137" spans="1:5" x14ac:dyDescent="0.15">
      <c r="A16137" s="2"/>
      <c r="B16137" s="31"/>
      <c r="C16137" s="2"/>
      <c r="D16137" s="2"/>
      <c r="E16137" s="26"/>
    </row>
    <row r="16138" spans="1:5" x14ac:dyDescent="0.15">
      <c r="A16138" s="2"/>
      <c r="B16138" s="31"/>
      <c r="C16138" s="2"/>
      <c r="D16138" s="2"/>
      <c r="E16138" s="26"/>
    </row>
    <row r="16139" spans="1:5" x14ac:dyDescent="0.15">
      <c r="A16139" s="2"/>
      <c r="B16139" s="31"/>
      <c r="C16139" s="2"/>
      <c r="D16139" s="2"/>
      <c r="E16139" s="26"/>
    </row>
    <row r="16140" spans="1:5" x14ac:dyDescent="0.15">
      <c r="A16140" s="2"/>
      <c r="B16140" s="31"/>
      <c r="C16140" s="2"/>
      <c r="D16140" s="2"/>
      <c r="E16140" s="26"/>
    </row>
    <row r="16141" spans="1:5" x14ac:dyDescent="0.15">
      <c r="A16141" s="2"/>
      <c r="B16141" s="31"/>
      <c r="C16141" s="2"/>
      <c r="D16141" s="2"/>
      <c r="E16141" s="26"/>
    </row>
    <row r="16142" spans="1:5" x14ac:dyDescent="0.15">
      <c r="A16142" s="2"/>
      <c r="B16142" s="31"/>
      <c r="C16142" s="2"/>
      <c r="D16142" s="2"/>
      <c r="E16142" s="26"/>
    </row>
    <row r="16143" spans="1:5" x14ac:dyDescent="0.15">
      <c r="A16143" s="2"/>
      <c r="B16143" s="31"/>
      <c r="C16143" s="2"/>
      <c r="D16143" s="2"/>
      <c r="E16143" s="26"/>
    </row>
    <row r="16144" spans="1:5" x14ac:dyDescent="0.15">
      <c r="A16144" s="2"/>
      <c r="B16144" s="31"/>
      <c r="C16144" s="2"/>
      <c r="D16144" s="2"/>
      <c r="E16144" s="26"/>
    </row>
    <row r="16145" spans="1:5" x14ac:dyDescent="0.15">
      <c r="A16145" s="2"/>
      <c r="B16145" s="31"/>
      <c r="C16145" s="2"/>
      <c r="D16145" s="2"/>
      <c r="E16145" s="26"/>
    </row>
    <row r="16146" spans="1:5" x14ac:dyDescent="0.15">
      <c r="A16146" s="2"/>
      <c r="B16146" s="31"/>
      <c r="C16146" s="2"/>
      <c r="D16146" s="2"/>
      <c r="E16146" s="26"/>
    </row>
    <row r="16147" spans="1:5" x14ac:dyDescent="0.15">
      <c r="A16147" s="2"/>
      <c r="B16147" s="31"/>
      <c r="C16147" s="2"/>
      <c r="D16147" s="2"/>
      <c r="E16147" s="26"/>
    </row>
    <row r="16148" spans="1:5" x14ac:dyDescent="0.15">
      <c r="A16148" s="2"/>
      <c r="B16148" s="31"/>
      <c r="C16148" s="2"/>
      <c r="D16148" s="2"/>
      <c r="E16148" s="26"/>
    </row>
    <row r="16149" spans="1:5" x14ac:dyDescent="0.15">
      <c r="A16149" s="2"/>
      <c r="B16149" s="31"/>
      <c r="C16149" s="2"/>
      <c r="D16149" s="2"/>
      <c r="E16149" s="26"/>
    </row>
    <row r="16150" spans="1:5" x14ac:dyDescent="0.15">
      <c r="A16150" s="2"/>
      <c r="B16150" s="31"/>
      <c r="C16150" s="2"/>
      <c r="D16150" s="2"/>
      <c r="E16150" s="26"/>
    </row>
    <row r="16151" spans="1:5" x14ac:dyDescent="0.15">
      <c r="A16151" s="2"/>
      <c r="B16151" s="31"/>
      <c r="C16151" s="2"/>
      <c r="D16151" s="2"/>
      <c r="E16151" s="26"/>
    </row>
    <row r="16152" spans="1:5" x14ac:dyDescent="0.15">
      <c r="A16152" s="2"/>
      <c r="B16152" s="31"/>
      <c r="C16152" s="2"/>
      <c r="D16152" s="2"/>
      <c r="E16152" s="26"/>
    </row>
    <row r="16153" spans="1:5" x14ac:dyDescent="0.15">
      <c r="A16153" s="2"/>
      <c r="B16153" s="31"/>
      <c r="C16153" s="2"/>
      <c r="D16153" s="2"/>
      <c r="E16153" s="26"/>
    </row>
    <row r="16154" spans="1:5" x14ac:dyDescent="0.15">
      <c r="A16154" s="2"/>
      <c r="B16154" s="31"/>
      <c r="C16154" s="2"/>
      <c r="D16154" s="2"/>
      <c r="E16154" s="26"/>
    </row>
    <row r="16155" spans="1:5" x14ac:dyDescent="0.15">
      <c r="A16155" s="2"/>
      <c r="B16155" s="31"/>
      <c r="C16155" s="2"/>
      <c r="D16155" s="2"/>
      <c r="E16155" s="26"/>
    </row>
    <row r="16156" spans="1:5" x14ac:dyDescent="0.15">
      <c r="A16156" s="2"/>
      <c r="B16156" s="31"/>
      <c r="C16156" s="2"/>
      <c r="D16156" s="2"/>
      <c r="E16156" s="26"/>
    </row>
    <row r="16157" spans="1:5" x14ac:dyDescent="0.15">
      <c r="A16157" s="2"/>
      <c r="B16157" s="31"/>
      <c r="C16157" s="2"/>
      <c r="D16157" s="2"/>
      <c r="E16157" s="26"/>
    </row>
    <row r="16158" spans="1:5" x14ac:dyDescent="0.15">
      <c r="A16158" s="2"/>
      <c r="B16158" s="31"/>
      <c r="C16158" s="2"/>
      <c r="D16158" s="2"/>
      <c r="E16158" s="26"/>
    </row>
    <row r="16159" spans="1:5" x14ac:dyDescent="0.15">
      <c r="A16159" s="2"/>
      <c r="B16159" s="31"/>
      <c r="C16159" s="2"/>
      <c r="D16159" s="2"/>
      <c r="E16159" s="26"/>
    </row>
    <row r="16160" spans="1:5" x14ac:dyDescent="0.15">
      <c r="A16160" s="2"/>
      <c r="B16160" s="31"/>
      <c r="C16160" s="2"/>
      <c r="D16160" s="2"/>
      <c r="E16160" s="26"/>
    </row>
    <row r="16161" spans="1:5" x14ac:dyDescent="0.15">
      <c r="A16161" s="2"/>
      <c r="B16161" s="31"/>
      <c r="C16161" s="2"/>
      <c r="D16161" s="2"/>
      <c r="E16161" s="26"/>
    </row>
    <row r="16162" spans="1:5" x14ac:dyDescent="0.15">
      <c r="A16162" s="2"/>
      <c r="B16162" s="31"/>
      <c r="C16162" s="2"/>
      <c r="D16162" s="2"/>
      <c r="E16162" s="26"/>
    </row>
    <row r="16163" spans="1:5" x14ac:dyDescent="0.15">
      <c r="A16163" s="2"/>
      <c r="B16163" s="31"/>
      <c r="C16163" s="2"/>
      <c r="D16163" s="2"/>
      <c r="E16163" s="26"/>
    </row>
    <row r="16164" spans="1:5" x14ac:dyDescent="0.15">
      <c r="A16164" s="2"/>
      <c r="B16164" s="31"/>
      <c r="C16164" s="2"/>
      <c r="D16164" s="2"/>
      <c r="E16164" s="26"/>
    </row>
    <row r="16165" spans="1:5" x14ac:dyDescent="0.15">
      <c r="A16165" s="2"/>
      <c r="B16165" s="31"/>
      <c r="C16165" s="2"/>
      <c r="D16165" s="2"/>
      <c r="E16165" s="26"/>
    </row>
    <row r="16166" spans="1:5" x14ac:dyDescent="0.15">
      <c r="A16166" s="2"/>
      <c r="B16166" s="31"/>
      <c r="C16166" s="2"/>
      <c r="D16166" s="2"/>
      <c r="E16166" s="26"/>
    </row>
    <row r="16167" spans="1:5" x14ac:dyDescent="0.15">
      <c r="A16167" s="2"/>
      <c r="B16167" s="31"/>
      <c r="C16167" s="2"/>
      <c r="D16167" s="2"/>
      <c r="E16167" s="26"/>
    </row>
    <row r="16168" spans="1:5" x14ac:dyDescent="0.15">
      <c r="A16168" s="2"/>
      <c r="B16168" s="31"/>
      <c r="C16168" s="2"/>
      <c r="D16168" s="2"/>
      <c r="E16168" s="26"/>
    </row>
    <row r="16169" spans="1:5" x14ac:dyDescent="0.15">
      <c r="A16169" s="2"/>
      <c r="B16169" s="31"/>
      <c r="C16169" s="2"/>
      <c r="D16169" s="2"/>
      <c r="E16169" s="26"/>
    </row>
    <row r="16170" spans="1:5" x14ac:dyDescent="0.15">
      <c r="A16170" s="2"/>
      <c r="B16170" s="31"/>
      <c r="C16170" s="2"/>
      <c r="D16170" s="2"/>
      <c r="E16170" s="26"/>
    </row>
    <row r="16171" spans="1:5" x14ac:dyDescent="0.15">
      <c r="A16171" s="2"/>
      <c r="B16171" s="31"/>
      <c r="C16171" s="2"/>
      <c r="D16171" s="2"/>
      <c r="E16171" s="26"/>
    </row>
    <row r="16172" spans="1:5" x14ac:dyDescent="0.15">
      <c r="A16172" s="2"/>
      <c r="B16172" s="31"/>
      <c r="C16172" s="2"/>
      <c r="D16172" s="2"/>
      <c r="E16172" s="26"/>
    </row>
    <row r="16173" spans="1:5" x14ac:dyDescent="0.15">
      <c r="A16173" s="2"/>
      <c r="B16173" s="31"/>
      <c r="C16173" s="2"/>
      <c r="D16173" s="2"/>
      <c r="E16173" s="26"/>
    </row>
    <row r="16174" spans="1:5" x14ac:dyDescent="0.15">
      <c r="A16174" s="2"/>
      <c r="B16174" s="31"/>
      <c r="C16174" s="2"/>
      <c r="D16174" s="2"/>
      <c r="E16174" s="26"/>
    </row>
    <row r="16175" spans="1:5" x14ac:dyDescent="0.15">
      <c r="A16175" s="2"/>
      <c r="B16175" s="31"/>
      <c r="C16175" s="2"/>
      <c r="D16175" s="2"/>
      <c r="E16175" s="26"/>
    </row>
    <row r="16176" spans="1:5" x14ac:dyDescent="0.15">
      <c r="A16176" s="2"/>
      <c r="B16176" s="31"/>
      <c r="C16176" s="2"/>
      <c r="D16176" s="2"/>
      <c r="E16176" s="26"/>
    </row>
    <row r="16177" spans="1:5" x14ac:dyDescent="0.15">
      <c r="A16177" s="2"/>
      <c r="B16177" s="31"/>
      <c r="C16177" s="2"/>
      <c r="D16177" s="2"/>
      <c r="E16177" s="26"/>
    </row>
    <row r="16178" spans="1:5" x14ac:dyDescent="0.15">
      <c r="A16178" s="2"/>
      <c r="B16178" s="31"/>
      <c r="C16178" s="2"/>
      <c r="D16178" s="2"/>
      <c r="E16178" s="26"/>
    </row>
    <row r="16179" spans="1:5" x14ac:dyDescent="0.15">
      <c r="A16179" s="2"/>
      <c r="B16179" s="31"/>
      <c r="C16179" s="2"/>
      <c r="D16179" s="2"/>
      <c r="E16179" s="26"/>
    </row>
    <row r="16180" spans="1:5" x14ac:dyDescent="0.15">
      <c r="A16180" s="2"/>
      <c r="B16180" s="31"/>
      <c r="C16180" s="2"/>
      <c r="D16180" s="2"/>
      <c r="E16180" s="26"/>
    </row>
    <row r="16181" spans="1:5" x14ac:dyDescent="0.15">
      <c r="A16181" s="2"/>
      <c r="B16181" s="31"/>
      <c r="C16181" s="2"/>
      <c r="D16181" s="2"/>
      <c r="E16181" s="26"/>
    </row>
    <row r="16182" spans="1:5" x14ac:dyDescent="0.15">
      <c r="A16182" s="2"/>
      <c r="B16182" s="31"/>
      <c r="C16182" s="2"/>
      <c r="D16182" s="2"/>
      <c r="E16182" s="26"/>
    </row>
    <row r="16183" spans="1:5" x14ac:dyDescent="0.15">
      <c r="A16183" s="2"/>
      <c r="B16183" s="31"/>
      <c r="C16183" s="2"/>
      <c r="D16183" s="2"/>
      <c r="E16183" s="26"/>
    </row>
    <row r="16184" spans="1:5" x14ac:dyDescent="0.15">
      <c r="A16184" s="2"/>
      <c r="B16184" s="31"/>
      <c r="C16184" s="2"/>
      <c r="D16184" s="2"/>
      <c r="E16184" s="26"/>
    </row>
    <row r="16185" spans="1:5" x14ac:dyDescent="0.15">
      <c r="A16185" s="2"/>
      <c r="B16185" s="31"/>
      <c r="C16185" s="2"/>
      <c r="D16185" s="2"/>
      <c r="E16185" s="26"/>
    </row>
    <row r="16186" spans="1:5" x14ac:dyDescent="0.15">
      <c r="A16186" s="2"/>
      <c r="B16186" s="31"/>
      <c r="C16186" s="2"/>
      <c r="D16186" s="2"/>
      <c r="E16186" s="26"/>
    </row>
    <row r="16187" spans="1:5" x14ac:dyDescent="0.15">
      <c r="A16187" s="2"/>
      <c r="B16187" s="31"/>
      <c r="C16187" s="2"/>
      <c r="D16187" s="2"/>
      <c r="E16187" s="26"/>
    </row>
    <row r="16188" spans="1:5" x14ac:dyDescent="0.15">
      <c r="A16188" s="2"/>
      <c r="B16188" s="31"/>
      <c r="C16188" s="2"/>
      <c r="D16188" s="2"/>
      <c r="E16188" s="26"/>
    </row>
    <row r="16189" spans="1:5" x14ac:dyDescent="0.15">
      <c r="A16189" s="2"/>
      <c r="B16189" s="31"/>
      <c r="C16189" s="2"/>
      <c r="D16189" s="2"/>
      <c r="E16189" s="26"/>
    </row>
    <row r="16190" spans="1:5" x14ac:dyDescent="0.15">
      <c r="A16190" s="2"/>
      <c r="B16190" s="31"/>
      <c r="C16190" s="2"/>
      <c r="D16190" s="2"/>
      <c r="E16190" s="26"/>
    </row>
    <row r="16191" spans="1:5" x14ac:dyDescent="0.15">
      <c r="A16191" s="2"/>
      <c r="B16191" s="31"/>
      <c r="C16191" s="2"/>
      <c r="D16191" s="2"/>
      <c r="E16191" s="26"/>
    </row>
    <row r="16192" spans="1:5" x14ac:dyDescent="0.15">
      <c r="A16192" s="2"/>
      <c r="B16192" s="31"/>
      <c r="C16192" s="2"/>
      <c r="D16192" s="2"/>
      <c r="E16192" s="26"/>
    </row>
    <row r="16193" spans="1:5" x14ac:dyDescent="0.15">
      <c r="A16193" s="2"/>
      <c r="B16193" s="31"/>
      <c r="C16193" s="2"/>
      <c r="D16193" s="2"/>
      <c r="E16193" s="26"/>
    </row>
    <row r="16194" spans="1:5" x14ac:dyDescent="0.15">
      <c r="A16194" s="2"/>
      <c r="B16194" s="31"/>
      <c r="C16194" s="2"/>
      <c r="D16194" s="2"/>
      <c r="E16194" s="26"/>
    </row>
    <row r="16195" spans="1:5" x14ac:dyDescent="0.15">
      <c r="A16195" s="2"/>
      <c r="B16195" s="31"/>
      <c r="C16195" s="2"/>
      <c r="D16195" s="2"/>
      <c r="E16195" s="26"/>
    </row>
    <row r="16196" spans="1:5" x14ac:dyDescent="0.15">
      <c r="A16196" s="2"/>
      <c r="B16196" s="31"/>
      <c r="C16196" s="2"/>
      <c r="D16196" s="2"/>
      <c r="E16196" s="26"/>
    </row>
    <row r="16197" spans="1:5" x14ac:dyDescent="0.15">
      <c r="A16197" s="2"/>
      <c r="B16197" s="31"/>
      <c r="C16197" s="2"/>
      <c r="D16197" s="2"/>
      <c r="E16197" s="26"/>
    </row>
    <row r="16198" spans="1:5" x14ac:dyDescent="0.15">
      <c r="A16198" s="2"/>
      <c r="B16198" s="31"/>
      <c r="C16198" s="2"/>
      <c r="D16198" s="2"/>
      <c r="E16198" s="26"/>
    </row>
    <row r="16199" spans="1:5" x14ac:dyDescent="0.15">
      <c r="A16199" s="2"/>
      <c r="B16199" s="31"/>
      <c r="C16199" s="2"/>
      <c r="D16199" s="2"/>
      <c r="E16199" s="26"/>
    </row>
    <row r="16200" spans="1:5" x14ac:dyDescent="0.15">
      <c r="A16200" s="2"/>
      <c r="B16200" s="31"/>
      <c r="C16200" s="2"/>
      <c r="D16200" s="2"/>
      <c r="E16200" s="26"/>
    </row>
    <row r="16201" spans="1:5" x14ac:dyDescent="0.15">
      <c r="A16201" s="2"/>
      <c r="B16201" s="31"/>
      <c r="C16201" s="2"/>
      <c r="D16201" s="2"/>
      <c r="E16201" s="26"/>
    </row>
    <row r="16202" spans="1:5" x14ac:dyDescent="0.15">
      <c r="A16202" s="2"/>
      <c r="B16202" s="31"/>
      <c r="C16202" s="2"/>
      <c r="D16202" s="2"/>
      <c r="E16202" s="26"/>
    </row>
    <row r="16203" spans="1:5" x14ac:dyDescent="0.15">
      <c r="A16203" s="2"/>
      <c r="B16203" s="31"/>
      <c r="C16203" s="2"/>
      <c r="D16203" s="2"/>
      <c r="E16203" s="26"/>
    </row>
    <row r="16204" spans="1:5" x14ac:dyDescent="0.15">
      <c r="A16204" s="2"/>
      <c r="B16204" s="31"/>
      <c r="C16204" s="2"/>
      <c r="D16204" s="2"/>
      <c r="E16204" s="26"/>
    </row>
    <row r="16205" spans="1:5" x14ac:dyDescent="0.15">
      <c r="A16205" s="2"/>
      <c r="B16205" s="31"/>
      <c r="C16205" s="2"/>
      <c r="D16205" s="2"/>
      <c r="E16205" s="26"/>
    </row>
    <row r="16206" spans="1:5" x14ac:dyDescent="0.15">
      <c r="A16206" s="2"/>
      <c r="B16206" s="31"/>
      <c r="C16206" s="2"/>
      <c r="D16206" s="2"/>
      <c r="E16206" s="26"/>
    </row>
    <row r="16207" spans="1:5" x14ac:dyDescent="0.15">
      <c r="A16207" s="2"/>
      <c r="B16207" s="31"/>
      <c r="C16207" s="2"/>
      <c r="D16207" s="2"/>
      <c r="E16207" s="26"/>
    </row>
    <row r="16208" spans="1:5" x14ac:dyDescent="0.15">
      <c r="A16208" s="2"/>
      <c r="B16208" s="31"/>
      <c r="C16208" s="2"/>
      <c r="D16208" s="2"/>
      <c r="E16208" s="26"/>
    </row>
    <row r="16209" spans="1:5" x14ac:dyDescent="0.15">
      <c r="A16209" s="2"/>
      <c r="B16209" s="31"/>
      <c r="C16209" s="2"/>
      <c r="D16209" s="2"/>
      <c r="E16209" s="26"/>
    </row>
    <row r="16210" spans="1:5" x14ac:dyDescent="0.15">
      <c r="A16210" s="2"/>
      <c r="B16210" s="31"/>
      <c r="C16210" s="2"/>
      <c r="D16210" s="2"/>
      <c r="E16210" s="26"/>
    </row>
    <row r="16211" spans="1:5" x14ac:dyDescent="0.15">
      <c r="A16211" s="2"/>
      <c r="B16211" s="31"/>
      <c r="C16211" s="2"/>
      <c r="D16211" s="2"/>
      <c r="E16211" s="26"/>
    </row>
    <row r="16212" spans="1:5" x14ac:dyDescent="0.15">
      <c r="A16212" s="2"/>
      <c r="B16212" s="31"/>
      <c r="C16212" s="2"/>
      <c r="D16212" s="2"/>
      <c r="E16212" s="26"/>
    </row>
    <row r="16213" spans="1:5" x14ac:dyDescent="0.15">
      <c r="A16213" s="2"/>
      <c r="B16213" s="31"/>
      <c r="C16213" s="2"/>
      <c r="D16213" s="2"/>
      <c r="E16213" s="26"/>
    </row>
    <row r="16214" spans="1:5" x14ac:dyDescent="0.15">
      <c r="A16214" s="2"/>
      <c r="B16214" s="31"/>
      <c r="C16214" s="2"/>
      <c r="D16214" s="2"/>
      <c r="E16214" s="26"/>
    </row>
    <row r="16215" spans="1:5" x14ac:dyDescent="0.15">
      <c r="A16215" s="2"/>
      <c r="B16215" s="31"/>
      <c r="C16215" s="2"/>
      <c r="D16215" s="2"/>
      <c r="E16215" s="26"/>
    </row>
    <row r="16216" spans="1:5" x14ac:dyDescent="0.15">
      <c r="A16216" s="2"/>
      <c r="B16216" s="31"/>
      <c r="C16216" s="2"/>
      <c r="D16216" s="2"/>
      <c r="E16216" s="26"/>
    </row>
    <row r="16217" spans="1:5" x14ac:dyDescent="0.15">
      <c r="A16217" s="2"/>
      <c r="B16217" s="31"/>
      <c r="C16217" s="2"/>
      <c r="D16217" s="2"/>
      <c r="E16217" s="26"/>
    </row>
    <row r="16218" spans="1:5" x14ac:dyDescent="0.15">
      <c r="A16218" s="2"/>
      <c r="B16218" s="31"/>
      <c r="C16218" s="2"/>
      <c r="D16218" s="2"/>
      <c r="E16218" s="26"/>
    </row>
    <row r="16219" spans="1:5" x14ac:dyDescent="0.15">
      <c r="A16219" s="2"/>
      <c r="B16219" s="31"/>
      <c r="C16219" s="2"/>
      <c r="D16219" s="2"/>
      <c r="E16219" s="26"/>
    </row>
    <row r="16220" spans="1:5" x14ac:dyDescent="0.15">
      <c r="A16220" s="2"/>
      <c r="B16220" s="31"/>
      <c r="C16220" s="2"/>
      <c r="D16220" s="2"/>
      <c r="E16220" s="26"/>
    </row>
    <row r="16221" spans="1:5" x14ac:dyDescent="0.15">
      <c r="A16221" s="2"/>
      <c r="B16221" s="31"/>
      <c r="C16221" s="2"/>
      <c r="D16221" s="2"/>
      <c r="E16221" s="26"/>
    </row>
    <row r="16222" spans="1:5" x14ac:dyDescent="0.15">
      <c r="A16222" s="2"/>
      <c r="B16222" s="31"/>
      <c r="C16222" s="2"/>
      <c r="D16222" s="2"/>
      <c r="E16222" s="26"/>
    </row>
    <row r="16223" spans="1:5" x14ac:dyDescent="0.15">
      <c r="A16223" s="2"/>
      <c r="B16223" s="31"/>
      <c r="C16223" s="2"/>
      <c r="D16223" s="2"/>
      <c r="E16223" s="26"/>
    </row>
    <row r="16224" spans="1:5" x14ac:dyDescent="0.15">
      <c r="A16224" s="2"/>
      <c r="B16224" s="31"/>
      <c r="C16224" s="2"/>
      <c r="D16224" s="2"/>
      <c r="E16224" s="26"/>
    </row>
    <row r="16225" spans="1:5" x14ac:dyDescent="0.15">
      <c r="A16225" s="2"/>
      <c r="B16225" s="31"/>
      <c r="C16225" s="2"/>
      <c r="D16225" s="2"/>
      <c r="E16225" s="26"/>
    </row>
    <row r="16226" spans="1:5" x14ac:dyDescent="0.15">
      <c r="A16226" s="2"/>
      <c r="B16226" s="31"/>
      <c r="C16226" s="2"/>
      <c r="D16226" s="2"/>
      <c r="E16226" s="26"/>
    </row>
    <row r="16227" spans="1:5" x14ac:dyDescent="0.15">
      <c r="A16227" s="2"/>
      <c r="B16227" s="31"/>
      <c r="C16227" s="2"/>
      <c r="D16227" s="2"/>
      <c r="E16227" s="26"/>
    </row>
    <row r="16228" spans="1:5" x14ac:dyDescent="0.15">
      <c r="A16228" s="2"/>
      <c r="B16228" s="31"/>
      <c r="C16228" s="2"/>
      <c r="D16228" s="2"/>
      <c r="E16228" s="26"/>
    </row>
    <row r="16229" spans="1:5" x14ac:dyDescent="0.15">
      <c r="A16229" s="2"/>
      <c r="B16229" s="31"/>
      <c r="C16229" s="2"/>
      <c r="D16229" s="2"/>
      <c r="E16229" s="26"/>
    </row>
    <row r="16230" spans="1:5" x14ac:dyDescent="0.15">
      <c r="A16230" s="2"/>
      <c r="B16230" s="31"/>
      <c r="C16230" s="2"/>
      <c r="D16230" s="2"/>
      <c r="E16230" s="26"/>
    </row>
    <row r="16231" spans="1:5" x14ac:dyDescent="0.15">
      <c r="A16231" s="2"/>
      <c r="B16231" s="31"/>
      <c r="C16231" s="2"/>
      <c r="D16231" s="2"/>
      <c r="E16231" s="26"/>
    </row>
    <row r="16232" spans="1:5" x14ac:dyDescent="0.15">
      <c r="A16232" s="2"/>
      <c r="B16232" s="31"/>
      <c r="C16232" s="2"/>
      <c r="D16232" s="2"/>
      <c r="E16232" s="26"/>
    </row>
    <row r="16233" spans="1:5" x14ac:dyDescent="0.15">
      <c r="A16233" s="2"/>
      <c r="B16233" s="31"/>
      <c r="C16233" s="2"/>
      <c r="D16233" s="2"/>
      <c r="E16233" s="26"/>
    </row>
    <row r="16234" spans="1:5" x14ac:dyDescent="0.15">
      <c r="A16234" s="2"/>
      <c r="B16234" s="31"/>
      <c r="C16234" s="2"/>
      <c r="D16234" s="2"/>
      <c r="E16234" s="26"/>
    </row>
    <row r="16235" spans="1:5" x14ac:dyDescent="0.15">
      <c r="A16235" s="2"/>
      <c r="B16235" s="31"/>
      <c r="C16235" s="2"/>
      <c r="D16235" s="2"/>
      <c r="E16235" s="26"/>
    </row>
    <row r="16236" spans="1:5" x14ac:dyDescent="0.15">
      <c r="A16236" s="2"/>
      <c r="B16236" s="31"/>
      <c r="C16236" s="2"/>
      <c r="D16236" s="2"/>
      <c r="E16236" s="26"/>
    </row>
    <row r="16237" spans="1:5" x14ac:dyDescent="0.15">
      <c r="A16237" s="2"/>
      <c r="B16237" s="31"/>
      <c r="C16237" s="2"/>
      <c r="D16237" s="2"/>
      <c r="E16237" s="26"/>
    </row>
    <row r="16238" spans="1:5" x14ac:dyDescent="0.15">
      <c r="A16238" s="2"/>
      <c r="B16238" s="31"/>
      <c r="C16238" s="2"/>
      <c r="D16238" s="2"/>
      <c r="E16238" s="26"/>
    </row>
    <row r="16239" spans="1:5" x14ac:dyDescent="0.15">
      <c r="A16239" s="2"/>
      <c r="B16239" s="31"/>
      <c r="C16239" s="2"/>
      <c r="D16239" s="2"/>
      <c r="E16239" s="26"/>
    </row>
    <row r="16240" spans="1:5" x14ac:dyDescent="0.15">
      <c r="A16240" s="2"/>
      <c r="B16240" s="31"/>
      <c r="C16240" s="2"/>
      <c r="D16240" s="2"/>
      <c r="E16240" s="26"/>
    </row>
    <row r="16241" spans="1:5" x14ac:dyDescent="0.15">
      <c r="A16241" s="2"/>
      <c r="B16241" s="31"/>
      <c r="C16241" s="2"/>
      <c r="D16241" s="2"/>
      <c r="E16241" s="26"/>
    </row>
    <row r="16242" spans="1:5" x14ac:dyDescent="0.15">
      <c r="A16242" s="2"/>
      <c r="B16242" s="31"/>
      <c r="C16242" s="2"/>
      <c r="D16242" s="2"/>
      <c r="E16242" s="26"/>
    </row>
    <row r="16243" spans="1:5" x14ac:dyDescent="0.15">
      <c r="A16243" s="2"/>
      <c r="B16243" s="31"/>
      <c r="C16243" s="2"/>
      <c r="D16243" s="2"/>
      <c r="E16243" s="26"/>
    </row>
    <row r="16244" spans="1:5" x14ac:dyDescent="0.15">
      <c r="A16244" s="2"/>
      <c r="B16244" s="31"/>
      <c r="C16244" s="2"/>
      <c r="D16244" s="2"/>
      <c r="E16244" s="26"/>
    </row>
    <row r="16245" spans="1:5" x14ac:dyDescent="0.15">
      <c r="A16245" s="2"/>
      <c r="B16245" s="31"/>
      <c r="C16245" s="2"/>
      <c r="D16245" s="2"/>
      <c r="E16245" s="26"/>
    </row>
    <row r="16246" spans="1:5" x14ac:dyDescent="0.15">
      <c r="A16246" s="2"/>
      <c r="B16246" s="31"/>
      <c r="C16246" s="2"/>
      <c r="D16246" s="2"/>
      <c r="E16246" s="26"/>
    </row>
    <row r="16247" spans="1:5" x14ac:dyDescent="0.15">
      <c r="A16247" s="2"/>
      <c r="B16247" s="31"/>
      <c r="C16247" s="2"/>
      <c r="D16247" s="2"/>
      <c r="E16247" s="26"/>
    </row>
    <row r="16248" spans="1:5" x14ac:dyDescent="0.15">
      <c r="A16248" s="2"/>
      <c r="B16248" s="31"/>
      <c r="C16248" s="2"/>
      <c r="D16248" s="2"/>
      <c r="E16248" s="26"/>
    </row>
    <row r="16249" spans="1:5" x14ac:dyDescent="0.15">
      <c r="A16249" s="2"/>
      <c r="B16249" s="31"/>
      <c r="C16249" s="2"/>
      <c r="D16249" s="2"/>
      <c r="E16249" s="26"/>
    </row>
    <row r="16250" spans="1:5" x14ac:dyDescent="0.15">
      <c r="A16250" s="2"/>
      <c r="B16250" s="31"/>
      <c r="C16250" s="2"/>
      <c r="D16250" s="2"/>
      <c r="E16250" s="26"/>
    </row>
    <row r="16251" spans="1:5" x14ac:dyDescent="0.15">
      <c r="A16251" s="2"/>
      <c r="B16251" s="31"/>
      <c r="C16251" s="2"/>
      <c r="D16251" s="2"/>
      <c r="E16251" s="26"/>
    </row>
    <row r="16252" spans="1:5" x14ac:dyDescent="0.15">
      <c r="A16252" s="2"/>
      <c r="B16252" s="31"/>
      <c r="C16252" s="2"/>
      <c r="D16252" s="2"/>
      <c r="E16252" s="26"/>
    </row>
    <row r="16253" spans="1:5" x14ac:dyDescent="0.15">
      <c r="A16253" s="2"/>
      <c r="B16253" s="31"/>
      <c r="C16253" s="2"/>
      <c r="D16253" s="2"/>
      <c r="E16253" s="26"/>
    </row>
    <row r="16254" spans="1:5" x14ac:dyDescent="0.15">
      <c r="A16254" s="2"/>
      <c r="B16254" s="31"/>
      <c r="C16254" s="2"/>
      <c r="D16254" s="2"/>
      <c r="E16254" s="26"/>
    </row>
    <row r="16255" spans="1:5" x14ac:dyDescent="0.15">
      <c r="A16255" s="2"/>
      <c r="B16255" s="31"/>
      <c r="C16255" s="2"/>
      <c r="D16255" s="2"/>
      <c r="E16255" s="26"/>
    </row>
    <row r="16256" spans="1:5" x14ac:dyDescent="0.15">
      <c r="A16256" s="2"/>
      <c r="B16256" s="31"/>
      <c r="C16256" s="2"/>
      <c r="D16256" s="2"/>
      <c r="E16256" s="26"/>
    </row>
    <row r="16257" spans="1:5" x14ac:dyDescent="0.15">
      <c r="A16257" s="2"/>
      <c r="B16257" s="31"/>
      <c r="C16257" s="2"/>
      <c r="D16257" s="2"/>
      <c r="E16257" s="26"/>
    </row>
    <row r="16258" spans="1:5" x14ac:dyDescent="0.15">
      <c r="A16258" s="2"/>
      <c r="B16258" s="31"/>
      <c r="C16258" s="2"/>
      <c r="D16258" s="2"/>
      <c r="E16258" s="26"/>
    </row>
    <row r="16259" spans="1:5" x14ac:dyDescent="0.15">
      <c r="A16259" s="2"/>
      <c r="B16259" s="31"/>
      <c r="C16259" s="2"/>
      <c r="D16259" s="2"/>
      <c r="E16259" s="26"/>
    </row>
    <row r="16260" spans="1:5" x14ac:dyDescent="0.15">
      <c r="A16260" s="2"/>
      <c r="B16260" s="31"/>
      <c r="C16260" s="2"/>
      <c r="D16260" s="2"/>
      <c r="E16260" s="26"/>
    </row>
    <row r="16261" spans="1:5" x14ac:dyDescent="0.15">
      <c r="A16261" s="2"/>
      <c r="B16261" s="31"/>
      <c r="C16261" s="2"/>
      <c r="D16261" s="2"/>
      <c r="E16261" s="26"/>
    </row>
    <row r="16262" spans="1:5" x14ac:dyDescent="0.15">
      <c r="A16262" s="2"/>
      <c r="B16262" s="31"/>
      <c r="C16262" s="2"/>
      <c r="D16262" s="2"/>
      <c r="E16262" s="26"/>
    </row>
    <row r="16263" spans="1:5" x14ac:dyDescent="0.15">
      <c r="A16263" s="2"/>
      <c r="B16263" s="31"/>
      <c r="C16263" s="2"/>
      <c r="D16263" s="2"/>
      <c r="E16263" s="26"/>
    </row>
    <row r="16264" spans="1:5" x14ac:dyDescent="0.15">
      <c r="A16264" s="2"/>
      <c r="B16264" s="31"/>
      <c r="C16264" s="2"/>
      <c r="D16264" s="2"/>
      <c r="E16264" s="26"/>
    </row>
    <row r="16265" spans="1:5" x14ac:dyDescent="0.15">
      <c r="A16265" s="2"/>
      <c r="B16265" s="31"/>
      <c r="C16265" s="2"/>
      <c r="D16265" s="2"/>
      <c r="E16265" s="26"/>
    </row>
    <row r="16266" spans="1:5" x14ac:dyDescent="0.15">
      <c r="A16266" s="2"/>
      <c r="B16266" s="31"/>
      <c r="C16266" s="2"/>
      <c r="D16266" s="2"/>
      <c r="E16266" s="26"/>
    </row>
    <row r="16267" spans="1:5" x14ac:dyDescent="0.15">
      <c r="A16267" s="2"/>
      <c r="B16267" s="31"/>
      <c r="C16267" s="2"/>
      <c r="D16267" s="2"/>
      <c r="E16267" s="26"/>
    </row>
    <row r="16268" spans="1:5" x14ac:dyDescent="0.15">
      <c r="A16268" s="2"/>
      <c r="B16268" s="31"/>
      <c r="C16268" s="2"/>
      <c r="D16268" s="2"/>
      <c r="E16268" s="26"/>
    </row>
    <row r="16269" spans="1:5" x14ac:dyDescent="0.15">
      <c r="A16269" s="2"/>
      <c r="B16269" s="31"/>
      <c r="C16269" s="2"/>
      <c r="D16269" s="2"/>
      <c r="E16269" s="26"/>
    </row>
    <row r="16270" spans="1:5" x14ac:dyDescent="0.15">
      <c r="A16270" s="2"/>
      <c r="B16270" s="31"/>
      <c r="C16270" s="2"/>
      <c r="D16270" s="2"/>
      <c r="E16270" s="26"/>
    </row>
    <row r="16271" spans="1:5" x14ac:dyDescent="0.15">
      <c r="A16271" s="2"/>
      <c r="B16271" s="31"/>
      <c r="C16271" s="2"/>
      <c r="D16271" s="2"/>
      <c r="E16271" s="26"/>
    </row>
    <row r="16272" spans="1:5" x14ac:dyDescent="0.15">
      <c r="A16272" s="2"/>
      <c r="B16272" s="31"/>
      <c r="C16272" s="2"/>
      <c r="D16272" s="2"/>
      <c r="E16272" s="26"/>
    </row>
    <row r="16273" spans="1:5" x14ac:dyDescent="0.15">
      <c r="A16273" s="2"/>
      <c r="B16273" s="31"/>
      <c r="C16273" s="2"/>
      <c r="D16273" s="2"/>
      <c r="E16273" s="26"/>
    </row>
    <row r="16274" spans="1:5" x14ac:dyDescent="0.15">
      <c r="A16274" s="2"/>
      <c r="B16274" s="31"/>
      <c r="C16274" s="2"/>
      <c r="D16274" s="2"/>
      <c r="E16274" s="26"/>
    </row>
    <row r="16275" spans="1:5" x14ac:dyDescent="0.15">
      <c r="A16275" s="2"/>
      <c r="B16275" s="31"/>
      <c r="C16275" s="2"/>
      <c r="D16275" s="2"/>
      <c r="E16275" s="26"/>
    </row>
    <row r="16276" spans="1:5" x14ac:dyDescent="0.15">
      <c r="A16276" s="2"/>
      <c r="B16276" s="31"/>
      <c r="C16276" s="2"/>
      <c r="D16276" s="2"/>
      <c r="E16276" s="26"/>
    </row>
    <row r="16277" spans="1:5" x14ac:dyDescent="0.15">
      <c r="A16277" s="2"/>
      <c r="B16277" s="31"/>
      <c r="C16277" s="2"/>
      <c r="D16277" s="2"/>
      <c r="E16277" s="26"/>
    </row>
    <row r="16278" spans="1:5" x14ac:dyDescent="0.15">
      <c r="A16278" s="2"/>
      <c r="B16278" s="31"/>
      <c r="C16278" s="2"/>
      <c r="D16278" s="2"/>
      <c r="E16278" s="26"/>
    </row>
    <row r="16279" spans="1:5" x14ac:dyDescent="0.15">
      <c r="A16279" s="2"/>
      <c r="B16279" s="31"/>
      <c r="C16279" s="2"/>
      <c r="D16279" s="2"/>
      <c r="E16279" s="26"/>
    </row>
    <row r="16280" spans="1:5" x14ac:dyDescent="0.15">
      <c r="A16280" s="2"/>
      <c r="B16280" s="31"/>
      <c r="C16280" s="2"/>
      <c r="D16280" s="2"/>
      <c r="E16280" s="26"/>
    </row>
    <row r="16281" spans="1:5" x14ac:dyDescent="0.15">
      <c r="A16281" s="2"/>
      <c r="B16281" s="31"/>
      <c r="C16281" s="2"/>
      <c r="D16281" s="2"/>
      <c r="E16281" s="26"/>
    </row>
    <row r="16282" spans="1:5" x14ac:dyDescent="0.15">
      <c r="A16282" s="2"/>
      <c r="B16282" s="31"/>
      <c r="C16282" s="2"/>
      <c r="D16282" s="2"/>
      <c r="E16282" s="26"/>
    </row>
    <row r="16283" spans="1:5" x14ac:dyDescent="0.15">
      <c r="A16283" s="2"/>
      <c r="B16283" s="31"/>
      <c r="C16283" s="2"/>
      <c r="D16283" s="2"/>
      <c r="E16283" s="26"/>
    </row>
    <row r="16284" spans="1:5" x14ac:dyDescent="0.15">
      <c r="A16284" s="2"/>
      <c r="B16284" s="31"/>
      <c r="C16284" s="2"/>
      <c r="D16284" s="2"/>
      <c r="E16284" s="26"/>
    </row>
    <row r="16285" spans="1:5" x14ac:dyDescent="0.15">
      <c r="A16285" s="2"/>
      <c r="B16285" s="31"/>
      <c r="C16285" s="2"/>
      <c r="D16285" s="2"/>
      <c r="E16285" s="26"/>
    </row>
    <row r="16286" spans="1:5" x14ac:dyDescent="0.15">
      <c r="A16286" s="2"/>
      <c r="B16286" s="31"/>
      <c r="C16286" s="2"/>
      <c r="D16286" s="2"/>
      <c r="E16286" s="26"/>
    </row>
    <row r="16287" spans="1:5" x14ac:dyDescent="0.15">
      <c r="A16287" s="2"/>
      <c r="B16287" s="31"/>
      <c r="C16287" s="2"/>
      <c r="D16287" s="2"/>
      <c r="E16287" s="26"/>
    </row>
    <row r="16288" spans="1:5" x14ac:dyDescent="0.15">
      <c r="A16288" s="2"/>
      <c r="B16288" s="31"/>
      <c r="C16288" s="2"/>
      <c r="D16288" s="2"/>
      <c r="E16288" s="26"/>
    </row>
    <row r="16289" spans="1:5" x14ac:dyDescent="0.15">
      <c r="A16289" s="2"/>
      <c r="B16289" s="31"/>
      <c r="C16289" s="2"/>
      <c r="D16289" s="2"/>
      <c r="E16289" s="26"/>
    </row>
    <row r="16290" spans="1:5" x14ac:dyDescent="0.15">
      <c r="A16290" s="2"/>
      <c r="B16290" s="31"/>
      <c r="C16290" s="2"/>
      <c r="D16290" s="2"/>
      <c r="E16290" s="26"/>
    </row>
    <row r="16291" spans="1:5" x14ac:dyDescent="0.15">
      <c r="A16291" s="2"/>
      <c r="B16291" s="31"/>
      <c r="C16291" s="2"/>
      <c r="D16291" s="2"/>
      <c r="E16291" s="26"/>
    </row>
    <row r="16292" spans="1:5" x14ac:dyDescent="0.15">
      <c r="A16292" s="2"/>
      <c r="B16292" s="31"/>
      <c r="C16292" s="2"/>
      <c r="D16292" s="2"/>
      <c r="E16292" s="26"/>
    </row>
    <row r="16293" spans="1:5" x14ac:dyDescent="0.15">
      <c r="A16293" s="2"/>
      <c r="B16293" s="31"/>
      <c r="C16293" s="2"/>
      <c r="D16293" s="2"/>
      <c r="E16293" s="26"/>
    </row>
    <row r="16294" spans="1:5" x14ac:dyDescent="0.15">
      <c r="A16294" s="2"/>
      <c r="B16294" s="31"/>
      <c r="C16294" s="2"/>
      <c r="D16294" s="2"/>
      <c r="E16294" s="26"/>
    </row>
    <row r="16295" spans="1:5" x14ac:dyDescent="0.15">
      <c r="A16295" s="2"/>
      <c r="B16295" s="31"/>
      <c r="C16295" s="2"/>
      <c r="D16295" s="2"/>
      <c r="E16295" s="26"/>
    </row>
    <row r="16296" spans="1:5" x14ac:dyDescent="0.15">
      <c r="A16296" s="2"/>
      <c r="B16296" s="31"/>
      <c r="C16296" s="2"/>
      <c r="D16296" s="2"/>
      <c r="E16296" s="26"/>
    </row>
    <row r="16297" spans="1:5" x14ac:dyDescent="0.15">
      <c r="A16297" s="2"/>
      <c r="B16297" s="31"/>
      <c r="C16297" s="2"/>
      <c r="D16297" s="2"/>
      <c r="E16297" s="26"/>
    </row>
    <row r="16298" spans="1:5" x14ac:dyDescent="0.15">
      <c r="A16298" s="2"/>
      <c r="B16298" s="31"/>
      <c r="C16298" s="2"/>
      <c r="D16298" s="2"/>
      <c r="E16298" s="26"/>
    </row>
    <row r="16299" spans="1:5" x14ac:dyDescent="0.15">
      <c r="A16299" s="2"/>
      <c r="B16299" s="31"/>
      <c r="C16299" s="2"/>
      <c r="D16299" s="2"/>
      <c r="E16299" s="26"/>
    </row>
    <row r="16300" spans="1:5" x14ac:dyDescent="0.15">
      <c r="A16300" s="2"/>
      <c r="B16300" s="31"/>
      <c r="C16300" s="2"/>
      <c r="D16300" s="2"/>
      <c r="E16300" s="26"/>
    </row>
    <row r="16301" spans="1:5" x14ac:dyDescent="0.15">
      <c r="A16301" s="2"/>
      <c r="B16301" s="31"/>
      <c r="C16301" s="2"/>
      <c r="D16301" s="2"/>
      <c r="E16301" s="26"/>
    </row>
    <row r="16302" spans="1:5" x14ac:dyDescent="0.15">
      <c r="A16302" s="2"/>
      <c r="B16302" s="31"/>
      <c r="C16302" s="2"/>
      <c r="D16302" s="2"/>
      <c r="E16302" s="26"/>
    </row>
    <row r="16303" spans="1:5" x14ac:dyDescent="0.15">
      <c r="A16303" s="2"/>
      <c r="B16303" s="31"/>
      <c r="C16303" s="2"/>
      <c r="D16303" s="2"/>
      <c r="E16303" s="26"/>
    </row>
    <row r="16304" spans="1:5" x14ac:dyDescent="0.15">
      <c r="A16304" s="2"/>
      <c r="B16304" s="31"/>
      <c r="C16304" s="2"/>
      <c r="D16304" s="2"/>
      <c r="E16304" s="26"/>
    </row>
    <row r="16305" spans="1:5" x14ac:dyDescent="0.15">
      <c r="A16305" s="2"/>
      <c r="B16305" s="31"/>
      <c r="C16305" s="2"/>
      <c r="D16305" s="2"/>
      <c r="E16305" s="26"/>
    </row>
    <row r="16306" spans="1:5" x14ac:dyDescent="0.15">
      <c r="A16306" s="2"/>
      <c r="B16306" s="31"/>
      <c r="C16306" s="2"/>
      <c r="D16306" s="2"/>
      <c r="E16306" s="26"/>
    </row>
    <row r="16307" spans="1:5" x14ac:dyDescent="0.15">
      <c r="A16307" s="2"/>
      <c r="B16307" s="31"/>
      <c r="C16307" s="2"/>
      <c r="D16307" s="2"/>
      <c r="E16307" s="26"/>
    </row>
    <row r="16308" spans="1:5" x14ac:dyDescent="0.15">
      <c r="A16308" s="2"/>
      <c r="B16308" s="31"/>
      <c r="C16308" s="2"/>
      <c r="D16308" s="2"/>
      <c r="E16308" s="26"/>
    </row>
    <row r="16309" spans="1:5" x14ac:dyDescent="0.15">
      <c r="A16309" s="2"/>
      <c r="B16309" s="31"/>
      <c r="C16309" s="2"/>
      <c r="D16309" s="2"/>
      <c r="E16309" s="26"/>
    </row>
    <row r="16310" spans="1:5" x14ac:dyDescent="0.15">
      <c r="A16310" s="2"/>
      <c r="B16310" s="31"/>
      <c r="C16310" s="2"/>
      <c r="D16310" s="2"/>
      <c r="E16310" s="26"/>
    </row>
    <row r="16311" spans="1:5" x14ac:dyDescent="0.15">
      <c r="A16311" s="2"/>
      <c r="B16311" s="31"/>
      <c r="C16311" s="2"/>
      <c r="D16311" s="2"/>
      <c r="E16311" s="26"/>
    </row>
    <row r="16312" spans="1:5" x14ac:dyDescent="0.15">
      <c r="A16312" s="2"/>
      <c r="B16312" s="31"/>
      <c r="C16312" s="2"/>
      <c r="D16312" s="2"/>
      <c r="E16312" s="26"/>
    </row>
    <row r="16313" spans="1:5" x14ac:dyDescent="0.15">
      <c r="A16313" s="2"/>
      <c r="B16313" s="31"/>
      <c r="C16313" s="2"/>
      <c r="D16313" s="2"/>
      <c r="E16313" s="26"/>
    </row>
    <row r="16314" spans="1:5" x14ac:dyDescent="0.15">
      <c r="A16314" s="2"/>
      <c r="B16314" s="31"/>
      <c r="C16314" s="2"/>
      <c r="D16314" s="2"/>
      <c r="E16314" s="26"/>
    </row>
    <row r="16315" spans="1:5" x14ac:dyDescent="0.15">
      <c r="A16315" s="2"/>
      <c r="B16315" s="31"/>
      <c r="C16315" s="2"/>
      <c r="D16315" s="2"/>
      <c r="E16315" s="26"/>
    </row>
    <row r="16316" spans="1:5" x14ac:dyDescent="0.15">
      <c r="A16316" s="2"/>
      <c r="B16316" s="31"/>
      <c r="C16316" s="2"/>
      <c r="D16316" s="2"/>
      <c r="E16316" s="26"/>
    </row>
    <row r="16317" spans="1:5" x14ac:dyDescent="0.15">
      <c r="A16317" s="2"/>
      <c r="B16317" s="31"/>
      <c r="C16317" s="2"/>
      <c r="D16317" s="2"/>
      <c r="E16317" s="26"/>
    </row>
    <row r="16318" spans="1:5" x14ac:dyDescent="0.15">
      <c r="A16318" s="2"/>
      <c r="B16318" s="31"/>
      <c r="C16318" s="2"/>
      <c r="D16318" s="2"/>
      <c r="E16318" s="26"/>
    </row>
    <row r="16319" spans="1:5" x14ac:dyDescent="0.15">
      <c r="A16319" s="2"/>
      <c r="B16319" s="31"/>
      <c r="C16319" s="2"/>
      <c r="D16319" s="2"/>
      <c r="E16319" s="26"/>
    </row>
    <row r="16320" spans="1:5" x14ac:dyDescent="0.15">
      <c r="A16320" s="2"/>
      <c r="B16320" s="31"/>
      <c r="C16320" s="2"/>
      <c r="D16320" s="2"/>
      <c r="E16320" s="26"/>
    </row>
    <row r="16321" spans="1:5" x14ac:dyDescent="0.15">
      <c r="A16321" s="2"/>
      <c r="B16321" s="31"/>
      <c r="C16321" s="2"/>
      <c r="D16321" s="2"/>
      <c r="E16321" s="26"/>
    </row>
    <row r="16322" spans="1:5" x14ac:dyDescent="0.15">
      <c r="A16322" s="2"/>
      <c r="B16322" s="31"/>
      <c r="C16322" s="2"/>
      <c r="D16322" s="2"/>
      <c r="E16322" s="26"/>
    </row>
    <row r="16323" spans="1:5" x14ac:dyDescent="0.15">
      <c r="A16323" s="2"/>
      <c r="B16323" s="31"/>
      <c r="C16323" s="2"/>
      <c r="D16323" s="2"/>
      <c r="E16323" s="26"/>
    </row>
    <row r="16324" spans="1:5" x14ac:dyDescent="0.15">
      <c r="A16324" s="2"/>
      <c r="B16324" s="31"/>
      <c r="C16324" s="2"/>
      <c r="D16324" s="2"/>
      <c r="E16324" s="26"/>
    </row>
    <row r="16325" spans="1:5" x14ac:dyDescent="0.15">
      <c r="A16325" s="2"/>
      <c r="B16325" s="31"/>
      <c r="C16325" s="2"/>
      <c r="D16325" s="2"/>
      <c r="E16325" s="26"/>
    </row>
    <row r="16326" spans="1:5" x14ac:dyDescent="0.15">
      <c r="A16326" s="2"/>
      <c r="B16326" s="31"/>
      <c r="C16326" s="2"/>
      <c r="D16326" s="2"/>
      <c r="E16326" s="26"/>
    </row>
    <row r="16327" spans="1:5" x14ac:dyDescent="0.15">
      <c r="A16327" s="2"/>
      <c r="B16327" s="31"/>
      <c r="C16327" s="2"/>
      <c r="D16327" s="2"/>
      <c r="E16327" s="26"/>
    </row>
    <row r="16328" spans="1:5" x14ac:dyDescent="0.15">
      <c r="A16328" s="2"/>
      <c r="B16328" s="31"/>
      <c r="C16328" s="2"/>
      <c r="D16328" s="2"/>
      <c r="E16328" s="26"/>
    </row>
    <row r="16329" spans="1:5" x14ac:dyDescent="0.15">
      <c r="A16329" s="2"/>
      <c r="B16329" s="31"/>
      <c r="C16329" s="2"/>
      <c r="D16329" s="2"/>
      <c r="E16329" s="26"/>
    </row>
    <row r="16330" spans="1:5" x14ac:dyDescent="0.15">
      <c r="A16330" s="2"/>
      <c r="B16330" s="31"/>
      <c r="C16330" s="2"/>
      <c r="D16330" s="2"/>
      <c r="E16330" s="26"/>
    </row>
    <row r="16331" spans="1:5" x14ac:dyDescent="0.15">
      <c r="A16331" s="2"/>
      <c r="B16331" s="31"/>
      <c r="C16331" s="2"/>
      <c r="D16331" s="2"/>
      <c r="E16331" s="26"/>
    </row>
    <row r="16332" spans="1:5" x14ac:dyDescent="0.15">
      <c r="A16332" s="2"/>
      <c r="B16332" s="31"/>
      <c r="C16332" s="2"/>
      <c r="D16332" s="2"/>
      <c r="E16332" s="26"/>
    </row>
    <row r="16333" spans="1:5" x14ac:dyDescent="0.15">
      <c r="A16333" s="2"/>
      <c r="B16333" s="31"/>
      <c r="C16333" s="2"/>
      <c r="D16333" s="2"/>
      <c r="E16333" s="26"/>
    </row>
    <row r="16334" spans="1:5" x14ac:dyDescent="0.15">
      <c r="A16334" s="2"/>
      <c r="B16334" s="31"/>
      <c r="C16334" s="2"/>
      <c r="D16334" s="2"/>
      <c r="E16334" s="26"/>
    </row>
    <row r="16335" spans="1:5" x14ac:dyDescent="0.15">
      <c r="A16335" s="2"/>
      <c r="B16335" s="31"/>
      <c r="C16335" s="2"/>
      <c r="D16335" s="2"/>
      <c r="E16335" s="26"/>
    </row>
    <row r="16336" spans="1:5" x14ac:dyDescent="0.15">
      <c r="A16336" s="2"/>
      <c r="B16336" s="31"/>
      <c r="C16336" s="2"/>
      <c r="D16336" s="2"/>
      <c r="E16336" s="26"/>
    </row>
    <row r="16337" spans="1:5" x14ac:dyDescent="0.15">
      <c r="A16337" s="2"/>
      <c r="B16337" s="31"/>
      <c r="C16337" s="2"/>
      <c r="D16337" s="2"/>
      <c r="E16337" s="26"/>
    </row>
    <row r="16338" spans="1:5" x14ac:dyDescent="0.15">
      <c r="A16338" s="2"/>
      <c r="B16338" s="31"/>
      <c r="C16338" s="2"/>
      <c r="D16338" s="2"/>
      <c r="E16338" s="26"/>
    </row>
    <row r="16339" spans="1:5" x14ac:dyDescent="0.15">
      <c r="A16339" s="2"/>
      <c r="B16339" s="31"/>
      <c r="C16339" s="2"/>
      <c r="D16339" s="2"/>
      <c r="E16339" s="26"/>
    </row>
    <row r="16340" spans="1:5" x14ac:dyDescent="0.15">
      <c r="A16340" s="2"/>
      <c r="B16340" s="31"/>
      <c r="C16340" s="2"/>
      <c r="D16340" s="2"/>
      <c r="E16340" s="26"/>
    </row>
    <row r="16341" spans="1:5" x14ac:dyDescent="0.15">
      <c r="A16341" s="2"/>
      <c r="B16341" s="31"/>
      <c r="C16341" s="2"/>
      <c r="D16341" s="2"/>
      <c r="E16341" s="26"/>
    </row>
    <row r="16342" spans="1:5" x14ac:dyDescent="0.15">
      <c r="A16342" s="2"/>
      <c r="B16342" s="31"/>
      <c r="C16342" s="2"/>
      <c r="D16342" s="2"/>
      <c r="E16342" s="26"/>
    </row>
    <row r="16343" spans="1:5" x14ac:dyDescent="0.15">
      <c r="A16343" s="2"/>
      <c r="B16343" s="31"/>
      <c r="C16343" s="2"/>
      <c r="D16343" s="2"/>
      <c r="E16343" s="26"/>
    </row>
    <row r="16344" spans="1:5" x14ac:dyDescent="0.15">
      <c r="A16344" s="2"/>
      <c r="B16344" s="31"/>
      <c r="C16344" s="2"/>
      <c r="D16344" s="2"/>
      <c r="E16344" s="26"/>
    </row>
    <row r="16345" spans="1:5" x14ac:dyDescent="0.15">
      <c r="A16345" s="2"/>
      <c r="B16345" s="31"/>
      <c r="C16345" s="2"/>
      <c r="D16345" s="2"/>
      <c r="E16345" s="26"/>
    </row>
    <row r="16346" spans="1:5" x14ac:dyDescent="0.15">
      <c r="A16346" s="2"/>
      <c r="B16346" s="31"/>
      <c r="C16346" s="2"/>
      <c r="D16346" s="2"/>
      <c r="E16346" s="26"/>
    </row>
    <row r="16347" spans="1:5" x14ac:dyDescent="0.15">
      <c r="A16347" s="2"/>
      <c r="B16347" s="31"/>
      <c r="C16347" s="2"/>
      <c r="D16347" s="2"/>
      <c r="E16347" s="26"/>
    </row>
    <row r="16348" spans="1:5" x14ac:dyDescent="0.15">
      <c r="A16348" s="2"/>
      <c r="B16348" s="31"/>
      <c r="C16348" s="2"/>
      <c r="D16348" s="2"/>
      <c r="E16348" s="26"/>
    </row>
    <row r="16349" spans="1:5" x14ac:dyDescent="0.15">
      <c r="A16349" s="2"/>
      <c r="B16349" s="31"/>
      <c r="C16349" s="2"/>
      <c r="D16349" s="2"/>
      <c r="E16349" s="26"/>
    </row>
    <row r="16350" spans="1:5" x14ac:dyDescent="0.15">
      <c r="A16350" s="2"/>
      <c r="B16350" s="31"/>
      <c r="C16350" s="2"/>
      <c r="D16350" s="2"/>
      <c r="E16350" s="26"/>
    </row>
    <row r="16351" spans="1:5" x14ac:dyDescent="0.15">
      <c r="A16351" s="2"/>
      <c r="B16351" s="31"/>
      <c r="C16351" s="2"/>
      <c r="D16351" s="2"/>
      <c r="E16351" s="26"/>
    </row>
    <row r="16352" spans="1:5" x14ac:dyDescent="0.15">
      <c r="A16352" s="2"/>
      <c r="B16352" s="31"/>
      <c r="C16352" s="2"/>
      <c r="D16352" s="2"/>
      <c r="E16352" s="26"/>
    </row>
    <row r="16353" spans="1:5" x14ac:dyDescent="0.15">
      <c r="A16353" s="2"/>
      <c r="B16353" s="31"/>
      <c r="C16353" s="2"/>
      <c r="D16353" s="2"/>
      <c r="E16353" s="26"/>
    </row>
    <row r="16354" spans="1:5" x14ac:dyDescent="0.15">
      <c r="A16354" s="2"/>
      <c r="B16354" s="31"/>
      <c r="C16354" s="2"/>
      <c r="D16354" s="2"/>
      <c r="E16354" s="26"/>
    </row>
    <row r="16355" spans="1:5" x14ac:dyDescent="0.15">
      <c r="A16355" s="2"/>
      <c r="B16355" s="31"/>
      <c r="C16355" s="2"/>
      <c r="D16355" s="2"/>
      <c r="E16355" s="26"/>
    </row>
    <row r="16356" spans="1:5" x14ac:dyDescent="0.15">
      <c r="A16356" s="2"/>
      <c r="B16356" s="31"/>
      <c r="C16356" s="2"/>
      <c r="D16356" s="2"/>
      <c r="E16356" s="26"/>
    </row>
    <row r="16357" spans="1:5" x14ac:dyDescent="0.15">
      <c r="A16357" s="2"/>
      <c r="B16357" s="31"/>
      <c r="C16357" s="2"/>
      <c r="D16357" s="2"/>
      <c r="E16357" s="26"/>
    </row>
    <row r="16358" spans="1:5" x14ac:dyDescent="0.15">
      <c r="A16358" s="2"/>
      <c r="B16358" s="31"/>
      <c r="C16358" s="2"/>
      <c r="D16358" s="2"/>
      <c r="E16358" s="26"/>
    </row>
    <row r="16359" spans="1:5" x14ac:dyDescent="0.15">
      <c r="A16359" s="2"/>
      <c r="B16359" s="31"/>
      <c r="C16359" s="2"/>
      <c r="D16359" s="2"/>
      <c r="E16359" s="26"/>
    </row>
    <row r="16360" spans="1:5" x14ac:dyDescent="0.15">
      <c r="A16360" s="2"/>
      <c r="B16360" s="31"/>
      <c r="C16360" s="2"/>
      <c r="D16360" s="2"/>
      <c r="E16360" s="26"/>
    </row>
    <row r="16361" spans="1:5" x14ac:dyDescent="0.15">
      <c r="A16361" s="2"/>
      <c r="B16361" s="31"/>
      <c r="C16361" s="2"/>
      <c r="D16361" s="2"/>
      <c r="E16361" s="26"/>
    </row>
    <row r="16362" spans="1:5" x14ac:dyDescent="0.15">
      <c r="A16362" s="2"/>
      <c r="B16362" s="31"/>
      <c r="C16362" s="2"/>
      <c r="D16362" s="2"/>
      <c r="E16362" s="26"/>
    </row>
    <row r="16363" spans="1:5" x14ac:dyDescent="0.15">
      <c r="A16363" s="2"/>
      <c r="B16363" s="31"/>
      <c r="C16363" s="2"/>
      <c r="D16363" s="2"/>
      <c r="E16363" s="26"/>
    </row>
    <row r="16364" spans="1:5" x14ac:dyDescent="0.15">
      <c r="A16364" s="2"/>
      <c r="B16364" s="31"/>
      <c r="C16364" s="2"/>
      <c r="D16364" s="2"/>
      <c r="E16364" s="26"/>
    </row>
    <row r="16365" spans="1:5" x14ac:dyDescent="0.15">
      <c r="A16365" s="2"/>
      <c r="B16365" s="31"/>
      <c r="C16365" s="2"/>
      <c r="D16365" s="2"/>
      <c r="E16365" s="26"/>
    </row>
    <row r="16366" spans="1:5" x14ac:dyDescent="0.15">
      <c r="A16366" s="2"/>
      <c r="B16366" s="31"/>
      <c r="C16366" s="2"/>
      <c r="D16366" s="2"/>
      <c r="E16366" s="26"/>
    </row>
    <row r="16367" spans="1:5" x14ac:dyDescent="0.15">
      <c r="A16367" s="2"/>
      <c r="B16367" s="31"/>
      <c r="C16367" s="2"/>
      <c r="D16367" s="2"/>
      <c r="E16367" s="26"/>
    </row>
    <row r="16368" spans="1:5" x14ac:dyDescent="0.15">
      <c r="A16368" s="2"/>
      <c r="B16368" s="31"/>
      <c r="C16368" s="2"/>
      <c r="D16368" s="2"/>
      <c r="E16368" s="26"/>
    </row>
    <row r="16369" spans="1:5" x14ac:dyDescent="0.15">
      <c r="A16369" s="2"/>
      <c r="B16369" s="31"/>
      <c r="C16369" s="2"/>
      <c r="D16369" s="2"/>
      <c r="E16369" s="26"/>
    </row>
    <row r="16370" spans="1:5" x14ac:dyDescent="0.15">
      <c r="A16370" s="2"/>
      <c r="B16370" s="31"/>
      <c r="C16370" s="2"/>
      <c r="D16370" s="2"/>
      <c r="E16370" s="26"/>
    </row>
    <row r="16371" spans="1:5" x14ac:dyDescent="0.15">
      <c r="A16371" s="2"/>
      <c r="B16371" s="31"/>
      <c r="C16371" s="2"/>
      <c r="D16371" s="2"/>
      <c r="E16371" s="26"/>
    </row>
    <row r="16372" spans="1:5" x14ac:dyDescent="0.15">
      <c r="A16372" s="2"/>
      <c r="B16372" s="31"/>
      <c r="C16372" s="2"/>
      <c r="D16372" s="2"/>
      <c r="E16372" s="26"/>
    </row>
    <row r="16373" spans="1:5" x14ac:dyDescent="0.15">
      <c r="A16373" s="2"/>
      <c r="B16373" s="31"/>
      <c r="C16373" s="2"/>
      <c r="D16373" s="2"/>
      <c r="E16373" s="26"/>
    </row>
  </sheetData>
  <sortState xmlns:xlrd2="http://schemas.microsoft.com/office/spreadsheetml/2017/richdata2" ref="A2:E16384">
    <sortCondition ref="A2:A1638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F98E0-0401-6A49-86E6-C29277EC7B4C}">
  <dimension ref="A1:CE87"/>
  <sheetViews>
    <sheetView topLeftCell="AT62" zoomScale="150" zoomScaleNormal="150" workbookViewId="0">
      <selection activeCell="C76" sqref="C76"/>
    </sheetView>
  </sheetViews>
  <sheetFormatPr baseColWidth="10" defaultRowHeight="13" x14ac:dyDescent="0.15"/>
  <cols>
    <col min="1" max="1" width="30.83203125" style="48" customWidth="1"/>
    <col min="2" max="2" width="16.6640625" style="48" customWidth="1"/>
    <col min="3" max="3" width="15" style="48" customWidth="1"/>
    <col min="4" max="4" width="12.33203125" style="48" customWidth="1"/>
    <col min="5" max="5" width="18.83203125" style="48" customWidth="1"/>
    <col min="6" max="7" width="10.83203125" style="93" customWidth="1"/>
    <col min="8" max="9" width="10.83203125" style="48" customWidth="1"/>
    <col min="10" max="10" width="14.6640625" style="48" customWidth="1"/>
    <col min="11" max="30" width="10.83203125" style="48" customWidth="1"/>
    <col min="31" max="60" width="10.83203125" style="48"/>
    <col min="61" max="61" width="10.83203125" style="70"/>
    <col min="62" max="70" width="10.83203125" style="48"/>
    <col min="71" max="71" width="10.83203125" style="94"/>
    <col min="72" max="16384" width="10.83203125" style="48"/>
  </cols>
  <sheetData>
    <row r="1" spans="1:71" s="2" customFormat="1" ht="16" customHeight="1" x14ac:dyDescent="0.2">
      <c r="A1" s="1" t="s">
        <v>987</v>
      </c>
    </row>
    <row r="2" spans="1:71" s="2" customFormat="1" ht="16" customHeight="1" x14ac:dyDescent="0.15">
      <c r="A2" s="3" t="s">
        <v>0</v>
      </c>
      <c r="B2" s="4" t="s">
        <v>2</v>
      </c>
      <c r="C2" s="5"/>
      <c r="D2" s="5"/>
      <c r="E2" s="5"/>
      <c r="F2" s="5"/>
      <c r="G2" s="5"/>
      <c r="H2" s="5"/>
      <c r="I2" s="5"/>
      <c r="J2" s="5"/>
      <c r="K2" s="5"/>
      <c r="L2" s="5"/>
      <c r="M2" s="5"/>
      <c r="N2" s="5"/>
      <c r="O2" s="5"/>
      <c r="P2" s="5"/>
      <c r="Q2" s="5"/>
      <c r="R2" s="5"/>
      <c r="S2" s="5"/>
      <c r="T2" s="5"/>
      <c r="U2" s="5"/>
    </row>
    <row r="3" spans="1:71" s="2" customFormat="1" ht="16" customHeight="1" x14ac:dyDescent="0.15">
      <c r="A3" s="9" t="s">
        <v>3</v>
      </c>
      <c r="K3" s="12">
        <v>43711</v>
      </c>
      <c r="L3" s="12">
        <v>44444</v>
      </c>
      <c r="M3" s="12">
        <v>44444</v>
      </c>
      <c r="N3" s="12">
        <v>44444</v>
      </c>
      <c r="O3" s="12">
        <v>44444</v>
      </c>
      <c r="P3" s="12">
        <v>44444</v>
      </c>
      <c r="Q3" s="12">
        <v>44444</v>
      </c>
      <c r="R3" s="12">
        <v>44443</v>
      </c>
      <c r="S3" s="12">
        <v>44443</v>
      </c>
      <c r="T3" s="12">
        <v>44443</v>
      </c>
      <c r="U3" s="12">
        <v>43676</v>
      </c>
      <c r="V3" s="12">
        <v>43678</v>
      </c>
      <c r="W3" s="12">
        <v>43678</v>
      </c>
      <c r="X3" s="12">
        <v>43678</v>
      </c>
      <c r="Y3" s="12">
        <v>43678</v>
      </c>
      <c r="Z3" s="12">
        <v>43678</v>
      </c>
      <c r="AA3" s="12">
        <v>43678</v>
      </c>
      <c r="AB3" s="12">
        <v>43677</v>
      </c>
      <c r="AC3" s="12">
        <v>43677</v>
      </c>
      <c r="AD3" s="12">
        <v>43677</v>
      </c>
      <c r="AE3" s="10">
        <v>43695</v>
      </c>
      <c r="AF3" s="10">
        <v>43697</v>
      </c>
      <c r="AG3" s="10">
        <v>43697</v>
      </c>
      <c r="AH3" s="10">
        <v>43697</v>
      </c>
      <c r="AI3" s="10">
        <v>43697</v>
      </c>
      <c r="AJ3" s="10">
        <v>43697</v>
      </c>
      <c r="AK3" s="10">
        <v>43697</v>
      </c>
      <c r="AL3" s="10">
        <v>43696</v>
      </c>
      <c r="AM3" s="10">
        <v>43696</v>
      </c>
      <c r="AN3" s="10">
        <v>43696</v>
      </c>
      <c r="AO3" s="10">
        <v>43690</v>
      </c>
      <c r="AP3" s="10">
        <v>43692</v>
      </c>
      <c r="AQ3" s="10">
        <v>43692</v>
      </c>
      <c r="AR3" s="10">
        <v>43692</v>
      </c>
      <c r="AS3" s="10">
        <v>43692</v>
      </c>
      <c r="AT3" s="10">
        <v>43692</v>
      </c>
      <c r="AU3" s="10">
        <v>43692</v>
      </c>
      <c r="AV3" s="10">
        <v>43692</v>
      </c>
      <c r="AW3" s="10">
        <v>43692</v>
      </c>
      <c r="AX3" s="10">
        <v>43692</v>
      </c>
      <c r="AY3" s="10">
        <v>43669</v>
      </c>
      <c r="AZ3" s="10">
        <v>43671</v>
      </c>
      <c r="BA3" s="10">
        <v>43671</v>
      </c>
      <c r="BB3" s="10">
        <v>43671</v>
      </c>
      <c r="BC3" s="10">
        <v>43671</v>
      </c>
      <c r="BD3" s="10">
        <v>43671</v>
      </c>
      <c r="BE3" s="10">
        <v>43671</v>
      </c>
      <c r="BF3" s="10">
        <v>43670</v>
      </c>
      <c r="BG3" s="10">
        <v>43670</v>
      </c>
      <c r="BH3" s="10">
        <v>43670</v>
      </c>
      <c r="BI3" s="10">
        <v>43725</v>
      </c>
      <c r="BJ3" s="10">
        <v>43727</v>
      </c>
      <c r="BK3" s="10">
        <v>43727</v>
      </c>
      <c r="BL3" s="10">
        <v>43727</v>
      </c>
      <c r="BM3" s="10">
        <v>43727</v>
      </c>
      <c r="BN3" s="10">
        <v>43727</v>
      </c>
      <c r="BO3" s="10">
        <v>43727</v>
      </c>
      <c r="BP3" s="10">
        <v>43726</v>
      </c>
      <c r="BQ3" s="10">
        <v>43726</v>
      </c>
      <c r="BR3" s="10">
        <v>43726</v>
      </c>
    </row>
    <row r="4" spans="1:71" s="2" customFormat="1" ht="16" customHeight="1" x14ac:dyDescent="0.15">
      <c r="A4" s="13" t="s">
        <v>5</v>
      </c>
      <c r="K4" s="19" t="s">
        <v>57</v>
      </c>
      <c r="L4" s="19" t="s">
        <v>58</v>
      </c>
      <c r="M4" s="19" t="s">
        <v>59</v>
      </c>
      <c r="N4" s="19" t="s">
        <v>60</v>
      </c>
      <c r="O4" s="19" t="s">
        <v>61</v>
      </c>
      <c r="P4" s="19" t="s">
        <v>62</v>
      </c>
      <c r="Q4" s="19" t="s">
        <v>63</v>
      </c>
      <c r="R4" s="19" t="s">
        <v>64</v>
      </c>
      <c r="S4" s="19" t="s">
        <v>65</v>
      </c>
      <c r="T4" s="19" t="s">
        <v>66</v>
      </c>
      <c r="U4" s="19" t="s">
        <v>47</v>
      </c>
      <c r="V4" s="19" t="s">
        <v>48</v>
      </c>
      <c r="W4" s="19" t="s">
        <v>49</v>
      </c>
      <c r="X4" s="19" t="s">
        <v>50</v>
      </c>
      <c r="Y4" s="19" t="s">
        <v>51</v>
      </c>
      <c r="Z4" s="19" t="s">
        <v>52</v>
      </c>
      <c r="AA4" s="19" t="s">
        <v>53</v>
      </c>
      <c r="AB4" s="19" t="s">
        <v>54</v>
      </c>
      <c r="AC4" s="19" t="s">
        <v>55</v>
      </c>
      <c r="AD4" s="19" t="s">
        <v>56</v>
      </c>
      <c r="AE4" s="17" t="s">
        <v>37</v>
      </c>
      <c r="AF4" s="17" t="s">
        <v>38</v>
      </c>
      <c r="AG4" s="17" t="s">
        <v>39</v>
      </c>
      <c r="AH4" s="17" t="s">
        <v>40</v>
      </c>
      <c r="AI4" s="17" t="s">
        <v>41</v>
      </c>
      <c r="AJ4" s="17" t="s">
        <v>42</v>
      </c>
      <c r="AK4" s="17" t="s">
        <v>43</v>
      </c>
      <c r="AL4" s="17" t="s">
        <v>44</v>
      </c>
      <c r="AM4" s="17" t="s">
        <v>45</v>
      </c>
      <c r="AN4" s="17" t="s">
        <v>46</v>
      </c>
      <c r="AO4" s="17" t="s">
        <v>27</v>
      </c>
      <c r="AP4" s="17" t="s">
        <v>28</v>
      </c>
      <c r="AQ4" s="17" t="s">
        <v>29</v>
      </c>
      <c r="AR4" s="17" t="s">
        <v>30</v>
      </c>
      <c r="AS4" s="17" t="s">
        <v>31</v>
      </c>
      <c r="AT4" s="17" t="s">
        <v>32</v>
      </c>
      <c r="AU4" s="17" t="s">
        <v>33</v>
      </c>
      <c r="AV4" s="17" t="s">
        <v>34</v>
      </c>
      <c r="AW4" s="17" t="s">
        <v>35</v>
      </c>
      <c r="AX4" s="17" t="s">
        <v>36</v>
      </c>
      <c r="AY4" s="17" t="s">
        <v>17</v>
      </c>
      <c r="AZ4" s="17" t="s">
        <v>18</v>
      </c>
      <c r="BA4" s="17" t="s">
        <v>19</v>
      </c>
      <c r="BB4" s="17" t="s">
        <v>20</v>
      </c>
      <c r="BC4" s="17" t="s">
        <v>21</v>
      </c>
      <c r="BD4" s="17" t="s">
        <v>22</v>
      </c>
      <c r="BE4" s="17" t="s">
        <v>23</v>
      </c>
      <c r="BF4" s="17" t="s">
        <v>24</v>
      </c>
      <c r="BG4" s="17" t="s">
        <v>25</v>
      </c>
      <c r="BH4" s="17" t="s">
        <v>26</v>
      </c>
      <c r="BI4" s="17" t="s">
        <v>6</v>
      </c>
      <c r="BJ4" s="17" t="s">
        <v>7</v>
      </c>
      <c r="BK4" s="17" t="s">
        <v>9</v>
      </c>
      <c r="BL4" s="17" t="s">
        <v>10</v>
      </c>
      <c r="BM4" s="17" t="s">
        <v>11</v>
      </c>
      <c r="BN4" s="17" t="s">
        <v>12</v>
      </c>
      <c r="BO4" s="17" t="s">
        <v>13</v>
      </c>
      <c r="BP4" s="17" t="s">
        <v>14</v>
      </c>
      <c r="BQ4" s="17" t="s">
        <v>15</v>
      </c>
      <c r="BR4" s="17" t="s">
        <v>16</v>
      </c>
    </row>
    <row r="5" spans="1:71" s="2" customFormat="1" ht="16" customHeight="1" x14ac:dyDescent="0.15">
      <c r="A5" s="13" t="s">
        <v>67</v>
      </c>
      <c r="K5" s="22">
        <f>(226-25)/226</f>
        <v>0.88938053097345138</v>
      </c>
      <c r="L5" s="22">
        <f>(59-5)/59</f>
        <v>0.9152542372881356</v>
      </c>
      <c r="M5" s="22">
        <f>(59-5)/59</f>
        <v>0.9152542372881356</v>
      </c>
      <c r="N5" s="22">
        <f>(58-5)/58</f>
        <v>0.91379310344827591</v>
      </c>
      <c r="O5" s="22">
        <f>(62-5)/62</f>
        <v>0.91935483870967738</v>
      </c>
      <c r="P5" s="22">
        <f>(61-5)/61</f>
        <v>0.91803278688524592</v>
      </c>
      <c r="Q5" s="22">
        <f>(60-5)/60</f>
        <v>0.91666666666666663</v>
      </c>
      <c r="R5" s="22">
        <f>(59-5)/59</f>
        <v>0.9152542372881356</v>
      </c>
      <c r="S5" s="22">
        <f>(62-5)/62</f>
        <v>0.91935483870967738</v>
      </c>
      <c r="T5" s="22">
        <f>(60-5)/60</f>
        <v>0.91666666666666663</v>
      </c>
      <c r="U5" s="20">
        <f>(246-25)/246</f>
        <v>0.89837398373983735</v>
      </c>
      <c r="V5" s="20">
        <f>(54-5)/54</f>
        <v>0.90740740740740744</v>
      </c>
      <c r="W5" s="22">
        <f>(62-5)/62</f>
        <v>0.91935483870967738</v>
      </c>
      <c r="X5" s="22">
        <f>(56-5)/56</f>
        <v>0.9107142857142857</v>
      </c>
      <c r="Y5" s="22">
        <f>(56-5)/56</f>
        <v>0.9107142857142857</v>
      </c>
      <c r="Z5" s="22">
        <f>(61-5)/61</f>
        <v>0.91803278688524592</v>
      </c>
      <c r="AA5" s="22">
        <f>(61-5)/61</f>
        <v>0.91803278688524592</v>
      </c>
      <c r="AB5" s="22">
        <f>(51-5)/51</f>
        <v>0.90196078431372551</v>
      </c>
      <c r="AC5" s="22">
        <f>(54-5)/54</f>
        <v>0.90740740740740744</v>
      </c>
      <c r="AD5" s="22">
        <f>(52-5)/52</f>
        <v>0.90384615384615385</v>
      </c>
      <c r="AE5" s="20">
        <f>(256-25)/256</f>
        <v>0.90234375</v>
      </c>
      <c r="AF5" s="20">
        <f>(60-5)/60</f>
        <v>0.91666666666666663</v>
      </c>
      <c r="AG5" s="20">
        <f>(64-5)/64</f>
        <v>0.921875</v>
      </c>
      <c r="AH5" s="20">
        <f>(57-5)/57</f>
        <v>0.91228070175438591</v>
      </c>
      <c r="AI5" s="20">
        <f>(58-5)/58</f>
        <v>0.91379310344827591</v>
      </c>
      <c r="AJ5" s="20">
        <f>(58-5)/58</f>
        <v>0.91379310344827591</v>
      </c>
      <c r="AK5" s="20">
        <f>(59-5)/59</f>
        <v>0.9152542372881356</v>
      </c>
      <c r="AL5" s="20">
        <f>(61-5)/61</f>
        <v>0.91803278688524592</v>
      </c>
      <c r="AM5" s="20">
        <f>(61-5)/61</f>
        <v>0.91803278688524592</v>
      </c>
      <c r="AN5" s="20">
        <f>(64-5)/64</f>
        <v>0.921875</v>
      </c>
      <c r="AO5" s="20">
        <f>(254-25)/254</f>
        <v>0.90157480314960625</v>
      </c>
      <c r="AP5" s="20">
        <f>(52-5)/52</f>
        <v>0.90384615384615385</v>
      </c>
      <c r="AQ5" s="20">
        <f>(53-5)/53</f>
        <v>0.90566037735849059</v>
      </c>
      <c r="AR5" s="20">
        <f>(53-5)/53</f>
        <v>0.90566037735849059</v>
      </c>
      <c r="AS5" s="20">
        <f>(53-5)/53</f>
        <v>0.90566037735849059</v>
      </c>
      <c r="AT5" s="20">
        <f>(55-5)/55</f>
        <v>0.90909090909090906</v>
      </c>
      <c r="AU5" s="20">
        <f>(54-5)/54</f>
        <v>0.90740740740740744</v>
      </c>
      <c r="AV5" s="20">
        <f>(60-5)/60</f>
        <v>0.91666666666666663</v>
      </c>
      <c r="AW5" s="20">
        <f>(54-5)/54</f>
        <v>0.90740740740740744</v>
      </c>
      <c r="AX5" s="20">
        <f>(59-5)/59</f>
        <v>0.9152542372881356</v>
      </c>
      <c r="AY5" s="20">
        <f>(253-25)/253</f>
        <v>0.90118577075098816</v>
      </c>
      <c r="AZ5" s="20">
        <f>(62-5)/62</f>
        <v>0.91935483870967738</v>
      </c>
      <c r="BA5" s="20">
        <f>(61-5)/61</f>
        <v>0.91803278688524592</v>
      </c>
      <c r="BB5" s="20">
        <f>(60-5)/60</f>
        <v>0.91666666666666663</v>
      </c>
      <c r="BC5" s="20">
        <f>(60-5)/60</f>
        <v>0.91666666666666663</v>
      </c>
      <c r="BD5" s="20">
        <f>(60-5)/60</f>
        <v>0.91666666666666663</v>
      </c>
      <c r="BE5" s="20">
        <f>(53-5)/53</f>
        <v>0.90566037735849059</v>
      </c>
      <c r="BF5" s="20">
        <f>(55-5)/55</f>
        <v>0.90909090909090906</v>
      </c>
      <c r="BG5" s="20">
        <f>(56-5)/56</f>
        <v>0.9107142857142857</v>
      </c>
      <c r="BH5" s="20">
        <f>(55-5)/55</f>
        <v>0.90909090909090906</v>
      </c>
      <c r="BI5" s="20">
        <f>(239-25)/239</f>
        <v>0.89539748953974896</v>
      </c>
      <c r="BJ5" s="20">
        <f>(58-5)/58</f>
        <v>0.91379310344827591</v>
      </c>
      <c r="BK5" s="20">
        <f>(56-5)/56</f>
        <v>0.9107142857142857</v>
      </c>
      <c r="BL5" s="20">
        <f>(59-5)/59</f>
        <v>0.9152542372881356</v>
      </c>
      <c r="BM5" s="20">
        <f>(60-5)/60</f>
        <v>0.91666666666666663</v>
      </c>
      <c r="BN5" s="20">
        <f>(66-5)/66</f>
        <v>0.9242424242424242</v>
      </c>
      <c r="BO5" s="20">
        <f>(64-5)/64</f>
        <v>0.921875</v>
      </c>
      <c r="BP5" s="20">
        <f>(58-5)/58</f>
        <v>0.91379310344827591</v>
      </c>
      <c r="BQ5" s="20">
        <f>(57-5)/57</f>
        <v>0.91228070175438591</v>
      </c>
      <c r="BR5" s="20">
        <f>(62-5)/62</f>
        <v>0.91935483870967738</v>
      </c>
    </row>
    <row r="6" spans="1:71" s="26" customFormat="1" ht="16" customHeight="1" x14ac:dyDescent="0.15">
      <c r="A6" s="23" t="s">
        <v>68</v>
      </c>
      <c r="K6" s="24">
        <v>25</v>
      </c>
      <c r="L6" s="24">
        <v>25</v>
      </c>
      <c r="M6" s="24">
        <v>25</v>
      </c>
      <c r="N6" s="24">
        <v>25</v>
      </c>
      <c r="O6" s="24">
        <v>25</v>
      </c>
      <c r="P6" s="24">
        <v>25</v>
      </c>
      <c r="Q6" s="24">
        <v>25</v>
      </c>
      <c r="R6" s="24">
        <v>25</v>
      </c>
      <c r="S6" s="24">
        <v>25</v>
      </c>
      <c r="T6" s="24">
        <v>25</v>
      </c>
      <c r="U6" s="24">
        <v>25</v>
      </c>
      <c r="V6" s="24">
        <v>25</v>
      </c>
      <c r="W6" s="24">
        <v>26</v>
      </c>
      <c r="X6" s="24">
        <v>26</v>
      </c>
      <c r="Y6" s="24">
        <v>25</v>
      </c>
      <c r="Z6" s="24">
        <v>27</v>
      </c>
      <c r="AA6" s="24">
        <v>25</v>
      </c>
      <c r="AB6" s="24">
        <v>26</v>
      </c>
      <c r="AC6" s="24">
        <v>25</v>
      </c>
      <c r="AD6" s="24">
        <v>25</v>
      </c>
      <c r="AE6" s="24">
        <v>5.5</v>
      </c>
      <c r="AF6" s="24">
        <v>25</v>
      </c>
      <c r="AG6" s="24">
        <v>24</v>
      </c>
      <c r="AH6" s="24">
        <v>25</v>
      </c>
      <c r="AI6" s="24">
        <v>25</v>
      </c>
      <c r="AJ6" s="24">
        <v>25</v>
      </c>
      <c r="AK6" s="24">
        <v>25</v>
      </c>
      <c r="AL6" s="24">
        <v>25</v>
      </c>
      <c r="AM6" s="24">
        <v>25</v>
      </c>
      <c r="AN6" s="24">
        <v>27</v>
      </c>
      <c r="AO6" s="24">
        <v>5</v>
      </c>
      <c r="AP6" s="24">
        <v>24</v>
      </c>
      <c r="AQ6" s="24">
        <v>26</v>
      </c>
      <c r="AR6" s="24">
        <v>25</v>
      </c>
      <c r="AS6" s="24">
        <v>25</v>
      </c>
      <c r="AT6" s="24">
        <v>25</v>
      </c>
      <c r="AU6" s="24">
        <v>27</v>
      </c>
      <c r="AV6" s="24">
        <v>26</v>
      </c>
      <c r="AW6" s="24">
        <v>25</v>
      </c>
      <c r="AX6" s="24">
        <v>25</v>
      </c>
      <c r="AY6" s="24">
        <v>2.5</v>
      </c>
      <c r="AZ6" s="24">
        <v>18</v>
      </c>
      <c r="BA6" s="24">
        <v>22</v>
      </c>
      <c r="BB6" s="24">
        <v>22.5</v>
      </c>
      <c r="BC6" s="24">
        <v>22</v>
      </c>
      <c r="BD6" s="24">
        <v>25</v>
      </c>
      <c r="BE6" s="24">
        <v>25</v>
      </c>
      <c r="BF6" s="24">
        <v>25</v>
      </c>
      <c r="BG6" s="24">
        <v>25</v>
      </c>
      <c r="BH6" s="24">
        <v>28</v>
      </c>
      <c r="BI6" s="24">
        <v>2.5</v>
      </c>
      <c r="BJ6" s="24">
        <v>5</v>
      </c>
      <c r="BK6" s="24">
        <v>8.5</v>
      </c>
      <c r="BL6" s="24">
        <v>9</v>
      </c>
      <c r="BM6" s="24">
        <v>8</v>
      </c>
      <c r="BN6" s="24">
        <v>15</v>
      </c>
      <c r="BO6" s="24">
        <v>15</v>
      </c>
      <c r="BP6" s="24">
        <v>20</v>
      </c>
      <c r="BQ6" s="24">
        <v>17</v>
      </c>
      <c r="BR6" s="24">
        <v>20</v>
      </c>
    </row>
    <row r="7" spans="1:71" s="31" customFormat="1" ht="16" customHeight="1" x14ac:dyDescent="0.15">
      <c r="A7" s="27" t="s">
        <v>69</v>
      </c>
      <c r="K7" s="30">
        <v>44516</v>
      </c>
      <c r="L7" s="30">
        <v>44511</v>
      </c>
      <c r="M7" s="30">
        <v>44512</v>
      </c>
      <c r="N7" s="30">
        <v>44514</v>
      </c>
      <c r="O7" s="30">
        <v>44515</v>
      </c>
      <c r="P7" s="30">
        <v>44516</v>
      </c>
      <c r="Q7" s="30">
        <v>44517</v>
      </c>
      <c r="R7" s="30">
        <v>44518</v>
      </c>
      <c r="S7" s="30">
        <v>44519</v>
      </c>
      <c r="T7" s="30">
        <v>44521</v>
      </c>
      <c r="U7" s="30">
        <v>44518</v>
      </c>
      <c r="V7" s="30">
        <v>44496</v>
      </c>
      <c r="W7" s="30">
        <v>44497</v>
      </c>
      <c r="X7" s="30">
        <v>44498</v>
      </c>
      <c r="Y7" s="30">
        <v>44502</v>
      </c>
      <c r="Z7" s="30">
        <v>44503</v>
      </c>
      <c r="AA7" s="30">
        <v>44504</v>
      </c>
      <c r="AB7" s="30">
        <v>44505</v>
      </c>
      <c r="AC7" s="30">
        <v>44509</v>
      </c>
      <c r="AD7" s="30">
        <v>44510</v>
      </c>
      <c r="AE7" s="30">
        <v>44411</v>
      </c>
      <c r="AF7" s="30">
        <v>44481</v>
      </c>
      <c r="AG7" s="30">
        <v>44482</v>
      </c>
      <c r="AH7" s="30">
        <v>44483</v>
      </c>
      <c r="AI7" s="30">
        <v>44484</v>
      </c>
      <c r="AJ7" s="30">
        <v>44488</v>
      </c>
      <c r="AK7" s="30">
        <v>44489</v>
      </c>
      <c r="AL7" s="30">
        <v>44490</v>
      </c>
      <c r="AM7" s="30">
        <v>44491</v>
      </c>
      <c r="AN7" s="30">
        <v>44495</v>
      </c>
      <c r="AO7" s="30">
        <v>44410</v>
      </c>
      <c r="AP7" s="30">
        <v>44461</v>
      </c>
      <c r="AQ7" s="30">
        <v>44462</v>
      </c>
      <c r="AR7" s="30">
        <v>44463</v>
      </c>
      <c r="AS7" s="30">
        <v>44467</v>
      </c>
      <c r="AT7" s="30">
        <v>44468</v>
      </c>
      <c r="AU7" s="30">
        <v>44469</v>
      </c>
      <c r="AV7" s="30">
        <v>44470</v>
      </c>
      <c r="AW7" s="30">
        <v>44474</v>
      </c>
      <c r="AX7" s="30">
        <v>44475</v>
      </c>
      <c r="AY7" s="30">
        <v>44388</v>
      </c>
      <c r="AZ7" s="30">
        <v>44441</v>
      </c>
      <c r="BA7" s="30">
        <v>44446</v>
      </c>
      <c r="BB7" s="30">
        <v>44447</v>
      </c>
      <c r="BC7" s="30">
        <v>44449</v>
      </c>
      <c r="BD7" s="30">
        <v>44452</v>
      </c>
      <c r="BE7" s="30">
        <v>44454</v>
      </c>
      <c r="BF7" s="30">
        <v>44455</v>
      </c>
      <c r="BG7" s="30">
        <v>44456</v>
      </c>
      <c r="BH7" s="30">
        <v>44459</v>
      </c>
      <c r="BI7" s="28">
        <v>44387</v>
      </c>
      <c r="BJ7" s="28">
        <v>44413</v>
      </c>
      <c r="BK7" s="28">
        <v>44415</v>
      </c>
      <c r="BL7" s="28">
        <v>44417</v>
      </c>
      <c r="BM7" s="28">
        <v>44419</v>
      </c>
      <c r="BN7" s="28">
        <v>44420</v>
      </c>
      <c r="BO7" s="28">
        <v>44424</v>
      </c>
      <c r="BP7" s="28">
        <v>44432</v>
      </c>
      <c r="BQ7" s="28">
        <v>44434</v>
      </c>
      <c r="BR7" s="28">
        <v>44438</v>
      </c>
    </row>
    <row r="8" spans="1:71" s="37" customFormat="1" ht="14" x14ac:dyDescent="0.15">
      <c r="A8" s="38" t="s">
        <v>85</v>
      </c>
      <c r="B8" s="38" t="s">
        <v>224</v>
      </c>
      <c r="C8" s="37" t="s">
        <v>516</v>
      </c>
      <c r="D8" s="38" t="s">
        <v>225</v>
      </c>
      <c r="E8" s="38" t="s">
        <v>132</v>
      </c>
      <c r="F8" s="39" t="s">
        <v>86</v>
      </c>
      <c r="G8" s="39"/>
      <c r="H8" s="38"/>
      <c r="I8" s="38"/>
      <c r="J8" s="38"/>
      <c r="K8" s="41" t="s">
        <v>57</v>
      </c>
      <c r="L8" s="41" t="s">
        <v>58</v>
      </c>
      <c r="M8" s="41" t="s">
        <v>59</v>
      </c>
      <c r="N8" s="41" t="s">
        <v>60</v>
      </c>
      <c r="O8" s="41" t="s">
        <v>61</v>
      </c>
      <c r="P8" s="41" t="s">
        <v>62</v>
      </c>
      <c r="Q8" s="41" t="s">
        <v>63</v>
      </c>
      <c r="R8" s="41" t="s">
        <v>64</v>
      </c>
      <c r="S8" s="41" t="s">
        <v>65</v>
      </c>
      <c r="T8" s="41" t="s">
        <v>66</v>
      </c>
      <c r="U8" s="41" t="s">
        <v>47</v>
      </c>
      <c r="V8" s="41" t="s">
        <v>48</v>
      </c>
      <c r="W8" s="41" t="s">
        <v>49</v>
      </c>
      <c r="X8" s="41" t="s">
        <v>50</v>
      </c>
      <c r="Y8" s="41" t="s">
        <v>51</v>
      </c>
      <c r="Z8" s="41" t="s">
        <v>52</v>
      </c>
      <c r="AA8" s="41" t="s">
        <v>53</v>
      </c>
      <c r="AB8" s="41" t="s">
        <v>54</v>
      </c>
      <c r="AC8" s="41" t="s">
        <v>55</v>
      </c>
      <c r="AD8" s="41" t="s">
        <v>56</v>
      </c>
      <c r="AE8" s="41" t="s">
        <v>37</v>
      </c>
      <c r="AF8" s="41" t="s">
        <v>38</v>
      </c>
      <c r="AG8" s="41" t="s">
        <v>39</v>
      </c>
      <c r="AH8" s="41" t="s">
        <v>40</v>
      </c>
      <c r="AI8" s="41" t="s">
        <v>41</v>
      </c>
      <c r="AJ8" s="41" t="s">
        <v>42</v>
      </c>
      <c r="AK8" s="41" t="s">
        <v>43</v>
      </c>
      <c r="AL8" s="41" t="s">
        <v>44</v>
      </c>
      <c r="AM8" s="41" t="s">
        <v>45</v>
      </c>
      <c r="AN8" s="41" t="s">
        <v>46</v>
      </c>
      <c r="AO8" s="41" t="s">
        <v>27</v>
      </c>
      <c r="AP8" s="41" t="s">
        <v>28</v>
      </c>
      <c r="AQ8" s="41" t="s">
        <v>29</v>
      </c>
      <c r="AR8" s="41" t="s">
        <v>30</v>
      </c>
      <c r="AS8" s="41" t="s">
        <v>31</v>
      </c>
      <c r="AT8" s="41" t="s">
        <v>32</v>
      </c>
      <c r="AU8" s="41" t="s">
        <v>33</v>
      </c>
      <c r="AV8" s="41" t="s">
        <v>34</v>
      </c>
      <c r="AW8" s="41" t="s">
        <v>35</v>
      </c>
      <c r="AX8" s="41" t="s">
        <v>36</v>
      </c>
      <c r="AY8" s="43" t="s">
        <v>17</v>
      </c>
      <c r="AZ8" s="41" t="s">
        <v>18</v>
      </c>
      <c r="BA8" s="41" t="s">
        <v>19</v>
      </c>
      <c r="BB8" s="41" t="s">
        <v>20</v>
      </c>
      <c r="BC8" s="41" t="s">
        <v>21</v>
      </c>
      <c r="BD8" s="41" t="s">
        <v>22</v>
      </c>
      <c r="BE8" s="41" t="s">
        <v>23</v>
      </c>
      <c r="BF8" s="41" t="s">
        <v>24</v>
      </c>
      <c r="BG8" s="41" t="s">
        <v>25</v>
      </c>
      <c r="BH8" s="41" t="s">
        <v>26</v>
      </c>
      <c r="BI8" s="41" t="s">
        <v>6</v>
      </c>
      <c r="BJ8" s="41" t="s">
        <v>7</v>
      </c>
      <c r="BK8" s="41" t="s">
        <v>8</v>
      </c>
      <c r="BL8" s="41" t="s">
        <v>10</v>
      </c>
      <c r="BM8" s="41" t="s">
        <v>11</v>
      </c>
      <c r="BN8" s="41" t="s">
        <v>12</v>
      </c>
      <c r="BO8" s="41" t="s">
        <v>13</v>
      </c>
      <c r="BP8" s="41" t="s">
        <v>14</v>
      </c>
      <c r="BQ8" s="41" t="s">
        <v>15</v>
      </c>
      <c r="BR8" s="41" t="s">
        <v>16</v>
      </c>
      <c r="BS8" s="36"/>
    </row>
    <row r="9" spans="1:71" s="37" customFormat="1" ht="14" x14ac:dyDescent="0.15">
      <c r="A9" s="38"/>
      <c r="B9" s="38"/>
      <c r="C9" s="38"/>
      <c r="D9" s="38"/>
      <c r="E9" s="38"/>
      <c r="F9" s="44" t="s">
        <v>87</v>
      </c>
      <c r="G9" s="44"/>
      <c r="H9" s="45" t="s">
        <v>88</v>
      </c>
      <c r="I9" s="45"/>
      <c r="J9" s="45"/>
      <c r="K9" s="42"/>
      <c r="L9" s="42"/>
      <c r="M9" s="42"/>
      <c r="N9" s="42"/>
      <c r="O9" s="42"/>
      <c r="P9" s="42"/>
      <c r="Q9" s="42"/>
      <c r="R9" s="42"/>
      <c r="S9" s="42"/>
      <c r="T9" s="42"/>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36"/>
    </row>
    <row r="10" spans="1:71" s="37" customFormat="1" ht="16" customHeight="1" x14ac:dyDescent="0.15">
      <c r="F10" s="39" t="s">
        <v>89</v>
      </c>
      <c r="G10" s="39" t="s">
        <v>90</v>
      </c>
      <c r="H10" s="38" t="s">
        <v>89</v>
      </c>
      <c r="I10" s="38" t="s">
        <v>90</v>
      </c>
      <c r="J10" s="38" t="s">
        <v>133</v>
      </c>
      <c r="K10" s="38"/>
      <c r="L10" s="38"/>
      <c r="M10" s="38"/>
      <c r="N10" s="38"/>
      <c r="O10" s="38"/>
      <c r="P10" s="38"/>
      <c r="Q10" s="38"/>
      <c r="R10" s="38"/>
      <c r="S10" s="38"/>
      <c r="T10" s="38"/>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7"/>
    </row>
    <row r="11" spans="1:71" ht="16" customHeight="1" x14ac:dyDescent="0.15">
      <c r="A11" s="50" t="s">
        <v>159</v>
      </c>
      <c r="B11" s="159" t="s">
        <v>517</v>
      </c>
      <c r="C11" s="52" t="s">
        <v>227</v>
      </c>
      <c r="D11" s="52" t="s">
        <v>536</v>
      </c>
      <c r="E11" s="130" t="s">
        <v>131</v>
      </c>
      <c r="F11" s="51">
        <v>0.2</v>
      </c>
      <c r="G11" s="51">
        <v>0.2</v>
      </c>
      <c r="H11" s="52">
        <f t="shared" ref="H11:I31" si="0">F11*20</f>
        <v>4</v>
      </c>
      <c r="I11" s="52">
        <f t="shared" si="0"/>
        <v>4</v>
      </c>
      <c r="J11" s="52"/>
      <c r="K11" s="213">
        <v>0.21</v>
      </c>
      <c r="L11" s="213">
        <v>0.28999999999999998</v>
      </c>
      <c r="M11" s="213">
        <v>0.21</v>
      </c>
      <c r="N11" s="213">
        <v>0.21</v>
      </c>
      <c r="O11" s="213">
        <v>0.21</v>
      </c>
      <c r="P11" s="213">
        <v>0.21</v>
      </c>
      <c r="Q11" s="213">
        <v>0.21</v>
      </c>
      <c r="R11" s="213">
        <v>0.21</v>
      </c>
      <c r="S11" s="213">
        <v>0.21</v>
      </c>
      <c r="T11" s="213">
        <v>0.21</v>
      </c>
      <c r="U11" s="213">
        <v>0.21</v>
      </c>
      <c r="V11" s="213">
        <v>0.21</v>
      </c>
      <c r="W11" s="213">
        <v>0.21</v>
      </c>
      <c r="X11" s="213">
        <v>0.21</v>
      </c>
      <c r="Y11" s="213">
        <v>0.21</v>
      </c>
      <c r="Z11" s="213">
        <v>0.21</v>
      </c>
      <c r="AA11" s="213">
        <v>0.21</v>
      </c>
      <c r="AB11" s="213">
        <v>0.21</v>
      </c>
      <c r="AC11" s="213">
        <v>0.21</v>
      </c>
      <c r="AD11" s="213">
        <v>0.21</v>
      </c>
      <c r="AE11" s="198">
        <v>0.24</v>
      </c>
      <c r="AF11" s="198">
        <v>0.19</v>
      </c>
      <c r="AG11" s="198">
        <v>0.19</v>
      </c>
      <c r="AH11" s="198">
        <v>0.19</v>
      </c>
      <c r="AI11" s="215">
        <v>0.2</v>
      </c>
      <c r="AJ11" s="198">
        <v>0.15</v>
      </c>
      <c r="AK11" s="217">
        <v>0.2</v>
      </c>
      <c r="AL11" s="198">
        <v>0.35</v>
      </c>
      <c r="AM11" s="198">
        <v>0.15</v>
      </c>
      <c r="AN11" s="198">
        <v>0.12</v>
      </c>
      <c r="AO11" s="198">
        <v>0.27</v>
      </c>
      <c r="AP11" s="198">
        <v>0.19</v>
      </c>
      <c r="AQ11" s="198">
        <v>0.19</v>
      </c>
      <c r="AR11" s="198">
        <v>0.19</v>
      </c>
      <c r="AS11" s="198">
        <v>0.19</v>
      </c>
      <c r="AT11" s="215">
        <v>0.2</v>
      </c>
      <c r="AU11" s="198">
        <v>0.19</v>
      </c>
      <c r="AV11" s="198">
        <v>0.24</v>
      </c>
      <c r="AW11" s="198">
        <v>0.22</v>
      </c>
      <c r="AX11" s="198">
        <v>0.12</v>
      </c>
      <c r="AY11" s="198">
        <v>0.11</v>
      </c>
      <c r="AZ11" s="218">
        <v>0.33</v>
      </c>
      <c r="BA11" s="218">
        <v>0.37</v>
      </c>
      <c r="BB11" s="218">
        <v>0.24</v>
      </c>
      <c r="BC11" s="218">
        <v>0.26</v>
      </c>
      <c r="BD11" s="218">
        <v>0.28000000000000003</v>
      </c>
      <c r="BE11" s="218">
        <v>0.28000000000000003</v>
      </c>
      <c r="BF11" s="218">
        <v>0.19</v>
      </c>
      <c r="BG11" s="218">
        <v>0.19</v>
      </c>
      <c r="BH11" s="218">
        <v>0.19</v>
      </c>
      <c r="BI11" s="198">
        <v>0.06</v>
      </c>
      <c r="BJ11" s="198">
        <v>0.14000000000000001</v>
      </c>
      <c r="BK11" s="198">
        <v>0.14000000000000001</v>
      </c>
      <c r="BL11" s="220">
        <v>0.12</v>
      </c>
      <c r="BM11" s="198">
        <v>0.19</v>
      </c>
      <c r="BN11" s="198">
        <v>0.15</v>
      </c>
      <c r="BO11" s="198">
        <v>0.16</v>
      </c>
      <c r="BP11" s="198">
        <v>0.05</v>
      </c>
      <c r="BQ11" s="198">
        <v>0.05</v>
      </c>
      <c r="BR11" s="198">
        <v>0.16</v>
      </c>
      <c r="BS11" s="47"/>
    </row>
    <row r="12" spans="1:71" ht="16" customHeight="1" x14ac:dyDescent="0.15">
      <c r="A12" s="50" t="s">
        <v>160</v>
      </c>
      <c r="B12" s="159" t="s">
        <v>517</v>
      </c>
      <c r="C12" s="52" t="s">
        <v>227</v>
      </c>
      <c r="D12" s="52" t="s">
        <v>537</v>
      </c>
      <c r="E12" s="130" t="s">
        <v>131</v>
      </c>
      <c r="F12" s="51">
        <v>0.2</v>
      </c>
      <c r="G12" s="51">
        <v>0.8</v>
      </c>
      <c r="H12" s="52">
        <f t="shared" si="0"/>
        <v>4</v>
      </c>
      <c r="I12" s="52">
        <f t="shared" si="0"/>
        <v>16</v>
      </c>
      <c r="J12" s="52"/>
      <c r="K12" s="213">
        <v>0.21</v>
      </c>
      <c r="L12" s="213">
        <v>0.28999999999999998</v>
      </c>
      <c r="M12" s="213">
        <v>0.21</v>
      </c>
      <c r="N12" s="213">
        <v>0.21</v>
      </c>
      <c r="O12" s="213">
        <v>0.21</v>
      </c>
      <c r="P12" s="213">
        <v>0.21</v>
      </c>
      <c r="Q12" s="213">
        <v>0.21</v>
      </c>
      <c r="R12" s="213">
        <v>0.21</v>
      </c>
      <c r="S12" s="213">
        <v>0.21</v>
      </c>
      <c r="T12" s="213">
        <v>0.21</v>
      </c>
      <c r="U12" s="213">
        <v>0.21</v>
      </c>
      <c r="V12" s="213">
        <v>0.21</v>
      </c>
      <c r="W12" s="213">
        <v>0.21</v>
      </c>
      <c r="X12" s="213">
        <v>0.21</v>
      </c>
      <c r="Y12" s="213">
        <v>0.21</v>
      </c>
      <c r="Z12" s="213">
        <v>0.21</v>
      </c>
      <c r="AA12" s="213">
        <v>0.21</v>
      </c>
      <c r="AB12" s="213">
        <v>0.21</v>
      </c>
      <c r="AC12" s="213">
        <v>0.21</v>
      </c>
      <c r="AD12" s="213">
        <v>0.21</v>
      </c>
      <c r="AE12" s="198">
        <v>0.24</v>
      </c>
      <c r="AF12" s="198">
        <v>0.19</v>
      </c>
      <c r="AG12" s="198">
        <v>0.19</v>
      </c>
      <c r="AH12" s="198">
        <v>0.19</v>
      </c>
      <c r="AI12" s="215">
        <v>0.2</v>
      </c>
      <c r="AJ12" s="198">
        <v>0.15</v>
      </c>
      <c r="AK12" s="217">
        <v>0.2</v>
      </c>
      <c r="AL12" s="198">
        <v>0.35</v>
      </c>
      <c r="AM12" s="198">
        <v>0.15</v>
      </c>
      <c r="AN12" s="198">
        <v>0.12</v>
      </c>
      <c r="AO12" s="198">
        <v>0.27</v>
      </c>
      <c r="AP12" s="198">
        <v>0.19</v>
      </c>
      <c r="AQ12" s="198">
        <v>0.19</v>
      </c>
      <c r="AR12" s="198">
        <v>0.19</v>
      </c>
      <c r="AS12" s="198">
        <v>0.19</v>
      </c>
      <c r="AT12" s="215">
        <v>0.2</v>
      </c>
      <c r="AU12" s="198">
        <v>0.19</v>
      </c>
      <c r="AV12" s="198">
        <v>0.24</v>
      </c>
      <c r="AW12" s="198">
        <v>0.22</v>
      </c>
      <c r="AX12" s="198">
        <v>0.12</v>
      </c>
      <c r="AY12" s="198">
        <v>0.11</v>
      </c>
      <c r="AZ12" s="218">
        <v>0.33</v>
      </c>
      <c r="BA12" s="218">
        <v>0.37</v>
      </c>
      <c r="BB12" s="218">
        <v>0.24</v>
      </c>
      <c r="BC12" s="218">
        <v>0.26</v>
      </c>
      <c r="BD12" s="218">
        <v>0.28000000000000003</v>
      </c>
      <c r="BE12" s="218">
        <v>0.28000000000000003</v>
      </c>
      <c r="BF12" s="218">
        <v>0.19</v>
      </c>
      <c r="BG12" s="218">
        <v>0.19</v>
      </c>
      <c r="BH12" s="218">
        <v>0.19</v>
      </c>
      <c r="BI12" s="198">
        <v>0.06</v>
      </c>
      <c r="BJ12" s="198">
        <v>0.14000000000000001</v>
      </c>
      <c r="BK12" s="198">
        <v>0.14000000000000001</v>
      </c>
      <c r="BL12" s="220">
        <v>0.12</v>
      </c>
      <c r="BM12" s="198">
        <v>0.19</v>
      </c>
      <c r="BN12" s="198">
        <v>0.15</v>
      </c>
      <c r="BO12" s="198">
        <v>0.16</v>
      </c>
      <c r="BP12" s="198">
        <v>0.05</v>
      </c>
      <c r="BQ12" s="198">
        <v>0.05</v>
      </c>
      <c r="BR12" s="198">
        <v>0.16</v>
      </c>
      <c r="BS12" s="47"/>
    </row>
    <row r="13" spans="1:71" ht="16" customHeight="1" x14ac:dyDescent="0.15">
      <c r="A13" s="50" t="s">
        <v>161</v>
      </c>
      <c r="B13" s="159" t="s">
        <v>517</v>
      </c>
      <c r="C13" s="52" t="s">
        <v>227</v>
      </c>
      <c r="D13" s="52" t="s">
        <v>555</v>
      </c>
      <c r="E13" s="130" t="s">
        <v>130</v>
      </c>
      <c r="F13" s="51">
        <v>0.3</v>
      </c>
      <c r="G13" s="51">
        <v>0.3</v>
      </c>
      <c r="H13" s="52">
        <f t="shared" si="0"/>
        <v>6</v>
      </c>
      <c r="I13" s="52">
        <f t="shared" si="0"/>
        <v>6</v>
      </c>
      <c r="J13" s="52"/>
      <c r="K13" s="213">
        <v>0.21</v>
      </c>
      <c r="L13" s="213">
        <v>0.28999999999999998</v>
      </c>
      <c r="M13" s="213">
        <v>0.21</v>
      </c>
      <c r="N13" s="213">
        <v>0.21</v>
      </c>
      <c r="O13" s="213">
        <v>0.21</v>
      </c>
      <c r="P13" s="213">
        <v>0.21</v>
      </c>
      <c r="Q13" s="213">
        <v>0.21</v>
      </c>
      <c r="R13" s="213">
        <v>0.21</v>
      </c>
      <c r="S13" s="213">
        <v>0.21</v>
      </c>
      <c r="T13" s="213">
        <v>0.21</v>
      </c>
      <c r="U13" s="213">
        <v>0.21</v>
      </c>
      <c r="V13" s="213">
        <v>0.21</v>
      </c>
      <c r="W13" s="213">
        <v>0.21</v>
      </c>
      <c r="X13" s="213">
        <v>0.21</v>
      </c>
      <c r="Y13" s="213">
        <v>0.21</v>
      </c>
      <c r="Z13" s="213">
        <v>0.21</v>
      </c>
      <c r="AA13" s="213">
        <v>0.21</v>
      </c>
      <c r="AB13" s="213">
        <v>0.21</v>
      </c>
      <c r="AC13" s="213">
        <v>0.21</v>
      </c>
      <c r="AD13" s="213">
        <v>0.21</v>
      </c>
      <c r="AE13" s="198">
        <v>0.24</v>
      </c>
      <c r="AF13" s="198">
        <v>0.19</v>
      </c>
      <c r="AG13" s="198">
        <v>0.19</v>
      </c>
      <c r="AH13" s="198">
        <v>0.19</v>
      </c>
      <c r="AI13" s="215">
        <v>0.2</v>
      </c>
      <c r="AJ13" s="198">
        <v>0.15</v>
      </c>
      <c r="AK13" s="217">
        <v>0.2</v>
      </c>
      <c r="AL13" s="198">
        <v>0.35</v>
      </c>
      <c r="AM13" s="198">
        <v>0.15</v>
      </c>
      <c r="AN13" s="198">
        <v>0.12</v>
      </c>
      <c r="AO13" s="198">
        <v>0.27</v>
      </c>
      <c r="AP13" s="198">
        <v>0.19</v>
      </c>
      <c r="AQ13" s="198">
        <v>0.19</v>
      </c>
      <c r="AR13" s="198">
        <v>0.19</v>
      </c>
      <c r="AS13" s="198">
        <v>0.19</v>
      </c>
      <c r="AT13" s="215">
        <v>0.2</v>
      </c>
      <c r="AU13" s="198">
        <v>0.19</v>
      </c>
      <c r="AV13" s="198">
        <v>0.24</v>
      </c>
      <c r="AW13" s="198">
        <v>0.22</v>
      </c>
      <c r="AX13" s="198">
        <v>0.12</v>
      </c>
      <c r="AY13" s="198">
        <v>0.11</v>
      </c>
      <c r="AZ13" s="218">
        <v>0.33</v>
      </c>
      <c r="BA13" s="218">
        <v>0.37</v>
      </c>
      <c r="BB13" s="218">
        <v>0.24</v>
      </c>
      <c r="BC13" s="218">
        <v>0.26</v>
      </c>
      <c r="BD13" s="218">
        <v>0.28000000000000003</v>
      </c>
      <c r="BE13" s="218">
        <v>0.28000000000000003</v>
      </c>
      <c r="BF13" s="218">
        <v>0.19</v>
      </c>
      <c r="BG13" s="218">
        <v>0.19</v>
      </c>
      <c r="BH13" s="218">
        <v>0.19</v>
      </c>
      <c r="BI13" s="198">
        <v>0.06</v>
      </c>
      <c r="BJ13" s="198">
        <v>0.14000000000000001</v>
      </c>
      <c r="BK13" s="198">
        <v>0.14000000000000001</v>
      </c>
      <c r="BL13" s="220">
        <v>0.12</v>
      </c>
      <c r="BM13" s="198">
        <v>0.19</v>
      </c>
      <c r="BN13" s="198">
        <v>0.15</v>
      </c>
      <c r="BO13" s="198">
        <v>0.16</v>
      </c>
      <c r="BP13" s="198">
        <v>0.05</v>
      </c>
      <c r="BQ13" s="198">
        <v>0.05</v>
      </c>
      <c r="BR13" s="198">
        <v>0.16</v>
      </c>
      <c r="BS13" s="47"/>
    </row>
    <row r="14" spans="1:71" ht="16" customHeight="1" x14ac:dyDescent="0.15">
      <c r="A14" s="50" t="s">
        <v>162</v>
      </c>
      <c r="B14" s="159" t="s">
        <v>517</v>
      </c>
      <c r="C14" s="52" t="s">
        <v>227</v>
      </c>
      <c r="D14" s="52" t="s">
        <v>556</v>
      </c>
      <c r="E14" s="130" t="s">
        <v>131</v>
      </c>
      <c r="F14" s="51">
        <v>0.3</v>
      </c>
      <c r="G14" s="51">
        <v>0.6</v>
      </c>
      <c r="H14" s="52">
        <f t="shared" si="0"/>
        <v>6</v>
      </c>
      <c r="I14" s="52">
        <f t="shared" si="0"/>
        <v>12</v>
      </c>
      <c r="J14" s="52"/>
      <c r="K14" s="213">
        <v>0.21</v>
      </c>
      <c r="L14" s="213">
        <v>0.28999999999999998</v>
      </c>
      <c r="M14" s="213">
        <v>0.21</v>
      </c>
      <c r="N14" s="213">
        <v>0.21</v>
      </c>
      <c r="O14" s="213">
        <v>0.21</v>
      </c>
      <c r="P14" s="213">
        <v>0.21</v>
      </c>
      <c r="Q14" s="213">
        <v>0.21</v>
      </c>
      <c r="R14" s="213">
        <v>0.21</v>
      </c>
      <c r="S14" s="213">
        <v>0.21</v>
      </c>
      <c r="T14" s="213">
        <v>0.21</v>
      </c>
      <c r="U14" s="213">
        <v>0.21</v>
      </c>
      <c r="V14" s="213">
        <v>0.21</v>
      </c>
      <c r="W14" s="213">
        <v>0.21</v>
      </c>
      <c r="X14" s="213">
        <v>0.21</v>
      </c>
      <c r="Y14" s="213">
        <v>0.21</v>
      </c>
      <c r="Z14" s="213">
        <v>0.21</v>
      </c>
      <c r="AA14" s="213">
        <v>0.21</v>
      </c>
      <c r="AB14" s="213">
        <v>0.21</v>
      </c>
      <c r="AC14" s="213">
        <v>0.21</v>
      </c>
      <c r="AD14" s="213">
        <v>0.21</v>
      </c>
      <c r="AE14" s="198">
        <v>0.24</v>
      </c>
      <c r="AF14" s="198">
        <v>0.19</v>
      </c>
      <c r="AG14" s="198">
        <v>0.19</v>
      </c>
      <c r="AH14" s="198">
        <v>0.19</v>
      </c>
      <c r="AI14" s="215">
        <v>0.2</v>
      </c>
      <c r="AJ14" s="198">
        <v>0.15</v>
      </c>
      <c r="AK14" s="217">
        <v>0.2</v>
      </c>
      <c r="AL14" s="198">
        <v>0.35</v>
      </c>
      <c r="AM14" s="198">
        <v>0.15</v>
      </c>
      <c r="AN14" s="198">
        <v>0.12</v>
      </c>
      <c r="AO14" s="204">
        <v>0.11</v>
      </c>
      <c r="AP14" s="198">
        <v>0.19</v>
      </c>
      <c r="AQ14" s="198">
        <v>0.19</v>
      </c>
      <c r="AR14" s="198">
        <v>0.19</v>
      </c>
      <c r="AS14" s="198">
        <v>0.19</v>
      </c>
      <c r="AT14" s="215">
        <v>0.2</v>
      </c>
      <c r="AU14" s="198">
        <v>0.19</v>
      </c>
      <c r="AV14" s="198">
        <v>0.24</v>
      </c>
      <c r="AW14" s="198">
        <v>0.22</v>
      </c>
      <c r="AX14" s="198">
        <v>0.12</v>
      </c>
      <c r="AY14" s="198">
        <v>0.11</v>
      </c>
      <c r="AZ14" s="218">
        <v>0.33</v>
      </c>
      <c r="BA14" s="218">
        <v>0.37</v>
      </c>
      <c r="BB14" s="218">
        <v>0.24</v>
      </c>
      <c r="BC14" s="218">
        <v>0.26</v>
      </c>
      <c r="BD14" s="218">
        <v>0.28000000000000003</v>
      </c>
      <c r="BE14" s="218">
        <v>0.28000000000000003</v>
      </c>
      <c r="BF14" s="218">
        <v>0.19</v>
      </c>
      <c r="BG14" s="218">
        <v>0.19</v>
      </c>
      <c r="BH14" s="218">
        <v>0.19</v>
      </c>
      <c r="BI14" s="198">
        <v>0.06</v>
      </c>
      <c r="BJ14" s="198">
        <v>0.14000000000000001</v>
      </c>
      <c r="BK14" s="198">
        <v>0.14000000000000001</v>
      </c>
      <c r="BL14" s="220">
        <v>0.12</v>
      </c>
      <c r="BM14" s="198">
        <v>0.19</v>
      </c>
      <c r="BN14" s="198">
        <v>0.15</v>
      </c>
      <c r="BO14" s="198">
        <v>0.16</v>
      </c>
      <c r="BP14" s="198">
        <v>0.05</v>
      </c>
      <c r="BQ14" s="198">
        <v>0.05</v>
      </c>
      <c r="BR14" s="198">
        <v>0.16</v>
      </c>
      <c r="BS14" s="47"/>
    </row>
    <row r="15" spans="1:71" ht="16" customHeight="1" x14ac:dyDescent="0.15">
      <c r="A15" s="50" t="s">
        <v>163</v>
      </c>
      <c r="B15" s="159" t="s">
        <v>517</v>
      </c>
      <c r="C15" s="52" t="s">
        <v>227</v>
      </c>
      <c r="D15" s="52" t="s">
        <v>557</v>
      </c>
      <c r="E15" s="130" t="s">
        <v>131</v>
      </c>
      <c r="F15" s="51">
        <v>0.4</v>
      </c>
      <c r="G15" s="51">
        <v>0.4</v>
      </c>
      <c r="H15" s="52">
        <f t="shared" si="0"/>
        <v>8</v>
      </c>
      <c r="I15" s="52">
        <f t="shared" si="0"/>
        <v>8</v>
      </c>
      <c r="J15" s="52"/>
      <c r="K15" s="213">
        <v>0.21</v>
      </c>
      <c r="L15" s="213">
        <v>0.28999999999999998</v>
      </c>
      <c r="M15" s="213">
        <v>0.21</v>
      </c>
      <c r="N15" s="213">
        <v>0.21</v>
      </c>
      <c r="O15" s="213">
        <v>0.21</v>
      </c>
      <c r="P15" s="213">
        <v>0.21</v>
      </c>
      <c r="Q15" s="213">
        <v>0.21</v>
      </c>
      <c r="R15" s="213">
        <v>0.21</v>
      </c>
      <c r="S15" s="213">
        <v>0.21</v>
      </c>
      <c r="T15" s="213">
        <v>0.21</v>
      </c>
      <c r="U15" s="213">
        <v>0.21</v>
      </c>
      <c r="V15" s="213">
        <v>0.21</v>
      </c>
      <c r="W15" s="213">
        <v>0.21</v>
      </c>
      <c r="X15" s="213">
        <v>0.21</v>
      </c>
      <c r="Y15" s="213">
        <v>0.21</v>
      </c>
      <c r="Z15" s="213">
        <v>0.21</v>
      </c>
      <c r="AA15" s="213">
        <v>0.21</v>
      </c>
      <c r="AB15" s="213">
        <v>0.21</v>
      </c>
      <c r="AC15" s="213">
        <v>0.21</v>
      </c>
      <c r="AD15" s="213">
        <v>0.21</v>
      </c>
      <c r="AE15" s="198">
        <v>0.24</v>
      </c>
      <c r="AF15" s="198">
        <v>0.19</v>
      </c>
      <c r="AG15" s="198">
        <v>0.19</v>
      </c>
      <c r="AH15" s="198">
        <v>0.19</v>
      </c>
      <c r="AI15" s="215">
        <v>0.2</v>
      </c>
      <c r="AJ15" s="198">
        <v>0.15</v>
      </c>
      <c r="AK15" s="217">
        <v>0.2</v>
      </c>
      <c r="AL15" s="198">
        <v>0.35</v>
      </c>
      <c r="AM15" s="198">
        <v>0.15</v>
      </c>
      <c r="AN15" s="198">
        <v>0.12</v>
      </c>
      <c r="AO15" s="198">
        <v>0.27</v>
      </c>
      <c r="AP15" s="198">
        <v>0.19</v>
      </c>
      <c r="AQ15" s="198">
        <v>0.19</v>
      </c>
      <c r="AR15" s="198">
        <v>0.19</v>
      </c>
      <c r="AS15" s="198">
        <v>0.19</v>
      </c>
      <c r="AT15" s="215">
        <v>0.2</v>
      </c>
      <c r="AU15" s="198">
        <v>0.19</v>
      </c>
      <c r="AV15" s="198">
        <v>0.24</v>
      </c>
      <c r="AW15" s="198">
        <v>0.22</v>
      </c>
      <c r="AX15" s="198">
        <v>0.12</v>
      </c>
      <c r="AY15" s="198">
        <v>0.11</v>
      </c>
      <c r="AZ15" s="218">
        <v>0.33</v>
      </c>
      <c r="BA15" s="218">
        <v>0.37</v>
      </c>
      <c r="BB15" s="218">
        <v>0.24</v>
      </c>
      <c r="BC15" s="218">
        <v>0.26</v>
      </c>
      <c r="BD15" s="218">
        <v>0.28000000000000003</v>
      </c>
      <c r="BE15" s="218">
        <v>0.28000000000000003</v>
      </c>
      <c r="BF15" s="218">
        <v>0.19</v>
      </c>
      <c r="BG15" s="218">
        <v>0.19</v>
      </c>
      <c r="BH15" s="218">
        <v>0.19</v>
      </c>
      <c r="BI15" s="198">
        <v>0.06</v>
      </c>
      <c r="BJ15" s="198">
        <v>0.14000000000000001</v>
      </c>
      <c r="BK15" s="198">
        <v>0.14000000000000001</v>
      </c>
      <c r="BL15" s="220">
        <v>0.12</v>
      </c>
      <c r="BM15" s="198">
        <v>0.19</v>
      </c>
      <c r="BN15" s="198">
        <v>0.15</v>
      </c>
      <c r="BO15" s="198">
        <v>0.16</v>
      </c>
      <c r="BP15" s="198">
        <v>0.05</v>
      </c>
      <c r="BQ15" s="198">
        <v>0.05</v>
      </c>
      <c r="BR15" s="198">
        <v>0.16</v>
      </c>
      <c r="BS15" s="47"/>
    </row>
    <row r="16" spans="1:71" ht="16" customHeight="1" x14ac:dyDescent="0.15">
      <c r="A16" s="50" t="s">
        <v>164</v>
      </c>
      <c r="B16" s="159" t="s">
        <v>517</v>
      </c>
      <c r="C16" s="52" t="s">
        <v>227</v>
      </c>
      <c r="D16" s="159" t="s">
        <v>558</v>
      </c>
      <c r="E16" s="131" t="s">
        <v>131</v>
      </c>
      <c r="F16" s="51">
        <v>0.4</v>
      </c>
      <c r="G16" s="51">
        <v>0.8</v>
      </c>
      <c r="H16" s="52">
        <f t="shared" si="0"/>
        <v>8</v>
      </c>
      <c r="I16" s="52">
        <f t="shared" si="0"/>
        <v>16</v>
      </c>
      <c r="J16" s="52"/>
      <c r="K16" s="213">
        <v>0.21</v>
      </c>
      <c r="L16" s="213">
        <v>0.28999999999999998</v>
      </c>
      <c r="M16" s="213">
        <v>0.21</v>
      </c>
      <c r="N16" s="213">
        <v>0.21</v>
      </c>
      <c r="O16" s="213">
        <v>0.21</v>
      </c>
      <c r="P16" s="213">
        <v>0.21</v>
      </c>
      <c r="Q16" s="213">
        <v>0.21</v>
      </c>
      <c r="R16" s="213">
        <v>0.21</v>
      </c>
      <c r="S16" s="213">
        <v>0.21</v>
      </c>
      <c r="T16" s="213">
        <v>0.21</v>
      </c>
      <c r="U16" s="213">
        <v>0.21</v>
      </c>
      <c r="V16" s="213">
        <v>0.21</v>
      </c>
      <c r="W16" s="213">
        <v>0.21</v>
      </c>
      <c r="X16" s="213">
        <v>0.21</v>
      </c>
      <c r="Y16" s="213">
        <v>0.21</v>
      </c>
      <c r="Z16" s="213">
        <v>0.21</v>
      </c>
      <c r="AA16" s="213">
        <v>0.21</v>
      </c>
      <c r="AB16" s="213">
        <v>0.21</v>
      </c>
      <c r="AC16" s="213">
        <v>0.21</v>
      </c>
      <c r="AD16" s="213">
        <v>0.21</v>
      </c>
      <c r="AE16" s="198">
        <v>0.24</v>
      </c>
      <c r="AF16" s="198">
        <v>0.19</v>
      </c>
      <c r="AG16" s="198">
        <v>0.19</v>
      </c>
      <c r="AH16" s="198">
        <v>0.19</v>
      </c>
      <c r="AI16" s="215">
        <v>0.2</v>
      </c>
      <c r="AJ16" s="198">
        <v>0.15</v>
      </c>
      <c r="AK16" s="217">
        <v>0.2</v>
      </c>
      <c r="AL16" s="198">
        <v>0.35</v>
      </c>
      <c r="AM16" s="198">
        <v>0.15</v>
      </c>
      <c r="AN16" s="198">
        <v>0.12</v>
      </c>
      <c r="AO16" s="198">
        <v>0.27</v>
      </c>
      <c r="AP16" s="198">
        <v>0.19</v>
      </c>
      <c r="AQ16" s="198">
        <v>0.19</v>
      </c>
      <c r="AR16" s="198">
        <v>0.19</v>
      </c>
      <c r="AS16" s="198">
        <v>0.19</v>
      </c>
      <c r="AT16" s="215">
        <v>0.2</v>
      </c>
      <c r="AU16" s="198">
        <v>0.19</v>
      </c>
      <c r="AV16" s="198">
        <v>0.24</v>
      </c>
      <c r="AW16" s="198">
        <v>0.22</v>
      </c>
      <c r="AX16" s="198">
        <v>0.12</v>
      </c>
      <c r="AY16" s="198">
        <v>0.11</v>
      </c>
      <c r="AZ16" s="218">
        <v>0.33</v>
      </c>
      <c r="BA16" s="218">
        <v>0.37</v>
      </c>
      <c r="BB16" s="218">
        <v>0.24</v>
      </c>
      <c r="BC16" s="218">
        <v>0.26</v>
      </c>
      <c r="BD16" s="218">
        <v>0.28000000000000003</v>
      </c>
      <c r="BE16" s="218">
        <v>0.28000000000000003</v>
      </c>
      <c r="BF16" s="218">
        <v>0.19</v>
      </c>
      <c r="BG16" s="218">
        <v>0.19</v>
      </c>
      <c r="BH16" s="218">
        <v>0.19</v>
      </c>
      <c r="BI16" s="198">
        <v>0.06</v>
      </c>
      <c r="BJ16" s="198">
        <v>0.14000000000000001</v>
      </c>
      <c r="BK16" s="198">
        <v>0.14000000000000001</v>
      </c>
      <c r="BL16" s="220">
        <v>0.12</v>
      </c>
      <c r="BM16" s="198">
        <v>0.19</v>
      </c>
      <c r="BN16" s="198">
        <v>0.15</v>
      </c>
      <c r="BO16" s="198">
        <v>0.16</v>
      </c>
      <c r="BP16" s="198">
        <v>0.05</v>
      </c>
      <c r="BQ16" s="198">
        <v>0.05</v>
      </c>
      <c r="BR16" s="198">
        <v>0.16</v>
      </c>
      <c r="BS16" s="47"/>
    </row>
    <row r="17" spans="1:71" ht="16" customHeight="1" x14ac:dyDescent="0.15">
      <c r="A17" s="50" t="s">
        <v>165</v>
      </c>
      <c r="B17" s="159" t="s">
        <v>517</v>
      </c>
      <c r="C17" s="52" t="s">
        <v>227</v>
      </c>
      <c r="D17" s="159" t="s">
        <v>559</v>
      </c>
      <c r="E17" s="131" t="s">
        <v>131</v>
      </c>
      <c r="F17" s="51">
        <v>0.5</v>
      </c>
      <c r="G17" s="51">
        <v>0.5</v>
      </c>
      <c r="H17" s="52">
        <f t="shared" si="0"/>
        <v>10</v>
      </c>
      <c r="I17" s="52">
        <f t="shared" si="0"/>
        <v>10</v>
      </c>
      <c r="J17" s="52"/>
      <c r="K17" s="213">
        <v>0.21</v>
      </c>
      <c r="L17" s="213">
        <v>0.28999999999999998</v>
      </c>
      <c r="M17" s="213">
        <v>0.21</v>
      </c>
      <c r="N17" s="213">
        <v>0.21</v>
      </c>
      <c r="O17" s="213">
        <v>0.21</v>
      </c>
      <c r="P17" s="213">
        <v>0.21</v>
      </c>
      <c r="Q17" s="213">
        <v>0.21</v>
      </c>
      <c r="R17" s="213">
        <v>0.21</v>
      </c>
      <c r="S17" s="213">
        <v>0.21</v>
      </c>
      <c r="T17" s="213">
        <v>0.21</v>
      </c>
      <c r="U17" s="213">
        <v>0.21</v>
      </c>
      <c r="V17" s="213">
        <v>0.21</v>
      </c>
      <c r="W17" s="213">
        <v>0.21</v>
      </c>
      <c r="X17" s="213">
        <v>0.21</v>
      </c>
      <c r="Y17" s="213">
        <v>0.21</v>
      </c>
      <c r="Z17" s="213">
        <v>0.21</v>
      </c>
      <c r="AA17" s="213">
        <v>0.21</v>
      </c>
      <c r="AB17" s="213">
        <v>0.21</v>
      </c>
      <c r="AC17" s="213">
        <v>0.21</v>
      </c>
      <c r="AD17" s="213">
        <v>0.21</v>
      </c>
      <c r="AE17" s="198">
        <v>0.24</v>
      </c>
      <c r="AF17" s="198">
        <v>0.19</v>
      </c>
      <c r="AG17" s="198">
        <v>0.19</v>
      </c>
      <c r="AH17" s="198">
        <v>0.19</v>
      </c>
      <c r="AI17" s="215">
        <v>0.2</v>
      </c>
      <c r="AJ17" s="198">
        <v>0.15</v>
      </c>
      <c r="AK17" s="217">
        <v>0.2</v>
      </c>
      <c r="AL17" s="198">
        <v>0.35</v>
      </c>
      <c r="AM17" s="198">
        <v>0.15</v>
      </c>
      <c r="AN17" s="198">
        <v>0.12</v>
      </c>
      <c r="AO17" s="198">
        <v>0.27</v>
      </c>
      <c r="AP17" s="198">
        <v>0.19</v>
      </c>
      <c r="AQ17" s="198">
        <v>0.19</v>
      </c>
      <c r="AR17" s="198">
        <v>0.19</v>
      </c>
      <c r="AS17" s="198">
        <v>0.19</v>
      </c>
      <c r="AT17" s="215">
        <v>0.2</v>
      </c>
      <c r="AU17" s="198">
        <v>0.19</v>
      </c>
      <c r="AV17" s="198">
        <v>0.24</v>
      </c>
      <c r="AW17" s="198">
        <v>0.22</v>
      </c>
      <c r="AX17" s="198">
        <v>0.12</v>
      </c>
      <c r="AY17" s="198">
        <v>0.11</v>
      </c>
      <c r="AZ17" s="218">
        <v>0.33</v>
      </c>
      <c r="BA17" s="218">
        <v>0.37</v>
      </c>
      <c r="BB17" s="218">
        <v>0.24</v>
      </c>
      <c r="BC17" s="218">
        <v>0.26</v>
      </c>
      <c r="BD17" s="218">
        <v>0.28000000000000003</v>
      </c>
      <c r="BE17" s="218">
        <v>0.28000000000000003</v>
      </c>
      <c r="BF17" s="218">
        <v>0.19</v>
      </c>
      <c r="BG17" s="218">
        <v>0.19</v>
      </c>
      <c r="BH17" s="218">
        <v>0.19</v>
      </c>
      <c r="BI17" s="198">
        <v>0.06</v>
      </c>
      <c r="BJ17" s="198">
        <v>0.14000000000000001</v>
      </c>
      <c r="BK17" s="198">
        <v>0.14000000000000001</v>
      </c>
      <c r="BL17" s="220">
        <v>0.12</v>
      </c>
      <c r="BM17" s="198">
        <v>0.19</v>
      </c>
      <c r="BN17" s="198">
        <v>0.15</v>
      </c>
      <c r="BO17" s="198">
        <v>0.16</v>
      </c>
      <c r="BP17" s="198">
        <v>0.05</v>
      </c>
      <c r="BQ17" s="198">
        <v>0.05</v>
      </c>
      <c r="BR17" s="198">
        <v>0.16</v>
      </c>
      <c r="BS17" s="47"/>
    </row>
    <row r="18" spans="1:71" ht="16" customHeight="1" x14ac:dyDescent="0.15">
      <c r="A18" s="50" t="s">
        <v>166</v>
      </c>
      <c r="B18" s="159" t="s">
        <v>517</v>
      </c>
      <c r="C18" s="52" t="s">
        <v>227</v>
      </c>
      <c r="D18" s="159" t="s">
        <v>560</v>
      </c>
      <c r="E18" s="131" t="s">
        <v>131</v>
      </c>
      <c r="F18" s="51">
        <v>0.6</v>
      </c>
      <c r="G18" s="51">
        <v>0.6</v>
      </c>
      <c r="H18" s="52">
        <f t="shared" si="0"/>
        <v>12</v>
      </c>
      <c r="I18" s="52">
        <f t="shared" si="0"/>
        <v>12</v>
      </c>
      <c r="J18" s="52"/>
      <c r="K18" s="213">
        <v>0.21</v>
      </c>
      <c r="L18" s="213">
        <v>0.28999999999999998</v>
      </c>
      <c r="M18" s="213">
        <v>0.21</v>
      </c>
      <c r="N18" s="213">
        <v>0.21</v>
      </c>
      <c r="O18" s="213">
        <v>0.21</v>
      </c>
      <c r="P18" s="213">
        <v>0.21</v>
      </c>
      <c r="Q18" s="213">
        <v>0.21</v>
      </c>
      <c r="R18" s="213">
        <v>0.21</v>
      </c>
      <c r="S18" s="213">
        <v>0.21</v>
      </c>
      <c r="T18" s="213">
        <v>0.21</v>
      </c>
      <c r="U18" s="213">
        <v>0.21</v>
      </c>
      <c r="V18" s="213">
        <v>0.21</v>
      </c>
      <c r="W18" s="213">
        <v>0.21</v>
      </c>
      <c r="X18" s="213">
        <v>0.21</v>
      </c>
      <c r="Y18" s="213">
        <v>0.21</v>
      </c>
      <c r="Z18" s="213">
        <v>0.21</v>
      </c>
      <c r="AA18" s="213">
        <v>0.21</v>
      </c>
      <c r="AB18" s="213">
        <v>0.21</v>
      </c>
      <c r="AC18" s="213">
        <v>0.21</v>
      </c>
      <c r="AD18" s="213">
        <v>0.21</v>
      </c>
      <c r="AE18" s="198">
        <v>0.24</v>
      </c>
      <c r="AF18" s="198">
        <v>0.19</v>
      </c>
      <c r="AG18" s="198">
        <v>0.19</v>
      </c>
      <c r="AH18" s="198">
        <v>0.19</v>
      </c>
      <c r="AI18" s="215">
        <v>0.2</v>
      </c>
      <c r="AJ18" s="198">
        <v>0.15</v>
      </c>
      <c r="AK18" s="217">
        <v>0.2</v>
      </c>
      <c r="AL18" s="198">
        <v>0.35</v>
      </c>
      <c r="AM18" s="198">
        <v>0.15</v>
      </c>
      <c r="AN18" s="198">
        <v>0.12</v>
      </c>
      <c r="AO18" s="198">
        <v>0.27</v>
      </c>
      <c r="AP18" s="198">
        <v>0.19</v>
      </c>
      <c r="AQ18" s="198">
        <v>0.19</v>
      </c>
      <c r="AR18" s="198">
        <v>0.19</v>
      </c>
      <c r="AS18" s="198">
        <v>0.19</v>
      </c>
      <c r="AT18" s="215">
        <v>0.2</v>
      </c>
      <c r="AU18" s="198">
        <v>0.19</v>
      </c>
      <c r="AV18" s="198">
        <v>0.24</v>
      </c>
      <c r="AW18" s="198">
        <v>0.22</v>
      </c>
      <c r="AX18" s="198">
        <v>0.12</v>
      </c>
      <c r="AY18" s="198">
        <v>0.11</v>
      </c>
      <c r="AZ18" s="218">
        <v>0.33</v>
      </c>
      <c r="BA18" s="218">
        <v>0.37</v>
      </c>
      <c r="BB18" s="218">
        <v>0.24</v>
      </c>
      <c r="BC18" s="218">
        <v>0.26</v>
      </c>
      <c r="BD18" s="218">
        <v>0.28000000000000003</v>
      </c>
      <c r="BE18" s="218">
        <v>0.28000000000000003</v>
      </c>
      <c r="BF18" s="218">
        <v>0.19</v>
      </c>
      <c r="BG18" s="218">
        <v>0.19</v>
      </c>
      <c r="BH18" s="218">
        <v>0.19</v>
      </c>
      <c r="BI18" s="198">
        <v>0.06</v>
      </c>
      <c r="BJ18" s="198">
        <v>0.14000000000000001</v>
      </c>
      <c r="BK18" s="198">
        <v>0.14000000000000001</v>
      </c>
      <c r="BL18" s="220">
        <v>0.12</v>
      </c>
      <c r="BM18" s="198">
        <v>0.19</v>
      </c>
      <c r="BN18" s="198">
        <v>0.15</v>
      </c>
      <c r="BO18" s="198">
        <v>0.16</v>
      </c>
      <c r="BP18" s="198">
        <v>0.05</v>
      </c>
      <c r="BQ18" s="198">
        <v>0.05</v>
      </c>
      <c r="BR18" s="198">
        <v>0.16</v>
      </c>
      <c r="BS18" s="47"/>
    </row>
    <row r="19" spans="1:71" s="513" customFormat="1" ht="16" customHeight="1" x14ac:dyDescent="0.15">
      <c r="A19" s="506" t="s">
        <v>167</v>
      </c>
      <c r="B19" s="507" t="s">
        <v>517</v>
      </c>
      <c r="C19" s="508" t="s">
        <v>227</v>
      </c>
      <c r="D19" s="507" t="s">
        <v>561</v>
      </c>
      <c r="E19" s="507" t="s">
        <v>131</v>
      </c>
      <c r="F19" s="510">
        <v>0.8</v>
      </c>
      <c r="G19" s="510">
        <v>0.8</v>
      </c>
      <c r="H19" s="508">
        <f t="shared" si="0"/>
        <v>16</v>
      </c>
      <c r="I19" s="508">
        <f t="shared" si="0"/>
        <v>16</v>
      </c>
      <c r="J19" s="508"/>
      <c r="K19" s="508">
        <v>0.21</v>
      </c>
      <c r="L19" s="508">
        <v>0.28999999999999998</v>
      </c>
      <c r="M19" s="508">
        <v>0.21</v>
      </c>
      <c r="N19" s="508">
        <v>0.21</v>
      </c>
      <c r="O19" s="508">
        <v>0.21</v>
      </c>
      <c r="P19" s="508">
        <v>0.21</v>
      </c>
      <c r="Q19" s="508">
        <v>0.21</v>
      </c>
      <c r="R19" s="508">
        <v>0.21</v>
      </c>
      <c r="S19" s="508">
        <v>0.21</v>
      </c>
      <c r="T19" s="508">
        <v>0.21</v>
      </c>
      <c r="U19" s="508">
        <v>0.21</v>
      </c>
      <c r="V19" s="508">
        <v>0.21</v>
      </c>
      <c r="W19" s="508">
        <v>0.21</v>
      </c>
      <c r="X19" s="508">
        <v>0.21</v>
      </c>
      <c r="Y19" s="508">
        <v>0.21</v>
      </c>
      <c r="Z19" s="508">
        <v>0.21</v>
      </c>
      <c r="AA19" s="508">
        <v>0.21</v>
      </c>
      <c r="AB19" s="508">
        <v>0.21</v>
      </c>
      <c r="AC19" s="508">
        <v>0.21</v>
      </c>
      <c r="AD19" s="508">
        <v>0.21</v>
      </c>
      <c r="AE19" s="208">
        <v>0.24</v>
      </c>
      <c r="AF19" s="208">
        <v>0.19</v>
      </c>
      <c r="AG19" s="208">
        <v>0.19</v>
      </c>
      <c r="AH19" s="208">
        <v>0.19</v>
      </c>
      <c r="AI19" s="514">
        <v>0.2</v>
      </c>
      <c r="AJ19" s="208">
        <v>0.15</v>
      </c>
      <c r="AK19" s="515">
        <v>0.2</v>
      </c>
      <c r="AL19" s="208">
        <v>0.35</v>
      </c>
      <c r="AM19" s="208">
        <v>0.15</v>
      </c>
      <c r="AN19" s="208">
        <v>0.12</v>
      </c>
      <c r="AO19" s="208">
        <v>0.27</v>
      </c>
      <c r="AP19" s="208">
        <v>0.19</v>
      </c>
      <c r="AQ19" s="208">
        <v>0.19</v>
      </c>
      <c r="AR19" s="208">
        <v>0.19</v>
      </c>
      <c r="AS19" s="208">
        <v>0.19</v>
      </c>
      <c r="AT19" s="514">
        <v>0.2</v>
      </c>
      <c r="AU19" s="208">
        <v>0.19</v>
      </c>
      <c r="AV19" s="208">
        <v>0.24</v>
      </c>
      <c r="AW19" s="208">
        <v>0.22</v>
      </c>
      <c r="AX19" s="208">
        <v>0.12</v>
      </c>
      <c r="AY19" s="208">
        <v>0.11</v>
      </c>
      <c r="AZ19" s="511">
        <v>0.33</v>
      </c>
      <c r="BA19" s="511">
        <v>0.37</v>
      </c>
      <c r="BB19" s="511">
        <v>0.24</v>
      </c>
      <c r="BC19" s="511">
        <v>0.26</v>
      </c>
      <c r="BD19" s="511">
        <v>0.28000000000000003</v>
      </c>
      <c r="BE19" s="511">
        <v>0.28000000000000003</v>
      </c>
      <c r="BF19" s="511">
        <v>0.19</v>
      </c>
      <c r="BG19" s="511">
        <v>0.19</v>
      </c>
      <c r="BH19" s="511">
        <v>0.19</v>
      </c>
      <c r="BI19" s="208">
        <v>0.06</v>
      </c>
      <c r="BJ19" s="208">
        <v>0.14000000000000001</v>
      </c>
      <c r="BK19" s="208">
        <v>0.14000000000000001</v>
      </c>
      <c r="BL19" s="516">
        <v>0.12</v>
      </c>
      <c r="BM19" s="208">
        <v>0.19</v>
      </c>
      <c r="BN19" s="208">
        <v>0.15</v>
      </c>
      <c r="BO19" s="208">
        <v>0.16</v>
      </c>
      <c r="BP19" s="208">
        <v>0.05</v>
      </c>
      <c r="BQ19" s="208">
        <v>0.05</v>
      </c>
      <c r="BR19" s="208">
        <v>0.16</v>
      </c>
      <c r="BS19" s="512"/>
    </row>
    <row r="20" spans="1:71" ht="16" customHeight="1" x14ac:dyDescent="0.15">
      <c r="A20" s="50" t="s">
        <v>168</v>
      </c>
      <c r="B20" s="159" t="s">
        <v>517</v>
      </c>
      <c r="C20" s="52" t="s">
        <v>227</v>
      </c>
      <c r="D20" s="159" t="s">
        <v>562</v>
      </c>
      <c r="E20" s="131" t="s">
        <v>131</v>
      </c>
      <c r="F20" s="51">
        <v>0.2</v>
      </c>
      <c r="G20" s="51">
        <v>0.5</v>
      </c>
      <c r="H20" s="52">
        <f t="shared" si="0"/>
        <v>4</v>
      </c>
      <c r="I20" s="52">
        <f t="shared" si="0"/>
        <v>10</v>
      </c>
      <c r="J20" s="52"/>
      <c r="K20" s="213">
        <v>0.21</v>
      </c>
      <c r="L20" s="213">
        <v>0.28999999999999998</v>
      </c>
      <c r="M20" s="213">
        <v>0.21</v>
      </c>
      <c r="N20" s="213">
        <v>0.21</v>
      </c>
      <c r="O20" s="213">
        <v>0.21</v>
      </c>
      <c r="P20" s="213">
        <v>0.21</v>
      </c>
      <c r="Q20" s="213">
        <v>0.21</v>
      </c>
      <c r="R20" s="213">
        <v>0.21</v>
      </c>
      <c r="S20" s="213">
        <v>0.21</v>
      </c>
      <c r="T20" s="213">
        <v>0.21</v>
      </c>
      <c r="U20" s="213">
        <v>0.21</v>
      </c>
      <c r="V20" s="213">
        <v>0.21</v>
      </c>
      <c r="W20" s="213">
        <v>0.21</v>
      </c>
      <c r="X20" s="213">
        <v>0.21</v>
      </c>
      <c r="Y20" s="213">
        <v>0.21</v>
      </c>
      <c r="Z20" s="213">
        <v>0.21</v>
      </c>
      <c r="AA20" s="213">
        <v>0.21</v>
      </c>
      <c r="AB20" s="213">
        <v>0.21</v>
      </c>
      <c r="AC20" s="213">
        <v>0.21</v>
      </c>
      <c r="AD20" s="213">
        <v>0.21</v>
      </c>
      <c r="AE20" s="198">
        <v>0.24</v>
      </c>
      <c r="AF20" s="198">
        <v>0.19</v>
      </c>
      <c r="AG20" s="198">
        <v>0.19</v>
      </c>
      <c r="AH20" s="198">
        <v>0.19</v>
      </c>
      <c r="AI20" s="215">
        <v>0.2</v>
      </c>
      <c r="AJ20" s="198">
        <v>0.15</v>
      </c>
      <c r="AK20" s="217">
        <v>0.2</v>
      </c>
      <c r="AL20" s="198">
        <v>0.35</v>
      </c>
      <c r="AM20" s="198">
        <v>0.15</v>
      </c>
      <c r="AN20" s="198">
        <v>0.12</v>
      </c>
      <c r="AO20" s="198">
        <v>0.27</v>
      </c>
      <c r="AP20" s="198">
        <v>0.19</v>
      </c>
      <c r="AQ20" s="198">
        <v>0.19</v>
      </c>
      <c r="AR20" s="198">
        <v>0.19</v>
      </c>
      <c r="AS20" s="198">
        <v>0.19</v>
      </c>
      <c r="AT20" s="215">
        <v>0.2</v>
      </c>
      <c r="AU20" s="198">
        <v>0.19</v>
      </c>
      <c r="AV20" s="198">
        <v>0.24</v>
      </c>
      <c r="AW20" s="198">
        <v>0.22</v>
      </c>
      <c r="AX20" s="198">
        <v>0.12</v>
      </c>
      <c r="AY20" s="198">
        <v>0.11</v>
      </c>
      <c r="AZ20" s="218">
        <v>0.33</v>
      </c>
      <c r="BA20" s="218">
        <v>0.37</v>
      </c>
      <c r="BB20" s="218">
        <v>0.24</v>
      </c>
      <c r="BC20" s="218">
        <v>0.26</v>
      </c>
      <c r="BD20" s="218">
        <v>0.28000000000000003</v>
      </c>
      <c r="BE20" s="218">
        <v>0.28000000000000003</v>
      </c>
      <c r="BF20" s="218">
        <v>0.19</v>
      </c>
      <c r="BG20" s="218">
        <v>0.19</v>
      </c>
      <c r="BH20" s="218">
        <v>0.19</v>
      </c>
      <c r="BI20" s="198">
        <v>0.06</v>
      </c>
      <c r="BJ20" s="198">
        <v>0.14000000000000001</v>
      </c>
      <c r="BK20" s="198">
        <v>0.14000000000000001</v>
      </c>
      <c r="BL20" s="220">
        <v>0.12</v>
      </c>
      <c r="BM20" s="198">
        <v>0.19</v>
      </c>
      <c r="BN20" s="198">
        <v>0.15</v>
      </c>
      <c r="BO20" s="198">
        <v>0.16</v>
      </c>
      <c r="BP20" s="198">
        <v>0.05</v>
      </c>
      <c r="BQ20" s="198">
        <v>0.05</v>
      </c>
      <c r="BR20" s="198">
        <v>0.16</v>
      </c>
      <c r="BS20" s="47"/>
    </row>
    <row r="21" spans="1:71" ht="16" customHeight="1" x14ac:dyDescent="0.15">
      <c r="A21" s="50" t="s">
        <v>169</v>
      </c>
      <c r="B21" s="159" t="s">
        <v>517</v>
      </c>
      <c r="C21" s="159" t="s">
        <v>228</v>
      </c>
      <c r="D21" s="159" t="s">
        <v>563</v>
      </c>
      <c r="E21" s="131" t="s">
        <v>131</v>
      </c>
      <c r="F21" s="51">
        <v>0.5</v>
      </c>
      <c r="G21" s="51">
        <v>0.5</v>
      </c>
      <c r="H21" s="52">
        <f t="shared" si="0"/>
        <v>10</v>
      </c>
      <c r="I21" s="52">
        <f t="shared" si="0"/>
        <v>10</v>
      </c>
      <c r="J21" s="52"/>
      <c r="K21" s="213">
        <v>0.21</v>
      </c>
      <c r="L21" s="213">
        <v>0.28999999999999998</v>
      </c>
      <c r="M21" s="213">
        <v>0.21</v>
      </c>
      <c r="N21" s="213">
        <v>0.21</v>
      </c>
      <c r="O21" s="213">
        <v>0.21</v>
      </c>
      <c r="P21" s="213">
        <v>0.21</v>
      </c>
      <c r="Q21" s="213">
        <v>0.21</v>
      </c>
      <c r="R21" s="213">
        <v>0.21</v>
      </c>
      <c r="S21" s="213">
        <v>0.21</v>
      </c>
      <c r="T21" s="213">
        <v>0.21</v>
      </c>
      <c r="U21" s="213">
        <v>0.21</v>
      </c>
      <c r="V21" s="213">
        <v>0.21</v>
      </c>
      <c r="W21" s="213">
        <v>0.21</v>
      </c>
      <c r="X21" s="213">
        <v>0.21</v>
      </c>
      <c r="Y21" s="213">
        <v>0.21</v>
      </c>
      <c r="Z21" s="213">
        <v>0.21</v>
      </c>
      <c r="AA21" s="213">
        <v>0.21</v>
      </c>
      <c r="AB21" s="213">
        <v>0.21</v>
      </c>
      <c r="AC21" s="213">
        <v>0.21</v>
      </c>
      <c r="AD21" s="213">
        <v>0.21</v>
      </c>
      <c r="AE21" s="198">
        <v>0.24</v>
      </c>
      <c r="AF21" s="198">
        <v>0.19</v>
      </c>
      <c r="AG21" s="198">
        <v>0.19</v>
      </c>
      <c r="AH21" s="198">
        <v>0.19</v>
      </c>
      <c r="AI21" s="215">
        <v>0.2</v>
      </c>
      <c r="AJ21" s="198">
        <v>0.15</v>
      </c>
      <c r="AK21" s="217">
        <v>0.2</v>
      </c>
      <c r="AL21" s="198">
        <v>0.35</v>
      </c>
      <c r="AM21" s="198">
        <v>0.15</v>
      </c>
      <c r="AN21" s="198">
        <v>0.12</v>
      </c>
      <c r="AO21" s="198">
        <v>0.27</v>
      </c>
      <c r="AP21" s="198">
        <v>0.19</v>
      </c>
      <c r="AQ21" s="198">
        <v>0.19</v>
      </c>
      <c r="AR21" s="198">
        <v>0.19</v>
      </c>
      <c r="AS21" s="198">
        <v>0.19</v>
      </c>
      <c r="AT21" s="215">
        <v>0.2</v>
      </c>
      <c r="AU21" s="198">
        <v>0.19</v>
      </c>
      <c r="AV21" s="198">
        <v>0.24</v>
      </c>
      <c r="AW21" s="198">
        <v>0.22</v>
      </c>
      <c r="AX21" s="198">
        <v>0.12</v>
      </c>
      <c r="AY21" s="198">
        <v>0.11</v>
      </c>
      <c r="AZ21" s="218">
        <v>0.33</v>
      </c>
      <c r="BA21" s="218">
        <v>0.37</v>
      </c>
      <c r="BB21" s="218">
        <v>0.24</v>
      </c>
      <c r="BC21" s="218">
        <v>0.26</v>
      </c>
      <c r="BD21" s="218">
        <v>0.28000000000000003</v>
      </c>
      <c r="BE21" s="218">
        <v>0.28000000000000003</v>
      </c>
      <c r="BF21" s="218">
        <v>0.19</v>
      </c>
      <c r="BG21" s="218">
        <v>0.19</v>
      </c>
      <c r="BH21" s="218">
        <v>0.19</v>
      </c>
      <c r="BI21" s="198">
        <v>0.06</v>
      </c>
      <c r="BJ21" s="198">
        <v>0.14000000000000001</v>
      </c>
      <c r="BK21" s="198">
        <v>0.14000000000000001</v>
      </c>
      <c r="BL21" s="220">
        <v>0.12</v>
      </c>
      <c r="BM21" s="198">
        <v>0.19</v>
      </c>
      <c r="BN21" s="198">
        <v>0.15</v>
      </c>
      <c r="BO21" s="198">
        <v>0.16</v>
      </c>
      <c r="BP21" s="198">
        <v>0.05</v>
      </c>
      <c r="BQ21" s="198">
        <v>0.05</v>
      </c>
      <c r="BR21" s="198">
        <v>0.16</v>
      </c>
      <c r="BS21" s="47"/>
    </row>
    <row r="22" spans="1:71" ht="16" customHeight="1" x14ac:dyDescent="0.15">
      <c r="A22" s="67" t="s">
        <v>149</v>
      </c>
      <c r="B22" s="67" t="s">
        <v>517</v>
      </c>
      <c r="C22" s="67" t="s">
        <v>230</v>
      </c>
      <c r="D22" s="67" t="s">
        <v>564</v>
      </c>
      <c r="E22" s="38" t="s">
        <v>135</v>
      </c>
      <c r="F22" s="66">
        <v>0.2</v>
      </c>
      <c r="G22" s="66">
        <v>0.2</v>
      </c>
      <c r="H22" s="67">
        <f t="shared" si="0"/>
        <v>4</v>
      </c>
      <c r="I22" s="67">
        <f t="shared" si="0"/>
        <v>4</v>
      </c>
      <c r="J22" s="67"/>
      <c r="K22" s="213">
        <v>0.21</v>
      </c>
      <c r="L22" s="213">
        <v>0.28999999999999998</v>
      </c>
      <c r="M22" s="213">
        <v>0.21</v>
      </c>
      <c r="N22" s="213">
        <v>0.21</v>
      </c>
      <c r="O22" s="213">
        <v>0.21</v>
      </c>
      <c r="P22" s="213">
        <v>0.21</v>
      </c>
      <c r="Q22" s="213">
        <v>0.21</v>
      </c>
      <c r="R22" s="213">
        <v>0.21</v>
      </c>
      <c r="S22" s="213">
        <v>0.21</v>
      </c>
      <c r="T22" s="213">
        <v>0.21</v>
      </c>
      <c r="U22" s="213">
        <v>0.21</v>
      </c>
      <c r="V22" s="213">
        <v>0.21</v>
      </c>
      <c r="W22" s="213">
        <v>0.21</v>
      </c>
      <c r="X22" s="213">
        <v>0.21</v>
      </c>
      <c r="Y22" s="213">
        <v>0.21</v>
      </c>
      <c r="Z22" s="213">
        <v>0.21</v>
      </c>
      <c r="AA22" s="213">
        <v>0.21</v>
      </c>
      <c r="AB22" s="213">
        <v>0.21</v>
      </c>
      <c r="AC22" s="213">
        <v>0.21</v>
      </c>
      <c r="AD22" s="213">
        <v>0.21</v>
      </c>
      <c r="AE22" s="198">
        <v>0.24</v>
      </c>
      <c r="AF22" s="198">
        <v>0.19</v>
      </c>
      <c r="AG22" s="198">
        <v>0.19</v>
      </c>
      <c r="AH22" s="198">
        <v>0.19</v>
      </c>
      <c r="AI22" s="215">
        <v>0.2</v>
      </c>
      <c r="AJ22" s="198">
        <v>0.15</v>
      </c>
      <c r="AK22" s="217">
        <v>0.2</v>
      </c>
      <c r="AL22" s="198">
        <v>0.35</v>
      </c>
      <c r="AM22" s="198">
        <v>0.15</v>
      </c>
      <c r="AN22" s="198">
        <v>0.12</v>
      </c>
      <c r="AO22" s="198">
        <v>0.27</v>
      </c>
      <c r="AP22" s="198">
        <v>0.19</v>
      </c>
      <c r="AQ22" s="198">
        <v>0.19</v>
      </c>
      <c r="AR22" s="198">
        <v>0.19</v>
      </c>
      <c r="AS22" s="198">
        <v>0.19</v>
      </c>
      <c r="AT22" s="215">
        <v>0.2</v>
      </c>
      <c r="AU22" s="198">
        <v>0.19</v>
      </c>
      <c r="AV22" s="198">
        <v>0.24</v>
      </c>
      <c r="AW22" s="198">
        <v>0.22</v>
      </c>
      <c r="AX22" s="198">
        <v>0.12</v>
      </c>
      <c r="AY22" s="198">
        <v>0.11</v>
      </c>
      <c r="AZ22" s="218">
        <v>0.33</v>
      </c>
      <c r="BA22" s="218">
        <v>0.37</v>
      </c>
      <c r="BB22" s="218">
        <v>0.24</v>
      </c>
      <c r="BC22" s="218">
        <v>0.26</v>
      </c>
      <c r="BD22" s="218">
        <v>0.28000000000000003</v>
      </c>
      <c r="BE22" s="218">
        <v>0.28000000000000003</v>
      </c>
      <c r="BF22" s="218">
        <v>0.19</v>
      </c>
      <c r="BG22" s="218">
        <v>0.19</v>
      </c>
      <c r="BH22" s="218">
        <v>0.19</v>
      </c>
      <c r="BI22" s="198">
        <v>0.06</v>
      </c>
      <c r="BJ22" s="198">
        <v>0.14000000000000001</v>
      </c>
      <c r="BK22" s="198">
        <v>0.14000000000000001</v>
      </c>
      <c r="BL22" s="220">
        <v>0.12</v>
      </c>
      <c r="BM22" s="198">
        <v>0.19</v>
      </c>
      <c r="BN22" s="198">
        <v>0.15</v>
      </c>
      <c r="BO22" s="198">
        <v>0.16</v>
      </c>
      <c r="BP22" s="198">
        <v>0.05</v>
      </c>
      <c r="BQ22" s="198">
        <v>0.05</v>
      </c>
      <c r="BR22" s="198">
        <v>0.16</v>
      </c>
      <c r="BS22" s="47"/>
    </row>
    <row r="23" spans="1:71" ht="16" customHeight="1" x14ac:dyDescent="0.15">
      <c r="A23" s="67" t="s">
        <v>150</v>
      </c>
      <c r="B23" s="67" t="s">
        <v>517</v>
      </c>
      <c r="C23" s="67" t="s">
        <v>230</v>
      </c>
      <c r="D23" s="67" t="s">
        <v>565</v>
      </c>
      <c r="E23" s="38" t="s">
        <v>135</v>
      </c>
      <c r="F23" s="66">
        <v>0.2</v>
      </c>
      <c r="G23" s="66">
        <v>0.3</v>
      </c>
      <c r="H23" s="67">
        <f t="shared" si="0"/>
        <v>4</v>
      </c>
      <c r="I23" s="67">
        <f t="shared" si="0"/>
        <v>6</v>
      </c>
      <c r="J23" s="67"/>
      <c r="K23" s="213">
        <v>0.21</v>
      </c>
      <c r="L23" s="213">
        <v>0.28999999999999998</v>
      </c>
      <c r="M23" s="213">
        <v>0.21</v>
      </c>
      <c r="N23" s="213">
        <v>0.21</v>
      </c>
      <c r="O23" s="213">
        <v>0.21</v>
      </c>
      <c r="P23" s="213">
        <v>0.21</v>
      </c>
      <c r="Q23" s="213">
        <v>0.21</v>
      </c>
      <c r="R23" s="213">
        <v>0.21</v>
      </c>
      <c r="S23" s="213">
        <v>0.21</v>
      </c>
      <c r="T23" s="213">
        <v>0.21</v>
      </c>
      <c r="U23" s="213">
        <v>0.21</v>
      </c>
      <c r="V23" s="213">
        <v>0.21</v>
      </c>
      <c r="W23" s="213">
        <v>0.21</v>
      </c>
      <c r="X23" s="213">
        <v>0.21</v>
      </c>
      <c r="Y23" s="213">
        <v>0.21</v>
      </c>
      <c r="Z23" s="213">
        <v>0.21</v>
      </c>
      <c r="AA23" s="213">
        <v>0.21</v>
      </c>
      <c r="AB23" s="213">
        <v>0.21</v>
      </c>
      <c r="AC23" s="213">
        <v>0.21</v>
      </c>
      <c r="AD23" s="213">
        <v>0.21</v>
      </c>
      <c r="AE23" s="198">
        <v>0.24</v>
      </c>
      <c r="AF23" s="198">
        <v>0.19</v>
      </c>
      <c r="AG23" s="198">
        <v>0.19</v>
      </c>
      <c r="AH23" s="198">
        <v>0.19</v>
      </c>
      <c r="AI23" s="215">
        <v>0.2</v>
      </c>
      <c r="AJ23" s="198">
        <v>0.15</v>
      </c>
      <c r="AK23" s="217">
        <v>0.2</v>
      </c>
      <c r="AL23" s="198">
        <v>0.35</v>
      </c>
      <c r="AM23" s="198">
        <v>0.15</v>
      </c>
      <c r="AN23" s="198">
        <v>0.12</v>
      </c>
      <c r="AO23" s="198">
        <v>0.27</v>
      </c>
      <c r="AP23" s="198">
        <v>0.19</v>
      </c>
      <c r="AQ23" s="198">
        <v>0.19</v>
      </c>
      <c r="AR23" s="198">
        <v>0.19</v>
      </c>
      <c r="AS23" s="198">
        <v>0.19</v>
      </c>
      <c r="AT23" s="215">
        <v>0.2</v>
      </c>
      <c r="AU23" s="198">
        <v>0.19</v>
      </c>
      <c r="AV23" s="198">
        <v>0.24</v>
      </c>
      <c r="AW23" s="198">
        <v>0.22</v>
      </c>
      <c r="AX23" s="198">
        <v>0.12</v>
      </c>
      <c r="AY23" s="198">
        <v>0.11</v>
      </c>
      <c r="AZ23" s="218">
        <v>0.33</v>
      </c>
      <c r="BA23" s="218">
        <v>0.37</v>
      </c>
      <c r="BB23" s="218">
        <v>0.24</v>
      </c>
      <c r="BC23" s="218">
        <v>0.26</v>
      </c>
      <c r="BD23" s="218">
        <v>0.28000000000000003</v>
      </c>
      <c r="BE23" s="218">
        <v>0.28000000000000003</v>
      </c>
      <c r="BF23" s="218">
        <v>0.19</v>
      </c>
      <c r="BG23" s="218">
        <v>0.19</v>
      </c>
      <c r="BH23" s="218">
        <v>0.19</v>
      </c>
      <c r="BI23" s="198">
        <v>0.06</v>
      </c>
      <c r="BJ23" s="198">
        <v>0.14000000000000001</v>
      </c>
      <c r="BK23" s="198">
        <v>0.14000000000000001</v>
      </c>
      <c r="BL23" s="220">
        <v>0.12</v>
      </c>
      <c r="BM23" s="198">
        <v>0.19</v>
      </c>
      <c r="BN23" s="198">
        <v>0.15</v>
      </c>
      <c r="BO23" s="198">
        <v>0.16</v>
      </c>
      <c r="BP23" s="198">
        <v>0.05</v>
      </c>
      <c r="BQ23" s="198">
        <v>0.05</v>
      </c>
      <c r="BR23" s="198">
        <v>0.16</v>
      </c>
      <c r="BS23" s="47"/>
    </row>
    <row r="24" spans="1:71" ht="16" customHeight="1" x14ac:dyDescent="0.15">
      <c r="A24" s="67" t="s">
        <v>151</v>
      </c>
      <c r="B24" s="67" t="s">
        <v>517</v>
      </c>
      <c r="C24" s="67" t="s">
        <v>230</v>
      </c>
      <c r="D24" s="67" t="s">
        <v>566</v>
      </c>
      <c r="E24" s="38" t="s">
        <v>135</v>
      </c>
      <c r="F24" s="66">
        <v>0.2</v>
      </c>
      <c r="G24" s="66">
        <v>0.4</v>
      </c>
      <c r="H24" s="67">
        <f t="shared" si="0"/>
        <v>4</v>
      </c>
      <c r="I24" s="67">
        <f t="shared" si="0"/>
        <v>8</v>
      </c>
      <c r="J24" s="67"/>
      <c r="K24" s="213">
        <v>0.21</v>
      </c>
      <c r="L24" s="213">
        <v>0.28999999999999998</v>
      </c>
      <c r="M24" s="213">
        <v>0.21</v>
      </c>
      <c r="N24" s="213">
        <v>0.21</v>
      </c>
      <c r="O24" s="213">
        <v>0.21</v>
      </c>
      <c r="P24" s="213">
        <v>0.21</v>
      </c>
      <c r="Q24" s="213">
        <v>0.21</v>
      </c>
      <c r="R24" s="213">
        <v>0.21</v>
      </c>
      <c r="S24" s="213">
        <v>0.21</v>
      </c>
      <c r="T24" s="213">
        <v>0.21</v>
      </c>
      <c r="U24" s="213">
        <v>0.21</v>
      </c>
      <c r="V24" s="213">
        <v>0.21</v>
      </c>
      <c r="W24" s="213">
        <v>0.21</v>
      </c>
      <c r="X24" s="213">
        <v>0.21</v>
      </c>
      <c r="Y24" s="213">
        <v>0.21</v>
      </c>
      <c r="Z24" s="213">
        <v>0.21</v>
      </c>
      <c r="AA24" s="213">
        <v>0.21</v>
      </c>
      <c r="AB24" s="213">
        <v>0.21</v>
      </c>
      <c r="AC24" s="213">
        <v>0.21</v>
      </c>
      <c r="AD24" s="213">
        <v>0.21</v>
      </c>
      <c r="AE24" s="198">
        <v>0.24</v>
      </c>
      <c r="AF24" s="198">
        <v>0.19</v>
      </c>
      <c r="AG24" s="198">
        <v>0.19</v>
      </c>
      <c r="AH24" s="198">
        <v>0.19</v>
      </c>
      <c r="AI24" s="215">
        <v>0.2</v>
      </c>
      <c r="AJ24" s="198">
        <v>0.15</v>
      </c>
      <c r="AK24" s="217">
        <v>0.2</v>
      </c>
      <c r="AL24" s="198">
        <v>0.35</v>
      </c>
      <c r="AM24" s="198">
        <v>0.15</v>
      </c>
      <c r="AN24" s="198">
        <v>0.12</v>
      </c>
      <c r="AO24" s="198">
        <v>0.27</v>
      </c>
      <c r="AP24" s="198">
        <v>0.19</v>
      </c>
      <c r="AQ24" s="198">
        <v>0.19</v>
      </c>
      <c r="AR24" s="198">
        <v>0.19</v>
      </c>
      <c r="AS24" s="198">
        <v>0.19</v>
      </c>
      <c r="AT24" s="215">
        <v>0.2</v>
      </c>
      <c r="AU24" s="198">
        <v>0.19</v>
      </c>
      <c r="AV24" s="198">
        <v>0.24</v>
      </c>
      <c r="AW24" s="198">
        <v>0.22</v>
      </c>
      <c r="AX24" s="198">
        <v>0.12</v>
      </c>
      <c r="AY24" s="198">
        <v>0.11</v>
      </c>
      <c r="AZ24" s="218">
        <v>0.33</v>
      </c>
      <c r="BA24" s="218">
        <v>0.37</v>
      </c>
      <c r="BB24" s="218">
        <v>0.24</v>
      </c>
      <c r="BC24" s="218">
        <v>0.26</v>
      </c>
      <c r="BD24" s="218">
        <v>0.28000000000000003</v>
      </c>
      <c r="BE24" s="218">
        <v>0.28000000000000003</v>
      </c>
      <c r="BF24" s="218">
        <v>0.19</v>
      </c>
      <c r="BG24" s="218">
        <v>0.19</v>
      </c>
      <c r="BH24" s="218">
        <v>0.19</v>
      </c>
      <c r="BI24" s="198">
        <v>0.06</v>
      </c>
      <c r="BJ24" s="198">
        <v>0.14000000000000001</v>
      </c>
      <c r="BK24" s="198">
        <v>0.14000000000000001</v>
      </c>
      <c r="BL24" s="220">
        <v>0.12</v>
      </c>
      <c r="BM24" s="198">
        <v>0.19</v>
      </c>
      <c r="BN24" s="198">
        <v>0.15</v>
      </c>
      <c r="BO24" s="198">
        <v>0.16</v>
      </c>
      <c r="BP24" s="198">
        <v>0.05</v>
      </c>
      <c r="BQ24" s="198">
        <v>0.05</v>
      </c>
      <c r="BR24" s="198">
        <v>0.16</v>
      </c>
      <c r="BS24" s="47"/>
    </row>
    <row r="25" spans="1:71" ht="16" customHeight="1" x14ac:dyDescent="0.15">
      <c r="A25" s="65" t="s">
        <v>152</v>
      </c>
      <c r="B25" s="160" t="s">
        <v>517</v>
      </c>
      <c r="C25" s="67" t="s">
        <v>230</v>
      </c>
      <c r="D25" s="160" t="s">
        <v>567</v>
      </c>
      <c r="E25" s="38" t="s">
        <v>135</v>
      </c>
      <c r="F25" s="66">
        <v>0.3</v>
      </c>
      <c r="G25" s="66">
        <v>0.7</v>
      </c>
      <c r="H25" s="67">
        <f t="shared" si="0"/>
        <v>6</v>
      </c>
      <c r="I25" s="67">
        <f t="shared" si="0"/>
        <v>14</v>
      </c>
      <c r="J25" s="67"/>
      <c r="K25" s="213">
        <v>0.21</v>
      </c>
      <c r="L25" s="213">
        <v>0.28999999999999998</v>
      </c>
      <c r="M25" s="213">
        <v>0.21</v>
      </c>
      <c r="N25" s="213">
        <v>0.21</v>
      </c>
      <c r="O25" s="213">
        <v>0.21</v>
      </c>
      <c r="P25" s="213">
        <v>0.21</v>
      </c>
      <c r="Q25" s="213">
        <v>0.21</v>
      </c>
      <c r="R25" s="213">
        <v>0.21</v>
      </c>
      <c r="S25" s="213">
        <v>0.21</v>
      </c>
      <c r="T25" s="213">
        <v>0.21</v>
      </c>
      <c r="U25" s="213">
        <v>0.21</v>
      </c>
      <c r="V25" s="213">
        <v>0.21</v>
      </c>
      <c r="W25" s="213">
        <v>0.21</v>
      </c>
      <c r="X25" s="213">
        <v>0.21</v>
      </c>
      <c r="Y25" s="213">
        <v>0.21</v>
      </c>
      <c r="Z25" s="213">
        <v>0.21</v>
      </c>
      <c r="AA25" s="213">
        <v>0.21</v>
      </c>
      <c r="AB25" s="213">
        <v>0.21</v>
      </c>
      <c r="AC25" s="213">
        <v>0.21</v>
      </c>
      <c r="AD25" s="213">
        <v>0.21</v>
      </c>
      <c r="AE25" s="198">
        <v>0.24</v>
      </c>
      <c r="AF25" s="198">
        <v>0.19</v>
      </c>
      <c r="AG25" s="198">
        <v>0.19</v>
      </c>
      <c r="AH25" s="198">
        <v>0.19</v>
      </c>
      <c r="AI25" s="215">
        <v>0.2</v>
      </c>
      <c r="AJ25" s="198">
        <v>0.15</v>
      </c>
      <c r="AK25" s="217">
        <v>0.2</v>
      </c>
      <c r="AL25" s="198">
        <v>0.35</v>
      </c>
      <c r="AM25" s="198">
        <v>0.15</v>
      </c>
      <c r="AN25" s="198">
        <v>0.12</v>
      </c>
      <c r="AO25" s="198">
        <v>0.27</v>
      </c>
      <c r="AP25" s="198">
        <v>0.19</v>
      </c>
      <c r="AQ25" s="198">
        <v>0.19</v>
      </c>
      <c r="AR25" s="198">
        <v>0.19</v>
      </c>
      <c r="AS25" s="198">
        <v>0.19</v>
      </c>
      <c r="AT25" s="215">
        <v>0.2</v>
      </c>
      <c r="AU25" s="198">
        <v>0.19</v>
      </c>
      <c r="AV25" s="198">
        <v>0.24</v>
      </c>
      <c r="AW25" s="198">
        <v>0.22</v>
      </c>
      <c r="AX25" s="198">
        <v>0.12</v>
      </c>
      <c r="AY25" s="198">
        <v>0.11</v>
      </c>
      <c r="AZ25" s="218">
        <v>0.33</v>
      </c>
      <c r="BA25" s="218">
        <v>0.37</v>
      </c>
      <c r="BB25" s="218">
        <v>0.24</v>
      </c>
      <c r="BC25" s="218">
        <v>0.26</v>
      </c>
      <c r="BD25" s="218">
        <v>0.28000000000000003</v>
      </c>
      <c r="BE25" s="218">
        <v>0.28000000000000003</v>
      </c>
      <c r="BF25" s="218">
        <v>0.19</v>
      </c>
      <c r="BG25" s="218">
        <v>0.19</v>
      </c>
      <c r="BH25" s="218">
        <v>0.19</v>
      </c>
      <c r="BI25" s="198">
        <v>0.06</v>
      </c>
      <c r="BJ25" s="198">
        <v>0.14000000000000001</v>
      </c>
      <c r="BK25" s="198">
        <v>0.14000000000000001</v>
      </c>
      <c r="BL25" s="220">
        <v>0.12</v>
      </c>
      <c r="BM25" s="198">
        <v>0.19</v>
      </c>
      <c r="BN25" s="198">
        <v>0.15</v>
      </c>
      <c r="BO25" s="198">
        <v>0.16</v>
      </c>
      <c r="BP25" s="198">
        <v>0.05</v>
      </c>
      <c r="BQ25" s="198">
        <v>0.05</v>
      </c>
      <c r="BR25" s="198">
        <v>0.16</v>
      </c>
      <c r="BS25" s="47"/>
    </row>
    <row r="26" spans="1:71" ht="16" customHeight="1" x14ac:dyDescent="0.15">
      <c r="A26" s="65" t="s">
        <v>153</v>
      </c>
      <c r="B26" s="160" t="s">
        <v>517</v>
      </c>
      <c r="C26" s="67" t="s">
        <v>230</v>
      </c>
      <c r="D26" s="160" t="s">
        <v>568</v>
      </c>
      <c r="E26" s="38" t="s">
        <v>135</v>
      </c>
      <c r="F26" s="66">
        <v>0.3</v>
      </c>
      <c r="G26" s="66">
        <v>0.3</v>
      </c>
      <c r="H26" s="67">
        <f t="shared" si="0"/>
        <v>6</v>
      </c>
      <c r="I26" s="67">
        <f t="shared" si="0"/>
        <v>6</v>
      </c>
      <c r="J26" s="67"/>
      <c r="K26" s="213">
        <v>0.21</v>
      </c>
      <c r="L26" s="213">
        <v>0.28999999999999998</v>
      </c>
      <c r="M26" s="213">
        <v>0.21</v>
      </c>
      <c r="N26" s="213">
        <v>0.21</v>
      </c>
      <c r="O26" s="213">
        <v>0.21</v>
      </c>
      <c r="P26" s="213">
        <v>0.21</v>
      </c>
      <c r="Q26" s="213">
        <v>0.21</v>
      </c>
      <c r="R26" s="213">
        <v>0.21</v>
      </c>
      <c r="S26" s="213">
        <v>0.21</v>
      </c>
      <c r="T26" s="213">
        <v>0.21</v>
      </c>
      <c r="U26" s="213">
        <v>0.21</v>
      </c>
      <c r="V26" s="213">
        <v>0.21</v>
      </c>
      <c r="W26" s="213">
        <v>0.21</v>
      </c>
      <c r="X26" s="213">
        <v>0.21</v>
      </c>
      <c r="Y26" s="213">
        <v>0.21</v>
      </c>
      <c r="Z26" s="213">
        <v>0.21</v>
      </c>
      <c r="AA26" s="213">
        <v>0.21</v>
      </c>
      <c r="AB26" s="213">
        <v>0.21</v>
      </c>
      <c r="AC26" s="213">
        <v>0.21</v>
      </c>
      <c r="AD26" s="213">
        <v>0.21</v>
      </c>
      <c r="AE26" s="198">
        <v>0.24</v>
      </c>
      <c r="AF26" s="198">
        <v>0.19</v>
      </c>
      <c r="AG26" s="198">
        <v>0.19</v>
      </c>
      <c r="AH26" s="198">
        <v>0.19</v>
      </c>
      <c r="AI26" s="215">
        <v>0.2</v>
      </c>
      <c r="AJ26" s="198">
        <v>0.15</v>
      </c>
      <c r="AK26" s="217">
        <v>0.2</v>
      </c>
      <c r="AL26" s="198">
        <v>0.35</v>
      </c>
      <c r="AM26" s="198">
        <v>0.15</v>
      </c>
      <c r="AN26" s="198">
        <v>0.12</v>
      </c>
      <c r="AO26" s="198">
        <v>0.27</v>
      </c>
      <c r="AP26" s="198">
        <v>0.19</v>
      </c>
      <c r="AQ26" s="198">
        <v>0.19</v>
      </c>
      <c r="AR26" s="198">
        <v>0.19</v>
      </c>
      <c r="AS26" s="198">
        <v>0.19</v>
      </c>
      <c r="AT26" s="215">
        <v>0.2</v>
      </c>
      <c r="AU26" s="198">
        <v>0.19</v>
      </c>
      <c r="AV26" s="198">
        <v>0.24</v>
      </c>
      <c r="AW26" s="198">
        <v>0.22</v>
      </c>
      <c r="AX26" s="198">
        <v>0.12</v>
      </c>
      <c r="AY26" s="198">
        <v>0.11</v>
      </c>
      <c r="AZ26" s="218">
        <v>0.33</v>
      </c>
      <c r="BA26" s="218">
        <v>0.37</v>
      </c>
      <c r="BB26" s="218">
        <v>0.24</v>
      </c>
      <c r="BC26" s="218">
        <v>0.26</v>
      </c>
      <c r="BD26" s="218">
        <v>0.28000000000000003</v>
      </c>
      <c r="BE26" s="218">
        <v>0.28000000000000003</v>
      </c>
      <c r="BF26" s="218">
        <v>0.19</v>
      </c>
      <c r="BG26" s="218">
        <v>0.19</v>
      </c>
      <c r="BH26" s="218">
        <v>0.19</v>
      </c>
      <c r="BI26" s="198">
        <v>0.06</v>
      </c>
      <c r="BJ26" s="198">
        <v>0.14000000000000001</v>
      </c>
      <c r="BK26" s="198">
        <v>0.14000000000000001</v>
      </c>
      <c r="BL26" s="220">
        <v>0.12</v>
      </c>
      <c r="BM26" s="198">
        <v>0.19</v>
      </c>
      <c r="BN26" s="198">
        <v>0.15</v>
      </c>
      <c r="BO26" s="198">
        <v>0.16</v>
      </c>
      <c r="BP26" s="198">
        <v>0.05</v>
      </c>
      <c r="BQ26" s="198">
        <v>0.05</v>
      </c>
      <c r="BR26" s="198">
        <v>0.16</v>
      </c>
      <c r="BS26" s="47"/>
    </row>
    <row r="27" spans="1:71" ht="16" customHeight="1" x14ac:dyDescent="0.15">
      <c r="A27" s="65" t="s">
        <v>154</v>
      </c>
      <c r="B27" s="160" t="s">
        <v>517</v>
      </c>
      <c r="C27" s="67" t="s">
        <v>230</v>
      </c>
      <c r="D27" s="160" t="s">
        <v>569</v>
      </c>
      <c r="E27" s="38" t="s">
        <v>135</v>
      </c>
      <c r="F27" s="66">
        <v>0.3</v>
      </c>
      <c r="G27" s="66">
        <v>0.4</v>
      </c>
      <c r="H27" s="67">
        <f t="shared" si="0"/>
        <v>6</v>
      </c>
      <c r="I27" s="67">
        <f t="shared" si="0"/>
        <v>8</v>
      </c>
      <c r="J27" s="67"/>
      <c r="K27" s="213">
        <v>0.21</v>
      </c>
      <c r="L27" s="213">
        <v>0.28999999999999998</v>
      </c>
      <c r="M27" s="213">
        <v>0.21</v>
      </c>
      <c r="N27" s="213">
        <v>0.21</v>
      </c>
      <c r="O27" s="213">
        <v>0.21</v>
      </c>
      <c r="P27" s="213">
        <v>0.21</v>
      </c>
      <c r="Q27" s="213">
        <v>0.21</v>
      </c>
      <c r="R27" s="213">
        <v>0.21</v>
      </c>
      <c r="S27" s="213">
        <v>0.21</v>
      </c>
      <c r="T27" s="213">
        <v>0.21</v>
      </c>
      <c r="U27" s="213">
        <v>0.21</v>
      </c>
      <c r="V27" s="213">
        <v>0.21</v>
      </c>
      <c r="W27" s="213">
        <v>0.21</v>
      </c>
      <c r="X27" s="213">
        <v>0.21</v>
      </c>
      <c r="Y27" s="213">
        <v>0.21</v>
      </c>
      <c r="Z27" s="213">
        <v>0.21</v>
      </c>
      <c r="AA27" s="213">
        <v>0.21</v>
      </c>
      <c r="AB27" s="213">
        <v>0.21</v>
      </c>
      <c r="AC27" s="213">
        <v>0.21</v>
      </c>
      <c r="AD27" s="213">
        <v>0.21</v>
      </c>
      <c r="AE27" s="198">
        <v>0.24</v>
      </c>
      <c r="AF27" s="198">
        <v>0.19</v>
      </c>
      <c r="AG27" s="198">
        <v>0.19</v>
      </c>
      <c r="AH27" s="198">
        <v>0.19</v>
      </c>
      <c r="AI27" s="215">
        <v>0.2</v>
      </c>
      <c r="AJ27" s="198">
        <v>0.15</v>
      </c>
      <c r="AK27" s="217">
        <v>0.2</v>
      </c>
      <c r="AL27" s="198">
        <v>0.35</v>
      </c>
      <c r="AM27" s="198">
        <v>0.15</v>
      </c>
      <c r="AN27" s="198">
        <v>0.12</v>
      </c>
      <c r="AO27" s="198">
        <v>0.27</v>
      </c>
      <c r="AP27" s="198">
        <v>0.19</v>
      </c>
      <c r="AQ27" s="198">
        <v>0.19</v>
      </c>
      <c r="AR27" s="198">
        <v>0.19</v>
      </c>
      <c r="AS27" s="198">
        <v>0.19</v>
      </c>
      <c r="AT27" s="215">
        <v>0.2</v>
      </c>
      <c r="AU27" s="198">
        <v>0.19</v>
      </c>
      <c r="AV27" s="198">
        <v>0.24</v>
      </c>
      <c r="AW27" s="198">
        <v>0.22</v>
      </c>
      <c r="AX27" s="198">
        <v>0.12</v>
      </c>
      <c r="AY27" s="198">
        <v>0.11</v>
      </c>
      <c r="AZ27" s="218">
        <v>0.33</v>
      </c>
      <c r="BA27" s="218">
        <v>0.37</v>
      </c>
      <c r="BB27" s="218">
        <v>0.24</v>
      </c>
      <c r="BC27" s="218">
        <v>0.26</v>
      </c>
      <c r="BD27" s="218">
        <v>0.28000000000000003</v>
      </c>
      <c r="BE27" s="218">
        <v>0.28000000000000003</v>
      </c>
      <c r="BF27" s="218">
        <v>0.19</v>
      </c>
      <c r="BG27" s="218">
        <v>0.19</v>
      </c>
      <c r="BH27" s="218">
        <v>0.19</v>
      </c>
      <c r="BI27" s="198">
        <v>0.06</v>
      </c>
      <c r="BJ27" s="198">
        <v>0.14000000000000001</v>
      </c>
      <c r="BK27" s="198">
        <v>0.14000000000000001</v>
      </c>
      <c r="BL27" s="220">
        <v>0.12</v>
      </c>
      <c r="BM27" s="198">
        <v>0.19</v>
      </c>
      <c r="BN27" s="198">
        <v>0.15</v>
      </c>
      <c r="BO27" s="198">
        <v>0.16</v>
      </c>
      <c r="BP27" s="198">
        <v>0.05</v>
      </c>
      <c r="BQ27" s="198">
        <v>0.05</v>
      </c>
      <c r="BR27" s="198">
        <v>0.16</v>
      </c>
      <c r="BS27" s="47"/>
    </row>
    <row r="28" spans="1:71" ht="16" customHeight="1" x14ac:dyDescent="0.15">
      <c r="A28" s="65" t="s">
        <v>155</v>
      </c>
      <c r="B28" s="160" t="s">
        <v>517</v>
      </c>
      <c r="C28" s="67" t="s">
        <v>230</v>
      </c>
      <c r="D28" s="160" t="s">
        <v>570</v>
      </c>
      <c r="E28" s="38" t="s">
        <v>135</v>
      </c>
      <c r="F28" s="66">
        <v>0.4</v>
      </c>
      <c r="G28" s="66">
        <v>0.5</v>
      </c>
      <c r="H28" s="67">
        <f t="shared" si="0"/>
        <v>8</v>
      </c>
      <c r="I28" s="67">
        <f t="shared" si="0"/>
        <v>10</v>
      </c>
      <c r="J28" s="67"/>
      <c r="K28" s="213">
        <v>0.21</v>
      </c>
      <c r="L28" s="213">
        <v>0.28999999999999998</v>
      </c>
      <c r="M28" s="213">
        <v>0.21</v>
      </c>
      <c r="N28" s="213">
        <v>0.21</v>
      </c>
      <c r="O28" s="213">
        <v>0.21</v>
      </c>
      <c r="P28" s="213">
        <v>0.21</v>
      </c>
      <c r="Q28" s="213">
        <v>0.21</v>
      </c>
      <c r="R28" s="213">
        <v>0.21</v>
      </c>
      <c r="S28" s="213">
        <v>0.21</v>
      </c>
      <c r="T28" s="213">
        <v>0.21</v>
      </c>
      <c r="U28" s="213">
        <v>0.21</v>
      </c>
      <c r="V28" s="213">
        <v>0.21</v>
      </c>
      <c r="W28" s="213">
        <v>0.21</v>
      </c>
      <c r="X28" s="213">
        <v>0.21</v>
      </c>
      <c r="Y28" s="213">
        <v>0.21</v>
      </c>
      <c r="Z28" s="213">
        <v>0.21</v>
      </c>
      <c r="AA28" s="213">
        <v>0.21</v>
      </c>
      <c r="AB28" s="213">
        <v>0.21</v>
      </c>
      <c r="AC28" s="213">
        <v>0.21</v>
      </c>
      <c r="AD28" s="213">
        <v>0.21</v>
      </c>
      <c r="AE28" s="198">
        <v>0.24</v>
      </c>
      <c r="AF28" s="198">
        <v>0.19</v>
      </c>
      <c r="AG28" s="198">
        <v>0.19</v>
      </c>
      <c r="AH28" s="198">
        <v>0.19</v>
      </c>
      <c r="AI28" s="215">
        <v>0.2</v>
      </c>
      <c r="AJ28" s="198">
        <v>0.15</v>
      </c>
      <c r="AK28" s="217">
        <v>0.2</v>
      </c>
      <c r="AL28" s="198">
        <v>0.35</v>
      </c>
      <c r="AM28" s="198">
        <v>0.15</v>
      </c>
      <c r="AN28" s="198">
        <v>0.12</v>
      </c>
      <c r="AO28" s="198">
        <v>0.27</v>
      </c>
      <c r="AP28" s="198">
        <v>0.19</v>
      </c>
      <c r="AQ28" s="198">
        <v>0.19</v>
      </c>
      <c r="AR28" s="198">
        <v>0.19</v>
      </c>
      <c r="AS28" s="198">
        <v>0.19</v>
      </c>
      <c r="AT28" s="215">
        <v>0.2</v>
      </c>
      <c r="AU28" s="198">
        <v>0.19</v>
      </c>
      <c r="AV28" s="198">
        <v>0.24</v>
      </c>
      <c r="AW28" s="198">
        <v>0.22</v>
      </c>
      <c r="AX28" s="198">
        <v>0.12</v>
      </c>
      <c r="AY28" s="198">
        <v>0.11</v>
      </c>
      <c r="AZ28" s="218">
        <v>0.33</v>
      </c>
      <c r="BA28" s="218">
        <v>0.37</v>
      </c>
      <c r="BB28" s="218">
        <v>0.24</v>
      </c>
      <c r="BC28" s="218">
        <v>0.26</v>
      </c>
      <c r="BD28" s="218">
        <v>0.28000000000000003</v>
      </c>
      <c r="BE28" s="218">
        <v>0.28000000000000003</v>
      </c>
      <c r="BF28" s="218">
        <v>0.19</v>
      </c>
      <c r="BG28" s="218">
        <v>0.19</v>
      </c>
      <c r="BH28" s="218">
        <v>0.19</v>
      </c>
      <c r="BI28" s="198">
        <v>0.06</v>
      </c>
      <c r="BJ28" s="198">
        <v>0.14000000000000001</v>
      </c>
      <c r="BK28" s="198">
        <v>0.14000000000000001</v>
      </c>
      <c r="BL28" s="220">
        <v>0.12</v>
      </c>
      <c r="BM28" s="198">
        <v>0.19</v>
      </c>
      <c r="BN28" s="198">
        <v>0.15</v>
      </c>
      <c r="BO28" s="198">
        <v>0.16</v>
      </c>
      <c r="BP28" s="198">
        <v>0.05</v>
      </c>
      <c r="BQ28" s="198">
        <v>0.05</v>
      </c>
      <c r="BR28" s="198">
        <v>0.16</v>
      </c>
      <c r="BS28" s="47"/>
    </row>
    <row r="29" spans="1:71" ht="16" customHeight="1" x14ac:dyDescent="0.15">
      <c r="A29" s="67" t="s">
        <v>156</v>
      </c>
      <c r="B29" s="67" t="s">
        <v>517</v>
      </c>
      <c r="C29" s="67" t="s">
        <v>230</v>
      </c>
      <c r="D29" s="67" t="s">
        <v>571</v>
      </c>
      <c r="E29" s="38" t="s">
        <v>135</v>
      </c>
      <c r="F29" s="66">
        <v>0.4</v>
      </c>
      <c r="G29" s="66">
        <v>0.6</v>
      </c>
      <c r="H29" s="67">
        <f t="shared" si="0"/>
        <v>8</v>
      </c>
      <c r="I29" s="67">
        <f t="shared" si="0"/>
        <v>12</v>
      </c>
      <c r="J29" s="67"/>
      <c r="K29" s="213">
        <v>0.21</v>
      </c>
      <c r="L29" s="213">
        <v>0.28999999999999998</v>
      </c>
      <c r="M29" s="213">
        <v>0.21</v>
      </c>
      <c r="N29" s="213">
        <v>0.21</v>
      </c>
      <c r="O29" s="213">
        <v>0.21</v>
      </c>
      <c r="P29" s="213">
        <v>0.21</v>
      </c>
      <c r="Q29" s="213">
        <v>0.21</v>
      </c>
      <c r="R29" s="213">
        <v>0.21</v>
      </c>
      <c r="S29" s="213">
        <v>0.21</v>
      </c>
      <c r="T29" s="213">
        <v>0.21</v>
      </c>
      <c r="U29" s="213">
        <v>0.21</v>
      </c>
      <c r="V29" s="213">
        <v>0.21</v>
      </c>
      <c r="W29" s="213">
        <v>0.21</v>
      </c>
      <c r="X29" s="213">
        <v>0.21</v>
      </c>
      <c r="Y29" s="213">
        <v>0.21</v>
      </c>
      <c r="Z29" s="213">
        <v>0.21</v>
      </c>
      <c r="AA29" s="213">
        <v>0.21</v>
      </c>
      <c r="AB29" s="213">
        <v>0.21</v>
      </c>
      <c r="AC29" s="213">
        <v>0.21</v>
      </c>
      <c r="AD29" s="213">
        <v>0.21</v>
      </c>
      <c r="AE29" s="198">
        <v>0.24</v>
      </c>
      <c r="AF29" s="198">
        <v>0.19</v>
      </c>
      <c r="AG29" s="198">
        <v>0.19</v>
      </c>
      <c r="AH29" s="198">
        <v>0.19</v>
      </c>
      <c r="AI29" s="215">
        <v>0.2</v>
      </c>
      <c r="AJ29" s="198">
        <v>0.15</v>
      </c>
      <c r="AK29" s="217">
        <v>0.2</v>
      </c>
      <c r="AL29" s="198">
        <v>0.35</v>
      </c>
      <c r="AM29" s="198">
        <v>0.15</v>
      </c>
      <c r="AN29" s="198">
        <v>0.12</v>
      </c>
      <c r="AO29" s="198">
        <v>0.27</v>
      </c>
      <c r="AP29" s="198">
        <v>0.19</v>
      </c>
      <c r="AQ29" s="198">
        <v>0.19</v>
      </c>
      <c r="AR29" s="198">
        <v>0.19</v>
      </c>
      <c r="AS29" s="198">
        <v>0.19</v>
      </c>
      <c r="AT29" s="215">
        <v>0.2</v>
      </c>
      <c r="AU29" s="198">
        <v>0.19</v>
      </c>
      <c r="AV29" s="198">
        <v>0.24</v>
      </c>
      <c r="AW29" s="198">
        <v>0.22</v>
      </c>
      <c r="AX29" s="198">
        <v>0.12</v>
      </c>
      <c r="AY29" s="198">
        <v>0.11</v>
      </c>
      <c r="AZ29" s="218">
        <v>0.33</v>
      </c>
      <c r="BA29" s="218">
        <v>0.37</v>
      </c>
      <c r="BB29" s="218">
        <v>0.24</v>
      </c>
      <c r="BC29" s="218">
        <v>0.26</v>
      </c>
      <c r="BD29" s="218">
        <v>0.28000000000000003</v>
      </c>
      <c r="BE29" s="218">
        <v>0.28000000000000003</v>
      </c>
      <c r="BF29" s="218">
        <v>0.19</v>
      </c>
      <c r="BG29" s="218">
        <v>0.19</v>
      </c>
      <c r="BH29" s="218">
        <v>0.19</v>
      </c>
      <c r="BI29" s="198">
        <v>0.06</v>
      </c>
      <c r="BJ29" s="198">
        <v>0.14000000000000001</v>
      </c>
      <c r="BK29" s="198">
        <v>0.14000000000000001</v>
      </c>
      <c r="BL29" s="220">
        <v>0.12</v>
      </c>
      <c r="BM29" s="198">
        <v>0.19</v>
      </c>
      <c r="BN29" s="198">
        <v>0.15</v>
      </c>
      <c r="BO29" s="198">
        <v>0.16</v>
      </c>
      <c r="BP29" s="198">
        <v>0.05</v>
      </c>
      <c r="BQ29" s="198">
        <v>0.05</v>
      </c>
      <c r="BR29" s="198">
        <v>0.16</v>
      </c>
      <c r="BS29" s="47"/>
    </row>
    <row r="30" spans="1:71" ht="16" customHeight="1" x14ac:dyDescent="0.15">
      <c r="A30" s="67" t="s">
        <v>157</v>
      </c>
      <c r="B30" s="67" t="s">
        <v>517</v>
      </c>
      <c r="C30" s="67" t="s">
        <v>230</v>
      </c>
      <c r="D30" s="67" t="s">
        <v>572</v>
      </c>
      <c r="E30" s="38" t="s">
        <v>135</v>
      </c>
      <c r="F30" s="66">
        <v>0.5</v>
      </c>
      <c r="G30" s="66">
        <v>0.8</v>
      </c>
      <c r="H30" s="67">
        <f t="shared" si="0"/>
        <v>10</v>
      </c>
      <c r="I30" s="67">
        <f t="shared" si="0"/>
        <v>16</v>
      </c>
      <c r="J30" s="67"/>
      <c r="K30" s="213">
        <v>0.21</v>
      </c>
      <c r="L30" s="213">
        <v>0.28999999999999998</v>
      </c>
      <c r="M30" s="213">
        <v>0.21</v>
      </c>
      <c r="N30" s="213">
        <v>0.21</v>
      </c>
      <c r="O30" s="213">
        <v>0.21</v>
      </c>
      <c r="P30" s="213">
        <v>0.21</v>
      </c>
      <c r="Q30" s="213">
        <v>0.21</v>
      </c>
      <c r="R30" s="213">
        <v>0.21</v>
      </c>
      <c r="S30" s="213">
        <v>0.21</v>
      </c>
      <c r="T30" s="213">
        <v>0.21</v>
      </c>
      <c r="U30" s="213">
        <v>0.21</v>
      </c>
      <c r="V30" s="213">
        <v>0.21</v>
      </c>
      <c r="W30" s="213">
        <v>0.21</v>
      </c>
      <c r="X30" s="213">
        <v>0.21</v>
      </c>
      <c r="Y30" s="213">
        <v>0.21</v>
      </c>
      <c r="Z30" s="213">
        <v>0.21</v>
      </c>
      <c r="AA30" s="213">
        <v>0.21</v>
      </c>
      <c r="AB30" s="213">
        <v>0.21</v>
      </c>
      <c r="AC30" s="213">
        <v>0.21</v>
      </c>
      <c r="AD30" s="213">
        <v>0.21</v>
      </c>
      <c r="AE30" s="198">
        <v>0.24</v>
      </c>
      <c r="AF30" s="198">
        <v>0.19</v>
      </c>
      <c r="AG30" s="198">
        <v>0.19</v>
      </c>
      <c r="AH30" s="198">
        <v>0.19</v>
      </c>
      <c r="AI30" s="215">
        <v>0.2</v>
      </c>
      <c r="AJ30" s="198">
        <v>0.15</v>
      </c>
      <c r="AK30" s="217">
        <v>0.2</v>
      </c>
      <c r="AL30" s="198">
        <v>0.35</v>
      </c>
      <c r="AM30" s="198">
        <v>0.15</v>
      </c>
      <c r="AN30" s="198">
        <v>0.12</v>
      </c>
      <c r="AO30" s="198">
        <v>0.27</v>
      </c>
      <c r="AP30" s="198">
        <v>0.19</v>
      </c>
      <c r="AQ30" s="198">
        <v>0.19</v>
      </c>
      <c r="AR30" s="198">
        <v>0.19</v>
      </c>
      <c r="AS30" s="198">
        <v>0.19</v>
      </c>
      <c r="AT30" s="215">
        <v>0.2</v>
      </c>
      <c r="AU30" s="198">
        <v>0.19</v>
      </c>
      <c r="AV30" s="198">
        <v>0.24</v>
      </c>
      <c r="AW30" s="198">
        <v>0.22</v>
      </c>
      <c r="AX30" s="198">
        <v>0.12</v>
      </c>
      <c r="AY30" s="198">
        <v>0.11</v>
      </c>
      <c r="AZ30" s="218">
        <v>0.33</v>
      </c>
      <c r="BA30" s="218">
        <v>0.37</v>
      </c>
      <c r="BB30" s="218">
        <v>0.24</v>
      </c>
      <c r="BC30" s="218">
        <v>0.26</v>
      </c>
      <c r="BD30" s="218">
        <v>0.28000000000000003</v>
      </c>
      <c r="BE30" s="218">
        <v>0.28000000000000003</v>
      </c>
      <c r="BF30" s="218">
        <v>0.19</v>
      </c>
      <c r="BG30" s="218">
        <v>0.19</v>
      </c>
      <c r="BH30" s="218">
        <v>0.19</v>
      </c>
      <c r="BI30" s="198">
        <v>0.06</v>
      </c>
      <c r="BJ30" s="198">
        <v>0.14000000000000001</v>
      </c>
      <c r="BK30" s="198">
        <v>0.14000000000000001</v>
      </c>
      <c r="BL30" s="220">
        <v>0.12</v>
      </c>
      <c r="BM30" s="198">
        <v>0.19</v>
      </c>
      <c r="BN30" s="198">
        <v>0.15</v>
      </c>
      <c r="BO30" s="198">
        <v>0.16</v>
      </c>
      <c r="BP30" s="198">
        <v>0.05</v>
      </c>
      <c r="BQ30" s="198">
        <v>0.05</v>
      </c>
      <c r="BR30" s="198">
        <v>0.16</v>
      </c>
      <c r="BS30" s="47"/>
    </row>
    <row r="31" spans="1:71" ht="16" customHeight="1" x14ac:dyDescent="0.15">
      <c r="A31" s="67" t="s">
        <v>158</v>
      </c>
      <c r="B31" s="67" t="s">
        <v>517</v>
      </c>
      <c r="C31" s="67" t="s">
        <v>230</v>
      </c>
      <c r="D31" s="67" t="s">
        <v>573</v>
      </c>
      <c r="E31" s="38" t="s">
        <v>135</v>
      </c>
      <c r="F31" s="66">
        <v>0.7</v>
      </c>
      <c r="G31" s="66">
        <v>1</v>
      </c>
      <c r="H31" s="67">
        <f t="shared" si="0"/>
        <v>14</v>
      </c>
      <c r="I31" s="67">
        <f t="shared" si="0"/>
        <v>20</v>
      </c>
      <c r="J31" s="67"/>
      <c r="K31" s="213">
        <v>0.21</v>
      </c>
      <c r="L31" s="213">
        <v>0.28999999999999998</v>
      </c>
      <c r="M31" s="213">
        <v>0.21</v>
      </c>
      <c r="N31" s="213">
        <v>0.21</v>
      </c>
      <c r="O31" s="213">
        <v>0.21</v>
      </c>
      <c r="P31" s="213">
        <v>0.21</v>
      </c>
      <c r="Q31" s="213">
        <v>0.21</v>
      </c>
      <c r="R31" s="213">
        <v>0.21</v>
      </c>
      <c r="S31" s="213">
        <v>0.21</v>
      </c>
      <c r="T31" s="213">
        <v>0.21</v>
      </c>
      <c r="U31" s="213">
        <v>0.21</v>
      </c>
      <c r="V31" s="213">
        <v>0.21</v>
      </c>
      <c r="W31" s="213">
        <v>0.21</v>
      </c>
      <c r="X31" s="213">
        <v>0.21</v>
      </c>
      <c r="Y31" s="213">
        <v>0.21</v>
      </c>
      <c r="Z31" s="213">
        <v>0.21</v>
      </c>
      <c r="AA31" s="213">
        <v>0.21</v>
      </c>
      <c r="AB31" s="213">
        <v>0.21</v>
      </c>
      <c r="AC31" s="213">
        <v>0.21</v>
      </c>
      <c r="AD31" s="213">
        <v>0.21</v>
      </c>
      <c r="AE31" s="198">
        <v>0.24</v>
      </c>
      <c r="AF31" s="198">
        <v>0.19</v>
      </c>
      <c r="AG31" s="198">
        <v>0.19</v>
      </c>
      <c r="AH31" s="198">
        <v>0.19</v>
      </c>
      <c r="AI31" s="215">
        <v>0.2</v>
      </c>
      <c r="AJ31" s="198">
        <v>0.15</v>
      </c>
      <c r="AK31" s="217">
        <v>0.2</v>
      </c>
      <c r="AL31" s="198">
        <v>0.35</v>
      </c>
      <c r="AM31" s="198">
        <v>0.15</v>
      </c>
      <c r="AN31" s="198">
        <v>0.12</v>
      </c>
      <c r="AO31" s="198">
        <v>0.27</v>
      </c>
      <c r="AP31" s="198">
        <v>0.19</v>
      </c>
      <c r="AQ31" s="198">
        <v>0.19</v>
      </c>
      <c r="AR31" s="198">
        <v>0.19</v>
      </c>
      <c r="AS31" s="198">
        <v>0.19</v>
      </c>
      <c r="AT31" s="215">
        <v>0.2</v>
      </c>
      <c r="AU31" s="198">
        <v>0.19</v>
      </c>
      <c r="AV31" s="198">
        <v>0.24</v>
      </c>
      <c r="AW31" s="198">
        <v>0.22</v>
      </c>
      <c r="AX31" s="198">
        <v>0.12</v>
      </c>
      <c r="AY31" s="198">
        <v>0.11</v>
      </c>
      <c r="AZ31" s="218">
        <v>0.33</v>
      </c>
      <c r="BA31" s="218">
        <v>0.37</v>
      </c>
      <c r="BB31" s="218">
        <v>0.24</v>
      </c>
      <c r="BC31" s="218">
        <v>0.26</v>
      </c>
      <c r="BD31" s="218">
        <v>0.28000000000000003</v>
      </c>
      <c r="BE31" s="218">
        <v>0.28000000000000003</v>
      </c>
      <c r="BF31" s="218">
        <v>0.19</v>
      </c>
      <c r="BG31" s="218">
        <v>0.19</v>
      </c>
      <c r="BH31" s="218">
        <v>0.19</v>
      </c>
      <c r="BI31" s="198">
        <v>0.06</v>
      </c>
      <c r="BJ31" s="198">
        <v>0.14000000000000001</v>
      </c>
      <c r="BK31" s="198">
        <v>0.14000000000000001</v>
      </c>
      <c r="BL31" s="220">
        <v>0.12</v>
      </c>
      <c r="BM31" s="198">
        <v>0.19</v>
      </c>
      <c r="BN31" s="198">
        <v>0.15</v>
      </c>
      <c r="BO31" s="198">
        <v>0.16</v>
      </c>
      <c r="BP31" s="198">
        <v>0.05</v>
      </c>
      <c r="BQ31" s="198">
        <v>0.05</v>
      </c>
      <c r="BR31" s="198">
        <v>0.16</v>
      </c>
      <c r="BS31" s="47"/>
    </row>
    <row r="32" spans="1:71" ht="16" customHeight="1" x14ac:dyDescent="0.15">
      <c r="A32" s="135" t="s">
        <v>71</v>
      </c>
      <c r="B32" s="161" t="s">
        <v>518</v>
      </c>
      <c r="C32" s="161" t="s">
        <v>233</v>
      </c>
      <c r="D32" s="161" t="s">
        <v>538</v>
      </c>
      <c r="E32" s="138" t="s">
        <v>131</v>
      </c>
      <c r="F32" s="55"/>
      <c r="G32" s="55"/>
      <c r="H32" s="56">
        <v>5.5</v>
      </c>
      <c r="I32" s="56">
        <v>5.5</v>
      </c>
      <c r="J32" s="56"/>
      <c r="K32" s="213">
        <v>0.21</v>
      </c>
      <c r="L32" s="213">
        <v>0.28999999999999998</v>
      </c>
      <c r="M32" s="213">
        <v>0.21</v>
      </c>
      <c r="N32" s="213">
        <v>0.21</v>
      </c>
      <c r="O32" s="213">
        <v>0.21</v>
      </c>
      <c r="P32" s="213">
        <v>0.21</v>
      </c>
      <c r="Q32" s="213">
        <v>0.21</v>
      </c>
      <c r="R32" s="213">
        <v>0.21</v>
      </c>
      <c r="S32" s="213">
        <v>0.21</v>
      </c>
      <c r="T32" s="213">
        <v>0.21</v>
      </c>
      <c r="U32" s="213">
        <v>0.21</v>
      </c>
      <c r="V32" s="213">
        <v>0.21</v>
      </c>
      <c r="W32" s="213">
        <v>0.21</v>
      </c>
      <c r="X32" s="213">
        <v>0.21</v>
      </c>
      <c r="Y32" s="213">
        <v>0.21</v>
      </c>
      <c r="Z32" s="213">
        <v>0.21</v>
      </c>
      <c r="AA32" s="213">
        <v>0.21</v>
      </c>
      <c r="AB32" s="213">
        <v>0.21</v>
      </c>
      <c r="AC32" s="213">
        <v>0.21</v>
      </c>
      <c r="AD32" s="213">
        <v>0.21</v>
      </c>
      <c r="AE32" s="198">
        <v>0.24</v>
      </c>
      <c r="AF32" s="198">
        <v>0.19</v>
      </c>
      <c r="AG32" s="198">
        <v>0.19</v>
      </c>
      <c r="AH32" s="198">
        <v>0.19</v>
      </c>
      <c r="AI32" s="215">
        <v>0.2</v>
      </c>
      <c r="AJ32" s="198">
        <v>0.15</v>
      </c>
      <c r="AK32" s="217">
        <v>0.2</v>
      </c>
      <c r="AL32" s="198">
        <v>0.35</v>
      </c>
      <c r="AM32" s="198">
        <v>0.15</v>
      </c>
      <c r="AN32" s="198">
        <v>0.12</v>
      </c>
      <c r="AO32" s="198">
        <v>0.27</v>
      </c>
      <c r="AP32" s="198">
        <v>0.19</v>
      </c>
      <c r="AQ32" s="198">
        <v>0.19</v>
      </c>
      <c r="AR32" s="198">
        <v>0.19</v>
      </c>
      <c r="AS32" s="198">
        <v>0.19</v>
      </c>
      <c r="AT32" s="215">
        <v>0.2</v>
      </c>
      <c r="AU32" s="198">
        <v>0.19</v>
      </c>
      <c r="AV32" s="198">
        <v>0.24</v>
      </c>
      <c r="AW32" s="198">
        <v>0.22</v>
      </c>
      <c r="AX32" s="198">
        <v>0.12</v>
      </c>
      <c r="AY32" s="198">
        <v>0.11</v>
      </c>
      <c r="AZ32" s="218">
        <v>0.33</v>
      </c>
      <c r="BA32" s="218">
        <v>0.37</v>
      </c>
      <c r="BB32" s="218">
        <v>0.24</v>
      </c>
      <c r="BC32" s="218">
        <v>0.26</v>
      </c>
      <c r="BD32" s="218">
        <v>0.28000000000000003</v>
      </c>
      <c r="BE32" s="218">
        <v>0.28000000000000003</v>
      </c>
      <c r="BF32" s="218">
        <v>0.19</v>
      </c>
      <c r="BG32" s="218">
        <v>0.19</v>
      </c>
      <c r="BH32" s="218">
        <v>0.19</v>
      </c>
      <c r="BI32" s="198">
        <v>0.06</v>
      </c>
      <c r="BJ32" s="198">
        <v>0.14000000000000001</v>
      </c>
      <c r="BK32" s="198">
        <v>0.14000000000000001</v>
      </c>
      <c r="BL32" s="220">
        <v>0.12</v>
      </c>
      <c r="BM32" s="198">
        <v>0.19</v>
      </c>
      <c r="BN32" s="198">
        <v>0.15</v>
      </c>
      <c r="BO32" s="198">
        <v>0.16</v>
      </c>
      <c r="BP32" s="198">
        <v>0.05</v>
      </c>
      <c r="BQ32" s="204">
        <v>0.12</v>
      </c>
      <c r="BR32" s="198">
        <v>0.16</v>
      </c>
      <c r="BS32" s="47"/>
    </row>
    <row r="33" spans="1:71" ht="16" customHeight="1" x14ac:dyDescent="0.15">
      <c r="A33" s="135" t="s">
        <v>72</v>
      </c>
      <c r="B33" s="161" t="s">
        <v>518</v>
      </c>
      <c r="C33" s="161" t="s">
        <v>233</v>
      </c>
      <c r="D33" s="161" t="s">
        <v>539</v>
      </c>
      <c r="E33" s="138" t="s">
        <v>131</v>
      </c>
      <c r="F33" s="55"/>
      <c r="G33" s="55"/>
      <c r="H33" s="56">
        <v>9.5</v>
      </c>
      <c r="I33" s="56">
        <v>9.5</v>
      </c>
      <c r="J33" s="56"/>
      <c r="K33" s="213">
        <v>0.21</v>
      </c>
      <c r="L33" s="213">
        <v>0.28999999999999998</v>
      </c>
      <c r="M33" s="213">
        <v>0.21</v>
      </c>
      <c r="N33" s="213">
        <v>0.21</v>
      </c>
      <c r="O33" s="213">
        <v>0.21</v>
      </c>
      <c r="P33" s="213">
        <v>0.21</v>
      </c>
      <c r="Q33" s="213">
        <v>0.21</v>
      </c>
      <c r="R33" s="213">
        <v>0.21</v>
      </c>
      <c r="S33" s="213">
        <v>0.21</v>
      </c>
      <c r="T33" s="213">
        <v>0.21</v>
      </c>
      <c r="U33" s="213">
        <v>0.21</v>
      </c>
      <c r="V33" s="213">
        <v>0.21</v>
      </c>
      <c r="W33" s="213">
        <v>0.21</v>
      </c>
      <c r="X33" s="213">
        <v>0.21</v>
      </c>
      <c r="Y33" s="213">
        <v>0.21</v>
      </c>
      <c r="Z33" s="213">
        <v>0.21</v>
      </c>
      <c r="AA33" s="213">
        <v>0.21</v>
      </c>
      <c r="AB33" s="213">
        <v>0.21</v>
      </c>
      <c r="AC33" s="213">
        <v>0.21</v>
      </c>
      <c r="AD33" s="213">
        <v>0.21</v>
      </c>
      <c r="AE33" s="198">
        <v>0.24</v>
      </c>
      <c r="AF33" s="198">
        <v>0.19</v>
      </c>
      <c r="AG33" s="198">
        <v>0.19</v>
      </c>
      <c r="AH33" s="198">
        <v>0.19</v>
      </c>
      <c r="AI33" s="215">
        <v>0.2</v>
      </c>
      <c r="AJ33" s="198">
        <v>0.15</v>
      </c>
      <c r="AK33" s="217">
        <v>0.2</v>
      </c>
      <c r="AL33" s="198">
        <v>0.35</v>
      </c>
      <c r="AM33" s="198">
        <v>0.15</v>
      </c>
      <c r="AN33" s="198">
        <v>0.12</v>
      </c>
      <c r="AO33" s="198">
        <v>0.27</v>
      </c>
      <c r="AP33" s="198">
        <v>0.19</v>
      </c>
      <c r="AQ33" s="198">
        <v>0.19</v>
      </c>
      <c r="AR33" s="198">
        <v>0.19</v>
      </c>
      <c r="AS33" s="198">
        <v>0.19</v>
      </c>
      <c r="AT33" s="215">
        <v>0.2</v>
      </c>
      <c r="AU33" s="198">
        <v>0.19</v>
      </c>
      <c r="AV33" s="198">
        <v>0.24</v>
      </c>
      <c r="AW33" s="198">
        <v>0.22</v>
      </c>
      <c r="AX33" s="198">
        <v>0.12</v>
      </c>
      <c r="AY33" s="198">
        <v>0.11</v>
      </c>
      <c r="AZ33" s="218">
        <v>0.33</v>
      </c>
      <c r="BA33" s="218">
        <v>0.37</v>
      </c>
      <c r="BB33" s="218">
        <v>0.24</v>
      </c>
      <c r="BC33" s="218">
        <v>0.26</v>
      </c>
      <c r="BD33" s="218">
        <v>0.28000000000000003</v>
      </c>
      <c r="BE33" s="218">
        <v>0.28000000000000003</v>
      </c>
      <c r="BF33" s="218">
        <v>0.19</v>
      </c>
      <c r="BG33" s="218">
        <v>0.19</v>
      </c>
      <c r="BH33" s="218">
        <v>0.19</v>
      </c>
      <c r="BI33" s="198">
        <v>0.06</v>
      </c>
      <c r="BJ33" s="198">
        <v>0.14000000000000001</v>
      </c>
      <c r="BK33" s="198">
        <v>0.14000000000000001</v>
      </c>
      <c r="BL33" s="220">
        <v>0.12</v>
      </c>
      <c r="BM33" s="198">
        <v>0.19</v>
      </c>
      <c r="BN33" s="198">
        <v>0.15</v>
      </c>
      <c r="BO33" s="198">
        <v>0.16</v>
      </c>
      <c r="BP33" s="198">
        <v>0.05</v>
      </c>
      <c r="BQ33" s="204">
        <v>0.12</v>
      </c>
      <c r="BR33" s="198">
        <v>0.16</v>
      </c>
      <c r="BS33" s="47"/>
    </row>
    <row r="34" spans="1:71" ht="16" customHeight="1" x14ac:dyDescent="0.15">
      <c r="A34" s="135" t="s">
        <v>73</v>
      </c>
      <c r="B34" s="161" t="s">
        <v>518</v>
      </c>
      <c r="C34" s="161" t="s">
        <v>233</v>
      </c>
      <c r="D34" s="161" t="s">
        <v>540</v>
      </c>
      <c r="E34" s="138" t="s">
        <v>131</v>
      </c>
      <c r="F34" s="55"/>
      <c r="G34" s="55"/>
      <c r="H34" s="56">
        <v>14</v>
      </c>
      <c r="I34" s="56">
        <v>14</v>
      </c>
      <c r="J34" s="56"/>
      <c r="K34" s="213">
        <v>0.21</v>
      </c>
      <c r="L34" s="213">
        <v>0.28999999999999998</v>
      </c>
      <c r="M34" s="213">
        <v>0.21</v>
      </c>
      <c r="N34" s="213">
        <v>0.21</v>
      </c>
      <c r="O34" s="213">
        <v>0.21</v>
      </c>
      <c r="P34" s="213">
        <v>0.21</v>
      </c>
      <c r="Q34" s="213">
        <v>0.21</v>
      </c>
      <c r="R34" s="213">
        <v>0.21</v>
      </c>
      <c r="S34" s="213">
        <v>0.21</v>
      </c>
      <c r="T34" s="213">
        <v>0.21</v>
      </c>
      <c r="U34" s="213">
        <v>0.21</v>
      </c>
      <c r="V34" s="213">
        <v>0.21</v>
      </c>
      <c r="W34" s="213">
        <v>0.21</v>
      </c>
      <c r="X34" s="213">
        <v>0.21</v>
      </c>
      <c r="Y34" s="213">
        <v>0.21</v>
      </c>
      <c r="Z34" s="213">
        <v>0.21</v>
      </c>
      <c r="AA34" s="213">
        <v>0.21</v>
      </c>
      <c r="AB34" s="213">
        <v>0.21</v>
      </c>
      <c r="AC34" s="213">
        <v>0.21</v>
      </c>
      <c r="AD34" s="213">
        <v>0.21</v>
      </c>
      <c r="AE34" s="198">
        <v>0.24</v>
      </c>
      <c r="AF34" s="198">
        <v>0.19</v>
      </c>
      <c r="AG34" s="198">
        <v>0.19</v>
      </c>
      <c r="AH34" s="198">
        <v>0.19</v>
      </c>
      <c r="AI34" s="215">
        <v>0.2</v>
      </c>
      <c r="AJ34" s="198">
        <v>0.15</v>
      </c>
      <c r="AK34" s="217">
        <v>0.2</v>
      </c>
      <c r="AL34" s="198">
        <v>0.35</v>
      </c>
      <c r="AM34" s="198">
        <v>0.15</v>
      </c>
      <c r="AN34" s="198">
        <v>0.12</v>
      </c>
      <c r="AO34" s="198">
        <v>0.27</v>
      </c>
      <c r="AP34" s="198">
        <v>0.19</v>
      </c>
      <c r="AQ34" s="198">
        <v>0.19</v>
      </c>
      <c r="AR34" s="198">
        <v>0.19</v>
      </c>
      <c r="AS34" s="198">
        <v>0.19</v>
      </c>
      <c r="AT34" s="215">
        <v>0.2</v>
      </c>
      <c r="AU34" s="198">
        <v>0.19</v>
      </c>
      <c r="AV34" s="198">
        <v>0.24</v>
      </c>
      <c r="AW34" s="198">
        <v>0.22</v>
      </c>
      <c r="AX34" s="198">
        <v>0.12</v>
      </c>
      <c r="AY34" s="198">
        <v>0.11</v>
      </c>
      <c r="AZ34" s="218">
        <v>0.33</v>
      </c>
      <c r="BA34" s="218">
        <v>0.37</v>
      </c>
      <c r="BB34" s="218">
        <v>0.24</v>
      </c>
      <c r="BC34" s="218">
        <v>0.26</v>
      </c>
      <c r="BD34" s="218">
        <v>0.28000000000000003</v>
      </c>
      <c r="BE34" s="218">
        <v>0.28000000000000003</v>
      </c>
      <c r="BF34" s="218">
        <v>0.19</v>
      </c>
      <c r="BG34" s="218">
        <v>0.19</v>
      </c>
      <c r="BH34" s="218">
        <v>0.19</v>
      </c>
      <c r="BI34" s="198">
        <v>0.06</v>
      </c>
      <c r="BJ34" s="198">
        <v>0.14000000000000001</v>
      </c>
      <c r="BK34" s="198">
        <v>0.14000000000000001</v>
      </c>
      <c r="BL34" s="220">
        <v>0.12</v>
      </c>
      <c r="BM34" s="198">
        <v>0.19</v>
      </c>
      <c r="BN34" s="198">
        <v>0.15</v>
      </c>
      <c r="BO34" s="198">
        <v>0.16</v>
      </c>
      <c r="BP34" s="198">
        <v>0.05</v>
      </c>
      <c r="BQ34" s="204">
        <v>0.12</v>
      </c>
      <c r="BR34" s="198">
        <v>0.16</v>
      </c>
      <c r="BS34" s="47"/>
    </row>
    <row r="35" spans="1:71" ht="16" customHeight="1" x14ac:dyDescent="0.15">
      <c r="A35" s="59" t="s">
        <v>91</v>
      </c>
      <c r="B35" s="162" t="s">
        <v>520</v>
      </c>
      <c r="C35" s="162"/>
      <c r="D35" s="162" t="s">
        <v>541</v>
      </c>
      <c r="E35" s="131" t="s">
        <v>130</v>
      </c>
      <c r="F35" s="60">
        <v>0.2</v>
      </c>
      <c r="G35" s="60">
        <v>1.2</v>
      </c>
      <c r="H35" s="61">
        <f>F35*20</f>
        <v>4</v>
      </c>
      <c r="I35" s="61">
        <f>G35*20</f>
        <v>24</v>
      </c>
      <c r="J35" s="61"/>
      <c r="K35" s="213">
        <v>0.21</v>
      </c>
      <c r="L35" s="213">
        <v>0.28999999999999998</v>
      </c>
      <c r="M35" s="213">
        <v>0.21</v>
      </c>
      <c r="N35" s="213">
        <v>0.21</v>
      </c>
      <c r="O35" s="213">
        <v>0.21</v>
      </c>
      <c r="P35" s="213">
        <v>0.21</v>
      </c>
      <c r="Q35" s="213">
        <v>0.21</v>
      </c>
      <c r="R35" s="213">
        <v>0.21</v>
      </c>
      <c r="S35" s="213">
        <v>0.21</v>
      </c>
      <c r="T35" s="213">
        <v>0.21</v>
      </c>
      <c r="U35" s="213">
        <v>0.21</v>
      </c>
      <c r="V35" s="213">
        <v>0.21</v>
      </c>
      <c r="W35" s="213">
        <v>0.21</v>
      </c>
      <c r="X35" s="213">
        <v>0.21</v>
      </c>
      <c r="Y35" s="213">
        <v>0.21</v>
      </c>
      <c r="Z35" s="213">
        <v>0.21</v>
      </c>
      <c r="AA35" s="213">
        <v>0.21</v>
      </c>
      <c r="AB35" s="213">
        <v>0.21</v>
      </c>
      <c r="AC35" s="213">
        <v>0.21</v>
      </c>
      <c r="AD35" s="213">
        <v>0.21</v>
      </c>
      <c r="AE35" s="198">
        <v>0.24</v>
      </c>
      <c r="AF35" s="198">
        <v>0.19</v>
      </c>
      <c r="AG35" s="198">
        <v>0.19</v>
      </c>
      <c r="AH35" s="198">
        <v>0.19</v>
      </c>
      <c r="AI35" s="215">
        <v>0.2</v>
      </c>
      <c r="AJ35" s="198">
        <v>0.15</v>
      </c>
      <c r="AK35" s="217">
        <v>0.2</v>
      </c>
      <c r="AL35" s="198">
        <v>0.35</v>
      </c>
      <c r="AM35" s="198">
        <v>0.15</v>
      </c>
      <c r="AN35" s="198">
        <v>0.12</v>
      </c>
      <c r="AO35" s="198">
        <v>0.27</v>
      </c>
      <c r="AP35" s="198">
        <v>0.19</v>
      </c>
      <c r="AQ35" s="198">
        <v>0.19</v>
      </c>
      <c r="AR35" s="198">
        <v>0.19</v>
      </c>
      <c r="AS35" s="198">
        <v>0.19</v>
      </c>
      <c r="AT35" s="215">
        <v>0.2</v>
      </c>
      <c r="AU35" s="198">
        <v>0.19</v>
      </c>
      <c r="AV35" s="198">
        <v>0.24</v>
      </c>
      <c r="AW35" s="198">
        <v>0.22</v>
      </c>
      <c r="AX35" s="198">
        <v>0.12</v>
      </c>
      <c r="AY35" s="198">
        <v>0.11</v>
      </c>
      <c r="AZ35" s="218">
        <v>0.33</v>
      </c>
      <c r="BA35" s="218">
        <v>0.37</v>
      </c>
      <c r="BB35" s="218">
        <v>0.24</v>
      </c>
      <c r="BC35" s="218">
        <v>0.26</v>
      </c>
      <c r="BD35" s="218">
        <v>0.28000000000000003</v>
      </c>
      <c r="BE35" s="218">
        <v>0.28000000000000003</v>
      </c>
      <c r="BF35" s="218">
        <v>0.19</v>
      </c>
      <c r="BG35" s="218">
        <v>0.19</v>
      </c>
      <c r="BH35" s="218">
        <v>0.19</v>
      </c>
      <c r="BI35" s="198">
        <v>0.06</v>
      </c>
      <c r="BJ35" s="198">
        <v>0.14000000000000001</v>
      </c>
      <c r="BK35" s="198">
        <v>0.14000000000000001</v>
      </c>
      <c r="BL35" s="220">
        <v>0.12</v>
      </c>
      <c r="BM35" s="198">
        <v>0.19</v>
      </c>
      <c r="BN35" s="198">
        <v>0.15</v>
      </c>
      <c r="BO35" s="198">
        <v>0.16</v>
      </c>
      <c r="BP35" s="198">
        <v>0.05</v>
      </c>
      <c r="BQ35" s="198">
        <v>0.05</v>
      </c>
      <c r="BR35" s="198">
        <v>0.16</v>
      </c>
      <c r="BS35" s="47"/>
    </row>
    <row r="36" spans="1:71" ht="16" customHeight="1" x14ac:dyDescent="0.15">
      <c r="A36" s="59" t="s">
        <v>114</v>
      </c>
      <c r="B36" s="162" t="s">
        <v>520</v>
      </c>
      <c r="C36" s="162"/>
      <c r="D36" s="162" t="s">
        <v>542</v>
      </c>
      <c r="E36" s="131" t="s">
        <v>130</v>
      </c>
      <c r="F36" s="60">
        <v>0.2</v>
      </c>
      <c r="G36" s="60">
        <v>2.5</v>
      </c>
      <c r="H36" s="61">
        <f>F36*20</f>
        <v>4</v>
      </c>
      <c r="I36" s="61">
        <f>G36*20</f>
        <v>50</v>
      </c>
      <c r="J36" s="61"/>
      <c r="K36" s="213">
        <v>0.21</v>
      </c>
      <c r="L36" s="213">
        <v>0.28999999999999998</v>
      </c>
      <c r="M36" s="213">
        <v>0.21</v>
      </c>
      <c r="N36" s="213">
        <v>0.21</v>
      </c>
      <c r="O36" s="213">
        <v>0.21</v>
      </c>
      <c r="P36" s="213">
        <v>0.21</v>
      </c>
      <c r="Q36" s="213">
        <v>0.21</v>
      </c>
      <c r="R36" s="213">
        <v>0.21</v>
      </c>
      <c r="S36" s="213">
        <v>0.21</v>
      </c>
      <c r="T36" s="213">
        <v>0.21</v>
      </c>
      <c r="U36" s="213">
        <v>0.21</v>
      </c>
      <c r="V36" s="213">
        <v>0.21</v>
      </c>
      <c r="W36" s="213">
        <v>0.21</v>
      </c>
      <c r="X36" s="213">
        <v>0.21</v>
      </c>
      <c r="Y36" s="213">
        <v>0.21</v>
      </c>
      <c r="Z36" s="213">
        <v>0.21</v>
      </c>
      <c r="AA36" s="213">
        <v>0.21</v>
      </c>
      <c r="AB36" s="213">
        <v>0.21</v>
      </c>
      <c r="AC36" s="213">
        <v>0.21</v>
      </c>
      <c r="AD36" s="213">
        <v>0.21</v>
      </c>
      <c r="AE36" s="198">
        <v>0.24</v>
      </c>
      <c r="AF36" s="198">
        <v>0.19</v>
      </c>
      <c r="AG36" s="198">
        <v>0.19</v>
      </c>
      <c r="AH36" s="198">
        <v>0.19</v>
      </c>
      <c r="AI36" s="215">
        <v>0.2</v>
      </c>
      <c r="AJ36" s="198">
        <v>0.15</v>
      </c>
      <c r="AK36" s="217">
        <v>0.2</v>
      </c>
      <c r="AL36" s="198">
        <v>0.35</v>
      </c>
      <c r="AM36" s="198">
        <v>0.15</v>
      </c>
      <c r="AN36" s="198">
        <v>0.12</v>
      </c>
      <c r="AO36" s="198">
        <v>0.27</v>
      </c>
      <c r="AP36" s="198">
        <v>0.19</v>
      </c>
      <c r="AQ36" s="198">
        <v>0.19</v>
      </c>
      <c r="AR36" s="198">
        <v>0.19</v>
      </c>
      <c r="AS36" s="198">
        <v>0.19</v>
      </c>
      <c r="AT36" s="215">
        <v>0.2</v>
      </c>
      <c r="AU36" s="198">
        <v>0.19</v>
      </c>
      <c r="AV36" s="198">
        <v>0.24</v>
      </c>
      <c r="AW36" s="198">
        <v>0.22</v>
      </c>
      <c r="AX36" s="198">
        <v>0.12</v>
      </c>
      <c r="AY36" s="198">
        <v>0.11</v>
      </c>
      <c r="AZ36" s="218">
        <v>0.33</v>
      </c>
      <c r="BA36" s="218">
        <v>0.37</v>
      </c>
      <c r="BB36" s="218">
        <v>0.24</v>
      </c>
      <c r="BC36" s="218">
        <v>0.26</v>
      </c>
      <c r="BD36" s="218">
        <v>0.28000000000000003</v>
      </c>
      <c r="BE36" s="218">
        <v>0.28000000000000003</v>
      </c>
      <c r="BF36" s="218">
        <v>0.19</v>
      </c>
      <c r="BG36" s="218">
        <v>0.19</v>
      </c>
      <c r="BH36" s="218">
        <v>0.19</v>
      </c>
      <c r="BI36" s="198">
        <v>0.06</v>
      </c>
      <c r="BJ36" s="198">
        <v>0.14000000000000001</v>
      </c>
      <c r="BK36" s="198">
        <v>0.14000000000000001</v>
      </c>
      <c r="BL36" s="220">
        <v>0.12</v>
      </c>
      <c r="BM36" s="198">
        <v>0.19</v>
      </c>
      <c r="BN36" s="198">
        <v>0.15</v>
      </c>
      <c r="BO36" s="198">
        <v>0.16</v>
      </c>
      <c r="BP36" s="198">
        <v>0.05</v>
      </c>
      <c r="BQ36" s="198">
        <v>0.05</v>
      </c>
      <c r="BR36" s="198">
        <v>0.16</v>
      </c>
      <c r="BS36" s="47"/>
    </row>
    <row r="37" spans="1:71" ht="16" customHeight="1" x14ac:dyDescent="0.15">
      <c r="A37" s="134" t="s">
        <v>74</v>
      </c>
      <c r="B37" s="137" t="s">
        <v>521</v>
      </c>
      <c r="C37" s="137" t="s">
        <v>236</v>
      </c>
      <c r="D37" s="137" t="s">
        <v>543</v>
      </c>
      <c r="E37" s="137" t="s">
        <v>130</v>
      </c>
      <c r="F37" s="39"/>
      <c r="G37" s="39"/>
      <c r="H37" s="38">
        <v>5.5</v>
      </c>
      <c r="I37" s="38">
        <v>5.5</v>
      </c>
      <c r="J37" s="38"/>
      <c r="K37" s="213">
        <v>0.21</v>
      </c>
      <c r="L37" s="213">
        <v>0.28999999999999998</v>
      </c>
      <c r="M37" s="213">
        <v>0.21</v>
      </c>
      <c r="N37" s="213">
        <v>0.21</v>
      </c>
      <c r="O37" s="213">
        <v>0.21</v>
      </c>
      <c r="P37" s="213">
        <v>0.21</v>
      </c>
      <c r="Q37" s="213">
        <v>0.21</v>
      </c>
      <c r="R37" s="213">
        <v>0.21</v>
      </c>
      <c r="S37" s="213">
        <v>0.21</v>
      </c>
      <c r="T37" s="213">
        <v>0.21</v>
      </c>
      <c r="U37" s="213">
        <v>0.21</v>
      </c>
      <c r="V37" s="213">
        <v>0.21</v>
      </c>
      <c r="W37" s="213">
        <v>0.21</v>
      </c>
      <c r="X37" s="213">
        <v>0.21</v>
      </c>
      <c r="Y37" s="213">
        <v>0.21</v>
      </c>
      <c r="Z37" s="213">
        <v>0.21</v>
      </c>
      <c r="AA37" s="213">
        <v>0.21</v>
      </c>
      <c r="AB37" s="213">
        <v>0.21</v>
      </c>
      <c r="AC37" s="213">
        <v>0.21</v>
      </c>
      <c r="AD37" s="213">
        <v>0.21</v>
      </c>
      <c r="AE37" s="198">
        <v>0.24</v>
      </c>
      <c r="AF37" s="204">
        <v>0.12</v>
      </c>
      <c r="AG37" s="198">
        <v>0.19</v>
      </c>
      <c r="AH37" s="198">
        <v>0.19</v>
      </c>
      <c r="AI37" s="215">
        <v>0.2</v>
      </c>
      <c r="AJ37" s="198">
        <v>0.15</v>
      </c>
      <c r="AK37" s="217">
        <v>0.2</v>
      </c>
      <c r="AL37" s="198">
        <v>0.35</v>
      </c>
      <c r="AM37" s="198">
        <v>0.15</v>
      </c>
      <c r="AN37" s="198">
        <v>0.12</v>
      </c>
      <c r="AO37" s="198">
        <v>0.27</v>
      </c>
      <c r="AP37" s="198">
        <v>0.19</v>
      </c>
      <c r="AQ37" s="198">
        <v>0.19</v>
      </c>
      <c r="AR37" s="198">
        <v>0.19</v>
      </c>
      <c r="AS37" s="198">
        <v>0.19</v>
      </c>
      <c r="AT37" s="215">
        <v>0.2</v>
      </c>
      <c r="AU37" s="198">
        <v>0.19</v>
      </c>
      <c r="AV37" s="198">
        <v>0.24</v>
      </c>
      <c r="AW37" s="198">
        <v>0.22</v>
      </c>
      <c r="AX37" s="198">
        <v>0.12</v>
      </c>
      <c r="AY37" s="198">
        <v>0.11</v>
      </c>
      <c r="AZ37" s="219">
        <v>0.23</v>
      </c>
      <c r="BA37" s="218">
        <v>0.37</v>
      </c>
      <c r="BB37" s="218">
        <v>0.24</v>
      </c>
      <c r="BC37" s="218">
        <v>0.26</v>
      </c>
      <c r="BD37" s="218">
        <v>0.28000000000000003</v>
      </c>
      <c r="BE37" s="218">
        <v>0.28000000000000003</v>
      </c>
      <c r="BF37" s="218">
        <v>0.19</v>
      </c>
      <c r="BG37" s="218">
        <v>0.19</v>
      </c>
      <c r="BH37" s="218">
        <v>0.19</v>
      </c>
      <c r="BI37" s="198">
        <v>0.06</v>
      </c>
      <c r="BJ37" s="198">
        <v>0.14000000000000001</v>
      </c>
      <c r="BK37" s="198">
        <v>0.14000000000000001</v>
      </c>
      <c r="BL37" s="220">
        <v>0.12</v>
      </c>
      <c r="BM37" s="198">
        <v>0.19</v>
      </c>
      <c r="BN37" s="204">
        <v>0.09</v>
      </c>
      <c r="BO37" s="198">
        <v>0.16</v>
      </c>
      <c r="BP37" s="198">
        <v>0.05</v>
      </c>
      <c r="BQ37" s="198">
        <v>0.05</v>
      </c>
      <c r="BR37" s="204">
        <v>0.04</v>
      </c>
      <c r="BS37" s="47"/>
    </row>
    <row r="38" spans="1:71" ht="16" customHeight="1" x14ac:dyDescent="0.15">
      <c r="A38" s="134" t="s">
        <v>75</v>
      </c>
      <c r="B38" s="137" t="s">
        <v>521</v>
      </c>
      <c r="C38" s="137" t="s">
        <v>236</v>
      </c>
      <c r="D38" s="137" t="s">
        <v>544</v>
      </c>
      <c r="E38" s="137" t="s">
        <v>130</v>
      </c>
      <c r="F38" s="39"/>
      <c r="G38" s="39"/>
      <c r="H38" s="38">
        <v>9.5</v>
      </c>
      <c r="I38" s="38">
        <v>9.5</v>
      </c>
      <c r="J38" s="38"/>
      <c r="K38" s="213">
        <v>0.21</v>
      </c>
      <c r="L38" s="213">
        <v>0.28999999999999998</v>
      </c>
      <c r="M38" s="213">
        <v>0.21</v>
      </c>
      <c r="N38" s="213">
        <v>0.21</v>
      </c>
      <c r="O38" s="213">
        <v>0.21</v>
      </c>
      <c r="P38" s="213">
        <v>0.21</v>
      </c>
      <c r="Q38" s="213">
        <v>0.21</v>
      </c>
      <c r="R38" s="213">
        <v>0.21</v>
      </c>
      <c r="S38" s="213">
        <v>0.21</v>
      </c>
      <c r="T38" s="213">
        <v>0.21</v>
      </c>
      <c r="U38" s="213">
        <v>0.21</v>
      </c>
      <c r="V38" s="213">
        <v>0.21</v>
      </c>
      <c r="W38" s="213">
        <v>0.21</v>
      </c>
      <c r="X38" s="213">
        <v>0.21</v>
      </c>
      <c r="Y38" s="213">
        <v>0.21</v>
      </c>
      <c r="Z38" s="213">
        <v>0.21</v>
      </c>
      <c r="AA38" s="213">
        <v>0.21</v>
      </c>
      <c r="AB38" s="213">
        <v>0.21</v>
      </c>
      <c r="AC38" s="213">
        <v>0.21</v>
      </c>
      <c r="AD38" s="213">
        <v>0.21</v>
      </c>
      <c r="AE38" s="198">
        <v>0.24</v>
      </c>
      <c r="AF38" s="204">
        <v>0.12</v>
      </c>
      <c r="AG38" s="198">
        <v>0.19</v>
      </c>
      <c r="AH38" s="204">
        <v>0.08</v>
      </c>
      <c r="AI38" s="215">
        <v>0.2</v>
      </c>
      <c r="AJ38" s="198">
        <v>0.15</v>
      </c>
      <c r="AK38" s="217">
        <v>0.2</v>
      </c>
      <c r="AL38" s="204">
        <v>0.13</v>
      </c>
      <c r="AM38" s="198">
        <v>0.15</v>
      </c>
      <c r="AN38" s="204">
        <v>0.09</v>
      </c>
      <c r="AO38" s="198">
        <v>0.27</v>
      </c>
      <c r="AP38" s="198">
        <v>0.19</v>
      </c>
      <c r="AQ38" s="198">
        <v>0.19</v>
      </c>
      <c r="AR38" s="198">
        <v>0.19</v>
      </c>
      <c r="AS38" s="198">
        <v>0.19</v>
      </c>
      <c r="AT38" s="215">
        <v>0.2</v>
      </c>
      <c r="AU38" s="198">
        <v>0.19</v>
      </c>
      <c r="AV38" s="198">
        <v>0.24</v>
      </c>
      <c r="AW38" s="198">
        <v>0.22</v>
      </c>
      <c r="AX38" s="198">
        <v>0.12</v>
      </c>
      <c r="AY38" s="198">
        <v>0.11</v>
      </c>
      <c r="AZ38" s="219">
        <v>0.16</v>
      </c>
      <c r="BA38" s="218">
        <v>0.37</v>
      </c>
      <c r="BB38" s="218">
        <v>0.24</v>
      </c>
      <c r="BC38" s="219">
        <v>0.21</v>
      </c>
      <c r="BD38" s="218">
        <v>0.28000000000000003</v>
      </c>
      <c r="BE38" s="218">
        <v>0.28000000000000003</v>
      </c>
      <c r="BF38" s="218">
        <v>0.19</v>
      </c>
      <c r="BG38" s="218">
        <v>0.19</v>
      </c>
      <c r="BH38" s="218">
        <v>0.19</v>
      </c>
      <c r="BI38" s="198">
        <v>0.06</v>
      </c>
      <c r="BJ38" s="198">
        <v>0.14000000000000001</v>
      </c>
      <c r="BK38" s="198">
        <v>0.14000000000000001</v>
      </c>
      <c r="BL38" s="220">
        <v>0.12</v>
      </c>
      <c r="BM38" s="198">
        <v>0.19</v>
      </c>
      <c r="BN38" s="198">
        <v>0.15</v>
      </c>
      <c r="BO38" s="198">
        <v>0.16</v>
      </c>
      <c r="BP38" s="198">
        <v>0.05</v>
      </c>
      <c r="BQ38" s="198">
        <v>0.05</v>
      </c>
      <c r="BR38" s="204">
        <v>0.05</v>
      </c>
      <c r="BS38" s="47"/>
    </row>
    <row r="39" spans="1:71" ht="16" customHeight="1" x14ac:dyDescent="0.15">
      <c r="A39" s="134" t="s">
        <v>76</v>
      </c>
      <c r="B39" s="137" t="s">
        <v>521</v>
      </c>
      <c r="C39" s="137" t="s">
        <v>236</v>
      </c>
      <c r="D39" s="137" t="s">
        <v>545</v>
      </c>
      <c r="E39" s="137" t="s">
        <v>130</v>
      </c>
      <c r="F39" s="39"/>
      <c r="G39" s="39"/>
      <c r="H39" s="38">
        <v>14</v>
      </c>
      <c r="I39" s="38">
        <v>14</v>
      </c>
      <c r="J39" s="38"/>
      <c r="K39" s="213">
        <v>0.21</v>
      </c>
      <c r="L39" s="213">
        <v>0.28999999999999998</v>
      </c>
      <c r="M39" s="213">
        <v>0.21</v>
      </c>
      <c r="N39" s="213">
        <v>0.21</v>
      </c>
      <c r="O39" s="213">
        <v>0.21</v>
      </c>
      <c r="P39" s="213">
        <v>0.21</v>
      </c>
      <c r="Q39" s="213">
        <v>0.21</v>
      </c>
      <c r="R39" s="213">
        <v>0.21</v>
      </c>
      <c r="S39" s="213">
        <v>0.21</v>
      </c>
      <c r="T39" s="213">
        <v>0.21</v>
      </c>
      <c r="U39" s="213">
        <v>0.21</v>
      </c>
      <c r="V39" s="213">
        <v>0.21</v>
      </c>
      <c r="W39" s="213">
        <v>0.21</v>
      </c>
      <c r="X39" s="213">
        <v>0.21</v>
      </c>
      <c r="Y39" s="213">
        <v>0.21</v>
      </c>
      <c r="Z39" s="213">
        <v>0.21</v>
      </c>
      <c r="AA39" s="213">
        <v>0.21</v>
      </c>
      <c r="AB39" s="213">
        <v>0.21</v>
      </c>
      <c r="AC39" s="213">
        <v>0.21</v>
      </c>
      <c r="AD39" s="213">
        <v>0.21</v>
      </c>
      <c r="AE39" s="198">
        <v>0.24</v>
      </c>
      <c r="AF39" s="198">
        <v>0.19</v>
      </c>
      <c r="AG39" s="198">
        <v>0.19</v>
      </c>
      <c r="AH39" s="198">
        <v>0.19</v>
      </c>
      <c r="AI39" s="215">
        <v>0.2</v>
      </c>
      <c r="AJ39" s="198">
        <v>0.15</v>
      </c>
      <c r="AK39" s="217">
        <v>0.2</v>
      </c>
      <c r="AL39" s="198">
        <v>0.35</v>
      </c>
      <c r="AM39" s="198">
        <v>0.15</v>
      </c>
      <c r="AN39" s="198">
        <v>0.12</v>
      </c>
      <c r="AO39" s="198">
        <v>0.27</v>
      </c>
      <c r="AP39" s="198">
        <v>0.19</v>
      </c>
      <c r="AQ39" s="198">
        <v>0.19</v>
      </c>
      <c r="AR39" s="198">
        <v>0.19</v>
      </c>
      <c r="AS39" s="198">
        <v>0.19</v>
      </c>
      <c r="AT39" s="215">
        <v>0.2</v>
      </c>
      <c r="AU39" s="198">
        <v>0.19</v>
      </c>
      <c r="AV39" s="198">
        <v>0.24</v>
      </c>
      <c r="AW39" s="198">
        <v>0.22</v>
      </c>
      <c r="AX39" s="198">
        <v>0.12</v>
      </c>
      <c r="AY39" s="198">
        <v>0.11</v>
      </c>
      <c r="AZ39" s="218">
        <v>0.33</v>
      </c>
      <c r="BA39" s="218">
        <v>0.37</v>
      </c>
      <c r="BB39" s="218">
        <v>0.24</v>
      </c>
      <c r="BC39" s="218">
        <v>0.26</v>
      </c>
      <c r="BD39" s="218">
        <v>0.28000000000000003</v>
      </c>
      <c r="BE39" s="218">
        <v>0.28000000000000003</v>
      </c>
      <c r="BF39" s="218">
        <v>0.19</v>
      </c>
      <c r="BG39" s="218">
        <v>0.19</v>
      </c>
      <c r="BH39" s="218">
        <v>0.19</v>
      </c>
      <c r="BI39" s="198">
        <v>0.06</v>
      </c>
      <c r="BJ39" s="198">
        <v>0.14000000000000001</v>
      </c>
      <c r="BK39" s="198">
        <v>0.14000000000000001</v>
      </c>
      <c r="BL39" s="220">
        <v>0.12</v>
      </c>
      <c r="BM39" s="198">
        <v>0.19</v>
      </c>
      <c r="BN39" s="198">
        <v>0.15</v>
      </c>
      <c r="BO39" s="198">
        <v>0.16</v>
      </c>
      <c r="BP39" s="198">
        <v>0.05</v>
      </c>
      <c r="BQ39" s="198">
        <v>0.05</v>
      </c>
      <c r="BR39" s="198">
        <v>0.16</v>
      </c>
      <c r="BS39" s="47"/>
    </row>
    <row r="40" spans="1:71" ht="16" customHeight="1" x14ac:dyDescent="0.15">
      <c r="A40" s="65" t="s">
        <v>92</v>
      </c>
      <c r="B40" s="160" t="s">
        <v>521</v>
      </c>
      <c r="C40" s="160" t="s">
        <v>240</v>
      </c>
      <c r="D40" s="160" t="s">
        <v>574</v>
      </c>
      <c r="E40" s="131" t="s">
        <v>134</v>
      </c>
      <c r="F40" s="66">
        <v>0.1</v>
      </c>
      <c r="G40" s="66">
        <v>0.4</v>
      </c>
      <c r="H40" s="67">
        <f t="shared" ref="H40:I60" si="1">F40*20</f>
        <v>2</v>
      </c>
      <c r="I40" s="67">
        <f t="shared" si="1"/>
        <v>8</v>
      </c>
      <c r="J40" s="67">
        <f t="shared" ref="J40:J60" si="2">H40</f>
        <v>2</v>
      </c>
      <c r="K40" s="213">
        <v>0.21</v>
      </c>
      <c r="L40" s="213">
        <v>0.28999999999999998</v>
      </c>
      <c r="M40" s="213">
        <v>0.21</v>
      </c>
      <c r="N40" s="213">
        <v>0.21</v>
      </c>
      <c r="O40" s="213">
        <v>0.21</v>
      </c>
      <c r="P40" s="213">
        <v>0.21</v>
      </c>
      <c r="Q40" s="213">
        <v>0.21</v>
      </c>
      <c r="R40" s="213">
        <v>0.21</v>
      </c>
      <c r="S40" s="213">
        <v>0.21</v>
      </c>
      <c r="T40" s="213">
        <v>0.21</v>
      </c>
      <c r="U40" s="213">
        <v>0.21</v>
      </c>
      <c r="V40" s="213">
        <v>0.21</v>
      </c>
      <c r="W40" s="213">
        <v>0.21</v>
      </c>
      <c r="X40" s="213">
        <v>0.21</v>
      </c>
      <c r="Y40" s="213">
        <v>0.21</v>
      </c>
      <c r="Z40" s="213">
        <v>0.21</v>
      </c>
      <c r="AA40" s="213">
        <v>0.21</v>
      </c>
      <c r="AB40" s="213">
        <v>0.21</v>
      </c>
      <c r="AC40" s="213">
        <v>0.21</v>
      </c>
      <c r="AD40" s="213">
        <v>0.21</v>
      </c>
      <c r="AE40" s="198">
        <v>0.24</v>
      </c>
      <c r="AF40" s="198">
        <v>0.19</v>
      </c>
      <c r="AG40" s="198">
        <v>0.19</v>
      </c>
      <c r="AH40" s="198">
        <v>0.19</v>
      </c>
      <c r="AI40" s="215">
        <v>0.2</v>
      </c>
      <c r="AJ40" s="198">
        <v>0.15</v>
      </c>
      <c r="AK40" s="217">
        <v>0.2</v>
      </c>
      <c r="AL40" s="198">
        <v>0.35</v>
      </c>
      <c r="AM40" s="198">
        <v>0.15</v>
      </c>
      <c r="AN40" s="198">
        <v>0.12</v>
      </c>
      <c r="AO40" s="198">
        <v>0.27</v>
      </c>
      <c r="AP40" s="198">
        <v>0.19</v>
      </c>
      <c r="AQ40" s="198">
        <v>0.19</v>
      </c>
      <c r="AR40" s="198">
        <v>0.19</v>
      </c>
      <c r="AS40" s="198">
        <v>0.19</v>
      </c>
      <c r="AT40" s="215">
        <v>0.2</v>
      </c>
      <c r="AU40" s="198">
        <v>0.19</v>
      </c>
      <c r="AV40" s="198">
        <v>0.24</v>
      </c>
      <c r="AW40" s="198">
        <v>0.22</v>
      </c>
      <c r="AX40" s="198">
        <v>0.12</v>
      </c>
      <c r="AY40" s="198">
        <v>0.11</v>
      </c>
      <c r="AZ40" s="218">
        <v>0.33</v>
      </c>
      <c r="BA40" s="218">
        <v>0.37</v>
      </c>
      <c r="BB40" s="218">
        <v>0.24</v>
      </c>
      <c r="BC40" s="218">
        <v>0.26</v>
      </c>
      <c r="BD40" s="218">
        <v>0.28000000000000003</v>
      </c>
      <c r="BE40" s="218">
        <v>0.28000000000000003</v>
      </c>
      <c r="BF40" s="218">
        <v>0.19</v>
      </c>
      <c r="BG40" s="218">
        <v>0.19</v>
      </c>
      <c r="BH40" s="218">
        <v>0.19</v>
      </c>
      <c r="BI40" s="198">
        <v>0.06</v>
      </c>
      <c r="BJ40" s="198">
        <v>0.14000000000000001</v>
      </c>
      <c r="BK40" s="198">
        <v>0.14000000000000001</v>
      </c>
      <c r="BL40" s="220">
        <v>0.12</v>
      </c>
      <c r="BM40" s="198">
        <v>0.19</v>
      </c>
      <c r="BN40" s="198">
        <v>0.15</v>
      </c>
      <c r="BO40" s="198">
        <v>0.16</v>
      </c>
      <c r="BP40" s="198">
        <v>0.05</v>
      </c>
      <c r="BQ40" s="198">
        <v>0.05</v>
      </c>
      <c r="BR40" s="198">
        <v>0.16</v>
      </c>
      <c r="BS40" s="47"/>
    </row>
    <row r="41" spans="1:71" ht="16" customHeight="1" x14ac:dyDescent="0.15">
      <c r="A41" s="65" t="s">
        <v>93</v>
      </c>
      <c r="B41" s="160" t="s">
        <v>521</v>
      </c>
      <c r="C41" s="160" t="s">
        <v>240</v>
      </c>
      <c r="D41" s="160" t="s">
        <v>576</v>
      </c>
      <c r="E41" s="131" t="s">
        <v>134</v>
      </c>
      <c r="F41" s="66">
        <v>0.1</v>
      </c>
      <c r="G41" s="66">
        <v>0.5</v>
      </c>
      <c r="H41" s="67">
        <f t="shared" si="1"/>
        <v>2</v>
      </c>
      <c r="I41" s="67">
        <f t="shared" si="1"/>
        <v>10</v>
      </c>
      <c r="J41" s="67">
        <f t="shared" si="2"/>
        <v>2</v>
      </c>
      <c r="K41" s="213">
        <v>0.21</v>
      </c>
      <c r="L41" s="213">
        <v>0.28999999999999998</v>
      </c>
      <c r="M41" s="213">
        <v>0.21</v>
      </c>
      <c r="N41" s="213">
        <v>0.21</v>
      </c>
      <c r="O41" s="213">
        <v>0.21</v>
      </c>
      <c r="P41" s="213">
        <v>0.21</v>
      </c>
      <c r="Q41" s="213">
        <v>0.21</v>
      </c>
      <c r="R41" s="213">
        <v>0.21</v>
      </c>
      <c r="S41" s="213">
        <v>0.21</v>
      </c>
      <c r="T41" s="213">
        <v>0.21</v>
      </c>
      <c r="U41" s="213">
        <v>0.21</v>
      </c>
      <c r="V41" s="213">
        <v>0.21</v>
      </c>
      <c r="W41" s="213">
        <v>0.21</v>
      </c>
      <c r="X41" s="213">
        <v>0.21</v>
      </c>
      <c r="Y41" s="213">
        <v>0.21</v>
      </c>
      <c r="Z41" s="213">
        <v>0.21</v>
      </c>
      <c r="AA41" s="213">
        <v>0.21</v>
      </c>
      <c r="AB41" s="213">
        <v>0.21</v>
      </c>
      <c r="AC41" s="213">
        <v>0.21</v>
      </c>
      <c r="AD41" s="213">
        <v>0.21</v>
      </c>
      <c r="AE41" s="198">
        <v>0.24</v>
      </c>
      <c r="AF41" s="198">
        <v>0.19</v>
      </c>
      <c r="AG41" s="198">
        <v>0.19</v>
      </c>
      <c r="AH41" s="198">
        <v>0.19</v>
      </c>
      <c r="AI41" s="215">
        <v>0.2</v>
      </c>
      <c r="AJ41" s="198">
        <v>0.15</v>
      </c>
      <c r="AK41" s="217">
        <v>0.2</v>
      </c>
      <c r="AL41" s="198">
        <v>0.35</v>
      </c>
      <c r="AM41" s="198">
        <v>0.15</v>
      </c>
      <c r="AN41" s="198">
        <v>0.12</v>
      </c>
      <c r="AO41" s="198">
        <v>0.27</v>
      </c>
      <c r="AP41" s="198">
        <v>0.19</v>
      </c>
      <c r="AQ41" s="198">
        <v>0.19</v>
      </c>
      <c r="AR41" s="198">
        <v>0.19</v>
      </c>
      <c r="AS41" s="198">
        <v>0.19</v>
      </c>
      <c r="AT41" s="215">
        <v>0.2</v>
      </c>
      <c r="AU41" s="198">
        <v>0.19</v>
      </c>
      <c r="AV41" s="198">
        <v>0.24</v>
      </c>
      <c r="AW41" s="198">
        <v>0.22</v>
      </c>
      <c r="AX41" s="198">
        <v>0.12</v>
      </c>
      <c r="AY41" s="198">
        <v>0.11</v>
      </c>
      <c r="AZ41" s="218">
        <v>0.33</v>
      </c>
      <c r="BA41" s="218">
        <v>0.37</v>
      </c>
      <c r="BB41" s="218">
        <v>0.24</v>
      </c>
      <c r="BC41" s="218">
        <v>0.26</v>
      </c>
      <c r="BD41" s="218">
        <v>0.28000000000000003</v>
      </c>
      <c r="BE41" s="218">
        <v>0.28000000000000003</v>
      </c>
      <c r="BF41" s="218">
        <v>0.19</v>
      </c>
      <c r="BG41" s="218">
        <v>0.19</v>
      </c>
      <c r="BH41" s="218">
        <v>0.19</v>
      </c>
      <c r="BI41" s="198">
        <v>0.06</v>
      </c>
      <c r="BJ41" s="198">
        <v>0.14000000000000001</v>
      </c>
      <c r="BK41" s="198">
        <v>0.14000000000000001</v>
      </c>
      <c r="BL41" s="220">
        <v>0.12</v>
      </c>
      <c r="BM41" s="198">
        <v>0.19</v>
      </c>
      <c r="BN41" s="198">
        <v>0.15</v>
      </c>
      <c r="BO41" s="198">
        <v>0.16</v>
      </c>
      <c r="BP41" s="198">
        <v>0.05</v>
      </c>
      <c r="BQ41" s="198">
        <v>0.05</v>
      </c>
      <c r="BR41" s="198">
        <v>0.16</v>
      </c>
      <c r="BS41" s="47"/>
    </row>
    <row r="42" spans="1:71" ht="16" customHeight="1" x14ac:dyDescent="0.15">
      <c r="A42" s="65" t="s">
        <v>94</v>
      </c>
      <c r="B42" s="160" t="s">
        <v>521</v>
      </c>
      <c r="C42" s="160" t="s">
        <v>240</v>
      </c>
      <c r="D42" s="160" t="s">
        <v>575</v>
      </c>
      <c r="E42" s="131" t="s">
        <v>134</v>
      </c>
      <c r="F42" s="66">
        <v>0.1</v>
      </c>
      <c r="G42" s="66">
        <v>0.6</v>
      </c>
      <c r="H42" s="67">
        <f t="shared" si="1"/>
        <v>2</v>
      </c>
      <c r="I42" s="67">
        <f t="shared" si="1"/>
        <v>12</v>
      </c>
      <c r="J42" s="67">
        <f t="shared" si="2"/>
        <v>2</v>
      </c>
      <c r="K42" s="213">
        <v>0.21</v>
      </c>
      <c r="L42" s="213">
        <v>0.28999999999999998</v>
      </c>
      <c r="M42" s="213">
        <v>0.21</v>
      </c>
      <c r="N42" s="213">
        <v>0.21</v>
      </c>
      <c r="O42" s="213">
        <v>0.21</v>
      </c>
      <c r="P42" s="213">
        <v>0.21</v>
      </c>
      <c r="Q42" s="213">
        <v>0.21</v>
      </c>
      <c r="R42" s="213">
        <v>0.21</v>
      </c>
      <c r="S42" s="213">
        <v>0.21</v>
      </c>
      <c r="T42" s="213">
        <v>0.21</v>
      </c>
      <c r="U42" s="213">
        <v>0.21</v>
      </c>
      <c r="V42" s="213">
        <v>0.21</v>
      </c>
      <c r="W42" s="213">
        <v>0.21</v>
      </c>
      <c r="X42" s="213">
        <v>0.21</v>
      </c>
      <c r="Y42" s="213">
        <v>0.21</v>
      </c>
      <c r="Z42" s="213">
        <v>0.21</v>
      </c>
      <c r="AA42" s="213">
        <v>0.21</v>
      </c>
      <c r="AB42" s="213">
        <v>0.21</v>
      </c>
      <c r="AC42" s="213">
        <v>0.21</v>
      </c>
      <c r="AD42" s="213">
        <v>0.21</v>
      </c>
      <c r="AE42" s="198">
        <v>0.24</v>
      </c>
      <c r="AF42" s="198">
        <v>0.19</v>
      </c>
      <c r="AG42" s="198">
        <v>0.19</v>
      </c>
      <c r="AH42" s="198">
        <v>0.19</v>
      </c>
      <c r="AI42" s="215">
        <v>0.2</v>
      </c>
      <c r="AJ42" s="198">
        <v>0.15</v>
      </c>
      <c r="AK42" s="217">
        <v>0.2</v>
      </c>
      <c r="AL42" s="198">
        <v>0.35</v>
      </c>
      <c r="AM42" s="198">
        <v>0.15</v>
      </c>
      <c r="AN42" s="198">
        <v>0.12</v>
      </c>
      <c r="AO42" s="198">
        <v>0.27</v>
      </c>
      <c r="AP42" s="198">
        <v>0.19</v>
      </c>
      <c r="AQ42" s="198">
        <v>0.19</v>
      </c>
      <c r="AR42" s="198">
        <v>0.19</v>
      </c>
      <c r="AS42" s="198">
        <v>0.19</v>
      </c>
      <c r="AT42" s="215">
        <v>0.2</v>
      </c>
      <c r="AU42" s="198">
        <v>0.19</v>
      </c>
      <c r="AV42" s="198">
        <v>0.24</v>
      </c>
      <c r="AW42" s="198">
        <v>0.22</v>
      </c>
      <c r="AX42" s="198">
        <v>0.12</v>
      </c>
      <c r="AY42" s="198">
        <v>0.11</v>
      </c>
      <c r="AZ42" s="218">
        <v>0.33</v>
      </c>
      <c r="BA42" s="218">
        <v>0.37</v>
      </c>
      <c r="BB42" s="218">
        <v>0.24</v>
      </c>
      <c r="BC42" s="218">
        <v>0.26</v>
      </c>
      <c r="BD42" s="218">
        <v>0.28000000000000003</v>
      </c>
      <c r="BE42" s="218">
        <v>0.28000000000000003</v>
      </c>
      <c r="BF42" s="218">
        <v>0.19</v>
      </c>
      <c r="BG42" s="218">
        <v>0.19</v>
      </c>
      <c r="BH42" s="218">
        <v>0.19</v>
      </c>
      <c r="BI42" s="198">
        <v>0.06</v>
      </c>
      <c r="BJ42" s="198">
        <v>0.14000000000000001</v>
      </c>
      <c r="BK42" s="198">
        <v>0.14000000000000001</v>
      </c>
      <c r="BL42" s="220">
        <v>0.12</v>
      </c>
      <c r="BM42" s="198">
        <v>0.19</v>
      </c>
      <c r="BN42" s="198">
        <v>0.15</v>
      </c>
      <c r="BO42" s="198">
        <v>0.16</v>
      </c>
      <c r="BP42" s="198">
        <v>0.05</v>
      </c>
      <c r="BQ42" s="198">
        <v>0.05</v>
      </c>
      <c r="BR42" s="198">
        <v>0.16</v>
      </c>
      <c r="BS42" s="47"/>
    </row>
    <row r="43" spans="1:71" ht="16" customHeight="1" x14ac:dyDescent="0.15">
      <c r="A43" s="65" t="s">
        <v>95</v>
      </c>
      <c r="B43" s="160" t="s">
        <v>521</v>
      </c>
      <c r="C43" s="160" t="s">
        <v>240</v>
      </c>
      <c r="D43" s="160" t="s">
        <v>577</v>
      </c>
      <c r="E43" s="131" t="s">
        <v>134</v>
      </c>
      <c r="F43" s="66">
        <v>0.1</v>
      </c>
      <c r="G43" s="66">
        <v>1</v>
      </c>
      <c r="H43" s="67">
        <f t="shared" si="1"/>
        <v>2</v>
      </c>
      <c r="I43" s="67">
        <f t="shared" si="1"/>
        <v>20</v>
      </c>
      <c r="J43" s="67">
        <f t="shared" si="2"/>
        <v>2</v>
      </c>
      <c r="K43" s="213">
        <v>0.21</v>
      </c>
      <c r="L43" s="213">
        <v>0.28999999999999998</v>
      </c>
      <c r="M43" s="213">
        <v>0.21</v>
      </c>
      <c r="N43" s="213">
        <v>0.21</v>
      </c>
      <c r="O43" s="213">
        <v>0.21</v>
      </c>
      <c r="P43" s="213">
        <v>0.21</v>
      </c>
      <c r="Q43" s="213">
        <v>0.21</v>
      </c>
      <c r="R43" s="213">
        <v>0.21</v>
      </c>
      <c r="S43" s="213">
        <v>0.21</v>
      </c>
      <c r="T43" s="213">
        <v>0.21</v>
      </c>
      <c r="U43" s="213">
        <v>0.21</v>
      </c>
      <c r="V43" s="213">
        <v>0.21</v>
      </c>
      <c r="W43" s="213">
        <v>0.21</v>
      </c>
      <c r="X43" s="213">
        <v>0.21</v>
      </c>
      <c r="Y43" s="213">
        <v>0.21</v>
      </c>
      <c r="Z43" s="213">
        <v>0.21</v>
      </c>
      <c r="AA43" s="213">
        <v>0.21</v>
      </c>
      <c r="AB43" s="213">
        <v>0.21</v>
      </c>
      <c r="AC43" s="213">
        <v>0.21</v>
      </c>
      <c r="AD43" s="213">
        <v>0.21</v>
      </c>
      <c r="AE43" s="198">
        <v>0.24</v>
      </c>
      <c r="AF43" s="198">
        <v>0.19</v>
      </c>
      <c r="AG43" s="198">
        <v>0.19</v>
      </c>
      <c r="AH43" s="198">
        <v>0.19</v>
      </c>
      <c r="AI43" s="215">
        <v>0.2</v>
      </c>
      <c r="AJ43" s="198">
        <v>0.15</v>
      </c>
      <c r="AK43" s="217">
        <v>0.2</v>
      </c>
      <c r="AL43" s="198">
        <v>0.35</v>
      </c>
      <c r="AM43" s="198">
        <v>0.15</v>
      </c>
      <c r="AN43" s="198">
        <v>0.12</v>
      </c>
      <c r="AO43" s="198">
        <v>0.27</v>
      </c>
      <c r="AP43" s="198">
        <v>0.19</v>
      </c>
      <c r="AQ43" s="198">
        <v>0.19</v>
      </c>
      <c r="AR43" s="198">
        <v>0.19</v>
      </c>
      <c r="AS43" s="198">
        <v>0.19</v>
      </c>
      <c r="AT43" s="215">
        <v>0.2</v>
      </c>
      <c r="AU43" s="198">
        <v>0.19</v>
      </c>
      <c r="AV43" s="198">
        <v>0.24</v>
      </c>
      <c r="AW43" s="198">
        <v>0.22</v>
      </c>
      <c r="AX43" s="198">
        <v>0.12</v>
      </c>
      <c r="AY43" s="198">
        <v>0.11</v>
      </c>
      <c r="AZ43" s="218">
        <v>0.33</v>
      </c>
      <c r="BA43" s="218">
        <v>0.37</v>
      </c>
      <c r="BB43" s="218">
        <v>0.24</v>
      </c>
      <c r="BC43" s="218">
        <v>0.26</v>
      </c>
      <c r="BD43" s="218">
        <v>0.28000000000000003</v>
      </c>
      <c r="BE43" s="218">
        <v>0.28000000000000003</v>
      </c>
      <c r="BF43" s="218">
        <v>0.19</v>
      </c>
      <c r="BG43" s="218">
        <v>0.19</v>
      </c>
      <c r="BH43" s="218">
        <v>0.19</v>
      </c>
      <c r="BI43" s="198">
        <v>0.06</v>
      </c>
      <c r="BJ43" s="198">
        <v>0.14000000000000001</v>
      </c>
      <c r="BK43" s="198">
        <v>0.14000000000000001</v>
      </c>
      <c r="BL43" s="220">
        <v>0.12</v>
      </c>
      <c r="BM43" s="198">
        <v>0.19</v>
      </c>
      <c r="BN43" s="198">
        <v>0.15</v>
      </c>
      <c r="BO43" s="198">
        <v>0.16</v>
      </c>
      <c r="BP43" s="198">
        <v>0.05</v>
      </c>
      <c r="BQ43" s="198">
        <v>0.05</v>
      </c>
      <c r="BR43" s="198">
        <v>0.16</v>
      </c>
      <c r="BS43" s="47"/>
    </row>
    <row r="44" spans="1:71" ht="16" customHeight="1" x14ac:dyDescent="0.15">
      <c r="A44" s="65" t="s">
        <v>96</v>
      </c>
      <c r="B44" s="160" t="s">
        <v>521</v>
      </c>
      <c r="C44" s="160" t="s">
        <v>240</v>
      </c>
      <c r="D44" s="160" t="s">
        <v>578</v>
      </c>
      <c r="E44" s="131" t="s">
        <v>134</v>
      </c>
      <c r="F44" s="66">
        <v>0.15</v>
      </c>
      <c r="G44" s="66">
        <v>0.6</v>
      </c>
      <c r="H44" s="67">
        <f t="shared" si="1"/>
        <v>3</v>
      </c>
      <c r="I44" s="67">
        <f t="shared" si="1"/>
        <v>12</v>
      </c>
      <c r="J44" s="67">
        <f t="shared" si="2"/>
        <v>3</v>
      </c>
      <c r="K44" s="213">
        <v>0.21</v>
      </c>
      <c r="L44" s="213">
        <v>0.28999999999999998</v>
      </c>
      <c r="M44" s="213">
        <v>0.21</v>
      </c>
      <c r="N44" s="213">
        <v>0.21</v>
      </c>
      <c r="O44" s="213">
        <v>0.21</v>
      </c>
      <c r="P44" s="213">
        <v>0.21</v>
      </c>
      <c r="Q44" s="213">
        <v>0.21</v>
      </c>
      <c r="R44" s="213">
        <v>0.21</v>
      </c>
      <c r="S44" s="213">
        <v>0.21</v>
      </c>
      <c r="T44" s="213">
        <v>0.21</v>
      </c>
      <c r="U44" s="213">
        <v>0.21</v>
      </c>
      <c r="V44" s="213">
        <v>0.21</v>
      </c>
      <c r="W44" s="213">
        <v>0.21</v>
      </c>
      <c r="X44" s="213">
        <v>0.21</v>
      </c>
      <c r="Y44" s="213">
        <v>0.21</v>
      </c>
      <c r="Z44" s="213">
        <v>0.21</v>
      </c>
      <c r="AA44" s="213">
        <v>0.21</v>
      </c>
      <c r="AB44" s="213">
        <v>0.21</v>
      </c>
      <c r="AC44" s="213">
        <v>0.21</v>
      </c>
      <c r="AD44" s="213">
        <v>0.21</v>
      </c>
      <c r="AE44" s="198">
        <v>0.24</v>
      </c>
      <c r="AF44" s="198">
        <v>0.19</v>
      </c>
      <c r="AG44" s="198">
        <v>0.19</v>
      </c>
      <c r="AH44" s="198">
        <v>0.19</v>
      </c>
      <c r="AI44" s="215">
        <v>0.2</v>
      </c>
      <c r="AJ44" s="198">
        <v>0.15</v>
      </c>
      <c r="AK44" s="217">
        <v>0.2</v>
      </c>
      <c r="AL44" s="198">
        <v>0.35</v>
      </c>
      <c r="AM44" s="198">
        <v>0.15</v>
      </c>
      <c r="AN44" s="198">
        <v>0.12</v>
      </c>
      <c r="AO44" s="198">
        <v>0.27</v>
      </c>
      <c r="AP44" s="198">
        <v>0.19</v>
      </c>
      <c r="AQ44" s="198">
        <v>0.19</v>
      </c>
      <c r="AR44" s="198">
        <v>0.19</v>
      </c>
      <c r="AS44" s="198">
        <v>0.19</v>
      </c>
      <c r="AT44" s="215">
        <v>0.2</v>
      </c>
      <c r="AU44" s="198">
        <v>0.19</v>
      </c>
      <c r="AV44" s="198">
        <v>0.24</v>
      </c>
      <c r="AW44" s="198">
        <v>0.22</v>
      </c>
      <c r="AX44" s="198">
        <v>0.12</v>
      </c>
      <c r="AY44" s="198">
        <v>0.11</v>
      </c>
      <c r="AZ44" s="218">
        <v>0.33</v>
      </c>
      <c r="BA44" s="218">
        <v>0.37</v>
      </c>
      <c r="BB44" s="218">
        <v>0.24</v>
      </c>
      <c r="BC44" s="218">
        <v>0.26</v>
      </c>
      <c r="BD44" s="218">
        <v>0.28000000000000003</v>
      </c>
      <c r="BE44" s="218">
        <v>0.28000000000000003</v>
      </c>
      <c r="BF44" s="218">
        <v>0.19</v>
      </c>
      <c r="BG44" s="218">
        <v>0.19</v>
      </c>
      <c r="BH44" s="218">
        <v>0.19</v>
      </c>
      <c r="BI44" s="198">
        <v>0.06</v>
      </c>
      <c r="BJ44" s="198">
        <v>0.14000000000000001</v>
      </c>
      <c r="BK44" s="198">
        <v>0.14000000000000001</v>
      </c>
      <c r="BL44" s="220">
        <v>0.12</v>
      </c>
      <c r="BM44" s="198">
        <v>0.19</v>
      </c>
      <c r="BN44" s="198">
        <v>0.15</v>
      </c>
      <c r="BO44" s="198">
        <v>0.16</v>
      </c>
      <c r="BP44" s="198">
        <v>0.05</v>
      </c>
      <c r="BQ44" s="198">
        <v>0.05</v>
      </c>
      <c r="BR44" s="198">
        <v>0.16</v>
      </c>
      <c r="BS44" s="47"/>
    </row>
    <row r="45" spans="1:71" ht="16" customHeight="1" x14ac:dyDescent="0.15">
      <c r="A45" s="65" t="s">
        <v>97</v>
      </c>
      <c r="B45" s="160" t="s">
        <v>521</v>
      </c>
      <c r="C45" s="160" t="s">
        <v>240</v>
      </c>
      <c r="D45" s="160" t="s">
        <v>579</v>
      </c>
      <c r="E45" s="131" t="s">
        <v>134</v>
      </c>
      <c r="F45" s="66">
        <v>0.2</v>
      </c>
      <c r="G45" s="66">
        <v>0.5</v>
      </c>
      <c r="H45" s="67">
        <f t="shared" si="1"/>
        <v>4</v>
      </c>
      <c r="I45" s="67">
        <f t="shared" si="1"/>
        <v>10</v>
      </c>
      <c r="J45" s="67">
        <f t="shared" si="2"/>
        <v>4</v>
      </c>
      <c r="K45" s="213">
        <v>0.21</v>
      </c>
      <c r="L45" s="213">
        <v>0.28999999999999998</v>
      </c>
      <c r="M45" s="213">
        <v>0.21</v>
      </c>
      <c r="N45" s="213">
        <v>0.21</v>
      </c>
      <c r="O45" s="213">
        <v>0.21</v>
      </c>
      <c r="P45" s="213">
        <v>0.21</v>
      </c>
      <c r="Q45" s="213">
        <v>0.21</v>
      </c>
      <c r="R45" s="213">
        <v>0.21</v>
      </c>
      <c r="S45" s="213">
        <v>0.21</v>
      </c>
      <c r="T45" s="213">
        <v>0.21</v>
      </c>
      <c r="U45" s="213">
        <v>0.21</v>
      </c>
      <c r="V45" s="213">
        <v>0.21</v>
      </c>
      <c r="W45" s="213">
        <v>0.21</v>
      </c>
      <c r="X45" s="213">
        <v>0.21</v>
      </c>
      <c r="Y45" s="213">
        <v>0.21</v>
      </c>
      <c r="Z45" s="213">
        <v>0.21</v>
      </c>
      <c r="AA45" s="213">
        <v>0.21</v>
      </c>
      <c r="AB45" s="213">
        <v>0.21</v>
      </c>
      <c r="AC45" s="213">
        <v>0.21</v>
      </c>
      <c r="AD45" s="213">
        <v>0.21</v>
      </c>
      <c r="AE45" s="198">
        <v>0.24</v>
      </c>
      <c r="AF45" s="198">
        <v>0.19</v>
      </c>
      <c r="AG45" s="198">
        <v>0.19</v>
      </c>
      <c r="AH45" s="198">
        <v>0.19</v>
      </c>
      <c r="AI45" s="215">
        <v>0.2</v>
      </c>
      <c r="AJ45" s="198">
        <v>0.15</v>
      </c>
      <c r="AK45" s="217">
        <v>0.2</v>
      </c>
      <c r="AL45" s="198">
        <v>0.35</v>
      </c>
      <c r="AM45" s="198">
        <v>0.15</v>
      </c>
      <c r="AN45" s="198">
        <v>0.12</v>
      </c>
      <c r="AO45" s="198">
        <v>0.27</v>
      </c>
      <c r="AP45" s="198">
        <v>0.19</v>
      </c>
      <c r="AQ45" s="198">
        <v>0.19</v>
      </c>
      <c r="AR45" s="198">
        <v>0.19</v>
      </c>
      <c r="AS45" s="198">
        <v>0.19</v>
      </c>
      <c r="AT45" s="215">
        <v>0.2</v>
      </c>
      <c r="AU45" s="198">
        <v>0.19</v>
      </c>
      <c r="AV45" s="198">
        <v>0.24</v>
      </c>
      <c r="AW45" s="198">
        <v>0.22</v>
      </c>
      <c r="AX45" s="198">
        <v>0.12</v>
      </c>
      <c r="AY45" s="198">
        <v>0.11</v>
      </c>
      <c r="AZ45" s="218">
        <v>0.33</v>
      </c>
      <c r="BA45" s="218">
        <v>0.37</v>
      </c>
      <c r="BB45" s="218">
        <v>0.24</v>
      </c>
      <c r="BC45" s="218">
        <v>0.26</v>
      </c>
      <c r="BD45" s="218">
        <v>0.28000000000000003</v>
      </c>
      <c r="BE45" s="218">
        <v>0.28000000000000003</v>
      </c>
      <c r="BF45" s="218">
        <v>0.19</v>
      </c>
      <c r="BG45" s="218">
        <v>0.19</v>
      </c>
      <c r="BH45" s="218">
        <v>0.19</v>
      </c>
      <c r="BI45" s="198">
        <v>0.06</v>
      </c>
      <c r="BJ45" s="198">
        <v>0.14000000000000001</v>
      </c>
      <c r="BK45" s="198">
        <v>0.14000000000000001</v>
      </c>
      <c r="BL45" s="220">
        <v>0.12</v>
      </c>
      <c r="BM45" s="198">
        <v>0.19</v>
      </c>
      <c r="BN45" s="198">
        <v>0.15</v>
      </c>
      <c r="BO45" s="198">
        <v>0.16</v>
      </c>
      <c r="BP45" s="198">
        <v>0.05</v>
      </c>
      <c r="BQ45" s="198">
        <v>0.05</v>
      </c>
      <c r="BR45" s="198">
        <v>0.16</v>
      </c>
      <c r="BS45" s="47"/>
    </row>
    <row r="46" spans="1:71" ht="16" customHeight="1" x14ac:dyDescent="0.15">
      <c r="A46" s="65" t="s">
        <v>98</v>
      </c>
      <c r="B46" s="160" t="s">
        <v>521</v>
      </c>
      <c r="C46" s="160" t="s">
        <v>240</v>
      </c>
      <c r="D46" s="160" t="s">
        <v>580</v>
      </c>
      <c r="E46" s="131" t="s">
        <v>134</v>
      </c>
      <c r="F46" s="66">
        <v>0.2</v>
      </c>
      <c r="G46" s="66">
        <v>1.2</v>
      </c>
      <c r="H46" s="67">
        <f t="shared" si="1"/>
        <v>4</v>
      </c>
      <c r="I46" s="67">
        <f t="shared" si="1"/>
        <v>24</v>
      </c>
      <c r="J46" s="67">
        <f t="shared" si="2"/>
        <v>4</v>
      </c>
      <c r="K46" s="213">
        <v>0.21</v>
      </c>
      <c r="L46" s="213">
        <v>0.28999999999999998</v>
      </c>
      <c r="M46" s="213">
        <v>0.21</v>
      </c>
      <c r="N46" s="213">
        <v>0.21</v>
      </c>
      <c r="O46" s="213">
        <v>0.21</v>
      </c>
      <c r="P46" s="213">
        <v>0.21</v>
      </c>
      <c r="Q46" s="213">
        <v>0.21</v>
      </c>
      <c r="R46" s="213">
        <v>0.21</v>
      </c>
      <c r="S46" s="213">
        <v>0.21</v>
      </c>
      <c r="T46" s="213">
        <v>0.21</v>
      </c>
      <c r="U46" s="213">
        <v>0.21</v>
      </c>
      <c r="V46" s="213">
        <v>0.21</v>
      </c>
      <c r="W46" s="213">
        <v>0.21</v>
      </c>
      <c r="X46" s="213">
        <v>0.21</v>
      </c>
      <c r="Y46" s="213">
        <v>0.21</v>
      </c>
      <c r="Z46" s="213">
        <v>0.21</v>
      </c>
      <c r="AA46" s="213">
        <v>0.21</v>
      </c>
      <c r="AB46" s="213">
        <v>0.21</v>
      </c>
      <c r="AC46" s="213">
        <v>0.21</v>
      </c>
      <c r="AD46" s="213">
        <v>0.21</v>
      </c>
      <c r="AE46" s="198">
        <v>0.24</v>
      </c>
      <c r="AF46" s="198">
        <v>0.19</v>
      </c>
      <c r="AG46" s="198">
        <v>0.19</v>
      </c>
      <c r="AH46" s="198">
        <v>0.19</v>
      </c>
      <c r="AI46" s="215">
        <v>0.2</v>
      </c>
      <c r="AJ46" s="198">
        <v>0.15</v>
      </c>
      <c r="AK46" s="217">
        <v>0.2</v>
      </c>
      <c r="AL46" s="198">
        <v>0.35</v>
      </c>
      <c r="AM46" s="198">
        <v>0.15</v>
      </c>
      <c r="AN46" s="198">
        <v>0.12</v>
      </c>
      <c r="AO46" s="198">
        <v>0.27</v>
      </c>
      <c r="AP46" s="198">
        <v>0.19</v>
      </c>
      <c r="AQ46" s="198">
        <v>0.19</v>
      </c>
      <c r="AR46" s="198">
        <v>0.19</v>
      </c>
      <c r="AS46" s="198">
        <v>0.19</v>
      </c>
      <c r="AT46" s="215">
        <v>0.2</v>
      </c>
      <c r="AU46" s="198">
        <v>0.19</v>
      </c>
      <c r="AV46" s="198">
        <v>0.24</v>
      </c>
      <c r="AW46" s="198">
        <v>0.22</v>
      </c>
      <c r="AX46" s="198">
        <v>0.12</v>
      </c>
      <c r="AY46" s="198">
        <v>0.11</v>
      </c>
      <c r="AZ46" s="218">
        <v>0.33</v>
      </c>
      <c r="BA46" s="218">
        <v>0.37</v>
      </c>
      <c r="BB46" s="218">
        <v>0.24</v>
      </c>
      <c r="BC46" s="218">
        <v>0.26</v>
      </c>
      <c r="BD46" s="218">
        <v>0.28000000000000003</v>
      </c>
      <c r="BE46" s="218">
        <v>0.28000000000000003</v>
      </c>
      <c r="BF46" s="218">
        <v>0.19</v>
      </c>
      <c r="BG46" s="218">
        <v>0.19</v>
      </c>
      <c r="BH46" s="218">
        <v>0.19</v>
      </c>
      <c r="BI46" s="198">
        <v>0.06</v>
      </c>
      <c r="BJ46" s="198">
        <v>0.14000000000000001</v>
      </c>
      <c r="BK46" s="198">
        <v>0.14000000000000001</v>
      </c>
      <c r="BL46" s="220">
        <v>0.12</v>
      </c>
      <c r="BM46" s="198">
        <v>0.19</v>
      </c>
      <c r="BN46" s="198">
        <v>0.15</v>
      </c>
      <c r="BO46" s="198">
        <v>0.16</v>
      </c>
      <c r="BP46" s="198">
        <v>0.05</v>
      </c>
      <c r="BQ46" s="198">
        <v>0.05</v>
      </c>
      <c r="BR46" s="198">
        <v>0.16</v>
      </c>
      <c r="BS46" s="47"/>
    </row>
    <row r="47" spans="1:71" ht="16" customHeight="1" x14ac:dyDescent="0.15">
      <c r="A47" s="65" t="s">
        <v>99</v>
      </c>
      <c r="B47" s="160" t="s">
        <v>521</v>
      </c>
      <c r="C47" s="160" t="s">
        <v>240</v>
      </c>
      <c r="D47" s="160" t="s">
        <v>581</v>
      </c>
      <c r="E47" s="131" t="s">
        <v>134</v>
      </c>
      <c r="F47" s="66">
        <v>0.2</v>
      </c>
      <c r="G47" s="66">
        <v>1.8</v>
      </c>
      <c r="H47" s="67">
        <f t="shared" si="1"/>
        <v>4</v>
      </c>
      <c r="I47" s="67">
        <f t="shared" si="1"/>
        <v>36</v>
      </c>
      <c r="J47" s="67">
        <f t="shared" si="2"/>
        <v>4</v>
      </c>
      <c r="K47" s="213">
        <v>0.21</v>
      </c>
      <c r="L47" s="213">
        <v>0.28999999999999998</v>
      </c>
      <c r="M47" s="213">
        <v>0.21</v>
      </c>
      <c r="N47" s="213">
        <v>0.21</v>
      </c>
      <c r="O47" s="213">
        <v>0.21</v>
      </c>
      <c r="P47" s="213">
        <v>0.21</v>
      </c>
      <c r="Q47" s="213">
        <v>0.21</v>
      </c>
      <c r="R47" s="213">
        <v>0.21</v>
      </c>
      <c r="S47" s="213">
        <v>0.21</v>
      </c>
      <c r="T47" s="213">
        <v>0.21</v>
      </c>
      <c r="U47" s="213">
        <v>0.21</v>
      </c>
      <c r="V47" s="213">
        <v>0.21</v>
      </c>
      <c r="W47" s="213">
        <v>0.21</v>
      </c>
      <c r="X47" s="213">
        <v>0.21</v>
      </c>
      <c r="Y47" s="213">
        <v>0.21</v>
      </c>
      <c r="Z47" s="213">
        <v>0.21</v>
      </c>
      <c r="AA47" s="213">
        <v>0.21</v>
      </c>
      <c r="AB47" s="213">
        <v>0.21</v>
      </c>
      <c r="AC47" s="213">
        <v>0.21</v>
      </c>
      <c r="AD47" s="213">
        <v>0.21</v>
      </c>
      <c r="AE47" s="198">
        <v>0.24</v>
      </c>
      <c r="AF47" s="198">
        <v>0.19</v>
      </c>
      <c r="AG47" s="198">
        <v>0.19</v>
      </c>
      <c r="AH47" s="198">
        <v>0.19</v>
      </c>
      <c r="AI47" s="215">
        <v>0.2</v>
      </c>
      <c r="AJ47" s="198">
        <v>0.15</v>
      </c>
      <c r="AK47" s="217">
        <v>0.2</v>
      </c>
      <c r="AL47" s="198">
        <v>0.35</v>
      </c>
      <c r="AM47" s="198">
        <v>0.15</v>
      </c>
      <c r="AN47" s="198">
        <v>0.12</v>
      </c>
      <c r="AO47" s="198">
        <v>0.27</v>
      </c>
      <c r="AP47" s="198">
        <v>0.19</v>
      </c>
      <c r="AQ47" s="198">
        <v>0.19</v>
      </c>
      <c r="AR47" s="198">
        <v>0.19</v>
      </c>
      <c r="AS47" s="198">
        <v>0.19</v>
      </c>
      <c r="AT47" s="215">
        <v>0.2</v>
      </c>
      <c r="AU47" s="198">
        <v>0.19</v>
      </c>
      <c r="AV47" s="198">
        <v>0.24</v>
      </c>
      <c r="AW47" s="198">
        <v>0.22</v>
      </c>
      <c r="AX47" s="198">
        <v>0.12</v>
      </c>
      <c r="AY47" s="198">
        <v>0.11</v>
      </c>
      <c r="AZ47" s="218">
        <v>0.33</v>
      </c>
      <c r="BA47" s="218">
        <v>0.37</v>
      </c>
      <c r="BB47" s="218">
        <v>0.24</v>
      </c>
      <c r="BC47" s="218">
        <v>0.26</v>
      </c>
      <c r="BD47" s="218">
        <v>0.28000000000000003</v>
      </c>
      <c r="BE47" s="218">
        <v>0.28000000000000003</v>
      </c>
      <c r="BF47" s="218">
        <v>0.19</v>
      </c>
      <c r="BG47" s="218">
        <v>0.19</v>
      </c>
      <c r="BH47" s="218">
        <v>0.19</v>
      </c>
      <c r="BI47" s="198">
        <v>0.06</v>
      </c>
      <c r="BJ47" s="198">
        <v>0.14000000000000001</v>
      </c>
      <c r="BK47" s="198">
        <v>0.14000000000000001</v>
      </c>
      <c r="BL47" s="220">
        <v>0.12</v>
      </c>
      <c r="BM47" s="198">
        <v>0.19</v>
      </c>
      <c r="BN47" s="198">
        <v>0.15</v>
      </c>
      <c r="BO47" s="198">
        <v>0.16</v>
      </c>
      <c r="BP47" s="198">
        <v>0.05</v>
      </c>
      <c r="BQ47" s="198">
        <v>0.05</v>
      </c>
      <c r="BR47" s="198">
        <v>0.16</v>
      </c>
      <c r="BS47" s="47"/>
    </row>
    <row r="48" spans="1:71" ht="16" customHeight="1" x14ac:dyDescent="0.15">
      <c r="A48" s="68" t="s">
        <v>100</v>
      </c>
      <c r="B48" s="163" t="s">
        <v>521</v>
      </c>
      <c r="C48" s="163" t="s">
        <v>240</v>
      </c>
      <c r="D48" s="163" t="s">
        <v>582</v>
      </c>
      <c r="E48" s="131" t="s">
        <v>134</v>
      </c>
      <c r="F48" s="69">
        <v>0.1</v>
      </c>
      <c r="G48" s="69">
        <v>1</v>
      </c>
      <c r="H48" s="54">
        <f t="shared" si="1"/>
        <v>2</v>
      </c>
      <c r="I48" s="54">
        <f t="shared" si="1"/>
        <v>20</v>
      </c>
      <c r="J48" s="54">
        <f t="shared" si="2"/>
        <v>2</v>
      </c>
      <c r="K48" s="213">
        <v>0.21</v>
      </c>
      <c r="L48" s="213">
        <v>0.28999999999999998</v>
      </c>
      <c r="M48" s="213">
        <v>0.21</v>
      </c>
      <c r="N48" s="213">
        <v>0.21</v>
      </c>
      <c r="O48" s="213">
        <v>0.21</v>
      </c>
      <c r="P48" s="213">
        <v>0.21</v>
      </c>
      <c r="Q48" s="213">
        <v>0.21</v>
      </c>
      <c r="R48" s="213">
        <v>0.21</v>
      </c>
      <c r="S48" s="213">
        <v>0.21</v>
      </c>
      <c r="T48" s="213">
        <v>0.21</v>
      </c>
      <c r="U48" s="213">
        <v>0.21</v>
      </c>
      <c r="V48" s="213">
        <v>0.21</v>
      </c>
      <c r="W48" s="213">
        <v>0.21</v>
      </c>
      <c r="X48" s="213">
        <v>0.21</v>
      </c>
      <c r="Y48" s="213">
        <v>0.21</v>
      </c>
      <c r="Z48" s="213">
        <v>0.21</v>
      </c>
      <c r="AA48" s="213">
        <v>0.21</v>
      </c>
      <c r="AB48" s="213">
        <v>0.21</v>
      </c>
      <c r="AC48" s="213">
        <v>0.21</v>
      </c>
      <c r="AD48" s="213">
        <v>0.21</v>
      </c>
      <c r="AE48" s="198">
        <v>0.24</v>
      </c>
      <c r="AF48" s="198">
        <v>0.19</v>
      </c>
      <c r="AG48" s="198">
        <v>0.19</v>
      </c>
      <c r="AH48" s="198">
        <v>0.19</v>
      </c>
      <c r="AI48" s="215">
        <v>0.2</v>
      </c>
      <c r="AJ48" s="198">
        <v>0.15</v>
      </c>
      <c r="AK48" s="217">
        <v>0.2</v>
      </c>
      <c r="AL48" s="198">
        <v>0.35</v>
      </c>
      <c r="AM48" s="198">
        <v>0.15</v>
      </c>
      <c r="AN48" s="198">
        <v>0.12</v>
      </c>
      <c r="AO48" s="198">
        <v>0.27</v>
      </c>
      <c r="AP48" s="198">
        <v>0.19</v>
      </c>
      <c r="AQ48" s="198">
        <v>0.19</v>
      </c>
      <c r="AR48" s="198">
        <v>0.19</v>
      </c>
      <c r="AS48" s="198">
        <v>0.19</v>
      </c>
      <c r="AT48" s="215">
        <v>0.2</v>
      </c>
      <c r="AU48" s="198">
        <v>0.19</v>
      </c>
      <c r="AV48" s="198">
        <v>0.24</v>
      </c>
      <c r="AW48" s="198">
        <v>0.22</v>
      </c>
      <c r="AX48" s="198">
        <v>0.12</v>
      </c>
      <c r="AY48" s="198">
        <v>0.11</v>
      </c>
      <c r="AZ48" s="218">
        <v>0.33</v>
      </c>
      <c r="BA48" s="218">
        <v>0.37</v>
      </c>
      <c r="BB48" s="218">
        <v>0.24</v>
      </c>
      <c r="BC48" s="218">
        <v>0.26</v>
      </c>
      <c r="BD48" s="218">
        <v>0.28000000000000003</v>
      </c>
      <c r="BE48" s="218">
        <v>0.28000000000000003</v>
      </c>
      <c r="BF48" s="218">
        <v>0.19</v>
      </c>
      <c r="BG48" s="218">
        <v>0.19</v>
      </c>
      <c r="BH48" s="218">
        <v>0.19</v>
      </c>
      <c r="BI48" s="198">
        <v>0.06</v>
      </c>
      <c r="BJ48" s="198">
        <v>0.14000000000000001</v>
      </c>
      <c r="BK48" s="198">
        <v>0.14000000000000001</v>
      </c>
      <c r="BL48" s="220">
        <v>0.12</v>
      </c>
      <c r="BM48" s="198">
        <v>0.19</v>
      </c>
      <c r="BN48" s="198">
        <v>0.15</v>
      </c>
      <c r="BO48" s="198">
        <v>0.16</v>
      </c>
      <c r="BP48" s="198">
        <v>0.05</v>
      </c>
      <c r="BQ48" s="198">
        <v>0.05</v>
      </c>
      <c r="BR48" s="198">
        <v>0.16</v>
      </c>
      <c r="BS48" s="47"/>
    </row>
    <row r="49" spans="1:83" ht="16" customHeight="1" x14ac:dyDescent="0.15">
      <c r="A49" s="68" t="s">
        <v>101</v>
      </c>
      <c r="B49" s="163" t="s">
        <v>521</v>
      </c>
      <c r="C49" s="163" t="s">
        <v>240</v>
      </c>
      <c r="D49" s="163" t="s">
        <v>583</v>
      </c>
      <c r="E49" s="131" t="s">
        <v>134</v>
      </c>
      <c r="F49" s="69">
        <v>0.15</v>
      </c>
      <c r="G49" s="69">
        <v>1</v>
      </c>
      <c r="H49" s="54">
        <f t="shared" si="1"/>
        <v>3</v>
      </c>
      <c r="I49" s="54">
        <f t="shared" si="1"/>
        <v>20</v>
      </c>
      <c r="J49" s="54">
        <f t="shared" si="2"/>
        <v>3</v>
      </c>
      <c r="K49" s="213">
        <v>0.21</v>
      </c>
      <c r="L49" s="213">
        <v>0.28999999999999998</v>
      </c>
      <c r="M49" s="213">
        <v>0.21</v>
      </c>
      <c r="N49" s="213">
        <v>0.21</v>
      </c>
      <c r="O49" s="213">
        <v>0.21</v>
      </c>
      <c r="P49" s="213">
        <v>0.21</v>
      </c>
      <c r="Q49" s="213">
        <v>0.21</v>
      </c>
      <c r="R49" s="213">
        <v>0.21</v>
      </c>
      <c r="S49" s="213">
        <v>0.21</v>
      </c>
      <c r="T49" s="213">
        <v>0.21</v>
      </c>
      <c r="U49" s="213">
        <v>0.21</v>
      </c>
      <c r="V49" s="213">
        <v>0.21</v>
      </c>
      <c r="W49" s="213">
        <v>0.21</v>
      </c>
      <c r="X49" s="213">
        <v>0.21</v>
      </c>
      <c r="Y49" s="213">
        <v>0.21</v>
      </c>
      <c r="Z49" s="213">
        <v>0.21</v>
      </c>
      <c r="AA49" s="213">
        <v>0.21</v>
      </c>
      <c r="AB49" s="213">
        <v>0.21</v>
      </c>
      <c r="AC49" s="213">
        <v>0.21</v>
      </c>
      <c r="AD49" s="213">
        <v>0.21</v>
      </c>
      <c r="AE49" s="198">
        <v>0.24</v>
      </c>
      <c r="AF49" s="198">
        <v>0.19</v>
      </c>
      <c r="AG49" s="198">
        <v>0.19</v>
      </c>
      <c r="AH49" s="198">
        <v>0.19</v>
      </c>
      <c r="AI49" s="215">
        <v>0.2</v>
      </c>
      <c r="AJ49" s="198">
        <v>0.15</v>
      </c>
      <c r="AK49" s="217">
        <v>0.2</v>
      </c>
      <c r="AL49" s="198">
        <v>0.35</v>
      </c>
      <c r="AM49" s="198">
        <v>0.15</v>
      </c>
      <c r="AN49" s="198">
        <v>0.12</v>
      </c>
      <c r="AO49" s="198">
        <v>0.27</v>
      </c>
      <c r="AP49" s="198">
        <v>0.19</v>
      </c>
      <c r="AQ49" s="198">
        <v>0.19</v>
      </c>
      <c r="AR49" s="198">
        <v>0.19</v>
      </c>
      <c r="AS49" s="198">
        <v>0.19</v>
      </c>
      <c r="AT49" s="215">
        <v>0.2</v>
      </c>
      <c r="AU49" s="198">
        <v>0.19</v>
      </c>
      <c r="AV49" s="198">
        <v>0.24</v>
      </c>
      <c r="AW49" s="198">
        <v>0.22</v>
      </c>
      <c r="AX49" s="198">
        <v>0.12</v>
      </c>
      <c r="AY49" s="198">
        <v>0.11</v>
      </c>
      <c r="AZ49" s="218">
        <v>0.33</v>
      </c>
      <c r="BA49" s="218">
        <v>0.37</v>
      </c>
      <c r="BB49" s="218">
        <v>0.24</v>
      </c>
      <c r="BC49" s="218">
        <v>0.26</v>
      </c>
      <c r="BD49" s="218">
        <v>0.28000000000000003</v>
      </c>
      <c r="BE49" s="218">
        <v>0.28000000000000003</v>
      </c>
      <c r="BF49" s="218">
        <v>0.19</v>
      </c>
      <c r="BG49" s="218">
        <v>0.19</v>
      </c>
      <c r="BH49" s="218">
        <v>0.19</v>
      </c>
      <c r="BI49" s="198">
        <v>0.06</v>
      </c>
      <c r="BJ49" s="198">
        <v>0.14000000000000001</v>
      </c>
      <c r="BK49" s="198">
        <v>0.14000000000000001</v>
      </c>
      <c r="BL49" s="220">
        <v>0.12</v>
      </c>
      <c r="BM49" s="198">
        <v>0.19</v>
      </c>
      <c r="BN49" s="198">
        <v>0.15</v>
      </c>
      <c r="BO49" s="198">
        <v>0.16</v>
      </c>
      <c r="BP49" s="198">
        <v>0.05</v>
      </c>
      <c r="BQ49" s="198">
        <v>0.05</v>
      </c>
      <c r="BR49" s="198">
        <v>0.16</v>
      </c>
      <c r="BS49" s="47"/>
    </row>
    <row r="50" spans="1:83" ht="16" customHeight="1" x14ac:dyDescent="0.15">
      <c r="A50" s="68" t="s">
        <v>102</v>
      </c>
      <c r="B50" s="163" t="s">
        <v>521</v>
      </c>
      <c r="C50" s="163" t="s">
        <v>240</v>
      </c>
      <c r="D50" s="163" t="s">
        <v>584</v>
      </c>
      <c r="E50" s="131" t="s">
        <v>134</v>
      </c>
      <c r="F50" s="69">
        <v>0.2</v>
      </c>
      <c r="G50" s="69">
        <v>0.6</v>
      </c>
      <c r="H50" s="54">
        <f t="shared" si="1"/>
        <v>4</v>
      </c>
      <c r="I50" s="54">
        <f t="shared" si="1"/>
        <v>12</v>
      </c>
      <c r="J50" s="54">
        <f t="shared" si="2"/>
        <v>4</v>
      </c>
      <c r="K50" s="213">
        <v>0.21</v>
      </c>
      <c r="L50" s="213">
        <v>0.28999999999999998</v>
      </c>
      <c r="M50" s="213">
        <v>0.21</v>
      </c>
      <c r="N50" s="213">
        <v>0.21</v>
      </c>
      <c r="O50" s="213">
        <v>0.21</v>
      </c>
      <c r="P50" s="213">
        <v>0.21</v>
      </c>
      <c r="Q50" s="213">
        <v>0.21</v>
      </c>
      <c r="R50" s="213">
        <v>0.21</v>
      </c>
      <c r="S50" s="213">
        <v>0.21</v>
      </c>
      <c r="T50" s="213">
        <v>0.21</v>
      </c>
      <c r="U50" s="213">
        <v>0.21</v>
      </c>
      <c r="V50" s="213">
        <v>0.21</v>
      </c>
      <c r="W50" s="213">
        <v>0.21</v>
      </c>
      <c r="X50" s="213">
        <v>0.21</v>
      </c>
      <c r="Y50" s="213">
        <v>0.21</v>
      </c>
      <c r="Z50" s="213">
        <v>0.21</v>
      </c>
      <c r="AA50" s="213">
        <v>0.21</v>
      </c>
      <c r="AB50" s="213">
        <v>0.21</v>
      </c>
      <c r="AC50" s="213">
        <v>0.21</v>
      </c>
      <c r="AD50" s="213">
        <v>0.21</v>
      </c>
      <c r="AE50" s="198">
        <v>0.24</v>
      </c>
      <c r="AF50" s="198">
        <v>0.19</v>
      </c>
      <c r="AG50" s="198">
        <v>0.19</v>
      </c>
      <c r="AH50" s="198">
        <v>0.19</v>
      </c>
      <c r="AI50" s="215">
        <v>0.2</v>
      </c>
      <c r="AJ50" s="198">
        <v>0.15</v>
      </c>
      <c r="AK50" s="217">
        <v>0.2</v>
      </c>
      <c r="AL50" s="198">
        <v>0.35</v>
      </c>
      <c r="AM50" s="198">
        <v>0.15</v>
      </c>
      <c r="AN50" s="198">
        <v>0.12</v>
      </c>
      <c r="AO50" s="198">
        <v>0.27</v>
      </c>
      <c r="AP50" s="198">
        <v>0.19</v>
      </c>
      <c r="AQ50" s="198">
        <v>0.19</v>
      </c>
      <c r="AR50" s="198">
        <v>0.19</v>
      </c>
      <c r="AS50" s="198">
        <v>0.19</v>
      </c>
      <c r="AT50" s="215">
        <v>0.2</v>
      </c>
      <c r="AU50" s="198">
        <v>0.19</v>
      </c>
      <c r="AV50" s="198">
        <v>0.24</v>
      </c>
      <c r="AW50" s="198">
        <v>0.22</v>
      </c>
      <c r="AX50" s="198">
        <v>0.12</v>
      </c>
      <c r="AY50" s="198">
        <v>0.11</v>
      </c>
      <c r="AZ50" s="218">
        <v>0.33</v>
      </c>
      <c r="BA50" s="218">
        <v>0.37</v>
      </c>
      <c r="BB50" s="218">
        <v>0.24</v>
      </c>
      <c r="BC50" s="218">
        <v>0.26</v>
      </c>
      <c r="BD50" s="218">
        <v>0.28000000000000003</v>
      </c>
      <c r="BE50" s="218">
        <v>0.28000000000000003</v>
      </c>
      <c r="BF50" s="218">
        <v>0.19</v>
      </c>
      <c r="BG50" s="218">
        <v>0.19</v>
      </c>
      <c r="BH50" s="218">
        <v>0.19</v>
      </c>
      <c r="BI50" s="198">
        <v>0.06</v>
      </c>
      <c r="BJ50" s="198">
        <v>0.14000000000000001</v>
      </c>
      <c r="BK50" s="198">
        <v>0.14000000000000001</v>
      </c>
      <c r="BL50" s="220">
        <v>0.12</v>
      </c>
      <c r="BM50" s="198">
        <v>0.19</v>
      </c>
      <c r="BN50" s="198">
        <v>0.15</v>
      </c>
      <c r="BO50" s="198">
        <v>0.16</v>
      </c>
      <c r="BP50" s="198">
        <v>0.05</v>
      </c>
      <c r="BQ50" s="198">
        <v>0.05</v>
      </c>
      <c r="BR50" s="198">
        <v>0.16</v>
      </c>
      <c r="BS50" s="47"/>
    </row>
    <row r="51" spans="1:83" s="78" customFormat="1" ht="16" customHeight="1" x14ac:dyDescent="0.15">
      <c r="A51" s="54" t="s">
        <v>103</v>
      </c>
      <c r="B51" s="54" t="s">
        <v>521</v>
      </c>
      <c r="C51" s="54" t="s">
        <v>240</v>
      </c>
      <c r="D51" s="54" t="s">
        <v>585</v>
      </c>
      <c r="E51" s="38" t="s">
        <v>134</v>
      </c>
      <c r="F51" s="69">
        <v>0.2</v>
      </c>
      <c r="G51" s="69">
        <v>0.8</v>
      </c>
      <c r="H51" s="54">
        <f t="shared" si="1"/>
        <v>4</v>
      </c>
      <c r="I51" s="54">
        <f t="shared" si="1"/>
        <v>16</v>
      </c>
      <c r="J51" s="54">
        <f t="shared" si="2"/>
        <v>4</v>
      </c>
      <c r="K51" s="213">
        <v>0.21</v>
      </c>
      <c r="L51" s="213">
        <v>0.28999999999999998</v>
      </c>
      <c r="M51" s="213">
        <v>0.21</v>
      </c>
      <c r="N51" s="213">
        <v>0.21</v>
      </c>
      <c r="O51" s="213">
        <v>0.21</v>
      </c>
      <c r="P51" s="213">
        <v>0.21</v>
      </c>
      <c r="Q51" s="213">
        <v>0.21</v>
      </c>
      <c r="R51" s="213">
        <v>0.21</v>
      </c>
      <c r="S51" s="213">
        <v>0.21</v>
      </c>
      <c r="T51" s="213">
        <v>0.21</v>
      </c>
      <c r="U51" s="213">
        <v>0.21</v>
      </c>
      <c r="V51" s="213">
        <v>0.21</v>
      </c>
      <c r="W51" s="213">
        <v>0.21</v>
      </c>
      <c r="X51" s="213">
        <v>0.21</v>
      </c>
      <c r="Y51" s="213">
        <v>0.21</v>
      </c>
      <c r="Z51" s="213">
        <v>0.21</v>
      </c>
      <c r="AA51" s="213">
        <v>0.21</v>
      </c>
      <c r="AB51" s="213">
        <v>0.21</v>
      </c>
      <c r="AC51" s="213">
        <v>0.21</v>
      </c>
      <c r="AD51" s="213">
        <v>0.21</v>
      </c>
      <c r="AE51" s="198">
        <v>0.24</v>
      </c>
      <c r="AF51" s="198">
        <v>0.19</v>
      </c>
      <c r="AG51" s="198">
        <v>0.19</v>
      </c>
      <c r="AH51" s="198">
        <v>0.19</v>
      </c>
      <c r="AI51" s="215">
        <v>0.2</v>
      </c>
      <c r="AJ51" s="198">
        <v>0.15</v>
      </c>
      <c r="AK51" s="217">
        <v>0.2</v>
      </c>
      <c r="AL51" s="198">
        <v>0.35</v>
      </c>
      <c r="AM51" s="198">
        <v>0.15</v>
      </c>
      <c r="AN51" s="198">
        <v>0.12</v>
      </c>
      <c r="AO51" s="198">
        <v>0.27</v>
      </c>
      <c r="AP51" s="198">
        <v>0.19</v>
      </c>
      <c r="AQ51" s="198">
        <v>0.19</v>
      </c>
      <c r="AR51" s="198">
        <v>0.19</v>
      </c>
      <c r="AS51" s="198">
        <v>0.19</v>
      </c>
      <c r="AT51" s="215">
        <v>0.2</v>
      </c>
      <c r="AU51" s="198">
        <v>0.19</v>
      </c>
      <c r="AV51" s="198">
        <v>0.24</v>
      </c>
      <c r="AW51" s="198">
        <v>0.22</v>
      </c>
      <c r="AX51" s="198">
        <v>0.12</v>
      </c>
      <c r="AY51" s="198">
        <v>0.11</v>
      </c>
      <c r="AZ51" s="218">
        <v>0.33</v>
      </c>
      <c r="BA51" s="218">
        <v>0.37</v>
      </c>
      <c r="BB51" s="218">
        <v>0.24</v>
      </c>
      <c r="BC51" s="218">
        <v>0.26</v>
      </c>
      <c r="BD51" s="218">
        <v>0.28000000000000003</v>
      </c>
      <c r="BE51" s="218">
        <v>0.28000000000000003</v>
      </c>
      <c r="BF51" s="218">
        <v>0.19</v>
      </c>
      <c r="BG51" s="218">
        <v>0.19</v>
      </c>
      <c r="BH51" s="218">
        <v>0.19</v>
      </c>
      <c r="BI51" s="198">
        <v>0.06</v>
      </c>
      <c r="BJ51" s="198">
        <v>0.14000000000000001</v>
      </c>
      <c r="BK51" s="198">
        <v>0.14000000000000001</v>
      </c>
      <c r="BL51" s="220">
        <v>0.12</v>
      </c>
      <c r="BM51" s="198">
        <v>0.19</v>
      </c>
      <c r="BN51" s="198">
        <v>0.15</v>
      </c>
      <c r="BO51" s="198">
        <v>0.16</v>
      </c>
      <c r="BP51" s="198">
        <v>0.05</v>
      </c>
      <c r="BQ51" s="198">
        <v>0.05</v>
      </c>
      <c r="BR51" s="198">
        <v>0.16</v>
      </c>
      <c r="BS51" s="47"/>
      <c r="BT51" s="48"/>
      <c r="BU51" s="48"/>
      <c r="BV51" s="48"/>
      <c r="BW51" s="48"/>
      <c r="BX51" s="48"/>
      <c r="BY51" s="48"/>
      <c r="BZ51" s="48"/>
      <c r="CA51" s="48"/>
      <c r="CB51" s="48"/>
      <c r="CC51" s="48"/>
      <c r="CD51" s="48"/>
      <c r="CE51" s="48"/>
    </row>
    <row r="52" spans="1:83" s="78" customFormat="1" ht="16" customHeight="1" x14ac:dyDescent="0.15">
      <c r="A52" s="54" t="s">
        <v>104</v>
      </c>
      <c r="B52" s="54" t="s">
        <v>521</v>
      </c>
      <c r="C52" s="54" t="s">
        <v>240</v>
      </c>
      <c r="D52" s="54" t="s">
        <v>586</v>
      </c>
      <c r="E52" s="38" t="s">
        <v>134</v>
      </c>
      <c r="F52" s="69">
        <v>0.2</v>
      </c>
      <c r="G52" s="69">
        <v>1</v>
      </c>
      <c r="H52" s="54">
        <f t="shared" si="1"/>
        <v>4</v>
      </c>
      <c r="I52" s="54">
        <f t="shared" si="1"/>
        <v>20</v>
      </c>
      <c r="J52" s="54">
        <f t="shared" si="2"/>
        <v>4</v>
      </c>
      <c r="K52" s="213">
        <v>0.21</v>
      </c>
      <c r="L52" s="213">
        <v>0.28999999999999998</v>
      </c>
      <c r="M52" s="213">
        <v>0.21</v>
      </c>
      <c r="N52" s="213">
        <v>0.21</v>
      </c>
      <c r="O52" s="213">
        <v>0.21</v>
      </c>
      <c r="P52" s="213">
        <v>0.21</v>
      </c>
      <c r="Q52" s="213">
        <v>0.21</v>
      </c>
      <c r="R52" s="213">
        <v>0.21</v>
      </c>
      <c r="S52" s="213">
        <v>0.21</v>
      </c>
      <c r="T52" s="213">
        <v>0.21</v>
      </c>
      <c r="U52" s="213">
        <v>0.21</v>
      </c>
      <c r="V52" s="213">
        <v>0.21</v>
      </c>
      <c r="W52" s="213">
        <v>0.21</v>
      </c>
      <c r="X52" s="213">
        <v>0.21</v>
      </c>
      <c r="Y52" s="213">
        <v>0.21</v>
      </c>
      <c r="Z52" s="213">
        <v>0.21</v>
      </c>
      <c r="AA52" s="213">
        <v>0.21</v>
      </c>
      <c r="AB52" s="213">
        <v>0.21</v>
      </c>
      <c r="AC52" s="213">
        <v>0.21</v>
      </c>
      <c r="AD52" s="213">
        <v>0.21</v>
      </c>
      <c r="AE52" s="198">
        <v>0.24</v>
      </c>
      <c r="AF52" s="198">
        <v>0.19</v>
      </c>
      <c r="AG52" s="198">
        <v>0.19</v>
      </c>
      <c r="AH52" s="198">
        <v>0.19</v>
      </c>
      <c r="AI52" s="215">
        <v>0.2</v>
      </c>
      <c r="AJ52" s="198">
        <v>0.15</v>
      </c>
      <c r="AK52" s="217">
        <v>0.2</v>
      </c>
      <c r="AL52" s="198">
        <v>0.35</v>
      </c>
      <c r="AM52" s="198">
        <v>0.15</v>
      </c>
      <c r="AN52" s="198">
        <v>0.12</v>
      </c>
      <c r="AO52" s="198">
        <v>0.27</v>
      </c>
      <c r="AP52" s="198">
        <v>0.19</v>
      </c>
      <c r="AQ52" s="198">
        <v>0.19</v>
      </c>
      <c r="AR52" s="198">
        <v>0.19</v>
      </c>
      <c r="AS52" s="198">
        <v>0.19</v>
      </c>
      <c r="AT52" s="215">
        <v>0.2</v>
      </c>
      <c r="AU52" s="198">
        <v>0.19</v>
      </c>
      <c r="AV52" s="198">
        <v>0.24</v>
      </c>
      <c r="AW52" s="198">
        <v>0.22</v>
      </c>
      <c r="AX52" s="198">
        <v>0.12</v>
      </c>
      <c r="AY52" s="198">
        <v>0.11</v>
      </c>
      <c r="AZ52" s="218">
        <v>0.33</v>
      </c>
      <c r="BA52" s="218">
        <v>0.37</v>
      </c>
      <c r="BB52" s="218">
        <v>0.24</v>
      </c>
      <c r="BC52" s="218">
        <v>0.26</v>
      </c>
      <c r="BD52" s="218">
        <v>0.28000000000000003</v>
      </c>
      <c r="BE52" s="218">
        <v>0.28000000000000003</v>
      </c>
      <c r="BF52" s="218">
        <v>0.19</v>
      </c>
      <c r="BG52" s="218">
        <v>0.19</v>
      </c>
      <c r="BH52" s="218">
        <v>0.19</v>
      </c>
      <c r="BI52" s="198">
        <v>0.06</v>
      </c>
      <c r="BJ52" s="198">
        <v>0.14000000000000001</v>
      </c>
      <c r="BK52" s="198">
        <v>0.14000000000000001</v>
      </c>
      <c r="BL52" s="220">
        <v>0.12</v>
      </c>
      <c r="BM52" s="198">
        <v>0.19</v>
      </c>
      <c r="BN52" s="198">
        <v>0.15</v>
      </c>
      <c r="BO52" s="198">
        <v>0.16</v>
      </c>
      <c r="BP52" s="198">
        <v>0.05</v>
      </c>
      <c r="BQ52" s="198">
        <v>0.05</v>
      </c>
      <c r="BR52" s="198">
        <v>0.16</v>
      </c>
      <c r="BS52" s="47"/>
      <c r="BT52" s="48"/>
      <c r="BU52" s="48"/>
      <c r="BV52" s="48"/>
      <c r="BW52" s="48"/>
      <c r="BX52" s="48"/>
      <c r="BY52" s="48"/>
      <c r="BZ52" s="48"/>
      <c r="CA52" s="48"/>
      <c r="CB52" s="48"/>
      <c r="CC52" s="48"/>
      <c r="CD52" s="48"/>
      <c r="CE52" s="48"/>
    </row>
    <row r="53" spans="1:83" s="78" customFormat="1" ht="16" customHeight="1" x14ac:dyDescent="0.15">
      <c r="A53" s="73" t="s">
        <v>105</v>
      </c>
      <c r="B53" s="73" t="s">
        <v>521</v>
      </c>
      <c r="C53" s="73" t="s">
        <v>240</v>
      </c>
      <c r="D53" s="73" t="s">
        <v>587</v>
      </c>
      <c r="E53" s="38" t="s">
        <v>134</v>
      </c>
      <c r="F53" s="72">
        <v>0.05</v>
      </c>
      <c r="G53" s="72">
        <v>1</v>
      </c>
      <c r="H53" s="73">
        <f t="shared" si="1"/>
        <v>1</v>
      </c>
      <c r="I53" s="73">
        <f t="shared" si="1"/>
        <v>20</v>
      </c>
      <c r="J53" s="73">
        <f t="shared" si="2"/>
        <v>1</v>
      </c>
      <c r="K53" s="213">
        <v>0.21</v>
      </c>
      <c r="L53" s="213">
        <v>0.28999999999999998</v>
      </c>
      <c r="M53" s="213">
        <v>0.21</v>
      </c>
      <c r="N53" s="213">
        <v>0.21</v>
      </c>
      <c r="O53" s="213">
        <v>0.21</v>
      </c>
      <c r="P53" s="213">
        <v>0.21</v>
      </c>
      <c r="Q53" s="213">
        <v>0.21</v>
      </c>
      <c r="R53" s="213">
        <v>0.21</v>
      </c>
      <c r="S53" s="213">
        <v>0.21</v>
      </c>
      <c r="T53" s="213">
        <v>0.21</v>
      </c>
      <c r="U53" s="213">
        <v>0.21</v>
      </c>
      <c r="V53" s="213">
        <v>0.21</v>
      </c>
      <c r="W53" s="213">
        <v>0.21</v>
      </c>
      <c r="X53" s="213">
        <v>0.21</v>
      </c>
      <c r="Y53" s="213">
        <v>0.21</v>
      </c>
      <c r="Z53" s="213">
        <v>0.21</v>
      </c>
      <c r="AA53" s="213">
        <v>0.21</v>
      </c>
      <c r="AB53" s="213">
        <v>0.21</v>
      </c>
      <c r="AC53" s="213">
        <v>0.21</v>
      </c>
      <c r="AD53" s="213">
        <v>0.21</v>
      </c>
      <c r="AE53" s="198">
        <v>0.24</v>
      </c>
      <c r="AF53" s="198">
        <v>0.19</v>
      </c>
      <c r="AG53" s="198">
        <v>0.19</v>
      </c>
      <c r="AH53" s="198">
        <v>0.19</v>
      </c>
      <c r="AI53" s="215">
        <v>0.2</v>
      </c>
      <c r="AJ53" s="198">
        <v>0.15</v>
      </c>
      <c r="AK53" s="217">
        <v>0.2</v>
      </c>
      <c r="AL53" s="198">
        <v>0.35</v>
      </c>
      <c r="AM53" s="198">
        <v>0.15</v>
      </c>
      <c r="AN53" s="198">
        <v>0.12</v>
      </c>
      <c r="AO53" s="198">
        <v>0.27</v>
      </c>
      <c r="AP53" s="198">
        <v>0.19</v>
      </c>
      <c r="AQ53" s="198">
        <v>0.19</v>
      </c>
      <c r="AR53" s="198">
        <v>0.19</v>
      </c>
      <c r="AS53" s="198">
        <v>0.19</v>
      </c>
      <c r="AT53" s="215">
        <v>0.2</v>
      </c>
      <c r="AU53" s="198">
        <v>0.19</v>
      </c>
      <c r="AV53" s="198">
        <v>0.24</v>
      </c>
      <c r="AW53" s="198">
        <v>0.22</v>
      </c>
      <c r="AX53" s="198">
        <v>0.12</v>
      </c>
      <c r="AY53" s="198">
        <v>0.11</v>
      </c>
      <c r="AZ53" s="218">
        <v>0.33</v>
      </c>
      <c r="BA53" s="218">
        <v>0.37</v>
      </c>
      <c r="BB53" s="218">
        <v>0.24</v>
      </c>
      <c r="BC53" s="218">
        <v>0.26</v>
      </c>
      <c r="BD53" s="218">
        <v>0.28000000000000003</v>
      </c>
      <c r="BE53" s="218">
        <v>0.28000000000000003</v>
      </c>
      <c r="BF53" s="218">
        <v>0.19</v>
      </c>
      <c r="BG53" s="218">
        <v>0.19</v>
      </c>
      <c r="BH53" s="218">
        <v>0.19</v>
      </c>
      <c r="BI53" s="198">
        <v>0.06</v>
      </c>
      <c r="BJ53" s="198">
        <v>0.14000000000000001</v>
      </c>
      <c r="BK53" s="198">
        <v>0.14000000000000001</v>
      </c>
      <c r="BL53" s="220">
        <v>0.12</v>
      </c>
      <c r="BM53" s="198">
        <v>0.19</v>
      </c>
      <c r="BN53" s="198">
        <v>0.15</v>
      </c>
      <c r="BO53" s="198">
        <v>0.16</v>
      </c>
      <c r="BP53" s="198">
        <v>0.05</v>
      </c>
      <c r="BQ53" s="198">
        <v>0.05</v>
      </c>
      <c r="BR53" s="198">
        <v>0.16</v>
      </c>
      <c r="BS53" s="47"/>
      <c r="BT53" s="48"/>
      <c r="BU53" s="48"/>
      <c r="BV53" s="48"/>
      <c r="BW53" s="48"/>
      <c r="BX53" s="48"/>
      <c r="BY53" s="48"/>
      <c r="BZ53" s="48"/>
      <c r="CA53" s="48"/>
      <c r="CB53" s="48"/>
      <c r="CC53" s="48"/>
      <c r="CD53" s="48"/>
      <c r="CE53" s="48"/>
    </row>
    <row r="54" spans="1:83" s="78" customFormat="1" ht="16" customHeight="1" x14ac:dyDescent="0.15">
      <c r="A54" s="73" t="s">
        <v>106</v>
      </c>
      <c r="B54" s="73" t="s">
        <v>521</v>
      </c>
      <c r="C54" s="73" t="s">
        <v>240</v>
      </c>
      <c r="D54" s="73" t="s">
        <v>588</v>
      </c>
      <c r="E54" s="38" t="s">
        <v>134</v>
      </c>
      <c r="F54" s="72">
        <v>0.1</v>
      </c>
      <c r="G54" s="72">
        <v>0.8</v>
      </c>
      <c r="H54" s="73">
        <f t="shared" si="1"/>
        <v>2</v>
      </c>
      <c r="I54" s="73">
        <f t="shared" si="1"/>
        <v>16</v>
      </c>
      <c r="J54" s="73">
        <f t="shared" si="2"/>
        <v>2</v>
      </c>
      <c r="K54" s="213">
        <v>0.21</v>
      </c>
      <c r="L54" s="213">
        <v>0.28999999999999998</v>
      </c>
      <c r="M54" s="213">
        <v>0.21</v>
      </c>
      <c r="N54" s="213">
        <v>0.21</v>
      </c>
      <c r="O54" s="213">
        <v>0.21</v>
      </c>
      <c r="P54" s="213">
        <v>0.21</v>
      </c>
      <c r="Q54" s="213">
        <v>0.21</v>
      </c>
      <c r="R54" s="213">
        <v>0.21</v>
      </c>
      <c r="S54" s="213">
        <v>0.21</v>
      </c>
      <c r="T54" s="213">
        <v>0.21</v>
      </c>
      <c r="U54" s="213">
        <v>0.21</v>
      </c>
      <c r="V54" s="213">
        <v>0.21</v>
      </c>
      <c r="W54" s="213">
        <v>0.21</v>
      </c>
      <c r="X54" s="213">
        <v>0.21</v>
      </c>
      <c r="Y54" s="213">
        <v>0.21</v>
      </c>
      <c r="Z54" s="213">
        <v>0.21</v>
      </c>
      <c r="AA54" s="213">
        <v>0.21</v>
      </c>
      <c r="AB54" s="213">
        <v>0.21</v>
      </c>
      <c r="AC54" s="213">
        <v>0.21</v>
      </c>
      <c r="AD54" s="213">
        <v>0.21</v>
      </c>
      <c r="AE54" s="198">
        <v>0.24</v>
      </c>
      <c r="AF54" s="198">
        <v>0.19</v>
      </c>
      <c r="AG54" s="198">
        <v>0.19</v>
      </c>
      <c r="AH54" s="198">
        <v>0.19</v>
      </c>
      <c r="AI54" s="215">
        <v>0.2</v>
      </c>
      <c r="AJ54" s="198">
        <v>0.15</v>
      </c>
      <c r="AK54" s="217">
        <v>0.2</v>
      </c>
      <c r="AL54" s="198">
        <v>0.35</v>
      </c>
      <c r="AM54" s="198">
        <v>0.15</v>
      </c>
      <c r="AN54" s="198">
        <v>0.12</v>
      </c>
      <c r="AO54" s="198">
        <v>0.27</v>
      </c>
      <c r="AP54" s="198">
        <v>0.19</v>
      </c>
      <c r="AQ54" s="198">
        <v>0.19</v>
      </c>
      <c r="AR54" s="198">
        <v>0.19</v>
      </c>
      <c r="AS54" s="198">
        <v>0.19</v>
      </c>
      <c r="AT54" s="215">
        <v>0.2</v>
      </c>
      <c r="AU54" s="198">
        <v>0.19</v>
      </c>
      <c r="AV54" s="198">
        <v>0.24</v>
      </c>
      <c r="AW54" s="198">
        <v>0.22</v>
      </c>
      <c r="AX54" s="198">
        <v>0.12</v>
      </c>
      <c r="AY54" s="198">
        <v>0.11</v>
      </c>
      <c r="AZ54" s="218">
        <v>0.33</v>
      </c>
      <c r="BA54" s="218">
        <v>0.37</v>
      </c>
      <c r="BB54" s="218">
        <v>0.24</v>
      </c>
      <c r="BC54" s="218">
        <v>0.26</v>
      </c>
      <c r="BD54" s="218">
        <v>0.28000000000000003</v>
      </c>
      <c r="BE54" s="218">
        <v>0.28000000000000003</v>
      </c>
      <c r="BF54" s="218">
        <v>0.19</v>
      </c>
      <c r="BG54" s="218">
        <v>0.19</v>
      </c>
      <c r="BH54" s="218">
        <v>0.19</v>
      </c>
      <c r="BI54" s="198">
        <v>0.06</v>
      </c>
      <c r="BJ54" s="198">
        <v>0.14000000000000001</v>
      </c>
      <c r="BK54" s="198">
        <v>0.14000000000000001</v>
      </c>
      <c r="BL54" s="220">
        <v>0.12</v>
      </c>
      <c r="BM54" s="198">
        <v>0.19</v>
      </c>
      <c r="BN54" s="198">
        <v>0.15</v>
      </c>
      <c r="BO54" s="198">
        <v>0.16</v>
      </c>
      <c r="BP54" s="198">
        <v>0.05</v>
      </c>
      <c r="BQ54" s="198">
        <v>0.05</v>
      </c>
      <c r="BR54" s="198">
        <v>0.16</v>
      </c>
      <c r="BS54" s="47"/>
      <c r="BT54" s="48"/>
      <c r="BU54" s="48"/>
      <c r="BV54" s="48"/>
      <c r="BW54" s="48"/>
      <c r="BX54" s="48"/>
      <c r="BY54" s="48"/>
      <c r="BZ54" s="48"/>
      <c r="CA54" s="48"/>
      <c r="CB54" s="48"/>
      <c r="CC54" s="48"/>
      <c r="CD54" s="48"/>
      <c r="CE54" s="48"/>
    </row>
    <row r="55" spans="1:83" s="78" customFormat="1" ht="16" customHeight="1" x14ac:dyDescent="0.15">
      <c r="A55" s="73" t="s">
        <v>170</v>
      </c>
      <c r="B55" s="73" t="s">
        <v>521</v>
      </c>
      <c r="C55" s="73" t="s">
        <v>240</v>
      </c>
      <c r="D55" s="73" t="s">
        <v>589</v>
      </c>
      <c r="E55" s="38" t="s">
        <v>134</v>
      </c>
      <c r="F55" s="72">
        <v>0.1</v>
      </c>
      <c r="G55" s="72">
        <v>0.9</v>
      </c>
      <c r="H55" s="73">
        <f t="shared" si="1"/>
        <v>2</v>
      </c>
      <c r="I55" s="73">
        <f t="shared" si="1"/>
        <v>18</v>
      </c>
      <c r="J55" s="73">
        <f t="shared" si="2"/>
        <v>2</v>
      </c>
      <c r="K55" s="213">
        <v>0.21</v>
      </c>
      <c r="L55" s="213">
        <v>0.28999999999999998</v>
      </c>
      <c r="M55" s="213">
        <v>0.21</v>
      </c>
      <c r="N55" s="213">
        <v>0.21</v>
      </c>
      <c r="O55" s="213">
        <v>0.21</v>
      </c>
      <c r="P55" s="213">
        <v>0.21</v>
      </c>
      <c r="Q55" s="213">
        <v>0.21</v>
      </c>
      <c r="R55" s="213">
        <v>0.21</v>
      </c>
      <c r="S55" s="213">
        <v>0.21</v>
      </c>
      <c r="T55" s="213">
        <v>0.21</v>
      </c>
      <c r="U55" s="213">
        <v>0.21</v>
      </c>
      <c r="V55" s="213">
        <v>0.21</v>
      </c>
      <c r="W55" s="213">
        <v>0.21</v>
      </c>
      <c r="X55" s="213">
        <v>0.21</v>
      </c>
      <c r="Y55" s="213">
        <v>0.21</v>
      </c>
      <c r="Z55" s="213">
        <v>0.21</v>
      </c>
      <c r="AA55" s="213">
        <v>0.21</v>
      </c>
      <c r="AB55" s="213">
        <v>0.21</v>
      </c>
      <c r="AC55" s="213">
        <v>0.21</v>
      </c>
      <c r="AD55" s="213">
        <v>0.21</v>
      </c>
      <c r="AE55" s="198">
        <v>0.24</v>
      </c>
      <c r="AF55" s="198">
        <v>0.19</v>
      </c>
      <c r="AG55" s="198">
        <v>0.19</v>
      </c>
      <c r="AH55" s="198">
        <v>0.19</v>
      </c>
      <c r="AI55" s="215">
        <v>0.2</v>
      </c>
      <c r="AJ55" s="198">
        <v>0.15</v>
      </c>
      <c r="AK55" s="217">
        <v>0.2</v>
      </c>
      <c r="AL55" s="198">
        <v>0.35</v>
      </c>
      <c r="AM55" s="198">
        <v>0.15</v>
      </c>
      <c r="AN55" s="198">
        <v>0.12</v>
      </c>
      <c r="AO55" s="198">
        <v>0.27</v>
      </c>
      <c r="AP55" s="198">
        <v>0.19</v>
      </c>
      <c r="AQ55" s="198">
        <v>0.19</v>
      </c>
      <c r="AR55" s="198">
        <v>0.19</v>
      </c>
      <c r="AS55" s="198">
        <v>0.19</v>
      </c>
      <c r="AT55" s="215">
        <v>0.2</v>
      </c>
      <c r="AU55" s="198">
        <v>0.19</v>
      </c>
      <c r="AV55" s="198">
        <v>0.24</v>
      </c>
      <c r="AW55" s="198">
        <v>0.22</v>
      </c>
      <c r="AX55" s="198">
        <v>0.12</v>
      </c>
      <c r="AY55" s="198">
        <v>0.11</v>
      </c>
      <c r="AZ55" s="218">
        <v>0.33</v>
      </c>
      <c r="BA55" s="218">
        <v>0.37</v>
      </c>
      <c r="BB55" s="218">
        <v>0.24</v>
      </c>
      <c r="BC55" s="218">
        <v>0.26</v>
      </c>
      <c r="BD55" s="218">
        <v>0.28000000000000003</v>
      </c>
      <c r="BE55" s="218">
        <v>0.28000000000000003</v>
      </c>
      <c r="BF55" s="218">
        <v>0.19</v>
      </c>
      <c r="BG55" s="218">
        <v>0.19</v>
      </c>
      <c r="BH55" s="218">
        <v>0.19</v>
      </c>
      <c r="BI55" s="198">
        <v>0.06</v>
      </c>
      <c r="BJ55" s="198">
        <v>0.14000000000000001</v>
      </c>
      <c r="BK55" s="198">
        <v>0.14000000000000001</v>
      </c>
      <c r="BL55" s="220">
        <v>0.12</v>
      </c>
      <c r="BM55" s="198">
        <v>0.19</v>
      </c>
      <c r="BN55" s="198">
        <v>0.15</v>
      </c>
      <c r="BO55" s="198">
        <v>0.16</v>
      </c>
      <c r="BP55" s="198">
        <v>0.05</v>
      </c>
      <c r="BQ55" s="198">
        <v>0.05</v>
      </c>
      <c r="BR55" s="198">
        <v>0.16</v>
      </c>
      <c r="BS55" s="47"/>
      <c r="BT55" s="48"/>
      <c r="BU55" s="48"/>
      <c r="BV55" s="48"/>
      <c r="BW55" s="48"/>
      <c r="BX55" s="48"/>
      <c r="BY55" s="48"/>
      <c r="BZ55" s="48"/>
      <c r="CA55" s="48"/>
      <c r="CB55" s="48"/>
      <c r="CC55" s="48"/>
      <c r="CD55" s="48"/>
      <c r="CE55" s="48"/>
    </row>
    <row r="56" spans="1:83" s="78" customFormat="1" ht="16" customHeight="1" x14ac:dyDescent="0.15">
      <c r="A56" s="73" t="s">
        <v>107</v>
      </c>
      <c r="B56" s="73" t="s">
        <v>521</v>
      </c>
      <c r="C56" s="73" t="s">
        <v>240</v>
      </c>
      <c r="D56" s="73" t="s">
        <v>590</v>
      </c>
      <c r="E56" s="38" t="s">
        <v>134</v>
      </c>
      <c r="F56" s="72">
        <v>0.1</v>
      </c>
      <c r="G56" s="72">
        <v>1</v>
      </c>
      <c r="H56" s="73">
        <f t="shared" si="1"/>
        <v>2</v>
      </c>
      <c r="I56" s="73">
        <f t="shared" si="1"/>
        <v>20</v>
      </c>
      <c r="J56" s="73">
        <f t="shared" si="2"/>
        <v>2</v>
      </c>
      <c r="K56" s="213">
        <v>0.21</v>
      </c>
      <c r="L56" s="213">
        <v>0.28999999999999998</v>
      </c>
      <c r="M56" s="213">
        <v>0.21</v>
      </c>
      <c r="N56" s="213">
        <v>0.21</v>
      </c>
      <c r="O56" s="213">
        <v>0.21</v>
      </c>
      <c r="P56" s="213">
        <v>0.21</v>
      </c>
      <c r="Q56" s="213">
        <v>0.21</v>
      </c>
      <c r="R56" s="213">
        <v>0.21</v>
      </c>
      <c r="S56" s="213">
        <v>0.21</v>
      </c>
      <c r="T56" s="213">
        <v>0.21</v>
      </c>
      <c r="U56" s="213">
        <v>0.21</v>
      </c>
      <c r="V56" s="213">
        <v>0.21</v>
      </c>
      <c r="W56" s="213">
        <v>0.21</v>
      </c>
      <c r="X56" s="213">
        <v>0.21</v>
      </c>
      <c r="Y56" s="213">
        <v>0.21</v>
      </c>
      <c r="Z56" s="213">
        <v>0.21</v>
      </c>
      <c r="AA56" s="213">
        <v>0.21</v>
      </c>
      <c r="AB56" s="213">
        <v>0.21</v>
      </c>
      <c r="AC56" s="213">
        <v>0.21</v>
      </c>
      <c r="AD56" s="213">
        <v>0.21</v>
      </c>
      <c r="AE56" s="198">
        <v>0.24</v>
      </c>
      <c r="AF56" s="198">
        <v>0.19</v>
      </c>
      <c r="AG56" s="198">
        <v>0.19</v>
      </c>
      <c r="AH56" s="198">
        <v>0.19</v>
      </c>
      <c r="AI56" s="215">
        <v>0.2</v>
      </c>
      <c r="AJ56" s="198">
        <v>0.15</v>
      </c>
      <c r="AK56" s="217">
        <v>0.2</v>
      </c>
      <c r="AL56" s="198">
        <v>0.35</v>
      </c>
      <c r="AM56" s="198">
        <v>0.15</v>
      </c>
      <c r="AN56" s="198">
        <v>0.12</v>
      </c>
      <c r="AO56" s="198">
        <v>0.27</v>
      </c>
      <c r="AP56" s="198">
        <v>0.19</v>
      </c>
      <c r="AQ56" s="198">
        <v>0.19</v>
      </c>
      <c r="AR56" s="198">
        <v>0.19</v>
      </c>
      <c r="AS56" s="198">
        <v>0.19</v>
      </c>
      <c r="AT56" s="215">
        <v>0.2</v>
      </c>
      <c r="AU56" s="198">
        <v>0.19</v>
      </c>
      <c r="AV56" s="198">
        <v>0.24</v>
      </c>
      <c r="AW56" s="198">
        <v>0.22</v>
      </c>
      <c r="AX56" s="198">
        <v>0.12</v>
      </c>
      <c r="AY56" s="198">
        <v>0.11</v>
      </c>
      <c r="AZ56" s="218">
        <v>0.33</v>
      </c>
      <c r="BA56" s="218">
        <v>0.37</v>
      </c>
      <c r="BB56" s="218">
        <v>0.24</v>
      </c>
      <c r="BC56" s="218">
        <v>0.26</v>
      </c>
      <c r="BD56" s="218">
        <v>0.28000000000000003</v>
      </c>
      <c r="BE56" s="218">
        <v>0.28000000000000003</v>
      </c>
      <c r="BF56" s="218">
        <v>0.19</v>
      </c>
      <c r="BG56" s="218">
        <v>0.19</v>
      </c>
      <c r="BH56" s="218">
        <v>0.19</v>
      </c>
      <c r="BI56" s="198">
        <v>0.06</v>
      </c>
      <c r="BJ56" s="198">
        <v>0.14000000000000001</v>
      </c>
      <c r="BK56" s="198">
        <v>0.14000000000000001</v>
      </c>
      <c r="BL56" s="220">
        <v>0.12</v>
      </c>
      <c r="BM56" s="198">
        <v>0.19</v>
      </c>
      <c r="BN56" s="198">
        <v>0.15</v>
      </c>
      <c r="BO56" s="198">
        <v>0.16</v>
      </c>
      <c r="BP56" s="198">
        <v>0.05</v>
      </c>
      <c r="BQ56" s="198">
        <v>0.05</v>
      </c>
      <c r="BR56" s="198">
        <v>0.16</v>
      </c>
      <c r="BS56" s="47"/>
      <c r="BT56" s="48"/>
      <c r="BU56" s="48"/>
      <c r="BV56" s="48"/>
      <c r="BW56" s="48"/>
      <c r="BX56" s="48"/>
      <c r="BY56" s="48"/>
      <c r="BZ56" s="48"/>
      <c r="CA56" s="48"/>
      <c r="CB56" s="48"/>
      <c r="CC56" s="48"/>
      <c r="CD56" s="48"/>
      <c r="CE56" s="48"/>
    </row>
    <row r="57" spans="1:83" ht="16" customHeight="1" x14ac:dyDescent="0.15">
      <c r="A57" s="71" t="s">
        <v>108</v>
      </c>
      <c r="B57" s="164" t="s">
        <v>521</v>
      </c>
      <c r="C57" s="164" t="s">
        <v>240</v>
      </c>
      <c r="D57" s="164" t="s">
        <v>591</v>
      </c>
      <c r="E57" s="131" t="s">
        <v>134</v>
      </c>
      <c r="F57" s="72">
        <v>0.1</v>
      </c>
      <c r="G57" s="72">
        <v>1.5</v>
      </c>
      <c r="H57" s="73">
        <f t="shared" si="1"/>
        <v>2</v>
      </c>
      <c r="I57" s="73">
        <f t="shared" si="1"/>
        <v>30</v>
      </c>
      <c r="J57" s="73">
        <f t="shared" si="2"/>
        <v>2</v>
      </c>
      <c r="K57" s="213">
        <v>0.21</v>
      </c>
      <c r="L57" s="213">
        <v>0.28999999999999998</v>
      </c>
      <c r="M57" s="213">
        <v>0.21</v>
      </c>
      <c r="N57" s="213">
        <v>0.21</v>
      </c>
      <c r="O57" s="213">
        <v>0.21</v>
      </c>
      <c r="P57" s="213">
        <v>0.21</v>
      </c>
      <c r="Q57" s="213">
        <v>0.21</v>
      </c>
      <c r="R57" s="213">
        <v>0.21</v>
      </c>
      <c r="S57" s="213">
        <v>0.21</v>
      </c>
      <c r="T57" s="213">
        <v>0.21</v>
      </c>
      <c r="U57" s="213">
        <v>0.21</v>
      </c>
      <c r="V57" s="213">
        <v>0.21</v>
      </c>
      <c r="W57" s="213">
        <v>0.21</v>
      </c>
      <c r="X57" s="213">
        <v>0.21</v>
      </c>
      <c r="Y57" s="213">
        <v>0.21</v>
      </c>
      <c r="Z57" s="213">
        <v>0.21</v>
      </c>
      <c r="AA57" s="213">
        <v>0.21</v>
      </c>
      <c r="AB57" s="213">
        <v>0.21</v>
      </c>
      <c r="AC57" s="213">
        <v>0.21</v>
      </c>
      <c r="AD57" s="213">
        <v>0.21</v>
      </c>
      <c r="AE57" s="198">
        <v>0.24</v>
      </c>
      <c r="AF57" s="198">
        <v>0.19</v>
      </c>
      <c r="AG57" s="198">
        <v>0.19</v>
      </c>
      <c r="AH57" s="198">
        <v>0.19</v>
      </c>
      <c r="AI57" s="215">
        <v>0.2</v>
      </c>
      <c r="AJ57" s="198">
        <v>0.15</v>
      </c>
      <c r="AK57" s="217">
        <v>0.2</v>
      </c>
      <c r="AL57" s="198">
        <v>0.35</v>
      </c>
      <c r="AM57" s="198">
        <v>0.15</v>
      </c>
      <c r="AN57" s="198">
        <v>0.12</v>
      </c>
      <c r="AO57" s="198">
        <v>0.27</v>
      </c>
      <c r="AP57" s="198">
        <v>0.19</v>
      </c>
      <c r="AQ57" s="198">
        <v>0.19</v>
      </c>
      <c r="AR57" s="198">
        <v>0.19</v>
      </c>
      <c r="AS57" s="198">
        <v>0.19</v>
      </c>
      <c r="AT57" s="215">
        <v>0.2</v>
      </c>
      <c r="AU57" s="198">
        <v>0.19</v>
      </c>
      <c r="AV57" s="198">
        <v>0.24</v>
      </c>
      <c r="AW57" s="198">
        <v>0.22</v>
      </c>
      <c r="AX57" s="198">
        <v>0.12</v>
      </c>
      <c r="AY57" s="198">
        <v>0.11</v>
      </c>
      <c r="AZ57" s="218">
        <v>0.33</v>
      </c>
      <c r="BA57" s="218">
        <v>0.37</v>
      </c>
      <c r="BB57" s="218">
        <v>0.24</v>
      </c>
      <c r="BC57" s="218">
        <v>0.26</v>
      </c>
      <c r="BD57" s="218">
        <v>0.28000000000000003</v>
      </c>
      <c r="BE57" s="218">
        <v>0.28000000000000003</v>
      </c>
      <c r="BF57" s="218">
        <v>0.19</v>
      </c>
      <c r="BG57" s="218">
        <v>0.19</v>
      </c>
      <c r="BH57" s="218">
        <v>0.19</v>
      </c>
      <c r="BI57" s="198">
        <v>0.06</v>
      </c>
      <c r="BJ57" s="198">
        <v>0.14000000000000001</v>
      </c>
      <c r="BK57" s="198">
        <v>0.14000000000000001</v>
      </c>
      <c r="BL57" s="220">
        <v>0.12</v>
      </c>
      <c r="BM57" s="198">
        <v>0.19</v>
      </c>
      <c r="BN57" s="198">
        <v>0.15</v>
      </c>
      <c r="BO57" s="198">
        <v>0.16</v>
      </c>
      <c r="BP57" s="198">
        <v>0.05</v>
      </c>
      <c r="BQ57" s="198">
        <v>0.05</v>
      </c>
      <c r="BR57" s="198">
        <v>0.16</v>
      </c>
      <c r="BS57" s="47"/>
    </row>
    <row r="58" spans="1:83" ht="16" customHeight="1" x14ac:dyDescent="0.15">
      <c r="A58" s="71" t="s">
        <v>109</v>
      </c>
      <c r="B58" s="164" t="s">
        <v>521</v>
      </c>
      <c r="C58" s="164" t="s">
        <v>240</v>
      </c>
      <c r="D58" s="164" t="s">
        <v>592</v>
      </c>
      <c r="E58" s="131" t="s">
        <v>134</v>
      </c>
      <c r="F58" s="72">
        <v>0.2</v>
      </c>
      <c r="G58" s="72">
        <v>0.5</v>
      </c>
      <c r="H58" s="73">
        <f t="shared" si="1"/>
        <v>4</v>
      </c>
      <c r="I58" s="73">
        <f t="shared" si="1"/>
        <v>10</v>
      </c>
      <c r="J58" s="73">
        <f t="shared" si="2"/>
        <v>4</v>
      </c>
      <c r="K58" s="213">
        <v>0.21</v>
      </c>
      <c r="L58" s="213">
        <v>0.28999999999999998</v>
      </c>
      <c r="M58" s="213">
        <v>0.21</v>
      </c>
      <c r="N58" s="213">
        <v>0.21</v>
      </c>
      <c r="O58" s="213">
        <v>0.21</v>
      </c>
      <c r="P58" s="213">
        <v>0.21</v>
      </c>
      <c r="Q58" s="213">
        <v>0.21</v>
      </c>
      <c r="R58" s="213">
        <v>0.21</v>
      </c>
      <c r="S58" s="213">
        <v>0.21</v>
      </c>
      <c r="T58" s="213">
        <v>0.21</v>
      </c>
      <c r="U58" s="213">
        <v>0.21</v>
      </c>
      <c r="V58" s="213">
        <v>0.21</v>
      </c>
      <c r="W58" s="213">
        <v>0.21</v>
      </c>
      <c r="X58" s="213">
        <v>0.21</v>
      </c>
      <c r="Y58" s="213">
        <v>0.21</v>
      </c>
      <c r="Z58" s="213">
        <v>0.21</v>
      </c>
      <c r="AA58" s="213">
        <v>0.21</v>
      </c>
      <c r="AB58" s="213">
        <v>0.21</v>
      </c>
      <c r="AC58" s="213">
        <v>0.21</v>
      </c>
      <c r="AD58" s="213">
        <v>0.21</v>
      </c>
      <c r="AE58" s="198">
        <v>0.24</v>
      </c>
      <c r="AF58" s="198">
        <v>0.19</v>
      </c>
      <c r="AG58" s="198">
        <v>0.19</v>
      </c>
      <c r="AH58" s="198">
        <v>0.19</v>
      </c>
      <c r="AI58" s="215">
        <v>0.2</v>
      </c>
      <c r="AJ58" s="198">
        <v>0.15</v>
      </c>
      <c r="AK58" s="217">
        <v>0.2</v>
      </c>
      <c r="AL58" s="198">
        <v>0.35</v>
      </c>
      <c r="AM58" s="198">
        <v>0.15</v>
      </c>
      <c r="AN58" s="198">
        <v>0.12</v>
      </c>
      <c r="AO58" s="198">
        <v>0.27</v>
      </c>
      <c r="AP58" s="198">
        <v>0.19</v>
      </c>
      <c r="AQ58" s="198">
        <v>0.19</v>
      </c>
      <c r="AR58" s="198">
        <v>0.19</v>
      </c>
      <c r="AS58" s="198">
        <v>0.19</v>
      </c>
      <c r="AT58" s="215">
        <v>0.2</v>
      </c>
      <c r="AU58" s="198">
        <v>0.19</v>
      </c>
      <c r="AV58" s="198">
        <v>0.24</v>
      </c>
      <c r="AW58" s="198">
        <v>0.22</v>
      </c>
      <c r="AX58" s="198">
        <v>0.12</v>
      </c>
      <c r="AY58" s="198">
        <v>0.11</v>
      </c>
      <c r="AZ58" s="218">
        <v>0.33</v>
      </c>
      <c r="BA58" s="218">
        <v>0.37</v>
      </c>
      <c r="BB58" s="218">
        <v>0.24</v>
      </c>
      <c r="BC58" s="218">
        <v>0.26</v>
      </c>
      <c r="BD58" s="218">
        <v>0.28000000000000003</v>
      </c>
      <c r="BE58" s="218">
        <v>0.28000000000000003</v>
      </c>
      <c r="BF58" s="218">
        <v>0.19</v>
      </c>
      <c r="BG58" s="218">
        <v>0.19</v>
      </c>
      <c r="BH58" s="218">
        <v>0.19</v>
      </c>
      <c r="BI58" s="198">
        <v>0.06</v>
      </c>
      <c r="BJ58" s="198">
        <v>0.14000000000000001</v>
      </c>
      <c r="BK58" s="198">
        <v>0.14000000000000001</v>
      </c>
      <c r="BL58" s="220">
        <v>0.12</v>
      </c>
      <c r="BM58" s="198">
        <v>0.19</v>
      </c>
      <c r="BN58" s="198">
        <v>0.15</v>
      </c>
      <c r="BO58" s="198">
        <v>0.16</v>
      </c>
      <c r="BP58" s="198">
        <v>0.05</v>
      </c>
      <c r="BQ58" s="198">
        <v>0.05</v>
      </c>
      <c r="BR58" s="198">
        <v>0.16</v>
      </c>
      <c r="BS58" s="47"/>
    </row>
    <row r="59" spans="1:83" ht="16" customHeight="1" x14ac:dyDescent="0.15">
      <c r="A59" s="71" t="s">
        <v>110</v>
      </c>
      <c r="B59" s="164" t="s">
        <v>521</v>
      </c>
      <c r="C59" s="164" t="s">
        <v>240</v>
      </c>
      <c r="D59" s="164" t="s">
        <v>593</v>
      </c>
      <c r="E59" s="131" t="s">
        <v>134</v>
      </c>
      <c r="F59" s="72">
        <v>0.2</v>
      </c>
      <c r="G59" s="72">
        <v>1.2</v>
      </c>
      <c r="H59" s="73">
        <f t="shared" si="1"/>
        <v>4</v>
      </c>
      <c r="I59" s="73">
        <f t="shared" si="1"/>
        <v>24</v>
      </c>
      <c r="J59" s="73">
        <f t="shared" si="2"/>
        <v>4</v>
      </c>
      <c r="K59" s="213">
        <v>0.21</v>
      </c>
      <c r="L59" s="213">
        <v>0.28999999999999998</v>
      </c>
      <c r="M59" s="213">
        <v>0.21</v>
      </c>
      <c r="N59" s="213">
        <v>0.21</v>
      </c>
      <c r="O59" s="213">
        <v>0.21</v>
      </c>
      <c r="P59" s="213">
        <v>0.21</v>
      </c>
      <c r="Q59" s="213">
        <v>0.21</v>
      </c>
      <c r="R59" s="213">
        <v>0.21</v>
      </c>
      <c r="S59" s="213">
        <v>0.21</v>
      </c>
      <c r="T59" s="213">
        <v>0.21</v>
      </c>
      <c r="U59" s="213">
        <v>0.21</v>
      </c>
      <c r="V59" s="213">
        <v>0.21</v>
      </c>
      <c r="W59" s="213">
        <v>0.21</v>
      </c>
      <c r="X59" s="213">
        <v>0.21</v>
      </c>
      <c r="Y59" s="213">
        <v>0.21</v>
      </c>
      <c r="Z59" s="213">
        <v>0.21</v>
      </c>
      <c r="AA59" s="213">
        <v>0.21</v>
      </c>
      <c r="AB59" s="213">
        <v>0.21</v>
      </c>
      <c r="AC59" s="213">
        <v>0.21</v>
      </c>
      <c r="AD59" s="213">
        <v>0.21</v>
      </c>
      <c r="AE59" s="198">
        <v>0.24</v>
      </c>
      <c r="AF59" s="198">
        <v>0.19</v>
      </c>
      <c r="AG59" s="198">
        <v>0.19</v>
      </c>
      <c r="AH59" s="198">
        <v>0.19</v>
      </c>
      <c r="AI59" s="215">
        <v>0.2</v>
      </c>
      <c r="AJ59" s="198">
        <v>0.15</v>
      </c>
      <c r="AK59" s="217">
        <v>0.2</v>
      </c>
      <c r="AL59" s="198">
        <v>0.35</v>
      </c>
      <c r="AM59" s="198">
        <v>0.15</v>
      </c>
      <c r="AN59" s="198">
        <v>0.12</v>
      </c>
      <c r="AO59" s="198">
        <v>0.27</v>
      </c>
      <c r="AP59" s="198">
        <v>0.19</v>
      </c>
      <c r="AQ59" s="198">
        <v>0.19</v>
      </c>
      <c r="AR59" s="198">
        <v>0.19</v>
      </c>
      <c r="AS59" s="198">
        <v>0.19</v>
      </c>
      <c r="AT59" s="215">
        <v>0.2</v>
      </c>
      <c r="AU59" s="198">
        <v>0.19</v>
      </c>
      <c r="AV59" s="198">
        <v>0.24</v>
      </c>
      <c r="AW59" s="198">
        <v>0.22</v>
      </c>
      <c r="AX59" s="198">
        <v>0.12</v>
      </c>
      <c r="AY59" s="198">
        <v>0.11</v>
      </c>
      <c r="AZ59" s="218">
        <v>0.33</v>
      </c>
      <c r="BA59" s="218">
        <v>0.37</v>
      </c>
      <c r="BB59" s="218">
        <v>0.24</v>
      </c>
      <c r="BC59" s="218">
        <v>0.26</v>
      </c>
      <c r="BD59" s="218">
        <v>0.28000000000000003</v>
      </c>
      <c r="BE59" s="218">
        <v>0.28000000000000003</v>
      </c>
      <c r="BF59" s="218">
        <v>0.19</v>
      </c>
      <c r="BG59" s="218">
        <v>0.19</v>
      </c>
      <c r="BH59" s="218">
        <v>0.19</v>
      </c>
      <c r="BI59" s="198">
        <v>0.06</v>
      </c>
      <c r="BJ59" s="198">
        <v>0.14000000000000001</v>
      </c>
      <c r="BK59" s="198">
        <v>0.14000000000000001</v>
      </c>
      <c r="BL59" s="220">
        <v>0.12</v>
      </c>
      <c r="BM59" s="198">
        <v>0.19</v>
      </c>
      <c r="BN59" s="198">
        <v>0.15</v>
      </c>
      <c r="BO59" s="198">
        <v>0.16</v>
      </c>
      <c r="BP59" s="198">
        <v>0.05</v>
      </c>
      <c r="BQ59" s="198">
        <v>0.05</v>
      </c>
      <c r="BR59" s="198">
        <v>0.16</v>
      </c>
      <c r="BS59" s="47"/>
    </row>
    <row r="60" spans="1:83" ht="16" customHeight="1" x14ac:dyDescent="0.15">
      <c r="A60" s="71" t="s">
        <v>111</v>
      </c>
      <c r="B60" s="164" t="s">
        <v>521</v>
      </c>
      <c r="C60" s="164" t="s">
        <v>240</v>
      </c>
      <c r="D60" s="164" t="s">
        <v>594</v>
      </c>
      <c r="E60" s="131" t="s">
        <v>134</v>
      </c>
      <c r="F60" s="72">
        <v>0.2</v>
      </c>
      <c r="G60" s="72">
        <v>1.3</v>
      </c>
      <c r="H60" s="73">
        <f t="shared" si="1"/>
        <v>4</v>
      </c>
      <c r="I60" s="73">
        <f t="shared" si="1"/>
        <v>26</v>
      </c>
      <c r="J60" s="73">
        <f t="shared" si="2"/>
        <v>4</v>
      </c>
      <c r="K60" s="213">
        <v>0.21</v>
      </c>
      <c r="L60" s="213">
        <v>0.28999999999999998</v>
      </c>
      <c r="M60" s="213">
        <v>0.21</v>
      </c>
      <c r="N60" s="213">
        <v>0.21</v>
      </c>
      <c r="O60" s="213">
        <v>0.21</v>
      </c>
      <c r="P60" s="213">
        <v>0.21</v>
      </c>
      <c r="Q60" s="213">
        <v>0.21</v>
      </c>
      <c r="R60" s="213">
        <v>0.21</v>
      </c>
      <c r="S60" s="213">
        <v>0.21</v>
      </c>
      <c r="T60" s="213">
        <v>0.21</v>
      </c>
      <c r="U60" s="213">
        <v>0.21</v>
      </c>
      <c r="V60" s="213">
        <v>0.21</v>
      </c>
      <c r="W60" s="213">
        <v>0.21</v>
      </c>
      <c r="X60" s="213">
        <v>0.21</v>
      </c>
      <c r="Y60" s="213">
        <v>0.21</v>
      </c>
      <c r="Z60" s="213">
        <v>0.21</v>
      </c>
      <c r="AA60" s="213">
        <v>0.21</v>
      </c>
      <c r="AB60" s="213">
        <v>0.21</v>
      </c>
      <c r="AC60" s="213">
        <v>0.21</v>
      </c>
      <c r="AD60" s="213">
        <v>0.21</v>
      </c>
      <c r="AE60" s="198">
        <v>0.24</v>
      </c>
      <c r="AF60" s="198">
        <v>0.19</v>
      </c>
      <c r="AG60" s="198">
        <v>0.19</v>
      </c>
      <c r="AH60" s="198">
        <v>0.19</v>
      </c>
      <c r="AI60" s="215">
        <v>0.2</v>
      </c>
      <c r="AJ60" s="198">
        <v>0.15</v>
      </c>
      <c r="AK60" s="217">
        <v>0.2</v>
      </c>
      <c r="AL60" s="198">
        <v>0.35</v>
      </c>
      <c r="AM60" s="198">
        <v>0.15</v>
      </c>
      <c r="AN60" s="198">
        <v>0.12</v>
      </c>
      <c r="AO60" s="198">
        <v>0.27</v>
      </c>
      <c r="AP60" s="198">
        <v>0.19</v>
      </c>
      <c r="AQ60" s="198">
        <v>0.19</v>
      </c>
      <c r="AR60" s="198">
        <v>0.19</v>
      </c>
      <c r="AS60" s="198">
        <v>0.19</v>
      </c>
      <c r="AT60" s="215">
        <v>0.2</v>
      </c>
      <c r="AU60" s="198">
        <v>0.19</v>
      </c>
      <c r="AV60" s="198">
        <v>0.24</v>
      </c>
      <c r="AW60" s="198">
        <v>0.22</v>
      </c>
      <c r="AX60" s="198">
        <v>0.12</v>
      </c>
      <c r="AY60" s="198">
        <v>0.11</v>
      </c>
      <c r="AZ60" s="218">
        <v>0.33</v>
      </c>
      <c r="BA60" s="218">
        <v>0.37</v>
      </c>
      <c r="BB60" s="218">
        <v>0.24</v>
      </c>
      <c r="BC60" s="218">
        <v>0.26</v>
      </c>
      <c r="BD60" s="218">
        <v>0.28000000000000003</v>
      </c>
      <c r="BE60" s="218">
        <v>0.28000000000000003</v>
      </c>
      <c r="BF60" s="218">
        <v>0.19</v>
      </c>
      <c r="BG60" s="218">
        <v>0.19</v>
      </c>
      <c r="BH60" s="218">
        <v>0.19</v>
      </c>
      <c r="BI60" s="198">
        <v>0.06</v>
      </c>
      <c r="BJ60" s="198">
        <v>0.14000000000000001</v>
      </c>
      <c r="BK60" s="198">
        <v>0.14000000000000001</v>
      </c>
      <c r="BL60" s="220">
        <v>0.12</v>
      </c>
      <c r="BM60" s="198">
        <v>0.19</v>
      </c>
      <c r="BN60" s="198">
        <v>0.15</v>
      </c>
      <c r="BO60" s="198">
        <v>0.16</v>
      </c>
      <c r="BP60" s="198">
        <v>0.05</v>
      </c>
      <c r="BQ60" s="198">
        <v>0.05</v>
      </c>
      <c r="BR60" s="198">
        <v>0.16</v>
      </c>
      <c r="BS60" s="47"/>
    </row>
    <row r="61" spans="1:83" ht="16" customHeight="1" x14ac:dyDescent="0.15">
      <c r="A61" s="133" t="s">
        <v>530</v>
      </c>
      <c r="B61" s="165" t="s">
        <v>523</v>
      </c>
      <c r="C61" s="165" t="s">
        <v>247</v>
      </c>
      <c r="D61" s="165" t="s">
        <v>546</v>
      </c>
      <c r="E61" s="137" t="s">
        <v>135</v>
      </c>
      <c r="F61" s="74" t="s">
        <v>955</v>
      </c>
      <c r="G61" s="74"/>
      <c r="H61" s="75">
        <v>3.67</v>
      </c>
      <c r="I61" s="76">
        <v>5.5</v>
      </c>
      <c r="J61" s="76"/>
      <c r="K61" s="213">
        <v>0.21</v>
      </c>
      <c r="L61" s="213">
        <v>0.28999999999999998</v>
      </c>
      <c r="M61" s="213">
        <v>0.21</v>
      </c>
      <c r="N61" s="213">
        <v>0.21</v>
      </c>
      <c r="O61" s="213">
        <v>0.21</v>
      </c>
      <c r="P61" s="213">
        <v>0.21</v>
      </c>
      <c r="Q61" s="213">
        <v>0.21</v>
      </c>
      <c r="R61" s="213">
        <v>0.21</v>
      </c>
      <c r="S61" s="213">
        <v>0.21</v>
      </c>
      <c r="T61" s="213">
        <v>0.21</v>
      </c>
      <c r="U61" s="213">
        <v>0.21</v>
      </c>
      <c r="V61" s="214">
        <v>0.08</v>
      </c>
      <c r="W61" s="214">
        <v>0.13</v>
      </c>
      <c r="X61" s="214">
        <v>0.11</v>
      </c>
      <c r="Y61" s="214">
        <v>0.13</v>
      </c>
      <c r="Z61" s="214">
        <v>0.13</v>
      </c>
      <c r="AA61" s="213">
        <v>0.21</v>
      </c>
      <c r="AB61" s="214">
        <v>0.12</v>
      </c>
      <c r="AC61" s="214">
        <v>0.12</v>
      </c>
      <c r="AD61" s="214">
        <v>0.09</v>
      </c>
      <c r="AE61" s="198">
        <v>0.24</v>
      </c>
      <c r="AF61" s="204">
        <v>0.12</v>
      </c>
      <c r="AG61" s="204">
        <v>0.11</v>
      </c>
      <c r="AH61" s="204">
        <v>0.08</v>
      </c>
      <c r="AI61" s="216">
        <v>7.0000000000000007E-2</v>
      </c>
      <c r="AJ61" s="198">
        <v>0.15</v>
      </c>
      <c r="AK61" s="217">
        <v>0.2</v>
      </c>
      <c r="AL61" s="204">
        <v>0.13</v>
      </c>
      <c r="AM61" s="198">
        <v>0.15</v>
      </c>
      <c r="AN61" s="204">
        <v>0.04</v>
      </c>
      <c r="AO61" s="198">
        <v>0.27</v>
      </c>
      <c r="AP61" s="198">
        <v>0.19</v>
      </c>
      <c r="AQ61" s="204">
        <v>7.0000000000000007E-2</v>
      </c>
      <c r="AR61" s="204">
        <v>0.12</v>
      </c>
      <c r="AS61" s="198">
        <v>0.19</v>
      </c>
      <c r="AT61" s="216">
        <v>0.12</v>
      </c>
      <c r="AU61" s="204">
        <v>0.09</v>
      </c>
      <c r="AV61" s="198">
        <v>0.24</v>
      </c>
      <c r="AW61" s="204">
        <v>0.11</v>
      </c>
      <c r="AX61" s="204">
        <v>0.04</v>
      </c>
      <c r="AY61" s="198">
        <v>0.11</v>
      </c>
      <c r="AZ61" s="218">
        <v>0.33</v>
      </c>
      <c r="BA61" s="218">
        <v>0.37</v>
      </c>
      <c r="BB61" s="218">
        <v>0.24</v>
      </c>
      <c r="BC61" s="218">
        <v>0.26</v>
      </c>
      <c r="BD61" s="218">
        <v>0.28000000000000003</v>
      </c>
      <c r="BE61" s="218">
        <v>0.28000000000000003</v>
      </c>
      <c r="BF61" s="218">
        <v>0.19</v>
      </c>
      <c r="BG61" s="218">
        <v>0.19</v>
      </c>
      <c r="BH61" s="218">
        <v>0.19</v>
      </c>
      <c r="BI61" s="198">
        <v>0.06</v>
      </c>
      <c r="BJ61" s="198">
        <v>0.14000000000000001</v>
      </c>
      <c r="BK61" s="198">
        <v>0.14000000000000001</v>
      </c>
      <c r="BL61" s="220">
        <v>0.12</v>
      </c>
      <c r="BM61" s="198">
        <v>0.19</v>
      </c>
      <c r="BN61" s="198">
        <v>0.15</v>
      </c>
      <c r="BO61" s="198">
        <v>0.16</v>
      </c>
      <c r="BP61" s="198">
        <v>0.05</v>
      </c>
      <c r="BQ61" s="198">
        <v>0.05</v>
      </c>
      <c r="BR61" s="198">
        <v>0.16</v>
      </c>
      <c r="BS61" s="47"/>
    </row>
    <row r="62" spans="1:83" ht="16" customHeight="1" x14ac:dyDescent="0.15">
      <c r="A62" s="133" t="s">
        <v>531</v>
      </c>
      <c r="B62" s="165" t="s">
        <v>523</v>
      </c>
      <c r="C62" s="165" t="s">
        <v>247</v>
      </c>
      <c r="D62" s="165" t="s">
        <v>547</v>
      </c>
      <c r="E62" s="137" t="s">
        <v>135</v>
      </c>
      <c r="F62" s="74"/>
      <c r="G62" s="74"/>
      <c r="H62" s="75">
        <v>6.33</v>
      </c>
      <c r="I62" s="76">
        <v>9.5</v>
      </c>
      <c r="J62" s="76"/>
      <c r="K62" s="213">
        <v>0.21</v>
      </c>
      <c r="L62" s="213">
        <v>0.28999999999999998</v>
      </c>
      <c r="M62" s="213">
        <v>0.21</v>
      </c>
      <c r="N62" s="213">
        <v>0.21</v>
      </c>
      <c r="O62" s="213">
        <v>0.21</v>
      </c>
      <c r="P62" s="213">
        <v>0.21</v>
      </c>
      <c r="Q62" s="213">
        <v>0.21</v>
      </c>
      <c r="R62" s="213">
        <v>0.21</v>
      </c>
      <c r="S62" s="213">
        <v>0.21</v>
      </c>
      <c r="T62" s="213">
        <v>0.21</v>
      </c>
      <c r="U62" s="213">
        <v>0.21</v>
      </c>
      <c r="V62" s="213">
        <v>0.21</v>
      </c>
      <c r="W62" s="213">
        <v>0.21</v>
      </c>
      <c r="X62" s="213">
        <v>0.21</v>
      </c>
      <c r="Y62" s="213">
        <v>0.21</v>
      </c>
      <c r="Z62" s="213">
        <v>0.21</v>
      </c>
      <c r="AA62" s="213">
        <v>0.21</v>
      </c>
      <c r="AB62" s="213">
        <v>0.21</v>
      </c>
      <c r="AC62" s="213">
        <v>0.21</v>
      </c>
      <c r="AD62" s="213">
        <v>0.21</v>
      </c>
      <c r="AE62" s="198">
        <v>0.24</v>
      </c>
      <c r="AF62" s="198">
        <v>0.19</v>
      </c>
      <c r="AG62" s="198">
        <v>0.19</v>
      </c>
      <c r="AH62" s="198">
        <v>0.19</v>
      </c>
      <c r="AI62" s="215">
        <v>0.2</v>
      </c>
      <c r="AJ62" s="198">
        <v>0.15</v>
      </c>
      <c r="AK62" s="217">
        <v>0.2</v>
      </c>
      <c r="AL62" s="198">
        <v>0.35</v>
      </c>
      <c r="AM62" s="198">
        <v>0.15</v>
      </c>
      <c r="AN62" s="198">
        <v>0.12</v>
      </c>
      <c r="AO62" s="204">
        <v>0.19</v>
      </c>
      <c r="AP62" s="198">
        <v>0.19</v>
      </c>
      <c r="AQ62" s="198">
        <v>0.19</v>
      </c>
      <c r="AR62" s="198">
        <v>0.19</v>
      </c>
      <c r="AS62" s="198">
        <v>0.19</v>
      </c>
      <c r="AT62" s="215">
        <v>0.2</v>
      </c>
      <c r="AU62" s="198">
        <v>0.19</v>
      </c>
      <c r="AV62" s="198">
        <v>0.24</v>
      </c>
      <c r="AW62" s="204">
        <v>0.11</v>
      </c>
      <c r="AX62" s="204">
        <v>0.04</v>
      </c>
      <c r="AY62" s="198">
        <v>0.11</v>
      </c>
      <c r="AZ62" s="218">
        <v>0.33</v>
      </c>
      <c r="BA62" s="218">
        <v>0.37</v>
      </c>
      <c r="BB62" s="218">
        <v>0.24</v>
      </c>
      <c r="BC62" s="218">
        <v>0.26</v>
      </c>
      <c r="BD62" s="218">
        <v>0.28000000000000003</v>
      </c>
      <c r="BE62" s="218">
        <v>0.28000000000000003</v>
      </c>
      <c r="BF62" s="218">
        <v>0.19</v>
      </c>
      <c r="BG62" s="218">
        <v>0.19</v>
      </c>
      <c r="BH62" s="218">
        <v>0.19</v>
      </c>
      <c r="BI62" s="198">
        <v>0.06</v>
      </c>
      <c r="BJ62" s="198">
        <v>0.14000000000000001</v>
      </c>
      <c r="BK62" s="198">
        <v>0.14000000000000001</v>
      </c>
      <c r="BL62" s="220">
        <v>0.12</v>
      </c>
      <c r="BM62" s="198">
        <v>0.19</v>
      </c>
      <c r="BN62" s="198">
        <v>0.15</v>
      </c>
      <c r="BO62" s="198">
        <v>0.16</v>
      </c>
      <c r="BP62" s="198">
        <v>0.05</v>
      </c>
      <c r="BQ62" s="198">
        <v>0.05</v>
      </c>
      <c r="BR62" s="198">
        <v>0.16</v>
      </c>
      <c r="BS62" s="47"/>
    </row>
    <row r="63" spans="1:83" ht="16" customHeight="1" x14ac:dyDescent="0.15">
      <c r="A63" s="133" t="s">
        <v>532</v>
      </c>
      <c r="B63" s="165" t="s">
        <v>523</v>
      </c>
      <c r="C63" s="165" t="s">
        <v>247</v>
      </c>
      <c r="D63" s="165" t="s">
        <v>548</v>
      </c>
      <c r="E63" s="137" t="s">
        <v>135</v>
      </c>
      <c r="F63" s="74"/>
      <c r="G63" s="74"/>
      <c r="H63" s="75">
        <v>9</v>
      </c>
      <c r="I63" s="76">
        <v>14</v>
      </c>
      <c r="J63" s="76"/>
      <c r="K63" s="213">
        <v>0.21</v>
      </c>
      <c r="L63" s="213">
        <v>0.28999999999999998</v>
      </c>
      <c r="M63" s="213">
        <v>0.21</v>
      </c>
      <c r="N63" s="213">
        <v>0.21</v>
      </c>
      <c r="O63" s="213">
        <v>0.21</v>
      </c>
      <c r="P63" s="213">
        <v>0.21</v>
      </c>
      <c r="Q63" s="213">
        <v>0.21</v>
      </c>
      <c r="R63" s="213">
        <v>0.21</v>
      </c>
      <c r="S63" s="213">
        <v>0.21</v>
      </c>
      <c r="T63" s="213">
        <v>0.21</v>
      </c>
      <c r="U63" s="213">
        <v>0.21</v>
      </c>
      <c r="V63" s="213">
        <v>0.21</v>
      </c>
      <c r="W63" s="213">
        <v>0.21</v>
      </c>
      <c r="X63" s="213">
        <v>0.21</v>
      </c>
      <c r="Y63" s="213">
        <v>0.21</v>
      </c>
      <c r="Z63" s="213">
        <v>0.21</v>
      </c>
      <c r="AA63" s="213">
        <v>0.21</v>
      </c>
      <c r="AB63" s="213">
        <v>0.21</v>
      </c>
      <c r="AC63" s="213">
        <v>0.21</v>
      </c>
      <c r="AD63" s="213">
        <v>0.21</v>
      </c>
      <c r="AE63" s="198">
        <v>0.24</v>
      </c>
      <c r="AF63" s="198">
        <v>0.19</v>
      </c>
      <c r="AG63" s="198">
        <v>0.19</v>
      </c>
      <c r="AH63" s="198">
        <v>0.19</v>
      </c>
      <c r="AI63" s="215">
        <v>0.2</v>
      </c>
      <c r="AJ63" s="198">
        <v>0.15</v>
      </c>
      <c r="AK63" s="217">
        <v>0.2</v>
      </c>
      <c r="AL63" s="198">
        <v>0.35</v>
      </c>
      <c r="AM63" s="198">
        <v>0.15</v>
      </c>
      <c r="AN63" s="198">
        <v>0.12</v>
      </c>
      <c r="AO63" s="198">
        <v>0.27</v>
      </c>
      <c r="AP63" s="198">
        <v>0.19</v>
      </c>
      <c r="AQ63" s="198">
        <v>0.19</v>
      </c>
      <c r="AR63" s="198">
        <v>0.19</v>
      </c>
      <c r="AS63" s="198">
        <v>0.19</v>
      </c>
      <c r="AT63" s="215">
        <v>0.2</v>
      </c>
      <c r="AU63" s="198">
        <v>0.19</v>
      </c>
      <c r="AV63" s="198">
        <v>0.24</v>
      </c>
      <c r="AW63" s="198">
        <v>0.22</v>
      </c>
      <c r="AX63" s="198">
        <v>0.12</v>
      </c>
      <c r="AY63" s="198">
        <v>0.11</v>
      </c>
      <c r="AZ63" s="218">
        <v>0.33</v>
      </c>
      <c r="BA63" s="218">
        <v>0.37</v>
      </c>
      <c r="BB63" s="218">
        <v>0.24</v>
      </c>
      <c r="BC63" s="218">
        <v>0.26</v>
      </c>
      <c r="BD63" s="218">
        <v>0.28000000000000003</v>
      </c>
      <c r="BE63" s="218">
        <v>0.28000000000000003</v>
      </c>
      <c r="BF63" s="218">
        <v>0.19</v>
      </c>
      <c r="BG63" s="218">
        <v>0.19</v>
      </c>
      <c r="BH63" s="218">
        <v>0.19</v>
      </c>
      <c r="BI63" s="198">
        <v>0.06</v>
      </c>
      <c r="BJ63" s="198">
        <v>0.14000000000000001</v>
      </c>
      <c r="BK63" s="198">
        <v>0.14000000000000001</v>
      </c>
      <c r="BL63" s="220">
        <v>0.12</v>
      </c>
      <c r="BM63" s="198">
        <v>0.19</v>
      </c>
      <c r="BN63" s="198">
        <v>0.15</v>
      </c>
      <c r="BO63" s="198">
        <v>0.16</v>
      </c>
      <c r="BP63" s="198">
        <v>0.05</v>
      </c>
      <c r="BQ63" s="198">
        <v>0.05</v>
      </c>
      <c r="BR63" s="198">
        <v>0.16</v>
      </c>
      <c r="BS63" s="47"/>
    </row>
    <row r="64" spans="1:83" ht="16" customHeight="1" x14ac:dyDescent="0.15">
      <c r="A64" s="133" t="s">
        <v>77</v>
      </c>
      <c r="B64" s="165" t="s">
        <v>523</v>
      </c>
      <c r="C64" s="165" t="s">
        <v>228</v>
      </c>
      <c r="D64" s="165" t="s">
        <v>595</v>
      </c>
      <c r="E64" s="137" t="s">
        <v>135</v>
      </c>
      <c r="F64" s="74"/>
      <c r="G64" s="74"/>
      <c r="H64" s="75">
        <v>3.67</v>
      </c>
      <c r="I64" s="76">
        <v>5.5</v>
      </c>
      <c r="J64" s="76"/>
      <c r="K64" s="213">
        <v>0.21</v>
      </c>
      <c r="L64" s="213">
        <v>0.28999999999999998</v>
      </c>
      <c r="M64" s="213">
        <v>0.21</v>
      </c>
      <c r="N64" s="213">
        <v>0.21</v>
      </c>
      <c r="O64" s="213">
        <v>0.21</v>
      </c>
      <c r="P64" s="213">
        <v>0.21</v>
      </c>
      <c r="Q64" s="213">
        <v>0.21</v>
      </c>
      <c r="R64" s="213">
        <v>0.21</v>
      </c>
      <c r="S64" s="213">
        <v>0.21</v>
      </c>
      <c r="T64" s="213">
        <v>0.21</v>
      </c>
      <c r="U64" s="213">
        <v>0.21</v>
      </c>
      <c r="V64" s="213">
        <v>0.21</v>
      </c>
      <c r="W64" s="213">
        <v>0.21</v>
      </c>
      <c r="X64" s="214">
        <v>0.12</v>
      </c>
      <c r="Y64" s="213">
        <v>0.21</v>
      </c>
      <c r="Z64" s="213">
        <v>0.21</v>
      </c>
      <c r="AA64" s="213">
        <v>0.21</v>
      </c>
      <c r="AB64" s="213">
        <v>0.21</v>
      </c>
      <c r="AC64" s="213">
        <v>0.21</v>
      </c>
      <c r="AD64" s="213">
        <v>0.21</v>
      </c>
      <c r="AE64" s="198">
        <v>0.24</v>
      </c>
      <c r="AF64" s="198">
        <v>0.19</v>
      </c>
      <c r="AG64" s="198">
        <v>0.19</v>
      </c>
      <c r="AH64" s="198">
        <v>0.19</v>
      </c>
      <c r="AI64" s="215">
        <v>0.2</v>
      </c>
      <c r="AJ64" s="198">
        <v>0.15</v>
      </c>
      <c r="AK64" s="217">
        <v>0.2</v>
      </c>
      <c r="AL64" s="198">
        <v>0.35</v>
      </c>
      <c r="AM64" s="198">
        <v>0.15</v>
      </c>
      <c r="AN64" s="198">
        <v>0.12</v>
      </c>
      <c r="AO64" s="198">
        <v>0.27</v>
      </c>
      <c r="AP64" s="204">
        <v>0.12</v>
      </c>
      <c r="AQ64" s="204">
        <v>7.0000000000000007E-2</v>
      </c>
      <c r="AR64" s="204">
        <v>0.12</v>
      </c>
      <c r="AS64" s="204">
        <v>0.14000000000000001</v>
      </c>
      <c r="AT64" s="216">
        <v>0.12</v>
      </c>
      <c r="AU64" s="204">
        <v>0.09</v>
      </c>
      <c r="AV64" s="204">
        <v>7.0000000000000007E-2</v>
      </c>
      <c r="AW64" s="198">
        <v>0.22</v>
      </c>
      <c r="AX64" s="204">
        <v>0.04</v>
      </c>
      <c r="AY64" s="198">
        <v>0.11</v>
      </c>
      <c r="AZ64" s="218">
        <v>0.33</v>
      </c>
      <c r="BA64" s="218">
        <v>0.37</v>
      </c>
      <c r="BB64" s="218">
        <v>0.24</v>
      </c>
      <c r="BC64" s="219">
        <v>0.21</v>
      </c>
      <c r="BD64" s="218">
        <v>0.28000000000000003</v>
      </c>
      <c r="BE64" s="218">
        <v>0.28000000000000003</v>
      </c>
      <c r="BF64" s="218">
        <v>0.19</v>
      </c>
      <c r="BG64" s="218">
        <v>0.19</v>
      </c>
      <c r="BH64" s="218">
        <v>0.19</v>
      </c>
      <c r="BI64" s="198">
        <v>0.06</v>
      </c>
      <c r="BJ64" s="198">
        <v>0.14000000000000001</v>
      </c>
      <c r="BK64" s="198">
        <v>0.14000000000000001</v>
      </c>
      <c r="BL64" s="220">
        <v>0.12</v>
      </c>
      <c r="BM64" s="204">
        <v>0.12</v>
      </c>
      <c r="BN64" s="204">
        <v>0.09</v>
      </c>
      <c r="BO64" s="198">
        <v>0.16</v>
      </c>
      <c r="BP64" s="198">
        <v>0.05</v>
      </c>
      <c r="BQ64" s="198">
        <v>0.05</v>
      </c>
      <c r="BR64" s="198">
        <v>0.16</v>
      </c>
      <c r="BS64" s="47"/>
    </row>
    <row r="65" spans="1:72" ht="16" customHeight="1" x14ac:dyDescent="0.15">
      <c r="A65" s="133" t="s">
        <v>78</v>
      </c>
      <c r="B65" s="165" t="s">
        <v>523</v>
      </c>
      <c r="C65" s="165" t="s">
        <v>228</v>
      </c>
      <c r="D65" s="165" t="s">
        <v>596</v>
      </c>
      <c r="E65" s="137" t="s">
        <v>135</v>
      </c>
      <c r="F65" s="74"/>
      <c r="G65" s="74"/>
      <c r="H65" s="75">
        <v>6.33</v>
      </c>
      <c r="I65" s="76">
        <v>9.5</v>
      </c>
      <c r="J65" s="76"/>
      <c r="K65" s="213">
        <v>0.21</v>
      </c>
      <c r="L65" s="213">
        <v>0.28999999999999998</v>
      </c>
      <c r="M65" s="213">
        <v>0.21</v>
      </c>
      <c r="N65" s="213">
        <v>0.21</v>
      </c>
      <c r="O65" s="213">
        <v>0.21</v>
      </c>
      <c r="P65" s="213">
        <v>0.21</v>
      </c>
      <c r="Q65" s="213">
        <v>0.21</v>
      </c>
      <c r="R65" s="213">
        <v>0.21</v>
      </c>
      <c r="S65" s="213">
        <v>0.21</v>
      </c>
      <c r="T65" s="213">
        <v>0.21</v>
      </c>
      <c r="U65" s="213">
        <v>0.21</v>
      </c>
      <c r="V65" s="213">
        <v>0.21</v>
      </c>
      <c r="W65" s="213">
        <v>0.21</v>
      </c>
      <c r="X65" s="213">
        <v>0.21</v>
      </c>
      <c r="Y65" s="213">
        <v>0.21</v>
      </c>
      <c r="Z65" s="213">
        <v>0.21</v>
      </c>
      <c r="AA65" s="213">
        <v>0.21</v>
      </c>
      <c r="AB65" s="213">
        <v>0.21</v>
      </c>
      <c r="AC65" s="213">
        <v>0.21</v>
      </c>
      <c r="AD65" s="213">
        <v>0.21</v>
      </c>
      <c r="AE65" s="198">
        <v>0.24</v>
      </c>
      <c r="AF65" s="198">
        <v>0.19</v>
      </c>
      <c r="AG65" s="198">
        <v>0.19</v>
      </c>
      <c r="AH65" s="198">
        <v>0.19</v>
      </c>
      <c r="AI65" s="215">
        <v>0.2</v>
      </c>
      <c r="AJ65" s="198">
        <v>0.15</v>
      </c>
      <c r="AK65" s="217">
        <v>0.2</v>
      </c>
      <c r="AL65" s="198">
        <v>0.35</v>
      </c>
      <c r="AM65" s="198">
        <v>0.15</v>
      </c>
      <c r="AN65" s="198">
        <v>0.12</v>
      </c>
      <c r="AO65" s="198">
        <v>0.27</v>
      </c>
      <c r="AP65" s="204">
        <v>0.12</v>
      </c>
      <c r="AQ65" s="198">
        <v>0.19</v>
      </c>
      <c r="AR65" s="198">
        <v>0.19</v>
      </c>
      <c r="AS65" s="198">
        <v>0.19</v>
      </c>
      <c r="AT65" s="215">
        <v>0.2</v>
      </c>
      <c r="AU65" s="198">
        <v>0.19</v>
      </c>
      <c r="AV65" s="204">
        <v>7.0000000000000007E-2</v>
      </c>
      <c r="AW65" s="198">
        <v>0.22</v>
      </c>
      <c r="AX65" s="198">
        <v>0.12</v>
      </c>
      <c r="AY65" s="198">
        <v>0.11</v>
      </c>
      <c r="AZ65" s="218">
        <v>0.33</v>
      </c>
      <c r="BA65" s="218">
        <v>0.37</v>
      </c>
      <c r="BB65" s="218">
        <v>0.24</v>
      </c>
      <c r="BC65" s="218">
        <v>0.26</v>
      </c>
      <c r="BD65" s="218">
        <v>0.28000000000000003</v>
      </c>
      <c r="BE65" s="218">
        <v>0.28000000000000003</v>
      </c>
      <c r="BF65" s="218">
        <v>0.19</v>
      </c>
      <c r="BG65" s="218">
        <v>0.19</v>
      </c>
      <c r="BH65" s="218">
        <v>0.19</v>
      </c>
      <c r="BI65" s="198">
        <v>0.06</v>
      </c>
      <c r="BJ65" s="198">
        <v>0.14000000000000001</v>
      </c>
      <c r="BK65" s="198">
        <v>0.14000000000000001</v>
      </c>
      <c r="BL65" s="220">
        <v>0.12</v>
      </c>
      <c r="BM65" s="198">
        <v>0.19</v>
      </c>
      <c r="BN65" s="216">
        <v>0.1</v>
      </c>
      <c r="BO65" s="198">
        <v>0.16</v>
      </c>
      <c r="BP65" s="198">
        <v>0.05</v>
      </c>
      <c r="BQ65" s="198">
        <v>0.05</v>
      </c>
      <c r="BR65" s="204">
        <v>0.05</v>
      </c>
      <c r="BS65" s="47"/>
    </row>
    <row r="66" spans="1:72" ht="16" customHeight="1" x14ac:dyDescent="0.15">
      <c r="A66" s="133" t="s">
        <v>79</v>
      </c>
      <c r="B66" s="165" t="s">
        <v>523</v>
      </c>
      <c r="C66" s="165" t="s">
        <v>228</v>
      </c>
      <c r="D66" s="165" t="s">
        <v>597</v>
      </c>
      <c r="E66" s="137" t="s">
        <v>135</v>
      </c>
      <c r="F66" s="74"/>
      <c r="G66" s="74"/>
      <c r="H66" s="75">
        <v>9</v>
      </c>
      <c r="I66" s="76">
        <v>14</v>
      </c>
      <c r="J66" s="76"/>
      <c r="K66" s="213">
        <v>0.21</v>
      </c>
      <c r="L66" s="213">
        <v>0.28999999999999998</v>
      </c>
      <c r="M66" s="213">
        <v>0.21</v>
      </c>
      <c r="N66" s="213">
        <v>0.21</v>
      </c>
      <c r="O66" s="213">
        <v>0.21</v>
      </c>
      <c r="P66" s="213">
        <v>0.21</v>
      </c>
      <c r="Q66" s="213">
        <v>0.21</v>
      </c>
      <c r="R66" s="213">
        <v>0.21</v>
      </c>
      <c r="S66" s="213">
        <v>0.21</v>
      </c>
      <c r="T66" s="213">
        <v>0.21</v>
      </c>
      <c r="U66" s="213">
        <v>0.21</v>
      </c>
      <c r="V66" s="213">
        <v>0.21</v>
      </c>
      <c r="W66" s="213">
        <v>0.21</v>
      </c>
      <c r="X66" s="213">
        <v>0.21</v>
      </c>
      <c r="Y66" s="213">
        <v>0.21</v>
      </c>
      <c r="Z66" s="213">
        <v>0.21</v>
      </c>
      <c r="AA66" s="213">
        <v>0.21</v>
      </c>
      <c r="AB66" s="213">
        <v>0.21</v>
      </c>
      <c r="AC66" s="213">
        <v>0.21</v>
      </c>
      <c r="AD66" s="213">
        <v>0.21</v>
      </c>
      <c r="AE66" s="198">
        <v>0.24</v>
      </c>
      <c r="AF66" s="198">
        <v>0.19</v>
      </c>
      <c r="AG66" s="198">
        <v>0.19</v>
      </c>
      <c r="AH66" s="198">
        <v>0.19</v>
      </c>
      <c r="AI66" s="215">
        <v>0.2</v>
      </c>
      <c r="AJ66" s="198">
        <v>0.15</v>
      </c>
      <c r="AK66" s="217">
        <v>0.2</v>
      </c>
      <c r="AL66" s="198">
        <v>0.35</v>
      </c>
      <c r="AM66" s="198">
        <v>0.15</v>
      </c>
      <c r="AN66" s="198">
        <v>0.12</v>
      </c>
      <c r="AO66" s="198">
        <v>0.27</v>
      </c>
      <c r="AP66" s="198">
        <v>0.19</v>
      </c>
      <c r="AQ66" s="198">
        <v>0.19</v>
      </c>
      <c r="AR66" s="198">
        <v>0.19</v>
      </c>
      <c r="AS66" s="198">
        <v>0.19</v>
      </c>
      <c r="AT66" s="215">
        <v>0.2</v>
      </c>
      <c r="AU66" s="198">
        <v>0.19</v>
      </c>
      <c r="AV66" s="198">
        <v>0.24</v>
      </c>
      <c r="AW66" s="198">
        <v>0.22</v>
      </c>
      <c r="AX66" s="198">
        <v>0.12</v>
      </c>
      <c r="AY66" s="198">
        <v>0.11</v>
      </c>
      <c r="AZ66" s="218">
        <v>0.33</v>
      </c>
      <c r="BA66" s="218">
        <v>0.37</v>
      </c>
      <c r="BB66" s="218">
        <v>0.24</v>
      </c>
      <c r="BC66" s="218">
        <v>0.26</v>
      </c>
      <c r="BD66" s="218">
        <v>0.28000000000000003</v>
      </c>
      <c r="BE66" s="218">
        <v>0.28000000000000003</v>
      </c>
      <c r="BF66" s="218">
        <v>0.19</v>
      </c>
      <c r="BG66" s="218">
        <v>0.19</v>
      </c>
      <c r="BH66" s="218">
        <v>0.19</v>
      </c>
      <c r="BI66" s="198">
        <v>0.06</v>
      </c>
      <c r="BJ66" s="198">
        <v>0.14000000000000001</v>
      </c>
      <c r="BK66" s="198">
        <v>0.14000000000000001</v>
      </c>
      <c r="BL66" s="220">
        <v>0.12</v>
      </c>
      <c r="BM66" s="198">
        <v>0.19</v>
      </c>
      <c r="BN66" s="198">
        <v>0.15</v>
      </c>
      <c r="BO66" s="198">
        <v>0.16</v>
      </c>
      <c r="BP66" s="198">
        <v>0.05</v>
      </c>
      <c r="BQ66" s="198">
        <v>0.05</v>
      </c>
      <c r="BR66" s="198">
        <v>0.16</v>
      </c>
      <c r="BS66" s="47"/>
    </row>
    <row r="67" spans="1:72" ht="16" customHeight="1" x14ac:dyDescent="0.15">
      <c r="A67" s="50" t="s">
        <v>143</v>
      </c>
      <c r="B67" s="159" t="s">
        <v>523</v>
      </c>
      <c r="C67" s="159" t="s">
        <v>533</v>
      </c>
      <c r="D67" s="159" t="s">
        <v>598</v>
      </c>
      <c r="E67" s="131" t="s">
        <v>131</v>
      </c>
      <c r="F67" s="51">
        <v>0.2</v>
      </c>
      <c r="G67" s="79">
        <v>0.2</v>
      </c>
      <c r="H67" s="52">
        <f t="shared" ref="H67:I84" si="3">F67*20</f>
        <v>4</v>
      </c>
      <c r="I67" s="52">
        <f t="shared" si="3"/>
        <v>4</v>
      </c>
      <c r="J67" s="52"/>
      <c r="K67" s="213">
        <v>0.21</v>
      </c>
      <c r="L67" s="213">
        <v>0.28999999999999998</v>
      </c>
      <c r="M67" s="213">
        <v>0.21</v>
      </c>
      <c r="N67" s="213">
        <v>0.21</v>
      </c>
      <c r="O67" s="213">
        <v>0.21</v>
      </c>
      <c r="P67" s="213">
        <v>0.21</v>
      </c>
      <c r="Q67" s="213">
        <v>0.21</v>
      </c>
      <c r="R67" s="213">
        <v>0.21</v>
      </c>
      <c r="S67" s="213">
        <v>0.21</v>
      </c>
      <c r="T67" s="213">
        <v>0.21</v>
      </c>
      <c r="U67" s="213">
        <v>0.21</v>
      </c>
      <c r="V67" s="213">
        <v>0.21</v>
      </c>
      <c r="W67" s="213">
        <v>0.21</v>
      </c>
      <c r="X67" s="213">
        <v>0.21</v>
      </c>
      <c r="Y67" s="213">
        <v>0.21</v>
      </c>
      <c r="Z67" s="213">
        <v>0.21</v>
      </c>
      <c r="AA67" s="213">
        <v>0.21</v>
      </c>
      <c r="AB67" s="213">
        <v>0.21</v>
      </c>
      <c r="AC67" s="213">
        <v>0.21</v>
      </c>
      <c r="AD67" s="213">
        <v>0.21</v>
      </c>
      <c r="AE67" s="198">
        <v>0.24</v>
      </c>
      <c r="AF67" s="198">
        <v>0.19</v>
      </c>
      <c r="AG67" s="198">
        <v>0.19</v>
      </c>
      <c r="AH67" s="198">
        <v>0.19</v>
      </c>
      <c r="AI67" s="215">
        <v>0.2</v>
      </c>
      <c r="AJ67" s="198">
        <v>0.15</v>
      </c>
      <c r="AK67" s="217">
        <v>0.2</v>
      </c>
      <c r="AL67" s="198">
        <v>0.35</v>
      </c>
      <c r="AM67" s="198">
        <v>0.15</v>
      </c>
      <c r="AN67" s="198">
        <v>0.12</v>
      </c>
      <c r="AO67" s="198">
        <v>0.27</v>
      </c>
      <c r="AP67" s="198">
        <v>0.19</v>
      </c>
      <c r="AQ67" s="198">
        <v>0.19</v>
      </c>
      <c r="AR67" s="198">
        <v>0.19</v>
      </c>
      <c r="AS67" s="198">
        <v>0.19</v>
      </c>
      <c r="AT67" s="215">
        <v>0.2</v>
      </c>
      <c r="AU67" s="198">
        <v>0.19</v>
      </c>
      <c r="AV67" s="198">
        <v>0.24</v>
      </c>
      <c r="AW67" s="198">
        <v>0.22</v>
      </c>
      <c r="AX67" s="198">
        <v>0.12</v>
      </c>
      <c r="AY67" s="198">
        <v>0.11</v>
      </c>
      <c r="AZ67" s="218">
        <v>0.33</v>
      </c>
      <c r="BA67" s="218">
        <v>0.37</v>
      </c>
      <c r="BB67" s="218">
        <v>0.24</v>
      </c>
      <c r="BC67" s="218">
        <v>0.26</v>
      </c>
      <c r="BD67" s="218">
        <v>0.28000000000000003</v>
      </c>
      <c r="BE67" s="218">
        <v>0.28000000000000003</v>
      </c>
      <c r="BF67" s="218">
        <v>0.19</v>
      </c>
      <c r="BG67" s="218">
        <v>0.19</v>
      </c>
      <c r="BH67" s="218">
        <v>0.19</v>
      </c>
      <c r="BI67" s="198">
        <v>0.06</v>
      </c>
      <c r="BJ67" s="198">
        <v>0.14000000000000001</v>
      </c>
      <c r="BK67" s="198">
        <v>0.14000000000000001</v>
      </c>
      <c r="BL67" s="220">
        <v>0.12</v>
      </c>
      <c r="BM67" s="198">
        <v>0.19</v>
      </c>
      <c r="BN67" s="198">
        <v>0.15</v>
      </c>
      <c r="BO67" s="198">
        <v>0.16</v>
      </c>
      <c r="BP67" s="198">
        <v>0.05</v>
      </c>
      <c r="BQ67" s="198">
        <v>0.05</v>
      </c>
      <c r="BR67" s="198">
        <v>0.16</v>
      </c>
      <c r="BS67" s="47"/>
    </row>
    <row r="68" spans="1:72" ht="16" customHeight="1" x14ac:dyDescent="0.15">
      <c r="A68" s="50" t="s">
        <v>144</v>
      </c>
      <c r="B68" s="159" t="s">
        <v>523</v>
      </c>
      <c r="C68" s="159" t="s">
        <v>533</v>
      </c>
      <c r="D68" s="159" t="s">
        <v>599</v>
      </c>
      <c r="E68" s="131" t="s">
        <v>131</v>
      </c>
      <c r="F68" s="51">
        <v>0.3</v>
      </c>
      <c r="G68" s="79">
        <v>0.3</v>
      </c>
      <c r="H68" s="52">
        <f t="shared" si="3"/>
        <v>6</v>
      </c>
      <c r="I68" s="52">
        <f t="shared" si="3"/>
        <v>6</v>
      </c>
      <c r="J68" s="52"/>
      <c r="K68" s="213">
        <v>0.21</v>
      </c>
      <c r="L68" s="213">
        <v>0.28999999999999998</v>
      </c>
      <c r="M68" s="213">
        <v>0.21</v>
      </c>
      <c r="N68" s="213">
        <v>0.21</v>
      </c>
      <c r="O68" s="213">
        <v>0.21</v>
      </c>
      <c r="P68" s="213">
        <v>0.21</v>
      </c>
      <c r="Q68" s="213">
        <v>0.21</v>
      </c>
      <c r="R68" s="213">
        <v>0.21</v>
      </c>
      <c r="S68" s="213">
        <v>0.21</v>
      </c>
      <c r="T68" s="213">
        <v>0.21</v>
      </c>
      <c r="U68" s="213">
        <v>0.21</v>
      </c>
      <c r="V68" s="213">
        <v>0.21</v>
      </c>
      <c r="W68" s="213">
        <v>0.21</v>
      </c>
      <c r="X68" s="213">
        <v>0.21</v>
      </c>
      <c r="Y68" s="213">
        <v>0.21</v>
      </c>
      <c r="Z68" s="213">
        <v>0.21</v>
      </c>
      <c r="AA68" s="213">
        <v>0.21</v>
      </c>
      <c r="AB68" s="213">
        <v>0.21</v>
      </c>
      <c r="AC68" s="213">
        <v>0.21</v>
      </c>
      <c r="AD68" s="213">
        <v>0.21</v>
      </c>
      <c r="AE68" s="198">
        <v>0.24</v>
      </c>
      <c r="AF68" s="198">
        <v>0.19</v>
      </c>
      <c r="AG68" s="198">
        <v>0.19</v>
      </c>
      <c r="AH68" s="198">
        <v>0.19</v>
      </c>
      <c r="AI68" s="215">
        <v>0.2</v>
      </c>
      <c r="AJ68" s="198">
        <v>0.15</v>
      </c>
      <c r="AK68" s="217">
        <v>0.2</v>
      </c>
      <c r="AL68" s="198">
        <v>0.35</v>
      </c>
      <c r="AM68" s="198">
        <v>0.15</v>
      </c>
      <c r="AN68" s="198">
        <v>0.12</v>
      </c>
      <c r="AO68" s="198">
        <v>0.27</v>
      </c>
      <c r="AP68" s="198">
        <v>0.19</v>
      </c>
      <c r="AQ68" s="198">
        <v>0.19</v>
      </c>
      <c r="AR68" s="198">
        <v>0.19</v>
      </c>
      <c r="AS68" s="198">
        <v>0.19</v>
      </c>
      <c r="AT68" s="215">
        <v>0.2</v>
      </c>
      <c r="AU68" s="198">
        <v>0.19</v>
      </c>
      <c r="AV68" s="198">
        <v>0.24</v>
      </c>
      <c r="AW68" s="198">
        <v>0.22</v>
      </c>
      <c r="AX68" s="198">
        <v>0.12</v>
      </c>
      <c r="AY68" s="198">
        <v>0.11</v>
      </c>
      <c r="AZ68" s="218">
        <v>0.33</v>
      </c>
      <c r="BA68" s="218">
        <v>0.37</v>
      </c>
      <c r="BB68" s="218">
        <v>0.24</v>
      </c>
      <c r="BC68" s="218">
        <v>0.26</v>
      </c>
      <c r="BD68" s="218">
        <v>0.28000000000000003</v>
      </c>
      <c r="BE68" s="218">
        <v>0.28000000000000003</v>
      </c>
      <c r="BF68" s="218">
        <v>0.19</v>
      </c>
      <c r="BG68" s="218">
        <v>0.19</v>
      </c>
      <c r="BH68" s="218">
        <v>0.19</v>
      </c>
      <c r="BI68" s="198">
        <v>0.06</v>
      </c>
      <c r="BJ68" s="198">
        <v>0.14000000000000001</v>
      </c>
      <c r="BK68" s="198">
        <v>0.14000000000000001</v>
      </c>
      <c r="BL68" s="220">
        <v>0.12</v>
      </c>
      <c r="BM68" s="198">
        <v>0.19</v>
      </c>
      <c r="BN68" s="198">
        <v>0.15</v>
      </c>
      <c r="BO68" s="198">
        <v>0.16</v>
      </c>
      <c r="BP68" s="198">
        <v>0.05</v>
      </c>
      <c r="BQ68" s="198">
        <v>0.05</v>
      </c>
      <c r="BR68" s="198">
        <v>0.16</v>
      </c>
      <c r="BS68" s="47"/>
    </row>
    <row r="69" spans="1:72" ht="16" customHeight="1" x14ac:dyDescent="0.15">
      <c r="A69" s="82" t="s">
        <v>112</v>
      </c>
      <c r="B69" s="82" t="s">
        <v>529</v>
      </c>
      <c r="C69" s="82" t="s">
        <v>534</v>
      </c>
      <c r="D69" s="82" t="s">
        <v>549</v>
      </c>
      <c r="E69" s="38" t="s">
        <v>141</v>
      </c>
      <c r="F69" s="81">
        <v>0.3</v>
      </c>
      <c r="G69" s="81">
        <v>0.4</v>
      </c>
      <c r="H69" s="82">
        <f t="shared" si="3"/>
        <v>6</v>
      </c>
      <c r="I69" s="82">
        <f t="shared" si="3"/>
        <v>8</v>
      </c>
      <c r="J69" s="82"/>
      <c r="K69" s="213">
        <v>0.21</v>
      </c>
      <c r="L69" s="213">
        <v>0.28999999999999998</v>
      </c>
      <c r="M69" s="213">
        <v>0.21</v>
      </c>
      <c r="N69" s="213">
        <v>0.21</v>
      </c>
      <c r="O69" s="213">
        <v>0.21</v>
      </c>
      <c r="P69" s="213">
        <v>0.21</v>
      </c>
      <c r="Q69" s="213">
        <v>0.21</v>
      </c>
      <c r="R69" s="213">
        <v>0.21</v>
      </c>
      <c r="S69" s="213">
        <v>0.21</v>
      </c>
      <c r="T69" s="213">
        <v>0.21</v>
      </c>
      <c r="U69" s="213">
        <v>0.21</v>
      </c>
      <c r="V69" s="213">
        <v>0.21</v>
      </c>
      <c r="W69" s="213">
        <v>0.21</v>
      </c>
      <c r="X69" s="213">
        <v>0.21</v>
      </c>
      <c r="Y69" s="213">
        <v>0.21</v>
      </c>
      <c r="Z69" s="213">
        <v>0.21</v>
      </c>
      <c r="AA69" s="213">
        <v>0.21</v>
      </c>
      <c r="AB69" s="213">
        <v>0.21</v>
      </c>
      <c r="AC69" s="213">
        <v>0.21</v>
      </c>
      <c r="AD69" s="213">
        <v>0.21</v>
      </c>
      <c r="AE69" s="198">
        <v>0.24</v>
      </c>
      <c r="AF69" s="198">
        <v>0.19</v>
      </c>
      <c r="AG69" s="198">
        <v>0.19</v>
      </c>
      <c r="AH69" s="198">
        <v>0.19</v>
      </c>
      <c r="AI69" s="215">
        <v>0.2</v>
      </c>
      <c r="AJ69" s="198">
        <v>0.15</v>
      </c>
      <c r="AK69" s="217">
        <v>0.2</v>
      </c>
      <c r="AL69" s="198">
        <v>0.35</v>
      </c>
      <c r="AM69" s="198">
        <v>0.15</v>
      </c>
      <c r="AN69" s="198">
        <v>0.12</v>
      </c>
      <c r="AO69" s="198">
        <v>0.27</v>
      </c>
      <c r="AP69" s="198">
        <v>0.19</v>
      </c>
      <c r="AQ69" s="198">
        <v>0.19</v>
      </c>
      <c r="AR69" s="198">
        <v>0.19</v>
      </c>
      <c r="AS69" s="198">
        <v>0.19</v>
      </c>
      <c r="AT69" s="215">
        <v>0.2</v>
      </c>
      <c r="AU69" s="198">
        <v>0.19</v>
      </c>
      <c r="AV69" s="198">
        <v>0.24</v>
      </c>
      <c r="AW69" s="198">
        <v>0.22</v>
      </c>
      <c r="AX69" s="198">
        <v>0.12</v>
      </c>
      <c r="AY69" s="198">
        <v>0.11</v>
      </c>
      <c r="AZ69" s="218">
        <v>0.33</v>
      </c>
      <c r="BA69" s="218">
        <v>0.37</v>
      </c>
      <c r="BB69" s="218">
        <v>0.24</v>
      </c>
      <c r="BC69" s="218">
        <v>0.26</v>
      </c>
      <c r="BD69" s="218">
        <v>0.28000000000000003</v>
      </c>
      <c r="BE69" s="218">
        <v>0.28000000000000003</v>
      </c>
      <c r="BF69" s="218">
        <v>0.19</v>
      </c>
      <c r="BG69" s="218">
        <v>0.19</v>
      </c>
      <c r="BH69" s="218">
        <v>0.19</v>
      </c>
      <c r="BI69" s="198">
        <v>0.06</v>
      </c>
      <c r="BJ69" s="198">
        <v>0.14000000000000001</v>
      </c>
      <c r="BK69" s="198">
        <v>0.14000000000000001</v>
      </c>
      <c r="BL69" s="220">
        <v>0.12</v>
      </c>
      <c r="BM69" s="198">
        <v>0.19</v>
      </c>
      <c r="BN69" s="198">
        <v>0.15</v>
      </c>
      <c r="BO69" s="198">
        <v>0.16</v>
      </c>
      <c r="BP69" s="198">
        <v>0.05</v>
      </c>
      <c r="BQ69" s="198">
        <v>0.05</v>
      </c>
      <c r="BR69" s="198">
        <v>0.16</v>
      </c>
      <c r="BS69" s="47"/>
    </row>
    <row r="70" spans="1:72" s="545" customFormat="1" ht="16" customHeight="1" x14ac:dyDescent="0.15">
      <c r="A70" s="538" t="s">
        <v>115</v>
      </c>
      <c r="B70" s="538" t="s">
        <v>529</v>
      </c>
      <c r="C70" s="538"/>
      <c r="D70" s="538" t="s">
        <v>550</v>
      </c>
      <c r="E70" s="538" t="s">
        <v>130</v>
      </c>
      <c r="F70" s="539">
        <v>0.1</v>
      </c>
      <c r="G70" s="539">
        <v>0.5</v>
      </c>
      <c r="H70" s="538">
        <f t="shared" si="3"/>
        <v>2</v>
      </c>
      <c r="I70" s="538">
        <f t="shared" si="3"/>
        <v>10</v>
      </c>
      <c r="J70" s="538"/>
      <c r="K70" s="538">
        <v>0.21</v>
      </c>
      <c r="L70" s="538">
        <v>0.28999999999999998</v>
      </c>
      <c r="M70" s="538">
        <v>0.21</v>
      </c>
      <c r="N70" s="538">
        <v>0.21</v>
      </c>
      <c r="O70" s="538">
        <v>0.21</v>
      </c>
      <c r="P70" s="538">
        <v>0.21</v>
      </c>
      <c r="Q70" s="538">
        <v>0.21</v>
      </c>
      <c r="R70" s="538">
        <v>0.21</v>
      </c>
      <c r="S70" s="538">
        <v>0.21</v>
      </c>
      <c r="T70" s="538">
        <v>0.21</v>
      </c>
      <c r="U70" s="538">
        <v>0.21</v>
      </c>
      <c r="V70" s="538">
        <v>0.21</v>
      </c>
      <c r="W70" s="538">
        <v>0.21</v>
      </c>
      <c r="X70" s="538">
        <v>0.21</v>
      </c>
      <c r="Y70" s="538">
        <v>0.21</v>
      </c>
      <c r="Z70" s="538">
        <v>0.21</v>
      </c>
      <c r="AA70" s="538">
        <v>0.21</v>
      </c>
      <c r="AB70" s="538">
        <v>0.21</v>
      </c>
      <c r="AC70" s="538">
        <v>0.21</v>
      </c>
      <c r="AD70" s="538">
        <v>0.21</v>
      </c>
      <c r="AE70" s="63">
        <v>0.24</v>
      </c>
      <c r="AF70" s="63">
        <v>0.19</v>
      </c>
      <c r="AG70" s="63">
        <v>0.19</v>
      </c>
      <c r="AH70" s="63">
        <v>0.19</v>
      </c>
      <c r="AI70" s="540">
        <v>0.2</v>
      </c>
      <c r="AJ70" s="63">
        <v>0.15</v>
      </c>
      <c r="AK70" s="541">
        <v>0.2</v>
      </c>
      <c r="AL70" s="63">
        <v>0.35</v>
      </c>
      <c r="AM70" s="63">
        <v>0.15</v>
      </c>
      <c r="AN70" s="63">
        <v>0.12</v>
      </c>
      <c r="AO70" s="63">
        <v>0.27</v>
      </c>
      <c r="AP70" s="63">
        <v>0.19</v>
      </c>
      <c r="AQ70" s="63">
        <v>0.19</v>
      </c>
      <c r="AR70" s="63">
        <v>0.19</v>
      </c>
      <c r="AS70" s="63">
        <v>0.19</v>
      </c>
      <c r="AT70" s="540">
        <v>0.2</v>
      </c>
      <c r="AU70" s="63">
        <v>0.19</v>
      </c>
      <c r="AV70" s="63">
        <v>0.24</v>
      </c>
      <c r="AW70" s="63">
        <v>0.22</v>
      </c>
      <c r="AX70" s="63">
        <v>0.12</v>
      </c>
      <c r="AY70" s="63">
        <v>0.11</v>
      </c>
      <c r="AZ70" s="542">
        <v>0.33</v>
      </c>
      <c r="BA70" s="542">
        <v>0.37</v>
      </c>
      <c r="BB70" s="542">
        <v>0.24</v>
      </c>
      <c r="BC70" s="542">
        <v>0.26</v>
      </c>
      <c r="BD70" s="542">
        <v>0.28000000000000003</v>
      </c>
      <c r="BE70" s="542">
        <v>0.28000000000000003</v>
      </c>
      <c r="BF70" s="542">
        <v>0.19</v>
      </c>
      <c r="BG70" s="542">
        <v>0.19</v>
      </c>
      <c r="BH70" s="542">
        <v>0.19</v>
      </c>
      <c r="BI70" s="63">
        <v>0.06</v>
      </c>
      <c r="BJ70" s="63">
        <v>0.14000000000000001</v>
      </c>
      <c r="BK70" s="63">
        <v>0.14000000000000001</v>
      </c>
      <c r="BL70" s="543">
        <v>0.12</v>
      </c>
      <c r="BM70" s="63">
        <v>0.19</v>
      </c>
      <c r="BN70" s="63">
        <v>0.15</v>
      </c>
      <c r="BO70" s="63">
        <v>0.16</v>
      </c>
      <c r="BP70" s="63">
        <v>0.05</v>
      </c>
      <c r="BQ70" s="63">
        <v>0.05</v>
      </c>
      <c r="BR70" s="63">
        <v>0.16</v>
      </c>
      <c r="BS70" s="544"/>
    </row>
    <row r="71" spans="1:72" ht="16" customHeight="1" x14ac:dyDescent="0.15">
      <c r="A71" s="82" t="s">
        <v>116</v>
      </c>
      <c r="B71" s="82" t="s">
        <v>529</v>
      </c>
      <c r="C71" s="82"/>
      <c r="D71" s="82" t="s">
        <v>551</v>
      </c>
      <c r="E71" s="38" t="s">
        <v>130</v>
      </c>
      <c r="F71" s="81">
        <v>0.15</v>
      </c>
      <c r="G71" s="81">
        <v>0.4</v>
      </c>
      <c r="H71" s="82">
        <f t="shared" si="3"/>
        <v>3</v>
      </c>
      <c r="I71" s="82">
        <f t="shared" si="3"/>
        <v>8</v>
      </c>
      <c r="J71" s="82"/>
      <c r="K71" s="213">
        <v>0.21</v>
      </c>
      <c r="L71" s="213">
        <v>0.28999999999999998</v>
      </c>
      <c r="M71" s="213">
        <v>0.21</v>
      </c>
      <c r="N71" s="213">
        <v>0.21</v>
      </c>
      <c r="O71" s="213">
        <v>0.21</v>
      </c>
      <c r="P71" s="213">
        <v>0.21</v>
      </c>
      <c r="Q71" s="213">
        <v>0.21</v>
      </c>
      <c r="R71" s="213">
        <v>0.21</v>
      </c>
      <c r="S71" s="213">
        <v>0.21</v>
      </c>
      <c r="T71" s="213">
        <v>0.21</v>
      </c>
      <c r="U71" s="213">
        <v>0.21</v>
      </c>
      <c r="V71" s="213">
        <v>0.21</v>
      </c>
      <c r="W71" s="213">
        <v>0.21</v>
      </c>
      <c r="X71" s="213">
        <v>0.21</v>
      </c>
      <c r="Y71" s="213">
        <v>0.21</v>
      </c>
      <c r="Z71" s="213">
        <v>0.21</v>
      </c>
      <c r="AA71" s="213">
        <v>0.21</v>
      </c>
      <c r="AB71" s="213">
        <v>0.21</v>
      </c>
      <c r="AC71" s="213">
        <v>0.21</v>
      </c>
      <c r="AD71" s="213">
        <v>0.21</v>
      </c>
      <c r="AE71" s="198">
        <v>0.24</v>
      </c>
      <c r="AF71" s="198">
        <v>0.19</v>
      </c>
      <c r="AG71" s="198">
        <v>0.19</v>
      </c>
      <c r="AH71" s="198">
        <v>0.19</v>
      </c>
      <c r="AI71" s="215">
        <v>0.2</v>
      </c>
      <c r="AJ71" s="198">
        <v>0.15</v>
      </c>
      <c r="AK71" s="217">
        <v>0.2</v>
      </c>
      <c r="AL71" s="198">
        <v>0.35</v>
      </c>
      <c r="AM71" s="198">
        <v>0.15</v>
      </c>
      <c r="AN71" s="198">
        <v>0.12</v>
      </c>
      <c r="AO71" s="198">
        <v>0.27</v>
      </c>
      <c r="AP71" s="198">
        <v>0.19</v>
      </c>
      <c r="AQ71" s="198">
        <v>0.19</v>
      </c>
      <c r="AR71" s="198">
        <v>0.19</v>
      </c>
      <c r="AS71" s="198">
        <v>0.19</v>
      </c>
      <c r="AT71" s="215">
        <v>0.2</v>
      </c>
      <c r="AU71" s="198">
        <v>0.19</v>
      </c>
      <c r="AV71" s="198">
        <v>0.24</v>
      </c>
      <c r="AW71" s="198">
        <v>0.22</v>
      </c>
      <c r="AX71" s="198">
        <v>0.12</v>
      </c>
      <c r="AY71" s="198">
        <v>0.11</v>
      </c>
      <c r="AZ71" s="218">
        <v>0.33</v>
      </c>
      <c r="BA71" s="218">
        <v>0.37</v>
      </c>
      <c r="BB71" s="218">
        <v>0.24</v>
      </c>
      <c r="BC71" s="218">
        <v>0.26</v>
      </c>
      <c r="BD71" s="218">
        <v>0.28000000000000003</v>
      </c>
      <c r="BE71" s="218">
        <v>0.28000000000000003</v>
      </c>
      <c r="BF71" s="218">
        <v>0.19</v>
      </c>
      <c r="BG71" s="218">
        <v>0.19</v>
      </c>
      <c r="BH71" s="218">
        <v>0.19</v>
      </c>
      <c r="BI71" s="198">
        <v>0.06</v>
      </c>
      <c r="BJ71" s="198">
        <v>0.14000000000000001</v>
      </c>
      <c r="BK71" s="198">
        <v>0.14000000000000001</v>
      </c>
      <c r="BL71" s="220">
        <v>0.12</v>
      </c>
      <c r="BM71" s="198">
        <v>0.19</v>
      </c>
      <c r="BN71" s="198">
        <v>0.15</v>
      </c>
      <c r="BO71" s="198">
        <v>0.16</v>
      </c>
      <c r="BP71" s="198">
        <v>0.05</v>
      </c>
      <c r="BQ71" s="198">
        <v>0.05</v>
      </c>
      <c r="BR71" s="198">
        <v>0.16</v>
      </c>
      <c r="BS71" s="47"/>
    </row>
    <row r="72" spans="1:72" ht="16" customHeight="1" x14ac:dyDescent="0.15">
      <c r="A72" s="80" t="s">
        <v>117</v>
      </c>
      <c r="B72" s="82" t="s">
        <v>529</v>
      </c>
      <c r="C72" s="166"/>
      <c r="D72" s="166" t="s">
        <v>600</v>
      </c>
      <c r="E72" s="131" t="s">
        <v>135</v>
      </c>
      <c r="F72" s="81">
        <v>0.2</v>
      </c>
      <c r="G72" s="81">
        <v>0.4</v>
      </c>
      <c r="H72" s="82">
        <f t="shared" si="3"/>
        <v>4</v>
      </c>
      <c r="I72" s="82">
        <f t="shared" si="3"/>
        <v>8</v>
      </c>
      <c r="J72" s="82"/>
      <c r="K72" s="213">
        <v>0.21</v>
      </c>
      <c r="L72" s="213">
        <v>0.28999999999999998</v>
      </c>
      <c r="M72" s="213">
        <v>0.21</v>
      </c>
      <c r="N72" s="213">
        <v>0.21</v>
      </c>
      <c r="O72" s="213">
        <v>0.21</v>
      </c>
      <c r="P72" s="213">
        <v>0.21</v>
      </c>
      <c r="Q72" s="213">
        <v>0.21</v>
      </c>
      <c r="R72" s="213">
        <v>0.21</v>
      </c>
      <c r="S72" s="213">
        <v>0.21</v>
      </c>
      <c r="T72" s="213">
        <v>0.21</v>
      </c>
      <c r="U72" s="213">
        <v>0.21</v>
      </c>
      <c r="V72" s="213">
        <v>0.21</v>
      </c>
      <c r="W72" s="213">
        <v>0.21</v>
      </c>
      <c r="X72" s="213">
        <v>0.21</v>
      </c>
      <c r="Y72" s="213">
        <v>0.21</v>
      </c>
      <c r="Z72" s="213">
        <v>0.21</v>
      </c>
      <c r="AA72" s="213">
        <v>0.21</v>
      </c>
      <c r="AB72" s="213">
        <v>0.21</v>
      </c>
      <c r="AC72" s="213">
        <v>0.21</v>
      </c>
      <c r="AD72" s="213">
        <v>0.21</v>
      </c>
      <c r="AE72" s="198">
        <v>0.24</v>
      </c>
      <c r="AF72" s="198">
        <v>0.19</v>
      </c>
      <c r="AG72" s="198">
        <v>0.19</v>
      </c>
      <c r="AH72" s="198">
        <v>0.19</v>
      </c>
      <c r="AI72" s="215">
        <v>0.2</v>
      </c>
      <c r="AJ72" s="198">
        <v>0.15</v>
      </c>
      <c r="AK72" s="217">
        <v>0.2</v>
      </c>
      <c r="AL72" s="198">
        <v>0.35</v>
      </c>
      <c r="AM72" s="198">
        <v>0.15</v>
      </c>
      <c r="AN72" s="198">
        <v>0.12</v>
      </c>
      <c r="AO72" s="198">
        <v>0.27</v>
      </c>
      <c r="AP72" s="198">
        <v>0.19</v>
      </c>
      <c r="AQ72" s="198">
        <v>0.19</v>
      </c>
      <c r="AR72" s="198">
        <v>0.19</v>
      </c>
      <c r="AS72" s="198">
        <v>0.19</v>
      </c>
      <c r="AT72" s="215">
        <v>0.2</v>
      </c>
      <c r="AU72" s="198">
        <v>0.19</v>
      </c>
      <c r="AV72" s="198">
        <v>0.24</v>
      </c>
      <c r="AW72" s="198">
        <v>0.22</v>
      </c>
      <c r="AX72" s="198">
        <v>0.12</v>
      </c>
      <c r="AY72" s="198">
        <v>0.11</v>
      </c>
      <c r="AZ72" s="218">
        <v>0.33</v>
      </c>
      <c r="BA72" s="218">
        <v>0.37</v>
      </c>
      <c r="BB72" s="218">
        <v>0.24</v>
      </c>
      <c r="BC72" s="218">
        <v>0.26</v>
      </c>
      <c r="BD72" s="218">
        <v>0.28000000000000003</v>
      </c>
      <c r="BE72" s="218">
        <v>0.28000000000000003</v>
      </c>
      <c r="BF72" s="218">
        <v>0.19</v>
      </c>
      <c r="BG72" s="218">
        <v>0.19</v>
      </c>
      <c r="BH72" s="218">
        <v>0.19</v>
      </c>
      <c r="BI72" s="198">
        <v>0.06</v>
      </c>
      <c r="BJ72" s="198">
        <v>0.14000000000000001</v>
      </c>
      <c r="BK72" s="198">
        <v>0.14000000000000001</v>
      </c>
      <c r="BL72" s="220">
        <v>0.12</v>
      </c>
      <c r="BM72" s="198">
        <v>0.19</v>
      </c>
      <c r="BN72" s="198">
        <v>0.15</v>
      </c>
      <c r="BO72" s="198">
        <v>0.16</v>
      </c>
      <c r="BP72" s="198">
        <v>0.05</v>
      </c>
      <c r="BQ72" s="198">
        <v>0.05</v>
      </c>
      <c r="BR72" s="198">
        <v>0.16</v>
      </c>
      <c r="BS72" s="47"/>
    </row>
    <row r="73" spans="1:72" ht="16" customHeight="1" x14ac:dyDescent="0.15">
      <c r="A73" s="80" t="s">
        <v>118</v>
      </c>
      <c r="B73" s="82" t="s">
        <v>529</v>
      </c>
      <c r="C73" s="166"/>
      <c r="D73" s="166" t="s">
        <v>601</v>
      </c>
      <c r="E73" s="131" t="s">
        <v>135</v>
      </c>
      <c r="F73" s="81">
        <v>0.3</v>
      </c>
      <c r="G73" s="81">
        <v>0.7</v>
      </c>
      <c r="H73" s="82">
        <f t="shared" si="3"/>
        <v>6</v>
      </c>
      <c r="I73" s="82">
        <f t="shared" si="3"/>
        <v>14</v>
      </c>
      <c r="J73" s="82"/>
      <c r="K73" s="213">
        <v>0.21</v>
      </c>
      <c r="L73" s="213">
        <v>0.28999999999999998</v>
      </c>
      <c r="M73" s="213">
        <v>0.21</v>
      </c>
      <c r="N73" s="213">
        <v>0.21</v>
      </c>
      <c r="O73" s="213">
        <v>0.21</v>
      </c>
      <c r="P73" s="213">
        <v>0.21</v>
      </c>
      <c r="Q73" s="213">
        <v>0.21</v>
      </c>
      <c r="R73" s="213">
        <v>0.21</v>
      </c>
      <c r="S73" s="213">
        <v>0.21</v>
      </c>
      <c r="T73" s="213">
        <v>0.21</v>
      </c>
      <c r="U73" s="213">
        <v>0.21</v>
      </c>
      <c r="V73" s="213">
        <v>0.21</v>
      </c>
      <c r="W73" s="213">
        <v>0.21</v>
      </c>
      <c r="X73" s="213">
        <v>0.21</v>
      </c>
      <c r="Y73" s="213">
        <v>0.21</v>
      </c>
      <c r="Z73" s="213">
        <v>0.21</v>
      </c>
      <c r="AA73" s="213">
        <v>0.21</v>
      </c>
      <c r="AB73" s="213">
        <v>0.21</v>
      </c>
      <c r="AC73" s="213">
        <v>0.21</v>
      </c>
      <c r="AD73" s="213">
        <v>0.21</v>
      </c>
      <c r="AE73" s="198">
        <v>0.24</v>
      </c>
      <c r="AF73" s="198">
        <v>0.19</v>
      </c>
      <c r="AG73" s="198">
        <v>0.19</v>
      </c>
      <c r="AH73" s="198">
        <v>0.19</v>
      </c>
      <c r="AI73" s="215">
        <v>0.2</v>
      </c>
      <c r="AJ73" s="198">
        <v>0.15</v>
      </c>
      <c r="AK73" s="217">
        <v>0.2</v>
      </c>
      <c r="AL73" s="198">
        <v>0.35</v>
      </c>
      <c r="AM73" s="198">
        <v>0.15</v>
      </c>
      <c r="AN73" s="198">
        <v>0.12</v>
      </c>
      <c r="AO73" s="198">
        <v>0.27</v>
      </c>
      <c r="AP73" s="198">
        <v>0.19</v>
      </c>
      <c r="AQ73" s="198">
        <v>0.19</v>
      </c>
      <c r="AR73" s="198">
        <v>0.19</v>
      </c>
      <c r="AS73" s="198">
        <v>0.19</v>
      </c>
      <c r="AT73" s="215">
        <v>0.2</v>
      </c>
      <c r="AU73" s="198">
        <v>0.19</v>
      </c>
      <c r="AV73" s="198">
        <v>0.24</v>
      </c>
      <c r="AW73" s="198">
        <v>0.22</v>
      </c>
      <c r="AX73" s="198">
        <v>0.12</v>
      </c>
      <c r="AY73" s="198">
        <v>0.11</v>
      </c>
      <c r="AZ73" s="218">
        <v>0.33</v>
      </c>
      <c r="BA73" s="218">
        <v>0.37</v>
      </c>
      <c r="BB73" s="218">
        <v>0.24</v>
      </c>
      <c r="BC73" s="218">
        <v>0.26</v>
      </c>
      <c r="BD73" s="218">
        <v>0.28000000000000003</v>
      </c>
      <c r="BE73" s="218">
        <v>0.28000000000000003</v>
      </c>
      <c r="BF73" s="218">
        <v>0.19</v>
      </c>
      <c r="BG73" s="218">
        <v>0.19</v>
      </c>
      <c r="BH73" s="218">
        <v>0.19</v>
      </c>
      <c r="BI73" s="198">
        <v>0.06</v>
      </c>
      <c r="BJ73" s="198">
        <v>0.14000000000000001</v>
      </c>
      <c r="BK73" s="198">
        <v>0.14000000000000001</v>
      </c>
      <c r="BL73" s="220">
        <v>0.12</v>
      </c>
      <c r="BM73" s="198">
        <v>0.19</v>
      </c>
      <c r="BN73" s="198">
        <v>0.15</v>
      </c>
      <c r="BO73" s="198">
        <v>0.16</v>
      </c>
      <c r="BP73" s="198">
        <v>0.05</v>
      </c>
      <c r="BQ73" s="198">
        <v>0.05</v>
      </c>
      <c r="BR73" s="198">
        <v>0.16</v>
      </c>
      <c r="BS73" s="47"/>
    </row>
    <row r="74" spans="1:72" ht="16" customHeight="1" x14ac:dyDescent="0.15">
      <c r="A74" s="80" t="s">
        <v>119</v>
      </c>
      <c r="B74" s="82" t="s">
        <v>529</v>
      </c>
      <c r="C74" s="166"/>
      <c r="D74" s="166" t="s">
        <v>602</v>
      </c>
      <c r="E74" s="131" t="s">
        <v>135</v>
      </c>
      <c r="F74" s="81">
        <v>0.4</v>
      </c>
      <c r="G74" s="81">
        <v>0.6</v>
      </c>
      <c r="H74" s="82">
        <f t="shared" si="3"/>
        <v>8</v>
      </c>
      <c r="I74" s="82">
        <f t="shared" si="3"/>
        <v>12</v>
      </c>
      <c r="J74" s="82"/>
      <c r="K74" s="213">
        <v>0.21</v>
      </c>
      <c r="L74" s="213">
        <v>0.28999999999999998</v>
      </c>
      <c r="M74" s="213">
        <v>0.21</v>
      </c>
      <c r="N74" s="213">
        <v>0.21</v>
      </c>
      <c r="O74" s="213">
        <v>0.21</v>
      </c>
      <c r="P74" s="213">
        <v>0.21</v>
      </c>
      <c r="Q74" s="213">
        <v>0.21</v>
      </c>
      <c r="R74" s="213">
        <v>0.21</v>
      </c>
      <c r="S74" s="213">
        <v>0.21</v>
      </c>
      <c r="T74" s="213">
        <v>0.21</v>
      </c>
      <c r="U74" s="213">
        <v>0.21</v>
      </c>
      <c r="V74" s="213">
        <v>0.21</v>
      </c>
      <c r="W74" s="213">
        <v>0.21</v>
      </c>
      <c r="X74" s="213">
        <v>0.21</v>
      </c>
      <c r="Y74" s="213">
        <v>0.21</v>
      </c>
      <c r="Z74" s="213">
        <v>0.21</v>
      </c>
      <c r="AA74" s="213">
        <v>0.21</v>
      </c>
      <c r="AB74" s="213">
        <v>0.21</v>
      </c>
      <c r="AC74" s="213">
        <v>0.21</v>
      </c>
      <c r="AD74" s="213">
        <v>0.21</v>
      </c>
      <c r="AE74" s="198">
        <v>0.24</v>
      </c>
      <c r="AF74" s="198">
        <v>0.19</v>
      </c>
      <c r="AG74" s="198">
        <v>0.19</v>
      </c>
      <c r="AH74" s="198">
        <v>0.19</v>
      </c>
      <c r="AI74" s="215">
        <v>0.2</v>
      </c>
      <c r="AJ74" s="198">
        <v>0.15</v>
      </c>
      <c r="AK74" s="217">
        <v>0.2</v>
      </c>
      <c r="AL74" s="198">
        <v>0.35</v>
      </c>
      <c r="AM74" s="198">
        <v>0.15</v>
      </c>
      <c r="AN74" s="198">
        <v>0.12</v>
      </c>
      <c r="AO74" s="198">
        <v>0.27</v>
      </c>
      <c r="AP74" s="198">
        <v>0.19</v>
      </c>
      <c r="AQ74" s="198">
        <v>0.19</v>
      </c>
      <c r="AR74" s="198">
        <v>0.19</v>
      </c>
      <c r="AS74" s="198">
        <v>0.19</v>
      </c>
      <c r="AT74" s="215">
        <v>0.2</v>
      </c>
      <c r="AU74" s="198">
        <v>0.19</v>
      </c>
      <c r="AV74" s="198">
        <v>0.24</v>
      </c>
      <c r="AW74" s="198">
        <v>0.22</v>
      </c>
      <c r="AX74" s="198">
        <v>0.12</v>
      </c>
      <c r="AY74" s="198">
        <v>0.11</v>
      </c>
      <c r="AZ74" s="218">
        <v>0.33</v>
      </c>
      <c r="BA74" s="218">
        <v>0.37</v>
      </c>
      <c r="BB74" s="218">
        <v>0.24</v>
      </c>
      <c r="BC74" s="218">
        <v>0.26</v>
      </c>
      <c r="BD74" s="218">
        <v>0.28000000000000003</v>
      </c>
      <c r="BE74" s="218">
        <v>0.28000000000000003</v>
      </c>
      <c r="BF74" s="218">
        <v>0.19</v>
      </c>
      <c r="BG74" s="218">
        <v>0.19</v>
      </c>
      <c r="BH74" s="218">
        <v>0.19</v>
      </c>
      <c r="BI74" s="198">
        <v>0.06</v>
      </c>
      <c r="BJ74" s="198">
        <v>0.14000000000000001</v>
      </c>
      <c r="BK74" s="198">
        <v>0.14000000000000001</v>
      </c>
      <c r="BL74" s="220">
        <v>0.12</v>
      </c>
      <c r="BM74" s="198">
        <v>0.19</v>
      </c>
      <c r="BN74" s="198">
        <v>0.15</v>
      </c>
      <c r="BO74" s="198">
        <v>0.16</v>
      </c>
      <c r="BP74" s="198">
        <v>0.05</v>
      </c>
      <c r="BQ74" s="198">
        <v>0.05</v>
      </c>
      <c r="BR74" s="198">
        <v>0.16</v>
      </c>
      <c r="BS74" s="47"/>
    </row>
    <row r="75" spans="1:72" ht="16" customHeight="1" x14ac:dyDescent="0.15">
      <c r="A75" s="83" t="s">
        <v>120</v>
      </c>
      <c r="B75" s="82" t="s">
        <v>529</v>
      </c>
      <c r="C75" s="167"/>
      <c r="D75" s="167" t="s">
        <v>603</v>
      </c>
      <c r="E75" s="131" t="s">
        <v>131</v>
      </c>
      <c r="F75" s="84">
        <v>0.5</v>
      </c>
      <c r="G75" s="84">
        <v>0.5</v>
      </c>
      <c r="H75" s="85">
        <f t="shared" si="3"/>
        <v>10</v>
      </c>
      <c r="I75" s="85">
        <f t="shared" si="3"/>
        <v>10</v>
      </c>
      <c r="J75" s="85"/>
      <c r="K75" s="213">
        <v>0.21</v>
      </c>
      <c r="L75" s="213">
        <v>0.28999999999999998</v>
      </c>
      <c r="M75" s="213">
        <v>0.21</v>
      </c>
      <c r="N75" s="213">
        <v>0.21</v>
      </c>
      <c r="O75" s="213">
        <v>0.21</v>
      </c>
      <c r="P75" s="213">
        <v>0.21</v>
      </c>
      <c r="Q75" s="213">
        <v>0.21</v>
      </c>
      <c r="R75" s="213">
        <v>0.21</v>
      </c>
      <c r="S75" s="213">
        <v>0.21</v>
      </c>
      <c r="T75" s="213">
        <v>0.21</v>
      </c>
      <c r="U75" s="213">
        <v>0.21</v>
      </c>
      <c r="V75" s="213">
        <v>0.21</v>
      </c>
      <c r="W75" s="213">
        <v>0.21</v>
      </c>
      <c r="X75" s="213">
        <v>0.21</v>
      </c>
      <c r="Y75" s="213">
        <v>0.21</v>
      </c>
      <c r="Z75" s="213">
        <v>0.21</v>
      </c>
      <c r="AA75" s="213">
        <v>0.21</v>
      </c>
      <c r="AB75" s="213">
        <v>0.21</v>
      </c>
      <c r="AC75" s="213">
        <v>0.21</v>
      </c>
      <c r="AD75" s="213">
        <v>0.21</v>
      </c>
      <c r="AE75" s="198">
        <v>0.24</v>
      </c>
      <c r="AF75" s="198">
        <v>0.19</v>
      </c>
      <c r="AG75" s="198">
        <v>0.19</v>
      </c>
      <c r="AH75" s="198">
        <v>0.19</v>
      </c>
      <c r="AI75" s="215">
        <v>0.2</v>
      </c>
      <c r="AJ75" s="198">
        <v>0.15</v>
      </c>
      <c r="AK75" s="217">
        <v>0.2</v>
      </c>
      <c r="AL75" s="198">
        <v>0.35</v>
      </c>
      <c r="AM75" s="198">
        <v>0.15</v>
      </c>
      <c r="AN75" s="198">
        <v>0.12</v>
      </c>
      <c r="AO75" s="198">
        <v>0.27</v>
      </c>
      <c r="AP75" s="198">
        <v>0.19</v>
      </c>
      <c r="AQ75" s="198">
        <v>0.19</v>
      </c>
      <c r="AR75" s="198">
        <v>0.19</v>
      </c>
      <c r="AS75" s="198">
        <v>0.19</v>
      </c>
      <c r="AT75" s="215">
        <v>0.2</v>
      </c>
      <c r="AU75" s="198">
        <v>0.19</v>
      </c>
      <c r="AV75" s="198">
        <v>0.24</v>
      </c>
      <c r="AW75" s="198">
        <v>0.22</v>
      </c>
      <c r="AX75" s="198">
        <v>0.12</v>
      </c>
      <c r="AY75" s="198">
        <v>0.11</v>
      </c>
      <c r="AZ75" s="218">
        <v>0.33</v>
      </c>
      <c r="BA75" s="218">
        <v>0.37</v>
      </c>
      <c r="BB75" s="218">
        <v>0.24</v>
      </c>
      <c r="BC75" s="218">
        <v>0.26</v>
      </c>
      <c r="BD75" s="218">
        <v>0.28000000000000003</v>
      </c>
      <c r="BE75" s="218">
        <v>0.28000000000000003</v>
      </c>
      <c r="BF75" s="218">
        <v>0.19</v>
      </c>
      <c r="BG75" s="218">
        <v>0.19</v>
      </c>
      <c r="BH75" s="218">
        <v>0.19</v>
      </c>
      <c r="BI75" s="198">
        <v>0.06</v>
      </c>
      <c r="BJ75" s="198">
        <v>0.14000000000000001</v>
      </c>
      <c r="BK75" s="198">
        <v>0.14000000000000001</v>
      </c>
      <c r="BL75" s="220">
        <v>0.12</v>
      </c>
      <c r="BM75" s="198">
        <v>0.19</v>
      </c>
      <c r="BN75" s="198">
        <v>0.15</v>
      </c>
      <c r="BO75" s="198">
        <v>0.16</v>
      </c>
      <c r="BP75" s="198">
        <v>0.05</v>
      </c>
      <c r="BQ75" s="198">
        <v>0.05</v>
      </c>
      <c r="BR75" s="198">
        <v>0.16</v>
      </c>
      <c r="BS75" s="47"/>
    </row>
    <row r="76" spans="1:72" s="37" customFormat="1" ht="16" customHeight="1" x14ac:dyDescent="0.15">
      <c r="A76" s="82" t="s">
        <v>121</v>
      </c>
      <c r="B76" s="82" t="s">
        <v>529</v>
      </c>
      <c r="C76" s="166"/>
      <c r="D76" s="166" t="s">
        <v>604</v>
      </c>
      <c r="E76" s="131" t="s">
        <v>131</v>
      </c>
      <c r="F76" s="81">
        <v>0.5</v>
      </c>
      <c r="G76" s="81">
        <v>0.8</v>
      </c>
      <c r="H76" s="82">
        <f t="shared" si="3"/>
        <v>10</v>
      </c>
      <c r="I76" s="82">
        <f t="shared" si="3"/>
        <v>16</v>
      </c>
      <c r="J76" s="82"/>
      <c r="K76" s="213">
        <v>0.21</v>
      </c>
      <c r="L76" s="213">
        <v>0.28999999999999998</v>
      </c>
      <c r="M76" s="213">
        <v>0.21</v>
      </c>
      <c r="N76" s="213">
        <v>0.21</v>
      </c>
      <c r="O76" s="213">
        <v>0.21</v>
      </c>
      <c r="P76" s="213">
        <v>0.21</v>
      </c>
      <c r="Q76" s="213">
        <v>0.21</v>
      </c>
      <c r="R76" s="213">
        <v>0.21</v>
      </c>
      <c r="S76" s="213">
        <v>0.21</v>
      </c>
      <c r="T76" s="213">
        <v>0.21</v>
      </c>
      <c r="U76" s="213">
        <v>0.21</v>
      </c>
      <c r="V76" s="213">
        <v>0.21</v>
      </c>
      <c r="W76" s="213">
        <v>0.21</v>
      </c>
      <c r="X76" s="213">
        <v>0.21</v>
      </c>
      <c r="Y76" s="213">
        <v>0.21</v>
      </c>
      <c r="Z76" s="213">
        <v>0.21</v>
      </c>
      <c r="AA76" s="213">
        <v>0.21</v>
      </c>
      <c r="AB76" s="213">
        <v>0.21</v>
      </c>
      <c r="AC76" s="213">
        <v>0.21</v>
      </c>
      <c r="AD76" s="213">
        <v>0.21</v>
      </c>
      <c r="AE76" s="198">
        <v>0.24</v>
      </c>
      <c r="AF76" s="198">
        <v>0.19</v>
      </c>
      <c r="AG76" s="198">
        <v>0.19</v>
      </c>
      <c r="AH76" s="198">
        <v>0.19</v>
      </c>
      <c r="AI76" s="215">
        <v>0.2</v>
      </c>
      <c r="AJ76" s="198">
        <v>0.15</v>
      </c>
      <c r="AK76" s="217">
        <v>0.2</v>
      </c>
      <c r="AL76" s="198">
        <v>0.35</v>
      </c>
      <c r="AM76" s="198">
        <v>0.15</v>
      </c>
      <c r="AN76" s="198">
        <v>0.12</v>
      </c>
      <c r="AO76" s="198">
        <v>0.27</v>
      </c>
      <c r="AP76" s="198">
        <v>0.19</v>
      </c>
      <c r="AQ76" s="198">
        <v>0.19</v>
      </c>
      <c r="AR76" s="198">
        <v>0.19</v>
      </c>
      <c r="AS76" s="198">
        <v>0.19</v>
      </c>
      <c r="AT76" s="215">
        <v>0.2</v>
      </c>
      <c r="AU76" s="198">
        <v>0.19</v>
      </c>
      <c r="AV76" s="198">
        <v>0.24</v>
      </c>
      <c r="AW76" s="198">
        <v>0.22</v>
      </c>
      <c r="AX76" s="198">
        <v>0.12</v>
      </c>
      <c r="AY76" s="198">
        <v>0.11</v>
      </c>
      <c r="AZ76" s="218">
        <v>0.33</v>
      </c>
      <c r="BA76" s="218">
        <v>0.37</v>
      </c>
      <c r="BB76" s="218">
        <v>0.24</v>
      </c>
      <c r="BC76" s="218">
        <v>0.26</v>
      </c>
      <c r="BD76" s="218">
        <v>0.28000000000000003</v>
      </c>
      <c r="BE76" s="218">
        <v>0.28000000000000003</v>
      </c>
      <c r="BF76" s="218">
        <v>0.19</v>
      </c>
      <c r="BG76" s="218">
        <v>0.19</v>
      </c>
      <c r="BH76" s="218">
        <v>0.19</v>
      </c>
      <c r="BI76" s="198">
        <v>0.06</v>
      </c>
      <c r="BJ76" s="198">
        <v>0.14000000000000001</v>
      </c>
      <c r="BK76" s="198">
        <v>0.14000000000000001</v>
      </c>
      <c r="BL76" s="220">
        <v>0.12</v>
      </c>
      <c r="BM76" s="198">
        <v>0.19</v>
      </c>
      <c r="BN76" s="198">
        <v>0.15</v>
      </c>
      <c r="BO76" s="198">
        <v>0.16</v>
      </c>
      <c r="BP76" s="198">
        <v>0.05</v>
      </c>
      <c r="BQ76" s="198">
        <v>0.05</v>
      </c>
      <c r="BR76" s="198">
        <v>0.16</v>
      </c>
      <c r="BS76" s="47"/>
      <c r="BT76" s="98"/>
    </row>
    <row r="77" spans="1:72" s="37" customFormat="1" ht="16" customHeight="1" x14ac:dyDescent="0.15">
      <c r="A77" s="82" t="s">
        <v>122</v>
      </c>
      <c r="B77" s="82" t="s">
        <v>529</v>
      </c>
      <c r="C77" s="82"/>
      <c r="D77" s="82" t="s">
        <v>605</v>
      </c>
      <c r="E77" s="38" t="s">
        <v>131</v>
      </c>
      <c r="F77" s="81">
        <v>0.6</v>
      </c>
      <c r="G77" s="81">
        <v>0.6</v>
      </c>
      <c r="H77" s="82">
        <f t="shared" si="3"/>
        <v>12</v>
      </c>
      <c r="I77" s="82">
        <f t="shared" si="3"/>
        <v>12</v>
      </c>
      <c r="J77" s="82"/>
      <c r="K77" s="213">
        <v>0.21</v>
      </c>
      <c r="L77" s="213">
        <v>0.28999999999999998</v>
      </c>
      <c r="M77" s="213">
        <v>0.21</v>
      </c>
      <c r="N77" s="213">
        <v>0.21</v>
      </c>
      <c r="O77" s="213">
        <v>0.21</v>
      </c>
      <c r="P77" s="213">
        <v>0.21</v>
      </c>
      <c r="Q77" s="213">
        <v>0.21</v>
      </c>
      <c r="R77" s="213">
        <v>0.21</v>
      </c>
      <c r="S77" s="213">
        <v>0.21</v>
      </c>
      <c r="T77" s="213">
        <v>0.21</v>
      </c>
      <c r="U77" s="213">
        <v>0.21</v>
      </c>
      <c r="V77" s="213">
        <v>0.21</v>
      </c>
      <c r="W77" s="213">
        <v>0.21</v>
      </c>
      <c r="X77" s="213">
        <v>0.21</v>
      </c>
      <c r="Y77" s="213">
        <v>0.21</v>
      </c>
      <c r="Z77" s="213">
        <v>0.21</v>
      </c>
      <c r="AA77" s="213">
        <v>0.21</v>
      </c>
      <c r="AB77" s="213">
        <v>0.21</v>
      </c>
      <c r="AC77" s="213">
        <v>0.21</v>
      </c>
      <c r="AD77" s="213">
        <v>0.21</v>
      </c>
      <c r="AE77" s="198">
        <v>0.24</v>
      </c>
      <c r="AF77" s="198">
        <v>0.19</v>
      </c>
      <c r="AG77" s="198">
        <v>0.19</v>
      </c>
      <c r="AH77" s="198">
        <v>0.19</v>
      </c>
      <c r="AI77" s="215">
        <v>0.2</v>
      </c>
      <c r="AJ77" s="198">
        <v>0.15</v>
      </c>
      <c r="AK77" s="217">
        <v>0.2</v>
      </c>
      <c r="AL77" s="198">
        <v>0.35</v>
      </c>
      <c r="AM77" s="198">
        <v>0.15</v>
      </c>
      <c r="AN77" s="198">
        <v>0.12</v>
      </c>
      <c r="AO77" s="198">
        <v>0.27</v>
      </c>
      <c r="AP77" s="198">
        <v>0.19</v>
      </c>
      <c r="AQ77" s="198">
        <v>0.19</v>
      </c>
      <c r="AR77" s="198">
        <v>0.19</v>
      </c>
      <c r="AS77" s="198">
        <v>0.19</v>
      </c>
      <c r="AT77" s="215">
        <v>0.2</v>
      </c>
      <c r="AU77" s="198">
        <v>0.19</v>
      </c>
      <c r="AV77" s="198">
        <v>0.24</v>
      </c>
      <c r="AW77" s="198">
        <v>0.22</v>
      </c>
      <c r="AX77" s="198">
        <v>0.12</v>
      </c>
      <c r="AY77" s="198">
        <v>0.11</v>
      </c>
      <c r="AZ77" s="218">
        <v>0.33</v>
      </c>
      <c r="BA77" s="218">
        <v>0.37</v>
      </c>
      <c r="BB77" s="218">
        <v>0.24</v>
      </c>
      <c r="BC77" s="218">
        <v>0.26</v>
      </c>
      <c r="BD77" s="218">
        <v>0.28000000000000003</v>
      </c>
      <c r="BE77" s="218">
        <v>0.28000000000000003</v>
      </c>
      <c r="BF77" s="218">
        <v>0.19</v>
      </c>
      <c r="BG77" s="218">
        <v>0.19</v>
      </c>
      <c r="BH77" s="218">
        <v>0.19</v>
      </c>
      <c r="BI77" s="198">
        <v>0.06</v>
      </c>
      <c r="BJ77" s="198">
        <v>0.14000000000000001</v>
      </c>
      <c r="BK77" s="198">
        <v>0.14000000000000001</v>
      </c>
      <c r="BL77" s="220">
        <v>0.12</v>
      </c>
      <c r="BM77" s="198">
        <v>0.19</v>
      </c>
      <c r="BN77" s="198">
        <v>0.15</v>
      </c>
      <c r="BO77" s="198">
        <v>0.16</v>
      </c>
      <c r="BP77" s="198">
        <v>0.05</v>
      </c>
      <c r="BQ77" s="198">
        <v>0.05</v>
      </c>
      <c r="BR77" s="198">
        <v>0.16</v>
      </c>
      <c r="BS77" s="47"/>
      <c r="BT77" s="98"/>
    </row>
    <row r="78" spans="1:72" s="547" customFormat="1" ht="16" customHeight="1" x14ac:dyDescent="0.15">
      <c r="A78" s="538" t="s">
        <v>139</v>
      </c>
      <c r="B78" s="538" t="s">
        <v>529</v>
      </c>
      <c r="C78" s="538"/>
      <c r="D78" s="538" t="s">
        <v>606</v>
      </c>
      <c r="E78" s="538" t="s">
        <v>134</v>
      </c>
      <c r="F78" s="539">
        <v>0.1</v>
      </c>
      <c r="G78" s="539">
        <v>0.5</v>
      </c>
      <c r="H78" s="538">
        <f t="shared" si="3"/>
        <v>2</v>
      </c>
      <c r="I78" s="538">
        <f t="shared" si="3"/>
        <v>10</v>
      </c>
      <c r="J78" s="538">
        <v>2</v>
      </c>
      <c r="K78" s="538">
        <v>0.21</v>
      </c>
      <c r="L78" s="538">
        <v>0.28999999999999998</v>
      </c>
      <c r="M78" s="538">
        <v>0.21</v>
      </c>
      <c r="N78" s="538">
        <v>0.21</v>
      </c>
      <c r="O78" s="538">
        <v>0.21</v>
      </c>
      <c r="P78" s="538">
        <v>0.21</v>
      </c>
      <c r="Q78" s="538">
        <v>0.21</v>
      </c>
      <c r="R78" s="538">
        <v>0.21</v>
      </c>
      <c r="S78" s="538">
        <v>0.21</v>
      </c>
      <c r="T78" s="538">
        <v>0.21</v>
      </c>
      <c r="U78" s="538">
        <v>0.21</v>
      </c>
      <c r="V78" s="538">
        <v>0.21</v>
      </c>
      <c r="W78" s="538">
        <v>0.21</v>
      </c>
      <c r="X78" s="538">
        <v>0.21</v>
      </c>
      <c r="Y78" s="538">
        <v>0.21</v>
      </c>
      <c r="Z78" s="538">
        <v>0.21</v>
      </c>
      <c r="AA78" s="538">
        <v>0.21</v>
      </c>
      <c r="AB78" s="538">
        <v>0.21</v>
      </c>
      <c r="AC78" s="538">
        <v>0.21</v>
      </c>
      <c r="AD78" s="538">
        <v>0.21</v>
      </c>
      <c r="AE78" s="63">
        <v>0.24</v>
      </c>
      <c r="AF78" s="63">
        <v>0.19</v>
      </c>
      <c r="AG78" s="63">
        <v>0.19</v>
      </c>
      <c r="AH78" s="63">
        <v>0.19</v>
      </c>
      <c r="AI78" s="540">
        <v>0.2</v>
      </c>
      <c r="AJ78" s="63">
        <v>0.15</v>
      </c>
      <c r="AK78" s="541">
        <v>0.2</v>
      </c>
      <c r="AL78" s="63">
        <v>0.35</v>
      </c>
      <c r="AM78" s="63">
        <v>0.15</v>
      </c>
      <c r="AN78" s="63">
        <v>0.12</v>
      </c>
      <c r="AO78" s="63">
        <v>0.27</v>
      </c>
      <c r="AP78" s="63">
        <v>0.19</v>
      </c>
      <c r="AQ78" s="63">
        <v>0.19</v>
      </c>
      <c r="AR78" s="63">
        <v>0.19</v>
      </c>
      <c r="AS78" s="63">
        <v>0.19</v>
      </c>
      <c r="AT78" s="540">
        <v>0.2</v>
      </c>
      <c r="AU78" s="63">
        <v>0.19</v>
      </c>
      <c r="AV78" s="63">
        <v>0.24</v>
      </c>
      <c r="AW78" s="63">
        <v>0.22</v>
      </c>
      <c r="AX78" s="63">
        <v>0.12</v>
      </c>
      <c r="AY78" s="63">
        <v>0.11</v>
      </c>
      <c r="AZ78" s="542">
        <v>0.33</v>
      </c>
      <c r="BA78" s="542">
        <v>0.37</v>
      </c>
      <c r="BB78" s="542">
        <v>0.24</v>
      </c>
      <c r="BC78" s="542">
        <v>0.26</v>
      </c>
      <c r="BD78" s="542">
        <v>0.28000000000000003</v>
      </c>
      <c r="BE78" s="542">
        <v>0.28000000000000003</v>
      </c>
      <c r="BF78" s="542">
        <v>0.19</v>
      </c>
      <c r="BG78" s="542">
        <v>0.19</v>
      </c>
      <c r="BH78" s="542">
        <v>0.19</v>
      </c>
      <c r="BI78" s="63">
        <v>0.06</v>
      </c>
      <c r="BJ78" s="63">
        <v>0.14000000000000001</v>
      </c>
      <c r="BK78" s="63">
        <v>0.14000000000000001</v>
      </c>
      <c r="BL78" s="543">
        <v>0.12</v>
      </c>
      <c r="BM78" s="63">
        <v>0.19</v>
      </c>
      <c r="BN78" s="63">
        <v>0.15</v>
      </c>
      <c r="BO78" s="63">
        <v>0.16</v>
      </c>
      <c r="BP78" s="63">
        <v>0.05</v>
      </c>
      <c r="BQ78" s="63">
        <v>0.05</v>
      </c>
      <c r="BR78" s="63">
        <v>0.16</v>
      </c>
      <c r="BS78" s="544"/>
      <c r="BT78" s="546"/>
    </row>
    <row r="79" spans="1:72" s="37" customFormat="1" ht="16" customHeight="1" x14ac:dyDescent="0.15">
      <c r="A79" s="54" t="s">
        <v>123</v>
      </c>
      <c r="B79" s="54" t="s">
        <v>529</v>
      </c>
      <c r="C79" s="54" t="s">
        <v>535</v>
      </c>
      <c r="D79" s="54" t="s">
        <v>607</v>
      </c>
      <c r="E79" s="38" t="s">
        <v>130</v>
      </c>
      <c r="F79" s="69">
        <v>0.15</v>
      </c>
      <c r="G79" s="69">
        <v>1.3</v>
      </c>
      <c r="H79" s="54">
        <f t="shared" si="3"/>
        <v>3</v>
      </c>
      <c r="I79" s="54">
        <f t="shared" si="3"/>
        <v>26</v>
      </c>
      <c r="J79" s="54"/>
      <c r="K79" s="213">
        <v>0.21</v>
      </c>
      <c r="L79" s="213">
        <v>0.28999999999999998</v>
      </c>
      <c r="M79" s="213">
        <v>0.21</v>
      </c>
      <c r="N79" s="213">
        <v>0.21</v>
      </c>
      <c r="O79" s="213">
        <v>0.21</v>
      </c>
      <c r="P79" s="213">
        <v>0.21</v>
      </c>
      <c r="Q79" s="213">
        <v>0.21</v>
      </c>
      <c r="R79" s="213">
        <v>0.21</v>
      </c>
      <c r="S79" s="213">
        <v>0.21</v>
      </c>
      <c r="T79" s="213">
        <v>0.21</v>
      </c>
      <c r="U79" s="213">
        <v>0.21</v>
      </c>
      <c r="V79" s="213">
        <v>0.21</v>
      </c>
      <c r="W79" s="213">
        <v>0.21</v>
      </c>
      <c r="X79" s="213">
        <v>0.21</v>
      </c>
      <c r="Y79" s="213">
        <v>0.21</v>
      </c>
      <c r="Z79" s="213">
        <v>0.21</v>
      </c>
      <c r="AA79" s="213">
        <v>0.21</v>
      </c>
      <c r="AB79" s="213">
        <v>0.21</v>
      </c>
      <c r="AC79" s="213">
        <v>0.21</v>
      </c>
      <c r="AD79" s="213">
        <v>0.21</v>
      </c>
      <c r="AE79" s="198">
        <v>0.24</v>
      </c>
      <c r="AF79" s="198">
        <v>0.19</v>
      </c>
      <c r="AG79" s="198">
        <v>0.19</v>
      </c>
      <c r="AH79" s="198">
        <v>0.19</v>
      </c>
      <c r="AI79" s="215">
        <v>0.2</v>
      </c>
      <c r="AJ79" s="198">
        <v>0.15</v>
      </c>
      <c r="AK79" s="217">
        <v>0.2</v>
      </c>
      <c r="AL79" s="198">
        <v>0.35</v>
      </c>
      <c r="AM79" s="198">
        <v>0.15</v>
      </c>
      <c r="AN79" s="198">
        <v>0.12</v>
      </c>
      <c r="AO79" s="198">
        <v>0.27</v>
      </c>
      <c r="AP79" s="198">
        <v>0.19</v>
      </c>
      <c r="AQ79" s="198">
        <v>0.19</v>
      </c>
      <c r="AR79" s="198">
        <v>0.19</v>
      </c>
      <c r="AS79" s="198">
        <v>0.19</v>
      </c>
      <c r="AT79" s="215">
        <v>0.2</v>
      </c>
      <c r="AU79" s="198">
        <v>0.19</v>
      </c>
      <c r="AV79" s="198">
        <v>0.24</v>
      </c>
      <c r="AW79" s="198">
        <v>0.22</v>
      </c>
      <c r="AX79" s="198">
        <v>0.12</v>
      </c>
      <c r="AY79" s="198">
        <v>0.11</v>
      </c>
      <c r="AZ79" s="218">
        <v>0.33</v>
      </c>
      <c r="BA79" s="218">
        <v>0.37</v>
      </c>
      <c r="BB79" s="218">
        <v>0.24</v>
      </c>
      <c r="BC79" s="218">
        <v>0.26</v>
      </c>
      <c r="BD79" s="218">
        <v>0.28000000000000003</v>
      </c>
      <c r="BE79" s="218">
        <v>0.28000000000000003</v>
      </c>
      <c r="BF79" s="218">
        <v>0.19</v>
      </c>
      <c r="BG79" s="218">
        <v>0.19</v>
      </c>
      <c r="BH79" s="218">
        <v>0.19</v>
      </c>
      <c r="BI79" s="198">
        <v>0.06</v>
      </c>
      <c r="BJ79" s="198">
        <v>0.14000000000000001</v>
      </c>
      <c r="BK79" s="198">
        <v>0.14000000000000001</v>
      </c>
      <c r="BL79" s="220">
        <v>0.12</v>
      </c>
      <c r="BM79" s="198">
        <v>0.19</v>
      </c>
      <c r="BN79" s="198">
        <v>0.15</v>
      </c>
      <c r="BO79" s="198">
        <v>0.16</v>
      </c>
      <c r="BP79" s="198">
        <v>0.05</v>
      </c>
      <c r="BQ79" s="198">
        <v>0.05</v>
      </c>
      <c r="BR79" s="198">
        <v>0.16</v>
      </c>
      <c r="BS79" s="47"/>
      <c r="BT79" s="98"/>
    </row>
    <row r="80" spans="1:72" s="37" customFormat="1" ht="16" customHeight="1" x14ac:dyDescent="0.15">
      <c r="A80" s="54" t="s">
        <v>124</v>
      </c>
      <c r="B80" s="54" t="s">
        <v>529</v>
      </c>
      <c r="C80" s="54" t="s">
        <v>535</v>
      </c>
      <c r="D80" s="54" t="s">
        <v>608</v>
      </c>
      <c r="E80" s="38" t="s">
        <v>130</v>
      </c>
      <c r="F80" s="69">
        <v>0.2</v>
      </c>
      <c r="G80" s="69">
        <v>0.4</v>
      </c>
      <c r="H80" s="54">
        <f t="shared" si="3"/>
        <v>4</v>
      </c>
      <c r="I80" s="54">
        <f t="shared" si="3"/>
        <v>8</v>
      </c>
      <c r="J80" s="54"/>
      <c r="K80" s="213">
        <v>0.21</v>
      </c>
      <c r="L80" s="213">
        <v>0.28999999999999998</v>
      </c>
      <c r="M80" s="213">
        <v>0.21</v>
      </c>
      <c r="N80" s="213">
        <v>0.21</v>
      </c>
      <c r="O80" s="213">
        <v>0.21</v>
      </c>
      <c r="P80" s="213">
        <v>0.21</v>
      </c>
      <c r="Q80" s="213">
        <v>0.21</v>
      </c>
      <c r="R80" s="213">
        <v>0.21</v>
      </c>
      <c r="S80" s="213">
        <v>0.21</v>
      </c>
      <c r="T80" s="213">
        <v>0.21</v>
      </c>
      <c r="U80" s="213">
        <v>0.21</v>
      </c>
      <c r="V80" s="213">
        <v>0.21</v>
      </c>
      <c r="W80" s="213">
        <v>0.21</v>
      </c>
      <c r="X80" s="213">
        <v>0.21</v>
      </c>
      <c r="Y80" s="213">
        <v>0.21</v>
      </c>
      <c r="Z80" s="213">
        <v>0.21</v>
      </c>
      <c r="AA80" s="213">
        <v>0.21</v>
      </c>
      <c r="AB80" s="213">
        <v>0.21</v>
      </c>
      <c r="AC80" s="213">
        <v>0.21</v>
      </c>
      <c r="AD80" s="213">
        <v>0.21</v>
      </c>
      <c r="AE80" s="198">
        <v>0.24</v>
      </c>
      <c r="AF80" s="198">
        <v>0.19</v>
      </c>
      <c r="AG80" s="198">
        <v>0.19</v>
      </c>
      <c r="AH80" s="198">
        <v>0.19</v>
      </c>
      <c r="AI80" s="215">
        <v>0.2</v>
      </c>
      <c r="AJ80" s="198">
        <v>0.15</v>
      </c>
      <c r="AK80" s="217">
        <v>0.2</v>
      </c>
      <c r="AL80" s="198">
        <v>0.35</v>
      </c>
      <c r="AM80" s="198">
        <v>0.15</v>
      </c>
      <c r="AN80" s="198">
        <v>0.12</v>
      </c>
      <c r="AO80" s="198">
        <v>0.27</v>
      </c>
      <c r="AP80" s="198">
        <v>0.19</v>
      </c>
      <c r="AQ80" s="198">
        <v>0.19</v>
      </c>
      <c r="AR80" s="198">
        <v>0.19</v>
      </c>
      <c r="AS80" s="198">
        <v>0.19</v>
      </c>
      <c r="AT80" s="215">
        <v>0.2</v>
      </c>
      <c r="AU80" s="198">
        <v>0.19</v>
      </c>
      <c r="AV80" s="198">
        <v>0.24</v>
      </c>
      <c r="AW80" s="198">
        <v>0.22</v>
      </c>
      <c r="AX80" s="198">
        <v>0.12</v>
      </c>
      <c r="AY80" s="198">
        <v>0.11</v>
      </c>
      <c r="AZ80" s="218">
        <v>0.33</v>
      </c>
      <c r="BA80" s="218">
        <v>0.37</v>
      </c>
      <c r="BB80" s="218">
        <v>0.24</v>
      </c>
      <c r="BC80" s="218">
        <v>0.26</v>
      </c>
      <c r="BD80" s="218">
        <v>0.28000000000000003</v>
      </c>
      <c r="BE80" s="218">
        <v>0.28000000000000003</v>
      </c>
      <c r="BF80" s="218">
        <v>0.19</v>
      </c>
      <c r="BG80" s="218">
        <v>0.19</v>
      </c>
      <c r="BH80" s="218">
        <v>0.19</v>
      </c>
      <c r="BI80" s="198">
        <v>0.06</v>
      </c>
      <c r="BJ80" s="198">
        <v>0.14000000000000001</v>
      </c>
      <c r="BK80" s="198">
        <v>0.14000000000000001</v>
      </c>
      <c r="BL80" s="220">
        <v>0.12</v>
      </c>
      <c r="BM80" s="198">
        <v>0.19</v>
      </c>
      <c r="BN80" s="198">
        <v>0.15</v>
      </c>
      <c r="BO80" s="198">
        <v>0.16</v>
      </c>
      <c r="BP80" s="198">
        <v>0.05</v>
      </c>
      <c r="BQ80" s="198">
        <v>0.05</v>
      </c>
      <c r="BR80" s="198">
        <v>0.16</v>
      </c>
      <c r="BS80" s="47"/>
      <c r="BT80" s="98"/>
    </row>
    <row r="81" spans="1:72" s="37" customFormat="1" ht="16" customHeight="1" x14ac:dyDescent="0.15">
      <c r="A81" s="54" t="s">
        <v>125</v>
      </c>
      <c r="B81" s="54" t="s">
        <v>529</v>
      </c>
      <c r="C81" s="54" t="s">
        <v>535</v>
      </c>
      <c r="D81" s="54" t="s">
        <v>609</v>
      </c>
      <c r="E81" s="38" t="s">
        <v>130</v>
      </c>
      <c r="F81" s="69">
        <v>0.2</v>
      </c>
      <c r="G81" s="69">
        <v>0.5</v>
      </c>
      <c r="H81" s="54">
        <f t="shared" si="3"/>
        <v>4</v>
      </c>
      <c r="I81" s="54">
        <f t="shared" si="3"/>
        <v>10</v>
      </c>
      <c r="J81" s="54"/>
      <c r="K81" s="213">
        <v>0.21</v>
      </c>
      <c r="L81" s="213">
        <v>0.28999999999999998</v>
      </c>
      <c r="M81" s="213">
        <v>0.21</v>
      </c>
      <c r="N81" s="213">
        <v>0.21</v>
      </c>
      <c r="O81" s="213">
        <v>0.21</v>
      </c>
      <c r="P81" s="213">
        <v>0.21</v>
      </c>
      <c r="Q81" s="213">
        <v>0.21</v>
      </c>
      <c r="R81" s="213">
        <v>0.21</v>
      </c>
      <c r="S81" s="213">
        <v>0.21</v>
      </c>
      <c r="T81" s="213">
        <v>0.21</v>
      </c>
      <c r="U81" s="213">
        <v>0.21</v>
      </c>
      <c r="V81" s="213">
        <v>0.21</v>
      </c>
      <c r="W81" s="213">
        <v>0.21</v>
      </c>
      <c r="X81" s="213">
        <v>0.21</v>
      </c>
      <c r="Y81" s="213">
        <v>0.21</v>
      </c>
      <c r="Z81" s="213">
        <v>0.21</v>
      </c>
      <c r="AA81" s="213">
        <v>0.21</v>
      </c>
      <c r="AB81" s="213">
        <v>0.21</v>
      </c>
      <c r="AC81" s="213">
        <v>0.21</v>
      </c>
      <c r="AD81" s="213">
        <v>0.21</v>
      </c>
      <c r="AE81" s="198">
        <v>0.24</v>
      </c>
      <c r="AF81" s="198">
        <v>0.19</v>
      </c>
      <c r="AG81" s="198">
        <v>0.19</v>
      </c>
      <c r="AH81" s="198">
        <v>0.19</v>
      </c>
      <c r="AI81" s="215">
        <v>0.2</v>
      </c>
      <c r="AJ81" s="198">
        <v>0.15</v>
      </c>
      <c r="AK81" s="217">
        <v>0.2</v>
      </c>
      <c r="AL81" s="198">
        <v>0.35</v>
      </c>
      <c r="AM81" s="198">
        <v>0.15</v>
      </c>
      <c r="AN81" s="198">
        <v>0.12</v>
      </c>
      <c r="AO81" s="198">
        <v>0.27</v>
      </c>
      <c r="AP81" s="198">
        <v>0.19</v>
      </c>
      <c r="AQ81" s="198">
        <v>0.19</v>
      </c>
      <c r="AR81" s="198">
        <v>0.19</v>
      </c>
      <c r="AS81" s="198">
        <v>0.19</v>
      </c>
      <c r="AT81" s="215">
        <v>0.2</v>
      </c>
      <c r="AU81" s="198">
        <v>0.19</v>
      </c>
      <c r="AV81" s="198">
        <v>0.24</v>
      </c>
      <c r="AW81" s="198">
        <v>0.22</v>
      </c>
      <c r="AX81" s="198">
        <v>0.12</v>
      </c>
      <c r="AY81" s="198">
        <v>0.11</v>
      </c>
      <c r="AZ81" s="218">
        <v>0.33</v>
      </c>
      <c r="BA81" s="218">
        <v>0.37</v>
      </c>
      <c r="BB81" s="218">
        <v>0.24</v>
      </c>
      <c r="BC81" s="218">
        <v>0.26</v>
      </c>
      <c r="BD81" s="218">
        <v>0.28000000000000003</v>
      </c>
      <c r="BE81" s="218">
        <v>0.28000000000000003</v>
      </c>
      <c r="BF81" s="218">
        <v>0.19</v>
      </c>
      <c r="BG81" s="218">
        <v>0.19</v>
      </c>
      <c r="BH81" s="218">
        <v>0.19</v>
      </c>
      <c r="BI81" s="198">
        <v>0.06</v>
      </c>
      <c r="BJ81" s="198">
        <v>0.14000000000000001</v>
      </c>
      <c r="BK81" s="198">
        <v>0.14000000000000001</v>
      </c>
      <c r="BL81" s="220">
        <v>0.12</v>
      </c>
      <c r="BM81" s="198">
        <v>0.19</v>
      </c>
      <c r="BN81" s="198">
        <v>0.15</v>
      </c>
      <c r="BO81" s="198">
        <v>0.16</v>
      </c>
      <c r="BP81" s="198">
        <v>0.05</v>
      </c>
      <c r="BQ81" s="198">
        <v>0.05</v>
      </c>
      <c r="BR81" s="198">
        <v>0.16</v>
      </c>
      <c r="BS81" s="47"/>
      <c r="BT81" s="98"/>
    </row>
    <row r="82" spans="1:72" ht="16" customHeight="1" x14ac:dyDescent="0.15">
      <c r="A82" s="89" t="s">
        <v>126</v>
      </c>
      <c r="B82" s="168" t="s">
        <v>529</v>
      </c>
      <c r="C82" s="54" t="s">
        <v>535</v>
      </c>
      <c r="D82" s="168" t="s">
        <v>610</v>
      </c>
      <c r="E82" s="132" t="s">
        <v>130</v>
      </c>
      <c r="F82" s="90">
        <v>0.2</v>
      </c>
      <c r="G82" s="90">
        <v>0.6</v>
      </c>
      <c r="H82" s="91">
        <f t="shared" si="3"/>
        <v>4</v>
      </c>
      <c r="I82" s="91">
        <f t="shared" si="3"/>
        <v>12</v>
      </c>
      <c r="J82" s="91"/>
      <c r="K82" s="213">
        <v>0.21</v>
      </c>
      <c r="L82" s="213">
        <v>0.28999999999999998</v>
      </c>
      <c r="M82" s="213">
        <v>0.21</v>
      </c>
      <c r="N82" s="213">
        <v>0.21</v>
      </c>
      <c r="O82" s="213">
        <v>0.21</v>
      </c>
      <c r="P82" s="213">
        <v>0.21</v>
      </c>
      <c r="Q82" s="213">
        <v>0.21</v>
      </c>
      <c r="R82" s="213">
        <v>0.21</v>
      </c>
      <c r="S82" s="213">
        <v>0.21</v>
      </c>
      <c r="T82" s="213">
        <v>0.21</v>
      </c>
      <c r="U82" s="213">
        <v>0.21</v>
      </c>
      <c r="V82" s="213">
        <v>0.21</v>
      </c>
      <c r="W82" s="213">
        <v>0.21</v>
      </c>
      <c r="X82" s="213">
        <v>0.21</v>
      </c>
      <c r="Y82" s="213">
        <v>0.21</v>
      </c>
      <c r="Z82" s="213">
        <v>0.21</v>
      </c>
      <c r="AA82" s="213">
        <v>0.21</v>
      </c>
      <c r="AB82" s="213">
        <v>0.21</v>
      </c>
      <c r="AC82" s="213">
        <v>0.21</v>
      </c>
      <c r="AD82" s="213">
        <v>0.21</v>
      </c>
      <c r="AE82" s="198">
        <v>0.24</v>
      </c>
      <c r="AF82" s="198">
        <v>0.19</v>
      </c>
      <c r="AG82" s="198">
        <v>0.19</v>
      </c>
      <c r="AH82" s="198">
        <v>0.19</v>
      </c>
      <c r="AI82" s="215">
        <v>0.2</v>
      </c>
      <c r="AJ82" s="198">
        <v>0.15</v>
      </c>
      <c r="AK82" s="217">
        <v>0.2</v>
      </c>
      <c r="AL82" s="198">
        <v>0.35</v>
      </c>
      <c r="AM82" s="198">
        <v>0.15</v>
      </c>
      <c r="AN82" s="198">
        <v>0.12</v>
      </c>
      <c r="AO82" s="198">
        <v>0.27</v>
      </c>
      <c r="AP82" s="198">
        <v>0.19</v>
      </c>
      <c r="AQ82" s="198">
        <v>0.19</v>
      </c>
      <c r="AR82" s="198">
        <v>0.19</v>
      </c>
      <c r="AS82" s="198">
        <v>0.19</v>
      </c>
      <c r="AT82" s="215">
        <v>0.2</v>
      </c>
      <c r="AU82" s="198">
        <v>0.19</v>
      </c>
      <c r="AV82" s="198">
        <v>0.24</v>
      </c>
      <c r="AW82" s="198">
        <v>0.22</v>
      </c>
      <c r="AX82" s="198">
        <v>0.12</v>
      </c>
      <c r="AY82" s="198">
        <v>0.11</v>
      </c>
      <c r="AZ82" s="218">
        <v>0.33</v>
      </c>
      <c r="BA82" s="219">
        <v>0.23</v>
      </c>
      <c r="BB82" s="218">
        <v>0.24</v>
      </c>
      <c r="BC82" s="218">
        <v>0.26</v>
      </c>
      <c r="BD82" s="218">
        <v>0.28000000000000003</v>
      </c>
      <c r="BE82" s="218">
        <v>0.28000000000000003</v>
      </c>
      <c r="BF82" s="218">
        <v>0.19</v>
      </c>
      <c r="BG82" s="218">
        <v>0.19</v>
      </c>
      <c r="BH82" s="218">
        <v>0.19</v>
      </c>
      <c r="BI82" s="198">
        <v>0.06</v>
      </c>
      <c r="BJ82" s="198">
        <v>0.14000000000000001</v>
      </c>
      <c r="BK82" s="198">
        <v>0.14000000000000001</v>
      </c>
      <c r="BL82" s="220">
        <v>0.12</v>
      </c>
      <c r="BM82" s="198">
        <v>0.19</v>
      </c>
      <c r="BN82" s="198">
        <v>0.15</v>
      </c>
      <c r="BO82" s="198">
        <v>0.16</v>
      </c>
      <c r="BP82" s="198">
        <v>0.05</v>
      </c>
      <c r="BQ82" s="198">
        <v>0.05</v>
      </c>
      <c r="BR82" s="198">
        <v>0.16</v>
      </c>
      <c r="BS82" s="47"/>
    </row>
    <row r="83" spans="1:72" ht="16" customHeight="1" x14ac:dyDescent="0.15">
      <c r="A83" s="68" t="s">
        <v>127</v>
      </c>
      <c r="B83" s="168" t="s">
        <v>529</v>
      </c>
      <c r="C83" s="54" t="s">
        <v>535</v>
      </c>
      <c r="D83" s="168" t="s">
        <v>611</v>
      </c>
      <c r="E83" s="132" t="s">
        <v>130</v>
      </c>
      <c r="F83" s="69">
        <v>0.2</v>
      </c>
      <c r="G83" s="69">
        <v>1</v>
      </c>
      <c r="H83" s="54">
        <f t="shared" si="3"/>
        <v>4</v>
      </c>
      <c r="I83" s="54">
        <f t="shared" si="3"/>
        <v>20</v>
      </c>
      <c r="J83" s="54"/>
      <c r="K83" s="213">
        <v>0.21</v>
      </c>
      <c r="L83" s="213">
        <v>0.28999999999999998</v>
      </c>
      <c r="M83" s="213">
        <v>0.21</v>
      </c>
      <c r="N83" s="213">
        <v>0.21</v>
      </c>
      <c r="O83" s="213">
        <v>0.21</v>
      </c>
      <c r="P83" s="213">
        <v>0.21</v>
      </c>
      <c r="Q83" s="213">
        <v>0.21</v>
      </c>
      <c r="R83" s="213">
        <v>0.21</v>
      </c>
      <c r="S83" s="213">
        <v>0.21</v>
      </c>
      <c r="T83" s="213">
        <v>0.21</v>
      </c>
      <c r="U83" s="213">
        <v>0.21</v>
      </c>
      <c r="V83" s="213">
        <v>0.21</v>
      </c>
      <c r="W83" s="213">
        <v>0.21</v>
      </c>
      <c r="X83" s="213">
        <v>0.21</v>
      </c>
      <c r="Y83" s="213">
        <v>0.21</v>
      </c>
      <c r="Z83" s="213">
        <v>0.21</v>
      </c>
      <c r="AA83" s="213">
        <v>0.21</v>
      </c>
      <c r="AB83" s="213">
        <v>0.21</v>
      </c>
      <c r="AC83" s="213">
        <v>0.21</v>
      </c>
      <c r="AD83" s="213">
        <v>0.21</v>
      </c>
      <c r="AE83" s="198">
        <v>0.24</v>
      </c>
      <c r="AF83" s="198">
        <v>0.19</v>
      </c>
      <c r="AG83" s="198">
        <v>0.19</v>
      </c>
      <c r="AH83" s="198">
        <v>0.19</v>
      </c>
      <c r="AI83" s="215">
        <v>0.2</v>
      </c>
      <c r="AJ83" s="198">
        <v>0.15</v>
      </c>
      <c r="AK83" s="217">
        <v>0.2</v>
      </c>
      <c r="AL83" s="198">
        <v>0.35</v>
      </c>
      <c r="AM83" s="198">
        <v>0.15</v>
      </c>
      <c r="AN83" s="198">
        <v>0.12</v>
      </c>
      <c r="AO83" s="198">
        <v>0.27</v>
      </c>
      <c r="AP83" s="198">
        <v>0.19</v>
      </c>
      <c r="AQ83" s="198">
        <v>0.19</v>
      </c>
      <c r="AR83" s="198">
        <v>0.19</v>
      </c>
      <c r="AS83" s="198">
        <v>0.19</v>
      </c>
      <c r="AT83" s="215">
        <v>0.2</v>
      </c>
      <c r="AU83" s="198">
        <v>0.19</v>
      </c>
      <c r="AV83" s="198">
        <v>0.24</v>
      </c>
      <c r="AW83" s="198">
        <v>0.22</v>
      </c>
      <c r="AX83" s="198">
        <v>0.12</v>
      </c>
      <c r="AY83" s="198">
        <v>0.11</v>
      </c>
      <c r="AZ83" s="218">
        <v>0.33</v>
      </c>
      <c r="BA83" s="218">
        <v>0.37</v>
      </c>
      <c r="BB83" s="218">
        <v>0.24</v>
      </c>
      <c r="BC83" s="218">
        <v>0.26</v>
      </c>
      <c r="BD83" s="218">
        <v>0.28000000000000003</v>
      </c>
      <c r="BE83" s="218">
        <v>0.28000000000000003</v>
      </c>
      <c r="BF83" s="218">
        <v>0.19</v>
      </c>
      <c r="BG83" s="218">
        <v>0.19</v>
      </c>
      <c r="BH83" s="218">
        <v>0.19</v>
      </c>
      <c r="BI83" s="198">
        <v>0.06</v>
      </c>
      <c r="BJ83" s="198">
        <v>0.14000000000000001</v>
      </c>
      <c r="BK83" s="198">
        <v>0.14000000000000001</v>
      </c>
      <c r="BL83" s="220">
        <v>0.12</v>
      </c>
      <c r="BM83" s="198">
        <v>0.19</v>
      </c>
      <c r="BN83" s="198">
        <v>0.15</v>
      </c>
      <c r="BO83" s="198">
        <v>0.16</v>
      </c>
      <c r="BP83" s="198">
        <v>0.05</v>
      </c>
      <c r="BQ83" s="198">
        <v>0.05</v>
      </c>
      <c r="BR83" s="198">
        <v>0.16</v>
      </c>
      <c r="BS83" s="47"/>
    </row>
    <row r="84" spans="1:72" ht="16" customHeight="1" x14ac:dyDescent="0.15">
      <c r="A84" s="68" t="s">
        <v>128</v>
      </c>
      <c r="B84" s="168" t="s">
        <v>529</v>
      </c>
      <c r="C84" s="54" t="s">
        <v>535</v>
      </c>
      <c r="D84" s="168" t="s">
        <v>612</v>
      </c>
      <c r="E84" s="132" t="s">
        <v>130</v>
      </c>
      <c r="F84" s="69">
        <v>0.2</v>
      </c>
      <c r="G84" s="69">
        <v>1.3</v>
      </c>
      <c r="H84" s="54">
        <f t="shared" si="3"/>
        <v>4</v>
      </c>
      <c r="I84" s="54">
        <f t="shared" si="3"/>
        <v>26</v>
      </c>
      <c r="J84" s="54"/>
      <c r="K84" s="213">
        <v>0.21</v>
      </c>
      <c r="L84" s="213">
        <v>0.28999999999999998</v>
      </c>
      <c r="M84" s="213">
        <v>0.21</v>
      </c>
      <c r="N84" s="213">
        <v>0.21</v>
      </c>
      <c r="O84" s="213">
        <v>0.21</v>
      </c>
      <c r="P84" s="213">
        <v>0.21</v>
      </c>
      <c r="Q84" s="213">
        <v>0.21</v>
      </c>
      <c r="R84" s="213">
        <v>0.21</v>
      </c>
      <c r="S84" s="213">
        <v>0.21</v>
      </c>
      <c r="T84" s="213">
        <v>0.21</v>
      </c>
      <c r="U84" s="213">
        <v>0.21</v>
      </c>
      <c r="V84" s="213">
        <v>0.21</v>
      </c>
      <c r="W84" s="213">
        <v>0.21</v>
      </c>
      <c r="X84" s="213">
        <v>0.21</v>
      </c>
      <c r="Y84" s="213">
        <v>0.21</v>
      </c>
      <c r="Z84" s="213">
        <v>0.21</v>
      </c>
      <c r="AA84" s="213">
        <v>0.21</v>
      </c>
      <c r="AB84" s="213">
        <v>0.21</v>
      </c>
      <c r="AC84" s="213">
        <v>0.21</v>
      </c>
      <c r="AD84" s="213">
        <v>0.21</v>
      </c>
      <c r="AE84" s="198">
        <v>0.24</v>
      </c>
      <c r="AF84" s="198">
        <v>0.19</v>
      </c>
      <c r="AG84" s="198">
        <v>0.19</v>
      </c>
      <c r="AH84" s="198">
        <v>0.19</v>
      </c>
      <c r="AI84" s="215">
        <v>0.2</v>
      </c>
      <c r="AJ84" s="198">
        <v>0.15</v>
      </c>
      <c r="AK84" s="217">
        <v>0.2</v>
      </c>
      <c r="AL84" s="198">
        <v>0.35</v>
      </c>
      <c r="AM84" s="198">
        <v>0.15</v>
      </c>
      <c r="AN84" s="198">
        <v>0.12</v>
      </c>
      <c r="AO84" s="198">
        <v>0.27</v>
      </c>
      <c r="AP84" s="198">
        <v>0.19</v>
      </c>
      <c r="AQ84" s="198">
        <v>0.19</v>
      </c>
      <c r="AR84" s="198">
        <v>0.19</v>
      </c>
      <c r="AS84" s="198">
        <v>0.19</v>
      </c>
      <c r="AT84" s="215">
        <v>0.2</v>
      </c>
      <c r="AU84" s="198">
        <v>0.19</v>
      </c>
      <c r="AV84" s="198">
        <v>0.24</v>
      </c>
      <c r="AW84" s="198">
        <v>0.22</v>
      </c>
      <c r="AX84" s="198">
        <v>0.12</v>
      </c>
      <c r="AY84" s="198">
        <v>0.11</v>
      </c>
      <c r="AZ84" s="218">
        <v>0.33</v>
      </c>
      <c r="BA84" s="218">
        <v>0.37</v>
      </c>
      <c r="BB84" s="218">
        <v>0.24</v>
      </c>
      <c r="BC84" s="218">
        <v>0.26</v>
      </c>
      <c r="BD84" s="218">
        <v>0.28000000000000003</v>
      </c>
      <c r="BE84" s="218">
        <v>0.28000000000000003</v>
      </c>
      <c r="BF84" s="218">
        <v>0.19</v>
      </c>
      <c r="BG84" s="218">
        <v>0.19</v>
      </c>
      <c r="BH84" s="218">
        <v>0.19</v>
      </c>
      <c r="BI84" s="198">
        <v>0.06</v>
      </c>
      <c r="BJ84" s="198">
        <v>0.14000000000000001</v>
      </c>
      <c r="BK84" s="198">
        <v>0.14000000000000001</v>
      </c>
      <c r="BL84" s="220">
        <v>0.12</v>
      </c>
      <c r="BM84" s="198">
        <v>0.19</v>
      </c>
      <c r="BN84" s="198">
        <v>0.15</v>
      </c>
      <c r="BO84" s="198">
        <v>0.16</v>
      </c>
      <c r="BP84" s="198">
        <v>0.05</v>
      </c>
      <c r="BQ84" s="198">
        <v>0.05</v>
      </c>
      <c r="BR84" s="198">
        <v>0.16</v>
      </c>
      <c r="BS84" s="47"/>
    </row>
    <row r="85" spans="1:72" ht="16" customHeight="1" x14ac:dyDescent="0.15">
      <c r="A85" s="148" t="s">
        <v>80</v>
      </c>
      <c r="B85" s="169" t="s">
        <v>529</v>
      </c>
      <c r="C85" s="169" t="s">
        <v>233</v>
      </c>
      <c r="D85" s="169" t="s">
        <v>552</v>
      </c>
      <c r="E85" s="149" t="s">
        <v>131</v>
      </c>
      <c r="F85" s="55"/>
      <c r="G85" s="55"/>
      <c r="H85" s="56">
        <v>5.5</v>
      </c>
      <c r="I85" s="56">
        <v>5.5</v>
      </c>
      <c r="J85" s="56"/>
      <c r="K85" s="213">
        <v>0.21</v>
      </c>
      <c r="L85" s="213">
        <v>0.28999999999999998</v>
      </c>
      <c r="M85" s="213">
        <v>0.21</v>
      </c>
      <c r="N85" s="213">
        <v>0.21</v>
      </c>
      <c r="O85" s="213">
        <v>0.21</v>
      </c>
      <c r="P85" s="213">
        <v>0.21</v>
      </c>
      <c r="Q85" s="213">
        <v>0.21</v>
      </c>
      <c r="R85" s="213">
        <v>0.21</v>
      </c>
      <c r="S85" s="213">
        <v>0.21</v>
      </c>
      <c r="T85" s="213">
        <v>0.21</v>
      </c>
      <c r="U85" s="213">
        <v>0.21</v>
      </c>
      <c r="V85" s="213">
        <v>0.21</v>
      </c>
      <c r="W85" s="213">
        <v>0.21</v>
      </c>
      <c r="X85" s="214">
        <v>0.12</v>
      </c>
      <c r="Y85" s="213">
        <v>0.21</v>
      </c>
      <c r="Z85" s="213">
        <v>0.21</v>
      </c>
      <c r="AA85" s="213">
        <v>0.21</v>
      </c>
      <c r="AB85" s="213">
        <v>0.21</v>
      </c>
      <c r="AC85" s="213">
        <v>0.21</v>
      </c>
      <c r="AD85" s="213">
        <v>0.21</v>
      </c>
      <c r="AE85" s="198">
        <v>0.24</v>
      </c>
      <c r="AF85" s="198">
        <v>0.19</v>
      </c>
      <c r="AG85" s="198">
        <v>0.19</v>
      </c>
      <c r="AH85" s="198">
        <v>0.19</v>
      </c>
      <c r="AI85" s="215">
        <v>0.2</v>
      </c>
      <c r="AJ85" s="198">
        <v>0.15</v>
      </c>
      <c r="AK85" s="217">
        <v>0.2</v>
      </c>
      <c r="AL85" s="198">
        <v>0.35</v>
      </c>
      <c r="AM85" s="198">
        <v>0.15</v>
      </c>
      <c r="AN85" s="198">
        <v>0.12</v>
      </c>
      <c r="AO85" s="204">
        <v>0.11</v>
      </c>
      <c r="AP85" s="204">
        <v>0.12</v>
      </c>
      <c r="AQ85" s="204">
        <v>7.0000000000000007E-2</v>
      </c>
      <c r="AR85" s="216">
        <v>0.1</v>
      </c>
      <c r="AS85" s="204">
        <v>0.08</v>
      </c>
      <c r="AT85" s="216">
        <v>0.12</v>
      </c>
      <c r="AU85" s="204">
        <v>7.0000000000000007E-2</v>
      </c>
      <c r="AV85" s="204">
        <v>7.0000000000000007E-2</v>
      </c>
      <c r="AW85" s="204">
        <v>0.11</v>
      </c>
      <c r="AX85" s="204">
        <v>0.04</v>
      </c>
      <c r="AY85" s="198">
        <v>0.11</v>
      </c>
      <c r="AZ85" s="219">
        <v>0.23</v>
      </c>
      <c r="BA85" s="219">
        <v>0.19</v>
      </c>
      <c r="BB85" s="218">
        <v>0.24</v>
      </c>
      <c r="BC85" s="219">
        <v>0.16</v>
      </c>
      <c r="BD85" s="218">
        <v>0.28000000000000003</v>
      </c>
      <c r="BE85" s="218">
        <v>0.28000000000000003</v>
      </c>
      <c r="BF85" s="218">
        <v>0.19</v>
      </c>
      <c r="BG85" s="218">
        <v>0.19</v>
      </c>
      <c r="BH85" s="218">
        <v>0.19</v>
      </c>
      <c r="BI85" s="198">
        <v>0.06</v>
      </c>
      <c r="BJ85" s="198">
        <v>0.14000000000000001</v>
      </c>
      <c r="BK85" s="198">
        <v>0.14000000000000001</v>
      </c>
      <c r="BL85" s="221">
        <v>0.08</v>
      </c>
      <c r="BM85" s="216">
        <v>0.1</v>
      </c>
      <c r="BN85" s="204">
        <v>0.05</v>
      </c>
      <c r="BO85" s="204">
        <v>0.11</v>
      </c>
      <c r="BP85" s="198">
        <v>0.05</v>
      </c>
      <c r="BQ85" s="198">
        <v>0.05</v>
      </c>
      <c r="BR85" s="204">
        <v>0.05</v>
      </c>
      <c r="BS85" s="47"/>
    </row>
    <row r="86" spans="1:72" ht="16" customHeight="1" x14ac:dyDescent="0.15">
      <c r="A86" s="136" t="s">
        <v>81</v>
      </c>
      <c r="B86" s="97" t="s">
        <v>529</v>
      </c>
      <c r="C86" s="97" t="s">
        <v>233</v>
      </c>
      <c r="D86" s="97" t="s">
        <v>553</v>
      </c>
      <c r="E86" s="149" t="s">
        <v>131</v>
      </c>
      <c r="F86" s="139"/>
      <c r="G86" s="139"/>
      <c r="H86" s="140">
        <v>9.5</v>
      </c>
      <c r="I86" s="140">
        <v>9.5</v>
      </c>
      <c r="J86" s="140"/>
      <c r="K86" s="213">
        <v>0.21</v>
      </c>
      <c r="L86" s="213">
        <v>0.28999999999999998</v>
      </c>
      <c r="M86" s="213">
        <v>0.21</v>
      </c>
      <c r="N86" s="213">
        <v>0.21</v>
      </c>
      <c r="O86" s="213">
        <v>0.21</v>
      </c>
      <c r="P86" s="213">
        <v>0.21</v>
      </c>
      <c r="Q86" s="213">
        <v>0.21</v>
      </c>
      <c r="R86" s="213">
        <v>0.21</v>
      </c>
      <c r="S86" s="213">
        <v>0.21</v>
      </c>
      <c r="T86" s="213">
        <v>0.21</v>
      </c>
      <c r="U86" s="213">
        <v>0.21</v>
      </c>
      <c r="V86" s="213">
        <v>0.21</v>
      </c>
      <c r="W86" s="213">
        <v>0.21</v>
      </c>
      <c r="X86" s="213">
        <v>0.21</v>
      </c>
      <c r="Y86" s="213">
        <v>0.21</v>
      </c>
      <c r="Z86" s="213">
        <v>0.21</v>
      </c>
      <c r="AA86" s="213">
        <v>0.21</v>
      </c>
      <c r="AB86" s="213">
        <v>0.21</v>
      </c>
      <c r="AC86" s="213">
        <v>0.21</v>
      </c>
      <c r="AD86" s="213">
        <v>0.21</v>
      </c>
      <c r="AE86" s="198">
        <v>0.24</v>
      </c>
      <c r="AF86" s="198">
        <v>0.19</v>
      </c>
      <c r="AG86" s="198">
        <v>0.19</v>
      </c>
      <c r="AH86" s="198">
        <v>0.19</v>
      </c>
      <c r="AI86" s="215">
        <v>0.2</v>
      </c>
      <c r="AJ86" s="198">
        <v>0.15</v>
      </c>
      <c r="AK86" s="217">
        <v>0.2</v>
      </c>
      <c r="AL86" s="198">
        <v>0.35</v>
      </c>
      <c r="AM86" s="198">
        <v>0.15</v>
      </c>
      <c r="AN86" s="198">
        <v>0.12</v>
      </c>
      <c r="AO86" s="198">
        <v>0.27</v>
      </c>
      <c r="AP86" s="198">
        <v>0.19</v>
      </c>
      <c r="AQ86" s="198">
        <v>0.19</v>
      </c>
      <c r="AR86" s="198">
        <v>0.19</v>
      </c>
      <c r="AS86" s="198">
        <v>0.19</v>
      </c>
      <c r="AT86" s="215">
        <v>0.2</v>
      </c>
      <c r="AU86" s="198">
        <v>0.19</v>
      </c>
      <c r="AV86" s="198">
        <v>0.24</v>
      </c>
      <c r="AW86" s="198">
        <v>0.22</v>
      </c>
      <c r="AX86" s="198">
        <v>0.12</v>
      </c>
      <c r="AY86" s="198">
        <v>0.11</v>
      </c>
      <c r="AZ86" s="218">
        <v>0.33</v>
      </c>
      <c r="BA86" s="218">
        <v>0.37</v>
      </c>
      <c r="BB86" s="218">
        <v>0.24</v>
      </c>
      <c r="BC86" s="218">
        <v>0.26</v>
      </c>
      <c r="BD86" s="218">
        <v>0.28000000000000003</v>
      </c>
      <c r="BE86" s="218">
        <v>0.28000000000000003</v>
      </c>
      <c r="BF86" s="218">
        <v>0.19</v>
      </c>
      <c r="BG86" s="218">
        <v>0.19</v>
      </c>
      <c r="BH86" s="219">
        <v>0.12</v>
      </c>
      <c r="BI86" s="198">
        <v>0.06</v>
      </c>
      <c r="BJ86" s="198">
        <v>0.14000000000000001</v>
      </c>
      <c r="BK86" s="198">
        <v>0.14000000000000001</v>
      </c>
      <c r="BL86" s="220">
        <v>0.12</v>
      </c>
      <c r="BM86" s="198">
        <v>0.19</v>
      </c>
      <c r="BN86" s="198">
        <v>0.15</v>
      </c>
      <c r="BO86" s="198">
        <v>0.16</v>
      </c>
      <c r="BP86" s="198">
        <v>0.05</v>
      </c>
      <c r="BQ86" s="198">
        <v>0.05</v>
      </c>
      <c r="BR86" s="198">
        <v>0.16</v>
      </c>
      <c r="BS86" s="47"/>
    </row>
    <row r="87" spans="1:72" s="37" customFormat="1" ht="16" customHeight="1" x14ac:dyDescent="0.15">
      <c r="A87" s="148" t="s">
        <v>82</v>
      </c>
      <c r="B87" s="97" t="s">
        <v>529</v>
      </c>
      <c r="C87" s="97" t="s">
        <v>233</v>
      </c>
      <c r="D87" s="97" t="s">
        <v>554</v>
      </c>
      <c r="E87" s="149" t="s">
        <v>131</v>
      </c>
      <c r="F87" s="55"/>
      <c r="G87" s="55"/>
      <c r="H87" s="56">
        <v>14</v>
      </c>
      <c r="I87" s="56">
        <v>14</v>
      </c>
      <c r="J87" s="56"/>
      <c r="K87" s="213">
        <v>0.21</v>
      </c>
      <c r="L87" s="213">
        <v>0.28999999999999998</v>
      </c>
      <c r="M87" s="213">
        <v>0.21</v>
      </c>
      <c r="N87" s="213">
        <v>0.21</v>
      </c>
      <c r="O87" s="213">
        <v>0.21</v>
      </c>
      <c r="P87" s="213">
        <v>0.21</v>
      </c>
      <c r="Q87" s="213">
        <v>0.21</v>
      </c>
      <c r="R87" s="213">
        <v>0.21</v>
      </c>
      <c r="S87" s="213">
        <v>0.21</v>
      </c>
      <c r="T87" s="213">
        <v>0.21</v>
      </c>
      <c r="U87" s="213">
        <v>0.21</v>
      </c>
      <c r="V87" s="213">
        <v>0.21</v>
      </c>
      <c r="W87" s="213">
        <v>0.21</v>
      </c>
      <c r="X87" s="213">
        <v>0.21</v>
      </c>
      <c r="Y87" s="213">
        <v>0.21</v>
      </c>
      <c r="Z87" s="213">
        <v>0.21</v>
      </c>
      <c r="AA87" s="213">
        <v>0.21</v>
      </c>
      <c r="AB87" s="213">
        <v>0.21</v>
      </c>
      <c r="AC87" s="213">
        <v>0.21</v>
      </c>
      <c r="AD87" s="213">
        <v>0.21</v>
      </c>
      <c r="AE87" s="204">
        <v>0.09</v>
      </c>
      <c r="AF87" s="198">
        <v>0.19</v>
      </c>
      <c r="AG87" s="198">
        <v>0.19</v>
      </c>
      <c r="AH87" s="198">
        <v>0.19</v>
      </c>
      <c r="AI87" s="216">
        <v>7.0000000000000007E-2</v>
      </c>
      <c r="AJ87" s="198">
        <v>0.15</v>
      </c>
      <c r="AK87" s="217">
        <v>0.2</v>
      </c>
      <c r="AL87" s="198">
        <v>0.35</v>
      </c>
      <c r="AM87" s="198">
        <v>0.15</v>
      </c>
      <c r="AN87" s="204">
        <v>0.09</v>
      </c>
      <c r="AO87" s="198">
        <v>0.27</v>
      </c>
      <c r="AP87" s="198">
        <v>0.19</v>
      </c>
      <c r="AQ87" s="198">
        <v>0.19</v>
      </c>
      <c r="AR87" s="198">
        <v>0.19</v>
      </c>
      <c r="AS87" s="198">
        <v>0.19</v>
      </c>
      <c r="AT87" s="215">
        <v>0.2</v>
      </c>
      <c r="AU87" s="198">
        <v>0.19</v>
      </c>
      <c r="AV87" s="198">
        <v>0.24</v>
      </c>
      <c r="AW87" s="198">
        <v>0.22</v>
      </c>
      <c r="AX87" s="198">
        <v>0.12</v>
      </c>
      <c r="AY87" s="198">
        <v>0.11</v>
      </c>
      <c r="AZ87" s="218">
        <v>0.33</v>
      </c>
      <c r="BA87" s="218">
        <v>0.37</v>
      </c>
      <c r="BB87" s="218">
        <v>0.24</v>
      </c>
      <c r="BC87" s="218">
        <v>0.26</v>
      </c>
      <c r="BD87" s="218">
        <v>0.28000000000000003</v>
      </c>
      <c r="BE87" s="218">
        <v>0.28000000000000003</v>
      </c>
      <c r="BF87" s="218">
        <v>0.19</v>
      </c>
      <c r="BG87" s="218">
        <v>0.19</v>
      </c>
      <c r="BH87" s="218">
        <v>0.19</v>
      </c>
      <c r="BI87" s="198">
        <v>0.06</v>
      </c>
      <c r="BJ87" s="198">
        <v>0.14000000000000001</v>
      </c>
      <c r="BK87" s="198">
        <v>0.14000000000000001</v>
      </c>
      <c r="BL87" s="220">
        <v>0.12</v>
      </c>
      <c r="BM87" s="198">
        <v>0.19</v>
      </c>
      <c r="BN87" s="198">
        <v>0.15</v>
      </c>
      <c r="BO87" s="198">
        <v>0.16</v>
      </c>
      <c r="BP87" s="198">
        <v>0.05</v>
      </c>
      <c r="BQ87" s="198">
        <v>0.05</v>
      </c>
      <c r="BR87" s="198">
        <v>0.16</v>
      </c>
      <c r="BS87" s="47"/>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3206E-8518-394C-87C0-A33F0115C5E2}">
  <dimension ref="A1:CC83"/>
  <sheetViews>
    <sheetView topLeftCell="A61" zoomScale="140" zoomScaleNormal="140" workbookViewId="0">
      <selection activeCell="A64" sqref="A64:XFD64"/>
    </sheetView>
  </sheetViews>
  <sheetFormatPr baseColWidth="10" defaultRowHeight="13" x14ac:dyDescent="0.15"/>
  <cols>
    <col min="1" max="1" width="30.83203125" style="48" customWidth="1"/>
    <col min="2" max="2" width="16.6640625" style="48" customWidth="1"/>
    <col min="3" max="3" width="15" style="48" customWidth="1"/>
    <col min="4" max="4" width="12.33203125" style="48" customWidth="1"/>
    <col min="5" max="5" width="18.83203125" style="48" customWidth="1"/>
    <col min="6" max="7" width="10.83203125" style="48" customWidth="1"/>
    <col min="8" max="8" width="14.6640625" style="48" customWidth="1"/>
    <col min="9" max="28" width="10.83203125" style="48" customWidth="1"/>
    <col min="29" max="58" width="10.83203125" style="48"/>
    <col min="59" max="59" width="10.83203125" style="70"/>
    <col min="60" max="68" width="10.83203125" style="48"/>
    <col min="69" max="69" width="10.83203125" style="94"/>
    <col min="70" max="16384" width="10.83203125" style="48"/>
  </cols>
  <sheetData>
    <row r="1" spans="1:69" s="37" customFormat="1" ht="14" x14ac:dyDescent="0.15">
      <c r="A1" s="38" t="s">
        <v>85</v>
      </c>
      <c r="B1" s="38" t="s">
        <v>224</v>
      </c>
      <c r="C1" s="37" t="s">
        <v>1045</v>
      </c>
      <c r="D1" s="38" t="s">
        <v>1046</v>
      </c>
      <c r="E1" s="38" t="s">
        <v>1047</v>
      </c>
      <c r="F1" s="38" t="s">
        <v>1048</v>
      </c>
      <c r="G1" s="38" t="s">
        <v>1049</v>
      </c>
      <c r="H1" s="38" t="s">
        <v>1050</v>
      </c>
      <c r="I1" s="41" t="s">
        <v>57</v>
      </c>
      <c r="J1" s="41" t="s">
        <v>58</v>
      </c>
      <c r="K1" s="41" t="s">
        <v>59</v>
      </c>
      <c r="L1" s="41" t="s">
        <v>60</v>
      </c>
      <c r="M1" s="41" t="s">
        <v>61</v>
      </c>
      <c r="N1" s="41" t="s">
        <v>62</v>
      </c>
      <c r="O1" s="41" t="s">
        <v>63</v>
      </c>
      <c r="P1" s="41" t="s">
        <v>64</v>
      </c>
      <c r="Q1" s="41" t="s">
        <v>65</v>
      </c>
      <c r="R1" s="41" t="s">
        <v>66</v>
      </c>
      <c r="S1" s="41" t="s">
        <v>47</v>
      </c>
      <c r="T1" s="41" t="s">
        <v>48</v>
      </c>
      <c r="U1" s="41" t="s">
        <v>49</v>
      </c>
      <c r="V1" s="41" t="s">
        <v>50</v>
      </c>
      <c r="W1" s="41" t="s">
        <v>51</v>
      </c>
      <c r="X1" s="41" t="s">
        <v>52</v>
      </c>
      <c r="Y1" s="41" t="s">
        <v>53</v>
      </c>
      <c r="Z1" s="41" t="s">
        <v>54</v>
      </c>
      <c r="AA1" s="41" t="s">
        <v>55</v>
      </c>
      <c r="AB1" s="41" t="s">
        <v>56</v>
      </c>
      <c r="AC1" s="41" t="s">
        <v>37</v>
      </c>
      <c r="AD1" s="41" t="s">
        <v>38</v>
      </c>
      <c r="AE1" s="41" t="s">
        <v>39</v>
      </c>
      <c r="AF1" s="41" t="s">
        <v>40</v>
      </c>
      <c r="AG1" s="41" t="s">
        <v>41</v>
      </c>
      <c r="AH1" s="41" t="s">
        <v>42</v>
      </c>
      <c r="AI1" s="41" t="s">
        <v>43</v>
      </c>
      <c r="AJ1" s="41" t="s">
        <v>44</v>
      </c>
      <c r="AK1" s="41" t="s">
        <v>45</v>
      </c>
      <c r="AL1" s="41" t="s">
        <v>46</v>
      </c>
      <c r="AM1" s="41" t="s">
        <v>27</v>
      </c>
      <c r="AN1" s="41" t="s">
        <v>28</v>
      </c>
      <c r="AO1" s="41" t="s">
        <v>29</v>
      </c>
      <c r="AP1" s="41" t="s">
        <v>30</v>
      </c>
      <c r="AQ1" s="41" t="s">
        <v>31</v>
      </c>
      <c r="AR1" s="41" t="s">
        <v>32</v>
      </c>
      <c r="AS1" s="41" t="s">
        <v>33</v>
      </c>
      <c r="AT1" s="41" t="s">
        <v>34</v>
      </c>
      <c r="AU1" s="41" t="s">
        <v>35</v>
      </c>
      <c r="AV1" s="41" t="s">
        <v>36</v>
      </c>
      <c r="AW1" s="41" t="s">
        <v>17</v>
      </c>
      <c r="AX1" s="41" t="s">
        <v>18</v>
      </c>
      <c r="AY1" s="41" t="s">
        <v>19</v>
      </c>
      <c r="AZ1" s="41" t="s">
        <v>20</v>
      </c>
      <c r="BA1" s="41" t="s">
        <v>21</v>
      </c>
      <c r="BB1" s="41" t="s">
        <v>22</v>
      </c>
      <c r="BC1" s="41" t="s">
        <v>23</v>
      </c>
      <c r="BD1" s="41" t="s">
        <v>24</v>
      </c>
      <c r="BE1" s="41" t="s">
        <v>25</v>
      </c>
      <c r="BF1" s="41" t="s">
        <v>26</v>
      </c>
      <c r="BG1" s="41" t="s">
        <v>6</v>
      </c>
      <c r="BH1" s="41" t="s">
        <v>7</v>
      </c>
      <c r="BI1" s="41" t="s">
        <v>8</v>
      </c>
      <c r="BJ1" s="41" t="s">
        <v>10</v>
      </c>
      <c r="BK1" s="41" t="s">
        <v>11</v>
      </c>
      <c r="BL1" s="41" t="s">
        <v>12</v>
      </c>
      <c r="BM1" s="41" t="s">
        <v>13</v>
      </c>
      <c r="BN1" s="41" t="s">
        <v>14</v>
      </c>
      <c r="BO1" s="41" t="s">
        <v>15</v>
      </c>
      <c r="BP1" s="41" t="s">
        <v>16</v>
      </c>
      <c r="BQ1" s="36"/>
    </row>
    <row r="2" spans="1:69" ht="16" customHeight="1" x14ac:dyDescent="0.15">
      <c r="A2" s="477" t="s">
        <v>159</v>
      </c>
      <c r="B2" s="131" t="s">
        <v>517</v>
      </c>
      <c r="C2" s="38" t="s">
        <v>227</v>
      </c>
      <c r="D2" s="38" t="s">
        <v>536</v>
      </c>
      <c r="E2" s="130" t="s">
        <v>1029</v>
      </c>
      <c r="F2" s="38">
        <v>4</v>
      </c>
      <c r="G2" s="38">
        <v>4</v>
      </c>
      <c r="H2" s="38"/>
      <c r="I2" s="38">
        <v>0.21</v>
      </c>
      <c r="J2" s="38">
        <v>0.28999999999999998</v>
      </c>
      <c r="K2" s="38">
        <v>0.21</v>
      </c>
      <c r="L2" s="38">
        <v>0.21</v>
      </c>
      <c r="M2" s="38">
        <v>0.21</v>
      </c>
      <c r="N2" s="38">
        <v>0.21</v>
      </c>
      <c r="O2" s="38">
        <v>0.21</v>
      </c>
      <c r="P2" s="38">
        <v>0.21</v>
      </c>
      <c r="Q2" s="38">
        <v>0.21</v>
      </c>
      <c r="R2" s="38">
        <v>0.21</v>
      </c>
      <c r="S2" s="38">
        <v>0.21</v>
      </c>
      <c r="T2" s="38">
        <v>0.21</v>
      </c>
      <c r="U2" s="38">
        <v>0.21</v>
      </c>
      <c r="V2" s="38">
        <v>0.21</v>
      </c>
      <c r="W2" s="38">
        <v>0.21</v>
      </c>
      <c r="X2" s="38">
        <v>0.21</v>
      </c>
      <c r="Y2" s="38">
        <v>0.21</v>
      </c>
      <c r="Z2" s="38">
        <v>0.21</v>
      </c>
      <c r="AA2" s="38">
        <v>0.21</v>
      </c>
      <c r="AB2" s="38">
        <v>0.21</v>
      </c>
      <c r="AC2" s="46">
        <v>0.24</v>
      </c>
      <c r="AD2" s="46">
        <v>0.19</v>
      </c>
      <c r="AE2" s="46">
        <v>0.19</v>
      </c>
      <c r="AF2" s="46">
        <v>0.19</v>
      </c>
      <c r="AG2" s="486">
        <v>0.2</v>
      </c>
      <c r="AH2" s="46">
        <v>0.15</v>
      </c>
      <c r="AI2" s="487">
        <v>0.2</v>
      </c>
      <c r="AJ2" s="46">
        <v>0.35</v>
      </c>
      <c r="AK2" s="46">
        <v>0.15</v>
      </c>
      <c r="AL2" s="46">
        <v>0.12</v>
      </c>
      <c r="AM2" s="46">
        <v>0.27</v>
      </c>
      <c r="AN2" s="46">
        <v>0.19</v>
      </c>
      <c r="AO2" s="46">
        <v>0.19</v>
      </c>
      <c r="AP2" s="46">
        <v>0.19</v>
      </c>
      <c r="AQ2" s="46">
        <v>0.19</v>
      </c>
      <c r="AR2" s="486">
        <v>0.2</v>
      </c>
      <c r="AS2" s="46">
        <v>0.19</v>
      </c>
      <c r="AT2" s="46">
        <v>0.24</v>
      </c>
      <c r="AU2" s="46">
        <v>0.22</v>
      </c>
      <c r="AV2" s="46">
        <v>0.12</v>
      </c>
      <c r="AW2" s="46">
        <v>0.11</v>
      </c>
      <c r="AX2" s="53">
        <v>0.33</v>
      </c>
      <c r="AY2" s="53">
        <v>0.37</v>
      </c>
      <c r="AZ2" s="53">
        <v>0.24</v>
      </c>
      <c r="BA2" s="53">
        <v>0.26</v>
      </c>
      <c r="BB2" s="53">
        <v>0.28000000000000003</v>
      </c>
      <c r="BC2" s="53">
        <v>0.28000000000000003</v>
      </c>
      <c r="BD2" s="53">
        <v>0.19</v>
      </c>
      <c r="BE2" s="53">
        <v>0.19</v>
      </c>
      <c r="BF2" s="53">
        <v>0.19</v>
      </c>
      <c r="BG2" s="46">
        <v>0.06</v>
      </c>
      <c r="BH2" s="46">
        <v>0.14000000000000001</v>
      </c>
      <c r="BI2" s="46">
        <v>0.14000000000000001</v>
      </c>
      <c r="BJ2" s="488">
        <v>0.12</v>
      </c>
      <c r="BK2" s="46">
        <v>0.19</v>
      </c>
      <c r="BL2" s="46">
        <v>0.15</v>
      </c>
      <c r="BM2" s="46">
        <v>0.16</v>
      </c>
      <c r="BN2" s="46">
        <v>0.05</v>
      </c>
      <c r="BO2" s="46">
        <v>0.05</v>
      </c>
      <c r="BP2" s="46">
        <v>0.16</v>
      </c>
      <c r="BQ2" s="47"/>
    </row>
    <row r="3" spans="1:69" ht="16" customHeight="1" x14ac:dyDescent="0.15">
      <c r="A3" s="477" t="s">
        <v>160</v>
      </c>
      <c r="B3" s="131" t="s">
        <v>517</v>
      </c>
      <c r="C3" s="38" t="s">
        <v>227</v>
      </c>
      <c r="D3" s="38" t="s">
        <v>537</v>
      </c>
      <c r="E3" s="130" t="s">
        <v>1029</v>
      </c>
      <c r="F3" s="38">
        <v>4</v>
      </c>
      <c r="G3" s="38">
        <v>16</v>
      </c>
      <c r="H3" s="38"/>
      <c r="I3" s="38">
        <v>0.21</v>
      </c>
      <c r="J3" s="38">
        <v>0.28999999999999998</v>
      </c>
      <c r="K3" s="38">
        <v>0.21</v>
      </c>
      <c r="L3" s="38">
        <v>0.21</v>
      </c>
      <c r="M3" s="38">
        <v>0.21</v>
      </c>
      <c r="N3" s="38">
        <v>0.21</v>
      </c>
      <c r="O3" s="38">
        <v>0.21</v>
      </c>
      <c r="P3" s="38">
        <v>0.21</v>
      </c>
      <c r="Q3" s="38">
        <v>0.21</v>
      </c>
      <c r="R3" s="38">
        <v>0.21</v>
      </c>
      <c r="S3" s="38">
        <v>0.21</v>
      </c>
      <c r="T3" s="38">
        <v>0.21</v>
      </c>
      <c r="U3" s="38">
        <v>0.21</v>
      </c>
      <c r="V3" s="38">
        <v>0.21</v>
      </c>
      <c r="W3" s="38">
        <v>0.21</v>
      </c>
      <c r="X3" s="38">
        <v>0.21</v>
      </c>
      <c r="Y3" s="38">
        <v>0.21</v>
      </c>
      <c r="Z3" s="38">
        <v>0.21</v>
      </c>
      <c r="AA3" s="38">
        <v>0.21</v>
      </c>
      <c r="AB3" s="38">
        <v>0.21</v>
      </c>
      <c r="AC3" s="46">
        <v>0.24</v>
      </c>
      <c r="AD3" s="46">
        <v>0.19</v>
      </c>
      <c r="AE3" s="46">
        <v>0.19</v>
      </c>
      <c r="AF3" s="46">
        <v>0.19</v>
      </c>
      <c r="AG3" s="486">
        <v>0.2</v>
      </c>
      <c r="AH3" s="46">
        <v>0.15</v>
      </c>
      <c r="AI3" s="487">
        <v>0.2</v>
      </c>
      <c r="AJ3" s="46">
        <v>0.35</v>
      </c>
      <c r="AK3" s="46">
        <v>0.15</v>
      </c>
      <c r="AL3" s="46">
        <v>0.12</v>
      </c>
      <c r="AM3" s="46">
        <v>0.27</v>
      </c>
      <c r="AN3" s="46">
        <v>0.19</v>
      </c>
      <c r="AO3" s="46">
        <v>0.19</v>
      </c>
      <c r="AP3" s="46">
        <v>0.19</v>
      </c>
      <c r="AQ3" s="46">
        <v>0.19</v>
      </c>
      <c r="AR3" s="486">
        <v>0.2</v>
      </c>
      <c r="AS3" s="46">
        <v>0.19</v>
      </c>
      <c r="AT3" s="46">
        <v>0.24</v>
      </c>
      <c r="AU3" s="46">
        <v>0.22</v>
      </c>
      <c r="AV3" s="46">
        <v>0.12</v>
      </c>
      <c r="AW3" s="46">
        <v>0.11</v>
      </c>
      <c r="AX3" s="53">
        <v>0.33</v>
      </c>
      <c r="AY3" s="53">
        <v>0.37</v>
      </c>
      <c r="AZ3" s="53">
        <v>0.24</v>
      </c>
      <c r="BA3" s="53">
        <v>0.26</v>
      </c>
      <c r="BB3" s="53">
        <v>0.28000000000000003</v>
      </c>
      <c r="BC3" s="53">
        <v>0.28000000000000003</v>
      </c>
      <c r="BD3" s="53">
        <v>0.19</v>
      </c>
      <c r="BE3" s="53">
        <v>0.19</v>
      </c>
      <c r="BF3" s="53">
        <v>0.19</v>
      </c>
      <c r="BG3" s="46">
        <v>0.06</v>
      </c>
      <c r="BH3" s="46">
        <v>0.14000000000000001</v>
      </c>
      <c r="BI3" s="46">
        <v>0.14000000000000001</v>
      </c>
      <c r="BJ3" s="488">
        <v>0.12</v>
      </c>
      <c r="BK3" s="46">
        <v>0.19</v>
      </c>
      <c r="BL3" s="46">
        <v>0.15</v>
      </c>
      <c r="BM3" s="46">
        <v>0.16</v>
      </c>
      <c r="BN3" s="46">
        <v>0.05</v>
      </c>
      <c r="BO3" s="46">
        <v>0.05</v>
      </c>
      <c r="BP3" s="46">
        <v>0.16</v>
      </c>
      <c r="BQ3" s="47"/>
    </row>
    <row r="4" spans="1:69" ht="16" customHeight="1" x14ac:dyDescent="0.15">
      <c r="A4" s="477" t="s">
        <v>161</v>
      </c>
      <c r="B4" s="131" t="s">
        <v>517</v>
      </c>
      <c r="C4" s="38" t="s">
        <v>227</v>
      </c>
      <c r="D4" s="38" t="s">
        <v>555</v>
      </c>
      <c r="E4" s="130" t="s">
        <v>1022</v>
      </c>
      <c r="F4" s="38">
        <v>6</v>
      </c>
      <c r="G4" s="38">
        <v>6</v>
      </c>
      <c r="H4" s="38"/>
      <c r="I4" s="38">
        <v>0.21</v>
      </c>
      <c r="J4" s="38">
        <v>0.28999999999999998</v>
      </c>
      <c r="K4" s="38">
        <v>0.21</v>
      </c>
      <c r="L4" s="38">
        <v>0.21</v>
      </c>
      <c r="M4" s="38">
        <v>0.21</v>
      </c>
      <c r="N4" s="38">
        <v>0.21</v>
      </c>
      <c r="O4" s="38">
        <v>0.21</v>
      </c>
      <c r="P4" s="38">
        <v>0.21</v>
      </c>
      <c r="Q4" s="38">
        <v>0.21</v>
      </c>
      <c r="R4" s="38">
        <v>0.21</v>
      </c>
      <c r="S4" s="38">
        <v>0.21</v>
      </c>
      <c r="T4" s="38">
        <v>0.21</v>
      </c>
      <c r="U4" s="38">
        <v>0.21</v>
      </c>
      <c r="V4" s="38">
        <v>0.21</v>
      </c>
      <c r="W4" s="38">
        <v>0.21</v>
      </c>
      <c r="X4" s="38">
        <v>0.21</v>
      </c>
      <c r="Y4" s="38">
        <v>0.21</v>
      </c>
      <c r="Z4" s="38">
        <v>0.21</v>
      </c>
      <c r="AA4" s="38">
        <v>0.21</v>
      </c>
      <c r="AB4" s="38">
        <v>0.21</v>
      </c>
      <c r="AC4" s="46">
        <v>0.24</v>
      </c>
      <c r="AD4" s="46">
        <v>0.19</v>
      </c>
      <c r="AE4" s="46">
        <v>0.19</v>
      </c>
      <c r="AF4" s="46">
        <v>0.19</v>
      </c>
      <c r="AG4" s="486">
        <v>0.2</v>
      </c>
      <c r="AH4" s="46">
        <v>0.15</v>
      </c>
      <c r="AI4" s="487">
        <v>0.2</v>
      </c>
      <c r="AJ4" s="46">
        <v>0.35</v>
      </c>
      <c r="AK4" s="46">
        <v>0.15</v>
      </c>
      <c r="AL4" s="46">
        <v>0.12</v>
      </c>
      <c r="AM4" s="46">
        <v>0.27</v>
      </c>
      <c r="AN4" s="46">
        <v>0.19</v>
      </c>
      <c r="AO4" s="46">
        <v>0.19</v>
      </c>
      <c r="AP4" s="46">
        <v>0.19</v>
      </c>
      <c r="AQ4" s="46">
        <v>0.19</v>
      </c>
      <c r="AR4" s="486">
        <v>0.2</v>
      </c>
      <c r="AS4" s="46">
        <v>0.19</v>
      </c>
      <c r="AT4" s="46">
        <v>0.24</v>
      </c>
      <c r="AU4" s="46">
        <v>0.22</v>
      </c>
      <c r="AV4" s="46">
        <v>0.12</v>
      </c>
      <c r="AW4" s="46">
        <v>0.11</v>
      </c>
      <c r="AX4" s="53">
        <v>0.33</v>
      </c>
      <c r="AY4" s="53">
        <v>0.37</v>
      </c>
      <c r="AZ4" s="53">
        <v>0.24</v>
      </c>
      <c r="BA4" s="53">
        <v>0.26</v>
      </c>
      <c r="BB4" s="53">
        <v>0.28000000000000003</v>
      </c>
      <c r="BC4" s="53">
        <v>0.28000000000000003</v>
      </c>
      <c r="BD4" s="53">
        <v>0.19</v>
      </c>
      <c r="BE4" s="53">
        <v>0.19</v>
      </c>
      <c r="BF4" s="53">
        <v>0.19</v>
      </c>
      <c r="BG4" s="46">
        <v>0.06</v>
      </c>
      <c r="BH4" s="46">
        <v>0.14000000000000001</v>
      </c>
      <c r="BI4" s="46">
        <v>0.14000000000000001</v>
      </c>
      <c r="BJ4" s="488">
        <v>0.12</v>
      </c>
      <c r="BK4" s="46">
        <v>0.19</v>
      </c>
      <c r="BL4" s="46">
        <v>0.15</v>
      </c>
      <c r="BM4" s="46">
        <v>0.16</v>
      </c>
      <c r="BN4" s="46">
        <v>0.05</v>
      </c>
      <c r="BO4" s="46">
        <v>0.05</v>
      </c>
      <c r="BP4" s="46">
        <v>0.16</v>
      </c>
      <c r="BQ4" s="47"/>
    </row>
    <row r="5" spans="1:69" ht="16" customHeight="1" x14ac:dyDescent="0.15">
      <c r="A5" s="477" t="s">
        <v>162</v>
      </c>
      <c r="B5" s="131" t="s">
        <v>517</v>
      </c>
      <c r="C5" s="38" t="s">
        <v>227</v>
      </c>
      <c r="D5" s="38" t="s">
        <v>556</v>
      </c>
      <c r="E5" s="130" t="s">
        <v>1029</v>
      </c>
      <c r="F5" s="38">
        <v>6</v>
      </c>
      <c r="G5" s="38">
        <v>12</v>
      </c>
      <c r="H5" s="38"/>
      <c r="I5" s="38">
        <v>0.21</v>
      </c>
      <c r="J5" s="38">
        <v>0.28999999999999998</v>
      </c>
      <c r="K5" s="38">
        <v>0.21</v>
      </c>
      <c r="L5" s="38">
        <v>0.21</v>
      </c>
      <c r="M5" s="38">
        <v>0.21</v>
      </c>
      <c r="N5" s="38">
        <v>0.21</v>
      </c>
      <c r="O5" s="38">
        <v>0.21</v>
      </c>
      <c r="P5" s="38">
        <v>0.21</v>
      </c>
      <c r="Q5" s="38">
        <v>0.21</v>
      </c>
      <c r="R5" s="38">
        <v>0.21</v>
      </c>
      <c r="S5" s="38">
        <v>0.21</v>
      </c>
      <c r="T5" s="38">
        <v>0.21</v>
      </c>
      <c r="U5" s="38">
        <v>0.21</v>
      </c>
      <c r="V5" s="38">
        <v>0.21</v>
      </c>
      <c r="W5" s="38">
        <v>0.21</v>
      </c>
      <c r="X5" s="38">
        <v>0.21</v>
      </c>
      <c r="Y5" s="38">
        <v>0.21</v>
      </c>
      <c r="Z5" s="38">
        <v>0.21</v>
      </c>
      <c r="AA5" s="38">
        <v>0.21</v>
      </c>
      <c r="AB5" s="38">
        <v>0.21</v>
      </c>
      <c r="AC5" s="46">
        <v>0.24</v>
      </c>
      <c r="AD5" s="46">
        <v>0.19</v>
      </c>
      <c r="AE5" s="46">
        <v>0.19</v>
      </c>
      <c r="AF5" s="46">
        <v>0.19</v>
      </c>
      <c r="AG5" s="486">
        <v>0.2</v>
      </c>
      <c r="AH5" s="46">
        <v>0.15</v>
      </c>
      <c r="AI5" s="487">
        <v>0.2</v>
      </c>
      <c r="AJ5" s="46">
        <v>0.35</v>
      </c>
      <c r="AK5" s="46">
        <v>0.15</v>
      </c>
      <c r="AL5" s="46">
        <v>0.12</v>
      </c>
      <c r="AM5" s="46">
        <v>0.11</v>
      </c>
      <c r="AN5" s="46">
        <v>0.19</v>
      </c>
      <c r="AO5" s="46">
        <v>0.19</v>
      </c>
      <c r="AP5" s="46">
        <v>0.19</v>
      </c>
      <c r="AQ5" s="46">
        <v>0.19</v>
      </c>
      <c r="AR5" s="486">
        <v>0.2</v>
      </c>
      <c r="AS5" s="46">
        <v>0.19</v>
      </c>
      <c r="AT5" s="46">
        <v>0.24</v>
      </c>
      <c r="AU5" s="46">
        <v>0.22</v>
      </c>
      <c r="AV5" s="46">
        <v>0.12</v>
      </c>
      <c r="AW5" s="46">
        <v>0.11</v>
      </c>
      <c r="AX5" s="53">
        <v>0.33</v>
      </c>
      <c r="AY5" s="53">
        <v>0.37</v>
      </c>
      <c r="AZ5" s="53">
        <v>0.24</v>
      </c>
      <c r="BA5" s="53">
        <v>0.26</v>
      </c>
      <c r="BB5" s="53">
        <v>0.28000000000000003</v>
      </c>
      <c r="BC5" s="53">
        <v>0.28000000000000003</v>
      </c>
      <c r="BD5" s="53">
        <v>0.19</v>
      </c>
      <c r="BE5" s="53">
        <v>0.19</v>
      </c>
      <c r="BF5" s="53">
        <v>0.19</v>
      </c>
      <c r="BG5" s="46">
        <v>0.06</v>
      </c>
      <c r="BH5" s="46">
        <v>0.14000000000000001</v>
      </c>
      <c r="BI5" s="46">
        <v>0.14000000000000001</v>
      </c>
      <c r="BJ5" s="488">
        <v>0.12</v>
      </c>
      <c r="BK5" s="46">
        <v>0.19</v>
      </c>
      <c r="BL5" s="46">
        <v>0.15</v>
      </c>
      <c r="BM5" s="46">
        <v>0.16</v>
      </c>
      <c r="BN5" s="46">
        <v>0.05</v>
      </c>
      <c r="BO5" s="46">
        <v>0.05</v>
      </c>
      <c r="BP5" s="46">
        <v>0.16</v>
      </c>
      <c r="BQ5" s="47"/>
    </row>
    <row r="6" spans="1:69" ht="16" customHeight="1" x14ac:dyDescent="0.15">
      <c r="A6" s="477" t="s">
        <v>163</v>
      </c>
      <c r="B6" s="131" t="s">
        <v>517</v>
      </c>
      <c r="C6" s="38" t="s">
        <v>227</v>
      </c>
      <c r="D6" s="38" t="s">
        <v>557</v>
      </c>
      <c r="E6" s="130" t="s">
        <v>1029</v>
      </c>
      <c r="F6" s="38">
        <v>8</v>
      </c>
      <c r="G6" s="38">
        <v>8</v>
      </c>
      <c r="H6" s="38"/>
      <c r="I6" s="38">
        <v>0.21</v>
      </c>
      <c r="J6" s="38">
        <v>0.28999999999999998</v>
      </c>
      <c r="K6" s="38">
        <v>0.21</v>
      </c>
      <c r="L6" s="38">
        <v>0.21</v>
      </c>
      <c r="M6" s="38">
        <v>0.21</v>
      </c>
      <c r="N6" s="38">
        <v>0.21</v>
      </c>
      <c r="O6" s="38">
        <v>0.21</v>
      </c>
      <c r="P6" s="38">
        <v>0.21</v>
      </c>
      <c r="Q6" s="38">
        <v>0.21</v>
      </c>
      <c r="R6" s="38">
        <v>0.21</v>
      </c>
      <c r="S6" s="38">
        <v>0.21</v>
      </c>
      <c r="T6" s="38">
        <v>0.21</v>
      </c>
      <c r="U6" s="38">
        <v>0.21</v>
      </c>
      <c r="V6" s="38">
        <v>0.21</v>
      </c>
      <c r="W6" s="38">
        <v>0.21</v>
      </c>
      <c r="X6" s="38">
        <v>0.21</v>
      </c>
      <c r="Y6" s="38">
        <v>0.21</v>
      </c>
      <c r="Z6" s="38">
        <v>0.21</v>
      </c>
      <c r="AA6" s="38">
        <v>0.21</v>
      </c>
      <c r="AB6" s="38">
        <v>0.21</v>
      </c>
      <c r="AC6" s="46">
        <v>0.24</v>
      </c>
      <c r="AD6" s="46">
        <v>0.19</v>
      </c>
      <c r="AE6" s="46">
        <v>0.19</v>
      </c>
      <c r="AF6" s="46">
        <v>0.19</v>
      </c>
      <c r="AG6" s="486">
        <v>0.2</v>
      </c>
      <c r="AH6" s="46">
        <v>0.15</v>
      </c>
      <c r="AI6" s="487">
        <v>0.2</v>
      </c>
      <c r="AJ6" s="46">
        <v>0.35</v>
      </c>
      <c r="AK6" s="46">
        <v>0.15</v>
      </c>
      <c r="AL6" s="46">
        <v>0.12</v>
      </c>
      <c r="AM6" s="46">
        <v>0.27</v>
      </c>
      <c r="AN6" s="46">
        <v>0.19</v>
      </c>
      <c r="AO6" s="46">
        <v>0.19</v>
      </c>
      <c r="AP6" s="46">
        <v>0.19</v>
      </c>
      <c r="AQ6" s="46">
        <v>0.19</v>
      </c>
      <c r="AR6" s="486">
        <v>0.2</v>
      </c>
      <c r="AS6" s="46">
        <v>0.19</v>
      </c>
      <c r="AT6" s="46">
        <v>0.24</v>
      </c>
      <c r="AU6" s="46">
        <v>0.22</v>
      </c>
      <c r="AV6" s="46">
        <v>0.12</v>
      </c>
      <c r="AW6" s="46">
        <v>0.11</v>
      </c>
      <c r="AX6" s="53">
        <v>0.33</v>
      </c>
      <c r="AY6" s="53">
        <v>0.37</v>
      </c>
      <c r="AZ6" s="53">
        <v>0.24</v>
      </c>
      <c r="BA6" s="53">
        <v>0.26</v>
      </c>
      <c r="BB6" s="53">
        <v>0.28000000000000003</v>
      </c>
      <c r="BC6" s="53">
        <v>0.28000000000000003</v>
      </c>
      <c r="BD6" s="53">
        <v>0.19</v>
      </c>
      <c r="BE6" s="53">
        <v>0.19</v>
      </c>
      <c r="BF6" s="53">
        <v>0.19</v>
      </c>
      <c r="BG6" s="46">
        <v>0.06</v>
      </c>
      <c r="BH6" s="46">
        <v>0.14000000000000001</v>
      </c>
      <c r="BI6" s="46">
        <v>0.14000000000000001</v>
      </c>
      <c r="BJ6" s="488">
        <v>0.12</v>
      </c>
      <c r="BK6" s="46">
        <v>0.19</v>
      </c>
      <c r="BL6" s="46">
        <v>0.15</v>
      </c>
      <c r="BM6" s="46">
        <v>0.16</v>
      </c>
      <c r="BN6" s="46">
        <v>0.05</v>
      </c>
      <c r="BO6" s="46">
        <v>0.05</v>
      </c>
      <c r="BP6" s="46">
        <v>0.16</v>
      </c>
      <c r="BQ6" s="47"/>
    </row>
    <row r="7" spans="1:69" ht="16" customHeight="1" x14ac:dyDescent="0.15">
      <c r="A7" s="477" t="s">
        <v>164</v>
      </c>
      <c r="B7" s="131" t="s">
        <v>517</v>
      </c>
      <c r="C7" s="38" t="s">
        <v>227</v>
      </c>
      <c r="D7" s="131" t="s">
        <v>558</v>
      </c>
      <c r="E7" s="131" t="s">
        <v>1029</v>
      </c>
      <c r="F7" s="38">
        <v>8</v>
      </c>
      <c r="G7" s="38">
        <v>16</v>
      </c>
      <c r="H7" s="38"/>
      <c r="I7" s="38">
        <v>0.21</v>
      </c>
      <c r="J7" s="38">
        <v>0.28999999999999998</v>
      </c>
      <c r="K7" s="38">
        <v>0.21</v>
      </c>
      <c r="L7" s="38">
        <v>0.21</v>
      </c>
      <c r="M7" s="38">
        <v>0.21</v>
      </c>
      <c r="N7" s="38">
        <v>0.21</v>
      </c>
      <c r="O7" s="38">
        <v>0.21</v>
      </c>
      <c r="P7" s="38">
        <v>0.21</v>
      </c>
      <c r="Q7" s="38">
        <v>0.21</v>
      </c>
      <c r="R7" s="38">
        <v>0.21</v>
      </c>
      <c r="S7" s="38">
        <v>0.21</v>
      </c>
      <c r="T7" s="38">
        <v>0.21</v>
      </c>
      <c r="U7" s="38">
        <v>0.21</v>
      </c>
      <c r="V7" s="38">
        <v>0.21</v>
      </c>
      <c r="W7" s="38">
        <v>0.21</v>
      </c>
      <c r="X7" s="38">
        <v>0.21</v>
      </c>
      <c r="Y7" s="38">
        <v>0.21</v>
      </c>
      <c r="Z7" s="38">
        <v>0.21</v>
      </c>
      <c r="AA7" s="38">
        <v>0.21</v>
      </c>
      <c r="AB7" s="38">
        <v>0.21</v>
      </c>
      <c r="AC7" s="46">
        <v>0.24</v>
      </c>
      <c r="AD7" s="46">
        <v>0.19</v>
      </c>
      <c r="AE7" s="46">
        <v>0.19</v>
      </c>
      <c r="AF7" s="46">
        <v>0.19</v>
      </c>
      <c r="AG7" s="486">
        <v>0.2</v>
      </c>
      <c r="AH7" s="46">
        <v>0.15</v>
      </c>
      <c r="AI7" s="487">
        <v>0.2</v>
      </c>
      <c r="AJ7" s="46">
        <v>0.35</v>
      </c>
      <c r="AK7" s="46">
        <v>0.15</v>
      </c>
      <c r="AL7" s="46">
        <v>0.12</v>
      </c>
      <c r="AM7" s="46">
        <v>0.27</v>
      </c>
      <c r="AN7" s="46">
        <v>0.19</v>
      </c>
      <c r="AO7" s="46">
        <v>0.19</v>
      </c>
      <c r="AP7" s="46">
        <v>0.19</v>
      </c>
      <c r="AQ7" s="46">
        <v>0.19</v>
      </c>
      <c r="AR7" s="486">
        <v>0.2</v>
      </c>
      <c r="AS7" s="46">
        <v>0.19</v>
      </c>
      <c r="AT7" s="46">
        <v>0.24</v>
      </c>
      <c r="AU7" s="46">
        <v>0.22</v>
      </c>
      <c r="AV7" s="46">
        <v>0.12</v>
      </c>
      <c r="AW7" s="46">
        <v>0.11</v>
      </c>
      <c r="AX7" s="53">
        <v>0.33</v>
      </c>
      <c r="AY7" s="53">
        <v>0.37</v>
      </c>
      <c r="AZ7" s="53">
        <v>0.24</v>
      </c>
      <c r="BA7" s="53">
        <v>0.26</v>
      </c>
      <c r="BB7" s="53">
        <v>0.28000000000000003</v>
      </c>
      <c r="BC7" s="53">
        <v>0.28000000000000003</v>
      </c>
      <c r="BD7" s="53">
        <v>0.19</v>
      </c>
      <c r="BE7" s="53">
        <v>0.19</v>
      </c>
      <c r="BF7" s="53">
        <v>0.19</v>
      </c>
      <c r="BG7" s="46">
        <v>0.06</v>
      </c>
      <c r="BH7" s="46">
        <v>0.14000000000000001</v>
      </c>
      <c r="BI7" s="46">
        <v>0.14000000000000001</v>
      </c>
      <c r="BJ7" s="488">
        <v>0.12</v>
      </c>
      <c r="BK7" s="46">
        <v>0.19</v>
      </c>
      <c r="BL7" s="46">
        <v>0.15</v>
      </c>
      <c r="BM7" s="46">
        <v>0.16</v>
      </c>
      <c r="BN7" s="46">
        <v>0.05</v>
      </c>
      <c r="BO7" s="46">
        <v>0.05</v>
      </c>
      <c r="BP7" s="46">
        <v>0.16</v>
      </c>
      <c r="BQ7" s="47"/>
    </row>
    <row r="8" spans="1:69" ht="16" customHeight="1" x14ac:dyDescent="0.15">
      <c r="A8" s="477" t="s">
        <v>165</v>
      </c>
      <c r="B8" s="131" t="s">
        <v>517</v>
      </c>
      <c r="C8" s="38" t="s">
        <v>227</v>
      </c>
      <c r="D8" s="131" t="s">
        <v>559</v>
      </c>
      <c r="E8" s="131" t="s">
        <v>1029</v>
      </c>
      <c r="F8" s="38">
        <v>10</v>
      </c>
      <c r="G8" s="38">
        <v>10</v>
      </c>
      <c r="H8" s="38"/>
      <c r="I8" s="38">
        <v>0.21</v>
      </c>
      <c r="J8" s="38">
        <v>0.28999999999999998</v>
      </c>
      <c r="K8" s="38">
        <v>0.21</v>
      </c>
      <c r="L8" s="38">
        <v>0.21</v>
      </c>
      <c r="M8" s="38">
        <v>0.21</v>
      </c>
      <c r="N8" s="38">
        <v>0.21</v>
      </c>
      <c r="O8" s="38">
        <v>0.21</v>
      </c>
      <c r="P8" s="38">
        <v>0.21</v>
      </c>
      <c r="Q8" s="38">
        <v>0.21</v>
      </c>
      <c r="R8" s="38">
        <v>0.21</v>
      </c>
      <c r="S8" s="38">
        <v>0.21</v>
      </c>
      <c r="T8" s="38">
        <v>0.21</v>
      </c>
      <c r="U8" s="38">
        <v>0.21</v>
      </c>
      <c r="V8" s="38">
        <v>0.21</v>
      </c>
      <c r="W8" s="38">
        <v>0.21</v>
      </c>
      <c r="X8" s="38">
        <v>0.21</v>
      </c>
      <c r="Y8" s="38">
        <v>0.21</v>
      </c>
      <c r="Z8" s="38">
        <v>0.21</v>
      </c>
      <c r="AA8" s="38">
        <v>0.21</v>
      </c>
      <c r="AB8" s="38">
        <v>0.21</v>
      </c>
      <c r="AC8" s="46">
        <v>0.24</v>
      </c>
      <c r="AD8" s="46">
        <v>0.19</v>
      </c>
      <c r="AE8" s="46">
        <v>0.19</v>
      </c>
      <c r="AF8" s="46">
        <v>0.19</v>
      </c>
      <c r="AG8" s="486">
        <v>0.2</v>
      </c>
      <c r="AH8" s="46">
        <v>0.15</v>
      </c>
      <c r="AI8" s="487">
        <v>0.2</v>
      </c>
      <c r="AJ8" s="46">
        <v>0.35</v>
      </c>
      <c r="AK8" s="46">
        <v>0.15</v>
      </c>
      <c r="AL8" s="46">
        <v>0.12</v>
      </c>
      <c r="AM8" s="46">
        <v>0.27</v>
      </c>
      <c r="AN8" s="46">
        <v>0.19</v>
      </c>
      <c r="AO8" s="46">
        <v>0.19</v>
      </c>
      <c r="AP8" s="46">
        <v>0.19</v>
      </c>
      <c r="AQ8" s="46">
        <v>0.19</v>
      </c>
      <c r="AR8" s="486">
        <v>0.2</v>
      </c>
      <c r="AS8" s="46">
        <v>0.19</v>
      </c>
      <c r="AT8" s="46">
        <v>0.24</v>
      </c>
      <c r="AU8" s="46">
        <v>0.22</v>
      </c>
      <c r="AV8" s="46">
        <v>0.12</v>
      </c>
      <c r="AW8" s="46">
        <v>0.11</v>
      </c>
      <c r="AX8" s="53">
        <v>0.33</v>
      </c>
      <c r="AY8" s="53">
        <v>0.37</v>
      </c>
      <c r="AZ8" s="53">
        <v>0.24</v>
      </c>
      <c r="BA8" s="53">
        <v>0.26</v>
      </c>
      <c r="BB8" s="53">
        <v>0.28000000000000003</v>
      </c>
      <c r="BC8" s="53">
        <v>0.28000000000000003</v>
      </c>
      <c r="BD8" s="53">
        <v>0.19</v>
      </c>
      <c r="BE8" s="53">
        <v>0.19</v>
      </c>
      <c r="BF8" s="53">
        <v>0.19</v>
      </c>
      <c r="BG8" s="46">
        <v>0.06</v>
      </c>
      <c r="BH8" s="46">
        <v>0.14000000000000001</v>
      </c>
      <c r="BI8" s="46">
        <v>0.14000000000000001</v>
      </c>
      <c r="BJ8" s="488">
        <v>0.12</v>
      </c>
      <c r="BK8" s="46">
        <v>0.19</v>
      </c>
      <c r="BL8" s="46">
        <v>0.15</v>
      </c>
      <c r="BM8" s="46">
        <v>0.16</v>
      </c>
      <c r="BN8" s="46">
        <v>0.05</v>
      </c>
      <c r="BO8" s="46">
        <v>0.05</v>
      </c>
      <c r="BP8" s="46">
        <v>0.16</v>
      </c>
      <c r="BQ8" s="47"/>
    </row>
    <row r="9" spans="1:69" ht="16" customHeight="1" x14ac:dyDescent="0.15">
      <c r="A9" s="477" t="s">
        <v>166</v>
      </c>
      <c r="B9" s="131" t="s">
        <v>517</v>
      </c>
      <c r="C9" s="38" t="s">
        <v>227</v>
      </c>
      <c r="D9" s="131" t="s">
        <v>560</v>
      </c>
      <c r="E9" s="131" t="s">
        <v>1029</v>
      </c>
      <c r="F9" s="38">
        <v>12</v>
      </c>
      <c r="G9" s="38">
        <v>12</v>
      </c>
      <c r="H9" s="38"/>
      <c r="I9" s="38">
        <v>0.21</v>
      </c>
      <c r="J9" s="38">
        <v>0.28999999999999998</v>
      </c>
      <c r="K9" s="38">
        <v>0.21</v>
      </c>
      <c r="L9" s="38">
        <v>0.21</v>
      </c>
      <c r="M9" s="38">
        <v>0.21</v>
      </c>
      <c r="N9" s="38">
        <v>0.21</v>
      </c>
      <c r="O9" s="38">
        <v>0.21</v>
      </c>
      <c r="P9" s="38">
        <v>0.21</v>
      </c>
      <c r="Q9" s="38">
        <v>0.21</v>
      </c>
      <c r="R9" s="38">
        <v>0.21</v>
      </c>
      <c r="S9" s="38">
        <v>0.21</v>
      </c>
      <c r="T9" s="38">
        <v>0.21</v>
      </c>
      <c r="U9" s="38">
        <v>0.21</v>
      </c>
      <c r="V9" s="38">
        <v>0.21</v>
      </c>
      <c r="W9" s="38">
        <v>0.21</v>
      </c>
      <c r="X9" s="38">
        <v>0.21</v>
      </c>
      <c r="Y9" s="38">
        <v>0.21</v>
      </c>
      <c r="Z9" s="38">
        <v>0.21</v>
      </c>
      <c r="AA9" s="38">
        <v>0.21</v>
      </c>
      <c r="AB9" s="38">
        <v>0.21</v>
      </c>
      <c r="AC9" s="46">
        <v>0.24</v>
      </c>
      <c r="AD9" s="46">
        <v>0.19</v>
      </c>
      <c r="AE9" s="46">
        <v>0.19</v>
      </c>
      <c r="AF9" s="46">
        <v>0.19</v>
      </c>
      <c r="AG9" s="486">
        <v>0.2</v>
      </c>
      <c r="AH9" s="46">
        <v>0.15</v>
      </c>
      <c r="AI9" s="487">
        <v>0.2</v>
      </c>
      <c r="AJ9" s="46">
        <v>0.35</v>
      </c>
      <c r="AK9" s="46">
        <v>0.15</v>
      </c>
      <c r="AL9" s="46">
        <v>0.12</v>
      </c>
      <c r="AM9" s="46">
        <v>0.27</v>
      </c>
      <c r="AN9" s="46">
        <v>0.19</v>
      </c>
      <c r="AO9" s="46">
        <v>0.19</v>
      </c>
      <c r="AP9" s="46">
        <v>0.19</v>
      </c>
      <c r="AQ9" s="46">
        <v>0.19</v>
      </c>
      <c r="AR9" s="486">
        <v>0.2</v>
      </c>
      <c r="AS9" s="46">
        <v>0.19</v>
      </c>
      <c r="AT9" s="46">
        <v>0.24</v>
      </c>
      <c r="AU9" s="46">
        <v>0.22</v>
      </c>
      <c r="AV9" s="46">
        <v>0.12</v>
      </c>
      <c r="AW9" s="46">
        <v>0.11</v>
      </c>
      <c r="AX9" s="53">
        <v>0.33</v>
      </c>
      <c r="AY9" s="53">
        <v>0.37</v>
      </c>
      <c r="AZ9" s="53">
        <v>0.24</v>
      </c>
      <c r="BA9" s="53">
        <v>0.26</v>
      </c>
      <c r="BB9" s="53">
        <v>0.28000000000000003</v>
      </c>
      <c r="BC9" s="53">
        <v>0.28000000000000003</v>
      </c>
      <c r="BD9" s="53">
        <v>0.19</v>
      </c>
      <c r="BE9" s="53">
        <v>0.19</v>
      </c>
      <c r="BF9" s="53">
        <v>0.19</v>
      </c>
      <c r="BG9" s="46">
        <v>0.06</v>
      </c>
      <c r="BH9" s="46">
        <v>0.14000000000000001</v>
      </c>
      <c r="BI9" s="46">
        <v>0.14000000000000001</v>
      </c>
      <c r="BJ9" s="488">
        <v>0.12</v>
      </c>
      <c r="BK9" s="46">
        <v>0.19</v>
      </c>
      <c r="BL9" s="46">
        <v>0.15</v>
      </c>
      <c r="BM9" s="46">
        <v>0.16</v>
      </c>
      <c r="BN9" s="46">
        <v>0.05</v>
      </c>
      <c r="BO9" s="46">
        <v>0.05</v>
      </c>
      <c r="BP9" s="46">
        <v>0.16</v>
      </c>
      <c r="BQ9" s="47"/>
    </row>
    <row r="10" spans="1:69" ht="16" customHeight="1" x14ac:dyDescent="0.15">
      <c r="A10" s="477" t="s">
        <v>167</v>
      </c>
      <c r="B10" s="131" t="s">
        <v>517</v>
      </c>
      <c r="C10" s="38" t="s">
        <v>227</v>
      </c>
      <c r="D10" s="131" t="s">
        <v>561</v>
      </c>
      <c r="E10" s="131" t="s">
        <v>1029</v>
      </c>
      <c r="F10" s="38">
        <v>16</v>
      </c>
      <c r="G10" s="38">
        <v>16</v>
      </c>
      <c r="H10" s="38"/>
      <c r="I10" s="38">
        <v>0.21</v>
      </c>
      <c r="J10" s="38">
        <v>0.28999999999999998</v>
      </c>
      <c r="K10" s="38">
        <v>0.21</v>
      </c>
      <c r="L10" s="38">
        <v>0.21</v>
      </c>
      <c r="M10" s="38">
        <v>0.21</v>
      </c>
      <c r="N10" s="38">
        <v>0.21</v>
      </c>
      <c r="O10" s="38">
        <v>0.21</v>
      </c>
      <c r="P10" s="38">
        <v>0.21</v>
      </c>
      <c r="Q10" s="38">
        <v>0.21</v>
      </c>
      <c r="R10" s="38">
        <v>0.21</v>
      </c>
      <c r="S10" s="38">
        <v>0.21</v>
      </c>
      <c r="T10" s="38">
        <v>0.21</v>
      </c>
      <c r="U10" s="38">
        <v>0.21</v>
      </c>
      <c r="V10" s="38">
        <v>0.21</v>
      </c>
      <c r="W10" s="38">
        <v>0.21</v>
      </c>
      <c r="X10" s="38">
        <v>0.21</v>
      </c>
      <c r="Y10" s="38">
        <v>0.21</v>
      </c>
      <c r="Z10" s="38">
        <v>0.21</v>
      </c>
      <c r="AA10" s="38">
        <v>0.21</v>
      </c>
      <c r="AB10" s="38">
        <v>0.21</v>
      </c>
      <c r="AC10" s="46">
        <v>0.24</v>
      </c>
      <c r="AD10" s="46">
        <v>0.19</v>
      </c>
      <c r="AE10" s="46">
        <v>0.19</v>
      </c>
      <c r="AF10" s="46">
        <v>0.19</v>
      </c>
      <c r="AG10" s="486">
        <v>0.2</v>
      </c>
      <c r="AH10" s="46">
        <v>0.15</v>
      </c>
      <c r="AI10" s="487">
        <v>0.2</v>
      </c>
      <c r="AJ10" s="46">
        <v>0.35</v>
      </c>
      <c r="AK10" s="46">
        <v>0.15</v>
      </c>
      <c r="AL10" s="46">
        <v>0.12</v>
      </c>
      <c r="AM10" s="46">
        <v>0.27</v>
      </c>
      <c r="AN10" s="46">
        <v>0.19</v>
      </c>
      <c r="AO10" s="46">
        <v>0.19</v>
      </c>
      <c r="AP10" s="46">
        <v>0.19</v>
      </c>
      <c r="AQ10" s="46">
        <v>0.19</v>
      </c>
      <c r="AR10" s="486">
        <v>0.2</v>
      </c>
      <c r="AS10" s="46">
        <v>0.19</v>
      </c>
      <c r="AT10" s="46">
        <v>0.24</v>
      </c>
      <c r="AU10" s="46">
        <v>0.22</v>
      </c>
      <c r="AV10" s="46">
        <v>0.12</v>
      </c>
      <c r="AW10" s="46">
        <v>0.11</v>
      </c>
      <c r="AX10" s="53">
        <v>0.33</v>
      </c>
      <c r="AY10" s="53">
        <v>0.37</v>
      </c>
      <c r="AZ10" s="53">
        <v>0.24</v>
      </c>
      <c r="BA10" s="53">
        <v>0.26</v>
      </c>
      <c r="BB10" s="53">
        <v>0.28000000000000003</v>
      </c>
      <c r="BC10" s="53">
        <v>0.28000000000000003</v>
      </c>
      <c r="BD10" s="53">
        <v>0.19</v>
      </c>
      <c r="BE10" s="53">
        <v>0.19</v>
      </c>
      <c r="BF10" s="53">
        <v>0.19</v>
      </c>
      <c r="BG10" s="46">
        <v>0.06</v>
      </c>
      <c r="BH10" s="46">
        <v>0.14000000000000001</v>
      </c>
      <c r="BI10" s="46">
        <v>0.14000000000000001</v>
      </c>
      <c r="BJ10" s="488">
        <v>0.12</v>
      </c>
      <c r="BK10" s="46">
        <v>0.19</v>
      </c>
      <c r="BL10" s="46">
        <v>0.15</v>
      </c>
      <c r="BM10" s="46">
        <v>0.16</v>
      </c>
      <c r="BN10" s="46">
        <v>0.05</v>
      </c>
      <c r="BO10" s="46">
        <v>0.05</v>
      </c>
      <c r="BP10" s="46">
        <v>0.16</v>
      </c>
      <c r="BQ10" s="47"/>
    </row>
    <row r="11" spans="1:69" ht="16" customHeight="1" x14ac:dyDescent="0.15">
      <c r="A11" s="477" t="s">
        <v>168</v>
      </c>
      <c r="B11" s="131" t="s">
        <v>517</v>
      </c>
      <c r="C11" s="38" t="s">
        <v>227</v>
      </c>
      <c r="D11" s="131" t="s">
        <v>562</v>
      </c>
      <c r="E11" s="131" t="s">
        <v>1029</v>
      </c>
      <c r="F11" s="38">
        <v>4</v>
      </c>
      <c r="G11" s="38">
        <v>10</v>
      </c>
      <c r="H11" s="38"/>
      <c r="I11" s="38">
        <v>0.21</v>
      </c>
      <c r="J11" s="38">
        <v>0.28999999999999998</v>
      </c>
      <c r="K11" s="38">
        <v>0.21</v>
      </c>
      <c r="L11" s="38">
        <v>0.21</v>
      </c>
      <c r="M11" s="38">
        <v>0.21</v>
      </c>
      <c r="N11" s="38">
        <v>0.21</v>
      </c>
      <c r="O11" s="38">
        <v>0.21</v>
      </c>
      <c r="P11" s="38">
        <v>0.21</v>
      </c>
      <c r="Q11" s="38">
        <v>0.21</v>
      </c>
      <c r="R11" s="38">
        <v>0.21</v>
      </c>
      <c r="S11" s="38">
        <v>0.21</v>
      </c>
      <c r="T11" s="38">
        <v>0.21</v>
      </c>
      <c r="U11" s="38">
        <v>0.21</v>
      </c>
      <c r="V11" s="38">
        <v>0.21</v>
      </c>
      <c r="W11" s="38">
        <v>0.21</v>
      </c>
      <c r="X11" s="38">
        <v>0.21</v>
      </c>
      <c r="Y11" s="38">
        <v>0.21</v>
      </c>
      <c r="Z11" s="38">
        <v>0.21</v>
      </c>
      <c r="AA11" s="38">
        <v>0.21</v>
      </c>
      <c r="AB11" s="38">
        <v>0.21</v>
      </c>
      <c r="AC11" s="46">
        <v>0.24</v>
      </c>
      <c r="AD11" s="46">
        <v>0.19</v>
      </c>
      <c r="AE11" s="46">
        <v>0.19</v>
      </c>
      <c r="AF11" s="46">
        <v>0.19</v>
      </c>
      <c r="AG11" s="486">
        <v>0.2</v>
      </c>
      <c r="AH11" s="46">
        <v>0.15</v>
      </c>
      <c r="AI11" s="487">
        <v>0.2</v>
      </c>
      <c r="AJ11" s="46">
        <v>0.35</v>
      </c>
      <c r="AK11" s="46">
        <v>0.15</v>
      </c>
      <c r="AL11" s="46">
        <v>0.12</v>
      </c>
      <c r="AM11" s="46">
        <v>0.27</v>
      </c>
      <c r="AN11" s="46">
        <v>0.19</v>
      </c>
      <c r="AO11" s="46">
        <v>0.19</v>
      </c>
      <c r="AP11" s="46">
        <v>0.19</v>
      </c>
      <c r="AQ11" s="46">
        <v>0.19</v>
      </c>
      <c r="AR11" s="486">
        <v>0.2</v>
      </c>
      <c r="AS11" s="46">
        <v>0.19</v>
      </c>
      <c r="AT11" s="46">
        <v>0.24</v>
      </c>
      <c r="AU11" s="46">
        <v>0.22</v>
      </c>
      <c r="AV11" s="46">
        <v>0.12</v>
      </c>
      <c r="AW11" s="46">
        <v>0.11</v>
      </c>
      <c r="AX11" s="53">
        <v>0.33</v>
      </c>
      <c r="AY11" s="53">
        <v>0.37</v>
      </c>
      <c r="AZ11" s="53">
        <v>0.24</v>
      </c>
      <c r="BA11" s="53">
        <v>0.26</v>
      </c>
      <c r="BB11" s="53">
        <v>0.28000000000000003</v>
      </c>
      <c r="BC11" s="53">
        <v>0.28000000000000003</v>
      </c>
      <c r="BD11" s="53">
        <v>0.19</v>
      </c>
      <c r="BE11" s="53">
        <v>0.19</v>
      </c>
      <c r="BF11" s="53">
        <v>0.19</v>
      </c>
      <c r="BG11" s="46">
        <v>0.06</v>
      </c>
      <c r="BH11" s="46">
        <v>0.14000000000000001</v>
      </c>
      <c r="BI11" s="46">
        <v>0.14000000000000001</v>
      </c>
      <c r="BJ11" s="488">
        <v>0.12</v>
      </c>
      <c r="BK11" s="46">
        <v>0.19</v>
      </c>
      <c r="BL11" s="46">
        <v>0.15</v>
      </c>
      <c r="BM11" s="46">
        <v>0.16</v>
      </c>
      <c r="BN11" s="46">
        <v>0.05</v>
      </c>
      <c r="BO11" s="46">
        <v>0.05</v>
      </c>
      <c r="BP11" s="46">
        <v>0.16</v>
      </c>
      <c r="BQ11" s="47"/>
    </row>
    <row r="12" spans="1:69" ht="16" customHeight="1" x14ac:dyDescent="0.15">
      <c r="A12" s="477" t="s">
        <v>169</v>
      </c>
      <c r="B12" s="131" t="s">
        <v>517</v>
      </c>
      <c r="C12" s="131" t="s">
        <v>228</v>
      </c>
      <c r="D12" s="131" t="s">
        <v>563</v>
      </c>
      <c r="E12" s="131" t="s">
        <v>1029</v>
      </c>
      <c r="F12" s="38">
        <v>10</v>
      </c>
      <c r="G12" s="38">
        <v>10</v>
      </c>
      <c r="H12" s="38"/>
      <c r="I12" s="38">
        <v>0.21</v>
      </c>
      <c r="J12" s="38">
        <v>0.28999999999999998</v>
      </c>
      <c r="K12" s="38">
        <v>0.21</v>
      </c>
      <c r="L12" s="38">
        <v>0.21</v>
      </c>
      <c r="M12" s="38">
        <v>0.21</v>
      </c>
      <c r="N12" s="38">
        <v>0.21</v>
      </c>
      <c r="O12" s="38">
        <v>0.21</v>
      </c>
      <c r="P12" s="38">
        <v>0.21</v>
      </c>
      <c r="Q12" s="38">
        <v>0.21</v>
      </c>
      <c r="R12" s="38">
        <v>0.21</v>
      </c>
      <c r="S12" s="38">
        <v>0.21</v>
      </c>
      <c r="T12" s="38">
        <v>0.21</v>
      </c>
      <c r="U12" s="38">
        <v>0.21</v>
      </c>
      <c r="V12" s="38">
        <v>0.21</v>
      </c>
      <c r="W12" s="38">
        <v>0.21</v>
      </c>
      <c r="X12" s="38">
        <v>0.21</v>
      </c>
      <c r="Y12" s="38">
        <v>0.21</v>
      </c>
      <c r="Z12" s="38">
        <v>0.21</v>
      </c>
      <c r="AA12" s="38">
        <v>0.21</v>
      </c>
      <c r="AB12" s="38">
        <v>0.21</v>
      </c>
      <c r="AC12" s="46">
        <v>0.24</v>
      </c>
      <c r="AD12" s="46">
        <v>0.19</v>
      </c>
      <c r="AE12" s="46">
        <v>0.19</v>
      </c>
      <c r="AF12" s="46">
        <v>0.19</v>
      </c>
      <c r="AG12" s="486">
        <v>0.2</v>
      </c>
      <c r="AH12" s="46">
        <v>0.15</v>
      </c>
      <c r="AI12" s="487">
        <v>0.2</v>
      </c>
      <c r="AJ12" s="46">
        <v>0.35</v>
      </c>
      <c r="AK12" s="46">
        <v>0.15</v>
      </c>
      <c r="AL12" s="46">
        <v>0.12</v>
      </c>
      <c r="AM12" s="46">
        <v>0.27</v>
      </c>
      <c r="AN12" s="46">
        <v>0.19</v>
      </c>
      <c r="AO12" s="46">
        <v>0.19</v>
      </c>
      <c r="AP12" s="46">
        <v>0.19</v>
      </c>
      <c r="AQ12" s="46">
        <v>0.19</v>
      </c>
      <c r="AR12" s="486">
        <v>0.2</v>
      </c>
      <c r="AS12" s="46">
        <v>0.19</v>
      </c>
      <c r="AT12" s="46">
        <v>0.24</v>
      </c>
      <c r="AU12" s="46">
        <v>0.22</v>
      </c>
      <c r="AV12" s="46">
        <v>0.12</v>
      </c>
      <c r="AW12" s="46">
        <v>0.11</v>
      </c>
      <c r="AX12" s="53">
        <v>0.33</v>
      </c>
      <c r="AY12" s="53">
        <v>0.37</v>
      </c>
      <c r="AZ12" s="53">
        <v>0.24</v>
      </c>
      <c r="BA12" s="53">
        <v>0.26</v>
      </c>
      <c r="BB12" s="53">
        <v>0.28000000000000003</v>
      </c>
      <c r="BC12" s="53">
        <v>0.28000000000000003</v>
      </c>
      <c r="BD12" s="53">
        <v>0.19</v>
      </c>
      <c r="BE12" s="53">
        <v>0.19</v>
      </c>
      <c r="BF12" s="53">
        <v>0.19</v>
      </c>
      <c r="BG12" s="46">
        <v>0.06</v>
      </c>
      <c r="BH12" s="46">
        <v>0.14000000000000001</v>
      </c>
      <c r="BI12" s="46">
        <v>0.14000000000000001</v>
      </c>
      <c r="BJ12" s="488">
        <v>0.12</v>
      </c>
      <c r="BK12" s="46">
        <v>0.19</v>
      </c>
      <c r="BL12" s="46">
        <v>0.15</v>
      </c>
      <c r="BM12" s="46">
        <v>0.16</v>
      </c>
      <c r="BN12" s="46">
        <v>0.05</v>
      </c>
      <c r="BO12" s="46">
        <v>0.05</v>
      </c>
      <c r="BP12" s="46">
        <v>0.16</v>
      </c>
      <c r="BQ12" s="47"/>
    </row>
    <row r="13" spans="1:69" ht="16" customHeight="1" x14ac:dyDescent="0.15">
      <c r="A13" s="38" t="s">
        <v>149</v>
      </c>
      <c r="B13" s="38" t="s">
        <v>517</v>
      </c>
      <c r="C13" s="38" t="s">
        <v>230</v>
      </c>
      <c r="D13" s="38" t="s">
        <v>564</v>
      </c>
      <c r="E13" s="38" t="s">
        <v>1027</v>
      </c>
      <c r="F13" s="38">
        <v>4</v>
      </c>
      <c r="G13" s="38">
        <v>4</v>
      </c>
      <c r="H13" s="38"/>
      <c r="I13" s="38">
        <v>0.21</v>
      </c>
      <c r="J13" s="38">
        <v>0.28999999999999998</v>
      </c>
      <c r="K13" s="38">
        <v>0.21</v>
      </c>
      <c r="L13" s="38">
        <v>0.21</v>
      </c>
      <c r="M13" s="38">
        <v>0.21</v>
      </c>
      <c r="N13" s="38">
        <v>0.21</v>
      </c>
      <c r="O13" s="38">
        <v>0.21</v>
      </c>
      <c r="P13" s="38">
        <v>0.21</v>
      </c>
      <c r="Q13" s="38">
        <v>0.21</v>
      </c>
      <c r="R13" s="38">
        <v>0.21</v>
      </c>
      <c r="S13" s="38">
        <v>0.21</v>
      </c>
      <c r="T13" s="38">
        <v>0.21</v>
      </c>
      <c r="U13" s="38">
        <v>0.21</v>
      </c>
      <c r="V13" s="38">
        <v>0.21</v>
      </c>
      <c r="W13" s="38">
        <v>0.21</v>
      </c>
      <c r="X13" s="38">
        <v>0.21</v>
      </c>
      <c r="Y13" s="38">
        <v>0.21</v>
      </c>
      <c r="Z13" s="38">
        <v>0.21</v>
      </c>
      <c r="AA13" s="38">
        <v>0.21</v>
      </c>
      <c r="AB13" s="38">
        <v>0.21</v>
      </c>
      <c r="AC13" s="46">
        <v>0.24</v>
      </c>
      <c r="AD13" s="46">
        <v>0.19</v>
      </c>
      <c r="AE13" s="46">
        <v>0.19</v>
      </c>
      <c r="AF13" s="46">
        <v>0.19</v>
      </c>
      <c r="AG13" s="486">
        <v>0.2</v>
      </c>
      <c r="AH13" s="46">
        <v>0.15</v>
      </c>
      <c r="AI13" s="487">
        <v>0.2</v>
      </c>
      <c r="AJ13" s="46">
        <v>0.35</v>
      </c>
      <c r="AK13" s="46">
        <v>0.15</v>
      </c>
      <c r="AL13" s="46">
        <v>0.12</v>
      </c>
      <c r="AM13" s="46">
        <v>0.27</v>
      </c>
      <c r="AN13" s="46">
        <v>0.19</v>
      </c>
      <c r="AO13" s="46">
        <v>0.19</v>
      </c>
      <c r="AP13" s="46">
        <v>0.19</v>
      </c>
      <c r="AQ13" s="46">
        <v>0.19</v>
      </c>
      <c r="AR13" s="486">
        <v>0.2</v>
      </c>
      <c r="AS13" s="46">
        <v>0.19</v>
      </c>
      <c r="AT13" s="46">
        <v>0.24</v>
      </c>
      <c r="AU13" s="46">
        <v>0.22</v>
      </c>
      <c r="AV13" s="46">
        <v>0.12</v>
      </c>
      <c r="AW13" s="46">
        <v>0.11</v>
      </c>
      <c r="AX13" s="53">
        <v>0.33</v>
      </c>
      <c r="AY13" s="53">
        <v>0.37</v>
      </c>
      <c r="AZ13" s="53">
        <v>0.24</v>
      </c>
      <c r="BA13" s="53">
        <v>0.26</v>
      </c>
      <c r="BB13" s="53">
        <v>0.28000000000000003</v>
      </c>
      <c r="BC13" s="53">
        <v>0.28000000000000003</v>
      </c>
      <c r="BD13" s="53">
        <v>0.19</v>
      </c>
      <c r="BE13" s="53">
        <v>0.19</v>
      </c>
      <c r="BF13" s="53">
        <v>0.19</v>
      </c>
      <c r="BG13" s="46">
        <v>0.06</v>
      </c>
      <c r="BH13" s="46">
        <v>0.14000000000000001</v>
      </c>
      <c r="BI13" s="46">
        <v>0.14000000000000001</v>
      </c>
      <c r="BJ13" s="488">
        <v>0.12</v>
      </c>
      <c r="BK13" s="46">
        <v>0.19</v>
      </c>
      <c r="BL13" s="46">
        <v>0.15</v>
      </c>
      <c r="BM13" s="46">
        <v>0.16</v>
      </c>
      <c r="BN13" s="46">
        <v>0.05</v>
      </c>
      <c r="BO13" s="46">
        <v>0.05</v>
      </c>
      <c r="BP13" s="46">
        <v>0.16</v>
      </c>
      <c r="BQ13" s="47"/>
    </row>
    <row r="14" spans="1:69" ht="16" customHeight="1" x14ac:dyDescent="0.15">
      <c r="A14" s="38" t="s">
        <v>150</v>
      </c>
      <c r="B14" s="38" t="s">
        <v>517</v>
      </c>
      <c r="C14" s="38" t="s">
        <v>230</v>
      </c>
      <c r="D14" s="38" t="s">
        <v>565</v>
      </c>
      <c r="E14" s="38" t="s">
        <v>1027</v>
      </c>
      <c r="F14" s="38">
        <v>4</v>
      </c>
      <c r="G14" s="38">
        <v>6</v>
      </c>
      <c r="H14" s="38"/>
      <c r="I14" s="38">
        <v>0.21</v>
      </c>
      <c r="J14" s="38">
        <v>0.28999999999999998</v>
      </c>
      <c r="K14" s="38">
        <v>0.21</v>
      </c>
      <c r="L14" s="38">
        <v>0.21</v>
      </c>
      <c r="M14" s="38">
        <v>0.21</v>
      </c>
      <c r="N14" s="38">
        <v>0.21</v>
      </c>
      <c r="O14" s="38">
        <v>0.21</v>
      </c>
      <c r="P14" s="38">
        <v>0.21</v>
      </c>
      <c r="Q14" s="38">
        <v>0.21</v>
      </c>
      <c r="R14" s="38">
        <v>0.21</v>
      </c>
      <c r="S14" s="38">
        <v>0.21</v>
      </c>
      <c r="T14" s="38">
        <v>0.21</v>
      </c>
      <c r="U14" s="38">
        <v>0.21</v>
      </c>
      <c r="V14" s="38">
        <v>0.21</v>
      </c>
      <c r="W14" s="38">
        <v>0.21</v>
      </c>
      <c r="X14" s="38">
        <v>0.21</v>
      </c>
      <c r="Y14" s="38">
        <v>0.21</v>
      </c>
      <c r="Z14" s="38">
        <v>0.21</v>
      </c>
      <c r="AA14" s="38">
        <v>0.21</v>
      </c>
      <c r="AB14" s="38">
        <v>0.21</v>
      </c>
      <c r="AC14" s="46">
        <v>0.24</v>
      </c>
      <c r="AD14" s="46">
        <v>0.19</v>
      </c>
      <c r="AE14" s="46">
        <v>0.19</v>
      </c>
      <c r="AF14" s="46">
        <v>0.19</v>
      </c>
      <c r="AG14" s="486">
        <v>0.2</v>
      </c>
      <c r="AH14" s="46">
        <v>0.15</v>
      </c>
      <c r="AI14" s="487">
        <v>0.2</v>
      </c>
      <c r="AJ14" s="46">
        <v>0.35</v>
      </c>
      <c r="AK14" s="46">
        <v>0.15</v>
      </c>
      <c r="AL14" s="46">
        <v>0.12</v>
      </c>
      <c r="AM14" s="46">
        <v>0.27</v>
      </c>
      <c r="AN14" s="46">
        <v>0.19</v>
      </c>
      <c r="AO14" s="46">
        <v>0.19</v>
      </c>
      <c r="AP14" s="46">
        <v>0.19</v>
      </c>
      <c r="AQ14" s="46">
        <v>0.19</v>
      </c>
      <c r="AR14" s="486">
        <v>0.2</v>
      </c>
      <c r="AS14" s="46">
        <v>0.19</v>
      </c>
      <c r="AT14" s="46">
        <v>0.24</v>
      </c>
      <c r="AU14" s="46">
        <v>0.22</v>
      </c>
      <c r="AV14" s="46">
        <v>0.12</v>
      </c>
      <c r="AW14" s="46">
        <v>0.11</v>
      </c>
      <c r="AX14" s="53">
        <v>0.33</v>
      </c>
      <c r="AY14" s="53">
        <v>0.37</v>
      </c>
      <c r="AZ14" s="53">
        <v>0.24</v>
      </c>
      <c r="BA14" s="53">
        <v>0.26</v>
      </c>
      <c r="BB14" s="53">
        <v>0.28000000000000003</v>
      </c>
      <c r="BC14" s="53">
        <v>0.28000000000000003</v>
      </c>
      <c r="BD14" s="53">
        <v>0.19</v>
      </c>
      <c r="BE14" s="53">
        <v>0.19</v>
      </c>
      <c r="BF14" s="53">
        <v>0.19</v>
      </c>
      <c r="BG14" s="46">
        <v>0.06</v>
      </c>
      <c r="BH14" s="46">
        <v>0.14000000000000001</v>
      </c>
      <c r="BI14" s="46">
        <v>0.14000000000000001</v>
      </c>
      <c r="BJ14" s="488">
        <v>0.12</v>
      </c>
      <c r="BK14" s="46">
        <v>0.19</v>
      </c>
      <c r="BL14" s="46">
        <v>0.15</v>
      </c>
      <c r="BM14" s="46">
        <v>0.16</v>
      </c>
      <c r="BN14" s="46">
        <v>0.05</v>
      </c>
      <c r="BO14" s="46">
        <v>0.05</v>
      </c>
      <c r="BP14" s="46">
        <v>0.16</v>
      </c>
      <c r="BQ14" s="47"/>
    </row>
    <row r="15" spans="1:69" ht="16" customHeight="1" x14ac:dyDescent="0.15">
      <c r="A15" s="38" t="s">
        <v>151</v>
      </c>
      <c r="B15" s="38" t="s">
        <v>517</v>
      </c>
      <c r="C15" s="38" t="s">
        <v>230</v>
      </c>
      <c r="D15" s="38" t="s">
        <v>566</v>
      </c>
      <c r="E15" s="38" t="s">
        <v>1027</v>
      </c>
      <c r="F15" s="38">
        <v>4</v>
      </c>
      <c r="G15" s="38">
        <v>8</v>
      </c>
      <c r="H15" s="38"/>
      <c r="I15" s="38">
        <v>0.21</v>
      </c>
      <c r="J15" s="38">
        <v>0.28999999999999998</v>
      </c>
      <c r="K15" s="38">
        <v>0.21</v>
      </c>
      <c r="L15" s="38">
        <v>0.21</v>
      </c>
      <c r="M15" s="38">
        <v>0.21</v>
      </c>
      <c r="N15" s="38">
        <v>0.21</v>
      </c>
      <c r="O15" s="38">
        <v>0.21</v>
      </c>
      <c r="P15" s="38">
        <v>0.21</v>
      </c>
      <c r="Q15" s="38">
        <v>0.21</v>
      </c>
      <c r="R15" s="38">
        <v>0.21</v>
      </c>
      <c r="S15" s="38">
        <v>0.21</v>
      </c>
      <c r="T15" s="38">
        <v>0.21</v>
      </c>
      <c r="U15" s="38">
        <v>0.21</v>
      </c>
      <c r="V15" s="38">
        <v>0.21</v>
      </c>
      <c r="W15" s="38">
        <v>0.21</v>
      </c>
      <c r="X15" s="38">
        <v>0.21</v>
      </c>
      <c r="Y15" s="38">
        <v>0.21</v>
      </c>
      <c r="Z15" s="38">
        <v>0.21</v>
      </c>
      <c r="AA15" s="38">
        <v>0.21</v>
      </c>
      <c r="AB15" s="38">
        <v>0.21</v>
      </c>
      <c r="AC15" s="46">
        <v>0.24</v>
      </c>
      <c r="AD15" s="46">
        <v>0.19</v>
      </c>
      <c r="AE15" s="46">
        <v>0.19</v>
      </c>
      <c r="AF15" s="46">
        <v>0.19</v>
      </c>
      <c r="AG15" s="486">
        <v>0.2</v>
      </c>
      <c r="AH15" s="46">
        <v>0.15</v>
      </c>
      <c r="AI15" s="487">
        <v>0.2</v>
      </c>
      <c r="AJ15" s="46">
        <v>0.35</v>
      </c>
      <c r="AK15" s="46">
        <v>0.15</v>
      </c>
      <c r="AL15" s="46">
        <v>0.12</v>
      </c>
      <c r="AM15" s="46">
        <v>0.27</v>
      </c>
      <c r="AN15" s="46">
        <v>0.19</v>
      </c>
      <c r="AO15" s="46">
        <v>0.19</v>
      </c>
      <c r="AP15" s="46">
        <v>0.19</v>
      </c>
      <c r="AQ15" s="46">
        <v>0.19</v>
      </c>
      <c r="AR15" s="486">
        <v>0.2</v>
      </c>
      <c r="AS15" s="46">
        <v>0.19</v>
      </c>
      <c r="AT15" s="46">
        <v>0.24</v>
      </c>
      <c r="AU15" s="46">
        <v>0.22</v>
      </c>
      <c r="AV15" s="46">
        <v>0.12</v>
      </c>
      <c r="AW15" s="46">
        <v>0.11</v>
      </c>
      <c r="AX15" s="53">
        <v>0.33</v>
      </c>
      <c r="AY15" s="53">
        <v>0.37</v>
      </c>
      <c r="AZ15" s="53">
        <v>0.24</v>
      </c>
      <c r="BA15" s="53">
        <v>0.26</v>
      </c>
      <c r="BB15" s="53">
        <v>0.28000000000000003</v>
      </c>
      <c r="BC15" s="53">
        <v>0.28000000000000003</v>
      </c>
      <c r="BD15" s="53">
        <v>0.19</v>
      </c>
      <c r="BE15" s="53">
        <v>0.19</v>
      </c>
      <c r="BF15" s="53">
        <v>0.19</v>
      </c>
      <c r="BG15" s="46">
        <v>0.06</v>
      </c>
      <c r="BH15" s="46">
        <v>0.14000000000000001</v>
      </c>
      <c r="BI15" s="46">
        <v>0.14000000000000001</v>
      </c>
      <c r="BJ15" s="488">
        <v>0.12</v>
      </c>
      <c r="BK15" s="46">
        <v>0.19</v>
      </c>
      <c r="BL15" s="46">
        <v>0.15</v>
      </c>
      <c r="BM15" s="46">
        <v>0.16</v>
      </c>
      <c r="BN15" s="46">
        <v>0.05</v>
      </c>
      <c r="BO15" s="46">
        <v>0.05</v>
      </c>
      <c r="BP15" s="46">
        <v>0.16</v>
      </c>
      <c r="BQ15" s="47"/>
    </row>
    <row r="16" spans="1:69" ht="16" customHeight="1" x14ac:dyDescent="0.15">
      <c r="A16" s="477" t="s">
        <v>152</v>
      </c>
      <c r="B16" s="131" t="s">
        <v>517</v>
      </c>
      <c r="C16" s="38" t="s">
        <v>230</v>
      </c>
      <c r="D16" s="131" t="s">
        <v>567</v>
      </c>
      <c r="E16" s="38" t="s">
        <v>1027</v>
      </c>
      <c r="F16" s="38">
        <v>6</v>
      </c>
      <c r="G16" s="38">
        <v>14</v>
      </c>
      <c r="H16" s="38"/>
      <c r="I16" s="38">
        <v>0.21</v>
      </c>
      <c r="J16" s="38">
        <v>0.28999999999999998</v>
      </c>
      <c r="K16" s="38">
        <v>0.21</v>
      </c>
      <c r="L16" s="38">
        <v>0.21</v>
      </c>
      <c r="M16" s="38">
        <v>0.21</v>
      </c>
      <c r="N16" s="38">
        <v>0.21</v>
      </c>
      <c r="O16" s="38">
        <v>0.21</v>
      </c>
      <c r="P16" s="38">
        <v>0.21</v>
      </c>
      <c r="Q16" s="38">
        <v>0.21</v>
      </c>
      <c r="R16" s="38">
        <v>0.21</v>
      </c>
      <c r="S16" s="38">
        <v>0.21</v>
      </c>
      <c r="T16" s="38">
        <v>0.21</v>
      </c>
      <c r="U16" s="38">
        <v>0.21</v>
      </c>
      <c r="V16" s="38">
        <v>0.21</v>
      </c>
      <c r="W16" s="38">
        <v>0.21</v>
      </c>
      <c r="X16" s="38">
        <v>0.21</v>
      </c>
      <c r="Y16" s="38">
        <v>0.21</v>
      </c>
      <c r="Z16" s="38">
        <v>0.21</v>
      </c>
      <c r="AA16" s="38">
        <v>0.21</v>
      </c>
      <c r="AB16" s="38">
        <v>0.21</v>
      </c>
      <c r="AC16" s="46">
        <v>0.24</v>
      </c>
      <c r="AD16" s="46">
        <v>0.19</v>
      </c>
      <c r="AE16" s="46">
        <v>0.19</v>
      </c>
      <c r="AF16" s="46">
        <v>0.19</v>
      </c>
      <c r="AG16" s="486">
        <v>0.2</v>
      </c>
      <c r="AH16" s="46">
        <v>0.15</v>
      </c>
      <c r="AI16" s="487">
        <v>0.2</v>
      </c>
      <c r="AJ16" s="46">
        <v>0.35</v>
      </c>
      <c r="AK16" s="46">
        <v>0.15</v>
      </c>
      <c r="AL16" s="46">
        <v>0.12</v>
      </c>
      <c r="AM16" s="46">
        <v>0.27</v>
      </c>
      <c r="AN16" s="46">
        <v>0.19</v>
      </c>
      <c r="AO16" s="46">
        <v>0.19</v>
      </c>
      <c r="AP16" s="46">
        <v>0.19</v>
      </c>
      <c r="AQ16" s="46">
        <v>0.19</v>
      </c>
      <c r="AR16" s="486">
        <v>0.2</v>
      </c>
      <c r="AS16" s="46">
        <v>0.19</v>
      </c>
      <c r="AT16" s="46">
        <v>0.24</v>
      </c>
      <c r="AU16" s="46">
        <v>0.22</v>
      </c>
      <c r="AV16" s="46">
        <v>0.12</v>
      </c>
      <c r="AW16" s="46">
        <v>0.11</v>
      </c>
      <c r="AX16" s="53">
        <v>0.33</v>
      </c>
      <c r="AY16" s="53">
        <v>0.37</v>
      </c>
      <c r="AZ16" s="53">
        <v>0.24</v>
      </c>
      <c r="BA16" s="53">
        <v>0.26</v>
      </c>
      <c r="BB16" s="53">
        <v>0.28000000000000003</v>
      </c>
      <c r="BC16" s="53">
        <v>0.28000000000000003</v>
      </c>
      <c r="BD16" s="53">
        <v>0.19</v>
      </c>
      <c r="BE16" s="53">
        <v>0.19</v>
      </c>
      <c r="BF16" s="53">
        <v>0.19</v>
      </c>
      <c r="BG16" s="46">
        <v>0.06</v>
      </c>
      <c r="BH16" s="46">
        <v>0.14000000000000001</v>
      </c>
      <c r="BI16" s="46">
        <v>0.14000000000000001</v>
      </c>
      <c r="BJ16" s="488">
        <v>0.12</v>
      </c>
      <c r="BK16" s="46">
        <v>0.19</v>
      </c>
      <c r="BL16" s="46">
        <v>0.15</v>
      </c>
      <c r="BM16" s="46">
        <v>0.16</v>
      </c>
      <c r="BN16" s="46">
        <v>0.05</v>
      </c>
      <c r="BO16" s="46">
        <v>0.05</v>
      </c>
      <c r="BP16" s="46">
        <v>0.16</v>
      </c>
      <c r="BQ16" s="47"/>
    </row>
    <row r="17" spans="1:69" ht="16" customHeight="1" x14ac:dyDescent="0.15">
      <c r="A17" s="477" t="s">
        <v>153</v>
      </c>
      <c r="B17" s="131" t="s">
        <v>517</v>
      </c>
      <c r="C17" s="38" t="s">
        <v>230</v>
      </c>
      <c r="D17" s="131" t="s">
        <v>568</v>
      </c>
      <c r="E17" s="38" t="s">
        <v>1027</v>
      </c>
      <c r="F17" s="38">
        <v>6</v>
      </c>
      <c r="G17" s="38">
        <v>6</v>
      </c>
      <c r="H17" s="38"/>
      <c r="I17" s="38">
        <v>0.21</v>
      </c>
      <c r="J17" s="38">
        <v>0.28999999999999998</v>
      </c>
      <c r="K17" s="38">
        <v>0.21</v>
      </c>
      <c r="L17" s="38">
        <v>0.21</v>
      </c>
      <c r="M17" s="38">
        <v>0.21</v>
      </c>
      <c r="N17" s="38">
        <v>0.21</v>
      </c>
      <c r="O17" s="38">
        <v>0.21</v>
      </c>
      <c r="P17" s="38">
        <v>0.21</v>
      </c>
      <c r="Q17" s="38">
        <v>0.21</v>
      </c>
      <c r="R17" s="38">
        <v>0.21</v>
      </c>
      <c r="S17" s="38">
        <v>0.21</v>
      </c>
      <c r="T17" s="38">
        <v>0.21</v>
      </c>
      <c r="U17" s="38">
        <v>0.21</v>
      </c>
      <c r="V17" s="38">
        <v>0.21</v>
      </c>
      <c r="W17" s="38">
        <v>0.21</v>
      </c>
      <c r="X17" s="38">
        <v>0.21</v>
      </c>
      <c r="Y17" s="38">
        <v>0.21</v>
      </c>
      <c r="Z17" s="38">
        <v>0.21</v>
      </c>
      <c r="AA17" s="38">
        <v>0.21</v>
      </c>
      <c r="AB17" s="38">
        <v>0.21</v>
      </c>
      <c r="AC17" s="46">
        <v>0.24</v>
      </c>
      <c r="AD17" s="46">
        <v>0.19</v>
      </c>
      <c r="AE17" s="46">
        <v>0.19</v>
      </c>
      <c r="AF17" s="46">
        <v>0.19</v>
      </c>
      <c r="AG17" s="486">
        <v>0.2</v>
      </c>
      <c r="AH17" s="46">
        <v>0.15</v>
      </c>
      <c r="AI17" s="487">
        <v>0.2</v>
      </c>
      <c r="AJ17" s="46">
        <v>0.35</v>
      </c>
      <c r="AK17" s="46">
        <v>0.15</v>
      </c>
      <c r="AL17" s="46">
        <v>0.12</v>
      </c>
      <c r="AM17" s="46">
        <v>0.27</v>
      </c>
      <c r="AN17" s="46">
        <v>0.19</v>
      </c>
      <c r="AO17" s="46">
        <v>0.19</v>
      </c>
      <c r="AP17" s="46">
        <v>0.19</v>
      </c>
      <c r="AQ17" s="46">
        <v>0.19</v>
      </c>
      <c r="AR17" s="486">
        <v>0.2</v>
      </c>
      <c r="AS17" s="46">
        <v>0.19</v>
      </c>
      <c r="AT17" s="46">
        <v>0.24</v>
      </c>
      <c r="AU17" s="46">
        <v>0.22</v>
      </c>
      <c r="AV17" s="46">
        <v>0.12</v>
      </c>
      <c r="AW17" s="46">
        <v>0.11</v>
      </c>
      <c r="AX17" s="53">
        <v>0.33</v>
      </c>
      <c r="AY17" s="53">
        <v>0.37</v>
      </c>
      <c r="AZ17" s="53">
        <v>0.24</v>
      </c>
      <c r="BA17" s="53">
        <v>0.26</v>
      </c>
      <c r="BB17" s="53">
        <v>0.28000000000000003</v>
      </c>
      <c r="BC17" s="53">
        <v>0.28000000000000003</v>
      </c>
      <c r="BD17" s="53">
        <v>0.19</v>
      </c>
      <c r="BE17" s="53">
        <v>0.19</v>
      </c>
      <c r="BF17" s="53">
        <v>0.19</v>
      </c>
      <c r="BG17" s="46">
        <v>0.06</v>
      </c>
      <c r="BH17" s="46">
        <v>0.14000000000000001</v>
      </c>
      <c r="BI17" s="46">
        <v>0.14000000000000001</v>
      </c>
      <c r="BJ17" s="488">
        <v>0.12</v>
      </c>
      <c r="BK17" s="46">
        <v>0.19</v>
      </c>
      <c r="BL17" s="46">
        <v>0.15</v>
      </c>
      <c r="BM17" s="46">
        <v>0.16</v>
      </c>
      <c r="BN17" s="46">
        <v>0.05</v>
      </c>
      <c r="BO17" s="46">
        <v>0.05</v>
      </c>
      <c r="BP17" s="46">
        <v>0.16</v>
      </c>
      <c r="BQ17" s="47"/>
    </row>
    <row r="18" spans="1:69" ht="16" customHeight="1" x14ac:dyDescent="0.15">
      <c r="A18" s="477" t="s">
        <v>154</v>
      </c>
      <c r="B18" s="131" t="s">
        <v>517</v>
      </c>
      <c r="C18" s="38" t="s">
        <v>230</v>
      </c>
      <c r="D18" s="131" t="s">
        <v>569</v>
      </c>
      <c r="E18" s="38" t="s">
        <v>1027</v>
      </c>
      <c r="F18" s="38">
        <v>6</v>
      </c>
      <c r="G18" s="38">
        <v>8</v>
      </c>
      <c r="H18" s="38"/>
      <c r="I18" s="38">
        <v>0.21</v>
      </c>
      <c r="J18" s="38">
        <v>0.28999999999999998</v>
      </c>
      <c r="K18" s="38">
        <v>0.21</v>
      </c>
      <c r="L18" s="38">
        <v>0.21</v>
      </c>
      <c r="M18" s="38">
        <v>0.21</v>
      </c>
      <c r="N18" s="38">
        <v>0.21</v>
      </c>
      <c r="O18" s="38">
        <v>0.21</v>
      </c>
      <c r="P18" s="38">
        <v>0.21</v>
      </c>
      <c r="Q18" s="38">
        <v>0.21</v>
      </c>
      <c r="R18" s="38">
        <v>0.21</v>
      </c>
      <c r="S18" s="38">
        <v>0.21</v>
      </c>
      <c r="T18" s="38">
        <v>0.21</v>
      </c>
      <c r="U18" s="38">
        <v>0.21</v>
      </c>
      <c r="V18" s="38">
        <v>0.21</v>
      </c>
      <c r="W18" s="38">
        <v>0.21</v>
      </c>
      <c r="X18" s="38">
        <v>0.21</v>
      </c>
      <c r="Y18" s="38">
        <v>0.21</v>
      </c>
      <c r="Z18" s="38">
        <v>0.21</v>
      </c>
      <c r="AA18" s="38">
        <v>0.21</v>
      </c>
      <c r="AB18" s="38">
        <v>0.21</v>
      </c>
      <c r="AC18" s="46">
        <v>0.24</v>
      </c>
      <c r="AD18" s="46">
        <v>0.19</v>
      </c>
      <c r="AE18" s="46">
        <v>0.19</v>
      </c>
      <c r="AF18" s="46">
        <v>0.19</v>
      </c>
      <c r="AG18" s="486">
        <v>0.2</v>
      </c>
      <c r="AH18" s="46">
        <v>0.15</v>
      </c>
      <c r="AI18" s="487">
        <v>0.2</v>
      </c>
      <c r="AJ18" s="46">
        <v>0.35</v>
      </c>
      <c r="AK18" s="46">
        <v>0.15</v>
      </c>
      <c r="AL18" s="46">
        <v>0.12</v>
      </c>
      <c r="AM18" s="46">
        <v>0.27</v>
      </c>
      <c r="AN18" s="46">
        <v>0.19</v>
      </c>
      <c r="AO18" s="46">
        <v>0.19</v>
      </c>
      <c r="AP18" s="46">
        <v>0.19</v>
      </c>
      <c r="AQ18" s="46">
        <v>0.19</v>
      </c>
      <c r="AR18" s="486">
        <v>0.2</v>
      </c>
      <c r="AS18" s="46">
        <v>0.19</v>
      </c>
      <c r="AT18" s="46">
        <v>0.24</v>
      </c>
      <c r="AU18" s="46">
        <v>0.22</v>
      </c>
      <c r="AV18" s="46">
        <v>0.12</v>
      </c>
      <c r="AW18" s="46">
        <v>0.11</v>
      </c>
      <c r="AX18" s="53">
        <v>0.33</v>
      </c>
      <c r="AY18" s="53">
        <v>0.37</v>
      </c>
      <c r="AZ18" s="53">
        <v>0.24</v>
      </c>
      <c r="BA18" s="53">
        <v>0.26</v>
      </c>
      <c r="BB18" s="53">
        <v>0.28000000000000003</v>
      </c>
      <c r="BC18" s="53">
        <v>0.28000000000000003</v>
      </c>
      <c r="BD18" s="53">
        <v>0.19</v>
      </c>
      <c r="BE18" s="53">
        <v>0.19</v>
      </c>
      <c r="BF18" s="53">
        <v>0.19</v>
      </c>
      <c r="BG18" s="46">
        <v>0.06</v>
      </c>
      <c r="BH18" s="46">
        <v>0.14000000000000001</v>
      </c>
      <c r="BI18" s="46">
        <v>0.14000000000000001</v>
      </c>
      <c r="BJ18" s="488">
        <v>0.12</v>
      </c>
      <c r="BK18" s="46">
        <v>0.19</v>
      </c>
      <c r="BL18" s="46">
        <v>0.15</v>
      </c>
      <c r="BM18" s="46">
        <v>0.16</v>
      </c>
      <c r="BN18" s="46">
        <v>0.05</v>
      </c>
      <c r="BO18" s="46">
        <v>0.05</v>
      </c>
      <c r="BP18" s="46">
        <v>0.16</v>
      </c>
      <c r="BQ18" s="47"/>
    </row>
    <row r="19" spans="1:69" ht="16" customHeight="1" x14ac:dyDescent="0.15">
      <c r="A19" s="477" t="s">
        <v>155</v>
      </c>
      <c r="B19" s="131" t="s">
        <v>517</v>
      </c>
      <c r="C19" s="38" t="s">
        <v>230</v>
      </c>
      <c r="D19" s="131" t="s">
        <v>570</v>
      </c>
      <c r="E19" s="38" t="s">
        <v>1027</v>
      </c>
      <c r="F19" s="38">
        <v>8</v>
      </c>
      <c r="G19" s="38">
        <v>10</v>
      </c>
      <c r="H19" s="38"/>
      <c r="I19" s="38">
        <v>0.21</v>
      </c>
      <c r="J19" s="38">
        <v>0.28999999999999998</v>
      </c>
      <c r="K19" s="38">
        <v>0.21</v>
      </c>
      <c r="L19" s="38">
        <v>0.21</v>
      </c>
      <c r="M19" s="38">
        <v>0.21</v>
      </c>
      <c r="N19" s="38">
        <v>0.21</v>
      </c>
      <c r="O19" s="38">
        <v>0.21</v>
      </c>
      <c r="P19" s="38">
        <v>0.21</v>
      </c>
      <c r="Q19" s="38">
        <v>0.21</v>
      </c>
      <c r="R19" s="38">
        <v>0.21</v>
      </c>
      <c r="S19" s="38">
        <v>0.21</v>
      </c>
      <c r="T19" s="38">
        <v>0.21</v>
      </c>
      <c r="U19" s="38">
        <v>0.21</v>
      </c>
      <c r="V19" s="38">
        <v>0.21</v>
      </c>
      <c r="W19" s="38">
        <v>0.21</v>
      </c>
      <c r="X19" s="38">
        <v>0.21</v>
      </c>
      <c r="Y19" s="38">
        <v>0.21</v>
      </c>
      <c r="Z19" s="38">
        <v>0.21</v>
      </c>
      <c r="AA19" s="38">
        <v>0.21</v>
      </c>
      <c r="AB19" s="38">
        <v>0.21</v>
      </c>
      <c r="AC19" s="46">
        <v>0.24</v>
      </c>
      <c r="AD19" s="46">
        <v>0.19</v>
      </c>
      <c r="AE19" s="46">
        <v>0.19</v>
      </c>
      <c r="AF19" s="46">
        <v>0.19</v>
      </c>
      <c r="AG19" s="486">
        <v>0.2</v>
      </c>
      <c r="AH19" s="46">
        <v>0.15</v>
      </c>
      <c r="AI19" s="487">
        <v>0.2</v>
      </c>
      <c r="AJ19" s="46">
        <v>0.35</v>
      </c>
      <c r="AK19" s="46">
        <v>0.15</v>
      </c>
      <c r="AL19" s="46">
        <v>0.12</v>
      </c>
      <c r="AM19" s="46">
        <v>0.27</v>
      </c>
      <c r="AN19" s="46">
        <v>0.19</v>
      </c>
      <c r="AO19" s="46">
        <v>0.19</v>
      </c>
      <c r="AP19" s="46">
        <v>0.19</v>
      </c>
      <c r="AQ19" s="46">
        <v>0.19</v>
      </c>
      <c r="AR19" s="486">
        <v>0.2</v>
      </c>
      <c r="AS19" s="46">
        <v>0.19</v>
      </c>
      <c r="AT19" s="46">
        <v>0.24</v>
      </c>
      <c r="AU19" s="46">
        <v>0.22</v>
      </c>
      <c r="AV19" s="46">
        <v>0.12</v>
      </c>
      <c r="AW19" s="46">
        <v>0.11</v>
      </c>
      <c r="AX19" s="53">
        <v>0.33</v>
      </c>
      <c r="AY19" s="53">
        <v>0.37</v>
      </c>
      <c r="AZ19" s="53">
        <v>0.24</v>
      </c>
      <c r="BA19" s="53">
        <v>0.26</v>
      </c>
      <c r="BB19" s="53">
        <v>0.28000000000000003</v>
      </c>
      <c r="BC19" s="53">
        <v>0.28000000000000003</v>
      </c>
      <c r="BD19" s="53">
        <v>0.19</v>
      </c>
      <c r="BE19" s="53">
        <v>0.19</v>
      </c>
      <c r="BF19" s="53">
        <v>0.19</v>
      </c>
      <c r="BG19" s="46">
        <v>0.06</v>
      </c>
      <c r="BH19" s="46">
        <v>0.14000000000000001</v>
      </c>
      <c r="BI19" s="46">
        <v>0.14000000000000001</v>
      </c>
      <c r="BJ19" s="488">
        <v>0.12</v>
      </c>
      <c r="BK19" s="46">
        <v>0.19</v>
      </c>
      <c r="BL19" s="46">
        <v>0.15</v>
      </c>
      <c r="BM19" s="46">
        <v>0.16</v>
      </c>
      <c r="BN19" s="46">
        <v>0.05</v>
      </c>
      <c r="BO19" s="46">
        <v>0.05</v>
      </c>
      <c r="BP19" s="46">
        <v>0.16</v>
      </c>
      <c r="BQ19" s="47"/>
    </row>
    <row r="20" spans="1:69" ht="16" customHeight="1" x14ac:dyDescent="0.15">
      <c r="A20" s="38" t="s">
        <v>156</v>
      </c>
      <c r="B20" s="38" t="s">
        <v>517</v>
      </c>
      <c r="C20" s="38" t="s">
        <v>230</v>
      </c>
      <c r="D20" s="38" t="s">
        <v>571</v>
      </c>
      <c r="E20" s="38" t="s">
        <v>1027</v>
      </c>
      <c r="F20" s="38">
        <v>8</v>
      </c>
      <c r="G20" s="38">
        <v>12</v>
      </c>
      <c r="H20" s="38"/>
      <c r="I20" s="38">
        <v>0.21</v>
      </c>
      <c r="J20" s="38">
        <v>0.28999999999999998</v>
      </c>
      <c r="K20" s="38">
        <v>0.21</v>
      </c>
      <c r="L20" s="38">
        <v>0.21</v>
      </c>
      <c r="M20" s="38">
        <v>0.21</v>
      </c>
      <c r="N20" s="38">
        <v>0.21</v>
      </c>
      <c r="O20" s="38">
        <v>0.21</v>
      </c>
      <c r="P20" s="38">
        <v>0.21</v>
      </c>
      <c r="Q20" s="38">
        <v>0.21</v>
      </c>
      <c r="R20" s="38">
        <v>0.21</v>
      </c>
      <c r="S20" s="38">
        <v>0.21</v>
      </c>
      <c r="T20" s="38">
        <v>0.21</v>
      </c>
      <c r="U20" s="38">
        <v>0.21</v>
      </c>
      <c r="V20" s="38">
        <v>0.21</v>
      </c>
      <c r="W20" s="38">
        <v>0.21</v>
      </c>
      <c r="X20" s="38">
        <v>0.21</v>
      </c>
      <c r="Y20" s="38">
        <v>0.21</v>
      </c>
      <c r="Z20" s="38">
        <v>0.21</v>
      </c>
      <c r="AA20" s="38">
        <v>0.21</v>
      </c>
      <c r="AB20" s="38">
        <v>0.21</v>
      </c>
      <c r="AC20" s="46">
        <v>0.24</v>
      </c>
      <c r="AD20" s="46">
        <v>0.19</v>
      </c>
      <c r="AE20" s="46">
        <v>0.19</v>
      </c>
      <c r="AF20" s="46">
        <v>0.19</v>
      </c>
      <c r="AG20" s="486">
        <v>0.2</v>
      </c>
      <c r="AH20" s="46">
        <v>0.15</v>
      </c>
      <c r="AI20" s="487">
        <v>0.2</v>
      </c>
      <c r="AJ20" s="46">
        <v>0.35</v>
      </c>
      <c r="AK20" s="46">
        <v>0.15</v>
      </c>
      <c r="AL20" s="46">
        <v>0.12</v>
      </c>
      <c r="AM20" s="46">
        <v>0.27</v>
      </c>
      <c r="AN20" s="46">
        <v>0.19</v>
      </c>
      <c r="AO20" s="46">
        <v>0.19</v>
      </c>
      <c r="AP20" s="46">
        <v>0.19</v>
      </c>
      <c r="AQ20" s="46">
        <v>0.19</v>
      </c>
      <c r="AR20" s="486">
        <v>0.2</v>
      </c>
      <c r="AS20" s="46">
        <v>0.19</v>
      </c>
      <c r="AT20" s="46">
        <v>0.24</v>
      </c>
      <c r="AU20" s="46">
        <v>0.22</v>
      </c>
      <c r="AV20" s="46">
        <v>0.12</v>
      </c>
      <c r="AW20" s="46">
        <v>0.11</v>
      </c>
      <c r="AX20" s="53">
        <v>0.33</v>
      </c>
      <c r="AY20" s="53">
        <v>0.37</v>
      </c>
      <c r="AZ20" s="53">
        <v>0.24</v>
      </c>
      <c r="BA20" s="53">
        <v>0.26</v>
      </c>
      <c r="BB20" s="53">
        <v>0.28000000000000003</v>
      </c>
      <c r="BC20" s="53">
        <v>0.28000000000000003</v>
      </c>
      <c r="BD20" s="53">
        <v>0.19</v>
      </c>
      <c r="BE20" s="53">
        <v>0.19</v>
      </c>
      <c r="BF20" s="53">
        <v>0.19</v>
      </c>
      <c r="BG20" s="46">
        <v>0.06</v>
      </c>
      <c r="BH20" s="46">
        <v>0.14000000000000001</v>
      </c>
      <c r="BI20" s="46">
        <v>0.14000000000000001</v>
      </c>
      <c r="BJ20" s="488">
        <v>0.12</v>
      </c>
      <c r="BK20" s="46">
        <v>0.19</v>
      </c>
      <c r="BL20" s="46">
        <v>0.15</v>
      </c>
      <c r="BM20" s="46">
        <v>0.16</v>
      </c>
      <c r="BN20" s="46">
        <v>0.05</v>
      </c>
      <c r="BO20" s="46">
        <v>0.05</v>
      </c>
      <c r="BP20" s="46">
        <v>0.16</v>
      </c>
      <c r="BQ20" s="47"/>
    </row>
    <row r="21" spans="1:69" ht="16" customHeight="1" x14ac:dyDescent="0.15">
      <c r="A21" s="38" t="s">
        <v>157</v>
      </c>
      <c r="B21" s="38" t="s">
        <v>517</v>
      </c>
      <c r="C21" s="38" t="s">
        <v>230</v>
      </c>
      <c r="D21" s="38" t="s">
        <v>572</v>
      </c>
      <c r="E21" s="38" t="s">
        <v>1027</v>
      </c>
      <c r="F21" s="38">
        <v>10</v>
      </c>
      <c r="G21" s="38">
        <v>16</v>
      </c>
      <c r="H21" s="38"/>
      <c r="I21" s="38">
        <v>0.21</v>
      </c>
      <c r="J21" s="38">
        <v>0.28999999999999998</v>
      </c>
      <c r="K21" s="38">
        <v>0.21</v>
      </c>
      <c r="L21" s="38">
        <v>0.21</v>
      </c>
      <c r="M21" s="38">
        <v>0.21</v>
      </c>
      <c r="N21" s="38">
        <v>0.21</v>
      </c>
      <c r="O21" s="38">
        <v>0.21</v>
      </c>
      <c r="P21" s="38">
        <v>0.21</v>
      </c>
      <c r="Q21" s="38">
        <v>0.21</v>
      </c>
      <c r="R21" s="38">
        <v>0.21</v>
      </c>
      <c r="S21" s="38">
        <v>0.21</v>
      </c>
      <c r="T21" s="38">
        <v>0.21</v>
      </c>
      <c r="U21" s="38">
        <v>0.21</v>
      </c>
      <c r="V21" s="38">
        <v>0.21</v>
      </c>
      <c r="W21" s="38">
        <v>0.21</v>
      </c>
      <c r="X21" s="38">
        <v>0.21</v>
      </c>
      <c r="Y21" s="38">
        <v>0.21</v>
      </c>
      <c r="Z21" s="38">
        <v>0.21</v>
      </c>
      <c r="AA21" s="38">
        <v>0.21</v>
      </c>
      <c r="AB21" s="38">
        <v>0.21</v>
      </c>
      <c r="AC21" s="46">
        <v>0.24</v>
      </c>
      <c r="AD21" s="46">
        <v>0.19</v>
      </c>
      <c r="AE21" s="46">
        <v>0.19</v>
      </c>
      <c r="AF21" s="46">
        <v>0.19</v>
      </c>
      <c r="AG21" s="486">
        <v>0.2</v>
      </c>
      <c r="AH21" s="46">
        <v>0.15</v>
      </c>
      <c r="AI21" s="487">
        <v>0.2</v>
      </c>
      <c r="AJ21" s="46">
        <v>0.35</v>
      </c>
      <c r="AK21" s="46">
        <v>0.15</v>
      </c>
      <c r="AL21" s="46">
        <v>0.12</v>
      </c>
      <c r="AM21" s="46">
        <v>0.27</v>
      </c>
      <c r="AN21" s="46">
        <v>0.19</v>
      </c>
      <c r="AO21" s="46">
        <v>0.19</v>
      </c>
      <c r="AP21" s="46">
        <v>0.19</v>
      </c>
      <c r="AQ21" s="46">
        <v>0.19</v>
      </c>
      <c r="AR21" s="486">
        <v>0.2</v>
      </c>
      <c r="AS21" s="46">
        <v>0.19</v>
      </c>
      <c r="AT21" s="46">
        <v>0.24</v>
      </c>
      <c r="AU21" s="46">
        <v>0.22</v>
      </c>
      <c r="AV21" s="46">
        <v>0.12</v>
      </c>
      <c r="AW21" s="46">
        <v>0.11</v>
      </c>
      <c r="AX21" s="53">
        <v>0.33</v>
      </c>
      <c r="AY21" s="53">
        <v>0.37</v>
      </c>
      <c r="AZ21" s="53">
        <v>0.24</v>
      </c>
      <c r="BA21" s="53">
        <v>0.26</v>
      </c>
      <c r="BB21" s="53">
        <v>0.28000000000000003</v>
      </c>
      <c r="BC21" s="53">
        <v>0.28000000000000003</v>
      </c>
      <c r="BD21" s="53">
        <v>0.19</v>
      </c>
      <c r="BE21" s="53">
        <v>0.19</v>
      </c>
      <c r="BF21" s="53">
        <v>0.19</v>
      </c>
      <c r="BG21" s="46">
        <v>0.06</v>
      </c>
      <c r="BH21" s="46">
        <v>0.14000000000000001</v>
      </c>
      <c r="BI21" s="46">
        <v>0.14000000000000001</v>
      </c>
      <c r="BJ21" s="488">
        <v>0.12</v>
      </c>
      <c r="BK21" s="46">
        <v>0.19</v>
      </c>
      <c r="BL21" s="46">
        <v>0.15</v>
      </c>
      <c r="BM21" s="46">
        <v>0.16</v>
      </c>
      <c r="BN21" s="46">
        <v>0.05</v>
      </c>
      <c r="BO21" s="46">
        <v>0.05</v>
      </c>
      <c r="BP21" s="46">
        <v>0.16</v>
      </c>
      <c r="BQ21" s="47"/>
    </row>
    <row r="22" spans="1:69" ht="16" customHeight="1" x14ac:dyDescent="0.15">
      <c r="A22" s="38" t="s">
        <v>158</v>
      </c>
      <c r="B22" s="38" t="s">
        <v>517</v>
      </c>
      <c r="C22" s="38" t="s">
        <v>230</v>
      </c>
      <c r="D22" s="38" t="s">
        <v>573</v>
      </c>
      <c r="E22" s="38" t="s">
        <v>1027</v>
      </c>
      <c r="F22" s="38">
        <v>14</v>
      </c>
      <c r="G22" s="38">
        <v>20</v>
      </c>
      <c r="H22" s="38"/>
      <c r="I22" s="38">
        <v>0.21</v>
      </c>
      <c r="J22" s="38">
        <v>0.28999999999999998</v>
      </c>
      <c r="K22" s="38">
        <v>0.21</v>
      </c>
      <c r="L22" s="38">
        <v>0.21</v>
      </c>
      <c r="M22" s="38">
        <v>0.21</v>
      </c>
      <c r="N22" s="38">
        <v>0.21</v>
      </c>
      <c r="O22" s="38">
        <v>0.21</v>
      </c>
      <c r="P22" s="38">
        <v>0.21</v>
      </c>
      <c r="Q22" s="38">
        <v>0.21</v>
      </c>
      <c r="R22" s="38">
        <v>0.21</v>
      </c>
      <c r="S22" s="38">
        <v>0.21</v>
      </c>
      <c r="T22" s="38">
        <v>0.21</v>
      </c>
      <c r="U22" s="38">
        <v>0.21</v>
      </c>
      <c r="V22" s="38">
        <v>0.21</v>
      </c>
      <c r="W22" s="38">
        <v>0.21</v>
      </c>
      <c r="X22" s="38">
        <v>0.21</v>
      </c>
      <c r="Y22" s="38">
        <v>0.21</v>
      </c>
      <c r="Z22" s="38">
        <v>0.21</v>
      </c>
      <c r="AA22" s="38">
        <v>0.21</v>
      </c>
      <c r="AB22" s="38">
        <v>0.21</v>
      </c>
      <c r="AC22" s="46">
        <v>0.24</v>
      </c>
      <c r="AD22" s="46">
        <v>0.19</v>
      </c>
      <c r="AE22" s="46">
        <v>0.19</v>
      </c>
      <c r="AF22" s="46">
        <v>0.19</v>
      </c>
      <c r="AG22" s="486">
        <v>0.2</v>
      </c>
      <c r="AH22" s="46">
        <v>0.15</v>
      </c>
      <c r="AI22" s="487">
        <v>0.2</v>
      </c>
      <c r="AJ22" s="46">
        <v>0.35</v>
      </c>
      <c r="AK22" s="46">
        <v>0.15</v>
      </c>
      <c r="AL22" s="46">
        <v>0.12</v>
      </c>
      <c r="AM22" s="46">
        <v>0.27</v>
      </c>
      <c r="AN22" s="46">
        <v>0.19</v>
      </c>
      <c r="AO22" s="46">
        <v>0.19</v>
      </c>
      <c r="AP22" s="46">
        <v>0.19</v>
      </c>
      <c r="AQ22" s="46">
        <v>0.19</v>
      </c>
      <c r="AR22" s="486">
        <v>0.2</v>
      </c>
      <c r="AS22" s="46">
        <v>0.19</v>
      </c>
      <c r="AT22" s="46">
        <v>0.24</v>
      </c>
      <c r="AU22" s="46">
        <v>0.22</v>
      </c>
      <c r="AV22" s="46">
        <v>0.12</v>
      </c>
      <c r="AW22" s="46">
        <v>0.11</v>
      </c>
      <c r="AX22" s="53">
        <v>0.33</v>
      </c>
      <c r="AY22" s="53">
        <v>0.37</v>
      </c>
      <c r="AZ22" s="53">
        <v>0.24</v>
      </c>
      <c r="BA22" s="53">
        <v>0.26</v>
      </c>
      <c r="BB22" s="53">
        <v>0.28000000000000003</v>
      </c>
      <c r="BC22" s="53">
        <v>0.28000000000000003</v>
      </c>
      <c r="BD22" s="53">
        <v>0.19</v>
      </c>
      <c r="BE22" s="53">
        <v>0.19</v>
      </c>
      <c r="BF22" s="53">
        <v>0.19</v>
      </c>
      <c r="BG22" s="46">
        <v>0.06</v>
      </c>
      <c r="BH22" s="46">
        <v>0.14000000000000001</v>
      </c>
      <c r="BI22" s="46">
        <v>0.14000000000000001</v>
      </c>
      <c r="BJ22" s="488">
        <v>0.12</v>
      </c>
      <c r="BK22" s="46">
        <v>0.19</v>
      </c>
      <c r="BL22" s="46">
        <v>0.15</v>
      </c>
      <c r="BM22" s="46">
        <v>0.16</v>
      </c>
      <c r="BN22" s="46">
        <v>0.05</v>
      </c>
      <c r="BO22" s="46">
        <v>0.05</v>
      </c>
      <c r="BP22" s="46">
        <v>0.16</v>
      </c>
      <c r="BQ22" s="47"/>
    </row>
    <row r="23" spans="1:69" ht="16" customHeight="1" x14ac:dyDescent="0.15">
      <c r="A23" s="478" t="s">
        <v>71</v>
      </c>
      <c r="B23" s="138" t="s">
        <v>518</v>
      </c>
      <c r="C23" s="138" t="s">
        <v>233</v>
      </c>
      <c r="D23" s="138" t="s">
        <v>538</v>
      </c>
      <c r="E23" s="138" t="s">
        <v>1029</v>
      </c>
      <c r="F23" s="38">
        <v>5.5</v>
      </c>
      <c r="G23" s="38">
        <v>5.5</v>
      </c>
      <c r="H23" s="38"/>
      <c r="I23" s="38">
        <v>0.21</v>
      </c>
      <c r="J23" s="38">
        <v>0.28999999999999998</v>
      </c>
      <c r="K23" s="38">
        <v>0.21</v>
      </c>
      <c r="L23" s="38">
        <v>0.21</v>
      </c>
      <c r="M23" s="38">
        <v>0.21</v>
      </c>
      <c r="N23" s="38">
        <v>0.21</v>
      </c>
      <c r="O23" s="38">
        <v>0.21</v>
      </c>
      <c r="P23" s="38">
        <v>0.21</v>
      </c>
      <c r="Q23" s="38">
        <v>0.21</v>
      </c>
      <c r="R23" s="38">
        <v>0.21</v>
      </c>
      <c r="S23" s="38">
        <v>0.21</v>
      </c>
      <c r="T23" s="38">
        <v>0.21</v>
      </c>
      <c r="U23" s="38">
        <v>0.21</v>
      </c>
      <c r="V23" s="38">
        <v>0.21</v>
      </c>
      <c r="W23" s="38">
        <v>0.21</v>
      </c>
      <c r="X23" s="38">
        <v>0.21</v>
      </c>
      <c r="Y23" s="38">
        <v>0.21</v>
      </c>
      <c r="Z23" s="38">
        <v>0.21</v>
      </c>
      <c r="AA23" s="38">
        <v>0.21</v>
      </c>
      <c r="AB23" s="38">
        <v>0.21</v>
      </c>
      <c r="AC23" s="46">
        <v>0.24</v>
      </c>
      <c r="AD23" s="46">
        <v>0.19</v>
      </c>
      <c r="AE23" s="46">
        <v>0.19</v>
      </c>
      <c r="AF23" s="46">
        <v>0.19</v>
      </c>
      <c r="AG23" s="486">
        <v>0.2</v>
      </c>
      <c r="AH23" s="46">
        <v>0.15</v>
      </c>
      <c r="AI23" s="487">
        <v>0.2</v>
      </c>
      <c r="AJ23" s="46">
        <v>0.35</v>
      </c>
      <c r="AK23" s="46">
        <v>0.15</v>
      </c>
      <c r="AL23" s="46">
        <v>0.12</v>
      </c>
      <c r="AM23" s="46">
        <v>0.27</v>
      </c>
      <c r="AN23" s="46">
        <v>0.19</v>
      </c>
      <c r="AO23" s="46">
        <v>0.19</v>
      </c>
      <c r="AP23" s="46">
        <v>0.19</v>
      </c>
      <c r="AQ23" s="46">
        <v>0.19</v>
      </c>
      <c r="AR23" s="486">
        <v>0.2</v>
      </c>
      <c r="AS23" s="46">
        <v>0.19</v>
      </c>
      <c r="AT23" s="46">
        <v>0.24</v>
      </c>
      <c r="AU23" s="46">
        <v>0.22</v>
      </c>
      <c r="AV23" s="46">
        <v>0.12</v>
      </c>
      <c r="AW23" s="46">
        <v>0.11</v>
      </c>
      <c r="AX23" s="53">
        <v>0.33</v>
      </c>
      <c r="AY23" s="53">
        <v>0.37</v>
      </c>
      <c r="AZ23" s="53">
        <v>0.24</v>
      </c>
      <c r="BA23" s="53">
        <v>0.26</v>
      </c>
      <c r="BB23" s="53">
        <v>0.28000000000000003</v>
      </c>
      <c r="BC23" s="53">
        <v>0.28000000000000003</v>
      </c>
      <c r="BD23" s="53">
        <v>0.19</v>
      </c>
      <c r="BE23" s="53">
        <v>0.19</v>
      </c>
      <c r="BF23" s="53">
        <v>0.19</v>
      </c>
      <c r="BG23" s="46">
        <v>0.06</v>
      </c>
      <c r="BH23" s="46">
        <v>0.14000000000000001</v>
      </c>
      <c r="BI23" s="46">
        <v>0.14000000000000001</v>
      </c>
      <c r="BJ23" s="488">
        <v>0.12</v>
      </c>
      <c r="BK23" s="46">
        <v>0.19</v>
      </c>
      <c r="BL23" s="46">
        <v>0.15</v>
      </c>
      <c r="BM23" s="46">
        <v>0.16</v>
      </c>
      <c r="BN23" s="46">
        <v>0.05</v>
      </c>
      <c r="BO23" s="46">
        <v>0.12</v>
      </c>
      <c r="BP23" s="46">
        <v>0.16</v>
      </c>
      <c r="BQ23" s="47"/>
    </row>
    <row r="24" spans="1:69" ht="16" customHeight="1" x14ac:dyDescent="0.15">
      <c r="A24" s="478" t="s">
        <v>72</v>
      </c>
      <c r="B24" s="138" t="s">
        <v>518</v>
      </c>
      <c r="C24" s="138" t="s">
        <v>233</v>
      </c>
      <c r="D24" s="138" t="s">
        <v>539</v>
      </c>
      <c r="E24" s="138" t="s">
        <v>1029</v>
      </c>
      <c r="F24" s="38">
        <v>9.5</v>
      </c>
      <c r="G24" s="38">
        <v>9.5</v>
      </c>
      <c r="H24" s="38"/>
      <c r="I24" s="38">
        <v>0.21</v>
      </c>
      <c r="J24" s="38">
        <v>0.28999999999999998</v>
      </c>
      <c r="K24" s="38">
        <v>0.21</v>
      </c>
      <c r="L24" s="38">
        <v>0.21</v>
      </c>
      <c r="M24" s="38">
        <v>0.21</v>
      </c>
      <c r="N24" s="38">
        <v>0.21</v>
      </c>
      <c r="O24" s="38">
        <v>0.21</v>
      </c>
      <c r="P24" s="38">
        <v>0.21</v>
      </c>
      <c r="Q24" s="38">
        <v>0.21</v>
      </c>
      <c r="R24" s="38">
        <v>0.21</v>
      </c>
      <c r="S24" s="38">
        <v>0.21</v>
      </c>
      <c r="T24" s="38">
        <v>0.21</v>
      </c>
      <c r="U24" s="38">
        <v>0.21</v>
      </c>
      <c r="V24" s="38">
        <v>0.21</v>
      </c>
      <c r="W24" s="38">
        <v>0.21</v>
      </c>
      <c r="X24" s="38">
        <v>0.21</v>
      </c>
      <c r="Y24" s="38">
        <v>0.21</v>
      </c>
      <c r="Z24" s="38">
        <v>0.21</v>
      </c>
      <c r="AA24" s="38">
        <v>0.21</v>
      </c>
      <c r="AB24" s="38">
        <v>0.21</v>
      </c>
      <c r="AC24" s="46">
        <v>0.24</v>
      </c>
      <c r="AD24" s="46">
        <v>0.19</v>
      </c>
      <c r="AE24" s="46">
        <v>0.19</v>
      </c>
      <c r="AF24" s="46">
        <v>0.19</v>
      </c>
      <c r="AG24" s="486">
        <v>0.2</v>
      </c>
      <c r="AH24" s="46">
        <v>0.15</v>
      </c>
      <c r="AI24" s="487">
        <v>0.2</v>
      </c>
      <c r="AJ24" s="46">
        <v>0.35</v>
      </c>
      <c r="AK24" s="46">
        <v>0.15</v>
      </c>
      <c r="AL24" s="46">
        <v>0.12</v>
      </c>
      <c r="AM24" s="46">
        <v>0.27</v>
      </c>
      <c r="AN24" s="46">
        <v>0.19</v>
      </c>
      <c r="AO24" s="46">
        <v>0.19</v>
      </c>
      <c r="AP24" s="46">
        <v>0.19</v>
      </c>
      <c r="AQ24" s="46">
        <v>0.19</v>
      </c>
      <c r="AR24" s="486">
        <v>0.2</v>
      </c>
      <c r="AS24" s="46">
        <v>0.19</v>
      </c>
      <c r="AT24" s="46">
        <v>0.24</v>
      </c>
      <c r="AU24" s="46">
        <v>0.22</v>
      </c>
      <c r="AV24" s="46">
        <v>0.12</v>
      </c>
      <c r="AW24" s="46">
        <v>0.11</v>
      </c>
      <c r="AX24" s="53">
        <v>0.33</v>
      </c>
      <c r="AY24" s="53">
        <v>0.37</v>
      </c>
      <c r="AZ24" s="53">
        <v>0.24</v>
      </c>
      <c r="BA24" s="53">
        <v>0.26</v>
      </c>
      <c r="BB24" s="53">
        <v>0.28000000000000003</v>
      </c>
      <c r="BC24" s="53">
        <v>0.28000000000000003</v>
      </c>
      <c r="BD24" s="53">
        <v>0.19</v>
      </c>
      <c r="BE24" s="53">
        <v>0.19</v>
      </c>
      <c r="BF24" s="53">
        <v>0.19</v>
      </c>
      <c r="BG24" s="46">
        <v>0.06</v>
      </c>
      <c r="BH24" s="46">
        <v>0.14000000000000001</v>
      </c>
      <c r="BI24" s="46">
        <v>0.14000000000000001</v>
      </c>
      <c r="BJ24" s="488">
        <v>0.12</v>
      </c>
      <c r="BK24" s="46">
        <v>0.19</v>
      </c>
      <c r="BL24" s="46">
        <v>0.15</v>
      </c>
      <c r="BM24" s="46">
        <v>0.16</v>
      </c>
      <c r="BN24" s="46">
        <v>0.05</v>
      </c>
      <c r="BO24" s="46">
        <v>0.12</v>
      </c>
      <c r="BP24" s="46">
        <v>0.16</v>
      </c>
      <c r="BQ24" s="47"/>
    </row>
    <row r="25" spans="1:69" ht="16" customHeight="1" x14ac:dyDescent="0.15">
      <c r="A25" s="478" t="s">
        <v>73</v>
      </c>
      <c r="B25" s="138" t="s">
        <v>518</v>
      </c>
      <c r="C25" s="138" t="s">
        <v>233</v>
      </c>
      <c r="D25" s="138" t="s">
        <v>540</v>
      </c>
      <c r="E25" s="138" t="s">
        <v>1029</v>
      </c>
      <c r="F25" s="38">
        <v>14</v>
      </c>
      <c r="G25" s="38">
        <v>14</v>
      </c>
      <c r="H25" s="38"/>
      <c r="I25" s="38">
        <v>0.21</v>
      </c>
      <c r="J25" s="38">
        <v>0.28999999999999998</v>
      </c>
      <c r="K25" s="38">
        <v>0.21</v>
      </c>
      <c r="L25" s="38">
        <v>0.21</v>
      </c>
      <c r="M25" s="38">
        <v>0.21</v>
      </c>
      <c r="N25" s="38">
        <v>0.21</v>
      </c>
      <c r="O25" s="38">
        <v>0.21</v>
      </c>
      <c r="P25" s="38">
        <v>0.21</v>
      </c>
      <c r="Q25" s="38">
        <v>0.21</v>
      </c>
      <c r="R25" s="38">
        <v>0.21</v>
      </c>
      <c r="S25" s="38">
        <v>0.21</v>
      </c>
      <c r="T25" s="38">
        <v>0.21</v>
      </c>
      <c r="U25" s="38">
        <v>0.21</v>
      </c>
      <c r="V25" s="38">
        <v>0.21</v>
      </c>
      <c r="W25" s="38">
        <v>0.21</v>
      </c>
      <c r="X25" s="38">
        <v>0.21</v>
      </c>
      <c r="Y25" s="38">
        <v>0.21</v>
      </c>
      <c r="Z25" s="38">
        <v>0.21</v>
      </c>
      <c r="AA25" s="38">
        <v>0.21</v>
      </c>
      <c r="AB25" s="38">
        <v>0.21</v>
      </c>
      <c r="AC25" s="46">
        <v>0.24</v>
      </c>
      <c r="AD25" s="46">
        <v>0.19</v>
      </c>
      <c r="AE25" s="46">
        <v>0.19</v>
      </c>
      <c r="AF25" s="46">
        <v>0.19</v>
      </c>
      <c r="AG25" s="486">
        <v>0.2</v>
      </c>
      <c r="AH25" s="46">
        <v>0.15</v>
      </c>
      <c r="AI25" s="487">
        <v>0.2</v>
      </c>
      <c r="AJ25" s="46">
        <v>0.35</v>
      </c>
      <c r="AK25" s="46">
        <v>0.15</v>
      </c>
      <c r="AL25" s="46">
        <v>0.12</v>
      </c>
      <c r="AM25" s="46">
        <v>0.27</v>
      </c>
      <c r="AN25" s="46">
        <v>0.19</v>
      </c>
      <c r="AO25" s="46">
        <v>0.19</v>
      </c>
      <c r="AP25" s="46">
        <v>0.19</v>
      </c>
      <c r="AQ25" s="46">
        <v>0.19</v>
      </c>
      <c r="AR25" s="486">
        <v>0.2</v>
      </c>
      <c r="AS25" s="46">
        <v>0.19</v>
      </c>
      <c r="AT25" s="46">
        <v>0.24</v>
      </c>
      <c r="AU25" s="46">
        <v>0.22</v>
      </c>
      <c r="AV25" s="46">
        <v>0.12</v>
      </c>
      <c r="AW25" s="46">
        <v>0.11</v>
      </c>
      <c r="AX25" s="53">
        <v>0.33</v>
      </c>
      <c r="AY25" s="53">
        <v>0.37</v>
      </c>
      <c r="AZ25" s="53">
        <v>0.24</v>
      </c>
      <c r="BA25" s="53">
        <v>0.26</v>
      </c>
      <c r="BB25" s="53">
        <v>0.28000000000000003</v>
      </c>
      <c r="BC25" s="53">
        <v>0.28000000000000003</v>
      </c>
      <c r="BD25" s="53">
        <v>0.19</v>
      </c>
      <c r="BE25" s="53">
        <v>0.19</v>
      </c>
      <c r="BF25" s="53">
        <v>0.19</v>
      </c>
      <c r="BG25" s="46">
        <v>0.06</v>
      </c>
      <c r="BH25" s="46">
        <v>0.14000000000000001</v>
      </c>
      <c r="BI25" s="46">
        <v>0.14000000000000001</v>
      </c>
      <c r="BJ25" s="488">
        <v>0.12</v>
      </c>
      <c r="BK25" s="46">
        <v>0.19</v>
      </c>
      <c r="BL25" s="46">
        <v>0.15</v>
      </c>
      <c r="BM25" s="46">
        <v>0.16</v>
      </c>
      <c r="BN25" s="46">
        <v>0.05</v>
      </c>
      <c r="BO25" s="46">
        <v>0.12</v>
      </c>
      <c r="BP25" s="46">
        <v>0.16</v>
      </c>
      <c r="BQ25" s="47"/>
    </row>
    <row r="26" spans="1:69" ht="16" customHeight="1" x14ac:dyDescent="0.15">
      <c r="A26" s="477" t="s">
        <v>91</v>
      </c>
      <c r="B26" s="131" t="s">
        <v>520</v>
      </c>
      <c r="C26" s="131" t="s">
        <v>228</v>
      </c>
      <c r="D26" s="131" t="s">
        <v>541</v>
      </c>
      <c r="E26" s="131" t="s">
        <v>1022</v>
      </c>
      <c r="F26" s="38">
        <v>4</v>
      </c>
      <c r="G26" s="38">
        <v>24</v>
      </c>
      <c r="H26" s="38"/>
      <c r="I26" s="38">
        <v>0.21</v>
      </c>
      <c r="J26" s="38">
        <v>0.28999999999999998</v>
      </c>
      <c r="K26" s="38">
        <v>0.21</v>
      </c>
      <c r="L26" s="38">
        <v>0.21</v>
      </c>
      <c r="M26" s="38">
        <v>0.21</v>
      </c>
      <c r="N26" s="38">
        <v>0.21</v>
      </c>
      <c r="O26" s="38">
        <v>0.21</v>
      </c>
      <c r="P26" s="38">
        <v>0.21</v>
      </c>
      <c r="Q26" s="38">
        <v>0.21</v>
      </c>
      <c r="R26" s="38">
        <v>0.21</v>
      </c>
      <c r="S26" s="38">
        <v>0.21</v>
      </c>
      <c r="T26" s="38">
        <v>0.21</v>
      </c>
      <c r="U26" s="38">
        <v>0.21</v>
      </c>
      <c r="V26" s="38">
        <v>0.21</v>
      </c>
      <c r="W26" s="38">
        <v>0.21</v>
      </c>
      <c r="X26" s="38">
        <v>0.21</v>
      </c>
      <c r="Y26" s="38">
        <v>0.21</v>
      </c>
      <c r="Z26" s="38">
        <v>0.21</v>
      </c>
      <c r="AA26" s="38">
        <v>0.21</v>
      </c>
      <c r="AB26" s="38">
        <v>0.21</v>
      </c>
      <c r="AC26" s="46">
        <v>0.24</v>
      </c>
      <c r="AD26" s="46">
        <v>0.19</v>
      </c>
      <c r="AE26" s="46">
        <v>0.19</v>
      </c>
      <c r="AF26" s="46">
        <v>0.19</v>
      </c>
      <c r="AG26" s="486">
        <v>0.2</v>
      </c>
      <c r="AH26" s="46">
        <v>0.15</v>
      </c>
      <c r="AI26" s="487">
        <v>0.2</v>
      </c>
      <c r="AJ26" s="46">
        <v>0.35</v>
      </c>
      <c r="AK26" s="46">
        <v>0.15</v>
      </c>
      <c r="AL26" s="46">
        <v>0.12</v>
      </c>
      <c r="AM26" s="46">
        <v>0.27</v>
      </c>
      <c r="AN26" s="46">
        <v>0.19</v>
      </c>
      <c r="AO26" s="46">
        <v>0.19</v>
      </c>
      <c r="AP26" s="46">
        <v>0.19</v>
      </c>
      <c r="AQ26" s="46">
        <v>0.19</v>
      </c>
      <c r="AR26" s="486">
        <v>0.2</v>
      </c>
      <c r="AS26" s="46">
        <v>0.19</v>
      </c>
      <c r="AT26" s="46">
        <v>0.24</v>
      </c>
      <c r="AU26" s="46">
        <v>0.22</v>
      </c>
      <c r="AV26" s="46">
        <v>0.12</v>
      </c>
      <c r="AW26" s="46">
        <v>0.11</v>
      </c>
      <c r="AX26" s="53">
        <v>0.33</v>
      </c>
      <c r="AY26" s="53">
        <v>0.37</v>
      </c>
      <c r="AZ26" s="53">
        <v>0.24</v>
      </c>
      <c r="BA26" s="53">
        <v>0.26</v>
      </c>
      <c r="BB26" s="53">
        <v>0.28000000000000003</v>
      </c>
      <c r="BC26" s="53">
        <v>0.28000000000000003</v>
      </c>
      <c r="BD26" s="53">
        <v>0.19</v>
      </c>
      <c r="BE26" s="53">
        <v>0.19</v>
      </c>
      <c r="BF26" s="53">
        <v>0.19</v>
      </c>
      <c r="BG26" s="46">
        <v>0.06</v>
      </c>
      <c r="BH26" s="46">
        <v>0.14000000000000001</v>
      </c>
      <c r="BI26" s="46">
        <v>0.14000000000000001</v>
      </c>
      <c r="BJ26" s="488">
        <v>0.12</v>
      </c>
      <c r="BK26" s="46">
        <v>0.19</v>
      </c>
      <c r="BL26" s="46">
        <v>0.15</v>
      </c>
      <c r="BM26" s="46">
        <v>0.16</v>
      </c>
      <c r="BN26" s="46">
        <v>0.05</v>
      </c>
      <c r="BO26" s="46">
        <v>0.05</v>
      </c>
      <c r="BP26" s="46">
        <v>0.16</v>
      </c>
      <c r="BQ26" s="47"/>
    </row>
    <row r="27" spans="1:69" ht="16" customHeight="1" x14ac:dyDescent="0.15">
      <c r="A27" s="477" t="s">
        <v>114</v>
      </c>
      <c r="B27" s="131" t="s">
        <v>520</v>
      </c>
      <c r="C27" s="131" t="s">
        <v>228</v>
      </c>
      <c r="D27" s="131" t="s">
        <v>542</v>
      </c>
      <c r="E27" s="131" t="s">
        <v>1022</v>
      </c>
      <c r="F27" s="38">
        <v>4</v>
      </c>
      <c r="G27" s="38">
        <v>50</v>
      </c>
      <c r="H27" s="38"/>
      <c r="I27" s="38">
        <v>0.21</v>
      </c>
      <c r="J27" s="38">
        <v>0.28999999999999998</v>
      </c>
      <c r="K27" s="38">
        <v>0.21</v>
      </c>
      <c r="L27" s="38">
        <v>0.21</v>
      </c>
      <c r="M27" s="38">
        <v>0.21</v>
      </c>
      <c r="N27" s="38">
        <v>0.21</v>
      </c>
      <c r="O27" s="38">
        <v>0.21</v>
      </c>
      <c r="P27" s="38">
        <v>0.21</v>
      </c>
      <c r="Q27" s="38">
        <v>0.21</v>
      </c>
      <c r="R27" s="38">
        <v>0.21</v>
      </c>
      <c r="S27" s="38">
        <v>0.21</v>
      </c>
      <c r="T27" s="38">
        <v>0.21</v>
      </c>
      <c r="U27" s="38">
        <v>0.21</v>
      </c>
      <c r="V27" s="38">
        <v>0.21</v>
      </c>
      <c r="W27" s="38">
        <v>0.21</v>
      </c>
      <c r="X27" s="38">
        <v>0.21</v>
      </c>
      <c r="Y27" s="38">
        <v>0.21</v>
      </c>
      <c r="Z27" s="38">
        <v>0.21</v>
      </c>
      <c r="AA27" s="38">
        <v>0.21</v>
      </c>
      <c r="AB27" s="38">
        <v>0.21</v>
      </c>
      <c r="AC27" s="46">
        <v>0.24</v>
      </c>
      <c r="AD27" s="46">
        <v>0.19</v>
      </c>
      <c r="AE27" s="46">
        <v>0.19</v>
      </c>
      <c r="AF27" s="46">
        <v>0.19</v>
      </c>
      <c r="AG27" s="486">
        <v>0.2</v>
      </c>
      <c r="AH27" s="46">
        <v>0.15</v>
      </c>
      <c r="AI27" s="487">
        <v>0.2</v>
      </c>
      <c r="AJ27" s="46">
        <v>0.35</v>
      </c>
      <c r="AK27" s="46">
        <v>0.15</v>
      </c>
      <c r="AL27" s="46">
        <v>0.12</v>
      </c>
      <c r="AM27" s="46">
        <v>0.27</v>
      </c>
      <c r="AN27" s="46">
        <v>0.19</v>
      </c>
      <c r="AO27" s="46">
        <v>0.19</v>
      </c>
      <c r="AP27" s="46">
        <v>0.19</v>
      </c>
      <c r="AQ27" s="46">
        <v>0.19</v>
      </c>
      <c r="AR27" s="486">
        <v>0.2</v>
      </c>
      <c r="AS27" s="46">
        <v>0.19</v>
      </c>
      <c r="AT27" s="46">
        <v>0.24</v>
      </c>
      <c r="AU27" s="46">
        <v>0.22</v>
      </c>
      <c r="AV27" s="46">
        <v>0.12</v>
      </c>
      <c r="AW27" s="46">
        <v>0.11</v>
      </c>
      <c r="AX27" s="53">
        <v>0.33</v>
      </c>
      <c r="AY27" s="53">
        <v>0.37</v>
      </c>
      <c r="AZ27" s="53">
        <v>0.24</v>
      </c>
      <c r="BA27" s="53">
        <v>0.26</v>
      </c>
      <c r="BB27" s="53">
        <v>0.28000000000000003</v>
      </c>
      <c r="BC27" s="53">
        <v>0.28000000000000003</v>
      </c>
      <c r="BD27" s="53">
        <v>0.19</v>
      </c>
      <c r="BE27" s="53">
        <v>0.19</v>
      </c>
      <c r="BF27" s="53">
        <v>0.19</v>
      </c>
      <c r="BG27" s="46">
        <v>0.06</v>
      </c>
      <c r="BH27" s="46">
        <v>0.14000000000000001</v>
      </c>
      <c r="BI27" s="46">
        <v>0.14000000000000001</v>
      </c>
      <c r="BJ27" s="488">
        <v>0.12</v>
      </c>
      <c r="BK27" s="46">
        <v>0.19</v>
      </c>
      <c r="BL27" s="46">
        <v>0.15</v>
      </c>
      <c r="BM27" s="46">
        <v>0.16</v>
      </c>
      <c r="BN27" s="46">
        <v>0.05</v>
      </c>
      <c r="BO27" s="46">
        <v>0.05</v>
      </c>
      <c r="BP27" s="46">
        <v>0.16</v>
      </c>
      <c r="BQ27" s="47"/>
    </row>
    <row r="28" spans="1:69" ht="16" customHeight="1" x14ac:dyDescent="0.15">
      <c r="A28" s="134" t="s">
        <v>74</v>
      </c>
      <c r="B28" s="137" t="s">
        <v>521</v>
      </c>
      <c r="C28" s="137" t="s">
        <v>236</v>
      </c>
      <c r="D28" s="137" t="s">
        <v>543</v>
      </c>
      <c r="E28" s="137" t="s">
        <v>1022</v>
      </c>
      <c r="F28" s="38">
        <v>5.5</v>
      </c>
      <c r="G28" s="38">
        <v>5.5</v>
      </c>
      <c r="H28" s="38"/>
      <c r="I28" s="38">
        <v>0.21</v>
      </c>
      <c r="J28" s="38">
        <v>0.28999999999999998</v>
      </c>
      <c r="K28" s="38">
        <v>0.21</v>
      </c>
      <c r="L28" s="38">
        <v>0.21</v>
      </c>
      <c r="M28" s="38">
        <v>0.21</v>
      </c>
      <c r="N28" s="38">
        <v>0.21</v>
      </c>
      <c r="O28" s="38">
        <v>0.21</v>
      </c>
      <c r="P28" s="38">
        <v>0.21</v>
      </c>
      <c r="Q28" s="38">
        <v>0.21</v>
      </c>
      <c r="R28" s="38">
        <v>0.21</v>
      </c>
      <c r="S28" s="38">
        <v>0.21</v>
      </c>
      <c r="T28" s="38">
        <v>0.21</v>
      </c>
      <c r="U28" s="38">
        <v>0.21</v>
      </c>
      <c r="V28" s="38">
        <v>0.21</v>
      </c>
      <c r="W28" s="38">
        <v>0.21</v>
      </c>
      <c r="X28" s="38">
        <v>0.21</v>
      </c>
      <c r="Y28" s="38">
        <v>0.21</v>
      </c>
      <c r="Z28" s="38">
        <v>0.21</v>
      </c>
      <c r="AA28" s="38">
        <v>0.21</v>
      </c>
      <c r="AB28" s="38">
        <v>0.21</v>
      </c>
      <c r="AC28" s="46">
        <v>0.24</v>
      </c>
      <c r="AD28" s="46">
        <v>0.12</v>
      </c>
      <c r="AE28" s="46">
        <v>0.19</v>
      </c>
      <c r="AF28" s="46">
        <v>0.19</v>
      </c>
      <c r="AG28" s="486">
        <v>0.2</v>
      </c>
      <c r="AH28" s="46">
        <v>0.15</v>
      </c>
      <c r="AI28" s="487">
        <v>0.2</v>
      </c>
      <c r="AJ28" s="46">
        <v>0.35</v>
      </c>
      <c r="AK28" s="46">
        <v>0.15</v>
      </c>
      <c r="AL28" s="46">
        <v>0.12</v>
      </c>
      <c r="AM28" s="46">
        <v>0.27</v>
      </c>
      <c r="AN28" s="46">
        <v>0.19</v>
      </c>
      <c r="AO28" s="46">
        <v>0.19</v>
      </c>
      <c r="AP28" s="46">
        <v>0.19</v>
      </c>
      <c r="AQ28" s="46">
        <v>0.19</v>
      </c>
      <c r="AR28" s="486">
        <v>0.2</v>
      </c>
      <c r="AS28" s="46">
        <v>0.19</v>
      </c>
      <c r="AT28" s="46">
        <v>0.24</v>
      </c>
      <c r="AU28" s="46">
        <v>0.22</v>
      </c>
      <c r="AV28" s="46">
        <v>0.12</v>
      </c>
      <c r="AW28" s="46">
        <v>0.11</v>
      </c>
      <c r="AX28" s="53">
        <v>0.23</v>
      </c>
      <c r="AY28" s="53">
        <v>0.37</v>
      </c>
      <c r="AZ28" s="53">
        <v>0.24</v>
      </c>
      <c r="BA28" s="53">
        <v>0.26</v>
      </c>
      <c r="BB28" s="53">
        <v>0.28000000000000003</v>
      </c>
      <c r="BC28" s="53">
        <v>0.28000000000000003</v>
      </c>
      <c r="BD28" s="53">
        <v>0.19</v>
      </c>
      <c r="BE28" s="53">
        <v>0.19</v>
      </c>
      <c r="BF28" s="53">
        <v>0.19</v>
      </c>
      <c r="BG28" s="46">
        <v>0.06</v>
      </c>
      <c r="BH28" s="46">
        <v>0.14000000000000001</v>
      </c>
      <c r="BI28" s="46">
        <v>0.14000000000000001</v>
      </c>
      <c r="BJ28" s="488">
        <v>0.12</v>
      </c>
      <c r="BK28" s="46">
        <v>0.19</v>
      </c>
      <c r="BL28" s="46">
        <v>0.09</v>
      </c>
      <c r="BM28" s="46">
        <v>0.16</v>
      </c>
      <c r="BN28" s="46">
        <v>0.05</v>
      </c>
      <c r="BO28" s="46">
        <v>0.05</v>
      </c>
      <c r="BP28" s="46">
        <v>0.04</v>
      </c>
      <c r="BQ28" s="47"/>
    </row>
    <row r="29" spans="1:69" ht="16" customHeight="1" x14ac:dyDescent="0.15">
      <c r="A29" s="134" t="s">
        <v>75</v>
      </c>
      <c r="B29" s="137" t="s">
        <v>521</v>
      </c>
      <c r="C29" s="137" t="s">
        <v>236</v>
      </c>
      <c r="D29" s="137" t="s">
        <v>544</v>
      </c>
      <c r="E29" s="137" t="s">
        <v>1022</v>
      </c>
      <c r="F29" s="38">
        <v>9.5</v>
      </c>
      <c r="G29" s="38">
        <v>9.5</v>
      </c>
      <c r="H29" s="38"/>
      <c r="I29" s="38">
        <v>0.21</v>
      </c>
      <c r="J29" s="38">
        <v>0.28999999999999998</v>
      </c>
      <c r="K29" s="38">
        <v>0.21</v>
      </c>
      <c r="L29" s="38">
        <v>0.21</v>
      </c>
      <c r="M29" s="38">
        <v>0.21</v>
      </c>
      <c r="N29" s="38">
        <v>0.21</v>
      </c>
      <c r="O29" s="38">
        <v>0.21</v>
      </c>
      <c r="P29" s="38">
        <v>0.21</v>
      </c>
      <c r="Q29" s="38">
        <v>0.21</v>
      </c>
      <c r="R29" s="38">
        <v>0.21</v>
      </c>
      <c r="S29" s="38">
        <v>0.21</v>
      </c>
      <c r="T29" s="38">
        <v>0.21</v>
      </c>
      <c r="U29" s="38">
        <v>0.21</v>
      </c>
      <c r="V29" s="38">
        <v>0.21</v>
      </c>
      <c r="W29" s="38">
        <v>0.21</v>
      </c>
      <c r="X29" s="38">
        <v>0.21</v>
      </c>
      <c r="Y29" s="38">
        <v>0.21</v>
      </c>
      <c r="Z29" s="38">
        <v>0.21</v>
      </c>
      <c r="AA29" s="38">
        <v>0.21</v>
      </c>
      <c r="AB29" s="38">
        <v>0.21</v>
      </c>
      <c r="AC29" s="46">
        <v>0.24</v>
      </c>
      <c r="AD29" s="46">
        <v>0.12</v>
      </c>
      <c r="AE29" s="46">
        <v>0.19</v>
      </c>
      <c r="AF29" s="46">
        <v>0.08</v>
      </c>
      <c r="AG29" s="486">
        <v>0.2</v>
      </c>
      <c r="AH29" s="46">
        <v>0.15</v>
      </c>
      <c r="AI29" s="487">
        <v>0.2</v>
      </c>
      <c r="AJ29" s="46">
        <v>0.13</v>
      </c>
      <c r="AK29" s="46">
        <v>0.15</v>
      </c>
      <c r="AL29" s="46">
        <v>0.09</v>
      </c>
      <c r="AM29" s="46">
        <v>0.27</v>
      </c>
      <c r="AN29" s="46">
        <v>0.19</v>
      </c>
      <c r="AO29" s="46">
        <v>0.19</v>
      </c>
      <c r="AP29" s="46">
        <v>0.19</v>
      </c>
      <c r="AQ29" s="46">
        <v>0.19</v>
      </c>
      <c r="AR29" s="486">
        <v>0.2</v>
      </c>
      <c r="AS29" s="46">
        <v>0.19</v>
      </c>
      <c r="AT29" s="46">
        <v>0.24</v>
      </c>
      <c r="AU29" s="46">
        <v>0.22</v>
      </c>
      <c r="AV29" s="46">
        <v>0.12</v>
      </c>
      <c r="AW29" s="46">
        <v>0.11</v>
      </c>
      <c r="AX29" s="53">
        <v>0.16</v>
      </c>
      <c r="AY29" s="53">
        <v>0.37</v>
      </c>
      <c r="AZ29" s="53">
        <v>0.24</v>
      </c>
      <c r="BA29" s="53">
        <v>0.21</v>
      </c>
      <c r="BB29" s="53">
        <v>0.28000000000000003</v>
      </c>
      <c r="BC29" s="53">
        <v>0.28000000000000003</v>
      </c>
      <c r="BD29" s="53">
        <v>0.19</v>
      </c>
      <c r="BE29" s="53">
        <v>0.19</v>
      </c>
      <c r="BF29" s="53">
        <v>0.19</v>
      </c>
      <c r="BG29" s="46">
        <v>0.06</v>
      </c>
      <c r="BH29" s="46">
        <v>0.14000000000000001</v>
      </c>
      <c r="BI29" s="46">
        <v>0.14000000000000001</v>
      </c>
      <c r="BJ29" s="488">
        <v>0.12</v>
      </c>
      <c r="BK29" s="46">
        <v>0.19</v>
      </c>
      <c r="BL29" s="46">
        <v>0.15</v>
      </c>
      <c r="BM29" s="46">
        <v>0.16</v>
      </c>
      <c r="BN29" s="46">
        <v>0.05</v>
      </c>
      <c r="BO29" s="46">
        <v>0.05</v>
      </c>
      <c r="BP29" s="46">
        <v>0.05</v>
      </c>
      <c r="BQ29" s="47"/>
    </row>
    <row r="30" spans="1:69" ht="16" customHeight="1" x14ac:dyDescent="0.15">
      <c r="A30" s="134" t="s">
        <v>76</v>
      </c>
      <c r="B30" s="137" t="s">
        <v>521</v>
      </c>
      <c r="C30" s="137" t="s">
        <v>236</v>
      </c>
      <c r="D30" s="137" t="s">
        <v>545</v>
      </c>
      <c r="E30" s="137" t="s">
        <v>1022</v>
      </c>
      <c r="F30" s="38">
        <v>14</v>
      </c>
      <c r="G30" s="38">
        <v>14</v>
      </c>
      <c r="H30" s="38"/>
      <c r="I30" s="38">
        <v>0.21</v>
      </c>
      <c r="J30" s="38">
        <v>0.28999999999999998</v>
      </c>
      <c r="K30" s="38">
        <v>0.21</v>
      </c>
      <c r="L30" s="38">
        <v>0.21</v>
      </c>
      <c r="M30" s="38">
        <v>0.21</v>
      </c>
      <c r="N30" s="38">
        <v>0.21</v>
      </c>
      <c r="O30" s="38">
        <v>0.21</v>
      </c>
      <c r="P30" s="38">
        <v>0.21</v>
      </c>
      <c r="Q30" s="38">
        <v>0.21</v>
      </c>
      <c r="R30" s="38">
        <v>0.21</v>
      </c>
      <c r="S30" s="38">
        <v>0.21</v>
      </c>
      <c r="T30" s="38">
        <v>0.21</v>
      </c>
      <c r="U30" s="38">
        <v>0.21</v>
      </c>
      <c r="V30" s="38">
        <v>0.21</v>
      </c>
      <c r="W30" s="38">
        <v>0.21</v>
      </c>
      <c r="X30" s="38">
        <v>0.21</v>
      </c>
      <c r="Y30" s="38">
        <v>0.21</v>
      </c>
      <c r="Z30" s="38">
        <v>0.21</v>
      </c>
      <c r="AA30" s="38">
        <v>0.21</v>
      </c>
      <c r="AB30" s="38">
        <v>0.21</v>
      </c>
      <c r="AC30" s="46">
        <v>0.24</v>
      </c>
      <c r="AD30" s="46">
        <v>0.19</v>
      </c>
      <c r="AE30" s="46">
        <v>0.19</v>
      </c>
      <c r="AF30" s="46">
        <v>0.19</v>
      </c>
      <c r="AG30" s="486">
        <v>0.2</v>
      </c>
      <c r="AH30" s="46">
        <v>0.15</v>
      </c>
      <c r="AI30" s="487">
        <v>0.2</v>
      </c>
      <c r="AJ30" s="46">
        <v>0.35</v>
      </c>
      <c r="AK30" s="46">
        <v>0.15</v>
      </c>
      <c r="AL30" s="46">
        <v>0.12</v>
      </c>
      <c r="AM30" s="46">
        <v>0.27</v>
      </c>
      <c r="AN30" s="46">
        <v>0.19</v>
      </c>
      <c r="AO30" s="46">
        <v>0.19</v>
      </c>
      <c r="AP30" s="46">
        <v>0.19</v>
      </c>
      <c r="AQ30" s="46">
        <v>0.19</v>
      </c>
      <c r="AR30" s="486">
        <v>0.2</v>
      </c>
      <c r="AS30" s="46">
        <v>0.19</v>
      </c>
      <c r="AT30" s="46">
        <v>0.24</v>
      </c>
      <c r="AU30" s="46">
        <v>0.22</v>
      </c>
      <c r="AV30" s="46">
        <v>0.12</v>
      </c>
      <c r="AW30" s="46">
        <v>0.11</v>
      </c>
      <c r="AX30" s="53">
        <v>0.33</v>
      </c>
      <c r="AY30" s="53">
        <v>0.37</v>
      </c>
      <c r="AZ30" s="53">
        <v>0.24</v>
      </c>
      <c r="BA30" s="53">
        <v>0.26</v>
      </c>
      <c r="BB30" s="53">
        <v>0.28000000000000003</v>
      </c>
      <c r="BC30" s="53">
        <v>0.28000000000000003</v>
      </c>
      <c r="BD30" s="53">
        <v>0.19</v>
      </c>
      <c r="BE30" s="53">
        <v>0.19</v>
      </c>
      <c r="BF30" s="53">
        <v>0.19</v>
      </c>
      <c r="BG30" s="46">
        <v>0.06</v>
      </c>
      <c r="BH30" s="46">
        <v>0.14000000000000001</v>
      </c>
      <c r="BI30" s="46">
        <v>0.14000000000000001</v>
      </c>
      <c r="BJ30" s="488">
        <v>0.12</v>
      </c>
      <c r="BK30" s="46">
        <v>0.19</v>
      </c>
      <c r="BL30" s="46">
        <v>0.15</v>
      </c>
      <c r="BM30" s="46">
        <v>0.16</v>
      </c>
      <c r="BN30" s="46">
        <v>0.05</v>
      </c>
      <c r="BO30" s="46">
        <v>0.05</v>
      </c>
      <c r="BP30" s="46">
        <v>0.16</v>
      </c>
      <c r="BQ30" s="47"/>
    </row>
    <row r="31" spans="1:69" ht="16" customHeight="1" x14ac:dyDescent="0.15">
      <c r="A31" s="477" t="s">
        <v>92</v>
      </c>
      <c r="B31" s="131" t="s">
        <v>521</v>
      </c>
      <c r="C31" s="131" t="s">
        <v>240</v>
      </c>
      <c r="D31" s="131" t="s">
        <v>574</v>
      </c>
      <c r="E31" s="131" t="s">
        <v>1025</v>
      </c>
      <c r="F31" s="38">
        <v>2</v>
      </c>
      <c r="G31" s="38">
        <v>8</v>
      </c>
      <c r="H31" s="38">
        <v>2</v>
      </c>
      <c r="I31" s="38">
        <v>0.21</v>
      </c>
      <c r="J31" s="38">
        <v>0.28999999999999998</v>
      </c>
      <c r="K31" s="38">
        <v>0.21</v>
      </c>
      <c r="L31" s="38">
        <v>0.21</v>
      </c>
      <c r="M31" s="38">
        <v>0.21</v>
      </c>
      <c r="N31" s="38">
        <v>0.21</v>
      </c>
      <c r="O31" s="38">
        <v>0.21</v>
      </c>
      <c r="P31" s="38">
        <v>0.21</v>
      </c>
      <c r="Q31" s="38">
        <v>0.21</v>
      </c>
      <c r="R31" s="38">
        <v>0.21</v>
      </c>
      <c r="S31" s="38">
        <v>0.21</v>
      </c>
      <c r="T31" s="38">
        <v>0.21</v>
      </c>
      <c r="U31" s="38">
        <v>0.21</v>
      </c>
      <c r="V31" s="38">
        <v>0.21</v>
      </c>
      <c r="W31" s="38">
        <v>0.21</v>
      </c>
      <c r="X31" s="38">
        <v>0.21</v>
      </c>
      <c r="Y31" s="38">
        <v>0.21</v>
      </c>
      <c r="Z31" s="38">
        <v>0.21</v>
      </c>
      <c r="AA31" s="38">
        <v>0.21</v>
      </c>
      <c r="AB31" s="38">
        <v>0.21</v>
      </c>
      <c r="AC31" s="46">
        <v>0.24</v>
      </c>
      <c r="AD31" s="46">
        <v>0.19</v>
      </c>
      <c r="AE31" s="46">
        <v>0.19</v>
      </c>
      <c r="AF31" s="46">
        <v>0.19</v>
      </c>
      <c r="AG31" s="486">
        <v>0.2</v>
      </c>
      <c r="AH31" s="46">
        <v>0.15</v>
      </c>
      <c r="AI31" s="487">
        <v>0.2</v>
      </c>
      <c r="AJ31" s="46">
        <v>0.35</v>
      </c>
      <c r="AK31" s="46">
        <v>0.15</v>
      </c>
      <c r="AL31" s="46">
        <v>0.12</v>
      </c>
      <c r="AM31" s="46">
        <v>0.27</v>
      </c>
      <c r="AN31" s="46">
        <v>0.19</v>
      </c>
      <c r="AO31" s="46">
        <v>0.19</v>
      </c>
      <c r="AP31" s="46">
        <v>0.19</v>
      </c>
      <c r="AQ31" s="46">
        <v>0.19</v>
      </c>
      <c r="AR31" s="486">
        <v>0.2</v>
      </c>
      <c r="AS31" s="46">
        <v>0.19</v>
      </c>
      <c r="AT31" s="46">
        <v>0.24</v>
      </c>
      <c r="AU31" s="46">
        <v>0.22</v>
      </c>
      <c r="AV31" s="46">
        <v>0.12</v>
      </c>
      <c r="AW31" s="46">
        <v>0.11</v>
      </c>
      <c r="AX31" s="53">
        <v>0.33</v>
      </c>
      <c r="AY31" s="53">
        <v>0.37</v>
      </c>
      <c r="AZ31" s="53">
        <v>0.24</v>
      </c>
      <c r="BA31" s="53">
        <v>0.26</v>
      </c>
      <c r="BB31" s="53">
        <v>0.28000000000000003</v>
      </c>
      <c r="BC31" s="53">
        <v>0.28000000000000003</v>
      </c>
      <c r="BD31" s="53">
        <v>0.19</v>
      </c>
      <c r="BE31" s="53">
        <v>0.19</v>
      </c>
      <c r="BF31" s="53">
        <v>0.19</v>
      </c>
      <c r="BG31" s="46">
        <v>0.06</v>
      </c>
      <c r="BH31" s="46">
        <v>0.14000000000000001</v>
      </c>
      <c r="BI31" s="46">
        <v>0.14000000000000001</v>
      </c>
      <c r="BJ31" s="488">
        <v>0.12</v>
      </c>
      <c r="BK31" s="46">
        <v>0.19</v>
      </c>
      <c r="BL31" s="46">
        <v>0.15</v>
      </c>
      <c r="BM31" s="46">
        <v>0.16</v>
      </c>
      <c r="BN31" s="46">
        <v>0.05</v>
      </c>
      <c r="BO31" s="46">
        <v>0.05</v>
      </c>
      <c r="BP31" s="46">
        <v>0.16</v>
      </c>
      <c r="BQ31" s="47"/>
    </row>
    <row r="32" spans="1:69" ht="16" customHeight="1" x14ac:dyDescent="0.15">
      <c r="A32" s="477" t="s">
        <v>93</v>
      </c>
      <c r="B32" s="131" t="s">
        <v>521</v>
      </c>
      <c r="C32" s="131" t="s">
        <v>240</v>
      </c>
      <c r="D32" s="131" t="s">
        <v>576</v>
      </c>
      <c r="E32" s="131" t="s">
        <v>1025</v>
      </c>
      <c r="F32" s="38">
        <v>2</v>
      </c>
      <c r="G32" s="38">
        <v>10</v>
      </c>
      <c r="H32" s="38">
        <v>2</v>
      </c>
      <c r="I32" s="38">
        <v>0.21</v>
      </c>
      <c r="J32" s="38">
        <v>0.28999999999999998</v>
      </c>
      <c r="K32" s="38">
        <v>0.21</v>
      </c>
      <c r="L32" s="38">
        <v>0.21</v>
      </c>
      <c r="M32" s="38">
        <v>0.21</v>
      </c>
      <c r="N32" s="38">
        <v>0.21</v>
      </c>
      <c r="O32" s="38">
        <v>0.21</v>
      </c>
      <c r="P32" s="38">
        <v>0.21</v>
      </c>
      <c r="Q32" s="38">
        <v>0.21</v>
      </c>
      <c r="R32" s="38">
        <v>0.21</v>
      </c>
      <c r="S32" s="38">
        <v>0.21</v>
      </c>
      <c r="T32" s="38">
        <v>0.21</v>
      </c>
      <c r="U32" s="38">
        <v>0.21</v>
      </c>
      <c r="V32" s="38">
        <v>0.21</v>
      </c>
      <c r="W32" s="38">
        <v>0.21</v>
      </c>
      <c r="X32" s="38">
        <v>0.21</v>
      </c>
      <c r="Y32" s="38">
        <v>0.21</v>
      </c>
      <c r="Z32" s="38">
        <v>0.21</v>
      </c>
      <c r="AA32" s="38">
        <v>0.21</v>
      </c>
      <c r="AB32" s="38">
        <v>0.21</v>
      </c>
      <c r="AC32" s="46">
        <v>0.24</v>
      </c>
      <c r="AD32" s="46">
        <v>0.19</v>
      </c>
      <c r="AE32" s="46">
        <v>0.19</v>
      </c>
      <c r="AF32" s="46">
        <v>0.19</v>
      </c>
      <c r="AG32" s="486">
        <v>0.2</v>
      </c>
      <c r="AH32" s="46">
        <v>0.15</v>
      </c>
      <c r="AI32" s="487">
        <v>0.2</v>
      </c>
      <c r="AJ32" s="46">
        <v>0.35</v>
      </c>
      <c r="AK32" s="46">
        <v>0.15</v>
      </c>
      <c r="AL32" s="46">
        <v>0.12</v>
      </c>
      <c r="AM32" s="46">
        <v>0.27</v>
      </c>
      <c r="AN32" s="46">
        <v>0.19</v>
      </c>
      <c r="AO32" s="46">
        <v>0.19</v>
      </c>
      <c r="AP32" s="46">
        <v>0.19</v>
      </c>
      <c r="AQ32" s="46">
        <v>0.19</v>
      </c>
      <c r="AR32" s="486">
        <v>0.2</v>
      </c>
      <c r="AS32" s="46">
        <v>0.19</v>
      </c>
      <c r="AT32" s="46">
        <v>0.24</v>
      </c>
      <c r="AU32" s="46">
        <v>0.22</v>
      </c>
      <c r="AV32" s="46">
        <v>0.12</v>
      </c>
      <c r="AW32" s="46">
        <v>0.11</v>
      </c>
      <c r="AX32" s="53">
        <v>0.33</v>
      </c>
      <c r="AY32" s="53">
        <v>0.37</v>
      </c>
      <c r="AZ32" s="53">
        <v>0.24</v>
      </c>
      <c r="BA32" s="53">
        <v>0.26</v>
      </c>
      <c r="BB32" s="53">
        <v>0.28000000000000003</v>
      </c>
      <c r="BC32" s="53">
        <v>0.28000000000000003</v>
      </c>
      <c r="BD32" s="53">
        <v>0.19</v>
      </c>
      <c r="BE32" s="53">
        <v>0.19</v>
      </c>
      <c r="BF32" s="53">
        <v>0.19</v>
      </c>
      <c r="BG32" s="46">
        <v>0.06</v>
      </c>
      <c r="BH32" s="46">
        <v>0.14000000000000001</v>
      </c>
      <c r="BI32" s="46">
        <v>0.14000000000000001</v>
      </c>
      <c r="BJ32" s="488">
        <v>0.12</v>
      </c>
      <c r="BK32" s="46">
        <v>0.19</v>
      </c>
      <c r="BL32" s="46">
        <v>0.15</v>
      </c>
      <c r="BM32" s="46">
        <v>0.16</v>
      </c>
      <c r="BN32" s="46">
        <v>0.05</v>
      </c>
      <c r="BO32" s="46">
        <v>0.05</v>
      </c>
      <c r="BP32" s="46">
        <v>0.16</v>
      </c>
      <c r="BQ32" s="47"/>
    </row>
    <row r="33" spans="1:81" ht="16" customHeight="1" x14ac:dyDescent="0.15">
      <c r="A33" s="477" t="s">
        <v>94</v>
      </c>
      <c r="B33" s="131" t="s">
        <v>521</v>
      </c>
      <c r="C33" s="131" t="s">
        <v>240</v>
      </c>
      <c r="D33" s="131" t="s">
        <v>575</v>
      </c>
      <c r="E33" s="131" t="s">
        <v>1025</v>
      </c>
      <c r="F33" s="38">
        <v>2</v>
      </c>
      <c r="G33" s="38">
        <v>12</v>
      </c>
      <c r="H33" s="38">
        <v>2</v>
      </c>
      <c r="I33" s="38">
        <v>0.21</v>
      </c>
      <c r="J33" s="38">
        <v>0.28999999999999998</v>
      </c>
      <c r="K33" s="38">
        <v>0.21</v>
      </c>
      <c r="L33" s="38">
        <v>0.21</v>
      </c>
      <c r="M33" s="38">
        <v>0.21</v>
      </c>
      <c r="N33" s="38">
        <v>0.21</v>
      </c>
      <c r="O33" s="38">
        <v>0.21</v>
      </c>
      <c r="P33" s="38">
        <v>0.21</v>
      </c>
      <c r="Q33" s="38">
        <v>0.21</v>
      </c>
      <c r="R33" s="38">
        <v>0.21</v>
      </c>
      <c r="S33" s="38">
        <v>0.21</v>
      </c>
      <c r="T33" s="38">
        <v>0.21</v>
      </c>
      <c r="U33" s="38">
        <v>0.21</v>
      </c>
      <c r="V33" s="38">
        <v>0.21</v>
      </c>
      <c r="W33" s="38">
        <v>0.21</v>
      </c>
      <c r="X33" s="38">
        <v>0.21</v>
      </c>
      <c r="Y33" s="38">
        <v>0.21</v>
      </c>
      <c r="Z33" s="38">
        <v>0.21</v>
      </c>
      <c r="AA33" s="38">
        <v>0.21</v>
      </c>
      <c r="AB33" s="38">
        <v>0.21</v>
      </c>
      <c r="AC33" s="46">
        <v>0.24</v>
      </c>
      <c r="AD33" s="46">
        <v>0.19</v>
      </c>
      <c r="AE33" s="46">
        <v>0.19</v>
      </c>
      <c r="AF33" s="46">
        <v>0.19</v>
      </c>
      <c r="AG33" s="486">
        <v>0.2</v>
      </c>
      <c r="AH33" s="46">
        <v>0.15</v>
      </c>
      <c r="AI33" s="487">
        <v>0.2</v>
      </c>
      <c r="AJ33" s="46">
        <v>0.35</v>
      </c>
      <c r="AK33" s="46">
        <v>0.15</v>
      </c>
      <c r="AL33" s="46">
        <v>0.12</v>
      </c>
      <c r="AM33" s="46">
        <v>0.27</v>
      </c>
      <c r="AN33" s="46">
        <v>0.19</v>
      </c>
      <c r="AO33" s="46">
        <v>0.19</v>
      </c>
      <c r="AP33" s="46">
        <v>0.19</v>
      </c>
      <c r="AQ33" s="46">
        <v>0.19</v>
      </c>
      <c r="AR33" s="486">
        <v>0.2</v>
      </c>
      <c r="AS33" s="46">
        <v>0.19</v>
      </c>
      <c r="AT33" s="46">
        <v>0.24</v>
      </c>
      <c r="AU33" s="46">
        <v>0.22</v>
      </c>
      <c r="AV33" s="46">
        <v>0.12</v>
      </c>
      <c r="AW33" s="46">
        <v>0.11</v>
      </c>
      <c r="AX33" s="53">
        <v>0.33</v>
      </c>
      <c r="AY33" s="53">
        <v>0.37</v>
      </c>
      <c r="AZ33" s="53">
        <v>0.24</v>
      </c>
      <c r="BA33" s="53">
        <v>0.26</v>
      </c>
      <c r="BB33" s="53">
        <v>0.28000000000000003</v>
      </c>
      <c r="BC33" s="53">
        <v>0.28000000000000003</v>
      </c>
      <c r="BD33" s="53">
        <v>0.19</v>
      </c>
      <c r="BE33" s="53">
        <v>0.19</v>
      </c>
      <c r="BF33" s="53">
        <v>0.19</v>
      </c>
      <c r="BG33" s="46">
        <v>0.06</v>
      </c>
      <c r="BH33" s="46">
        <v>0.14000000000000001</v>
      </c>
      <c r="BI33" s="46">
        <v>0.14000000000000001</v>
      </c>
      <c r="BJ33" s="488">
        <v>0.12</v>
      </c>
      <c r="BK33" s="46">
        <v>0.19</v>
      </c>
      <c r="BL33" s="46">
        <v>0.15</v>
      </c>
      <c r="BM33" s="46">
        <v>0.16</v>
      </c>
      <c r="BN33" s="46">
        <v>0.05</v>
      </c>
      <c r="BO33" s="46">
        <v>0.05</v>
      </c>
      <c r="BP33" s="46">
        <v>0.16</v>
      </c>
      <c r="BQ33" s="47"/>
    </row>
    <row r="34" spans="1:81" ht="16" customHeight="1" x14ac:dyDescent="0.15">
      <c r="A34" s="477" t="s">
        <v>95</v>
      </c>
      <c r="B34" s="131" t="s">
        <v>521</v>
      </c>
      <c r="C34" s="131" t="s">
        <v>240</v>
      </c>
      <c r="D34" s="131" t="s">
        <v>577</v>
      </c>
      <c r="E34" s="131" t="s">
        <v>1025</v>
      </c>
      <c r="F34" s="38">
        <v>2</v>
      </c>
      <c r="G34" s="38">
        <v>20</v>
      </c>
      <c r="H34" s="38">
        <v>2</v>
      </c>
      <c r="I34" s="38">
        <v>0.21</v>
      </c>
      <c r="J34" s="38">
        <v>0.28999999999999998</v>
      </c>
      <c r="K34" s="38">
        <v>0.21</v>
      </c>
      <c r="L34" s="38">
        <v>0.21</v>
      </c>
      <c r="M34" s="38">
        <v>0.21</v>
      </c>
      <c r="N34" s="38">
        <v>0.21</v>
      </c>
      <c r="O34" s="38">
        <v>0.21</v>
      </c>
      <c r="P34" s="38">
        <v>0.21</v>
      </c>
      <c r="Q34" s="38">
        <v>0.21</v>
      </c>
      <c r="R34" s="38">
        <v>0.21</v>
      </c>
      <c r="S34" s="38">
        <v>0.21</v>
      </c>
      <c r="T34" s="38">
        <v>0.21</v>
      </c>
      <c r="U34" s="38">
        <v>0.21</v>
      </c>
      <c r="V34" s="38">
        <v>0.21</v>
      </c>
      <c r="W34" s="38">
        <v>0.21</v>
      </c>
      <c r="X34" s="38">
        <v>0.21</v>
      </c>
      <c r="Y34" s="38">
        <v>0.21</v>
      </c>
      <c r="Z34" s="38">
        <v>0.21</v>
      </c>
      <c r="AA34" s="38">
        <v>0.21</v>
      </c>
      <c r="AB34" s="38">
        <v>0.21</v>
      </c>
      <c r="AC34" s="46">
        <v>0.24</v>
      </c>
      <c r="AD34" s="46">
        <v>0.19</v>
      </c>
      <c r="AE34" s="46">
        <v>0.19</v>
      </c>
      <c r="AF34" s="46">
        <v>0.19</v>
      </c>
      <c r="AG34" s="486">
        <v>0.2</v>
      </c>
      <c r="AH34" s="46">
        <v>0.15</v>
      </c>
      <c r="AI34" s="487">
        <v>0.2</v>
      </c>
      <c r="AJ34" s="46">
        <v>0.35</v>
      </c>
      <c r="AK34" s="46">
        <v>0.15</v>
      </c>
      <c r="AL34" s="46">
        <v>0.12</v>
      </c>
      <c r="AM34" s="46">
        <v>0.27</v>
      </c>
      <c r="AN34" s="46">
        <v>0.19</v>
      </c>
      <c r="AO34" s="46">
        <v>0.19</v>
      </c>
      <c r="AP34" s="46">
        <v>0.19</v>
      </c>
      <c r="AQ34" s="46">
        <v>0.19</v>
      </c>
      <c r="AR34" s="486">
        <v>0.2</v>
      </c>
      <c r="AS34" s="46">
        <v>0.19</v>
      </c>
      <c r="AT34" s="46">
        <v>0.24</v>
      </c>
      <c r="AU34" s="46">
        <v>0.22</v>
      </c>
      <c r="AV34" s="46">
        <v>0.12</v>
      </c>
      <c r="AW34" s="46">
        <v>0.11</v>
      </c>
      <c r="AX34" s="53">
        <v>0.33</v>
      </c>
      <c r="AY34" s="53">
        <v>0.37</v>
      </c>
      <c r="AZ34" s="53">
        <v>0.24</v>
      </c>
      <c r="BA34" s="53">
        <v>0.26</v>
      </c>
      <c r="BB34" s="53">
        <v>0.28000000000000003</v>
      </c>
      <c r="BC34" s="53">
        <v>0.28000000000000003</v>
      </c>
      <c r="BD34" s="53">
        <v>0.19</v>
      </c>
      <c r="BE34" s="53">
        <v>0.19</v>
      </c>
      <c r="BF34" s="53">
        <v>0.19</v>
      </c>
      <c r="BG34" s="46">
        <v>0.06</v>
      </c>
      <c r="BH34" s="46">
        <v>0.14000000000000001</v>
      </c>
      <c r="BI34" s="46">
        <v>0.14000000000000001</v>
      </c>
      <c r="BJ34" s="488">
        <v>0.12</v>
      </c>
      <c r="BK34" s="46">
        <v>0.19</v>
      </c>
      <c r="BL34" s="46">
        <v>0.15</v>
      </c>
      <c r="BM34" s="46">
        <v>0.16</v>
      </c>
      <c r="BN34" s="46">
        <v>0.05</v>
      </c>
      <c r="BO34" s="46">
        <v>0.05</v>
      </c>
      <c r="BP34" s="46">
        <v>0.16</v>
      </c>
      <c r="BQ34" s="47"/>
    </row>
    <row r="35" spans="1:81" ht="16" customHeight="1" x14ac:dyDescent="0.15">
      <c r="A35" s="477" t="s">
        <v>96</v>
      </c>
      <c r="B35" s="131" t="s">
        <v>521</v>
      </c>
      <c r="C35" s="131" t="s">
        <v>240</v>
      </c>
      <c r="D35" s="131" t="s">
        <v>578</v>
      </c>
      <c r="E35" s="131" t="s">
        <v>1025</v>
      </c>
      <c r="F35" s="38">
        <v>3</v>
      </c>
      <c r="G35" s="38">
        <v>12</v>
      </c>
      <c r="H35" s="38">
        <v>3</v>
      </c>
      <c r="I35" s="38">
        <v>0.21</v>
      </c>
      <c r="J35" s="38">
        <v>0.28999999999999998</v>
      </c>
      <c r="K35" s="38">
        <v>0.21</v>
      </c>
      <c r="L35" s="38">
        <v>0.21</v>
      </c>
      <c r="M35" s="38">
        <v>0.21</v>
      </c>
      <c r="N35" s="38">
        <v>0.21</v>
      </c>
      <c r="O35" s="38">
        <v>0.21</v>
      </c>
      <c r="P35" s="38">
        <v>0.21</v>
      </c>
      <c r="Q35" s="38">
        <v>0.21</v>
      </c>
      <c r="R35" s="38">
        <v>0.21</v>
      </c>
      <c r="S35" s="38">
        <v>0.21</v>
      </c>
      <c r="T35" s="38">
        <v>0.21</v>
      </c>
      <c r="U35" s="38">
        <v>0.21</v>
      </c>
      <c r="V35" s="38">
        <v>0.21</v>
      </c>
      <c r="W35" s="38">
        <v>0.21</v>
      </c>
      <c r="X35" s="38">
        <v>0.21</v>
      </c>
      <c r="Y35" s="38">
        <v>0.21</v>
      </c>
      <c r="Z35" s="38">
        <v>0.21</v>
      </c>
      <c r="AA35" s="38">
        <v>0.21</v>
      </c>
      <c r="AB35" s="38">
        <v>0.21</v>
      </c>
      <c r="AC35" s="46">
        <v>0.24</v>
      </c>
      <c r="AD35" s="46">
        <v>0.19</v>
      </c>
      <c r="AE35" s="46">
        <v>0.19</v>
      </c>
      <c r="AF35" s="46">
        <v>0.19</v>
      </c>
      <c r="AG35" s="486">
        <v>0.2</v>
      </c>
      <c r="AH35" s="46">
        <v>0.15</v>
      </c>
      <c r="AI35" s="487">
        <v>0.2</v>
      </c>
      <c r="AJ35" s="46">
        <v>0.35</v>
      </c>
      <c r="AK35" s="46">
        <v>0.15</v>
      </c>
      <c r="AL35" s="46">
        <v>0.12</v>
      </c>
      <c r="AM35" s="46">
        <v>0.27</v>
      </c>
      <c r="AN35" s="46">
        <v>0.19</v>
      </c>
      <c r="AO35" s="46">
        <v>0.19</v>
      </c>
      <c r="AP35" s="46">
        <v>0.19</v>
      </c>
      <c r="AQ35" s="46">
        <v>0.19</v>
      </c>
      <c r="AR35" s="486">
        <v>0.2</v>
      </c>
      <c r="AS35" s="46">
        <v>0.19</v>
      </c>
      <c r="AT35" s="46">
        <v>0.24</v>
      </c>
      <c r="AU35" s="46">
        <v>0.22</v>
      </c>
      <c r="AV35" s="46">
        <v>0.12</v>
      </c>
      <c r="AW35" s="46">
        <v>0.11</v>
      </c>
      <c r="AX35" s="53">
        <v>0.33</v>
      </c>
      <c r="AY35" s="53">
        <v>0.37</v>
      </c>
      <c r="AZ35" s="53">
        <v>0.24</v>
      </c>
      <c r="BA35" s="53">
        <v>0.26</v>
      </c>
      <c r="BB35" s="53">
        <v>0.28000000000000003</v>
      </c>
      <c r="BC35" s="53">
        <v>0.28000000000000003</v>
      </c>
      <c r="BD35" s="53">
        <v>0.19</v>
      </c>
      <c r="BE35" s="53">
        <v>0.19</v>
      </c>
      <c r="BF35" s="53">
        <v>0.19</v>
      </c>
      <c r="BG35" s="46">
        <v>0.06</v>
      </c>
      <c r="BH35" s="46">
        <v>0.14000000000000001</v>
      </c>
      <c r="BI35" s="46">
        <v>0.14000000000000001</v>
      </c>
      <c r="BJ35" s="488">
        <v>0.12</v>
      </c>
      <c r="BK35" s="46">
        <v>0.19</v>
      </c>
      <c r="BL35" s="46">
        <v>0.15</v>
      </c>
      <c r="BM35" s="46">
        <v>0.16</v>
      </c>
      <c r="BN35" s="46">
        <v>0.05</v>
      </c>
      <c r="BO35" s="46">
        <v>0.05</v>
      </c>
      <c r="BP35" s="46">
        <v>0.16</v>
      </c>
      <c r="BQ35" s="47"/>
    </row>
    <row r="36" spans="1:81" ht="16" customHeight="1" x14ac:dyDescent="0.15">
      <c r="A36" s="477" t="s">
        <v>97</v>
      </c>
      <c r="B36" s="131" t="s">
        <v>521</v>
      </c>
      <c r="C36" s="131" t="s">
        <v>240</v>
      </c>
      <c r="D36" s="131" t="s">
        <v>579</v>
      </c>
      <c r="E36" s="131" t="s">
        <v>1025</v>
      </c>
      <c r="F36" s="38">
        <v>4</v>
      </c>
      <c r="G36" s="38">
        <v>10</v>
      </c>
      <c r="H36" s="38">
        <v>4</v>
      </c>
      <c r="I36" s="38">
        <v>0.21</v>
      </c>
      <c r="J36" s="38">
        <v>0.28999999999999998</v>
      </c>
      <c r="K36" s="38">
        <v>0.21</v>
      </c>
      <c r="L36" s="38">
        <v>0.21</v>
      </c>
      <c r="M36" s="38">
        <v>0.21</v>
      </c>
      <c r="N36" s="38">
        <v>0.21</v>
      </c>
      <c r="O36" s="38">
        <v>0.21</v>
      </c>
      <c r="P36" s="38">
        <v>0.21</v>
      </c>
      <c r="Q36" s="38">
        <v>0.21</v>
      </c>
      <c r="R36" s="38">
        <v>0.21</v>
      </c>
      <c r="S36" s="38">
        <v>0.21</v>
      </c>
      <c r="T36" s="38">
        <v>0.21</v>
      </c>
      <c r="U36" s="38">
        <v>0.21</v>
      </c>
      <c r="V36" s="38">
        <v>0.21</v>
      </c>
      <c r="W36" s="38">
        <v>0.21</v>
      </c>
      <c r="X36" s="38">
        <v>0.21</v>
      </c>
      <c r="Y36" s="38">
        <v>0.21</v>
      </c>
      <c r="Z36" s="38">
        <v>0.21</v>
      </c>
      <c r="AA36" s="38">
        <v>0.21</v>
      </c>
      <c r="AB36" s="38">
        <v>0.21</v>
      </c>
      <c r="AC36" s="46">
        <v>0.24</v>
      </c>
      <c r="AD36" s="46">
        <v>0.19</v>
      </c>
      <c r="AE36" s="46">
        <v>0.19</v>
      </c>
      <c r="AF36" s="46">
        <v>0.19</v>
      </c>
      <c r="AG36" s="486">
        <v>0.2</v>
      </c>
      <c r="AH36" s="46">
        <v>0.15</v>
      </c>
      <c r="AI36" s="487">
        <v>0.2</v>
      </c>
      <c r="AJ36" s="46">
        <v>0.35</v>
      </c>
      <c r="AK36" s="46">
        <v>0.15</v>
      </c>
      <c r="AL36" s="46">
        <v>0.12</v>
      </c>
      <c r="AM36" s="46">
        <v>0.27</v>
      </c>
      <c r="AN36" s="46">
        <v>0.19</v>
      </c>
      <c r="AO36" s="46">
        <v>0.19</v>
      </c>
      <c r="AP36" s="46">
        <v>0.19</v>
      </c>
      <c r="AQ36" s="46">
        <v>0.19</v>
      </c>
      <c r="AR36" s="486">
        <v>0.2</v>
      </c>
      <c r="AS36" s="46">
        <v>0.19</v>
      </c>
      <c r="AT36" s="46">
        <v>0.24</v>
      </c>
      <c r="AU36" s="46">
        <v>0.22</v>
      </c>
      <c r="AV36" s="46">
        <v>0.12</v>
      </c>
      <c r="AW36" s="46">
        <v>0.11</v>
      </c>
      <c r="AX36" s="53">
        <v>0.33</v>
      </c>
      <c r="AY36" s="53">
        <v>0.37</v>
      </c>
      <c r="AZ36" s="53">
        <v>0.24</v>
      </c>
      <c r="BA36" s="53">
        <v>0.26</v>
      </c>
      <c r="BB36" s="53">
        <v>0.28000000000000003</v>
      </c>
      <c r="BC36" s="53">
        <v>0.28000000000000003</v>
      </c>
      <c r="BD36" s="53">
        <v>0.19</v>
      </c>
      <c r="BE36" s="53">
        <v>0.19</v>
      </c>
      <c r="BF36" s="53">
        <v>0.19</v>
      </c>
      <c r="BG36" s="46">
        <v>0.06</v>
      </c>
      <c r="BH36" s="46">
        <v>0.14000000000000001</v>
      </c>
      <c r="BI36" s="46">
        <v>0.14000000000000001</v>
      </c>
      <c r="BJ36" s="488">
        <v>0.12</v>
      </c>
      <c r="BK36" s="46">
        <v>0.19</v>
      </c>
      <c r="BL36" s="46">
        <v>0.15</v>
      </c>
      <c r="BM36" s="46">
        <v>0.16</v>
      </c>
      <c r="BN36" s="46">
        <v>0.05</v>
      </c>
      <c r="BO36" s="46">
        <v>0.05</v>
      </c>
      <c r="BP36" s="46">
        <v>0.16</v>
      </c>
      <c r="BQ36" s="47"/>
    </row>
    <row r="37" spans="1:81" ht="16" customHeight="1" x14ac:dyDescent="0.15">
      <c r="A37" s="477" t="s">
        <v>98</v>
      </c>
      <c r="B37" s="131" t="s">
        <v>521</v>
      </c>
      <c r="C37" s="131" t="s">
        <v>240</v>
      </c>
      <c r="D37" s="131" t="s">
        <v>580</v>
      </c>
      <c r="E37" s="131" t="s">
        <v>1025</v>
      </c>
      <c r="F37" s="38">
        <v>4</v>
      </c>
      <c r="G37" s="38">
        <v>24</v>
      </c>
      <c r="H37" s="38">
        <v>4</v>
      </c>
      <c r="I37" s="38">
        <v>0.21</v>
      </c>
      <c r="J37" s="38">
        <v>0.28999999999999998</v>
      </c>
      <c r="K37" s="38">
        <v>0.21</v>
      </c>
      <c r="L37" s="38">
        <v>0.21</v>
      </c>
      <c r="M37" s="38">
        <v>0.21</v>
      </c>
      <c r="N37" s="38">
        <v>0.21</v>
      </c>
      <c r="O37" s="38">
        <v>0.21</v>
      </c>
      <c r="P37" s="38">
        <v>0.21</v>
      </c>
      <c r="Q37" s="38">
        <v>0.21</v>
      </c>
      <c r="R37" s="38">
        <v>0.21</v>
      </c>
      <c r="S37" s="38">
        <v>0.21</v>
      </c>
      <c r="T37" s="38">
        <v>0.21</v>
      </c>
      <c r="U37" s="38">
        <v>0.21</v>
      </c>
      <c r="V37" s="38">
        <v>0.21</v>
      </c>
      <c r="W37" s="38">
        <v>0.21</v>
      </c>
      <c r="X37" s="38">
        <v>0.21</v>
      </c>
      <c r="Y37" s="38">
        <v>0.21</v>
      </c>
      <c r="Z37" s="38">
        <v>0.21</v>
      </c>
      <c r="AA37" s="38">
        <v>0.21</v>
      </c>
      <c r="AB37" s="38">
        <v>0.21</v>
      </c>
      <c r="AC37" s="46">
        <v>0.24</v>
      </c>
      <c r="AD37" s="46">
        <v>0.19</v>
      </c>
      <c r="AE37" s="46">
        <v>0.19</v>
      </c>
      <c r="AF37" s="46">
        <v>0.19</v>
      </c>
      <c r="AG37" s="486">
        <v>0.2</v>
      </c>
      <c r="AH37" s="46">
        <v>0.15</v>
      </c>
      <c r="AI37" s="487">
        <v>0.2</v>
      </c>
      <c r="AJ37" s="46">
        <v>0.35</v>
      </c>
      <c r="AK37" s="46">
        <v>0.15</v>
      </c>
      <c r="AL37" s="46">
        <v>0.12</v>
      </c>
      <c r="AM37" s="46">
        <v>0.27</v>
      </c>
      <c r="AN37" s="46">
        <v>0.19</v>
      </c>
      <c r="AO37" s="46">
        <v>0.19</v>
      </c>
      <c r="AP37" s="46">
        <v>0.19</v>
      </c>
      <c r="AQ37" s="46">
        <v>0.19</v>
      </c>
      <c r="AR37" s="486">
        <v>0.2</v>
      </c>
      <c r="AS37" s="46">
        <v>0.19</v>
      </c>
      <c r="AT37" s="46">
        <v>0.24</v>
      </c>
      <c r="AU37" s="46">
        <v>0.22</v>
      </c>
      <c r="AV37" s="46">
        <v>0.12</v>
      </c>
      <c r="AW37" s="46">
        <v>0.11</v>
      </c>
      <c r="AX37" s="53">
        <v>0.33</v>
      </c>
      <c r="AY37" s="53">
        <v>0.37</v>
      </c>
      <c r="AZ37" s="53">
        <v>0.24</v>
      </c>
      <c r="BA37" s="53">
        <v>0.26</v>
      </c>
      <c r="BB37" s="53">
        <v>0.28000000000000003</v>
      </c>
      <c r="BC37" s="53">
        <v>0.28000000000000003</v>
      </c>
      <c r="BD37" s="53">
        <v>0.19</v>
      </c>
      <c r="BE37" s="53">
        <v>0.19</v>
      </c>
      <c r="BF37" s="53">
        <v>0.19</v>
      </c>
      <c r="BG37" s="46">
        <v>0.06</v>
      </c>
      <c r="BH37" s="46">
        <v>0.14000000000000001</v>
      </c>
      <c r="BI37" s="46">
        <v>0.14000000000000001</v>
      </c>
      <c r="BJ37" s="488">
        <v>0.12</v>
      </c>
      <c r="BK37" s="46">
        <v>0.19</v>
      </c>
      <c r="BL37" s="46">
        <v>0.15</v>
      </c>
      <c r="BM37" s="46">
        <v>0.16</v>
      </c>
      <c r="BN37" s="46">
        <v>0.05</v>
      </c>
      <c r="BO37" s="46">
        <v>0.05</v>
      </c>
      <c r="BP37" s="46">
        <v>0.16</v>
      </c>
      <c r="BQ37" s="47"/>
    </row>
    <row r="38" spans="1:81" ht="16" customHeight="1" x14ac:dyDescent="0.15">
      <c r="A38" s="477" t="s">
        <v>99</v>
      </c>
      <c r="B38" s="131" t="s">
        <v>521</v>
      </c>
      <c r="C38" s="131" t="s">
        <v>240</v>
      </c>
      <c r="D38" s="131" t="s">
        <v>581</v>
      </c>
      <c r="E38" s="131" t="s">
        <v>1025</v>
      </c>
      <c r="F38" s="38">
        <v>4</v>
      </c>
      <c r="G38" s="38">
        <v>36</v>
      </c>
      <c r="H38" s="38">
        <v>4</v>
      </c>
      <c r="I38" s="38">
        <v>0.21</v>
      </c>
      <c r="J38" s="38">
        <v>0.28999999999999998</v>
      </c>
      <c r="K38" s="38">
        <v>0.21</v>
      </c>
      <c r="L38" s="38">
        <v>0.21</v>
      </c>
      <c r="M38" s="38">
        <v>0.21</v>
      </c>
      <c r="N38" s="38">
        <v>0.21</v>
      </c>
      <c r="O38" s="38">
        <v>0.21</v>
      </c>
      <c r="P38" s="38">
        <v>0.21</v>
      </c>
      <c r="Q38" s="38">
        <v>0.21</v>
      </c>
      <c r="R38" s="38">
        <v>0.21</v>
      </c>
      <c r="S38" s="38">
        <v>0.21</v>
      </c>
      <c r="T38" s="38">
        <v>0.21</v>
      </c>
      <c r="U38" s="38">
        <v>0.21</v>
      </c>
      <c r="V38" s="38">
        <v>0.21</v>
      </c>
      <c r="W38" s="38">
        <v>0.21</v>
      </c>
      <c r="X38" s="38">
        <v>0.21</v>
      </c>
      <c r="Y38" s="38">
        <v>0.21</v>
      </c>
      <c r="Z38" s="38">
        <v>0.21</v>
      </c>
      <c r="AA38" s="38">
        <v>0.21</v>
      </c>
      <c r="AB38" s="38">
        <v>0.21</v>
      </c>
      <c r="AC38" s="46">
        <v>0.24</v>
      </c>
      <c r="AD38" s="46">
        <v>0.19</v>
      </c>
      <c r="AE38" s="46">
        <v>0.19</v>
      </c>
      <c r="AF38" s="46">
        <v>0.19</v>
      </c>
      <c r="AG38" s="486">
        <v>0.2</v>
      </c>
      <c r="AH38" s="46">
        <v>0.15</v>
      </c>
      <c r="AI38" s="487">
        <v>0.2</v>
      </c>
      <c r="AJ38" s="46">
        <v>0.35</v>
      </c>
      <c r="AK38" s="46">
        <v>0.15</v>
      </c>
      <c r="AL38" s="46">
        <v>0.12</v>
      </c>
      <c r="AM38" s="46">
        <v>0.27</v>
      </c>
      <c r="AN38" s="46">
        <v>0.19</v>
      </c>
      <c r="AO38" s="46">
        <v>0.19</v>
      </c>
      <c r="AP38" s="46">
        <v>0.19</v>
      </c>
      <c r="AQ38" s="46">
        <v>0.19</v>
      </c>
      <c r="AR38" s="486">
        <v>0.2</v>
      </c>
      <c r="AS38" s="46">
        <v>0.19</v>
      </c>
      <c r="AT38" s="46">
        <v>0.24</v>
      </c>
      <c r="AU38" s="46">
        <v>0.22</v>
      </c>
      <c r="AV38" s="46">
        <v>0.12</v>
      </c>
      <c r="AW38" s="46">
        <v>0.11</v>
      </c>
      <c r="AX38" s="53">
        <v>0.33</v>
      </c>
      <c r="AY38" s="53">
        <v>0.37</v>
      </c>
      <c r="AZ38" s="53">
        <v>0.24</v>
      </c>
      <c r="BA38" s="53">
        <v>0.26</v>
      </c>
      <c r="BB38" s="53">
        <v>0.28000000000000003</v>
      </c>
      <c r="BC38" s="53">
        <v>0.28000000000000003</v>
      </c>
      <c r="BD38" s="53">
        <v>0.19</v>
      </c>
      <c r="BE38" s="53">
        <v>0.19</v>
      </c>
      <c r="BF38" s="53">
        <v>0.19</v>
      </c>
      <c r="BG38" s="46">
        <v>0.06</v>
      </c>
      <c r="BH38" s="46">
        <v>0.14000000000000001</v>
      </c>
      <c r="BI38" s="46">
        <v>0.14000000000000001</v>
      </c>
      <c r="BJ38" s="488">
        <v>0.12</v>
      </c>
      <c r="BK38" s="46">
        <v>0.19</v>
      </c>
      <c r="BL38" s="46">
        <v>0.15</v>
      </c>
      <c r="BM38" s="46">
        <v>0.16</v>
      </c>
      <c r="BN38" s="46">
        <v>0.05</v>
      </c>
      <c r="BO38" s="46">
        <v>0.05</v>
      </c>
      <c r="BP38" s="46">
        <v>0.16</v>
      </c>
      <c r="BQ38" s="47"/>
    </row>
    <row r="39" spans="1:81" ht="16" customHeight="1" x14ac:dyDescent="0.15">
      <c r="A39" s="477" t="s">
        <v>101</v>
      </c>
      <c r="B39" s="131" t="s">
        <v>521</v>
      </c>
      <c r="C39" s="131" t="s">
        <v>240</v>
      </c>
      <c r="D39" s="131" t="s">
        <v>583</v>
      </c>
      <c r="E39" s="131" t="s">
        <v>1025</v>
      </c>
      <c r="F39" s="38">
        <v>3</v>
      </c>
      <c r="G39" s="38">
        <v>20</v>
      </c>
      <c r="H39" s="38">
        <v>3</v>
      </c>
      <c r="I39" s="38">
        <v>0.21</v>
      </c>
      <c r="J39" s="38">
        <v>0.28999999999999998</v>
      </c>
      <c r="K39" s="38">
        <v>0.21</v>
      </c>
      <c r="L39" s="38">
        <v>0.21</v>
      </c>
      <c r="M39" s="38">
        <v>0.21</v>
      </c>
      <c r="N39" s="38">
        <v>0.21</v>
      </c>
      <c r="O39" s="38">
        <v>0.21</v>
      </c>
      <c r="P39" s="38">
        <v>0.21</v>
      </c>
      <c r="Q39" s="38">
        <v>0.21</v>
      </c>
      <c r="R39" s="38">
        <v>0.21</v>
      </c>
      <c r="S39" s="38">
        <v>0.21</v>
      </c>
      <c r="T39" s="38">
        <v>0.21</v>
      </c>
      <c r="U39" s="38">
        <v>0.21</v>
      </c>
      <c r="V39" s="38">
        <v>0.21</v>
      </c>
      <c r="W39" s="38">
        <v>0.21</v>
      </c>
      <c r="X39" s="38">
        <v>0.21</v>
      </c>
      <c r="Y39" s="38">
        <v>0.21</v>
      </c>
      <c r="Z39" s="38">
        <v>0.21</v>
      </c>
      <c r="AA39" s="38">
        <v>0.21</v>
      </c>
      <c r="AB39" s="38">
        <v>0.21</v>
      </c>
      <c r="AC39" s="46">
        <v>0.24</v>
      </c>
      <c r="AD39" s="46">
        <v>0.19</v>
      </c>
      <c r="AE39" s="46">
        <v>0.19</v>
      </c>
      <c r="AF39" s="46">
        <v>0.19</v>
      </c>
      <c r="AG39" s="486">
        <v>0.2</v>
      </c>
      <c r="AH39" s="46">
        <v>0.15</v>
      </c>
      <c r="AI39" s="487">
        <v>0.2</v>
      </c>
      <c r="AJ39" s="46">
        <v>0.35</v>
      </c>
      <c r="AK39" s="46">
        <v>0.15</v>
      </c>
      <c r="AL39" s="46">
        <v>0.12</v>
      </c>
      <c r="AM39" s="46">
        <v>0.27</v>
      </c>
      <c r="AN39" s="46">
        <v>0.19</v>
      </c>
      <c r="AO39" s="46">
        <v>0.19</v>
      </c>
      <c r="AP39" s="46">
        <v>0.19</v>
      </c>
      <c r="AQ39" s="46">
        <v>0.19</v>
      </c>
      <c r="AR39" s="486">
        <v>0.2</v>
      </c>
      <c r="AS39" s="46">
        <v>0.19</v>
      </c>
      <c r="AT39" s="46">
        <v>0.24</v>
      </c>
      <c r="AU39" s="46">
        <v>0.22</v>
      </c>
      <c r="AV39" s="46">
        <v>0.12</v>
      </c>
      <c r="AW39" s="46">
        <v>0.11</v>
      </c>
      <c r="AX39" s="53">
        <v>0.33</v>
      </c>
      <c r="AY39" s="53">
        <v>0.37</v>
      </c>
      <c r="AZ39" s="53">
        <v>0.24</v>
      </c>
      <c r="BA39" s="53">
        <v>0.26</v>
      </c>
      <c r="BB39" s="53">
        <v>0.28000000000000003</v>
      </c>
      <c r="BC39" s="53">
        <v>0.28000000000000003</v>
      </c>
      <c r="BD39" s="53">
        <v>0.19</v>
      </c>
      <c r="BE39" s="53">
        <v>0.19</v>
      </c>
      <c r="BF39" s="53">
        <v>0.19</v>
      </c>
      <c r="BG39" s="46">
        <v>0.06</v>
      </c>
      <c r="BH39" s="46">
        <v>0.14000000000000001</v>
      </c>
      <c r="BI39" s="46">
        <v>0.14000000000000001</v>
      </c>
      <c r="BJ39" s="488">
        <v>0.12</v>
      </c>
      <c r="BK39" s="46">
        <v>0.19</v>
      </c>
      <c r="BL39" s="46">
        <v>0.15</v>
      </c>
      <c r="BM39" s="46">
        <v>0.16</v>
      </c>
      <c r="BN39" s="46">
        <v>0.05</v>
      </c>
      <c r="BO39" s="46">
        <v>0.05</v>
      </c>
      <c r="BP39" s="46">
        <v>0.16</v>
      </c>
      <c r="BQ39" s="47"/>
    </row>
    <row r="40" spans="1:81" ht="16" customHeight="1" x14ac:dyDescent="0.15">
      <c r="A40" s="477" t="s">
        <v>102</v>
      </c>
      <c r="B40" s="131" t="s">
        <v>521</v>
      </c>
      <c r="C40" s="131" t="s">
        <v>240</v>
      </c>
      <c r="D40" s="131" t="s">
        <v>584</v>
      </c>
      <c r="E40" s="131" t="s">
        <v>1025</v>
      </c>
      <c r="F40" s="38">
        <v>4</v>
      </c>
      <c r="G40" s="38">
        <v>12</v>
      </c>
      <c r="H40" s="38">
        <v>4</v>
      </c>
      <c r="I40" s="38">
        <v>0.21</v>
      </c>
      <c r="J40" s="38">
        <v>0.28999999999999998</v>
      </c>
      <c r="K40" s="38">
        <v>0.21</v>
      </c>
      <c r="L40" s="38">
        <v>0.21</v>
      </c>
      <c r="M40" s="38">
        <v>0.21</v>
      </c>
      <c r="N40" s="38">
        <v>0.21</v>
      </c>
      <c r="O40" s="38">
        <v>0.21</v>
      </c>
      <c r="P40" s="38">
        <v>0.21</v>
      </c>
      <c r="Q40" s="38">
        <v>0.21</v>
      </c>
      <c r="R40" s="38">
        <v>0.21</v>
      </c>
      <c r="S40" s="38">
        <v>0.21</v>
      </c>
      <c r="T40" s="38">
        <v>0.21</v>
      </c>
      <c r="U40" s="38">
        <v>0.21</v>
      </c>
      <c r="V40" s="38">
        <v>0.21</v>
      </c>
      <c r="W40" s="38">
        <v>0.21</v>
      </c>
      <c r="X40" s="38">
        <v>0.21</v>
      </c>
      <c r="Y40" s="38">
        <v>0.21</v>
      </c>
      <c r="Z40" s="38">
        <v>0.21</v>
      </c>
      <c r="AA40" s="38">
        <v>0.21</v>
      </c>
      <c r="AB40" s="38">
        <v>0.21</v>
      </c>
      <c r="AC40" s="46">
        <v>0.24</v>
      </c>
      <c r="AD40" s="46">
        <v>0.19</v>
      </c>
      <c r="AE40" s="46">
        <v>0.19</v>
      </c>
      <c r="AF40" s="46">
        <v>0.19</v>
      </c>
      <c r="AG40" s="486">
        <v>0.2</v>
      </c>
      <c r="AH40" s="46">
        <v>0.15</v>
      </c>
      <c r="AI40" s="487">
        <v>0.2</v>
      </c>
      <c r="AJ40" s="46">
        <v>0.35</v>
      </c>
      <c r="AK40" s="46">
        <v>0.15</v>
      </c>
      <c r="AL40" s="46">
        <v>0.12</v>
      </c>
      <c r="AM40" s="46">
        <v>0.27</v>
      </c>
      <c r="AN40" s="46">
        <v>0.19</v>
      </c>
      <c r="AO40" s="46">
        <v>0.19</v>
      </c>
      <c r="AP40" s="46">
        <v>0.19</v>
      </c>
      <c r="AQ40" s="46">
        <v>0.19</v>
      </c>
      <c r="AR40" s="486">
        <v>0.2</v>
      </c>
      <c r="AS40" s="46">
        <v>0.19</v>
      </c>
      <c r="AT40" s="46">
        <v>0.24</v>
      </c>
      <c r="AU40" s="46">
        <v>0.22</v>
      </c>
      <c r="AV40" s="46">
        <v>0.12</v>
      </c>
      <c r="AW40" s="46">
        <v>0.11</v>
      </c>
      <c r="AX40" s="53">
        <v>0.33</v>
      </c>
      <c r="AY40" s="53">
        <v>0.37</v>
      </c>
      <c r="AZ40" s="53">
        <v>0.24</v>
      </c>
      <c r="BA40" s="53">
        <v>0.26</v>
      </c>
      <c r="BB40" s="53">
        <v>0.28000000000000003</v>
      </c>
      <c r="BC40" s="53">
        <v>0.28000000000000003</v>
      </c>
      <c r="BD40" s="53">
        <v>0.19</v>
      </c>
      <c r="BE40" s="53">
        <v>0.19</v>
      </c>
      <c r="BF40" s="53">
        <v>0.19</v>
      </c>
      <c r="BG40" s="46">
        <v>0.06</v>
      </c>
      <c r="BH40" s="46">
        <v>0.14000000000000001</v>
      </c>
      <c r="BI40" s="46">
        <v>0.14000000000000001</v>
      </c>
      <c r="BJ40" s="488">
        <v>0.12</v>
      </c>
      <c r="BK40" s="46">
        <v>0.19</v>
      </c>
      <c r="BL40" s="46">
        <v>0.15</v>
      </c>
      <c r="BM40" s="46">
        <v>0.16</v>
      </c>
      <c r="BN40" s="46">
        <v>0.05</v>
      </c>
      <c r="BO40" s="46">
        <v>0.05</v>
      </c>
      <c r="BP40" s="46">
        <v>0.16</v>
      </c>
      <c r="BQ40" s="47"/>
    </row>
    <row r="41" spans="1:81" ht="16" customHeight="1" x14ac:dyDescent="0.15">
      <c r="A41" s="38" t="s">
        <v>103</v>
      </c>
      <c r="B41" s="38" t="s">
        <v>521</v>
      </c>
      <c r="C41" s="38" t="s">
        <v>240</v>
      </c>
      <c r="D41" s="38" t="s">
        <v>585</v>
      </c>
      <c r="E41" s="38" t="s">
        <v>1025</v>
      </c>
      <c r="F41" s="38">
        <v>4</v>
      </c>
      <c r="G41" s="38">
        <v>16</v>
      </c>
      <c r="H41" s="38">
        <v>4</v>
      </c>
      <c r="I41" s="38">
        <v>0.21</v>
      </c>
      <c r="J41" s="38">
        <v>0.28999999999999998</v>
      </c>
      <c r="K41" s="38">
        <v>0.21</v>
      </c>
      <c r="L41" s="38">
        <v>0.21</v>
      </c>
      <c r="M41" s="38">
        <v>0.21</v>
      </c>
      <c r="N41" s="38">
        <v>0.21</v>
      </c>
      <c r="O41" s="38">
        <v>0.21</v>
      </c>
      <c r="P41" s="38">
        <v>0.21</v>
      </c>
      <c r="Q41" s="38">
        <v>0.21</v>
      </c>
      <c r="R41" s="38">
        <v>0.21</v>
      </c>
      <c r="S41" s="38">
        <v>0.21</v>
      </c>
      <c r="T41" s="38">
        <v>0.21</v>
      </c>
      <c r="U41" s="38">
        <v>0.21</v>
      </c>
      <c r="V41" s="38">
        <v>0.21</v>
      </c>
      <c r="W41" s="38">
        <v>0.21</v>
      </c>
      <c r="X41" s="38">
        <v>0.21</v>
      </c>
      <c r="Y41" s="38">
        <v>0.21</v>
      </c>
      <c r="Z41" s="38">
        <v>0.21</v>
      </c>
      <c r="AA41" s="38">
        <v>0.21</v>
      </c>
      <c r="AB41" s="38">
        <v>0.21</v>
      </c>
      <c r="AC41" s="46">
        <v>0.24</v>
      </c>
      <c r="AD41" s="46">
        <v>0.19</v>
      </c>
      <c r="AE41" s="46">
        <v>0.19</v>
      </c>
      <c r="AF41" s="46">
        <v>0.19</v>
      </c>
      <c r="AG41" s="486">
        <v>0.2</v>
      </c>
      <c r="AH41" s="46">
        <v>0.15</v>
      </c>
      <c r="AI41" s="487">
        <v>0.2</v>
      </c>
      <c r="AJ41" s="46">
        <v>0.35</v>
      </c>
      <c r="AK41" s="46">
        <v>0.15</v>
      </c>
      <c r="AL41" s="46">
        <v>0.12</v>
      </c>
      <c r="AM41" s="46">
        <v>0.27</v>
      </c>
      <c r="AN41" s="46">
        <v>0.19</v>
      </c>
      <c r="AO41" s="46">
        <v>0.19</v>
      </c>
      <c r="AP41" s="46">
        <v>0.19</v>
      </c>
      <c r="AQ41" s="46">
        <v>0.19</v>
      </c>
      <c r="AR41" s="486">
        <v>0.2</v>
      </c>
      <c r="AS41" s="46">
        <v>0.19</v>
      </c>
      <c r="AT41" s="46">
        <v>0.24</v>
      </c>
      <c r="AU41" s="46">
        <v>0.22</v>
      </c>
      <c r="AV41" s="46">
        <v>0.12</v>
      </c>
      <c r="AW41" s="46">
        <v>0.11</v>
      </c>
      <c r="AX41" s="53">
        <v>0.33</v>
      </c>
      <c r="AY41" s="53">
        <v>0.37</v>
      </c>
      <c r="AZ41" s="53">
        <v>0.24</v>
      </c>
      <c r="BA41" s="53">
        <v>0.26</v>
      </c>
      <c r="BB41" s="53">
        <v>0.28000000000000003</v>
      </c>
      <c r="BC41" s="53">
        <v>0.28000000000000003</v>
      </c>
      <c r="BD41" s="53">
        <v>0.19</v>
      </c>
      <c r="BE41" s="53">
        <v>0.19</v>
      </c>
      <c r="BF41" s="53">
        <v>0.19</v>
      </c>
      <c r="BG41" s="46">
        <v>0.06</v>
      </c>
      <c r="BH41" s="46">
        <v>0.14000000000000001</v>
      </c>
      <c r="BI41" s="46">
        <v>0.14000000000000001</v>
      </c>
      <c r="BJ41" s="488">
        <v>0.12</v>
      </c>
      <c r="BK41" s="46">
        <v>0.19</v>
      </c>
      <c r="BL41" s="46">
        <v>0.15</v>
      </c>
      <c r="BM41" s="46">
        <v>0.16</v>
      </c>
      <c r="BN41" s="46">
        <v>0.05</v>
      </c>
      <c r="BO41" s="46">
        <v>0.05</v>
      </c>
      <c r="BP41" s="46">
        <v>0.16</v>
      </c>
      <c r="BQ41" s="47"/>
    </row>
    <row r="42" spans="1:81" s="78" customFormat="1" ht="16" customHeight="1" x14ac:dyDescent="0.15">
      <c r="A42" s="38" t="s">
        <v>104</v>
      </c>
      <c r="B42" s="38" t="s">
        <v>521</v>
      </c>
      <c r="C42" s="38" t="s">
        <v>240</v>
      </c>
      <c r="D42" s="38" t="s">
        <v>586</v>
      </c>
      <c r="E42" s="38" t="s">
        <v>1025</v>
      </c>
      <c r="F42" s="38">
        <v>4</v>
      </c>
      <c r="G42" s="38">
        <v>20</v>
      </c>
      <c r="H42" s="38">
        <v>4</v>
      </c>
      <c r="I42" s="38">
        <v>0.21</v>
      </c>
      <c r="J42" s="38">
        <v>0.28999999999999998</v>
      </c>
      <c r="K42" s="38">
        <v>0.21</v>
      </c>
      <c r="L42" s="38">
        <v>0.21</v>
      </c>
      <c r="M42" s="38">
        <v>0.21</v>
      </c>
      <c r="N42" s="38">
        <v>0.21</v>
      </c>
      <c r="O42" s="38">
        <v>0.21</v>
      </c>
      <c r="P42" s="38">
        <v>0.21</v>
      </c>
      <c r="Q42" s="38">
        <v>0.21</v>
      </c>
      <c r="R42" s="38">
        <v>0.21</v>
      </c>
      <c r="S42" s="38">
        <v>0.21</v>
      </c>
      <c r="T42" s="38">
        <v>0.21</v>
      </c>
      <c r="U42" s="38">
        <v>0.21</v>
      </c>
      <c r="V42" s="38">
        <v>0.21</v>
      </c>
      <c r="W42" s="38">
        <v>0.21</v>
      </c>
      <c r="X42" s="38">
        <v>0.21</v>
      </c>
      <c r="Y42" s="38">
        <v>0.21</v>
      </c>
      <c r="Z42" s="38">
        <v>0.21</v>
      </c>
      <c r="AA42" s="38">
        <v>0.21</v>
      </c>
      <c r="AB42" s="38">
        <v>0.21</v>
      </c>
      <c r="AC42" s="46">
        <v>0.24</v>
      </c>
      <c r="AD42" s="46">
        <v>0.19</v>
      </c>
      <c r="AE42" s="46">
        <v>0.19</v>
      </c>
      <c r="AF42" s="46">
        <v>0.19</v>
      </c>
      <c r="AG42" s="486">
        <v>0.2</v>
      </c>
      <c r="AH42" s="46">
        <v>0.15</v>
      </c>
      <c r="AI42" s="487">
        <v>0.2</v>
      </c>
      <c r="AJ42" s="46">
        <v>0.35</v>
      </c>
      <c r="AK42" s="46">
        <v>0.15</v>
      </c>
      <c r="AL42" s="46">
        <v>0.12</v>
      </c>
      <c r="AM42" s="46">
        <v>0.27</v>
      </c>
      <c r="AN42" s="46">
        <v>0.19</v>
      </c>
      <c r="AO42" s="46">
        <v>0.19</v>
      </c>
      <c r="AP42" s="46">
        <v>0.19</v>
      </c>
      <c r="AQ42" s="46">
        <v>0.19</v>
      </c>
      <c r="AR42" s="486">
        <v>0.2</v>
      </c>
      <c r="AS42" s="46">
        <v>0.19</v>
      </c>
      <c r="AT42" s="46">
        <v>0.24</v>
      </c>
      <c r="AU42" s="46">
        <v>0.22</v>
      </c>
      <c r="AV42" s="46">
        <v>0.12</v>
      </c>
      <c r="AW42" s="46">
        <v>0.11</v>
      </c>
      <c r="AX42" s="53">
        <v>0.33</v>
      </c>
      <c r="AY42" s="53">
        <v>0.37</v>
      </c>
      <c r="AZ42" s="53">
        <v>0.24</v>
      </c>
      <c r="BA42" s="53">
        <v>0.26</v>
      </c>
      <c r="BB42" s="53">
        <v>0.28000000000000003</v>
      </c>
      <c r="BC42" s="53">
        <v>0.28000000000000003</v>
      </c>
      <c r="BD42" s="53">
        <v>0.19</v>
      </c>
      <c r="BE42" s="53">
        <v>0.19</v>
      </c>
      <c r="BF42" s="53">
        <v>0.19</v>
      </c>
      <c r="BG42" s="46">
        <v>0.06</v>
      </c>
      <c r="BH42" s="46">
        <v>0.14000000000000001</v>
      </c>
      <c r="BI42" s="46">
        <v>0.14000000000000001</v>
      </c>
      <c r="BJ42" s="488">
        <v>0.12</v>
      </c>
      <c r="BK42" s="46">
        <v>0.19</v>
      </c>
      <c r="BL42" s="46">
        <v>0.15</v>
      </c>
      <c r="BM42" s="46">
        <v>0.16</v>
      </c>
      <c r="BN42" s="46">
        <v>0.05</v>
      </c>
      <c r="BO42" s="46">
        <v>0.05</v>
      </c>
      <c r="BP42" s="46">
        <v>0.16</v>
      </c>
      <c r="BQ42" s="47"/>
      <c r="BR42" s="48"/>
      <c r="BS42" s="48"/>
      <c r="BT42" s="48"/>
      <c r="BU42" s="48"/>
      <c r="BV42" s="48"/>
      <c r="BW42" s="48"/>
      <c r="BX42" s="48"/>
      <c r="BY42" s="48"/>
      <c r="BZ42" s="48"/>
      <c r="CA42" s="48"/>
      <c r="CB42" s="48"/>
      <c r="CC42" s="48"/>
    </row>
    <row r="43" spans="1:81" s="78" customFormat="1" ht="16" customHeight="1" x14ac:dyDescent="0.15">
      <c r="A43" s="38" t="s">
        <v>105</v>
      </c>
      <c r="B43" s="38" t="s">
        <v>521</v>
      </c>
      <c r="C43" s="38" t="s">
        <v>240</v>
      </c>
      <c r="D43" s="38" t="s">
        <v>587</v>
      </c>
      <c r="E43" s="38" t="s">
        <v>1025</v>
      </c>
      <c r="F43" s="38">
        <v>1</v>
      </c>
      <c r="G43" s="38">
        <v>20</v>
      </c>
      <c r="H43" s="38">
        <v>1</v>
      </c>
      <c r="I43" s="38">
        <v>0.21</v>
      </c>
      <c r="J43" s="38">
        <v>0.28999999999999998</v>
      </c>
      <c r="K43" s="38">
        <v>0.21</v>
      </c>
      <c r="L43" s="38">
        <v>0.21</v>
      </c>
      <c r="M43" s="38">
        <v>0.21</v>
      </c>
      <c r="N43" s="38">
        <v>0.21</v>
      </c>
      <c r="O43" s="38">
        <v>0.21</v>
      </c>
      <c r="P43" s="38">
        <v>0.21</v>
      </c>
      <c r="Q43" s="38">
        <v>0.21</v>
      </c>
      <c r="R43" s="38">
        <v>0.21</v>
      </c>
      <c r="S43" s="38">
        <v>0.21</v>
      </c>
      <c r="T43" s="38">
        <v>0.21</v>
      </c>
      <c r="U43" s="38">
        <v>0.21</v>
      </c>
      <c r="V43" s="38">
        <v>0.21</v>
      </c>
      <c r="W43" s="38">
        <v>0.21</v>
      </c>
      <c r="X43" s="38">
        <v>0.21</v>
      </c>
      <c r="Y43" s="38">
        <v>0.21</v>
      </c>
      <c r="Z43" s="38">
        <v>0.21</v>
      </c>
      <c r="AA43" s="38">
        <v>0.21</v>
      </c>
      <c r="AB43" s="38">
        <v>0.21</v>
      </c>
      <c r="AC43" s="46">
        <v>0.24</v>
      </c>
      <c r="AD43" s="46">
        <v>0.19</v>
      </c>
      <c r="AE43" s="46">
        <v>0.19</v>
      </c>
      <c r="AF43" s="46">
        <v>0.19</v>
      </c>
      <c r="AG43" s="486">
        <v>0.2</v>
      </c>
      <c r="AH43" s="46">
        <v>0.15</v>
      </c>
      <c r="AI43" s="487">
        <v>0.2</v>
      </c>
      <c r="AJ43" s="46">
        <v>0.35</v>
      </c>
      <c r="AK43" s="46">
        <v>0.15</v>
      </c>
      <c r="AL43" s="46">
        <v>0.12</v>
      </c>
      <c r="AM43" s="46">
        <v>0.27</v>
      </c>
      <c r="AN43" s="46">
        <v>0.19</v>
      </c>
      <c r="AO43" s="46">
        <v>0.19</v>
      </c>
      <c r="AP43" s="46">
        <v>0.19</v>
      </c>
      <c r="AQ43" s="46">
        <v>0.19</v>
      </c>
      <c r="AR43" s="486">
        <v>0.2</v>
      </c>
      <c r="AS43" s="46">
        <v>0.19</v>
      </c>
      <c r="AT43" s="46">
        <v>0.24</v>
      </c>
      <c r="AU43" s="46">
        <v>0.22</v>
      </c>
      <c r="AV43" s="46">
        <v>0.12</v>
      </c>
      <c r="AW43" s="46">
        <v>0.11</v>
      </c>
      <c r="AX43" s="53">
        <v>0.33</v>
      </c>
      <c r="AY43" s="53">
        <v>0.37</v>
      </c>
      <c r="AZ43" s="53">
        <v>0.24</v>
      </c>
      <c r="BA43" s="53">
        <v>0.26</v>
      </c>
      <c r="BB43" s="53">
        <v>0.28000000000000003</v>
      </c>
      <c r="BC43" s="53">
        <v>0.28000000000000003</v>
      </c>
      <c r="BD43" s="53">
        <v>0.19</v>
      </c>
      <c r="BE43" s="53">
        <v>0.19</v>
      </c>
      <c r="BF43" s="53">
        <v>0.19</v>
      </c>
      <c r="BG43" s="46">
        <v>0.06</v>
      </c>
      <c r="BH43" s="46">
        <v>0.14000000000000001</v>
      </c>
      <c r="BI43" s="46">
        <v>0.14000000000000001</v>
      </c>
      <c r="BJ43" s="488">
        <v>0.12</v>
      </c>
      <c r="BK43" s="46">
        <v>0.19</v>
      </c>
      <c r="BL43" s="46">
        <v>0.15</v>
      </c>
      <c r="BM43" s="46">
        <v>0.16</v>
      </c>
      <c r="BN43" s="46">
        <v>0.05</v>
      </c>
      <c r="BO43" s="46">
        <v>0.05</v>
      </c>
      <c r="BP43" s="46">
        <v>0.16</v>
      </c>
      <c r="BQ43" s="47"/>
      <c r="BR43" s="48"/>
      <c r="BS43" s="48"/>
      <c r="BT43" s="48"/>
      <c r="BU43" s="48"/>
      <c r="BV43" s="48"/>
      <c r="BW43" s="48"/>
      <c r="BX43" s="48"/>
      <c r="BY43" s="48"/>
      <c r="BZ43" s="48"/>
      <c r="CA43" s="48"/>
      <c r="CB43" s="48"/>
      <c r="CC43" s="48"/>
    </row>
    <row r="44" spans="1:81" s="78" customFormat="1" ht="16" customHeight="1" x14ac:dyDescent="0.15">
      <c r="A44" s="38" t="s">
        <v>106</v>
      </c>
      <c r="B44" s="38" t="s">
        <v>521</v>
      </c>
      <c r="C44" s="38" t="s">
        <v>240</v>
      </c>
      <c r="D44" s="38" t="s">
        <v>588</v>
      </c>
      <c r="E44" s="38" t="s">
        <v>1025</v>
      </c>
      <c r="F44" s="38">
        <v>2</v>
      </c>
      <c r="G44" s="38">
        <v>16</v>
      </c>
      <c r="H44" s="38">
        <v>2</v>
      </c>
      <c r="I44" s="38">
        <v>0.21</v>
      </c>
      <c r="J44" s="38">
        <v>0.28999999999999998</v>
      </c>
      <c r="K44" s="38">
        <v>0.21</v>
      </c>
      <c r="L44" s="38">
        <v>0.21</v>
      </c>
      <c r="M44" s="38">
        <v>0.21</v>
      </c>
      <c r="N44" s="38">
        <v>0.21</v>
      </c>
      <c r="O44" s="38">
        <v>0.21</v>
      </c>
      <c r="P44" s="38">
        <v>0.21</v>
      </c>
      <c r="Q44" s="38">
        <v>0.21</v>
      </c>
      <c r="R44" s="38">
        <v>0.21</v>
      </c>
      <c r="S44" s="38">
        <v>0.21</v>
      </c>
      <c r="T44" s="38">
        <v>0.21</v>
      </c>
      <c r="U44" s="38">
        <v>0.21</v>
      </c>
      <c r="V44" s="38">
        <v>0.21</v>
      </c>
      <c r="W44" s="38">
        <v>0.21</v>
      </c>
      <c r="X44" s="38">
        <v>0.21</v>
      </c>
      <c r="Y44" s="38">
        <v>0.21</v>
      </c>
      <c r="Z44" s="38">
        <v>0.21</v>
      </c>
      <c r="AA44" s="38">
        <v>0.21</v>
      </c>
      <c r="AB44" s="38">
        <v>0.21</v>
      </c>
      <c r="AC44" s="46">
        <v>0.24</v>
      </c>
      <c r="AD44" s="46">
        <v>0.19</v>
      </c>
      <c r="AE44" s="46">
        <v>0.19</v>
      </c>
      <c r="AF44" s="46">
        <v>0.19</v>
      </c>
      <c r="AG44" s="486">
        <v>0.2</v>
      </c>
      <c r="AH44" s="46">
        <v>0.15</v>
      </c>
      <c r="AI44" s="487">
        <v>0.2</v>
      </c>
      <c r="AJ44" s="46">
        <v>0.35</v>
      </c>
      <c r="AK44" s="46">
        <v>0.15</v>
      </c>
      <c r="AL44" s="46">
        <v>0.12</v>
      </c>
      <c r="AM44" s="46">
        <v>0.27</v>
      </c>
      <c r="AN44" s="46">
        <v>0.19</v>
      </c>
      <c r="AO44" s="46">
        <v>0.19</v>
      </c>
      <c r="AP44" s="46">
        <v>0.19</v>
      </c>
      <c r="AQ44" s="46">
        <v>0.19</v>
      </c>
      <c r="AR44" s="486">
        <v>0.2</v>
      </c>
      <c r="AS44" s="46">
        <v>0.19</v>
      </c>
      <c r="AT44" s="46">
        <v>0.24</v>
      </c>
      <c r="AU44" s="46">
        <v>0.22</v>
      </c>
      <c r="AV44" s="46">
        <v>0.12</v>
      </c>
      <c r="AW44" s="46">
        <v>0.11</v>
      </c>
      <c r="AX44" s="53">
        <v>0.33</v>
      </c>
      <c r="AY44" s="53">
        <v>0.37</v>
      </c>
      <c r="AZ44" s="53">
        <v>0.24</v>
      </c>
      <c r="BA44" s="53">
        <v>0.26</v>
      </c>
      <c r="BB44" s="53">
        <v>0.28000000000000003</v>
      </c>
      <c r="BC44" s="53">
        <v>0.28000000000000003</v>
      </c>
      <c r="BD44" s="53">
        <v>0.19</v>
      </c>
      <c r="BE44" s="53">
        <v>0.19</v>
      </c>
      <c r="BF44" s="53">
        <v>0.19</v>
      </c>
      <c r="BG44" s="46">
        <v>0.06</v>
      </c>
      <c r="BH44" s="46">
        <v>0.14000000000000001</v>
      </c>
      <c r="BI44" s="46">
        <v>0.14000000000000001</v>
      </c>
      <c r="BJ44" s="488">
        <v>0.12</v>
      </c>
      <c r="BK44" s="46">
        <v>0.19</v>
      </c>
      <c r="BL44" s="46">
        <v>0.15</v>
      </c>
      <c r="BM44" s="46">
        <v>0.16</v>
      </c>
      <c r="BN44" s="46">
        <v>0.05</v>
      </c>
      <c r="BO44" s="46">
        <v>0.05</v>
      </c>
      <c r="BP44" s="46">
        <v>0.16</v>
      </c>
      <c r="BQ44" s="47"/>
      <c r="BR44" s="48"/>
      <c r="BS44" s="48"/>
      <c r="BT44" s="48"/>
      <c r="BU44" s="48"/>
      <c r="BV44" s="48"/>
      <c r="BW44" s="48"/>
      <c r="BX44" s="48"/>
      <c r="BY44" s="48"/>
      <c r="BZ44" s="48"/>
      <c r="CA44" s="48"/>
      <c r="CB44" s="48"/>
      <c r="CC44" s="48"/>
    </row>
    <row r="45" spans="1:81" s="78" customFormat="1" ht="16" customHeight="1" x14ac:dyDescent="0.15">
      <c r="A45" s="38" t="s">
        <v>170</v>
      </c>
      <c r="B45" s="38" t="s">
        <v>521</v>
      </c>
      <c r="C45" s="38" t="s">
        <v>240</v>
      </c>
      <c r="D45" s="38" t="s">
        <v>589</v>
      </c>
      <c r="E45" s="38" t="s">
        <v>1025</v>
      </c>
      <c r="F45" s="38">
        <v>2</v>
      </c>
      <c r="G45" s="38">
        <v>18</v>
      </c>
      <c r="H45" s="38">
        <v>2</v>
      </c>
      <c r="I45" s="38">
        <v>0.21</v>
      </c>
      <c r="J45" s="38">
        <v>0.28999999999999998</v>
      </c>
      <c r="K45" s="38">
        <v>0.21</v>
      </c>
      <c r="L45" s="38">
        <v>0.21</v>
      </c>
      <c r="M45" s="38">
        <v>0.21</v>
      </c>
      <c r="N45" s="38">
        <v>0.21</v>
      </c>
      <c r="O45" s="38">
        <v>0.21</v>
      </c>
      <c r="P45" s="38">
        <v>0.21</v>
      </c>
      <c r="Q45" s="38">
        <v>0.21</v>
      </c>
      <c r="R45" s="38">
        <v>0.21</v>
      </c>
      <c r="S45" s="38">
        <v>0.21</v>
      </c>
      <c r="T45" s="38">
        <v>0.21</v>
      </c>
      <c r="U45" s="38">
        <v>0.21</v>
      </c>
      <c r="V45" s="38">
        <v>0.21</v>
      </c>
      <c r="W45" s="38">
        <v>0.21</v>
      </c>
      <c r="X45" s="38">
        <v>0.21</v>
      </c>
      <c r="Y45" s="38">
        <v>0.21</v>
      </c>
      <c r="Z45" s="38">
        <v>0.21</v>
      </c>
      <c r="AA45" s="38">
        <v>0.21</v>
      </c>
      <c r="AB45" s="38">
        <v>0.21</v>
      </c>
      <c r="AC45" s="46">
        <v>0.24</v>
      </c>
      <c r="AD45" s="46">
        <v>0.19</v>
      </c>
      <c r="AE45" s="46">
        <v>0.19</v>
      </c>
      <c r="AF45" s="46">
        <v>0.19</v>
      </c>
      <c r="AG45" s="486">
        <v>0.2</v>
      </c>
      <c r="AH45" s="46">
        <v>0.15</v>
      </c>
      <c r="AI45" s="487">
        <v>0.2</v>
      </c>
      <c r="AJ45" s="46">
        <v>0.35</v>
      </c>
      <c r="AK45" s="46">
        <v>0.15</v>
      </c>
      <c r="AL45" s="46">
        <v>0.12</v>
      </c>
      <c r="AM45" s="46">
        <v>0.27</v>
      </c>
      <c r="AN45" s="46">
        <v>0.19</v>
      </c>
      <c r="AO45" s="46">
        <v>0.19</v>
      </c>
      <c r="AP45" s="46">
        <v>0.19</v>
      </c>
      <c r="AQ45" s="46">
        <v>0.19</v>
      </c>
      <c r="AR45" s="486">
        <v>0.2</v>
      </c>
      <c r="AS45" s="46">
        <v>0.19</v>
      </c>
      <c r="AT45" s="46">
        <v>0.24</v>
      </c>
      <c r="AU45" s="46">
        <v>0.22</v>
      </c>
      <c r="AV45" s="46">
        <v>0.12</v>
      </c>
      <c r="AW45" s="46">
        <v>0.11</v>
      </c>
      <c r="AX45" s="53">
        <v>0.33</v>
      </c>
      <c r="AY45" s="53">
        <v>0.37</v>
      </c>
      <c r="AZ45" s="53">
        <v>0.24</v>
      </c>
      <c r="BA45" s="53">
        <v>0.26</v>
      </c>
      <c r="BB45" s="53">
        <v>0.28000000000000003</v>
      </c>
      <c r="BC45" s="53">
        <v>0.28000000000000003</v>
      </c>
      <c r="BD45" s="53">
        <v>0.19</v>
      </c>
      <c r="BE45" s="53">
        <v>0.19</v>
      </c>
      <c r="BF45" s="53">
        <v>0.19</v>
      </c>
      <c r="BG45" s="46">
        <v>0.06</v>
      </c>
      <c r="BH45" s="46">
        <v>0.14000000000000001</v>
      </c>
      <c r="BI45" s="46">
        <v>0.14000000000000001</v>
      </c>
      <c r="BJ45" s="488">
        <v>0.12</v>
      </c>
      <c r="BK45" s="46">
        <v>0.19</v>
      </c>
      <c r="BL45" s="46">
        <v>0.15</v>
      </c>
      <c r="BM45" s="46">
        <v>0.16</v>
      </c>
      <c r="BN45" s="46">
        <v>0.05</v>
      </c>
      <c r="BO45" s="46">
        <v>0.05</v>
      </c>
      <c r="BP45" s="46">
        <v>0.16</v>
      </c>
      <c r="BQ45" s="47"/>
      <c r="BR45" s="48"/>
      <c r="BS45" s="48"/>
      <c r="BT45" s="48"/>
      <c r="BU45" s="48"/>
      <c r="BV45" s="48"/>
      <c r="BW45" s="48"/>
      <c r="BX45" s="48"/>
      <c r="BY45" s="48"/>
      <c r="BZ45" s="48"/>
      <c r="CA45" s="48"/>
      <c r="CB45" s="48"/>
      <c r="CC45" s="48"/>
    </row>
    <row r="46" spans="1:81" ht="16" customHeight="1" x14ac:dyDescent="0.15">
      <c r="A46" s="477" t="s">
        <v>108</v>
      </c>
      <c r="B46" s="131" t="s">
        <v>521</v>
      </c>
      <c r="C46" s="131" t="s">
        <v>240</v>
      </c>
      <c r="D46" s="131" t="s">
        <v>591</v>
      </c>
      <c r="E46" s="131" t="s">
        <v>1025</v>
      </c>
      <c r="F46" s="38">
        <v>2</v>
      </c>
      <c r="G46" s="38">
        <v>30</v>
      </c>
      <c r="H46" s="38">
        <v>2</v>
      </c>
      <c r="I46" s="38">
        <v>0.21</v>
      </c>
      <c r="J46" s="38">
        <v>0.28999999999999998</v>
      </c>
      <c r="K46" s="38">
        <v>0.21</v>
      </c>
      <c r="L46" s="38">
        <v>0.21</v>
      </c>
      <c r="M46" s="38">
        <v>0.21</v>
      </c>
      <c r="N46" s="38">
        <v>0.21</v>
      </c>
      <c r="O46" s="38">
        <v>0.21</v>
      </c>
      <c r="P46" s="38">
        <v>0.21</v>
      </c>
      <c r="Q46" s="38">
        <v>0.21</v>
      </c>
      <c r="R46" s="38">
        <v>0.21</v>
      </c>
      <c r="S46" s="38">
        <v>0.21</v>
      </c>
      <c r="T46" s="38">
        <v>0.21</v>
      </c>
      <c r="U46" s="38">
        <v>0.21</v>
      </c>
      <c r="V46" s="38">
        <v>0.21</v>
      </c>
      <c r="W46" s="38">
        <v>0.21</v>
      </c>
      <c r="X46" s="38">
        <v>0.21</v>
      </c>
      <c r="Y46" s="38">
        <v>0.21</v>
      </c>
      <c r="Z46" s="38">
        <v>0.21</v>
      </c>
      <c r="AA46" s="38">
        <v>0.21</v>
      </c>
      <c r="AB46" s="38">
        <v>0.21</v>
      </c>
      <c r="AC46" s="46">
        <v>0.24</v>
      </c>
      <c r="AD46" s="46">
        <v>0.19</v>
      </c>
      <c r="AE46" s="46">
        <v>0.19</v>
      </c>
      <c r="AF46" s="46">
        <v>0.19</v>
      </c>
      <c r="AG46" s="486">
        <v>0.2</v>
      </c>
      <c r="AH46" s="46">
        <v>0.15</v>
      </c>
      <c r="AI46" s="487">
        <v>0.2</v>
      </c>
      <c r="AJ46" s="46">
        <v>0.35</v>
      </c>
      <c r="AK46" s="46">
        <v>0.15</v>
      </c>
      <c r="AL46" s="46">
        <v>0.12</v>
      </c>
      <c r="AM46" s="46">
        <v>0.27</v>
      </c>
      <c r="AN46" s="46">
        <v>0.19</v>
      </c>
      <c r="AO46" s="46">
        <v>0.19</v>
      </c>
      <c r="AP46" s="46">
        <v>0.19</v>
      </c>
      <c r="AQ46" s="46">
        <v>0.19</v>
      </c>
      <c r="AR46" s="486">
        <v>0.2</v>
      </c>
      <c r="AS46" s="46">
        <v>0.19</v>
      </c>
      <c r="AT46" s="46">
        <v>0.24</v>
      </c>
      <c r="AU46" s="46">
        <v>0.22</v>
      </c>
      <c r="AV46" s="46">
        <v>0.12</v>
      </c>
      <c r="AW46" s="46">
        <v>0.11</v>
      </c>
      <c r="AX46" s="53">
        <v>0.33</v>
      </c>
      <c r="AY46" s="53">
        <v>0.37</v>
      </c>
      <c r="AZ46" s="53">
        <v>0.24</v>
      </c>
      <c r="BA46" s="53">
        <v>0.26</v>
      </c>
      <c r="BB46" s="53">
        <v>0.28000000000000003</v>
      </c>
      <c r="BC46" s="53">
        <v>0.28000000000000003</v>
      </c>
      <c r="BD46" s="53">
        <v>0.19</v>
      </c>
      <c r="BE46" s="53">
        <v>0.19</v>
      </c>
      <c r="BF46" s="53">
        <v>0.19</v>
      </c>
      <c r="BG46" s="46">
        <v>0.06</v>
      </c>
      <c r="BH46" s="46">
        <v>0.14000000000000001</v>
      </c>
      <c r="BI46" s="46">
        <v>0.14000000000000001</v>
      </c>
      <c r="BJ46" s="488">
        <v>0.12</v>
      </c>
      <c r="BK46" s="46">
        <v>0.19</v>
      </c>
      <c r="BL46" s="46">
        <v>0.15</v>
      </c>
      <c r="BM46" s="46">
        <v>0.16</v>
      </c>
      <c r="BN46" s="46">
        <v>0.05</v>
      </c>
      <c r="BO46" s="46">
        <v>0.05</v>
      </c>
      <c r="BP46" s="46">
        <v>0.16</v>
      </c>
      <c r="BQ46" s="47"/>
    </row>
    <row r="47" spans="1:81" ht="16" customHeight="1" x14ac:dyDescent="0.15">
      <c r="A47" s="477" t="s">
        <v>111</v>
      </c>
      <c r="B47" s="131" t="s">
        <v>521</v>
      </c>
      <c r="C47" s="131" t="s">
        <v>240</v>
      </c>
      <c r="D47" s="131" t="s">
        <v>594</v>
      </c>
      <c r="E47" s="131" t="s">
        <v>1025</v>
      </c>
      <c r="F47" s="38">
        <v>4</v>
      </c>
      <c r="G47" s="38">
        <v>26</v>
      </c>
      <c r="H47" s="38">
        <v>4</v>
      </c>
      <c r="I47" s="38">
        <v>0.21</v>
      </c>
      <c r="J47" s="38">
        <v>0.28999999999999998</v>
      </c>
      <c r="K47" s="38">
        <v>0.21</v>
      </c>
      <c r="L47" s="38">
        <v>0.21</v>
      </c>
      <c r="M47" s="38">
        <v>0.21</v>
      </c>
      <c r="N47" s="38">
        <v>0.21</v>
      </c>
      <c r="O47" s="38">
        <v>0.21</v>
      </c>
      <c r="P47" s="38">
        <v>0.21</v>
      </c>
      <c r="Q47" s="38">
        <v>0.21</v>
      </c>
      <c r="R47" s="38">
        <v>0.21</v>
      </c>
      <c r="S47" s="38">
        <v>0.21</v>
      </c>
      <c r="T47" s="38">
        <v>0.21</v>
      </c>
      <c r="U47" s="38">
        <v>0.21</v>
      </c>
      <c r="V47" s="38">
        <v>0.21</v>
      </c>
      <c r="W47" s="38">
        <v>0.21</v>
      </c>
      <c r="X47" s="38">
        <v>0.21</v>
      </c>
      <c r="Y47" s="38">
        <v>0.21</v>
      </c>
      <c r="Z47" s="38">
        <v>0.21</v>
      </c>
      <c r="AA47" s="38">
        <v>0.21</v>
      </c>
      <c r="AB47" s="38">
        <v>0.21</v>
      </c>
      <c r="AC47" s="46">
        <v>0.24</v>
      </c>
      <c r="AD47" s="46">
        <v>0.19</v>
      </c>
      <c r="AE47" s="46">
        <v>0.19</v>
      </c>
      <c r="AF47" s="46">
        <v>0.19</v>
      </c>
      <c r="AG47" s="486">
        <v>0.2</v>
      </c>
      <c r="AH47" s="46">
        <v>0.15</v>
      </c>
      <c r="AI47" s="487">
        <v>0.2</v>
      </c>
      <c r="AJ47" s="46">
        <v>0.35</v>
      </c>
      <c r="AK47" s="46">
        <v>0.15</v>
      </c>
      <c r="AL47" s="46">
        <v>0.12</v>
      </c>
      <c r="AM47" s="46">
        <v>0.27</v>
      </c>
      <c r="AN47" s="46">
        <v>0.19</v>
      </c>
      <c r="AO47" s="46">
        <v>0.19</v>
      </c>
      <c r="AP47" s="46">
        <v>0.19</v>
      </c>
      <c r="AQ47" s="46">
        <v>0.19</v>
      </c>
      <c r="AR47" s="486">
        <v>0.2</v>
      </c>
      <c r="AS47" s="46">
        <v>0.19</v>
      </c>
      <c r="AT47" s="46">
        <v>0.24</v>
      </c>
      <c r="AU47" s="46">
        <v>0.22</v>
      </c>
      <c r="AV47" s="46">
        <v>0.12</v>
      </c>
      <c r="AW47" s="46">
        <v>0.11</v>
      </c>
      <c r="AX47" s="53">
        <v>0.33</v>
      </c>
      <c r="AY47" s="53">
        <v>0.37</v>
      </c>
      <c r="AZ47" s="53">
        <v>0.24</v>
      </c>
      <c r="BA47" s="53">
        <v>0.26</v>
      </c>
      <c r="BB47" s="53">
        <v>0.28000000000000003</v>
      </c>
      <c r="BC47" s="53">
        <v>0.28000000000000003</v>
      </c>
      <c r="BD47" s="53">
        <v>0.19</v>
      </c>
      <c r="BE47" s="53">
        <v>0.19</v>
      </c>
      <c r="BF47" s="53">
        <v>0.19</v>
      </c>
      <c r="BG47" s="46">
        <v>0.06</v>
      </c>
      <c r="BH47" s="46">
        <v>0.14000000000000001</v>
      </c>
      <c r="BI47" s="46">
        <v>0.14000000000000001</v>
      </c>
      <c r="BJ47" s="488">
        <v>0.12</v>
      </c>
      <c r="BK47" s="46">
        <v>0.19</v>
      </c>
      <c r="BL47" s="46">
        <v>0.15</v>
      </c>
      <c r="BM47" s="46">
        <v>0.16</v>
      </c>
      <c r="BN47" s="46">
        <v>0.05</v>
      </c>
      <c r="BO47" s="46">
        <v>0.05</v>
      </c>
      <c r="BP47" s="46">
        <v>0.16</v>
      </c>
      <c r="BQ47" s="47"/>
    </row>
    <row r="48" spans="1:81" ht="16" customHeight="1" x14ac:dyDescent="0.15">
      <c r="A48" s="134" t="s">
        <v>530</v>
      </c>
      <c r="B48" s="137" t="s">
        <v>523</v>
      </c>
      <c r="C48" s="137" t="s">
        <v>247</v>
      </c>
      <c r="D48" s="137" t="s">
        <v>546</v>
      </c>
      <c r="E48" s="137" t="s">
        <v>1027</v>
      </c>
      <c r="F48" s="479">
        <v>3.67</v>
      </c>
      <c r="G48" s="480">
        <v>5.5</v>
      </c>
      <c r="H48" s="480"/>
      <c r="I48" s="38">
        <v>0.21</v>
      </c>
      <c r="J48" s="38">
        <v>0.28999999999999998</v>
      </c>
      <c r="K48" s="38">
        <v>0.21</v>
      </c>
      <c r="L48" s="38">
        <v>0.21</v>
      </c>
      <c r="M48" s="38">
        <v>0.21</v>
      </c>
      <c r="N48" s="38">
        <v>0.21</v>
      </c>
      <c r="O48" s="38">
        <v>0.21</v>
      </c>
      <c r="P48" s="38">
        <v>0.21</v>
      </c>
      <c r="Q48" s="38">
        <v>0.21</v>
      </c>
      <c r="R48" s="38">
        <v>0.21</v>
      </c>
      <c r="S48" s="38">
        <v>0.21</v>
      </c>
      <c r="T48" s="38">
        <v>0.08</v>
      </c>
      <c r="U48" s="38">
        <v>0.13</v>
      </c>
      <c r="V48" s="38">
        <v>0.11</v>
      </c>
      <c r="W48" s="38">
        <v>0.13</v>
      </c>
      <c r="X48" s="38">
        <v>0.13</v>
      </c>
      <c r="Y48" s="38">
        <v>0.21</v>
      </c>
      <c r="Z48" s="38">
        <v>0.12</v>
      </c>
      <c r="AA48" s="38">
        <v>0.12</v>
      </c>
      <c r="AB48" s="38">
        <v>0.09</v>
      </c>
      <c r="AC48" s="46">
        <v>0.24</v>
      </c>
      <c r="AD48" s="46">
        <v>0.12</v>
      </c>
      <c r="AE48" s="46">
        <v>0.11</v>
      </c>
      <c r="AF48" s="46">
        <v>0.08</v>
      </c>
      <c r="AG48" s="486">
        <v>7.0000000000000007E-2</v>
      </c>
      <c r="AH48" s="46">
        <v>0.15</v>
      </c>
      <c r="AI48" s="487">
        <v>0.2</v>
      </c>
      <c r="AJ48" s="46">
        <v>0.13</v>
      </c>
      <c r="AK48" s="46">
        <v>0.15</v>
      </c>
      <c r="AL48" s="46">
        <v>0.04</v>
      </c>
      <c r="AM48" s="46">
        <v>0.27</v>
      </c>
      <c r="AN48" s="46">
        <v>0.19</v>
      </c>
      <c r="AO48" s="46">
        <v>7.0000000000000007E-2</v>
      </c>
      <c r="AP48" s="46">
        <v>0.12</v>
      </c>
      <c r="AQ48" s="46">
        <v>0.19</v>
      </c>
      <c r="AR48" s="486">
        <v>0.12</v>
      </c>
      <c r="AS48" s="46">
        <v>0.09</v>
      </c>
      <c r="AT48" s="46">
        <v>0.24</v>
      </c>
      <c r="AU48" s="46">
        <v>0.11</v>
      </c>
      <c r="AV48" s="46">
        <v>0.04</v>
      </c>
      <c r="AW48" s="46">
        <v>0.11</v>
      </c>
      <c r="AX48" s="53">
        <v>0.33</v>
      </c>
      <c r="AY48" s="53">
        <v>0.37</v>
      </c>
      <c r="AZ48" s="53">
        <v>0.24</v>
      </c>
      <c r="BA48" s="53">
        <v>0.26</v>
      </c>
      <c r="BB48" s="53">
        <v>0.28000000000000003</v>
      </c>
      <c r="BC48" s="53">
        <v>0.28000000000000003</v>
      </c>
      <c r="BD48" s="53">
        <v>0.19</v>
      </c>
      <c r="BE48" s="53">
        <v>0.19</v>
      </c>
      <c r="BF48" s="53">
        <v>0.19</v>
      </c>
      <c r="BG48" s="46">
        <v>0.06</v>
      </c>
      <c r="BH48" s="46">
        <v>0.14000000000000001</v>
      </c>
      <c r="BI48" s="46">
        <v>0.14000000000000001</v>
      </c>
      <c r="BJ48" s="488">
        <v>0.12</v>
      </c>
      <c r="BK48" s="46">
        <v>0.19</v>
      </c>
      <c r="BL48" s="46">
        <v>0.15</v>
      </c>
      <c r="BM48" s="46">
        <v>0.16</v>
      </c>
      <c r="BN48" s="46">
        <v>0.05</v>
      </c>
      <c r="BO48" s="46">
        <v>0.05</v>
      </c>
      <c r="BP48" s="46">
        <v>0.16</v>
      </c>
      <c r="BQ48" s="47"/>
    </row>
    <row r="49" spans="1:70" ht="16" customHeight="1" x14ac:dyDescent="0.15">
      <c r="A49" s="134" t="s">
        <v>531</v>
      </c>
      <c r="B49" s="137" t="s">
        <v>523</v>
      </c>
      <c r="C49" s="137" t="s">
        <v>247</v>
      </c>
      <c r="D49" s="137" t="s">
        <v>547</v>
      </c>
      <c r="E49" s="137" t="s">
        <v>1027</v>
      </c>
      <c r="F49" s="479">
        <v>6.33</v>
      </c>
      <c r="G49" s="480">
        <v>9.5</v>
      </c>
      <c r="H49" s="480"/>
      <c r="I49" s="38">
        <v>0.21</v>
      </c>
      <c r="J49" s="38">
        <v>0.28999999999999998</v>
      </c>
      <c r="K49" s="38">
        <v>0.21</v>
      </c>
      <c r="L49" s="38">
        <v>0.21</v>
      </c>
      <c r="M49" s="38">
        <v>0.21</v>
      </c>
      <c r="N49" s="38">
        <v>0.21</v>
      </c>
      <c r="O49" s="38">
        <v>0.21</v>
      </c>
      <c r="P49" s="38">
        <v>0.21</v>
      </c>
      <c r="Q49" s="38">
        <v>0.21</v>
      </c>
      <c r="R49" s="38">
        <v>0.21</v>
      </c>
      <c r="S49" s="38">
        <v>0.21</v>
      </c>
      <c r="T49" s="38">
        <v>0.21</v>
      </c>
      <c r="U49" s="38">
        <v>0.21</v>
      </c>
      <c r="V49" s="38">
        <v>0.21</v>
      </c>
      <c r="W49" s="38">
        <v>0.21</v>
      </c>
      <c r="X49" s="38">
        <v>0.21</v>
      </c>
      <c r="Y49" s="38">
        <v>0.21</v>
      </c>
      <c r="Z49" s="38">
        <v>0.21</v>
      </c>
      <c r="AA49" s="38">
        <v>0.21</v>
      </c>
      <c r="AB49" s="38">
        <v>0.21</v>
      </c>
      <c r="AC49" s="46">
        <v>0.24</v>
      </c>
      <c r="AD49" s="46">
        <v>0.19</v>
      </c>
      <c r="AE49" s="46">
        <v>0.19</v>
      </c>
      <c r="AF49" s="46">
        <v>0.19</v>
      </c>
      <c r="AG49" s="486">
        <v>0.2</v>
      </c>
      <c r="AH49" s="46">
        <v>0.15</v>
      </c>
      <c r="AI49" s="487">
        <v>0.2</v>
      </c>
      <c r="AJ49" s="46">
        <v>0.35</v>
      </c>
      <c r="AK49" s="46">
        <v>0.15</v>
      </c>
      <c r="AL49" s="46">
        <v>0.12</v>
      </c>
      <c r="AM49" s="46">
        <v>0.19</v>
      </c>
      <c r="AN49" s="46">
        <v>0.19</v>
      </c>
      <c r="AO49" s="46">
        <v>0.19</v>
      </c>
      <c r="AP49" s="46">
        <v>0.19</v>
      </c>
      <c r="AQ49" s="46">
        <v>0.19</v>
      </c>
      <c r="AR49" s="486">
        <v>0.2</v>
      </c>
      <c r="AS49" s="46">
        <v>0.19</v>
      </c>
      <c r="AT49" s="46">
        <v>0.24</v>
      </c>
      <c r="AU49" s="46">
        <v>0.11</v>
      </c>
      <c r="AV49" s="46">
        <v>0.04</v>
      </c>
      <c r="AW49" s="46">
        <v>0.11</v>
      </c>
      <c r="AX49" s="53">
        <v>0.33</v>
      </c>
      <c r="AY49" s="53">
        <v>0.37</v>
      </c>
      <c r="AZ49" s="53">
        <v>0.24</v>
      </c>
      <c r="BA49" s="53">
        <v>0.26</v>
      </c>
      <c r="BB49" s="53">
        <v>0.28000000000000003</v>
      </c>
      <c r="BC49" s="53">
        <v>0.28000000000000003</v>
      </c>
      <c r="BD49" s="53">
        <v>0.19</v>
      </c>
      <c r="BE49" s="53">
        <v>0.19</v>
      </c>
      <c r="BF49" s="53">
        <v>0.19</v>
      </c>
      <c r="BG49" s="46">
        <v>0.06</v>
      </c>
      <c r="BH49" s="46">
        <v>0.14000000000000001</v>
      </c>
      <c r="BI49" s="46">
        <v>0.14000000000000001</v>
      </c>
      <c r="BJ49" s="488">
        <v>0.12</v>
      </c>
      <c r="BK49" s="46">
        <v>0.19</v>
      </c>
      <c r="BL49" s="46">
        <v>0.15</v>
      </c>
      <c r="BM49" s="46">
        <v>0.16</v>
      </c>
      <c r="BN49" s="46">
        <v>0.05</v>
      </c>
      <c r="BO49" s="46">
        <v>0.05</v>
      </c>
      <c r="BP49" s="46">
        <v>0.16</v>
      </c>
      <c r="BQ49" s="47"/>
    </row>
    <row r="50" spans="1:70" ht="16" customHeight="1" x14ac:dyDescent="0.15">
      <c r="A50" s="134" t="s">
        <v>532</v>
      </c>
      <c r="B50" s="137" t="s">
        <v>523</v>
      </c>
      <c r="C50" s="137" t="s">
        <v>247</v>
      </c>
      <c r="D50" s="137" t="s">
        <v>548</v>
      </c>
      <c r="E50" s="137" t="s">
        <v>1027</v>
      </c>
      <c r="F50" s="479">
        <v>9</v>
      </c>
      <c r="G50" s="480">
        <v>14</v>
      </c>
      <c r="H50" s="480"/>
      <c r="I50" s="38">
        <v>0.21</v>
      </c>
      <c r="J50" s="38">
        <v>0.28999999999999998</v>
      </c>
      <c r="K50" s="38">
        <v>0.21</v>
      </c>
      <c r="L50" s="38">
        <v>0.21</v>
      </c>
      <c r="M50" s="38">
        <v>0.21</v>
      </c>
      <c r="N50" s="38">
        <v>0.21</v>
      </c>
      <c r="O50" s="38">
        <v>0.21</v>
      </c>
      <c r="P50" s="38">
        <v>0.21</v>
      </c>
      <c r="Q50" s="38">
        <v>0.21</v>
      </c>
      <c r="R50" s="38">
        <v>0.21</v>
      </c>
      <c r="S50" s="38">
        <v>0.21</v>
      </c>
      <c r="T50" s="38">
        <v>0.21</v>
      </c>
      <c r="U50" s="38">
        <v>0.21</v>
      </c>
      <c r="V50" s="38">
        <v>0.21</v>
      </c>
      <c r="W50" s="38">
        <v>0.21</v>
      </c>
      <c r="X50" s="38">
        <v>0.21</v>
      </c>
      <c r="Y50" s="38">
        <v>0.21</v>
      </c>
      <c r="Z50" s="38">
        <v>0.21</v>
      </c>
      <c r="AA50" s="38">
        <v>0.21</v>
      </c>
      <c r="AB50" s="38">
        <v>0.21</v>
      </c>
      <c r="AC50" s="46">
        <v>0.24</v>
      </c>
      <c r="AD50" s="46">
        <v>0.19</v>
      </c>
      <c r="AE50" s="46">
        <v>0.19</v>
      </c>
      <c r="AF50" s="46">
        <v>0.19</v>
      </c>
      <c r="AG50" s="486">
        <v>0.2</v>
      </c>
      <c r="AH50" s="46">
        <v>0.15</v>
      </c>
      <c r="AI50" s="487">
        <v>0.2</v>
      </c>
      <c r="AJ50" s="46">
        <v>0.35</v>
      </c>
      <c r="AK50" s="46">
        <v>0.15</v>
      </c>
      <c r="AL50" s="46">
        <v>0.12</v>
      </c>
      <c r="AM50" s="46">
        <v>0.27</v>
      </c>
      <c r="AN50" s="46">
        <v>0.19</v>
      </c>
      <c r="AO50" s="46">
        <v>0.19</v>
      </c>
      <c r="AP50" s="46">
        <v>0.19</v>
      </c>
      <c r="AQ50" s="46">
        <v>0.19</v>
      </c>
      <c r="AR50" s="486">
        <v>0.2</v>
      </c>
      <c r="AS50" s="46">
        <v>0.19</v>
      </c>
      <c r="AT50" s="46">
        <v>0.24</v>
      </c>
      <c r="AU50" s="46">
        <v>0.22</v>
      </c>
      <c r="AV50" s="46">
        <v>0.12</v>
      </c>
      <c r="AW50" s="46">
        <v>0.11</v>
      </c>
      <c r="AX50" s="53">
        <v>0.33</v>
      </c>
      <c r="AY50" s="53">
        <v>0.37</v>
      </c>
      <c r="AZ50" s="53">
        <v>0.24</v>
      </c>
      <c r="BA50" s="53">
        <v>0.26</v>
      </c>
      <c r="BB50" s="53">
        <v>0.28000000000000003</v>
      </c>
      <c r="BC50" s="53">
        <v>0.28000000000000003</v>
      </c>
      <c r="BD50" s="53">
        <v>0.19</v>
      </c>
      <c r="BE50" s="53">
        <v>0.19</v>
      </c>
      <c r="BF50" s="53">
        <v>0.19</v>
      </c>
      <c r="BG50" s="46">
        <v>0.06</v>
      </c>
      <c r="BH50" s="46">
        <v>0.14000000000000001</v>
      </c>
      <c r="BI50" s="46">
        <v>0.14000000000000001</v>
      </c>
      <c r="BJ50" s="488">
        <v>0.12</v>
      </c>
      <c r="BK50" s="46">
        <v>0.19</v>
      </c>
      <c r="BL50" s="46">
        <v>0.15</v>
      </c>
      <c r="BM50" s="46">
        <v>0.16</v>
      </c>
      <c r="BN50" s="46">
        <v>0.05</v>
      </c>
      <c r="BO50" s="46">
        <v>0.05</v>
      </c>
      <c r="BP50" s="46">
        <v>0.16</v>
      </c>
      <c r="BQ50" s="47"/>
    </row>
    <row r="51" spans="1:70" ht="16" customHeight="1" x14ac:dyDescent="0.15">
      <c r="A51" s="134" t="s">
        <v>77</v>
      </c>
      <c r="B51" s="137" t="s">
        <v>523</v>
      </c>
      <c r="C51" s="137" t="s">
        <v>228</v>
      </c>
      <c r="D51" s="137" t="s">
        <v>595</v>
      </c>
      <c r="E51" s="137" t="s">
        <v>1027</v>
      </c>
      <c r="F51" s="479">
        <v>3.67</v>
      </c>
      <c r="G51" s="480">
        <v>5.5</v>
      </c>
      <c r="H51" s="480"/>
      <c r="I51" s="38">
        <v>0.21</v>
      </c>
      <c r="J51" s="38">
        <v>0.28999999999999998</v>
      </c>
      <c r="K51" s="38">
        <v>0.21</v>
      </c>
      <c r="L51" s="38">
        <v>0.21</v>
      </c>
      <c r="M51" s="38">
        <v>0.21</v>
      </c>
      <c r="N51" s="38">
        <v>0.21</v>
      </c>
      <c r="O51" s="38">
        <v>0.21</v>
      </c>
      <c r="P51" s="38">
        <v>0.21</v>
      </c>
      <c r="Q51" s="38">
        <v>0.21</v>
      </c>
      <c r="R51" s="38">
        <v>0.21</v>
      </c>
      <c r="S51" s="38">
        <v>0.21</v>
      </c>
      <c r="T51" s="38">
        <v>0.21</v>
      </c>
      <c r="U51" s="38">
        <v>0.21</v>
      </c>
      <c r="V51" s="38">
        <v>0.12</v>
      </c>
      <c r="W51" s="38">
        <v>0.21</v>
      </c>
      <c r="X51" s="38">
        <v>0.21</v>
      </c>
      <c r="Y51" s="38">
        <v>0.21</v>
      </c>
      <c r="Z51" s="38">
        <v>0.21</v>
      </c>
      <c r="AA51" s="38">
        <v>0.21</v>
      </c>
      <c r="AB51" s="38">
        <v>0.21</v>
      </c>
      <c r="AC51" s="46">
        <v>0.24</v>
      </c>
      <c r="AD51" s="46">
        <v>0.19</v>
      </c>
      <c r="AE51" s="46">
        <v>0.19</v>
      </c>
      <c r="AF51" s="46">
        <v>0.19</v>
      </c>
      <c r="AG51" s="486">
        <v>0.2</v>
      </c>
      <c r="AH51" s="46">
        <v>0.15</v>
      </c>
      <c r="AI51" s="487">
        <v>0.2</v>
      </c>
      <c r="AJ51" s="46">
        <v>0.35</v>
      </c>
      <c r="AK51" s="46">
        <v>0.15</v>
      </c>
      <c r="AL51" s="46">
        <v>0.12</v>
      </c>
      <c r="AM51" s="46">
        <v>0.27</v>
      </c>
      <c r="AN51" s="46">
        <v>0.12</v>
      </c>
      <c r="AO51" s="46">
        <v>7.0000000000000007E-2</v>
      </c>
      <c r="AP51" s="46">
        <v>0.12</v>
      </c>
      <c r="AQ51" s="46">
        <v>0.14000000000000001</v>
      </c>
      <c r="AR51" s="486">
        <v>0.12</v>
      </c>
      <c r="AS51" s="46">
        <v>0.09</v>
      </c>
      <c r="AT51" s="46">
        <v>7.0000000000000007E-2</v>
      </c>
      <c r="AU51" s="46">
        <v>0.22</v>
      </c>
      <c r="AV51" s="46">
        <v>0.04</v>
      </c>
      <c r="AW51" s="46">
        <v>0.11</v>
      </c>
      <c r="AX51" s="53">
        <v>0.33</v>
      </c>
      <c r="AY51" s="53">
        <v>0.37</v>
      </c>
      <c r="AZ51" s="53">
        <v>0.24</v>
      </c>
      <c r="BA51" s="53">
        <v>0.21</v>
      </c>
      <c r="BB51" s="53">
        <v>0.28000000000000003</v>
      </c>
      <c r="BC51" s="53">
        <v>0.28000000000000003</v>
      </c>
      <c r="BD51" s="53">
        <v>0.19</v>
      </c>
      <c r="BE51" s="53">
        <v>0.19</v>
      </c>
      <c r="BF51" s="53">
        <v>0.19</v>
      </c>
      <c r="BG51" s="46">
        <v>0.06</v>
      </c>
      <c r="BH51" s="46">
        <v>0.14000000000000001</v>
      </c>
      <c r="BI51" s="46">
        <v>0.14000000000000001</v>
      </c>
      <c r="BJ51" s="488">
        <v>0.12</v>
      </c>
      <c r="BK51" s="46">
        <v>0.12</v>
      </c>
      <c r="BL51" s="46">
        <v>0.09</v>
      </c>
      <c r="BM51" s="46">
        <v>0.16</v>
      </c>
      <c r="BN51" s="46">
        <v>0.05</v>
      </c>
      <c r="BO51" s="46">
        <v>0.05</v>
      </c>
      <c r="BP51" s="46">
        <v>0.16</v>
      </c>
      <c r="BQ51" s="47"/>
    </row>
    <row r="52" spans="1:70" ht="16" customHeight="1" x14ac:dyDescent="0.15">
      <c r="A52" s="134" t="s">
        <v>78</v>
      </c>
      <c r="B52" s="137" t="s">
        <v>523</v>
      </c>
      <c r="C52" s="137" t="s">
        <v>228</v>
      </c>
      <c r="D52" s="137" t="s">
        <v>596</v>
      </c>
      <c r="E52" s="137" t="s">
        <v>1027</v>
      </c>
      <c r="F52" s="479">
        <v>6.33</v>
      </c>
      <c r="G52" s="480">
        <v>9.5</v>
      </c>
      <c r="H52" s="480"/>
      <c r="I52" s="38">
        <v>0.21</v>
      </c>
      <c r="J52" s="38">
        <v>0.28999999999999998</v>
      </c>
      <c r="K52" s="38">
        <v>0.21</v>
      </c>
      <c r="L52" s="38">
        <v>0.21</v>
      </c>
      <c r="M52" s="38">
        <v>0.21</v>
      </c>
      <c r="N52" s="38">
        <v>0.21</v>
      </c>
      <c r="O52" s="38">
        <v>0.21</v>
      </c>
      <c r="P52" s="38">
        <v>0.21</v>
      </c>
      <c r="Q52" s="38">
        <v>0.21</v>
      </c>
      <c r="R52" s="38">
        <v>0.21</v>
      </c>
      <c r="S52" s="38">
        <v>0.21</v>
      </c>
      <c r="T52" s="38">
        <v>0.21</v>
      </c>
      <c r="U52" s="38">
        <v>0.21</v>
      </c>
      <c r="V52" s="38">
        <v>0.21</v>
      </c>
      <c r="W52" s="38">
        <v>0.21</v>
      </c>
      <c r="X52" s="38">
        <v>0.21</v>
      </c>
      <c r="Y52" s="38">
        <v>0.21</v>
      </c>
      <c r="Z52" s="38">
        <v>0.21</v>
      </c>
      <c r="AA52" s="38">
        <v>0.21</v>
      </c>
      <c r="AB52" s="38">
        <v>0.21</v>
      </c>
      <c r="AC52" s="46">
        <v>0.24</v>
      </c>
      <c r="AD52" s="46">
        <v>0.19</v>
      </c>
      <c r="AE52" s="46">
        <v>0.19</v>
      </c>
      <c r="AF52" s="46">
        <v>0.19</v>
      </c>
      <c r="AG52" s="486">
        <v>0.2</v>
      </c>
      <c r="AH52" s="46">
        <v>0.15</v>
      </c>
      <c r="AI52" s="487">
        <v>0.2</v>
      </c>
      <c r="AJ52" s="46">
        <v>0.35</v>
      </c>
      <c r="AK52" s="46">
        <v>0.15</v>
      </c>
      <c r="AL52" s="46">
        <v>0.12</v>
      </c>
      <c r="AM52" s="46">
        <v>0.27</v>
      </c>
      <c r="AN52" s="46">
        <v>0.12</v>
      </c>
      <c r="AO52" s="46">
        <v>0.19</v>
      </c>
      <c r="AP52" s="46">
        <v>0.19</v>
      </c>
      <c r="AQ52" s="46">
        <v>0.19</v>
      </c>
      <c r="AR52" s="486">
        <v>0.2</v>
      </c>
      <c r="AS52" s="46">
        <v>0.19</v>
      </c>
      <c r="AT52" s="46">
        <v>7.0000000000000007E-2</v>
      </c>
      <c r="AU52" s="46">
        <v>0.22</v>
      </c>
      <c r="AV52" s="46">
        <v>0.12</v>
      </c>
      <c r="AW52" s="46">
        <v>0.11</v>
      </c>
      <c r="AX52" s="53">
        <v>0.33</v>
      </c>
      <c r="AY52" s="53">
        <v>0.37</v>
      </c>
      <c r="AZ52" s="53">
        <v>0.24</v>
      </c>
      <c r="BA52" s="53">
        <v>0.26</v>
      </c>
      <c r="BB52" s="53">
        <v>0.28000000000000003</v>
      </c>
      <c r="BC52" s="53">
        <v>0.28000000000000003</v>
      </c>
      <c r="BD52" s="53">
        <v>0.19</v>
      </c>
      <c r="BE52" s="53">
        <v>0.19</v>
      </c>
      <c r="BF52" s="53">
        <v>0.19</v>
      </c>
      <c r="BG52" s="46">
        <v>0.06</v>
      </c>
      <c r="BH52" s="46">
        <v>0.14000000000000001</v>
      </c>
      <c r="BI52" s="46">
        <v>0.14000000000000001</v>
      </c>
      <c r="BJ52" s="488">
        <v>0.12</v>
      </c>
      <c r="BK52" s="46">
        <v>0.19</v>
      </c>
      <c r="BL52" s="486">
        <v>0.1</v>
      </c>
      <c r="BM52" s="46">
        <v>0.16</v>
      </c>
      <c r="BN52" s="46">
        <v>0.05</v>
      </c>
      <c r="BO52" s="46">
        <v>0.05</v>
      </c>
      <c r="BP52" s="46">
        <v>0.05</v>
      </c>
      <c r="BQ52" s="47"/>
    </row>
    <row r="53" spans="1:70" ht="16" customHeight="1" x14ac:dyDescent="0.15">
      <c r="A53" s="134" t="s">
        <v>79</v>
      </c>
      <c r="B53" s="137" t="s">
        <v>523</v>
      </c>
      <c r="C53" s="137" t="s">
        <v>228</v>
      </c>
      <c r="D53" s="137" t="s">
        <v>597</v>
      </c>
      <c r="E53" s="137" t="s">
        <v>1027</v>
      </c>
      <c r="F53" s="479">
        <v>9</v>
      </c>
      <c r="G53" s="480">
        <v>14</v>
      </c>
      <c r="H53" s="480"/>
      <c r="I53" s="38">
        <v>0.21</v>
      </c>
      <c r="J53" s="38">
        <v>0.28999999999999998</v>
      </c>
      <c r="K53" s="38">
        <v>0.21</v>
      </c>
      <c r="L53" s="38">
        <v>0.21</v>
      </c>
      <c r="M53" s="38">
        <v>0.21</v>
      </c>
      <c r="N53" s="38">
        <v>0.21</v>
      </c>
      <c r="O53" s="38">
        <v>0.21</v>
      </c>
      <c r="P53" s="38">
        <v>0.21</v>
      </c>
      <c r="Q53" s="38">
        <v>0.21</v>
      </c>
      <c r="R53" s="38">
        <v>0.21</v>
      </c>
      <c r="S53" s="38">
        <v>0.21</v>
      </c>
      <c r="T53" s="38">
        <v>0.21</v>
      </c>
      <c r="U53" s="38">
        <v>0.21</v>
      </c>
      <c r="V53" s="38">
        <v>0.21</v>
      </c>
      <c r="W53" s="38">
        <v>0.21</v>
      </c>
      <c r="X53" s="38">
        <v>0.21</v>
      </c>
      <c r="Y53" s="38">
        <v>0.21</v>
      </c>
      <c r="Z53" s="38">
        <v>0.21</v>
      </c>
      <c r="AA53" s="38">
        <v>0.21</v>
      </c>
      <c r="AB53" s="38">
        <v>0.21</v>
      </c>
      <c r="AC53" s="46">
        <v>0.24</v>
      </c>
      <c r="AD53" s="46">
        <v>0.19</v>
      </c>
      <c r="AE53" s="46">
        <v>0.19</v>
      </c>
      <c r="AF53" s="46">
        <v>0.19</v>
      </c>
      <c r="AG53" s="486">
        <v>0.2</v>
      </c>
      <c r="AH53" s="46">
        <v>0.15</v>
      </c>
      <c r="AI53" s="487">
        <v>0.2</v>
      </c>
      <c r="AJ53" s="46">
        <v>0.35</v>
      </c>
      <c r="AK53" s="46">
        <v>0.15</v>
      </c>
      <c r="AL53" s="46">
        <v>0.12</v>
      </c>
      <c r="AM53" s="46">
        <v>0.27</v>
      </c>
      <c r="AN53" s="46">
        <v>0.19</v>
      </c>
      <c r="AO53" s="46">
        <v>0.19</v>
      </c>
      <c r="AP53" s="46">
        <v>0.19</v>
      </c>
      <c r="AQ53" s="46">
        <v>0.19</v>
      </c>
      <c r="AR53" s="486">
        <v>0.2</v>
      </c>
      <c r="AS53" s="46">
        <v>0.19</v>
      </c>
      <c r="AT53" s="46">
        <v>0.24</v>
      </c>
      <c r="AU53" s="46">
        <v>0.22</v>
      </c>
      <c r="AV53" s="46">
        <v>0.12</v>
      </c>
      <c r="AW53" s="46">
        <v>0.11</v>
      </c>
      <c r="AX53" s="53">
        <v>0.33</v>
      </c>
      <c r="AY53" s="53">
        <v>0.37</v>
      </c>
      <c r="AZ53" s="53">
        <v>0.24</v>
      </c>
      <c r="BA53" s="53">
        <v>0.26</v>
      </c>
      <c r="BB53" s="53">
        <v>0.28000000000000003</v>
      </c>
      <c r="BC53" s="53">
        <v>0.28000000000000003</v>
      </c>
      <c r="BD53" s="53">
        <v>0.19</v>
      </c>
      <c r="BE53" s="53">
        <v>0.19</v>
      </c>
      <c r="BF53" s="53">
        <v>0.19</v>
      </c>
      <c r="BG53" s="46">
        <v>0.06</v>
      </c>
      <c r="BH53" s="46">
        <v>0.14000000000000001</v>
      </c>
      <c r="BI53" s="46">
        <v>0.14000000000000001</v>
      </c>
      <c r="BJ53" s="488">
        <v>0.12</v>
      </c>
      <c r="BK53" s="46">
        <v>0.19</v>
      </c>
      <c r="BL53" s="46">
        <v>0.15</v>
      </c>
      <c r="BM53" s="46">
        <v>0.16</v>
      </c>
      <c r="BN53" s="46">
        <v>0.05</v>
      </c>
      <c r="BO53" s="46">
        <v>0.05</v>
      </c>
      <c r="BP53" s="46">
        <v>0.16</v>
      </c>
      <c r="BQ53" s="47"/>
    </row>
    <row r="54" spans="1:70" ht="16" customHeight="1" x14ac:dyDescent="0.15">
      <c r="A54" s="477" t="s">
        <v>143</v>
      </c>
      <c r="B54" s="131" t="s">
        <v>523</v>
      </c>
      <c r="C54" s="131" t="s">
        <v>533</v>
      </c>
      <c r="D54" s="131" t="s">
        <v>598</v>
      </c>
      <c r="E54" s="131" t="s">
        <v>1029</v>
      </c>
      <c r="F54" s="38">
        <v>4</v>
      </c>
      <c r="G54" s="38">
        <v>4</v>
      </c>
      <c r="H54" s="38"/>
      <c r="I54" s="38">
        <v>0.21</v>
      </c>
      <c r="J54" s="38">
        <v>0.28999999999999998</v>
      </c>
      <c r="K54" s="38">
        <v>0.21</v>
      </c>
      <c r="L54" s="38">
        <v>0.21</v>
      </c>
      <c r="M54" s="38">
        <v>0.21</v>
      </c>
      <c r="N54" s="38">
        <v>0.21</v>
      </c>
      <c r="O54" s="38">
        <v>0.21</v>
      </c>
      <c r="P54" s="38">
        <v>0.21</v>
      </c>
      <c r="Q54" s="38">
        <v>0.21</v>
      </c>
      <c r="R54" s="38">
        <v>0.21</v>
      </c>
      <c r="S54" s="38">
        <v>0.21</v>
      </c>
      <c r="T54" s="38">
        <v>0.21</v>
      </c>
      <c r="U54" s="38">
        <v>0.21</v>
      </c>
      <c r="V54" s="38">
        <v>0.21</v>
      </c>
      <c r="W54" s="38">
        <v>0.21</v>
      </c>
      <c r="X54" s="38">
        <v>0.21</v>
      </c>
      <c r="Y54" s="38">
        <v>0.21</v>
      </c>
      <c r="Z54" s="38">
        <v>0.21</v>
      </c>
      <c r="AA54" s="38">
        <v>0.21</v>
      </c>
      <c r="AB54" s="38">
        <v>0.21</v>
      </c>
      <c r="AC54" s="46">
        <v>0.24</v>
      </c>
      <c r="AD54" s="46">
        <v>0.19</v>
      </c>
      <c r="AE54" s="46">
        <v>0.19</v>
      </c>
      <c r="AF54" s="46">
        <v>0.19</v>
      </c>
      <c r="AG54" s="486">
        <v>0.2</v>
      </c>
      <c r="AH54" s="46">
        <v>0.15</v>
      </c>
      <c r="AI54" s="487">
        <v>0.2</v>
      </c>
      <c r="AJ54" s="46">
        <v>0.35</v>
      </c>
      <c r="AK54" s="46">
        <v>0.15</v>
      </c>
      <c r="AL54" s="46">
        <v>0.12</v>
      </c>
      <c r="AM54" s="46">
        <v>0.27</v>
      </c>
      <c r="AN54" s="46">
        <v>0.19</v>
      </c>
      <c r="AO54" s="46">
        <v>0.19</v>
      </c>
      <c r="AP54" s="46">
        <v>0.19</v>
      </c>
      <c r="AQ54" s="46">
        <v>0.19</v>
      </c>
      <c r="AR54" s="486">
        <v>0.2</v>
      </c>
      <c r="AS54" s="46">
        <v>0.19</v>
      </c>
      <c r="AT54" s="46">
        <v>0.24</v>
      </c>
      <c r="AU54" s="46">
        <v>0.22</v>
      </c>
      <c r="AV54" s="46">
        <v>0.12</v>
      </c>
      <c r="AW54" s="46">
        <v>0.11</v>
      </c>
      <c r="AX54" s="53">
        <v>0.33</v>
      </c>
      <c r="AY54" s="53">
        <v>0.37</v>
      </c>
      <c r="AZ54" s="53">
        <v>0.24</v>
      </c>
      <c r="BA54" s="53">
        <v>0.26</v>
      </c>
      <c r="BB54" s="53">
        <v>0.28000000000000003</v>
      </c>
      <c r="BC54" s="53">
        <v>0.28000000000000003</v>
      </c>
      <c r="BD54" s="53">
        <v>0.19</v>
      </c>
      <c r="BE54" s="53">
        <v>0.19</v>
      </c>
      <c r="BF54" s="53">
        <v>0.19</v>
      </c>
      <c r="BG54" s="46">
        <v>0.06</v>
      </c>
      <c r="BH54" s="46">
        <v>0.14000000000000001</v>
      </c>
      <c r="BI54" s="46">
        <v>0.14000000000000001</v>
      </c>
      <c r="BJ54" s="488">
        <v>0.12</v>
      </c>
      <c r="BK54" s="46">
        <v>0.19</v>
      </c>
      <c r="BL54" s="46">
        <v>0.15</v>
      </c>
      <c r="BM54" s="46">
        <v>0.16</v>
      </c>
      <c r="BN54" s="46">
        <v>0.05</v>
      </c>
      <c r="BO54" s="46">
        <v>0.05</v>
      </c>
      <c r="BP54" s="46">
        <v>0.16</v>
      </c>
      <c r="BQ54" s="47"/>
    </row>
    <row r="55" spans="1:70" ht="16" customHeight="1" x14ac:dyDescent="0.15">
      <c r="A55" s="477" t="s">
        <v>144</v>
      </c>
      <c r="B55" s="131" t="s">
        <v>523</v>
      </c>
      <c r="C55" s="131" t="s">
        <v>533</v>
      </c>
      <c r="D55" s="131" t="s">
        <v>599</v>
      </c>
      <c r="E55" s="131" t="s">
        <v>1029</v>
      </c>
      <c r="F55" s="38">
        <v>6</v>
      </c>
      <c r="G55" s="38">
        <v>6</v>
      </c>
      <c r="H55" s="38"/>
      <c r="I55" s="38">
        <v>0.21</v>
      </c>
      <c r="J55" s="38">
        <v>0.28999999999999998</v>
      </c>
      <c r="K55" s="38">
        <v>0.21</v>
      </c>
      <c r="L55" s="38">
        <v>0.21</v>
      </c>
      <c r="M55" s="38">
        <v>0.21</v>
      </c>
      <c r="N55" s="38">
        <v>0.21</v>
      </c>
      <c r="O55" s="38">
        <v>0.21</v>
      </c>
      <c r="P55" s="38">
        <v>0.21</v>
      </c>
      <c r="Q55" s="38">
        <v>0.21</v>
      </c>
      <c r="R55" s="38">
        <v>0.21</v>
      </c>
      <c r="S55" s="38">
        <v>0.21</v>
      </c>
      <c r="T55" s="38">
        <v>0.21</v>
      </c>
      <c r="U55" s="38">
        <v>0.21</v>
      </c>
      <c r="V55" s="38">
        <v>0.21</v>
      </c>
      <c r="W55" s="38">
        <v>0.21</v>
      </c>
      <c r="X55" s="38">
        <v>0.21</v>
      </c>
      <c r="Y55" s="38">
        <v>0.21</v>
      </c>
      <c r="Z55" s="38">
        <v>0.21</v>
      </c>
      <c r="AA55" s="38">
        <v>0.21</v>
      </c>
      <c r="AB55" s="38">
        <v>0.21</v>
      </c>
      <c r="AC55" s="46">
        <v>0.24</v>
      </c>
      <c r="AD55" s="46">
        <v>0.19</v>
      </c>
      <c r="AE55" s="46">
        <v>0.19</v>
      </c>
      <c r="AF55" s="46">
        <v>0.19</v>
      </c>
      <c r="AG55" s="486">
        <v>0.2</v>
      </c>
      <c r="AH55" s="46">
        <v>0.15</v>
      </c>
      <c r="AI55" s="487">
        <v>0.2</v>
      </c>
      <c r="AJ55" s="46">
        <v>0.35</v>
      </c>
      <c r="AK55" s="46">
        <v>0.15</v>
      </c>
      <c r="AL55" s="46">
        <v>0.12</v>
      </c>
      <c r="AM55" s="46">
        <v>0.27</v>
      </c>
      <c r="AN55" s="46">
        <v>0.19</v>
      </c>
      <c r="AO55" s="46">
        <v>0.19</v>
      </c>
      <c r="AP55" s="46">
        <v>0.19</v>
      </c>
      <c r="AQ55" s="46">
        <v>0.19</v>
      </c>
      <c r="AR55" s="486">
        <v>0.2</v>
      </c>
      <c r="AS55" s="46">
        <v>0.19</v>
      </c>
      <c r="AT55" s="46">
        <v>0.24</v>
      </c>
      <c r="AU55" s="46">
        <v>0.22</v>
      </c>
      <c r="AV55" s="46">
        <v>0.12</v>
      </c>
      <c r="AW55" s="46">
        <v>0.11</v>
      </c>
      <c r="AX55" s="53">
        <v>0.33</v>
      </c>
      <c r="AY55" s="53">
        <v>0.37</v>
      </c>
      <c r="AZ55" s="53">
        <v>0.24</v>
      </c>
      <c r="BA55" s="53">
        <v>0.26</v>
      </c>
      <c r="BB55" s="53">
        <v>0.28000000000000003</v>
      </c>
      <c r="BC55" s="53">
        <v>0.28000000000000003</v>
      </c>
      <c r="BD55" s="53">
        <v>0.19</v>
      </c>
      <c r="BE55" s="53">
        <v>0.19</v>
      </c>
      <c r="BF55" s="53">
        <v>0.19</v>
      </c>
      <c r="BG55" s="46">
        <v>0.06</v>
      </c>
      <c r="BH55" s="46">
        <v>0.14000000000000001</v>
      </c>
      <c r="BI55" s="46">
        <v>0.14000000000000001</v>
      </c>
      <c r="BJ55" s="488">
        <v>0.12</v>
      </c>
      <c r="BK55" s="46">
        <v>0.19</v>
      </c>
      <c r="BL55" s="46">
        <v>0.15</v>
      </c>
      <c r="BM55" s="46">
        <v>0.16</v>
      </c>
      <c r="BN55" s="46">
        <v>0.05</v>
      </c>
      <c r="BO55" s="46">
        <v>0.05</v>
      </c>
      <c r="BP55" s="46">
        <v>0.16</v>
      </c>
      <c r="BQ55" s="47"/>
    </row>
    <row r="56" spans="1:70" s="554" customFormat="1" ht="16" customHeight="1" x14ac:dyDescent="0.15">
      <c r="A56" s="73" t="s">
        <v>115</v>
      </c>
      <c r="B56" s="73" t="s">
        <v>529</v>
      </c>
      <c r="C56" s="73" t="s">
        <v>228</v>
      </c>
      <c r="D56" s="73" t="s">
        <v>550</v>
      </c>
      <c r="E56" s="73" t="s">
        <v>1022</v>
      </c>
      <c r="F56" s="73">
        <v>2</v>
      </c>
      <c r="G56" s="73">
        <v>10</v>
      </c>
      <c r="H56" s="73"/>
      <c r="I56" s="73">
        <v>0.21</v>
      </c>
      <c r="J56" s="73">
        <v>0.28999999999999998</v>
      </c>
      <c r="K56" s="73">
        <v>0.21</v>
      </c>
      <c r="L56" s="73">
        <v>0.21</v>
      </c>
      <c r="M56" s="73">
        <v>0.21</v>
      </c>
      <c r="N56" s="73">
        <v>0.21</v>
      </c>
      <c r="O56" s="73">
        <v>0.21</v>
      </c>
      <c r="P56" s="73">
        <v>0.21</v>
      </c>
      <c r="Q56" s="73">
        <v>0.21</v>
      </c>
      <c r="R56" s="73">
        <v>0.21</v>
      </c>
      <c r="S56" s="73">
        <v>0.21</v>
      </c>
      <c r="T56" s="73">
        <v>0.21</v>
      </c>
      <c r="U56" s="73">
        <v>0.21</v>
      </c>
      <c r="V56" s="73">
        <v>0.21</v>
      </c>
      <c r="W56" s="73">
        <v>0.21</v>
      </c>
      <c r="X56" s="73">
        <v>0.21</v>
      </c>
      <c r="Y56" s="73">
        <v>0.21</v>
      </c>
      <c r="Z56" s="73">
        <v>0.21</v>
      </c>
      <c r="AA56" s="73">
        <v>0.21</v>
      </c>
      <c r="AB56" s="73">
        <v>0.21</v>
      </c>
      <c r="AC56" s="548">
        <v>0.24</v>
      </c>
      <c r="AD56" s="548">
        <v>0.19</v>
      </c>
      <c r="AE56" s="548">
        <v>0.19</v>
      </c>
      <c r="AF56" s="548">
        <v>0.19</v>
      </c>
      <c r="AG56" s="549">
        <v>0.2</v>
      </c>
      <c r="AH56" s="548">
        <v>0.15</v>
      </c>
      <c r="AI56" s="550">
        <v>0.2</v>
      </c>
      <c r="AJ56" s="548">
        <v>0.35</v>
      </c>
      <c r="AK56" s="548">
        <v>0.15</v>
      </c>
      <c r="AL56" s="548">
        <v>0.12</v>
      </c>
      <c r="AM56" s="548">
        <v>0.27</v>
      </c>
      <c r="AN56" s="548">
        <v>0.19</v>
      </c>
      <c r="AO56" s="548">
        <v>0.19</v>
      </c>
      <c r="AP56" s="548">
        <v>0.19</v>
      </c>
      <c r="AQ56" s="548">
        <v>0.19</v>
      </c>
      <c r="AR56" s="549">
        <v>0.2</v>
      </c>
      <c r="AS56" s="548">
        <v>0.19</v>
      </c>
      <c r="AT56" s="548">
        <v>0.24</v>
      </c>
      <c r="AU56" s="548">
        <v>0.22</v>
      </c>
      <c r="AV56" s="548">
        <v>0.12</v>
      </c>
      <c r="AW56" s="548">
        <v>0.11</v>
      </c>
      <c r="AX56" s="551">
        <v>0.33</v>
      </c>
      <c r="AY56" s="551">
        <v>0.37</v>
      </c>
      <c r="AZ56" s="551">
        <v>0.24</v>
      </c>
      <c r="BA56" s="551">
        <v>0.26</v>
      </c>
      <c r="BB56" s="551">
        <v>0.28000000000000003</v>
      </c>
      <c r="BC56" s="551">
        <v>0.28000000000000003</v>
      </c>
      <c r="BD56" s="551">
        <v>0.19</v>
      </c>
      <c r="BE56" s="551">
        <v>0.19</v>
      </c>
      <c r="BF56" s="551">
        <v>0.19</v>
      </c>
      <c r="BG56" s="548">
        <v>0.06</v>
      </c>
      <c r="BH56" s="548">
        <v>0.14000000000000001</v>
      </c>
      <c r="BI56" s="548">
        <v>0.14000000000000001</v>
      </c>
      <c r="BJ56" s="552">
        <v>0.12</v>
      </c>
      <c r="BK56" s="548">
        <v>0.19</v>
      </c>
      <c r="BL56" s="548">
        <v>0.15</v>
      </c>
      <c r="BM56" s="548">
        <v>0.16</v>
      </c>
      <c r="BN56" s="548">
        <v>0.05</v>
      </c>
      <c r="BO56" s="548">
        <v>0.05</v>
      </c>
      <c r="BP56" s="548">
        <v>0.16</v>
      </c>
      <c r="BQ56" s="553"/>
    </row>
    <row r="57" spans="1:70" ht="16" customHeight="1" x14ac:dyDescent="0.15">
      <c r="A57" s="38" t="s">
        <v>116</v>
      </c>
      <c r="B57" s="38" t="s">
        <v>529</v>
      </c>
      <c r="C57" s="38" t="s">
        <v>228</v>
      </c>
      <c r="D57" s="38" t="s">
        <v>551</v>
      </c>
      <c r="E57" s="38" t="s">
        <v>1022</v>
      </c>
      <c r="F57" s="38">
        <v>3</v>
      </c>
      <c r="G57" s="38">
        <v>8</v>
      </c>
      <c r="H57" s="38"/>
      <c r="I57" s="38">
        <v>0.21</v>
      </c>
      <c r="J57" s="38">
        <v>0.28999999999999998</v>
      </c>
      <c r="K57" s="38">
        <v>0.21</v>
      </c>
      <c r="L57" s="38">
        <v>0.21</v>
      </c>
      <c r="M57" s="38">
        <v>0.21</v>
      </c>
      <c r="N57" s="38">
        <v>0.21</v>
      </c>
      <c r="O57" s="38">
        <v>0.21</v>
      </c>
      <c r="P57" s="38">
        <v>0.21</v>
      </c>
      <c r="Q57" s="38">
        <v>0.21</v>
      </c>
      <c r="R57" s="38">
        <v>0.21</v>
      </c>
      <c r="S57" s="38">
        <v>0.21</v>
      </c>
      <c r="T57" s="38">
        <v>0.21</v>
      </c>
      <c r="U57" s="38">
        <v>0.21</v>
      </c>
      <c r="V57" s="38">
        <v>0.21</v>
      </c>
      <c r="W57" s="38">
        <v>0.21</v>
      </c>
      <c r="X57" s="38">
        <v>0.21</v>
      </c>
      <c r="Y57" s="38">
        <v>0.21</v>
      </c>
      <c r="Z57" s="38">
        <v>0.21</v>
      </c>
      <c r="AA57" s="38">
        <v>0.21</v>
      </c>
      <c r="AB57" s="38">
        <v>0.21</v>
      </c>
      <c r="AC57" s="46">
        <v>0.24</v>
      </c>
      <c r="AD57" s="46">
        <v>0.19</v>
      </c>
      <c r="AE57" s="46">
        <v>0.19</v>
      </c>
      <c r="AF57" s="46">
        <v>0.19</v>
      </c>
      <c r="AG57" s="486">
        <v>0.2</v>
      </c>
      <c r="AH57" s="46">
        <v>0.15</v>
      </c>
      <c r="AI57" s="487">
        <v>0.2</v>
      </c>
      <c r="AJ57" s="46">
        <v>0.35</v>
      </c>
      <c r="AK57" s="46">
        <v>0.15</v>
      </c>
      <c r="AL57" s="46">
        <v>0.12</v>
      </c>
      <c r="AM57" s="46">
        <v>0.27</v>
      </c>
      <c r="AN57" s="46">
        <v>0.19</v>
      </c>
      <c r="AO57" s="46">
        <v>0.19</v>
      </c>
      <c r="AP57" s="46">
        <v>0.19</v>
      </c>
      <c r="AQ57" s="46">
        <v>0.19</v>
      </c>
      <c r="AR57" s="486">
        <v>0.2</v>
      </c>
      <c r="AS57" s="46">
        <v>0.19</v>
      </c>
      <c r="AT57" s="46">
        <v>0.24</v>
      </c>
      <c r="AU57" s="46">
        <v>0.22</v>
      </c>
      <c r="AV57" s="46">
        <v>0.12</v>
      </c>
      <c r="AW57" s="46">
        <v>0.11</v>
      </c>
      <c r="AX57" s="53">
        <v>0.33</v>
      </c>
      <c r="AY57" s="53">
        <v>0.37</v>
      </c>
      <c r="AZ57" s="53">
        <v>0.24</v>
      </c>
      <c r="BA57" s="53">
        <v>0.26</v>
      </c>
      <c r="BB57" s="53">
        <v>0.28000000000000003</v>
      </c>
      <c r="BC57" s="53">
        <v>0.28000000000000003</v>
      </c>
      <c r="BD57" s="53">
        <v>0.19</v>
      </c>
      <c r="BE57" s="53">
        <v>0.19</v>
      </c>
      <c r="BF57" s="53">
        <v>0.19</v>
      </c>
      <c r="BG57" s="46">
        <v>0.06</v>
      </c>
      <c r="BH57" s="46">
        <v>0.14000000000000001</v>
      </c>
      <c r="BI57" s="46">
        <v>0.14000000000000001</v>
      </c>
      <c r="BJ57" s="488">
        <v>0.12</v>
      </c>
      <c r="BK57" s="46">
        <v>0.19</v>
      </c>
      <c r="BL57" s="46">
        <v>0.15</v>
      </c>
      <c r="BM57" s="46">
        <v>0.16</v>
      </c>
      <c r="BN57" s="46">
        <v>0.05</v>
      </c>
      <c r="BO57" s="46">
        <v>0.05</v>
      </c>
      <c r="BP57" s="46">
        <v>0.16</v>
      </c>
      <c r="BQ57" s="47"/>
    </row>
    <row r="58" spans="1:70" ht="16" customHeight="1" x14ac:dyDescent="0.15">
      <c r="A58" s="477" t="s">
        <v>117</v>
      </c>
      <c r="B58" s="38" t="s">
        <v>529</v>
      </c>
      <c r="C58" s="38" t="s">
        <v>228</v>
      </c>
      <c r="D58" s="131" t="s">
        <v>600</v>
      </c>
      <c r="E58" s="131" t="s">
        <v>1027</v>
      </c>
      <c r="F58" s="38">
        <v>4</v>
      </c>
      <c r="G58" s="38">
        <v>8</v>
      </c>
      <c r="H58" s="38"/>
      <c r="I58" s="38">
        <v>0.21</v>
      </c>
      <c r="J58" s="38">
        <v>0.28999999999999998</v>
      </c>
      <c r="K58" s="38">
        <v>0.21</v>
      </c>
      <c r="L58" s="38">
        <v>0.21</v>
      </c>
      <c r="M58" s="38">
        <v>0.21</v>
      </c>
      <c r="N58" s="38">
        <v>0.21</v>
      </c>
      <c r="O58" s="38">
        <v>0.21</v>
      </c>
      <c r="P58" s="38">
        <v>0.21</v>
      </c>
      <c r="Q58" s="38">
        <v>0.21</v>
      </c>
      <c r="R58" s="38">
        <v>0.21</v>
      </c>
      <c r="S58" s="38">
        <v>0.21</v>
      </c>
      <c r="T58" s="38">
        <v>0.21</v>
      </c>
      <c r="U58" s="38">
        <v>0.21</v>
      </c>
      <c r="V58" s="38">
        <v>0.21</v>
      </c>
      <c r="W58" s="38">
        <v>0.21</v>
      </c>
      <c r="X58" s="38">
        <v>0.21</v>
      </c>
      <c r="Y58" s="38">
        <v>0.21</v>
      </c>
      <c r="Z58" s="38">
        <v>0.21</v>
      </c>
      <c r="AA58" s="38">
        <v>0.21</v>
      </c>
      <c r="AB58" s="38">
        <v>0.21</v>
      </c>
      <c r="AC58" s="46">
        <v>0.24</v>
      </c>
      <c r="AD58" s="46">
        <v>0.19</v>
      </c>
      <c r="AE58" s="46">
        <v>0.19</v>
      </c>
      <c r="AF58" s="46">
        <v>0.19</v>
      </c>
      <c r="AG58" s="486">
        <v>0.2</v>
      </c>
      <c r="AH58" s="46">
        <v>0.15</v>
      </c>
      <c r="AI58" s="487">
        <v>0.2</v>
      </c>
      <c r="AJ58" s="46">
        <v>0.35</v>
      </c>
      <c r="AK58" s="46">
        <v>0.15</v>
      </c>
      <c r="AL58" s="46">
        <v>0.12</v>
      </c>
      <c r="AM58" s="46">
        <v>0.27</v>
      </c>
      <c r="AN58" s="46">
        <v>0.19</v>
      </c>
      <c r="AO58" s="46">
        <v>0.19</v>
      </c>
      <c r="AP58" s="46">
        <v>0.19</v>
      </c>
      <c r="AQ58" s="46">
        <v>0.19</v>
      </c>
      <c r="AR58" s="486">
        <v>0.2</v>
      </c>
      <c r="AS58" s="46">
        <v>0.19</v>
      </c>
      <c r="AT58" s="46">
        <v>0.24</v>
      </c>
      <c r="AU58" s="46">
        <v>0.22</v>
      </c>
      <c r="AV58" s="46">
        <v>0.12</v>
      </c>
      <c r="AW58" s="46">
        <v>0.11</v>
      </c>
      <c r="AX58" s="53">
        <v>0.33</v>
      </c>
      <c r="AY58" s="53">
        <v>0.37</v>
      </c>
      <c r="AZ58" s="53">
        <v>0.24</v>
      </c>
      <c r="BA58" s="53">
        <v>0.26</v>
      </c>
      <c r="BB58" s="53">
        <v>0.28000000000000003</v>
      </c>
      <c r="BC58" s="53">
        <v>0.28000000000000003</v>
      </c>
      <c r="BD58" s="53">
        <v>0.19</v>
      </c>
      <c r="BE58" s="53">
        <v>0.19</v>
      </c>
      <c r="BF58" s="53">
        <v>0.19</v>
      </c>
      <c r="BG58" s="46">
        <v>0.06</v>
      </c>
      <c r="BH58" s="46">
        <v>0.14000000000000001</v>
      </c>
      <c r="BI58" s="46">
        <v>0.14000000000000001</v>
      </c>
      <c r="BJ58" s="488">
        <v>0.12</v>
      </c>
      <c r="BK58" s="46">
        <v>0.19</v>
      </c>
      <c r="BL58" s="46">
        <v>0.15</v>
      </c>
      <c r="BM58" s="46">
        <v>0.16</v>
      </c>
      <c r="BN58" s="46">
        <v>0.05</v>
      </c>
      <c r="BO58" s="46">
        <v>0.05</v>
      </c>
      <c r="BP58" s="46">
        <v>0.16</v>
      </c>
      <c r="BQ58" s="47"/>
    </row>
    <row r="59" spans="1:70" ht="16" customHeight="1" x14ac:dyDescent="0.15">
      <c r="A59" s="477" t="s">
        <v>118</v>
      </c>
      <c r="B59" s="38" t="s">
        <v>529</v>
      </c>
      <c r="C59" s="38" t="s">
        <v>228</v>
      </c>
      <c r="D59" s="131" t="s">
        <v>601</v>
      </c>
      <c r="E59" s="131" t="s">
        <v>1027</v>
      </c>
      <c r="F59" s="38">
        <v>6</v>
      </c>
      <c r="G59" s="38">
        <v>14</v>
      </c>
      <c r="H59" s="38"/>
      <c r="I59" s="38">
        <v>0.21</v>
      </c>
      <c r="J59" s="38">
        <v>0.28999999999999998</v>
      </c>
      <c r="K59" s="38">
        <v>0.21</v>
      </c>
      <c r="L59" s="38">
        <v>0.21</v>
      </c>
      <c r="M59" s="38">
        <v>0.21</v>
      </c>
      <c r="N59" s="38">
        <v>0.21</v>
      </c>
      <c r="O59" s="38">
        <v>0.21</v>
      </c>
      <c r="P59" s="38">
        <v>0.21</v>
      </c>
      <c r="Q59" s="38">
        <v>0.21</v>
      </c>
      <c r="R59" s="38">
        <v>0.21</v>
      </c>
      <c r="S59" s="38">
        <v>0.21</v>
      </c>
      <c r="T59" s="38">
        <v>0.21</v>
      </c>
      <c r="U59" s="38">
        <v>0.21</v>
      </c>
      <c r="V59" s="38">
        <v>0.21</v>
      </c>
      <c r="W59" s="38">
        <v>0.21</v>
      </c>
      <c r="X59" s="38">
        <v>0.21</v>
      </c>
      <c r="Y59" s="38">
        <v>0.21</v>
      </c>
      <c r="Z59" s="38">
        <v>0.21</v>
      </c>
      <c r="AA59" s="38">
        <v>0.21</v>
      </c>
      <c r="AB59" s="38">
        <v>0.21</v>
      </c>
      <c r="AC59" s="46">
        <v>0.24</v>
      </c>
      <c r="AD59" s="46">
        <v>0.19</v>
      </c>
      <c r="AE59" s="46">
        <v>0.19</v>
      </c>
      <c r="AF59" s="46">
        <v>0.19</v>
      </c>
      <c r="AG59" s="486">
        <v>0.2</v>
      </c>
      <c r="AH59" s="46">
        <v>0.15</v>
      </c>
      <c r="AI59" s="487">
        <v>0.2</v>
      </c>
      <c r="AJ59" s="46">
        <v>0.35</v>
      </c>
      <c r="AK59" s="46">
        <v>0.15</v>
      </c>
      <c r="AL59" s="46">
        <v>0.12</v>
      </c>
      <c r="AM59" s="46">
        <v>0.27</v>
      </c>
      <c r="AN59" s="46">
        <v>0.19</v>
      </c>
      <c r="AO59" s="46">
        <v>0.19</v>
      </c>
      <c r="AP59" s="46">
        <v>0.19</v>
      </c>
      <c r="AQ59" s="46">
        <v>0.19</v>
      </c>
      <c r="AR59" s="486">
        <v>0.2</v>
      </c>
      <c r="AS59" s="46">
        <v>0.19</v>
      </c>
      <c r="AT59" s="46">
        <v>0.24</v>
      </c>
      <c r="AU59" s="46">
        <v>0.22</v>
      </c>
      <c r="AV59" s="46">
        <v>0.12</v>
      </c>
      <c r="AW59" s="46">
        <v>0.11</v>
      </c>
      <c r="AX59" s="53">
        <v>0.33</v>
      </c>
      <c r="AY59" s="53">
        <v>0.37</v>
      </c>
      <c r="AZ59" s="53">
        <v>0.24</v>
      </c>
      <c r="BA59" s="53">
        <v>0.26</v>
      </c>
      <c r="BB59" s="53">
        <v>0.28000000000000003</v>
      </c>
      <c r="BC59" s="53">
        <v>0.28000000000000003</v>
      </c>
      <c r="BD59" s="53">
        <v>0.19</v>
      </c>
      <c r="BE59" s="53">
        <v>0.19</v>
      </c>
      <c r="BF59" s="53">
        <v>0.19</v>
      </c>
      <c r="BG59" s="46">
        <v>0.06</v>
      </c>
      <c r="BH59" s="46">
        <v>0.14000000000000001</v>
      </c>
      <c r="BI59" s="46">
        <v>0.14000000000000001</v>
      </c>
      <c r="BJ59" s="488">
        <v>0.12</v>
      </c>
      <c r="BK59" s="46">
        <v>0.19</v>
      </c>
      <c r="BL59" s="46">
        <v>0.15</v>
      </c>
      <c r="BM59" s="46">
        <v>0.16</v>
      </c>
      <c r="BN59" s="46">
        <v>0.05</v>
      </c>
      <c r="BO59" s="46">
        <v>0.05</v>
      </c>
      <c r="BP59" s="46">
        <v>0.16</v>
      </c>
      <c r="BQ59" s="47"/>
    </row>
    <row r="60" spans="1:70" ht="16" customHeight="1" x14ac:dyDescent="0.15">
      <c r="A60" s="477" t="s">
        <v>119</v>
      </c>
      <c r="B60" s="38" t="s">
        <v>529</v>
      </c>
      <c r="C60" s="38" t="s">
        <v>228</v>
      </c>
      <c r="D60" s="131" t="s">
        <v>602</v>
      </c>
      <c r="E60" s="131" t="s">
        <v>1027</v>
      </c>
      <c r="F60" s="38">
        <v>8</v>
      </c>
      <c r="G60" s="38">
        <v>12</v>
      </c>
      <c r="H60" s="38"/>
      <c r="I60" s="38">
        <v>0.21</v>
      </c>
      <c r="J60" s="38">
        <v>0.28999999999999998</v>
      </c>
      <c r="K60" s="38">
        <v>0.21</v>
      </c>
      <c r="L60" s="38">
        <v>0.21</v>
      </c>
      <c r="M60" s="38">
        <v>0.21</v>
      </c>
      <c r="N60" s="38">
        <v>0.21</v>
      </c>
      <c r="O60" s="38">
        <v>0.21</v>
      </c>
      <c r="P60" s="38">
        <v>0.21</v>
      </c>
      <c r="Q60" s="38">
        <v>0.21</v>
      </c>
      <c r="R60" s="38">
        <v>0.21</v>
      </c>
      <c r="S60" s="38">
        <v>0.21</v>
      </c>
      <c r="T60" s="38">
        <v>0.21</v>
      </c>
      <c r="U60" s="38">
        <v>0.21</v>
      </c>
      <c r="V60" s="38">
        <v>0.21</v>
      </c>
      <c r="W60" s="38">
        <v>0.21</v>
      </c>
      <c r="X60" s="38">
        <v>0.21</v>
      </c>
      <c r="Y60" s="38">
        <v>0.21</v>
      </c>
      <c r="Z60" s="38">
        <v>0.21</v>
      </c>
      <c r="AA60" s="38">
        <v>0.21</v>
      </c>
      <c r="AB60" s="38">
        <v>0.21</v>
      </c>
      <c r="AC60" s="46">
        <v>0.24</v>
      </c>
      <c r="AD60" s="46">
        <v>0.19</v>
      </c>
      <c r="AE60" s="46">
        <v>0.19</v>
      </c>
      <c r="AF60" s="46">
        <v>0.19</v>
      </c>
      <c r="AG60" s="486">
        <v>0.2</v>
      </c>
      <c r="AH60" s="46">
        <v>0.15</v>
      </c>
      <c r="AI60" s="487">
        <v>0.2</v>
      </c>
      <c r="AJ60" s="46">
        <v>0.35</v>
      </c>
      <c r="AK60" s="46">
        <v>0.15</v>
      </c>
      <c r="AL60" s="46">
        <v>0.12</v>
      </c>
      <c r="AM60" s="46">
        <v>0.27</v>
      </c>
      <c r="AN60" s="46">
        <v>0.19</v>
      </c>
      <c r="AO60" s="46">
        <v>0.19</v>
      </c>
      <c r="AP60" s="46">
        <v>0.19</v>
      </c>
      <c r="AQ60" s="46">
        <v>0.19</v>
      </c>
      <c r="AR60" s="486">
        <v>0.2</v>
      </c>
      <c r="AS60" s="46">
        <v>0.19</v>
      </c>
      <c r="AT60" s="46">
        <v>0.24</v>
      </c>
      <c r="AU60" s="46">
        <v>0.22</v>
      </c>
      <c r="AV60" s="46">
        <v>0.12</v>
      </c>
      <c r="AW60" s="46">
        <v>0.11</v>
      </c>
      <c r="AX60" s="53">
        <v>0.33</v>
      </c>
      <c r="AY60" s="53">
        <v>0.37</v>
      </c>
      <c r="AZ60" s="53">
        <v>0.24</v>
      </c>
      <c r="BA60" s="53">
        <v>0.26</v>
      </c>
      <c r="BB60" s="53">
        <v>0.28000000000000003</v>
      </c>
      <c r="BC60" s="53">
        <v>0.28000000000000003</v>
      </c>
      <c r="BD60" s="53">
        <v>0.19</v>
      </c>
      <c r="BE60" s="53">
        <v>0.19</v>
      </c>
      <c r="BF60" s="53">
        <v>0.19</v>
      </c>
      <c r="BG60" s="46">
        <v>0.06</v>
      </c>
      <c r="BH60" s="46">
        <v>0.14000000000000001</v>
      </c>
      <c r="BI60" s="46">
        <v>0.14000000000000001</v>
      </c>
      <c r="BJ60" s="488">
        <v>0.12</v>
      </c>
      <c r="BK60" s="46">
        <v>0.19</v>
      </c>
      <c r="BL60" s="46">
        <v>0.15</v>
      </c>
      <c r="BM60" s="46">
        <v>0.16</v>
      </c>
      <c r="BN60" s="46">
        <v>0.05</v>
      </c>
      <c r="BO60" s="46">
        <v>0.05</v>
      </c>
      <c r="BP60" s="46">
        <v>0.16</v>
      </c>
      <c r="BQ60" s="47"/>
    </row>
    <row r="61" spans="1:70" ht="16" customHeight="1" x14ac:dyDescent="0.15">
      <c r="A61" s="481" t="s">
        <v>120</v>
      </c>
      <c r="B61" s="38" t="s">
        <v>529</v>
      </c>
      <c r="C61" s="38" t="s">
        <v>228</v>
      </c>
      <c r="D61" s="404" t="s">
        <v>603</v>
      </c>
      <c r="E61" s="131" t="s">
        <v>1029</v>
      </c>
      <c r="F61" s="482">
        <v>10</v>
      </c>
      <c r="G61" s="482">
        <v>10</v>
      </c>
      <c r="H61" s="482"/>
      <c r="I61" s="38">
        <v>0.21</v>
      </c>
      <c r="J61" s="38">
        <v>0.28999999999999998</v>
      </c>
      <c r="K61" s="38">
        <v>0.21</v>
      </c>
      <c r="L61" s="38">
        <v>0.21</v>
      </c>
      <c r="M61" s="38">
        <v>0.21</v>
      </c>
      <c r="N61" s="38">
        <v>0.21</v>
      </c>
      <c r="O61" s="38">
        <v>0.21</v>
      </c>
      <c r="P61" s="38">
        <v>0.21</v>
      </c>
      <c r="Q61" s="38">
        <v>0.21</v>
      </c>
      <c r="R61" s="38">
        <v>0.21</v>
      </c>
      <c r="S61" s="38">
        <v>0.21</v>
      </c>
      <c r="T61" s="38">
        <v>0.21</v>
      </c>
      <c r="U61" s="38">
        <v>0.21</v>
      </c>
      <c r="V61" s="38">
        <v>0.21</v>
      </c>
      <c r="W61" s="38">
        <v>0.21</v>
      </c>
      <c r="X61" s="38">
        <v>0.21</v>
      </c>
      <c r="Y61" s="38">
        <v>0.21</v>
      </c>
      <c r="Z61" s="38">
        <v>0.21</v>
      </c>
      <c r="AA61" s="38">
        <v>0.21</v>
      </c>
      <c r="AB61" s="38">
        <v>0.21</v>
      </c>
      <c r="AC61" s="46">
        <v>0.24</v>
      </c>
      <c r="AD61" s="46">
        <v>0.19</v>
      </c>
      <c r="AE61" s="46">
        <v>0.19</v>
      </c>
      <c r="AF61" s="46">
        <v>0.19</v>
      </c>
      <c r="AG61" s="486">
        <v>0.2</v>
      </c>
      <c r="AH61" s="46">
        <v>0.15</v>
      </c>
      <c r="AI61" s="487">
        <v>0.2</v>
      </c>
      <c r="AJ61" s="46">
        <v>0.35</v>
      </c>
      <c r="AK61" s="46">
        <v>0.15</v>
      </c>
      <c r="AL61" s="46">
        <v>0.12</v>
      </c>
      <c r="AM61" s="46">
        <v>0.27</v>
      </c>
      <c r="AN61" s="46">
        <v>0.19</v>
      </c>
      <c r="AO61" s="46">
        <v>0.19</v>
      </c>
      <c r="AP61" s="46">
        <v>0.19</v>
      </c>
      <c r="AQ61" s="46">
        <v>0.19</v>
      </c>
      <c r="AR61" s="486">
        <v>0.2</v>
      </c>
      <c r="AS61" s="46">
        <v>0.19</v>
      </c>
      <c r="AT61" s="46">
        <v>0.24</v>
      </c>
      <c r="AU61" s="46">
        <v>0.22</v>
      </c>
      <c r="AV61" s="46">
        <v>0.12</v>
      </c>
      <c r="AW61" s="46">
        <v>0.11</v>
      </c>
      <c r="AX61" s="53">
        <v>0.33</v>
      </c>
      <c r="AY61" s="53">
        <v>0.37</v>
      </c>
      <c r="AZ61" s="53">
        <v>0.24</v>
      </c>
      <c r="BA61" s="53">
        <v>0.26</v>
      </c>
      <c r="BB61" s="53">
        <v>0.28000000000000003</v>
      </c>
      <c r="BC61" s="53">
        <v>0.28000000000000003</v>
      </c>
      <c r="BD61" s="53">
        <v>0.19</v>
      </c>
      <c r="BE61" s="53">
        <v>0.19</v>
      </c>
      <c r="BF61" s="53">
        <v>0.19</v>
      </c>
      <c r="BG61" s="46">
        <v>0.06</v>
      </c>
      <c r="BH61" s="46">
        <v>0.14000000000000001</v>
      </c>
      <c r="BI61" s="46">
        <v>0.14000000000000001</v>
      </c>
      <c r="BJ61" s="488">
        <v>0.12</v>
      </c>
      <c r="BK61" s="46">
        <v>0.19</v>
      </c>
      <c r="BL61" s="46">
        <v>0.15</v>
      </c>
      <c r="BM61" s="46">
        <v>0.16</v>
      </c>
      <c r="BN61" s="46">
        <v>0.05</v>
      </c>
      <c r="BO61" s="46">
        <v>0.05</v>
      </c>
      <c r="BP61" s="46">
        <v>0.16</v>
      </c>
      <c r="BQ61" s="47"/>
    </row>
    <row r="62" spans="1:70" s="37" customFormat="1" ht="16" customHeight="1" x14ac:dyDescent="0.15">
      <c r="A62" s="38" t="s">
        <v>121</v>
      </c>
      <c r="B62" s="38" t="s">
        <v>529</v>
      </c>
      <c r="C62" s="38" t="s">
        <v>228</v>
      </c>
      <c r="D62" s="131" t="s">
        <v>604</v>
      </c>
      <c r="E62" s="131" t="s">
        <v>1029</v>
      </c>
      <c r="F62" s="38">
        <v>10</v>
      </c>
      <c r="G62" s="38">
        <v>16</v>
      </c>
      <c r="H62" s="38"/>
      <c r="I62" s="38">
        <v>0.21</v>
      </c>
      <c r="J62" s="38">
        <v>0.28999999999999998</v>
      </c>
      <c r="K62" s="38">
        <v>0.21</v>
      </c>
      <c r="L62" s="38">
        <v>0.21</v>
      </c>
      <c r="M62" s="38">
        <v>0.21</v>
      </c>
      <c r="N62" s="38">
        <v>0.21</v>
      </c>
      <c r="O62" s="38">
        <v>0.21</v>
      </c>
      <c r="P62" s="38">
        <v>0.21</v>
      </c>
      <c r="Q62" s="38">
        <v>0.21</v>
      </c>
      <c r="R62" s="38">
        <v>0.21</v>
      </c>
      <c r="S62" s="38">
        <v>0.21</v>
      </c>
      <c r="T62" s="38">
        <v>0.21</v>
      </c>
      <c r="U62" s="38">
        <v>0.21</v>
      </c>
      <c r="V62" s="38">
        <v>0.21</v>
      </c>
      <c r="W62" s="38">
        <v>0.21</v>
      </c>
      <c r="X62" s="38">
        <v>0.21</v>
      </c>
      <c r="Y62" s="38">
        <v>0.21</v>
      </c>
      <c r="Z62" s="38">
        <v>0.21</v>
      </c>
      <c r="AA62" s="38">
        <v>0.21</v>
      </c>
      <c r="AB62" s="38">
        <v>0.21</v>
      </c>
      <c r="AC62" s="46">
        <v>0.24</v>
      </c>
      <c r="AD62" s="46">
        <v>0.19</v>
      </c>
      <c r="AE62" s="46">
        <v>0.19</v>
      </c>
      <c r="AF62" s="46">
        <v>0.19</v>
      </c>
      <c r="AG62" s="486">
        <v>0.2</v>
      </c>
      <c r="AH62" s="46">
        <v>0.15</v>
      </c>
      <c r="AI62" s="487">
        <v>0.2</v>
      </c>
      <c r="AJ62" s="46">
        <v>0.35</v>
      </c>
      <c r="AK62" s="46">
        <v>0.15</v>
      </c>
      <c r="AL62" s="46">
        <v>0.12</v>
      </c>
      <c r="AM62" s="46">
        <v>0.27</v>
      </c>
      <c r="AN62" s="46">
        <v>0.19</v>
      </c>
      <c r="AO62" s="46">
        <v>0.19</v>
      </c>
      <c r="AP62" s="46">
        <v>0.19</v>
      </c>
      <c r="AQ62" s="46">
        <v>0.19</v>
      </c>
      <c r="AR62" s="486">
        <v>0.2</v>
      </c>
      <c r="AS62" s="46">
        <v>0.19</v>
      </c>
      <c r="AT62" s="46">
        <v>0.24</v>
      </c>
      <c r="AU62" s="46">
        <v>0.22</v>
      </c>
      <c r="AV62" s="46">
        <v>0.12</v>
      </c>
      <c r="AW62" s="46">
        <v>0.11</v>
      </c>
      <c r="AX62" s="53">
        <v>0.33</v>
      </c>
      <c r="AY62" s="53">
        <v>0.37</v>
      </c>
      <c r="AZ62" s="53">
        <v>0.24</v>
      </c>
      <c r="BA62" s="53">
        <v>0.26</v>
      </c>
      <c r="BB62" s="53">
        <v>0.28000000000000003</v>
      </c>
      <c r="BC62" s="53">
        <v>0.28000000000000003</v>
      </c>
      <c r="BD62" s="53">
        <v>0.19</v>
      </c>
      <c r="BE62" s="53">
        <v>0.19</v>
      </c>
      <c r="BF62" s="53">
        <v>0.19</v>
      </c>
      <c r="BG62" s="46">
        <v>0.06</v>
      </c>
      <c r="BH62" s="46">
        <v>0.14000000000000001</v>
      </c>
      <c r="BI62" s="46">
        <v>0.14000000000000001</v>
      </c>
      <c r="BJ62" s="488">
        <v>0.12</v>
      </c>
      <c r="BK62" s="46">
        <v>0.19</v>
      </c>
      <c r="BL62" s="46">
        <v>0.15</v>
      </c>
      <c r="BM62" s="46">
        <v>0.16</v>
      </c>
      <c r="BN62" s="46">
        <v>0.05</v>
      </c>
      <c r="BO62" s="46">
        <v>0.05</v>
      </c>
      <c r="BP62" s="46">
        <v>0.16</v>
      </c>
      <c r="BQ62" s="47"/>
      <c r="BR62" s="98"/>
    </row>
    <row r="63" spans="1:70" s="37" customFormat="1" ht="16" customHeight="1" x14ac:dyDescent="0.15">
      <c r="A63" s="38" t="s">
        <v>122</v>
      </c>
      <c r="B63" s="38" t="s">
        <v>529</v>
      </c>
      <c r="C63" s="38" t="s">
        <v>228</v>
      </c>
      <c r="D63" s="38" t="s">
        <v>605</v>
      </c>
      <c r="E63" s="38" t="s">
        <v>1029</v>
      </c>
      <c r="F63" s="38">
        <v>12</v>
      </c>
      <c r="G63" s="38">
        <v>12</v>
      </c>
      <c r="H63" s="38"/>
      <c r="I63" s="38">
        <v>0.21</v>
      </c>
      <c r="J63" s="38">
        <v>0.28999999999999998</v>
      </c>
      <c r="K63" s="38">
        <v>0.21</v>
      </c>
      <c r="L63" s="38">
        <v>0.21</v>
      </c>
      <c r="M63" s="38">
        <v>0.21</v>
      </c>
      <c r="N63" s="38">
        <v>0.21</v>
      </c>
      <c r="O63" s="38">
        <v>0.21</v>
      </c>
      <c r="P63" s="38">
        <v>0.21</v>
      </c>
      <c r="Q63" s="38">
        <v>0.21</v>
      </c>
      <c r="R63" s="38">
        <v>0.21</v>
      </c>
      <c r="S63" s="38">
        <v>0.21</v>
      </c>
      <c r="T63" s="38">
        <v>0.21</v>
      </c>
      <c r="U63" s="38">
        <v>0.21</v>
      </c>
      <c r="V63" s="38">
        <v>0.21</v>
      </c>
      <c r="W63" s="38">
        <v>0.21</v>
      </c>
      <c r="X63" s="38">
        <v>0.21</v>
      </c>
      <c r="Y63" s="38">
        <v>0.21</v>
      </c>
      <c r="Z63" s="38">
        <v>0.21</v>
      </c>
      <c r="AA63" s="38">
        <v>0.21</v>
      </c>
      <c r="AB63" s="38">
        <v>0.21</v>
      </c>
      <c r="AC63" s="46">
        <v>0.24</v>
      </c>
      <c r="AD63" s="46">
        <v>0.19</v>
      </c>
      <c r="AE63" s="46">
        <v>0.19</v>
      </c>
      <c r="AF63" s="46">
        <v>0.19</v>
      </c>
      <c r="AG63" s="486">
        <v>0.2</v>
      </c>
      <c r="AH63" s="46">
        <v>0.15</v>
      </c>
      <c r="AI63" s="487">
        <v>0.2</v>
      </c>
      <c r="AJ63" s="46">
        <v>0.35</v>
      </c>
      <c r="AK63" s="46">
        <v>0.15</v>
      </c>
      <c r="AL63" s="46">
        <v>0.12</v>
      </c>
      <c r="AM63" s="46">
        <v>0.27</v>
      </c>
      <c r="AN63" s="46">
        <v>0.19</v>
      </c>
      <c r="AO63" s="46">
        <v>0.19</v>
      </c>
      <c r="AP63" s="46">
        <v>0.19</v>
      </c>
      <c r="AQ63" s="46">
        <v>0.19</v>
      </c>
      <c r="AR63" s="486">
        <v>0.2</v>
      </c>
      <c r="AS63" s="46">
        <v>0.19</v>
      </c>
      <c r="AT63" s="46">
        <v>0.24</v>
      </c>
      <c r="AU63" s="46">
        <v>0.22</v>
      </c>
      <c r="AV63" s="46">
        <v>0.12</v>
      </c>
      <c r="AW63" s="46">
        <v>0.11</v>
      </c>
      <c r="AX63" s="53">
        <v>0.33</v>
      </c>
      <c r="AY63" s="53">
        <v>0.37</v>
      </c>
      <c r="AZ63" s="53">
        <v>0.24</v>
      </c>
      <c r="BA63" s="53">
        <v>0.26</v>
      </c>
      <c r="BB63" s="53">
        <v>0.28000000000000003</v>
      </c>
      <c r="BC63" s="53">
        <v>0.28000000000000003</v>
      </c>
      <c r="BD63" s="53">
        <v>0.19</v>
      </c>
      <c r="BE63" s="53">
        <v>0.19</v>
      </c>
      <c r="BF63" s="53">
        <v>0.19</v>
      </c>
      <c r="BG63" s="46">
        <v>0.06</v>
      </c>
      <c r="BH63" s="46">
        <v>0.14000000000000001</v>
      </c>
      <c r="BI63" s="46">
        <v>0.14000000000000001</v>
      </c>
      <c r="BJ63" s="488">
        <v>0.12</v>
      </c>
      <c r="BK63" s="46">
        <v>0.19</v>
      </c>
      <c r="BL63" s="46">
        <v>0.15</v>
      </c>
      <c r="BM63" s="46">
        <v>0.16</v>
      </c>
      <c r="BN63" s="46">
        <v>0.05</v>
      </c>
      <c r="BO63" s="46">
        <v>0.05</v>
      </c>
      <c r="BP63" s="46">
        <v>0.16</v>
      </c>
      <c r="BQ63" s="47"/>
      <c r="BR63" s="98"/>
    </row>
    <row r="64" spans="1:70" s="37" customFormat="1" ht="16" customHeight="1" x14ac:dyDescent="0.15">
      <c r="A64" s="38" t="s">
        <v>123</v>
      </c>
      <c r="B64" s="38" t="s">
        <v>529</v>
      </c>
      <c r="C64" s="38" t="s">
        <v>535</v>
      </c>
      <c r="D64" s="38" t="s">
        <v>607</v>
      </c>
      <c r="E64" s="38" t="s">
        <v>1022</v>
      </c>
      <c r="F64" s="38">
        <v>3</v>
      </c>
      <c r="G64" s="38">
        <v>26</v>
      </c>
      <c r="H64" s="38"/>
      <c r="I64" s="38">
        <v>0.21</v>
      </c>
      <c r="J64" s="38">
        <v>0.28999999999999998</v>
      </c>
      <c r="K64" s="38">
        <v>0.21</v>
      </c>
      <c r="L64" s="38">
        <v>0.21</v>
      </c>
      <c r="M64" s="38">
        <v>0.21</v>
      </c>
      <c r="N64" s="38">
        <v>0.21</v>
      </c>
      <c r="O64" s="38">
        <v>0.21</v>
      </c>
      <c r="P64" s="38">
        <v>0.21</v>
      </c>
      <c r="Q64" s="38">
        <v>0.21</v>
      </c>
      <c r="R64" s="38">
        <v>0.21</v>
      </c>
      <c r="S64" s="38">
        <v>0.21</v>
      </c>
      <c r="T64" s="38">
        <v>0.21</v>
      </c>
      <c r="U64" s="38">
        <v>0.21</v>
      </c>
      <c r="V64" s="38">
        <v>0.21</v>
      </c>
      <c r="W64" s="38">
        <v>0.21</v>
      </c>
      <c r="X64" s="38">
        <v>0.21</v>
      </c>
      <c r="Y64" s="38">
        <v>0.21</v>
      </c>
      <c r="Z64" s="38">
        <v>0.21</v>
      </c>
      <c r="AA64" s="38">
        <v>0.21</v>
      </c>
      <c r="AB64" s="38">
        <v>0.21</v>
      </c>
      <c r="AC64" s="46">
        <v>0.24</v>
      </c>
      <c r="AD64" s="46">
        <v>0.19</v>
      </c>
      <c r="AE64" s="46">
        <v>0.19</v>
      </c>
      <c r="AF64" s="46">
        <v>0.19</v>
      </c>
      <c r="AG64" s="486">
        <v>0.2</v>
      </c>
      <c r="AH64" s="46">
        <v>0.15</v>
      </c>
      <c r="AI64" s="487">
        <v>0.2</v>
      </c>
      <c r="AJ64" s="46">
        <v>0.35</v>
      </c>
      <c r="AK64" s="46">
        <v>0.15</v>
      </c>
      <c r="AL64" s="46">
        <v>0.12</v>
      </c>
      <c r="AM64" s="46">
        <v>0.27</v>
      </c>
      <c r="AN64" s="46">
        <v>0.19</v>
      </c>
      <c r="AO64" s="46">
        <v>0.19</v>
      </c>
      <c r="AP64" s="46">
        <v>0.19</v>
      </c>
      <c r="AQ64" s="46">
        <v>0.19</v>
      </c>
      <c r="AR64" s="486">
        <v>0.2</v>
      </c>
      <c r="AS64" s="46">
        <v>0.19</v>
      </c>
      <c r="AT64" s="46">
        <v>0.24</v>
      </c>
      <c r="AU64" s="46">
        <v>0.22</v>
      </c>
      <c r="AV64" s="46">
        <v>0.12</v>
      </c>
      <c r="AW64" s="46">
        <v>0.11</v>
      </c>
      <c r="AX64" s="53">
        <v>0.33</v>
      </c>
      <c r="AY64" s="53">
        <v>0.37</v>
      </c>
      <c r="AZ64" s="53">
        <v>0.24</v>
      </c>
      <c r="BA64" s="53">
        <v>0.26</v>
      </c>
      <c r="BB64" s="53">
        <v>0.28000000000000003</v>
      </c>
      <c r="BC64" s="53">
        <v>0.28000000000000003</v>
      </c>
      <c r="BD64" s="53">
        <v>0.19</v>
      </c>
      <c r="BE64" s="53">
        <v>0.19</v>
      </c>
      <c r="BF64" s="53">
        <v>0.19</v>
      </c>
      <c r="BG64" s="46">
        <v>0.06</v>
      </c>
      <c r="BH64" s="46">
        <v>0.14000000000000001</v>
      </c>
      <c r="BI64" s="46">
        <v>0.14000000000000001</v>
      </c>
      <c r="BJ64" s="488">
        <v>0.12</v>
      </c>
      <c r="BK64" s="46">
        <v>0.19</v>
      </c>
      <c r="BL64" s="46">
        <v>0.15</v>
      </c>
      <c r="BM64" s="46">
        <v>0.16</v>
      </c>
      <c r="BN64" s="46">
        <v>0.05</v>
      </c>
      <c r="BO64" s="46">
        <v>0.05</v>
      </c>
      <c r="BP64" s="46">
        <v>0.16</v>
      </c>
      <c r="BQ64" s="47"/>
      <c r="BR64" s="98"/>
    </row>
    <row r="65" spans="1:70" s="37" customFormat="1" ht="16" customHeight="1" x14ac:dyDescent="0.15">
      <c r="A65" s="38" t="s">
        <v>124</v>
      </c>
      <c r="B65" s="38" t="s">
        <v>529</v>
      </c>
      <c r="C65" s="38" t="s">
        <v>535</v>
      </c>
      <c r="D65" s="38" t="s">
        <v>608</v>
      </c>
      <c r="E65" s="38" t="s">
        <v>1022</v>
      </c>
      <c r="F65" s="38">
        <v>4</v>
      </c>
      <c r="G65" s="38">
        <v>8</v>
      </c>
      <c r="H65" s="38"/>
      <c r="I65" s="38">
        <v>0.21</v>
      </c>
      <c r="J65" s="38">
        <v>0.28999999999999998</v>
      </c>
      <c r="K65" s="38">
        <v>0.21</v>
      </c>
      <c r="L65" s="38">
        <v>0.21</v>
      </c>
      <c r="M65" s="38">
        <v>0.21</v>
      </c>
      <c r="N65" s="38">
        <v>0.21</v>
      </c>
      <c r="O65" s="38">
        <v>0.21</v>
      </c>
      <c r="P65" s="38">
        <v>0.21</v>
      </c>
      <c r="Q65" s="38">
        <v>0.21</v>
      </c>
      <c r="R65" s="38">
        <v>0.21</v>
      </c>
      <c r="S65" s="38">
        <v>0.21</v>
      </c>
      <c r="T65" s="38">
        <v>0.21</v>
      </c>
      <c r="U65" s="38">
        <v>0.21</v>
      </c>
      <c r="V65" s="38">
        <v>0.21</v>
      </c>
      <c r="W65" s="38">
        <v>0.21</v>
      </c>
      <c r="X65" s="38">
        <v>0.21</v>
      </c>
      <c r="Y65" s="38">
        <v>0.21</v>
      </c>
      <c r="Z65" s="38">
        <v>0.21</v>
      </c>
      <c r="AA65" s="38">
        <v>0.21</v>
      </c>
      <c r="AB65" s="38">
        <v>0.21</v>
      </c>
      <c r="AC65" s="46">
        <v>0.24</v>
      </c>
      <c r="AD65" s="46">
        <v>0.19</v>
      </c>
      <c r="AE65" s="46">
        <v>0.19</v>
      </c>
      <c r="AF65" s="46">
        <v>0.19</v>
      </c>
      <c r="AG65" s="486">
        <v>0.2</v>
      </c>
      <c r="AH65" s="46">
        <v>0.15</v>
      </c>
      <c r="AI65" s="487">
        <v>0.2</v>
      </c>
      <c r="AJ65" s="46">
        <v>0.35</v>
      </c>
      <c r="AK65" s="46">
        <v>0.15</v>
      </c>
      <c r="AL65" s="46">
        <v>0.12</v>
      </c>
      <c r="AM65" s="46">
        <v>0.27</v>
      </c>
      <c r="AN65" s="46">
        <v>0.19</v>
      </c>
      <c r="AO65" s="46">
        <v>0.19</v>
      </c>
      <c r="AP65" s="46">
        <v>0.19</v>
      </c>
      <c r="AQ65" s="46">
        <v>0.19</v>
      </c>
      <c r="AR65" s="486">
        <v>0.2</v>
      </c>
      <c r="AS65" s="46">
        <v>0.19</v>
      </c>
      <c r="AT65" s="46">
        <v>0.24</v>
      </c>
      <c r="AU65" s="46">
        <v>0.22</v>
      </c>
      <c r="AV65" s="46">
        <v>0.12</v>
      </c>
      <c r="AW65" s="46">
        <v>0.11</v>
      </c>
      <c r="AX65" s="53">
        <v>0.33</v>
      </c>
      <c r="AY65" s="53">
        <v>0.37</v>
      </c>
      <c r="AZ65" s="53">
        <v>0.24</v>
      </c>
      <c r="BA65" s="53">
        <v>0.26</v>
      </c>
      <c r="BB65" s="53">
        <v>0.28000000000000003</v>
      </c>
      <c r="BC65" s="53">
        <v>0.28000000000000003</v>
      </c>
      <c r="BD65" s="53">
        <v>0.19</v>
      </c>
      <c r="BE65" s="53">
        <v>0.19</v>
      </c>
      <c r="BF65" s="53">
        <v>0.19</v>
      </c>
      <c r="BG65" s="46">
        <v>0.06</v>
      </c>
      <c r="BH65" s="46">
        <v>0.14000000000000001</v>
      </c>
      <c r="BI65" s="46">
        <v>0.14000000000000001</v>
      </c>
      <c r="BJ65" s="488">
        <v>0.12</v>
      </c>
      <c r="BK65" s="46">
        <v>0.19</v>
      </c>
      <c r="BL65" s="46">
        <v>0.15</v>
      </c>
      <c r="BM65" s="46">
        <v>0.16</v>
      </c>
      <c r="BN65" s="46">
        <v>0.05</v>
      </c>
      <c r="BO65" s="46">
        <v>0.05</v>
      </c>
      <c r="BP65" s="46">
        <v>0.16</v>
      </c>
      <c r="BQ65" s="47"/>
      <c r="BR65" s="98"/>
    </row>
    <row r="66" spans="1:70" s="37" customFormat="1" ht="16" customHeight="1" x14ac:dyDescent="0.15">
      <c r="A66" s="38" t="s">
        <v>125</v>
      </c>
      <c r="B66" s="38" t="s">
        <v>529</v>
      </c>
      <c r="C66" s="38" t="s">
        <v>535</v>
      </c>
      <c r="D66" s="38" t="s">
        <v>609</v>
      </c>
      <c r="E66" s="38" t="s">
        <v>1022</v>
      </c>
      <c r="F66" s="38">
        <v>4</v>
      </c>
      <c r="G66" s="38">
        <v>10</v>
      </c>
      <c r="H66" s="38"/>
      <c r="I66" s="38">
        <v>0.21</v>
      </c>
      <c r="J66" s="38">
        <v>0.28999999999999998</v>
      </c>
      <c r="K66" s="38">
        <v>0.21</v>
      </c>
      <c r="L66" s="38">
        <v>0.21</v>
      </c>
      <c r="M66" s="38">
        <v>0.21</v>
      </c>
      <c r="N66" s="38">
        <v>0.21</v>
      </c>
      <c r="O66" s="38">
        <v>0.21</v>
      </c>
      <c r="P66" s="38">
        <v>0.21</v>
      </c>
      <c r="Q66" s="38">
        <v>0.21</v>
      </c>
      <c r="R66" s="38">
        <v>0.21</v>
      </c>
      <c r="S66" s="38">
        <v>0.21</v>
      </c>
      <c r="T66" s="38">
        <v>0.21</v>
      </c>
      <c r="U66" s="38">
        <v>0.21</v>
      </c>
      <c r="V66" s="38">
        <v>0.21</v>
      </c>
      <c r="W66" s="38">
        <v>0.21</v>
      </c>
      <c r="X66" s="38">
        <v>0.21</v>
      </c>
      <c r="Y66" s="38">
        <v>0.21</v>
      </c>
      <c r="Z66" s="38">
        <v>0.21</v>
      </c>
      <c r="AA66" s="38">
        <v>0.21</v>
      </c>
      <c r="AB66" s="38">
        <v>0.21</v>
      </c>
      <c r="AC66" s="46">
        <v>0.24</v>
      </c>
      <c r="AD66" s="46">
        <v>0.19</v>
      </c>
      <c r="AE66" s="46">
        <v>0.19</v>
      </c>
      <c r="AF66" s="46">
        <v>0.19</v>
      </c>
      <c r="AG66" s="486">
        <v>0.2</v>
      </c>
      <c r="AH66" s="46">
        <v>0.15</v>
      </c>
      <c r="AI66" s="487">
        <v>0.2</v>
      </c>
      <c r="AJ66" s="46">
        <v>0.35</v>
      </c>
      <c r="AK66" s="46">
        <v>0.15</v>
      </c>
      <c r="AL66" s="46">
        <v>0.12</v>
      </c>
      <c r="AM66" s="46">
        <v>0.27</v>
      </c>
      <c r="AN66" s="46">
        <v>0.19</v>
      </c>
      <c r="AO66" s="46">
        <v>0.19</v>
      </c>
      <c r="AP66" s="46">
        <v>0.19</v>
      </c>
      <c r="AQ66" s="46">
        <v>0.19</v>
      </c>
      <c r="AR66" s="486">
        <v>0.2</v>
      </c>
      <c r="AS66" s="46">
        <v>0.19</v>
      </c>
      <c r="AT66" s="46">
        <v>0.24</v>
      </c>
      <c r="AU66" s="46">
        <v>0.22</v>
      </c>
      <c r="AV66" s="46">
        <v>0.12</v>
      </c>
      <c r="AW66" s="46">
        <v>0.11</v>
      </c>
      <c r="AX66" s="53">
        <v>0.33</v>
      </c>
      <c r="AY66" s="53">
        <v>0.37</v>
      </c>
      <c r="AZ66" s="53">
        <v>0.24</v>
      </c>
      <c r="BA66" s="53">
        <v>0.26</v>
      </c>
      <c r="BB66" s="53">
        <v>0.28000000000000003</v>
      </c>
      <c r="BC66" s="53">
        <v>0.28000000000000003</v>
      </c>
      <c r="BD66" s="53">
        <v>0.19</v>
      </c>
      <c r="BE66" s="53">
        <v>0.19</v>
      </c>
      <c r="BF66" s="53">
        <v>0.19</v>
      </c>
      <c r="BG66" s="46">
        <v>0.06</v>
      </c>
      <c r="BH66" s="46">
        <v>0.14000000000000001</v>
      </c>
      <c r="BI66" s="46">
        <v>0.14000000000000001</v>
      </c>
      <c r="BJ66" s="488">
        <v>0.12</v>
      </c>
      <c r="BK66" s="46">
        <v>0.19</v>
      </c>
      <c r="BL66" s="46">
        <v>0.15</v>
      </c>
      <c r="BM66" s="46">
        <v>0.16</v>
      </c>
      <c r="BN66" s="46">
        <v>0.05</v>
      </c>
      <c r="BO66" s="46">
        <v>0.05</v>
      </c>
      <c r="BP66" s="46">
        <v>0.16</v>
      </c>
      <c r="BQ66" s="47"/>
      <c r="BR66" s="98"/>
    </row>
    <row r="67" spans="1:70" ht="16" customHeight="1" x14ac:dyDescent="0.15">
      <c r="A67" s="483" t="s">
        <v>126</v>
      </c>
      <c r="B67" s="132" t="s">
        <v>529</v>
      </c>
      <c r="C67" s="38" t="s">
        <v>535</v>
      </c>
      <c r="D67" s="132" t="s">
        <v>610</v>
      </c>
      <c r="E67" s="132" t="s">
        <v>1022</v>
      </c>
      <c r="F67" s="297">
        <v>4</v>
      </c>
      <c r="G67" s="297">
        <v>12</v>
      </c>
      <c r="H67" s="297"/>
      <c r="I67" s="38">
        <v>0.21</v>
      </c>
      <c r="J67" s="38">
        <v>0.28999999999999998</v>
      </c>
      <c r="K67" s="38">
        <v>0.21</v>
      </c>
      <c r="L67" s="38">
        <v>0.21</v>
      </c>
      <c r="M67" s="38">
        <v>0.21</v>
      </c>
      <c r="N67" s="38">
        <v>0.21</v>
      </c>
      <c r="O67" s="38">
        <v>0.21</v>
      </c>
      <c r="P67" s="38">
        <v>0.21</v>
      </c>
      <c r="Q67" s="38">
        <v>0.21</v>
      </c>
      <c r="R67" s="38">
        <v>0.21</v>
      </c>
      <c r="S67" s="38">
        <v>0.21</v>
      </c>
      <c r="T67" s="38">
        <v>0.21</v>
      </c>
      <c r="U67" s="38">
        <v>0.21</v>
      </c>
      <c r="V67" s="38">
        <v>0.21</v>
      </c>
      <c r="W67" s="38">
        <v>0.21</v>
      </c>
      <c r="X67" s="38">
        <v>0.21</v>
      </c>
      <c r="Y67" s="38">
        <v>0.21</v>
      </c>
      <c r="Z67" s="38">
        <v>0.21</v>
      </c>
      <c r="AA67" s="38">
        <v>0.21</v>
      </c>
      <c r="AB67" s="38">
        <v>0.21</v>
      </c>
      <c r="AC67" s="46">
        <v>0.24</v>
      </c>
      <c r="AD67" s="46">
        <v>0.19</v>
      </c>
      <c r="AE67" s="46">
        <v>0.19</v>
      </c>
      <c r="AF67" s="46">
        <v>0.19</v>
      </c>
      <c r="AG67" s="486">
        <v>0.2</v>
      </c>
      <c r="AH67" s="46">
        <v>0.15</v>
      </c>
      <c r="AI67" s="487">
        <v>0.2</v>
      </c>
      <c r="AJ67" s="46">
        <v>0.35</v>
      </c>
      <c r="AK67" s="46">
        <v>0.15</v>
      </c>
      <c r="AL67" s="46">
        <v>0.12</v>
      </c>
      <c r="AM67" s="46">
        <v>0.27</v>
      </c>
      <c r="AN67" s="46">
        <v>0.19</v>
      </c>
      <c r="AO67" s="46">
        <v>0.19</v>
      </c>
      <c r="AP67" s="46">
        <v>0.19</v>
      </c>
      <c r="AQ67" s="46">
        <v>0.19</v>
      </c>
      <c r="AR67" s="486">
        <v>0.2</v>
      </c>
      <c r="AS67" s="46">
        <v>0.19</v>
      </c>
      <c r="AT67" s="46">
        <v>0.24</v>
      </c>
      <c r="AU67" s="46">
        <v>0.22</v>
      </c>
      <c r="AV67" s="46">
        <v>0.12</v>
      </c>
      <c r="AW67" s="46">
        <v>0.11</v>
      </c>
      <c r="AX67" s="53">
        <v>0.33</v>
      </c>
      <c r="AY67" s="53">
        <v>0.23</v>
      </c>
      <c r="AZ67" s="53">
        <v>0.24</v>
      </c>
      <c r="BA67" s="53">
        <v>0.26</v>
      </c>
      <c r="BB67" s="53">
        <v>0.28000000000000003</v>
      </c>
      <c r="BC67" s="53">
        <v>0.28000000000000003</v>
      </c>
      <c r="BD67" s="53">
        <v>0.19</v>
      </c>
      <c r="BE67" s="53">
        <v>0.19</v>
      </c>
      <c r="BF67" s="53">
        <v>0.19</v>
      </c>
      <c r="BG67" s="46">
        <v>0.06</v>
      </c>
      <c r="BH67" s="46">
        <v>0.14000000000000001</v>
      </c>
      <c r="BI67" s="46">
        <v>0.14000000000000001</v>
      </c>
      <c r="BJ67" s="488">
        <v>0.12</v>
      </c>
      <c r="BK67" s="46">
        <v>0.19</v>
      </c>
      <c r="BL67" s="46">
        <v>0.15</v>
      </c>
      <c r="BM67" s="46">
        <v>0.16</v>
      </c>
      <c r="BN67" s="46">
        <v>0.05</v>
      </c>
      <c r="BO67" s="46">
        <v>0.05</v>
      </c>
      <c r="BP67" s="46">
        <v>0.16</v>
      </c>
      <c r="BQ67" s="47"/>
    </row>
    <row r="68" spans="1:70" ht="16" customHeight="1" x14ac:dyDescent="0.15">
      <c r="A68" s="477" t="s">
        <v>127</v>
      </c>
      <c r="B68" s="132" t="s">
        <v>529</v>
      </c>
      <c r="C68" s="38" t="s">
        <v>535</v>
      </c>
      <c r="D68" s="132" t="s">
        <v>611</v>
      </c>
      <c r="E68" s="132" t="s">
        <v>1022</v>
      </c>
      <c r="F68" s="38">
        <v>4</v>
      </c>
      <c r="G68" s="38">
        <v>20</v>
      </c>
      <c r="H68" s="38"/>
      <c r="I68" s="38">
        <v>0.21</v>
      </c>
      <c r="J68" s="38">
        <v>0.28999999999999998</v>
      </c>
      <c r="K68" s="38">
        <v>0.21</v>
      </c>
      <c r="L68" s="38">
        <v>0.21</v>
      </c>
      <c r="M68" s="38">
        <v>0.21</v>
      </c>
      <c r="N68" s="38">
        <v>0.21</v>
      </c>
      <c r="O68" s="38">
        <v>0.21</v>
      </c>
      <c r="P68" s="38">
        <v>0.21</v>
      </c>
      <c r="Q68" s="38">
        <v>0.21</v>
      </c>
      <c r="R68" s="38">
        <v>0.21</v>
      </c>
      <c r="S68" s="38">
        <v>0.21</v>
      </c>
      <c r="T68" s="38">
        <v>0.21</v>
      </c>
      <c r="U68" s="38">
        <v>0.21</v>
      </c>
      <c r="V68" s="38">
        <v>0.21</v>
      </c>
      <c r="W68" s="38">
        <v>0.21</v>
      </c>
      <c r="X68" s="38">
        <v>0.21</v>
      </c>
      <c r="Y68" s="38">
        <v>0.21</v>
      </c>
      <c r="Z68" s="38">
        <v>0.21</v>
      </c>
      <c r="AA68" s="38">
        <v>0.21</v>
      </c>
      <c r="AB68" s="38">
        <v>0.21</v>
      </c>
      <c r="AC68" s="46">
        <v>0.24</v>
      </c>
      <c r="AD68" s="46">
        <v>0.19</v>
      </c>
      <c r="AE68" s="46">
        <v>0.19</v>
      </c>
      <c r="AF68" s="46">
        <v>0.19</v>
      </c>
      <c r="AG68" s="486">
        <v>0.2</v>
      </c>
      <c r="AH68" s="46">
        <v>0.15</v>
      </c>
      <c r="AI68" s="487">
        <v>0.2</v>
      </c>
      <c r="AJ68" s="46">
        <v>0.35</v>
      </c>
      <c r="AK68" s="46">
        <v>0.15</v>
      </c>
      <c r="AL68" s="46">
        <v>0.12</v>
      </c>
      <c r="AM68" s="46">
        <v>0.27</v>
      </c>
      <c r="AN68" s="46">
        <v>0.19</v>
      </c>
      <c r="AO68" s="46">
        <v>0.19</v>
      </c>
      <c r="AP68" s="46">
        <v>0.19</v>
      </c>
      <c r="AQ68" s="46">
        <v>0.19</v>
      </c>
      <c r="AR68" s="486">
        <v>0.2</v>
      </c>
      <c r="AS68" s="46">
        <v>0.19</v>
      </c>
      <c r="AT68" s="46">
        <v>0.24</v>
      </c>
      <c r="AU68" s="46">
        <v>0.22</v>
      </c>
      <c r="AV68" s="46">
        <v>0.12</v>
      </c>
      <c r="AW68" s="46">
        <v>0.11</v>
      </c>
      <c r="AX68" s="53">
        <v>0.33</v>
      </c>
      <c r="AY68" s="53">
        <v>0.37</v>
      </c>
      <c r="AZ68" s="53">
        <v>0.24</v>
      </c>
      <c r="BA68" s="53">
        <v>0.26</v>
      </c>
      <c r="BB68" s="53">
        <v>0.28000000000000003</v>
      </c>
      <c r="BC68" s="53">
        <v>0.28000000000000003</v>
      </c>
      <c r="BD68" s="53">
        <v>0.19</v>
      </c>
      <c r="BE68" s="53">
        <v>0.19</v>
      </c>
      <c r="BF68" s="53">
        <v>0.19</v>
      </c>
      <c r="BG68" s="46">
        <v>0.06</v>
      </c>
      <c r="BH68" s="46">
        <v>0.14000000000000001</v>
      </c>
      <c r="BI68" s="46">
        <v>0.14000000000000001</v>
      </c>
      <c r="BJ68" s="488">
        <v>0.12</v>
      </c>
      <c r="BK68" s="46">
        <v>0.19</v>
      </c>
      <c r="BL68" s="46">
        <v>0.15</v>
      </c>
      <c r="BM68" s="46">
        <v>0.16</v>
      </c>
      <c r="BN68" s="46">
        <v>0.05</v>
      </c>
      <c r="BO68" s="46">
        <v>0.05</v>
      </c>
      <c r="BP68" s="46">
        <v>0.16</v>
      </c>
      <c r="BQ68" s="47"/>
    </row>
    <row r="69" spans="1:70" ht="16" customHeight="1" x14ac:dyDescent="0.15">
      <c r="A69" s="477" t="s">
        <v>128</v>
      </c>
      <c r="B69" s="132" t="s">
        <v>529</v>
      </c>
      <c r="C69" s="38" t="s">
        <v>535</v>
      </c>
      <c r="D69" s="132" t="s">
        <v>612</v>
      </c>
      <c r="E69" s="132" t="s">
        <v>1022</v>
      </c>
      <c r="F69" s="38">
        <v>4</v>
      </c>
      <c r="G69" s="38">
        <v>26</v>
      </c>
      <c r="H69" s="38"/>
      <c r="I69" s="38">
        <v>0.21</v>
      </c>
      <c r="J69" s="38">
        <v>0.28999999999999998</v>
      </c>
      <c r="K69" s="38">
        <v>0.21</v>
      </c>
      <c r="L69" s="38">
        <v>0.21</v>
      </c>
      <c r="M69" s="38">
        <v>0.21</v>
      </c>
      <c r="N69" s="38">
        <v>0.21</v>
      </c>
      <c r="O69" s="38">
        <v>0.21</v>
      </c>
      <c r="P69" s="38">
        <v>0.21</v>
      </c>
      <c r="Q69" s="38">
        <v>0.21</v>
      </c>
      <c r="R69" s="38">
        <v>0.21</v>
      </c>
      <c r="S69" s="38">
        <v>0.21</v>
      </c>
      <c r="T69" s="38">
        <v>0.21</v>
      </c>
      <c r="U69" s="38">
        <v>0.21</v>
      </c>
      <c r="V69" s="38">
        <v>0.21</v>
      </c>
      <c r="W69" s="38">
        <v>0.21</v>
      </c>
      <c r="X69" s="38">
        <v>0.21</v>
      </c>
      <c r="Y69" s="38">
        <v>0.21</v>
      </c>
      <c r="Z69" s="38">
        <v>0.21</v>
      </c>
      <c r="AA69" s="38">
        <v>0.21</v>
      </c>
      <c r="AB69" s="38">
        <v>0.21</v>
      </c>
      <c r="AC69" s="46">
        <v>0.24</v>
      </c>
      <c r="AD69" s="46">
        <v>0.19</v>
      </c>
      <c r="AE69" s="46">
        <v>0.19</v>
      </c>
      <c r="AF69" s="46">
        <v>0.19</v>
      </c>
      <c r="AG69" s="486">
        <v>0.2</v>
      </c>
      <c r="AH69" s="46">
        <v>0.15</v>
      </c>
      <c r="AI69" s="487">
        <v>0.2</v>
      </c>
      <c r="AJ69" s="46">
        <v>0.35</v>
      </c>
      <c r="AK69" s="46">
        <v>0.15</v>
      </c>
      <c r="AL69" s="46">
        <v>0.12</v>
      </c>
      <c r="AM69" s="46">
        <v>0.27</v>
      </c>
      <c r="AN69" s="46">
        <v>0.19</v>
      </c>
      <c r="AO69" s="46">
        <v>0.19</v>
      </c>
      <c r="AP69" s="46">
        <v>0.19</v>
      </c>
      <c r="AQ69" s="46">
        <v>0.19</v>
      </c>
      <c r="AR69" s="486">
        <v>0.2</v>
      </c>
      <c r="AS69" s="46">
        <v>0.19</v>
      </c>
      <c r="AT69" s="46">
        <v>0.24</v>
      </c>
      <c r="AU69" s="46">
        <v>0.22</v>
      </c>
      <c r="AV69" s="46">
        <v>0.12</v>
      </c>
      <c r="AW69" s="46">
        <v>0.11</v>
      </c>
      <c r="AX69" s="53">
        <v>0.33</v>
      </c>
      <c r="AY69" s="53">
        <v>0.37</v>
      </c>
      <c r="AZ69" s="53">
        <v>0.24</v>
      </c>
      <c r="BA69" s="53">
        <v>0.26</v>
      </c>
      <c r="BB69" s="53">
        <v>0.28000000000000003</v>
      </c>
      <c r="BC69" s="53">
        <v>0.28000000000000003</v>
      </c>
      <c r="BD69" s="53">
        <v>0.19</v>
      </c>
      <c r="BE69" s="53">
        <v>0.19</v>
      </c>
      <c r="BF69" s="53">
        <v>0.19</v>
      </c>
      <c r="BG69" s="46">
        <v>0.06</v>
      </c>
      <c r="BH69" s="46">
        <v>0.14000000000000001</v>
      </c>
      <c r="BI69" s="46">
        <v>0.14000000000000001</v>
      </c>
      <c r="BJ69" s="488">
        <v>0.12</v>
      </c>
      <c r="BK69" s="46">
        <v>0.19</v>
      </c>
      <c r="BL69" s="46">
        <v>0.15</v>
      </c>
      <c r="BM69" s="46">
        <v>0.16</v>
      </c>
      <c r="BN69" s="46">
        <v>0.05</v>
      </c>
      <c r="BO69" s="46">
        <v>0.05</v>
      </c>
      <c r="BP69" s="46">
        <v>0.16</v>
      </c>
      <c r="BQ69" s="47"/>
    </row>
    <row r="70" spans="1:70" ht="16" customHeight="1" x14ac:dyDescent="0.15">
      <c r="A70" s="134" t="s">
        <v>80</v>
      </c>
      <c r="B70" s="149" t="s">
        <v>529</v>
      </c>
      <c r="C70" s="149" t="s">
        <v>233</v>
      </c>
      <c r="D70" s="149" t="s">
        <v>552</v>
      </c>
      <c r="E70" s="149" t="s">
        <v>1029</v>
      </c>
      <c r="F70" s="38">
        <v>5.5</v>
      </c>
      <c r="G70" s="38">
        <v>5.5</v>
      </c>
      <c r="H70" s="38"/>
      <c r="I70" s="38">
        <v>0.21</v>
      </c>
      <c r="J70" s="38">
        <v>0.28999999999999998</v>
      </c>
      <c r="K70" s="38">
        <v>0.21</v>
      </c>
      <c r="L70" s="38">
        <v>0.21</v>
      </c>
      <c r="M70" s="38">
        <v>0.21</v>
      </c>
      <c r="N70" s="38">
        <v>0.21</v>
      </c>
      <c r="O70" s="38">
        <v>0.21</v>
      </c>
      <c r="P70" s="38">
        <v>0.21</v>
      </c>
      <c r="Q70" s="38">
        <v>0.21</v>
      </c>
      <c r="R70" s="38">
        <v>0.21</v>
      </c>
      <c r="S70" s="38">
        <v>0.21</v>
      </c>
      <c r="T70" s="38">
        <v>0.21</v>
      </c>
      <c r="U70" s="38">
        <v>0.21</v>
      </c>
      <c r="V70" s="38">
        <v>0.12</v>
      </c>
      <c r="W70" s="38">
        <v>0.21</v>
      </c>
      <c r="X70" s="38">
        <v>0.21</v>
      </c>
      <c r="Y70" s="38">
        <v>0.21</v>
      </c>
      <c r="Z70" s="38">
        <v>0.21</v>
      </c>
      <c r="AA70" s="38">
        <v>0.21</v>
      </c>
      <c r="AB70" s="38">
        <v>0.21</v>
      </c>
      <c r="AC70" s="46">
        <v>0.24</v>
      </c>
      <c r="AD70" s="46">
        <v>0.19</v>
      </c>
      <c r="AE70" s="46">
        <v>0.19</v>
      </c>
      <c r="AF70" s="46">
        <v>0.19</v>
      </c>
      <c r="AG70" s="486">
        <v>0.2</v>
      </c>
      <c r="AH70" s="46">
        <v>0.15</v>
      </c>
      <c r="AI70" s="487">
        <v>0.2</v>
      </c>
      <c r="AJ70" s="46">
        <v>0.35</v>
      </c>
      <c r="AK70" s="46">
        <v>0.15</v>
      </c>
      <c r="AL70" s="46">
        <v>0.12</v>
      </c>
      <c r="AM70" s="46">
        <v>0.11</v>
      </c>
      <c r="AN70" s="46">
        <v>0.12</v>
      </c>
      <c r="AO70" s="46">
        <v>7.0000000000000007E-2</v>
      </c>
      <c r="AP70" s="486">
        <v>0.1</v>
      </c>
      <c r="AQ70" s="46">
        <v>0.08</v>
      </c>
      <c r="AR70" s="486">
        <v>0.12</v>
      </c>
      <c r="AS70" s="46">
        <v>7.0000000000000007E-2</v>
      </c>
      <c r="AT70" s="46">
        <v>7.0000000000000007E-2</v>
      </c>
      <c r="AU70" s="46">
        <v>0.11</v>
      </c>
      <c r="AV70" s="46">
        <v>0.04</v>
      </c>
      <c r="AW70" s="46">
        <v>0.11</v>
      </c>
      <c r="AX70" s="53">
        <v>0.23</v>
      </c>
      <c r="AY70" s="53">
        <v>0.19</v>
      </c>
      <c r="AZ70" s="53">
        <v>0.24</v>
      </c>
      <c r="BA70" s="53">
        <v>0.16</v>
      </c>
      <c r="BB70" s="53">
        <v>0.28000000000000003</v>
      </c>
      <c r="BC70" s="53">
        <v>0.28000000000000003</v>
      </c>
      <c r="BD70" s="53">
        <v>0.19</v>
      </c>
      <c r="BE70" s="53">
        <v>0.19</v>
      </c>
      <c r="BF70" s="53">
        <v>0.19</v>
      </c>
      <c r="BG70" s="46">
        <v>0.06</v>
      </c>
      <c r="BH70" s="46">
        <v>0.14000000000000001</v>
      </c>
      <c r="BI70" s="46">
        <v>0.14000000000000001</v>
      </c>
      <c r="BJ70" s="488">
        <v>0.08</v>
      </c>
      <c r="BK70" s="486">
        <v>0.1</v>
      </c>
      <c r="BL70" s="46">
        <v>0.05</v>
      </c>
      <c r="BM70" s="46">
        <v>0.11</v>
      </c>
      <c r="BN70" s="46">
        <v>0.05</v>
      </c>
      <c r="BO70" s="46">
        <v>0.05</v>
      </c>
      <c r="BP70" s="46">
        <v>0.05</v>
      </c>
      <c r="BQ70" s="47"/>
    </row>
    <row r="71" spans="1:70" ht="16" customHeight="1" x14ac:dyDescent="0.15">
      <c r="A71" s="484" t="s">
        <v>81</v>
      </c>
      <c r="B71" s="485" t="s">
        <v>529</v>
      </c>
      <c r="C71" s="485" t="s">
        <v>233</v>
      </c>
      <c r="D71" s="485" t="s">
        <v>553</v>
      </c>
      <c r="E71" s="149" t="s">
        <v>1029</v>
      </c>
      <c r="F71" s="482">
        <v>9.5</v>
      </c>
      <c r="G71" s="482">
        <v>9.5</v>
      </c>
      <c r="H71" s="482"/>
      <c r="I71" s="38">
        <v>0.21</v>
      </c>
      <c r="J71" s="38">
        <v>0.28999999999999998</v>
      </c>
      <c r="K71" s="38">
        <v>0.21</v>
      </c>
      <c r="L71" s="38">
        <v>0.21</v>
      </c>
      <c r="M71" s="38">
        <v>0.21</v>
      </c>
      <c r="N71" s="38">
        <v>0.21</v>
      </c>
      <c r="O71" s="38">
        <v>0.21</v>
      </c>
      <c r="P71" s="38">
        <v>0.21</v>
      </c>
      <c r="Q71" s="38">
        <v>0.21</v>
      </c>
      <c r="R71" s="38">
        <v>0.21</v>
      </c>
      <c r="S71" s="38">
        <v>0.21</v>
      </c>
      <c r="T71" s="38">
        <v>0.21</v>
      </c>
      <c r="U71" s="38">
        <v>0.21</v>
      </c>
      <c r="V71" s="38">
        <v>0.21</v>
      </c>
      <c r="W71" s="38">
        <v>0.21</v>
      </c>
      <c r="X71" s="38">
        <v>0.21</v>
      </c>
      <c r="Y71" s="38">
        <v>0.21</v>
      </c>
      <c r="Z71" s="38">
        <v>0.21</v>
      </c>
      <c r="AA71" s="38">
        <v>0.21</v>
      </c>
      <c r="AB71" s="38">
        <v>0.21</v>
      </c>
      <c r="AC71" s="46">
        <v>0.24</v>
      </c>
      <c r="AD71" s="46">
        <v>0.19</v>
      </c>
      <c r="AE71" s="46">
        <v>0.19</v>
      </c>
      <c r="AF71" s="46">
        <v>0.19</v>
      </c>
      <c r="AG71" s="486">
        <v>0.2</v>
      </c>
      <c r="AH71" s="46">
        <v>0.15</v>
      </c>
      <c r="AI71" s="487">
        <v>0.2</v>
      </c>
      <c r="AJ71" s="46">
        <v>0.35</v>
      </c>
      <c r="AK71" s="46">
        <v>0.15</v>
      </c>
      <c r="AL71" s="46">
        <v>0.12</v>
      </c>
      <c r="AM71" s="46">
        <v>0.27</v>
      </c>
      <c r="AN71" s="46">
        <v>0.19</v>
      </c>
      <c r="AO71" s="46">
        <v>0.19</v>
      </c>
      <c r="AP71" s="46">
        <v>0.19</v>
      </c>
      <c r="AQ71" s="46">
        <v>0.19</v>
      </c>
      <c r="AR71" s="486">
        <v>0.2</v>
      </c>
      <c r="AS71" s="46">
        <v>0.19</v>
      </c>
      <c r="AT71" s="46">
        <v>0.24</v>
      </c>
      <c r="AU71" s="46">
        <v>0.22</v>
      </c>
      <c r="AV71" s="46">
        <v>0.12</v>
      </c>
      <c r="AW71" s="46">
        <v>0.11</v>
      </c>
      <c r="AX71" s="53">
        <v>0.33</v>
      </c>
      <c r="AY71" s="53">
        <v>0.37</v>
      </c>
      <c r="AZ71" s="53">
        <v>0.24</v>
      </c>
      <c r="BA71" s="53">
        <v>0.26</v>
      </c>
      <c r="BB71" s="53">
        <v>0.28000000000000003</v>
      </c>
      <c r="BC71" s="53">
        <v>0.28000000000000003</v>
      </c>
      <c r="BD71" s="53">
        <v>0.19</v>
      </c>
      <c r="BE71" s="53">
        <v>0.19</v>
      </c>
      <c r="BF71" s="53">
        <v>0.12</v>
      </c>
      <c r="BG71" s="46">
        <v>0.06</v>
      </c>
      <c r="BH71" s="46">
        <v>0.14000000000000001</v>
      </c>
      <c r="BI71" s="46">
        <v>0.14000000000000001</v>
      </c>
      <c r="BJ71" s="488">
        <v>0.12</v>
      </c>
      <c r="BK71" s="46">
        <v>0.19</v>
      </c>
      <c r="BL71" s="46">
        <v>0.15</v>
      </c>
      <c r="BM71" s="46">
        <v>0.16</v>
      </c>
      <c r="BN71" s="46">
        <v>0.05</v>
      </c>
      <c r="BO71" s="46">
        <v>0.05</v>
      </c>
      <c r="BP71" s="46">
        <v>0.16</v>
      </c>
      <c r="BQ71" s="47"/>
    </row>
    <row r="72" spans="1:70" s="37" customFormat="1" ht="16" customHeight="1" x14ac:dyDescent="0.15">
      <c r="A72" s="134" t="s">
        <v>82</v>
      </c>
      <c r="B72" s="485" t="s">
        <v>529</v>
      </c>
      <c r="C72" s="485" t="s">
        <v>233</v>
      </c>
      <c r="D72" s="485" t="s">
        <v>554</v>
      </c>
      <c r="E72" s="149" t="s">
        <v>1029</v>
      </c>
      <c r="F72" s="38">
        <v>14</v>
      </c>
      <c r="G72" s="38">
        <v>14</v>
      </c>
      <c r="H72" s="38"/>
      <c r="I72" s="38">
        <v>0.21</v>
      </c>
      <c r="J72" s="38">
        <v>0.28999999999999998</v>
      </c>
      <c r="K72" s="38">
        <v>0.21</v>
      </c>
      <c r="L72" s="38">
        <v>0.21</v>
      </c>
      <c r="M72" s="38">
        <v>0.21</v>
      </c>
      <c r="N72" s="38">
        <v>0.21</v>
      </c>
      <c r="O72" s="38">
        <v>0.21</v>
      </c>
      <c r="P72" s="38">
        <v>0.21</v>
      </c>
      <c r="Q72" s="38">
        <v>0.21</v>
      </c>
      <c r="R72" s="38">
        <v>0.21</v>
      </c>
      <c r="S72" s="38">
        <v>0.21</v>
      </c>
      <c r="T72" s="38">
        <v>0.21</v>
      </c>
      <c r="U72" s="38">
        <v>0.21</v>
      </c>
      <c r="V72" s="38">
        <v>0.21</v>
      </c>
      <c r="W72" s="38">
        <v>0.21</v>
      </c>
      <c r="X72" s="38">
        <v>0.21</v>
      </c>
      <c r="Y72" s="38">
        <v>0.21</v>
      </c>
      <c r="Z72" s="38">
        <v>0.21</v>
      </c>
      <c r="AA72" s="38">
        <v>0.21</v>
      </c>
      <c r="AB72" s="38">
        <v>0.21</v>
      </c>
      <c r="AC72" s="46">
        <v>0.09</v>
      </c>
      <c r="AD72" s="46">
        <v>0.19</v>
      </c>
      <c r="AE72" s="46">
        <v>0.19</v>
      </c>
      <c r="AF72" s="46">
        <v>0.19</v>
      </c>
      <c r="AG72" s="486">
        <v>7.0000000000000007E-2</v>
      </c>
      <c r="AH72" s="46">
        <v>0.15</v>
      </c>
      <c r="AI72" s="487">
        <v>0.2</v>
      </c>
      <c r="AJ72" s="46">
        <v>0.35</v>
      </c>
      <c r="AK72" s="46">
        <v>0.15</v>
      </c>
      <c r="AL72" s="46">
        <v>0.09</v>
      </c>
      <c r="AM72" s="46">
        <v>0.27</v>
      </c>
      <c r="AN72" s="46">
        <v>0.19</v>
      </c>
      <c r="AO72" s="46">
        <v>0.19</v>
      </c>
      <c r="AP72" s="46">
        <v>0.19</v>
      </c>
      <c r="AQ72" s="46">
        <v>0.19</v>
      </c>
      <c r="AR72" s="486">
        <v>0.2</v>
      </c>
      <c r="AS72" s="46">
        <v>0.19</v>
      </c>
      <c r="AT72" s="46">
        <v>0.24</v>
      </c>
      <c r="AU72" s="46">
        <v>0.22</v>
      </c>
      <c r="AV72" s="46">
        <v>0.12</v>
      </c>
      <c r="AW72" s="46">
        <v>0.11</v>
      </c>
      <c r="AX72" s="53">
        <v>0.33</v>
      </c>
      <c r="AY72" s="53">
        <v>0.37</v>
      </c>
      <c r="AZ72" s="53">
        <v>0.24</v>
      </c>
      <c r="BA72" s="53">
        <v>0.26</v>
      </c>
      <c r="BB72" s="53">
        <v>0.28000000000000003</v>
      </c>
      <c r="BC72" s="53">
        <v>0.28000000000000003</v>
      </c>
      <c r="BD72" s="53">
        <v>0.19</v>
      </c>
      <c r="BE72" s="53">
        <v>0.19</v>
      </c>
      <c r="BF72" s="53">
        <v>0.19</v>
      </c>
      <c r="BG72" s="46">
        <v>0.06</v>
      </c>
      <c r="BH72" s="46">
        <v>0.14000000000000001</v>
      </c>
      <c r="BI72" s="46">
        <v>0.14000000000000001</v>
      </c>
      <c r="BJ72" s="488">
        <v>0.12</v>
      </c>
      <c r="BK72" s="46">
        <v>0.19</v>
      </c>
      <c r="BL72" s="46">
        <v>0.15</v>
      </c>
      <c r="BM72" s="46">
        <v>0.16</v>
      </c>
      <c r="BN72" s="46">
        <v>0.05</v>
      </c>
      <c r="BO72" s="46">
        <v>0.05</v>
      </c>
      <c r="BP72" s="46">
        <v>0.16</v>
      </c>
      <c r="BQ72" s="47"/>
    </row>
    <row r="75" spans="1:70" ht="84" x14ac:dyDescent="0.15">
      <c r="A75" s="48" t="s">
        <v>1129</v>
      </c>
      <c r="AO75" s="130"/>
    </row>
    <row r="77" spans="1:70" ht="28" x14ac:dyDescent="0.15">
      <c r="A77" s="48" t="s">
        <v>1126</v>
      </c>
    </row>
    <row r="79" spans="1:70" ht="28" x14ac:dyDescent="0.15">
      <c r="A79" s="48" t="s">
        <v>1127</v>
      </c>
    </row>
    <row r="81" spans="1:1" ht="56" x14ac:dyDescent="0.15">
      <c r="A81" s="48" t="s">
        <v>1128</v>
      </c>
    </row>
    <row r="83" spans="1:1" ht="14" x14ac:dyDescent="0.15">
      <c r="A83" s="48" t="s">
        <v>1152</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912BF-B003-8441-B15F-50D36335114A}">
  <dimension ref="A1:BT304"/>
  <sheetViews>
    <sheetView topLeftCell="BJ1" zoomScale="120" zoomScaleNormal="120" workbookViewId="0">
      <selection activeCell="G26" sqref="G26"/>
    </sheetView>
  </sheetViews>
  <sheetFormatPr baseColWidth="10" defaultRowHeight="13" x14ac:dyDescent="0.15"/>
  <cols>
    <col min="1" max="1" width="31.6640625" customWidth="1"/>
    <col min="2" max="2" width="15" customWidth="1"/>
    <col min="3" max="4" width="14.83203125" customWidth="1"/>
    <col min="5" max="5" width="17.6640625" customWidth="1"/>
    <col min="6" max="6" width="9.6640625" customWidth="1"/>
    <col min="10" max="10" width="10.83203125" style="264"/>
    <col min="11" max="11" width="18.33203125" customWidth="1"/>
  </cols>
  <sheetData>
    <row r="1" spans="1:72" s="2" customFormat="1" ht="16" customHeight="1" x14ac:dyDescent="0.2">
      <c r="A1" s="1" t="s">
        <v>988</v>
      </c>
      <c r="J1" s="260"/>
    </row>
    <row r="2" spans="1:72" s="2" customFormat="1" ht="16" customHeight="1" x14ac:dyDescent="0.15">
      <c r="A2" s="3" t="s">
        <v>0</v>
      </c>
      <c r="B2" s="4" t="s">
        <v>2</v>
      </c>
      <c r="C2" s="5"/>
      <c r="D2" s="5"/>
      <c r="E2" s="5"/>
      <c r="F2" s="5"/>
      <c r="G2" s="5"/>
      <c r="H2" s="5"/>
      <c r="I2" s="5"/>
      <c r="J2" s="261"/>
      <c r="K2" s="5"/>
      <c r="L2" s="5"/>
      <c r="M2" s="5"/>
      <c r="N2" s="5"/>
      <c r="O2" s="5"/>
      <c r="P2" s="5"/>
      <c r="Q2" s="5"/>
      <c r="R2" s="5"/>
      <c r="S2" s="5"/>
      <c r="T2" s="5"/>
      <c r="U2" s="5"/>
      <c r="V2" s="5"/>
    </row>
    <row r="3" spans="1:72" s="2" customFormat="1" ht="16" customHeight="1" x14ac:dyDescent="0.15">
      <c r="A3" s="9" t="s">
        <v>3</v>
      </c>
      <c r="B3" s="10"/>
      <c r="C3" s="10"/>
      <c r="J3" s="260"/>
      <c r="L3" s="12">
        <v>43711</v>
      </c>
      <c r="M3" s="12">
        <v>44444</v>
      </c>
      <c r="N3" s="12">
        <v>44444</v>
      </c>
      <c r="O3" s="12">
        <v>44444</v>
      </c>
      <c r="P3" s="12">
        <v>44444</v>
      </c>
      <c r="Q3" s="12">
        <v>44444</v>
      </c>
      <c r="R3" s="12">
        <v>44444</v>
      </c>
      <c r="S3" s="12">
        <v>44443</v>
      </c>
      <c r="T3" s="12">
        <v>44443</v>
      </c>
      <c r="U3" s="12">
        <v>44443</v>
      </c>
      <c r="V3" s="12">
        <v>43676</v>
      </c>
      <c r="W3" s="12">
        <v>43678</v>
      </c>
      <c r="X3" s="12">
        <v>43678</v>
      </c>
      <c r="Y3" s="12">
        <v>43678</v>
      </c>
      <c r="Z3" s="12">
        <v>43678</v>
      </c>
      <c r="AA3" s="12">
        <v>43678</v>
      </c>
      <c r="AB3" s="12">
        <v>43678</v>
      </c>
      <c r="AC3" s="12">
        <v>43677</v>
      </c>
      <c r="AD3" s="12">
        <v>43677</v>
      </c>
      <c r="AE3" s="12">
        <v>43677</v>
      </c>
      <c r="AF3" s="10">
        <v>43695</v>
      </c>
      <c r="AG3" s="10">
        <v>43697</v>
      </c>
      <c r="AH3" s="10">
        <v>43697</v>
      </c>
      <c r="AI3" s="10">
        <v>43697</v>
      </c>
      <c r="AJ3" s="10">
        <v>43697</v>
      </c>
      <c r="AK3" s="10">
        <v>43697</v>
      </c>
      <c r="AL3" s="10">
        <v>43697</v>
      </c>
      <c r="AM3" s="10">
        <v>43696</v>
      </c>
      <c r="AN3" s="10">
        <v>43696</v>
      </c>
      <c r="AO3" s="10">
        <v>43696</v>
      </c>
      <c r="AP3" s="10">
        <v>43690</v>
      </c>
      <c r="AQ3" s="10">
        <v>43692</v>
      </c>
      <c r="AR3" s="10">
        <v>43692</v>
      </c>
      <c r="AS3" s="10">
        <v>43692</v>
      </c>
      <c r="AT3" s="10">
        <v>43692</v>
      </c>
      <c r="AU3" s="10">
        <v>43692</v>
      </c>
      <c r="AV3" s="10">
        <v>43692</v>
      </c>
      <c r="AW3" s="10">
        <v>43692</v>
      </c>
      <c r="AX3" s="10">
        <v>43692</v>
      </c>
      <c r="AY3" s="10">
        <v>43692</v>
      </c>
      <c r="AZ3" s="10">
        <v>43669</v>
      </c>
      <c r="BA3" s="10">
        <v>43671</v>
      </c>
      <c r="BB3" s="10">
        <v>43671</v>
      </c>
      <c r="BC3" s="10">
        <v>43671</v>
      </c>
      <c r="BD3" s="10">
        <v>43671</v>
      </c>
      <c r="BE3" s="10">
        <v>43671</v>
      </c>
      <c r="BF3" s="10">
        <v>43671</v>
      </c>
      <c r="BG3" s="10">
        <v>43670</v>
      </c>
      <c r="BH3" s="10">
        <v>43670</v>
      </c>
      <c r="BI3" s="10">
        <v>43670</v>
      </c>
      <c r="BJ3" s="10">
        <v>43725</v>
      </c>
      <c r="BK3" s="10">
        <v>43727</v>
      </c>
      <c r="BL3" s="10">
        <v>43727</v>
      </c>
      <c r="BM3" s="10">
        <v>43727</v>
      </c>
      <c r="BN3" s="10">
        <v>43727</v>
      </c>
      <c r="BO3" s="10">
        <v>43727</v>
      </c>
      <c r="BP3" s="10">
        <v>43727</v>
      </c>
      <c r="BQ3" s="10">
        <v>43726</v>
      </c>
      <c r="BR3" s="10">
        <v>43726</v>
      </c>
      <c r="BS3" s="10">
        <v>43726</v>
      </c>
    </row>
    <row r="4" spans="1:72" s="2" customFormat="1" ht="16" customHeight="1" x14ac:dyDescent="0.15">
      <c r="A4" s="13" t="s">
        <v>5</v>
      </c>
      <c r="B4" s="17"/>
      <c r="C4" s="17"/>
      <c r="J4" s="260"/>
      <c r="L4" s="19" t="s">
        <v>57</v>
      </c>
      <c r="M4" s="19" t="s">
        <v>58</v>
      </c>
      <c r="N4" s="19" t="s">
        <v>59</v>
      </c>
      <c r="O4" s="19" t="s">
        <v>60</v>
      </c>
      <c r="P4" s="19" t="s">
        <v>61</v>
      </c>
      <c r="Q4" s="19" t="s">
        <v>62</v>
      </c>
      <c r="R4" s="19" t="s">
        <v>63</v>
      </c>
      <c r="S4" s="19" t="s">
        <v>64</v>
      </c>
      <c r="T4" s="19" t="s">
        <v>65</v>
      </c>
      <c r="U4" s="19" t="s">
        <v>66</v>
      </c>
      <c r="V4" s="19" t="s">
        <v>47</v>
      </c>
      <c r="W4" s="19" t="s">
        <v>48</v>
      </c>
      <c r="X4" s="19" t="s">
        <v>49</v>
      </c>
      <c r="Y4" s="19" t="s">
        <v>50</v>
      </c>
      <c r="Z4" s="19" t="s">
        <v>51</v>
      </c>
      <c r="AA4" s="19" t="s">
        <v>52</v>
      </c>
      <c r="AB4" s="19" t="s">
        <v>53</v>
      </c>
      <c r="AC4" s="19" t="s">
        <v>54</v>
      </c>
      <c r="AD4" s="19" t="s">
        <v>55</v>
      </c>
      <c r="AE4" s="19" t="s">
        <v>56</v>
      </c>
      <c r="AF4" s="17" t="s">
        <v>37</v>
      </c>
      <c r="AG4" s="17" t="s">
        <v>38</v>
      </c>
      <c r="AH4" s="17" t="s">
        <v>39</v>
      </c>
      <c r="AI4" s="17" t="s">
        <v>40</v>
      </c>
      <c r="AJ4" s="17" t="s">
        <v>41</v>
      </c>
      <c r="AK4" s="17" t="s">
        <v>42</v>
      </c>
      <c r="AL4" s="17" t="s">
        <v>43</v>
      </c>
      <c r="AM4" s="17" t="s">
        <v>44</v>
      </c>
      <c r="AN4" s="17" t="s">
        <v>45</v>
      </c>
      <c r="AO4" s="17" t="s">
        <v>46</v>
      </c>
      <c r="AP4" s="17" t="s">
        <v>27</v>
      </c>
      <c r="AQ4" s="17" t="s">
        <v>28</v>
      </c>
      <c r="AR4" s="17" t="s">
        <v>29</v>
      </c>
      <c r="AS4" s="17" t="s">
        <v>30</v>
      </c>
      <c r="AT4" s="17" t="s">
        <v>31</v>
      </c>
      <c r="AU4" s="17" t="s">
        <v>32</v>
      </c>
      <c r="AV4" s="17" t="s">
        <v>33</v>
      </c>
      <c r="AW4" s="17" t="s">
        <v>34</v>
      </c>
      <c r="AX4" s="17" t="s">
        <v>35</v>
      </c>
      <c r="AY4" s="17" t="s">
        <v>36</v>
      </c>
      <c r="AZ4" s="17" t="s">
        <v>17</v>
      </c>
      <c r="BA4" s="17" t="s">
        <v>18</v>
      </c>
      <c r="BB4" s="17" t="s">
        <v>19</v>
      </c>
      <c r="BC4" s="17" t="s">
        <v>20</v>
      </c>
      <c r="BD4" s="17" t="s">
        <v>21</v>
      </c>
      <c r="BE4" s="17" t="s">
        <v>22</v>
      </c>
      <c r="BF4" s="17" t="s">
        <v>23</v>
      </c>
      <c r="BG4" s="17" t="s">
        <v>24</v>
      </c>
      <c r="BH4" s="17" t="s">
        <v>25</v>
      </c>
      <c r="BI4" s="17" t="s">
        <v>26</v>
      </c>
      <c r="BJ4" s="17" t="s">
        <v>6</v>
      </c>
      <c r="BK4" s="17" t="s">
        <v>7</v>
      </c>
      <c r="BL4" s="17" t="s">
        <v>8</v>
      </c>
      <c r="BM4" s="17" t="s">
        <v>10</v>
      </c>
      <c r="BN4" s="17" t="s">
        <v>11</v>
      </c>
      <c r="BO4" s="17" t="s">
        <v>12</v>
      </c>
      <c r="BP4" s="17" t="s">
        <v>13</v>
      </c>
      <c r="BQ4" s="17" t="s">
        <v>14</v>
      </c>
      <c r="BR4" s="17" t="s">
        <v>15</v>
      </c>
      <c r="BS4" s="17" t="s">
        <v>16</v>
      </c>
    </row>
    <row r="5" spans="1:72" s="2" customFormat="1" ht="16" customHeight="1" x14ac:dyDescent="0.15">
      <c r="A5" s="13" t="s">
        <v>67</v>
      </c>
      <c r="B5" s="20"/>
      <c r="C5" s="20"/>
      <c r="J5" s="260"/>
      <c r="L5" s="22">
        <f>(226-25)/226</f>
        <v>0.88938053097345138</v>
      </c>
      <c r="M5" s="22">
        <f>(59-5)/59</f>
        <v>0.9152542372881356</v>
      </c>
      <c r="N5" s="22">
        <f>(59-5)/59</f>
        <v>0.9152542372881356</v>
      </c>
      <c r="O5" s="22">
        <f>(58-5)/58</f>
        <v>0.91379310344827591</v>
      </c>
      <c r="P5" s="22">
        <f>(62-5)/62</f>
        <v>0.91935483870967738</v>
      </c>
      <c r="Q5" s="22">
        <f>(61-5)/61</f>
        <v>0.91803278688524592</v>
      </c>
      <c r="R5" s="22">
        <f>(60-5)/60</f>
        <v>0.91666666666666663</v>
      </c>
      <c r="S5" s="22">
        <f>(59-5)/59</f>
        <v>0.9152542372881356</v>
      </c>
      <c r="T5" s="22">
        <f>(62-5)/62</f>
        <v>0.91935483870967738</v>
      </c>
      <c r="U5" s="22">
        <f>(60-5)/60</f>
        <v>0.91666666666666663</v>
      </c>
      <c r="V5" s="20">
        <f>(246-25)/246</f>
        <v>0.89837398373983735</v>
      </c>
      <c r="W5" s="20">
        <f>(54-5)/54</f>
        <v>0.90740740740740744</v>
      </c>
      <c r="X5" s="22">
        <f>(62-5)/62</f>
        <v>0.91935483870967738</v>
      </c>
      <c r="Y5" s="22">
        <f>(56-5)/56</f>
        <v>0.9107142857142857</v>
      </c>
      <c r="Z5" s="22">
        <f>(56-5)/56</f>
        <v>0.9107142857142857</v>
      </c>
      <c r="AA5" s="22">
        <f>(61-5)/61</f>
        <v>0.91803278688524592</v>
      </c>
      <c r="AB5" s="22">
        <f>(61-5)/61</f>
        <v>0.91803278688524592</v>
      </c>
      <c r="AC5" s="22">
        <f>(51-5)/51</f>
        <v>0.90196078431372551</v>
      </c>
      <c r="AD5" s="22">
        <f>(54-5)/54</f>
        <v>0.90740740740740744</v>
      </c>
      <c r="AE5" s="22">
        <f>(52-5)/52</f>
        <v>0.90384615384615385</v>
      </c>
      <c r="AF5" s="20">
        <f>(256-25)/256</f>
        <v>0.90234375</v>
      </c>
      <c r="AG5" s="20">
        <f>(60-5)/60</f>
        <v>0.91666666666666663</v>
      </c>
      <c r="AH5" s="20">
        <f>(64-5)/64</f>
        <v>0.921875</v>
      </c>
      <c r="AI5" s="20">
        <f>(57-5)/57</f>
        <v>0.91228070175438591</v>
      </c>
      <c r="AJ5" s="20">
        <f>(58-5)/58</f>
        <v>0.91379310344827591</v>
      </c>
      <c r="AK5" s="20">
        <f>(58-5)/58</f>
        <v>0.91379310344827591</v>
      </c>
      <c r="AL5" s="20">
        <f>(59-5)/59</f>
        <v>0.9152542372881356</v>
      </c>
      <c r="AM5" s="20">
        <f>(61-5)/61</f>
        <v>0.91803278688524592</v>
      </c>
      <c r="AN5" s="20">
        <f>(61-5)/61</f>
        <v>0.91803278688524592</v>
      </c>
      <c r="AO5" s="20">
        <f>(64-5)/64</f>
        <v>0.921875</v>
      </c>
      <c r="AP5" s="20">
        <f>(254-25)/254</f>
        <v>0.90157480314960625</v>
      </c>
      <c r="AQ5" s="20">
        <f>(52-5)/52</f>
        <v>0.90384615384615385</v>
      </c>
      <c r="AR5" s="20">
        <f>(53-5)/53</f>
        <v>0.90566037735849059</v>
      </c>
      <c r="AS5" s="20">
        <f>(53-5)/53</f>
        <v>0.90566037735849059</v>
      </c>
      <c r="AT5" s="20">
        <f>(53-5)/53</f>
        <v>0.90566037735849059</v>
      </c>
      <c r="AU5" s="20">
        <f>(55-5)/55</f>
        <v>0.90909090909090906</v>
      </c>
      <c r="AV5" s="20">
        <f>(54-5)/54</f>
        <v>0.90740740740740744</v>
      </c>
      <c r="AW5" s="20">
        <f>(60-5)/60</f>
        <v>0.91666666666666663</v>
      </c>
      <c r="AX5" s="20">
        <f>(54-5)/54</f>
        <v>0.90740740740740744</v>
      </c>
      <c r="AY5" s="20">
        <f>(59-5)/59</f>
        <v>0.9152542372881356</v>
      </c>
      <c r="AZ5" s="20">
        <f>(253-25)/253</f>
        <v>0.90118577075098816</v>
      </c>
      <c r="BA5" s="20">
        <f>(62-5)/62</f>
        <v>0.91935483870967738</v>
      </c>
      <c r="BB5" s="20">
        <f>(61-5)/61</f>
        <v>0.91803278688524592</v>
      </c>
      <c r="BC5" s="20">
        <f>(60-5)/60</f>
        <v>0.91666666666666663</v>
      </c>
      <c r="BD5" s="20">
        <f>(60-5)/60</f>
        <v>0.91666666666666663</v>
      </c>
      <c r="BE5" s="20">
        <f>(60-5)/60</f>
        <v>0.91666666666666663</v>
      </c>
      <c r="BF5" s="20">
        <f>(53-5)/53</f>
        <v>0.90566037735849059</v>
      </c>
      <c r="BG5" s="20">
        <f>(55-5)/55</f>
        <v>0.90909090909090906</v>
      </c>
      <c r="BH5" s="20">
        <f>(56-5)/56</f>
        <v>0.9107142857142857</v>
      </c>
      <c r="BI5" s="20">
        <f>(55-5)/55</f>
        <v>0.90909090909090906</v>
      </c>
      <c r="BJ5" s="20">
        <f>(239-25)/239</f>
        <v>0.89539748953974896</v>
      </c>
      <c r="BK5" s="20">
        <f>(58-5)/58</f>
        <v>0.91379310344827591</v>
      </c>
      <c r="BL5" s="20">
        <f>(56-5)/56</f>
        <v>0.9107142857142857</v>
      </c>
      <c r="BM5" s="20">
        <f>(59-5)/59</f>
        <v>0.9152542372881356</v>
      </c>
      <c r="BN5" s="20">
        <f>(60-5)/60</f>
        <v>0.91666666666666663</v>
      </c>
      <c r="BO5" s="20">
        <f>(66-5)/66</f>
        <v>0.9242424242424242</v>
      </c>
      <c r="BP5" s="20">
        <f>(64-5)/64</f>
        <v>0.921875</v>
      </c>
      <c r="BQ5" s="20">
        <f>(58-5)/58</f>
        <v>0.91379310344827591</v>
      </c>
      <c r="BR5" s="20">
        <f>(57-5)/57</f>
        <v>0.91228070175438591</v>
      </c>
      <c r="BS5" s="20">
        <f>(62-5)/62</f>
        <v>0.91935483870967738</v>
      </c>
    </row>
    <row r="6" spans="1:72" s="26" customFormat="1" ht="16" customHeight="1" x14ac:dyDescent="0.15">
      <c r="A6" s="23" t="s">
        <v>68</v>
      </c>
      <c r="B6" s="24"/>
      <c r="C6" s="24"/>
      <c r="J6" s="262"/>
      <c r="L6" s="24">
        <v>18</v>
      </c>
      <c r="M6" s="24">
        <v>25</v>
      </c>
      <c r="N6" s="24">
        <v>25</v>
      </c>
      <c r="O6" s="24">
        <v>25</v>
      </c>
      <c r="P6" s="24">
        <v>25</v>
      </c>
      <c r="Q6" s="24">
        <v>25</v>
      </c>
      <c r="R6" s="24">
        <v>25</v>
      </c>
      <c r="S6" s="24">
        <v>25</v>
      </c>
      <c r="T6" s="24">
        <v>25</v>
      </c>
      <c r="U6" s="24">
        <v>25</v>
      </c>
      <c r="V6" s="24">
        <v>16</v>
      </c>
      <c r="W6" s="24">
        <v>25</v>
      </c>
      <c r="X6" s="24">
        <v>26</v>
      </c>
      <c r="Y6" s="24">
        <v>26</v>
      </c>
      <c r="Z6" s="24">
        <v>25</v>
      </c>
      <c r="AA6" s="24">
        <v>27</v>
      </c>
      <c r="AB6" s="24">
        <v>25</v>
      </c>
      <c r="AC6" s="24">
        <v>26</v>
      </c>
      <c r="AD6" s="24">
        <v>25</v>
      </c>
      <c r="AE6" s="24">
        <v>25</v>
      </c>
      <c r="AF6" s="24">
        <v>18</v>
      </c>
      <c r="AG6" s="24">
        <v>25</v>
      </c>
      <c r="AH6" s="24">
        <v>24</v>
      </c>
      <c r="AI6" s="24">
        <v>25</v>
      </c>
      <c r="AJ6" s="24">
        <v>25</v>
      </c>
      <c r="AK6" s="24">
        <v>25</v>
      </c>
      <c r="AL6" s="24">
        <v>25</v>
      </c>
      <c r="AM6" s="24">
        <v>25</v>
      </c>
      <c r="AN6" s="24">
        <v>25</v>
      </c>
      <c r="AO6" s="24">
        <v>27</v>
      </c>
      <c r="AP6" s="24">
        <v>17</v>
      </c>
      <c r="AQ6" s="24">
        <v>24</v>
      </c>
      <c r="AR6" s="24">
        <v>26</v>
      </c>
      <c r="AS6" s="24">
        <v>25</v>
      </c>
      <c r="AT6" s="24">
        <v>25</v>
      </c>
      <c r="AU6" s="24">
        <v>25</v>
      </c>
      <c r="AV6" s="24">
        <v>27</v>
      </c>
      <c r="AW6" s="24">
        <v>26</v>
      </c>
      <c r="AX6" s="24">
        <v>25</v>
      </c>
      <c r="AY6" s="24">
        <v>25</v>
      </c>
      <c r="AZ6" s="24">
        <v>21</v>
      </c>
      <c r="BA6" s="24">
        <v>18</v>
      </c>
      <c r="BB6" s="24">
        <v>22</v>
      </c>
      <c r="BC6" s="24">
        <v>22.5</v>
      </c>
      <c r="BD6" s="24">
        <v>22</v>
      </c>
      <c r="BE6" s="24">
        <v>25</v>
      </c>
      <c r="BF6" s="24">
        <v>25</v>
      </c>
      <c r="BG6" s="24">
        <v>25</v>
      </c>
      <c r="BH6" s="24">
        <v>25</v>
      </c>
      <c r="BI6" s="24">
        <v>28</v>
      </c>
      <c r="BJ6" s="24">
        <v>15</v>
      </c>
      <c r="BK6" s="24">
        <v>5</v>
      </c>
      <c r="BL6" s="24">
        <v>8.5</v>
      </c>
      <c r="BM6" s="24">
        <v>9</v>
      </c>
      <c r="BN6" s="24">
        <v>8</v>
      </c>
      <c r="BO6" s="24">
        <v>15</v>
      </c>
      <c r="BP6" s="24">
        <v>15</v>
      </c>
      <c r="BQ6" s="24">
        <v>20</v>
      </c>
      <c r="BR6" s="24">
        <v>17</v>
      </c>
      <c r="BS6" s="24">
        <v>20</v>
      </c>
    </row>
    <row r="7" spans="1:72" s="31" customFormat="1" ht="16" customHeight="1" thickBot="1" x14ac:dyDescent="0.2">
      <c r="A7" s="27" t="s">
        <v>69</v>
      </c>
      <c r="B7" s="28"/>
      <c r="C7" s="28"/>
      <c r="J7" s="263"/>
      <c r="L7" s="30">
        <v>44340</v>
      </c>
      <c r="M7" s="30">
        <v>44511</v>
      </c>
      <c r="N7" s="30">
        <v>44512</v>
      </c>
      <c r="O7" s="30">
        <v>44514</v>
      </c>
      <c r="P7" s="30">
        <v>44515</v>
      </c>
      <c r="Q7" s="30">
        <v>44516</v>
      </c>
      <c r="R7" s="30">
        <v>44517</v>
      </c>
      <c r="S7" s="30">
        <v>44518</v>
      </c>
      <c r="T7" s="30">
        <v>44519</v>
      </c>
      <c r="U7" s="30">
        <v>44521</v>
      </c>
      <c r="V7" s="30">
        <v>44337</v>
      </c>
      <c r="W7" s="30">
        <v>44496</v>
      </c>
      <c r="X7" s="30">
        <v>44497</v>
      </c>
      <c r="Y7" s="30">
        <v>44498</v>
      </c>
      <c r="Z7" s="30">
        <v>44502</v>
      </c>
      <c r="AA7" s="30">
        <v>44503</v>
      </c>
      <c r="AB7" s="30">
        <v>44504</v>
      </c>
      <c r="AC7" s="30">
        <v>44505</v>
      </c>
      <c r="AD7" s="30">
        <v>44509</v>
      </c>
      <c r="AE7" s="30">
        <v>44510</v>
      </c>
      <c r="AF7" s="30">
        <v>44335</v>
      </c>
      <c r="AG7" s="30">
        <v>44481</v>
      </c>
      <c r="AH7" s="30">
        <v>44482</v>
      </c>
      <c r="AI7" s="30">
        <v>44483</v>
      </c>
      <c r="AJ7" s="30">
        <v>44484</v>
      </c>
      <c r="AK7" s="30">
        <v>44488</v>
      </c>
      <c r="AL7" s="30">
        <v>44489</v>
      </c>
      <c r="AM7" s="30">
        <v>44490</v>
      </c>
      <c r="AN7" s="30">
        <v>44491</v>
      </c>
      <c r="AO7" s="30">
        <v>44495</v>
      </c>
      <c r="AP7" s="30">
        <v>44328</v>
      </c>
      <c r="AQ7" s="30">
        <v>44461</v>
      </c>
      <c r="AR7" s="30">
        <v>44462</v>
      </c>
      <c r="AS7" s="30">
        <v>44463</v>
      </c>
      <c r="AT7" s="30">
        <v>44467</v>
      </c>
      <c r="AU7" s="30">
        <v>44468</v>
      </c>
      <c r="AV7" s="30">
        <v>44469</v>
      </c>
      <c r="AW7" s="30">
        <v>44470</v>
      </c>
      <c r="AX7" s="30">
        <v>44474</v>
      </c>
      <c r="AY7" s="30">
        <v>44475</v>
      </c>
      <c r="AZ7" s="30">
        <v>44307</v>
      </c>
      <c r="BA7" s="30">
        <v>44441</v>
      </c>
      <c r="BB7" s="30">
        <v>44446</v>
      </c>
      <c r="BC7" s="30">
        <v>44447</v>
      </c>
      <c r="BD7" s="30">
        <v>44449</v>
      </c>
      <c r="BE7" s="30">
        <v>44452</v>
      </c>
      <c r="BF7" s="30">
        <v>44454</v>
      </c>
      <c r="BG7" s="30">
        <v>44455</v>
      </c>
      <c r="BH7" s="30">
        <v>44456</v>
      </c>
      <c r="BI7" s="30">
        <v>44459</v>
      </c>
      <c r="BJ7" s="28">
        <v>44327</v>
      </c>
      <c r="BK7" s="28">
        <v>44413</v>
      </c>
      <c r="BL7" s="28">
        <v>44415</v>
      </c>
      <c r="BM7" s="28">
        <v>44417</v>
      </c>
      <c r="BN7" s="28">
        <v>44419</v>
      </c>
      <c r="BO7" s="28">
        <v>44420</v>
      </c>
      <c r="BP7" s="28">
        <v>44424</v>
      </c>
      <c r="BQ7" s="28">
        <v>44432</v>
      </c>
      <c r="BR7" s="28">
        <v>44434</v>
      </c>
      <c r="BS7" s="28">
        <v>44438</v>
      </c>
    </row>
    <row r="8" spans="1:72" ht="14" x14ac:dyDescent="0.15">
      <c r="A8" s="38" t="s">
        <v>85</v>
      </c>
      <c r="B8" s="38"/>
      <c r="C8" s="38"/>
      <c r="D8" s="38" t="s">
        <v>225</v>
      </c>
      <c r="E8" s="38" t="s">
        <v>132</v>
      </c>
      <c r="F8" s="38" t="s">
        <v>959</v>
      </c>
      <c r="G8" s="39" t="s">
        <v>86</v>
      </c>
      <c r="H8" s="39"/>
      <c r="I8" s="38"/>
      <c r="J8" s="38"/>
      <c r="K8" s="245"/>
      <c r="L8" s="403" t="s">
        <v>57</v>
      </c>
      <c r="M8" s="41" t="s">
        <v>58</v>
      </c>
      <c r="N8" s="41" t="s">
        <v>59</v>
      </c>
      <c r="O8" s="41" t="s">
        <v>60</v>
      </c>
      <c r="P8" s="41" t="s">
        <v>61</v>
      </c>
      <c r="Q8" s="41" t="s">
        <v>62</v>
      </c>
      <c r="R8" s="41" t="s">
        <v>63</v>
      </c>
      <c r="S8" s="41" t="s">
        <v>64</v>
      </c>
      <c r="T8" s="41" t="s">
        <v>65</v>
      </c>
      <c r="U8" s="41" t="s">
        <v>66</v>
      </c>
      <c r="V8" s="41" t="s">
        <v>47</v>
      </c>
      <c r="W8" s="41" t="s">
        <v>48</v>
      </c>
      <c r="X8" s="41" t="s">
        <v>49</v>
      </c>
      <c r="Y8" s="41" t="s">
        <v>50</v>
      </c>
      <c r="Z8" s="41" t="s">
        <v>51</v>
      </c>
      <c r="AA8" s="41" t="s">
        <v>52</v>
      </c>
      <c r="AB8" s="41" t="s">
        <v>53</v>
      </c>
      <c r="AC8" s="41" t="s">
        <v>54</v>
      </c>
      <c r="AD8" s="41" t="s">
        <v>55</v>
      </c>
      <c r="AE8" s="41" t="s">
        <v>56</v>
      </c>
      <c r="AF8" s="41" t="s">
        <v>37</v>
      </c>
      <c r="AG8" s="41" t="s">
        <v>38</v>
      </c>
      <c r="AH8" s="41" t="s">
        <v>39</v>
      </c>
      <c r="AI8" s="41" t="s">
        <v>40</v>
      </c>
      <c r="AJ8" s="41" t="s">
        <v>41</v>
      </c>
      <c r="AK8" s="41" t="s">
        <v>42</v>
      </c>
      <c r="AL8" s="41" t="s">
        <v>43</v>
      </c>
      <c r="AM8" s="41" t="s">
        <v>44</v>
      </c>
      <c r="AN8" s="41" t="s">
        <v>45</v>
      </c>
      <c r="AO8" s="41" t="s">
        <v>46</v>
      </c>
      <c r="AP8" s="41" t="s">
        <v>27</v>
      </c>
      <c r="AQ8" s="41" t="s">
        <v>28</v>
      </c>
      <c r="AR8" s="41" t="s">
        <v>29</v>
      </c>
      <c r="AS8" s="41" t="s">
        <v>30</v>
      </c>
      <c r="AT8" s="41" t="s">
        <v>31</v>
      </c>
      <c r="AU8" s="41" t="s">
        <v>32</v>
      </c>
      <c r="AV8" s="41" t="s">
        <v>33</v>
      </c>
      <c r="AW8" s="41" t="s">
        <v>34</v>
      </c>
      <c r="AX8" s="41" t="s">
        <v>35</v>
      </c>
      <c r="AY8" s="41" t="s">
        <v>36</v>
      </c>
      <c r="AZ8" s="41" t="s">
        <v>17</v>
      </c>
      <c r="BA8" s="41" t="s">
        <v>18</v>
      </c>
      <c r="BB8" s="41" t="s">
        <v>19</v>
      </c>
      <c r="BC8" s="41" t="s">
        <v>20</v>
      </c>
      <c r="BD8" s="41" t="s">
        <v>21</v>
      </c>
      <c r="BE8" s="41" t="s">
        <v>22</v>
      </c>
      <c r="BF8" s="41" t="s">
        <v>23</v>
      </c>
      <c r="BG8" s="41" t="s">
        <v>24</v>
      </c>
      <c r="BH8" s="41" t="s">
        <v>25</v>
      </c>
      <c r="BI8" s="41" t="s">
        <v>26</v>
      </c>
      <c r="BJ8" s="41" t="s">
        <v>6</v>
      </c>
      <c r="BK8" s="41" t="s">
        <v>7</v>
      </c>
      <c r="BL8" s="41" t="s">
        <v>8</v>
      </c>
      <c r="BM8" s="41" t="s">
        <v>10</v>
      </c>
      <c r="BN8" s="41" t="s">
        <v>11</v>
      </c>
      <c r="BO8" s="41" t="s">
        <v>12</v>
      </c>
      <c r="BP8" s="41" t="s">
        <v>13</v>
      </c>
      <c r="BQ8" s="41" t="s">
        <v>14</v>
      </c>
      <c r="BR8" s="41" t="s">
        <v>15</v>
      </c>
      <c r="BS8" s="41" t="s">
        <v>16</v>
      </c>
      <c r="BT8" s="36"/>
    </row>
    <row r="9" spans="1:72" ht="13" customHeight="1" x14ac:dyDescent="0.15">
      <c r="A9" s="38"/>
      <c r="B9" s="38"/>
      <c r="C9" s="38"/>
      <c r="D9" s="38"/>
      <c r="E9" s="38"/>
      <c r="F9" s="38"/>
      <c r="G9" s="44" t="s">
        <v>87</v>
      </c>
      <c r="H9" s="44"/>
      <c r="I9" s="45" t="s">
        <v>88</v>
      </c>
      <c r="J9" s="45"/>
      <c r="K9" s="246" t="s">
        <v>960</v>
      </c>
      <c r="L9" s="172"/>
      <c r="M9" s="42"/>
      <c r="N9" s="42"/>
      <c r="O9" s="42"/>
      <c r="P9" s="42"/>
      <c r="Q9" s="42"/>
      <c r="R9" s="42"/>
      <c r="S9" s="42"/>
      <c r="T9" s="42"/>
      <c r="U9" s="42"/>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36"/>
    </row>
    <row r="10" spans="1:72" ht="14" x14ac:dyDescent="0.15">
      <c r="A10" s="37"/>
      <c r="B10" s="37"/>
      <c r="C10" s="37"/>
      <c r="D10" s="37"/>
      <c r="E10" s="37"/>
      <c r="F10" s="37"/>
      <c r="G10" s="39" t="s">
        <v>89</v>
      </c>
      <c r="H10" s="39" t="s">
        <v>90</v>
      </c>
      <c r="I10" s="38" t="s">
        <v>89</v>
      </c>
      <c r="J10" s="38" t="s">
        <v>90</v>
      </c>
      <c r="K10" s="247"/>
      <c r="L10" s="131"/>
      <c r="M10" s="38"/>
      <c r="N10" s="38"/>
      <c r="O10" s="38"/>
      <c r="P10" s="38"/>
      <c r="Q10" s="38"/>
      <c r="R10" s="38"/>
      <c r="S10" s="38"/>
      <c r="T10" s="38"/>
      <c r="U10" s="38"/>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7"/>
    </row>
    <row r="11" spans="1:72" ht="15" x14ac:dyDescent="0.15">
      <c r="A11" s="104" t="s">
        <v>958</v>
      </c>
      <c r="B11" s="153" t="s">
        <v>517</v>
      </c>
      <c r="C11" s="153" t="s">
        <v>226</v>
      </c>
      <c r="D11" s="153" t="s">
        <v>573</v>
      </c>
      <c r="E11" s="153" t="s">
        <v>975</v>
      </c>
      <c r="F11" s="153"/>
      <c r="G11" s="105">
        <v>0.03</v>
      </c>
      <c r="H11" s="105">
        <v>0.1575</v>
      </c>
      <c r="I11" s="107">
        <f t="shared" ref="I11:J11" si="0">G11*80</f>
        <v>2.4</v>
      </c>
      <c r="J11" s="107">
        <f t="shared" si="0"/>
        <v>12.6</v>
      </c>
      <c r="K11" s="248"/>
      <c r="L11" s="296">
        <v>1</v>
      </c>
      <c r="M11" s="296">
        <v>1</v>
      </c>
      <c r="N11" s="296">
        <v>1</v>
      </c>
      <c r="O11" s="296">
        <v>1</v>
      </c>
      <c r="P11" s="296">
        <v>1</v>
      </c>
      <c r="Q11" s="296">
        <v>1</v>
      </c>
      <c r="R11" s="296">
        <v>1</v>
      </c>
      <c r="S11" s="296">
        <v>1</v>
      </c>
      <c r="T11" s="296">
        <v>1</v>
      </c>
      <c r="U11" s="296">
        <v>1</v>
      </c>
      <c r="V11" s="296">
        <v>1</v>
      </c>
      <c r="W11" s="296">
        <v>1</v>
      </c>
      <c r="X11" s="296">
        <v>1</v>
      </c>
      <c r="Y11" s="296">
        <v>1</v>
      </c>
      <c r="Z11" s="296">
        <v>1</v>
      </c>
      <c r="AA11" s="296">
        <v>1</v>
      </c>
      <c r="AB11" s="296">
        <v>1</v>
      </c>
      <c r="AC11" s="296">
        <v>1</v>
      </c>
      <c r="AD11" s="296">
        <v>1</v>
      </c>
      <c r="AE11" s="296">
        <v>1</v>
      </c>
      <c r="AF11" s="296">
        <v>1</v>
      </c>
      <c r="AG11" s="296">
        <v>1</v>
      </c>
      <c r="AH11" s="296">
        <v>1</v>
      </c>
      <c r="AI11" s="296">
        <v>0.81</v>
      </c>
      <c r="AJ11" s="296">
        <v>1</v>
      </c>
      <c r="AK11" s="296">
        <v>1</v>
      </c>
      <c r="AL11" s="296">
        <v>1</v>
      </c>
      <c r="AM11" s="296">
        <v>1</v>
      </c>
      <c r="AN11" s="296">
        <v>1</v>
      </c>
      <c r="AO11" s="296">
        <v>1</v>
      </c>
      <c r="AP11" s="296">
        <v>1</v>
      </c>
      <c r="AQ11" s="296">
        <v>1</v>
      </c>
      <c r="AR11" s="296">
        <v>1</v>
      </c>
      <c r="AS11" s="296">
        <v>1</v>
      </c>
      <c r="AT11" s="296">
        <v>1</v>
      </c>
      <c r="AU11" s="296">
        <v>1</v>
      </c>
      <c r="AV11" s="296">
        <v>1</v>
      </c>
      <c r="AW11" s="296">
        <v>1</v>
      </c>
      <c r="AX11" s="296">
        <v>1</v>
      </c>
      <c r="AY11" s="296">
        <v>0.5</v>
      </c>
      <c r="AZ11" s="296">
        <v>1</v>
      </c>
      <c r="BA11" s="296">
        <v>0.89</v>
      </c>
      <c r="BB11" s="296">
        <v>1</v>
      </c>
      <c r="BC11" s="296">
        <v>0.55000000000000004</v>
      </c>
      <c r="BD11" s="296">
        <v>1</v>
      </c>
      <c r="BE11" s="296">
        <v>0.6</v>
      </c>
      <c r="BF11" s="296">
        <v>1</v>
      </c>
      <c r="BG11" s="296">
        <v>1</v>
      </c>
      <c r="BH11" s="296">
        <v>1</v>
      </c>
      <c r="BI11" s="296">
        <v>1</v>
      </c>
      <c r="BJ11" s="296">
        <v>0.73</v>
      </c>
      <c r="BK11" s="296">
        <v>1</v>
      </c>
      <c r="BL11" s="296">
        <v>1</v>
      </c>
      <c r="BM11" s="296">
        <v>1</v>
      </c>
      <c r="BN11" s="296">
        <v>1</v>
      </c>
      <c r="BO11" s="296">
        <v>1</v>
      </c>
      <c r="BP11" s="296">
        <v>1</v>
      </c>
      <c r="BQ11" s="296">
        <v>0.5</v>
      </c>
      <c r="BR11" s="296">
        <v>0.78</v>
      </c>
      <c r="BS11" s="296">
        <v>0.6</v>
      </c>
      <c r="BT11" s="129"/>
    </row>
    <row r="12" spans="1:72" s="210" customFormat="1" ht="15" x14ac:dyDescent="0.15">
      <c r="A12" s="497" t="s">
        <v>173</v>
      </c>
      <c r="B12" s="498" t="s">
        <v>517</v>
      </c>
      <c r="C12" s="498" t="s">
        <v>227</v>
      </c>
      <c r="D12" s="498" t="s">
        <v>613</v>
      </c>
      <c r="E12" s="498" t="s">
        <v>131</v>
      </c>
      <c r="F12" s="498"/>
      <c r="G12" s="502">
        <v>0.2</v>
      </c>
      <c r="H12" s="503">
        <v>0.2</v>
      </c>
      <c r="I12" s="499">
        <f t="shared" ref="I12:J41" si="1">G12*80</f>
        <v>16</v>
      </c>
      <c r="J12" s="499">
        <f t="shared" si="1"/>
        <v>16</v>
      </c>
      <c r="K12" s="500"/>
      <c r="L12" s="501">
        <v>1</v>
      </c>
      <c r="M12" s="501">
        <v>1</v>
      </c>
      <c r="N12" s="501">
        <v>1</v>
      </c>
      <c r="O12" s="501">
        <v>1</v>
      </c>
      <c r="P12" s="501">
        <v>1</v>
      </c>
      <c r="Q12" s="501">
        <v>1</v>
      </c>
      <c r="R12" s="501">
        <v>1</v>
      </c>
      <c r="S12" s="501">
        <v>1</v>
      </c>
      <c r="T12" s="501">
        <v>1</v>
      </c>
      <c r="U12" s="501">
        <v>1</v>
      </c>
      <c r="V12" s="501">
        <v>1</v>
      </c>
      <c r="W12" s="501">
        <v>1</v>
      </c>
      <c r="X12" s="501">
        <v>1</v>
      </c>
      <c r="Y12" s="501">
        <v>1</v>
      </c>
      <c r="Z12" s="501">
        <v>1</v>
      </c>
      <c r="AA12" s="501">
        <v>1</v>
      </c>
      <c r="AB12" s="501">
        <v>1</v>
      </c>
      <c r="AC12" s="501">
        <v>1</v>
      </c>
      <c r="AD12" s="501">
        <v>1</v>
      </c>
      <c r="AE12" s="501">
        <v>1</v>
      </c>
      <c r="AF12" s="501">
        <v>1</v>
      </c>
      <c r="AG12" s="501">
        <v>1</v>
      </c>
      <c r="AH12" s="501">
        <v>1</v>
      </c>
      <c r="AI12" s="501">
        <v>0.81</v>
      </c>
      <c r="AJ12" s="501">
        <v>1</v>
      </c>
      <c r="AK12" s="501">
        <v>1</v>
      </c>
      <c r="AL12" s="501">
        <v>1</v>
      </c>
      <c r="AM12" s="501">
        <v>1</v>
      </c>
      <c r="AN12" s="501">
        <v>1</v>
      </c>
      <c r="AO12" s="501">
        <v>1</v>
      </c>
      <c r="AP12" s="501">
        <v>1</v>
      </c>
      <c r="AQ12" s="501">
        <v>1</v>
      </c>
      <c r="AR12" s="501">
        <v>1</v>
      </c>
      <c r="AS12" s="501">
        <v>1</v>
      </c>
      <c r="AT12" s="501">
        <v>1</v>
      </c>
      <c r="AU12" s="501">
        <v>1</v>
      </c>
      <c r="AV12" s="501">
        <v>1</v>
      </c>
      <c r="AW12" s="501">
        <v>1</v>
      </c>
      <c r="AX12" s="501">
        <v>1</v>
      </c>
      <c r="AY12" s="501">
        <v>0.5</v>
      </c>
      <c r="AZ12" s="501">
        <v>1</v>
      </c>
      <c r="BA12" s="501">
        <v>0.89</v>
      </c>
      <c r="BB12" s="501">
        <v>1</v>
      </c>
      <c r="BC12" s="501">
        <v>0.55000000000000004</v>
      </c>
      <c r="BD12" s="501">
        <v>1</v>
      </c>
      <c r="BE12" s="501">
        <v>0.6</v>
      </c>
      <c r="BF12" s="501">
        <v>1</v>
      </c>
      <c r="BG12" s="501">
        <v>1</v>
      </c>
      <c r="BH12" s="501">
        <v>1</v>
      </c>
      <c r="BI12" s="501">
        <v>1</v>
      </c>
      <c r="BJ12" s="501">
        <v>0.89</v>
      </c>
      <c r="BK12" s="501">
        <v>1</v>
      </c>
      <c r="BL12" s="501">
        <v>1</v>
      </c>
      <c r="BM12" s="501">
        <v>1</v>
      </c>
      <c r="BN12" s="501">
        <v>1</v>
      </c>
      <c r="BO12" s="501">
        <v>1</v>
      </c>
      <c r="BP12" s="501">
        <v>1</v>
      </c>
      <c r="BQ12" s="501">
        <v>0.5</v>
      </c>
      <c r="BR12" s="501">
        <v>0.78</v>
      </c>
      <c r="BS12" s="501">
        <v>0.6</v>
      </c>
      <c r="BT12" s="203"/>
    </row>
    <row r="13" spans="1:72" ht="15" x14ac:dyDescent="0.15">
      <c r="A13" s="104" t="s">
        <v>174</v>
      </c>
      <c r="B13" s="153" t="s">
        <v>517</v>
      </c>
      <c r="C13" s="153" t="s">
        <v>227</v>
      </c>
      <c r="D13" s="153" t="s">
        <v>615</v>
      </c>
      <c r="E13" s="153" t="s">
        <v>131</v>
      </c>
      <c r="F13" s="153"/>
      <c r="G13" s="105">
        <v>0.3</v>
      </c>
      <c r="H13" s="106">
        <v>0.3</v>
      </c>
      <c r="I13" s="107">
        <f t="shared" si="1"/>
        <v>24</v>
      </c>
      <c r="J13" s="107">
        <f t="shared" si="1"/>
        <v>24</v>
      </c>
      <c r="K13" s="248"/>
      <c r="L13" s="296">
        <v>1</v>
      </c>
      <c r="M13" s="296">
        <v>1</v>
      </c>
      <c r="N13" s="296">
        <v>1</v>
      </c>
      <c r="O13" s="296">
        <v>1</v>
      </c>
      <c r="P13" s="296">
        <v>1</v>
      </c>
      <c r="Q13" s="296">
        <v>1</v>
      </c>
      <c r="R13" s="296">
        <v>1</v>
      </c>
      <c r="S13" s="296">
        <v>1</v>
      </c>
      <c r="T13" s="296">
        <v>1</v>
      </c>
      <c r="U13" s="296">
        <v>1</v>
      </c>
      <c r="V13" s="296">
        <v>1</v>
      </c>
      <c r="W13" s="296">
        <v>1</v>
      </c>
      <c r="X13" s="296">
        <v>1</v>
      </c>
      <c r="Y13" s="296">
        <v>1</v>
      </c>
      <c r="Z13" s="296">
        <v>1</v>
      </c>
      <c r="AA13" s="296">
        <v>1</v>
      </c>
      <c r="AB13" s="296">
        <v>1</v>
      </c>
      <c r="AC13" s="296">
        <v>1</v>
      </c>
      <c r="AD13" s="296">
        <v>1</v>
      </c>
      <c r="AE13" s="296">
        <v>1</v>
      </c>
      <c r="AF13" s="296">
        <v>1</v>
      </c>
      <c r="AG13" s="296">
        <v>1</v>
      </c>
      <c r="AH13" s="296">
        <v>1</v>
      </c>
      <c r="AI13" s="296">
        <v>0.81</v>
      </c>
      <c r="AJ13" s="296">
        <v>1</v>
      </c>
      <c r="AK13" s="296">
        <v>1</v>
      </c>
      <c r="AL13" s="296">
        <v>1</v>
      </c>
      <c r="AM13" s="296">
        <v>1</v>
      </c>
      <c r="AN13" s="296">
        <v>1</v>
      </c>
      <c r="AO13" s="296">
        <v>1</v>
      </c>
      <c r="AP13" s="296">
        <v>1</v>
      </c>
      <c r="AQ13" s="296">
        <v>1</v>
      </c>
      <c r="AR13" s="296">
        <v>1</v>
      </c>
      <c r="AS13" s="296">
        <v>1</v>
      </c>
      <c r="AT13" s="296">
        <v>1</v>
      </c>
      <c r="AU13" s="296">
        <v>1</v>
      </c>
      <c r="AV13" s="296">
        <v>1</v>
      </c>
      <c r="AW13" s="296">
        <v>1</v>
      </c>
      <c r="AX13" s="296">
        <v>1</v>
      </c>
      <c r="AY13" s="296">
        <v>0.5</v>
      </c>
      <c r="AZ13" s="296">
        <v>1</v>
      </c>
      <c r="BA13" s="296">
        <v>0.89</v>
      </c>
      <c r="BB13" s="296">
        <v>1</v>
      </c>
      <c r="BC13" s="296">
        <v>0.55000000000000004</v>
      </c>
      <c r="BD13" s="296">
        <v>1</v>
      </c>
      <c r="BE13" s="296">
        <v>0.6</v>
      </c>
      <c r="BF13" s="296">
        <v>1</v>
      </c>
      <c r="BG13" s="296">
        <v>1</v>
      </c>
      <c r="BH13" s="296">
        <v>1</v>
      </c>
      <c r="BI13" s="296">
        <v>1</v>
      </c>
      <c r="BJ13" s="296">
        <v>0.73</v>
      </c>
      <c r="BK13" s="296">
        <v>1</v>
      </c>
      <c r="BL13" s="296">
        <v>1</v>
      </c>
      <c r="BM13" s="296">
        <v>1</v>
      </c>
      <c r="BN13" s="296">
        <v>1</v>
      </c>
      <c r="BO13" s="296">
        <v>1</v>
      </c>
      <c r="BP13" s="296">
        <v>1</v>
      </c>
      <c r="BQ13" s="296">
        <v>0.5</v>
      </c>
      <c r="BR13" s="296">
        <v>0.78</v>
      </c>
      <c r="BS13" s="296">
        <v>0.6</v>
      </c>
      <c r="BT13" s="129"/>
    </row>
    <row r="14" spans="1:72" ht="15" x14ac:dyDescent="0.15">
      <c r="A14" s="104" t="s">
        <v>175</v>
      </c>
      <c r="B14" s="153" t="s">
        <v>517</v>
      </c>
      <c r="C14" s="153" t="s">
        <v>227</v>
      </c>
      <c r="D14" s="153" t="s">
        <v>616</v>
      </c>
      <c r="E14" s="153" t="s">
        <v>131</v>
      </c>
      <c r="F14" s="153"/>
      <c r="G14" s="105">
        <v>0.4</v>
      </c>
      <c r="H14" s="106">
        <v>0.4</v>
      </c>
      <c r="I14" s="107">
        <f t="shared" si="1"/>
        <v>32</v>
      </c>
      <c r="J14" s="107">
        <f t="shared" si="1"/>
        <v>32</v>
      </c>
      <c r="K14" s="248"/>
      <c r="L14" s="296">
        <v>1</v>
      </c>
      <c r="M14" s="296">
        <v>1</v>
      </c>
      <c r="N14" s="296">
        <v>1</v>
      </c>
      <c r="O14" s="296">
        <v>1</v>
      </c>
      <c r="P14" s="296">
        <v>1</v>
      </c>
      <c r="Q14" s="296">
        <v>1</v>
      </c>
      <c r="R14" s="296">
        <v>1</v>
      </c>
      <c r="S14" s="296">
        <v>1</v>
      </c>
      <c r="T14" s="296">
        <v>1</v>
      </c>
      <c r="U14" s="296">
        <v>1</v>
      </c>
      <c r="V14" s="296">
        <v>1</v>
      </c>
      <c r="W14" s="296">
        <v>1</v>
      </c>
      <c r="X14" s="296">
        <v>1</v>
      </c>
      <c r="Y14" s="296">
        <v>1</v>
      </c>
      <c r="Z14" s="296">
        <v>1</v>
      </c>
      <c r="AA14" s="296">
        <v>1</v>
      </c>
      <c r="AB14" s="296">
        <v>1</v>
      </c>
      <c r="AC14" s="296">
        <v>1</v>
      </c>
      <c r="AD14" s="296">
        <v>1</v>
      </c>
      <c r="AE14" s="296">
        <v>1</v>
      </c>
      <c r="AF14" s="296">
        <v>1</v>
      </c>
      <c r="AG14" s="296">
        <v>1</v>
      </c>
      <c r="AH14" s="296">
        <v>1</v>
      </c>
      <c r="AI14" s="296">
        <v>0.81</v>
      </c>
      <c r="AJ14" s="296">
        <v>1</v>
      </c>
      <c r="AK14" s="296">
        <v>1</v>
      </c>
      <c r="AL14" s="296">
        <v>1</v>
      </c>
      <c r="AM14" s="296">
        <v>1</v>
      </c>
      <c r="AN14" s="296">
        <v>1</v>
      </c>
      <c r="AO14" s="296">
        <v>1</v>
      </c>
      <c r="AP14" s="296">
        <v>1</v>
      </c>
      <c r="AQ14" s="296">
        <v>1</v>
      </c>
      <c r="AR14" s="296">
        <v>1</v>
      </c>
      <c r="AS14" s="296">
        <v>1</v>
      </c>
      <c r="AT14" s="296">
        <v>1</v>
      </c>
      <c r="AU14" s="296">
        <v>1</v>
      </c>
      <c r="AV14" s="296">
        <v>1</v>
      </c>
      <c r="AW14" s="296">
        <v>1</v>
      </c>
      <c r="AX14" s="296">
        <v>1</v>
      </c>
      <c r="AY14" s="296">
        <v>0.5</v>
      </c>
      <c r="AZ14" s="296">
        <v>1</v>
      </c>
      <c r="BA14" s="296">
        <v>0.89</v>
      </c>
      <c r="BB14" s="296">
        <v>1</v>
      </c>
      <c r="BC14" s="296">
        <v>0.55000000000000004</v>
      </c>
      <c r="BD14" s="296">
        <v>1</v>
      </c>
      <c r="BE14" s="296">
        <v>0.6</v>
      </c>
      <c r="BF14" s="296">
        <v>1</v>
      </c>
      <c r="BG14" s="296">
        <v>1</v>
      </c>
      <c r="BH14" s="296">
        <v>1</v>
      </c>
      <c r="BI14" s="296">
        <v>1</v>
      </c>
      <c r="BJ14" s="296">
        <v>0.73</v>
      </c>
      <c r="BK14" s="296">
        <v>1</v>
      </c>
      <c r="BL14" s="296">
        <v>1</v>
      </c>
      <c r="BM14" s="296">
        <v>1</v>
      </c>
      <c r="BN14" s="296">
        <v>1</v>
      </c>
      <c r="BO14" s="296">
        <v>1</v>
      </c>
      <c r="BP14" s="296">
        <v>1</v>
      </c>
      <c r="BQ14" s="296">
        <v>0.5</v>
      </c>
      <c r="BR14" s="296">
        <v>0.78</v>
      </c>
      <c r="BS14" s="296">
        <v>0.6</v>
      </c>
      <c r="BT14" s="129"/>
    </row>
    <row r="15" spans="1:72" ht="15" x14ac:dyDescent="0.15">
      <c r="A15" s="104" t="s">
        <v>176</v>
      </c>
      <c r="B15" s="153" t="s">
        <v>517</v>
      </c>
      <c r="C15" s="153" t="s">
        <v>227</v>
      </c>
      <c r="D15" s="153" t="s">
        <v>617</v>
      </c>
      <c r="E15" s="153" t="s">
        <v>131</v>
      </c>
      <c r="F15" s="153"/>
      <c r="G15" s="105">
        <v>0.4</v>
      </c>
      <c r="H15" s="106">
        <v>1.3</v>
      </c>
      <c r="I15" s="107">
        <f t="shared" si="1"/>
        <v>32</v>
      </c>
      <c r="J15" s="107">
        <f t="shared" si="1"/>
        <v>104</v>
      </c>
      <c r="K15" s="248"/>
      <c r="L15" s="296">
        <v>1</v>
      </c>
      <c r="M15" s="296">
        <v>1</v>
      </c>
      <c r="N15" s="296">
        <v>1</v>
      </c>
      <c r="O15" s="296">
        <v>1</v>
      </c>
      <c r="P15" s="296">
        <v>1</v>
      </c>
      <c r="Q15" s="296">
        <v>1</v>
      </c>
      <c r="R15" s="296">
        <v>1</v>
      </c>
      <c r="S15" s="296">
        <v>1</v>
      </c>
      <c r="T15" s="296">
        <v>1</v>
      </c>
      <c r="U15" s="296">
        <v>1</v>
      </c>
      <c r="V15" s="296">
        <v>1</v>
      </c>
      <c r="W15" s="296">
        <v>1</v>
      </c>
      <c r="X15" s="296">
        <v>1</v>
      </c>
      <c r="Y15" s="296">
        <v>1</v>
      </c>
      <c r="Z15" s="296">
        <v>1</v>
      </c>
      <c r="AA15" s="296">
        <v>1</v>
      </c>
      <c r="AB15" s="296">
        <v>1</v>
      </c>
      <c r="AC15" s="296">
        <v>1</v>
      </c>
      <c r="AD15" s="296">
        <v>1</v>
      </c>
      <c r="AE15" s="296">
        <v>1</v>
      </c>
      <c r="AF15" s="296">
        <v>1</v>
      </c>
      <c r="AG15" s="296">
        <v>1</v>
      </c>
      <c r="AH15" s="296">
        <v>1</v>
      </c>
      <c r="AI15" s="296">
        <v>0.81</v>
      </c>
      <c r="AJ15" s="296">
        <v>1</v>
      </c>
      <c r="AK15" s="296">
        <v>1</v>
      </c>
      <c r="AL15" s="296">
        <v>1</v>
      </c>
      <c r="AM15" s="296">
        <v>1</v>
      </c>
      <c r="AN15" s="296">
        <v>1</v>
      </c>
      <c r="AO15" s="296">
        <v>1</v>
      </c>
      <c r="AP15" s="296">
        <v>1</v>
      </c>
      <c r="AQ15" s="296">
        <v>1</v>
      </c>
      <c r="AR15" s="296">
        <v>1</v>
      </c>
      <c r="AS15" s="296">
        <v>1</v>
      </c>
      <c r="AT15" s="296">
        <v>1</v>
      </c>
      <c r="AU15" s="296">
        <v>1</v>
      </c>
      <c r="AV15" s="296">
        <v>1</v>
      </c>
      <c r="AW15" s="296">
        <v>1</v>
      </c>
      <c r="AX15" s="296">
        <v>1</v>
      </c>
      <c r="AY15" s="296">
        <v>0.5</v>
      </c>
      <c r="AZ15" s="296">
        <v>1</v>
      </c>
      <c r="BA15" s="296">
        <v>0.89</v>
      </c>
      <c r="BB15" s="296">
        <v>1</v>
      </c>
      <c r="BC15" s="296">
        <v>0.55000000000000004</v>
      </c>
      <c r="BD15" s="296">
        <v>1</v>
      </c>
      <c r="BE15" s="296">
        <v>0.6</v>
      </c>
      <c r="BF15" s="296">
        <v>1</v>
      </c>
      <c r="BG15" s="296">
        <v>1</v>
      </c>
      <c r="BH15" s="296">
        <v>1</v>
      </c>
      <c r="BI15" s="296">
        <v>1</v>
      </c>
      <c r="BJ15" s="296">
        <v>0.73</v>
      </c>
      <c r="BK15" s="296">
        <v>1</v>
      </c>
      <c r="BL15" s="296">
        <v>1</v>
      </c>
      <c r="BM15" s="296">
        <v>1</v>
      </c>
      <c r="BN15" s="296">
        <v>1</v>
      </c>
      <c r="BO15" s="296">
        <v>1</v>
      </c>
      <c r="BP15" s="296">
        <v>1</v>
      </c>
      <c r="BQ15" s="296">
        <v>0.5</v>
      </c>
      <c r="BR15" s="296">
        <v>0.78</v>
      </c>
      <c r="BS15" s="296">
        <v>0.6</v>
      </c>
      <c r="BT15" s="129"/>
    </row>
    <row r="16" spans="1:72" ht="15" x14ac:dyDescent="0.15">
      <c r="A16" s="104" t="s">
        <v>177</v>
      </c>
      <c r="B16" s="153" t="s">
        <v>517</v>
      </c>
      <c r="C16" s="153" t="s">
        <v>227</v>
      </c>
      <c r="D16" s="153" t="s">
        <v>618</v>
      </c>
      <c r="E16" s="153" t="s">
        <v>131</v>
      </c>
      <c r="F16" s="153"/>
      <c r="G16" s="105">
        <v>0.5</v>
      </c>
      <c r="H16" s="106">
        <v>0.5</v>
      </c>
      <c r="I16" s="107">
        <f t="shared" si="1"/>
        <v>40</v>
      </c>
      <c r="J16" s="107">
        <f t="shared" si="1"/>
        <v>40</v>
      </c>
      <c r="K16" s="248"/>
      <c r="L16" s="296">
        <v>1</v>
      </c>
      <c r="M16" s="296">
        <v>1</v>
      </c>
      <c r="N16" s="296">
        <v>1</v>
      </c>
      <c r="O16" s="296">
        <v>1</v>
      </c>
      <c r="P16" s="296">
        <v>1</v>
      </c>
      <c r="Q16" s="296">
        <v>1</v>
      </c>
      <c r="R16" s="296">
        <v>1</v>
      </c>
      <c r="S16" s="296">
        <v>1</v>
      </c>
      <c r="T16" s="296">
        <v>1</v>
      </c>
      <c r="U16" s="296">
        <v>1</v>
      </c>
      <c r="V16" s="296">
        <v>1</v>
      </c>
      <c r="W16" s="296">
        <v>1</v>
      </c>
      <c r="X16" s="296">
        <v>1</v>
      </c>
      <c r="Y16" s="296">
        <v>1</v>
      </c>
      <c r="Z16" s="296">
        <v>1</v>
      </c>
      <c r="AA16" s="296">
        <v>1</v>
      </c>
      <c r="AB16" s="296">
        <v>1</v>
      </c>
      <c r="AC16" s="296">
        <v>1</v>
      </c>
      <c r="AD16" s="296">
        <v>1</v>
      </c>
      <c r="AE16" s="296">
        <v>1</v>
      </c>
      <c r="AF16" s="296">
        <v>1</v>
      </c>
      <c r="AG16" s="296">
        <v>1</v>
      </c>
      <c r="AH16" s="296">
        <v>1</v>
      </c>
      <c r="AI16" s="296">
        <v>0.81</v>
      </c>
      <c r="AJ16" s="296">
        <v>1</v>
      </c>
      <c r="AK16" s="296">
        <v>1</v>
      </c>
      <c r="AL16" s="296">
        <v>1</v>
      </c>
      <c r="AM16" s="296">
        <v>1</v>
      </c>
      <c r="AN16" s="296">
        <v>1</v>
      </c>
      <c r="AO16" s="296">
        <v>1</v>
      </c>
      <c r="AP16" s="296">
        <v>1</v>
      </c>
      <c r="AQ16" s="296">
        <v>1</v>
      </c>
      <c r="AR16" s="296">
        <v>1</v>
      </c>
      <c r="AS16" s="296">
        <v>1</v>
      </c>
      <c r="AT16" s="296">
        <v>1</v>
      </c>
      <c r="AU16" s="296">
        <v>1</v>
      </c>
      <c r="AV16" s="296">
        <v>1</v>
      </c>
      <c r="AW16" s="296">
        <v>1</v>
      </c>
      <c r="AX16" s="296">
        <v>1</v>
      </c>
      <c r="AY16" s="296">
        <v>0.5</v>
      </c>
      <c r="AZ16" s="296">
        <v>1</v>
      </c>
      <c r="BA16" s="296">
        <v>0.89</v>
      </c>
      <c r="BB16" s="296">
        <v>1</v>
      </c>
      <c r="BC16" s="296">
        <v>0.55000000000000004</v>
      </c>
      <c r="BD16" s="296">
        <v>1</v>
      </c>
      <c r="BE16" s="296">
        <v>0.6</v>
      </c>
      <c r="BF16" s="296">
        <v>1</v>
      </c>
      <c r="BG16" s="296">
        <v>1</v>
      </c>
      <c r="BH16" s="296">
        <v>1</v>
      </c>
      <c r="BI16" s="296">
        <v>1</v>
      </c>
      <c r="BJ16" s="296">
        <v>0.73</v>
      </c>
      <c r="BK16" s="296">
        <v>1</v>
      </c>
      <c r="BL16" s="296">
        <v>1</v>
      </c>
      <c r="BM16" s="296">
        <v>1</v>
      </c>
      <c r="BN16" s="296">
        <v>1</v>
      </c>
      <c r="BO16" s="296">
        <v>1</v>
      </c>
      <c r="BP16" s="296">
        <v>1</v>
      </c>
      <c r="BQ16" s="296">
        <v>0.5</v>
      </c>
      <c r="BR16" s="296">
        <v>0.78</v>
      </c>
      <c r="BS16" s="296">
        <v>0.6</v>
      </c>
      <c r="BT16" s="129"/>
    </row>
    <row r="17" spans="1:72" ht="15" x14ac:dyDescent="0.15">
      <c r="A17" s="104" t="s">
        <v>178</v>
      </c>
      <c r="B17" s="153" t="s">
        <v>517</v>
      </c>
      <c r="C17" s="153" t="s">
        <v>227</v>
      </c>
      <c r="D17" s="153" t="s">
        <v>619</v>
      </c>
      <c r="E17" s="153" t="s">
        <v>131</v>
      </c>
      <c r="F17" s="153"/>
      <c r="G17" s="105">
        <v>0.8</v>
      </c>
      <c r="H17" s="106">
        <v>0.8</v>
      </c>
      <c r="I17" s="107">
        <f t="shared" si="1"/>
        <v>64</v>
      </c>
      <c r="J17" s="107">
        <f t="shared" si="1"/>
        <v>64</v>
      </c>
      <c r="K17" s="248"/>
      <c r="L17" s="296">
        <v>1</v>
      </c>
      <c r="M17" s="296">
        <v>1</v>
      </c>
      <c r="N17" s="296">
        <v>1</v>
      </c>
      <c r="O17" s="296">
        <v>1</v>
      </c>
      <c r="P17" s="296">
        <v>1</v>
      </c>
      <c r="Q17" s="296">
        <v>1</v>
      </c>
      <c r="R17" s="296">
        <v>1</v>
      </c>
      <c r="S17" s="296">
        <v>1</v>
      </c>
      <c r="T17" s="296">
        <v>1</v>
      </c>
      <c r="U17" s="296">
        <v>1</v>
      </c>
      <c r="V17" s="296">
        <v>1</v>
      </c>
      <c r="W17" s="296">
        <v>1</v>
      </c>
      <c r="X17" s="296">
        <v>1</v>
      </c>
      <c r="Y17" s="296">
        <v>1</v>
      </c>
      <c r="Z17" s="296">
        <v>1</v>
      </c>
      <c r="AA17" s="296">
        <v>1</v>
      </c>
      <c r="AB17" s="296">
        <v>1</v>
      </c>
      <c r="AC17" s="296">
        <v>1</v>
      </c>
      <c r="AD17" s="296">
        <v>1</v>
      </c>
      <c r="AE17" s="296">
        <v>1</v>
      </c>
      <c r="AF17" s="296">
        <v>1</v>
      </c>
      <c r="AG17" s="296">
        <v>1</v>
      </c>
      <c r="AH17" s="296">
        <v>1</v>
      </c>
      <c r="AI17" s="296">
        <v>0.81</v>
      </c>
      <c r="AJ17" s="296">
        <v>1</v>
      </c>
      <c r="AK17" s="296">
        <v>1</v>
      </c>
      <c r="AL17" s="296">
        <v>1</v>
      </c>
      <c r="AM17" s="296">
        <v>1</v>
      </c>
      <c r="AN17" s="296">
        <v>1</v>
      </c>
      <c r="AO17" s="296">
        <v>1</v>
      </c>
      <c r="AP17" s="296">
        <v>1</v>
      </c>
      <c r="AQ17" s="296">
        <v>1</v>
      </c>
      <c r="AR17" s="296">
        <v>1</v>
      </c>
      <c r="AS17" s="296">
        <v>1</v>
      </c>
      <c r="AT17" s="296">
        <v>1</v>
      </c>
      <c r="AU17" s="296">
        <v>1</v>
      </c>
      <c r="AV17" s="296">
        <v>1</v>
      </c>
      <c r="AW17" s="296">
        <v>1</v>
      </c>
      <c r="AX17" s="296">
        <v>1</v>
      </c>
      <c r="AY17" s="296">
        <v>0.5</v>
      </c>
      <c r="AZ17" s="296">
        <v>1</v>
      </c>
      <c r="BA17" s="296">
        <v>0.89</v>
      </c>
      <c r="BB17" s="296">
        <v>1</v>
      </c>
      <c r="BC17" s="296">
        <v>0.55000000000000004</v>
      </c>
      <c r="BD17" s="296">
        <v>1</v>
      </c>
      <c r="BE17" s="296">
        <v>0.6</v>
      </c>
      <c r="BF17" s="296">
        <v>1</v>
      </c>
      <c r="BG17" s="296">
        <v>1</v>
      </c>
      <c r="BH17" s="296">
        <v>1</v>
      </c>
      <c r="BI17" s="296">
        <v>1</v>
      </c>
      <c r="BJ17" s="296">
        <v>0.73</v>
      </c>
      <c r="BK17" s="296">
        <v>1</v>
      </c>
      <c r="BL17" s="296">
        <v>1</v>
      </c>
      <c r="BM17" s="296">
        <v>1</v>
      </c>
      <c r="BN17" s="296">
        <v>1</v>
      </c>
      <c r="BO17" s="296">
        <v>1</v>
      </c>
      <c r="BP17" s="296">
        <v>1</v>
      </c>
      <c r="BQ17" s="296">
        <v>0.5</v>
      </c>
      <c r="BR17" s="296">
        <v>0.78</v>
      </c>
      <c r="BS17" s="296">
        <v>0.6</v>
      </c>
      <c r="BT17" s="129"/>
    </row>
    <row r="18" spans="1:72" ht="15" x14ac:dyDescent="0.15">
      <c r="A18" s="104" t="s">
        <v>179</v>
      </c>
      <c r="B18" s="153" t="s">
        <v>517</v>
      </c>
      <c r="C18" s="153" t="s">
        <v>228</v>
      </c>
      <c r="D18" s="153" t="s">
        <v>620</v>
      </c>
      <c r="E18" s="153" t="s">
        <v>131</v>
      </c>
      <c r="F18" s="153"/>
      <c r="G18" s="105">
        <v>0.2</v>
      </c>
      <c r="H18" s="106">
        <v>0.2</v>
      </c>
      <c r="I18" s="107">
        <f t="shared" si="1"/>
        <v>16</v>
      </c>
      <c r="J18" s="107">
        <f t="shared" si="1"/>
        <v>16</v>
      </c>
      <c r="K18" s="248"/>
      <c r="L18" s="296">
        <v>1</v>
      </c>
      <c r="M18" s="296">
        <v>1</v>
      </c>
      <c r="N18" s="296">
        <v>1</v>
      </c>
      <c r="O18" s="296">
        <v>1</v>
      </c>
      <c r="P18" s="296">
        <v>1</v>
      </c>
      <c r="Q18" s="296">
        <v>1</v>
      </c>
      <c r="R18" s="296">
        <v>1</v>
      </c>
      <c r="S18" s="296">
        <v>1</v>
      </c>
      <c r="T18" s="296">
        <v>1</v>
      </c>
      <c r="U18" s="296">
        <v>1</v>
      </c>
      <c r="V18" s="296">
        <v>1</v>
      </c>
      <c r="W18" s="296">
        <v>1</v>
      </c>
      <c r="X18" s="296">
        <v>1</v>
      </c>
      <c r="Y18" s="296">
        <v>1</v>
      </c>
      <c r="Z18" s="296">
        <v>1</v>
      </c>
      <c r="AA18" s="296">
        <v>1</v>
      </c>
      <c r="AB18" s="296">
        <v>1</v>
      </c>
      <c r="AC18" s="296">
        <v>1</v>
      </c>
      <c r="AD18" s="296">
        <v>1</v>
      </c>
      <c r="AE18" s="296">
        <v>1</v>
      </c>
      <c r="AF18" s="296">
        <v>1</v>
      </c>
      <c r="AG18" s="296">
        <v>1</v>
      </c>
      <c r="AH18" s="296">
        <v>1</v>
      </c>
      <c r="AI18" s="296">
        <v>0.81</v>
      </c>
      <c r="AJ18" s="296">
        <v>1</v>
      </c>
      <c r="AK18" s="296">
        <v>1</v>
      </c>
      <c r="AL18" s="296">
        <v>1</v>
      </c>
      <c r="AM18" s="296">
        <v>1</v>
      </c>
      <c r="AN18" s="296">
        <v>1</v>
      </c>
      <c r="AO18" s="296">
        <v>1</v>
      </c>
      <c r="AP18" s="296">
        <v>1</v>
      </c>
      <c r="AQ18" s="296">
        <v>1</v>
      </c>
      <c r="AR18" s="296">
        <v>1</v>
      </c>
      <c r="AS18" s="296">
        <v>1</v>
      </c>
      <c r="AT18" s="296">
        <v>1</v>
      </c>
      <c r="AU18" s="296">
        <v>1</v>
      </c>
      <c r="AV18" s="296">
        <v>1</v>
      </c>
      <c r="AW18" s="296">
        <v>1</v>
      </c>
      <c r="AX18" s="296">
        <v>1</v>
      </c>
      <c r="AY18" s="296">
        <v>0.5</v>
      </c>
      <c r="AZ18" s="296">
        <v>1</v>
      </c>
      <c r="BA18" s="296">
        <v>0.89</v>
      </c>
      <c r="BB18" s="296">
        <v>1</v>
      </c>
      <c r="BC18" s="296">
        <v>0.55000000000000004</v>
      </c>
      <c r="BD18" s="296">
        <v>1</v>
      </c>
      <c r="BE18" s="296">
        <v>0.6</v>
      </c>
      <c r="BF18" s="296">
        <v>1</v>
      </c>
      <c r="BG18" s="296">
        <v>1</v>
      </c>
      <c r="BH18" s="296">
        <v>1</v>
      </c>
      <c r="BI18" s="296">
        <v>1</v>
      </c>
      <c r="BJ18" s="296">
        <v>0.73</v>
      </c>
      <c r="BK18" s="296">
        <v>1</v>
      </c>
      <c r="BL18" s="296">
        <v>1</v>
      </c>
      <c r="BM18" s="296">
        <v>1</v>
      </c>
      <c r="BN18" s="296">
        <v>1</v>
      </c>
      <c r="BO18" s="296">
        <v>1</v>
      </c>
      <c r="BP18" s="296">
        <v>1</v>
      </c>
      <c r="BQ18" s="296">
        <v>0.5</v>
      </c>
      <c r="BR18" s="296">
        <v>0.78</v>
      </c>
      <c r="BS18" s="296">
        <v>0.6</v>
      </c>
      <c r="BT18" s="129"/>
    </row>
    <row r="19" spans="1:72" ht="15" x14ac:dyDescent="0.15">
      <c r="A19" s="104" t="s">
        <v>181</v>
      </c>
      <c r="B19" s="153" t="s">
        <v>517</v>
      </c>
      <c r="C19" s="153" t="s">
        <v>229</v>
      </c>
      <c r="D19" s="153" t="s">
        <v>621</v>
      </c>
      <c r="E19" s="153" t="s">
        <v>134</v>
      </c>
      <c r="F19" s="153"/>
      <c r="G19" s="105">
        <v>0.2</v>
      </c>
      <c r="H19" s="106">
        <v>0.2</v>
      </c>
      <c r="I19" s="107">
        <f t="shared" si="1"/>
        <v>16</v>
      </c>
      <c r="J19" s="107">
        <f t="shared" si="1"/>
        <v>16</v>
      </c>
      <c r="K19" s="248">
        <v>16</v>
      </c>
      <c r="L19" s="296">
        <v>1</v>
      </c>
      <c r="M19" s="296">
        <v>1</v>
      </c>
      <c r="N19" s="296">
        <v>1</v>
      </c>
      <c r="O19" s="296">
        <v>1</v>
      </c>
      <c r="P19" s="296">
        <v>1</v>
      </c>
      <c r="Q19" s="296">
        <v>1</v>
      </c>
      <c r="R19" s="296">
        <v>1</v>
      </c>
      <c r="S19" s="296">
        <v>1</v>
      </c>
      <c r="T19" s="296">
        <v>1</v>
      </c>
      <c r="U19" s="296">
        <v>1</v>
      </c>
      <c r="V19" s="296">
        <v>1</v>
      </c>
      <c r="W19" s="296">
        <v>1</v>
      </c>
      <c r="X19" s="296">
        <v>1</v>
      </c>
      <c r="Y19" s="296">
        <v>1</v>
      </c>
      <c r="Z19" s="296">
        <v>1</v>
      </c>
      <c r="AA19" s="296">
        <v>1</v>
      </c>
      <c r="AB19" s="296">
        <v>1</v>
      </c>
      <c r="AC19" s="296">
        <v>1</v>
      </c>
      <c r="AD19" s="296">
        <v>1</v>
      </c>
      <c r="AE19" s="296">
        <v>1</v>
      </c>
      <c r="AF19" s="296">
        <v>1</v>
      </c>
      <c r="AG19" s="296">
        <v>1</v>
      </c>
      <c r="AH19" s="296">
        <v>1</v>
      </c>
      <c r="AI19" s="296">
        <v>0.81</v>
      </c>
      <c r="AJ19" s="296">
        <v>1</v>
      </c>
      <c r="AK19" s="296">
        <v>1</v>
      </c>
      <c r="AL19" s="296">
        <v>1</v>
      </c>
      <c r="AM19" s="296">
        <v>1</v>
      </c>
      <c r="AN19" s="296">
        <v>1</v>
      </c>
      <c r="AO19" s="296">
        <v>1</v>
      </c>
      <c r="AP19" s="296">
        <v>1</v>
      </c>
      <c r="AQ19" s="296">
        <v>1</v>
      </c>
      <c r="AR19" s="296">
        <v>1</v>
      </c>
      <c r="AS19" s="296">
        <v>1</v>
      </c>
      <c r="AT19" s="296">
        <v>1</v>
      </c>
      <c r="AU19" s="296">
        <v>1</v>
      </c>
      <c r="AV19" s="296">
        <v>1</v>
      </c>
      <c r="AW19" s="296">
        <v>1</v>
      </c>
      <c r="AX19" s="296">
        <v>1</v>
      </c>
      <c r="AY19" s="296">
        <v>0.5</v>
      </c>
      <c r="AZ19" s="296">
        <v>1</v>
      </c>
      <c r="BA19" s="296">
        <v>0.89</v>
      </c>
      <c r="BB19" s="296">
        <v>1</v>
      </c>
      <c r="BC19" s="296">
        <v>0.55000000000000004</v>
      </c>
      <c r="BD19" s="296">
        <v>1</v>
      </c>
      <c r="BE19" s="296">
        <v>0.6</v>
      </c>
      <c r="BF19" s="296">
        <v>1</v>
      </c>
      <c r="BG19" s="296">
        <v>1</v>
      </c>
      <c r="BH19" s="296">
        <v>1</v>
      </c>
      <c r="BI19" s="296">
        <v>1</v>
      </c>
      <c r="BJ19" s="296">
        <v>0.73</v>
      </c>
      <c r="BK19" s="296">
        <v>1</v>
      </c>
      <c r="BL19" s="296">
        <v>1</v>
      </c>
      <c r="BM19" s="296">
        <v>1</v>
      </c>
      <c r="BN19" s="296">
        <v>1</v>
      </c>
      <c r="BO19" s="296">
        <v>1</v>
      </c>
      <c r="BP19" s="296">
        <v>1</v>
      </c>
      <c r="BQ19" s="296">
        <v>0.5</v>
      </c>
      <c r="BR19" s="296">
        <v>0.78</v>
      </c>
      <c r="BS19" s="296">
        <v>0.6</v>
      </c>
      <c r="BT19" s="129"/>
    </row>
    <row r="20" spans="1:72" ht="15" x14ac:dyDescent="0.15">
      <c r="A20" s="104" t="s">
        <v>182</v>
      </c>
      <c r="B20" s="153" t="s">
        <v>517</v>
      </c>
      <c r="C20" s="153" t="s">
        <v>229</v>
      </c>
      <c r="D20" s="153" t="s">
        <v>622</v>
      </c>
      <c r="E20" s="153" t="s">
        <v>134</v>
      </c>
      <c r="F20" s="153"/>
      <c r="G20" s="105">
        <v>0.5</v>
      </c>
      <c r="H20" s="106">
        <v>0.5</v>
      </c>
      <c r="I20" s="107">
        <f t="shared" si="1"/>
        <v>40</v>
      </c>
      <c r="J20" s="107">
        <f t="shared" si="1"/>
        <v>40</v>
      </c>
      <c r="K20" s="248">
        <v>40</v>
      </c>
      <c r="L20" s="296">
        <v>1</v>
      </c>
      <c r="M20" s="296">
        <v>1</v>
      </c>
      <c r="N20" s="296">
        <v>1</v>
      </c>
      <c r="O20" s="296">
        <v>1</v>
      </c>
      <c r="P20" s="296">
        <v>1</v>
      </c>
      <c r="Q20" s="296">
        <v>1</v>
      </c>
      <c r="R20" s="296">
        <v>1</v>
      </c>
      <c r="S20" s="296">
        <v>1</v>
      </c>
      <c r="T20" s="296">
        <v>1</v>
      </c>
      <c r="U20" s="296">
        <v>1</v>
      </c>
      <c r="V20" s="296">
        <v>1</v>
      </c>
      <c r="W20" s="296">
        <v>1</v>
      </c>
      <c r="X20" s="296">
        <v>1</v>
      </c>
      <c r="Y20" s="296">
        <v>1</v>
      </c>
      <c r="Z20" s="296">
        <v>1</v>
      </c>
      <c r="AA20" s="296">
        <v>1</v>
      </c>
      <c r="AB20" s="296">
        <v>1</v>
      </c>
      <c r="AC20" s="296">
        <v>1</v>
      </c>
      <c r="AD20" s="296">
        <v>1</v>
      </c>
      <c r="AE20" s="296">
        <v>1</v>
      </c>
      <c r="AF20" s="296">
        <v>1</v>
      </c>
      <c r="AG20" s="296">
        <v>1</v>
      </c>
      <c r="AH20" s="296">
        <v>1</v>
      </c>
      <c r="AI20" s="296">
        <v>0.81</v>
      </c>
      <c r="AJ20" s="296">
        <v>1</v>
      </c>
      <c r="AK20" s="296">
        <v>1</v>
      </c>
      <c r="AL20" s="296">
        <v>1</v>
      </c>
      <c r="AM20" s="296">
        <v>1</v>
      </c>
      <c r="AN20" s="296">
        <v>1</v>
      </c>
      <c r="AO20" s="296">
        <v>1</v>
      </c>
      <c r="AP20" s="296">
        <v>1</v>
      </c>
      <c r="AQ20" s="296">
        <v>1</v>
      </c>
      <c r="AR20" s="296">
        <v>1</v>
      </c>
      <c r="AS20" s="296">
        <v>1</v>
      </c>
      <c r="AT20" s="296">
        <v>1</v>
      </c>
      <c r="AU20" s="296">
        <v>1</v>
      </c>
      <c r="AV20" s="296">
        <v>1</v>
      </c>
      <c r="AW20" s="296">
        <v>1</v>
      </c>
      <c r="AX20" s="296">
        <v>1</v>
      </c>
      <c r="AY20" s="296">
        <v>0.5</v>
      </c>
      <c r="AZ20" s="296">
        <v>1</v>
      </c>
      <c r="BA20" s="296">
        <v>0.89</v>
      </c>
      <c r="BB20" s="296">
        <v>1</v>
      </c>
      <c r="BC20" s="296">
        <v>0.55000000000000004</v>
      </c>
      <c r="BD20" s="296">
        <v>1</v>
      </c>
      <c r="BE20" s="296">
        <v>0.6</v>
      </c>
      <c r="BF20" s="296">
        <v>1</v>
      </c>
      <c r="BG20" s="296">
        <v>1</v>
      </c>
      <c r="BH20" s="296">
        <v>1</v>
      </c>
      <c r="BI20" s="296">
        <v>1</v>
      </c>
      <c r="BJ20" s="296">
        <v>0.73</v>
      </c>
      <c r="BK20" s="296">
        <v>1</v>
      </c>
      <c r="BL20" s="296">
        <v>1</v>
      </c>
      <c r="BM20" s="296">
        <v>1</v>
      </c>
      <c r="BN20" s="296">
        <v>1</v>
      </c>
      <c r="BO20" s="296">
        <v>1</v>
      </c>
      <c r="BP20" s="296">
        <v>1</v>
      </c>
      <c r="BQ20" s="296">
        <v>0.5</v>
      </c>
      <c r="BR20" s="296">
        <v>0.78</v>
      </c>
      <c r="BS20" s="296">
        <v>0.6</v>
      </c>
      <c r="BT20" s="129"/>
    </row>
    <row r="21" spans="1:72" ht="15" x14ac:dyDescent="0.15">
      <c r="A21" s="104" t="s">
        <v>180</v>
      </c>
      <c r="B21" s="153" t="s">
        <v>517</v>
      </c>
      <c r="C21" s="153" t="s">
        <v>230</v>
      </c>
      <c r="D21" s="153" t="s">
        <v>623</v>
      </c>
      <c r="E21" s="153" t="s">
        <v>135</v>
      </c>
      <c r="F21" s="153"/>
      <c r="G21" s="105">
        <v>0.15</v>
      </c>
      <c r="H21" s="106">
        <v>0.2</v>
      </c>
      <c r="I21" s="107">
        <f t="shared" si="1"/>
        <v>12</v>
      </c>
      <c r="J21" s="107">
        <f t="shared" si="1"/>
        <v>16</v>
      </c>
      <c r="K21" s="248"/>
      <c r="L21" s="296">
        <v>1</v>
      </c>
      <c r="M21" s="296">
        <v>1</v>
      </c>
      <c r="N21" s="296">
        <v>1</v>
      </c>
      <c r="O21" s="296">
        <v>1</v>
      </c>
      <c r="P21" s="296">
        <v>1</v>
      </c>
      <c r="Q21" s="296">
        <v>1</v>
      </c>
      <c r="R21" s="296">
        <v>1</v>
      </c>
      <c r="S21" s="296">
        <v>1</v>
      </c>
      <c r="T21" s="296">
        <v>1</v>
      </c>
      <c r="U21" s="296">
        <v>1</v>
      </c>
      <c r="V21" s="296">
        <v>1</v>
      </c>
      <c r="W21" s="296">
        <v>1</v>
      </c>
      <c r="X21" s="296">
        <v>1</v>
      </c>
      <c r="Y21" s="296">
        <v>1</v>
      </c>
      <c r="Z21" s="296">
        <v>1</v>
      </c>
      <c r="AA21" s="296">
        <v>1</v>
      </c>
      <c r="AB21" s="296">
        <v>1</v>
      </c>
      <c r="AC21" s="296">
        <v>1</v>
      </c>
      <c r="AD21" s="296">
        <v>1</v>
      </c>
      <c r="AE21" s="296">
        <v>1</v>
      </c>
      <c r="AF21" s="296">
        <v>1</v>
      </c>
      <c r="AG21" s="296">
        <v>1</v>
      </c>
      <c r="AH21" s="296">
        <v>1</v>
      </c>
      <c r="AI21" s="296">
        <v>0.81</v>
      </c>
      <c r="AJ21" s="296">
        <v>1</v>
      </c>
      <c r="AK21" s="296">
        <v>1</v>
      </c>
      <c r="AL21" s="296">
        <v>1</v>
      </c>
      <c r="AM21" s="296">
        <v>1</v>
      </c>
      <c r="AN21" s="296">
        <v>1</v>
      </c>
      <c r="AO21" s="296">
        <v>1</v>
      </c>
      <c r="AP21" s="296">
        <v>1</v>
      </c>
      <c r="AQ21" s="296">
        <v>1</v>
      </c>
      <c r="AR21" s="296">
        <v>1</v>
      </c>
      <c r="AS21" s="296">
        <v>1</v>
      </c>
      <c r="AT21" s="296">
        <v>1</v>
      </c>
      <c r="AU21" s="296">
        <v>1</v>
      </c>
      <c r="AV21" s="296">
        <v>1</v>
      </c>
      <c r="AW21" s="296">
        <v>1</v>
      </c>
      <c r="AX21" s="296">
        <v>1</v>
      </c>
      <c r="AY21" s="296">
        <v>0.5</v>
      </c>
      <c r="AZ21" s="296">
        <v>1</v>
      </c>
      <c r="BA21" s="296">
        <v>0.89</v>
      </c>
      <c r="BB21" s="296">
        <v>1</v>
      </c>
      <c r="BC21" s="296">
        <v>0.55000000000000004</v>
      </c>
      <c r="BD21" s="296">
        <v>1</v>
      </c>
      <c r="BE21" s="296">
        <v>0.6</v>
      </c>
      <c r="BF21" s="296">
        <v>1</v>
      </c>
      <c r="BG21" s="296">
        <v>1</v>
      </c>
      <c r="BH21" s="296">
        <v>1</v>
      </c>
      <c r="BI21" s="296">
        <v>1</v>
      </c>
      <c r="BJ21" s="296">
        <v>0.89</v>
      </c>
      <c r="BK21" s="296">
        <v>1</v>
      </c>
      <c r="BL21" s="296">
        <v>1</v>
      </c>
      <c r="BM21" s="296">
        <v>1</v>
      </c>
      <c r="BN21" s="296">
        <v>1</v>
      </c>
      <c r="BO21" s="296">
        <v>1</v>
      </c>
      <c r="BP21" s="296">
        <v>1</v>
      </c>
      <c r="BQ21" s="296">
        <v>0.5</v>
      </c>
      <c r="BR21" s="296">
        <v>0.78</v>
      </c>
      <c r="BS21" s="296">
        <v>0.6</v>
      </c>
      <c r="BT21" s="129"/>
    </row>
    <row r="22" spans="1:72" ht="15" x14ac:dyDescent="0.15">
      <c r="A22" s="104" t="s">
        <v>183</v>
      </c>
      <c r="B22" s="153" t="s">
        <v>517</v>
      </c>
      <c r="C22" s="153" t="s">
        <v>230</v>
      </c>
      <c r="D22" s="153" t="s">
        <v>624</v>
      </c>
      <c r="E22" s="153" t="s">
        <v>135</v>
      </c>
      <c r="F22" s="153"/>
      <c r="G22" s="105">
        <v>0.2</v>
      </c>
      <c r="H22" s="106">
        <v>0.3</v>
      </c>
      <c r="I22" s="107">
        <f t="shared" si="1"/>
        <v>16</v>
      </c>
      <c r="J22" s="107">
        <f t="shared" si="1"/>
        <v>24</v>
      </c>
      <c r="K22" s="248"/>
      <c r="L22" s="296">
        <v>1</v>
      </c>
      <c r="M22" s="296">
        <v>1</v>
      </c>
      <c r="N22" s="296">
        <v>1</v>
      </c>
      <c r="O22" s="296">
        <v>1</v>
      </c>
      <c r="P22" s="296">
        <v>1</v>
      </c>
      <c r="Q22" s="296">
        <v>1</v>
      </c>
      <c r="R22" s="296">
        <v>1</v>
      </c>
      <c r="S22" s="296">
        <v>1</v>
      </c>
      <c r="T22" s="296">
        <v>1</v>
      </c>
      <c r="U22" s="296">
        <v>1</v>
      </c>
      <c r="V22" s="296">
        <v>1</v>
      </c>
      <c r="W22" s="296">
        <v>1</v>
      </c>
      <c r="X22" s="296">
        <v>1</v>
      </c>
      <c r="Y22" s="296">
        <v>1</v>
      </c>
      <c r="Z22" s="296">
        <v>1</v>
      </c>
      <c r="AA22" s="296">
        <v>1</v>
      </c>
      <c r="AB22" s="296">
        <v>1</v>
      </c>
      <c r="AC22" s="296">
        <v>1</v>
      </c>
      <c r="AD22" s="296">
        <v>1</v>
      </c>
      <c r="AE22" s="296">
        <v>1</v>
      </c>
      <c r="AF22" s="296">
        <v>1</v>
      </c>
      <c r="AG22" s="296">
        <v>1</v>
      </c>
      <c r="AH22" s="296">
        <v>1</v>
      </c>
      <c r="AI22" s="296">
        <v>0.81</v>
      </c>
      <c r="AJ22" s="296">
        <v>1</v>
      </c>
      <c r="AK22" s="296">
        <v>1</v>
      </c>
      <c r="AL22" s="296">
        <v>1</v>
      </c>
      <c r="AM22" s="296">
        <v>1</v>
      </c>
      <c r="AN22" s="296">
        <v>1</v>
      </c>
      <c r="AO22" s="296">
        <v>1</v>
      </c>
      <c r="AP22" s="296">
        <v>1</v>
      </c>
      <c r="AQ22" s="296">
        <v>1</v>
      </c>
      <c r="AR22" s="296">
        <v>1</v>
      </c>
      <c r="AS22" s="296">
        <v>1</v>
      </c>
      <c r="AT22" s="296">
        <v>1</v>
      </c>
      <c r="AU22" s="296">
        <v>1</v>
      </c>
      <c r="AV22" s="296">
        <v>1</v>
      </c>
      <c r="AW22" s="296">
        <v>1</v>
      </c>
      <c r="AX22" s="296">
        <v>1</v>
      </c>
      <c r="AY22" s="296">
        <v>0.5</v>
      </c>
      <c r="AZ22" s="296">
        <v>1</v>
      </c>
      <c r="BA22" s="296">
        <v>0.89</v>
      </c>
      <c r="BB22" s="296">
        <v>1</v>
      </c>
      <c r="BC22" s="296">
        <v>0.55000000000000004</v>
      </c>
      <c r="BD22" s="296">
        <v>1</v>
      </c>
      <c r="BE22" s="296">
        <v>0.6</v>
      </c>
      <c r="BF22" s="296">
        <v>1</v>
      </c>
      <c r="BG22" s="296">
        <v>1</v>
      </c>
      <c r="BH22" s="296">
        <v>1</v>
      </c>
      <c r="BI22" s="296">
        <v>1</v>
      </c>
      <c r="BJ22" s="296">
        <v>0.73</v>
      </c>
      <c r="BK22" s="296">
        <v>1</v>
      </c>
      <c r="BL22" s="296">
        <v>1</v>
      </c>
      <c r="BM22" s="296">
        <v>1</v>
      </c>
      <c r="BN22" s="296">
        <v>1</v>
      </c>
      <c r="BO22" s="296">
        <v>1</v>
      </c>
      <c r="BP22" s="296">
        <v>1</v>
      </c>
      <c r="BQ22" s="296">
        <v>0.5</v>
      </c>
      <c r="BR22" s="296">
        <v>0.78</v>
      </c>
      <c r="BS22" s="296">
        <v>0.6</v>
      </c>
      <c r="BT22" s="129"/>
    </row>
    <row r="23" spans="1:72" ht="15" x14ac:dyDescent="0.15">
      <c r="A23" s="104" t="s">
        <v>184</v>
      </c>
      <c r="B23" s="153" t="s">
        <v>517</v>
      </c>
      <c r="C23" s="153" t="s">
        <v>230</v>
      </c>
      <c r="D23" s="153" t="s">
        <v>625</v>
      </c>
      <c r="E23" s="153" t="s">
        <v>135</v>
      </c>
      <c r="F23" s="153"/>
      <c r="G23" s="105">
        <v>0.2</v>
      </c>
      <c r="H23" s="106">
        <v>0.4</v>
      </c>
      <c r="I23" s="107">
        <f t="shared" si="1"/>
        <v>16</v>
      </c>
      <c r="J23" s="107">
        <f t="shared" si="1"/>
        <v>32</v>
      </c>
      <c r="K23" s="248"/>
      <c r="L23" s="296">
        <v>1</v>
      </c>
      <c r="M23" s="296">
        <v>1</v>
      </c>
      <c r="N23" s="296">
        <v>1</v>
      </c>
      <c r="O23" s="296">
        <v>1</v>
      </c>
      <c r="P23" s="296">
        <v>1</v>
      </c>
      <c r="Q23" s="296">
        <v>1</v>
      </c>
      <c r="R23" s="296">
        <v>1</v>
      </c>
      <c r="S23" s="296">
        <v>1</v>
      </c>
      <c r="T23" s="296">
        <v>1</v>
      </c>
      <c r="U23" s="296">
        <v>1</v>
      </c>
      <c r="V23" s="296">
        <v>1</v>
      </c>
      <c r="W23" s="296">
        <v>1</v>
      </c>
      <c r="X23" s="296">
        <v>1</v>
      </c>
      <c r="Y23" s="296">
        <v>1</v>
      </c>
      <c r="Z23" s="296">
        <v>1</v>
      </c>
      <c r="AA23" s="296">
        <v>1</v>
      </c>
      <c r="AB23" s="296">
        <v>1</v>
      </c>
      <c r="AC23" s="296">
        <v>1</v>
      </c>
      <c r="AD23" s="296">
        <v>1</v>
      </c>
      <c r="AE23" s="296">
        <v>1</v>
      </c>
      <c r="AF23" s="296">
        <v>1</v>
      </c>
      <c r="AG23" s="296">
        <v>1</v>
      </c>
      <c r="AH23" s="296">
        <v>1</v>
      </c>
      <c r="AI23" s="296">
        <v>0.81</v>
      </c>
      <c r="AJ23" s="296">
        <v>1</v>
      </c>
      <c r="AK23" s="296">
        <v>1</v>
      </c>
      <c r="AL23" s="296">
        <v>1</v>
      </c>
      <c r="AM23" s="296">
        <v>1</v>
      </c>
      <c r="AN23" s="296">
        <v>1</v>
      </c>
      <c r="AO23" s="296">
        <v>1</v>
      </c>
      <c r="AP23" s="296">
        <v>1</v>
      </c>
      <c r="AQ23" s="296">
        <v>1</v>
      </c>
      <c r="AR23" s="296">
        <v>1</v>
      </c>
      <c r="AS23" s="296">
        <v>1</v>
      </c>
      <c r="AT23" s="296">
        <v>1</v>
      </c>
      <c r="AU23" s="296">
        <v>1</v>
      </c>
      <c r="AV23" s="296">
        <v>1</v>
      </c>
      <c r="AW23" s="296">
        <v>1</v>
      </c>
      <c r="AX23" s="296">
        <v>1</v>
      </c>
      <c r="AY23" s="296">
        <v>0.5</v>
      </c>
      <c r="AZ23" s="296">
        <v>1</v>
      </c>
      <c r="BA23" s="296">
        <v>0.89</v>
      </c>
      <c r="BB23" s="296">
        <v>1</v>
      </c>
      <c r="BC23" s="296">
        <v>0.55000000000000004</v>
      </c>
      <c r="BD23" s="296">
        <v>1</v>
      </c>
      <c r="BE23" s="296">
        <v>0.6</v>
      </c>
      <c r="BF23" s="296">
        <v>1</v>
      </c>
      <c r="BG23" s="296">
        <v>1</v>
      </c>
      <c r="BH23" s="296">
        <v>1</v>
      </c>
      <c r="BI23" s="296">
        <v>1</v>
      </c>
      <c r="BJ23" s="296">
        <v>0.73</v>
      </c>
      <c r="BK23" s="296">
        <v>1</v>
      </c>
      <c r="BL23" s="296">
        <v>1</v>
      </c>
      <c r="BM23" s="296">
        <v>1</v>
      </c>
      <c r="BN23" s="296">
        <v>1</v>
      </c>
      <c r="BO23" s="296">
        <v>1</v>
      </c>
      <c r="BP23" s="296">
        <v>1</v>
      </c>
      <c r="BQ23" s="296">
        <v>0.5</v>
      </c>
      <c r="BR23" s="296">
        <v>0.78</v>
      </c>
      <c r="BS23" s="296">
        <v>0.6</v>
      </c>
      <c r="BT23" s="129"/>
    </row>
    <row r="24" spans="1:72" ht="15" x14ac:dyDescent="0.15">
      <c r="A24" s="104" t="s">
        <v>185</v>
      </c>
      <c r="B24" s="153" t="s">
        <v>518</v>
      </c>
      <c r="C24" s="153" t="s">
        <v>141</v>
      </c>
      <c r="D24" s="153" t="s">
        <v>626</v>
      </c>
      <c r="E24" s="153" t="s">
        <v>141</v>
      </c>
      <c r="F24" s="153"/>
      <c r="G24" s="105">
        <v>0.15</v>
      </c>
      <c r="H24" s="106">
        <v>0.25</v>
      </c>
      <c r="I24" s="107">
        <f t="shared" si="1"/>
        <v>12</v>
      </c>
      <c r="J24" s="107">
        <f t="shared" si="1"/>
        <v>20</v>
      </c>
      <c r="K24" s="248"/>
      <c r="L24" s="296">
        <v>1</v>
      </c>
      <c r="M24" s="296">
        <v>1</v>
      </c>
      <c r="N24" s="296">
        <v>1</v>
      </c>
      <c r="O24" s="296">
        <v>1</v>
      </c>
      <c r="P24" s="296">
        <v>1</v>
      </c>
      <c r="Q24" s="296">
        <v>1</v>
      </c>
      <c r="R24" s="296">
        <v>1</v>
      </c>
      <c r="S24" s="296">
        <v>1</v>
      </c>
      <c r="T24" s="296">
        <v>1</v>
      </c>
      <c r="U24" s="296">
        <v>1</v>
      </c>
      <c r="V24" s="296">
        <v>1</v>
      </c>
      <c r="W24" s="296">
        <v>1</v>
      </c>
      <c r="X24" s="296">
        <v>1</v>
      </c>
      <c r="Y24" s="296">
        <v>1</v>
      </c>
      <c r="Z24" s="296">
        <v>1</v>
      </c>
      <c r="AA24" s="296">
        <v>1</v>
      </c>
      <c r="AB24" s="296">
        <v>1</v>
      </c>
      <c r="AC24" s="296">
        <v>1</v>
      </c>
      <c r="AD24" s="296">
        <v>1</v>
      </c>
      <c r="AE24" s="296">
        <v>1</v>
      </c>
      <c r="AF24" s="296">
        <v>1</v>
      </c>
      <c r="AG24" s="296">
        <v>1</v>
      </c>
      <c r="AH24" s="296">
        <v>1</v>
      </c>
      <c r="AI24" s="296">
        <v>0.81</v>
      </c>
      <c r="AJ24" s="296">
        <v>1</v>
      </c>
      <c r="AK24" s="296">
        <v>1</v>
      </c>
      <c r="AL24" s="296">
        <v>1</v>
      </c>
      <c r="AM24" s="296">
        <v>1</v>
      </c>
      <c r="AN24" s="296">
        <v>1</v>
      </c>
      <c r="AO24" s="296">
        <v>1</v>
      </c>
      <c r="AP24" s="296">
        <v>1</v>
      </c>
      <c r="AQ24" s="296">
        <v>1</v>
      </c>
      <c r="AR24" s="296">
        <v>1</v>
      </c>
      <c r="AS24" s="296">
        <v>1</v>
      </c>
      <c r="AT24" s="296">
        <v>1</v>
      </c>
      <c r="AU24" s="296">
        <v>1</v>
      </c>
      <c r="AV24" s="296">
        <v>1</v>
      </c>
      <c r="AW24" s="296">
        <v>1</v>
      </c>
      <c r="AX24" s="296">
        <v>1</v>
      </c>
      <c r="AY24" s="296">
        <v>0.5</v>
      </c>
      <c r="AZ24" s="296">
        <v>1</v>
      </c>
      <c r="BA24" s="296">
        <v>0.89</v>
      </c>
      <c r="BB24" s="296">
        <v>1</v>
      </c>
      <c r="BC24" s="296">
        <v>0.55000000000000004</v>
      </c>
      <c r="BD24" s="296">
        <v>1</v>
      </c>
      <c r="BE24" s="296">
        <v>0.6</v>
      </c>
      <c r="BF24" s="296">
        <v>1</v>
      </c>
      <c r="BG24" s="296">
        <v>1</v>
      </c>
      <c r="BH24" s="296">
        <v>1</v>
      </c>
      <c r="BI24" s="296">
        <v>1</v>
      </c>
      <c r="BJ24" s="296">
        <v>0.73</v>
      </c>
      <c r="BK24" s="296">
        <v>1</v>
      </c>
      <c r="BL24" s="296">
        <v>1</v>
      </c>
      <c r="BM24" s="296">
        <v>1</v>
      </c>
      <c r="BN24" s="296">
        <v>1</v>
      </c>
      <c r="BO24" s="296">
        <v>1</v>
      </c>
      <c r="BP24" s="296">
        <v>1</v>
      </c>
      <c r="BQ24" s="296">
        <v>0.5</v>
      </c>
      <c r="BR24" s="296">
        <v>0.78</v>
      </c>
      <c r="BS24" s="296">
        <v>0.6</v>
      </c>
      <c r="BT24" s="129"/>
    </row>
    <row r="25" spans="1:72" ht="15" x14ac:dyDescent="0.15">
      <c r="A25" s="104" t="s">
        <v>186</v>
      </c>
      <c r="B25" s="153" t="s">
        <v>518</v>
      </c>
      <c r="C25" s="153" t="s">
        <v>141</v>
      </c>
      <c r="D25" s="153" t="s">
        <v>627</v>
      </c>
      <c r="E25" s="153" t="s">
        <v>141</v>
      </c>
      <c r="F25" s="153"/>
      <c r="G25" s="105">
        <v>0.2</v>
      </c>
      <c r="H25" s="106">
        <v>0.3</v>
      </c>
      <c r="I25" s="107">
        <f t="shared" si="1"/>
        <v>16</v>
      </c>
      <c r="J25" s="107">
        <f t="shared" si="1"/>
        <v>24</v>
      </c>
      <c r="K25" s="248"/>
      <c r="L25" s="296">
        <v>1</v>
      </c>
      <c r="M25" s="296">
        <v>1</v>
      </c>
      <c r="N25" s="296">
        <v>1</v>
      </c>
      <c r="O25" s="296">
        <v>1</v>
      </c>
      <c r="P25" s="296">
        <v>1</v>
      </c>
      <c r="Q25" s="296">
        <v>1</v>
      </c>
      <c r="R25" s="296">
        <v>1</v>
      </c>
      <c r="S25" s="296">
        <v>1</v>
      </c>
      <c r="T25" s="296">
        <v>1</v>
      </c>
      <c r="U25" s="296">
        <v>1</v>
      </c>
      <c r="V25" s="296">
        <v>1</v>
      </c>
      <c r="W25" s="296">
        <v>1</v>
      </c>
      <c r="X25" s="296">
        <v>1</v>
      </c>
      <c r="Y25" s="296">
        <v>1</v>
      </c>
      <c r="Z25" s="296">
        <v>1</v>
      </c>
      <c r="AA25" s="296">
        <v>1</v>
      </c>
      <c r="AB25" s="296">
        <v>1</v>
      </c>
      <c r="AC25" s="296">
        <v>1</v>
      </c>
      <c r="AD25" s="296">
        <v>1</v>
      </c>
      <c r="AE25" s="296">
        <v>1</v>
      </c>
      <c r="AF25" s="296">
        <v>1</v>
      </c>
      <c r="AG25" s="296">
        <v>1</v>
      </c>
      <c r="AH25" s="296">
        <v>1</v>
      </c>
      <c r="AI25" s="296">
        <v>0.81</v>
      </c>
      <c r="AJ25" s="296">
        <v>1</v>
      </c>
      <c r="AK25" s="296">
        <v>1</v>
      </c>
      <c r="AL25" s="296">
        <v>1</v>
      </c>
      <c r="AM25" s="296">
        <v>1</v>
      </c>
      <c r="AN25" s="296">
        <v>1</v>
      </c>
      <c r="AO25" s="296">
        <v>1</v>
      </c>
      <c r="AP25" s="296">
        <v>1</v>
      </c>
      <c r="AQ25" s="296">
        <v>1</v>
      </c>
      <c r="AR25" s="296">
        <v>1</v>
      </c>
      <c r="AS25" s="296">
        <v>1</v>
      </c>
      <c r="AT25" s="296">
        <v>1</v>
      </c>
      <c r="AU25" s="296">
        <v>1</v>
      </c>
      <c r="AV25" s="296">
        <v>1</v>
      </c>
      <c r="AW25" s="296">
        <v>1</v>
      </c>
      <c r="AX25" s="296">
        <v>1</v>
      </c>
      <c r="AY25" s="296">
        <v>0.5</v>
      </c>
      <c r="AZ25" s="296">
        <v>1</v>
      </c>
      <c r="BA25" s="296">
        <v>0.89</v>
      </c>
      <c r="BB25" s="296">
        <v>1</v>
      </c>
      <c r="BC25" s="296">
        <v>0.55000000000000004</v>
      </c>
      <c r="BD25" s="296">
        <v>1</v>
      </c>
      <c r="BE25" s="296">
        <v>0.6</v>
      </c>
      <c r="BF25" s="296">
        <v>1</v>
      </c>
      <c r="BG25" s="296">
        <v>1</v>
      </c>
      <c r="BH25" s="296">
        <v>1</v>
      </c>
      <c r="BI25" s="296">
        <v>1</v>
      </c>
      <c r="BJ25" s="296">
        <v>0.73</v>
      </c>
      <c r="BK25" s="296">
        <v>1</v>
      </c>
      <c r="BL25" s="296">
        <v>1</v>
      </c>
      <c r="BM25" s="296">
        <v>1</v>
      </c>
      <c r="BN25" s="296">
        <v>1</v>
      </c>
      <c r="BO25" s="296">
        <v>1</v>
      </c>
      <c r="BP25" s="296">
        <v>1</v>
      </c>
      <c r="BQ25" s="296">
        <v>0.5</v>
      </c>
      <c r="BR25" s="296">
        <v>0.78</v>
      </c>
      <c r="BS25" s="296">
        <v>0.6</v>
      </c>
      <c r="BT25" s="129"/>
    </row>
    <row r="26" spans="1:72" ht="15" x14ac:dyDescent="0.15">
      <c r="A26" s="104" t="s">
        <v>187</v>
      </c>
      <c r="B26" s="153" t="s">
        <v>518</v>
      </c>
      <c r="C26" s="153" t="s">
        <v>141</v>
      </c>
      <c r="D26" s="153" t="s">
        <v>628</v>
      </c>
      <c r="E26" s="153" t="s">
        <v>141</v>
      </c>
      <c r="F26" s="153"/>
      <c r="G26" s="105">
        <v>0.3</v>
      </c>
      <c r="H26" s="106">
        <v>0.3</v>
      </c>
      <c r="I26" s="107">
        <f t="shared" si="1"/>
        <v>24</v>
      </c>
      <c r="J26" s="107">
        <f t="shared" si="1"/>
        <v>24</v>
      </c>
      <c r="K26" s="248"/>
      <c r="L26" s="296">
        <v>1</v>
      </c>
      <c r="M26" s="296">
        <v>1</v>
      </c>
      <c r="N26" s="296">
        <v>1</v>
      </c>
      <c r="O26" s="296">
        <v>1</v>
      </c>
      <c r="P26" s="296">
        <v>1</v>
      </c>
      <c r="Q26" s="296">
        <v>1</v>
      </c>
      <c r="R26" s="296">
        <v>1</v>
      </c>
      <c r="S26" s="296">
        <v>1</v>
      </c>
      <c r="T26" s="296">
        <v>1</v>
      </c>
      <c r="U26" s="296">
        <v>1</v>
      </c>
      <c r="V26" s="296">
        <v>1</v>
      </c>
      <c r="W26" s="296">
        <v>1</v>
      </c>
      <c r="X26" s="296">
        <v>1</v>
      </c>
      <c r="Y26" s="296">
        <v>1</v>
      </c>
      <c r="Z26" s="296">
        <v>1</v>
      </c>
      <c r="AA26" s="296">
        <v>1</v>
      </c>
      <c r="AB26" s="296">
        <v>1</v>
      </c>
      <c r="AC26" s="296">
        <v>1</v>
      </c>
      <c r="AD26" s="296">
        <v>1</v>
      </c>
      <c r="AE26" s="296">
        <v>1</v>
      </c>
      <c r="AF26" s="296">
        <v>1</v>
      </c>
      <c r="AG26" s="296">
        <v>1</v>
      </c>
      <c r="AH26" s="296">
        <v>1</v>
      </c>
      <c r="AI26" s="296">
        <v>0.81</v>
      </c>
      <c r="AJ26" s="296">
        <v>1</v>
      </c>
      <c r="AK26" s="296">
        <v>1</v>
      </c>
      <c r="AL26" s="296">
        <v>1</v>
      </c>
      <c r="AM26" s="296">
        <v>1</v>
      </c>
      <c r="AN26" s="296">
        <v>0.6</v>
      </c>
      <c r="AO26" s="296">
        <v>1</v>
      </c>
      <c r="AP26" s="296">
        <v>1</v>
      </c>
      <c r="AQ26" s="296">
        <v>1</v>
      </c>
      <c r="AR26" s="296">
        <v>1</v>
      </c>
      <c r="AS26" s="296">
        <v>1</v>
      </c>
      <c r="AT26" s="296">
        <v>1</v>
      </c>
      <c r="AU26" s="296">
        <v>1</v>
      </c>
      <c r="AV26" s="296">
        <v>1</v>
      </c>
      <c r="AW26" s="296">
        <v>1</v>
      </c>
      <c r="AX26" s="296">
        <v>1</v>
      </c>
      <c r="AY26" s="296">
        <v>0.5</v>
      </c>
      <c r="AZ26" s="296">
        <v>1</v>
      </c>
      <c r="BA26" s="296">
        <v>0.89</v>
      </c>
      <c r="BB26" s="296">
        <v>1</v>
      </c>
      <c r="BC26" s="296">
        <v>0.55000000000000004</v>
      </c>
      <c r="BD26" s="296">
        <v>1</v>
      </c>
      <c r="BE26" s="296">
        <v>0.6</v>
      </c>
      <c r="BF26" s="296">
        <v>1</v>
      </c>
      <c r="BG26" s="296">
        <v>1</v>
      </c>
      <c r="BH26" s="296">
        <v>1</v>
      </c>
      <c r="BI26" s="296">
        <v>1</v>
      </c>
      <c r="BJ26" s="296">
        <v>0.73</v>
      </c>
      <c r="BK26" s="296">
        <v>1</v>
      </c>
      <c r="BL26" s="296">
        <v>1</v>
      </c>
      <c r="BM26" s="296">
        <v>1</v>
      </c>
      <c r="BN26" s="296">
        <v>1</v>
      </c>
      <c r="BO26" s="296">
        <v>1</v>
      </c>
      <c r="BP26" s="296">
        <v>1</v>
      </c>
      <c r="BQ26" s="296">
        <v>0.5</v>
      </c>
      <c r="BR26" s="296">
        <v>0.78</v>
      </c>
      <c r="BS26" s="296">
        <v>0.6</v>
      </c>
      <c r="BT26" s="129"/>
    </row>
    <row r="27" spans="1:72" ht="15" x14ac:dyDescent="0.15">
      <c r="A27" s="104" t="s">
        <v>188</v>
      </c>
      <c r="B27" s="153" t="s">
        <v>518</v>
      </c>
      <c r="C27" s="153" t="s">
        <v>141</v>
      </c>
      <c r="D27" s="153" t="s">
        <v>629</v>
      </c>
      <c r="E27" s="153" t="s">
        <v>141</v>
      </c>
      <c r="F27" s="153"/>
      <c r="G27" s="105">
        <v>0.3</v>
      </c>
      <c r="H27" s="106">
        <v>0.5</v>
      </c>
      <c r="I27" s="107">
        <f t="shared" si="1"/>
        <v>24</v>
      </c>
      <c r="J27" s="107">
        <f t="shared" si="1"/>
        <v>40</v>
      </c>
      <c r="K27" s="248"/>
      <c r="L27" s="296">
        <v>1</v>
      </c>
      <c r="M27" s="296">
        <v>1</v>
      </c>
      <c r="N27" s="296">
        <v>1</v>
      </c>
      <c r="O27" s="296">
        <v>1</v>
      </c>
      <c r="P27" s="296">
        <v>1</v>
      </c>
      <c r="Q27" s="296">
        <v>1</v>
      </c>
      <c r="R27" s="296">
        <v>1</v>
      </c>
      <c r="S27" s="296">
        <v>1</v>
      </c>
      <c r="T27" s="296">
        <v>1</v>
      </c>
      <c r="U27" s="296">
        <v>1</v>
      </c>
      <c r="V27" s="296">
        <v>1</v>
      </c>
      <c r="W27" s="296">
        <v>1</v>
      </c>
      <c r="X27" s="296">
        <v>1</v>
      </c>
      <c r="Y27" s="296">
        <v>1</v>
      </c>
      <c r="Z27" s="296">
        <v>1</v>
      </c>
      <c r="AA27" s="296">
        <v>1</v>
      </c>
      <c r="AB27" s="296">
        <v>1</v>
      </c>
      <c r="AC27" s="296">
        <v>1</v>
      </c>
      <c r="AD27" s="296">
        <v>1</v>
      </c>
      <c r="AE27" s="296">
        <v>1</v>
      </c>
      <c r="AF27" s="296">
        <v>1</v>
      </c>
      <c r="AG27" s="296">
        <v>1</v>
      </c>
      <c r="AH27" s="296">
        <v>1</v>
      </c>
      <c r="AI27" s="296">
        <v>0.81</v>
      </c>
      <c r="AJ27" s="296">
        <v>1</v>
      </c>
      <c r="AK27" s="296">
        <v>1</v>
      </c>
      <c r="AL27" s="296">
        <v>1</v>
      </c>
      <c r="AM27" s="296">
        <v>1</v>
      </c>
      <c r="AN27" s="296">
        <v>1</v>
      </c>
      <c r="AO27" s="296">
        <v>1</v>
      </c>
      <c r="AP27" s="296">
        <v>1</v>
      </c>
      <c r="AQ27" s="296">
        <v>1</v>
      </c>
      <c r="AR27" s="296">
        <v>1</v>
      </c>
      <c r="AS27" s="296">
        <v>1</v>
      </c>
      <c r="AT27" s="296">
        <v>1</v>
      </c>
      <c r="AU27" s="296">
        <v>1</v>
      </c>
      <c r="AV27" s="296">
        <v>1</v>
      </c>
      <c r="AW27" s="296">
        <v>1</v>
      </c>
      <c r="AX27" s="296">
        <v>1</v>
      </c>
      <c r="AY27" s="296">
        <v>0.5</v>
      </c>
      <c r="AZ27" s="296">
        <v>1</v>
      </c>
      <c r="BA27" s="296">
        <v>0.89</v>
      </c>
      <c r="BB27" s="296">
        <v>1</v>
      </c>
      <c r="BC27" s="296">
        <v>0.55000000000000004</v>
      </c>
      <c r="BD27" s="296">
        <v>1</v>
      </c>
      <c r="BE27" s="296">
        <v>0.6</v>
      </c>
      <c r="BF27" s="296">
        <v>1</v>
      </c>
      <c r="BG27" s="296">
        <v>1</v>
      </c>
      <c r="BH27" s="296">
        <v>1</v>
      </c>
      <c r="BI27" s="296">
        <v>1</v>
      </c>
      <c r="BJ27" s="296">
        <v>0.73</v>
      </c>
      <c r="BK27" s="296">
        <v>1</v>
      </c>
      <c r="BL27" s="296">
        <v>1</v>
      </c>
      <c r="BM27" s="296">
        <v>1</v>
      </c>
      <c r="BN27" s="296">
        <v>1</v>
      </c>
      <c r="BO27" s="296">
        <v>1</v>
      </c>
      <c r="BP27" s="296">
        <v>1</v>
      </c>
      <c r="BQ27" s="296">
        <v>0.5</v>
      </c>
      <c r="BR27" s="296">
        <v>0.78</v>
      </c>
      <c r="BS27" s="296">
        <v>0.6</v>
      </c>
      <c r="BT27" s="129"/>
    </row>
    <row r="28" spans="1:72" ht="15" x14ac:dyDescent="0.15">
      <c r="A28" s="104" t="s">
        <v>189</v>
      </c>
      <c r="B28" s="153" t="s">
        <v>518</v>
      </c>
      <c r="C28" s="153" t="s">
        <v>141</v>
      </c>
      <c r="D28" s="153" t="s">
        <v>630</v>
      </c>
      <c r="E28" s="153" t="s">
        <v>141</v>
      </c>
      <c r="F28" s="153"/>
      <c r="G28" s="105">
        <v>0.4</v>
      </c>
      <c r="H28" s="106">
        <v>0.45</v>
      </c>
      <c r="I28" s="107">
        <f t="shared" si="1"/>
        <v>32</v>
      </c>
      <c r="J28" s="107">
        <f t="shared" si="1"/>
        <v>36</v>
      </c>
      <c r="K28" s="248"/>
      <c r="L28" s="296">
        <v>1</v>
      </c>
      <c r="M28" s="296">
        <v>1</v>
      </c>
      <c r="N28" s="296">
        <v>1</v>
      </c>
      <c r="O28" s="296">
        <v>1</v>
      </c>
      <c r="P28" s="296">
        <v>1</v>
      </c>
      <c r="Q28" s="296">
        <v>1</v>
      </c>
      <c r="R28" s="296">
        <v>1</v>
      </c>
      <c r="S28" s="296">
        <v>1</v>
      </c>
      <c r="T28" s="296">
        <v>1</v>
      </c>
      <c r="U28" s="296">
        <v>1</v>
      </c>
      <c r="V28" s="296">
        <v>1</v>
      </c>
      <c r="W28" s="296">
        <v>1</v>
      </c>
      <c r="X28" s="296">
        <v>1</v>
      </c>
      <c r="Y28" s="296">
        <v>1</v>
      </c>
      <c r="Z28" s="296">
        <v>1</v>
      </c>
      <c r="AA28" s="296">
        <v>1</v>
      </c>
      <c r="AB28" s="296">
        <v>1</v>
      </c>
      <c r="AC28" s="296">
        <v>1</v>
      </c>
      <c r="AD28" s="296">
        <v>1</v>
      </c>
      <c r="AE28" s="296">
        <v>1</v>
      </c>
      <c r="AF28" s="296">
        <v>1</v>
      </c>
      <c r="AG28" s="296">
        <v>1</v>
      </c>
      <c r="AH28" s="296">
        <v>1</v>
      </c>
      <c r="AI28" s="296">
        <v>0.81</v>
      </c>
      <c r="AJ28" s="296">
        <v>1</v>
      </c>
      <c r="AK28" s="296">
        <v>1</v>
      </c>
      <c r="AL28" s="296">
        <v>1</v>
      </c>
      <c r="AM28" s="296">
        <v>1</v>
      </c>
      <c r="AN28" s="296">
        <v>1</v>
      </c>
      <c r="AO28" s="296">
        <v>1</v>
      </c>
      <c r="AP28" s="296">
        <v>1</v>
      </c>
      <c r="AQ28" s="296">
        <v>1</v>
      </c>
      <c r="AR28" s="296">
        <v>1</v>
      </c>
      <c r="AS28" s="296">
        <v>1</v>
      </c>
      <c r="AT28" s="296">
        <v>1</v>
      </c>
      <c r="AU28" s="296">
        <v>1</v>
      </c>
      <c r="AV28" s="296">
        <v>1</v>
      </c>
      <c r="AW28" s="296">
        <v>1</v>
      </c>
      <c r="AX28" s="296">
        <v>1</v>
      </c>
      <c r="AY28" s="296">
        <v>0.5</v>
      </c>
      <c r="AZ28" s="296">
        <v>1</v>
      </c>
      <c r="BA28" s="296">
        <v>0.89</v>
      </c>
      <c r="BB28" s="296">
        <v>1</v>
      </c>
      <c r="BC28" s="296">
        <v>0.55000000000000004</v>
      </c>
      <c r="BD28" s="296">
        <v>1</v>
      </c>
      <c r="BE28" s="296">
        <v>0.6</v>
      </c>
      <c r="BF28" s="296">
        <v>1</v>
      </c>
      <c r="BG28" s="296">
        <v>1</v>
      </c>
      <c r="BH28" s="296">
        <v>1</v>
      </c>
      <c r="BI28" s="296">
        <v>1</v>
      </c>
      <c r="BJ28" s="296">
        <v>0.73</v>
      </c>
      <c r="BK28" s="296">
        <v>1</v>
      </c>
      <c r="BL28" s="296">
        <v>1</v>
      </c>
      <c r="BM28" s="296">
        <v>1</v>
      </c>
      <c r="BN28" s="296">
        <v>1</v>
      </c>
      <c r="BO28" s="296">
        <v>1</v>
      </c>
      <c r="BP28" s="296">
        <v>1</v>
      </c>
      <c r="BQ28" s="296">
        <v>0.5</v>
      </c>
      <c r="BR28" s="296">
        <v>0.78</v>
      </c>
      <c r="BS28" s="296">
        <v>0.6</v>
      </c>
      <c r="BT28" s="129"/>
    </row>
    <row r="29" spans="1:72" ht="15" x14ac:dyDescent="0.15">
      <c r="A29" s="104" t="s">
        <v>190</v>
      </c>
      <c r="B29" s="153" t="s">
        <v>518</v>
      </c>
      <c r="C29" s="153" t="s">
        <v>141</v>
      </c>
      <c r="D29" s="153" t="s">
        <v>631</v>
      </c>
      <c r="E29" s="153" t="s">
        <v>141</v>
      </c>
      <c r="F29" s="153"/>
      <c r="G29" s="105">
        <v>0.4</v>
      </c>
      <c r="H29" s="106">
        <v>0.7</v>
      </c>
      <c r="I29" s="107">
        <f t="shared" si="1"/>
        <v>32</v>
      </c>
      <c r="J29" s="107">
        <f t="shared" si="1"/>
        <v>56</v>
      </c>
      <c r="K29" s="248"/>
      <c r="L29" s="296">
        <v>1</v>
      </c>
      <c r="M29" s="296">
        <v>1</v>
      </c>
      <c r="N29" s="296">
        <v>1</v>
      </c>
      <c r="O29" s="296">
        <v>1</v>
      </c>
      <c r="P29" s="296">
        <v>1</v>
      </c>
      <c r="Q29" s="296">
        <v>1</v>
      </c>
      <c r="R29" s="296">
        <v>1</v>
      </c>
      <c r="S29" s="296">
        <v>1</v>
      </c>
      <c r="T29" s="296">
        <v>1</v>
      </c>
      <c r="U29" s="296">
        <v>1</v>
      </c>
      <c r="V29" s="296">
        <v>1</v>
      </c>
      <c r="W29" s="296">
        <v>1</v>
      </c>
      <c r="X29" s="296">
        <v>1</v>
      </c>
      <c r="Y29" s="296">
        <v>1</v>
      </c>
      <c r="Z29" s="296">
        <v>1</v>
      </c>
      <c r="AA29" s="296">
        <v>1</v>
      </c>
      <c r="AB29" s="296">
        <v>1</v>
      </c>
      <c r="AC29" s="296">
        <v>1</v>
      </c>
      <c r="AD29" s="296">
        <v>1</v>
      </c>
      <c r="AE29" s="296">
        <v>1</v>
      </c>
      <c r="AF29" s="296">
        <v>1</v>
      </c>
      <c r="AG29" s="296">
        <v>1</v>
      </c>
      <c r="AH29" s="296">
        <v>1</v>
      </c>
      <c r="AI29" s="296">
        <v>0.81</v>
      </c>
      <c r="AJ29" s="296">
        <v>1</v>
      </c>
      <c r="AK29" s="296">
        <v>1</v>
      </c>
      <c r="AL29" s="296">
        <v>1</v>
      </c>
      <c r="AM29" s="296">
        <v>1</v>
      </c>
      <c r="AN29" s="296">
        <v>1</v>
      </c>
      <c r="AO29" s="296">
        <v>1</v>
      </c>
      <c r="AP29" s="296">
        <v>1</v>
      </c>
      <c r="AQ29" s="296">
        <v>1</v>
      </c>
      <c r="AR29" s="296">
        <v>1</v>
      </c>
      <c r="AS29" s="296">
        <v>1</v>
      </c>
      <c r="AT29" s="296">
        <v>1</v>
      </c>
      <c r="AU29" s="296">
        <v>1</v>
      </c>
      <c r="AV29" s="296">
        <v>1</v>
      </c>
      <c r="AW29" s="296">
        <v>1</v>
      </c>
      <c r="AX29" s="296">
        <v>1</v>
      </c>
      <c r="AY29" s="296">
        <v>0.5</v>
      </c>
      <c r="AZ29" s="296">
        <v>1</v>
      </c>
      <c r="BA29" s="296">
        <v>0.89</v>
      </c>
      <c r="BB29" s="296">
        <v>1</v>
      </c>
      <c r="BC29" s="296">
        <v>0.55000000000000004</v>
      </c>
      <c r="BD29" s="296">
        <v>1</v>
      </c>
      <c r="BE29" s="296">
        <v>0.6</v>
      </c>
      <c r="BF29" s="296">
        <v>1</v>
      </c>
      <c r="BG29" s="296">
        <v>1</v>
      </c>
      <c r="BH29" s="296">
        <v>1</v>
      </c>
      <c r="BI29" s="296">
        <v>1</v>
      </c>
      <c r="BJ29" s="296">
        <v>0.73</v>
      </c>
      <c r="BK29" s="296">
        <v>1</v>
      </c>
      <c r="BL29" s="296">
        <v>1</v>
      </c>
      <c r="BM29" s="296">
        <v>1</v>
      </c>
      <c r="BN29" s="296">
        <v>1</v>
      </c>
      <c r="BO29" s="296">
        <v>1</v>
      </c>
      <c r="BP29" s="296">
        <v>1</v>
      </c>
      <c r="BQ29" s="296">
        <v>0.5</v>
      </c>
      <c r="BR29" s="296">
        <v>0.78</v>
      </c>
      <c r="BS29" s="296">
        <v>0.6</v>
      </c>
      <c r="BT29" s="129"/>
    </row>
    <row r="30" spans="1:72" ht="15" x14ac:dyDescent="0.15">
      <c r="A30" s="104" t="s">
        <v>191</v>
      </c>
      <c r="B30" s="153" t="s">
        <v>518</v>
      </c>
      <c r="C30" s="153" t="s">
        <v>141</v>
      </c>
      <c r="D30" s="153" t="s">
        <v>632</v>
      </c>
      <c r="E30" s="153" t="s">
        <v>141</v>
      </c>
      <c r="F30" s="153"/>
      <c r="G30" s="105">
        <v>0.5</v>
      </c>
      <c r="H30" s="106">
        <v>0.6</v>
      </c>
      <c r="I30" s="107">
        <f t="shared" si="1"/>
        <v>40</v>
      </c>
      <c r="J30" s="107">
        <f t="shared" si="1"/>
        <v>48</v>
      </c>
      <c r="K30" s="248"/>
      <c r="L30" s="296">
        <v>1</v>
      </c>
      <c r="M30" s="296">
        <v>1</v>
      </c>
      <c r="N30" s="296">
        <v>1</v>
      </c>
      <c r="O30" s="296">
        <v>1</v>
      </c>
      <c r="P30" s="296">
        <v>1</v>
      </c>
      <c r="Q30" s="296">
        <v>1</v>
      </c>
      <c r="R30" s="296">
        <v>1</v>
      </c>
      <c r="S30" s="296">
        <v>1</v>
      </c>
      <c r="T30" s="296">
        <v>1</v>
      </c>
      <c r="U30" s="296">
        <v>1</v>
      </c>
      <c r="V30" s="296">
        <v>1</v>
      </c>
      <c r="W30" s="296">
        <v>1</v>
      </c>
      <c r="X30" s="296">
        <v>1</v>
      </c>
      <c r="Y30" s="296">
        <v>1</v>
      </c>
      <c r="Z30" s="296">
        <v>1</v>
      </c>
      <c r="AA30" s="296">
        <v>1</v>
      </c>
      <c r="AB30" s="296">
        <v>1</v>
      </c>
      <c r="AC30" s="296">
        <v>1</v>
      </c>
      <c r="AD30" s="296">
        <v>1</v>
      </c>
      <c r="AE30" s="296">
        <v>1</v>
      </c>
      <c r="AF30" s="296">
        <v>1</v>
      </c>
      <c r="AG30" s="296">
        <v>1</v>
      </c>
      <c r="AH30" s="296">
        <v>1</v>
      </c>
      <c r="AI30" s="296">
        <v>0.81</v>
      </c>
      <c r="AJ30" s="296">
        <v>1</v>
      </c>
      <c r="AK30" s="296">
        <v>1</v>
      </c>
      <c r="AL30" s="296">
        <v>1</v>
      </c>
      <c r="AM30" s="296">
        <v>1</v>
      </c>
      <c r="AN30" s="296">
        <v>1</v>
      </c>
      <c r="AO30" s="296">
        <v>1</v>
      </c>
      <c r="AP30" s="296">
        <v>1</v>
      </c>
      <c r="AQ30" s="296">
        <v>1</v>
      </c>
      <c r="AR30" s="296">
        <v>1</v>
      </c>
      <c r="AS30" s="296">
        <v>1</v>
      </c>
      <c r="AT30" s="296">
        <v>1</v>
      </c>
      <c r="AU30" s="296">
        <v>1</v>
      </c>
      <c r="AV30" s="296">
        <v>1</v>
      </c>
      <c r="AW30" s="296">
        <v>1</v>
      </c>
      <c r="AX30" s="296">
        <v>1</v>
      </c>
      <c r="AY30" s="296">
        <v>0.5</v>
      </c>
      <c r="AZ30" s="296">
        <v>1</v>
      </c>
      <c r="BA30" s="296">
        <v>0.89</v>
      </c>
      <c r="BB30" s="296">
        <v>1</v>
      </c>
      <c r="BC30" s="296">
        <v>0.55000000000000004</v>
      </c>
      <c r="BD30" s="296">
        <v>1</v>
      </c>
      <c r="BE30" s="296">
        <v>0.6</v>
      </c>
      <c r="BF30" s="296">
        <v>1</v>
      </c>
      <c r="BG30" s="296">
        <v>1</v>
      </c>
      <c r="BH30" s="296">
        <v>1</v>
      </c>
      <c r="BI30" s="296">
        <v>1</v>
      </c>
      <c r="BJ30" s="296">
        <v>0.73</v>
      </c>
      <c r="BK30" s="296">
        <v>1</v>
      </c>
      <c r="BL30" s="296">
        <v>1</v>
      </c>
      <c r="BM30" s="296">
        <v>1</v>
      </c>
      <c r="BN30" s="296">
        <v>1</v>
      </c>
      <c r="BO30" s="296">
        <v>1</v>
      </c>
      <c r="BP30" s="296">
        <v>1</v>
      </c>
      <c r="BQ30" s="296">
        <v>0.5</v>
      </c>
      <c r="BR30" s="296">
        <v>0.78</v>
      </c>
      <c r="BS30" s="296">
        <v>0.6</v>
      </c>
      <c r="BT30" s="129"/>
    </row>
    <row r="31" spans="1:72" ht="15" x14ac:dyDescent="0.15">
      <c r="A31" s="104" t="s">
        <v>192</v>
      </c>
      <c r="B31" s="153" t="s">
        <v>518</v>
      </c>
      <c r="C31" s="153" t="s">
        <v>231</v>
      </c>
      <c r="D31" s="153" t="s">
        <v>633</v>
      </c>
      <c r="E31" s="153" t="s">
        <v>135</v>
      </c>
      <c r="F31" s="153"/>
      <c r="G31" s="105">
        <v>0.1</v>
      </c>
      <c r="H31" s="106">
        <v>0.25</v>
      </c>
      <c r="I31" s="107">
        <f t="shared" si="1"/>
        <v>8</v>
      </c>
      <c r="J31" s="107">
        <f t="shared" si="1"/>
        <v>20</v>
      </c>
      <c r="K31" s="248"/>
      <c r="L31" s="296">
        <v>1</v>
      </c>
      <c r="M31" s="296">
        <v>1</v>
      </c>
      <c r="N31" s="296">
        <v>1</v>
      </c>
      <c r="O31" s="296">
        <v>1</v>
      </c>
      <c r="P31" s="296">
        <v>1</v>
      </c>
      <c r="Q31" s="296">
        <v>1</v>
      </c>
      <c r="R31" s="296">
        <v>1</v>
      </c>
      <c r="S31" s="296">
        <v>1</v>
      </c>
      <c r="T31" s="296">
        <v>1</v>
      </c>
      <c r="U31" s="296">
        <v>1</v>
      </c>
      <c r="V31" s="296">
        <v>1</v>
      </c>
      <c r="W31" s="296">
        <v>1</v>
      </c>
      <c r="X31" s="296">
        <v>1</v>
      </c>
      <c r="Y31" s="296">
        <v>1</v>
      </c>
      <c r="Z31" s="296">
        <v>1</v>
      </c>
      <c r="AA31" s="296">
        <v>1</v>
      </c>
      <c r="AB31" s="296">
        <v>1</v>
      </c>
      <c r="AC31" s="296">
        <v>1</v>
      </c>
      <c r="AD31" s="296">
        <v>1</v>
      </c>
      <c r="AE31" s="296">
        <v>1</v>
      </c>
      <c r="AF31" s="296">
        <v>1</v>
      </c>
      <c r="AG31" s="296">
        <v>1</v>
      </c>
      <c r="AH31" s="296">
        <v>1</v>
      </c>
      <c r="AI31" s="296">
        <v>0.81</v>
      </c>
      <c r="AJ31" s="296">
        <v>1</v>
      </c>
      <c r="AK31" s="296">
        <v>1</v>
      </c>
      <c r="AL31" s="296">
        <v>1</v>
      </c>
      <c r="AM31" s="296">
        <v>1</v>
      </c>
      <c r="AN31" s="296">
        <v>1</v>
      </c>
      <c r="AO31" s="296">
        <v>1</v>
      </c>
      <c r="AP31" s="296">
        <v>1</v>
      </c>
      <c r="AQ31" s="296">
        <v>1</v>
      </c>
      <c r="AR31" s="296">
        <v>1</v>
      </c>
      <c r="AS31" s="296">
        <v>1</v>
      </c>
      <c r="AT31" s="296">
        <v>1</v>
      </c>
      <c r="AU31" s="296">
        <v>1</v>
      </c>
      <c r="AV31" s="296">
        <v>1</v>
      </c>
      <c r="AW31" s="296">
        <v>1</v>
      </c>
      <c r="AX31" s="296">
        <v>1</v>
      </c>
      <c r="AY31" s="296">
        <v>0.5</v>
      </c>
      <c r="AZ31" s="296">
        <v>1</v>
      </c>
      <c r="BA31" s="296">
        <v>0.89</v>
      </c>
      <c r="BB31" s="296">
        <v>1</v>
      </c>
      <c r="BC31" s="296">
        <v>0.55000000000000004</v>
      </c>
      <c r="BD31" s="296">
        <v>1</v>
      </c>
      <c r="BE31" s="296">
        <v>0.6</v>
      </c>
      <c r="BF31" s="296">
        <v>1</v>
      </c>
      <c r="BG31" s="296">
        <v>1</v>
      </c>
      <c r="BH31" s="296">
        <v>1</v>
      </c>
      <c r="BI31" s="296">
        <v>1</v>
      </c>
      <c r="BJ31" s="296">
        <v>0.73</v>
      </c>
      <c r="BK31" s="296">
        <v>1</v>
      </c>
      <c r="BL31" s="296">
        <v>1</v>
      </c>
      <c r="BM31" s="296">
        <v>1</v>
      </c>
      <c r="BN31" s="296">
        <v>1</v>
      </c>
      <c r="BO31" s="296">
        <v>1</v>
      </c>
      <c r="BP31" s="296">
        <v>1</v>
      </c>
      <c r="BQ31" s="296">
        <v>0.5</v>
      </c>
      <c r="BR31" s="296">
        <v>0.78</v>
      </c>
      <c r="BS31" s="296">
        <v>0.6</v>
      </c>
      <c r="BT31" s="129"/>
    </row>
    <row r="32" spans="1:72" ht="15" x14ac:dyDescent="0.15">
      <c r="A32" s="104" t="s">
        <v>193</v>
      </c>
      <c r="B32" s="153" t="s">
        <v>518</v>
      </c>
      <c r="C32" s="153" t="s">
        <v>231</v>
      </c>
      <c r="D32" s="153" t="s">
        <v>634</v>
      </c>
      <c r="E32" s="153" t="s">
        <v>135</v>
      </c>
      <c r="F32" s="153"/>
      <c r="G32" s="105">
        <v>0.1</v>
      </c>
      <c r="H32" s="106">
        <v>0.5</v>
      </c>
      <c r="I32" s="107">
        <f t="shared" si="1"/>
        <v>8</v>
      </c>
      <c r="J32" s="107">
        <f t="shared" si="1"/>
        <v>40</v>
      </c>
      <c r="K32" s="248"/>
      <c r="L32" s="296">
        <v>1</v>
      </c>
      <c r="M32" s="296">
        <v>1</v>
      </c>
      <c r="N32" s="296">
        <v>1</v>
      </c>
      <c r="O32" s="296">
        <v>1</v>
      </c>
      <c r="P32" s="296">
        <v>1</v>
      </c>
      <c r="Q32" s="296">
        <v>1</v>
      </c>
      <c r="R32" s="296">
        <v>1</v>
      </c>
      <c r="S32" s="296">
        <v>1</v>
      </c>
      <c r="T32" s="296">
        <v>1</v>
      </c>
      <c r="U32" s="296">
        <v>1</v>
      </c>
      <c r="V32" s="296">
        <v>1</v>
      </c>
      <c r="W32" s="296">
        <v>1</v>
      </c>
      <c r="X32" s="296">
        <v>1</v>
      </c>
      <c r="Y32" s="296">
        <v>1</v>
      </c>
      <c r="Z32" s="296">
        <v>1</v>
      </c>
      <c r="AA32" s="296">
        <v>1</v>
      </c>
      <c r="AB32" s="296">
        <v>1</v>
      </c>
      <c r="AC32" s="296">
        <v>1</v>
      </c>
      <c r="AD32" s="296">
        <v>1</v>
      </c>
      <c r="AE32" s="296">
        <v>1</v>
      </c>
      <c r="AF32" s="296">
        <v>1</v>
      </c>
      <c r="AG32" s="296">
        <v>1</v>
      </c>
      <c r="AH32" s="296">
        <v>1</v>
      </c>
      <c r="AI32" s="296">
        <v>0.81</v>
      </c>
      <c r="AJ32" s="296">
        <v>1</v>
      </c>
      <c r="AK32" s="296">
        <v>1</v>
      </c>
      <c r="AL32" s="296">
        <v>1</v>
      </c>
      <c r="AM32" s="296">
        <v>1</v>
      </c>
      <c r="AN32" s="296">
        <v>1</v>
      </c>
      <c r="AO32" s="296">
        <v>1</v>
      </c>
      <c r="AP32" s="296">
        <v>1</v>
      </c>
      <c r="AQ32" s="296">
        <v>1</v>
      </c>
      <c r="AR32" s="296">
        <v>1</v>
      </c>
      <c r="AS32" s="296">
        <v>1</v>
      </c>
      <c r="AT32" s="296">
        <v>1</v>
      </c>
      <c r="AU32" s="296">
        <v>1</v>
      </c>
      <c r="AV32" s="296">
        <v>1</v>
      </c>
      <c r="AW32" s="296">
        <v>1</v>
      </c>
      <c r="AX32" s="296">
        <v>1</v>
      </c>
      <c r="AY32" s="296">
        <v>0.5</v>
      </c>
      <c r="AZ32" s="296">
        <v>1</v>
      </c>
      <c r="BA32" s="296">
        <v>0.89</v>
      </c>
      <c r="BB32" s="296">
        <v>1</v>
      </c>
      <c r="BC32" s="296">
        <v>0.55000000000000004</v>
      </c>
      <c r="BD32" s="296">
        <v>1</v>
      </c>
      <c r="BE32" s="296">
        <v>0.6</v>
      </c>
      <c r="BF32" s="296">
        <v>1</v>
      </c>
      <c r="BG32" s="296">
        <v>1</v>
      </c>
      <c r="BH32" s="296">
        <v>1</v>
      </c>
      <c r="BI32" s="296">
        <v>1</v>
      </c>
      <c r="BJ32" s="296">
        <v>0.73</v>
      </c>
      <c r="BK32" s="296">
        <v>1</v>
      </c>
      <c r="BL32" s="296">
        <v>1</v>
      </c>
      <c r="BM32" s="296">
        <v>1</v>
      </c>
      <c r="BN32" s="296">
        <v>1</v>
      </c>
      <c r="BO32" s="296">
        <v>1</v>
      </c>
      <c r="BP32" s="296">
        <v>1</v>
      </c>
      <c r="BQ32" s="296">
        <v>0.5</v>
      </c>
      <c r="BR32" s="296">
        <v>0.78</v>
      </c>
      <c r="BS32" s="296">
        <v>0.6</v>
      </c>
      <c r="BT32" s="129"/>
    </row>
    <row r="33" spans="1:72" ht="15" x14ac:dyDescent="0.15">
      <c r="A33" s="104" t="s">
        <v>194</v>
      </c>
      <c r="B33" s="153" t="s">
        <v>518</v>
      </c>
      <c r="C33" s="153" t="s">
        <v>231</v>
      </c>
      <c r="D33" s="153" t="s">
        <v>635</v>
      </c>
      <c r="E33" s="153" t="s">
        <v>135</v>
      </c>
      <c r="F33" s="153"/>
      <c r="G33" s="105">
        <v>0.1</v>
      </c>
      <c r="H33" s="106">
        <v>0.9</v>
      </c>
      <c r="I33" s="107">
        <f t="shared" si="1"/>
        <v>8</v>
      </c>
      <c r="J33" s="107">
        <f t="shared" si="1"/>
        <v>72</v>
      </c>
      <c r="K33" s="248"/>
      <c r="L33" s="296">
        <v>1</v>
      </c>
      <c r="M33" s="296">
        <v>1</v>
      </c>
      <c r="N33" s="296">
        <v>1</v>
      </c>
      <c r="O33" s="296">
        <v>1</v>
      </c>
      <c r="P33" s="296">
        <v>1</v>
      </c>
      <c r="Q33" s="296">
        <v>1</v>
      </c>
      <c r="R33" s="296">
        <v>1</v>
      </c>
      <c r="S33" s="296">
        <v>1</v>
      </c>
      <c r="T33" s="296">
        <v>1</v>
      </c>
      <c r="U33" s="296">
        <v>1</v>
      </c>
      <c r="V33" s="296">
        <v>1</v>
      </c>
      <c r="W33" s="296">
        <v>1</v>
      </c>
      <c r="X33" s="296">
        <v>1</v>
      </c>
      <c r="Y33" s="296">
        <v>1</v>
      </c>
      <c r="Z33" s="296">
        <v>1</v>
      </c>
      <c r="AA33" s="296">
        <v>1</v>
      </c>
      <c r="AB33" s="296">
        <v>1</v>
      </c>
      <c r="AC33" s="296">
        <v>1</v>
      </c>
      <c r="AD33" s="296">
        <v>1</v>
      </c>
      <c r="AE33" s="296">
        <v>1</v>
      </c>
      <c r="AF33" s="296">
        <v>1</v>
      </c>
      <c r="AG33" s="296">
        <v>1</v>
      </c>
      <c r="AH33" s="296">
        <v>1</v>
      </c>
      <c r="AI33" s="296">
        <v>0.81</v>
      </c>
      <c r="AJ33" s="296">
        <v>1</v>
      </c>
      <c r="AK33" s="296">
        <v>1</v>
      </c>
      <c r="AL33" s="296">
        <v>1</v>
      </c>
      <c r="AM33" s="296">
        <v>1</v>
      </c>
      <c r="AN33" s="296">
        <v>1</v>
      </c>
      <c r="AO33" s="296">
        <v>1</v>
      </c>
      <c r="AP33" s="296">
        <v>1</v>
      </c>
      <c r="AQ33" s="296">
        <v>1</v>
      </c>
      <c r="AR33" s="296">
        <v>1</v>
      </c>
      <c r="AS33" s="296">
        <v>1</v>
      </c>
      <c r="AT33" s="296">
        <v>1</v>
      </c>
      <c r="AU33" s="296">
        <v>1</v>
      </c>
      <c r="AV33" s="296">
        <v>1</v>
      </c>
      <c r="AW33" s="296">
        <v>1</v>
      </c>
      <c r="AX33" s="296">
        <v>1</v>
      </c>
      <c r="AY33" s="296">
        <v>0.5</v>
      </c>
      <c r="AZ33" s="296">
        <v>1</v>
      </c>
      <c r="BA33" s="296">
        <v>0.89</v>
      </c>
      <c r="BB33" s="296">
        <v>1</v>
      </c>
      <c r="BC33" s="296">
        <v>0.55000000000000004</v>
      </c>
      <c r="BD33" s="296">
        <v>1</v>
      </c>
      <c r="BE33" s="296">
        <v>0.6</v>
      </c>
      <c r="BF33" s="296">
        <v>1</v>
      </c>
      <c r="BG33" s="296">
        <v>1</v>
      </c>
      <c r="BH33" s="296">
        <v>1</v>
      </c>
      <c r="BI33" s="296">
        <v>1</v>
      </c>
      <c r="BJ33" s="296">
        <v>0.73</v>
      </c>
      <c r="BK33" s="296">
        <v>1</v>
      </c>
      <c r="BL33" s="296">
        <v>1</v>
      </c>
      <c r="BM33" s="296">
        <v>1</v>
      </c>
      <c r="BN33" s="296">
        <v>1</v>
      </c>
      <c r="BO33" s="296">
        <v>1</v>
      </c>
      <c r="BP33" s="296">
        <v>1</v>
      </c>
      <c r="BQ33" s="296">
        <v>0.5</v>
      </c>
      <c r="BR33" s="296">
        <v>0.78</v>
      </c>
      <c r="BS33" s="296">
        <v>0.6</v>
      </c>
      <c r="BT33" s="129"/>
    </row>
    <row r="34" spans="1:72" ht="15" x14ac:dyDescent="0.15">
      <c r="A34" s="104" t="s">
        <v>195</v>
      </c>
      <c r="B34" s="153" t="s">
        <v>518</v>
      </c>
      <c r="C34" s="153" t="s">
        <v>231</v>
      </c>
      <c r="D34" s="153" t="s">
        <v>636</v>
      </c>
      <c r="E34" s="153" t="s">
        <v>135</v>
      </c>
      <c r="F34" s="153"/>
      <c r="G34" s="105">
        <v>0.15</v>
      </c>
      <c r="H34" s="106">
        <v>0.4</v>
      </c>
      <c r="I34" s="107">
        <f t="shared" si="1"/>
        <v>12</v>
      </c>
      <c r="J34" s="107">
        <f t="shared" si="1"/>
        <v>32</v>
      </c>
      <c r="K34" s="248"/>
      <c r="L34" s="296">
        <v>1</v>
      </c>
      <c r="M34" s="296">
        <v>1</v>
      </c>
      <c r="N34" s="296">
        <v>1</v>
      </c>
      <c r="O34" s="296">
        <v>1</v>
      </c>
      <c r="P34" s="296">
        <v>1</v>
      </c>
      <c r="Q34" s="296">
        <v>1</v>
      </c>
      <c r="R34" s="296">
        <v>1</v>
      </c>
      <c r="S34" s="296">
        <v>1</v>
      </c>
      <c r="T34" s="296">
        <v>1</v>
      </c>
      <c r="U34" s="296">
        <v>1</v>
      </c>
      <c r="V34" s="296">
        <v>1</v>
      </c>
      <c r="W34" s="296">
        <v>1</v>
      </c>
      <c r="X34" s="296">
        <v>1</v>
      </c>
      <c r="Y34" s="296">
        <v>1</v>
      </c>
      <c r="Z34" s="296">
        <v>1</v>
      </c>
      <c r="AA34" s="296">
        <v>1</v>
      </c>
      <c r="AB34" s="296">
        <v>1</v>
      </c>
      <c r="AC34" s="296">
        <v>1</v>
      </c>
      <c r="AD34" s="296">
        <v>1</v>
      </c>
      <c r="AE34" s="296">
        <v>1</v>
      </c>
      <c r="AF34" s="296">
        <v>1</v>
      </c>
      <c r="AG34" s="296">
        <v>1</v>
      </c>
      <c r="AH34" s="296">
        <v>1</v>
      </c>
      <c r="AI34" s="296">
        <v>0.81</v>
      </c>
      <c r="AJ34" s="296">
        <v>1</v>
      </c>
      <c r="AK34" s="296">
        <v>1</v>
      </c>
      <c r="AL34" s="296">
        <v>1</v>
      </c>
      <c r="AM34" s="296">
        <v>1</v>
      </c>
      <c r="AN34" s="296">
        <v>1</v>
      </c>
      <c r="AO34" s="296">
        <v>1</v>
      </c>
      <c r="AP34" s="296">
        <v>1</v>
      </c>
      <c r="AQ34" s="296">
        <v>1</v>
      </c>
      <c r="AR34" s="296">
        <v>1</v>
      </c>
      <c r="AS34" s="296">
        <v>1</v>
      </c>
      <c r="AT34" s="296">
        <v>1</v>
      </c>
      <c r="AU34" s="296">
        <v>1</v>
      </c>
      <c r="AV34" s="296">
        <v>1</v>
      </c>
      <c r="AW34" s="296">
        <v>1</v>
      </c>
      <c r="AX34" s="296">
        <v>1</v>
      </c>
      <c r="AY34" s="296">
        <v>0.5</v>
      </c>
      <c r="AZ34" s="296">
        <v>1</v>
      </c>
      <c r="BA34" s="296">
        <v>0.89</v>
      </c>
      <c r="BB34" s="296">
        <v>1</v>
      </c>
      <c r="BC34" s="296">
        <v>0.55000000000000004</v>
      </c>
      <c r="BD34" s="296">
        <v>1</v>
      </c>
      <c r="BE34" s="296">
        <v>0.6</v>
      </c>
      <c r="BF34" s="296">
        <v>1</v>
      </c>
      <c r="BG34" s="296">
        <v>1</v>
      </c>
      <c r="BH34" s="296">
        <v>1</v>
      </c>
      <c r="BI34" s="296">
        <v>1</v>
      </c>
      <c r="BJ34" s="296">
        <v>0.73</v>
      </c>
      <c r="BK34" s="296">
        <v>1</v>
      </c>
      <c r="BL34" s="296">
        <v>1</v>
      </c>
      <c r="BM34" s="296">
        <v>1</v>
      </c>
      <c r="BN34" s="296">
        <v>1</v>
      </c>
      <c r="BO34" s="296">
        <v>1</v>
      </c>
      <c r="BP34" s="296">
        <v>1</v>
      </c>
      <c r="BQ34" s="296">
        <v>0.5</v>
      </c>
      <c r="BR34" s="296">
        <v>0.78</v>
      </c>
      <c r="BS34" s="296">
        <v>0.6</v>
      </c>
      <c r="BT34" s="129"/>
    </row>
    <row r="35" spans="1:72" ht="15" x14ac:dyDescent="0.15">
      <c r="A35" s="104" t="s">
        <v>196</v>
      </c>
      <c r="B35" s="153" t="s">
        <v>518</v>
      </c>
      <c r="C35" s="153" t="s">
        <v>231</v>
      </c>
      <c r="D35" s="153" t="s">
        <v>637</v>
      </c>
      <c r="E35" s="153" t="s">
        <v>135</v>
      </c>
      <c r="F35" s="153"/>
      <c r="G35" s="105">
        <v>0.15</v>
      </c>
      <c r="H35" s="106">
        <v>0.7</v>
      </c>
      <c r="I35" s="107">
        <f t="shared" si="1"/>
        <v>12</v>
      </c>
      <c r="J35" s="107">
        <f t="shared" si="1"/>
        <v>56</v>
      </c>
      <c r="K35" s="248"/>
      <c r="L35" s="296">
        <v>1</v>
      </c>
      <c r="M35" s="296">
        <v>1</v>
      </c>
      <c r="N35" s="296">
        <v>1</v>
      </c>
      <c r="O35" s="296">
        <v>1</v>
      </c>
      <c r="P35" s="296">
        <v>1</v>
      </c>
      <c r="Q35" s="296">
        <v>1</v>
      </c>
      <c r="R35" s="296">
        <v>1</v>
      </c>
      <c r="S35" s="296">
        <v>1</v>
      </c>
      <c r="T35" s="296">
        <v>1</v>
      </c>
      <c r="U35" s="296">
        <v>1</v>
      </c>
      <c r="V35" s="296">
        <v>1</v>
      </c>
      <c r="W35" s="296">
        <v>1</v>
      </c>
      <c r="X35" s="296">
        <v>1</v>
      </c>
      <c r="Y35" s="296">
        <v>1</v>
      </c>
      <c r="Z35" s="296">
        <v>1</v>
      </c>
      <c r="AA35" s="296">
        <v>1</v>
      </c>
      <c r="AB35" s="296">
        <v>1</v>
      </c>
      <c r="AC35" s="296">
        <v>1</v>
      </c>
      <c r="AD35" s="296">
        <v>1</v>
      </c>
      <c r="AE35" s="296">
        <v>1</v>
      </c>
      <c r="AF35" s="296">
        <v>1</v>
      </c>
      <c r="AG35" s="296">
        <v>1</v>
      </c>
      <c r="AH35" s="296">
        <v>1</v>
      </c>
      <c r="AI35" s="296">
        <v>0.81</v>
      </c>
      <c r="AJ35" s="296">
        <v>1</v>
      </c>
      <c r="AK35" s="296">
        <v>1</v>
      </c>
      <c r="AL35" s="296">
        <v>1</v>
      </c>
      <c r="AM35" s="296">
        <v>1</v>
      </c>
      <c r="AN35" s="296">
        <v>1</v>
      </c>
      <c r="AO35" s="296">
        <v>1</v>
      </c>
      <c r="AP35" s="296">
        <v>1</v>
      </c>
      <c r="AQ35" s="296">
        <v>1</v>
      </c>
      <c r="AR35" s="296">
        <v>1</v>
      </c>
      <c r="AS35" s="296">
        <v>1</v>
      </c>
      <c r="AT35" s="296">
        <v>1</v>
      </c>
      <c r="AU35" s="296">
        <v>1</v>
      </c>
      <c r="AV35" s="296">
        <v>1</v>
      </c>
      <c r="AW35" s="296">
        <v>1</v>
      </c>
      <c r="AX35" s="296">
        <v>1</v>
      </c>
      <c r="AY35" s="296">
        <v>0.5</v>
      </c>
      <c r="AZ35" s="296">
        <v>1</v>
      </c>
      <c r="BA35" s="296">
        <v>0.89</v>
      </c>
      <c r="BB35" s="296">
        <v>1</v>
      </c>
      <c r="BC35" s="296">
        <v>0.55000000000000004</v>
      </c>
      <c r="BD35" s="296">
        <v>1</v>
      </c>
      <c r="BE35" s="296">
        <v>0.6</v>
      </c>
      <c r="BF35" s="296">
        <v>1</v>
      </c>
      <c r="BG35" s="296">
        <v>1</v>
      </c>
      <c r="BH35" s="296">
        <v>1</v>
      </c>
      <c r="BI35" s="296">
        <v>1</v>
      </c>
      <c r="BJ35" s="296">
        <v>0.73</v>
      </c>
      <c r="BK35" s="296">
        <v>1</v>
      </c>
      <c r="BL35" s="296">
        <v>1</v>
      </c>
      <c r="BM35" s="296">
        <v>1</v>
      </c>
      <c r="BN35" s="296">
        <v>1</v>
      </c>
      <c r="BO35" s="296">
        <v>1</v>
      </c>
      <c r="BP35" s="296">
        <v>1</v>
      </c>
      <c r="BQ35" s="296">
        <v>0.5</v>
      </c>
      <c r="BR35" s="296">
        <v>0.78</v>
      </c>
      <c r="BS35" s="296">
        <v>0.6</v>
      </c>
      <c r="BT35" s="129"/>
    </row>
    <row r="36" spans="1:72" ht="15" x14ac:dyDescent="0.15">
      <c r="A36" s="108" t="s">
        <v>197</v>
      </c>
      <c r="B36" s="153" t="s">
        <v>518</v>
      </c>
      <c r="C36" s="153" t="s">
        <v>231</v>
      </c>
      <c r="D36" s="108" t="s">
        <v>638</v>
      </c>
      <c r="E36" s="153" t="s">
        <v>135</v>
      </c>
      <c r="F36" s="153"/>
      <c r="G36" s="105">
        <v>0.2</v>
      </c>
      <c r="H36" s="106">
        <v>0.3</v>
      </c>
      <c r="I36" s="107">
        <f t="shared" si="1"/>
        <v>16</v>
      </c>
      <c r="J36" s="107">
        <f t="shared" si="1"/>
        <v>24</v>
      </c>
      <c r="K36" s="248"/>
      <c r="L36" s="296">
        <v>1</v>
      </c>
      <c r="M36" s="296">
        <v>1</v>
      </c>
      <c r="N36" s="296">
        <v>1</v>
      </c>
      <c r="O36" s="296">
        <v>1</v>
      </c>
      <c r="P36" s="296">
        <v>1</v>
      </c>
      <c r="Q36" s="296">
        <v>1</v>
      </c>
      <c r="R36" s="296">
        <v>1</v>
      </c>
      <c r="S36" s="296">
        <v>1</v>
      </c>
      <c r="T36" s="296">
        <v>1</v>
      </c>
      <c r="U36" s="296">
        <v>1</v>
      </c>
      <c r="V36" s="296">
        <v>1</v>
      </c>
      <c r="W36" s="296">
        <v>1</v>
      </c>
      <c r="X36" s="296">
        <v>1</v>
      </c>
      <c r="Y36" s="296">
        <v>1</v>
      </c>
      <c r="Z36" s="296">
        <v>1</v>
      </c>
      <c r="AA36" s="296">
        <v>1</v>
      </c>
      <c r="AB36" s="296">
        <v>1</v>
      </c>
      <c r="AC36" s="296">
        <v>1</v>
      </c>
      <c r="AD36" s="296">
        <v>1</v>
      </c>
      <c r="AE36" s="296">
        <v>1</v>
      </c>
      <c r="AF36" s="296">
        <v>1</v>
      </c>
      <c r="AG36" s="296">
        <v>1</v>
      </c>
      <c r="AH36" s="296">
        <v>1</v>
      </c>
      <c r="AI36" s="296">
        <v>0.81</v>
      </c>
      <c r="AJ36" s="296">
        <v>1</v>
      </c>
      <c r="AK36" s="296">
        <v>1</v>
      </c>
      <c r="AL36" s="296">
        <v>1</v>
      </c>
      <c r="AM36" s="296">
        <v>1</v>
      </c>
      <c r="AN36" s="296">
        <v>1</v>
      </c>
      <c r="AO36" s="296">
        <v>1</v>
      </c>
      <c r="AP36" s="296">
        <v>1</v>
      </c>
      <c r="AQ36" s="296">
        <v>1</v>
      </c>
      <c r="AR36" s="296">
        <v>1</v>
      </c>
      <c r="AS36" s="296">
        <v>1</v>
      </c>
      <c r="AT36" s="296">
        <v>1</v>
      </c>
      <c r="AU36" s="296">
        <v>1</v>
      </c>
      <c r="AV36" s="296">
        <v>1</v>
      </c>
      <c r="AW36" s="296">
        <v>1</v>
      </c>
      <c r="AX36" s="296">
        <v>1</v>
      </c>
      <c r="AY36" s="296">
        <v>0.5</v>
      </c>
      <c r="AZ36" s="296">
        <v>1</v>
      </c>
      <c r="BA36" s="296">
        <v>0.89</v>
      </c>
      <c r="BB36" s="296">
        <v>1</v>
      </c>
      <c r="BC36" s="296">
        <v>0.55000000000000004</v>
      </c>
      <c r="BD36" s="296">
        <v>1</v>
      </c>
      <c r="BE36" s="296">
        <v>0.6</v>
      </c>
      <c r="BF36" s="296">
        <v>1</v>
      </c>
      <c r="BG36" s="296">
        <v>1</v>
      </c>
      <c r="BH36" s="296">
        <v>1</v>
      </c>
      <c r="BI36" s="296">
        <v>1</v>
      </c>
      <c r="BJ36" s="296">
        <v>0.73</v>
      </c>
      <c r="BK36" s="296">
        <v>1</v>
      </c>
      <c r="BL36" s="296">
        <v>1</v>
      </c>
      <c r="BM36" s="296">
        <v>1</v>
      </c>
      <c r="BN36" s="296">
        <v>1</v>
      </c>
      <c r="BO36" s="296">
        <v>1</v>
      </c>
      <c r="BP36" s="296">
        <v>1</v>
      </c>
      <c r="BQ36" s="296">
        <v>0.5</v>
      </c>
      <c r="BR36" s="296">
        <v>0.78</v>
      </c>
      <c r="BS36" s="296">
        <v>0.6</v>
      </c>
      <c r="BT36" s="129"/>
    </row>
    <row r="37" spans="1:72" ht="15" x14ac:dyDescent="0.15">
      <c r="A37" s="104" t="s">
        <v>198</v>
      </c>
      <c r="B37" s="153" t="s">
        <v>518</v>
      </c>
      <c r="C37" s="153" t="s">
        <v>231</v>
      </c>
      <c r="D37" s="153" t="s">
        <v>639</v>
      </c>
      <c r="E37" s="153" t="s">
        <v>135</v>
      </c>
      <c r="F37" s="153"/>
      <c r="G37" s="105">
        <v>0.2</v>
      </c>
      <c r="H37" s="106">
        <v>0.4</v>
      </c>
      <c r="I37" s="107">
        <f t="shared" si="1"/>
        <v>16</v>
      </c>
      <c r="J37" s="107">
        <f t="shared" si="1"/>
        <v>32</v>
      </c>
      <c r="K37" s="248"/>
      <c r="L37" s="296">
        <v>1</v>
      </c>
      <c r="M37" s="296">
        <v>1</v>
      </c>
      <c r="N37" s="296">
        <v>1</v>
      </c>
      <c r="O37" s="296">
        <v>1</v>
      </c>
      <c r="P37" s="296">
        <v>1</v>
      </c>
      <c r="Q37" s="296">
        <v>1</v>
      </c>
      <c r="R37" s="296">
        <v>1</v>
      </c>
      <c r="S37" s="296">
        <v>1</v>
      </c>
      <c r="T37" s="296">
        <v>1</v>
      </c>
      <c r="U37" s="296">
        <v>1</v>
      </c>
      <c r="V37" s="296">
        <v>1</v>
      </c>
      <c r="W37" s="296">
        <v>1</v>
      </c>
      <c r="X37" s="296">
        <v>1</v>
      </c>
      <c r="Y37" s="296">
        <v>1</v>
      </c>
      <c r="Z37" s="296">
        <v>1</v>
      </c>
      <c r="AA37" s="296">
        <v>1</v>
      </c>
      <c r="AB37" s="296">
        <v>1</v>
      </c>
      <c r="AC37" s="296">
        <v>1</v>
      </c>
      <c r="AD37" s="296">
        <v>1</v>
      </c>
      <c r="AE37" s="296">
        <v>1</v>
      </c>
      <c r="AF37" s="296">
        <v>1</v>
      </c>
      <c r="AG37" s="296">
        <v>1</v>
      </c>
      <c r="AH37" s="296">
        <v>1</v>
      </c>
      <c r="AI37" s="296">
        <v>0.81</v>
      </c>
      <c r="AJ37" s="296">
        <v>1</v>
      </c>
      <c r="AK37" s="296">
        <v>1</v>
      </c>
      <c r="AL37" s="296">
        <v>1</v>
      </c>
      <c r="AM37" s="296">
        <v>1</v>
      </c>
      <c r="AN37" s="296">
        <v>1</v>
      </c>
      <c r="AO37" s="296">
        <v>1</v>
      </c>
      <c r="AP37" s="296">
        <v>1</v>
      </c>
      <c r="AQ37" s="296">
        <v>1</v>
      </c>
      <c r="AR37" s="296">
        <v>1</v>
      </c>
      <c r="AS37" s="296">
        <v>1</v>
      </c>
      <c r="AT37" s="296">
        <v>1</v>
      </c>
      <c r="AU37" s="296">
        <v>1</v>
      </c>
      <c r="AV37" s="296">
        <v>1</v>
      </c>
      <c r="AW37" s="296">
        <v>1</v>
      </c>
      <c r="AX37" s="296">
        <v>1</v>
      </c>
      <c r="AY37" s="296">
        <v>0.5</v>
      </c>
      <c r="AZ37" s="296">
        <v>1</v>
      </c>
      <c r="BA37" s="296">
        <v>0.89</v>
      </c>
      <c r="BB37" s="296">
        <v>1</v>
      </c>
      <c r="BC37" s="296">
        <v>0.55000000000000004</v>
      </c>
      <c r="BD37" s="296">
        <v>1</v>
      </c>
      <c r="BE37" s="296">
        <v>0.6</v>
      </c>
      <c r="BF37" s="296">
        <v>1</v>
      </c>
      <c r="BG37" s="296">
        <v>1</v>
      </c>
      <c r="BH37" s="296">
        <v>1</v>
      </c>
      <c r="BI37" s="296">
        <v>1</v>
      </c>
      <c r="BJ37" s="296">
        <v>0.73</v>
      </c>
      <c r="BK37" s="296">
        <v>1</v>
      </c>
      <c r="BL37" s="296">
        <v>1</v>
      </c>
      <c r="BM37" s="296">
        <v>1</v>
      </c>
      <c r="BN37" s="296">
        <v>1</v>
      </c>
      <c r="BO37" s="296">
        <v>1</v>
      </c>
      <c r="BP37" s="296">
        <v>1</v>
      </c>
      <c r="BQ37" s="296">
        <v>0.5</v>
      </c>
      <c r="BR37" s="296">
        <v>0.78</v>
      </c>
      <c r="BS37" s="296">
        <v>0.6</v>
      </c>
      <c r="BT37" s="129"/>
    </row>
    <row r="38" spans="1:72" ht="15" x14ac:dyDescent="0.15">
      <c r="A38" s="104" t="s">
        <v>199</v>
      </c>
      <c r="B38" s="153" t="s">
        <v>518</v>
      </c>
      <c r="C38" s="153" t="s">
        <v>231</v>
      </c>
      <c r="D38" s="153" t="s">
        <v>640</v>
      </c>
      <c r="E38" s="153" t="s">
        <v>135</v>
      </c>
      <c r="F38" s="153"/>
      <c r="G38" s="105">
        <v>0.2</v>
      </c>
      <c r="H38" s="106">
        <v>0.6</v>
      </c>
      <c r="I38" s="107">
        <f t="shared" si="1"/>
        <v>16</v>
      </c>
      <c r="J38" s="107">
        <f t="shared" si="1"/>
        <v>48</v>
      </c>
      <c r="K38" s="248"/>
      <c r="L38" s="296">
        <v>1</v>
      </c>
      <c r="M38" s="296">
        <v>1</v>
      </c>
      <c r="N38" s="296">
        <v>1</v>
      </c>
      <c r="O38" s="296">
        <v>1</v>
      </c>
      <c r="P38" s="296">
        <v>1</v>
      </c>
      <c r="Q38" s="296">
        <v>1</v>
      </c>
      <c r="R38" s="296">
        <v>1</v>
      </c>
      <c r="S38" s="296">
        <v>1</v>
      </c>
      <c r="T38" s="296">
        <v>1</v>
      </c>
      <c r="U38" s="296">
        <v>1</v>
      </c>
      <c r="V38" s="296">
        <v>1</v>
      </c>
      <c r="W38" s="296">
        <v>1</v>
      </c>
      <c r="X38" s="296">
        <v>1</v>
      </c>
      <c r="Y38" s="296">
        <v>1</v>
      </c>
      <c r="Z38" s="296">
        <v>1</v>
      </c>
      <c r="AA38" s="296">
        <v>1</v>
      </c>
      <c r="AB38" s="296">
        <v>1</v>
      </c>
      <c r="AC38" s="296">
        <v>1</v>
      </c>
      <c r="AD38" s="296">
        <v>1</v>
      </c>
      <c r="AE38" s="296">
        <v>1</v>
      </c>
      <c r="AF38" s="296">
        <v>1</v>
      </c>
      <c r="AG38" s="296">
        <v>1</v>
      </c>
      <c r="AH38" s="296">
        <v>1</v>
      </c>
      <c r="AI38" s="296">
        <v>0.81</v>
      </c>
      <c r="AJ38" s="296">
        <v>1</v>
      </c>
      <c r="AK38" s="296">
        <v>1</v>
      </c>
      <c r="AL38" s="296">
        <v>1</v>
      </c>
      <c r="AM38" s="296">
        <v>1</v>
      </c>
      <c r="AN38" s="296">
        <v>1</v>
      </c>
      <c r="AO38" s="296">
        <v>1</v>
      </c>
      <c r="AP38" s="296">
        <v>1</v>
      </c>
      <c r="AQ38" s="296">
        <v>1</v>
      </c>
      <c r="AR38" s="296">
        <v>1</v>
      </c>
      <c r="AS38" s="296">
        <v>1</v>
      </c>
      <c r="AT38" s="296">
        <v>1</v>
      </c>
      <c r="AU38" s="296">
        <v>1</v>
      </c>
      <c r="AV38" s="296">
        <v>1</v>
      </c>
      <c r="AW38" s="296">
        <v>1</v>
      </c>
      <c r="AX38" s="296">
        <v>1</v>
      </c>
      <c r="AY38" s="296">
        <v>0.5</v>
      </c>
      <c r="AZ38" s="296">
        <v>1</v>
      </c>
      <c r="BA38" s="296">
        <v>0.89</v>
      </c>
      <c r="BB38" s="296">
        <v>1</v>
      </c>
      <c r="BC38" s="296">
        <v>0.55000000000000004</v>
      </c>
      <c r="BD38" s="296">
        <v>1</v>
      </c>
      <c r="BE38" s="296">
        <v>0.6</v>
      </c>
      <c r="BF38" s="296">
        <v>1</v>
      </c>
      <c r="BG38" s="296">
        <v>1</v>
      </c>
      <c r="BH38" s="296">
        <v>1</v>
      </c>
      <c r="BI38" s="296">
        <v>1</v>
      </c>
      <c r="BJ38" s="296">
        <v>0.73</v>
      </c>
      <c r="BK38" s="296">
        <v>1</v>
      </c>
      <c r="BL38" s="296">
        <v>1</v>
      </c>
      <c r="BM38" s="296">
        <v>1</v>
      </c>
      <c r="BN38" s="296">
        <v>1</v>
      </c>
      <c r="BO38" s="296">
        <v>1</v>
      </c>
      <c r="BP38" s="296">
        <v>1</v>
      </c>
      <c r="BQ38" s="296">
        <v>0.5</v>
      </c>
      <c r="BR38" s="296">
        <v>0.78</v>
      </c>
      <c r="BS38" s="296">
        <v>0.6</v>
      </c>
      <c r="BT38" s="129"/>
    </row>
    <row r="39" spans="1:72" ht="15" x14ac:dyDescent="0.15">
      <c r="A39" s="104" t="s">
        <v>200</v>
      </c>
      <c r="B39" s="153" t="s">
        <v>518</v>
      </c>
      <c r="C39" s="153" t="s">
        <v>231</v>
      </c>
      <c r="D39" s="153" t="s">
        <v>641</v>
      </c>
      <c r="E39" s="153" t="s">
        <v>135</v>
      </c>
      <c r="F39" s="153"/>
      <c r="G39" s="105">
        <v>0.25</v>
      </c>
      <c r="H39" s="106">
        <v>0.8</v>
      </c>
      <c r="I39" s="107">
        <f t="shared" si="1"/>
        <v>20</v>
      </c>
      <c r="J39" s="107">
        <f t="shared" si="1"/>
        <v>64</v>
      </c>
      <c r="K39" s="248"/>
      <c r="L39" s="296">
        <v>1</v>
      </c>
      <c r="M39" s="296">
        <v>1</v>
      </c>
      <c r="N39" s="296">
        <v>1</v>
      </c>
      <c r="O39" s="296">
        <v>1</v>
      </c>
      <c r="P39" s="296">
        <v>1</v>
      </c>
      <c r="Q39" s="296">
        <v>1</v>
      </c>
      <c r="R39" s="296">
        <v>1</v>
      </c>
      <c r="S39" s="296">
        <v>1</v>
      </c>
      <c r="T39" s="296">
        <v>1</v>
      </c>
      <c r="U39" s="296">
        <v>1</v>
      </c>
      <c r="V39" s="296">
        <v>1</v>
      </c>
      <c r="W39" s="296">
        <v>1</v>
      </c>
      <c r="X39" s="296">
        <v>1</v>
      </c>
      <c r="Y39" s="296">
        <v>1</v>
      </c>
      <c r="Z39" s="296">
        <v>1</v>
      </c>
      <c r="AA39" s="296">
        <v>1</v>
      </c>
      <c r="AB39" s="296">
        <v>1</v>
      </c>
      <c r="AC39" s="296">
        <v>1</v>
      </c>
      <c r="AD39" s="296">
        <v>1</v>
      </c>
      <c r="AE39" s="296">
        <v>1</v>
      </c>
      <c r="AF39" s="296">
        <v>1</v>
      </c>
      <c r="AG39" s="296">
        <v>1</v>
      </c>
      <c r="AH39" s="296">
        <v>1</v>
      </c>
      <c r="AI39" s="296">
        <v>0.81</v>
      </c>
      <c r="AJ39" s="296">
        <v>1</v>
      </c>
      <c r="AK39" s="296">
        <v>1</v>
      </c>
      <c r="AL39" s="296">
        <v>1</v>
      </c>
      <c r="AM39" s="296">
        <v>1</v>
      </c>
      <c r="AN39" s="296">
        <v>1</v>
      </c>
      <c r="AO39" s="296">
        <v>1</v>
      </c>
      <c r="AP39" s="296">
        <v>1</v>
      </c>
      <c r="AQ39" s="296">
        <v>1</v>
      </c>
      <c r="AR39" s="296">
        <v>1</v>
      </c>
      <c r="AS39" s="296">
        <v>1</v>
      </c>
      <c r="AT39" s="296">
        <v>1</v>
      </c>
      <c r="AU39" s="296">
        <v>1</v>
      </c>
      <c r="AV39" s="296">
        <v>1</v>
      </c>
      <c r="AW39" s="296">
        <v>1</v>
      </c>
      <c r="AX39" s="296">
        <v>1</v>
      </c>
      <c r="AY39" s="296">
        <v>0.5</v>
      </c>
      <c r="AZ39" s="296">
        <v>1</v>
      </c>
      <c r="BA39" s="296">
        <v>0.89</v>
      </c>
      <c r="BB39" s="296">
        <v>1</v>
      </c>
      <c r="BC39" s="296">
        <v>0.55000000000000004</v>
      </c>
      <c r="BD39" s="296">
        <v>1</v>
      </c>
      <c r="BE39" s="296">
        <v>0.6</v>
      </c>
      <c r="BF39" s="296">
        <v>1</v>
      </c>
      <c r="BG39" s="296">
        <v>1</v>
      </c>
      <c r="BH39" s="296">
        <v>1</v>
      </c>
      <c r="BI39" s="296">
        <v>1</v>
      </c>
      <c r="BJ39" s="296">
        <v>0.73</v>
      </c>
      <c r="BK39" s="296">
        <v>1</v>
      </c>
      <c r="BL39" s="296">
        <v>1</v>
      </c>
      <c r="BM39" s="296">
        <v>1</v>
      </c>
      <c r="BN39" s="296">
        <v>1</v>
      </c>
      <c r="BO39" s="296">
        <v>1</v>
      </c>
      <c r="BP39" s="296">
        <v>1</v>
      </c>
      <c r="BQ39" s="296">
        <v>0.5</v>
      </c>
      <c r="BR39" s="296">
        <v>0.78</v>
      </c>
      <c r="BS39" s="296">
        <v>0.6</v>
      </c>
      <c r="BT39" s="129"/>
    </row>
    <row r="40" spans="1:72" ht="15" x14ac:dyDescent="0.15">
      <c r="A40" s="104" t="s">
        <v>201</v>
      </c>
      <c r="B40" s="153" t="s">
        <v>518</v>
      </c>
      <c r="C40" s="153" t="s">
        <v>231</v>
      </c>
      <c r="D40" s="153" t="s">
        <v>642</v>
      </c>
      <c r="E40" s="153" t="s">
        <v>135</v>
      </c>
      <c r="F40" s="153"/>
      <c r="G40" s="105">
        <v>0.5</v>
      </c>
      <c r="H40" s="106">
        <v>0.7</v>
      </c>
      <c r="I40" s="107">
        <f t="shared" si="1"/>
        <v>40</v>
      </c>
      <c r="J40" s="107">
        <f t="shared" si="1"/>
        <v>56</v>
      </c>
      <c r="K40" s="248"/>
      <c r="L40" s="296">
        <v>1</v>
      </c>
      <c r="M40" s="296">
        <v>1</v>
      </c>
      <c r="N40" s="296">
        <v>1</v>
      </c>
      <c r="O40" s="296">
        <v>1</v>
      </c>
      <c r="P40" s="296">
        <v>1</v>
      </c>
      <c r="Q40" s="296">
        <v>1</v>
      </c>
      <c r="R40" s="296">
        <v>1</v>
      </c>
      <c r="S40" s="296">
        <v>1</v>
      </c>
      <c r="T40" s="296">
        <v>1</v>
      </c>
      <c r="U40" s="296">
        <v>1</v>
      </c>
      <c r="V40" s="296">
        <v>1</v>
      </c>
      <c r="W40" s="296">
        <v>1</v>
      </c>
      <c r="X40" s="296">
        <v>1</v>
      </c>
      <c r="Y40" s="296">
        <v>1</v>
      </c>
      <c r="Z40" s="296">
        <v>1</v>
      </c>
      <c r="AA40" s="296">
        <v>1</v>
      </c>
      <c r="AB40" s="296">
        <v>1</v>
      </c>
      <c r="AC40" s="296">
        <v>1</v>
      </c>
      <c r="AD40" s="296">
        <v>1</v>
      </c>
      <c r="AE40" s="296">
        <v>1</v>
      </c>
      <c r="AF40" s="296">
        <v>1</v>
      </c>
      <c r="AG40" s="296">
        <v>1</v>
      </c>
      <c r="AH40" s="296">
        <v>1</v>
      </c>
      <c r="AI40" s="296">
        <v>0.81</v>
      </c>
      <c r="AJ40" s="296">
        <v>1</v>
      </c>
      <c r="AK40" s="296">
        <v>1</v>
      </c>
      <c r="AL40" s="296">
        <v>1</v>
      </c>
      <c r="AM40" s="296">
        <v>1</v>
      </c>
      <c r="AN40" s="296">
        <v>1</v>
      </c>
      <c r="AO40" s="296">
        <v>1</v>
      </c>
      <c r="AP40" s="296">
        <v>1</v>
      </c>
      <c r="AQ40" s="296">
        <v>1</v>
      </c>
      <c r="AR40" s="296">
        <v>1</v>
      </c>
      <c r="AS40" s="296">
        <v>1</v>
      </c>
      <c r="AT40" s="296">
        <v>1</v>
      </c>
      <c r="AU40" s="296">
        <v>1</v>
      </c>
      <c r="AV40" s="296">
        <v>1</v>
      </c>
      <c r="AW40" s="296">
        <v>1</v>
      </c>
      <c r="AX40" s="296">
        <v>1</v>
      </c>
      <c r="AY40" s="296">
        <v>0.5</v>
      </c>
      <c r="AZ40" s="296">
        <v>1</v>
      </c>
      <c r="BA40" s="296">
        <v>0.89</v>
      </c>
      <c r="BB40" s="296">
        <v>1</v>
      </c>
      <c r="BC40" s="296">
        <v>0.55000000000000004</v>
      </c>
      <c r="BD40" s="296">
        <v>1</v>
      </c>
      <c r="BE40" s="296">
        <v>0.6</v>
      </c>
      <c r="BF40" s="296">
        <v>1</v>
      </c>
      <c r="BG40" s="296">
        <v>1</v>
      </c>
      <c r="BH40" s="296">
        <v>1</v>
      </c>
      <c r="BI40" s="296">
        <v>1</v>
      </c>
      <c r="BJ40" s="296">
        <v>0.73</v>
      </c>
      <c r="BK40" s="296">
        <v>1</v>
      </c>
      <c r="BL40" s="296">
        <v>1</v>
      </c>
      <c r="BM40" s="296">
        <v>1</v>
      </c>
      <c r="BN40" s="296">
        <v>1</v>
      </c>
      <c r="BO40" s="296">
        <v>1</v>
      </c>
      <c r="BP40" s="296">
        <v>1</v>
      </c>
      <c r="BQ40" s="296">
        <v>0.5</v>
      </c>
      <c r="BR40" s="296">
        <v>0.78</v>
      </c>
      <c r="BS40" s="296">
        <v>0.6</v>
      </c>
      <c r="BT40" s="129"/>
    </row>
    <row r="41" spans="1:72" ht="15" x14ac:dyDescent="0.15">
      <c r="A41" s="104" t="s">
        <v>202</v>
      </c>
      <c r="B41" s="153" t="s">
        <v>518</v>
      </c>
      <c r="C41" s="153" t="s">
        <v>231</v>
      </c>
      <c r="D41" s="153" t="s">
        <v>643</v>
      </c>
      <c r="E41" s="153" t="s">
        <v>135</v>
      </c>
      <c r="F41" s="153"/>
      <c r="G41" s="105">
        <v>0.5</v>
      </c>
      <c r="H41" s="106">
        <v>0.9</v>
      </c>
      <c r="I41" s="107">
        <f t="shared" si="1"/>
        <v>40</v>
      </c>
      <c r="J41" s="107">
        <f t="shared" si="1"/>
        <v>72</v>
      </c>
      <c r="K41" s="248"/>
      <c r="L41" s="296">
        <v>1</v>
      </c>
      <c r="M41" s="296">
        <v>1</v>
      </c>
      <c r="N41" s="296">
        <v>1</v>
      </c>
      <c r="O41" s="296">
        <v>1</v>
      </c>
      <c r="P41" s="296">
        <v>1</v>
      </c>
      <c r="Q41" s="296">
        <v>1</v>
      </c>
      <c r="R41" s="296">
        <v>1</v>
      </c>
      <c r="S41" s="296">
        <v>1</v>
      </c>
      <c r="T41" s="296">
        <v>1</v>
      </c>
      <c r="U41" s="296">
        <v>1</v>
      </c>
      <c r="V41" s="296">
        <v>1</v>
      </c>
      <c r="W41" s="296">
        <v>1</v>
      </c>
      <c r="X41" s="296">
        <v>1</v>
      </c>
      <c r="Y41" s="296">
        <v>1</v>
      </c>
      <c r="Z41" s="296">
        <v>1</v>
      </c>
      <c r="AA41" s="296">
        <v>1</v>
      </c>
      <c r="AB41" s="296">
        <v>1</v>
      </c>
      <c r="AC41" s="296">
        <v>1</v>
      </c>
      <c r="AD41" s="296">
        <v>1</v>
      </c>
      <c r="AE41" s="296">
        <v>1</v>
      </c>
      <c r="AF41" s="296">
        <v>1</v>
      </c>
      <c r="AG41" s="296">
        <v>1</v>
      </c>
      <c r="AH41" s="296">
        <v>1</v>
      </c>
      <c r="AI41" s="296">
        <v>0.81</v>
      </c>
      <c r="AJ41" s="296">
        <v>1</v>
      </c>
      <c r="AK41" s="296">
        <v>1</v>
      </c>
      <c r="AL41" s="296">
        <v>1</v>
      </c>
      <c r="AM41" s="296">
        <v>1</v>
      </c>
      <c r="AN41" s="296">
        <v>1</v>
      </c>
      <c r="AO41" s="296">
        <v>1</v>
      </c>
      <c r="AP41" s="296">
        <v>1</v>
      </c>
      <c r="AQ41" s="296">
        <v>1</v>
      </c>
      <c r="AR41" s="296">
        <v>1</v>
      </c>
      <c r="AS41" s="296">
        <v>1</v>
      </c>
      <c r="AT41" s="296">
        <v>1</v>
      </c>
      <c r="AU41" s="296">
        <v>1</v>
      </c>
      <c r="AV41" s="296">
        <v>1</v>
      </c>
      <c r="AW41" s="296">
        <v>1</v>
      </c>
      <c r="AX41" s="296">
        <v>1</v>
      </c>
      <c r="AY41" s="296">
        <v>0.5</v>
      </c>
      <c r="AZ41" s="296">
        <v>1</v>
      </c>
      <c r="BA41" s="296">
        <v>0.89</v>
      </c>
      <c r="BB41" s="296">
        <v>1</v>
      </c>
      <c r="BC41" s="296">
        <v>0.55000000000000004</v>
      </c>
      <c r="BD41" s="296">
        <v>1</v>
      </c>
      <c r="BE41" s="296">
        <v>0.6</v>
      </c>
      <c r="BF41" s="296">
        <v>1</v>
      </c>
      <c r="BG41" s="296">
        <v>1</v>
      </c>
      <c r="BH41" s="296">
        <v>1</v>
      </c>
      <c r="BI41" s="296">
        <v>1</v>
      </c>
      <c r="BJ41" s="296">
        <v>0.73</v>
      </c>
      <c r="BK41" s="296">
        <v>1</v>
      </c>
      <c r="BL41" s="296">
        <v>1</v>
      </c>
      <c r="BM41" s="296">
        <v>1</v>
      </c>
      <c r="BN41" s="296">
        <v>1</v>
      </c>
      <c r="BO41" s="296">
        <v>1</v>
      </c>
      <c r="BP41" s="296">
        <v>1</v>
      </c>
      <c r="BQ41" s="296">
        <v>0.5</v>
      </c>
      <c r="BR41" s="296">
        <v>0.78</v>
      </c>
      <c r="BS41" s="296">
        <v>0.6</v>
      </c>
      <c r="BT41" s="129"/>
    </row>
    <row r="42" spans="1:72" ht="15" x14ac:dyDescent="0.15">
      <c r="A42" s="104" t="s">
        <v>203</v>
      </c>
      <c r="B42" s="153" t="s">
        <v>518</v>
      </c>
      <c r="C42" s="153" t="s">
        <v>231</v>
      </c>
      <c r="D42" s="153" t="s">
        <v>644</v>
      </c>
      <c r="E42" s="153" t="s">
        <v>135</v>
      </c>
      <c r="F42" s="153"/>
      <c r="G42" s="105">
        <v>0.9</v>
      </c>
      <c r="H42" s="106">
        <v>1</v>
      </c>
      <c r="I42" s="107">
        <f t="shared" ref="I42:J69" si="2">G42*80</f>
        <v>72</v>
      </c>
      <c r="J42" s="107">
        <f t="shared" si="2"/>
        <v>80</v>
      </c>
      <c r="K42" s="248"/>
      <c r="L42" s="296">
        <v>1</v>
      </c>
      <c r="M42" s="296">
        <v>1</v>
      </c>
      <c r="N42" s="296">
        <v>1</v>
      </c>
      <c r="O42" s="296">
        <v>1</v>
      </c>
      <c r="P42" s="296">
        <v>1</v>
      </c>
      <c r="Q42" s="296">
        <v>1</v>
      </c>
      <c r="R42" s="296">
        <v>1</v>
      </c>
      <c r="S42" s="296">
        <v>1</v>
      </c>
      <c r="T42" s="296">
        <v>1</v>
      </c>
      <c r="U42" s="296">
        <v>1</v>
      </c>
      <c r="V42" s="296">
        <v>1</v>
      </c>
      <c r="W42" s="296">
        <v>1</v>
      </c>
      <c r="X42" s="296">
        <v>1</v>
      </c>
      <c r="Y42" s="296">
        <v>1</v>
      </c>
      <c r="Z42" s="296">
        <v>1</v>
      </c>
      <c r="AA42" s="296">
        <v>1</v>
      </c>
      <c r="AB42" s="296">
        <v>1</v>
      </c>
      <c r="AC42" s="296">
        <v>1</v>
      </c>
      <c r="AD42" s="296">
        <v>1</v>
      </c>
      <c r="AE42" s="296">
        <v>1</v>
      </c>
      <c r="AF42" s="296">
        <v>1</v>
      </c>
      <c r="AG42" s="296">
        <v>1</v>
      </c>
      <c r="AH42" s="296">
        <v>1</v>
      </c>
      <c r="AI42" s="296">
        <v>0.81</v>
      </c>
      <c r="AJ42" s="296">
        <v>1</v>
      </c>
      <c r="AK42" s="296">
        <v>1</v>
      </c>
      <c r="AL42" s="296">
        <v>1</v>
      </c>
      <c r="AM42" s="296">
        <v>1</v>
      </c>
      <c r="AN42" s="296">
        <v>1</v>
      </c>
      <c r="AO42" s="296">
        <v>1</v>
      </c>
      <c r="AP42" s="296">
        <v>1</v>
      </c>
      <c r="AQ42" s="296">
        <v>1</v>
      </c>
      <c r="AR42" s="296">
        <v>1</v>
      </c>
      <c r="AS42" s="296">
        <v>1</v>
      </c>
      <c r="AT42" s="296">
        <v>1</v>
      </c>
      <c r="AU42" s="296">
        <v>1</v>
      </c>
      <c r="AV42" s="296">
        <v>1</v>
      </c>
      <c r="AW42" s="296">
        <v>1</v>
      </c>
      <c r="AX42" s="296">
        <v>1</v>
      </c>
      <c r="AY42" s="296">
        <v>0.5</v>
      </c>
      <c r="AZ42" s="296">
        <v>1</v>
      </c>
      <c r="BA42" s="296">
        <v>0.89</v>
      </c>
      <c r="BB42" s="296">
        <v>1</v>
      </c>
      <c r="BC42" s="296">
        <v>0.55000000000000004</v>
      </c>
      <c r="BD42" s="296">
        <v>1</v>
      </c>
      <c r="BE42" s="296">
        <v>0.6</v>
      </c>
      <c r="BF42" s="296">
        <v>1</v>
      </c>
      <c r="BG42" s="296">
        <v>1</v>
      </c>
      <c r="BH42" s="296">
        <v>1</v>
      </c>
      <c r="BI42" s="296">
        <v>1</v>
      </c>
      <c r="BJ42" s="296">
        <v>0.73</v>
      </c>
      <c r="BK42" s="296">
        <v>1</v>
      </c>
      <c r="BL42" s="296">
        <v>1</v>
      </c>
      <c r="BM42" s="296">
        <v>1</v>
      </c>
      <c r="BN42" s="296">
        <v>1</v>
      </c>
      <c r="BO42" s="296">
        <v>1</v>
      </c>
      <c r="BP42" s="296">
        <v>1</v>
      </c>
      <c r="BQ42" s="296">
        <v>0.5</v>
      </c>
      <c r="BR42" s="296">
        <v>0.78</v>
      </c>
      <c r="BS42" s="296">
        <v>0.6</v>
      </c>
      <c r="BT42" s="129"/>
    </row>
    <row r="43" spans="1:72" ht="15" x14ac:dyDescent="0.15">
      <c r="A43" s="104" t="s">
        <v>204</v>
      </c>
      <c r="B43" s="153" t="s">
        <v>518</v>
      </c>
      <c r="C43" s="153" t="s">
        <v>231</v>
      </c>
      <c r="D43" s="153" t="s">
        <v>645</v>
      </c>
      <c r="E43" s="153" t="s">
        <v>135</v>
      </c>
      <c r="F43" s="153"/>
      <c r="G43" s="105">
        <v>1</v>
      </c>
      <c r="H43" s="106">
        <v>1.5</v>
      </c>
      <c r="I43" s="107">
        <f t="shared" si="2"/>
        <v>80</v>
      </c>
      <c r="J43" s="107">
        <f t="shared" si="2"/>
        <v>120</v>
      </c>
      <c r="K43" s="248"/>
      <c r="L43" s="296">
        <v>1</v>
      </c>
      <c r="M43" s="296">
        <v>1</v>
      </c>
      <c r="N43" s="296">
        <v>1</v>
      </c>
      <c r="O43" s="296">
        <v>1</v>
      </c>
      <c r="P43" s="296">
        <v>1</v>
      </c>
      <c r="Q43" s="296">
        <v>1</v>
      </c>
      <c r="R43" s="296">
        <v>1</v>
      </c>
      <c r="S43" s="296">
        <v>1</v>
      </c>
      <c r="T43" s="296">
        <v>1</v>
      </c>
      <c r="U43" s="296">
        <v>1</v>
      </c>
      <c r="V43" s="296">
        <v>1</v>
      </c>
      <c r="W43" s="296">
        <v>1</v>
      </c>
      <c r="X43" s="296">
        <v>1</v>
      </c>
      <c r="Y43" s="296">
        <v>1</v>
      </c>
      <c r="Z43" s="296">
        <v>1</v>
      </c>
      <c r="AA43" s="296">
        <v>1</v>
      </c>
      <c r="AB43" s="296">
        <v>1</v>
      </c>
      <c r="AC43" s="296">
        <v>1</v>
      </c>
      <c r="AD43" s="296">
        <v>1</v>
      </c>
      <c r="AE43" s="296">
        <v>1</v>
      </c>
      <c r="AF43" s="296">
        <v>1</v>
      </c>
      <c r="AG43" s="296">
        <v>1</v>
      </c>
      <c r="AH43" s="296">
        <v>1</v>
      </c>
      <c r="AI43" s="296">
        <v>0.81</v>
      </c>
      <c r="AJ43" s="296">
        <v>1</v>
      </c>
      <c r="AK43" s="296">
        <v>1</v>
      </c>
      <c r="AL43" s="296">
        <v>1</v>
      </c>
      <c r="AM43" s="296">
        <v>1</v>
      </c>
      <c r="AN43" s="296">
        <v>1</v>
      </c>
      <c r="AO43" s="296">
        <v>1</v>
      </c>
      <c r="AP43" s="296">
        <v>1</v>
      </c>
      <c r="AQ43" s="296">
        <v>1</v>
      </c>
      <c r="AR43" s="296">
        <v>1</v>
      </c>
      <c r="AS43" s="296">
        <v>1</v>
      </c>
      <c r="AT43" s="296">
        <v>1</v>
      </c>
      <c r="AU43" s="296">
        <v>1</v>
      </c>
      <c r="AV43" s="296">
        <v>1</v>
      </c>
      <c r="AW43" s="296">
        <v>1</v>
      </c>
      <c r="AX43" s="296">
        <v>1</v>
      </c>
      <c r="AY43" s="296">
        <v>0.5</v>
      </c>
      <c r="AZ43" s="296">
        <v>1</v>
      </c>
      <c r="BA43" s="296">
        <v>0.89</v>
      </c>
      <c r="BB43" s="296">
        <v>1</v>
      </c>
      <c r="BC43" s="296">
        <v>0.55000000000000004</v>
      </c>
      <c r="BD43" s="296">
        <v>1</v>
      </c>
      <c r="BE43" s="296">
        <v>0.6</v>
      </c>
      <c r="BF43" s="296">
        <v>1</v>
      </c>
      <c r="BG43" s="296">
        <v>1</v>
      </c>
      <c r="BH43" s="296">
        <v>1</v>
      </c>
      <c r="BI43" s="296">
        <v>1</v>
      </c>
      <c r="BJ43" s="296">
        <v>0.73</v>
      </c>
      <c r="BK43" s="296">
        <v>1</v>
      </c>
      <c r="BL43" s="296">
        <v>1</v>
      </c>
      <c r="BM43" s="296">
        <v>1</v>
      </c>
      <c r="BN43" s="296">
        <v>1</v>
      </c>
      <c r="BO43" s="296">
        <v>1</v>
      </c>
      <c r="BP43" s="296">
        <v>1</v>
      </c>
      <c r="BQ43" s="296">
        <v>0.5</v>
      </c>
      <c r="BR43" s="296">
        <v>0.78</v>
      </c>
      <c r="BS43" s="296">
        <v>0.6</v>
      </c>
      <c r="BT43" s="129"/>
    </row>
    <row r="44" spans="1:72" ht="15" x14ac:dyDescent="0.15">
      <c r="A44" s="104" t="s">
        <v>206</v>
      </c>
      <c r="B44" s="153" t="s">
        <v>518</v>
      </c>
      <c r="C44" s="153" t="s">
        <v>228</v>
      </c>
      <c r="D44" s="153" t="s">
        <v>647</v>
      </c>
      <c r="E44" s="153" t="s">
        <v>131</v>
      </c>
      <c r="F44" s="153"/>
      <c r="G44" s="105">
        <v>0.2</v>
      </c>
      <c r="H44" s="106">
        <v>0.3</v>
      </c>
      <c r="I44" s="107">
        <f t="shared" si="2"/>
        <v>16</v>
      </c>
      <c r="J44" s="107">
        <f t="shared" si="2"/>
        <v>24</v>
      </c>
      <c r="K44" s="248"/>
      <c r="L44" s="296">
        <v>1</v>
      </c>
      <c r="M44" s="296">
        <v>1</v>
      </c>
      <c r="N44" s="296">
        <v>1</v>
      </c>
      <c r="O44" s="296">
        <v>1</v>
      </c>
      <c r="P44" s="296">
        <v>1</v>
      </c>
      <c r="Q44" s="296">
        <v>1</v>
      </c>
      <c r="R44" s="296">
        <v>1</v>
      </c>
      <c r="S44" s="296">
        <v>1</v>
      </c>
      <c r="T44" s="296">
        <v>1</v>
      </c>
      <c r="U44" s="296">
        <v>1</v>
      </c>
      <c r="V44" s="296">
        <v>1</v>
      </c>
      <c r="W44" s="296">
        <v>1</v>
      </c>
      <c r="X44" s="296">
        <v>1</v>
      </c>
      <c r="Y44" s="296">
        <v>1</v>
      </c>
      <c r="Z44" s="296">
        <v>1</v>
      </c>
      <c r="AA44" s="296">
        <v>1</v>
      </c>
      <c r="AB44" s="296">
        <v>1</v>
      </c>
      <c r="AC44" s="296">
        <v>1</v>
      </c>
      <c r="AD44" s="296">
        <v>1</v>
      </c>
      <c r="AE44" s="296">
        <v>1</v>
      </c>
      <c r="AF44" s="296">
        <v>1</v>
      </c>
      <c r="AG44" s="296">
        <v>1</v>
      </c>
      <c r="AH44" s="296">
        <v>1</v>
      </c>
      <c r="AI44" s="296">
        <v>0.81</v>
      </c>
      <c r="AJ44" s="296">
        <v>1</v>
      </c>
      <c r="AK44" s="296">
        <v>1</v>
      </c>
      <c r="AL44" s="296">
        <v>1</v>
      </c>
      <c r="AM44" s="296">
        <v>1</v>
      </c>
      <c r="AN44" s="296">
        <v>1</v>
      </c>
      <c r="AO44" s="296">
        <v>1</v>
      </c>
      <c r="AP44" s="296">
        <v>1</v>
      </c>
      <c r="AQ44" s="296">
        <v>1</v>
      </c>
      <c r="AR44" s="296">
        <v>1</v>
      </c>
      <c r="AS44" s="296">
        <v>1</v>
      </c>
      <c r="AT44" s="296">
        <v>1</v>
      </c>
      <c r="AU44" s="296">
        <v>1</v>
      </c>
      <c r="AV44" s="296">
        <v>1</v>
      </c>
      <c r="AW44" s="296">
        <v>1</v>
      </c>
      <c r="AX44" s="296">
        <v>1</v>
      </c>
      <c r="AY44" s="296">
        <v>0.5</v>
      </c>
      <c r="AZ44" s="296">
        <v>1</v>
      </c>
      <c r="BA44" s="296">
        <v>0.89</v>
      </c>
      <c r="BB44" s="296">
        <v>1</v>
      </c>
      <c r="BC44" s="296">
        <v>0.55000000000000004</v>
      </c>
      <c r="BD44" s="296">
        <v>1</v>
      </c>
      <c r="BE44" s="296">
        <v>0.6</v>
      </c>
      <c r="BF44" s="296">
        <v>1</v>
      </c>
      <c r="BG44" s="296">
        <v>1</v>
      </c>
      <c r="BH44" s="296">
        <v>1</v>
      </c>
      <c r="BI44" s="296">
        <v>1</v>
      </c>
      <c r="BJ44" s="296">
        <v>0.73</v>
      </c>
      <c r="BK44" s="296">
        <v>1</v>
      </c>
      <c r="BL44" s="296">
        <v>1</v>
      </c>
      <c r="BM44" s="296">
        <v>1</v>
      </c>
      <c r="BN44" s="296">
        <v>1</v>
      </c>
      <c r="BO44" s="296">
        <v>1</v>
      </c>
      <c r="BP44" s="296">
        <v>1</v>
      </c>
      <c r="BQ44" s="296">
        <v>0.5</v>
      </c>
      <c r="BR44" s="296">
        <v>0.78</v>
      </c>
      <c r="BS44" s="296">
        <v>0.6</v>
      </c>
      <c r="BT44" s="129"/>
    </row>
    <row r="45" spans="1:72" ht="15" x14ac:dyDescent="0.15">
      <c r="A45" s="104" t="s">
        <v>208</v>
      </c>
      <c r="B45" s="153" t="s">
        <v>518</v>
      </c>
      <c r="C45" s="153" t="s">
        <v>228</v>
      </c>
      <c r="D45" s="153" t="s">
        <v>648</v>
      </c>
      <c r="E45" s="153" t="s">
        <v>131</v>
      </c>
      <c r="F45" s="153"/>
      <c r="G45" s="105">
        <v>0.24</v>
      </c>
      <c r="H45" s="106">
        <v>0.4</v>
      </c>
      <c r="I45" s="107">
        <f t="shared" si="2"/>
        <v>19.2</v>
      </c>
      <c r="J45" s="107">
        <f t="shared" si="2"/>
        <v>32</v>
      </c>
      <c r="K45" s="248"/>
      <c r="L45" s="296">
        <v>1</v>
      </c>
      <c r="M45" s="296">
        <v>1</v>
      </c>
      <c r="N45" s="296">
        <v>1</v>
      </c>
      <c r="O45" s="296">
        <v>1</v>
      </c>
      <c r="P45" s="296">
        <v>1</v>
      </c>
      <c r="Q45" s="296">
        <v>1</v>
      </c>
      <c r="R45" s="296">
        <v>1</v>
      </c>
      <c r="S45" s="296">
        <v>1</v>
      </c>
      <c r="T45" s="296">
        <v>1</v>
      </c>
      <c r="U45" s="296">
        <v>1</v>
      </c>
      <c r="V45" s="296">
        <v>1</v>
      </c>
      <c r="W45" s="296">
        <v>1</v>
      </c>
      <c r="X45" s="296">
        <v>1</v>
      </c>
      <c r="Y45" s="296">
        <v>1</v>
      </c>
      <c r="Z45" s="296">
        <v>1</v>
      </c>
      <c r="AA45" s="296">
        <v>1</v>
      </c>
      <c r="AB45" s="296">
        <v>1</v>
      </c>
      <c r="AC45" s="296">
        <v>1</v>
      </c>
      <c r="AD45" s="296">
        <v>1</v>
      </c>
      <c r="AE45" s="296">
        <v>1</v>
      </c>
      <c r="AF45" s="296">
        <v>1</v>
      </c>
      <c r="AG45" s="296">
        <v>1</v>
      </c>
      <c r="AH45" s="296">
        <v>1</v>
      </c>
      <c r="AI45" s="296">
        <v>0.81</v>
      </c>
      <c r="AJ45" s="296">
        <v>1</v>
      </c>
      <c r="AK45" s="296">
        <v>1</v>
      </c>
      <c r="AL45" s="296">
        <v>1</v>
      </c>
      <c r="AM45" s="296">
        <v>1</v>
      </c>
      <c r="AN45" s="296">
        <v>1</v>
      </c>
      <c r="AO45" s="296">
        <v>1</v>
      </c>
      <c r="AP45" s="296">
        <v>1</v>
      </c>
      <c r="AQ45" s="296">
        <v>1</v>
      </c>
      <c r="AR45" s="296">
        <v>1</v>
      </c>
      <c r="AS45" s="296">
        <v>1</v>
      </c>
      <c r="AT45" s="296">
        <v>1</v>
      </c>
      <c r="AU45" s="296">
        <v>1</v>
      </c>
      <c r="AV45" s="296">
        <v>1</v>
      </c>
      <c r="AW45" s="296">
        <v>1</v>
      </c>
      <c r="AX45" s="296">
        <v>1</v>
      </c>
      <c r="AY45" s="296">
        <v>0.5</v>
      </c>
      <c r="AZ45" s="296">
        <v>1</v>
      </c>
      <c r="BA45" s="296">
        <v>0.89</v>
      </c>
      <c r="BB45" s="296">
        <v>1</v>
      </c>
      <c r="BC45" s="296">
        <v>0.55000000000000004</v>
      </c>
      <c r="BD45" s="296">
        <v>1</v>
      </c>
      <c r="BE45" s="296">
        <v>0.6</v>
      </c>
      <c r="BF45" s="296">
        <v>1</v>
      </c>
      <c r="BG45" s="296">
        <v>1</v>
      </c>
      <c r="BH45" s="296">
        <v>1</v>
      </c>
      <c r="BI45" s="296">
        <v>1</v>
      </c>
      <c r="BJ45" s="296">
        <v>0.73</v>
      </c>
      <c r="BK45" s="296">
        <v>1</v>
      </c>
      <c r="BL45" s="296">
        <v>1</v>
      </c>
      <c r="BM45" s="296">
        <v>1</v>
      </c>
      <c r="BN45" s="296">
        <v>1</v>
      </c>
      <c r="BO45" s="296">
        <v>1</v>
      </c>
      <c r="BP45" s="296">
        <v>1</v>
      </c>
      <c r="BQ45" s="296">
        <v>0.5</v>
      </c>
      <c r="BR45" s="296">
        <v>0.78</v>
      </c>
      <c r="BS45" s="296">
        <v>0.6</v>
      </c>
      <c r="BT45" s="129"/>
    </row>
    <row r="46" spans="1:72" ht="15" x14ac:dyDescent="0.15">
      <c r="A46" s="104" t="s">
        <v>209</v>
      </c>
      <c r="B46" s="153" t="s">
        <v>518</v>
      </c>
      <c r="C46" s="153" t="s">
        <v>228</v>
      </c>
      <c r="D46" s="153" t="s">
        <v>650</v>
      </c>
      <c r="E46" s="153" t="s">
        <v>131</v>
      </c>
      <c r="F46" s="153"/>
      <c r="G46" s="105">
        <v>0.4</v>
      </c>
      <c r="H46" s="106">
        <v>0.5</v>
      </c>
      <c r="I46" s="107">
        <f t="shared" si="2"/>
        <v>32</v>
      </c>
      <c r="J46" s="107">
        <f t="shared" si="2"/>
        <v>40</v>
      </c>
      <c r="K46" s="248"/>
      <c r="L46" s="296">
        <v>1</v>
      </c>
      <c r="M46" s="296">
        <v>1</v>
      </c>
      <c r="N46" s="296">
        <v>1</v>
      </c>
      <c r="O46" s="296">
        <v>1</v>
      </c>
      <c r="P46" s="296">
        <v>1</v>
      </c>
      <c r="Q46" s="296">
        <v>1</v>
      </c>
      <c r="R46" s="296">
        <v>1</v>
      </c>
      <c r="S46" s="296">
        <v>1</v>
      </c>
      <c r="T46" s="296">
        <v>1</v>
      </c>
      <c r="U46" s="296">
        <v>1</v>
      </c>
      <c r="V46" s="296">
        <v>1</v>
      </c>
      <c r="W46" s="296">
        <v>1</v>
      </c>
      <c r="X46" s="296">
        <v>1</v>
      </c>
      <c r="Y46" s="296">
        <v>1</v>
      </c>
      <c r="Z46" s="296">
        <v>1</v>
      </c>
      <c r="AA46" s="296">
        <v>1</v>
      </c>
      <c r="AB46" s="296">
        <v>1</v>
      </c>
      <c r="AC46" s="296">
        <v>1</v>
      </c>
      <c r="AD46" s="296">
        <v>1</v>
      </c>
      <c r="AE46" s="296">
        <v>1</v>
      </c>
      <c r="AF46" s="296">
        <v>1</v>
      </c>
      <c r="AG46" s="296">
        <v>1</v>
      </c>
      <c r="AH46" s="296">
        <v>1</v>
      </c>
      <c r="AI46" s="296">
        <v>0.81</v>
      </c>
      <c r="AJ46" s="296">
        <v>1</v>
      </c>
      <c r="AK46" s="296">
        <v>1</v>
      </c>
      <c r="AL46" s="296">
        <v>1</v>
      </c>
      <c r="AM46" s="296">
        <v>1</v>
      </c>
      <c r="AN46" s="296">
        <v>1</v>
      </c>
      <c r="AO46" s="296">
        <v>1</v>
      </c>
      <c r="AP46" s="296">
        <v>1</v>
      </c>
      <c r="AQ46" s="296">
        <v>1</v>
      </c>
      <c r="AR46" s="296">
        <v>1</v>
      </c>
      <c r="AS46" s="296">
        <v>1</v>
      </c>
      <c r="AT46" s="296">
        <v>1</v>
      </c>
      <c r="AU46" s="296">
        <v>1</v>
      </c>
      <c r="AV46" s="296">
        <v>1</v>
      </c>
      <c r="AW46" s="296">
        <v>1</v>
      </c>
      <c r="AX46" s="296">
        <v>1</v>
      </c>
      <c r="AY46" s="296">
        <v>0.5</v>
      </c>
      <c r="AZ46" s="296">
        <v>1</v>
      </c>
      <c r="BA46" s="296">
        <v>0.89</v>
      </c>
      <c r="BB46" s="296">
        <v>1</v>
      </c>
      <c r="BC46" s="296">
        <v>0.55000000000000004</v>
      </c>
      <c r="BD46" s="296">
        <v>1</v>
      </c>
      <c r="BE46" s="296">
        <v>0.6</v>
      </c>
      <c r="BF46" s="296">
        <v>1</v>
      </c>
      <c r="BG46" s="296">
        <v>1</v>
      </c>
      <c r="BH46" s="296">
        <v>1</v>
      </c>
      <c r="BI46" s="296">
        <v>1</v>
      </c>
      <c r="BJ46" s="296">
        <v>0.73</v>
      </c>
      <c r="BK46" s="296">
        <v>1</v>
      </c>
      <c r="BL46" s="296">
        <v>1</v>
      </c>
      <c r="BM46" s="296">
        <v>1</v>
      </c>
      <c r="BN46" s="296">
        <v>1</v>
      </c>
      <c r="BO46" s="296">
        <v>1</v>
      </c>
      <c r="BP46" s="296">
        <v>1</v>
      </c>
      <c r="BQ46" s="296">
        <v>0.5</v>
      </c>
      <c r="BR46" s="296">
        <v>0.78</v>
      </c>
      <c r="BS46" s="296">
        <v>0.6</v>
      </c>
      <c r="BT46" s="129"/>
    </row>
    <row r="47" spans="1:72" ht="15" x14ac:dyDescent="0.15">
      <c r="A47" s="104" t="s">
        <v>210</v>
      </c>
      <c r="B47" s="153" t="s">
        <v>518</v>
      </c>
      <c r="C47" s="153" t="s">
        <v>232</v>
      </c>
      <c r="D47" s="153" t="s">
        <v>651</v>
      </c>
      <c r="E47" s="153" t="s">
        <v>952</v>
      </c>
      <c r="F47" s="153"/>
      <c r="G47" s="105">
        <v>0.4</v>
      </c>
      <c r="H47" s="106">
        <v>1.7</v>
      </c>
      <c r="I47" s="107">
        <f t="shared" si="2"/>
        <v>32</v>
      </c>
      <c r="J47" s="107">
        <f t="shared" si="2"/>
        <v>136</v>
      </c>
      <c r="K47" s="248"/>
      <c r="L47" s="296">
        <v>1</v>
      </c>
      <c r="M47" s="296">
        <v>1</v>
      </c>
      <c r="N47" s="296">
        <v>1</v>
      </c>
      <c r="O47" s="296">
        <v>1</v>
      </c>
      <c r="P47" s="296">
        <v>1</v>
      </c>
      <c r="Q47" s="296">
        <v>1</v>
      </c>
      <c r="R47" s="296">
        <v>1</v>
      </c>
      <c r="S47" s="296">
        <v>1</v>
      </c>
      <c r="T47" s="296">
        <v>1</v>
      </c>
      <c r="U47" s="296">
        <v>1</v>
      </c>
      <c r="V47" s="296">
        <v>1</v>
      </c>
      <c r="W47" s="296">
        <v>1</v>
      </c>
      <c r="X47" s="296">
        <v>1</v>
      </c>
      <c r="Y47" s="296">
        <v>1</v>
      </c>
      <c r="Z47" s="296">
        <v>1</v>
      </c>
      <c r="AA47" s="296">
        <v>1</v>
      </c>
      <c r="AB47" s="296">
        <v>1</v>
      </c>
      <c r="AC47" s="296">
        <v>1</v>
      </c>
      <c r="AD47" s="296">
        <v>1</v>
      </c>
      <c r="AE47" s="296">
        <v>1</v>
      </c>
      <c r="AF47" s="296">
        <v>1</v>
      </c>
      <c r="AG47" s="296">
        <v>1</v>
      </c>
      <c r="AH47" s="296">
        <v>1</v>
      </c>
      <c r="AI47" s="296">
        <v>0.81</v>
      </c>
      <c r="AJ47" s="296">
        <v>1</v>
      </c>
      <c r="AK47" s="296">
        <v>1</v>
      </c>
      <c r="AL47" s="296">
        <v>1</v>
      </c>
      <c r="AM47" s="296">
        <v>1</v>
      </c>
      <c r="AN47" s="296">
        <v>1</v>
      </c>
      <c r="AO47" s="296">
        <v>1</v>
      </c>
      <c r="AP47" s="296">
        <v>1</v>
      </c>
      <c r="AQ47" s="296">
        <v>1</v>
      </c>
      <c r="AR47" s="296">
        <v>1</v>
      </c>
      <c r="AS47" s="296">
        <v>1</v>
      </c>
      <c r="AT47" s="296">
        <v>1</v>
      </c>
      <c r="AU47" s="296">
        <v>1</v>
      </c>
      <c r="AV47" s="296">
        <v>1</v>
      </c>
      <c r="AW47" s="296">
        <v>1</v>
      </c>
      <c r="AX47" s="296">
        <v>1</v>
      </c>
      <c r="AY47" s="296">
        <v>0.5</v>
      </c>
      <c r="AZ47" s="296">
        <v>1</v>
      </c>
      <c r="BA47" s="296">
        <v>0.89</v>
      </c>
      <c r="BB47" s="296">
        <v>1</v>
      </c>
      <c r="BC47" s="296">
        <v>0.55000000000000004</v>
      </c>
      <c r="BD47" s="296">
        <v>1</v>
      </c>
      <c r="BE47" s="296">
        <v>0.6</v>
      </c>
      <c r="BF47" s="296">
        <v>1</v>
      </c>
      <c r="BG47" s="296">
        <v>1</v>
      </c>
      <c r="BH47" s="296">
        <v>1</v>
      </c>
      <c r="BI47" s="296">
        <v>1</v>
      </c>
      <c r="BJ47" s="296">
        <v>0.73</v>
      </c>
      <c r="BK47" s="296">
        <v>1</v>
      </c>
      <c r="BL47" s="296">
        <v>1</v>
      </c>
      <c r="BM47" s="296">
        <v>1</v>
      </c>
      <c r="BN47" s="296">
        <v>1</v>
      </c>
      <c r="BO47" s="296">
        <v>1</v>
      </c>
      <c r="BP47" s="296">
        <v>1</v>
      </c>
      <c r="BQ47" s="296">
        <v>0.5</v>
      </c>
      <c r="BR47" s="296">
        <v>0.78</v>
      </c>
      <c r="BS47" s="296">
        <v>0.6</v>
      </c>
      <c r="BT47" s="129"/>
    </row>
    <row r="48" spans="1:72" ht="15" x14ac:dyDescent="0.15">
      <c r="A48" s="104" t="s">
        <v>211</v>
      </c>
      <c r="B48" s="153" t="s">
        <v>518</v>
      </c>
      <c r="C48" s="153" t="s">
        <v>233</v>
      </c>
      <c r="D48" s="153" t="s">
        <v>652</v>
      </c>
      <c r="E48" s="153" t="s">
        <v>131</v>
      </c>
      <c r="F48" s="153"/>
      <c r="G48" s="105">
        <v>0.45</v>
      </c>
      <c r="H48" s="106">
        <v>0.45</v>
      </c>
      <c r="I48" s="107">
        <f t="shared" si="2"/>
        <v>36</v>
      </c>
      <c r="J48" s="107">
        <f t="shared" si="2"/>
        <v>36</v>
      </c>
      <c r="K48" s="248"/>
      <c r="L48" s="296">
        <v>1</v>
      </c>
      <c r="M48" s="296">
        <v>1</v>
      </c>
      <c r="N48" s="296">
        <v>1</v>
      </c>
      <c r="O48" s="296">
        <v>1</v>
      </c>
      <c r="P48" s="296">
        <v>1</v>
      </c>
      <c r="Q48" s="296">
        <v>1</v>
      </c>
      <c r="R48" s="296">
        <v>1</v>
      </c>
      <c r="S48" s="296">
        <v>1</v>
      </c>
      <c r="T48" s="296">
        <v>1</v>
      </c>
      <c r="U48" s="296">
        <v>1</v>
      </c>
      <c r="V48" s="296">
        <v>1</v>
      </c>
      <c r="W48" s="296">
        <v>1</v>
      </c>
      <c r="X48" s="296">
        <v>1</v>
      </c>
      <c r="Y48" s="296">
        <v>1</v>
      </c>
      <c r="Z48" s="296">
        <v>1</v>
      </c>
      <c r="AA48" s="296">
        <v>1</v>
      </c>
      <c r="AB48" s="296">
        <v>1</v>
      </c>
      <c r="AC48" s="296">
        <v>1</v>
      </c>
      <c r="AD48" s="296">
        <v>1</v>
      </c>
      <c r="AE48" s="296">
        <v>1</v>
      </c>
      <c r="AF48" s="296">
        <v>1</v>
      </c>
      <c r="AG48" s="296">
        <v>1</v>
      </c>
      <c r="AH48" s="296">
        <v>1</v>
      </c>
      <c r="AI48" s="296">
        <v>0.81</v>
      </c>
      <c r="AJ48" s="296">
        <v>1</v>
      </c>
      <c r="AK48" s="296">
        <v>1</v>
      </c>
      <c r="AL48" s="296">
        <v>1</v>
      </c>
      <c r="AM48" s="296">
        <v>1</v>
      </c>
      <c r="AN48" s="296">
        <v>1</v>
      </c>
      <c r="AO48" s="296">
        <v>1</v>
      </c>
      <c r="AP48" s="296">
        <v>1</v>
      </c>
      <c r="AQ48" s="296">
        <v>1</v>
      </c>
      <c r="AR48" s="296">
        <v>1</v>
      </c>
      <c r="AS48" s="296">
        <v>1</v>
      </c>
      <c r="AT48" s="296">
        <v>1</v>
      </c>
      <c r="AU48" s="296">
        <v>1</v>
      </c>
      <c r="AV48" s="296">
        <v>1</v>
      </c>
      <c r="AW48" s="296">
        <v>1</v>
      </c>
      <c r="AX48" s="296">
        <v>1</v>
      </c>
      <c r="AY48" s="296">
        <v>0.5</v>
      </c>
      <c r="AZ48" s="296">
        <v>1</v>
      </c>
      <c r="BA48" s="296">
        <v>0.89</v>
      </c>
      <c r="BB48" s="296">
        <v>1</v>
      </c>
      <c r="BC48" s="296">
        <v>0.55000000000000004</v>
      </c>
      <c r="BD48" s="296">
        <v>1</v>
      </c>
      <c r="BE48" s="296">
        <v>0.6</v>
      </c>
      <c r="BF48" s="296">
        <v>1</v>
      </c>
      <c r="BG48" s="296">
        <v>1</v>
      </c>
      <c r="BH48" s="296">
        <v>1</v>
      </c>
      <c r="BI48" s="296">
        <v>1</v>
      </c>
      <c r="BJ48" s="296">
        <v>0.73</v>
      </c>
      <c r="BK48" s="296">
        <v>1</v>
      </c>
      <c r="BL48" s="296">
        <v>1</v>
      </c>
      <c r="BM48" s="296">
        <v>1</v>
      </c>
      <c r="BN48" s="296">
        <v>1</v>
      </c>
      <c r="BO48" s="296">
        <v>1</v>
      </c>
      <c r="BP48" s="296">
        <v>1</v>
      </c>
      <c r="BQ48" s="296">
        <v>0.5</v>
      </c>
      <c r="BR48" s="296">
        <v>0.78</v>
      </c>
      <c r="BS48" s="296">
        <v>0.6</v>
      </c>
      <c r="BT48" s="129"/>
    </row>
    <row r="49" spans="1:72" ht="15" x14ac:dyDescent="0.15">
      <c r="A49" s="104" t="s">
        <v>212</v>
      </c>
      <c r="B49" s="153" t="s">
        <v>518</v>
      </c>
      <c r="C49" s="153" t="s">
        <v>233</v>
      </c>
      <c r="D49" s="153" t="s">
        <v>653</v>
      </c>
      <c r="E49" s="153" t="s">
        <v>131</v>
      </c>
      <c r="F49" s="153"/>
      <c r="G49" s="105">
        <v>0.5</v>
      </c>
      <c r="H49" s="106">
        <v>0.5</v>
      </c>
      <c r="I49" s="107">
        <f t="shared" si="2"/>
        <v>40</v>
      </c>
      <c r="J49" s="107">
        <f t="shared" si="2"/>
        <v>40</v>
      </c>
      <c r="K49" s="248"/>
      <c r="L49" s="296">
        <v>1</v>
      </c>
      <c r="M49" s="296">
        <v>1</v>
      </c>
      <c r="N49" s="296">
        <v>1</v>
      </c>
      <c r="O49" s="296">
        <v>1</v>
      </c>
      <c r="P49" s="296">
        <v>1</v>
      </c>
      <c r="Q49" s="296">
        <v>1</v>
      </c>
      <c r="R49" s="296">
        <v>1</v>
      </c>
      <c r="S49" s="296">
        <v>1</v>
      </c>
      <c r="T49" s="296">
        <v>1</v>
      </c>
      <c r="U49" s="296">
        <v>1</v>
      </c>
      <c r="V49" s="296">
        <v>1</v>
      </c>
      <c r="W49" s="296">
        <v>1</v>
      </c>
      <c r="X49" s="296">
        <v>1</v>
      </c>
      <c r="Y49" s="296">
        <v>1</v>
      </c>
      <c r="Z49" s="296">
        <v>1</v>
      </c>
      <c r="AA49" s="296">
        <v>1</v>
      </c>
      <c r="AB49" s="296">
        <v>1</v>
      </c>
      <c r="AC49" s="296">
        <v>1</v>
      </c>
      <c r="AD49" s="296">
        <v>1</v>
      </c>
      <c r="AE49" s="296">
        <v>1</v>
      </c>
      <c r="AF49" s="296">
        <v>1</v>
      </c>
      <c r="AG49" s="296">
        <v>1</v>
      </c>
      <c r="AH49" s="296">
        <v>1</v>
      </c>
      <c r="AI49" s="296">
        <v>0.81</v>
      </c>
      <c r="AJ49" s="296">
        <v>1</v>
      </c>
      <c r="AK49" s="296">
        <v>1</v>
      </c>
      <c r="AL49" s="296">
        <v>1</v>
      </c>
      <c r="AM49" s="296">
        <v>1</v>
      </c>
      <c r="AN49" s="296">
        <v>1</v>
      </c>
      <c r="AO49" s="296">
        <v>1</v>
      </c>
      <c r="AP49" s="296">
        <v>1</v>
      </c>
      <c r="AQ49" s="296">
        <v>1</v>
      </c>
      <c r="AR49" s="296">
        <v>1</v>
      </c>
      <c r="AS49" s="296">
        <v>1</v>
      </c>
      <c r="AT49" s="296">
        <v>1</v>
      </c>
      <c r="AU49" s="296">
        <v>1</v>
      </c>
      <c r="AV49" s="296">
        <v>1</v>
      </c>
      <c r="AW49" s="296">
        <v>1</v>
      </c>
      <c r="AX49" s="296">
        <v>1</v>
      </c>
      <c r="AY49" s="296">
        <v>0.5</v>
      </c>
      <c r="AZ49" s="296">
        <v>1</v>
      </c>
      <c r="BA49" s="296">
        <v>0.89</v>
      </c>
      <c r="BB49" s="296">
        <v>1</v>
      </c>
      <c r="BC49" s="296">
        <v>0.55000000000000004</v>
      </c>
      <c r="BD49" s="296">
        <v>1</v>
      </c>
      <c r="BE49" s="296">
        <v>0.6</v>
      </c>
      <c r="BF49" s="296">
        <v>1</v>
      </c>
      <c r="BG49" s="296">
        <v>1</v>
      </c>
      <c r="BH49" s="296">
        <v>1</v>
      </c>
      <c r="BI49" s="296">
        <v>1</v>
      </c>
      <c r="BJ49" s="296">
        <v>0.73</v>
      </c>
      <c r="BK49" s="296">
        <v>1</v>
      </c>
      <c r="BL49" s="296">
        <v>1</v>
      </c>
      <c r="BM49" s="296">
        <v>1</v>
      </c>
      <c r="BN49" s="296">
        <v>1</v>
      </c>
      <c r="BO49" s="296">
        <v>1</v>
      </c>
      <c r="BP49" s="296">
        <v>1</v>
      </c>
      <c r="BQ49" s="296">
        <v>0.5</v>
      </c>
      <c r="BR49" s="296">
        <v>0.78</v>
      </c>
      <c r="BS49" s="296">
        <v>0.6</v>
      </c>
      <c r="BT49" s="129"/>
    </row>
    <row r="50" spans="1:72" ht="15" x14ac:dyDescent="0.15">
      <c r="A50" s="104" t="s">
        <v>213</v>
      </c>
      <c r="B50" s="153" t="s">
        <v>518</v>
      </c>
      <c r="C50" s="153" t="s">
        <v>233</v>
      </c>
      <c r="D50" s="153" t="s">
        <v>654</v>
      </c>
      <c r="E50" s="153" t="s">
        <v>131</v>
      </c>
      <c r="F50" s="153"/>
      <c r="G50" s="105">
        <v>0.6</v>
      </c>
      <c r="H50" s="106">
        <v>0.6</v>
      </c>
      <c r="I50" s="107">
        <f t="shared" si="2"/>
        <v>48</v>
      </c>
      <c r="J50" s="107">
        <f t="shared" si="2"/>
        <v>48</v>
      </c>
      <c r="K50" s="248"/>
      <c r="L50" s="296">
        <v>1</v>
      </c>
      <c r="M50" s="296">
        <v>1</v>
      </c>
      <c r="N50" s="296">
        <v>1</v>
      </c>
      <c r="O50" s="296">
        <v>1</v>
      </c>
      <c r="P50" s="296">
        <v>1</v>
      </c>
      <c r="Q50" s="296">
        <v>1</v>
      </c>
      <c r="R50" s="296">
        <v>1</v>
      </c>
      <c r="S50" s="296">
        <v>1</v>
      </c>
      <c r="T50" s="296">
        <v>1</v>
      </c>
      <c r="U50" s="296">
        <v>1</v>
      </c>
      <c r="V50" s="296">
        <v>1</v>
      </c>
      <c r="W50" s="296">
        <v>1</v>
      </c>
      <c r="X50" s="296">
        <v>1</v>
      </c>
      <c r="Y50" s="296">
        <v>1</v>
      </c>
      <c r="Z50" s="296">
        <v>1</v>
      </c>
      <c r="AA50" s="296">
        <v>1</v>
      </c>
      <c r="AB50" s="296">
        <v>1</v>
      </c>
      <c r="AC50" s="296">
        <v>1</v>
      </c>
      <c r="AD50" s="296">
        <v>1</v>
      </c>
      <c r="AE50" s="296">
        <v>1</v>
      </c>
      <c r="AF50" s="296">
        <v>1</v>
      </c>
      <c r="AG50" s="296">
        <v>1</v>
      </c>
      <c r="AH50" s="296">
        <v>1</v>
      </c>
      <c r="AI50" s="296">
        <v>0.81</v>
      </c>
      <c r="AJ50" s="296">
        <v>1</v>
      </c>
      <c r="AK50" s="296">
        <v>1</v>
      </c>
      <c r="AL50" s="296">
        <v>1</v>
      </c>
      <c r="AM50" s="296">
        <v>1</v>
      </c>
      <c r="AN50" s="296">
        <v>1</v>
      </c>
      <c r="AO50" s="296">
        <v>1</v>
      </c>
      <c r="AP50" s="296">
        <v>1</v>
      </c>
      <c r="AQ50" s="296">
        <v>1</v>
      </c>
      <c r="AR50" s="296">
        <v>1</v>
      </c>
      <c r="AS50" s="296">
        <v>1</v>
      </c>
      <c r="AT50" s="296">
        <v>1</v>
      </c>
      <c r="AU50" s="296">
        <v>1</v>
      </c>
      <c r="AV50" s="296">
        <v>1</v>
      </c>
      <c r="AW50" s="296">
        <v>1</v>
      </c>
      <c r="AX50" s="296">
        <v>1</v>
      </c>
      <c r="AY50" s="296">
        <v>0.5</v>
      </c>
      <c r="AZ50" s="296">
        <v>1</v>
      </c>
      <c r="BA50" s="296">
        <v>0.89</v>
      </c>
      <c r="BB50" s="296">
        <v>1</v>
      </c>
      <c r="BC50" s="296">
        <v>0.55000000000000004</v>
      </c>
      <c r="BD50" s="296">
        <v>1</v>
      </c>
      <c r="BE50" s="296">
        <v>0.6</v>
      </c>
      <c r="BF50" s="296">
        <v>1</v>
      </c>
      <c r="BG50" s="296">
        <v>1</v>
      </c>
      <c r="BH50" s="296">
        <v>1</v>
      </c>
      <c r="BI50" s="296">
        <v>1</v>
      </c>
      <c r="BJ50" s="296">
        <v>0.73</v>
      </c>
      <c r="BK50" s="296">
        <v>1</v>
      </c>
      <c r="BL50" s="296">
        <v>1</v>
      </c>
      <c r="BM50" s="296">
        <v>1</v>
      </c>
      <c r="BN50" s="296">
        <v>1</v>
      </c>
      <c r="BO50" s="296">
        <v>1</v>
      </c>
      <c r="BP50" s="296">
        <v>1</v>
      </c>
      <c r="BQ50" s="296">
        <v>0.5</v>
      </c>
      <c r="BR50" s="296">
        <v>0.78</v>
      </c>
      <c r="BS50" s="296">
        <v>0.6</v>
      </c>
      <c r="BT50" s="129"/>
    </row>
    <row r="51" spans="1:72" ht="15" x14ac:dyDescent="0.15">
      <c r="A51" s="104" t="s">
        <v>214</v>
      </c>
      <c r="B51" s="153" t="s">
        <v>518</v>
      </c>
      <c r="C51" s="153" t="s">
        <v>233</v>
      </c>
      <c r="D51" s="153" t="s">
        <v>655</v>
      </c>
      <c r="E51" s="153" t="s">
        <v>131</v>
      </c>
      <c r="F51" s="153"/>
      <c r="G51" s="105">
        <v>0.7</v>
      </c>
      <c r="H51" s="106">
        <v>0.7</v>
      </c>
      <c r="I51" s="107">
        <f t="shared" si="2"/>
        <v>56</v>
      </c>
      <c r="J51" s="107">
        <f t="shared" si="2"/>
        <v>56</v>
      </c>
      <c r="K51" s="248"/>
      <c r="L51" s="296">
        <v>1</v>
      </c>
      <c r="M51" s="296">
        <v>1</v>
      </c>
      <c r="N51" s="296">
        <v>1</v>
      </c>
      <c r="O51" s="296">
        <v>1</v>
      </c>
      <c r="P51" s="296">
        <v>1</v>
      </c>
      <c r="Q51" s="296">
        <v>1</v>
      </c>
      <c r="R51" s="296">
        <v>1</v>
      </c>
      <c r="S51" s="296">
        <v>1</v>
      </c>
      <c r="T51" s="296">
        <v>1</v>
      </c>
      <c r="U51" s="296">
        <v>1</v>
      </c>
      <c r="V51" s="296">
        <v>1</v>
      </c>
      <c r="W51" s="296">
        <v>1</v>
      </c>
      <c r="X51" s="296">
        <v>1</v>
      </c>
      <c r="Y51" s="296">
        <v>1</v>
      </c>
      <c r="Z51" s="296">
        <v>1</v>
      </c>
      <c r="AA51" s="296">
        <v>1</v>
      </c>
      <c r="AB51" s="296">
        <v>1</v>
      </c>
      <c r="AC51" s="296">
        <v>1</v>
      </c>
      <c r="AD51" s="296">
        <v>1</v>
      </c>
      <c r="AE51" s="296">
        <v>1</v>
      </c>
      <c r="AF51" s="296">
        <v>1</v>
      </c>
      <c r="AG51" s="296">
        <v>1</v>
      </c>
      <c r="AH51" s="296">
        <v>1</v>
      </c>
      <c r="AI51" s="296">
        <v>0.81</v>
      </c>
      <c r="AJ51" s="296">
        <v>1</v>
      </c>
      <c r="AK51" s="296">
        <v>1</v>
      </c>
      <c r="AL51" s="296">
        <v>1</v>
      </c>
      <c r="AM51" s="296">
        <v>1</v>
      </c>
      <c r="AN51" s="296">
        <v>1</v>
      </c>
      <c r="AO51" s="296">
        <v>1</v>
      </c>
      <c r="AP51" s="296">
        <v>1</v>
      </c>
      <c r="AQ51" s="296">
        <v>1</v>
      </c>
      <c r="AR51" s="296">
        <v>1</v>
      </c>
      <c r="AS51" s="296">
        <v>1</v>
      </c>
      <c r="AT51" s="296">
        <v>1</v>
      </c>
      <c r="AU51" s="296">
        <v>1</v>
      </c>
      <c r="AV51" s="296">
        <v>1</v>
      </c>
      <c r="AW51" s="296">
        <v>1</v>
      </c>
      <c r="AX51" s="296">
        <v>1</v>
      </c>
      <c r="AY51" s="296">
        <v>0.5</v>
      </c>
      <c r="AZ51" s="296">
        <v>1</v>
      </c>
      <c r="BA51" s="296">
        <v>0.89</v>
      </c>
      <c r="BB51" s="296">
        <v>1</v>
      </c>
      <c r="BC51" s="296">
        <v>0.55000000000000004</v>
      </c>
      <c r="BD51" s="296">
        <v>1</v>
      </c>
      <c r="BE51" s="296">
        <v>0.6</v>
      </c>
      <c r="BF51" s="296">
        <v>1</v>
      </c>
      <c r="BG51" s="296">
        <v>1</v>
      </c>
      <c r="BH51" s="296">
        <v>1</v>
      </c>
      <c r="BI51" s="296">
        <v>1</v>
      </c>
      <c r="BJ51" s="296">
        <v>0.73</v>
      </c>
      <c r="BK51" s="296">
        <v>1</v>
      </c>
      <c r="BL51" s="296">
        <v>1</v>
      </c>
      <c r="BM51" s="296">
        <v>1</v>
      </c>
      <c r="BN51" s="296">
        <v>1</v>
      </c>
      <c r="BO51" s="296">
        <v>1</v>
      </c>
      <c r="BP51" s="296">
        <v>1</v>
      </c>
      <c r="BQ51" s="296">
        <v>0.5</v>
      </c>
      <c r="BR51" s="296">
        <v>0.78</v>
      </c>
      <c r="BS51" s="296">
        <v>0.6</v>
      </c>
      <c r="BT51" s="129"/>
    </row>
    <row r="52" spans="1:72" ht="15" x14ac:dyDescent="0.15">
      <c r="A52" s="104" t="s">
        <v>215</v>
      </c>
      <c r="B52" s="153" t="s">
        <v>518</v>
      </c>
      <c r="C52" s="153" t="s">
        <v>233</v>
      </c>
      <c r="D52" s="153" t="s">
        <v>656</v>
      </c>
      <c r="E52" s="153" t="s">
        <v>131</v>
      </c>
      <c r="F52" s="153"/>
      <c r="G52" s="105">
        <v>1.5</v>
      </c>
      <c r="H52" s="106">
        <v>1.5</v>
      </c>
      <c r="I52" s="107">
        <f t="shared" si="2"/>
        <v>120</v>
      </c>
      <c r="J52" s="107">
        <f t="shared" si="2"/>
        <v>120</v>
      </c>
      <c r="K52" s="248"/>
      <c r="L52" s="296">
        <v>1</v>
      </c>
      <c r="M52" s="296">
        <v>1</v>
      </c>
      <c r="N52" s="296">
        <v>1</v>
      </c>
      <c r="O52" s="296">
        <v>1</v>
      </c>
      <c r="P52" s="296">
        <v>1</v>
      </c>
      <c r="Q52" s="296">
        <v>1</v>
      </c>
      <c r="R52" s="296">
        <v>1</v>
      </c>
      <c r="S52" s="296">
        <v>1</v>
      </c>
      <c r="T52" s="296">
        <v>1</v>
      </c>
      <c r="U52" s="296">
        <v>1</v>
      </c>
      <c r="V52" s="296">
        <v>1</v>
      </c>
      <c r="W52" s="296">
        <v>1</v>
      </c>
      <c r="X52" s="296">
        <v>1</v>
      </c>
      <c r="Y52" s="296">
        <v>1</v>
      </c>
      <c r="Z52" s="296">
        <v>1</v>
      </c>
      <c r="AA52" s="296">
        <v>1</v>
      </c>
      <c r="AB52" s="296">
        <v>1</v>
      </c>
      <c r="AC52" s="296">
        <v>1</v>
      </c>
      <c r="AD52" s="296">
        <v>1</v>
      </c>
      <c r="AE52" s="296">
        <v>1</v>
      </c>
      <c r="AF52" s="296">
        <v>1</v>
      </c>
      <c r="AG52" s="296">
        <v>1</v>
      </c>
      <c r="AH52" s="296">
        <v>1</v>
      </c>
      <c r="AI52" s="296">
        <v>0.81</v>
      </c>
      <c r="AJ52" s="296">
        <v>1</v>
      </c>
      <c r="AK52" s="296">
        <v>1</v>
      </c>
      <c r="AL52" s="296">
        <v>1</v>
      </c>
      <c r="AM52" s="296">
        <v>1</v>
      </c>
      <c r="AN52" s="296">
        <v>1</v>
      </c>
      <c r="AO52" s="296">
        <v>1</v>
      </c>
      <c r="AP52" s="296">
        <v>1</v>
      </c>
      <c r="AQ52" s="296">
        <v>1</v>
      </c>
      <c r="AR52" s="296">
        <v>1</v>
      </c>
      <c r="AS52" s="296">
        <v>1</v>
      </c>
      <c r="AT52" s="296">
        <v>1</v>
      </c>
      <c r="AU52" s="296">
        <v>1</v>
      </c>
      <c r="AV52" s="296">
        <v>1</v>
      </c>
      <c r="AW52" s="296">
        <v>1</v>
      </c>
      <c r="AX52" s="296">
        <v>1</v>
      </c>
      <c r="AY52" s="296">
        <v>0.5</v>
      </c>
      <c r="AZ52" s="296">
        <v>1</v>
      </c>
      <c r="BA52" s="296">
        <v>0.89</v>
      </c>
      <c r="BB52" s="296">
        <v>1</v>
      </c>
      <c r="BC52" s="296">
        <v>0.55000000000000004</v>
      </c>
      <c r="BD52" s="296">
        <v>1</v>
      </c>
      <c r="BE52" s="296">
        <v>0.6</v>
      </c>
      <c r="BF52" s="296">
        <v>1</v>
      </c>
      <c r="BG52" s="296">
        <v>1</v>
      </c>
      <c r="BH52" s="296">
        <v>1</v>
      </c>
      <c r="BI52" s="296">
        <v>1</v>
      </c>
      <c r="BJ52" s="296">
        <v>0.73</v>
      </c>
      <c r="BK52" s="296">
        <v>1</v>
      </c>
      <c r="BL52" s="296">
        <v>1</v>
      </c>
      <c r="BM52" s="296">
        <v>1</v>
      </c>
      <c r="BN52" s="296">
        <v>1</v>
      </c>
      <c r="BO52" s="296">
        <v>1</v>
      </c>
      <c r="BP52" s="296">
        <v>1</v>
      </c>
      <c r="BQ52" s="296">
        <v>0.5</v>
      </c>
      <c r="BR52" s="296">
        <v>0.78</v>
      </c>
      <c r="BS52" s="296">
        <v>0.6</v>
      </c>
      <c r="BT52" s="129"/>
    </row>
    <row r="53" spans="1:72" ht="15" x14ac:dyDescent="0.2">
      <c r="A53" s="286" t="s">
        <v>216</v>
      </c>
      <c r="B53" s="153" t="s">
        <v>518</v>
      </c>
      <c r="C53" s="153" t="s">
        <v>233</v>
      </c>
      <c r="D53" s="287" t="s">
        <v>657</v>
      </c>
      <c r="E53" s="153" t="s">
        <v>131</v>
      </c>
      <c r="F53" s="153"/>
      <c r="G53" s="105">
        <v>0.3</v>
      </c>
      <c r="H53" s="106">
        <v>0.3</v>
      </c>
      <c r="I53" s="107">
        <f t="shared" si="2"/>
        <v>24</v>
      </c>
      <c r="J53" s="107">
        <f t="shared" si="2"/>
        <v>24</v>
      </c>
      <c r="K53" s="248"/>
      <c r="L53" s="296">
        <v>1</v>
      </c>
      <c r="M53" s="296">
        <v>1</v>
      </c>
      <c r="N53" s="296">
        <v>1</v>
      </c>
      <c r="O53" s="296">
        <v>1</v>
      </c>
      <c r="P53" s="296">
        <v>1</v>
      </c>
      <c r="Q53" s="296">
        <v>1</v>
      </c>
      <c r="R53" s="296">
        <v>1</v>
      </c>
      <c r="S53" s="296">
        <v>1</v>
      </c>
      <c r="T53" s="296">
        <v>1</v>
      </c>
      <c r="U53" s="296">
        <v>1</v>
      </c>
      <c r="V53" s="296">
        <v>1</v>
      </c>
      <c r="W53" s="296">
        <v>1</v>
      </c>
      <c r="X53" s="296">
        <v>1</v>
      </c>
      <c r="Y53" s="296">
        <v>1</v>
      </c>
      <c r="Z53" s="296">
        <v>1</v>
      </c>
      <c r="AA53" s="296">
        <v>1</v>
      </c>
      <c r="AB53" s="296">
        <v>1</v>
      </c>
      <c r="AC53" s="296">
        <v>1</v>
      </c>
      <c r="AD53" s="296">
        <v>1</v>
      </c>
      <c r="AE53" s="296">
        <v>1</v>
      </c>
      <c r="AF53" s="296">
        <v>1</v>
      </c>
      <c r="AG53" s="296">
        <v>1</v>
      </c>
      <c r="AH53" s="296">
        <v>1</v>
      </c>
      <c r="AI53" s="296">
        <v>0.81</v>
      </c>
      <c r="AJ53" s="296">
        <v>1</v>
      </c>
      <c r="AK53" s="296">
        <v>1</v>
      </c>
      <c r="AL53" s="296">
        <v>1</v>
      </c>
      <c r="AM53" s="296">
        <v>1</v>
      </c>
      <c r="AN53" s="296">
        <v>1</v>
      </c>
      <c r="AO53" s="296">
        <v>1</v>
      </c>
      <c r="AP53" s="296">
        <v>1</v>
      </c>
      <c r="AQ53" s="296">
        <v>1</v>
      </c>
      <c r="AR53" s="296">
        <v>1</v>
      </c>
      <c r="AS53" s="296">
        <v>1</v>
      </c>
      <c r="AT53" s="296">
        <v>1</v>
      </c>
      <c r="AU53" s="296">
        <v>1</v>
      </c>
      <c r="AV53" s="296">
        <v>1</v>
      </c>
      <c r="AW53" s="296">
        <v>1</v>
      </c>
      <c r="AX53" s="296">
        <v>1</v>
      </c>
      <c r="AY53" s="296">
        <v>0.5</v>
      </c>
      <c r="AZ53" s="296">
        <v>1</v>
      </c>
      <c r="BA53" s="296">
        <v>0.89</v>
      </c>
      <c r="BB53" s="296">
        <v>1</v>
      </c>
      <c r="BC53" s="296">
        <v>0.55000000000000004</v>
      </c>
      <c r="BD53" s="296">
        <v>1</v>
      </c>
      <c r="BE53" s="296">
        <v>0.6</v>
      </c>
      <c r="BF53" s="296">
        <v>1</v>
      </c>
      <c r="BG53" s="296">
        <v>1</v>
      </c>
      <c r="BH53" s="296">
        <v>1</v>
      </c>
      <c r="BI53" s="296">
        <v>1</v>
      </c>
      <c r="BJ53" s="296">
        <v>0.89</v>
      </c>
      <c r="BK53" s="296">
        <v>1</v>
      </c>
      <c r="BL53" s="296">
        <v>1</v>
      </c>
      <c r="BM53" s="296">
        <v>1</v>
      </c>
      <c r="BN53" s="296">
        <v>1</v>
      </c>
      <c r="BO53" s="296">
        <v>1</v>
      </c>
      <c r="BP53" s="296">
        <v>1</v>
      </c>
      <c r="BQ53" s="296">
        <v>0.5</v>
      </c>
      <c r="BR53" s="296">
        <v>0.78</v>
      </c>
      <c r="BS53" s="296">
        <v>0.6</v>
      </c>
      <c r="BT53" s="129"/>
    </row>
    <row r="54" spans="1:72" ht="15" x14ac:dyDescent="0.15">
      <c r="A54" s="104" t="s">
        <v>217</v>
      </c>
      <c r="B54" s="153" t="s">
        <v>519</v>
      </c>
      <c r="C54" s="153"/>
      <c r="D54" s="153" t="s">
        <v>658</v>
      </c>
      <c r="E54" s="153" t="s">
        <v>135</v>
      </c>
      <c r="F54" s="153"/>
      <c r="G54" s="105">
        <v>0.4</v>
      </c>
      <c r="H54" s="106">
        <v>0.7</v>
      </c>
      <c r="I54" s="107">
        <f t="shared" si="2"/>
        <v>32</v>
      </c>
      <c r="J54" s="107">
        <f t="shared" si="2"/>
        <v>56</v>
      </c>
      <c r="K54" s="248"/>
      <c r="L54" s="296">
        <v>1</v>
      </c>
      <c r="M54" s="296">
        <v>1</v>
      </c>
      <c r="N54" s="296">
        <v>1</v>
      </c>
      <c r="O54" s="296">
        <v>1</v>
      </c>
      <c r="P54" s="296">
        <v>1</v>
      </c>
      <c r="Q54" s="296">
        <v>1</v>
      </c>
      <c r="R54" s="296">
        <v>1</v>
      </c>
      <c r="S54" s="296">
        <v>1</v>
      </c>
      <c r="T54" s="296">
        <v>1</v>
      </c>
      <c r="U54" s="296">
        <v>1</v>
      </c>
      <c r="V54" s="296">
        <v>1</v>
      </c>
      <c r="W54" s="296">
        <v>1</v>
      </c>
      <c r="X54" s="296">
        <v>1</v>
      </c>
      <c r="Y54" s="296">
        <v>1</v>
      </c>
      <c r="Z54" s="296">
        <v>1</v>
      </c>
      <c r="AA54" s="296">
        <v>1</v>
      </c>
      <c r="AB54" s="296">
        <v>1</v>
      </c>
      <c r="AC54" s="296">
        <v>1</v>
      </c>
      <c r="AD54" s="296">
        <v>1</v>
      </c>
      <c r="AE54" s="296">
        <v>1</v>
      </c>
      <c r="AF54" s="296">
        <v>1</v>
      </c>
      <c r="AG54" s="296">
        <v>1</v>
      </c>
      <c r="AH54" s="296">
        <v>1</v>
      </c>
      <c r="AI54" s="296">
        <v>0.81</v>
      </c>
      <c r="AJ54" s="296">
        <v>1</v>
      </c>
      <c r="AK54" s="296">
        <v>1</v>
      </c>
      <c r="AL54" s="296">
        <v>1</v>
      </c>
      <c r="AM54" s="296">
        <v>1</v>
      </c>
      <c r="AN54" s="296">
        <v>1</v>
      </c>
      <c r="AO54" s="296">
        <v>1</v>
      </c>
      <c r="AP54" s="296">
        <v>1</v>
      </c>
      <c r="AQ54" s="296">
        <v>1</v>
      </c>
      <c r="AR54" s="296">
        <v>1</v>
      </c>
      <c r="AS54" s="296">
        <v>1</v>
      </c>
      <c r="AT54" s="296">
        <v>1</v>
      </c>
      <c r="AU54" s="296">
        <v>1</v>
      </c>
      <c r="AV54" s="296">
        <v>1</v>
      </c>
      <c r="AW54" s="296">
        <v>1</v>
      </c>
      <c r="AX54" s="296">
        <v>1</v>
      </c>
      <c r="AY54" s="296">
        <v>0.5</v>
      </c>
      <c r="AZ54" s="296">
        <v>1</v>
      </c>
      <c r="BA54" s="296">
        <v>0.89</v>
      </c>
      <c r="BB54" s="296">
        <v>1</v>
      </c>
      <c r="BC54" s="296">
        <v>0.55000000000000004</v>
      </c>
      <c r="BD54" s="296">
        <v>1</v>
      </c>
      <c r="BE54" s="296">
        <v>0.6</v>
      </c>
      <c r="BF54" s="296">
        <v>1</v>
      </c>
      <c r="BG54" s="296">
        <v>1</v>
      </c>
      <c r="BH54" s="296">
        <v>1</v>
      </c>
      <c r="BI54" s="296">
        <v>1</v>
      </c>
      <c r="BJ54" s="296">
        <v>0.73</v>
      </c>
      <c r="BK54" s="296">
        <v>1</v>
      </c>
      <c r="BL54" s="296">
        <v>1</v>
      </c>
      <c r="BM54" s="296">
        <v>1</v>
      </c>
      <c r="BN54" s="296">
        <v>1</v>
      </c>
      <c r="BO54" s="296">
        <v>1</v>
      </c>
      <c r="BP54" s="296">
        <v>1</v>
      </c>
      <c r="BQ54" s="296">
        <v>0.5</v>
      </c>
      <c r="BR54" s="296">
        <v>0.78</v>
      </c>
      <c r="BS54" s="296">
        <v>0.6</v>
      </c>
      <c r="BT54" s="129"/>
    </row>
    <row r="55" spans="1:72" ht="15" x14ac:dyDescent="0.15">
      <c r="A55" s="104" t="s">
        <v>219</v>
      </c>
      <c r="B55" s="153" t="s">
        <v>519</v>
      </c>
      <c r="C55" s="153"/>
      <c r="D55" s="153" t="s">
        <v>660</v>
      </c>
      <c r="E55" s="153" t="s">
        <v>135</v>
      </c>
      <c r="F55" s="153"/>
      <c r="G55" s="105">
        <v>0.6</v>
      </c>
      <c r="H55" s="106">
        <v>0.8</v>
      </c>
      <c r="I55" s="107">
        <f t="shared" si="2"/>
        <v>48</v>
      </c>
      <c r="J55" s="107">
        <f t="shared" si="2"/>
        <v>64</v>
      </c>
      <c r="K55" s="248"/>
      <c r="L55" s="296">
        <v>1</v>
      </c>
      <c r="M55" s="296">
        <v>1</v>
      </c>
      <c r="N55" s="296">
        <v>1</v>
      </c>
      <c r="O55" s="296">
        <v>1</v>
      </c>
      <c r="P55" s="296">
        <v>1</v>
      </c>
      <c r="Q55" s="296">
        <v>1</v>
      </c>
      <c r="R55" s="296">
        <v>1</v>
      </c>
      <c r="S55" s="296">
        <v>1</v>
      </c>
      <c r="T55" s="296">
        <v>1</v>
      </c>
      <c r="U55" s="296">
        <v>1</v>
      </c>
      <c r="V55" s="296">
        <v>1</v>
      </c>
      <c r="W55" s="296">
        <v>1</v>
      </c>
      <c r="X55" s="296">
        <v>1</v>
      </c>
      <c r="Y55" s="296">
        <v>1</v>
      </c>
      <c r="Z55" s="296">
        <v>1</v>
      </c>
      <c r="AA55" s="296">
        <v>1</v>
      </c>
      <c r="AB55" s="296">
        <v>1</v>
      </c>
      <c r="AC55" s="296">
        <v>1</v>
      </c>
      <c r="AD55" s="296">
        <v>1</v>
      </c>
      <c r="AE55" s="296">
        <v>1</v>
      </c>
      <c r="AF55" s="296">
        <v>1</v>
      </c>
      <c r="AG55" s="296">
        <v>1</v>
      </c>
      <c r="AH55" s="296">
        <v>1</v>
      </c>
      <c r="AI55" s="296">
        <v>0.81</v>
      </c>
      <c r="AJ55" s="296">
        <v>1</v>
      </c>
      <c r="AK55" s="296">
        <v>1</v>
      </c>
      <c r="AL55" s="296">
        <v>1</v>
      </c>
      <c r="AM55" s="296">
        <v>1</v>
      </c>
      <c r="AN55" s="296">
        <v>1</v>
      </c>
      <c r="AO55" s="296">
        <v>1</v>
      </c>
      <c r="AP55" s="296">
        <v>1</v>
      </c>
      <c r="AQ55" s="296">
        <v>1</v>
      </c>
      <c r="AR55" s="296">
        <v>1</v>
      </c>
      <c r="AS55" s="296">
        <v>1</v>
      </c>
      <c r="AT55" s="296">
        <v>1</v>
      </c>
      <c r="AU55" s="296">
        <v>1</v>
      </c>
      <c r="AV55" s="296">
        <v>1</v>
      </c>
      <c r="AW55" s="296">
        <v>1</v>
      </c>
      <c r="AX55" s="296">
        <v>1</v>
      </c>
      <c r="AY55" s="296">
        <v>0.5</v>
      </c>
      <c r="AZ55" s="296">
        <v>1</v>
      </c>
      <c r="BA55" s="296">
        <v>0.89</v>
      </c>
      <c r="BB55" s="296">
        <v>1</v>
      </c>
      <c r="BC55" s="296">
        <v>0.55000000000000004</v>
      </c>
      <c r="BD55" s="296">
        <v>1</v>
      </c>
      <c r="BE55" s="296">
        <v>0.6</v>
      </c>
      <c r="BF55" s="296">
        <v>1</v>
      </c>
      <c r="BG55" s="296">
        <v>1</v>
      </c>
      <c r="BH55" s="296">
        <v>1</v>
      </c>
      <c r="BI55" s="296">
        <v>1</v>
      </c>
      <c r="BJ55" s="296">
        <v>0.73</v>
      </c>
      <c r="BK55" s="296">
        <v>1</v>
      </c>
      <c r="BL55" s="296">
        <v>1</v>
      </c>
      <c r="BM55" s="296">
        <v>1</v>
      </c>
      <c r="BN55" s="296">
        <v>1</v>
      </c>
      <c r="BO55" s="296">
        <v>1</v>
      </c>
      <c r="BP55" s="296">
        <v>1</v>
      </c>
      <c r="BQ55" s="296">
        <v>0.5</v>
      </c>
      <c r="BR55" s="296">
        <v>0.78</v>
      </c>
      <c r="BS55" s="296">
        <v>0.6</v>
      </c>
      <c r="BT55" s="129"/>
    </row>
    <row r="56" spans="1:72" ht="15" x14ac:dyDescent="0.15">
      <c r="A56" s="104" t="s">
        <v>220</v>
      </c>
      <c r="B56" s="153" t="s">
        <v>519</v>
      </c>
      <c r="C56" s="153"/>
      <c r="D56" s="153" t="s">
        <v>661</v>
      </c>
      <c r="E56" s="153" t="s">
        <v>135</v>
      </c>
      <c r="F56" s="153"/>
      <c r="G56" s="105">
        <v>0.7</v>
      </c>
      <c r="H56" s="106">
        <v>1.2</v>
      </c>
      <c r="I56" s="107">
        <f t="shared" si="2"/>
        <v>56</v>
      </c>
      <c r="J56" s="113">
        <f t="shared" si="2"/>
        <v>96</v>
      </c>
      <c r="K56" s="251"/>
      <c r="L56" s="296">
        <v>1</v>
      </c>
      <c r="M56" s="296">
        <v>1</v>
      </c>
      <c r="N56" s="296">
        <v>1</v>
      </c>
      <c r="O56" s="296">
        <v>1</v>
      </c>
      <c r="P56" s="296">
        <v>1</v>
      </c>
      <c r="Q56" s="296">
        <v>1</v>
      </c>
      <c r="R56" s="296">
        <v>1</v>
      </c>
      <c r="S56" s="296">
        <v>1</v>
      </c>
      <c r="T56" s="296">
        <v>1</v>
      </c>
      <c r="U56" s="296">
        <v>1</v>
      </c>
      <c r="V56" s="296">
        <v>1</v>
      </c>
      <c r="W56" s="296">
        <v>1</v>
      </c>
      <c r="X56" s="296">
        <v>1</v>
      </c>
      <c r="Y56" s="296">
        <v>1</v>
      </c>
      <c r="Z56" s="296">
        <v>1</v>
      </c>
      <c r="AA56" s="296">
        <v>1</v>
      </c>
      <c r="AB56" s="296">
        <v>1</v>
      </c>
      <c r="AC56" s="296">
        <v>1</v>
      </c>
      <c r="AD56" s="296">
        <v>1</v>
      </c>
      <c r="AE56" s="296">
        <v>1</v>
      </c>
      <c r="AF56" s="296">
        <v>1</v>
      </c>
      <c r="AG56" s="296">
        <v>1</v>
      </c>
      <c r="AH56" s="296">
        <v>1</v>
      </c>
      <c r="AI56" s="296">
        <v>0.81</v>
      </c>
      <c r="AJ56" s="296">
        <v>1</v>
      </c>
      <c r="AK56" s="296">
        <v>1</v>
      </c>
      <c r="AL56" s="296">
        <v>1</v>
      </c>
      <c r="AM56" s="296">
        <v>1</v>
      </c>
      <c r="AN56" s="296">
        <v>1</v>
      </c>
      <c r="AO56" s="296">
        <v>1</v>
      </c>
      <c r="AP56" s="296">
        <v>1</v>
      </c>
      <c r="AQ56" s="296">
        <v>1</v>
      </c>
      <c r="AR56" s="296">
        <v>1</v>
      </c>
      <c r="AS56" s="296">
        <v>1</v>
      </c>
      <c r="AT56" s="296">
        <v>1</v>
      </c>
      <c r="AU56" s="296">
        <v>1</v>
      </c>
      <c r="AV56" s="296">
        <v>1</v>
      </c>
      <c r="AW56" s="296">
        <v>1</v>
      </c>
      <c r="AX56" s="296">
        <v>1</v>
      </c>
      <c r="AY56" s="296">
        <v>0.5</v>
      </c>
      <c r="AZ56" s="296">
        <v>1</v>
      </c>
      <c r="BA56" s="296">
        <v>0.89</v>
      </c>
      <c r="BB56" s="296">
        <v>1</v>
      </c>
      <c r="BC56" s="296">
        <v>0.55000000000000004</v>
      </c>
      <c r="BD56" s="296">
        <v>1</v>
      </c>
      <c r="BE56" s="296">
        <v>0.6</v>
      </c>
      <c r="BF56" s="296">
        <v>1</v>
      </c>
      <c r="BG56" s="296">
        <v>1</v>
      </c>
      <c r="BH56" s="296">
        <v>1</v>
      </c>
      <c r="BI56" s="296">
        <v>1</v>
      </c>
      <c r="BJ56" s="296">
        <v>0.73</v>
      </c>
      <c r="BK56" s="296">
        <v>1</v>
      </c>
      <c r="BL56" s="296">
        <v>1</v>
      </c>
      <c r="BM56" s="296">
        <v>1</v>
      </c>
      <c r="BN56" s="296">
        <v>1</v>
      </c>
      <c r="BO56" s="296">
        <v>1</v>
      </c>
      <c r="BP56" s="296">
        <v>1</v>
      </c>
      <c r="BQ56" s="296">
        <v>0.5</v>
      </c>
      <c r="BR56" s="296">
        <v>0.78</v>
      </c>
      <c r="BS56" s="296">
        <v>0.6</v>
      </c>
      <c r="BT56" s="129"/>
    </row>
    <row r="57" spans="1:72" ht="15" x14ac:dyDescent="0.15">
      <c r="A57" s="104" t="s">
        <v>221</v>
      </c>
      <c r="B57" s="153" t="s">
        <v>519</v>
      </c>
      <c r="C57" s="153"/>
      <c r="D57" s="153" t="s">
        <v>662</v>
      </c>
      <c r="E57" s="153" t="s">
        <v>135</v>
      </c>
      <c r="F57" s="153"/>
      <c r="G57" s="105">
        <v>0.7</v>
      </c>
      <c r="H57" s="106">
        <v>1.5</v>
      </c>
      <c r="I57" s="107">
        <f t="shared" si="2"/>
        <v>56</v>
      </c>
      <c r="J57" s="107">
        <f t="shared" si="2"/>
        <v>120</v>
      </c>
      <c r="K57" s="248"/>
      <c r="L57" s="296">
        <v>1</v>
      </c>
      <c r="M57" s="296">
        <v>1</v>
      </c>
      <c r="N57" s="296">
        <v>1</v>
      </c>
      <c r="O57" s="296">
        <v>1</v>
      </c>
      <c r="P57" s="296">
        <v>1</v>
      </c>
      <c r="Q57" s="296">
        <v>1</v>
      </c>
      <c r="R57" s="296">
        <v>1</v>
      </c>
      <c r="S57" s="296">
        <v>1</v>
      </c>
      <c r="T57" s="296">
        <v>1</v>
      </c>
      <c r="U57" s="296">
        <v>1</v>
      </c>
      <c r="V57" s="296">
        <v>1</v>
      </c>
      <c r="W57" s="296">
        <v>1</v>
      </c>
      <c r="X57" s="296">
        <v>1</v>
      </c>
      <c r="Y57" s="296">
        <v>1</v>
      </c>
      <c r="Z57" s="296">
        <v>1</v>
      </c>
      <c r="AA57" s="296">
        <v>1</v>
      </c>
      <c r="AB57" s="296">
        <v>1</v>
      </c>
      <c r="AC57" s="296">
        <v>1</v>
      </c>
      <c r="AD57" s="296">
        <v>1</v>
      </c>
      <c r="AE57" s="296">
        <v>1</v>
      </c>
      <c r="AF57" s="296">
        <v>1</v>
      </c>
      <c r="AG57" s="296">
        <v>1</v>
      </c>
      <c r="AH57" s="296">
        <v>1</v>
      </c>
      <c r="AI57" s="296">
        <v>0.81</v>
      </c>
      <c r="AJ57" s="296">
        <v>1</v>
      </c>
      <c r="AK57" s="296">
        <v>1</v>
      </c>
      <c r="AL57" s="296">
        <v>1</v>
      </c>
      <c r="AM57" s="296">
        <v>1</v>
      </c>
      <c r="AN57" s="296">
        <v>1</v>
      </c>
      <c r="AO57" s="296">
        <v>1</v>
      </c>
      <c r="AP57" s="296">
        <v>1</v>
      </c>
      <c r="AQ57" s="296">
        <v>1</v>
      </c>
      <c r="AR57" s="296">
        <v>1</v>
      </c>
      <c r="AS57" s="296">
        <v>1</v>
      </c>
      <c r="AT57" s="296">
        <v>1</v>
      </c>
      <c r="AU57" s="296">
        <v>1</v>
      </c>
      <c r="AV57" s="296">
        <v>1</v>
      </c>
      <c r="AW57" s="296">
        <v>1</v>
      </c>
      <c r="AX57" s="296">
        <v>1</v>
      </c>
      <c r="AY57" s="296">
        <v>0.5</v>
      </c>
      <c r="AZ57" s="296">
        <v>1</v>
      </c>
      <c r="BA57" s="296">
        <v>0.89</v>
      </c>
      <c r="BB57" s="296">
        <v>1</v>
      </c>
      <c r="BC57" s="296">
        <v>0.55000000000000004</v>
      </c>
      <c r="BD57" s="296">
        <v>1</v>
      </c>
      <c r="BE57" s="296">
        <v>0.6</v>
      </c>
      <c r="BF57" s="296">
        <v>1</v>
      </c>
      <c r="BG57" s="296">
        <v>1</v>
      </c>
      <c r="BH57" s="296">
        <v>1</v>
      </c>
      <c r="BI57" s="296">
        <v>1</v>
      </c>
      <c r="BJ57" s="296">
        <v>0.73</v>
      </c>
      <c r="BK57" s="296">
        <v>1</v>
      </c>
      <c r="BL57" s="296">
        <v>1</v>
      </c>
      <c r="BM57" s="296">
        <v>1</v>
      </c>
      <c r="BN57" s="296">
        <v>1</v>
      </c>
      <c r="BO57" s="296">
        <v>1</v>
      </c>
      <c r="BP57" s="296">
        <v>1</v>
      </c>
      <c r="BQ57" s="296">
        <v>0.5</v>
      </c>
      <c r="BR57" s="296">
        <v>0.78</v>
      </c>
      <c r="BS57" s="296">
        <v>0.6</v>
      </c>
      <c r="BT57" s="129"/>
    </row>
    <row r="58" spans="1:72" ht="15" x14ac:dyDescent="0.15">
      <c r="A58" s="104" t="s">
        <v>222</v>
      </c>
      <c r="B58" s="153" t="s">
        <v>519</v>
      </c>
      <c r="C58" s="153"/>
      <c r="D58" s="153" t="s">
        <v>663</v>
      </c>
      <c r="E58" s="153" t="s">
        <v>135</v>
      </c>
      <c r="F58" s="153"/>
      <c r="G58" s="105">
        <v>0.8</v>
      </c>
      <c r="H58" s="106">
        <v>1.2</v>
      </c>
      <c r="I58" s="107">
        <f t="shared" si="2"/>
        <v>64</v>
      </c>
      <c r="J58" s="113">
        <f t="shared" si="2"/>
        <v>96</v>
      </c>
      <c r="K58" s="251"/>
      <c r="L58" s="296">
        <v>1</v>
      </c>
      <c r="M58" s="296">
        <v>1</v>
      </c>
      <c r="N58" s="296">
        <v>1</v>
      </c>
      <c r="O58" s="296">
        <v>1</v>
      </c>
      <c r="P58" s="296">
        <v>1</v>
      </c>
      <c r="Q58" s="296">
        <v>1</v>
      </c>
      <c r="R58" s="296">
        <v>1</v>
      </c>
      <c r="S58" s="296">
        <v>1</v>
      </c>
      <c r="T58" s="296">
        <v>1</v>
      </c>
      <c r="U58" s="296">
        <v>1</v>
      </c>
      <c r="V58" s="296">
        <v>1</v>
      </c>
      <c r="W58" s="296">
        <v>1</v>
      </c>
      <c r="X58" s="296">
        <v>1</v>
      </c>
      <c r="Y58" s="296">
        <v>1</v>
      </c>
      <c r="Z58" s="296">
        <v>1</v>
      </c>
      <c r="AA58" s="296">
        <v>1</v>
      </c>
      <c r="AB58" s="296">
        <v>1</v>
      </c>
      <c r="AC58" s="296">
        <v>1</v>
      </c>
      <c r="AD58" s="296">
        <v>1</v>
      </c>
      <c r="AE58" s="296">
        <v>1</v>
      </c>
      <c r="AF58" s="296">
        <v>1</v>
      </c>
      <c r="AG58" s="296">
        <v>1</v>
      </c>
      <c r="AH58" s="296">
        <v>1</v>
      </c>
      <c r="AI58" s="296">
        <v>0.81</v>
      </c>
      <c r="AJ58" s="296">
        <v>1</v>
      </c>
      <c r="AK58" s="296">
        <v>1</v>
      </c>
      <c r="AL58" s="296">
        <v>1</v>
      </c>
      <c r="AM58" s="296">
        <v>1</v>
      </c>
      <c r="AN58" s="296">
        <v>1</v>
      </c>
      <c r="AO58" s="296">
        <v>1</v>
      </c>
      <c r="AP58" s="296">
        <v>1</v>
      </c>
      <c r="AQ58" s="296">
        <v>1</v>
      </c>
      <c r="AR58" s="296">
        <v>1</v>
      </c>
      <c r="AS58" s="296">
        <v>1</v>
      </c>
      <c r="AT58" s="296">
        <v>1</v>
      </c>
      <c r="AU58" s="296">
        <v>1</v>
      </c>
      <c r="AV58" s="296">
        <v>1</v>
      </c>
      <c r="AW58" s="296">
        <v>1</v>
      </c>
      <c r="AX58" s="296">
        <v>1</v>
      </c>
      <c r="AY58" s="296">
        <v>0.5</v>
      </c>
      <c r="AZ58" s="296">
        <v>1</v>
      </c>
      <c r="BA58" s="296">
        <v>0.89</v>
      </c>
      <c r="BB58" s="296">
        <v>1</v>
      </c>
      <c r="BC58" s="296">
        <v>0.55000000000000004</v>
      </c>
      <c r="BD58" s="296">
        <v>1</v>
      </c>
      <c r="BE58" s="296">
        <v>0.6</v>
      </c>
      <c r="BF58" s="296">
        <v>1</v>
      </c>
      <c r="BG58" s="296">
        <v>1</v>
      </c>
      <c r="BH58" s="296">
        <v>1</v>
      </c>
      <c r="BI58" s="296">
        <v>1</v>
      </c>
      <c r="BJ58" s="296">
        <v>0.73</v>
      </c>
      <c r="BK58" s="296">
        <v>1</v>
      </c>
      <c r="BL58" s="296">
        <v>1</v>
      </c>
      <c r="BM58" s="296">
        <v>1</v>
      </c>
      <c r="BN58" s="296">
        <v>1</v>
      </c>
      <c r="BO58" s="296">
        <v>1</v>
      </c>
      <c r="BP58" s="296">
        <v>1</v>
      </c>
      <c r="BQ58" s="296">
        <v>0.5</v>
      </c>
      <c r="BR58" s="296">
        <v>0.78</v>
      </c>
      <c r="BS58" s="296">
        <v>0.6</v>
      </c>
      <c r="BT58" s="129"/>
    </row>
    <row r="59" spans="1:72" ht="15" x14ac:dyDescent="0.15">
      <c r="A59" s="104" t="s">
        <v>223</v>
      </c>
      <c r="B59" s="153" t="s">
        <v>519</v>
      </c>
      <c r="C59" s="153"/>
      <c r="D59" s="153" t="s">
        <v>664</v>
      </c>
      <c r="E59" s="153" t="s">
        <v>135</v>
      </c>
      <c r="F59" s="153"/>
      <c r="G59" s="105">
        <v>1</v>
      </c>
      <c r="H59" s="106">
        <v>1.6</v>
      </c>
      <c r="I59" s="107">
        <f t="shared" si="2"/>
        <v>80</v>
      </c>
      <c r="J59" s="113">
        <f t="shared" si="2"/>
        <v>128</v>
      </c>
      <c r="K59" s="251"/>
      <c r="L59" s="296">
        <v>1</v>
      </c>
      <c r="M59" s="296">
        <v>1</v>
      </c>
      <c r="N59" s="296">
        <v>1</v>
      </c>
      <c r="O59" s="296">
        <v>1</v>
      </c>
      <c r="P59" s="296">
        <v>1</v>
      </c>
      <c r="Q59" s="296">
        <v>1</v>
      </c>
      <c r="R59" s="296">
        <v>1</v>
      </c>
      <c r="S59" s="296">
        <v>1</v>
      </c>
      <c r="T59" s="296">
        <v>1</v>
      </c>
      <c r="U59" s="296">
        <v>1</v>
      </c>
      <c r="V59" s="296">
        <v>1</v>
      </c>
      <c r="W59" s="296">
        <v>1</v>
      </c>
      <c r="X59" s="296">
        <v>1</v>
      </c>
      <c r="Y59" s="296">
        <v>1</v>
      </c>
      <c r="Z59" s="296">
        <v>1</v>
      </c>
      <c r="AA59" s="296">
        <v>1</v>
      </c>
      <c r="AB59" s="296">
        <v>1</v>
      </c>
      <c r="AC59" s="296">
        <v>1</v>
      </c>
      <c r="AD59" s="296">
        <v>1</v>
      </c>
      <c r="AE59" s="296">
        <v>1</v>
      </c>
      <c r="AF59" s="296">
        <v>1</v>
      </c>
      <c r="AG59" s="296">
        <v>1</v>
      </c>
      <c r="AH59" s="296">
        <v>1</v>
      </c>
      <c r="AI59" s="296">
        <v>0.81</v>
      </c>
      <c r="AJ59" s="296">
        <v>1</v>
      </c>
      <c r="AK59" s="296">
        <v>1</v>
      </c>
      <c r="AL59" s="296">
        <v>1</v>
      </c>
      <c r="AM59" s="296">
        <v>1</v>
      </c>
      <c r="AN59" s="296">
        <v>1</v>
      </c>
      <c r="AO59" s="296">
        <v>1</v>
      </c>
      <c r="AP59" s="296">
        <v>1</v>
      </c>
      <c r="AQ59" s="296">
        <v>1</v>
      </c>
      <c r="AR59" s="296">
        <v>1</v>
      </c>
      <c r="AS59" s="296">
        <v>1</v>
      </c>
      <c r="AT59" s="296">
        <v>1</v>
      </c>
      <c r="AU59" s="296">
        <v>1</v>
      </c>
      <c r="AV59" s="296">
        <v>1</v>
      </c>
      <c r="AW59" s="296">
        <v>1</v>
      </c>
      <c r="AX59" s="296">
        <v>1</v>
      </c>
      <c r="AY59" s="296">
        <v>0.5</v>
      </c>
      <c r="AZ59" s="296">
        <v>1</v>
      </c>
      <c r="BA59" s="296">
        <v>0.89</v>
      </c>
      <c r="BB59" s="296">
        <v>1</v>
      </c>
      <c r="BC59" s="296">
        <v>0.55000000000000004</v>
      </c>
      <c r="BD59" s="296">
        <v>1</v>
      </c>
      <c r="BE59" s="296">
        <v>0.6</v>
      </c>
      <c r="BF59" s="296">
        <v>1</v>
      </c>
      <c r="BG59" s="296">
        <v>1</v>
      </c>
      <c r="BH59" s="296">
        <v>1</v>
      </c>
      <c r="BI59" s="296">
        <v>1</v>
      </c>
      <c r="BJ59" s="296">
        <v>0.73</v>
      </c>
      <c r="BK59" s="296">
        <v>1</v>
      </c>
      <c r="BL59" s="296">
        <v>1</v>
      </c>
      <c r="BM59" s="296">
        <v>1</v>
      </c>
      <c r="BN59" s="296">
        <v>1</v>
      </c>
      <c r="BO59" s="296">
        <v>1</v>
      </c>
      <c r="BP59" s="296">
        <v>1</v>
      </c>
      <c r="BQ59" s="296">
        <v>0.5</v>
      </c>
      <c r="BR59" s="296">
        <v>0.78</v>
      </c>
      <c r="BS59" s="296">
        <v>0.6</v>
      </c>
      <c r="BT59" s="129"/>
    </row>
    <row r="60" spans="1:72" ht="15" x14ac:dyDescent="0.15">
      <c r="A60" s="104" t="s">
        <v>256</v>
      </c>
      <c r="B60" s="153" t="s">
        <v>520</v>
      </c>
      <c r="C60" s="153" t="s">
        <v>234</v>
      </c>
      <c r="D60" s="153" t="s">
        <v>666</v>
      </c>
      <c r="E60" s="153" t="s">
        <v>130</v>
      </c>
      <c r="F60" s="153"/>
      <c r="G60" s="105">
        <v>0.05</v>
      </c>
      <c r="H60" s="106">
        <v>0.7</v>
      </c>
      <c r="I60" s="107">
        <f t="shared" si="2"/>
        <v>4</v>
      </c>
      <c r="J60" s="107">
        <f t="shared" si="2"/>
        <v>56</v>
      </c>
      <c r="K60" s="248"/>
      <c r="L60" s="296">
        <v>1</v>
      </c>
      <c r="M60" s="296">
        <v>1</v>
      </c>
      <c r="N60" s="296">
        <v>1</v>
      </c>
      <c r="O60" s="296">
        <v>1</v>
      </c>
      <c r="P60" s="296">
        <v>1</v>
      </c>
      <c r="Q60" s="296">
        <v>1</v>
      </c>
      <c r="R60" s="296">
        <v>1</v>
      </c>
      <c r="S60" s="296">
        <v>1</v>
      </c>
      <c r="T60" s="296">
        <v>1</v>
      </c>
      <c r="U60" s="296">
        <v>1</v>
      </c>
      <c r="V60" s="296">
        <v>1</v>
      </c>
      <c r="W60" s="296">
        <v>1</v>
      </c>
      <c r="X60" s="296">
        <v>1</v>
      </c>
      <c r="Y60" s="296">
        <v>1</v>
      </c>
      <c r="Z60" s="296">
        <v>1</v>
      </c>
      <c r="AA60" s="296">
        <v>1</v>
      </c>
      <c r="AB60" s="296">
        <v>1</v>
      </c>
      <c r="AC60" s="296">
        <v>1</v>
      </c>
      <c r="AD60" s="296">
        <v>1</v>
      </c>
      <c r="AE60" s="296">
        <v>1</v>
      </c>
      <c r="AF60" s="296">
        <v>1</v>
      </c>
      <c r="AG60" s="296">
        <v>1</v>
      </c>
      <c r="AH60" s="296">
        <v>1</v>
      </c>
      <c r="AI60" s="296">
        <v>0.81</v>
      </c>
      <c r="AJ60" s="296">
        <v>1</v>
      </c>
      <c r="AK60" s="296">
        <v>1</v>
      </c>
      <c r="AL60" s="296">
        <v>1</v>
      </c>
      <c r="AM60" s="296">
        <v>1</v>
      </c>
      <c r="AN60" s="296">
        <v>1</v>
      </c>
      <c r="AO60" s="296">
        <v>1</v>
      </c>
      <c r="AP60" s="296">
        <v>1</v>
      </c>
      <c r="AQ60" s="296">
        <v>1</v>
      </c>
      <c r="AR60" s="296">
        <v>1</v>
      </c>
      <c r="AS60" s="296">
        <v>1</v>
      </c>
      <c r="AT60" s="296">
        <v>1</v>
      </c>
      <c r="AU60" s="296">
        <v>1</v>
      </c>
      <c r="AV60" s="296">
        <v>1</v>
      </c>
      <c r="AW60" s="296">
        <v>1</v>
      </c>
      <c r="AX60" s="296">
        <v>1</v>
      </c>
      <c r="AY60" s="296">
        <v>0.5</v>
      </c>
      <c r="AZ60" s="296">
        <v>1</v>
      </c>
      <c r="BA60" s="296">
        <v>0.89</v>
      </c>
      <c r="BB60" s="296">
        <v>1</v>
      </c>
      <c r="BC60" s="296">
        <v>0.55000000000000004</v>
      </c>
      <c r="BD60" s="296">
        <v>1</v>
      </c>
      <c r="BE60" s="296">
        <v>0.6</v>
      </c>
      <c r="BF60" s="296">
        <v>1</v>
      </c>
      <c r="BG60" s="296">
        <v>1</v>
      </c>
      <c r="BH60" s="296">
        <v>1</v>
      </c>
      <c r="BI60" s="296">
        <v>1</v>
      </c>
      <c r="BJ60" s="296">
        <v>0.73</v>
      </c>
      <c r="BK60" s="296">
        <v>1</v>
      </c>
      <c r="BL60" s="296">
        <v>1</v>
      </c>
      <c r="BM60" s="296">
        <v>1</v>
      </c>
      <c r="BN60" s="296">
        <v>1</v>
      </c>
      <c r="BO60" s="296">
        <v>1</v>
      </c>
      <c r="BP60" s="296">
        <v>1</v>
      </c>
      <c r="BQ60" s="296">
        <v>0.5</v>
      </c>
      <c r="BR60" s="296">
        <v>0.78</v>
      </c>
      <c r="BS60" s="296">
        <v>0.6</v>
      </c>
      <c r="BT60" s="129"/>
    </row>
    <row r="61" spans="1:72" ht="15" x14ac:dyDescent="0.15">
      <c r="A61" s="104" t="s">
        <v>257</v>
      </c>
      <c r="B61" s="153" t="s">
        <v>520</v>
      </c>
      <c r="C61" s="153" t="s">
        <v>234</v>
      </c>
      <c r="D61" s="153" t="s">
        <v>667</v>
      </c>
      <c r="E61" s="153" t="s">
        <v>130</v>
      </c>
      <c r="F61" s="153"/>
      <c r="G61" s="105">
        <v>0.05</v>
      </c>
      <c r="H61" s="106">
        <v>0.9</v>
      </c>
      <c r="I61" s="107">
        <f t="shared" si="2"/>
        <v>4</v>
      </c>
      <c r="J61" s="107">
        <f t="shared" si="2"/>
        <v>72</v>
      </c>
      <c r="K61" s="248"/>
      <c r="L61" s="296">
        <v>1</v>
      </c>
      <c r="M61" s="296">
        <v>1</v>
      </c>
      <c r="N61" s="296">
        <v>1</v>
      </c>
      <c r="O61" s="296">
        <v>1</v>
      </c>
      <c r="P61" s="296">
        <v>1</v>
      </c>
      <c r="Q61" s="296">
        <v>1</v>
      </c>
      <c r="R61" s="296">
        <v>1</v>
      </c>
      <c r="S61" s="296">
        <v>1</v>
      </c>
      <c r="T61" s="296">
        <v>1</v>
      </c>
      <c r="U61" s="296">
        <v>1</v>
      </c>
      <c r="V61" s="296">
        <v>1</v>
      </c>
      <c r="W61" s="296">
        <v>1</v>
      </c>
      <c r="X61" s="296">
        <v>1</v>
      </c>
      <c r="Y61" s="296">
        <v>1</v>
      </c>
      <c r="Z61" s="296">
        <v>1</v>
      </c>
      <c r="AA61" s="296">
        <v>1</v>
      </c>
      <c r="AB61" s="296">
        <v>1</v>
      </c>
      <c r="AC61" s="296">
        <v>1</v>
      </c>
      <c r="AD61" s="296">
        <v>1</v>
      </c>
      <c r="AE61" s="296">
        <v>1</v>
      </c>
      <c r="AF61" s="296">
        <v>1</v>
      </c>
      <c r="AG61" s="296">
        <v>1</v>
      </c>
      <c r="AH61" s="296">
        <v>1</v>
      </c>
      <c r="AI61" s="296">
        <v>0.81</v>
      </c>
      <c r="AJ61" s="296">
        <v>1</v>
      </c>
      <c r="AK61" s="296">
        <v>1</v>
      </c>
      <c r="AL61" s="296">
        <v>1</v>
      </c>
      <c r="AM61" s="296">
        <v>1</v>
      </c>
      <c r="AN61" s="296">
        <v>1</v>
      </c>
      <c r="AO61" s="296">
        <v>1</v>
      </c>
      <c r="AP61" s="296">
        <v>1</v>
      </c>
      <c r="AQ61" s="296">
        <v>1</v>
      </c>
      <c r="AR61" s="296">
        <v>1</v>
      </c>
      <c r="AS61" s="296">
        <v>1</v>
      </c>
      <c r="AT61" s="296">
        <v>1</v>
      </c>
      <c r="AU61" s="296">
        <v>1</v>
      </c>
      <c r="AV61" s="296">
        <v>1</v>
      </c>
      <c r="AW61" s="296">
        <v>1</v>
      </c>
      <c r="AX61" s="296">
        <v>1</v>
      </c>
      <c r="AY61" s="296">
        <v>0.5</v>
      </c>
      <c r="AZ61" s="296">
        <v>1</v>
      </c>
      <c r="BA61" s="296">
        <v>0.89</v>
      </c>
      <c r="BB61" s="296">
        <v>1</v>
      </c>
      <c r="BC61" s="296">
        <v>0.55000000000000004</v>
      </c>
      <c r="BD61" s="296">
        <v>1</v>
      </c>
      <c r="BE61" s="296">
        <v>0.6</v>
      </c>
      <c r="BF61" s="296">
        <v>1</v>
      </c>
      <c r="BG61" s="296">
        <v>1</v>
      </c>
      <c r="BH61" s="296">
        <v>1</v>
      </c>
      <c r="BI61" s="296">
        <v>1</v>
      </c>
      <c r="BJ61" s="296">
        <v>0.73</v>
      </c>
      <c r="BK61" s="296">
        <v>1</v>
      </c>
      <c r="BL61" s="296">
        <v>1</v>
      </c>
      <c r="BM61" s="296">
        <v>1</v>
      </c>
      <c r="BN61" s="296">
        <v>1</v>
      </c>
      <c r="BO61" s="296">
        <v>1</v>
      </c>
      <c r="BP61" s="296">
        <v>1</v>
      </c>
      <c r="BQ61" s="296">
        <v>0.5</v>
      </c>
      <c r="BR61" s="296">
        <v>0.78</v>
      </c>
      <c r="BS61" s="296">
        <v>0.6</v>
      </c>
      <c r="BT61" s="129"/>
    </row>
    <row r="62" spans="1:72" ht="15" x14ac:dyDescent="0.15">
      <c r="A62" s="104" t="s">
        <v>258</v>
      </c>
      <c r="B62" s="153" t="s">
        <v>520</v>
      </c>
      <c r="C62" s="153" t="s">
        <v>234</v>
      </c>
      <c r="D62" s="153" t="s">
        <v>668</v>
      </c>
      <c r="E62" s="153" t="s">
        <v>130</v>
      </c>
      <c r="F62" s="153"/>
      <c r="G62" s="105">
        <v>0.05</v>
      </c>
      <c r="H62" s="106">
        <v>1</v>
      </c>
      <c r="I62" s="107">
        <f t="shared" si="2"/>
        <v>4</v>
      </c>
      <c r="J62" s="107">
        <f t="shared" si="2"/>
        <v>80</v>
      </c>
      <c r="K62" s="248"/>
      <c r="L62" s="296">
        <v>1</v>
      </c>
      <c r="M62" s="296">
        <v>1</v>
      </c>
      <c r="N62" s="296">
        <v>1</v>
      </c>
      <c r="O62" s="296">
        <v>1</v>
      </c>
      <c r="P62" s="296">
        <v>1</v>
      </c>
      <c r="Q62" s="296">
        <v>1</v>
      </c>
      <c r="R62" s="296">
        <v>1</v>
      </c>
      <c r="S62" s="296">
        <v>1</v>
      </c>
      <c r="T62" s="296">
        <v>1</v>
      </c>
      <c r="U62" s="296">
        <v>1</v>
      </c>
      <c r="V62" s="296">
        <v>1</v>
      </c>
      <c r="W62" s="296">
        <v>1</v>
      </c>
      <c r="X62" s="296">
        <v>1</v>
      </c>
      <c r="Y62" s="296">
        <v>1</v>
      </c>
      <c r="Z62" s="296">
        <v>1</v>
      </c>
      <c r="AA62" s="296">
        <v>1</v>
      </c>
      <c r="AB62" s="296">
        <v>1</v>
      </c>
      <c r="AC62" s="296">
        <v>1</v>
      </c>
      <c r="AD62" s="296">
        <v>1</v>
      </c>
      <c r="AE62" s="296">
        <v>1</v>
      </c>
      <c r="AF62" s="296">
        <v>1</v>
      </c>
      <c r="AG62" s="296">
        <v>1</v>
      </c>
      <c r="AH62" s="296">
        <v>1</v>
      </c>
      <c r="AI62" s="296">
        <v>0.81</v>
      </c>
      <c r="AJ62" s="296">
        <v>1</v>
      </c>
      <c r="AK62" s="296">
        <v>1</v>
      </c>
      <c r="AL62" s="296">
        <v>1</v>
      </c>
      <c r="AM62" s="296">
        <v>1</v>
      </c>
      <c r="AN62" s="296">
        <v>1</v>
      </c>
      <c r="AO62" s="296">
        <v>1</v>
      </c>
      <c r="AP62" s="296">
        <v>1</v>
      </c>
      <c r="AQ62" s="296">
        <v>1</v>
      </c>
      <c r="AR62" s="296">
        <v>1</v>
      </c>
      <c r="AS62" s="296">
        <v>1</v>
      </c>
      <c r="AT62" s="296">
        <v>1</v>
      </c>
      <c r="AU62" s="296">
        <v>1</v>
      </c>
      <c r="AV62" s="296">
        <v>1</v>
      </c>
      <c r="AW62" s="296">
        <v>1</v>
      </c>
      <c r="AX62" s="296">
        <v>1</v>
      </c>
      <c r="AY62" s="296">
        <v>0.5</v>
      </c>
      <c r="AZ62" s="296">
        <v>1</v>
      </c>
      <c r="BA62" s="296">
        <v>0.89</v>
      </c>
      <c r="BB62" s="296">
        <v>1</v>
      </c>
      <c r="BC62" s="296">
        <v>0.55000000000000004</v>
      </c>
      <c r="BD62" s="296">
        <v>1</v>
      </c>
      <c r="BE62" s="296">
        <v>0.6</v>
      </c>
      <c r="BF62" s="296">
        <v>1</v>
      </c>
      <c r="BG62" s="296">
        <v>1</v>
      </c>
      <c r="BH62" s="296">
        <v>1</v>
      </c>
      <c r="BI62" s="296">
        <v>1</v>
      </c>
      <c r="BJ62" s="296">
        <v>0.73</v>
      </c>
      <c r="BK62" s="296">
        <v>1</v>
      </c>
      <c r="BL62" s="296">
        <v>1</v>
      </c>
      <c r="BM62" s="296">
        <v>1</v>
      </c>
      <c r="BN62" s="296">
        <v>1</v>
      </c>
      <c r="BO62" s="296">
        <v>1</v>
      </c>
      <c r="BP62" s="296">
        <v>1</v>
      </c>
      <c r="BQ62" s="296">
        <v>0.5</v>
      </c>
      <c r="BR62" s="296">
        <v>0.78</v>
      </c>
      <c r="BS62" s="296">
        <v>0.6</v>
      </c>
      <c r="BT62" s="129"/>
    </row>
    <row r="63" spans="1:72" ht="15" x14ac:dyDescent="0.15">
      <c r="A63" s="104" t="s">
        <v>259</v>
      </c>
      <c r="B63" s="153" t="s">
        <v>520</v>
      </c>
      <c r="C63" s="153" t="s">
        <v>234</v>
      </c>
      <c r="D63" s="153" t="s">
        <v>669</v>
      </c>
      <c r="E63" s="153" t="s">
        <v>130</v>
      </c>
      <c r="F63" s="153"/>
      <c r="G63" s="105">
        <v>0.05</v>
      </c>
      <c r="H63" s="106">
        <v>1.6</v>
      </c>
      <c r="I63" s="107">
        <f t="shared" si="2"/>
        <v>4</v>
      </c>
      <c r="J63" s="107">
        <f t="shared" si="2"/>
        <v>128</v>
      </c>
      <c r="K63" s="248"/>
      <c r="L63" s="296">
        <v>1</v>
      </c>
      <c r="M63" s="296">
        <v>1</v>
      </c>
      <c r="N63" s="296">
        <v>1</v>
      </c>
      <c r="O63" s="296">
        <v>1</v>
      </c>
      <c r="P63" s="296">
        <v>1</v>
      </c>
      <c r="Q63" s="296">
        <v>1</v>
      </c>
      <c r="R63" s="296">
        <v>1</v>
      </c>
      <c r="S63" s="296">
        <v>1</v>
      </c>
      <c r="T63" s="296">
        <v>1</v>
      </c>
      <c r="U63" s="296">
        <v>1</v>
      </c>
      <c r="V63" s="296">
        <v>1</v>
      </c>
      <c r="W63" s="296">
        <v>1</v>
      </c>
      <c r="X63" s="296">
        <v>1</v>
      </c>
      <c r="Y63" s="296">
        <v>1</v>
      </c>
      <c r="Z63" s="296">
        <v>1</v>
      </c>
      <c r="AA63" s="296">
        <v>1</v>
      </c>
      <c r="AB63" s="296">
        <v>1</v>
      </c>
      <c r="AC63" s="296">
        <v>1</v>
      </c>
      <c r="AD63" s="296">
        <v>1</v>
      </c>
      <c r="AE63" s="296">
        <v>1</v>
      </c>
      <c r="AF63" s="296">
        <v>1</v>
      </c>
      <c r="AG63" s="296">
        <v>1</v>
      </c>
      <c r="AH63" s="296">
        <v>1</v>
      </c>
      <c r="AI63" s="296">
        <v>0.81</v>
      </c>
      <c r="AJ63" s="296">
        <v>1</v>
      </c>
      <c r="AK63" s="296">
        <v>1</v>
      </c>
      <c r="AL63" s="296">
        <v>1</v>
      </c>
      <c r="AM63" s="296">
        <v>1</v>
      </c>
      <c r="AN63" s="296">
        <v>1</v>
      </c>
      <c r="AO63" s="296">
        <v>1</v>
      </c>
      <c r="AP63" s="296">
        <v>1</v>
      </c>
      <c r="AQ63" s="296">
        <v>1</v>
      </c>
      <c r="AR63" s="296">
        <v>1</v>
      </c>
      <c r="AS63" s="296">
        <v>1</v>
      </c>
      <c r="AT63" s="296">
        <v>1</v>
      </c>
      <c r="AU63" s="296">
        <v>1</v>
      </c>
      <c r="AV63" s="296">
        <v>1</v>
      </c>
      <c r="AW63" s="296">
        <v>1</v>
      </c>
      <c r="AX63" s="296">
        <v>1</v>
      </c>
      <c r="AY63" s="296">
        <v>0.5</v>
      </c>
      <c r="AZ63" s="296">
        <v>1</v>
      </c>
      <c r="BA63" s="296">
        <v>0.89</v>
      </c>
      <c r="BB63" s="296">
        <v>1</v>
      </c>
      <c r="BC63" s="296">
        <v>0.55000000000000004</v>
      </c>
      <c r="BD63" s="296">
        <v>1</v>
      </c>
      <c r="BE63" s="296">
        <v>0.6</v>
      </c>
      <c r="BF63" s="296">
        <v>1</v>
      </c>
      <c r="BG63" s="296">
        <v>1</v>
      </c>
      <c r="BH63" s="296">
        <v>1</v>
      </c>
      <c r="BI63" s="296">
        <v>1</v>
      </c>
      <c r="BJ63" s="296">
        <v>0.73</v>
      </c>
      <c r="BK63" s="296">
        <v>1</v>
      </c>
      <c r="BL63" s="296">
        <v>1</v>
      </c>
      <c r="BM63" s="296">
        <v>1</v>
      </c>
      <c r="BN63" s="296">
        <v>1</v>
      </c>
      <c r="BO63" s="296">
        <v>1</v>
      </c>
      <c r="BP63" s="296">
        <v>1</v>
      </c>
      <c r="BQ63" s="296">
        <v>0.5</v>
      </c>
      <c r="BR63" s="296">
        <v>0.78</v>
      </c>
      <c r="BS63" s="296">
        <v>0.6</v>
      </c>
      <c r="BT63" s="129"/>
    </row>
    <row r="64" spans="1:72" ht="15" x14ac:dyDescent="0.15">
      <c r="A64" s="104" t="s">
        <v>260</v>
      </c>
      <c r="B64" s="153" t="s">
        <v>520</v>
      </c>
      <c r="C64" s="153" t="s">
        <v>234</v>
      </c>
      <c r="D64" s="153" t="s">
        <v>670</v>
      </c>
      <c r="E64" s="153" t="s">
        <v>130</v>
      </c>
      <c r="F64" s="153"/>
      <c r="G64" s="105">
        <v>0.05</v>
      </c>
      <c r="H64" s="106">
        <v>4</v>
      </c>
      <c r="I64" s="107">
        <f t="shared" si="2"/>
        <v>4</v>
      </c>
      <c r="J64" s="107">
        <f t="shared" si="2"/>
        <v>320</v>
      </c>
      <c r="K64" s="248"/>
      <c r="L64" s="296">
        <v>1</v>
      </c>
      <c r="M64" s="296">
        <v>1</v>
      </c>
      <c r="N64" s="296">
        <v>1</v>
      </c>
      <c r="O64" s="296">
        <v>1</v>
      </c>
      <c r="P64" s="296">
        <v>1</v>
      </c>
      <c r="Q64" s="296">
        <v>1</v>
      </c>
      <c r="R64" s="296">
        <v>1</v>
      </c>
      <c r="S64" s="296">
        <v>1</v>
      </c>
      <c r="T64" s="296">
        <v>1</v>
      </c>
      <c r="U64" s="296">
        <v>1</v>
      </c>
      <c r="V64" s="296">
        <v>1</v>
      </c>
      <c r="W64" s="296">
        <v>1</v>
      </c>
      <c r="X64" s="296">
        <v>1</v>
      </c>
      <c r="Y64" s="296">
        <v>1</v>
      </c>
      <c r="Z64" s="296">
        <v>1</v>
      </c>
      <c r="AA64" s="296">
        <v>1</v>
      </c>
      <c r="AB64" s="296">
        <v>1</v>
      </c>
      <c r="AC64" s="296">
        <v>1</v>
      </c>
      <c r="AD64" s="296">
        <v>1</v>
      </c>
      <c r="AE64" s="296">
        <v>1</v>
      </c>
      <c r="AF64" s="296">
        <v>1</v>
      </c>
      <c r="AG64" s="296">
        <v>1</v>
      </c>
      <c r="AH64" s="296">
        <v>1</v>
      </c>
      <c r="AI64" s="296">
        <v>0.81</v>
      </c>
      <c r="AJ64" s="296">
        <v>1</v>
      </c>
      <c r="AK64" s="296">
        <v>1</v>
      </c>
      <c r="AL64" s="296">
        <v>1</v>
      </c>
      <c r="AM64" s="296">
        <v>1</v>
      </c>
      <c r="AN64" s="296">
        <v>1</v>
      </c>
      <c r="AO64" s="296">
        <v>1</v>
      </c>
      <c r="AP64" s="296">
        <v>1</v>
      </c>
      <c r="AQ64" s="296">
        <v>1</v>
      </c>
      <c r="AR64" s="296">
        <v>1</v>
      </c>
      <c r="AS64" s="296">
        <v>1</v>
      </c>
      <c r="AT64" s="296">
        <v>1</v>
      </c>
      <c r="AU64" s="296">
        <v>1</v>
      </c>
      <c r="AV64" s="296">
        <v>1</v>
      </c>
      <c r="AW64" s="296">
        <v>1</v>
      </c>
      <c r="AX64" s="296">
        <v>1</v>
      </c>
      <c r="AY64" s="296">
        <v>0.5</v>
      </c>
      <c r="AZ64" s="296">
        <v>1</v>
      </c>
      <c r="BA64" s="296">
        <v>0.89</v>
      </c>
      <c r="BB64" s="296">
        <v>1</v>
      </c>
      <c r="BC64" s="296">
        <v>0.55000000000000004</v>
      </c>
      <c r="BD64" s="296">
        <v>1</v>
      </c>
      <c r="BE64" s="296">
        <v>0.6</v>
      </c>
      <c r="BF64" s="296">
        <v>1</v>
      </c>
      <c r="BG64" s="296">
        <v>1</v>
      </c>
      <c r="BH64" s="296">
        <v>1</v>
      </c>
      <c r="BI64" s="296">
        <v>1</v>
      </c>
      <c r="BJ64" s="296">
        <v>0.73</v>
      </c>
      <c r="BK64" s="296">
        <v>1</v>
      </c>
      <c r="BL64" s="296">
        <v>1</v>
      </c>
      <c r="BM64" s="296">
        <v>1</v>
      </c>
      <c r="BN64" s="296">
        <v>1</v>
      </c>
      <c r="BO64" s="296">
        <v>1</v>
      </c>
      <c r="BP64" s="296">
        <v>1</v>
      </c>
      <c r="BQ64" s="296">
        <v>0.5</v>
      </c>
      <c r="BR64" s="296">
        <v>0.78</v>
      </c>
      <c r="BS64" s="296">
        <v>0.6</v>
      </c>
      <c r="BT64" s="129"/>
    </row>
    <row r="65" spans="1:72" ht="15" x14ac:dyDescent="0.15">
      <c r="A65" s="104" t="s">
        <v>261</v>
      </c>
      <c r="B65" s="153" t="s">
        <v>520</v>
      </c>
      <c r="C65" s="153" t="s">
        <v>234</v>
      </c>
      <c r="D65" s="153" t="s">
        <v>671</v>
      </c>
      <c r="E65" s="153" t="s">
        <v>130</v>
      </c>
      <c r="F65" s="153"/>
      <c r="G65" s="105">
        <v>7.4999999999999997E-2</v>
      </c>
      <c r="H65" s="106">
        <v>0.9</v>
      </c>
      <c r="I65" s="107">
        <f t="shared" si="2"/>
        <v>6</v>
      </c>
      <c r="J65" s="107">
        <f t="shared" si="2"/>
        <v>72</v>
      </c>
      <c r="K65" s="248"/>
      <c r="L65" s="296">
        <v>1</v>
      </c>
      <c r="M65" s="296">
        <v>1</v>
      </c>
      <c r="N65" s="296">
        <v>1</v>
      </c>
      <c r="O65" s="296">
        <v>1</v>
      </c>
      <c r="P65" s="296">
        <v>1</v>
      </c>
      <c r="Q65" s="296">
        <v>1</v>
      </c>
      <c r="R65" s="296">
        <v>1</v>
      </c>
      <c r="S65" s="296">
        <v>1</v>
      </c>
      <c r="T65" s="296">
        <v>1</v>
      </c>
      <c r="U65" s="296">
        <v>1</v>
      </c>
      <c r="V65" s="296">
        <v>1</v>
      </c>
      <c r="W65" s="296">
        <v>1</v>
      </c>
      <c r="X65" s="296">
        <v>1</v>
      </c>
      <c r="Y65" s="296">
        <v>1</v>
      </c>
      <c r="Z65" s="296">
        <v>1</v>
      </c>
      <c r="AA65" s="296">
        <v>1</v>
      </c>
      <c r="AB65" s="296">
        <v>1</v>
      </c>
      <c r="AC65" s="296">
        <v>1</v>
      </c>
      <c r="AD65" s="296">
        <v>1</v>
      </c>
      <c r="AE65" s="296">
        <v>1</v>
      </c>
      <c r="AF65" s="296">
        <v>1</v>
      </c>
      <c r="AG65" s="296">
        <v>1</v>
      </c>
      <c r="AH65" s="296">
        <v>1</v>
      </c>
      <c r="AI65" s="296">
        <v>0.81</v>
      </c>
      <c r="AJ65" s="296">
        <v>1</v>
      </c>
      <c r="AK65" s="296">
        <v>1</v>
      </c>
      <c r="AL65" s="296">
        <v>1</v>
      </c>
      <c r="AM65" s="296">
        <v>1</v>
      </c>
      <c r="AN65" s="296">
        <v>1</v>
      </c>
      <c r="AO65" s="296">
        <v>1</v>
      </c>
      <c r="AP65" s="296">
        <v>1</v>
      </c>
      <c r="AQ65" s="296">
        <v>1</v>
      </c>
      <c r="AR65" s="296">
        <v>1</v>
      </c>
      <c r="AS65" s="296">
        <v>1</v>
      </c>
      <c r="AT65" s="296">
        <v>1</v>
      </c>
      <c r="AU65" s="296">
        <v>1</v>
      </c>
      <c r="AV65" s="296">
        <v>1</v>
      </c>
      <c r="AW65" s="296">
        <v>1</v>
      </c>
      <c r="AX65" s="296">
        <v>1</v>
      </c>
      <c r="AY65" s="296">
        <v>0.5</v>
      </c>
      <c r="AZ65" s="296">
        <v>1</v>
      </c>
      <c r="BA65" s="296">
        <v>0.89</v>
      </c>
      <c r="BB65" s="296">
        <v>1</v>
      </c>
      <c r="BC65" s="296">
        <v>0.55000000000000004</v>
      </c>
      <c r="BD65" s="296">
        <v>1</v>
      </c>
      <c r="BE65" s="296">
        <v>0.6</v>
      </c>
      <c r="BF65" s="296">
        <v>1</v>
      </c>
      <c r="BG65" s="296">
        <v>1</v>
      </c>
      <c r="BH65" s="296">
        <v>1</v>
      </c>
      <c r="BI65" s="296">
        <v>1</v>
      </c>
      <c r="BJ65" s="296">
        <v>0.73</v>
      </c>
      <c r="BK65" s="296">
        <v>1</v>
      </c>
      <c r="BL65" s="296">
        <v>1</v>
      </c>
      <c r="BM65" s="296">
        <v>1</v>
      </c>
      <c r="BN65" s="296">
        <v>1</v>
      </c>
      <c r="BO65" s="296">
        <v>1</v>
      </c>
      <c r="BP65" s="296">
        <v>1</v>
      </c>
      <c r="BQ65" s="296">
        <v>0.5</v>
      </c>
      <c r="BR65" s="296">
        <v>0.78</v>
      </c>
      <c r="BS65" s="296">
        <v>0.6</v>
      </c>
      <c r="BT65" s="129"/>
    </row>
    <row r="66" spans="1:72" ht="15" x14ac:dyDescent="0.15">
      <c r="A66" s="104" t="s">
        <v>262</v>
      </c>
      <c r="B66" s="153" t="s">
        <v>520</v>
      </c>
      <c r="C66" s="153" t="s">
        <v>234</v>
      </c>
      <c r="D66" s="153" t="s">
        <v>672</v>
      </c>
      <c r="E66" s="153" t="s">
        <v>130</v>
      </c>
      <c r="F66" s="153"/>
      <c r="G66" s="105">
        <v>7.4999999999999997E-2</v>
      </c>
      <c r="H66" s="106">
        <v>2</v>
      </c>
      <c r="I66" s="107">
        <f t="shared" si="2"/>
        <v>6</v>
      </c>
      <c r="J66" s="107">
        <f t="shared" si="2"/>
        <v>160</v>
      </c>
      <c r="K66" s="248"/>
      <c r="L66" s="296">
        <v>1</v>
      </c>
      <c r="M66" s="296">
        <v>1</v>
      </c>
      <c r="N66" s="296">
        <v>1</v>
      </c>
      <c r="O66" s="296">
        <v>1</v>
      </c>
      <c r="P66" s="296">
        <v>1</v>
      </c>
      <c r="Q66" s="296">
        <v>1</v>
      </c>
      <c r="R66" s="296">
        <v>1</v>
      </c>
      <c r="S66" s="296">
        <v>1</v>
      </c>
      <c r="T66" s="296">
        <v>1</v>
      </c>
      <c r="U66" s="296">
        <v>1</v>
      </c>
      <c r="V66" s="296">
        <v>1</v>
      </c>
      <c r="W66" s="296">
        <v>1</v>
      </c>
      <c r="X66" s="296">
        <v>1</v>
      </c>
      <c r="Y66" s="296">
        <v>1</v>
      </c>
      <c r="Z66" s="296">
        <v>1</v>
      </c>
      <c r="AA66" s="296">
        <v>1</v>
      </c>
      <c r="AB66" s="296">
        <v>1</v>
      </c>
      <c r="AC66" s="296">
        <v>1</v>
      </c>
      <c r="AD66" s="296">
        <v>1</v>
      </c>
      <c r="AE66" s="296">
        <v>1</v>
      </c>
      <c r="AF66" s="296">
        <v>1</v>
      </c>
      <c r="AG66" s="296">
        <v>1</v>
      </c>
      <c r="AH66" s="296">
        <v>1</v>
      </c>
      <c r="AI66" s="296">
        <v>0.81</v>
      </c>
      <c r="AJ66" s="296">
        <v>1</v>
      </c>
      <c r="AK66" s="296">
        <v>1</v>
      </c>
      <c r="AL66" s="296">
        <v>1</v>
      </c>
      <c r="AM66" s="296">
        <v>1</v>
      </c>
      <c r="AN66" s="296">
        <v>1</v>
      </c>
      <c r="AO66" s="296">
        <v>1</v>
      </c>
      <c r="AP66" s="296">
        <v>1</v>
      </c>
      <c r="AQ66" s="296">
        <v>1</v>
      </c>
      <c r="AR66" s="296">
        <v>1</v>
      </c>
      <c r="AS66" s="296">
        <v>1</v>
      </c>
      <c r="AT66" s="296">
        <v>1</v>
      </c>
      <c r="AU66" s="296">
        <v>1</v>
      </c>
      <c r="AV66" s="296">
        <v>1</v>
      </c>
      <c r="AW66" s="296">
        <v>1</v>
      </c>
      <c r="AX66" s="296">
        <v>1</v>
      </c>
      <c r="AY66" s="296">
        <v>0.5</v>
      </c>
      <c r="AZ66" s="296">
        <v>1</v>
      </c>
      <c r="BA66" s="296">
        <v>0.89</v>
      </c>
      <c r="BB66" s="296">
        <v>1</v>
      </c>
      <c r="BC66" s="296">
        <v>0.55000000000000004</v>
      </c>
      <c r="BD66" s="296">
        <v>1</v>
      </c>
      <c r="BE66" s="296">
        <v>0.6</v>
      </c>
      <c r="BF66" s="296">
        <v>1</v>
      </c>
      <c r="BG66" s="296">
        <v>1</v>
      </c>
      <c r="BH66" s="296">
        <v>1</v>
      </c>
      <c r="BI66" s="296">
        <v>1</v>
      </c>
      <c r="BJ66" s="296">
        <v>0.89</v>
      </c>
      <c r="BK66" s="296">
        <v>1</v>
      </c>
      <c r="BL66" s="296">
        <v>1</v>
      </c>
      <c r="BM66" s="296">
        <v>1</v>
      </c>
      <c r="BN66" s="296">
        <v>1</v>
      </c>
      <c r="BO66" s="296">
        <v>1</v>
      </c>
      <c r="BP66" s="296">
        <v>1</v>
      </c>
      <c r="BQ66" s="296">
        <v>0.5</v>
      </c>
      <c r="BR66" s="296">
        <v>0.78</v>
      </c>
      <c r="BS66" s="296">
        <v>0.6</v>
      </c>
      <c r="BT66" s="129"/>
    </row>
    <row r="67" spans="1:72" ht="15" x14ac:dyDescent="0.15">
      <c r="A67" s="104" t="s">
        <v>263</v>
      </c>
      <c r="B67" s="153" t="s">
        <v>520</v>
      </c>
      <c r="C67" s="153" t="s">
        <v>234</v>
      </c>
      <c r="D67" s="153" t="s">
        <v>673</v>
      </c>
      <c r="E67" s="153" t="s">
        <v>130</v>
      </c>
      <c r="F67" s="153"/>
      <c r="G67" s="105">
        <v>0.1</v>
      </c>
      <c r="H67" s="106">
        <v>0.4</v>
      </c>
      <c r="I67" s="107">
        <f t="shared" si="2"/>
        <v>8</v>
      </c>
      <c r="J67" s="107">
        <f t="shared" si="2"/>
        <v>32</v>
      </c>
      <c r="K67" s="248"/>
      <c r="L67" s="296">
        <v>1</v>
      </c>
      <c r="M67" s="296">
        <v>1</v>
      </c>
      <c r="N67" s="296">
        <v>1</v>
      </c>
      <c r="O67" s="296">
        <v>1</v>
      </c>
      <c r="P67" s="296">
        <v>1</v>
      </c>
      <c r="Q67" s="296">
        <v>1</v>
      </c>
      <c r="R67" s="296">
        <v>1</v>
      </c>
      <c r="S67" s="296">
        <v>1</v>
      </c>
      <c r="T67" s="296">
        <v>1</v>
      </c>
      <c r="U67" s="296">
        <v>1</v>
      </c>
      <c r="V67" s="296">
        <v>1</v>
      </c>
      <c r="W67" s="296">
        <v>1</v>
      </c>
      <c r="X67" s="296">
        <v>1</v>
      </c>
      <c r="Y67" s="296">
        <v>1</v>
      </c>
      <c r="Z67" s="296">
        <v>1</v>
      </c>
      <c r="AA67" s="296">
        <v>1</v>
      </c>
      <c r="AB67" s="296">
        <v>1</v>
      </c>
      <c r="AC67" s="296">
        <v>1</v>
      </c>
      <c r="AD67" s="296">
        <v>1</v>
      </c>
      <c r="AE67" s="296">
        <v>1</v>
      </c>
      <c r="AF67" s="296">
        <v>1</v>
      </c>
      <c r="AG67" s="296">
        <v>1</v>
      </c>
      <c r="AH67" s="296">
        <v>1</v>
      </c>
      <c r="AI67" s="296">
        <v>0.81</v>
      </c>
      <c r="AJ67" s="296">
        <v>1</v>
      </c>
      <c r="AK67" s="296">
        <v>1</v>
      </c>
      <c r="AL67" s="296">
        <v>1</v>
      </c>
      <c r="AM67" s="296">
        <v>1</v>
      </c>
      <c r="AN67" s="296">
        <v>1</v>
      </c>
      <c r="AO67" s="296">
        <v>1</v>
      </c>
      <c r="AP67" s="296">
        <v>1</v>
      </c>
      <c r="AQ67" s="296">
        <v>1</v>
      </c>
      <c r="AR67" s="296">
        <v>1</v>
      </c>
      <c r="AS67" s="296">
        <v>1</v>
      </c>
      <c r="AT67" s="296">
        <v>1</v>
      </c>
      <c r="AU67" s="296">
        <v>1</v>
      </c>
      <c r="AV67" s="296">
        <v>1</v>
      </c>
      <c r="AW67" s="296">
        <v>1</v>
      </c>
      <c r="AX67" s="296">
        <v>1</v>
      </c>
      <c r="AY67" s="296">
        <v>0.5</v>
      </c>
      <c r="AZ67" s="296">
        <v>1</v>
      </c>
      <c r="BA67" s="296">
        <v>0.89</v>
      </c>
      <c r="BB67" s="296">
        <v>1</v>
      </c>
      <c r="BC67" s="296">
        <v>0.55000000000000004</v>
      </c>
      <c r="BD67" s="296">
        <v>1</v>
      </c>
      <c r="BE67" s="296">
        <v>0.6</v>
      </c>
      <c r="BF67" s="296">
        <v>1</v>
      </c>
      <c r="BG67" s="296">
        <v>1</v>
      </c>
      <c r="BH67" s="296">
        <v>1</v>
      </c>
      <c r="BI67" s="296">
        <v>1</v>
      </c>
      <c r="BJ67" s="296">
        <v>0.73</v>
      </c>
      <c r="BK67" s="296">
        <v>1</v>
      </c>
      <c r="BL67" s="296">
        <v>1</v>
      </c>
      <c r="BM67" s="296">
        <v>0.78</v>
      </c>
      <c r="BN67" s="296">
        <v>1</v>
      </c>
      <c r="BO67" s="296">
        <v>1</v>
      </c>
      <c r="BP67" s="296">
        <v>1</v>
      </c>
      <c r="BQ67" s="296">
        <v>0.5</v>
      </c>
      <c r="BR67" s="296">
        <v>0.78</v>
      </c>
      <c r="BS67" s="296">
        <v>0.6</v>
      </c>
      <c r="BT67" s="129"/>
    </row>
    <row r="68" spans="1:72" ht="15" x14ac:dyDescent="0.15">
      <c r="A68" s="288" t="s">
        <v>264</v>
      </c>
      <c r="B68" s="289" t="s">
        <v>520</v>
      </c>
      <c r="C68" s="289" t="s">
        <v>234</v>
      </c>
      <c r="D68" s="289" t="s">
        <v>674</v>
      </c>
      <c r="E68" s="289" t="s">
        <v>130</v>
      </c>
      <c r="F68" s="289"/>
      <c r="G68" s="290">
        <v>0.1</v>
      </c>
      <c r="H68" s="291">
        <v>1</v>
      </c>
      <c r="I68" s="292">
        <f t="shared" si="2"/>
        <v>8</v>
      </c>
      <c r="J68" s="292">
        <f t="shared" si="2"/>
        <v>80</v>
      </c>
      <c r="K68" s="294"/>
      <c r="L68" s="296">
        <v>1</v>
      </c>
      <c r="M68" s="296">
        <v>1</v>
      </c>
      <c r="N68" s="296">
        <v>1</v>
      </c>
      <c r="O68" s="296">
        <v>1</v>
      </c>
      <c r="P68" s="296">
        <v>1</v>
      </c>
      <c r="Q68" s="296">
        <v>1</v>
      </c>
      <c r="R68" s="296">
        <v>1</v>
      </c>
      <c r="S68" s="296">
        <v>1</v>
      </c>
      <c r="T68" s="296">
        <v>1</v>
      </c>
      <c r="U68" s="296">
        <v>1</v>
      </c>
      <c r="V68" s="296">
        <v>1</v>
      </c>
      <c r="W68" s="296">
        <v>1</v>
      </c>
      <c r="X68" s="296">
        <v>1</v>
      </c>
      <c r="Y68" s="296">
        <v>1</v>
      </c>
      <c r="Z68" s="296">
        <v>1</v>
      </c>
      <c r="AA68" s="296">
        <v>1</v>
      </c>
      <c r="AB68" s="296">
        <v>1</v>
      </c>
      <c r="AC68" s="296">
        <v>1</v>
      </c>
      <c r="AD68" s="296">
        <v>1</v>
      </c>
      <c r="AE68" s="296">
        <v>1</v>
      </c>
      <c r="AF68" s="296">
        <v>1</v>
      </c>
      <c r="AG68" s="296">
        <v>1</v>
      </c>
      <c r="AH68" s="296">
        <v>1</v>
      </c>
      <c r="AI68" s="296">
        <v>0.81</v>
      </c>
      <c r="AJ68" s="296">
        <v>1</v>
      </c>
      <c r="AK68" s="296">
        <v>1</v>
      </c>
      <c r="AL68" s="296">
        <v>1</v>
      </c>
      <c r="AM68" s="296">
        <v>1</v>
      </c>
      <c r="AN68" s="296">
        <v>1</v>
      </c>
      <c r="AO68" s="296">
        <v>1</v>
      </c>
      <c r="AP68" s="296">
        <v>1</v>
      </c>
      <c r="AQ68" s="296">
        <v>1</v>
      </c>
      <c r="AR68" s="296">
        <v>1</v>
      </c>
      <c r="AS68" s="296">
        <v>1</v>
      </c>
      <c r="AT68" s="296">
        <v>1</v>
      </c>
      <c r="AU68" s="296">
        <v>1</v>
      </c>
      <c r="AV68" s="296">
        <v>1</v>
      </c>
      <c r="AW68" s="296">
        <v>1</v>
      </c>
      <c r="AX68" s="296">
        <v>1</v>
      </c>
      <c r="AY68" s="296">
        <v>0.5</v>
      </c>
      <c r="AZ68" s="296">
        <v>1</v>
      </c>
      <c r="BA68" s="296">
        <v>0.89</v>
      </c>
      <c r="BB68" s="296">
        <v>1</v>
      </c>
      <c r="BC68" s="296">
        <v>0.55000000000000004</v>
      </c>
      <c r="BD68" s="296">
        <v>1</v>
      </c>
      <c r="BE68" s="296">
        <v>0.6</v>
      </c>
      <c r="BF68" s="296">
        <v>1</v>
      </c>
      <c r="BG68" s="296">
        <v>1</v>
      </c>
      <c r="BH68" s="296">
        <v>1</v>
      </c>
      <c r="BI68" s="296">
        <v>1</v>
      </c>
      <c r="BJ68" s="296">
        <v>0.73</v>
      </c>
      <c r="BK68" s="296">
        <v>1</v>
      </c>
      <c r="BL68" s="296">
        <v>1</v>
      </c>
      <c r="BM68" s="296">
        <v>1</v>
      </c>
      <c r="BN68" s="296">
        <v>1</v>
      </c>
      <c r="BO68" s="296">
        <v>1</v>
      </c>
      <c r="BP68" s="296">
        <v>1</v>
      </c>
      <c r="BQ68" s="296">
        <v>0.42</v>
      </c>
      <c r="BR68" s="296">
        <v>0.42</v>
      </c>
      <c r="BS68" s="296">
        <v>0.6</v>
      </c>
      <c r="BT68" s="129"/>
    </row>
    <row r="69" spans="1:72" ht="15" x14ac:dyDescent="0.15">
      <c r="A69" s="104" t="s">
        <v>265</v>
      </c>
      <c r="B69" s="153" t="s">
        <v>520</v>
      </c>
      <c r="C69" s="153" t="s">
        <v>234</v>
      </c>
      <c r="D69" s="153" t="s">
        <v>675</v>
      </c>
      <c r="E69" s="153" t="s">
        <v>130</v>
      </c>
      <c r="F69" s="153"/>
      <c r="G69" s="105">
        <v>0.1</v>
      </c>
      <c r="H69" s="106">
        <v>1.5</v>
      </c>
      <c r="I69" s="107">
        <f t="shared" si="2"/>
        <v>8</v>
      </c>
      <c r="J69" s="107">
        <f t="shared" si="2"/>
        <v>120</v>
      </c>
      <c r="K69" s="248"/>
      <c r="L69" s="296">
        <v>1</v>
      </c>
      <c r="M69" s="296">
        <v>1</v>
      </c>
      <c r="N69" s="296">
        <v>1</v>
      </c>
      <c r="O69" s="296">
        <v>1</v>
      </c>
      <c r="P69" s="296">
        <v>1</v>
      </c>
      <c r="Q69" s="296">
        <v>1</v>
      </c>
      <c r="R69" s="296">
        <v>1</v>
      </c>
      <c r="S69" s="296">
        <v>1</v>
      </c>
      <c r="T69" s="296">
        <v>1</v>
      </c>
      <c r="U69" s="296">
        <v>1</v>
      </c>
      <c r="V69" s="296">
        <v>1</v>
      </c>
      <c r="W69" s="296">
        <v>1</v>
      </c>
      <c r="X69" s="296">
        <v>1</v>
      </c>
      <c r="Y69" s="296">
        <v>1</v>
      </c>
      <c r="Z69" s="296">
        <v>1</v>
      </c>
      <c r="AA69" s="296">
        <v>1</v>
      </c>
      <c r="AB69" s="296">
        <v>1</v>
      </c>
      <c r="AC69" s="296">
        <v>1</v>
      </c>
      <c r="AD69" s="296">
        <v>1</v>
      </c>
      <c r="AE69" s="296">
        <v>1</v>
      </c>
      <c r="AF69" s="296">
        <v>1</v>
      </c>
      <c r="AG69" s="296">
        <v>1</v>
      </c>
      <c r="AH69" s="296">
        <v>1</v>
      </c>
      <c r="AI69" s="296">
        <v>0.81</v>
      </c>
      <c r="AJ69" s="296">
        <v>1</v>
      </c>
      <c r="AK69" s="296">
        <v>1</v>
      </c>
      <c r="AL69" s="296">
        <v>1</v>
      </c>
      <c r="AM69" s="296">
        <v>1</v>
      </c>
      <c r="AN69" s="296">
        <v>1</v>
      </c>
      <c r="AO69" s="296">
        <v>1</v>
      </c>
      <c r="AP69" s="296">
        <v>1</v>
      </c>
      <c r="AQ69" s="296">
        <v>1</v>
      </c>
      <c r="AR69" s="296">
        <v>1</v>
      </c>
      <c r="AS69" s="296">
        <v>1</v>
      </c>
      <c r="AT69" s="296">
        <v>1</v>
      </c>
      <c r="AU69" s="296">
        <v>1</v>
      </c>
      <c r="AV69" s="296">
        <v>1</v>
      </c>
      <c r="AW69" s="296">
        <v>1</v>
      </c>
      <c r="AX69" s="296">
        <v>1</v>
      </c>
      <c r="AY69" s="296">
        <v>0.5</v>
      </c>
      <c r="AZ69" s="296">
        <v>1</v>
      </c>
      <c r="BA69" s="296">
        <v>0.89</v>
      </c>
      <c r="BB69" s="296">
        <v>1</v>
      </c>
      <c r="BC69" s="296">
        <v>0.55000000000000004</v>
      </c>
      <c r="BD69" s="296">
        <v>1</v>
      </c>
      <c r="BE69" s="296">
        <v>0.6</v>
      </c>
      <c r="BF69" s="296">
        <v>1</v>
      </c>
      <c r="BG69" s="296">
        <v>1</v>
      </c>
      <c r="BH69" s="296">
        <v>1</v>
      </c>
      <c r="BI69" s="296">
        <v>1</v>
      </c>
      <c r="BJ69" s="296">
        <v>0.73</v>
      </c>
      <c r="BK69" s="296">
        <v>1</v>
      </c>
      <c r="BL69" s="296">
        <v>1</v>
      </c>
      <c r="BM69" s="296">
        <v>1</v>
      </c>
      <c r="BN69" s="296">
        <v>1</v>
      </c>
      <c r="BO69" s="296">
        <v>1</v>
      </c>
      <c r="BP69" s="296">
        <v>1</v>
      </c>
      <c r="BQ69" s="296">
        <v>0.5</v>
      </c>
      <c r="BR69" s="296">
        <v>0.78</v>
      </c>
      <c r="BS69" s="296">
        <v>0.6</v>
      </c>
      <c r="BT69" s="129"/>
    </row>
    <row r="70" spans="1:72" ht="15" x14ac:dyDescent="0.15">
      <c r="A70" s="104" t="s">
        <v>268</v>
      </c>
      <c r="B70" s="153" t="s">
        <v>520</v>
      </c>
      <c r="C70" s="153" t="s">
        <v>234</v>
      </c>
      <c r="D70" s="153" t="s">
        <v>678</v>
      </c>
      <c r="E70" s="153" t="s">
        <v>130</v>
      </c>
      <c r="F70" s="153"/>
      <c r="G70" s="105">
        <v>0.1</v>
      </c>
      <c r="H70" s="106">
        <v>4</v>
      </c>
      <c r="I70" s="107">
        <f t="shared" ref="I70:J95" si="3">G70*80</f>
        <v>8</v>
      </c>
      <c r="J70" s="107">
        <f t="shared" si="3"/>
        <v>320</v>
      </c>
      <c r="K70" s="248"/>
      <c r="L70" s="296">
        <v>1</v>
      </c>
      <c r="M70" s="296">
        <v>1</v>
      </c>
      <c r="N70" s="296">
        <v>1</v>
      </c>
      <c r="O70" s="296">
        <v>1</v>
      </c>
      <c r="P70" s="296">
        <v>1</v>
      </c>
      <c r="Q70" s="296">
        <v>1</v>
      </c>
      <c r="R70" s="296">
        <v>1</v>
      </c>
      <c r="S70" s="296">
        <v>1</v>
      </c>
      <c r="T70" s="296">
        <v>1</v>
      </c>
      <c r="U70" s="296">
        <v>1</v>
      </c>
      <c r="V70" s="296">
        <v>1</v>
      </c>
      <c r="W70" s="296">
        <v>1</v>
      </c>
      <c r="X70" s="296">
        <v>1</v>
      </c>
      <c r="Y70" s="296">
        <v>1</v>
      </c>
      <c r="Z70" s="296">
        <v>1</v>
      </c>
      <c r="AA70" s="296">
        <v>1</v>
      </c>
      <c r="AB70" s="296">
        <v>1</v>
      </c>
      <c r="AC70" s="296">
        <v>1</v>
      </c>
      <c r="AD70" s="296">
        <v>1</v>
      </c>
      <c r="AE70" s="296">
        <v>1</v>
      </c>
      <c r="AF70" s="296">
        <v>1</v>
      </c>
      <c r="AG70" s="296">
        <v>1</v>
      </c>
      <c r="AH70" s="296">
        <v>1</v>
      </c>
      <c r="AI70" s="296">
        <v>0.81</v>
      </c>
      <c r="AJ70" s="296">
        <v>1</v>
      </c>
      <c r="AK70" s="296">
        <v>1</v>
      </c>
      <c r="AL70" s="296">
        <v>1</v>
      </c>
      <c r="AM70" s="296">
        <v>1</v>
      </c>
      <c r="AN70" s="296">
        <v>1</v>
      </c>
      <c r="AO70" s="296">
        <v>1</v>
      </c>
      <c r="AP70" s="296">
        <v>1</v>
      </c>
      <c r="AQ70" s="296">
        <v>1</v>
      </c>
      <c r="AR70" s="296">
        <v>1</v>
      </c>
      <c r="AS70" s="296">
        <v>1</v>
      </c>
      <c r="AT70" s="296">
        <v>1</v>
      </c>
      <c r="AU70" s="296">
        <v>1</v>
      </c>
      <c r="AV70" s="296">
        <v>1</v>
      </c>
      <c r="AW70" s="296">
        <v>1</v>
      </c>
      <c r="AX70" s="296">
        <v>1</v>
      </c>
      <c r="AY70" s="296">
        <v>0.5</v>
      </c>
      <c r="AZ70" s="296">
        <v>1</v>
      </c>
      <c r="BA70" s="296">
        <v>0.89</v>
      </c>
      <c r="BB70" s="296">
        <v>1</v>
      </c>
      <c r="BC70" s="296">
        <v>0.55000000000000004</v>
      </c>
      <c r="BD70" s="296">
        <v>1</v>
      </c>
      <c r="BE70" s="296">
        <v>0.6</v>
      </c>
      <c r="BF70" s="296">
        <v>1</v>
      </c>
      <c r="BG70" s="296">
        <v>1</v>
      </c>
      <c r="BH70" s="296">
        <v>1</v>
      </c>
      <c r="BI70" s="296">
        <v>1</v>
      </c>
      <c r="BJ70" s="296">
        <v>0.73</v>
      </c>
      <c r="BK70" s="296">
        <v>1</v>
      </c>
      <c r="BL70" s="296">
        <v>1</v>
      </c>
      <c r="BM70" s="296">
        <v>1</v>
      </c>
      <c r="BN70" s="296">
        <v>1</v>
      </c>
      <c r="BO70" s="296">
        <v>1</v>
      </c>
      <c r="BP70" s="296">
        <v>1</v>
      </c>
      <c r="BQ70" s="296">
        <v>0.5</v>
      </c>
      <c r="BR70" s="296">
        <v>0.78</v>
      </c>
      <c r="BS70" s="296">
        <v>0.6</v>
      </c>
      <c r="BT70" s="129"/>
    </row>
    <row r="71" spans="1:72" ht="15" x14ac:dyDescent="0.15">
      <c r="A71" s="104" t="s">
        <v>270</v>
      </c>
      <c r="B71" s="153" t="s">
        <v>520</v>
      </c>
      <c r="C71" s="153" t="s">
        <v>235</v>
      </c>
      <c r="D71" s="153" t="s">
        <v>680</v>
      </c>
      <c r="E71" s="153" t="s">
        <v>130</v>
      </c>
      <c r="F71" s="153"/>
      <c r="G71" s="105">
        <v>0.05</v>
      </c>
      <c r="H71" s="106">
        <v>0.2</v>
      </c>
      <c r="I71" s="107">
        <f t="shared" si="3"/>
        <v>4</v>
      </c>
      <c r="J71" s="107">
        <f t="shared" si="3"/>
        <v>16</v>
      </c>
      <c r="K71" s="248"/>
      <c r="L71" s="296">
        <v>1</v>
      </c>
      <c r="M71" s="296">
        <v>1</v>
      </c>
      <c r="N71" s="296">
        <v>1</v>
      </c>
      <c r="O71" s="296">
        <v>1</v>
      </c>
      <c r="P71" s="296">
        <v>1</v>
      </c>
      <c r="Q71" s="296">
        <v>1</v>
      </c>
      <c r="R71" s="296">
        <v>1</v>
      </c>
      <c r="S71" s="296">
        <v>1</v>
      </c>
      <c r="T71" s="296">
        <v>1</v>
      </c>
      <c r="U71" s="296">
        <v>1</v>
      </c>
      <c r="V71" s="296">
        <v>1</v>
      </c>
      <c r="W71" s="296">
        <v>1</v>
      </c>
      <c r="X71" s="296">
        <v>1</v>
      </c>
      <c r="Y71" s="296">
        <v>1</v>
      </c>
      <c r="Z71" s="296">
        <v>1</v>
      </c>
      <c r="AA71" s="296">
        <v>1</v>
      </c>
      <c r="AB71" s="296">
        <v>1</v>
      </c>
      <c r="AC71" s="296">
        <v>1</v>
      </c>
      <c r="AD71" s="296">
        <v>1</v>
      </c>
      <c r="AE71" s="296">
        <v>1</v>
      </c>
      <c r="AF71" s="296">
        <v>1</v>
      </c>
      <c r="AG71" s="296">
        <v>1</v>
      </c>
      <c r="AH71" s="296">
        <v>1</v>
      </c>
      <c r="AI71" s="296">
        <v>0.81</v>
      </c>
      <c r="AJ71" s="296">
        <v>1</v>
      </c>
      <c r="AK71" s="296">
        <v>1</v>
      </c>
      <c r="AL71" s="296">
        <v>1</v>
      </c>
      <c r="AM71" s="296">
        <v>1</v>
      </c>
      <c r="AN71" s="296">
        <v>1</v>
      </c>
      <c r="AO71" s="296">
        <v>1</v>
      </c>
      <c r="AP71" s="296">
        <v>1</v>
      </c>
      <c r="AQ71" s="296">
        <v>1</v>
      </c>
      <c r="AR71" s="296">
        <v>1</v>
      </c>
      <c r="AS71" s="296">
        <v>1</v>
      </c>
      <c r="AT71" s="296">
        <v>1</v>
      </c>
      <c r="AU71" s="296">
        <v>1</v>
      </c>
      <c r="AV71" s="296">
        <v>1</v>
      </c>
      <c r="AW71" s="296">
        <v>1</v>
      </c>
      <c r="AX71" s="296">
        <v>1</v>
      </c>
      <c r="AY71" s="296">
        <v>0.5</v>
      </c>
      <c r="AZ71" s="296">
        <v>1</v>
      </c>
      <c r="BA71" s="296">
        <v>0.89</v>
      </c>
      <c r="BB71" s="296">
        <v>1</v>
      </c>
      <c r="BC71" s="296">
        <v>0.55000000000000004</v>
      </c>
      <c r="BD71" s="296">
        <v>1</v>
      </c>
      <c r="BE71" s="296">
        <v>0.6</v>
      </c>
      <c r="BF71" s="296">
        <v>1</v>
      </c>
      <c r="BG71" s="296">
        <v>1</v>
      </c>
      <c r="BH71" s="296">
        <v>1</v>
      </c>
      <c r="BI71" s="296">
        <v>1</v>
      </c>
      <c r="BJ71" s="296">
        <v>0.73</v>
      </c>
      <c r="BK71" s="296">
        <v>1</v>
      </c>
      <c r="BL71" s="296">
        <v>1</v>
      </c>
      <c r="BM71" s="296">
        <v>1</v>
      </c>
      <c r="BN71" s="296">
        <v>1</v>
      </c>
      <c r="BO71" s="296">
        <v>1</v>
      </c>
      <c r="BP71" s="296">
        <v>1</v>
      </c>
      <c r="BQ71" s="296">
        <v>0.5</v>
      </c>
      <c r="BR71" s="296">
        <v>0.78</v>
      </c>
      <c r="BS71" s="296">
        <v>0.6</v>
      </c>
      <c r="BT71" s="129"/>
    </row>
    <row r="72" spans="1:72" ht="15" x14ac:dyDescent="0.15">
      <c r="A72" s="104" t="s">
        <v>271</v>
      </c>
      <c r="B72" s="153" t="s">
        <v>520</v>
      </c>
      <c r="C72" s="153" t="s">
        <v>235</v>
      </c>
      <c r="D72" s="153" t="s">
        <v>681</v>
      </c>
      <c r="E72" s="153" t="s">
        <v>130</v>
      </c>
      <c r="F72" s="153"/>
      <c r="G72" s="105">
        <v>0.05</v>
      </c>
      <c r="H72" s="106">
        <v>0.5</v>
      </c>
      <c r="I72" s="107">
        <f t="shared" si="3"/>
        <v>4</v>
      </c>
      <c r="J72" s="107">
        <f t="shared" si="3"/>
        <v>40</v>
      </c>
      <c r="K72" s="248"/>
      <c r="L72" s="296">
        <v>1</v>
      </c>
      <c r="M72" s="296">
        <v>1</v>
      </c>
      <c r="N72" s="296">
        <v>1</v>
      </c>
      <c r="O72" s="296">
        <v>1</v>
      </c>
      <c r="P72" s="296">
        <v>1</v>
      </c>
      <c r="Q72" s="296">
        <v>1</v>
      </c>
      <c r="R72" s="296">
        <v>1</v>
      </c>
      <c r="S72" s="296">
        <v>1</v>
      </c>
      <c r="T72" s="296">
        <v>1</v>
      </c>
      <c r="U72" s="296">
        <v>1</v>
      </c>
      <c r="V72" s="296">
        <v>1</v>
      </c>
      <c r="W72" s="296">
        <v>1</v>
      </c>
      <c r="X72" s="296">
        <v>1</v>
      </c>
      <c r="Y72" s="296">
        <v>1</v>
      </c>
      <c r="Z72" s="296">
        <v>1</v>
      </c>
      <c r="AA72" s="296">
        <v>1</v>
      </c>
      <c r="AB72" s="296">
        <v>1</v>
      </c>
      <c r="AC72" s="296">
        <v>1</v>
      </c>
      <c r="AD72" s="296">
        <v>1</v>
      </c>
      <c r="AE72" s="296">
        <v>1</v>
      </c>
      <c r="AF72" s="296">
        <v>1</v>
      </c>
      <c r="AG72" s="296">
        <v>1</v>
      </c>
      <c r="AH72" s="296">
        <v>1</v>
      </c>
      <c r="AI72" s="296">
        <v>0.81</v>
      </c>
      <c r="AJ72" s="296">
        <v>1</v>
      </c>
      <c r="AK72" s="296">
        <v>1</v>
      </c>
      <c r="AL72" s="296">
        <v>1</v>
      </c>
      <c r="AM72" s="296">
        <v>1</v>
      </c>
      <c r="AN72" s="296">
        <v>1</v>
      </c>
      <c r="AO72" s="296">
        <v>1</v>
      </c>
      <c r="AP72" s="296">
        <v>1</v>
      </c>
      <c r="AQ72" s="296">
        <v>1</v>
      </c>
      <c r="AR72" s="296">
        <v>1</v>
      </c>
      <c r="AS72" s="296">
        <v>1</v>
      </c>
      <c r="AT72" s="296">
        <v>1</v>
      </c>
      <c r="AU72" s="296">
        <v>1</v>
      </c>
      <c r="AV72" s="296">
        <v>1</v>
      </c>
      <c r="AW72" s="296">
        <v>1</v>
      </c>
      <c r="AX72" s="296">
        <v>1</v>
      </c>
      <c r="AY72" s="296">
        <v>0.5</v>
      </c>
      <c r="AZ72" s="296">
        <v>1</v>
      </c>
      <c r="BA72" s="296">
        <v>0.89</v>
      </c>
      <c r="BB72" s="296">
        <v>1</v>
      </c>
      <c r="BC72" s="296">
        <v>0.55000000000000004</v>
      </c>
      <c r="BD72" s="296">
        <v>1</v>
      </c>
      <c r="BE72" s="296">
        <v>0.6</v>
      </c>
      <c r="BF72" s="296">
        <v>1</v>
      </c>
      <c r="BG72" s="296">
        <v>1</v>
      </c>
      <c r="BH72" s="296">
        <v>1</v>
      </c>
      <c r="BI72" s="296">
        <v>1</v>
      </c>
      <c r="BJ72" s="296">
        <v>0.73</v>
      </c>
      <c r="BK72" s="296">
        <v>1</v>
      </c>
      <c r="BL72" s="296">
        <v>1</v>
      </c>
      <c r="BM72" s="296">
        <v>1</v>
      </c>
      <c r="BN72" s="296">
        <v>1</v>
      </c>
      <c r="BO72" s="296">
        <v>1</v>
      </c>
      <c r="BP72" s="296">
        <v>1</v>
      </c>
      <c r="BQ72" s="296">
        <v>0.5</v>
      </c>
      <c r="BR72" s="296">
        <v>0.78</v>
      </c>
      <c r="BS72" s="296">
        <v>0.6</v>
      </c>
      <c r="BT72" s="129"/>
    </row>
    <row r="73" spans="1:72" ht="15" x14ac:dyDescent="0.15">
      <c r="A73" s="104" t="s">
        <v>272</v>
      </c>
      <c r="B73" s="153" t="s">
        <v>520</v>
      </c>
      <c r="C73" s="153" t="s">
        <v>235</v>
      </c>
      <c r="D73" s="153" t="s">
        <v>682</v>
      </c>
      <c r="E73" s="153" t="s">
        <v>130</v>
      </c>
      <c r="F73" s="153"/>
      <c r="G73" s="105">
        <v>0.05</v>
      </c>
      <c r="H73" s="106">
        <v>0.6</v>
      </c>
      <c r="I73" s="107">
        <f t="shared" si="3"/>
        <v>4</v>
      </c>
      <c r="J73" s="107">
        <f t="shared" si="3"/>
        <v>48</v>
      </c>
      <c r="K73" s="248"/>
      <c r="L73" s="296">
        <v>1</v>
      </c>
      <c r="M73" s="296">
        <v>1</v>
      </c>
      <c r="N73" s="296">
        <v>1</v>
      </c>
      <c r="O73" s="296">
        <v>1</v>
      </c>
      <c r="P73" s="296">
        <v>1</v>
      </c>
      <c r="Q73" s="296">
        <v>1</v>
      </c>
      <c r="R73" s="296">
        <v>1</v>
      </c>
      <c r="S73" s="296">
        <v>1</v>
      </c>
      <c r="T73" s="296">
        <v>1</v>
      </c>
      <c r="U73" s="296">
        <v>1</v>
      </c>
      <c r="V73" s="296">
        <v>1</v>
      </c>
      <c r="W73" s="296">
        <v>1</v>
      </c>
      <c r="X73" s="296">
        <v>1</v>
      </c>
      <c r="Y73" s="296">
        <v>1</v>
      </c>
      <c r="Z73" s="296">
        <v>1</v>
      </c>
      <c r="AA73" s="296">
        <v>1</v>
      </c>
      <c r="AB73" s="296">
        <v>1</v>
      </c>
      <c r="AC73" s="296">
        <v>1</v>
      </c>
      <c r="AD73" s="296">
        <v>1</v>
      </c>
      <c r="AE73" s="296">
        <v>1</v>
      </c>
      <c r="AF73" s="296">
        <v>1</v>
      </c>
      <c r="AG73" s="296">
        <v>1</v>
      </c>
      <c r="AH73" s="296">
        <v>1</v>
      </c>
      <c r="AI73" s="296">
        <v>0.81</v>
      </c>
      <c r="AJ73" s="296">
        <v>1</v>
      </c>
      <c r="AK73" s="296">
        <v>1</v>
      </c>
      <c r="AL73" s="296">
        <v>1</v>
      </c>
      <c r="AM73" s="296">
        <v>1</v>
      </c>
      <c r="AN73" s="296">
        <v>1</v>
      </c>
      <c r="AO73" s="296">
        <v>1</v>
      </c>
      <c r="AP73" s="296">
        <v>1</v>
      </c>
      <c r="AQ73" s="296">
        <v>1</v>
      </c>
      <c r="AR73" s="296">
        <v>1</v>
      </c>
      <c r="AS73" s="296">
        <v>1</v>
      </c>
      <c r="AT73" s="296">
        <v>1</v>
      </c>
      <c r="AU73" s="296">
        <v>1</v>
      </c>
      <c r="AV73" s="296">
        <v>1</v>
      </c>
      <c r="AW73" s="296">
        <v>1</v>
      </c>
      <c r="AX73" s="296">
        <v>1</v>
      </c>
      <c r="AY73" s="296">
        <v>0.5</v>
      </c>
      <c r="AZ73" s="296">
        <v>1</v>
      </c>
      <c r="BA73" s="296">
        <v>0.89</v>
      </c>
      <c r="BB73" s="296">
        <v>1</v>
      </c>
      <c r="BC73" s="296">
        <v>0.55000000000000004</v>
      </c>
      <c r="BD73" s="296">
        <v>1</v>
      </c>
      <c r="BE73" s="296">
        <v>0.6</v>
      </c>
      <c r="BF73" s="296">
        <v>1</v>
      </c>
      <c r="BG73" s="296">
        <v>1</v>
      </c>
      <c r="BH73" s="296">
        <v>1</v>
      </c>
      <c r="BI73" s="296">
        <v>1</v>
      </c>
      <c r="BJ73" s="296">
        <v>0.73</v>
      </c>
      <c r="BK73" s="296">
        <v>1</v>
      </c>
      <c r="BL73" s="296">
        <v>1</v>
      </c>
      <c r="BM73" s="296">
        <v>1</v>
      </c>
      <c r="BN73" s="296">
        <v>1</v>
      </c>
      <c r="BO73" s="296">
        <v>1</v>
      </c>
      <c r="BP73" s="296">
        <v>1</v>
      </c>
      <c r="BQ73" s="296">
        <v>0.5</v>
      </c>
      <c r="BR73" s="296">
        <v>0.78</v>
      </c>
      <c r="BS73" s="296">
        <v>0.6</v>
      </c>
      <c r="BT73" s="129"/>
    </row>
    <row r="74" spans="1:72" ht="15" x14ac:dyDescent="0.15">
      <c r="A74" s="104" t="s">
        <v>273</v>
      </c>
      <c r="B74" s="153" t="s">
        <v>520</v>
      </c>
      <c r="C74" s="153" t="s">
        <v>235</v>
      </c>
      <c r="D74" s="153" t="s">
        <v>683</v>
      </c>
      <c r="E74" s="153" t="s">
        <v>130</v>
      </c>
      <c r="F74" s="153"/>
      <c r="G74" s="105">
        <v>0.05</v>
      </c>
      <c r="H74" s="106">
        <v>0.8</v>
      </c>
      <c r="I74" s="107">
        <f t="shared" si="3"/>
        <v>4</v>
      </c>
      <c r="J74" s="107">
        <f t="shared" si="3"/>
        <v>64</v>
      </c>
      <c r="K74" s="248"/>
      <c r="L74" s="296">
        <v>1</v>
      </c>
      <c r="M74" s="296">
        <v>1</v>
      </c>
      <c r="N74" s="296">
        <v>1</v>
      </c>
      <c r="O74" s="296">
        <v>1</v>
      </c>
      <c r="P74" s="296">
        <v>1</v>
      </c>
      <c r="Q74" s="296">
        <v>1</v>
      </c>
      <c r="R74" s="296">
        <v>1</v>
      </c>
      <c r="S74" s="296">
        <v>1</v>
      </c>
      <c r="T74" s="296">
        <v>1</v>
      </c>
      <c r="U74" s="296">
        <v>1</v>
      </c>
      <c r="V74" s="296">
        <v>1</v>
      </c>
      <c r="W74" s="296">
        <v>1</v>
      </c>
      <c r="X74" s="296">
        <v>1</v>
      </c>
      <c r="Y74" s="296">
        <v>1</v>
      </c>
      <c r="Z74" s="296">
        <v>1</v>
      </c>
      <c r="AA74" s="296">
        <v>1</v>
      </c>
      <c r="AB74" s="296">
        <v>1</v>
      </c>
      <c r="AC74" s="296">
        <v>1</v>
      </c>
      <c r="AD74" s="296">
        <v>1</v>
      </c>
      <c r="AE74" s="296">
        <v>1</v>
      </c>
      <c r="AF74" s="296">
        <v>1</v>
      </c>
      <c r="AG74" s="296">
        <v>1</v>
      </c>
      <c r="AH74" s="296">
        <v>1</v>
      </c>
      <c r="AI74" s="296">
        <v>0.81</v>
      </c>
      <c r="AJ74" s="296">
        <v>1</v>
      </c>
      <c r="AK74" s="296">
        <v>1</v>
      </c>
      <c r="AL74" s="296">
        <v>1</v>
      </c>
      <c r="AM74" s="296">
        <v>1</v>
      </c>
      <c r="AN74" s="296">
        <v>1</v>
      </c>
      <c r="AO74" s="296">
        <v>1</v>
      </c>
      <c r="AP74" s="296">
        <v>1</v>
      </c>
      <c r="AQ74" s="296">
        <v>1</v>
      </c>
      <c r="AR74" s="296">
        <v>1</v>
      </c>
      <c r="AS74" s="296">
        <v>1</v>
      </c>
      <c r="AT74" s="296">
        <v>1</v>
      </c>
      <c r="AU74" s="296">
        <v>1</v>
      </c>
      <c r="AV74" s="296">
        <v>1</v>
      </c>
      <c r="AW74" s="296">
        <v>1</v>
      </c>
      <c r="AX74" s="296">
        <v>1</v>
      </c>
      <c r="AY74" s="296">
        <v>0.5</v>
      </c>
      <c r="AZ74" s="296">
        <v>1</v>
      </c>
      <c r="BA74" s="296">
        <v>0.89</v>
      </c>
      <c r="BB74" s="296">
        <v>1</v>
      </c>
      <c r="BC74" s="296">
        <v>0.55000000000000004</v>
      </c>
      <c r="BD74" s="296">
        <v>1</v>
      </c>
      <c r="BE74" s="296">
        <v>0.6</v>
      </c>
      <c r="BF74" s="296">
        <v>1</v>
      </c>
      <c r="BG74" s="296">
        <v>1</v>
      </c>
      <c r="BH74" s="296">
        <v>1</v>
      </c>
      <c r="BI74" s="296">
        <v>1</v>
      </c>
      <c r="BJ74" s="296">
        <v>0.73</v>
      </c>
      <c r="BK74" s="296">
        <v>1</v>
      </c>
      <c r="BL74" s="296">
        <v>1</v>
      </c>
      <c r="BM74" s="296">
        <v>1</v>
      </c>
      <c r="BN74" s="296">
        <v>1</v>
      </c>
      <c r="BO74" s="296">
        <v>0.67</v>
      </c>
      <c r="BP74" s="296">
        <v>1</v>
      </c>
      <c r="BQ74" s="296">
        <v>0.5</v>
      </c>
      <c r="BR74" s="296">
        <v>0.78</v>
      </c>
      <c r="BS74" s="296">
        <v>0.6</v>
      </c>
      <c r="BT74" s="129"/>
    </row>
    <row r="75" spans="1:72" ht="15" x14ac:dyDescent="0.15">
      <c r="A75" s="104" t="s">
        <v>274</v>
      </c>
      <c r="B75" s="153" t="s">
        <v>520</v>
      </c>
      <c r="C75" s="153" t="s">
        <v>235</v>
      </c>
      <c r="D75" s="153" t="s">
        <v>684</v>
      </c>
      <c r="E75" s="153" t="s">
        <v>130</v>
      </c>
      <c r="F75" s="153"/>
      <c r="G75" s="105">
        <v>0.05</v>
      </c>
      <c r="H75" s="106">
        <v>1</v>
      </c>
      <c r="I75" s="107">
        <f t="shared" si="3"/>
        <v>4</v>
      </c>
      <c r="J75" s="107">
        <f t="shared" si="3"/>
        <v>80</v>
      </c>
      <c r="K75" s="248"/>
      <c r="L75" s="296">
        <v>1</v>
      </c>
      <c r="M75" s="296">
        <v>1</v>
      </c>
      <c r="N75" s="296">
        <v>1</v>
      </c>
      <c r="O75" s="296">
        <v>1</v>
      </c>
      <c r="P75" s="296">
        <v>1</v>
      </c>
      <c r="Q75" s="296">
        <v>1</v>
      </c>
      <c r="R75" s="296">
        <v>1</v>
      </c>
      <c r="S75" s="296">
        <v>1</v>
      </c>
      <c r="T75" s="296">
        <v>1</v>
      </c>
      <c r="U75" s="296">
        <v>1</v>
      </c>
      <c r="V75" s="296">
        <v>1</v>
      </c>
      <c r="W75" s="296">
        <v>1</v>
      </c>
      <c r="X75" s="296">
        <v>1</v>
      </c>
      <c r="Y75" s="296">
        <v>1</v>
      </c>
      <c r="Z75" s="296">
        <v>1</v>
      </c>
      <c r="AA75" s="296">
        <v>1</v>
      </c>
      <c r="AB75" s="296">
        <v>1</v>
      </c>
      <c r="AC75" s="296">
        <v>1</v>
      </c>
      <c r="AD75" s="296">
        <v>1</v>
      </c>
      <c r="AE75" s="296">
        <v>1</v>
      </c>
      <c r="AF75" s="296">
        <v>1</v>
      </c>
      <c r="AG75" s="296">
        <v>1</v>
      </c>
      <c r="AH75" s="296">
        <v>1</v>
      </c>
      <c r="AI75" s="296">
        <v>0.81</v>
      </c>
      <c r="AJ75" s="296">
        <v>1</v>
      </c>
      <c r="AK75" s="296">
        <v>1</v>
      </c>
      <c r="AL75" s="296">
        <v>1</v>
      </c>
      <c r="AM75" s="296">
        <v>1</v>
      </c>
      <c r="AN75" s="296">
        <v>1</v>
      </c>
      <c r="AO75" s="296">
        <v>1</v>
      </c>
      <c r="AP75" s="296">
        <v>1</v>
      </c>
      <c r="AQ75" s="296">
        <v>1</v>
      </c>
      <c r="AR75" s="296">
        <v>1</v>
      </c>
      <c r="AS75" s="296">
        <v>1</v>
      </c>
      <c r="AT75" s="296">
        <v>1</v>
      </c>
      <c r="AU75" s="296">
        <v>1</v>
      </c>
      <c r="AV75" s="296">
        <v>1</v>
      </c>
      <c r="AW75" s="296">
        <v>1</v>
      </c>
      <c r="AX75" s="296">
        <v>1</v>
      </c>
      <c r="AY75" s="296">
        <v>0.5</v>
      </c>
      <c r="AZ75" s="296">
        <v>1</v>
      </c>
      <c r="BA75" s="296">
        <v>0.89</v>
      </c>
      <c r="BB75" s="296">
        <v>1</v>
      </c>
      <c r="BC75" s="296">
        <v>0.55000000000000004</v>
      </c>
      <c r="BD75" s="296">
        <v>1</v>
      </c>
      <c r="BE75" s="296">
        <v>0.6</v>
      </c>
      <c r="BF75" s="296">
        <v>1</v>
      </c>
      <c r="BG75" s="296">
        <v>1</v>
      </c>
      <c r="BH75" s="296">
        <v>1</v>
      </c>
      <c r="BI75" s="296">
        <v>1</v>
      </c>
      <c r="BJ75" s="296">
        <v>0.73</v>
      </c>
      <c r="BK75" s="296">
        <v>1</v>
      </c>
      <c r="BL75" s="296">
        <v>1</v>
      </c>
      <c r="BM75" s="296">
        <v>1</v>
      </c>
      <c r="BN75" s="296">
        <v>1</v>
      </c>
      <c r="BO75" s="296">
        <v>1</v>
      </c>
      <c r="BP75" s="296">
        <v>1</v>
      </c>
      <c r="BQ75" s="296">
        <v>0.5</v>
      </c>
      <c r="BR75" s="296">
        <v>0.78</v>
      </c>
      <c r="BS75" s="296">
        <v>0.6</v>
      </c>
      <c r="BT75" s="129"/>
    </row>
    <row r="76" spans="1:72" ht="15" x14ac:dyDescent="0.15">
      <c r="A76" s="104" t="s">
        <v>275</v>
      </c>
      <c r="B76" s="153" t="s">
        <v>520</v>
      </c>
      <c r="C76" s="153" t="s">
        <v>235</v>
      </c>
      <c r="D76" s="153" t="s">
        <v>685</v>
      </c>
      <c r="E76" s="153" t="s">
        <v>130</v>
      </c>
      <c r="F76" s="153"/>
      <c r="G76" s="105">
        <v>0.05</v>
      </c>
      <c r="H76" s="106">
        <v>1.5</v>
      </c>
      <c r="I76" s="107">
        <f t="shared" si="3"/>
        <v>4</v>
      </c>
      <c r="J76" s="107">
        <f t="shared" si="3"/>
        <v>120</v>
      </c>
      <c r="K76" s="248"/>
      <c r="L76" s="296">
        <v>1</v>
      </c>
      <c r="M76" s="296">
        <v>1</v>
      </c>
      <c r="N76" s="296">
        <v>1</v>
      </c>
      <c r="O76" s="296">
        <v>1</v>
      </c>
      <c r="P76" s="296">
        <v>1</v>
      </c>
      <c r="Q76" s="296">
        <v>1</v>
      </c>
      <c r="R76" s="296">
        <v>1</v>
      </c>
      <c r="S76" s="296">
        <v>1</v>
      </c>
      <c r="T76" s="296">
        <v>1</v>
      </c>
      <c r="U76" s="296">
        <v>1</v>
      </c>
      <c r="V76" s="296">
        <v>1</v>
      </c>
      <c r="W76" s="296">
        <v>1</v>
      </c>
      <c r="X76" s="296">
        <v>1</v>
      </c>
      <c r="Y76" s="296">
        <v>1</v>
      </c>
      <c r="Z76" s="296">
        <v>1</v>
      </c>
      <c r="AA76" s="296">
        <v>1</v>
      </c>
      <c r="AB76" s="296">
        <v>1</v>
      </c>
      <c r="AC76" s="296">
        <v>1</v>
      </c>
      <c r="AD76" s="296">
        <v>1</v>
      </c>
      <c r="AE76" s="296">
        <v>1</v>
      </c>
      <c r="AF76" s="296">
        <v>1</v>
      </c>
      <c r="AG76" s="296">
        <v>1</v>
      </c>
      <c r="AH76" s="296">
        <v>1</v>
      </c>
      <c r="AI76" s="296">
        <v>0.81</v>
      </c>
      <c r="AJ76" s="296">
        <v>1</v>
      </c>
      <c r="AK76" s="296">
        <v>1</v>
      </c>
      <c r="AL76" s="296">
        <v>1</v>
      </c>
      <c r="AM76" s="296">
        <v>1</v>
      </c>
      <c r="AN76" s="296">
        <v>1</v>
      </c>
      <c r="AO76" s="296">
        <v>1</v>
      </c>
      <c r="AP76" s="296">
        <v>1</v>
      </c>
      <c r="AQ76" s="296">
        <v>1</v>
      </c>
      <c r="AR76" s="296">
        <v>1</v>
      </c>
      <c r="AS76" s="296">
        <v>1</v>
      </c>
      <c r="AT76" s="296">
        <v>1</v>
      </c>
      <c r="AU76" s="296">
        <v>1</v>
      </c>
      <c r="AV76" s="296">
        <v>1</v>
      </c>
      <c r="AW76" s="296">
        <v>1</v>
      </c>
      <c r="AX76" s="296">
        <v>1</v>
      </c>
      <c r="AY76" s="296">
        <v>0.5</v>
      </c>
      <c r="AZ76" s="296">
        <v>1</v>
      </c>
      <c r="BA76" s="296">
        <v>0.89</v>
      </c>
      <c r="BB76" s="296">
        <v>1</v>
      </c>
      <c r="BC76" s="296">
        <v>0.55000000000000004</v>
      </c>
      <c r="BD76" s="296">
        <v>1</v>
      </c>
      <c r="BE76" s="296">
        <v>0.6</v>
      </c>
      <c r="BF76" s="296">
        <v>1</v>
      </c>
      <c r="BG76" s="296">
        <v>1</v>
      </c>
      <c r="BH76" s="296">
        <v>1</v>
      </c>
      <c r="BI76" s="296">
        <v>1</v>
      </c>
      <c r="BJ76" s="296">
        <v>0.73</v>
      </c>
      <c r="BK76" s="296">
        <v>1</v>
      </c>
      <c r="BL76" s="296">
        <v>1</v>
      </c>
      <c r="BM76" s="296">
        <v>1</v>
      </c>
      <c r="BN76" s="296">
        <v>1</v>
      </c>
      <c r="BO76" s="296">
        <v>1</v>
      </c>
      <c r="BP76" s="296">
        <v>1</v>
      </c>
      <c r="BQ76" s="296">
        <v>0.5</v>
      </c>
      <c r="BR76" s="296">
        <v>0.78</v>
      </c>
      <c r="BS76" s="296">
        <v>0.6</v>
      </c>
      <c r="BT76" s="129"/>
    </row>
    <row r="77" spans="1:72" ht="15" x14ac:dyDescent="0.15">
      <c r="A77" s="104" t="s">
        <v>276</v>
      </c>
      <c r="B77" s="153" t="s">
        <v>520</v>
      </c>
      <c r="C77" s="153" t="s">
        <v>235</v>
      </c>
      <c r="D77" s="153" t="s">
        <v>686</v>
      </c>
      <c r="E77" s="153" t="s">
        <v>130</v>
      </c>
      <c r="F77" s="153"/>
      <c r="G77" s="105">
        <v>0.05</v>
      </c>
      <c r="H77" s="106">
        <v>2</v>
      </c>
      <c r="I77" s="107">
        <f t="shared" si="3"/>
        <v>4</v>
      </c>
      <c r="J77" s="107">
        <f t="shared" si="3"/>
        <v>160</v>
      </c>
      <c r="K77" s="248"/>
      <c r="L77" s="296">
        <v>1</v>
      </c>
      <c r="M77" s="296">
        <v>1</v>
      </c>
      <c r="N77" s="296">
        <v>1</v>
      </c>
      <c r="O77" s="296">
        <v>1</v>
      </c>
      <c r="P77" s="296">
        <v>1</v>
      </c>
      <c r="Q77" s="296">
        <v>1</v>
      </c>
      <c r="R77" s="296">
        <v>1</v>
      </c>
      <c r="S77" s="296">
        <v>1</v>
      </c>
      <c r="T77" s="296">
        <v>1</v>
      </c>
      <c r="U77" s="296">
        <v>1</v>
      </c>
      <c r="V77" s="296">
        <v>1</v>
      </c>
      <c r="W77" s="296">
        <v>1</v>
      </c>
      <c r="X77" s="296">
        <v>1</v>
      </c>
      <c r="Y77" s="296">
        <v>1</v>
      </c>
      <c r="Z77" s="296">
        <v>1</v>
      </c>
      <c r="AA77" s="296">
        <v>1</v>
      </c>
      <c r="AB77" s="296">
        <v>1</v>
      </c>
      <c r="AC77" s="296">
        <v>1</v>
      </c>
      <c r="AD77" s="296">
        <v>1</v>
      </c>
      <c r="AE77" s="296">
        <v>1</v>
      </c>
      <c r="AF77" s="296">
        <v>1</v>
      </c>
      <c r="AG77" s="296">
        <v>1</v>
      </c>
      <c r="AH77" s="296">
        <v>1</v>
      </c>
      <c r="AI77" s="296">
        <v>0.81</v>
      </c>
      <c r="AJ77" s="296">
        <v>1</v>
      </c>
      <c r="AK77" s="296">
        <v>1</v>
      </c>
      <c r="AL77" s="296">
        <v>1</v>
      </c>
      <c r="AM77" s="296">
        <v>1</v>
      </c>
      <c r="AN77" s="296">
        <v>1</v>
      </c>
      <c r="AO77" s="296">
        <v>1</v>
      </c>
      <c r="AP77" s="296">
        <v>1</v>
      </c>
      <c r="AQ77" s="296">
        <v>1</v>
      </c>
      <c r="AR77" s="296">
        <v>1</v>
      </c>
      <c r="AS77" s="296">
        <v>1</v>
      </c>
      <c r="AT77" s="296">
        <v>1</v>
      </c>
      <c r="AU77" s="296">
        <v>1</v>
      </c>
      <c r="AV77" s="296">
        <v>1</v>
      </c>
      <c r="AW77" s="296">
        <v>1</v>
      </c>
      <c r="AX77" s="296">
        <v>1</v>
      </c>
      <c r="AY77" s="296">
        <v>0.5</v>
      </c>
      <c r="AZ77" s="296">
        <v>1</v>
      </c>
      <c r="BA77" s="296">
        <v>0.89</v>
      </c>
      <c r="BB77" s="296">
        <v>1</v>
      </c>
      <c r="BC77" s="296">
        <v>0.55000000000000004</v>
      </c>
      <c r="BD77" s="296">
        <v>1</v>
      </c>
      <c r="BE77" s="296">
        <v>0.6</v>
      </c>
      <c r="BF77" s="296">
        <v>1</v>
      </c>
      <c r="BG77" s="296">
        <v>1</v>
      </c>
      <c r="BH77" s="296">
        <v>1</v>
      </c>
      <c r="BI77" s="296">
        <v>1</v>
      </c>
      <c r="BJ77" s="296">
        <v>0.73</v>
      </c>
      <c r="BK77" s="296">
        <v>1</v>
      </c>
      <c r="BL77" s="296">
        <v>1</v>
      </c>
      <c r="BM77" s="296">
        <v>1</v>
      </c>
      <c r="BN77" s="296">
        <v>1</v>
      </c>
      <c r="BO77" s="296">
        <v>1</v>
      </c>
      <c r="BP77" s="296">
        <v>1</v>
      </c>
      <c r="BQ77" s="296">
        <v>0.5</v>
      </c>
      <c r="BR77" s="296">
        <v>0.78</v>
      </c>
      <c r="BS77" s="296">
        <v>0.6</v>
      </c>
      <c r="BT77" s="129"/>
    </row>
    <row r="78" spans="1:72" ht="15" x14ac:dyDescent="0.15">
      <c r="A78" s="104" t="s">
        <v>277</v>
      </c>
      <c r="B78" s="153" t="s">
        <v>520</v>
      </c>
      <c r="C78" s="153" t="s">
        <v>235</v>
      </c>
      <c r="D78" s="153" t="s">
        <v>687</v>
      </c>
      <c r="E78" s="153" t="s">
        <v>130</v>
      </c>
      <c r="F78" s="153"/>
      <c r="G78" s="105">
        <v>0.05</v>
      </c>
      <c r="H78" s="106">
        <v>3</v>
      </c>
      <c r="I78" s="107">
        <f t="shared" si="3"/>
        <v>4</v>
      </c>
      <c r="J78" s="107">
        <f t="shared" si="3"/>
        <v>240</v>
      </c>
      <c r="K78" s="248"/>
      <c r="L78" s="296">
        <v>1</v>
      </c>
      <c r="M78" s="296">
        <v>1</v>
      </c>
      <c r="N78" s="296">
        <v>1</v>
      </c>
      <c r="O78" s="296">
        <v>1</v>
      </c>
      <c r="P78" s="296">
        <v>1</v>
      </c>
      <c r="Q78" s="296">
        <v>1</v>
      </c>
      <c r="R78" s="296">
        <v>1</v>
      </c>
      <c r="S78" s="296">
        <v>1</v>
      </c>
      <c r="T78" s="296">
        <v>1</v>
      </c>
      <c r="U78" s="296">
        <v>1</v>
      </c>
      <c r="V78" s="296">
        <v>1</v>
      </c>
      <c r="W78" s="296">
        <v>1</v>
      </c>
      <c r="X78" s="296">
        <v>1</v>
      </c>
      <c r="Y78" s="296">
        <v>1</v>
      </c>
      <c r="Z78" s="296">
        <v>1</v>
      </c>
      <c r="AA78" s="296">
        <v>1</v>
      </c>
      <c r="AB78" s="296">
        <v>1</v>
      </c>
      <c r="AC78" s="296">
        <v>1</v>
      </c>
      <c r="AD78" s="296">
        <v>1</v>
      </c>
      <c r="AE78" s="296">
        <v>1</v>
      </c>
      <c r="AF78" s="296">
        <v>1</v>
      </c>
      <c r="AG78" s="296">
        <v>1</v>
      </c>
      <c r="AH78" s="296">
        <v>1</v>
      </c>
      <c r="AI78" s="296">
        <v>0.81</v>
      </c>
      <c r="AJ78" s="296">
        <v>1</v>
      </c>
      <c r="AK78" s="296">
        <v>1</v>
      </c>
      <c r="AL78" s="296">
        <v>1</v>
      </c>
      <c r="AM78" s="296">
        <v>1</v>
      </c>
      <c r="AN78" s="296">
        <v>1</v>
      </c>
      <c r="AO78" s="296">
        <v>1</v>
      </c>
      <c r="AP78" s="296">
        <v>1</v>
      </c>
      <c r="AQ78" s="296">
        <v>1</v>
      </c>
      <c r="AR78" s="296">
        <v>1</v>
      </c>
      <c r="AS78" s="296">
        <v>1</v>
      </c>
      <c r="AT78" s="296">
        <v>1</v>
      </c>
      <c r="AU78" s="296">
        <v>1</v>
      </c>
      <c r="AV78" s="296">
        <v>1</v>
      </c>
      <c r="AW78" s="296">
        <v>1</v>
      </c>
      <c r="AX78" s="296">
        <v>1</v>
      </c>
      <c r="AY78" s="296">
        <v>0.5</v>
      </c>
      <c r="AZ78" s="296">
        <v>1</v>
      </c>
      <c r="BA78" s="296">
        <v>0.89</v>
      </c>
      <c r="BB78" s="296">
        <v>1</v>
      </c>
      <c r="BC78" s="296">
        <v>0.55000000000000004</v>
      </c>
      <c r="BD78" s="296">
        <v>1</v>
      </c>
      <c r="BE78" s="296">
        <v>0.6</v>
      </c>
      <c r="BF78" s="296">
        <v>1</v>
      </c>
      <c r="BG78" s="296">
        <v>1</v>
      </c>
      <c r="BH78" s="296">
        <v>1</v>
      </c>
      <c r="BI78" s="296">
        <v>1</v>
      </c>
      <c r="BJ78" s="296">
        <v>0.73</v>
      </c>
      <c r="BK78" s="296">
        <v>1</v>
      </c>
      <c r="BL78" s="296">
        <v>1</v>
      </c>
      <c r="BM78" s="296">
        <v>1</v>
      </c>
      <c r="BN78" s="296">
        <v>1</v>
      </c>
      <c r="BO78" s="296">
        <v>1</v>
      </c>
      <c r="BP78" s="296">
        <v>1</v>
      </c>
      <c r="BQ78" s="296">
        <v>0.5</v>
      </c>
      <c r="BR78" s="296">
        <v>0.78</v>
      </c>
      <c r="BS78" s="296">
        <v>0.6</v>
      </c>
      <c r="BT78" s="129"/>
    </row>
    <row r="79" spans="1:72" ht="15" x14ac:dyDescent="0.15">
      <c r="A79" s="104" t="s">
        <v>278</v>
      </c>
      <c r="B79" s="153" t="s">
        <v>520</v>
      </c>
      <c r="C79" s="153" t="s">
        <v>235</v>
      </c>
      <c r="D79" s="153" t="s">
        <v>688</v>
      </c>
      <c r="E79" s="153" t="s">
        <v>130</v>
      </c>
      <c r="F79" s="153"/>
      <c r="G79" s="105">
        <v>7.4999999999999997E-2</v>
      </c>
      <c r="H79" s="106">
        <v>0.5</v>
      </c>
      <c r="I79" s="107">
        <f t="shared" si="3"/>
        <v>6</v>
      </c>
      <c r="J79" s="107">
        <f t="shared" si="3"/>
        <v>40</v>
      </c>
      <c r="K79" s="248"/>
      <c r="L79" s="296">
        <v>1</v>
      </c>
      <c r="M79" s="296">
        <v>1</v>
      </c>
      <c r="N79" s="296">
        <v>1</v>
      </c>
      <c r="O79" s="296">
        <v>1</v>
      </c>
      <c r="P79" s="296">
        <v>1</v>
      </c>
      <c r="Q79" s="296">
        <v>1</v>
      </c>
      <c r="R79" s="296">
        <v>1</v>
      </c>
      <c r="S79" s="296">
        <v>1</v>
      </c>
      <c r="T79" s="296">
        <v>1</v>
      </c>
      <c r="U79" s="296">
        <v>1</v>
      </c>
      <c r="V79" s="296">
        <v>1</v>
      </c>
      <c r="W79" s="296">
        <v>1</v>
      </c>
      <c r="X79" s="296">
        <v>1</v>
      </c>
      <c r="Y79" s="296">
        <v>1</v>
      </c>
      <c r="Z79" s="296">
        <v>1</v>
      </c>
      <c r="AA79" s="296">
        <v>1</v>
      </c>
      <c r="AB79" s="296">
        <v>1</v>
      </c>
      <c r="AC79" s="296">
        <v>1</v>
      </c>
      <c r="AD79" s="296">
        <v>1</v>
      </c>
      <c r="AE79" s="296">
        <v>1</v>
      </c>
      <c r="AF79" s="296">
        <v>1</v>
      </c>
      <c r="AG79" s="296">
        <v>1</v>
      </c>
      <c r="AH79" s="296">
        <v>1</v>
      </c>
      <c r="AI79" s="296">
        <v>0.81</v>
      </c>
      <c r="AJ79" s="296">
        <v>1</v>
      </c>
      <c r="AK79" s="296">
        <v>1</v>
      </c>
      <c r="AL79" s="296">
        <v>1</v>
      </c>
      <c r="AM79" s="296">
        <v>1</v>
      </c>
      <c r="AN79" s="296">
        <v>1</v>
      </c>
      <c r="AO79" s="296">
        <v>1</v>
      </c>
      <c r="AP79" s="296">
        <v>1</v>
      </c>
      <c r="AQ79" s="296">
        <v>1</v>
      </c>
      <c r="AR79" s="296">
        <v>1</v>
      </c>
      <c r="AS79" s="296">
        <v>1</v>
      </c>
      <c r="AT79" s="296">
        <v>1</v>
      </c>
      <c r="AU79" s="296">
        <v>1</v>
      </c>
      <c r="AV79" s="296">
        <v>1</v>
      </c>
      <c r="AW79" s="296">
        <v>1</v>
      </c>
      <c r="AX79" s="296">
        <v>1</v>
      </c>
      <c r="AY79" s="296">
        <v>0.5</v>
      </c>
      <c r="AZ79" s="296">
        <v>1</v>
      </c>
      <c r="BA79" s="296">
        <v>0.89</v>
      </c>
      <c r="BB79" s="296">
        <v>1</v>
      </c>
      <c r="BC79" s="296">
        <v>0.55000000000000004</v>
      </c>
      <c r="BD79" s="296">
        <v>1</v>
      </c>
      <c r="BE79" s="296">
        <v>0.6</v>
      </c>
      <c r="BF79" s="296">
        <v>1</v>
      </c>
      <c r="BG79" s="296">
        <v>1</v>
      </c>
      <c r="BH79" s="296">
        <v>1</v>
      </c>
      <c r="BI79" s="296">
        <v>1</v>
      </c>
      <c r="BJ79" s="296">
        <v>0.73</v>
      </c>
      <c r="BK79" s="296">
        <v>1</v>
      </c>
      <c r="BL79" s="296">
        <v>1</v>
      </c>
      <c r="BM79" s="296">
        <v>1</v>
      </c>
      <c r="BN79" s="296">
        <v>1</v>
      </c>
      <c r="BO79" s="296">
        <v>1</v>
      </c>
      <c r="BP79" s="296">
        <v>1</v>
      </c>
      <c r="BQ79" s="296">
        <v>0.5</v>
      </c>
      <c r="BR79" s="296">
        <v>0.78</v>
      </c>
      <c r="BS79" s="296">
        <v>0.6</v>
      </c>
      <c r="BT79" s="129"/>
    </row>
    <row r="80" spans="1:72" ht="15" x14ac:dyDescent="0.15">
      <c r="A80" s="104" t="s">
        <v>279</v>
      </c>
      <c r="B80" s="153" t="s">
        <v>520</v>
      </c>
      <c r="C80" s="153" t="s">
        <v>235</v>
      </c>
      <c r="D80" s="153" t="s">
        <v>689</v>
      </c>
      <c r="E80" s="153" t="s">
        <v>130</v>
      </c>
      <c r="F80" s="153"/>
      <c r="G80" s="105">
        <v>7.4999999999999997E-2</v>
      </c>
      <c r="H80" s="106">
        <v>0.7</v>
      </c>
      <c r="I80" s="107">
        <f t="shared" si="3"/>
        <v>6</v>
      </c>
      <c r="J80" s="107">
        <f t="shared" si="3"/>
        <v>56</v>
      </c>
      <c r="K80" s="248"/>
      <c r="L80" s="296">
        <v>1</v>
      </c>
      <c r="M80" s="296">
        <v>1</v>
      </c>
      <c r="N80" s="296">
        <v>1</v>
      </c>
      <c r="O80" s="296">
        <v>1</v>
      </c>
      <c r="P80" s="296">
        <v>1</v>
      </c>
      <c r="Q80" s="296">
        <v>1</v>
      </c>
      <c r="R80" s="296">
        <v>1</v>
      </c>
      <c r="S80" s="296">
        <v>1</v>
      </c>
      <c r="T80" s="296">
        <v>1</v>
      </c>
      <c r="U80" s="296">
        <v>1</v>
      </c>
      <c r="V80" s="296">
        <v>1</v>
      </c>
      <c r="W80" s="296">
        <v>1</v>
      </c>
      <c r="X80" s="296">
        <v>1</v>
      </c>
      <c r="Y80" s="296">
        <v>1</v>
      </c>
      <c r="Z80" s="296">
        <v>1</v>
      </c>
      <c r="AA80" s="296">
        <v>1</v>
      </c>
      <c r="AB80" s="296">
        <v>1</v>
      </c>
      <c r="AC80" s="296">
        <v>1</v>
      </c>
      <c r="AD80" s="296">
        <v>1</v>
      </c>
      <c r="AE80" s="296">
        <v>1</v>
      </c>
      <c r="AF80" s="296">
        <v>1</v>
      </c>
      <c r="AG80" s="296">
        <v>1</v>
      </c>
      <c r="AH80" s="296">
        <v>1</v>
      </c>
      <c r="AI80" s="296">
        <v>0.81</v>
      </c>
      <c r="AJ80" s="296">
        <v>1</v>
      </c>
      <c r="AK80" s="296">
        <v>1</v>
      </c>
      <c r="AL80" s="296">
        <v>1</v>
      </c>
      <c r="AM80" s="296">
        <v>1</v>
      </c>
      <c r="AN80" s="296">
        <v>1</v>
      </c>
      <c r="AO80" s="296">
        <v>1</v>
      </c>
      <c r="AP80" s="296">
        <v>1</v>
      </c>
      <c r="AQ80" s="296">
        <v>1</v>
      </c>
      <c r="AR80" s="296">
        <v>1</v>
      </c>
      <c r="AS80" s="296">
        <v>1</v>
      </c>
      <c r="AT80" s="296">
        <v>1</v>
      </c>
      <c r="AU80" s="296">
        <v>1</v>
      </c>
      <c r="AV80" s="296">
        <v>1</v>
      </c>
      <c r="AW80" s="296">
        <v>1</v>
      </c>
      <c r="AX80" s="296">
        <v>1</v>
      </c>
      <c r="AY80" s="296">
        <v>0.5</v>
      </c>
      <c r="AZ80" s="296">
        <v>1</v>
      </c>
      <c r="BA80" s="296">
        <v>0.89</v>
      </c>
      <c r="BB80" s="296">
        <v>1</v>
      </c>
      <c r="BC80" s="296">
        <v>0.55000000000000004</v>
      </c>
      <c r="BD80" s="296">
        <v>1</v>
      </c>
      <c r="BE80" s="296">
        <v>0.6</v>
      </c>
      <c r="BF80" s="296">
        <v>1</v>
      </c>
      <c r="BG80" s="296">
        <v>1</v>
      </c>
      <c r="BH80" s="296">
        <v>1</v>
      </c>
      <c r="BI80" s="296">
        <v>1</v>
      </c>
      <c r="BJ80" s="296">
        <v>0.73</v>
      </c>
      <c r="BK80" s="296">
        <v>1</v>
      </c>
      <c r="BL80" s="296">
        <v>1</v>
      </c>
      <c r="BM80" s="296">
        <v>1</v>
      </c>
      <c r="BN80" s="296">
        <v>1</v>
      </c>
      <c r="BO80" s="296">
        <v>1</v>
      </c>
      <c r="BP80" s="296">
        <v>1</v>
      </c>
      <c r="BQ80" s="296">
        <v>0.5</v>
      </c>
      <c r="BR80" s="296">
        <v>0.78</v>
      </c>
      <c r="BS80" s="296">
        <v>0.6</v>
      </c>
      <c r="BT80" s="129"/>
    </row>
    <row r="81" spans="1:72" ht="15" x14ac:dyDescent="0.15">
      <c r="A81" s="104" t="s">
        <v>280</v>
      </c>
      <c r="B81" s="153" t="s">
        <v>520</v>
      </c>
      <c r="C81" s="153" t="s">
        <v>235</v>
      </c>
      <c r="D81" s="153" t="s">
        <v>690</v>
      </c>
      <c r="E81" s="153" t="s">
        <v>130</v>
      </c>
      <c r="F81" s="153"/>
      <c r="G81" s="105">
        <v>7.4999999999999997E-2</v>
      </c>
      <c r="H81" s="106">
        <v>0.8</v>
      </c>
      <c r="I81" s="107">
        <f t="shared" si="3"/>
        <v>6</v>
      </c>
      <c r="J81" s="107">
        <f t="shared" si="3"/>
        <v>64</v>
      </c>
      <c r="K81" s="248"/>
      <c r="L81" s="296">
        <v>1</v>
      </c>
      <c r="M81" s="296">
        <v>1</v>
      </c>
      <c r="N81" s="296">
        <v>1</v>
      </c>
      <c r="O81" s="296">
        <v>1</v>
      </c>
      <c r="P81" s="296">
        <v>1</v>
      </c>
      <c r="Q81" s="296">
        <v>1</v>
      </c>
      <c r="R81" s="296">
        <v>1</v>
      </c>
      <c r="S81" s="296">
        <v>1</v>
      </c>
      <c r="T81" s="296">
        <v>1</v>
      </c>
      <c r="U81" s="296">
        <v>1</v>
      </c>
      <c r="V81" s="296">
        <v>1</v>
      </c>
      <c r="W81" s="296">
        <v>1</v>
      </c>
      <c r="X81" s="296">
        <v>1</v>
      </c>
      <c r="Y81" s="296">
        <v>1</v>
      </c>
      <c r="Z81" s="296">
        <v>1</v>
      </c>
      <c r="AA81" s="296">
        <v>1</v>
      </c>
      <c r="AB81" s="296">
        <v>1</v>
      </c>
      <c r="AC81" s="296">
        <v>1</v>
      </c>
      <c r="AD81" s="296">
        <v>1</v>
      </c>
      <c r="AE81" s="296">
        <v>1</v>
      </c>
      <c r="AF81" s="296">
        <v>1</v>
      </c>
      <c r="AG81" s="296">
        <v>1</v>
      </c>
      <c r="AH81" s="296">
        <v>1</v>
      </c>
      <c r="AI81" s="296">
        <v>0.81</v>
      </c>
      <c r="AJ81" s="296">
        <v>1</v>
      </c>
      <c r="AK81" s="296">
        <v>1</v>
      </c>
      <c r="AL81" s="296">
        <v>1</v>
      </c>
      <c r="AM81" s="296">
        <v>1</v>
      </c>
      <c r="AN81" s="296">
        <v>1</v>
      </c>
      <c r="AO81" s="296">
        <v>1</v>
      </c>
      <c r="AP81" s="296">
        <v>1</v>
      </c>
      <c r="AQ81" s="296">
        <v>1</v>
      </c>
      <c r="AR81" s="296">
        <v>1</v>
      </c>
      <c r="AS81" s="296">
        <v>1</v>
      </c>
      <c r="AT81" s="296">
        <v>1</v>
      </c>
      <c r="AU81" s="296">
        <v>1</v>
      </c>
      <c r="AV81" s="296">
        <v>1</v>
      </c>
      <c r="AW81" s="296">
        <v>1</v>
      </c>
      <c r="AX81" s="296">
        <v>1</v>
      </c>
      <c r="AY81" s="296">
        <v>0.5</v>
      </c>
      <c r="AZ81" s="296">
        <v>1</v>
      </c>
      <c r="BA81" s="296">
        <v>0.89</v>
      </c>
      <c r="BB81" s="296">
        <v>1</v>
      </c>
      <c r="BC81" s="296">
        <v>0.55000000000000004</v>
      </c>
      <c r="BD81" s="296">
        <v>1</v>
      </c>
      <c r="BE81" s="296">
        <v>0.6</v>
      </c>
      <c r="BF81" s="296">
        <v>1</v>
      </c>
      <c r="BG81" s="296">
        <v>1</v>
      </c>
      <c r="BH81" s="296">
        <v>1</v>
      </c>
      <c r="BI81" s="296">
        <v>1</v>
      </c>
      <c r="BJ81" s="296">
        <v>0.73</v>
      </c>
      <c r="BK81" s="296">
        <v>1</v>
      </c>
      <c r="BL81" s="296">
        <v>1</v>
      </c>
      <c r="BM81" s="296">
        <v>1</v>
      </c>
      <c r="BN81" s="296">
        <v>1</v>
      </c>
      <c r="BO81" s="296">
        <v>1</v>
      </c>
      <c r="BP81" s="296">
        <v>1</v>
      </c>
      <c r="BQ81" s="296">
        <v>0.5</v>
      </c>
      <c r="BR81" s="296">
        <v>0.78</v>
      </c>
      <c r="BS81" s="296">
        <v>0.6</v>
      </c>
      <c r="BT81" s="129"/>
    </row>
    <row r="82" spans="1:72" ht="15" x14ac:dyDescent="0.15">
      <c r="A82" s="104" t="s">
        <v>281</v>
      </c>
      <c r="B82" s="153" t="s">
        <v>520</v>
      </c>
      <c r="C82" s="153" t="s">
        <v>235</v>
      </c>
      <c r="D82" s="153" t="s">
        <v>691</v>
      </c>
      <c r="E82" s="153" t="s">
        <v>130</v>
      </c>
      <c r="F82" s="153"/>
      <c r="G82" s="105">
        <v>7.4999999999999997E-2</v>
      </c>
      <c r="H82" s="106">
        <v>1</v>
      </c>
      <c r="I82" s="107">
        <f t="shared" si="3"/>
        <v>6</v>
      </c>
      <c r="J82" s="107">
        <f t="shared" si="3"/>
        <v>80</v>
      </c>
      <c r="K82" s="248"/>
      <c r="L82" s="296">
        <v>1</v>
      </c>
      <c r="M82" s="296">
        <v>1</v>
      </c>
      <c r="N82" s="296">
        <v>1</v>
      </c>
      <c r="O82" s="296">
        <v>1</v>
      </c>
      <c r="P82" s="296">
        <v>1</v>
      </c>
      <c r="Q82" s="296">
        <v>1</v>
      </c>
      <c r="R82" s="296">
        <v>1</v>
      </c>
      <c r="S82" s="296">
        <v>1</v>
      </c>
      <c r="T82" s="296">
        <v>1</v>
      </c>
      <c r="U82" s="296">
        <v>1</v>
      </c>
      <c r="V82" s="296">
        <v>1</v>
      </c>
      <c r="W82" s="296">
        <v>1</v>
      </c>
      <c r="X82" s="296">
        <v>1</v>
      </c>
      <c r="Y82" s="296">
        <v>1</v>
      </c>
      <c r="Z82" s="296">
        <v>1</v>
      </c>
      <c r="AA82" s="296">
        <v>1</v>
      </c>
      <c r="AB82" s="296">
        <v>1</v>
      </c>
      <c r="AC82" s="296">
        <v>1</v>
      </c>
      <c r="AD82" s="296">
        <v>1</v>
      </c>
      <c r="AE82" s="296">
        <v>1</v>
      </c>
      <c r="AF82" s="296">
        <v>1</v>
      </c>
      <c r="AG82" s="296">
        <v>1</v>
      </c>
      <c r="AH82" s="296">
        <v>1</v>
      </c>
      <c r="AI82" s="296">
        <v>0.81</v>
      </c>
      <c r="AJ82" s="296">
        <v>1</v>
      </c>
      <c r="AK82" s="296">
        <v>1</v>
      </c>
      <c r="AL82" s="296">
        <v>1</v>
      </c>
      <c r="AM82" s="296">
        <v>1</v>
      </c>
      <c r="AN82" s="296">
        <v>1</v>
      </c>
      <c r="AO82" s="296">
        <v>1</v>
      </c>
      <c r="AP82" s="296">
        <v>1</v>
      </c>
      <c r="AQ82" s="296">
        <v>1</v>
      </c>
      <c r="AR82" s="296">
        <v>1</v>
      </c>
      <c r="AS82" s="296">
        <v>1</v>
      </c>
      <c r="AT82" s="296">
        <v>1</v>
      </c>
      <c r="AU82" s="296">
        <v>1</v>
      </c>
      <c r="AV82" s="296">
        <v>1</v>
      </c>
      <c r="AW82" s="296">
        <v>1</v>
      </c>
      <c r="AX82" s="296">
        <v>1</v>
      </c>
      <c r="AY82" s="296">
        <v>0.5</v>
      </c>
      <c r="AZ82" s="296">
        <v>1</v>
      </c>
      <c r="BA82" s="296">
        <v>0.89</v>
      </c>
      <c r="BB82" s="296">
        <v>1</v>
      </c>
      <c r="BC82" s="296">
        <v>0.55000000000000004</v>
      </c>
      <c r="BD82" s="296">
        <v>1</v>
      </c>
      <c r="BE82" s="296">
        <v>0.6</v>
      </c>
      <c r="BF82" s="296">
        <v>1</v>
      </c>
      <c r="BG82" s="296">
        <v>1</v>
      </c>
      <c r="BH82" s="296">
        <v>1</v>
      </c>
      <c r="BI82" s="296">
        <v>1</v>
      </c>
      <c r="BJ82" s="296">
        <v>0.89</v>
      </c>
      <c r="BK82" s="296">
        <v>1</v>
      </c>
      <c r="BL82" s="296">
        <v>1</v>
      </c>
      <c r="BM82" s="296">
        <v>1</v>
      </c>
      <c r="BN82" s="296">
        <v>1</v>
      </c>
      <c r="BO82" s="296">
        <v>1</v>
      </c>
      <c r="BP82" s="296">
        <v>1</v>
      </c>
      <c r="BQ82" s="296">
        <v>0.5</v>
      </c>
      <c r="BR82" s="296">
        <v>0.78</v>
      </c>
      <c r="BS82" s="296">
        <v>0.6</v>
      </c>
      <c r="BT82" s="129"/>
    </row>
    <row r="83" spans="1:72" ht="15" x14ac:dyDescent="0.15">
      <c r="A83" s="104" t="s">
        <v>282</v>
      </c>
      <c r="B83" s="153" t="s">
        <v>520</v>
      </c>
      <c r="C83" s="153" t="s">
        <v>235</v>
      </c>
      <c r="D83" s="153" t="s">
        <v>692</v>
      </c>
      <c r="E83" s="153" t="s">
        <v>130</v>
      </c>
      <c r="F83" s="153"/>
      <c r="G83" s="105">
        <v>7.4999999999999997E-2</v>
      </c>
      <c r="H83" s="106">
        <v>2.5</v>
      </c>
      <c r="I83" s="107">
        <f t="shared" si="3"/>
        <v>6</v>
      </c>
      <c r="J83" s="107">
        <f t="shared" si="3"/>
        <v>200</v>
      </c>
      <c r="K83" s="248"/>
      <c r="L83" s="296">
        <v>1</v>
      </c>
      <c r="M83" s="296">
        <v>1</v>
      </c>
      <c r="N83" s="296">
        <v>1</v>
      </c>
      <c r="O83" s="296">
        <v>1</v>
      </c>
      <c r="P83" s="296">
        <v>1</v>
      </c>
      <c r="Q83" s="296">
        <v>1</v>
      </c>
      <c r="R83" s="296">
        <v>1</v>
      </c>
      <c r="S83" s="296">
        <v>1</v>
      </c>
      <c r="T83" s="296">
        <v>1</v>
      </c>
      <c r="U83" s="296">
        <v>1</v>
      </c>
      <c r="V83" s="296">
        <v>1</v>
      </c>
      <c r="W83" s="296">
        <v>1</v>
      </c>
      <c r="X83" s="296">
        <v>1</v>
      </c>
      <c r="Y83" s="296">
        <v>1</v>
      </c>
      <c r="Z83" s="296">
        <v>1</v>
      </c>
      <c r="AA83" s="296">
        <v>1</v>
      </c>
      <c r="AB83" s="296">
        <v>1</v>
      </c>
      <c r="AC83" s="296">
        <v>1</v>
      </c>
      <c r="AD83" s="296">
        <v>1</v>
      </c>
      <c r="AE83" s="296">
        <v>1</v>
      </c>
      <c r="AF83" s="296">
        <v>1</v>
      </c>
      <c r="AG83" s="296">
        <v>1</v>
      </c>
      <c r="AH83" s="296">
        <v>1</v>
      </c>
      <c r="AI83" s="296">
        <v>0.81</v>
      </c>
      <c r="AJ83" s="296">
        <v>1</v>
      </c>
      <c r="AK83" s="296">
        <v>1</v>
      </c>
      <c r="AL83" s="296">
        <v>1</v>
      </c>
      <c r="AM83" s="296">
        <v>1</v>
      </c>
      <c r="AN83" s="296">
        <v>1</v>
      </c>
      <c r="AO83" s="296">
        <v>1</v>
      </c>
      <c r="AP83" s="296">
        <v>1</v>
      </c>
      <c r="AQ83" s="296">
        <v>1</v>
      </c>
      <c r="AR83" s="296">
        <v>1</v>
      </c>
      <c r="AS83" s="296">
        <v>1</v>
      </c>
      <c r="AT83" s="296">
        <v>1</v>
      </c>
      <c r="AU83" s="296">
        <v>1</v>
      </c>
      <c r="AV83" s="296">
        <v>1</v>
      </c>
      <c r="AW83" s="296">
        <v>1</v>
      </c>
      <c r="AX83" s="296">
        <v>1</v>
      </c>
      <c r="AY83" s="296">
        <v>0.5</v>
      </c>
      <c r="AZ83" s="296">
        <v>1</v>
      </c>
      <c r="BA83" s="296">
        <v>0.89</v>
      </c>
      <c r="BB83" s="296">
        <v>1</v>
      </c>
      <c r="BC83" s="296">
        <v>0.55000000000000004</v>
      </c>
      <c r="BD83" s="296">
        <v>1</v>
      </c>
      <c r="BE83" s="296">
        <v>0.6</v>
      </c>
      <c r="BF83" s="296">
        <v>1</v>
      </c>
      <c r="BG83" s="296">
        <v>1</v>
      </c>
      <c r="BH83" s="296">
        <v>1</v>
      </c>
      <c r="BI83" s="296">
        <v>1</v>
      </c>
      <c r="BJ83" s="296">
        <v>0.73</v>
      </c>
      <c r="BK83" s="296">
        <v>1</v>
      </c>
      <c r="BL83" s="296">
        <v>1</v>
      </c>
      <c r="BM83" s="296">
        <v>1</v>
      </c>
      <c r="BN83" s="296">
        <v>1</v>
      </c>
      <c r="BO83" s="296">
        <v>1</v>
      </c>
      <c r="BP83" s="296">
        <v>1</v>
      </c>
      <c r="BQ83" s="296">
        <v>0.5</v>
      </c>
      <c r="BR83" s="296">
        <v>0.78</v>
      </c>
      <c r="BS83" s="296">
        <v>0.6</v>
      </c>
      <c r="BT83" s="129"/>
    </row>
    <row r="84" spans="1:72" ht="15" x14ac:dyDescent="0.15">
      <c r="A84" s="104" t="s">
        <v>283</v>
      </c>
      <c r="B84" s="153" t="s">
        <v>520</v>
      </c>
      <c r="C84" s="153" t="s">
        <v>235</v>
      </c>
      <c r="D84" s="153" t="s">
        <v>693</v>
      </c>
      <c r="E84" s="153" t="s">
        <v>130</v>
      </c>
      <c r="F84" s="153"/>
      <c r="G84" s="105">
        <v>0.1</v>
      </c>
      <c r="H84" s="106">
        <v>0.5</v>
      </c>
      <c r="I84" s="107">
        <f t="shared" si="3"/>
        <v>8</v>
      </c>
      <c r="J84" s="107">
        <f t="shared" si="3"/>
        <v>40</v>
      </c>
      <c r="K84" s="248"/>
      <c r="L84" s="296">
        <v>1</v>
      </c>
      <c r="M84" s="296">
        <v>1</v>
      </c>
      <c r="N84" s="296">
        <v>1</v>
      </c>
      <c r="O84" s="296">
        <v>1</v>
      </c>
      <c r="P84" s="296">
        <v>1</v>
      </c>
      <c r="Q84" s="296">
        <v>1</v>
      </c>
      <c r="R84" s="296">
        <v>1</v>
      </c>
      <c r="S84" s="296">
        <v>1</v>
      </c>
      <c r="T84" s="296">
        <v>1</v>
      </c>
      <c r="U84" s="296">
        <v>1</v>
      </c>
      <c r="V84" s="296">
        <v>1</v>
      </c>
      <c r="W84" s="296">
        <v>1</v>
      </c>
      <c r="X84" s="296">
        <v>1</v>
      </c>
      <c r="Y84" s="296">
        <v>1</v>
      </c>
      <c r="Z84" s="296">
        <v>1</v>
      </c>
      <c r="AA84" s="296">
        <v>1</v>
      </c>
      <c r="AB84" s="296">
        <v>1</v>
      </c>
      <c r="AC84" s="296">
        <v>1</v>
      </c>
      <c r="AD84" s="296">
        <v>1</v>
      </c>
      <c r="AE84" s="296">
        <v>1</v>
      </c>
      <c r="AF84" s="296">
        <v>1</v>
      </c>
      <c r="AG84" s="296">
        <v>1</v>
      </c>
      <c r="AH84" s="296">
        <v>1</v>
      </c>
      <c r="AI84" s="296">
        <v>0.81</v>
      </c>
      <c r="AJ84" s="296">
        <v>1</v>
      </c>
      <c r="AK84" s="296">
        <v>1</v>
      </c>
      <c r="AL84" s="296">
        <v>1</v>
      </c>
      <c r="AM84" s="296">
        <v>1</v>
      </c>
      <c r="AN84" s="296">
        <v>1</v>
      </c>
      <c r="AO84" s="296">
        <v>1</v>
      </c>
      <c r="AP84" s="296">
        <v>1</v>
      </c>
      <c r="AQ84" s="296">
        <v>1</v>
      </c>
      <c r="AR84" s="296">
        <v>1</v>
      </c>
      <c r="AS84" s="296">
        <v>1</v>
      </c>
      <c r="AT84" s="296">
        <v>1</v>
      </c>
      <c r="AU84" s="296">
        <v>1</v>
      </c>
      <c r="AV84" s="296">
        <v>1</v>
      </c>
      <c r="AW84" s="296">
        <v>1</v>
      </c>
      <c r="AX84" s="296">
        <v>1</v>
      </c>
      <c r="AY84" s="296">
        <v>0.5</v>
      </c>
      <c r="AZ84" s="296">
        <v>1</v>
      </c>
      <c r="BA84" s="296">
        <v>0.89</v>
      </c>
      <c r="BB84" s="296">
        <v>1</v>
      </c>
      <c r="BC84" s="296">
        <v>0.55000000000000004</v>
      </c>
      <c r="BD84" s="296">
        <v>1</v>
      </c>
      <c r="BE84" s="296">
        <v>0.6</v>
      </c>
      <c r="BF84" s="296">
        <v>1</v>
      </c>
      <c r="BG84" s="296">
        <v>1</v>
      </c>
      <c r="BH84" s="296">
        <v>1</v>
      </c>
      <c r="BI84" s="296">
        <v>1</v>
      </c>
      <c r="BJ84" s="296">
        <v>0.73</v>
      </c>
      <c r="BK84" s="296">
        <v>1</v>
      </c>
      <c r="BL84" s="296">
        <v>1</v>
      </c>
      <c r="BM84" s="296">
        <v>1</v>
      </c>
      <c r="BN84" s="296">
        <v>1</v>
      </c>
      <c r="BO84" s="296">
        <v>1</v>
      </c>
      <c r="BP84" s="296">
        <v>1</v>
      </c>
      <c r="BQ84" s="296">
        <v>0.5</v>
      </c>
      <c r="BR84" s="296">
        <v>0.78</v>
      </c>
      <c r="BS84" s="296">
        <v>0.6</v>
      </c>
      <c r="BT84" s="129"/>
    </row>
    <row r="85" spans="1:72" ht="15" x14ac:dyDescent="0.15">
      <c r="A85" s="104" t="s">
        <v>284</v>
      </c>
      <c r="B85" s="153" t="s">
        <v>520</v>
      </c>
      <c r="C85" s="153" t="s">
        <v>235</v>
      </c>
      <c r="D85" s="153" t="s">
        <v>694</v>
      </c>
      <c r="E85" s="153" t="s">
        <v>130</v>
      </c>
      <c r="F85" s="153"/>
      <c r="G85" s="105">
        <v>0.1</v>
      </c>
      <c r="H85" s="106">
        <v>1</v>
      </c>
      <c r="I85" s="107">
        <f t="shared" si="3"/>
        <v>8</v>
      </c>
      <c r="J85" s="107">
        <f t="shared" si="3"/>
        <v>80</v>
      </c>
      <c r="K85" s="248"/>
      <c r="L85" s="296">
        <v>1</v>
      </c>
      <c r="M85" s="296">
        <v>1</v>
      </c>
      <c r="N85" s="296">
        <v>1</v>
      </c>
      <c r="O85" s="296">
        <v>1</v>
      </c>
      <c r="P85" s="296">
        <v>1</v>
      </c>
      <c r="Q85" s="296">
        <v>1</v>
      </c>
      <c r="R85" s="296">
        <v>1</v>
      </c>
      <c r="S85" s="296">
        <v>1</v>
      </c>
      <c r="T85" s="296">
        <v>1</v>
      </c>
      <c r="U85" s="296">
        <v>1</v>
      </c>
      <c r="V85" s="296">
        <v>1</v>
      </c>
      <c r="W85" s="296">
        <v>1</v>
      </c>
      <c r="X85" s="296">
        <v>1</v>
      </c>
      <c r="Y85" s="296">
        <v>1</v>
      </c>
      <c r="Z85" s="296">
        <v>1</v>
      </c>
      <c r="AA85" s="296">
        <v>1</v>
      </c>
      <c r="AB85" s="296">
        <v>1</v>
      </c>
      <c r="AC85" s="296">
        <v>1</v>
      </c>
      <c r="AD85" s="296">
        <v>1</v>
      </c>
      <c r="AE85" s="296">
        <v>1</v>
      </c>
      <c r="AF85" s="296">
        <v>1</v>
      </c>
      <c r="AG85" s="296">
        <v>1</v>
      </c>
      <c r="AH85" s="296">
        <v>1</v>
      </c>
      <c r="AI85" s="296">
        <v>0.81</v>
      </c>
      <c r="AJ85" s="296">
        <v>1</v>
      </c>
      <c r="AK85" s="296">
        <v>1</v>
      </c>
      <c r="AL85" s="296">
        <v>1</v>
      </c>
      <c r="AM85" s="296">
        <v>1</v>
      </c>
      <c r="AN85" s="296">
        <v>1</v>
      </c>
      <c r="AO85" s="296">
        <v>1</v>
      </c>
      <c r="AP85" s="296">
        <v>1</v>
      </c>
      <c r="AQ85" s="296">
        <v>1</v>
      </c>
      <c r="AR85" s="296">
        <v>1</v>
      </c>
      <c r="AS85" s="296">
        <v>1</v>
      </c>
      <c r="AT85" s="296">
        <v>1</v>
      </c>
      <c r="AU85" s="296">
        <v>1</v>
      </c>
      <c r="AV85" s="296">
        <v>1</v>
      </c>
      <c r="AW85" s="296">
        <v>1</v>
      </c>
      <c r="AX85" s="296">
        <v>1</v>
      </c>
      <c r="AY85" s="296">
        <v>0.5</v>
      </c>
      <c r="AZ85" s="296">
        <v>1</v>
      </c>
      <c r="BA85" s="296">
        <v>0.89</v>
      </c>
      <c r="BB85" s="296">
        <v>1</v>
      </c>
      <c r="BC85" s="296">
        <v>0.55000000000000004</v>
      </c>
      <c r="BD85" s="296">
        <v>1</v>
      </c>
      <c r="BE85" s="296">
        <v>0.6</v>
      </c>
      <c r="BF85" s="296">
        <v>1</v>
      </c>
      <c r="BG85" s="296">
        <v>1</v>
      </c>
      <c r="BH85" s="296">
        <v>1</v>
      </c>
      <c r="BI85" s="296">
        <v>1</v>
      </c>
      <c r="BJ85" s="296">
        <v>0.73</v>
      </c>
      <c r="BK85" s="296">
        <v>1</v>
      </c>
      <c r="BL85" s="296">
        <v>1</v>
      </c>
      <c r="BM85" s="296">
        <v>1</v>
      </c>
      <c r="BN85" s="296">
        <v>1</v>
      </c>
      <c r="BO85" s="296">
        <v>1</v>
      </c>
      <c r="BP85" s="296">
        <v>1</v>
      </c>
      <c r="BQ85" s="296">
        <v>0.5</v>
      </c>
      <c r="BR85" s="296">
        <v>0.78</v>
      </c>
      <c r="BS85" s="296">
        <v>0.6</v>
      </c>
      <c r="BT85" s="129"/>
    </row>
    <row r="86" spans="1:72" ht="15" x14ac:dyDescent="0.15">
      <c r="A86" s="104" t="s">
        <v>285</v>
      </c>
      <c r="B86" s="153" t="s">
        <v>520</v>
      </c>
      <c r="C86" s="153" t="s">
        <v>235</v>
      </c>
      <c r="D86" s="153" t="s">
        <v>695</v>
      </c>
      <c r="E86" s="153" t="s">
        <v>130</v>
      </c>
      <c r="F86" s="153"/>
      <c r="G86" s="105">
        <v>0.1</v>
      </c>
      <c r="H86" s="106">
        <v>1.8</v>
      </c>
      <c r="I86" s="107">
        <f t="shared" si="3"/>
        <v>8</v>
      </c>
      <c r="J86" s="107">
        <f t="shared" si="3"/>
        <v>144</v>
      </c>
      <c r="K86" s="248"/>
      <c r="L86" s="296">
        <v>1</v>
      </c>
      <c r="M86" s="296">
        <v>1</v>
      </c>
      <c r="N86" s="296">
        <v>1</v>
      </c>
      <c r="O86" s="296">
        <v>1</v>
      </c>
      <c r="P86" s="296">
        <v>1</v>
      </c>
      <c r="Q86" s="296">
        <v>1</v>
      </c>
      <c r="R86" s="296">
        <v>1</v>
      </c>
      <c r="S86" s="296">
        <v>1</v>
      </c>
      <c r="T86" s="296">
        <v>1</v>
      </c>
      <c r="U86" s="296">
        <v>1</v>
      </c>
      <c r="V86" s="296">
        <v>1</v>
      </c>
      <c r="W86" s="296">
        <v>1</v>
      </c>
      <c r="X86" s="296">
        <v>1</v>
      </c>
      <c r="Y86" s="296">
        <v>1</v>
      </c>
      <c r="Z86" s="296">
        <v>1</v>
      </c>
      <c r="AA86" s="296">
        <v>1</v>
      </c>
      <c r="AB86" s="296">
        <v>1</v>
      </c>
      <c r="AC86" s="296">
        <v>1</v>
      </c>
      <c r="AD86" s="296">
        <v>1</v>
      </c>
      <c r="AE86" s="296">
        <v>1</v>
      </c>
      <c r="AF86" s="296">
        <v>1</v>
      </c>
      <c r="AG86" s="296">
        <v>1</v>
      </c>
      <c r="AH86" s="296">
        <v>1</v>
      </c>
      <c r="AI86" s="296">
        <v>0.81</v>
      </c>
      <c r="AJ86" s="296">
        <v>1</v>
      </c>
      <c r="AK86" s="296">
        <v>1</v>
      </c>
      <c r="AL86" s="296">
        <v>1</v>
      </c>
      <c r="AM86" s="296">
        <v>1</v>
      </c>
      <c r="AN86" s="296">
        <v>1</v>
      </c>
      <c r="AO86" s="296">
        <v>1</v>
      </c>
      <c r="AP86" s="296">
        <v>1</v>
      </c>
      <c r="AQ86" s="296">
        <v>1</v>
      </c>
      <c r="AR86" s="296">
        <v>1</v>
      </c>
      <c r="AS86" s="296">
        <v>1</v>
      </c>
      <c r="AT86" s="296">
        <v>1</v>
      </c>
      <c r="AU86" s="296">
        <v>1</v>
      </c>
      <c r="AV86" s="296">
        <v>1</v>
      </c>
      <c r="AW86" s="296">
        <v>1</v>
      </c>
      <c r="AX86" s="296">
        <v>1</v>
      </c>
      <c r="AY86" s="296">
        <v>0.5</v>
      </c>
      <c r="AZ86" s="296">
        <v>1</v>
      </c>
      <c r="BA86" s="296">
        <v>0.89</v>
      </c>
      <c r="BB86" s="296">
        <v>1</v>
      </c>
      <c r="BC86" s="296">
        <v>0.55000000000000004</v>
      </c>
      <c r="BD86" s="296">
        <v>1</v>
      </c>
      <c r="BE86" s="296">
        <v>0.6</v>
      </c>
      <c r="BF86" s="296">
        <v>1</v>
      </c>
      <c r="BG86" s="296">
        <v>1</v>
      </c>
      <c r="BH86" s="296">
        <v>1</v>
      </c>
      <c r="BI86" s="296">
        <v>1</v>
      </c>
      <c r="BJ86" s="296">
        <v>0.73</v>
      </c>
      <c r="BK86" s="296">
        <v>1</v>
      </c>
      <c r="BL86" s="296">
        <v>1</v>
      </c>
      <c r="BM86" s="296">
        <v>1</v>
      </c>
      <c r="BN86" s="296">
        <v>1</v>
      </c>
      <c r="BO86" s="296">
        <v>1</v>
      </c>
      <c r="BP86" s="296">
        <v>1</v>
      </c>
      <c r="BQ86" s="296">
        <v>0.5</v>
      </c>
      <c r="BR86" s="296">
        <v>0.78</v>
      </c>
      <c r="BS86" s="296">
        <v>0.6</v>
      </c>
      <c r="BT86" s="129"/>
    </row>
    <row r="87" spans="1:72" ht="15" x14ac:dyDescent="0.15">
      <c r="A87" s="104" t="s">
        <v>286</v>
      </c>
      <c r="B87" s="153" t="s">
        <v>520</v>
      </c>
      <c r="C87" s="153" t="s">
        <v>228</v>
      </c>
      <c r="D87" s="153" t="s">
        <v>696</v>
      </c>
      <c r="E87" s="153" t="s">
        <v>130</v>
      </c>
      <c r="F87" s="153"/>
      <c r="G87" s="105">
        <v>0.02</v>
      </c>
      <c r="H87" s="106">
        <v>1</v>
      </c>
      <c r="I87" s="107">
        <f t="shared" si="3"/>
        <v>1.6</v>
      </c>
      <c r="J87" s="107">
        <f t="shared" si="3"/>
        <v>80</v>
      </c>
      <c r="K87" s="248"/>
      <c r="L87" s="296">
        <v>1</v>
      </c>
      <c r="M87" s="296">
        <v>1</v>
      </c>
      <c r="N87" s="296">
        <v>1</v>
      </c>
      <c r="O87" s="296">
        <v>1</v>
      </c>
      <c r="P87" s="296">
        <v>1</v>
      </c>
      <c r="Q87" s="296">
        <v>1</v>
      </c>
      <c r="R87" s="296">
        <v>1</v>
      </c>
      <c r="S87" s="296">
        <v>1</v>
      </c>
      <c r="T87" s="296">
        <v>1</v>
      </c>
      <c r="U87" s="296">
        <v>1</v>
      </c>
      <c r="V87" s="296">
        <v>1</v>
      </c>
      <c r="W87" s="296">
        <v>1</v>
      </c>
      <c r="X87" s="296">
        <v>1</v>
      </c>
      <c r="Y87" s="296">
        <v>1</v>
      </c>
      <c r="Z87" s="296">
        <v>1</v>
      </c>
      <c r="AA87" s="296">
        <v>1</v>
      </c>
      <c r="AB87" s="296">
        <v>1</v>
      </c>
      <c r="AC87" s="296">
        <v>1</v>
      </c>
      <c r="AD87" s="296">
        <v>1</v>
      </c>
      <c r="AE87" s="296">
        <v>1</v>
      </c>
      <c r="AF87" s="296">
        <v>1</v>
      </c>
      <c r="AG87" s="296">
        <v>1</v>
      </c>
      <c r="AH87" s="296">
        <v>1</v>
      </c>
      <c r="AI87" s="296">
        <v>0.81</v>
      </c>
      <c r="AJ87" s="296">
        <v>1</v>
      </c>
      <c r="AK87" s="296">
        <v>1</v>
      </c>
      <c r="AL87" s="296">
        <v>1</v>
      </c>
      <c r="AM87" s="296">
        <v>1</v>
      </c>
      <c r="AN87" s="296">
        <v>1</v>
      </c>
      <c r="AO87" s="296">
        <v>1</v>
      </c>
      <c r="AP87" s="296">
        <v>1</v>
      </c>
      <c r="AQ87" s="296">
        <v>1</v>
      </c>
      <c r="AR87" s="296">
        <v>1</v>
      </c>
      <c r="AS87" s="296">
        <v>1</v>
      </c>
      <c r="AT87" s="296">
        <v>1</v>
      </c>
      <c r="AU87" s="296">
        <v>1</v>
      </c>
      <c r="AV87" s="296">
        <v>1</v>
      </c>
      <c r="AW87" s="296">
        <v>1</v>
      </c>
      <c r="AX87" s="296">
        <v>1</v>
      </c>
      <c r="AY87" s="296">
        <v>0.5</v>
      </c>
      <c r="AZ87" s="296">
        <v>1</v>
      </c>
      <c r="BA87" s="296">
        <v>0.89</v>
      </c>
      <c r="BB87" s="296">
        <v>1</v>
      </c>
      <c r="BC87" s="296">
        <v>0.55000000000000004</v>
      </c>
      <c r="BD87" s="296">
        <v>1</v>
      </c>
      <c r="BE87" s="296">
        <v>0.6</v>
      </c>
      <c r="BF87" s="296">
        <v>1</v>
      </c>
      <c r="BG87" s="296">
        <v>1</v>
      </c>
      <c r="BH87" s="296">
        <v>1</v>
      </c>
      <c r="BI87" s="296">
        <v>1</v>
      </c>
      <c r="BJ87" s="296">
        <v>0.73</v>
      </c>
      <c r="BK87" s="296">
        <v>1</v>
      </c>
      <c r="BL87" s="296">
        <v>1</v>
      </c>
      <c r="BM87" s="296">
        <v>1</v>
      </c>
      <c r="BN87" s="296">
        <v>1</v>
      </c>
      <c r="BO87" s="296">
        <v>1</v>
      </c>
      <c r="BP87" s="296">
        <v>1</v>
      </c>
      <c r="BQ87" s="296">
        <v>0.5</v>
      </c>
      <c r="BR87" s="296">
        <v>0.78</v>
      </c>
      <c r="BS87" s="296">
        <v>0.6</v>
      </c>
      <c r="BT87" s="129"/>
    </row>
    <row r="88" spans="1:72" ht="15" x14ac:dyDescent="0.15">
      <c r="A88" s="104" t="s">
        <v>288</v>
      </c>
      <c r="B88" s="153" t="s">
        <v>520</v>
      </c>
      <c r="C88" s="153" t="s">
        <v>228</v>
      </c>
      <c r="D88" s="153" t="s">
        <v>698</v>
      </c>
      <c r="E88" s="153" t="s">
        <v>130</v>
      </c>
      <c r="F88" s="153"/>
      <c r="G88" s="105">
        <v>0.05</v>
      </c>
      <c r="H88" s="106">
        <v>0.8</v>
      </c>
      <c r="I88" s="107">
        <f t="shared" si="3"/>
        <v>4</v>
      </c>
      <c r="J88" s="107">
        <f t="shared" si="3"/>
        <v>64</v>
      </c>
      <c r="K88" s="248"/>
      <c r="L88" s="296">
        <v>1</v>
      </c>
      <c r="M88" s="296">
        <v>1</v>
      </c>
      <c r="N88" s="296">
        <v>1</v>
      </c>
      <c r="O88" s="296">
        <v>1</v>
      </c>
      <c r="P88" s="296">
        <v>1</v>
      </c>
      <c r="Q88" s="296">
        <v>1</v>
      </c>
      <c r="R88" s="296">
        <v>1</v>
      </c>
      <c r="S88" s="296">
        <v>1</v>
      </c>
      <c r="T88" s="296">
        <v>1</v>
      </c>
      <c r="U88" s="296">
        <v>1</v>
      </c>
      <c r="V88" s="296">
        <v>1</v>
      </c>
      <c r="W88" s="296">
        <v>1</v>
      </c>
      <c r="X88" s="296">
        <v>1</v>
      </c>
      <c r="Y88" s="296">
        <v>1</v>
      </c>
      <c r="Z88" s="296">
        <v>1</v>
      </c>
      <c r="AA88" s="296">
        <v>1</v>
      </c>
      <c r="AB88" s="296">
        <v>1</v>
      </c>
      <c r="AC88" s="296">
        <v>1</v>
      </c>
      <c r="AD88" s="296">
        <v>1</v>
      </c>
      <c r="AE88" s="296">
        <v>1</v>
      </c>
      <c r="AF88" s="296">
        <v>1</v>
      </c>
      <c r="AG88" s="296">
        <v>1</v>
      </c>
      <c r="AH88" s="296">
        <v>1</v>
      </c>
      <c r="AI88" s="296">
        <v>0.81</v>
      </c>
      <c r="AJ88" s="296">
        <v>1</v>
      </c>
      <c r="AK88" s="296">
        <v>1</v>
      </c>
      <c r="AL88" s="296">
        <v>1</v>
      </c>
      <c r="AM88" s="296">
        <v>1</v>
      </c>
      <c r="AN88" s="296">
        <v>1</v>
      </c>
      <c r="AO88" s="296">
        <v>1</v>
      </c>
      <c r="AP88" s="296">
        <v>1</v>
      </c>
      <c r="AQ88" s="296">
        <v>1</v>
      </c>
      <c r="AR88" s="296">
        <v>1</v>
      </c>
      <c r="AS88" s="296">
        <v>1</v>
      </c>
      <c r="AT88" s="296">
        <v>1</v>
      </c>
      <c r="AU88" s="296">
        <v>1</v>
      </c>
      <c r="AV88" s="296">
        <v>1</v>
      </c>
      <c r="AW88" s="296">
        <v>1</v>
      </c>
      <c r="AX88" s="296">
        <v>1</v>
      </c>
      <c r="AY88" s="296">
        <v>0.5</v>
      </c>
      <c r="AZ88" s="296">
        <v>1</v>
      </c>
      <c r="BA88" s="296">
        <v>0.89</v>
      </c>
      <c r="BB88" s="296">
        <v>1</v>
      </c>
      <c r="BC88" s="296">
        <v>0.55000000000000004</v>
      </c>
      <c r="BD88" s="296">
        <v>1</v>
      </c>
      <c r="BE88" s="296">
        <v>0.6</v>
      </c>
      <c r="BF88" s="296">
        <v>1</v>
      </c>
      <c r="BG88" s="296">
        <v>1</v>
      </c>
      <c r="BH88" s="296">
        <v>1</v>
      </c>
      <c r="BI88" s="296">
        <v>1</v>
      </c>
      <c r="BJ88" s="296">
        <v>0.73</v>
      </c>
      <c r="BK88" s="296">
        <v>1</v>
      </c>
      <c r="BL88" s="296">
        <v>1</v>
      </c>
      <c r="BM88" s="296">
        <v>1</v>
      </c>
      <c r="BN88" s="296">
        <v>1</v>
      </c>
      <c r="BO88" s="296">
        <v>1</v>
      </c>
      <c r="BP88" s="296">
        <v>1</v>
      </c>
      <c r="BQ88" s="296">
        <v>0.5</v>
      </c>
      <c r="BR88" s="296">
        <v>0.78</v>
      </c>
      <c r="BS88" s="296">
        <v>0.6</v>
      </c>
      <c r="BT88" s="129"/>
    </row>
    <row r="89" spans="1:72" ht="15" x14ac:dyDescent="0.15">
      <c r="A89" s="104" t="s">
        <v>289</v>
      </c>
      <c r="B89" s="153" t="s">
        <v>520</v>
      </c>
      <c r="C89" s="153" t="s">
        <v>228</v>
      </c>
      <c r="D89" s="155" t="s">
        <v>699</v>
      </c>
      <c r="E89" s="153" t="s">
        <v>130</v>
      </c>
      <c r="F89" s="155"/>
      <c r="G89" s="114">
        <v>0.05</v>
      </c>
      <c r="H89" s="115">
        <v>1</v>
      </c>
      <c r="I89" s="116">
        <f t="shared" si="3"/>
        <v>4</v>
      </c>
      <c r="J89" s="116">
        <f t="shared" si="3"/>
        <v>80</v>
      </c>
      <c r="K89" s="253"/>
      <c r="L89" s="296">
        <v>1</v>
      </c>
      <c r="M89" s="296">
        <v>1</v>
      </c>
      <c r="N89" s="296">
        <v>1</v>
      </c>
      <c r="O89" s="296">
        <v>1</v>
      </c>
      <c r="P89" s="296">
        <v>1</v>
      </c>
      <c r="Q89" s="296">
        <v>1</v>
      </c>
      <c r="R89" s="296">
        <v>1</v>
      </c>
      <c r="S89" s="296">
        <v>1</v>
      </c>
      <c r="T89" s="296">
        <v>1</v>
      </c>
      <c r="U89" s="296">
        <v>1</v>
      </c>
      <c r="V89" s="296">
        <v>1</v>
      </c>
      <c r="W89" s="296">
        <v>1</v>
      </c>
      <c r="X89" s="296">
        <v>1</v>
      </c>
      <c r="Y89" s="296">
        <v>1</v>
      </c>
      <c r="Z89" s="296">
        <v>1</v>
      </c>
      <c r="AA89" s="296">
        <v>1</v>
      </c>
      <c r="AB89" s="296">
        <v>1</v>
      </c>
      <c r="AC89" s="296">
        <v>1</v>
      </c>
      <c r="AD89" s="296">
        <v>1</v>
      </c>
      <c r="AE89" s="296">
        <v>1</v>
      </c>
      <c r="AF89" s="296">
        <v>1</v>
      </c>
      <c r="AG89" s="296">
        <v>1</v>
      </c>
      <c r="AH89" s="296">
        <v>1</v>
      </c>
      <c r="AI89" s="296">
        <v>0.81</v>
      </c>
      <c r="AJ89" s="296">
        <v>1</v>
      </c>
      <c r="AK89" s="296">
        <v>1</v>
      </c>
      <c r="AL89" s="296">
        <v>1</v>
      </c>
      <c r="AM89" s="296">
        <v>1</v>
      </c>
      <c r="AN89" s="296">
        <v>1</v>
      </c>
      <c r="AO89" s="296">
        <v>1</v>
      </c>
      <c r="AP89" s="296">
        <v>1</v>
      </c>
      <c r="AQ89" s="296">
        <v>1</v>
      </c>
      <c r="AR89" s="296">
        <v>1</v>
      </c>
      <c r="AS89" s="296">
        <v>1</v>
      </c>
      <c r="AT89" s="296">
        <v>1</v>
      </c>
      <c r="AU89" s="296">
        <v>1</v>
      </c>
      <c r="AV89" s="296">
        <v>1</v>
      </c>
      <c r="AW89" s="296">
        <v>1</v>
      </c>
      <c r="AX89" s="296">
        <v>1</v>
      </c>
      <c r="AY89" s="296">
        <v>0.5</v>
      </c>
      <c r="AZ89" s="296">
        <v>1</v>
      </c>
      <c r="BA89" s="296">
        <v>0.89</v>
      </c>
      <c r="BB89" s="296">
        <v>1</v>
      </c>
      <c r="BC89" s="296">
        <v>0.55000000000000004</v>
      </c>
      <c r="BD89" s="296">
        <v>1</v>
      </c>
      <c r="BE89" s="296">
        <v>0.6</v>
      </c>
      <c r="BF89" s="296">
        <v>1</v>
      </c>
      <c r="BG89" s="296">
        <v>1</v>
      </c>
      <c r="BH89" s="296">
        <v>1</v>
      </c>
      <c r="BI89" s="296">
        <v>1</v>
      </c>
      <c r="BJ89" s="296">
        <v>0.73</v>
      </c>
      <c r="BK89" s="296">
        <v>1</v>
      </c>
      <c r="BL89" s="296">
        <v>1</v>
      </c>
      <c r="BM89" s="296">
        <v>1</v>
      </c>
      <c r="BN89" s="296">
        <v>1</v>
      </c>
      <c r="BO89" s="296">
        <v>1</v>
      </c>
      <c r="BP89" s="296">
        <v>1</v>
      </c>
      <c r="BQ89" s="296">
        <v>0.5</v>
      </c>
      <c r="BR89" s="296">
        <v>0.78</v>
      </c>
      <c r="BS89" s="296">
        <v>0.6</v>
      </c>
      <c r="BT89" s="129"/>
    </row>
    <row r="90" spans="1:72" ht="15" x14ac:dyDescent="0.15">
      <c r="A90" s="104" t="s">
        <v>290</v>
      </c>
      <c r="B90" s="153" t="s">
        <v>520</v>
      </c>
      <c r="C90" s="153" t="s">
        <v>228</v>
      </c>
      <c r="D90" s="155" t="s">
        <v>700</v>
      </c>
      <c r="E90" s="153" t="s">
        <v>130</v>
      </c>
      <c r="F90" s="155"/>
      <c r="G90" s="114">
        <v>0.05</v>
      </c>
      <c r="H90" s="115">
        <v>1.2</v>
      </c>
      <c r="I90" s="116">
        <f t="shared" si="3"/>
        <v>4</v>
      </c>
      <c r="J90" s="116">
        <f t="shared" si="3"/>
        <v>96</v>
      </c>
      <c r="K90" s="253"/>
      <c r="L90" s="296">
        <v>1</v>
      </c>
      <c r="M90" s="296">
        <v>1</v>
      </c>
      <c r="N90" s="296">
        <v>1</v>
      </c>
      <c r="O90" s="296">
        <v>1</v>
      </c>
      <c r="P90" s="296">
        <v>1</v>
      </c>
      <c r="Q90" s="296">
        <v>1</v>
      </c>
      <c r="R90" s="296">
        <v>1</v>
      </c>
      <c r="S90" s="296">
        <v>1</v>
      </c>
      <c r="T90" s="296">
        <v>1</v>
      </c>
      <c r="U90" s="296">
        <v>1</v>
      </c>
      <c r="V90" s="296">
        <v>1</v>
      </c>
      <c r="W90" s="296">
        <v>1</v>
      </c>
      <c r="X90" s="296">
        <v>1</v>
      </c>
      <c r="Y90" s="296">
        <v>1</v>
      </c>
      <c r="Z90" s="296">
        <v>1</v>
      </c>
      <c r="AA90" s="296">
        <v>1</v>
      </c>
      <c r="AB90" s="296">
        <v>1</v>
      </c>
      <c r="AC90" s="296">
        <v>1</v>
      </c>
      <c r="AD90" s="296">
        <v>1</v>
      </c>
      <c r="AE90" s="296">
        <v>1</v>
      </c>
      <c r="AF90" s="296">
        <v>1</v>
      </c>
      <c r="AG90" s="296">
        <v>1</v>
      </c>
      <c r="AH90" s="296">
        <v>1</v>
      </c>
      <c r="AI90" s="296">
        <v>0.81</v>
      </c>
      <c r="AJ90" s="296">
        <v>1</v>
      </c>
      <c r="AK90" s="296">
        <v>1</v>
      </c>
      <c r="AL90" s="296">
        <v>1</v>
      </c>
      <c r="AM90" s="296">
        <v>1</v>
      </c>
      <c r="AN90" s="296">
        <v>1</v>
      </c>
      <c r="AO90" s="296">
        <v>1</v>
      </c>
      <c r="AP90" s="296">
        <v>1</v>
      </c>
      <c r="AQ90" s="296">
        <v>1</v>
      </c>
      <c r="AR90" s="296">
        <v>1</v>
      </c>
      <c r="AS90" s="296">
        <v>1</v>
      </c>
      <c r="AT90" s="296">
        <v>1</v>
      </c>
      <c r="AU90" s="296">
        <v>1</v>
      </c>
      <c r="AV90" s="296">
        <v>1</v>
      </c>
      <c r="AW90" s="296">
        <v>1</v>
      </c>
      <c r="AX90" s="296">
        <v>1</v>
      </c>
      <c r="AY90" s="296">
        <v>0.5</v>
      </c>
      <c r="AZ90" s="296">
        <v>1</v>
      </c>
      <c r="BA90" s="296">
        <v>0.89</v>
      </c>
      <c r="BB90" s="296">
        <v>1</v>
      </c>
      <c r="BC90" s="296">
        <v>0.55000000000000004</v>
      </c>
      <c r="BD90" s="296">
        <v>1</v>
      </c>
      <c r="BE90" s="296">
        <v>0.6</v>
      </c>
      <c r="BF90" s="296">
        <v>1</v>
      </c>
      <c r="BG90" s="296">
        <v>1</v>
      </c>
      <c r="BH90" s="296">
        <v>1</v>
      </c>
      <c r="BI90" s="296">
        <v>1</v>
      </c>
      <c r="BJ90" s="296">
        <v>0.73</v>
      </c>
      <c r="BK90" s="296">
        <v>1</v>
      </c>
      <c r="BL90" s="296">
        <v>1</v>
      </c>
      <c r="BM90" s="296">
        <v>1</v>
      </c>
      <c r="BN90" s="296">
        <v>1</v>
      </c>
      <c r="BO90" s="296">
        <v>1</v>
      </c>
      <c r="BP90" s="296">
        <v>1</v>
      </c>
      <c r="BQ90" s="296">
        <v>0.5</v>
      </c>
      <c r="BR90" s="296">
        <v>0.78</v>
      </c>
      <c r="BS90" s="296">
        <v>0.6</v>
      </c>
      <c r="BT90" s="129"/>
    </row>
    <row r="91" spans="1:72" ht="15" x14ac:dyDescent="0.15">
      <c r="A91" s="104" t="s">
        <v>291</v>
      </c>
      <c r="B91" s="153" t="s">
        <v>520</v>
      </c>
      <c r="C91" s="153" t="s">
        <v>228</v>
      </c>
      <c r="D91" s="155" t="s">
        <v>701</v>
      </c>
      <c r="E91" s="153" t="s">
        <v>130</v>
      </c>
      <c r="F91" s="155"/>
      <c r="G91" s="114">
        <v>0.05</v>
      </c>
      <c r="H91" s="115">
        <v>1.6</v>
      </c>
      <c r="I91" s="116">
        <f t="shared" si="3"/>
        <v>4</v>
      </c>
      <c r="J91" s="116">
        <f t="shared" si="3"/>
        <v>128</v>
      </c>
      <c r="K91" s="253"/>
      <c r="L91" s="296">
        <v>1</v>
      </c>
      <c r="M91" s="296">
        <v>1</v>
      </c>
      <c r="N91" s="296">
        <v>1</v>
      </c>
      <c r="O91" s="296">
        <v>1</v>
      </c>
      <c r="P91" s="296">
        <v>1</v>
      </c>
      <c r="Q91" s="296">
        <v>1</v>
      </c>
      <c r="R91" s="296">
        <v>1</v>
      </c>
      <c r="S91" s="296">
        <v>1</v>
      </c>
      <c r="T91" s="296">
        <v>1</v>
      </c>
      <c r="U91" s="296">
        <v>1</v>
      </c>
      <c r="V91" s="296">
        <v>1</v>
      </c>
      <c r="W91" s="296">
        <v>1</v>
      </c>
      <c r="X91" s="296">
        <v>1</v>
      </c>
      <c r="Y91" s="296">
        <v>1</v>
      </c>
      <c r="Z91" s="296">
        <v>1</v>
      </c>
      <c r="AA91" s="296">
        <v>1</v>
      </c>
      <c r="AB91" s="296">
        <v>1</v>
      </c>
      <c r="AC91" s="296">
        <v>1</v>
      </c>
      <c r="AD91" s="296">
        <v>1</v>
      </c>
      <c r="AE91" s="296">
        <v>1</v>
      </c>
      <c r="AF91" s="296">
        <v>1</v>
      </c>
      <c r="AG91" s="296">
        <v>1</v>
      </c>
      <c r="AH91" s="296">
        <v>1</v>
      </c>
      <c r="AI91" s="296">
        <v>0.81</v>
      </c>
      <c r="AJ91" s="296">
        <v>1</v>
      </c>
      <c r="AK91" s="296">
        <v>1</v>
      </c>
      <c r="AL91" s="296">
        <v>1</v>
      </c>
      <c r="AM91" s="296">
        <v>1</v>
      </c>
      <c r="AN91" s="296">
        <v>1</v>
      </c>
      <c r="AO91" s="296">
        <v>1</v>
      </c>
      <c r="AP91" s="296">
        <v>1</v>
      </c>
      <c r="AQ91" s="296">
        <v>1</v>
      </c>
      <c r="AR91" s="296">
        <v>1</v>
      </c>
      <c r="AS91" s="296">
        <v>1</v>
      </c>
      <c r="AT91" s="296">
        <v>1</v>
      </c>
      <c r="AU91" s="296">
        <v>1</v>
      </c>
      <c r="AV91" s="296">
        <v>1</v>
      </c>
      <c r="AW91" s="296">
        <v>1</v>
      </c>
      <c r="AX91" s="296">
        <v>1</v>
      </c>
      <c r="AY91" s="296">
        <v>0.5</v>
      </c>
      <c r="AZ91" s="296">
        <v>1</v>
      </c>
      <c r="BA91" s="296">
        <v>0.89</v>
      </c>
      <c r="BB91" s="296">
        <v>1</v>
      </c>
      <c r="BC91" s="296">
        <v>0.55000000000000004</v>
      </c>
      <c r="BD91" s="296">
        <v>1</v>
      </c>
      <c r="BE91" s="296">
        <v>0.6</v>
      </c>
      <c r="BF91" s="296">
        <v>1</v>
      </c>
      <c r="BG91" s="296">
        <v>1</v>
      </c>
      <c r="BH91" s="296">
        <v>1</v>
      </c>
      <c r="BI91" s="296">
        <v>1</v>
      </c>
      <c r="BJ91" s="296">
        <v>0.73</v>
      </c>
      <c r="BK91" s="296">
        <v>1</v>
      </c>
      <c r="BL91" s="296">
        <v>1</v>
      </c>
      <c r="BM91" s="296">
        <v>1</v>
      </c>
      <c r="BN91" s="296">
        <v>1</v>
      </c>
      <c r="BO91" s="296">
        <v>1</v>
      </c>
      <c r="BP91" s="296">
        <v>1</v>
      </c>
      <c r="BQ91" s="296">
        <v>0.5</v>
      </c>
      <c r="BR91" s="296">
        <v>0.78</v>
      </c>
      <c r="BS91" s="296">
        <v>0.6</v>
      </c>
      <c r="BT91" s="129"/>
    </row>
    <row r="92" spans="1:72" ht="15" x14ac:dyDescent="0.15">
      <c r="A92" s="104" t="s">
        <v>292</v>
      </c>
      <c r="B92" s="153" t="s">
        <v>520</v>
      </c>
      <c r="C92" s="153" t="s">
        <v>228</v>
      </c>
      <c r="D92" s="155" t="s">
        <v>702</v>
      </c>
      <c r="E92" s="153" t="s">
        <v>130</v>
      </c>
      <c r="F92" s="155"/>
      <c r="G92" s="114">
        <v>7.4999999999999997E-2</v>
      </c>
      <c r="H92" s="115">
        <v>1</v>
      </c>
      <c r="I92" s="116">
        <f t="shared" si="3"/>
        <v>6</v>
      </c>
      <c r="J92" s="116">
        <f t="shared" si="3"/>
        <v>80</v>
      </c>
      <c r="K92" s="253"/>
      <c r="L92" s="296">
        <v>1</v>
      </c>
      <c r="M92" s="296">
        <v>1</v>
      </c>
      <c r="N92" s="296">
        <v>1</v>
      </c>
      <c r="O92" s="296">
        <v>1</v>
      </c>
      <c r="P92" s="296">
        <v>1</v>
      </c>
      <c r="Q92" s="296">
        <v>1</v>
      </c>
      <c r="R92" s="296">
        <v>1</v>
      </c>
      <c r="S92" s="296">
        <v>1</v>
      </c>
      <c r="T92" s="296">
        <v>1</v>
      </c>
      <c r="U92" s="296">
        <v>1</v>
      </c>
      <c r="V92" s="296">
        <v>1</v>
      </c>
      <c r="W92" s="296">
        <v>1</v>
      </c>
      <c r="X92" s="296">
        <v>1</v>
      </c>
      <c r="Y92" s="296">
        <v>1</v>
      </c>
      <c r="Z92" s="296">
        <v>1</v>
      </c>
      <c r="AA92" s="296">
        <v>1</v>
      </c>
      <c r="AB92" s="296">
        <v>1</v>
      </c>
      <c r="AC92" s="296">
        <v>1</v>
      </c>
      <c r="AD92" s="296">
        <v>1</v>
      </c>
      <c r="AE92" s="296">
        <v>1</v>
      </c>
      <c r="AF92" s="296">
        <v>1</v>
      </c>
      <c r="AG92" s="296">
        <v>1</v>
      </c>
      <c r="AH92" s="296">
        <v>1</v>
      </c>
      <c r="AI92" s="296">
        <v>0.81</v>
      </c>
      <c r="AJ92" s="296">
        <v>1</v>
      </c>
      <c r="AK92" s="296">
        <v>1</v>
      </c>
      <c r="AL92" s="296">
        <v>1</v>
      </c>
      <c r="AM92" s="296">
        <v>1</v>
      </c>
      <c r="AN92" s="296">
        <v>1</v>
      </c>
      <c r="AO92" s="296">
        <v>1</v>
      </c>
      <c r="AP92" s="296">
        <v>1</v>
      </c>
      <c r="AQ92" s="296">
        <v>1</v>
      </c>
      <c r="AR92" s="296">
        <v>1</v>
      </c>
      <c r="AS92" s="296">
        <v>1</v>
      </c>
      <c r="AT92" s="296">
        <v>1</v>
      </c>
      <c r="AU92" s="296">
        <v>1</v>
      </c>
      <c r="AV92" s="296">
        <v>1</v>
      </c>
      <c r="AW92" s="296">
        <v>1</v>
      </c>
      <c r="AX92" s="296">
        <v>1</v>
      </c>
      <c r="AY92" s="296">
        <v>0.5</v>
      </c>
      <c r="AZ92" s="296">
        <v>1</v>
      </c>
      <c r="BA92" s="296">
        <v>0.89</v>
      </c>
      <c r="BB92" s="296">
        <v>1</v>
      </c>
      <c r="BC92" s="296">
        <v>0.55000000000000004</v>
      </c>
      <c r="BD92" s="296">
        <v>1</v>
      </c>
      <c r="BE92" s="296">
        <v>0.6</v>
      </c>
      <c r="BF92" s="296">
        <v>1</v>
      </c>
      <c r="BG92" s="296">
        <v>1</v>
      </c>
      <c r="BH92" s="296">
        <v>1</v>
      </c>
      <c r="BI92" s="296">
        <v>1</v>
      </c>
      <c r="BJ92" s="296">
        <v>0.73</v>
      </c>
      <c r="BK92" s="296">
        <v>1</v>
      </c>
      <c r="BL92" s="296">
        <v>1</v>
      </c>
      <c r="BM92" s="296">
        <v>1</v>
      </c>
      <c r="BN92" s="296">
        <v>1</v>
      </c>
      <c r="BO92" s="296">
        <v>1</v>
      </c>
      <c r="BP92" s="296">
        <v>1</v>
      </c>
      <c r="BQ92" s="296">
        <v>0.5</v>
      </c>
      <c r="BR92" s="296">
        <v>0.78</v>
      </c>
      <c r="BS92" s="296">
        <v>0.6</v>
      </c>
      <c r="BT92" s="129"/>
    </row>
    <row r="93" spans="1:72" ht="15" x14ac:dyDescent="0.15">
      <c r="A93" s="104" t="s">
        <v>293</v>
      </c>
      <c r="B93" s="153" t="s">
        <v>520</v>
      </c>
      <c r="C93" s="153" t="s">
        <v>228</v>
      </c>
      <c r="D93" s="153" t="s">
        <v>703</v>
      </c>
      <c r="E93" s="153" t="s">
        <v>130</v>
      </c>
      <c r="F93" s="153"/>
      <c r="G93" s="105">
        <v>0.1</v>
      </c>
      <c r="H93" s="106">
        <v>0.5</v>
      </c>
      <c r="I93" s="107">
        <f t="shared" si="3"/>
        <v>8</v>
      </c>
      <c r="J93" s="107">
        <f t="shared" si="3"/>
        <v>40</v>
      </c>
      <c r="K93" s="248"/>
      <c r="L93" s="296">
        <v>1</v>
      </c>
      <c r="M93" s="296">
        <v>1</v>
      </c>
      <c r="N93" s="296">
        <v>1</v>
      </c>
      <c r="O93" s="296">
        <v>1</v>
      </c>
      <c r="P93" s="296">
        <v>1</v>
      </c>
      <c r="Q93" s="296">
        <v>1</v>
      </c>
      <c r="R93" s="296">
        <v>1</v>
      </c>
      <c r="S93" s="296">
        <v>1</v>
      </c>
      <c r="T93" s="296">
        <v>1</v>
      </c>
      <c r="U93" s="296">
        <v>1</v>
      </c>
      <c r="V93" s="296">
        <v>1</v>
      </c>
      <c r="W93" s="296">
        <v>1</v>
      </c>
      <c r="X93" s="296">
        <v>1</v>
      </c>
      <c r="Y93" s="296">
        <v>1</v>
      </c>
      <c r="Z93" s="296">
        <v>1</v>
      </c>
      <c r="AA93" s="296">
        <v>1</v>
      </c>
      <c r="AB93" s="296">
        <v>1</v>
      </c>
      <c r="AC93" s="296">
        <v>1</v>
      </c>
      <c r="AD93" s="296">
        <v>1</v>
      </c>
      <c r="AE93" s="296">
        <v>1</v>
      </c>
      <c r="AF93" s="296">
        <v>1</v>
      </c>
      <c r="AG93" s="296">
        <v>1</v>
      </c>
      <c r="AH93" s="296">
        <v>1</v>
      </c>
      <c r="AI93" s="296">
        <v>0.81</v>
      </c>
      <c r="AJ93" s="296">
        <v>1</v>
      </c>
      <c r="AK93" s="296">
        <v>1</v>
      </c>
      <c r="AL93" s="296">
        <v>1</v>
      </c>
      <c r="AM93" s="296">
        <v>1</v>
      </c>
      <c r="AN93" s="296">
        <v>1</v>
      </c>
      <c r="AO93" s="296">
        <v>1</v>
      </c>
      <c r="AP93" s="296">
        <v>1</v>
      </c>
      <c r="AQ93" s="296">
        <v>1</v>
      </c>
      <c r="AR93" s="296">
        <v>1</v>
      </c>
      <c r="AS93" s="296">
        <v>1</v>
      </c>
      <c r="AT93" s="296">
        <v>1</v>
      </c>
      <c r="AU93" s="296">
        <v>1</v>
      </c>
      <c r="AV93" s="296">
        <v>1</v>
      </c>
      <c r="AW93" s="296">
        <v>1</v>
      </c>
      <c r="AX93" s="296">
        <v>1</v>
      </c>
      <c r="AY93" s="296">
        <v>0.5</v>
      </c>
      <c r="AZ93" s="296">
        <v>1</v>
      </c>
      <c r="BA93" s="296">
        <v>0.89</v>
      </c>
      <c r="BB93" s="296">
        <v>1</v>
      </c>
      <c r="BC93" s="296">
        <v>0.55000000000000004</v>
      </c>
      <c r="BD93" s="296">
        <v>1</v>
      </c>
      <c r="BE93" s="296">
        <v>0.6</v>
      </c>
      <c r="BF93" s="296">
        <v>1</v>
      </c>
      <c r="BG93" s="296">
        <v>1</v>
      </c>
      <c r="BH93" s="296">
        <v>1</v>
      </c>
      <c r="BI93" s="296">
        <v>1</v>
      </c>
      <c r="BJ93" s="296">
        <v>0.73</v>
      </c>
      <c r="BK93" s="296">
        <v>1</v>
      </c>
      <c r="BL93" s="296">
        <v>1</v>
      </c>
      <c r="BM93" s="296">
        <v>1</v>
      </c>
      <c r="BN93" s="296">
        <v>1</v>
      </c>
      <c r="BO93" s="296">
        <v>1</v>
      </c>
      <c r="BP93" s="296">
        <v>1</v>
      </c>
      <c r="BQ93" s="296">
        <v>0.5</v>
      </c>
      <c r="BR93" s="296">
        <v>0.78</v>
      </c>
      <c r="BS93" s="296">
        <v>0.6</v>
      </c>
      <c r="BT93" s="129"/>
    </row>
    <row r="94" spans="1:72" ht="15" x14ac:dyDescent="0.15">
      <c r="A94" s="104" t="s">
        <v>294</v>
      </c>
      <c r="B94" s="153" t="s">
        <v>520</v>
      </c>
      <c r="C94" s="153" t="s">
        <v>228</v>
      </c>
      <c r="D94" s="153" t="s">
        <v>704</v>
      </c>
      <c r="E94" s="153" t="s">
        <v>130</v>
      </c>
      <c r="F94" s="153"/>
      <c r="G94" s="105">
        <v>0.1</v>
      </c>
      <c r="H94" s="106">
        <v>0.9</v>
      </c>
      <c r="I94" s="107">
        <f t="shared" si="3"/>
        <v>8</v>
      </c>
      <c r="J94" s="107">
        <f t="shared" si="3"/>
        <v>72</v>
      </c>
      <c r="K94" s="248"/>
      <c r="L94" s="296">
        <v>1</v>
      </c>
      <c r="M94" s="296">
        <v>1</v>
      </c>
      <c r="N94" s="296">
        <v>1</v>
      </c>
      <c r="O94" s="296">
        <v>1</v>
      </c>
      <c r="P94" s="296">
        <v>1</v>
      </c>
      <c r="Q94" s="296">
        <v>1</v>
      </c>
      <c r="R94" s="296">
        <v>1</v>
      </c>
      <c r="S94" s="296">
        <v>1</v>
      </c>
      <c r="T94" s="296">
        <v>1</v>
      </c>
      <c r="U94" s="296">
        <v>1</v>
      </c>
      <c r="V94" s="296">
        <v>1</v>
      </c>
      <c r="W94" s="296">
        <v>1</v>
      </c>
      <c r="X94" s="296">
        <v>1</v>
      </c>
      <c r="Y94" s="296">
        <v>1</v>
      </c>
      <c r="Z94" s="296">
        <v>1</v>
      </c>
      <c r="AA94" s="296">
        <v>1</v>
      </c>
      <c r="AB94" s="296">
        <v>1</v>
      </c>
      <c r="AC94" s="296">
        <v>1</v>
      </c>
      <c r="AD94" s="296">
        <v>1</v>
      </c>
      <c r="AE94" s="296">
        <v>1</v>
      </c>
      <c r="AF94" s="296">
        <v>1</v>
      </c>
      <c r="AG94" s="296">
        <v>1</v>
      </c>
      <c r="AH94" s="296">
        <v>1</v>
      </c>
      <c r="AI94" s="296">
        <v>0.81</v>
      </c>
      <c r="AJ94" s="296">
        <v>1</v>
      </c>
      <c r="AK94" s="296">
        <v>1</v>
      </c>
      <c r="AL94" s="296">
        <v>1</v>
      </c>
      <c r="AM94" s="296">
        <v>1</v>
      </c>
      <c r="AN94" s="296">
        <v>1</v>
      </c>
      <c r="AO94" s="296">
        <v>1</v>
      </c>
      <c r="AP94" s="296">
        <v>1</v>
      </c>
      <c r="AQ94" s="296">
        <v>1</v>
      </c>
      <c r="AR94" s="296">
        <v>1</v>
      </c>
      <c r="AS94" s="296">
        <v>1</v>
      </c>
      <c r="AT94" s="296">
        <v>1</v>
      </c>
      <c r="AU94" s="296">
        <v>1</v>
      </c>
      <c r="AV94" s="296">
        <v>1</v>
      </c>
      <c r="AW94" s="296">
        <v>1</v>
      </c>
      <c r="AX94" s="296">
        <v>1</v>
      </c>
      <c r="AY94" s="296">
        <v>0.5</v>
      </c>
      <c r="AZ94" s="296">
        <v>1</v>
      </c>
      <c r="BA94" s="296">
        <v>0.89</v>
      </c>
      <c r="BB94" s="296">
        <v>1</v>
      </c>
      <c r="BC94" s="296">
        <v>0.55000000000000004</v>
      </c>
      <c r="BD94" s="296">
        <v>1</v>
      </c>
      <c r="BE94" s="296">
        <v>0.6</v>
      </c>
      <c r="BF94" s="296">
        <v>1</v>
      </c>
      <c r="BG94" s="296">
        <v>1</v>
      </c>
      <c r="BH94" s="296">
        <v>1</v>
      </c>
      <c r="BI94" s="296">
        <v>1</v>
      </c>
      <c r="BJ94" s="296">
        <v>0.73</v>
      </c>
      <c r="BK94" s="296">
        <v>1</v>
      </c>
      <c r="BL94" s="296">
        <v>1</v>
      </c>
      <c r="BM94" s="296">
        <v>1</v>
      </c>
      <c r="BN94" s="296">
        <v>1</v>
      </c>
      <c r="BO94" s="296">
        <v>1</v>
      </c>
      <c r="BP94" s="296">
        <v>1</v>
      </c>
      <c r="BQ94" s="296">
        <v>0.5</v>
      </c>
      <c r="BR94" s="296">
        <v>0.78</v>
      </c>
      <c r="BS94" s="296">
        <v>0.6</v>
      </c>
      <c r="BT94" s="129"/>
    </row>
    <row r="95" spans="1:72" ht="15" x14ac:dyDescent="0.15">
      <c r="A95" s="104" t="s">
        <v>295</v>
      </c>
      <c r="B95" s="153" t="s">
        <v>520</v>
      </c>
      <c r="C95" s="153" t="s">
        <v>228</v>
      </c>
      <c r="D95" s="153" t="s">
        <v>705</v>
      </c>
      <c r="E95" s="153" t="s">
        <v>130</v>
      </c>
      <c r="F95" s="153"/>
      <c r="G95" s="105">
        <v>0.1</v>
      </c>
      <c r="H95" s="106">
        <v>2.1</v>
      </c>
      <c r="I95" s="107">
        <f t="shared" si="3"/>
        <v>8</v>
      </c>
      <c r="J95" s="107">
        <f t="shared" si="3"/>
        <v>168</v>
      </c>
      <c r="K95" s="248"/>
      <c r="L95" s="296">
        <v>1</v>
      </c>
      <c r="M95" s="296">
        <v>1</v>
      </c>
      <c r="N95" s="296">
        <v>1</v>
      </c>
      <c r="O95" s="296">
        <v>1</v>
      </c>
      <c r="P95" s="296">
        <v>1</v>
      </c>
      <c r="Q95" s="296">
        <v>1</v>
      </c>
      <c r="R95" s="296">
        <v>1</v>
      </c>
      <c r="S95" s="296">
        <v>1</v>
      </c>
      <c r="T95" s="296">
        <v>1</v>
      </c>
      <c r="U95" s="296">
        <v>1</v>
      </c>
      <c r="V95" s="296">
        <v>1</v>
      </c>
      <c r="W95" s="296">
        <v>1</v>
      </c>
      <c r="X95" s="296">
        <v>1</v>
      </c>
      <c r="Y95" s="296">
        <v>1</v>
      </c>
      <c r="Z95" s="296">
        <v>1</v>
      </c>
      <c r="AA95" s="296">
        <v>1</v>
      </c>
      <c r="AB95" s="296">
        <v>1</v>
      </c>
      <c r="AC95" s="296">
        <v>1</v>
      </c>
      <c r="AD95" s="296">
        <v>1</v>
      </c>
      <c r="AE95" s="296">
        <v>1</v>
      </c>
      <c r="AF95" s="296">
        <v>1</v>
      </c>
      <c r="AG95" s="296">
        <v>1</v>
      </c>
      <c r="AH95" s="296">
        <v>1</v>
      </c>
      <c r="AI95" s="296">
        <v>0.81</v>
      </c>
      <c r="AJ95" s="296">
        <v>1</v>
      </c>
      <c r="AK95" s="296">
        <v>1</v>
      </c>
      <c r="AL95" s="296">
        <v>1</v>
      </c>
      <c r="AM95" s="296">
        <v>1</v>
      </c>
      <c r="AN95" s="296">
        <v>1</v>
      </c>
      <c r="AO95" s="296">
        <v>1</v>
      </c>
      <c r="AP95" s="296">
        <v>1</v>
      </c>
      <c r="AQ95" s="296">
        <v>1</v>
      </c>
      <c r="AR95" s="296">
        <v>1</v>
      </c>
      <c r="AS95" s="296">
        <v>1</v>
      </c>
      <c r="AT95" s="296">
        <v>1</v>
      </c>
      <c r="AU95" s="296">
        <v>1</v>
      </c>
      <c r="AV95" s="296">
        <v>1</v>
      </c>
      <c r="AW95" s="296">
        <v>1</v>
      </c>
      <c r="AX95" s="296">
        <v>1</v>
      </c>
      <c r="AY95" s="296">
        <v>0.5</v>
      </c>
      <c r="AZ95" s="296">
        <v>1</v>
      </c>
      <c r="BA95" s="296">
        <v>0.89</v>
      </c>
      <c r="BB95" s="296">
        <v>1</v>
      </c>
      <c r="BC95" s="296">
        <v>0.55000000000000004</v>
      </c>
      <c r="BD95" s="296">
        <v>1</v>
      </c>
      <c r="BE95" s="296">
        <v>0.6</v>
      </c>
      <c r="BF95" s="296">
        <v>1</v>
      </c>
      <c r="BG95" s="296">
        <v>1</v>
      </c>
      <c r="BH95" s="296">
        <v>1</v>
      </c>
      <c r="BI95" s="296">
        <v>1</v>
      </c>
      <c r="BJ95" s="296">
        <v>0.73</v>
      </c>
      <c r="BK95" s="296">
        <v>1</v>
      </c>
      <c r="BL95" s="296">
        <v>1</v>
      </c>
      <c r="BM95" s="296">
        <v>1</v>
      </c>
      <c r="BN95" s="296">
        <v>1</v>
      </c>
      <c r="BO95" s="296">
        <v>1</v>
      </c>
      <c r="BP95" s="296">
        <v>1</v>
      </c>
      <c r="BQ95" s="296">
        <v>0.5</v>
      </c>
      <c r="BR95" s="296">
        <v>0.78</v>
      </c>
      <c r="BS95" s="296">
        <v>0.6</v>
      </c>
      <c r="BT95" s="129"/>
    </row>
    <row r="96" spans="1:72" ht="15" x14ac:dyDescent="0.15">
      <c r="A96" s="117" t="s">
        <v>298</v>
      </c>
      <c r="B96" s="156" t="s">
        <v>521</v>
      </c>
      <c r="C96" s="156" t="s">
        <v>236</v>
      </c>
      <c r="D96" s="156" t="s">
        <v>708</v>
      </c>
      <c r="E96" s="153" t="s">
        <v>130</v>
      </c>
      <c r="F96" s="156"/>
      <c r="G96" s="118">
        <v>0.4</v>
      </c>
      <c r="H96" s="119">
        <v>0.4</v>
      </c>
      <c r="I96" s="120">
        <f t="shared" ref="I96:J98" si="4">G96*80</f>
        <v>32</v>
      </c>
      <c r="J96" s="120">
        <f t="shared" si="4"/>
        <v>32</v>
      </c>
      <c r="K96" s="254"/>
      <c r="L96" s="296">
        <v>1</v>
      </c>
      <c r="M96" s="296">
        <v>1</v>
      </c>
      <c r="N96" s="296">
        <v>1</v>
      </c>
      <c r="O96" s="296">
        <v>1</v>
      </c>
      <c r="P96" s="296">
        <v>1</v>
      </c>
      <c r="Q96" s="296">
        <v>1</v>
      </c>
      <c r="R96" s="296">
        <v>1</v>
      </c>
      <c r="S96" s="296">
        <v>1</v>
      </c>
      <c r="T96" s="296">
        <v>1</v>
      </c>
      <c r="U96" s="296">
        <v>1</v>
      </c>
      <c r="V96" s="296">
        <v>1</v>
      </c>
      <c r="W96" s="296">
        <v>1</v>
      </c>
      <c r="X96" s="296">
        <v>1</v>
      </c>
      <c r="Y96" s="296">
        <v>1</v>
      </c>
      <c r="Z96" s="296">
        <v>1</v>
      </c>
      <c r="AA96" s="296">
        <v>1</v>
      </c>
      <c r="AB96" s="296">
        <v>1</v>
      </c>
      <c r="AC96" s="296">
        <v>1</v>
      </c>
      <c r="AD96" s="296">
        <v>1</v>
      </c>
      <c r="AE96" s="296">
        <v>1</v>
      </c>
      <c r="AF96" s="296">
        <v>1</v>
      </c>
      <c r="AG96" s="296">
        <v>1</v>
      </c>
      <c r="AH96" s="296">
        <v>1</v>
      </c>
      <c r="AI96" s="296">
        <v>0.81</v>
      </c>
      <c r="AJ96" s="296">
        <v>1</v>
      </c>
      <c r="AK96" s="296">
        <v>1</v>
      </c>
      <c r="AL96" s="296">
        <v>1</v>
      </c>
      <c r="AM96" s="296">
        <v>1</v>
      </c>
      <c r="AN96" s="296">
        <v>1</v>
      </c>
      <c r="AO96" s="296">
        <v>1</v>
      </c>
      <c r="AP96" s="296">
        <v>1</v>
      </c>
      <c r="AQ96" s="296">
        <v>1</v>
      </c>
      <c r="AR96" s="296">
        <v>1</v>
      </c>
      <c r="AS96" s="296">
        <v>1</v>
      </c>
      <c r="AT96" s="296">
        <v>1</v>
      </c>
      <c r="AU96" s="296">
        <v>1</v>
      </c>
      <c r="AV96" s="296">
        <v>1</v>
      </c>
      <c r="AW96" s="296">
        <v>1</v>
      </c>
      <c r="AX96" s="296">
        <v>1</v>
      </c>
      <c r="AY96" s="296">
        <v>0.5</v>
      </c>
      <c r="AZ96" s="296">
        <v>1</v>
      </c>
      <c r="BA96" s="296">
        <v>0.89</v>
      </c>
      <c r="BB96" s="296">
        <v>1</v>
      </c>
      <c r="BC96" s="296">
        <v>0.55000000000000004</v>
      </c>
      <c r="BD96" s="296">
        <v>1</v>
      </c>
      <c r="BE96" s="296">
        <v>0.6</v>
      </c>
      <c r="BF96" s="296">
        <v>1</v>
      </c>
      <c r="BG96" s="296">
        <v>1</v>
      </c>
      <c r="BH96" s="296">
        <v>1</v>
      </c>
      <c r="BI96" s="296">
        <v>1</v>
      </c>
      <c r="BJ96" s="296">
        <v>0.73</v>
      </c>
      <c r="BK96" s="296">
        <v>1</v>
      </c>
      <c r="BL96" s="296">
        <v>1</v>
      </c>
      <c r="BM96" s="296">
        <v>1</v>
      </c>
      <c r="BN96" s="296">
        <v>1</v>
      </c>
      <c r="BO96" s="296">
        <v>1</v>
      </c>
      <c r="BP96" s="296">
        <v>1</v>
      </c>
      <c r="BQ96" s="296">
        <v>0.5</v>
      </c>
      <c r="BR96" s="296">
        <v>0.78</v>
      </c>
      <c r="BS96" s="296">
        <v>0.6</v>
      </c>
      <c r="BT96" s="129"/>
    </row>
    <row r="97" spans="1:72" ht="15" x14ac:dyDescent="0.15">
      <c r="A97" s="117" t="s">
        <v>299</v>
      </c>
      <c r="B97" s="156" t="s">
        <v>521</v>
      </c>
      <c r="C97" s="156" t="s">
        <v>236</v>
      </c>
      <c r="D97" s="156" t="s">
        <v>709</v>
      </c>
      <c r="E97" s="153" t="s">
        <v>130</v>
      </c>
      <c r="F97" s="156"/>
      <c r="G97" s="118">
        <v>0.5</v>
      </c>
      <c r="H97" s="119">
        <v>0.5</v>
      </c>
      <c r="I97" s="120">
        <f t="shared" si="4"/>
        <v>40</v>
      </c>
      <c r="J97" s="120">
        <f t="shared" si="4"/>
        <v>40</v>
      </c>
      <c r="K97" s="254"/>
      <c r="L97" s="296">
        <v>1</v>
      </c>
      <c r="M97" s="296">
        <v>1</v>
      </c>
      <c r="N97" s="296">
        <v>1</v>
      </c>
      <c r="O97" s="296">
        <v>1</v>
      </c>
      <c r="P97" s="296">
        <v>1</v>
      </c>
      <c r="Q97" s="296">
        <v>1</v>
      </c>
      <c r="R97" s="296">
        <v>1</v>
      </c>
      <c r="S97" s="296">
        <v>1</v>
      </c>
      <c r="T97" s="296">
        <v>1</v>
      </c>
      <c r="U97" s="296">
        <v>1</v>
      </c>
      <c r="V97" s="296">
        <v>1</v>
      </c>
      <c r="W97" s="296">
        <v>1</v>
      </c>
      <c r="X97" s="296">
        <v>1</v>
      </c>
      <c r="Y97" s="296">
        <v>1</v>
      </c>
      <c r="Z97" s="296">
        <v>1</v>
      </c>
      <c r="AA97" s="296">
        <v>1</v>
      </c>
      <c r="AB97" s="296">
        <v>1</v>
      </c>
      <c r="AC97" s="296">
        <v>1</v>
      </c>
      <c r="AD97" s="296">
        <v>1</v>
      </c>
      <c r="AE97" s="296">
        <v>1</v>
      </c>
      <c r="AF97" s="296">
        <v>1</v>
      </c>
      <c r="AG97" s="296">
        <v>1</v>
      </c>
      <c r="AH97" s="296">
        <v>1</v>
      </c>
      <c r="AI97" s="296">
        <v>0.81</v>
      </c>
      <c r="AJ97" s="296">
        <v>1</v>
      </c>
      <c r="AK97" s="296">
        <v>1</v>
      </c>
      <c r="AL97" s="296">
        <v>1</v>
      </c>
      <c r="AM97" s="296">
        <v>1</v>
      </c>
      <c r="AN97" s="296">
        <v>1</v>
      </c>
      <c r="AO97" s="296">
        <v>1</v>
      </c>
      <c r="AP97" s="296">
        <v>1</v>
      </c>
      <c r="AQ97" s="296">
        <v>1</v>
      </c>
      <c r="AR97" s="296">
        <v>1</v>
      </c>
      <c r="AS97" s="296">
        <v>1</v>
      </c>
      <c r="AT97" s="296">
        <v>1</v>
      </c>
      <c r="AU97" s="296">
        <v>1</v>
      </c>
      <c r="AV97" s="296">
        <v>1</v>
      </c>
      <c r="AW97" s="296">
        <v>1</v>
      </c>
      <c r="AX97" s="296">
        <v>1</v>
      </c>
      <c r="AY97" s="296">
        <v>0.5</v>
      </c>
      <c r="AZ97" s="296">
        <v>1</v>
      </c>
      <c r="BA97" s="296">
        <v>0.89</v>
      </c>
      <c r="BB97" s="296">
        <v>1</v>
      </c>
      <c r="BC97" s="296">
        <v>0.55000000000000004</v>
      </c>
      <c r="BD97" s="296">
        <v>1</v>
      </c>
      <c r="BE97" s="296">
        <v>0.6</v>
      </c>
      <c r="BF97" s="296">
        <v>1</v>
      </c>
      <c r="BG97" s="296">
        <v>1</v>
      </c>
      <c r="BH97" s="296">
        <v>1</v>
      </c>
      <c r="BI97" s="296">
        <v>1</v>
      </c>
      <c r="BJ97" s="296">
        <v>0.73</v>
      </c>
      <c r="BK97" s="296">
        <v>1</v>
      </c>
      <c r="BL97" s="296">
        <v>1</v>
      </c>
      <c r="BM97" s="296">
        <v>1</v>
      </c>
      <c r="BN97" s="296">
        <v>1</v>
      </c>
      <c r="BO97" s="296">
        <v>1</v>
      </c>
      <c r="BP97" s="296">
        <v>1</v>
      </c>
      <c r="BQ97" s="296">
        <v>0.5</v>
      </c>
      <c r="BR97" s="296">
        <v>0.78</v>
      </c>
      <c r="BS97" s="296">
        <v>0.6</v>
      </c>
      <c r="BT97" s="129"/>
    </row>
    <row r="98" spans="1:72" ht="15" x14ac:dyDescent="0.15">
      <c r="A98" s="117" t="s">
        <v>300</v>
      </c>
      <c r="B98" s="156" t="s">
        <v>521</v>
      </c>
      <c r="C98" s="156" t="s">
        <v>236</v>
      </c>
      <c r="D98" s="156" t="s">
        <v>710</v>
      </c>
      <c r="E98" s="153" t="s">
        <v>130</v>
      </c>
      <c r="F98" s="156"/>
      <c r="G98" s="118">
        <v>0.6</v>
      </c>
      <c r="H98" s="119">
        <v>0.6</v>
      </c>
      <c r="I98" s="120">
        <f t="shared" si="4"/>
        <v>48</v>
      </c>
      <c r="J98" s="120">
        <f t="shared" si="4"/>
        <v>48</v>
      </c>
      <c r="K98" s="254"/>
      <c r="L98" s="296">
        <v>1</v>
      </c>
      <c r="M98" s="296">
        <v>1</v>
      </c>
      <c r="N98" s="296">
        <v>1</v>
      </c>
      <c r="O98" s="296">
        <v>1</v>
      </c>
      <c r="P98" s="296">
        <v>1</v>
      </c>
      <c r="Q98" s="296">
        <v>1</v>
      </c>
      <c r="R98" s="296">
        <v>1</v>
      </c>
      <c r="S98" s="296">
        <v>1</v>
      </c>
      <c r="T98" s="296">
        <v>1</v>
      </c>
      <c r="U98" s="296">
        <v>1</v>
      </c>
      <c r="V98" s="296">
        <v>1</v>
      </c>
      <c r="W98" s="296">
        <v>1</v>
      </c>
      <c r="X98" s="296">
        <v>1</v>
      </c>
      <c r="Y98" s="296">
        <v>1</v>
      </c>
      <c r="Z98" s="296">
        <v>1</v>
      </c>
      <c r="AA98" s="296">
        <v>1</v>
      </c>
      <c r="AB98" s="296">
        <v>1</v>
      </c>
      <c r="AC98" s="296">
        <v>1</v>
      </c>
      <c r="AD98" s="296">
        <v>1</v>
      </c>
      <c r="AE98" s="296">
        <v>1</v>
      </c>
      <c r="AF98" s="296">
        <v>1</v>
      </c>
      <c r="AG98" s="296">
        <v>1</v>
      </c>
      <c r="AH98" s="296">
        <v>1</v>
      </c>
      <c r="AI98" s="296">
        <v>0.81</v>
      </c>
      <c r="AJ98" s="296">
        <v>1</v>
      </c>
      <c r="AK98" s="296">
        <v>1</v>
      </c>
      <c r="AL98" s="296">
        <v>1</v>
      </c>
      <c r="AM98" s="296">
        <v>1</v>
      </c>
      <c r="AN98" s="296">
        <v>1</v>
      </c>
      <c r="AO98" s="296">
        <v>1</v>
      </c>
      <c r="AP98" s="296">
        <v>1</v>
      </c>
      <c r="AQ98" s="296">
        <v>1</v>
      </c>
      <c r="AR98" s="296">
        <v>1</v>
      </c>
      <c r="AS98" s="296">
        <v>1</v>
      </c>
      <c r="AT98" s="296">
        <v>1</v>
      </c>
      <c r="AU98" s="296">
        <v>1</v>
      </c>
      <c r="AV98" s="296">
        <v>1</v>
      </c>
      <c r="AW98" s="296">
        <v>1</v>
      </c>
      <c r="AX98" s="296">
        <v>1</v>
      </c>
      <c r="AY98" s="296">
        <v>0.5</v>
      </c>
      <c r="AZ98" s="296">
        <v>1</v>
      </c>
      <c r="BA98" s="296">
        <v>0.89</v>
      </c>
      <c r="BB98" s="296">
        <v>1</v>
      </c>
      <c r="BC98" s="296">
        <v>0.55000000000000004</v>
      </c>
      <c r="BD98" s="296">
        <v>1</v>
      </c>
      <c r="BE98" s="296">
        <v>0.6</v>
      </c>
      <c r="BF98" s="296">
        <v>1</v>
      </c>
      <c r="BG98" s="296">
        <v>1</v>
      </c>
      <c r="BH98" s="296">
        <v>1</v>
      </c>
      <c r="BI98" s="296">
        <v>1</v>
      </c>
      <c r="BJ98" s="296">
        <v>0.73</v>
      </c>
      <c r="BK98" s="296">
        <v>1</v>
      </c>
      <c r="BL98" s="296">
        <v>1</v>
      </c>
      <c r="BM98" s="296">
        <v>1</v>
      </c>
      <c r="BN98" s="296">
        <v>1</v>
      </c>
      <c r="BO98" s="296">
        <v>1</v>
      </c>
      <c r="BP98" s="296">
        <v>1</v>
      </c>
      <c r="BQ98" s="296">
        <v>0.5</v>
      </c>
      <c r="BR98" s="296">
        <v>0.78</v>
      </c>
      <c r="BS98" s="296">
        <v>0.6</v>
      </c>
      <c r="BT98" s="129"/>
    </row>
    <row r="99" spans="1:72" ht="15" x14ac:dyDescent="0.15">
      <c r="A99" s="104" t="s">
        <v>301</v>
      </c>
      <c r="B99" s="156" t="s">
        <v>521</v>
      </c>
      <c r="C99" s="156" t="s">
        <v>236</v>
      </c>
      <c r="D99" s="156" t="s">
        <v>711</v>
      </c>
      <c r="E99" s="153" t="s">
        <v>130</v>
      </c>
      <c r="F99" s="156"/>
      <c r="G99" s="105"/>
      <c r="H99" s="106"/>
      <c r="I99" s="107">
        <v>24.5</v>
      </c>
      <c r="J99" s="107">
        <v>24.5</v>
      </c>
      <c r="K99" s="248"/>
      <c r="L99" s="296">
        <v>1</v>
      </c>
      <c r="M99" s="296">
        <v>1</v>
      </c>
      <c r="N99" s="296">
        <v>1</v>
      </c>
      <c r="O99" s="296">
        <v>1</v>
      </c>
      <c r="P99" s="296">
        <v>1</v>
      </c>
      <c r="Q99" s="296">
        <v>1</v>
      </c>
      <c r="R99" s="296">
        <v>1</v>
      </c>
      <c r="S99" s="296">
        <v>1</v>
      </c>
      <c r="T99" s="296">
        <v>1</v>
      </c>
      <c r="U99" s="296">
        <v>1</v>
      </c>
      <c r="V99" s="296">
        <v>1</v>
      </c>
      <c r="W99" s="296">
        <v>1</v>
      </c>
      <c r="X99" s="296">
        <v>1</v>
      </c>
      <c r="Y99" s="296">
        <v>1</v>
      </c>
      <c r="Z99" s="296">
        <v>1</v>
      </c>
      <c r="AA99" s="296">
        <v>1</v>
      </c>
      <c r="AB99" s="296">
        <v>1</v>
      </c>
      <c r="AC99" s="296">
        <v>1</v>
      </c>
      <c r="AD99" s="296">
        <v>1</v>
      </c>
      <c r="AE99" s="296">
        <v>1</v>
      </c>
      <c r="AF99" s="296">
        <v>1</v>
      </c>
      <c r="AG99" s="296">
        <v>0.5</v>
      </c>
      <c r="AH99" s="296">
        <v>1</v>
      </c>
      <c r="AI99" s="296">
        <v>0.38</v>
      </c>
      <c r="AJ99" s="296">
        <v>1</v>
      </c>
      <c r="AK99" s="296">
        <v>0.5</v>
      </c>
      <c r="AL99" s="296">
        <v>1</v>
      </c>
      <c r="AM99" s="296">
        <v>0.6</v>
      </c>
      <c r="AN99" s="296">
        <v>0.6</v>
      </c>
      <c r="AO99" s="296">
        <v>0.5</v>
      </c>
      <c r="AP99" s="296">
        <v>1</v>
      </c>
      <c r="AQ99" s="296">
        <v>1</v>
      </c>
      <c r="AR99" s="296">
        <v>1</v>
      </c>
      <c r="AS99" s="296">
        <v>1</v>
      </c>
      <c r="AT99" s="296">
        <v>1</v>
      </c>
      <c r="AU99" s="296">
        <v>1</v>
      </c>
      <c r="AV99" s="296">
        <v>1</v>
      </c>
      <c r="AW99" s="296">
        <v>1</v>
      </c>
      <c r="AX99" s="296">
        <v>1</v>
      </c>
      <c r="AY99" s="296">
        <v>0.5</v>
      </c>
      <c r="AZ99" s="296">
        <v>1</v>
      </c>
      <c r="BA99" s="296">
        <v>0.36</v>
      </c>
      <c r="BB99" s="296">
        <v>1</v>
      </c>
      <c r="BC99" s="296">
        <v>0.19</v>
      </c>
      <c r="BD99" s="296">
        <v>0.67</v>
      </c>
      <c r="BE99" s="296">
        <v>0.24</v>
      </c>
      <c r="BF99" s="296">
        <v>1</v>
      </c>
      <c r="BG99" s="296">
        <v>0.5</v>
      </c>
      <c r="BH99" s="296">
        <v>0.3</v>
      </c>
      <c r="BI99" s="296">
        <v>0.5</v>
      </c>
      <c r="BJ99" s="296">
        <v>0.89</v>
      </c>
      <c r="BK99" s="296">
        <v>1</v>
      </c>
      <c r="BL99" s="296">
        <v>1</v>
      </c>
      <c r="BM99" s="296">
        <v>1</v>
      </c>
      <c r="BN99" s="296">
        <v>1</v>
      </c>
      <c r="BO99" s="296">
        <v>1</v>
      </c>
      <c r="BP99" s="296">
        <v>1</v>
      </c>
      <c r="BQ99" s="296">
        <v>0.5</v>
      </c>
      <c r="BR99" s="296">
        <v>0.78</v>
      </c>
      <c r="BS99" s="296">
        <v>0.6</v>
      </c>
      <c r="BT99" s="129"/>
    </row>
    <row r="100" spans="1:72" ht="14" x14ac:dyDescent="0.15">
      <c r="A100" s="117" t="s">
        <v>302</v>
      </c>
      <c r="B100" s="156" t="s">
        <v>521</v>
      </c>
      <c r="C100" s="156" t="s">
        <v>237</v>
      </c>
      <c r="D100" s="156" t="s">
        <v>712</v>
      </c>
      <c r="E100" s="156" t="s">
        <v>130</v>
      </c>
      <c r="F100" s="156"/>
      <c r="G100" s="118">
        <v>0.05</v>
      </c>
      <c r="H100" s="119">
        <v>0.25</v>
      </c>
      <c r="I100" s="120">
        <f t="shared" ref="I100:J128" si="5">G100*80</f>
        <v>4</v>
      </c>
      <c r="J100" s="120">
        <f t="shared" si="5"/>
        <v>20</v>
      </c>
      <c r="K100" s="254"/>
      <c r="L100" s="296">
        <v>1</v>
      </c>
      <c r="M100" s="296">
        <v>1</v>
      </c>
      <c r="N100" s="296">
        <v>1</v>
      </c>
      <c r="O100" s="296">
        <v>1</v>
      </c>
      <c r="P100" s="296">
        <v>1</v>
      </c>
      <c r="Q100" s="296">
        <v>1</v>
      </c>
      <c r="R100" s="296">
        <v>1</v>
      </c>
      <c r="S100" s="296">
        <v>1</v>
      </c>
      <c r="T100" s="296">
        <v>1</v>
      </c>
      <c r="U100" s="296">
        <v>1</v>
      </c>
      <c r="V100" s="296">
        <v>1</v>
      </c>
      <c r="W100" s="296">
        <v>1</v>
      </c>
      <c r="X100" s="296">
        <v>1</v>
      </c>
      <c r="Y100" s="296">
        <v>1</v>
      </c>
      <c r="Z100" s="296">
        <v>1</v>
      </c>
      <c r="AA100" s="296">
        <v>1</v>
      </c>
      <c r="AB100" s="296">
        <v>1</v>
      </c>
      <c r="AC100" s="296">
        <v>1</v>
      </c>
      <c r="AD100" s="296">
        <v>1</v>
      </c>
      <c r="AE100" s="296">
        <v>1</v>
      </c>
      <c r="AF100" s="296">
        <v>1</v>
      </c>
      <c r="AG100" s="296">
        <v>1</v>
      </c>
      <c r="AH100" s="296">
        <v>1</v>
      </c>
      <c r="AI100" s="296">
        <v>0.81</v>
      </c>
      <c r="AJ100" s="296">
        <v>1</v>
      </c>
      <c r="AK100" s="296">
        <v>1</v>
      </c>
      <c r="AL100" s="296">
        <v>1</v>
      </c>
      <c r="AM100" s="296">
        <v>1</v>
      </c>
      <c r="AN100" s="296">
        <v>1</v>
      </c>
      <c r="AO100" s="296">
        <v>1</v>
      </c>
      <c r="AP100" s="296">
        <v>1</v>
      </c>
      <c r="AQ100" s="296">
        <v>1</v>
      </c>
      <c r="AR100" s="296">
        <v>1</v>
      </c>
      <c r="AS100" s="296">
        <v>1</v>
      </c>
      <c r="AT100" s="296">
        <v>1</v>
      </c>
      <c r="AU100" s="296">
        <v>1</v>
      </c>
      <c r="AV100" s="296">
        <v>1</v>
      </c>
      <c r="AW100" s="296">
        <v>1</v>
      </c>
      <c r="AX100" s="296">
        <v>1</v>
      </c>
      <c r="AY100" s="296">
        <v>0.5</v>
      </c>
      <c r="AZ100" s="296">
        <v>1</v>
      </c>
      <c r="BA100" s="296">
        <v>0.89</v>
      </c>
      <c r="BB100" s="296">
        <v>1</v>
      </c>
      <c r="BC100" s="296">
        <v>0.55000000000000004</v>
      </c>
      <c r="BD100" s="296">
        <v>1</v>
      </c>
      <c r="BE100" s="296">
        <v>0.6</v>
      </c>
      <c r="BF100" s="296">
        <v>1</v>
      </c>
      <c r="BG100" s="296">
        <v>1</v>
      </c>
      <c r="BH100" s="296">
        <v>1</v>
      </c>
      <c r="BI100" s="296">
        <v>1</v>
      </c>
      <c r="BJ100" s="296">
        <v>0.73</v>
      </c>
      <c r="BK100" s="296">
        <v>1</v>
      </c>
      <c r="BL100" s="296">
        <v>1</v>
      </c>
      <c r="BM100" s="296">
        <v>1</v>
      </c>
      <c r="BN100" s="296">
        <v>1</v>
      </c>
      <c r="BO100" s="296">
        <v>1</v>
      </c>
      <c r="BP100" s="296">
        <v>1</v>
      </c>
      <c r="BQ100" s="296">
        <v>0.5</v>
      </c>
      <c r="BR100" s="296">
        <v>0.78</v>
      </c>
      <c r="BS100" s="296">
        <v>0.6</v>
      </c>
      <c r="BT100" s="129"/>
    </row>
    <row r="101" spans="1:72" ht="14" x14ac:dyDescent="0.15">
      <c r="A101" s="117" t="s">
        <v>305</v>
      </c>
      <c r="B101" s="156" t="s">
        <v>521</v>
      </c>
      <c r="C101" s="156" t="s">
        <v>237</v>
      </c>
      <c r="D101" s="156" t="s">
        <v>713</v>
      </c>
      <c r="E101" s="156" t="s">
        <v>130</v>
      </c>
      <c r="F101" s="156"/>
      <c r="G101" s="118">
        <v>0.05</v>
      </c>
      <c r="H101" s="119">
        <v>0.4</v>
      </c>
      <c r="I101" s="120">
        <f t="shared" si="5"/>
        <v>4</v>
      </c>
      <c r="J101" s="120">
        <f t="shared" si="5"/>
        <v>32</v>
      </c>
      <c r="K101" s="254"/>
      <c r="L101" s="296">
        <v>1</v>
      </c>
      <c r="M101" s="296">
        <v>1</v>
      </c>
      <c r="N101" s="296">
        <v>1</v>
      </c>
      <c r="O101" s="296">
        <v>1</v>
      </c>
      <c r="P101" s="296">
        <v>1</v>
      </c>
      <c r="Q101" s="296">
        <v>1</v>
      </c>
      <c r="R101" s="296">
        <v>1</v>
      </c>
      <c r="S101" s="296">
        <v>1</v>
      </c>
      <c r="T101" s="296">
        <v>1</v>
      </c>
      <c r="U101" s="296">
        <v>1</v>
      </c>
      <c r="V101" s="296">
        <v>1</v>
      </c>
      <c r="W101" s="296">
        <v>1</v>
      </c>
      <c r="X101" s="296">
        <v>1</v>
      </c>
      <c r="Y101" s="296">
        <v>1</v>
      </c>
      <c r="Z101" s="296">
        <v>1</v>
      </c>
      <c r="AA101" s="296">
        <v>1</v>
      </c>
      <c r="AB101" s="296">
        <v>1</v>
      </c>
      <c r="AC101" s="296">
        <v>1</v>
      </c>
      <c r="AD101" s="296">
        <v>1</v>
      </c>
      <c r="AE101" s="296">
        <v>1</v>
      </c>
      <c r="AF101" s="296">
        <v>1</v>
      </c>
      <c r="AG101" s="296">
        <v>1</v>
      </c>
      <c r="AH101" s="296">
        <v>1</v>
      </c>
      <c r="AI101" s="296">
        <v>0.81</v>
      </c>
      <c r="AJ101" s="296">
        <v>1</v>
      </c>
      <c r="AK101" s="296">
        <v>1</v>
      </c>
      <c r="AL101" s="296">
        <v>1</v>
      </c>
      <c r="AM101" s="296">
        <v>1</v>
      </c>
      <c r="AN101" s="296">
        <v>1</v>
      </c>
      <c r="AO101" s="296">
        <v>1</v>
      </c>
      <c r="AP101" s="296">
        <v>1</v>
      </c>
      <c r="AQ101" s="296">
        <v>1</v>
      </c>
      <c r="AR101" s="296">
        <v>1</v>
      </c>
      <c r="AS101" s="296">
        <v>1</v>
      </c>
      <c r="AT101" s="296">
        <v>1</v>
      </c>
      <c r="AU101" s="296">
        <v>1</v>
      </c>
      <c r="AV101" s="296">
        <v>1</v>
      </c>
      <c r="AW101" s="296">
        <v>1</v>
      </c>
      <c r="AX101" s="296">
        <v>1</v>
      </c>
      <c r="AY101" s="296">
        <v>0.5</v>
      </c>
      <c r="AZ101" s="296">
        <v>1</v>
      </c>
      <c r="BA101" s="296">
        <v>0.89</v>
      </c>
      <c r="BB101" s="296">
        <v>1</v>
      </c>
      <c r="BC101" s="296">
        <v>0.55000000000000004</v>
      </c>
      <c r="BD101" s="296">
        <v>1</v>
      </c>
      <c r="BE101" s="296">
        <v>0.6</v>
      </c>
      <c r="BF101" s="296">
        <v>1</v>
      </c>
      <c r="BG101" s="296">
        <v>1</v>
      </c>
      <c r="BH101" s="296">
        <v>1</v>
      </c>
      <c r="BI101" s="296">
        <v>1</v>
      </c>
      <c r="BJ101" s="296">
        <v>0.89</v>
      </c>
      <c r="BK101" s="296">
        <v>1</v>
      </c>
      <c r="BL101" s="296">
        <v>1</v>
      </c>
      <c r="BM101" s="296">
        <v>1</v>
      </c>
      <c r="BN101" s="296">
        <v>1</v>
      </c>
      <c r="BO101" s="296">
        <v>1</v>
      </c>
      <c r="BP101" s="296">
        <v>1</v>
      </c>
      <c r="BQ101" s="296">
        <v>0.5</v>
      </c>
      <c r="BR101" s="296">
        <v>0.78</v>
      </c>
      <c r="BS101" s="296">
        <v>0.6</v>
      </c>
      <c r="BT101" s="129"/>
    </row>
    <row r="102" spans="1:72" ht="14" x14ac:dyDescent="0.15">
      <c r="A102" s="117" t="s">
        <v>303</v>
      </c>
      <c r="B102" s="156" t="s">
        <v>521</v>
      </c>
      <c r="C102" s="156" t="s">
        <v>237</v>
      </c>
      <c r="D102" s="156" t="s">
        <v>714</v>
      </c>
      <c r="E102" s="156" t="s">
        <v>130</v>
      </c>
      <c r="F102" s="156"/>
      <c r="G102" s="118">
        <v>0.05</v>
      </c>
      <c r="H102" s="119">
        <v>0.8</v>
      </c>
      <c r="I102" s="120">
        <f t="shared" si="5"/>
        <v>4</v>
      </c>
      <c r="J102" s="120">
        <f t="shared" si="5"/>
        <v>64</v>
      </c>
      <c r="K102" s="254"/>
      <c r="L102" s="296">
        <v>1</v>
      </c>
      <c r="M102" s="296">
        <v>1</v>
      </c>
      <c r="N102" s="296">
        <v>1</v>
      </c>
      <c r="O102" s="296">
        <v>1</v>
      </c>
      <c r="P102" s="296">
        <v>1</v>
      </c>
      <c r="Q102" s="296">
        <v>1</v>
      </c>
      <c r="R102" s="296">
        <v>1</v>
      </c>
      <c r="S102" s="296">
        <v>1</v>
      </c>
      <c r="T102" s="296">
        <v>1</v>
      </c>
      <c r="U102" s="296">
        <v>1</v>
      </c>
      <c r="V102" s="296">
        <v>1</v>
      </c>
      <c r="W102" s="296">
        <v>1</v>
      </c>
      <c r="X102" s="296">
        <v>1</v>
      </c>
      <c r="Y102" s="296">
        <v>1</v>
      </c>
      <c r="Z102" s="296">
        <v>1</v>
      </c>
      <c r="AA102" s="296">
        <v>1</v>
      </c>
      <c r="AB102" s="296">
        <v>1</v>
      </c>
      <c r="AC102" s="296">
        <v>1</v>
      </c>
      <c r="AD102" s="296">
        <v>1</v>
      </c>
      <c r="AE102" s="296">
        <v>1</v>
      </c>
      <c r="AF102" s="296">
        <v>1</v>
      </c>
      <c r="AG102" s="296">
        <v>1</v>
      </c>
      <c r="AH102" s="296">
        <v>1</v>
      </c>
      <c r="AI102" s="296">
        <v>0.81</v>
      </c>
      <c r="AJ102" s="296">
        <v>1</v>
      </c>
      <c r="AK102" s="296">
        <v>1</v>
      </c>
      <c r="AL102" s="296">
        <v>1</v>
      </c>
      <c r="AM102" s="296">
        <v>1</v>
      </c>
      <c r="AN102" s="296">
        <v>1</v>
      </c>
      <c r="AO102" s="296">
        <v>1</v>
      </c>
      <c r="AP102" s="296">
        <v>1</v>
      </c>
      <c r="AQ102" s="296">
        <v>1</v>
      </c>
      <c r="AR102" s="296">
        <v>1</v>
      </c>
      <c r="AS102" s="296">
        <v>1</v>
      </c>
      <c r="AT102" s="296">
        <v>1</v>
      </c>
      <c r="AU102" s="296">
        <v>1</v>
      </c>
      <c r="AV102" s="296">
        <v>1</v>
      </c>
      <c r="AW102" s="296">
        <v>1</v>
      </c>
      <c r="AX102" s="296">
        <v>1</v>
      </c>
      <c r="AY102" s="296">
        <v>0.5</v>
      </c>
      <c r="AZ102" s="296">
        <v>1</v>
      </c>
      <c r="BA102" s="296">
        <v>0.89</v>
      </c>
      <c r="BB102" s="296">
        <v>1</v>
      </c>
      <c r="BC102" s="296">
        <v>0.55000000000000004</v>
      </c>
      <c r="BD102" s="296">
        <v>1</v>
      </c>
      <c r="BE102" s="296">
        <v>0.6</v>
      </c>
      <c r="BF102" s="296">
        <v>1</v>
      </c>
      <c r="BG102" s="296">
        <v>1</v>
      </c>
      <c r="BH102" s="296">
        <v>1</v>
      </c>
      <c r="BI102" s="296">
        <v>1</v>
      </c>
      <c r="BJ102" s="296">
        <v>0.73</v>
      </c>
      <c r="BK102" s="296">
        <v>1</v>
      </c>
      <c r="BL102" s="296">
        <v>1</v>
      </c>
      <c r="BM102" s="296">
        <v>1</v>
      </c>
      <c r="BN102" s="296">
        <v>1</v>
      </c>
      <c r="BO102" s="296">
        <v>1</v>
      </c>
      <c r="BP102" s="296">
        <v>1</v>
      </c>
      <c r="BQ102" s="296">
        <v>0.5</v>
      </c>
      <c r="BR102" s="296">
        <v>0.78</v>
      </c>
      <c r="BS102" s="296">
        <v>0.6</v>
      </c>
      <c r="BT102" s="129"/>
    </row>
    <row r="103" spans="1:72" ht="14" x14ac:dyDescent="0.15">
      <c r="A103" s="117" t="s">
        <v>304</v>
      </c>
      <c r="B103" s="156" t="s">
        <v>521</v>
      </c>
      <c r="C103" s="156" t="s">
        <v>237</v>
      </c>
      <c r="D103" s="156" t="s">
        <v>715</v>
      </c>
      <c r="E103" s="156" t="s">
        <v>130</v>
      </c>
      <c r="F103" s="156"/>
      <c r="G103" s="118">
        <v>0.05</v>
      </c>
      <c r="H103" s="119">
        <v>1.3</v>
      </c>
      <c r="I103" s="120">
        <f t="shared" si="5"/>
        <v>4</v>
      </c>
      <c r="J103" s="120">
        <f t="shared" si="5"/>
        <v>104</v>
      </c>
      <c r="K103" s="254"/>
      <c r="L103" s="296">
        <v>1</v>
      </c>
      <c r="M103" s="296">
        <v>1</v>
      </c>
      <c r="N103" s="296">
        <v>1</v>
      </c>
      <c r="O103" s="296">
        <v>1</v>
      </c>
      <c r="P103" s="296">
        <v>1</v>
      </c>
      <c r="Q103" s="296">
        <v>1</v>
      </c>
      <c r="R103" s="296">
        <v>1</v>
      </c>
      <c r="S103" s="296">
        <v>1</v>
      </c>
      <c r="T103" s="296">
        <v>1</v>
      </c>
      <c r="U103" s="296">
        <v>1</v>
      </c>
      <c r="V103" s="296">
        <v>1</v>
      </c>
      <c r="W103" s="296">
        <v>1</v>
      </c>
      <c r="X103" s="296">
        <v>1</v>
      </c>
      <c r="Y103" s="296">
        <v>1</v>
      </c>
      <c r="Z103" s="296">
        <v>1</v>
      </c>
      <c r="AA103" s="296">
        <v>1</v>
      </c>
      <c r="AB103" s="296">
        <v>1</v>
      </c>
      <c r="AC103" s="296">
        <v>1</v>
      </c>
      <c r="AD103" s="296">
        <v>1</v>
      </c>
      <c r="AE103" s="296">
        <v>1</v>
      </c>
      <c r="AF103" s="296">
        <v>1</v>
      </c>
      <c r="AG103" s="296">
        <v>1</v>
      </c>
      <c r="AH103" s="296">
        <v>1</v>
      </c>
      <c r="AI103" s="296">
        <v>0.81</v>
      </c>
      <c r="AJ103" s="296">
        <v>1</v>
      </c>
      <c r="AK103" s="296">
        <v>1</v>
      </c>
      <c r="AL103" s="296">
        <v>1</v>
      </c>
      <c r="AM103" s="296">
        <v>1</v>
      </c>
      <c r="AN103" s="296">
        <v>1</v>
      </c>
      <c r="AO103" s="296">
        <v>1</v>
      </c>
      <c r="AP103" s="296">
        <v>1</v>
      </c>
      <c r="AQ103" s="296">
        <v>1</v>
      </c>
      <c r="AR103" s="296">
        <v>1</v>
      </c>
      <c r="AS103" s="296">
        <v>1</v>
      </c>
      <c r="AT103" s="296">
        <v>1</v>
      </c>
      <c r="AU103" s="296">
        <v>1</v>
      </c>
      <c r="AV103" s="296">
        <v>1</v>
      </c>
      <c r="AW103" s="296">
        <v>1</v>
      </c>
      <c r="AX103" s="296">
        <v>1</v>
      </c>
      <c r="AY103" s="296">
        <v>0.5</v>
      </c>
      <c r="AZ103" s="296">
        <v>1</v>
      </c>
      <c r="BA103" s="296">
        <v>0.89</v>
      </c>
      <c r="BB103" s="296">
        <v>1</v>
      </c>
      <c r="BC103" s="296">
        <v>0.55000000000000004</v>
      </c>
      <c r="BD103" s="296">
        <v>1</v>
      </c>
      <c r="BE103" s="296">
        <v>0.6</v>
      </c>
      <c r="BF103" s="296">
        <v>1</v>
      </c>
      <c r="BG103" s="296">
        <v>1</v>
      </c>
      <c r="BH103" s="296">
        <v>1</v>
      </c>
      <c r="BI103" s="296">
        <v>1</v>
      </c>
      <c r="BJ103" s="296">
        <v>0.73</v>
      </c>
      <c r="BK103" s="296">
        <v>1</v>
      </c>
      <c r="BL103" s="296">
        <v>1</v>
      </c>
      <c r="BM103" s="296">
        <v>1</v>
      </c>
      <c r="BN103" s="296">
        <v>1</v>
      </c>
      <c r="BO103" s="296">
        <v>1</v>
      </c>
      <c r="BP103" s="296">
        <v>1</v>
      </c>
      <c r="BQ103" s="296">
        <v>0.5</v>
      </c>
      <c r="BR103" s="296">
        <v>0.78</v>
      </c>
      <c r="BS103" s="296">
        <v>0.6</v>
      </c>
      <c r="BT103" s="129"/>
    </row>
    <row r="104" spans="1:72" ht="14" x14ac:dyDescent="0.15">
      <c r="A104" s="117" t="s">
        <v>306</v>
      </c>
      <c r="B104" s="156" t="s">
        <v>521</v>
      </c>
      <c r="C104" s="156" t="s">
        <v>237</v>
      </c>
      <c r="D104" s="156" t="s">
        <v>716</v>
      </c>
      <c r="E104" s="156" t="s">
        <v>130</v>
      </c>
      <c r="F104" s="156"/>
      <c r="G104" s="118">
        <v>0.05</v>
      </c>
      <c r="H104" s="119">
        <v>2</v>
      </c>
      <c r="I104" s="120">
        <f t="shared" si="5"/>
        <v>4</v>
      </c>
      <c r="J104" s="120">
        <f t="shared" si="5"/>
        <v>160</v>
      </c>
      <c r="K104" s="254"/>
      <c r="L104" s="296">
        <v>1</v>
      </c>
      <c r="M104" s="296">
        <v>1</v>
      </c>
      <c r="N104" s="296">
        <v>1</v>
      </c>
      <c r="O104" s="296">
        <v>1</v>
      </c>
      <c r="P104" s="296">
        <v>1</v>
      </c>
      <c r="Q104" s="296">
        <v>1</v>
      </c>
      <c r="R104" s="296">
        <v>1</v>
      </c>
      <c r="S104" s="296">
        <v>1</v>
      </c>
      <c r="T104" s="296">
        <v>1</v>
      </c>
      <c r="U104" s="296">
        <v>1</v>
      </c>
      <c r="V104" s="296">
        <v>1</v>
      </c>
      <c r="W104" s="296">
        <v>1</v>
      </c>
      <c r="X104" s="296">
        <v>1</v>
      </c>
      <c r="Y104" s="296">
        <v>1</v>
      </c>
      <c r="Z104" s="296">
        <v>1</v>
      </c>
      <c r="AA104" s="296">
        <v>1</v>
      </c>
      <c r="AB104" s="296">
        <v>1</v>
      </c>
      <c r="AC104" s="296">
        <v>1</v>
      </c>
      <c r="AD104" s="296">
        <v>1</v>
      </c>
      <c r="AE104" s="296">
        <v>1</v>
      </c>
      <c r="AF104" s="296">
        <v>1</v>
      </c>
      <c r="AG104" s="296">
        <v>1</v>
      </c>
      <c r="AH104" s="296">
        <v>1</v>
      </c>
      <c r="AI104" s="296">
        <v>0.81</v>
      </c>
      <c r="AJ104" s="296">
        <v>1</v>
      </c>
      <c r="AK104" s="296">
        <v>1</v>
      </c>
      <c r="AL104" s="296">
        <v>1</v>
      </c>
      <c r="AM104" s="296">
        <v>1</v>
      </c>
      <c r="AN104" s="296">
        <v>1</v>
      </c>
      <c r="AO104" s="296">
        <v>1</v>
      </c>
      <c r="AP104" s="296">
        <v>1</v>
      </c>
      <c r="AQ104" s="296">
        <v>1</v>
      </c>
      <c r="AR104" s="296">
        <v>1</v>
      </c>
      <c r="AS104" s="296">
        <v>1</v>
      </c>
      <c r="AT104" s="296">
        <v>1</v>
      </c>
      <c r="AU104" s="296">
        <v>1</v>
      </c>
      <c r="AV104" s="296">
        <v>1</v>
      </c>
      <c r="AW104" s="296">
        <v>1</v>
      </c>
      <c r="AX104" s="296">
        <v>1</v>
      </c>
      <c r="AY104" s="296">
        <v>0.5</v>
      </c>
      <c r="AZ104" s="296">
        <v>1</v>
      </c>
      <c r="BA104" s="296">
        <v>0.89</v>
      </c>
      <c r="BB104" s="296">
        <v>1</v>
      </c>
      <c r="BC104" s="296">
        <v>0.55000000000000004</v>
      </c>
      <c r="BD104" s="296">
        <v>1</v>
      </c>
      <c r="BE104" s="296">
        <v>0.6</v>
      </c>
      <c r="BF104" s="296">
        <v>1</v>
      </c>
      <c r="BG104" s="296">
        <v>1</v>
      </c>
      <c r="BH104" s="296">
        <v>1</v>
      </c>
      <c r="BI104" s="296">
        <v>1</v>
      </c>
      <c r="BJ104" s="296">
        <v>0.73</v>
      </c>
      <c r="BK104" s="296">
        <v>1</v>
      </c>
      <c r="BL104" s="296">
        <v>1</v>
      </c>
      <c r="BM104" s="296">
        <v>1</v>
      </c>
      <c r="BN104" s="296">
        <v>1</v>
      </c>
      <c r="BO104" s="296">
        <v>1</v>
      </c>
      <c r="BP104" s="296">
        <v>1</v>
      </c>
      <c r="BQ104" s="296">
        <v>0.5</v>
      </c>
      <c r="BR104" s="296">
        <v>0.78</v>
      </c>
      <c r="BS104" s="296">
        <v>0.6</v>
      </c>
      <c r="BT104" s="129"/>
    </row>
    <row r="105" spans="1:72" ht="14" x14ac:dyDescent="0.15">
      <c r="A105" s="117" t="s">
        <v>307</v>
      </c>
      <c r="B105" s="156" t="s">
        <v>521</v>
      </c>
      <c r="C105" s="156" t="s">
        <v>237</v>
      </c>
      <c r="D105" s="156" t="s">
        <v>717</v>
      </c>
      <c r="E105" s="156" t="s">
        <v>948</v>
      </c>
      <c r="F105" s="156"/>
      <c r="G105" s="118">
        <v>7.4999999999999997E-2</v>
      </c>
      <c r="H105" s="119">
        <v>2.2000000000000002</v>
      </c>
      <c r="I105" s="120">
        <f t="shared" si="5"/>
        <v>6</v>
      </c>
      <c r="J105" s="120">
        <f t="shared" si="5"/>
        <v>176</v>
      </c>
      <c r="K105" s="254"/>
      <c r="L105" s="296">
        <v>1</v>
      </c>
      <c r="M105" s="296">
        <v>1</v>
      </c>
      <c r="N105" s="296">
        <v>1</v>
      </c>
      <c r="O105" s="296">
        <v>1</v>
      </c>
      <c r="P105" s="296">
        <v>1</v>
      </c>
      <c r="Q105" s="296">
        <v>1</v>
      </c>
      <c r="R105" s="296">
        <v>1</v>
      </c>
      <c r="S105" s="296">
        <v>1</v>
      </c>
      <c r="T105" s="296">
        <v>1</v>
      </c>
      <c r="U105" s="296">
        <v>1</v>
      </c>
      <c r="V105" s="296">
        <v>1</v>
      </c>
      <c r="W105" s="296">
        <v>1</v>
      </c>
      <c r="X105" s="296">
        <v>1</v>
      </c>
      <c r="Y105" s="296">
        <v>1</v>
      </c>
      <c r="Z105" s="296">
        <v>1</v>
      </c>
      <c r="AA105" s="296">
        <v>1</v>
      </c>
      <c r="AB105" s="296">
        <v>1</v>
      </c>
      <c r="AC105" s="296">
        <v>1</v>
      </c>
      <c r="AD105" s="296">
        <v>1</v>
      </c>
      <c r="AE105" s="296">
        <v>1</v>
      </c>
      <c r="AF105" s="296">
        <v>1</v>
      </c>
      <c r="AG105" s="296">
        <v>1</v>
      </c>
      <c r="AH105" s="296">
        <v>1</v>
      </c>
      <c r="AI105" s="296">
        <v>0.81</v>
      </c>
      <c r="AJ105" s="296">
        <v>1</v>
      </c>
      <c r="AK105" s="296">
        <v>1</v>
      </c>
      <c r="AL105" s="296">
        <v>1</v>
      </c>
      <c r="AM105" s="296">
        <v>1</v>
      </c>
      <c r="AN105" s="296">
        <v>1</v>
      </c>
      <c r="AO105" s="296">
        <v>1</v>
      </c>
      <c r="AP105" s="296">
        <v>1</v>
      </c>
      <c r="AQ105" s="296">
        <v>1</v>
      </c>
      <c r="AR105" s="296">
        <v>1</v>
      </c>
      <c r="AS105" s="296">
        <v>1</v>
      </c>
      <c r="AT105" s="296">
        <v>1</v>
      </c>
      <c r="AU105" s="296">
        <v>1</v>
      </c>
      <c r="AV105" s="296">
        <v>1</v>
      </c>
      <c r="AW105" s="296">
        <v>1</v>
      </c>
      <c r="AX105" s="296">
        <v>1</v>
      </c>
      <c r="AY105" s="296">
        <v>0.5</v>
      </c>
      <c r="AZ105" s="296">
        <v>1</v>
      </c>
      <c r="BA105" s="296">
        <v>0.89</v>
      </c>
      <c r="BB105" s="296">
        <v>1</v>
      </c>
      <c r="BC105" s="296">
        <v>0.55000000000000004</v>
      </c>
      <c r="BD105" s="296">
        <v>1</v>
      </c>
      <c r="BE105" s="296">
        <v>0.6</v>
      </c>
      <c r="BF105" s="296">
        <v>1</v>
      </c>
      <c r="BG105" s="296">
        <v>1</v>
      </c>
      <c r="BH105" s="296">
        <v>1</v>
      </c>
      <c r="BI105" s="296">
        <v>1</v>
      </c>
      <c r="BJ105" s="296">
        <v>0.73</v>
      </c>
      <c r="BK105" s="296">
        <v>1</v>
      </c>
      <c r="BL105" s="296">
        <v>1</v>
      </c>
      <c r="BM105" s="296">
        <v>1</v>
      </c>
      <c r="BN105" s="296">
        <v>1</v>
      </c>
      <c r="BO105" s="296">
        <v>1</v>
      </c>
      <c r="BP105" s="296">
        <v>1</v>
      </c>
      <c r="BQ105" s="296">
        <v>0.5</v>
      </c>
      <c r="BR105" s="296">
        <v>0.78</v>
      </c>
      <c r="BS105" s="296">
        <v>0.6</v>
      </c>
      <c r="BT105" s="129"/>
    </row>
    <row r="106" spans="1:72" ht="14" x14ac:dyDescent="0.15">
      <c r="A106" s="117" t="s">
        <v>308</v>
      </c>
      <c r="B106" s="156" t="s">
        <v>521</v>
      </c>
      <c r="C106" s="156" t="s">
        <v>237</v>
      </c>
      <c r="D106" s="156" t="s">
        <v>718</v>
      </c>
      <c r="E106" s="156" t="s">
        <v>130</v>
      </c>
      <c r="F106" s="156"/>
      <c r="G106" s="118">
        <v>7.4999999999999997E-2</v>
      </c>
      <c r="H106" s="119">
        <v>3.1</v>
      </c>
      <c r="I106" s="120">
        <f t="shared" si="5"/>
        <v>6</v>
      </c>
      <c r="J106" s="120">
        <f t="shared" si="5"/>
        <v>248</v>
      </c>
      <c r="K106" s="254"/>
      <c r="L106" s="296">
        <v>1</v>
      </c>
      <c r="M106" s="296">
        <v>1</v>
      </c>
      <c r="N106" s="296">
        <v>1</v>
      </c>
      <c r="O106" s="296">
        <v>1</v>
      </c>
      <c r="P106" s="296">
        <v>1</v>
      </c>
      <c r="Q106" s="296">
        <v>1</v>
      </c>
      <c r="R106" s="296">
        <v>1</v>
      </c>
      <c r="S106" s="296">
        <v>1</v>
      </c>
      <c r="T106" s="296">
        <v>1</v>
      </c>
      <c r="U106" s="296">
        <v>1</v>
      </c>
      <c r="V106" s="296">
        <v>1</v>
      </c>
      <c r="W106" s="296">
        <v>1</v>
      </c>
      <c r="X106" s="296">
        <v>1</v>
      </c>
      <c r="Y106" s="296">
        <v>1</v>
      </c>
      <c r="Z106" s="296">
        <v>1</v>
      </c>
      <c r="AA106" s="296">
        <v>1</v>
      </c>
      <c r="AB106" s="296">
        <v>1</v>
      </c>
      <c r="AC106" s="296">
        <v>1</v>
      </c>
      <c r="AD106" s="296">
        <v>1</v>
      </c>
      <c r="AE106" s="296">
        <v>1</v>
      </c>
      <c r="AF106" s="296">
        <v>1</v>
      </c>
      <c r="AG106" s="296">
        <v>1</v>
      </c>
      <c r="AH106" s="296">
        <v>1</v>
      </c>
      <c r="AI106" s="296">
        <v>0.81</v>
      </c>
      <c r="AJ106" s="296">
        <v>1</v>
      </c>
      <c r="AK106" s="296">
        <v>1</v>
      </c>
      <c r="AL106" s="296">
        <v>1</v>
      </c>
      <c r="AM106" s="296">
        <v>1</v>
      </c>
      <c r="AN106" s="296">
        <v>1</v>
      </c>
      <c r="AO106" s="296">
        <v>1</v>
      </c>
      <c r="AP106" s="296">
        <v>1</v>
      </c>
      <c r="AQ106" s="296">
        <v>1</v>
      </c>
      <c r="AR106" s="296">
        <v>1</v>
      </c>
      <c r="AS106" s="296">
        <v>1</v>
      </c>
      <c r="AT106" s="296">
        <v>1</v>
      </c>
      <c r="AU106" s="296">
        <v>1</v>
      </c>
      <c r="AV106" s="296">
        <v>1</v>
      </c>
      <c r="AW106" s="296">
        <v>1</v>
      </c>
      <c r="AX106" s="296">
        <v>1</v>
      </c>
      <c r="AY106" s="296">
        <v>0.5</v>
      </c>
      <c r="AZ106" s="296">
        <v>1</v>
      </c>
      <c r="BA106" s="296">
        <v>0.89</v>
      </c>
      <c r="BB106" s="296">
        <v>1</v>
      </c>
      <c r="BC106" s="296">
        <v>0.55000000000000004</v>
      </c>
      <c r="BD106" s="296">
        <v>1</v>
      </c>
      <c r="BE106" s="296">
        <v>0.6</v>
      </c>
      <c r="BF106" s="296">
        <v>1</v>
      </c>
      <c r="BG106" s="296">
        <v>1</v>
      </c>
      <c r="BH106" s="296">
        <v>1</v>
      </c>
      <c r="BI106" s="296">
        <v>1</v>
      </c>
      <c r="BJ106" s="296">
        <v>0.73</v>
      </c>
      <c r="BK106" s="296">
        <v>1</v>
      </c>
      <c r="BL106" s="296">
        <v>1</v>
      </c>
      <c r="BM106" s="296">
        <v>1</v>
      </c>
      <c r="BN106" s="296">
        <v>1</v>
      </c>
      <c r="BO106" s="296">
        <v>1</v>
      </c>
      <c r="BP106" s="296">
        <v>1</v>
      </c>
      <c r="BQ106" s="296">
        <v>0.5</v>
      </c>
      <c r="BR106" s="296">
        <v>0.78</v>
      </c>
      <c r="BS106" s="296">
        <v>0.6</v>
      </c>
      <c r="BT106" s="129"/>
    </row>
    <row r="107" spans="1:72" ht="14" x14ac:dyDescent="0.15">
      <c r="A107" s="117" t="s">
        <v>309</v>
      </c>
      <c r="B107" s="156" t="s">
        <v>521</v>
      </c>
      <c r="C107" s="156" t="s">
        <v>237</v>
      </c>
      <c r="D107" s="156" t="s">
        <v>719</v>
      </c>
      <c r="E107" s="156" t="s">
        <v>130</v>
      </c>
      <c r="F107" s="156"/>
      <c r="G107" s="118">
        <v>0.1</v>
      </c>
      <c r="H107" s="119">
        <v>1</v>
      </c>
      <c r="I107" s="120">
        <f t="shared" si="5"/>
        <v>8</v>
      </c>
      <c r="J107" s="120">
        <f t="shared" si="5"/>
        <v>80</v>
      </c>
      <c r="K107" s="254"/>
      <c r="L107" s="296">
        <v>1</v>
      </c>
      <c r="M107" s="296">
        <v>1</v>
      </c>
      <c r="N107" s="296">
        <v>1</v>
      </c>
      <c r="O107" s="296">
        <v>1</v>
      </c>
      <c r="P107" s="296">
        <v>1</v>
      </c>
      <c r="Q107" s="296">
        <v>1</v>
      </c>
      <c r="R107" s="296">
        <v>1</v>
      </c>
      <c r="S107" s="296">
        <v>1</v>
      </c>
      <c r="T107" s="296">
        <v>1</v>
      </c>
      <c r="U107" s="296">
        <v>1</v>
      </c>
      <c r="V107" s="296">
        <v>1</v>
      </c>
      <c r="W107" s="296">
        <v>1</v>
      </c>
      <c r="X107" s="296">
        <v>1</v>
      </c>
      <c r="Y107" s="296">
        <v>1</v>
      </c>
      <c r="Z107" s="296">
        <v>1</v>
      </c>
      <c r="AA107" s="296">
        <v>1</v>
      </c>
      <c r="AB107" s="296">
        <v>1</v>
      </c>
      <c r="AC107" s="296">
        <v>1</v>
      </c>
      <c r="AD107" s="296">
        <v>1</v>
      </c>
      <c r="AE107" s="296">
        <v>1</v>
      </c>
      <c r="AF107" s="296">
        <v>1</v>
      </c>
      <c r="AG107" s="296">
        <v>1</v>
      </c>
      <c r="AH107" s="296">
        <v>1</v>
      </c>
      <c r="AI107" s="296">
        <v>0.81</v>
      </c>
      <c r="AJ107" s="296">
        <v>1</v>
      </c>
      <c r="AK107" s="296">
        <v>1</v>
      </c>
      <c r="AL107" s="296">
        <v>1</v>
      </c>
      <c r="AM107" s="296">
        <v>1</v>
      </c>
      <c r="AN107" s="296">
        <v>1</v>
      </c>
      <c r="AO107" s="296">
        <v>1</v>
      </c>
      <c r="AP107" s="296">
        <v>1</v>
      </c>
      <c r="AQ107" s="296">
        <v>1</v>
      </c>
      <c r="AR107" s="296">
        <v>1</v>
      </c>
      <c r="AS107" s="296">
        <v>1</v>
      </c>
      <c r="AT107" s="296">
        <v>1</v>
      </c>
      <c r="AU107" s="296">
        <v>1</v>
      </c>
      <c r="AV107" s="296">
        <v>1</v>
      </c>
      <c r="AW107" s="296">
        <v>1</v>
      </c>
      <c r="AX107" s="296">
        <v>1</v>
      </c>
      <c r="AY107" s="296">
        <v>0.5</v>
      </c>
      <c r="AZ107" s="296">
        <v>1</v>
      </c>
      <c r="BA107" s="296">
        <v>0.89</v>
      </c>
      <c r="BB107" s="296">
        <v>1</v>
      </c>
      <c r="BC107" s="296">
        <v>0.55000000000000004</v>
      </c>
      <c r="BD107" s="296">
        <v>1</v>
      </c>
      <c r="BE107" s="296">
        <v>0.6</v>
      </c>
      <c r="BF107" s="296">
        <v>1</v>
      </c>
      <c r="BG107" s="296">
        <v>1</v>
      </c>
      <c r="BH107" s="296">
        <v>1</v>
      </c>
      <c r="BI107" s="296">
        <v>1</v>
      </c>
      <c r="BJ107" s="296">
        <v>0.73</v>
      </c>
      <c r="BK107" s="296">
        <v>1</v>
      </c>
      <c r="BL107" s="296">
        <v>1</v>
      </c>
      <c r="BM107" s="296">
        <v>1</v>
      </c>
      <c r="BN107" s="296">
        <v>1</v>
      </c>
      <c r="BO107" s="296">
        <v>1</v>
      </c>
      <c r="BP107" s="296">
        <v>1</v>
      </c>
      <c r="BQ107" s="296">
        <v>0.5</v>
      </c>
      <c r="BR107" s="296">
        <v>0.78</v>
      </c>
      <c r="BS107" s="296">
        <v>0.6</v>
      </c>
      <c r="BT107" s="129"/>
    </row>
    <row r="108" spans="1:72" ht="14" x14ac:dyDescent="0.15">
      <c r="A108" s="117" t="s">
        <v>310</v>
      </c>
      <c r="B108" s="156" t="s">
        <v>521</v>
      </c>
      <c r="C108" s="156" t="s">
        <v>237</v>
      </c>
      <c r="D108" s="156" t="s">
        <v>720</v>
      </c>
      <c r="E108" s="156" t="s">
        <v>130</v>
      </c>
      <c r="F108" s="156"/>
      <c r="G108" s="118">
        <v>0.1</v>
      </c>
      <c r="H108" s="119">
        <v>1.5</v>
      </c>
      <c r="I108" s="120">
        <f t="shared" si="5"/>
        <v>8</v>
      </c>
      <c r="J108" s="120">
        <f t="shared" si="5"/>
        <v>120</v>
      </c>
      <c r="K108" s="254"/>
      <c r="L108" s="296">
        <v>1</v>
      </c>
      <c r="M108" s="296">
        <v>1</v>
      </c>
      <c r="N108" s="296">
        <v>1</v>
      </c>
      <c r="O108" s="296">
        <v>1</v>
      </c>
      <c r="P108" s="296">
        <v>1</v>
      </c>
      <c r="Q108" s="296">
        <v>1</v>
      </c>
      <c r="R108" s="296">
        <v>1</v>
      </c>
      <c r="S108" s="296">
        <v>1</v>
      </c>
      <c r="T108" s="296">
        <v>1</v>
      </c>
      <c r="U108" s="296">
        <v>1</v>
      </c>
      <c r="V108" s="296">
        <v>1</v>
      </c>
      <c r="W108" s="296">
        <v>1</v>
      </c>
      <c r="X108" s="296">
        <v>1</v>
      </c>
      <c r="Y108" s="296">
        <v>1</v>
      </c>
      <c r="Z108" s="296">
        <v>1</v>
      </c>
      <c r="AA108" s="296">
        <v>1</v>
      </c>
      <c r="AB108" s="296">
        <v>1</v>
      </c>
      <c r="AC108" s="296">
        <v>1</v>
      </c>
      <c r="AD108" s="296">
        <v>1</v>
      </c>
      <c r="AE108" s="296">
        <v>1</v>
      </c>
      <c r="AF108" s="296">
        <v>1</v>
      </c>
      <c r="AG108" s="296">
        <v>1</v>
      </c>
      <c r="AH108" s="296">
        <v>1</v>
      </c>
      <c r="AI108" s="296">
        <v>0.81</v>
      </c>
      <c r="AJ108" s="296">
        <v>1</v>
      </c>
      <c r="AK108" s="296">
        <v>1</v>
      </c>
      <c r="AL108" s="296">
        <v>1</v>
      </c>
      <c r="AM108" s="296">
        <v>1</v>
      </c>
      <c r="AN108" s="296">
        <v>1</v>
      </c>
      <c r="AO108" s="296">
        <v>1</v>
      </c>
      <c r="AP108" s="296">
        <v>1</v>
      </c>
      <c r="AQ108" s="296">
        <v>1</v>
      </c>
      <c r="AR108" s="296">
        <v>1</v>
      </c>
      <c r="AS108" s="296">
        <v>1</v>
      </c>
      <c r="AT108" s="296">
        <v>1</v>
      </c>
      <c r="AU108" s="296">
        <v>1</v>
      </c>
      <c r="AV108" s="296">
        <v>1</v>
      </c>
      <c r="AW108" s="296">
        <v>1</v>
      </c>
      <c r="AX108" s="296">
        <v>1</v>
      </c>
      <c r="AY108" s="296">
        <v>0.5</v>
      </c>
      <c r="AZ108" s="296">
        <v>1</v>
      </c>
      <c r="BA108" s="296">
        <v>0.89</v>
      </c>
      <c r="BB108" s="296">
        <v>1</v>
      </c>
      <c r="BC108" s="296">
        <v>0.55000000000000004</v>
      </c>
      <c r="BD108" s="296">
        <v>1</v>
      </c>
      <c r="BE108" s="296">
        <v>0.6</v>
      </c>
      <c r="BF108" s="296">
        <v>1</v>
      </c>
      <c r="BG108" s="296">
        <v>1</v>
      </c>
      <c r="BH108" s="296">
        <v>1</v>
      </c>
      <c r="BI108" s="296">
        <v>1</v>
      </c>
      <c r="BJ108" s="296">
        <v>0.73</v>
      </c>
      <c r="BK108" s="296">
        <v>1</v>
      </c>
      <c r="BL108" s="296">
        <v>1</v>
      </c>
      <c r="BM108" s="296">
        <v>1</v>
      </c>
      <c r="BN108" s="296">
        <v>1</v>
      </c>
      <c r="BO108" s="296">
        <v>1</v>
      </c>
      <c r="BP108" s="296">
        <v>1</v>
      </c>
      <c r="BQ108" s="296">
        <v>0.5</v>
      </c>
      <c r="BR108" s="296">
        <v>0.78</v>
      </c>
      <c r="BS108" s="296">
        <v>0.6</v>
      </c>
      <c r="BT108" s="129"/>
    </row>
    <row r="109" spans="1:72" ht="14" x14ac:dyDescent="0.15">
      <c r="A109" s="117" t="s">
        <v>311</v>
      </c>
      <c r="B109" s="156" t="s">
        <v>521</v>
      </c>
      <c r="C109" s="156" t="s">
        <v>237</v>
      </c>
      <c r="D109" s="156" t="s">
        <v>721</v>
      </c>
      <c r="E109" s="156" t="s">
        <v>947</v>
      </c>
      <c r="F109" s="156"/>
      <c r="G109" s="118">
        <v>0.1</v>
      </c>
      <c r="H109" s="119">
        <v>1.7</v>
      </c>
      <c r="I109" s="120">
        <f t="shared" si="5"/>
        <v>8</v>
      </c>
      <c r="J109" s="120">
        <f t="shared" si="5"/>
        <v>136</v>
      </c>
      <c r="K109" s="254">
        <v>8</v>
      </c>
      <c r="L109" s="296">
        <v>1</v>
      </c>
      <c r="M109" s="296">
        <v>1</v>
      </c>
      <c r="N109" s="296">
        <v>1</v>
      </c>
      <c r="O109" s="296">
        <v>1</v>
      </c>
      <c r="P109" s="296">
        <v>1</v>
      </c>
      <c r="Q109" s="296">
        <v>1</v>
      </c>
      <c r="R109" s="296">
        <v>1</v>
      </c>
      <c r="S109" s="296">
        <v>1</v>
      </c>
      <c r="T109" s="296">
        <v>1</v>
      </c>
      <c r="U109" s="296">
        <v>1</v>
      </c>
      <c r="V109" s="296">
        <v>1</v>
      </c>
      <c r="W109" s="296">
        <v>1</v>
      </c>
      <c r="X109" s="296">
        <v>1</v>
      </c>
      <c r="Y109" s="296">
        <v>1</v>
      </c>
      <c r="Z109" s="296">
        <v>1</v>
      </c>
      <c r="AA109" s="296">
        <v>1</v>
      </c>
      <c r="AB109" s="296">
        <v>1</v>
      </c>
      <c r="AC109" s="296">
        <v>1</v>
      </c>
      <c r="AD109" s="296">
        <v>1</v>
      </c>
      <c r="AE109" s="296">
        <v>1</v>
      </c>
      <c r="AF109" s="296">
        <v>1</v>
      </c>
      <c r="AG109" s="296">
        <v>1</v>
      </c>
      <c r="AH109" s="296">
        <v>1</v>
      </c>
      <c r="AI109" s="296">
        <v>0.81</v>
      </c>
      <c r="AJ109" s="296">
        <v>1</v>
      </c>
      <c r="AK109" s="296">
        <v>1</v>
      </c>
      <c r="AL109" s="296">
        <v>1</v>
      </c>
      <c r="AM109" s="296">
        <v>1</v>
      </c>
      <c r="AN109" s="296">
        <v>1</v>
      </c>
      <c r="AO109" s="296">
        <v>1</v>
      </c>
      <c r="AP109" s="296">
        <v>1</v>
      </c>
      <c r="AQ109" s="296">
        <v>1</v>
      </c>
      <c r="AR109" s="296">
        <v>1</v>
      </c>
      <c r="AS109" s="296">
        <v>1</v>
      </c>
      <c r="AT109" s="296">
        <v>1</v>
      </c>
      <c r="AU109" s="296">
        <v>1</v>
      </c>
      <c r="AV109" s="296">
        <v>1</v>
      </c>
      <c r="AW109" s="296">
        <v>1</v>
      </c>
      <c r="AX109" s="296">
        <v>1</v>
      </c>
      <c r="AY109" s="296">
        <v>0.5</v>
      </c>
      <c r="AZ109" s="296">
        <v>1</v>
      </c>
      <c r="BA109" s="296">
        <v>0.89</v>
      </c>
      <c r="BB109" s="296">
        <v>1</v>
      </c>
      <c r="BC109" s="296">
        <v>0.55000000000000004</v>
      </c>
      <c r="BD109" s="296">
        <v>1</v>
      </c>
      <c r="BE109" s="296">
        <v>0.6</v>
      </c>
      <c r="BF109" s="296">
        <v>1</v>
      </c>
      <c r="BG109" s="296">
        <v>1</v>
      </c>
      <c r="BH109" s="296">
        <v>1</v>
      </c>
      <c r="BI109" s="296">
        <v>1</v>
      </c>
      <c r="BJ109" s="296">
        <v>0.73</v>
      </c>
      <c r="BK109" s="296">
        <v>1</v>
      </c>
      <c r="BL109" s="296">
        <v>1</v>
      </c>
      <c r="BM109" s="296">
        <v>1</v>
      </c>
      <c r="BN109" s="296">
        <v>1</v>
      </c>
      <c r="BO109" s="296">
        <v>1</v>
      </c>
      <c r="BP109" s="296">
        <v>1</v>
      </c>
      <c r="BQ109" s="296">
        <v>0.5</v>
      </c>
      <c r="BR109" s="296">
        <v>0.78</v>
      </c>
      <c r="BS109" s="296">
        <v>0.6</v>
      </c>
      <c r="BT109" s="129"/>
    </row>
    <row r="110" spans="1:72" ht="14" x14ac:dyDescent="0.15">
      <c r="A110" s="117" t="s">
        <v>312</v>
      </c>
      <c r="B110" s="156" t="s">
        <v>521</v>
      </c>
      <c r="C110" s="156" t="s">
        <v>237</v>
      </c>
      <c r="D110" s="156" t="s">
        <v>722</v>
      </c>
      <c r="E110" s="156" t="s">
        <v>130</v>
      </c>
      <c r="F110" s="156"/>
      <c r="G110" s="118">
        <v>0.1</v>
      </c>
      <c r="H110" s="119">
        <v>1.8</v>
      </c>
      <c r="I110" s="120">
        <f t="shared" si="5"/>
        <v>8</v>
      </c>
      <c r="J110" s="120">
        <f t="shared" si="5"/>
        <v>144</v>
      </c>
      <c r="K110" s="254"/>
      <c r="L110" s="296">
        <v>1</v>
      </c>
      <c r="M110" s="296">
        <v>1</v>
      </c>
      <c r="N110" s="296">
        <v>1</v>
      </c>
      <c r="O110" s="296">
        <v>1</v>
      </c>
      <c r="P110" s="296">
        <v>1</v>
      </c>
      <c r="Q110" s="296">
        <v>1</v>
      </c>
      <c r="R110" s="296">
        <v>1</v>
      </c>
      <c r="S110" s="296">
        <v>1</v>
      </c>
      <c r="T110" s="296">
        <v>1</v>
      </c>
      <c r="U110" s="296">
        <v>1</v>
      </c>
      <c r="V110" s="296">
        <v>1</v>
      </c>
      <c r="W110" s="296">
        <v>1</v>
      </c>
      <c r="X110" s="296">
        <v>1</v>
      </c>
      <c r="Y110" s="296">
        <v>1</v>
      </c>
      <c r="Z110" s="296">
        <v>1</v>
      </c>
      <c r="AA110" s="296">
        <v>1</v>
      </c>
      <c r="AB110" s="296">
        <v>1</v>
      </c>
      <c r="AC110" s="296">
        <v>1</v>
      </c>
      <c r="AD110" s="296">
        <v>1</v>
      </c>
      <c r="AE110" s="296">
        <v>1</v>
      </c>
      <c r="AF110" s="296">
        <v>1</v>
      </c>
      <c r="AG110" s="296">
        <v>1</v>
      </c>
      <c r="AH110" s="296">
        <v>1</v>
      </c>
      <c r="AI110" s="296">
        <v>0.81</v>
      </c>
      <c r="AJ110" s="296">
        <v>1</v>
      </c>
      <c r="AK110" s="296">
        <v>1</v>
      </c>
      <c r="AL110" s="296">
        <v>1</v>
      </c>
      <c r="AM110" s="296">
        <v>1</v>
      </c>
      <c r="AN110" s="296">
        <v>1</v>
      </c>
      <c r="AO110" s="296">
        <v>1</v>
      </c>
      <c r="AP110" s="296">
        <v>1</v>
      </c>
      <c r="AQ110" s="296">
        <v>1</v>
      </c>
      <c r="AR110" s="296">
        <v>1</v>
      </c>
      <c r="AS110" s="296">
        <v>1</v>
      </c>
      <c r="AT110" s="296">
        <v>1</v>
      </c>
      <c r="AU110" s="296">
        <v>1</v>
      </c>
      <c r="AV110" s="296">
        <v>1</v>
      </c>
      <c r="AW110" s="296">
        <v>1</v>
      </c>
      <c r="AX110" s="296">
        <v>1</v>
      </c>
      <c r="AY110" s="296">
        <v>0.5</v>
      </c>
      <c r="AZ110" s="296">
        <v>1</v>
      </c>
      <c r="BA110" s="296">
        <v>0.89</v>
      </c>
      <c r="BB110" s="296">
        <v>1</v>
      </c>
      <c r="BC110" s="296">
        <v>0.55000000000000004</v>
      </c>
      <c r="BD110" s="296">
        <v>1</v>
      </c>
      <c r="BE110" s="296">
        <v>0.6</v>
      </c>
      <c r="BF110" s="296">
        <v>1</v>
      </c>
      <c r="BG110" s="296">
        <v>1</v>
      </c>
      <c r="BH110" s="296">
        <v>1</v>
      </c>
      <c r="BI110" s="296">
        <v>1</v>
      </c>
      <c r="BJ110" s="296">
        <v>0.73</v>
      </c>
      <c r="BK110" s="296">
        <v>1</v>
      </c>
      <c r="BL110" s="296">
        <v>1</v>
      </c>
      <c r="BM110" s="296">
        <v>1</v>
      </c>
      <c r="BN110" s="296">
        <v>1</v>
      </c>
      <c r="BO110" s="296">
        <v>1</v>
      </c>
      <c r="BP110" s="296">
        <v>1</v>
      </c>
      <c r="BQ110" s="296">
        <v>0.5</v>
      </c>
      <c r="BR110" s="296">
        <v>0.78</v>
      </c>
      <c r="BS110" s="296">
        <v>0.6</v>
      </c>
      <c r="BT110" s="129"/>
    </row>
    <row r="111" spans="1:72" ht="14" x14ac:dyDescent="0.15">
      <c r="A111" s="117" t="s">
        <v>313</v>
      </c>
      <c r="B111" s="156" t="s">
        <v>521</v>
      </c>
      <c r="C111" s="156" t="s">
        <v>237</v>
      </c>
      <c r="D111" s="156" t="s">
        <v>723</v>
      </c>
      <c r="E111" s="156" t="s">
        <v>947</v>
      </c>
      <c r="F111" s="156"/>
      <c r="G111" s="118">
        <v>0.1</v>
      </c>
      <c r="H111" s="119">
        <v>2</v>
      </c>
      <c r="I111" s="120">
        <f t="shared" si="5"/>
        <v>8</v>
      </c>
      <c r="J111" s="120">
        <f t="shared" si="5"/>
        <v>160</v>
      </c>
      <c r="K111" s="254">
        <v>8</v>
      </c>
      <c r="L111" s="296">
        <v>1</v>
      </c>
      <c r="M111" s="296">
        <v>1</v>
      </c>
      <c r="N111" s="296">
        <v>1</v>
      </c>
      <c r="O111" s="296">
        <v>1</v>
      </c>
      <c r="P111" s="296">
        <v>1</v>
      </c>
      <c r="Q111" s="296">
        <v>1</v>
      </c>
      <c r="R111" s="296">
        <v>1</v>
      </c>
      <c r="S111" s="296">
        <v>1</v>
      </c>
      <c r="T111" s="296">
        <v>1</v>
      </c>
      <c r="U111" s="296">
        <v>1</v>
      </c>
      <c r="V111" s="296">
        <v>1</v>
      </c>
      <c r="W111" s="296">
        <v>1</v>
      </c>
      <c r="X111" s="296">
        <v>1</v>
      </c>
      <c r="Y111" s="296">
        <v>1</v>
      </c>
      <c r="Z111" s="296">
        <v>1</v>
      </c>
      <c r="AA111" s="296">
        <v>1</v>
      </c>
      <c r="AB111" s="296">
        <v>1</v>
      </c>
      <c r="AC111" s="296">
        <v>1</v>
      </c>
      <c r="AD111" s="296">
        <v>1</v>
      </c>
      <c r="AE111" s="296">
        <v>1</v>
      </c>
      <c r="AF111" s="296">
        <v>1</v>
      </c>
      <c r="AG111" s="296">
        <v>1</v>
      </c>
      <c r="AH111" s="296">
        <v>1</v>
      </c>
      <c r="AI111" s="296">
        <v>0.81</v>
      </c>
      <c r="AJ111" s="296">
        <v>1</v>
      </c>
      <c r="AK111" s="296">
        <v>1</v>
      </c>
      <c r="AL111" s="296">
        <v>1</v>
      </c>
      <c r="AM111" s="296">
        <v>1</v>
      </c>
      <c r="AN111" s="296">
        <v>1</v>
      </c>
      <c r="AO111" s="296">
        <v>1</v>
      </c>
      <c r="AP111" s="296">
        <v>1</v>
      </c>
      <c r="AQ111" s="296">
        <v>1</v>
      </c>
      <c r="AR111" s="296">
        <v>1</v>
      </c>
      <c r="AS111" s="296">
        <v>1</v>
      </c>
      <c r="AT111" s="296">
        <v>1</v>
      </c>
      <c r="AU111" s="296">
        <v>1</v>
      </c>
      <c r="AV111" s="296">
        <v>1</v>
      </c>
      <c r="AW111" s="296">
        <v>1</v>
      </c>
      <c r="AX111" s="296">
        <v>1</v>
      </c>
      <c r="AY111" s="296">
        <v>0.5</v>
      </c>
      <c r="AZ111" s="296">
        <v>1</v>
      </c>
      <c r="BA111" s="296">
        <v>0.89</v>
      </c>
      <c r="BB111" s="296">
        <v>1</v>
      </c>
      <c r="BC111" s="296">
        <v>0.55000000000000004</v>
      </c>
      <c r="BD111" s="296">
        <v>1</v>
      </c>
      <c r="BE111" s="296">
        <v>0.6</v>
      </c>
      <c r="BF111" s="296">
        <v>1</v>
      </c>
      <c r="BG111" s="296">
        <v>1</v>
      </c>
      <c r="BH111" s="296">
        <v>1</v>
      </c>
      <c r="BI111" s="296">
        <v>1</v>
      </c>
      <c r="BJ111" s="296">
        <v>0.73</v>
      </c>
      <c r="BK111" s="296">
        <v>1</v>
      </c>
      <c r="BL111" s="296">
        <v>1</v>
      </c>
      <c r="BM111" s="296">
        <v>1</v>
      </c>
      <c r="BN111" s="296">
        <v>1</v>
      </c>
      <c r="BO111" s="296">
        <v>1</v>
      </c>
      <c r="BP111" s="296">
        <v>1</v>
      </c>
      <c r="BQ111" s="296">
        <v>0.5</v>
      </c>
      <c r="BR111" s="296">
        <v>0.78</v>
      </c>
      <c r="BS111" s="296">
        <v>0.6</v>
      </c>
      <c r="BT111" s="129"/>
    </row>
    <row r="112" spans="1:72" ht="14" x14ac:dyDescent="0.15">
      <c r="A112" s="117" t="s">
        <v>314</v>
      </c>
      <c r="B112" s="156" t="s">
        <v>521</v>
      </c>
      <c r="C112" s="156" t="s">
        <v>237</v>
      </c>
      <c r="D112" s="156" t="s">
        <v>724</v>
      </c>
      <c r="E112" s="156" t="s">
        <v>130</v>
      </c>
      <c r="F112" s="156"/>
      <c r="G112" s="118">
        <v>0.1</v>
      </c>
      <c r="H112" s="119">
        <v>2.5</v>
      </c>
      <c r="I112" s="120">
        <f t="shared" si="5"/>
        <v>8</v>
      </c>
      <c r="J112" s="120">
        <f t="shared" si="5"/>
        <v>200</v>
      </c>
      <c r="K112" s="254"/>
      <c r="L112" s="296">
        <v>1</v>
      </c>
      <c r="M112" s="296">
        <v>1</v>
      </c>
      <c r="N112" s="296">
        <v>1</v>
      </c>
      <c r="O112" s="296">
        <v>1</v>
      </c>
      <c r="P112" s="296">
        <v>1</v>
      </c>
      <c r="Q112" s="296">
        <v>1</v>
      </c>
      <c r="R112" s="296">
        <v>1</v>
      </c>
      <c r="S112" s="296">
        <v>1</v>
      </c>
      <c r="T112" s="296">
        <v>1</v>
      </c>
      <c r="U112" s="296">
        <v>1</v>
      </c>
      <c r="V112" s="296">
        <v>1</v>
      </c>
      <c r="W112" s="296">
        <v>1</v>
      </c>
      <c r="X112" s="296">
        <v>1</v>
      </c>
      <c r="Y112" s="296">
        <v>1</v>
      </c>
      <c r="Z112" s="296">
        <v>1</v>
      </c>
      <c r="AA112" s="296">
        <v>1</v>
      </c>
      <c r="AB112" s="296">
        <v>1</v>
      </c>
      <c r="AC112" s="296">
        <v>1</v>
      </c>
      <c r="AD112" s="296">
        <v>1</v>
      </c>
      <c r="AE112" s="296">
        <v>1</v>
      </c>
      <c r="AF112" s="296">
        <v>1</v>
      </c>
      <c r="AG112" s="296">
        <v>1</v>
      </c>
      <c r="AH112" s="296">
        <v>1</v>
      </c>
      <c r="AI112" s="296">
        <v>0.81</v>
      </c>
      <c r="AJ112" s="296">
        <v>1</v>
      </c>
      <c r="AK112" s="296">
        <v>1</v>
      </c>
      <c r="AL112" s="296">
        <v>1</v>
      </c>
      <c r="AM112" s="296">
        <v>1</v>
      </c>
      <c r="AN112" s="296">
        <v>1</v>
      </c>
      <c r="AO112" s="296">
        <v>1</v>
      </c>
      <c r="AP112" s="296">
        <v>1</v>
      </c>
      <c r="AQ112" s="296">
        <v>1</v>
      </c>
      <c r="AR112" s="296">
        <v>1</v>
      </c>
      <c r="AS112" s="296">
        <v>1</v>
      </c>
      <c r="AT112" s="296">
        <v>1</v>
      </c>
      <c r="AU112" s="296">
        <v>1</v>
      </c>
      <c r="AV112" s="296">
        <v>1</v>
      </c>
      <c r="AW112" s="296">
        <v>1</v>
      </c>
      <c r="AX112" s="296">
        <v>1</v>
      </c>
      <c r="AY112" s="296">
        <v>0.5</v>
      </c>
      <c r="AZ112" s="296">
        <v>1</v>
      </c>
      <c r="BA112" s="296">
        <v>0.89</v>
      </c>
      <c r="BB112" s="296">
        <v>1</v>
      </c>
      <c r="BC112" s="296">
        <v>0.55000000000000004</v>
      </c>
      <c r="BD112" s="296">
        <v>1</v>
      </c>
      <c r="BE112" s="296">
        <v>0.6</v>
      </c>
      <c r="BF112" s="296">
        <v>1</v>
      </c>
      <c r="BG112" s="296">
        <v>1</v>
      </c>
      <c r="BH112" s="296">
        <v>1</v>
      </c>
      <c r="BI112" s="296">
        <v>1</v>
      </c>
      <c r="BJ112" s="296">
        <v>0.73</v>
      </c>
      <c r="BK112" s="296">
        <v>1</v>
      </c>
      <c r="BL112" s="296">
        <v>1</v>
      </c>
      <c r="BM112" s="296">
        <v>1</v>
      </c>
      <c r="BN112" s="296">
        <v>1</v>
      </c>
      <c r="BO112" s="296">
        <v>1</v>
      </c>
      <c r="BP112" s="296">
        <v>1</v>
      </c>
      <c r="BQ112" s="296">
        <v>0.5</v>
      </c>
      <c r="BR112" s="296">
        <v>0.78</v>
      </c>
      <c r="BS112" s="296">
        <v>0.6</v>
      </c>
      <c r="BT112" s="129"/>
    </row>
    <row r="113" spans="1:72" ht="14" x14ac:dyDescent="0.15">
      <c r="A113" s="117" t="s">
        <v>315</v>
      </c>
      <c r="B113" s="156" t="s">
        <v>521</v>
      </c>
      <c r="C113" s="156" t="s">
        <v>237</v>
      </c>
      <c r="D113" s="156" t="s">
        <v>725</v>
      </c>
      <c r="E113" s="156" t="s">
        <v>130</v>
      </c>
      <c r="F113" s="156"/>
      <c r="G113" s="118">
        <v>0.1</v>
      </c>
      <c r="H113" s="119">
        <v>3.2</v>
      </c>
      <c r="I113" s="120">
        <f t="shared" si="5"/>
        <v>8</v>
      </c>
      <c r="J113" s="120">
        <f t="shared" si="5"/>
        <v>256</v>
      </c>
      <c r="K113" s="254"/>
      <c r="L113" s="296">
        <v>1</v>
      </c>
      <c r="M113" s="296">
        <v>1</v>
      </c>
      <c r="N113" s="296">
        <v>1</v>
      </c>
      <c r="O113" s="296">
        <v>1</v>
      </c>
      <c r="P113" s="296">
        <v>1</v>
      </c>
      <c r="Q113" s="296">
        <v>1</v>
      </c>
      <c r="R113" s="296">
        <v>1</v>
      </c>
      <c r="S113" s="296">
        <v>1</v>
      </c>
      <c r="T113" s="296">
        <v>1</v>
      </c>
      <c r="U113" s="296">
        <v>1</v>
      </c>
      <c r="V113" s="296">
        <v>1</v>
      </c>
      <c r="W113" s="296">
        <v>1</v>
      </c>
      <c r="X113" s="296">
        <v>1</v>
      </c>
      <c r="Y113" s="296">
        <v>1</v>
      </c>
      <c r="Z113" s="296">
        <v>1</v>
      </c>
      <c r="AA113" s="296">
        <v>1</v>
      </c>
      <c r="AB113" s="296">
        <v>1</v>
      </c>
      <c r="AC113" s="296">
        <v>1</v>
      </c>
      <c r="AD113" s="296">
        <v>1</v>
      </c>
      <c r="AE113" s="296">
        <v>1</v>
      </c>
      <c r="AF113" s="296">
        <v>1</v>
      </c>
      <c r="AG113" s="296">
        <v>1</v>
      </c>
      <c r="AH113" s="296">
        <v>1</v>
      </c>
      <c r="AI113" s="296">
        <v>0.81</v>
      </c>
      <c r="AJ113" s="296">
        <v>1</v>
      </c>
      <c r="AK113" s="296">
        <v>1</v>
      </c>
      <c r="AL113" s="296">
        <v>1</v>
      </c>
      <c r="AM113" s="296">
        <v>1</v>
      </c>
      <c r="AN113" s="296">
        <v>1</v>
      </c>
      <c r="AO113" s="296">
        <v>1</v>
      </c>
      <c r="AP113" s="296">
        <v>1</v>
      </c>
      <c r="AQ113" s="296">
        <v>1</v>
      </c>
      <c r="AR113" s="296">
        <v>1</v>
      </c>
      <c r="AS113" s="296">
        <v>1</v>
      </c>
      <c r="AT113" s="296">
        <v>1</v>
      </c>
      <c r="AU113" s="296">
        <v>1</v>
      </c>
      <c r="AV113" s="296">
        <v>1</v>
      </c>
      <c r="AW113" s="296">
        <v>1</v>
      </c>
      <c r="AX113" s="296">
        <v>1</v>
      </c>
      <c r="AY113" s="296">
        <v>0.5</v>
      </c>
      <c r="AZ113" s="296">
        <v>1</v>
      </c>
      <c r="BA113" s="296">
        <v>0.89</v>
      </c>
      <c r="BB113" s="296">
        <v>1</v>
      </c>
      <c r="BC113" s="296">
        <v>0.55000000000000004</v>
      </c>
      <c r="BD113" s="296">
        <v>1</v>
      </c>
      <c r="BE113" s="296">
        <v>0.6</v>
      </c>
      <c r="BF113" s="296">
        <v>1</v>
      </c>
      <c r="BG113" s="296">
        <v>1</v>
      </c>
      <c r="BH113" s="296">
        <v>1</v>
      </c>
      <c r="BI113" s="296">
        <v>1</v>
      </c>
      <c r="BJ113" s="296">
        <v>0.73</v>
      </c>
      <c r="BK113" s="296">
        <v>1</v>
      </c>
      <c r="BL113" s="296">
        <v>1</v>
      </c>
      <c r="BM113" s="296">
        <v>1</v>
      </c>
      <c r="BN113" s="296">
        <v>1</v>
      </c>
      <c r="BO113" s="296">
        <v>1</v>
      </c>
      <c r="BP113" s="296">
        <v>1</v>
      </c>
      <c r="BQ113" s="296">
        <v>0.5</v>
      </c>
      <c r="BR113" s="296">
        <v>0.78</v>
      </c>
      <c r="BS113" s="296">
        <v>0.6</v>
      </c>
      <c r="BT113" s="129"/>
    </row>
    <row r="114" spans="1:72" ht="14" x14ac:dyDescent="0.15">
      <c r="A114" s="117" t="s">
        <v>316</v>
      </c>
      <c r="B114" s="156" t="s">
        <v>521</v>
      </c>
      <c r="C114" s="156" t="s">
        <v>237</v>
      </c>
      <c r="D114" s="156" t="s">
        <v>726</v>
      </c>
      <c r="E114" s="156" t="s">
        <v>130</v>
      </c>
      <c r="F114" s="156"/>
      <c r="G114" s="118">
        <v>0.1</v>
      </c>
      <c r="H114" s="119">
        <v>5.0999999999999996</v>
      </c>
      <c r="I114" s="120">
        <f t="shared" si="5"/>
        <v>8</v>
      </c>
      <c r="J114" s="120">
        <f t="shared" si="5"/>
        <v>408</v>
      </c>
      <c r="K114" s="254"/>
      <c r="L114" s="296">
        <v>1</v>
      </c>
      <c r="M114" s="296">
        <v>1</v>
      </c>
      <c r="N114" s="296">
        <v>1</v>
      </c>
      <c r="O114" s="296">
        <v>1</v>
      </c>
      <c r="P114" s="296">
        <v>1</v>
      </c>
      <c r="Q114" s="296">
        <v>1</v>
      </c>
      <c r="R114" s="296">
        <v>1</v>
      </c>
      <c r="S114" s="296">
        <v>1</v>
      </c>
      <c r="T114" s="296">
        <v>1</v>
      </c>
      <c r="U114" s="296">
        <v>1</v>
      </c>
      <c r="V114" s="296">
        <v>1</v>
      </c>
      <c r="W114" s="296">
        <v>1</v>
      </c>
      <c r="X114" s="296">
        <v>1</v>
      </c>
      <c r="Y114" s="296">
        <v>1</v>
      </c>
      <c r="Z114" s="296">
        <v>1</v>
      </c>
      <c r="AA114" s="296">
        <v>1</v>
      </c>
      <c r="AB114" s="296">
        <v>1</v>
      </c>
      <c r="AC114" s="296">
        <v>1</v>
      </c>
      <c r="AD114" s="296">
        <v>1</v>
      </c>
      <c r="AE114" s="296">
        <v>1</v>
      </c>
      <c r="AF114" s="296">
        <v>1</v>
      </c>
      <c r="AG114" s="296">
        <v>1</v>
      </c>
      <c r="AH114" s="296">
        <v>1</v>
      </c>
      <c r="AI114" s="296">
        <v>0.81</v>
      </c>
      <c r="AJ114" s="296">
        <v>1</v>
      </c>
      <c r="AK114" s="296">
        <v>1</v>
      </c>
      <c r="AL114" s="296">
        <v>1</v>
      </c>
      <c r="AM114" s="296">
        <v>1</v>
      </c>
      <c r="AN114" s="296">
        <v>1</v>
      </c>
      <c r="AO114" s="296">
        <v>1</v>
      </c>
      <c r="AP114" s="296">
        <v>1</v>
      </c>
      <c r="AQ114" s="296">
        <v>1</v>
      </c>
      <c r="AR114" s="296">
        <v>1</v>
      </c>
      <c r="AS114" s="296">
        <v>1</v>
      </c>
      <c r="AT114" s="296">
        <v>1</v>
      </c>
      <c r="AU114" s="296">
        <v>1</v>
      </c>
      <c r="AV114" s="296">
        <v>1</v>
      </c>
      <c r="AW114" s="296">
        <v>1</v>
      </c>
      <c r="AX114" s="296">
        <v>1</v>
      </c>
      <c r="AY114" s="296">
        <v>0.5</v>
      </c>
      <c r="AZ114" s="296">
        <v>1</v>
      </c>
      <c r="BA114" s="296">
        <v>0.89</v>
      </c>
      <c r="BB114" s="296">
        <v>1</v>
      </c>
      <c r="BC114" s="296">
        <v>0.55000000000000004</v>
      </c>
      <c r="BD114" s="296">
        <v>1</v>
      </c>
      <c r="BE114" s="296">
        <v>0.6</v>
      </c>
      <c r="BF114" s="296">
        <v>1</v>
      </c>
      <c r="BG114" s="296">
        <v>1</v>
      </c>
      <c r="BH114" s="296">
        <v>1</v>
      </c>
      <c r="BI114" s="296">
        <v>1</v>
      </c>
      <c r="BJ114" s="296">
        <v>0.73</v>
      </c>
      <c r="BK114" s="296">
        <v>1</v>
      </c>
      <c r="BL114" s="296">
        <v>1</v>
      </c>
      <c r="BM114" s="296">
        <v>1</v>
      </c>
      <c r="BN114" s="296">
        <v>1</v>
      </c>
      <c r="BO114" s="296">
        <v>1</v>
      </c>
      <c r="BP114" s="296">
        <v>1</v>
      </c>
      <c r="BQ114" s="296">
        <v>0.5</v>
      </c>
      <c r="BR114" s="296">
        <v>0.78</v>
      </c>
      <c r="BS114" s="296">
        <v>0.6</v>
      </c>
      <c r="BT114" s="129"/>
    </row>
    <row r="115" spans="1:72" ht="14" x14ac:dyDescent="0.15">
      <c r="A115" s="117" t="s">
        <v>317</v>
      </c>
      <c r="B115" s="156" t="s">
        <v>521</v>
      </c>
      <c r="C115" s="156" t="s">
        <v>237</v>
      </c>
      <c r="D115" s="156" t="s">
        <v>727</v>
      </c>
      <c r="E115" s="156" t="s">
        <v>130</v>
      </c>
      <c r="F115" s="156"/>
      <c r="G115" s="118">
        <v>0.15</v>
      </c>
      <c r="H115" s="119">
        <v>1.6</v>
      </c>
      <c r="I115" s="120">
        <f t="shared" si="5"/>
        <v>12</v>
      </c>
      <c r="J115" s="120">
        <f t="shared" si="5"/>
        <v>128</v>
      </c>
      <c r="K115" s="254"/>
      <c r="L115" s="296">
        <v>1</v>
      </c>
      <c r="M115" s="296">
        <v>1</v>
      </c>
      <c r="N115" s="296">
        <v>1</v>
      </c>
      <c r="O115" s="296">
        <v>1</v>
      </c>
      <c r="P115" s="296">
        <v>1</v>
      </c>
      <c r="Q115" s="296">
        <v>1</v>
      </c>
      <c r="R115" s="296">
        <v>1</v>
      </c>
      <c r="S115" s="296">
        <v>1</v>
      </c>
      <c r="T115" s="296">
        <v>1</v>
      </c>
      <c r="U115" s="296">
        <v>1</v>
      </c>
      <c r="V115" s="296">
        <v>1</v>
      </c>
      <c r="W115" s="296">
        <v>1</v>
      </c>
      <c r="X115" s="296">
        <v>1</v>
      </c>
      <c r="Y115" s="296">
        <v>1</v>
      </c>
      <c r="Z115" s="296">
        <v>1</v>
      </c>
      <c r="AA115" s="296">
        <v>1</v>
      </c>
      <c r="AB115" s="296">
        <v>1</v>
      </c>
      <c r="AC115" s="296">
        <v>1</v>
      </c>
      <c r="AD115" s="296">
        <v>1</v>
      </c>
      <c r="AE115" s="296">
        <v>1</v>
      </c>
      <c r="AF115" s="296">
        <v>1</v>
      </c>
      <c r="AG115" s="296">
        <v>1</v>
      </c>
      <c r="AH115" s="296">
        <v>1</v>
      </c>
      <c r="AI115" s="296">
        <v>0.81</v>
      </c>
      <c r="AJ115" s="296">
        <v>1</v>
      </c>
      <c r="AK115" s="296">
        <v>1</v>
      </c>
      <c r="AL115" s="296">
        <v>1</v>
      </c>
      <c r="AM115" s="296">
        <v>1</v>
      </c>
      <c r="AN115" s="296">
        <v>1</v>
      </c>
      <c r="AO115" s="296">
        <v>1</v>
      </c>
      <c r="AP115" s="296">
        <v>1</v>
      </c>
      <c r="AQ115" s="296">
        <v>1</v>
      </c>
      <c r="AR115" s="296">
        <v>1</v>
      </c>
      <c r="AS115" s="296">
        <v>1</v>
      </c>
      <c r="AT115" s="296">
        <v>1</v>
      </c>
      <c r="AU115" s="296">
        <v>1</v>
      </c>
      <c r="AV115" s="296">
        <v>1</v>
      </c>
      <c r="AW115" s="296">
        <v>1</v>
      </c>
      <c r="AX115" s="296">
        <v>1</v>
      </c>
      <c r="AY115" s="296">
        <v>0.5</v>
      </c>
      <c r="AZ115" s="296">
        <v>1</v>
      </c>
      <c r="BA115" s="296">
        <v>0.89</v>
      </c>
      <c r="BB115" s="296">
        <v>1</v>
      </c>
      <c r="BC115" s="296">
        <v>0.55000000000000004</v>
      </c>
      <c r="BD115" s="296">
        <v>1</v>
      </c>
      <c r="BE115" s="296">
        <v>0.6</v>
      </c>
      <c r="BF115" s="296">
        <v>1</v>
      </c>
      <c r="BG115" s="296">
        <v>1</v>
      </c>
      <c r="BH115" s="296">
        <v>1</v>
      </c>
      <c r="BI115" s="296">
        <v>1</v>
      </c>
      <c r="BJ115" s="296">
        <v>0.73</v>
      </c>
      <c r="BK115" s="296">
        <v>1</v>
      </c>
      <c r="BL115" s="296">
        <v>1</v>
      </c>
      <c r="BM115" s="296">
        <v>1</v>
      </c>
      <c r="BN115" s="296">
        <v>1</v>
      </c>
      <c r="BO115" s="296">
        <v>1</v>
      </c>
      <c r="BP115" s="296">
        <v>1</v>
      </c>
      <c r="BQ115" s="296">
        <v>0.5</v>
      </c>
      <c r="BR115" s="296">
        <v>0.78</v>
      </c>
      <c r="BS115" s="296">
        <v>0.6</v>
      </c>
      <c r="BT115" s="129"/>
    </row>
    <row r="116" spans="1:72" ht="14" x14ac:dyDescent="0.15">
      <c r="A116" s="117" t="s">
        <v>319</v>
      </c>
      <c r="B116" s="156" t="s">
        <v>521</v>
      </c>
      <c r="C116" s="156" t="s">
        <v>237</v>
      </c>
      <c r="D116" s="156" t="s">
        <v>729</v>
      </c>
      <c r="E116" s="156" t="s">
        <v>130</v>
      </c>
      <c r="F116" s="156"/>
      <c r="G116" s="118">
        <v>0.2</v>
      </c>
      <c r="H116" s="119">
        <v>2</v>
      </c>
      <c r="I116" s="120">
        <f t="shared" si="5"/>
        <v>16</v>
      </c>
      <c r="J116" s="120">
        <f t="shared" si="5"/>
        <v>160</v>
      </c>
      <c r="K116" s="254"/>
      <c r="L116" s="296">
        <v>1</v>
      </c>
      <c r="M116" s="296">
        <v>1</v>
      </c>
      <c r="N116" s="296">
        <v>1</v>
      </c>
      <c r="O116" s="296">
        <v>1</v>
      </c>
      <c r="P116" s="296">
        <v>1</v>
      </c>
      <c r="Q116" s="296">
        <v>1</v>
      </c>
      <c r="R116" s="296">
        <v>1</v>
      </c>
      <c r="S116" s="296">
        <v>1</v>
      </c>
      <c r="T116" s="296">
        <v>1</v>
      </c>
      <c r="U116" s="296">
        <v>1</v>
      </c>
      <c r="V116" s="296">
        <v>1</v>
      </c>
      <c r="W116" s="296">
        <v>1</v>
      </c>
      <c r="X116" s="296">
        <v>1</v>
      </c>
      <c r="Y116" s="296">
        <v>1</v>
      </c>
      <c r="Z116" s="296">
        <v>1</v>
      </c>
      <c r="AA116" s="296">
        <v>1</v>
      </c>
      <c r="AB116" s="296">
        <v>1</v>
      </c>
      <c r="AC116" s="296">
        <v>1</v>
      </c>
      <c r="AD116" s="296">
        <v>1</v>
      </c>
      <c r="AE116" s="296">
        <v>1</v>
      </c>
      <c r="AF116" s="296">
        <v>1</v>
      </c>
      <c r="AG116" s="296">
        <v>1</v>
      </c>
      <c r="AH116" s="296">
        <v>1</v>
      </c>
      <c r="AI116" s="296">
        <v>0.81</v>
      </c>
      <c r="AJ116" s="296">
        <v>1</v>
      </c>
      <c r="AK116" s="296">
        <v>1</v>
      </c>
      <c r="AL116" s="296">
        <v>1</v>
      </c>
      <c r="AM116" s="296">
        <v>1</v>
      </c>
      <c r="AN116" s="296">
        <v>1</v>
      </c>
      <c r="AO116" s="296">
        <v>1</v>
      </c>
      <c r="AP116" s="296">
        <v>1</v>
      </c>
      <c r="AQ116" s="296">
        <v>1</v>
      </c>
      <c r="AR116" s="296">
        <v>1</v>
      </c>
      <c r="AS116" s="296">
        <v>1</v>
      </c>
      <c r="AT116" s="296">
        <v>1</v>
      </c>
      <c r="AU116" s="296">
        <v>1</v>
      </c>
      <c r="AV116" s="296">
        <v>1</v>
      </c>
      <c r="AW116" s="296">
        <v>1</v>
      </c>
      <c r="AX116" s="296">
        <v>1</v>
      </c>
      <c r="AY116" s="296">
        <v>0.5</v>
      </c>
      <c r="AZ116" s="296">
        <v>1</v>
      </c>
      <c r="BA116" s="296">
        <v>0.89</v>
      </c>
      <c r="BB116" s="296">
        <v>1</v>
      </c>
      <c r="BC116" s="296">
        <v>0.55000000000000004</v>
      </c>
      <c r="BD116" s="296">
        <v>1</v>
      </c>
      <c r="BE116" s="296">
        <v>0.6</v>
      </c>
      <c r="BF116" s="296">
        <v>1</v>
      </c>
      <c r="BG116" s="296">
        <v>1</v>
      </c>
      <c r="BH116" s="296">
        <v>1</v>
      </c>
      <c r="BI116" s="296">
        <v>1</v>
      </c>
      <c r="BJ116" s="296">
        <v>0.89</v>
      </c>
      <c r="BK116" s="296">
        <v>1</v>
      </c>
      <c r="BL116" s="296">
        <v>1</v>
      </c>
      <c r="BM116" s="296">
        <v>1</v>
      </c>
      <c r="BN116" s="296">
        <v>1</v>
      </c>
      <c r="BO116" s="296">
        <v>1</v>
      </c>
      <c r="BP116" s="296">
        <v>1</v>
      </c>
      <c r="BQ116" s="296">
        <v>0.5</v>
      </c>
      <c r="BR116" s="296">
        <v>0.78</v>
      </c>
      <c r="BS116" s="296">
        <v>0.6</v>
      </c>
      <c r="BT116" s="129"/>
    </row>
    <row r="117" spans="1:72" ht="14" x14ac:dyDescent="0.15">
      <c r="A117" s="117" t="s">
        <v>320</v>
      </c>
      <c r="B117" s="156" t="s">
        <v>521</v>
      </c>
      <c r="C117" s="156" t="s">
        <v>237</v>
      </c>
      <c r="D117" s="156" t="s">
        <v>730</v>
      </c>
      <c r="E117" s="156" t="s">
        <v>130</v>
      </c>
      <c r="F117" s="156"/>
      <c r="G117" s="118">
        <v>0.2</v>
      </c>
      <c r="H117" s="119">
        <v>3</v>
      </c>
      <c r="I117" s="120">
        <f t="shared" si="5"/>
        <v>16</v>
      </c>
      <c r="J117" s="120">
        <f t="shared" si="5"/>
        <v>240</v>
      </c>
      <c r="K117" s="254"/>
      <c r="L117" s="296">
        <v>1</v>
      </c>
      <c r="M117" s="296">
        <v>1</v>
      </c>
      <c r="N117" s="296">
        <v>1</v>
      </c>
      <c r="O117" s="296">
        <v>1</v>
      </c>
      <c r="P117" s="296">
        <v>1</v>
      </c>
      <c r="Q117" s="296">
        <v>1</v>
      </c>
      <c r="R117" s="296">
        <v>1</v>
      </c>
      <c r="S117" s="296">
        <v>1</v>
      </c>
      <c r="T117" s="296">
        <v>1</v>
      </c>
      <c r="U117" s="296">
        <v>1</v>
      </c>
      <c r="V117" s="296">
        <v>1</v>
      </c>
      <c r="W117" s="296">
        <v>1</v>
      </c>
      <c r="X117" s="296">
        <v>1</v>
      </c>
      <c r="Y117" s="296">
        <v>1</v>
      </c>
      <c r="Z117" s="296">
        <v>1</v>
      </c>
      <c r="AA117" s="296">
        <v>1</v>
      </c>
      <c r="AB117" s="296">
        <v>1</v>
      </c>
      <c r="AC117" s="296">
        <v>1</v>
      </c>
      <c r="AD117" s="296">
        <v>1</v>
      </c>
      <c r="AE117" s="296">
        <v>1</v>
      </c>
      <c r="AF117" s="296">
        <v>1</v>
      </c>
      <c r="AG117" s="296">
        <v>1</v>
      </c>
      <c r="AH117" s="296">
        <v>1</v>
      </c>
      <c r="AI117" s="296">
        <v>0.81</v>
      </c>
      <c r="AJ117" s="296">
        <v>1</v>
      </c>
      <c r="AK117" s="296">
        <v>1</v>
      </c>
      <c r="AL117" s="296">
        <v>1</v>
      </c>
      <c r="AM117" s="296">
        <v>1</v>
      </c>
      <c r="AN117" s="296">
        <v>1</v>
      </c>
      <c r="AO117" s="296">
        <v>1</v>
      </c>
      <c r="AP117" s="296">
        <v>1</v>
      </c>
      <c r="AQ117" s="296">
        <v>1</v>
      </c>
      <c r="AR117" s="296">
        <v>1</v>
      </c>
      <c r="AS117" s="296">
        <v>1</v>
      </c>
      <c r="AT117" s="296">
        <v>1</v>
      </c>
      <c r="AU117" s="296">
        <v>1</v>
      </c>
      <c r="AV117" s="296">
        <v>1</v>
      </c>
      <c r="AW117" s="296">
        <v>1</v>
      </c>
      <c r="AX117" s="296">
        <v>1</v>
      </c>
      <c r="AY117" s="296">
        <v>0.5</v>
      </c>
      <c r="AZ117" s="296">
        <v>1</v>
      </c>
      <c r="BA117" s="296">
        <v>0.89</v>
      </c>
      <c r="BB117" s="296">
        <v>1</v>
      </c>
      <c r="BC117" s="296">
        <v>0.55000000000000004</v>
      </c>
      <c r="BD117" s="296">
        <v>1</v>
      </c>
      <c r="BE117" s="296">
        <v>0.6</v>
      </c>
      <c r="BF117" s="296">
        <v>1</v>
      </c>
      <c r="BG117" s="296">
        <v>1</v>
      </c>
      <c r="BH117" s="296">
        <v>1</v>
      </c>
      <c r="BI117" s="296">
        <v>1</v>
      </c>
      <c r="BJ117" s="296">
        <v>0.73</v>
      </c>
      <c r="BK117" s="296">
        <v>1</v>
      </c>
      <c r="BL117" s="296">
        <v>1</v>
      </c>
      <c r="BM117" s="296">
        <v>1</v>
      </c>
      <c r="BN117" s="296">
        <v>1</v>
      </c>
      <c r="BO117" s="296">
        <v>1</v>
      </c>
      <c r="BP117" s="296">
        <v>1</v>
      </c>
      <c r="BQ117" s="296">
        <v>0.5</v>
      </c>
      <c r="BR117" s="296">
        <v>0.78</v>
      </c>
      <c r="BS117" s="296">
        <v>0.6</v>
      </c>
      <c r="BT117" s="129"/>
    </row>
    <row r="118" spans="1:72" ht="14" x14ac:dyDescent="0.15">
      <c r="A118" s="117" t="s">
        <v>321</v>
      </c>
      <c r="B118" s="156" t="s">
        <v>521</v>
      </c>
      <c r="C118" s="156" t="s">
        <v>237</v>
      </c>
      <c r="D118" s="156" t="s">
        <v>731</v>
      </c>
      <c r="E118" s="156" t="s">
        <v>130</v>
      </c>
      <c r="F118" s="156"/>
      <c r="G118" s="118">
        <v>0.3</v>
      </c>
      <c r="H118" s="119">
        <v>0.8</v>
      </c>
      <c r="I118" s="120">
        <f t="shared" si="5"/>
        <v>24</v>
      </c>
      <c r="J118" s="120">
        <f t="shared" si="5"/>
        <v>64</v>
      </c>
      <c r="K118" s="254"/>
      <c r="L118" s="296">
        <v>1</v>
      </c>
      <c r="M118" s="296">
        <v>1</v>
      </c>
      <c r="N118" s="296">
        <v>1</v>
      </c>
      <c r="O118" s="296">
        <v>1</v>
      </c>
      <c r="P118" s="296">
        <v>1</v>
      </c>
      <c r="Q118" s="296">
        <v>1</v>
      </c>
      <c r="R118" s="296">
        <v>1</v>
      </c>
      <c r="S118" s="296">
        <v>1</v>
      </c>
      <c r="T118" s="296">
        <v>1</v>
      </c>
      <c r="U118" s="296">
        <v>1</v>
      </c>
      <c r="V118" s="296">
        <v>1</v>
      </c>
      <c r="W118" s="296">
        <v>1</v>
      </c>
      <c r="X118" s="296">
        <v>1</v>
      </c>
      <c r="Y118" s="296">
        <v>1</v>
      </c>
      <c r="Z118" s="296">
        <v>1</v>
      </c>
      <c r="AA118" s="296">
        <v>1</v>
      </c>
      <c r="AB118" s="296">
        <v>1</v>
      </c>
      <c r="AC118" s="296">
        <v>1</v>
      </c>
      <c r="AD118" s="296">
        <v>1</v>
      </c>
      <c r="AE118" s="296">
        <v>1</v>
      </c>
      <c r="AF118" s="296">
        <v>1</v>
      </c>
      <c r="AG118" s="296">
        <v>1</v>
      </c>
      <c r="AH118" s="296">
        <v>1</v>
      </c>
      <c r="AI118" s="296">
        <v>0.81</v>
      </c>
      <c r="AJ118" s="296">
        <v>1</v>
      </c>
      <c r="AK118" s="296">
        <v>1</v>
      </c>
      <c r="AL118" s="296">
        <v>1</v>
      </c>
      <c r="AM118" s="296">
        <v>1</v>
      </c>
      <c r="AN118" s="296">
        <v>1</v>
      </c>
      <c r="AO118" s="296">
        <v>1</v>
      </c>
      <c r="AP118" s="296">
        <v>1</v>
      </c>
      <c r="AQ118" s="296">
        <v>1</v>
      </c>
      <c r="AR118" s="296">
        <v>1</v>
      </c>
      <c r="AS118" s="296">
        <v>1</v>
      </c>
      <c r="AT118" s="296">
        <v>1</v>
      </c>
      <c r="AU118" s="296">
        <v>1</v>
      </c>
      <c r="AV118" s="296">
        <v>1</v>
      </c>
      <c r="AW118" s="296">
        <v>1</v>
      </c>
      <c r="AX118" s="296">
        <v>1</v>
      </c>
      <c r="AY118" s="296">
        <v>0.5</v>
      </c>
      <c r="AZ118" s="296">
        <v>1</v>
      </c>
      <c r="BA118" s="296">
        <v>0.89</v>
      </c>
      <c r="BB118" s="296">
        <v>1</v>
      </c>
      <c r="BC118" s="296">
        <v>0.55000000000000004</v>
      </c>
      <c r="BD118" s="296">
        <v>1</v>
      </c>
      <c r="BE118" s="296">
        <v>0.6</v>
      </c>
      <c r="BF118" s="296">
        <v>1</v>
      </c>
      <c r="BG118" s="296">
        <v>1</v>
      </c>
      <c r="BH118" s="296">
        <v>1</v>
      </c>
      <c r="BI118" s="296">
        <v>1</v>
      </c>
      <c r="BJ118" s="296">
        <v>0.89</v>
      </c>
      <c r="BK118" s="296">
        <v>1</v>
      </c>
      <c r="BL118" s="296">
        <v>1</v>
      </c>
      <c r="BM118" s="296">
        <v>1</v>
      </c>
      <c r="BN118" s="296">
        <v>1</v>
      </c>
      <c r="BO118" s="296">
        <v>1</v>
      </c>
      <c r="BP118" s="296">
        <v>1</v>
      </c>
      <c r="BQ118" s="296">
        <v>0.5</v>
      </c>
      <c r="BR118" s="296">
        <v>0.78</v>
      </c>
      <c r="BS118" s="296">
        <v>0.6</v>
      </c>
      <c r="BT118" s="129"/>
    </row>
    <row r="119" spans="1:72" ht="14" x14ac:dyDescent="0.15">
      <c r="A119" s="117" t="s">
        <v>322</v>
      </c>
      <c r="B119" s="156" t="s">
        <v>521</v>
      </c>
      <c r="C119" s="156" t="s">
        <v>237</v>
      </c>
      <c r="D119" s="156" t="s">
        <v>732</v>
      </c>
      <c r="E119" s="156" t="s">
        <v>130</v>
      </c>
      <c r="F119" s="156"/>
      <c r="G119" s="118">
        <v>0.4</v>
      </c>
      <c r="H119" s="119">
        <v>17.5</v>
      </c>
      <c r="I119" s="120">
        <f t="shared" si="5"/>
        <v>32</v>
      </c>
      <c r="J119" s="120">
        <f t="shared" si="5"/>
        <v>1400</v>
      </c>
      <c r="K119" s="254"/>
      <c r="L119" s="296">
        <v>1</v>
      </c>
      <c r="M119" s="296">
        <v>1</v>
      </c>
      <c r="N119" s="296">
        <v>1</v>
      </c>
      <c r="O119" s="296">
        <v>1</v>
      </c>
      <c r="P119" s="296">
        <v>1</v>
      </c>
      <c r="Q119" s="296">
        <v>1</v>
      </c>
      <c r="R119" s="296">
        <v>1</v>
      </c>
      <c r="S119" s="296">
        <v>1</v>
      </c>
      <c r="T119" s="296">
        <v>1</v>
      </c>
      <c r="U119" s="296">
        <v>1</v>
      </c>
      <c r="V119" s="296">
        <v>1</v>
      </c>
      <c r="W119" s="296">
        <v>1</v>
      </c>
      <c r="X119" s="296">
        <v>1</v>
      </c>
      <c r="Y119" s="296">
        <v>1</v>
      </c>
      <c r="Z119" s="296">
        <v>1</v>
      </c>
      <c r="AA119" s="296">
        <v>1</v>
      </c>
      <c r="AB119" s="296">
        <v>1</v>
      </c>
      <c r="AC119" s="296">
        <v>1</v>
      </c>
      <c r="AD119" s="296">
        <v>1</v>
      </c>
      <c r="AE119" s="296">
        <v>1</v>
      </c>
      <c r="AF119" s="296">
        <v>1</v>
      </c>
      <c r="AG119" s="296">
        <v>1</v>
      </c>
      <c r="AH119" s="296">
        <v>1</v>
      </c>
      <c r="AI119" s="296">
        <v>0.81</v>
      </c>
      <c r="AJ119" s="296">
        <v>1</v>
      </c>
      <c r="AK119" s="296">
        <v>1</v>
      </c>
      <c r="AL119" s="296">
        <v>1</v>
      </c>
      <c r="AM119" s="296">
        <v>1</v>
      </c>
      <c r="AN119" s="296">
        <v>1</v>
      </c>
      <c r="AO119" s="296">
        <v>1</v>
      </c>
      <c r="AP119" s="296">
        <v>1</v>
      </c>
      <c r="AQ119" s="296">
        <v>1</v>
      </c>
      <c r="AR119" s="296">
        <v>1</v>
      </c>
      <c r="AS119" s="296">
        <v>1</v>
      </c>
      <c r="AT119" s="296">
        <v>1</v>
      </c>
      <c r="AU119" s="296">
        <v>1</v>
      </c>
      <c r="AV119" s="296">
        <v>1</v>
      </c>
      <c r="AW119" s="296">
        <v>1</v>
      </c>
      <c r="AX119" s="296">
        <v>1</v>
      </c>
      <c r="AY119" s="296">
        <v>0.5</v>
      </c>
      <c r="AZ119" s="296">
        <v>1</v>
      </c>
      <c r="BA119" s="296">
        <v>0.89</v>
      </c>
      <c r="BB119" s="296">
        <v>1</v>
      </c>
      <c r="BC119" s="296">
        <v>0.55000000000000004</v>
      </c>
      <c r="BD119" s="296">
        <v>1</v>
      </c>
      <c r="BE119" s="296">
        <v>0.6</v>
      </c>
      <c r="BF119" s="296">
        <v>1</v>
      </c>
      <c r="BG119" s="296">
        <v>1</v>
      </c>
      <c r="BH119" s="296">
        <v>1</v>
      </c>
      <c r="BI119" s="296">
        <v>1</v>
      </c>
      <c r="BJ119" s="296">
        <v>0.73</v>
      </c>
      <c r="BK119" s="296">
        <v>1</v>
      </c>
      <c r="BL119" s="296">
        <v>1</v>
      </c>
      <c r="BM119" s="296">
        <v>1</v>
      </c>
      <c r="BN119" s="296">
        <v>1</v>
      </c>
      <c r="BO119" s="296">
        <v>1</v>
      </c>
      <c r="BP119" s="296">
        <v>1</v>
      </c>
      <c r="BQ119" s="296">
        <v>0.5</v>
      </c>
      <c r="BR119" s="296">
        <v>0.78</v>
      </c>
      <c r="BS119" s="296">
        <v>0.6</v>
      </c>
      <c r="BT119" s="129"/>
    </row>
    <row r="120" spans="1:72" ht="14" x14ac:dyDescent="0.15">
      <c r="A120" s="117" t="s">
        <v>323</v>
      </c>
      <c r="B120" s="156" t="s">
        <v>521</v>
      </c>
      <c r="C120" s="156" t="s">
        <v>238</v>
      </c>
      <c r="D120" s="156" t="s">
        <v>738</v>
      </c>
      <c r="E120" s="156" t="s">
        <v>135</v>
      </c>
      <c r="F120" s="156"/>
      <c r="G120" s="118">
        <v>0.1</v>
      </c>
      <c r="H120" s="119">
        <v>0.2</v>
      </c>
      <c r="I120" s="120">
        <f t="shared" si="5"/>
        <v>8</v>
      </c>
      <c r="J120" s="120">
        <f t="shared" si="5"/>
        <v>16</v>
      </c>
      <c r="K120" s="254"/>
      <c r="L120" s="296">
        <v>1</v>
      </c>
      <c r="M120" s="296">
        <v>1</v>
      </c>
      <c r="N120" s="296">
        <v>1</v>
      </c>
      <c r="O120" s="296">
        <v>1</v>
      </c>
      <c r="P120" s="296">
        <v>1</v>
      </c>
      <c r="Q120" s="296">
        <v>1</v>
      </c>
      <c r="R120" s="296">
        <v>1</v>
      </c>
      <c r="S120" s="296">
        <v>1</v>
      </c>
      <c r="T120" s="296">
        <v>1</v>
      </c>
      <c r="U120" s="296">
        <v>1</v>
      </c>
      <c r="V120" s="296">
        <v>1</v>
      </c>
      <c r="W120" s="296">
        <v>1</v>
      </c>
      <c r="X120" s="296">
        <v>1</v>
      </c>
      <c r="Y120" s="296">
        <v>1</v>
      </c>
      <c r="Z120" s="296">
        <v>1</v>
      </c>
      <c r="AA120" s="296">
        <v>1</v>
      </c>
      <c r="AB120" s="296">
        <v>1</v>
      </c>
      <c r="AC120" s="296">
        <v>1</v>
      </c>
      <c r="AD120" s="296">
        <v>1</v>
      </c>
      <c r="AE120" s="296">
        <v>1</v>
      </c>
      <c r="AF120" s="296">
        <v>1</v>
      </c>
      <c r="AG120" s="296">
        <v>1</v>
      </c>
      <c r="AH120" s="296">
        <v>1</v>
      </c>
      <c r="AI120" s="296">
        <v>0.81</v>
      </c>
      <c r="AJ120" s="296">
        <v>1</v>
      </c>
      <c r="AK120" s="296">
        <v>1</v>
      </c>
      <c r="AL120" s="296">
        <v>1</v>
      </c>
      <c r="AM120" s="296">
        <v>1</v>
      </c>
      <c r="AN120" s="296">
        <v>1</v>
      </c>
      <c r="AO120" s="296">
        <v>1</v>
      </c>
      <c r="AP120" s="296">
        <v>1</v>
      </c>
      <c r="AQ120" s="296">
        <v>1</v>
      </c>
      <c r="AR120" s="296">
        <v>1</v>
      </c>
      <c r="AS120" s="296">
        <v>1</v>
      </c>
      <c r="AT120" s="296">
        <v>1</v>
      </c>
      <c r="AU120" s="296">
        <v>1</v>
      </c>
      <c r="AV120" s="296">
        <v>1</v>
      </c>
      <c r="AW120" s="296">
        <v>1</v>
      </c>
      <c r="AX120" s="296">
        <v>1</v>
      </c>
      <c r="AY120" s="296">
        <v>0.5</v>
      </c>
      <c r="AZ120" s="296">
        <v>1</v>
      </c>
      <c r="BA120" s="296">
        <v>0.89</v>
      </c>
      <c r="BB120" s="296">
        <v>1</v>
      </c>
      <c r="BC120" s="296">
        <v>0.55000000000000004</v>
      </c>
      <c r="BD120" s="296">
        <v>1</v>
      </c>
      <c r="BE120" s="296">
        <v>0.6</v>
      </c>
      <c r="BF120" s="296">
        <v>1</v>
      </c>
      <c r="BG120" s="296">
        <v>1</v>
      </c>
      <c r="BH120" s="296">
        <v>1</v>
      </c>
      <c r="BI120" s="296">
        <v>1</v>
      </c>
      <c r="BJ120" s="296">
        <v>0.73</v>
      </c>
      <c r="BK120" s="296">
        <v>1</v>
      </c>
      <c r="BL120" s="296">
        <v>1</v>
      </c>
      <c r="BM120" s="296">
        <v>1</v>
      </c>
      <c r="BN120" s="296">
        <v>1</v>
      </c>
      <c r="BO120" s="296">
        <v>1</v>
      </c>
      <c r="BP120" s="296">
        <v>1</v>
      </c>
      <c r="BQ120" s="296">
        <v>0.5</v>
      </c>
      <c r="BR120" s="296">
        <v>0.78</v>
      </c>
      <c r="BS120" s="296">
        <v>0.6</v>
      </c>
      <c r="BT120" s="129"/>
    </row>
    <row r="121" spans="1:72" ht="14" x14ac:dyDescent="0.15">
      <c r="A121" s="117" t="s">
        <v>324</v>
      </c>
      <c r="B121" s="156" t="s">
        <v>521</v>
      </c>
      <c r="C121" s="156" t="s">
        <v>238</v>
      </c>
      <c r="D121" s="156" t="s">
        <v>739</v>
      </c>
      <c r="E121" s="156" t="s">
        <v>135</v>
      </c>
      <c r="F121" s="156"/>
      <c r="G121" s="118">
        <v>0.2</v>
      </c>
      <c r="H121" s="119">
        <v>0.4</v>
      </c>
      <c r="I121" s="120">
        <f t="shared" si="5"/>
        <v>16</v>
      </c>
      <c r="J121" s="120">
        <f t="shared" si="5"/>
        <v>32</v>
      </c>
      <c r="K121" s="254"/>
      <c r="L121" s="296">
        <v>1</v>
      </c>
      <c r="M121" s="296">
        <v>1</v>
      </c>
      <c r="N121" s="296">
        <v>1</v>
      </c>
      <c r="O121" s="296">
        <v>1</v>
      </c>
      <c r="P121" s="296">
        <v>1</v>
      </c>
      <c r="Q121" s="296">
        <v>1</v>
      </c>
      <c r="R121" s="296">
        <v>1</v>
      </c>
      <c r="S121" s="296">
        <v>1</v>
      </c>
      <c r="T121" s="296">
        <v>1</v>
      </c>
      <c r="U121" s="296">
        <v>1</v>
      </c>
      <c r="V121" s="296">
        <v>1</v>
      </c>
      <c r="W121" s="296">
        <v>1</v>
      </c>
      <c r="X121" s="296">
        <v>1</v>
      </c>
      <c r="Y121" s="296">
        <v>1</v>
      </c>
      <c r="Z121" s="296">
        <v>1</v>
      </c>
      <c r="AA121" s="296">
        <v>1</v>
      </c>
      <c r="AB121" s="296">
        <v>1</v>
      </c>
      <c r="AC121" s="296">
        <v>1</v>
      </c>
      <c r="AD121" s="296">
        <v>1</v>
      </c>
      <c r="AE121" s="296">
        <v>1</v>
      </c>
      <c r="AF121" s="296">
        <v>1</v>
      </c>
      <c r="AG121" s="296">
        <v>1</v>
      </c>
      <c r="AH121" s="296">
        <v>1</v>
      </c>
      <c r="AI121" s="296">
        <v>0.81</v>
      </c>
      <c r="AJ121" s="296">
        <v>1</v>
      </c>
      <c r="AK121" s="296">
        <v>1</v>
      </c>
      <c r="AL121" s="296">
        <v>1</v>
      </c>
      <c r="AM121" s="296">
        <v>1</v>
      </c>
      <c r="AN121" s="296">
        <v>1</v>
      </c>
      <c r="AO121" s="296">
        <v>1</v>
      </c>
      <c r="AP121" s="296">
        <v>1</v>
      </c>
      <c r="AQ121" s="296">
        <v>1</v>
      </c>
      <c r="AR121" s="296">
        <v>1</v>
      </c>
      <c r="AS121" s="296">
        <v>1</v>
      </c>
      <c r="AT121" s="296">
        <v>1</v>
      </c>
      <c r="AU121" s="296">
        <v>1</v>
      </c>
      <c r="AV121" s="296">
        <v>1</v>
      </c>
      <c r="AW121" s="296">
        <v>1</v>
      </c>
      <c r="AX121" s="296">
        <v>1</v>
      </c>
      <c r="AY121" s="296">
        <v>0.5</v>
      </c>
      <c r="AZ121" s="296">
        <v>1</v>
      </c>
      <c r="BA121" s="296">
        <v>0.89</v>
      </c>
      <c r="BB121" s="296">
        <v>1</v>
      </c>
      <c r="BC121" s="296">
        <v>0.55000000000000004</v>
      </c>
      <c r="BD121" s="296">
        <v>1</v>
      </c>
      <c r="BE121" s="296">
        <v>0.6</v>
      </c>
      <c r="BF121" s="296">
        <v>1</v>
      </c>
      <c r="BG121" s="296">
        <v>1</v>
      </c>
      <c r="BH121" s="296">
        <v>1</v>
      </c>
      <c r="BI121" s="296">
        <v>1</v>
      </c>
      <c r="BJ121" s="296">
        <v>0.73</v>
      </c>
      <c r="BK121" s="296">
        <v>1</v>
      </c>
      <c r="BL121" s="296">
        <v>1</v>
      </c>
      <c r="BM121" s="296">
        <v>1</v>
      </c>
      <c r="BN121" s="296">
        <v>1</v>
      </c>
      <c r="BO121" s="296">
        <v>1</v>
      </c>
      <c r="BP121" s="296">
        <v>1</v>
      </c>
      <c r="BQ121" s="296">
        <v>0.5</v>
      </c>
      <c r="BR121" s="296">
        <v>0.78</v>
      </c>
      <c r="BS121" s="296">
        <v>0.6</v>
      </c>
      <c r="BT121" s="129"/>
    </row>
    <row r="122" spans="1:72" ht="14" x14ac:dyDescent="0.15">
      <c r="A122" s="117" t="s">
        <v>325</v>
      </c>
      <c r="B122" s="156" t="s">
        <v>521</v>
      </c>
      <c r="C122" s="156" t="s">
        <v>238</v>
      </c>
      <c r="D122" s="156" t="s">
        <v>740</v>
      </c>
      <c r="E122" s="156" t="s">
        <v>135</v>
      </c>
      <c r="F122" s="156"/>
      <c r="G122" s="118">
        <v>0.4</v>
      </c>
      <c r="H122" s="119">
        <v>0.6</v>
      </c>
      <c r="I122" s="120">
        <f t="shared" si="5"/>
        <v>32</v>
      </c>
      <c r="J122" s="120">
        <f t="shared" si="5"/>
        <v>48</v>
      </c>
      <c r="K122" s="254"/>
      <c r="L122" s="296">
        <v>1</v>
      </c>
      <c r="M122" s="296">
        <v>1</v>
      </c>
      <c r="N122" s="296">
        <v>1</v>
      </c>
      <c r="O122" s="296">
        <v>1</v>
      </c>
      <c r="P122" s="296">
        <v>1</v>
      </c>
      <c r="Q122" s="296">
        <v>1</v>
      </c>
      <c r="R122" s="296">
        <v>1</v>
      </c>
      <c r="S122" s="296">
        <v>1</v>
      </c>
      <c r="T122" s="296">
        <v>1</v>
      </c>
      <c r="U122" s="296">
        <v>1</v>
      </c>
      <c r="V122" s="296">
        <v>1</v>
      </c>
      <c r="W122" s="296">
        <v>1</v>
      </c>
      <c r="X122" s="296">
        <v>1</v>
      </c>
      <c r="Y122" s="296">
        <v>1</v>
      </c>
      <c r="Z122" s="296">
        <v>1</v>
      </c>
      <c r="AA122" s="296">
        <v>1</v>
      </c>
      <c r="AB122" s="296">
        <v>1</v>
      </c>
      <c r="AC122" s="296">
        <v>1</v>
      </c>
      <c r="AD122" s="296">
        <v>1</v>
      </c>
      <c r="AE122" s="296">
        <v>1</v>
      </c>
      <c r="AF122" s="296">
        <v>1</v>
      </c>
      <c r="AG122" s="296">
        <v>1</v>
      </c>
      <c r="AH122" s="296">
        <v>1</v>
      </c>
      <c r="AI122" s="296">
        <v>0.81</v>
      </c>
      <c r="AJ122" s="296">
        <v>1</v>
      </c>
      <c r="AK122" s="296">
        <v>1</v>
      </c>
      <c r="AL122" s="296">
        <v>1</v>
      </c>
      <c r="AM122" s="296">
        <v>1</v>
      </c>
      <c r="AN122" s="296">
        <v>1</v>
      </c>
      <c r="AO122" s="296">
        <v>1</v>
      </c>
      <c r="AP122" s="296">
        <v>1</v>
      </c>
      <c r="AQ122" s="296">
        <v>1</v>
      </c>
      <c r="AR122" s="296">
        <v>1</v>
      </c>
      <c r="AS122" s="296">
        <v>1</v>
      </c>
      <c r="AT122" s="296">
        <v>1</v>
      </c>
      <c r="AU122" s="296">
        <v>1</v>
      </c>
      <c r="AV122" s="296">
        <v>1</v>
      </c>
      <c r="AW122" s="296">
        <v>1</v>
      </c>
      <c r="AX122" s="296">
        <v>1</v>
      </c>
      <c r="AY122" s="296">
        <v>0.5</v>
      </c>
      <c r="AZ122" s="296">
        <v>1</v>
      </c>
      <c r="BA122" s="296">
        <v>0.89</v>
      </c>
      <c r="BB122" s="296">
        <v>1</v>
      </c>
      <c r="BC122" s="296">
        <v>0.55000000000000004</v>
      </c>
      <c r="BD122" s="296">
        <v>1</v>
      </c>
      <c r="BE122" s="296">
        <v>0.6</v>
      </c>
      <c r="BF122" s="296">
        <v>1</v>
      </c>
      <c r="BG122" s="296">
        <v>1</v>
      </c>
      <c r="BH122" s="296">
        <v>1</v>
      </c>
      <c r="BI122" s="296">
        <v>1</v>
      </c>
      <c r="BJ122" s="296">
        <v>0.73</v>
      </c>
      <c r="BK122" s="296">
        <v>1</v>
      </c>
      <c r="BL122" s="296">
        <v>1</v>
      </c>
      <c r="BM122" s="296">
        <v>1</v>
      </c>
      <c r="BN122" s="296">
        <v>1</v>
      </c>
      <c r="BO122" s="296">
        <v>1</v>
      </c>
      <c r="BP122" s="296">
        <v>1</v>
      </c>
      <c r="BQ122" s="296">
        <v>0.5</v>
      </c>
      <c r="BR122" s="296">
        <v>0.78</v>
      </c>
      <c r="BS122" s="296">
        <v>0.6</v>
      </c>
      <c r="BT122" s="129"/>
    </row>
    <row r="123" spans="1:72" ht="14" x14ac:dyDescent="0.15">
      <c r="A123" s="117" t="s">
        <v>326</v>
      </c>
      <c r="B123" s="156" t="s">
        <v>521</v>
      </c>
      <c r="C123" s="156" t="s">
        <v>238</v>
      </c>
      <c r="D123" s="156" t="s">
        <v>741</v>
      </c>
      <c r="E123" s="156" t="s">
        <v>135</v>
      </c>
      <c r="F123" s="156"/>
      <c r="G123" s="118">
        <v>0.4</v>
      </c>
      <c r="H123" s="119">
        <v>1</v>
      </c>
      <c r="I123" s="120">
        <f t="shared" si="5"/>
        <v>32</v>
      </c>
      <c r="J123" s="120">
        <f t="shared" si="5"/>
        <v>80</v>
      </c>
      <c r="K123" s="254"/>
      <c r="L123" s="296">
        <v>1</v>
      </c>
      <c r="M123" s="296">
        <v>1</v>
      </c>
      <c r="N123" s="296">
        <v>1</v>
      </c>
      <c r="O123" s="296">
        <v>1</v>
      </c>
      <c r="P123" s="296">
        <v>1</v>
      </c>
      <c r="Q123" s="296">
        <v>1</v>
      </c>
      <c r="R123" s="296">
        <v>1</v>
      </c>
      <c r="S123" s="296">
        <v>1</v>
      </c>
      <c r="T123" s="296">
        <v>1</v>
      </c>
      <c r="U123" s="296">
        <v>1</v>
      </c>
      <c r="V123" s="296">
        <v>1</v>
      </c>
      <c r="W123" s="296">
        <v>1</v>
      </c>
      <c r="X123" s="296">
        <v>1</v>
      </c>
      <c r="Y123" s="296">
        <v>1</v>
      </c>
      <c r="Z123" s="296">
        <v>1</v>
      </c>
      <c r="AA123" s="296">
        <v>1</v>
      </c>
      <c r="AB123" s="296">
        <v>1</v>
      </c>
      <c r="AC123" s="296">
        <v>1</v>
      </c>
      <c r="AD123" s="296">
        <v>1</v>
      </c>
      <c r="AE123" s="296">
        <v>1</v>
      </c>
      <c r="AF123" s="296">
        <v>1</v>
      </c>
      <c r="AG123" s="296">
        <v>1</v>
      </c>
      <c r="AH123" s="296">
        <v>1</v>
      </c>
      <c r="AI123" s="296">
        <v>0.81</v>
      </c>
      <c r="AJ123" s="296">
        <v>1</v>
      </c>
      <c r="AK123" s="296">
        <v>1</v>
      </c>
      <c r="AL123" s="296">
        <v>1</v>
      </c>
      <c r="AM123" s="296">
        <v>1</v>
      </c>
      <c r="AN123" s="296">
        <v>1</v>
      </c>
      <c r="AO123" s="296">
        <v>1</v>
      </c>
      <c r="AP123" s="296">
        <v>1</v>
      </c>
      <c r="AQ123" s="296">
        <v>1</v>
      </c>
      <c r="AR123" s="296">
        <v>1</v>
      </c>
      <c r="AS123" s="296">
        <v>1</v>
      </c>
      <c r="AT123" s="296">
        <v>1</v>
      </c>
      <c r="AU123" s="296">
        <v>1</v>
      </c>
      <c r="AV123" s="296">
        <v>1</v>
      </c>
      <c r="AW123" s="296">
        <v>1</v>
      </c>
      <c r="AX123" s="296">
        <v>1</v>
      </c>
      <c r="AY123" s="296">
        <v>0.5</v>
      </c>
      <c r="AZ123" s="296">
        <v>1</v>
      </c>
      <c r="BA123" s="296">
        <v>0.89</v>
      </c>
      <c r="BB123" s="296">
        <v>1</v>
      </c>
      <c r="BC123" s="296">
        <v>0.55000000000000004</v>
      </c>
      <c r="BD123" s="296">
        <v>1</v>
      </c>
      <c r="BE123" s="296">
        <v>0.6</v>
      </c>
      <c r="BF123" s="296">
        <v>1</v>
      </c>
      <c r="BG123" s="296">
        <v>1</v>
      </c>
      <c r="BH123" s="296">
        <v>1</v>
      </c>
      <c r="BI123" s="296">
        <v>1</v>
      </c>
      <c r="BJ123" s="296">
        <v>0.73</v>
      </c>
      <c r="BK123" s="296">
        <v>1</v>
      </c>
      <c r="BL123" s="296">
        <v>1</v>
      </c>
      <c r="BM123" s="296">
        <v>1</v>
      </c>
      <c r="BN123" s="296">
        <v>1</v>
      </c>
      <c r="BO123" s="296">
        <v>1</v>
      </c>
      <c r="BP123" s="296">
        <v>1</v>
      </c>
      <c r="BQ123" s="296">
        <v>0.5</v>
      </c>
      <c r="BR123" s="296">
        <v>0.78</v>
      </c>
      <c r="BS123" s="296">
        <v>0.6</v>
      </c>
      <c r="BT123" s="129"/>
    </row>
    <row r="124" spans="1:72" ht="14" x14ac:dyDescent="0.15">
      <c r="A124" s="117" t="s">
        <v>329</v>
      </c>
      <c r="B124" s="156" t="s">
        <v>521</v>
      </c>
      <c r="C124" s="156" t="s">
        <v>228</v>
      </c>
      <c r="D124" s="156" t="s">
        <v>735</v>
      </c>
      <c r="E124" s="156" t="s">
        <v>135</v>
      </c>
      <c r="F124" s="156"/>
      <c r="G124" s="118">
        <v>0.1</v>
      </c>
      <c r="H124" s="119">
        <v>0.3</v>
      </c>
      <c r="I124" s="120">
        <f t="shared" si="5"/>
        <v>8</v>
      </c>
      <c r="J124" s="120">
        <f t="shared" si="5"/>
        <v>24</v>
      </c>
      <c r="K124" s="254"/>
      <c r="L124" s="296">
        <v>1</v>
      </c>
      <c r="M124" s="296">
        <v>1</v>
      </c>
      <c r="N124" s="296">
        <v>1</v>
      </c>
      <c r="O124" s="296">
        <v>1</v>
      </c>
      <c r="P124" s="296">
        <v>1</v>
      </c>
      <c r="Q124" s="296">
        <v>1</v>
      </c>
      <c r="R124" s="296">
        <v>1</v>
      </c>
      <c r="S124" s="296">
        <v>1</v>
      </c>
      <c r="T124" s="296">
        <v>1</v>
      </c>
      <c r="U124" s="296">
        <v>1</v>
      </c>
      <c r="V124" s="296">
        <v>1</v>
      </c>
      <c r="W124" s="296">
        <v>1</v>
      </c>
      <c r="X124" s="296">
        <v>1</v>
      </c>
      <c r="Y124" s="296">
        <v>1</v>
      </c>
      <c r="Z124" s="296">
        <v>1</v>
      </c>
      <c r="AA124" s="296">
        <v>1</v>
      </c>
      <c r="AB124" s="296">
        <v>1</v>
      </c>
      <c r="AC124" s="296">
        <v>1</v>
      </c>
      <c r="AD124" s="296">
        <v>1</v>
      </c>
      <c r="AE124" s="296">
        <v>1</v>
      </c>
      <c r="AF124" s="296">
        <v>1</v>
      </c>
      <c r="AG124" s="296">
        <v>1</v>
      </c>
      <c r="AH124" s="296">
        <v>1</v>
      </c>
      <c r="AI124" s="296">
        <v>0.81</v>
      </c>
      <c r="AJ124" s="296">
        <v>1</v>
      </c>
      <c r="AK124" s="296">
        <v>1</v>
      </c>
      <c r="AL124" s="296">
        <v>1</v>
      </c>
      <c r="AM124" s="296">
        <v>1</v>
      </c>
      <c r="AN124" s="296">
        <v>1</v>
      </c>
      <c r="AO124" s="296">
        <v>1</v>
      </c>
      <c r="AP124" s="296">
        <v>1</v>
      </c>
      <c r="AQ124" s="296">
        <v>1</v>
      </c>
      <c r="AR124" s="296">
        <v>1</v>
      </c>
      <c r="AS124" s="296">
        <v>1</v>
      </c>
      <c r="AT124" s="296">
        <v>1</v>
      </c>
      <c r="AU124" s="296">
        <v>1</v>
      </c>
      <c r="AV124" s="296">
        <v>1</v>
      </c>
      <c r="AW124" s="296">
        <v>1</v>
      </c>
      <c r="AX124" s="296">
        <v>1</v>
      </c>
      <c r="AY124" s="296">
        <v>0.5</v>
      </c>
      <c r="AZ124" s="296">
        <v>1</v>
      </c>
      <c r="BA124" s="296">
        <v>0.89</v>
      </c>
      <c r="BB124" s="296">
        <v>1</v>
      </c>
      <c r="BC124" s="296">
        <v>0.55000000000000004</v>
      </c>
      <c r="BD124" s="296">
        <v>1</v>
      </c>
      <c r="BE124" s="296">
        <v>0.6</v>
      </c>
      <c r="BF124" s="296">
        <v>1</v>
      </c>
      <c r="BG124" s="296">
        <v>1</v>
      </c>
      <c r="BH124" s="296">
        <v>1</v>
      </c>
      <c r="BI124" s="296">
        <v>1</v>
      </c>
      <c r="BJ124" s="296">
        <v>0.73</v>
      </c>
      <c r="BK124" s="296">
        <v>1</v>
      </c>
      <c r="BL124" s="296">
        <v>1</v>
      </c>
      <c r="BM124" s="296">
        <v>1</v>
      </c>
      <c r="BN124" s="296">
        <v>1</v>
      </c>
      <c r="BO124" s="296">
        <v>1</v>
      </c>
      <c r="BP124" s="296">
        <v>1</v>
      </c>
      <c r="BQ124" s="296">
        <v>0.5</v>
      </c>
      <c r="BR124" s="296">
        <v>0.78</v>
      </c>
      <c r="BS124" s="296">
        <v>0.6</v>
      </c>
      <c r="BT124" s="129"/>
    </row>
    <row r="125" spans="1:72" ht="14" x14ac:dyDescent="0.15">
      <c r="A125" s="117" t="s">
        <v>330</v>
      </c>
      <c r="B125" s="156" t="s">
        <v>521</v>
      </c>
      <c r="C125" s="156" t="s">
        <v>228</v>
      </c>
      <c r="D125" s="156" t="s">
        <v>736</v>
      </c>
      <c r="E125" s="156" t="s">
        <v>135</v>
      </c>
      <c r="F125" s="156"/>
      <c r="G125" s="118">
        <v>0.12</v>
      </c>
      <c r="H125" s="119">
        <v>0.3</v>
      </c>
      <c r="I125" s="120">
        <f t="shared" si="5"/>
        <v>9.6</v>
      </c>
      <c r="J125" s="120">
        <f t="shared" si="5"/>
        <v>24</v>
      </c>
      <c r="K125" s="254"/>
      <c r="L125" s="296">
        <v>1</v>
      </c>
      <c r="M125" s="296">
        <v>1</v>
      </c>
      <c r="N125" s="296">
        <v>1</v>
      </c>
      <c r="O125" s="296">
        <v>1</v>
      </c>
      <c r="P125" s="296">
        <v>1</v>
      </c>
      <c r="Q125" s="296">
        <v>1</v>
      </c>
      <c r="R125" s="296">
        <v>1</v>
      </c>
      <c r="S125" s="296">
        <v>1</v>
      </c>
      <c r="T125" s="296">
        <v>1</v>
      </c>
      <c r="U125" s="296">
        <v>1</v>
      </c>
      <c r="V125" s="296">
        <v>1</v>
      </c>
      <c r="W125" s="296">
        <v>1</v>
      </c>
      <c r="X125" s="296">
        <v>1</v>
      </c>
      <c r="Y125" s="296">
        <v>1</v>
      </c>
      <c r="Z125" s="296">
        <v>1</v>
      </c>
      <c r="AA125" s="296">
        <v>1</v>
      </c>
      <c r="AB125" s="296">
        <v>1</v>
      </c>
      <c r="AC125" s="296">
        <v>1</v>
      </c>
      <c r="AD125" s="296">
        <v>1</v>
      </c>
      <c r="AE125" s="296">
        <v>1</v>
      </c>
      <c r="AF125" s="296">
        <v>1</v>
      </c>
      <c r="AG125" s="296">
        <v>1</v>
      </c>
      <c r="AH125" s="296">
        <v>1</v>
      </c>
      <c r="AI125" s="296">
        <v>0.81</v>
      </c>
      <c r="AJ125" s="296">
        <v>1</v>
      </c>
      <c r="AK125" s="296">
        <v>1</v>
      </c>
      <c r="AL125" s="296">
        <v>1</v>
      </c>
      <c r="AM125" s="296">
        <v>1</v>
      </c>
      <c r="AN125" s="296">
        <v>1</v>
      </c>
      <c r="AO125" s="296">
        <v>1</v>
      </c>
      <c r="AP125" s="296">
        <v>1</v>
      </c>
      <c r="AQ125" s="296">
        <v>1</v>
      </c>
      <c r="AR125" s="296">
        <v>1</v>
      </c>
      <c r="AS125" s="296">
        <v>1</v>
      </c>
      <c r="AT125" s="296">
        <v>1</v>
      </c>
      <c r="AU125" s="296">
        <v>1</v>
      </c>
      <c r="AV125" s="296">
        <v>1</v>
      </c>
      <c r="AW125" s="296">
        <v>1</v>
      </c>
      <c r="AX125" s="296">
        <v>1</v>
      </c>
      <c r="AY125" s="296">
        <v>0.5</v>
      </c>
      <c r="AZ125" s="296">
        <v>1</v>
      </c>
      <c r="BA125" s="296">
        <v>0.89</v>
      </c>
      <c r="BB125" s="296">
        <v>1</v>
      </c>
      <c r="BC125" s="296">
        <v>0.55000000000000004</v>
      </c>
      <c r="BD125" s="296">
        <v>1</v>
      </c>
      <c r="BE125" s="296">
        <v>0.6</v>
      </c>
      <c r="BF125" s="296">
        <v>1</v>
      </c>
      <c r="BG125" s="296">
        <v>1</v>
      </c>
      <c r="BH125" s="296">
        <v>1</v>
      </c>
      <c r="BI125" s="296">
        <v>1</v>
      </c>
      <c r="BJ125" s="296">
        <v>0.73</v>
      </c>
      <c r="BK125" s="296">
        <v>1</v>
      </c>
      <c r="BL125" s="296">
        <v>1</v>
      </c>
      <c r="BM125" s="296">
        <v>1</v>
      </c>
      <c r="BN125" s="296">
        <v>1</v>
      </c>
      <c r="BO125" s="296">
        <v>1</v>
      </c>
      <c r="BP125" s="296">
        <v>1</v>
      </c>
      <c r="BQ125" s="296">
        <v>0.5</v>
      </c>
      <c r="BR125" s="296">
        <v>0.78</v>
      </c>
      <c r="BS125" s="296">
        <v>0.6</v>
      </c>
      <c r="BT125" s="129"/>
    </row>
    <row r="126" spans="1:72" ht="14" x14ac:dyDescent="0.15">
      <c r="A126" s="117" t="s">
        <v>331</v>
      </c>
      <c r="B126" s="156" t="s">
        <v>521</v>
      </c>
      <c r="C126" s="156" t="s">
        <v>228</v>
      </c>
      <c r="D126" s="156" t="s">
        <v>737</v>
      </c>
      <c r="E126" s="156" t="s">
        <v>134</v>
      </c>
      <c r="F126" s="156"/>
      <c r="G126" s="118">
        <v>0.2</v>
      </c>
      <c r="H126" s="119">
        <v>0.4</v>
      </c>
      <c r="I126" s="120">
        <f t="shared" si="5"/>
        <v>16</v>
      </c>
      <c r="J126" s="120">
        <f t="shared" si="5"/>
        <v>32</v>
      </c>
      <c r="K126" s="257">
        <v>16</v>
      </c>
      <c r="L126" s="296">
        <v>1</v>
      </c>
      <c r="M126" s="296">
        <v>1</v>
      </c>
      <c r="N126" s="296">
        <v>1</v>
      </c>
      <c r="O126" s="296">
        <v>1</v>
      </c>
      <c r="P126" s="296">
        <v>1</v>
      </c>
      <c r="Q126" s="296">
        <v>1</v>
      </c>
      <c r="R126" s="296">
        <v>1</v>
      </c>
      <c r="S126" s="296">
        <v>1</v>
      </c>
      <c r="T126" s="296">
        <v>1</v>
      </c>
      <c r="U126" s="296">
        <v>1</v>
      </c>
      <c r="V126" s="296">
        <v>1</v>
      </c>
      <c r="W126" s="296">
        <v>1</v>
      </c>
      <c r="X126" s="296">
        <v>1</v>
      </c>
      <c r="Y126" s="296">
        <v>1</v>
      </c>
      <c r="Z126" s="296">
        <v>1</v>
      </c>
      <c r="AA126" s="296">
        <v>1</v>
      </c>
      <c r="AB126" s="296">
        <v>1</v>
      </c>
      <c r="AC126" s="296">
        <v>1</v>
      </c>
      <c r="AD126" s="296">
        <v>1</v>
      </c>
      <c r="AE126" s="296">
        <v>1</v>
      </c>
      <c r="AF126" s="296">
        <v>1</v>
      </c>
      <c r="AG126" s="296">
        <v>1</v>
      </c>
      <c r="AH126" s="296">
        <v>1</v>
      </c>
      <c r="AI126" s="296">
        <v>0.81</v>
      </c>
      <c r="AJ126" s="296">
        <v>1</v>
      </c>
      <c r="AK126" s="296">
        <v>1</v>
      </c>
      <c r="AL126" s="296">
        <v>1</v>
      </c>
      <c r="AM126" s="296">
        <v>1</v>
      </c>
      <c r="AN126" s="296">
        <v>1</v>
      </c>
      <c r="AO126" s="296">
        <v>1</v>
      </c>
      <c r="AP126" s="296">
        <v>1</v>
      </c>
      <c r="AQ126" s="296">
        <v>1</v>
      </c>
      <c r="AR126" s="296">
        <v>1</v>
      </c>
      <c r="AS126" s="296">
        <v>1</v>
      </c>
      <c r="AT126" s="296">
        <v>1</v>
      </c>
      <c r="AU126" s="296">
        <v>1</v>
      </c>
      <c r="AV126" s="296">
        <v>1</v>
      </c>
      <c r="AW126" s="296">
        <v>1</v>
      </c>
      <c r="AX126" s="296">
        <v>1</v>
      </c>
      <c r="AY126" s="296">
        <v>0.5</v>
      </c>
      <c r="AZ126" s="296">
        <v>1</v>
      </c>
      <c r="BA126" s="296">
        <v>0.89</v>
      </c>
      <c r="BB126" s="296">
        <v>1</v>
      </c>
      <c r="BC126" s="296">
        <v>0.55000000000000004</v>
      </c>
      <c r="BD126" s="296">
        <v>1</v>
      </c>
      <c r="BE126" s="296">
        <v>0.6</v>
      </c>
      <c r="BF126" s="296">
        <v>1</v>
      </c>
      <c r="BG126" s="296">
        <v>1</v>
      </c>
      <c r="BH126" s="296">
        <v>1</v>
      </c>
      <c r="BI126" s="296">
        <v>1</v>
      </c>
      <c r="BJ126" s="296">
        <v>0.73</v>
      </c>
      <c r="BK126" s="296">
        <v>1</v>
      </c>
      <c r="BL126" s="296">
        <v>1</v>
      </c>
      <c r="BM126" s="296">
        <v>1</v>
      </c>
      <c r="BN126" s="296">
        <v>1</v>
      </c>
      <c r="BO126" s="296">
        <v>1</v>
      </c>
      <c r="BP126" s="296">
        <v>1</v>
      </c>
      <c r="BQ126" s="296">
        <v>0.5</v>
      </c>
      <c r="BR126" s="296">
        <v>0.78</v>
      </c>
      <c r="BS126" s="296">
        <v>0.6</v>
      </c>
      <c r="BT126" s="129"/>
    </row>
    <row r="127" spans="1:72" ht="14" x14ac:dyDescent="0.15">
      <c r="A127" s="117" t="s">
        <v>332</v>
      </c>
      <c r="B127" s="156" t="s">
        <v>521</v>
      </c>
      <c r="C127" s="156" t="s">
        <v>239</v>
      </c>
      <c r="D127" s="156" t="s">
        <v>742</v>
      </c>
      <c r="E127" s="156" t="s">
        <v>949</v>
      </c>
      <c r="F127" s="156"/>
      <c r="G127" s="118">
        <v>0.8</v>
      </c>
      <c r="H127" s="119">
        <v>0.8</v>
      </c>
      <c r="I127" s="120">
        <f t="shared" si="5"/>
        <v>64</v>
      </c>
      <c r="J127" s="120">
        <f t="shared" si="5"/>
        <v>64</v>
      </c>
      <c r="K127" s="254"/>
      <c r="L127" s="296">
        <v>1</v>
      </c>
      <c r="M127" s="296">
        <v>1</v>
      </c>
      <c r="N127" s="296">
        <v>1</v>
      </c>
      <c r="O127" s="296">
        <v>1</v>
      </c>
      <c r="P127" s="296">
        <v>1</v>
      </c>
      <c r="Q127" s="296">
        <v>1</v>
      </c>
      <c r="R127" s="296">
        <v>1</v>
      </c>
      <c r="S127" s="296">
        <v>1</v>
      </c>
      <c r="T127" s="296">
        <v>1</v>
      </c>
      <c r="U127" s="296">
        <v>1</v>
      </c>
      <c r="V127" s="296">
        <v>1</v>
      </c>
      <c r="W127" s="296">
        <v>1</v>
      </c>
      <c r="X127" s="296">
        <v>1</v>
      </c>
      <c r="Y127" s="296">
        <v>1</v>
      </c>
      <c r="Z127" s="296">
        <v>1</v>
      </c>
      <c r="AA127" s="296">
        <v>1</v>
      </c>
      <c r="AB127" s="296">
        <v>1</v>
      </c>
      <c r="AC127" s="296">
        <v>1</v>
      </c>
      <c r="AD127" s="296">
        <v>1</v>
      </c>
      <c r="AE127" s="296">
        <v>1</v>
      </c>
      <c r="AF127" s="296">
        <v>1</v>
      </c>
      <c r="AG127" s="296">
        <v>1</v>
      </c>
      <c r="AH127" s="296">
        <v>1</v>
      </c>
      <c r="AI127" s="296">
        <v>0.81</v>
      </c>
      <c r="AJ127" s="296">
        <v>1</v>
      </c>
      <c r="AK127" s="296">
        <v>1</v>
      </c>
      <c r="AL127" s="296">
        <v>1</v>
      </c>
      <c r="AM127" s="296">
        <v>1</v>
      </c>
      <c r="AN127" s="296">
        <v>1</v>
      </c>
      <c r="AO127" s="296">
        <v>1</v>
      </c>
      <c r="AP127" s="296">
        <v>1</v>
      </c>
      <c r="AQ127" s="296">
        <v>1</v>
      </c>
      <c r="AR127" s="296">
        <v>1</v>
      </c>
      <c r="AS127" s="296">
        <v>1</v>
      </c>
      <c r="AT127" s="296">
        <v>1</v>
      </c>
      <c r="AU127" s="296">
        <v>1</v>
      </c>
      <c r="AV127" s="296">
        <v>1</v>
      </c>
      <c r="AW127" s="296">
        <v>1</v>
      </c>
      <c r="AX127" s="296">
        <v>1</v>
      </c>
      <c r="AY127" s="296">
        <v>0.5</v>
      </c>
      <c r="AZ127" s="296">
        <v>1</v>
      </c>
      <c r="BA127" s="296">
        <v>0.89</v>
      </c>
      <c r="BB127" s="296">
        <v>1</v>
      </c>
      <c r="BC127" s="296">
        <v>0.55000000000000004</v>
      </c>
      <c r="BD127" s="296">
        <v>1</v>
      </c>
      <c r="BE127" s="296">
        <v>0.6</v>
      </c>
      <c r="BF127" s="296">
        <v>1</v>
      </c>
      <c r="BG127" s="296">
        <v>1</v>
      </c>
      <c r="BH127" s="296">
        <v>1</v>
      </c>
      <c r="BI127" s="296">
        <v>1</v>
      </c>
      <c r="BJ127" s="296">
        <v>0.73</v>
      </c>
      <c r="BK127" s="296">
        <v>1</v>
      </c>
      <c r="BL127" s="296">
        <v>1</v>
      </c>
      <c r="BM127" s="296">
        <v>1</v>
      </c>
      <c r="BN127" s="296">
        <v>1</v>
      </c>
      <c r="BO127" s="296">
        <v>1</v>
      </c>
      <c r="BP127" s="296">
        <v>1</v>
      </c>
      <c r="BQ127" s="296">
        <v>0.5</v>
      </c>
      <c r="BR127" s="296">
        <v>0.78</v>
      </c>
      <c r="BS127" s="296">
        <v>0.6</v>
      </c>
      <c r="BT127" s="129"/>
    </row>
    <row r="128" spans="1:72" ht="14" x14ac:dyDescent="0.15">
      <c r="A128" s="117" t="s">
        <v>333</v>
      </c>
      <c r="B128" s="156" t="s">
        <v>521</v>
      </c>
      <c r="C128" s="156" t="s">
        <v>240</v>
      </c>
      <c r="D128" s="156" t="s">
        <v>743</v>
      </c>
      <c r="E128" s="156" t="s">
        <v>134</v>
      </c>
      <c r="F128" s="156"/>
      <c r="G128" s="118">
        <v>2.5000000000000001E-2</v>
      </c>
      <c r="H128" s="119">
        <v>1.2</v>
      </c>
      <c r="I128" s="120">
        <f t="shared" si="5"/>
        <v>2</v>
      </c>
      <c r="J128" s="120">
        <f t="shared" si="5"/>
        <v>96</v>
      </c>
      <c r="K128" s="257">
        <v>2</v>
      </c>
      <c r="L128" s="296">
        <v>1</v>
      </c>
      <c r="M128" s="296">
        <v>1</v>
      </c>
      <c r="N128" s="296">
        <v>1</v>
      </c>
      <c r="O128" s="296">
        <v>1</v>
      </c>
      <c r="P128" s="296">
        <v>1</v>
      </c>
      <c r="Q128" s="296">
        <v>1</v>
      </c>
      <c r="R128" s="296">
        <v>1</v>
      </c>
      <c r="S128" s="296">
        <v>1</v>
      </c>
      <c r="T128" s="296">
        <v>1</v>
      </c>
      <c r="U128" s="296">
        <v>1</v>
      </c>
      <c r="V128" s="296">
        <v>1</v>
      </c>
      <c r="W128" s="296">
        <v>1</v>
      </c>
      <c r="X128" s="296">
        <v>1</v>
      </c>
      <c r="Y128" s="296">
        <v>1</v>
      </c>
      <c r="Z128" s="296">
        <v>1</v>
      </c>
      <c r="AA128" s="296">
        <v>1</v>
      </c>
      <c r="AB128" s="296">
        <v>1</v>
      </c>
      <c r="AC128" s="296">
        <v>1</v>
      </c>
      <c r="AD128" s="296">
        <v>1</v>
      </c>
      <c r="AE128" s="296">
        <v>1</v>
      </c>
      <c r="AF128" s="296">
        <v>1</v>
      </c>
      <c r="AG128" s="296">
        <v>1</v>
      </c>
      <c r="AH128" s="296">
        <v>1</v>
      </c>
      <c r="AI128" s="296">
        <v>0.81</v>
      </c>
      <c r="AJ128" s="296">
        <v>1</v>
      </c>
      <c r="AK128" s="296">
        <v>1</v>
      </c>
      <c r="AL128" s="296">
        <v>1</v>
      </c>
      <c r="AM128" s="296">
        <v>1</v>
      </c>
      <c r="AN128" s="296">
        <v>1</v>
      </c>
      <c r="AO128" s="296">
        <v>1</v>
      </c>
      <c r="AP128" s="296">
        <v>1</v>
      </c>
      <c r="AQ128" s="296">
        <v>1</v>
      </c>
      <c r="AR128" s="296">
        <v>1</v>
      </c>
      <c r="AS128" s="296">
        <v>1</v>
      </c>
      <c r="AT128" s="296">
        <v>1</v>
      </c>
      <c r="AU128" s="296">
        <v>1</v>
      </c>
      <c r="AV128" s="296">
        <v>1</v>
      </c>
      <c r="AW128" s="296">
        <v>1</v>
      </c>
      <c r="AX128" s="296">
        <v>1</v>
      </c>
      <c r="AY128" s="296">
        <v>0.5</v>
      </c>
      <c r="AZ128" s="296">
        <v>1</v>
      </c>
      <c r="BA128" s="296">
        <v>0.89</v>
      </c>
      <c r="BB128" s="296">
        <v>1</v>
      </c>
      <c r="BC128" s="296">
        <v>0.55000000000000004</v>
      </c>
      <c r="BD128" s="296">
        <v>1</v>
      </c>
      <c r="BE128" s="296">
        <v>0.6</v>
      </c>
      <c r="BF128" s="296">
        <v>1</v>
      </c>
      <c r="BG128" s="296">
        <v>1</v>
      </c>
      <c r="BH128" s="296">
        <v>1</v>
      </c>
      <c r="BI128" s="296">
        <v>1</v>
      </c>
      <c r="BJ128" s="296">
        <v>0.73</v>
      </c>
      <c r="BK128" s="296">
        <v>1</v>
      </c>
      <c r="BL128" s="296">
        <v>1</v>
      </c>
      <c r="BM128" s="296">
        <v>1</v>
      </c>
      <c r="BN128" s="296">
        <v>1</v>
      </c>
      <c r="BO128" s="296">
        <v>1</v>
      </c>
      <c r="BP128" s="296">
        <v>1</v>
      </c>
      <c r="BQ128" s="296">
        <v>0.5</v>
      </c>
      <c r="BR128" s="296">
        <v>0.78</v>
      </c>
      <c r="BS128" s="296">
        <v>0.6</v>
      </c>
      <c r="BT128" s="129"/>
    </row>
    <row r="129" spans="1:72" ht="14" x14ac:dyDescent="0.15">
      <c r="A129" s="117" t="s">
        <v>334</v>
      </c>
      <c r="B129" s="156" t="s">
        <v>521</v>
      </c>
      <c r="C129" s="156" t="s">
        <v>240</v>
      </c>
      <c r="D129" s="156" t="s">
        <v>744</v>
      </c>
      <c r="E129" s="156" t="s">
        <v>130</v>
      </c>
      <c r="F129" s="156"/>
      <c r="G129" s="118">
        <v>0.05</v>
      </c>
      <c r="H129" s="119">
        <v>0.2</v>
      </c>
      <c r="I129" s="120">
        <f t="shared" ref="I129:J160" si="6">G129*80</f>
        <v>4</v>
      </c>
      <c r="J129" s="120">
        <f t="shared" si="6"/>
        <v>16</v>
      </c>
      <c r="K129" s="254"/>
      <c r="L129" s="296">
        <v>1</v>
      </c>
      <c r="M129" s="296">
        <v>1</v>
      </c>
      <c r="N129" s="296">
        <v>1</v>
      </c>
      <c r="O129" s="296">
        <v>1</v>
      </c>
      <c r="P129" s="296">
        <v>1</v>
      </c>
      <c r="Q129" s="296">
        <v>1</v>
      </c>
      <c r="R129" s="296">
        <v>1</v>
      </c>
      <c r="S129" s="296">
        <v>1</v>
      </c>
      <c r="T129" s="296">
        <v>1</v>
      </c>
      <c r="U129" s="296">
        <v>1</v>
      </c>
      <c r="V129" s="296">
        <v>1</v>
      </c>
      <c r="W129" s="296">
        <v>1</v>
      </c>
      <c r="X129" s="296">
        <v>1</v>
      </c>
      <c r="Y129" s="296">
        <v>1</v>
      </c>
      <c r="Z129" s="296">
        <v>1</v>
      </c>
      <c r="AA129" s="296">
        <v>1</v>
      </c>
      <c r="AB129" s="296">
        <v>1</v>
      </c>
      <c r="AC129" s="296">
        <v>1</v>
      </c>
      <c r="AD129" s="296">
        <v>1</v>
      </c>
      <c r="AE129" s="296">
        <v>1</v>
      </c>
      <c r="AF129" s="296">
        <v>1</v>
      </c>
      <c r="AG129" s="296">
        <v>1</v>
      </c>
      <c r="AH129" s="296">
        <v>1</v>
      </c>
      <c r="AI129" s="296">
        <v>0.81</v>
      </c>
      <c r="AJ129" s="296">
        <v>1</v>
      </c>
      <c r="AK129" s="296">
        <v>1</v>
      </c>
      <c r="AL129" s="296">
        <v>1</v>
      </c>
      <c r="AM129" s="296">
        <v>1</v>
      </c>
      <c r="AN129" s="296">
        <v>1</v>
      </c>
      <c r="AO129" s="296">
        <v>1</v>
      </c>
      <c r="AP129" s="296">
        <v>1</v>
      </c>
      <c r="AQ129" s="296">
        <v>1</v>
      </c>
      <c r="AR129" s="296">
        <v>1</v>
      </c>
      <c r="AS129" s="296">
        <v>1</v>
      </c>
      <c r="AT129" s="296">
        <v>1</v>
      </c>
      <c r="AU129" s="296">
        <v>1</v>
      </c>
      <c r="AV129" s="296">
        <v>1</v>
      </c>
      <c r="AW129" s="296">
        <v>1</v>
      </c>
      <c r="AX129" s="296">
        <v>1</v>
      </c>
      <c r="AY129" s="296">
        <v>0.5</v>
      </c>
      <c r="AZ129" s="296">
        <v>1</v>
      </c>
      <c r="BA129" s="296">
        <v>0.89</v>
      </c>
      <c r="BB129" s="296">
        <v>1</v>
      </c>
      <c r="BC129" s="296">
        <v>0.55000000000000004</v>
      </c>
      <c r="BD129" s="296">
        <v>1</v>
      </c>
      <c r="BE129" s="296">
        <v>0.6</v>
      </c>
      <c r="BF129" s="296">
        <v>1</v>
      </c>
      <c r="BG129" s="296">
        <v>1</v>
      </c>
      <c r="BH129" s="296">
        <v>1</v>
      </c>
      <c r="BI129" s="296">
        <v>1</v>
      </c>
      <c r="BJ129" s="296">
        <v>0.73</v>
      </c>
      <c r="BK129" s="296">
        <v>1</v>
      </c>
      <c r="BL129" s="296">
        <v>1</v>
      </c>
      <c r="BM129" s="296">
        <v>1</v>
      </c>
      <c r="BN129" s="296">
        <v>1</v>
      </c>
      <c r="BO129" s="296">
        <v>1</v>
      </c>
      <c r="BP129" s="296">
        <v>1</v>
      </c>
      <c r="BQ129" s="296">
        <v>0.5</v>
      </c>
      <c r="BR129" s="296">
        <v>0.78</v>
      </c>
      <c r="BS129" s="296">
        <v>0.6</v>
      </c>
      <c r="BT129" s="129"/>
    </row>
    <row r="130" spans="1:72" ht="14" x14ac:dyDescent="0.15">
      <c r="A130" s="117" t="s">
        <v>335</v>
      </c>
      <c r="B130" s="156" t="s">
        <v>521</v>
      </c>
      <c r="C130" s="156" t="s">
        <v>240</v>
      </c>
      <c r="D130" s="156" t="s">
        <v>745</v>
      </c>
      <c r="E130" s="156" t="s">
        <v>130</v>
      </c>
      <c r="F130" s="156"/>
      <c r="G130" s="118">
        <v>0.05</v>
      </c>
      <c r="H130" s="119">
        <v>0.3</v>
      </c>
      <c r="I130" s="120">
        <f t="shared" si="6"/>
        <v>4</v>
      </c>
      <c r="J130" s="120">
        <f t="shared" si="6"/>
        <v>24</v>
      </c>
      <c r="K130" s="254"/>
      <c r="L130" s="296">
        <v>1</v>
      </c>
      <c r="M130" s="296">
        <v>1</v>
      </c>
      <c r="N130" s="296">
        <v>1</v>
      </c>
      <c r="O130" s="296">
        <v>1</v>
      </c>
      <c r="P130" s="296">
        <v>1</v>
      </c>
      <c r="Q130" s="296">
        <v>1</v>
      </c>
      <c r="R130" s="296">
        <v>1</v>
      </c>
      <c r="S130" s="296">
        <v>1</v>
      </c>
      <c r="T130" s="296">
        <v>1</v>
      </c>
      <c r="U130" s="296">
        <v>1</v>
      </c>
      <c r="V130" s="296">
        <v>1</v>
      </c>
      <c r="W130" s="296">
        <v>1</v>
      </c>
      <c r="X130" s="296">
        <v>1</v>
      </c>
      <c r="Y130" s="296">
        <v>1</v>
      </c>
      <c r="Z130" s="296">
        <v>1</v>
      </c>
      <c r="AA130" s="296">
        <v>1</v>
      </c>
      <c r="AB130" s="296">
        <v>1</v>
      </c>
      <c r="AC130" s="296">
        <v>1</v>
      </c>
      <c r="AD130" s="296">
        <v>1</v>
      </c>
      <c r="AE130" s="296">
        <v>1</v>
      </c>
      <c r="AF130" s="296">
        <v>1</v>
      </c>
      <c r="AG130" s="296">
        <v>1</v>
      </c>
      <c r="AH130" s="296">
        <v>1</v>
      </c>
      <c r="AI130" s="296">
        <v>0.81</v>
      </c>
      <c r="AJ130" s="296">
        <v>1</v>
      </c>
      <c r="AK130" s="296">
        <v>1</v>
      </c>
      <c r="AL130" s="296">
        <v>1</v>
      </c>
      <c r="AM130" s="296">
        <v>1</v>
      </c>
      <c r="AN130" s="296">
        <v>1</v>
      </c>
      <c r="AO130" s="296">
        <v>1</v>
      </c>
      <c r="AP130" s="296">
        <v>1</v>
      </c>
      <c r="AQ130" s="296">
        <v>1</v>
      </c>
      <c r="AR130" s="296">
        <v>1</v>
      </c>
      <c r="AS130" s="296">
        <v>1</v>
      </c>
      <c r="AT130" s="296">
        <v>1</v>
      </c>
      <c r="AU130" s="296">
        <v>1</v>
      </c>
      <c r="AV130" s="296">
        <v>1</v>
      </c>
      <c r="AW130" s="296">
        <v>1</v>
      </c>
      <c r="AX130" s="296">
        <v>1</v>
      </c>
      <c r="AY130" s="296">
        <v>0.5</v>
      </c>
      <c r="AZ130" s="296">
        <v>1</v>
      </c>
      <c r="BA130" s="296">
        <v>0.89</v>
      </c>
      <c r="BB130" s="296">
        <v>1</v>
      </c>
      <c r="BC130" s="296">
        <v>0.55000000000000004</v>
      </c>
      <c r="BD130" s="296">
        <v>1</v>
      </c>
      <c r="BE130" s="296">
        <v>0.6</v>
      </c>
      <c r="BF130" s="296">
        <v>1</v>
      </c>
      <c r="BG130" s="296">
        <v>1</v>
      </c>
      <c r="BH130" s="296">
        <v>1</v>
      </c>
      <c r="BI130" s="296">
        <v>1</v>
      </c>
      <c r="BJ130" s="296">
        <v>0.89</v>
      </c>
      <c r="BK130" s="296">
        <v>1</v>
      </c>
      <c r="BL130" s="296">
        <v>1</v>
      </c>
      <c r="BM130" s="296">
        <v>1</v>
      </c>
      <c r="BN130" s="296">
        <v>1</v>
      </c>
      <c r="BO130" s="296">
        <v>1</v>
      </c>
      <c r="BP130" s="296">
        <v>1</v>
      </c>
      <c r="BQ130" s="296">
        <v>0.5</v>
      </c>
      <c r="BR130" s="296">
        <v>0.78</v>
      </c>
      <c r="BS130" s="296">
        <v>0.6</v>
      </c>
      <c r="BT130" s="129"/>
    </row>
    <row r="131" spans="1:72" ht="14" x14ac:dyDescent="0.15">
      <c r="A131" s="117" t="s">
        <v>336</v>
      </c>
      <c r="B131" s="156" t="s">
        <v>521</v>
      </c>
      <c r="C131" s="156" t="s">
        <v>240</v>
      </c>
      <c r="D131" s="156" t="s">
        <v>746</v>
      </c>
      <c r="E131" s="156" t="s">
        <v>130</v>
      </c>
      <c r="F131" s="156"/>
      <c r="G131" s="118">
        <v>0.05</v>
      </c>
      <c r="H131" s="119">
        <v>0.4</v>
      </c>
      <c r="I131" s="120">
        <f t="shared" si="6"/>
        <v>4</v>
      </c>
      <c r="J131" s="120">
        <f t="shared" si="6"/>
        <v>32</v>
      </c>
      <c r="K131" s="257"/>
      <c r="L131" s="296">
        <v>1</v>
      </c>
      <c r="M131" s="296">
        <v>1</v>
      </c>
      <c r="N131" s="296">
        <v>1</v>
      </c>
      <c r="O131" s="296">
        <v>1</v>
      </c>
      <c r="P131" s="296">
        <v>1</v>
      </c>
      <c r="Q131" s="296">
        <v>1</v>
      </c>
      <c r="R131" s="296">
        <v>1</v>
      </c>
      <c r="S131" s="296">
        <v>1</v>
      </c>
      <c r="T131" s="296">
        <v>1</v>
      </c>
      <c r="U131" s="296">
        <v>1</v>
      </c>
      <c r="V131" s="296">
        <v>1</v>
      </c>
      <c r="W131" s="296">
        <v>1</v>
      </c>
      <c r="X131" s="296">
        <v>1</v>
      </c>
      <c r="Y131" s="296">
        <v>1</v>
      </c>
      <c r="Z131" s="296">
        <v>1</v>
      </c>
      <c r="AA131" s="296">
        <v>1</v>
      </c>
      <c r="AB131" s="296">
        <v>1</v>
      </c>
      <c r="AC131" s="296">
        <v>1</v>
      </c>
      <c r="AD131" s="296">
        <v>1</v>
      </c>
      <c r="AE131" s="296">
        <v>1</v>
      </c>
      <c r="AF131" s="296">
        <v>1</v>
      </c>
      <c r="AG131" s="296">
        <v>1</v>
      </c>
      <c r="AH131" s="296">
        <v>1</v>
      </c>
      <c r="AI131" s="296">
        <v>0.81</v>
      </c>
      <c r="AJ131" s="296">
        <v>1</v>
      </c>
      <c r="AK131" s="296">
        <v>1</v>
      </c>
      <c r="AL131" s="296">
        <v>1</v>
      </c>
      <c r="AM131" s="296">
        <v>1</v>
      </c>
      <c r="AN131" s="296">
        <v>1</v>
      </c>
      <c r="AO131" s="296">
        <v>1</v>
      </c>
      <c r="AP131" s="296">
        <v>1</v>
      </c>
      <c r="AQ131" s="296">
        <v>1</v>
      </c>
      <c r="AR131" s="296">
        <v>1</v>
      </c>
      <c r="AS131" s="296">
        <v>1</v>
      </c>
      <c r="AT131" s="296">
        <v>1</v>
      </c>
      <c r="AU131" s="296">
        <v>1</v>
      </c>
      <c r="AV131" s="296">
        <v>1</v>
      </c>
      <c r="AW131" s="296">
        <v>1</v>
      </c>
      <c r="AX131" s="296">
        <v>1</v>
      </c>
      <c r="AY131" s="296">
        <v>0.5</v>
      </c>
      <c r="AZ131" s="296">
        <v>1</v>
      </c>
      <c r="BA131" s="296">
        <v>0.89</v>
      </c>
      <c r="BB131" s="296">
        <v>1</v>
      </c>
      <c r="BC131" s="296">
        <v>0.55000000000000004</v>
      </c>
      <c r="BD131" s="296">
        <v>1</v>
      </c>
      <c r="BE131" s="296">
        <v>0.6</v>
      </c>
      <c r="BF131" s="296">
        <v>1</v>
      </c>
      <c r="BG131" s="296">
        <v>1</v>
      </c>
      <c r="BH131" s="296">
        <v>1</v>
      </c>
      <c r="BI131" s="296">
        <v>1</v>
      </c>
      <c r="BJ131" s="296">
        <v>0.73</v>
      </c>
      <c r="BK131" s="296">
        <v>1</v>
      </c>
      <c r="BL131" s="296">
        <v>1</v>
      </c>
      <c r="BM131" s="296">
        <v>1</v>
      </c>
      <c r="BN131" s="296">
        <v>1</v>
      </c>
      <c r="BO131" s="296">
        <v>1</v>
      </c>
      <c r="BP131" s="296">
        <v>1</v>
      </c>
      <c r="BQ131" s="296">
        <v>0.5</v>
      </c>
      <c r="BR131" s="296">
        <v>0.78</v>
      </c>
      <c r="BS131" s="296">
        <v>0.6</v>
      </c>
      <c r="BT131" s="129"/>
    </row>
    <row r="132" spans="1:72" ht="14" x14ac:dyDescent="0.15">
      <c r="A132" s="117" t="s">
        <v>337</v>
      </c>
      <c r="B132" s="156" t="s">
        <v>521</v>
      </c>
      <c r="C132" s="156" t="s">
        <v>240</v>
      </c>
      <c r="D132" s="156" t="s">
        <v>747</v>
      </c>
      <c r="E132" s="156" t="s">
        <v>134</v>
      </c>
      <c r="F132" s="156"/>
      <c r="G132" s="118">
        <v>0.05</v>
      </c>
      <c r="H132" s="119">
        <v>0.5</v>
      </c>
      <c r="I132" s="120">
        <f t="shared" si="6"/>
        <v>4</v>
      </c>
      <c r="J132" s="120">
        <f t="shared" si="6"/>
        <v>40</v>
      </c>
      <c r="K132" s="257">
        <v>4</v>
      </c>
      <c r="L132" s="296">
        <v>1</v>
      </c>
      <c r="M132" s="296">
        <v>1</v>
      </c>
      <c r="N132" s="296">
        <v>1</v>
      </c>
      <c r="O132" s="296">
        <v>1</v>
      </c>
      <c r="P132" s="296">
        <v>1</v>
      </c>
      <c r="Q132" s="296">
        <v>1</v>
      </c>
      <c r="R132" s="296">
        <v>1</v>
      </c>
      <c r="S132" s="296">
        <v>1</v>
      </c>
      <c r="T132" s="296">
        <v>1</v>
      </c>
      <c r="U132" s="296">
        <v>1</v>
      </c>
      <c r="V132" s="296">
        <v>1</v>
      </c>
      <c r="W132" s="296">
        <v>1</v>
      </c>
      <c r="X132" s="296">
        <v>1</v>
      </c>
      <c r="Y132" s="296">
        <v>1</v>
      </c>
      <c r="Z132" s="296">
        <v>1</v>
      </c>
      <c r="AA132" s="296">
        <v>1</v>
      </c>
      <c r="AB132" s="296">
        <v>1</v>
      </c>
      <c r="AC132" s="296">
        <v>1</v>
      </c>
      <c r="AD132" s="296">
        <v>1</v>
      </c>
      <c r="AE132" s="296">
        <v>1</v>
      </c>
      <c r="AF132" s="296">
        <v>1</v>
      </c>
      <c r="AG132" s="296">
        <v>1</v>
      </c>
      <c r="AH132" s="296">
        <v>1</v>
      </c>
      <c r="AI132" s="296">
        <v>0.81</v>
      </c>
      <c r="AJ132" s="296">
        <v>1</v>
      </c>
      <c r="AK132" s="296">
        <v>1</v>
      </c>
      <c r="AL132" s="296">
        <v>1</v>
      </c>
      <c r="AM132" s="296">
        <v>1</v>
      </c>
      <c r="AN132" s="296">
        <v>1</v>
      </c>
      <c r="AO132" s="296">
        <v>1</v>
      </c>
      <c r="AP132" s="296">
        <v>1</v>
      </c>
      <c r="AQ132" s="296">
        <v>1</v>
      </c>
      <c r="AR132" s="296">
        <v>1</v>
      </c>
      <c r="AS132" s="296">
        <v>1</v>
      </c>
      <c r="AT132" s="296">
        <v>1</v>
      </c>
      <c r="AU132" s="296">
        <v>1</v>
      </c>
      <c r="AV132" s="296">
        <v>1</v>
      </c>
      <c r="AW132" s="296">
        <v>1</v>
      </c>
      <c r="AX132" s="296">
        <v>1</v>
      </c>
      <c r="AY132" s="296">
        <v>0.5</v>
      </c>
      <c r="AZ132" s="296">
        <v>1</v>
      </c>
      <c r="BA132" s="296">
        <v>0.89</v>
      </c>
      <c r="BB132" s="296">
        <v>1</v>
      </c>
      <c r="BC132" s="296">
        <v>0.55000000000000004</v>
      </c>
      <c r="BD132" s="296">
        <v>1</v>
      </c>
      <c r="BE132" s="296">
        <v>0.6</v>
      </c>
      <c r="BF132" s="296">
        <v>1</v>
      </c>
      <c r="BG132" s="296">
        <v>1</v>
      </c>
      <c r="BH132" s="296">
        <v>1</v>
      </c>
      <c r="BI132" s="296">
        <v>1</v>
      </c>
      <c r="BJ132" s="296">
        <v>0.73</v>
      </c>
      <c r="BK132" s="296">
        <v>1</v>
      </c>
      <c r="BL132" s="296">
        <v>1</v>
      </c>
      <c r="BM132" s="296">
        <v>1</v>
      </c>
      <c r="BN132" s="296">
        <v>1</v>
      </c>
      <c r="BO132" s="296">
        <v>1</v>
      </c>
      <c r="BP132" s="296">
        <v>1</v>
      </c>
      <c r="BQ132" s="296">
        <v>0.5</v>
      </c>
      <c r="BR132" s="296">
        <v>0.78</v>
      </c>
      <c r="BS132" s="296">
        <v>0.6</v>
      </c>
      <c r="BT132" s="129"/>
    </row>
    <row r="133" spans="1:72" ht="14" x14ac:dyDescent="0.15">
      <c r="A133" s="117" t="s">
        <v>338</v>
      </c>
      <c r="B133" s="156" t="s">
        <v>521</v>
      </c>
      <c r="C133" s="156" t="s">
        <v>240</v>
      </c>
      <c r="D133" s="156" t="s">
        <v>748</v>
      </c>
      <c r="E133" s="156" t="s">
        <v>134</v>
      </c>
      <c r="F133" s="156"/>
      <c r="G133" s="118">
        <v>0.05</v>
      </c>
      <c r="H133" s="119">
        <v>0.7</v>
      </c>
      <c r="I133" s="120">
        <f t="shared" si="6"/>
        <v>4</v>
      </c>
      <c r="J133" s="120">
        <f t="shared" si="6"/>
        <v>56</v>
      </c>
      <c r="K133" s="257">
        <v>4</v>
      </c>
      <c r="L133" s="296">
        <v>1</v>
      </c>
      <c r="M133" s="296">
        <v>1</v>
      </c>
      <c r="N133" s="296">
        <v>1</v>
      </c>
      <c r="O133" s="296">
        <v>1</v>
      </c>
      <c r="P133" s="296">
        <v>1</v>
      </c>
      <c r="Q133" s="296">
        <v>1</v>
      </c>
      <c r="R133" s="296">
        <v>1</v>
      </c>
      <c r="S133" s="296">
        <v>1</v>
      </c>
      <c r="T133" s="296">
        <v>1</v>
      </c>
      <c r="U133" s="296">
        <v>1</v>
      </c>
      <c r="V133" s="296">
        <v>1</v>
      </c>
      <c r="W133" s="296">
        <v>1</v>
      </c>
      <c r="X133" s="296">
        <v>1</v>
      </c>
      <c r="Y133" s="296">
        <v>1</v>
      </c>
      <c r="Z133" s="296">
        <v>1</v>
      </c>
      <c r="AA133" s="296">
        <v>1</v>
      </c>
      <c r="AB133" s="296">
        <v>1</v>
      </c>
      <c r="AC133" s="296">
        <v>1</v>
      </c>
      <c r="AD133" s="296">
        <v>1</v>
      </c>
      <c r="AE133" s="296">
        <v>1</v>
      </c>
      <c r="AF133" s="296">
        <v>1</v>
      </c>
      <c r="AG133" s="296">
        <v>1</v>
      </c>
      <c r="AH133" s="296">
        <v>1</v>
      </c>
      <c r="AI133" s="296">
        <v>0.81</v>
      </c>
      <c r="AJ133" s="296">
        <v>1</v>
      </c>
      <c r="AK133" s="296">
        <v>1</v>
      </c>
      <c r="AL133" s="296">
        <v>1</v>
      </c>
      <c r="AM133" s="296">
        <v>1</v>
      </c>
      <c r="AN133" s="296">
        <v>1</v>
      </c>
      <c r="AO133" s="296">
        <v>1</v>
      </c>
      <c r="AP133" s="296">
        <v>1</v>
      </c>
      <c r="AQ133" s="296">
        <v>1</v>
      </c>
      <c r="AR133" s="296">
        <v>1</v>
      </c>
      <c r="AS133" s="296">
        <v>1</v>
      </c>
      <c r="AT133" s="296">
        <v>1</v>
      </c>
      <c r="AU133" s="296">
        <v>1</v>
      </c>
      <c r="AV133" s="296">
        <v>1</v>
      </c>
      <c r="AW133" s="296">
        <v>1</v>
      </c>
      <c r="AX133" s="296">
        <v>1</v>
      </c>
      <c r="AY133" s="296">
        <v>0.5</v>
      </c>
      <c r="AZ133" s="296">
        <v>1</v>
      </c>
      <c r="BA133" s="296">
        <v>0.89</v>
      </c>
      <c r="BB133" s="296">
        <v>1</v>
      </c>
      <c r="BC133" s="296">
        <v>0.55000000000000004</v>
      </c>
      <c r="BD133" s="296">
        <v>1</v>
      </c>
      <c r="BE133" s="296">
        <v>0.6</v>
      </c>
      <c r="BF133" s="296">
        <v>1</v>
      </c>
      <c r="BG133" s="296">
        <v>1</v>
      </c>
      <c r="BH133" s="296">
        <v>1</v>
      </c>
      <c r="BI133" s="296">
        <v>1</v>
      </c>
      <c r="BJ133" s="296">
        <v>0.73</v>
      </c>
      <c r="BK133" s="296">
        <v>1</v>
      </c>
      <c r="BL133" s="296">
        <v>1</v>
      </c>
      <c r="BM133" s="296">
        <v>1</v>
      </c>
      <c r="BN133" s="296">
        <v>1</v>
      </c>
      <c r="BO133" s="296">
        <v>1</v>
      </c>
      <c r="BP133" s="296">
        <v>1</v>
      </c>
      <c r="BQ133" s="296">
        <v>0.5</v>
      </c>
      <c r="BR133" s="296">
        <v>0.78</v>
      </c>
      <c r="BS133" s="296">
        <v>0.6</v>
      </c>
      <c r="BT133" s="129"/>
    </row>
    <row r="134" spans="1:72" ht="14" x14ac:dyDescent="0.15">
      <c r="A134" s="117" t="s">
        <v>339</v>
      </c>
      <c r="B134" s="156" t="s">
        <v>521</v>
      </c>
      <c r="C134" s="156" t="s">
        <v>240</v>
      </c>
      <c r="D134" s="156" t="s">
        <v>749</v>
      </c>
      <c r="E134" s="156" t="s">
        <v>134</v>
      </c>
      <c r="F134" s="156"/>
      <c r="G134" s="118">
        <v>0.05</v>
      </c>
      <c r="H134" s="119">
        <v>0.8</v>
      </c>
      <c r="I134" s="120">
        <f t="shared" si="6"/>
        <v>4</v>
      </c>
      <c r="J134" s="120">
        <f t="shared" si="6"/>
        <v>64</v>
      </c>
      <c r="K134" s="257">
        <v>4</v>
      </c>
      <c r="L134" s="296">
        <v>1</v>
      </c>
      <c r="M134" s="296">
        <v>1</v>
      </c>
      <c r="N134" s="296">
        <v>1</v>
      </c>
      <c r="O134" s="296">
        <v>1</v>
      </c>
      <c r="P134" s="296">
        <v>1</v>
      </c>
      <c r="Q134" s="296">
        <v>1</v>
      </c>
      <c r="R134" s="296">
        <v>1</v>
      </c>
      <c r="S134" s="296">
        <v>1</v>
      </c>
      <c r="T134" s="296">
        <v>1</v>
      </c>
      <c r="U134" s="296">
        <v>1</v>
      </c>
      <c r="V134" s="296">
        <v>1</v>
      </c>
      <c r="W134" s="296">
        <v>1</v>
      </c>
      <c r="X134" s="296">
        <v>1</v>
      </c>
      <c r="Y134" s="296">
        <v>1</v>
      </c>
      <c r="Z134" s="296">
        <v>1</v>
      </c>
      <c r="AA134" s="296">
        <v>1</v>
      </c>
      <c r="AB134" s="296">
        <v>1</v>
      </c>
      <c r="AC134" s="296">
        <v>1</v>
      </c>
      <c r="AD134" s="296">
        <v>1</v>
      </c>
      <c r="AE134" s="296">
        <v>1</v>
      </c>
      <c r="AF134" s="296">
        <v>1</v>
      </c>
      <c r="AG134" s="296">
        <v>1</v>
      </c>
      <c r="AH134" s="296">
        <v>1</v>
      </c>
      <c r="AI134" s="296">
        <v>0.81</v>
      </c>
      <c r="AJ134" s="296">
        <v>1</v>
      </c>
      <c r="AK134" s="296">
        <v>1</v>
      </c>
      <c r="AL134" s="296">
        <v>1</v>
      </c>
      <c r="AM134" s="296">
        <v>1</v>
      </c>
      <c r="AN134" s="296">
        <v>1</v>
      </c>
      <c r="AO134" s="296">
        <v>1</v>
      </c>
      <c r="AP134" s="296">
        <v>1</v>
      </c>
      <c r="AQ134" s="296">
        <v>1</v>
      </c>
      <c r="AR134" s="296">
        <v>1</v>
      </c>
      <c r="AS134" s="296">
        <v>1</v>
      </c>
      <c r="AT134" s="296">
        <v>1</v>
      </c>
      <c r="AU134" s="296">
        <v>1</v>
      </c>
      <c r="AV134" s="296">
        <v>1</v>
      </c>
      <c r="AW134" s="296">
        <v>1</v>
      </c>
      <c r="AX134" s="296">
        <v>1</v>
      </c>
      <c r="AY134" s="296">
        <v>0.5</v>
      </c>
      <c r="AZ134" s="296">
        <v>1</v>
      </c>
      <c r="BA134" s="296">
        <v>0.89</v>
      </c>
      <c r="BB134" s="296">
        <v>1</v>
      </c>
      <c r="BC134" s="296">
        <v>0.55000000000000004</v>
      </c>
      <c r="BD134" s="296">
        <v>1</v>
      </c>
      <c r="BE134" s="296">
        <v>0.6</v>
      </c>
      <c r="BF134" s="296">
        <v>1</v>
      </c>
      <c r="BG134" s="296">
        <v>1</v>
      </c>
      <c r="BH134" s="296">
        <v>1</v>
      </c>
      <c r="BI134" s="296">
        <v>1</v>
      </c>
      <c r="BJ134" s="296">
        <v>0.73</v>
      </c>
      <c r="BK134" s="296">
        <v>1</v>
      </c>
      <c r="BL134" s="296">
        <v>1</v>
      </c>
      <c r="BM134" s="296">
        <v>1</v>
      </c>
      <c r="BN134" s="296">
        <v>1</v>
      </c>
      <c r="BO134" s="296">
        <v>1</v>
      </c>
      <c r="BP134" s="296">
        <v>1</v>
      </c>
      <c r="BQ134" s="296">
        <v>0.5</v>
      </c>
      <c r="BR134" s="296">
        <v>0.78</v>
      </c>
      <c r="BS134" s="296">
        <v>0.6</v>
      </c>
      <c r="BT134" s="129"/>
    </row>
    <row r="135" spans="1:72" ht="14" x14ac:dyDescent="0.15">
      <c r="A135" s="117" t="s">
        <v>340</v>
      </c>
      <c r="B135" s="156" t="s">
        <v>521</v>
      </c>
      <c r="C135" s="156" t="s">
        <v>240</v>
      </c>
      <c r="D135" s="156" t="s">
        <v>750</v>
      </c>
      <c r="E135" s="156" t="s">
        <v>134</v>
      </c>
      <c r="F135" s="156"/>
      <c r="G135" s="118">
        <v>0.05</v>
      </c>
      <c r="H135" s="119">
        <v>1.2</v>
      </c>
      <c r="I135" s="120">
        <f t="shared" si="6"/>
        <v>4</v>
      </c>
      <c r="J135" s="120">
        <f t="shared" si="6"/>
        <v>96</v>
      </c>
      <c r="K135" s="257">
        <v>4</v>
      </c>
      <c r="L135" s="296">
        <v>1</v>
      </c>
      <c r="M135" s="296">
        <v>1</v>
      </c>
      <c r="N135" s="296">
        <v>1</v>
      </c>
      <c r="O135" s="296">
        <v>1</v>
      </c>
      <c r="P135" s="296">
        <v>1</v>
      </c>
      <c r="Q135" s="296">
        <v>1</v>
      </c>
      <c r="R135" s="296">
        <v>1</v>
      </c>
      <c r="S135" s="296">
        <v>1</v>
      </c>
      <c r="T135" s="296">
        <v>1</v>
      </c>
      <c r="U135" s="296">
        <v>1</v>
      </c>
      <c r="V135" s="296">
        <v>1</v>
      </c>
      <c r="W135" s="296">
        <v>1</v>
      </c>
      <c r="X135" s="296">
        <v>1</v>
      </c>
      <c r="Y135" s="296">
        <v>1</v>
      </c>
      <c r="Z135" s="296">
        <v>1</v>
      </c>
      <c r="AA135" s="296">
        <v>1</v>
      </c>
      <c r="AB135" s="296">
        <v>1</v>
      </c>
      <c r="AC135" s="296">
        <v>1</v>
      </c>
      <c r="AD135" s="296">
        <v>1</v>
      </c>
      <c r="AE135" s="296">
        <v>1</v>
      </c>
      <c r="AF135" s="296">
        <v>1</v>
      </c>
      <c r="AG135" s="296">
        <v>1</v>
      </c>
      <c r="AH135" s="296">
        <v>1</v>
      </c>
      <c r="AI135" s="296">
        <v>0.81</v>
      </c>
      <c r="AJ135" s="296">
        <v>1</v>
      </c>
      <c r="AK135" s="296">
        <v>1</v>
      </c>
      <c r="AL135" s="296">
        <v>1</v>
      </c>
      <c r="AM135" s="296">
        <v>1</v>
      </c>
      <c r="AN135" s="296">
        <v>1</v>
      </c>
      <c r="AO135" s="296">
        <v>1</v>
      </c>
      <c r="AP135" s="296">
        <v>1</v>
      </c>
      <c r="AQ135" s="296">
        <v>1</v>
      </c>
      <c r="AR135" s="296">
        <v>1</v>
      </c>
      <c r="AS135" s="296">
        <v>1</v>
      </c>
      <c r="AT135" s="296">
        <v>1</v>
      </c>
      <c r="AU135" s="296">
        <v>1</v>
      </c>
      <c r="AV135" s="296">
        <v>1</v>
      </c>
      <c r="AW135" s="296">
        <v>1</v>
      </c>
      <c r="AX135" s="296">
        <v>1</v>
      </c>
      <c r="AY135" s="296">
        <v>0.5</v>
      </c>
      <c r="AZ135" s="296">
        <v>1</v>
      </c>
      <c r="BA135" s="296">
        <v>0.89</v>
      </c>
      <c r="BB135" s="296">
        <v>1</v>
      </c>
      <c r="BC135" s="296">
        <v>0.55000000000000004</v>
      </c>
      <c r="BD135" s="296">
        <v>1</v>
      </c>
      <c r="BE135" s="296">
        <v>0.6</v>
      </c>
      <c r="BF135" s="296">
        <v>1</v>
      </c>
      <c r="BG135" s="296">
        <v>1</v>
      </c>
      <c r="BH135" s="296">
        <v>1</v>
      </c>
      <c r="BI135" s="296">
        <v>1</v>
      </c>
      <c r="BJ135" s="296">
        <v>0.73</v>
      </c>
      <c r="BK135" s="296">
        <v>1</v>
      </c>
      <c r="BL135" s="296">
        <v>1</v>
      </c>
      <c r="BM135" s="296">
        <v>1</v>
      </c>
      <c r="BN135" s="296">
        <v>1</v>
      </c>
      <c r="BO135" s="296">
        <v>1</v>
      </c>
      <c r="BP135" s="296">
        <v>1</v>
      </c>
      <c r="BQ135" s="296">
        <v>0.5</v>
      </c>
      <c r="BR135" s="296">
        <v>0.78</v>
      </c>
      <c r="BS135" s="296">
        <v>0.6</v>
      </c>
      <c r="BT135" s="129"/>
    </row>
    <row r="136" spans="1:72" ht="14" x14ac:dyDescent="0.15">
      <c r="A136" s="117" t="s">
        <v>341</v>
      </c>
      <c r="B136" s="156" t="s">
        <v>521</v>
      </c>
      <c r="C136" s="156" t="s">
        <v>240</v>
      </c>
      <c r="D136" s="156" t="s">
        <v>751</v>
      </c>
      <c r="E136" s="156" t="s">
        <v>134</v>
      </c>
      <c r="F136" s="156"/>
      <c r="G136" s="118">
        <v>0.05</v>
      </c>
      <c r="H136" s="119">
        <v>1.5</v>
      </c>
      <c r="I136" s="120">
        <f t="shared" si="6"/>
        <v>4</v>
      </c>
      <c r="J136" s="120">
        <f t="shared" si="6"/>
        <v>120</v>
      </c>
      <c r="K136" s="257">
        <v>4</v>
      </c>
      <c r="L136" s="296">
        <v>1</v>
      </c>
      <c r="M136" s="296">
        <v>1</v>
      </c>
      <c r="N136" s="296">
        <v>1</v>
      </c>
      <c r="O136" s="296">
        <v>1</v>
      </c>
      <c r="P136" s="296">
        <v>1</v>
      </c>
      <c r="Q136" s="296">
        <v>1</v>
      </c>
      <c r="R136" s="296">
        <v>1</v>
      </c>
      <c r="S136" s="296">
        <v>1</v>
      </c>
      <c r="T136" s="296">
        <v>1</v>
      </c>
      <c r="U136" s="296">
        <v>1</v>
      </c>
      <c r="V136" s="296">
        <v>1</v>
      </c>
      <c r="W136" s="296">
        <v>1</v>
      </c>
      <c r="X136" s="296">
        <v>1</v>
      </c>
      <c r="Y136" s="296">
        <v>1</v>
      </c>
      <c r="Z136" s="296">
        <v>1</v>
      </c>
      <c r="AA136" s="296">
        <v>1</v>
      </c>
      <c r="AB136" s="296">
        <v>1</v>
      </c>
      <c r="AC136" s="296">
        <v>1</v>
      </c>
      <c r="AD136" s="296">
        <v>1</v>
      </c>
      <c r="AE136" s="296">
        <v>1</v>
      </c>
      <c r="AF136" s="296">
        <v>1</v>
      </c>
      <c r="AG136" s="296">
        <v>1</v>
      </c>
      <c r="AH136" s="296">
        <v>1</v>
      </c>
      <c r="AI136" s="296">
        <v>0.81</v>
      </c>
      <c r="AJ136" s="296">
        <v>1</v>
      </c>
      <c r="AK136" s="296">
        <v>1</v>
      </c>
      <c r="AL136" s="296">
        <v>1</v>
      </c>
      <c r="AM136" s="296">
        <v>1</v>
      </c>
      <c r="AN136" s="296">
        <v>1</v>
      </c>
      <c r="AO136" s="296">
        <v>1</v>
      </c>
      <c r="AP136" s="296">
        <v>1</v>
      </c>
      <c r="AQ136" s="296">
        <v>1</v>
      </c>
      <c r="AR136" s="296">
        <v>1</v>
      </c>
      <c r="AS136" s="296">
        <v>1</v>
      </c>
      <c r="AT136" s="296">
        <v>1</v>
      </c>
      <c r="AU136" s="296">
        <v>1</v>
      </c>
      <c r="AV136" s="296">
        <v>1</v>
      </c>
      <c r="AW136" s="296">
        <v>1</v>
      </c>
      <c r="AX136" s="296">
        <v>1</v>
      </c>
      <c r="AY136" s="296">
        <v>0.5</v>
      </c>
      <c r="AZ136" s="296">
        <v>1</v>
      </c>
      <c r="BA136" s="296">
        <v>0.89</v>
      </c>
      <c r="BB136" s="296">
        <v>1</v>
      </c>
      <c r="BC136" s="296">
        <v>0.55000000000000004</v>
      </c>
      <c r="BD136" s="296">
        <v>1</v>
      </c>
      <c r="BE136" s="296">
        <v>0.6</v>
      </c>
      <c r="BF136" s="296">
        <v>1</v>
      </c>
      <c r="BG136" s="296">
        <v>1</v>
      </c>
      <c r="BH136" s="296">
        <v>1</v>
      </c>
      <c r="BI136" s="296">
        <v>1</v>
      </c>
      <c r="BJ136" s="296">
        <v>0.73</v>
      </c>
      <c r="BK136" s="296">
        <v>1</v>
      </c>
      <c r="BL136" s="296">
        <v>1</v>
      </c>
      <c r="BM136" s="296">
        <v>1</v>
      </c>
      <c r="BN136" s="296">
        <v>1</v>
      </c>
      <c r="BO136" s="296">
        <v>1</v>
      </c>
      <c r="BP136" s="296">
        <v>1</v>
      </c>
      <c r="BQ136" s="296">
        <v>0.5</v>
      </c>
      <c r="BR136" s="296">
        <v>0.78</v>
      </c>
      <c r="BS136" s="296">
        <v>0.6</v>
      </c>
      <c r="BT136" s="129"/>
    </row>
    <row r="137" spans="1:72" ht="14" x14ac:dyDescent="0.15">
      <c r="A137" s="117" t="s">
        <v>342</v>
      </c>
      <c r="B137" s="156" t="s">
        <v>521</v>
      </c>
      <c r="C137" s="156" t="s">
        <v>240</v>
      </c>
      <c r="D137" s="156" t="s">
        <v>752</v>
      </c>
      <c r="E137" s="156" t="s">
        <v>134</v>
      </c>
      <c r="F137" s="156"/>
      <c r="G137" s="118">
        <v>0.05</v>
      </c>
      <c r="H137" s="119">
        <v>2</v>
      </c>
      <c r="I137" s="120">
        <f t="shared" si="6"/>
        <v>4</v>
      </c>
      <c r="J137" s="120">
        <f t="shared" si="6"/>
        <v>160</v>
      </c>
      <c r="K137" s="257">
        <v>4</v>
      </c>
      <c r="L137" s="296">
        <v>1</v>
      </c>
      <c r="M137" s="296">
        <v>1</v>
      </c>
      <c r="N137" s="296">
        <v>1</v>
      </c>
      <c r="O137" s="296">
        <v>1</v>
      </c>
      <c r="P137" s="296">
        <v>1</v>
      </c>
      <c r="Q137" s="296">
        <v>1</v>
      </c>
      <c r="R137" s="296">
        <v>1</v>
      </c>
      <c r="S137" s="296">
        <v>1</v>
      </c>
      <c r="T137" s="296">
        <v>1</v>
      </c>
      <c r="U137" s="296">
        <v>1</v>
      </c>
      <c r="V137" s="296">
        <v>1</v>
      </c>
      <c r="W137" s="296">
        <v>1</v>
      </c>
      <c r="X137" s="296">
        <v>1</v>
      </c>
      <c r="Y137" s="296">
        <v>1</v>
      </c>
      <c r="Z137" s="296">
        <v>1</v>
      </c>
      <c r="AA137" s="296">
        <v>1</v>
      </c>
      <c r="AB137" s="296">
        <v>1</v>
      </c>
      <c r="AC137" s="296">
        <v>1</v>
      </c>
      <c r="AD137" s="296">
        <v>1</v>
      </c>
      <c r="AE137" s="296">
        <v>1</v>
      </c>
      <c r="AF137" s="296">
        <v>1</v>
      </c>
      <c r="AG137" s="296">
        <v>1</v>
      </c>
      <c r="AH137" s="296">
        <v>1</v>
      </c>
      <c r="AI137" s="296">
        <v>0.81</v>
      </c>
      <c r="AJ137" s="296">
        <v>1</v>
      </c>
      <c r="AK137" s="296">
        <v>1</v>
      </c>
      <c r="AL137" s="296">
        <v>1</v>
      </c>
      <c r="AM137" s="296">
        <v>1</v>
      </c>
      <c r="AN137" s="296">
        <v>1</v>
      </c>
      <c r="AO137" s="296">
        <v>1</v>
      </c>
      <c r="AP137" s="296">
        <v>1</v>
      </c>
      <c r="AQ137" s="296">
        <v>1</v>
      </c>
      <c r="AR137" s="296">
        <v>1</v>
      </c>
      <c r="AS137" s="296">
        <v>1</v>
      </c>
      <c r="AT137" s="296">
        <v>1</v>
      </c>
      <c r="AU137" s="296">
        <v>1</v>
      </c>
      <c r="AV137" s="296">
        <v>1</v>
      </c>
      <c r="AW137" s="296">
        <v>1</v>
      </c>
      <c r="AX137" s="296">
        <v>1</v>
      </c>
      <c r="AY137" s="296">
        <v>0.5</v>
      </c>
      <c r="AZ137" s="296">
        <v>1</v>
      </c>
      <c r="BA137" s="296">
        <v>0.89</v>
      </c>
      <c r="BB137" s="296">
        <v>1</v>
      </c>
      <c r="BC137" s="296">
        <v>0.55000000000000004</v>
      </c>
      <c r="BD137" s="296">
        <v>1</v>
      </c>
      <c r="BE137" s="296">
        <v>0.6</v>
      </c>
      <c r="BF137" s="296">
        <v>1</v>
      </c>
      <c r="BG137" s="296">
        <v>1</v>
      </c>
      <c r="BH137" s="296">
        <v>1</v>
      </c>
      <c r="BI137" s="296">
        <v>1</v>
      </c>
      <c r="BJ137" s="296">
        <v>0.73</v>
      </c>
      <c r="BK137" s="296">
        <v>1</v>
      </c>
      <c r="BL137" s="296">
        <v>1</v>
      </c>
      <c r="BM137" s="296">
        <v>1</v>
      </c>
      <c r="BN137" s="296">
        <v>1</v>
      </c>
      <c r="BO137" s="296">
        <v>1</v>
      </c>
      <c r="BP137" s="296">
        <v>1</v>
      </c>
      <c r="BQ137" s="296">
        <v>0.5</v>
      </c>
      <c r="BR137" s="296">
        <v>0.78</v>
      </c>
      <c r="BS137" s="296">
        <v>0.6</v>
      </c>
      <c r="BT137" s="129"/>
    </row>
    <row r="138" spans="1:72" ht="14" x14ac:dyDescent="0.15">
      <c r="A138" s="117" t="s">
        <v>343</v>
      </c>
      <c r="B138" s="156" t="s">
        <v>521</v>
      </c>
      <c r="C138" s="156" t="s">
        <v>240</v>
      </c>
      <c r="D138" s="156" t="s">
        <v>753</v>
      </c>
      <c r="E138" s="156" t="s">
        <v>134</v>
      </c>
      <c r="F138" s="156"/>
      <c r="G138" s="118">
        <v>0.05</v>
      </c>
      <c r="H138" s="119">
        <v>2.5</v>
      </c>
      <c r="I138" s="120">
        <f t="shared" si="6"/>
        <v>4</v>
      </c>
      <c r="J138" s="120">
        <f t="shared" si="6"/>
        <v>200</v>
      </c>
      <c r="K138" s="257">
        <v>4</v>
      </c>
      <c r="L138" s="296">
        <v>1</v>
      </c>
      <c r="M138" s="296">
        <v>1</v>
      </c>
      <c r="N138" s="296">
        <v>1</v>
      </c>
      <c r="O138" s="296">
        <v>1</v>
      </c>
      <c r="P138" s="296">
        <v>1</v>
      </c>
      <c r="Q138" s="296">
        <v>1</v>
      </c>
      <c r="R138" s="296">
        <v>1</v>
      </c>
      <c r="S138" s="296">
        <v>1</v>
      </c>
      <c r="T138" s="296">
        <v>1</v>
      </c>
      <c r="U138" s="296">
        <v>1</v>
      </c>
      <c r="V138" s="296">
        <v>1</v>
      </c>
      <c r="W138" s="296">
        <v>1</v>
      </c>
      <c r="X138" s="296">
        <v>1</v>
      </c>
      <c r="Y138" s="296">
        <v>1</v>
      </c>
      <c r="Z138" s="296">
        <v>1</v>
      </c>
      <c r="AA138" s="296">
        <v>1</v>
      </c>
      <c r="AB138" s="296">
        <v>1</v>
      </c>
      <c r="AC138" s="296">
        <v>1</v>
      </c>
      <c r="AD138" s="296">
        <v>1</v>
      </c>
      <c r="AE138" s="296">
        <v>1</v>
      </c>
      <c r="AF138" s="296">
        <v>1</v>
      </c>
      <c r="AG138" s="296">
        <v>1</v>
      </c>
      <c r="AH138" s="296">
        <v>1</v>
      </c>
      <c r="AI138" s="296">
        <v>0.81</v>
      </c>
      <c r="AJ138" s="296">
        <v>1</v>
      </c>
      <c r="AK138" s="296">
        <v>1</v>
      </c>
      <c r="AL138" s="296">
        <v>1</v>
      </c>
      <c r="AM138" s="296">
        <v>1</v>
      </c>
      <c r="AN138" s="296">
        <v>1</v>
      </c>
      <c r="AO138" s="296">
        <v>1</v>
      </c>
      <c r="AP138" s="296">
        <v>1</v>
      </c>
      <c r="AQ138" s="296">
        <v>1</v>
      </c>
      <c r="AR138" s="296">
        <v>1</v>
      </c>
      <c r="AS138" s="296">
        <v>1</v>
      </c>
      <c r="AT138" s="296">
        <v>1</v>
      </c>
      <c r="AU138" s="296">
        <v>1</v>
      </c>
      <c r="AV138" s="296">
        <v>1</v>
      </c>
      <c r="AW138" s="296">
        <v>1</v>
      </c>
      <c r="AX138" s="296">
        <v>1</v>
      </c>
      <c r="AY138" s="296">
        <v>0.5</v>
      </c>
      <c r="AZ138" s="296">
        <v>1</v>
      </c>
      <c r="BA138" s="296">
        <v>0.89</v>
      </c>
      <c r="BB138" s="296">
        <v>1</v>
      </c>
      <c r="BC138" s="296">
        <v>0.55000000000000004</v>
      </c>
      <c r="BD138" s="296">
        <v>1</v>
      </c>
      <c r="BE138" s="296">
        <v>0.6</v>
      </c>
      <c r="BF138" s="296">
        <v>1</v>
      </c>
      <c r="BG138" s="296">
        <v>1</v>
      </c>
      <c r="BH138" s="296">
        <v>1</v>
      </c>
      <c r="BI138" s="296">
        <v>1</v>
      </c>
      <c r="BJ138" s="296">
        <v>0.73</v>
      </c>
      <c r="BK138" s="296">
        <v>1</v>
      </c>
      <c r="BL138" s="296">
        <v>1</v>
      </c>
      <c r="BM138" s="296">
        <v>1</v>
      </c>
      <c r="BN138" s="296">
        <v>1</v>
      </c>
      <c r="BO138" s="296">
        <v>1</v>
      </c>
      <c r="BP138" s="296">
        <v>1</v>
      </c>
      <c r="BQ138" s="296">
        <v>0.5</v>
      </c>
      <c r="BR138" s="296">
        <v>0.78</v>
      </c>
      <c r="BS138" s="296">
        <v>0.6</v>
      </c>
      <c r="BT138" s="129"/>
    </row>
    <row r="139" spans="1:72" ht="14" x14ac:dyDescent="0.15">
      <c r="A139" s="117" t="s">
        <v>344</v>
      </c>
      <c r="B139" s="156" t="s">
        <v>521</v>
      </c>
      <c r="C139" s="156" t="s">
        <v>240</v>
      </c>
      <c r="D139" s="156" t="s">
        <v>754</v>
      </c>
      <c r="E139" s="156" t="s">
        <v>135</v>
      </c>
      <c r="F139" s="156"/>
      <c r="G139" s="118">
        <v>0.05</v>
      </c>
      <c r="H139" s="119">
        <v>3</v>
      </c>
      <c r="I139" s="120">
        <f t="shared" si="6"/>
        <v>4</v>
      </c>
      <c r="J139" s="120">
        <f t="shared" si="6"/>
        <v>240</v>
      </c>
      <c r="K139" s="254"/>
      <c r="L139" s="296">
        <v>1</v>
      </c>
      <c r="M139" s="296">
        <v>1</v>
      </c>
      <c r="N139" s="296">
        <v>1</v>
      </c>
      <c r="O139" s="296">
        <v>1</v>
      </c>
      <c r="P139" s="296">
        <v>1</v>
      </c>
      <c r="Q139" s="296">
        <v>1</v>
      </c>
      <c r="R139" s="296">
        <v>1</v>
      </c>
      <c r="S139" s="296">
        <v>1</v>
      </c>
      <c r="T139" s="296">
        <v>1</v>
      </c>
      <c r="U139" s="296">
        <v>1</v>
      </c>
      <c r="V139" s="296">
        <v>1</v>
      </c>
      <c r="W139" s="296">
        <v>1</v>
      </c>
      <c r="X139" s="296">
        <v>1</v>
      </c>
      <c r="Y139" s="296">
        <v>1</v>
      </c>
      <c r="Z139" s="296">
        <v>1</v>
      </c>
      <c r="AA139" s="296">
        <v>1</v>
      </c>
      <c r="AB139" s="296">
        <v>1</v>
      </c>
      <c r="AC139" s="296">
        <v>1</v>
      </c>
      <c r="AD139" s="296">
        <v>1</v>
      </c>
      <c r="AE139" s="296">
        <v>1</v>
      </c>
      <c r="AF139" s="296">
        <v>1</v>
      </c>
      <c r="AG139" s="296">
        <v>1</v>
      </c>
      <c r="AH139" s="296">
        <v>1</v>
      </c>
      <c r="AI139" s="296">
        <v>0.81</v>
      </c>
      <c r="AJ139" s="296">
        <v>1</v>
      </c>
      <c r="AK139" s="296">
        <v>1</v>
      </c>
      <c r="AL139" s="296">
        <v>1</v>
      </c>
      <c r="AM139" s="296">
        <v>1</v>
      </c>
      <c r="AN139" s="296">
        <v>1</v>
      </c>
      <c r="AO139" s="296">
        <v>1</v>
      </c>
      <c r="AP139" s="296">
        <v>1</v>
      </c>
      <c r="AQ139" s="296">
        <v>1</v>
      </c>
      <c r="AR139" s="296">
        <v>1</v>
      </c>
      <c r="AS139" s="296">
        <v>1</v>
      </c>
      <c r="AT139" s="296">
        <v>1</v>
      </c>
      <c r="AU139" s="296">
        <v>1</v>
      </c>
      <c r="AV139" s="296">
        <v>1</v>
      </c>
      <c r="AW139" s="296">
        <v>1</v>
      </c>
      <c r="AX139" s="296">
        <v>1</v>
      </c>
      <c r="AY139" s="296">
        <v>0.5</v>
      </c>
      <c r="AZ139" s="296">
        <v>1</v>
      </c>
      <c r="BA139" s="296">
        <v>0.89</v>
      </c>
      <c r="BB139" s="296">
        <v>1</v>
      </c>
      <c r="BC139" s="296">
        <v>0.55000000000000004</v>
      </c>
      <c r="BD139" s="296">
        <v>1</v>
      </c>
      <c r="BE139" s="296">
        <v>0.6</v>
      </c>
      <c r="BF139" s="296">
        <v>1</v>
      </c>
      <c r="BG139" s="296">
        <v>1</v>
      </c>
      <c r="BH139" s="296">
        <v>1</v>
      </c>
      <c r="BI139" s="296">
        <v>1</v>
      </c>
      <c r="BJ139" s="296">
        <v>0.73</v>
      </c>
      <c r="BK139" s="296">
        <v>1</v>
      </c>
      <c r="BL139" s="296">
        <v>1</v>
      </c>
      <c r="BM139" s="296">
        <v>1</v>
      </c>
      <c r="BN139" s="296">
        <v>1</v>
      </c>
      <c r="BO139" s="296">
        <v>1</v>
      </c>
      <c r="BP139" s="296">
        <v>1</v>
      </c>
      <c r="BQ139" s="296">
        <v>0.5</v>
      </c>
      <c r="BR139" s="296">
        <v>0.78</v>
      </c>
      <c r="BS139" s="296">
        <v>0.6</v>
      </c>
      <c r="BT139" s="129"/>
    </row>
    <row r="140" spans="1:72" ht="14" x14ac:dyDescent="0.15">
      <c r="A140" s="117" t="s">
        <v>345</v>
      </c>
      <c r="B140" s="156" t="s">
        <v>521</v>
      </c>
      <c r="C140" s="156" t="s">
        <v>240</v>
      </c>
      <c r="D140" s="156" t="s">
        <v>755</v>
      </c>
      <c r="E140" s="156" t="s">
        <v>130</v>
      </c>
      <c r="F140" s="156"/>
      <c r="G140" s="118">
        <v>7.4999999999999997E-2</v>
      </c>
      <c r="H140" s="119">
        <v>0.5</v>
      </c>
      <c r="I140" s="120">
        <f t="shared" si="6"/>
        <v>6</v>
      </c>
      <c r="J140" s="120">
        <f t="shared" si="6"/>
        <v>40</v>
      </c>
      <c r="K140" s="254"/>
      <c r="L140" s="296">
        <v>1</v>
      </c>
      <c r="M140" s="296">
        <v>1</v>
      </c>
      <c r="N140" s="296">
        <v>1</v>
      </c>
      <c r="O140" s="296">
        <v>1</v>
      </c>
      <c r="P140" s="296">
        <v>1</v>
      </c>
      <c r="Q140" s="296">
        <v>1</v>
      </c>
      <c r="R140" s="296">
        <v>1</v>
      </c>
      <c r="S140" s="296">
        <v>1</v>
      </c>
      <c r="T140" s="296">
        <v>1</v>
      </c>
      <c r="U140" s="296">
        <v>1</v>
      </c>
      <c r="V140" s="296">
        <v>1</v>
      </c>
      <c r="W140" s="296">
        <v>1</v>
      </c>
      <c r="X140" s="296">
        <v>1</v>
      </c>
      <c r="Y140" s="296">
        <v>1</v>
      </c>
      <c r="Z140" s="296">
        <v>1</v>
      </c>
      <c r="AA140" s="296">
        <v>1</v>
      </c>
      <c r="AB140" s="296">
        <v>1</v>
      </c>
      <c r="AC140" s="296">
        <v>1</v>
      </c>
      <c r="AD140" s="296">
        <v>1</v>
      </c>
      <c r="AE140" s="296">
        <v>1</v>
      </c>
      <c r="AF140" s="296">
        <v>1</v>
      </c>
      <c r="AG140" s="296">
        <v>1</v>
      </c>
      <c r="AH140" s="296">
        <v>1</v>
      </c>
      <c r="AI140" s="296">
        <v>0.81</v>
      </c>
      <c r="AJ140" s="296">
        <v>1</v>
      </c>
      <c r="AK140" s="296">
        <v>1</v>
      </c>
      <c r="AL140" s="296">
        <v>1</v>
      </c>
      <c r="AM140" s="296">
        <v>1</v>
      </c>
      <c r="AN140" s="296">
        <v>1</v>
      </c>
      <c r="AO140" s="296">
        <v>1</v>
      </c>
      <c r="AP140" s="296">
        <v>1</v>
      </c>
      <c r="AQ140" s="296">
        <v>1</v>
      </c>
      <c r="AR140" s="296">
        <v>1</v>
      </c>
      <c r="AS140" s="296">
        <v>1</v>
      </c>
      <c r="AT140" s="296">
        <v>1</v>
      </c>
      <c r="AU140" s="296">
        <v>1</v>
      </c>
      <c r="AV140" s="296">
        <v>1</v>
      </c>
      <c r="AW140" s="296">
        <v>1</v>
      </c>
      <c r="AX140" s="296">
        <v>1</v>
      </c>
      <c r="AY140" s="296">
        <v>0.5</v>
      </c>
      <c r="AZ140" s="296">
        <v>1</v>
      </c>
      <c r="BA140" s="296">
        <v>0.89</v>
      </c>
      <c r="BB140" s="296">
        <v>1</v>
      </c>
      <c r="BC140" s="296">
        <v>0.55000000000000004</v>
      </c>
      <c r="BD140" s="296">
        <v>1</v>
      </c>
      <c r="BE140" s="296">
        <v>0.6</v>
      </c>
      <c r="BF140" s="296">
        <v>1</v>
      </c>
      <c r="BG140" s="296">
        <v>1</v>
      </c>
      <c r="BH140" s="296">
        <v>1</v>
      </c>
      <c r="BI140" s="296">
        <v>1</v>
      </c>
      <c r="BJ140" s="296">
        <v>0.73</v>
      </c>
      <c r="BK140" s="296">
        <v>1</v>
      </c>
      <c r="BL140" s="296">
        <v>1</v>
      </c>
      <c r="BM140" s="296">
        <v>1</v>
      </c>
      <c r="BN140" s="296">
        <v>1</v>
      </c>
      <c r="BO140" s="296">
        <v>1</v>
      </c>
      <c r="BP140" s="296">
        <v>1</v>
      </c>
      <c r="BQ140" s="296">
        <v>0.5</v>
      </c>
      <c r="BR140" s="296">
        <v>0.78</v>
      </c>
      <c r="BS140" s="296">
        <v>0.6</v>
      </c>
      <c r="BT140" s="129"/>
    </row>
    <row r="141" spans="1:72" ht="14" x14ac:dyDescent="0.15">
      <c r="A141" s="117" t="s">
        <v>346</v>
      </c>
      <c r="B141" s="156" t="s">
        <v>521</v>
      </c>
      <c r="C141" s="156" t="s">
        <v>240</v>
      </c>
      <c r="D141" s="156" t="s">
        <v>756</v>
      </c>
      <c r="E141" s="156" t="s">
        <v>130</v>
      </c>
      <c r="F141" s="156"/>
      <c r="G141" s="118">
        <v>7.4999999999999997E-2</v>
      </c>
      <c r="H141" s="119">
        <v>0.6</v>
      </c>
      <c r="I141" s="120">
        <f t="shared" si="6"/>
        <v>6</v>
      </c>
      <c r="J141" s="120">
        <f t="shared" si="6"/>
        <v>48</v>
      </c>
      <c r="K141" s="254"/>
      <c r="L141" s="296">
        <v>1</v>
      </c>
      <c r="M141" s="296">
        <v>1</v>
      </c>
      <c r="N141" s="296">
        <v>1</v>
      </c>
      <c r="O141" s="296">
        <v>1</v>
      </c>
      <c r="P141" s="296">
        <v>1</v>
      </c>
      <c r="Q141" s="296">
        <v>1</v>
      </c>
      <c r="R141" s="296">
        <v>1</v>
      </c>
      <c r="S141" s="296">
        <v>1</v>
      </c>
      <c r="T141" s="296">
        <v>1</v>
      </c>
      <c r="U141" s="296">
        <v>1</v>
      </c>
      <c r="V141" s="296">
        <v>1</v>
      </c>
      <c r="W141" s="296">
        <v>1</v>
      </c>
      <c r="X141" s="296">
        <v>1</v>
      </c>
      <c r="Y141" s="296">
        <v>1</v>
      </c>
      <c r="Z141" s="296">
        <v>1</v>
      </c>
      <c r="AA141" s="296">
        <v>1</v>
      </c>
      <c r="AB141" s="296">
        <v>1</v>
      </c>
      <c r="AC141" s="296">
        <v>1</v>
      </c>
      <c r="AD141" s="296">
        <v>1</v>
      </c>
      <c r="AE141" s="296">
        <v>1</v>
      </c>
      <c r="AF141" s="296">
        <v>1</v>
      </c>
      <c r="AG141" s="296">
        <v>1</v>
      </c>
      <c r="AH141" s="296">
        <v>1</v>
      </c>
      <c r="AI141" s="296">
        <v>0.81</v>
      </c>
      <c r="AJ141" s="296">
        <v>1</v>
      </c>
      <c r="AK141" s="296">
        <v>1</v>
      </c>
      <c r="AL141" s="296">
        <v>1</v>
      </c>
      <c r="AM141" s="296">
        <v>1</v>
      </c>
      <c r="AN141" s="296">
        <v>1</v>
      </c>
      <c r="AO141" s="296">
        <v>1</v>
      </c>
      <c r="AP141" s="296">
        <v>1</v>
      </c>
      <c r="AQ141" s="296">
        <v>1</v>
      </c>
      <c r="AR141" s="296">
        <v>1</v>
      </c>
      <c r="AS141" s="296">
        <v>1</v>
      </c>
      <c r="AT141" s="296">
        <v>1</v>
      </c>
      <c r="AU141" s="296">
        <v>1</v>
      </c>
      <c r="AV141" s="296">
        <v>1</v>
      </c>
      <c r="AW141" s="296">
        <v>1</v>
      </c>
      <c r="AX141" s="296">
        <v>1</v>
      </c>
      <c r="AY141" s="296">
        <v>0.5</v>
      </c>
      <c r="AZ141" s="296">
        <v>1</v>
      </c>
      <c r="BA141" s="296">
        <v>0.89</v>
      </c>
      <c r="BB141" s="296">
        <v>1</v>
      </c>
      <c r="BC141" s="296">
        <v>0.55000000000000004</v>
      </c>
      <c r="BD141" s="296">
        <v>1</v>
      </c>
      <c r="BE141" s="296">
        <v>0.6</v>
      </c>
      <c r="BF141" s="296">
        <v>1</v>
      </c>
      <c r="BG141" s="296">
        <v>1</v>
      </c>
      <c r="BH141" s="296">
        <v>1</v>
      </c>
      <c r="BI141" s="296">
        <v>1</v>
      </c>
      <c r="BJ141" s="296">
        <v>0.73</v>
      </c>
      <c r="BK141" s="296">
        <v>1</v>
      </c>
      <c r="BL141" s="296">
        <v>1</v>
      </c>
      <c r="BM141" s="296">
        <v>1</v>
      </c>
      <c r="BN141" s="296">
        <v>1</v>
      </c>
      <c r="BO141" s="296">
        <v>1</v>
      </c>
      <c r="BP141" s="296">
        <v>1</v>
      </c>
      <c r="BQ141" s="296">
        <v>0.5</v>
      </c>
      <c r="BR141" s="296">
        <v>0.78</v>
      </c>
      <c r="BS141" s="296">
        <v>0.6</v>
      </c>
      <c r="BT141" s="129"/>
    </row>
    <row r="142" spans="1:72" ht="14" x14ac:dyDescent="0.15">
      <c r="A142" s="117" t="s">
        <v>347</v>
      </c>
      <c r="B142" s="156" t="s">
        <v>521</v>
      </c>
      <c r="C142" s="156" t="s">
        <v>240</v>
      </c>
      <c r="D142" s="156" t="s">
        <v>757</v>
      </c>
      <c r="E142" s="156"/>
      <c r="F142" s="156"/>
      <c r="G142" s="118">
        <v>7.4999999999999997E-2</v>
      </c>
      <c r="H142" s="119">
        <v>0.7</v>
      </c>
      <c r="I142" s="120">
        <f t="shared" si="6"/>
        <v>6</v>
      </c>
      <c r="J142" s="120">
        <f t="shared" si="6"/>
        <v>56</v>
      </c>
      <c r="K142" s="257">
        <v>6</v>
      </c>
      <c r="L142" s="296">
        <v>1</v>
      </c>
      <c r="M142" s="296">
        <v>1</v>
      </c>
      <c r="N142" s="296">
        <v>1</v>
      </c>
      <c r="O142" s="296">
        <v>1</v>
      </c>
      <c r="P142" s="296">
        <v>1</v>
      </c>
      <c r="Q142" s="296">
        <v>1</v>
      </c>
      <c r="R142" s="296">
        <v>1</v>
      </c>
      <c r="S142" s="296">
        <v>1</v>
      </c>
      <c r="T142" s="296">
        <v>1</v>
      </c>
      <c r="U142" s="296">
        <v>1</v>
      </c>
      <c r="V142" s="296">
        <v>1</v>
      </c>
      <c r="W142" s="296">
        <v>1</v>
      </c>
      <c r="X142" s="296">
        <v>1</v>
      </c>
      <c r="Y142" s="296">
        <v>1</v>
      </c>
      <c r="Z142" s="296">
        <v>1</v>
      </c>
      <c r="AA142" s="296">
        <v>1</v>
      </c>
      <c r="AB142" s="296">
        <v>1</v>
      </c>
      <c r="AC142" s="296">
        <v>1</v>
      </c>
      <c r="AD142" s="296">
        <v>1</v>
      </c>
      <c r="AE142" s="296">
        <v>1</v>
      </c>
      <c r="AF142" s="296">
        <v>1</v>
      </c>
      <c r="AG142" s="296">
        <v>1</v>
      </c>
      <c r="AH142" s="296">
        <v>1</v>
      </c>
      <c r="AI142" s="296">
        <v>0.81</v>
      </c>
      <c r="AJ142" s="296">
        <v>1</v>
      </c>
      <c r="AK142" s="296">
        <v>1</v>
      </c>
      <c r="AL142" s="296">
        <v>1</v>
      </c>
      <c r="AM142" s="296">
        <v>1</v>
      </c>
      <c r="AN142" s="296">
        <v>1</v>
      </c>
      <c r="AO142" s="296">
        <v>1</v>
      </c>
      <c r="AP142" s="296">
        <v>1</v>
      </c>
      <c r="AQ142" s="296">
        <v>1</v>
      </c>
      <c r="AR142" s="296">
        <v>1</v>
      </c>
      <c r="AS142" s="296">
        <v>1</v>
      </c>
      <c r="AT142" s="296">
        <v>1</v>
      </c>
      <c r="AU142" s="296">
        <v>1</v>
      </c>
      <c r="AV142" s="296">
        <v>1</v>
      </c>
      <c r="AW142" s="296">
        <v>1</v>
      </c>
      <c r="AX142" s="296">
        <v>1</v>
      </c>
      <c r="AY142" s="296">
        <v>0.5</v>
      </c>
      <c r="AZ142" s="296">
        <v>1</v>
      </c>
      <c r="BA142" s="296">
        <v>0.89</v>
      </c>
      <c r="BB142" s="296">
        <v>1</v>
      </c>
      <c r="BC142" s="296">
        <v>0.55000000000000004</v>
      </c>
      <c r="BD142" s="296">
        <v>1</v>
      </c>
      <c r="BE142" s="296">
        <v>0.6</v>
      </c>
      <c r="BF142" s="296">
        <v>1</v>
      </c>
      <c r="BG142" s="296">
        <v>1</v>
      </c>
      <c r="BH142" s="296">
        <v>1</v>
      </c>
      <c r="BI142" s="296">
        <v>1</v>
      </c>
      <c r="BJ142" s="296">
        <v>0.73</v>
      </c>
      <c r="BK142" s="296">
        <v>1</v>
      </c>
      <c r="BL142" s="296">
        <v>1</v>
      </c>
      <c r="BM142" s="296">
        <v>1</v>
      </c>
      <c r="BN142" s="296">
        <v>1</v>
      </c>
      <c r="BO142" s="296">
        <v>1</v>
      </c>
      <c r="BP142" s="296">
        <v>1</v>
      </c>
      <c r="BQ142" s="296">
        <v>0.5</v>
      </c>
      <c r="BR142" s="296">
        <v>0.78</v>
      </c>
      <c r="BS142" s="296">
        <v>0.6</v>
      </c>
      <c r="BT142" s="129"/>
    </row>
    <row r="143" spans="1:72" ht="14" x14ac:dyDescent="0.15">
      <c r="A143" s="117" t="s">
        <v>348</v>
      </c>
      <c r="B143" s="156" t="s">
        <v>521</v>
      </c>
      <c r="C143" s="156" t="s">
        <v>240</v>
      </c>
      <c r="D143" s="156" t="s">
        <v>758</v>
      </c>
      <c r="E143" s="156" t="s">
        <v>134</v>
      </c>
      <c r="F143" s="156"/>
      <c r="G143" s="118">
        <v>7.4999999999999997E-2</v>
      </c>
      <c r="H143" s="119">
        <v>0.8</v>
      </c>
      <c r="I143" s="120">
        <f t="shared" si="6"/>
        <v>6</v>
      </c>
      <c r="J143" s="120">
        <f t="shared" si="6"/>
        <v>64</v>
      </c>
      <c r="K143" s="257">
        <v>6</v>
      </c>
      <c r="L143" s="296">
        <v>1</v>
      </c>
      <c r="M143" s="296">
        <v>1</v>
      </c>
      <c r="N143" s="296">
        <v>1</v>
      </c>
      <c r="O143" s="296">
        <v>1</v>
      </c>
      <c r="P143" s="296">
        <v>1</v>
      </c>
      <c r="Q143" s="296">
        <v>1</v>
      </c>
      <c r="R143" s="296">
        <v>1</v>
      </c>
      <c r="S143" s="296">
        <v>1</v>
      </c>
      <c r="T143" s="296">
        <v>1</v>
      </c>
      <c r="U143" s="296">
        <v>1</v>
      </c>
      <c r="V143" s="296">
        <v>1</v>
      </c>
      <c r="W143" s="296">
        <v>1</v>
      </c>
      <c r="X143" s="296">
        <v>1</v>
      </c>
      <c r="Y143" s="296">
        <v>1</v>
      </c>
      <c r="Z143" s="296">
        <v>1</v>
      </c>
      <c r="AA143" s="296">
        <v>1</v>
      </c>
      <c r="AB143" s="296">
        <v>1</v>
      </c>
      <c r="AC143" s="296">
        <v>1</v>
      </c>
      <c r="AD143" s="296">
        <v>1</v>
      </c>
      <c r="AE143" s="296">
        <v>1</v>
      </c>
      <c r="AF143" s="296">
        <v>1</v>
      </c>
      <c r="AG143" s="296">
        <v>1</v>
      </c>
      <c r="AH143" s="296">
        <v>1</v>
      </c>
      <c r="AI143" s="296">
        <v>0.81</v>
      </c>
      <c r="AJ143" s="296">
        <v>1</v>
      </c>
      <c r="AK143" s="296">
        <v>1</v>
      </c>
      <c r="AL143" s="296">
        <v>1</v>
      </c>
      <c r="AM143" s="296">
        <v>1</v>
      </c>
      <c r="AN143" s="296">
        <v>1</v>
      </c>
      <c r="AO143" s="296">
        <v>1</v>
      </c>
      <c r="AP143" s="296">
        <v>1</v>
      </c>
      <c r="AQ143" s="296">
        <v>1</v>
      </c>
      <c r="AR143" s="296">
        <v>1</v>
      </c>
      <c r="AS143" s="296">
        <v>1</v>
      </c>
      <c r="AT143" s="296">
        <v>1</v>
      </c>
      <c r="AU143" s="296">
        <v>1</v>
      </c>
      <c r="AV143" s="296">
        <v>1</v>
      </c>
      <c r="AW143" s="296">
        <v>1</v>
      </c>
      <c r="AX143" s="296">
        <v>1</v>
      </c>
      <c r="AY143" s="296">
        <v>0.5</v>
      </c>
      <c r="AZ143" s="296">
        <v>1</v>
      </c>
      <c r="BA143" s="296">
        <v>0.89</v>
      </c>
      <c r="BB143" s="296">
        <v>1</v>
      </c>
      <c r="BC143" s="296">
        <v>0.55000000000000004</v>
      </c>
      <c r="BD143" s="296">
        <v>1</v>
      </c>
      <c r="BE143" s="296">
        <v>0.6</v>
      </c>
      <c r="BF143" s="296">
        <v>1</v>
      </c>
      <c r="BG143" s="296">
        <v>1</v>
      </c>
      <c r="BH143" s="296">
        <v>1</v>
      </c>
      <c r="BI143" s="296">
        <v>1</v>
      </c>
      <c r="BJ143" s="296">
        <v>0.73</v>
      </c>
      <c r="BK143" s="296">
        <v>1</v>
      </c>
      <c r="BL143" s="296">
        <v>1</v>
      </c>
      <c r="BM143" s="296">
        <v>1</v>
      </c>
      <c r="BN143" s="296">
        <v>1</v>
      </c>
      <c r="BO143" s="296">
        <v>1</v>
      </c>
      <c r="BP143" s="296">
        <v>1</v>
      </c>
      <c r="BQ143" s="296">
        <v>0.5</v>
      </c>
      <c r="BR143" s="296">
        <v>0.78</v>
      </c>
      <c r="BS143" s="296">
        <v>0.6</v>
      </c>
      <c r="BT143" s="129"/>
    </row>
    <row r="144" spans="1:72" ht="14" x14ac:dyDescent="0.15">
      <c r="A144" s="117" t="s">
        <v>349</v>
      </c>
      <c r="B144" s="156" t="s">
        <v>521</v>
      </c>
      <c r="C144" s="156" t="s">
        <v>240</v>
      </c>
      <c r="D144" s="156" t="s">
        <v>759</v>
      </c>
      <c r="E144" s="156" t="s">
        <v>134</v>
      </c>
      <c r="F144" s="156"/>
      <c r="G144" s="118">
        <v>7.4999999999999997E-2</v>
      </c>
      <c r="H144" s="119">
        <v>0.9</v>
      </c>
      <c r="I144" s="120">
        <f t="shared" si="6"/>
        <v>6</v>
      </c>
      <c r="J144" s="120">
        <f t="shared" si="6"/>
        <v>72</v>
      </c>
      <c r="K144" s="257">
        <v>6</v>
      </c>
      <c r="L144" s="296">
        <v>1</v>
      </c>
      <c r="M144" s="296">
        <v>1</v>
      </c>
      <c r="N144" s="296">
        <v>1</v>
      </c>
      <c r="O144" s="296">
        <v>1</v>
      </c>
      <c r="P144" s="296">
        <v>1</v>
      </c>
      <c r="Q144" s="296">
        <v>1</v>
      </c>
      <c r="R144" s="296">
        <v>1</v>
      </c>
      <c r="S144" s="296">
        <v>1</v>
      </c>
      <c r="T144" s="296">
        <v>1</v>
      </c>
      <c r="U144" s="296">
        <v>1</v>
      </c>
      <c r="V144" s="296">
        <v>1</v>
      </c>
      <c r="W144" s="296">
        <v>1</v>
      </c>
      <c r="X144" s="296">
        <v>1</v>
      </c>
      <c r="Y144" s="296">
        <v>1</v>
      </c>
      <c r="Z144" s="296">
        <v>1</v>
      </c>
      <c r="AA144" s="296">
        <v>1</v>
      </c>
      <c r="AB144" s="296">
        <v>1</v>
      </c>
      <c r="AC144" s="296">
        <v>1</v>
      </c>
      <c r="AD144" s="296">
        <v>1</v>
      </c>
      <c r="AE144" s="296">
        <v>1</v>
      </c>
      <c r="AF144" s="296">
        <v>1</v>
      </c>
      <c r="AG144" s="296">
        <v>1</v>
      </c>
      <c r="AH144" s="296">
        <v>1</v>
      </c>
      <c r="AI144" s="296">
        <v>0.81</v>
      </c>
      <c r="AJ144" s="296">
        <v>1</v>
      </c>
      <c r="AK144" s="296">
        <v>1</v>
      </c>
      <c r="AL144" s="296">
        <v>1</v>
      </c>
      <c r="AM144" s="296">
        <v>1</v>
      </c>
      <c r="AN144" s="296">
        <v>1</v>
      </c>
      <c r="AO144" s="296">
        <v>1</v>
      </c>
      <c r="AP144" s="296">
        <v>1</v>
      </c>
      <c r="AQ144" s="296">
        <v>1</v>
      </c>
      <c r="AR144" s="296">
        <v>1</v>
      </c>
      <c r="AS144" s="296">
        <v>1</v>
      </c>
      <c r="AT144" s="296">
        <v>1</v>
      </c>
      <c r="AU144" s="296">
        <v>1</v>
      </c>
      <c r="AV144" s="296">
        <v>1</v>
      </c>
      <c r="AW144" s="296">
        <v>1</v>
      </c>
      <c r="AX144" s="296">
        <v>1</v>
      </c>
      <c r="AY144" s="296">
        <v>0.5</v>
      </c>
      <c r="AZ144" s="296">
        <v>1</v>
      </c>
      <c r="BA144" s="296">
        <v>0.89</v>
      </c>
      <c r="BB144" s="296">
        <v>1</v>
      </c>
      <c r="BC144" s="296">
        <v>0.55000000000000004</v>
      </c>
      <c r="BD144" s="296">
        <v>1</v>
      </c>
      <c r="BE144" s="296">
        <v>0.6</v>
      </c>
      <c r="BF144" s="296">
        <v>1</v>
      </c>
      <c r="BG144" s="296">
        <v>1</v>
      </c>
      <c r="BH144" s="296">
        <v>1</v>
      </c>
      <c r="BI144" s="296">
        <v>1</v>
      </c>
      <c r="BJ144" s="296">
        <v>0.73</v>
      </c>
      <c r="BK144" s="296">
        <v>1</v>
      </c>
      <c r="BL144" s="296">
        <v>1</v>
      </c>
      <c r="BM144" s="296">
        <v>1</v>
      </c>
      <c r="BN144" s="296">
        <v>1</v>
      </c>
      <c r="BO144" s="296">
        <v>1</v>
      </c>
      <c r="BP144" s="296">
        <v>1</v>
      </c>
      <c r="BQ144" s="296">
        <v>0.5</v>
      </c>
      <c r="BR144" s="296">
        <v>0.78</v>
      </c>
      <c r="BS144" s="296">
        <v>0.6</v>
      </c>
      <c r="BT144" s="129"/>
    </row>
    <row r="145" spans="1:72" ht="14" x14ac:dyDescent="0.15">
      <c r="A145" s="117" t="s">
        <v>350</v>
      </c>
      <c r="B145" s="156" t="s">
        <v>521</v>
      </c>
      <c r="C145" s="156" t="s">
        <v>240</v>
      </c>
      <c r="D145" s="156" t="s">
        <v>760</v>
      </c>
      <c r="E145" s="156" t="s">
        <v>130</v>
      </c>
      <c r="F145" s="156"/>
      <c r="G145" s="118">
        <v>7.4999999999999997E-2</v>
      </c>
      <c r="H145" s="119">
        <v>1</v>
      </c>
      <c r="I145" s="120">
        <f t="shared" si="6"/>
        <v>6</v>
      </c>
      <c r="J145" s="120">
        <f t="shared" si="6"/>
        <v>80</v>
      </c>
      <c r="K145" s="254"/>
      <c r="L145" s="296">
        <v>1</v>
      </c>
      <c r="M145" s="296">
        <v>1</v>
      </c>
      <c r="N145" s="296">
        <v>1</v>
      </c>
      <c r="O145" s="296">
        <v>1</v>
      </c>
      <c r="P145" s="296">
        <v>1</v>
      </c>
      <c r="Q145" s="296">
        <v>1</v>
      </c>
      <c r="R145" s="296">
        <v>1</v>
      </c>
      <c r="S145" s="296">
        <v>1</v>
      </c>
      <c r="T145" s="296">
        <v>1</v>
      </c>
      <c r="U145" s="296">
        <v>1</v>
      </c>
      <c r="V145" s="296">
        <v>1</v>
      </c>
      <c r="W145" s="296">
        <v>1</v>
      </c>
      <c r="X145" s="296">
        <v>1</v>
      </c>
      <c r="Y145" s="296">
        <v>1</v>
      </c>
      <c r="Z145" s="296">
        <v>1</v>
      </c>
      <c r="AA145" s="296">
        <v>1</v>
      </c>
      <c r="AB145" s="296">
        <v>1</v>
      </c>
      <c r="AC145" s="296">
        <v>1</v>
      </c>
      <c r="AD145" s="296">
        <v>1</v>
      </c>
      <c r="AE145" s="296">
        <v>1</v>
      </c>
      <c r="AF145" s="296">
        <v>1</v>
      </c>
      <c r="AG145" s="296">
        <v>1</v>
      </c>
      <c r="AH145" s="296">
        <v>1</v>
      </c>
      <c r="AI145" s="296">
        <v>0.81</v>
      </c>
      <c r="AJ145" s="296">
        <v>1</v>
      </c>
      <c r="AK145" s="296">
        <v>1</v>
      </c>
      <c r="AL145" s="296">
        <v>1</v>
      </c>
      <c r="AM145" s="296">
        <v>1</v>
      </c>
      <c r="AN145" s="296">
        <v>1</v>
      </c>
      <c r="AO145" s="296">
        <v>1</v>
      </c>
      <c r="AP145" s="296">
        <v>1</v>
      </c>
      <c r="AQ145" s="296">
        <v>1</v>
      </c>
      <c r="AR145" s="296">
        <v>1</v>
      </c>
      <c r="AS145" s="296">
        <v>1</v>
      </c>
      <c r="AT145" s="296">
        <v>1</v>
      </c>
      <c r="AU145" s="296">
        <v>1</v>
      </c>
      <c r="AV145" s="296">
        <v>1</v>
      </c>
      <c r="AW145" s="296">
        <v>1</v>
      </c>
      <c r="AX145" s="296">
        <v>1</v>
      </c>
      <c r="AY145" s="296">
        <v>0.5</v>
      </c>
      <c r="AZ145" s="296">
        <v>1</v>
      </c>
      <c r="BA145" s="296">
        <v>0.89</v>
      </c>
      <c r="BB145" s="296">
        <v>1</v>
      </c>
      <c r="BC145" s="296">
        <v>0.55000000000000004</v>
      </c>
      <c r="BD145" s="296">
        <v>1</v>
      </c>
      <c r="BE145" s="296">
        <v>0.6</v>
      </c>
      <c r="BF145" s="296">
        <v>1</v>
      </c>
      <c r="BG145" s="296">
        <v>1</v>
      </c>
      <c r="BH145" s="296">
        <v>1</v>
      </c>
      <c r="BI145" s="296">
        <v>1</v>
      </c>
      <c r="BJ145" s="296">
        <v>0.73</v>
      </c>
      <c r="BK145" s="296">
        <v>1</v>
      </c>
      <c r="BL145" s="296">
        <v>1</v>
      </c>
      <c r="BM145" s="296">
        <v>1</v>
      </c>
      <c r="BN145" s="296">
        <v>1</v>
      </c>
      <c r="BO145" s="296">
        <v>1</v>
      </c>
      <c r="BP145" s="296">
        <v>1</v>
      </c>
      <c r="BQ145" s="296">
        <v>0.5</v>
      </c>
      <c r="BR145" s="296">
        <v>0.78</v>
      </c>
      <c r="BS145" s="296">
        <v>0.6</v>
      </c>
      <c r="BT145" s="129"/>
    </row>
    <row r="146" spans="1:72" ht="14" x14ac:dyDescent="0.15">
      <c r="A146" s="117" t="s">
        <v>351</v>
      </c>
      <c r="B146" s="156" t="s">
        <v>521</v>
      </c>
      <c r="C146" s="156" t="s">
        <v>240</v>
      </c>
      <c r="D146" s="156" t="s">
        <v>761</v>
      </c>
      <c r="E146" s="156" t="s">
        <v>130</v>
      </c>
      <c r="F146" s="156"/>
      <c r="G146" s="118">
        <v>7.4999999999999997E-2</v>
      </c>
      <c r="H146" s="119">
        <v>1.5</v>
      </c>
      <c r="I146" s="120">
        <f t="shared" si="6"/>
        <v>6</v>
      </c>
      <c r="J146" s="120">
        <f t="shared" si="6"/>
        <v>120</v>
      </c>
      <c r="K146" s="254"/>
      <c r="L146" s="296">
        <v>1</v>
      </c>
      <c r="M146" s="296">
        <v>1</v>
      </c>
      <c r="N146" s="296">
        <v>1</v>
      </c>
      <c r="O146" s="296">
        <v>1</v>
      </c>
      <c r="P146" s="296">
        <v>1</v>
      </c>
      <c r="Q146" s="296">
        <v>1</v>
      </c>
      <c r="R146" s="296">
        <v>1</v>
      </c>
      <c r="S146" s="296">
        <v>1</v>
      </c>
      <c r="T146" s="296">
        <v>1</v>
      </c>
      <c r="U146" s="296">
        <v>1</v>
      </c>
      <c r="V146" s="296">
        <v>1</v>
      </c>
      <c r="W146" s="296">
        <v>1</v>
      </c>
      <c r="X146" s="296">
        <v>1</v>
      </c>
      <c r="Y146" s="296">
        <v>1</v>
      </c>
      <c r="Z146" s="296">
        <v>1</v>
      </c>
      <c r="AA146" s="296">
        <v>1</v>
      </c>
      <c r="AB146" s="296">
        <v>1</v>
      </c>
      <c r="AC146" s="296">
        <v>1</v>
      </c>
      <c r="AD146" s="296">
        <v>1</v>
      </c>
      <c r="AE146" s="296">
        <v>1</v>
      </c>
      <c r="AF146" s="296">
        <v>1</v>
      </c>
      <c r="AG146" s="296">
        <v>1</v>
      </c>
      <c r="AH146" s="296">
        <v>1</v>
      </c>
      <c r="AI146" s="296">
        <v>0.81</v>
      </c>
      <c r="AJ146" s="296">
        <v>1</v>
      </c>
      <c r="AK146" s="296">
        <v>1</v>
      </c>
      <c r="AL146" s="296">
        <v>1</v>
      </c>
      <c r="AM146" s="296">
        <v>1</v>
      </c>
      <c r="AN146" s="296">
        <v>1</v>
      </c>
      <c r="AO146" s="296">
        <v>1</v>
      </c>
      <c r="AP146" s="296">
        <v>1</v>
      </c>
      <c r="AQ146" s="296">
        <v>1</v>
      </c>
      <c r="AR146" s="296">
        <v>1</v>
      </c>
      <c r="AS146" s="296">
        <v>1</v>
      </c>
      <c r="AT146" s="296">
        <v>1</v>
      </c>
      <c r="AU146" s="296">
        <v>1</v>
      </c>
      <c r="AV146" s="296">
        <v>1</v>
      </c>
      <c r="AW146" s="296">
        <v>1</v>
      </c>
      <c r="AX146" s="296">
        <v>1</v>
      </c>
      <c r="AY146" s="296">
        <v>0.5</v>
      </c>
      <c r="AZ146" s="296">
        <v>1</v>
      </c>
      <c r="BA146" s="296">
        <v>0.89</v>
      </c>
      <c r="BB146" s="296">
        <v>1</v>
      </c>
      <c r="BC146" s="296">
        <v>0.55000000000000004</v>
      </c>
      <c r="BD146" s="296">
        <v>1</v>
      </c>
      <c r="BE146" s="296">
        <v>0.6</v>
      </c>
      <c r="BF146" s="296">
        <v>1</v>
      </c>
      <c r="BG146" s="296">
        <v>1</v>
      </c>
      <c r="BH146" s="296">
        <v>1</v>
      </c>
      <c r="BI146" s="296">
        <v>1</v>
      </c>
      <c r="BJ146" s="296">
        <v>0.73</v>
      </c>
      <c r="BK146" s="296">
        <v>1</v>
      </c>
      <c r="BL146" s="296">
        <v>1</v>
      </c>
      <c r="BM146" s="296">
        <v>1</v>
      </c>
      <c r="BN146" s="296">
        <v>1</v>
      </c>
      <c r="BO146" s="296">
        <v>1</v>
      </c>
      <c r="BP146" s="296">
        <v>1</v>
      </c>
      <c r="BQ146" s="296">
        <v>0.5</v>
      </c>
      <c r="BR146" s="296">
        <v>0.78</v>
      </c>
      <c r="BS146" s="296">
        <v>0.6</v>
      </c>
      <c r="BT146" s="129"/>
    </row>
    <row r="147" spans="1:72" ht="14" x14ac:dyDescent="0.15">
      <c r="A147" s="117" t="s">
        <v>352</v>
      </c>
      <c r="B147" s="156" t="s">
        <v>521</v>
      </c>
      <c r="C147" s="156" t="s">
        <v>240</v>
      </c>
      <c r="D147" s="156" t="s">
        <v>762</v>
      </c>
      <c r="E147" s="156" t="s">
        <v>134</v>
      </c>
      <c r="F147" s="156"/>
      <c r="G147" s="118">
        <v>7.4999999999999997E-2</v>
      </c>
      <c r="H147" s="119">
        <v>2</v>
      </c>
      <c r="I147" s="120">
        <f t="shared" si="6"/>
        <v>6</v>
      </c>
      <c r="J147" s="120">
        <f t="shared" si="6"/>
        <v>160</v>
      </c>
      <c r="K147" s="257">
        <v>6</v>
      </c>
      <c r="L147" s="296">
        <v>1</v>
      </c>
      <c r="M147" s="296">
        <v>1</v>
      </c>
      <c r="N147" s="296">
        <v>1</v>
      </c>
      <c r="O147" s="296">
        <v>1</v>
      </c>
      <c r="P147" s="296">
        <v>1</v>
      </c>
      <c r="Q147" s="296">
        <v>1</v>
      </c>
      <c r="R147" s="296">
        <v>1</v>
      </c>
      <c r="S147" s="296">
        <v>1</v>
      </c>
      <c r="T147" s="296">
        <v>1</v>
      </c>
      <c r="U147" s="296">
        <v>1</v>
      </c>
      <c r="V147" s="296">
        <v>1</v>
      </c>
      <c r="W147" s="296">
        <v>1</v>
      </c>
      <c r="X147" s="296">
        <v>1</v>
      </c>
      <c r="Y147" s="296">
        <v>1</v>
      </c>
      <c r="Z147" s="296">
        <v>1</v>
      </c>
      <c r="AA147" s="296">
        <v>1</v>
      </c>
      <c r="AB147" s="296">
        <v>1</v>
      </c>
      <c r="AC147" s="296">
        <v>1</v>
      </c>
      <c r="AD147" s="296">
        <v>1</v>
      </c>
      <c r="AE147" s="296">
        <v>1</v>
      </c>
      <c r="AF147" s="296">
        <v>1</v>
      </c>
      <c r="AG147" s="296">
        <v>1</v>
      </c>
      <c r="AH147" s="296">
        <v>1</v>
      </c>
      <c r="AI147" s="296">
        <v>0.81</v>
      </c>
      <c r="AJ147" s="296">
        <v>1</v>
      </c>
      <c r="AK147" s="296">
        <v>1</v>
      </c>
      <c r="AL147" s="296">
        <v>1</v>
      </c>
      <c r="AM147" s="296">
        <v>1</v>
      </c>
      <c r="AN147" s="296">
        <v>1</v>
      </c>
      <c r="AO147" s="296">
        <v>1</v>
      </c>
      <c r="AP147" s="296">
        <v>1</v>
      </c>
      <c r="AQ147" s="296">
        <v>1</v>
      </c>
      <c r="AR147" s="296">
        <v>1</v>
      </c>
      <c r="AS147" s="296">
        <v>1</v>
      </c>
      <c r="AT147" s="296">
        <v>1</v>
      </c>
      <c r="AU147" s="296">
        <v>1</v>
      </c>
      <c r="AV147" s="296">
        <v>1</v>
      </c>
      <c r="AW147" s="296">
        <v>1</v>
      </c>
      <c r="AX147" s="296">
        <v>1</v>
      </c>
      <c r="AY147" s="296">
        <v>0.5</v>
      </c>
      <c r="AZ147" s="296">
        <v>1</v>
      </c>
      <c r="BA147" s="296">
        <v>0.89</v>
      </c>
      <c r="BB147" s="296">
        <v>1</v>
      </c>
      <c r="BC147" s="296">
        <v>0.55000000000000004</v>
      </c>
      <c r="BD147" s="296">
        <v>1</v>
      </c>
      <c r="BE147" s="296">
        <v>0.6</v>
      </c>
      <c r="BF147" s="296">
        <v>1</v>
      </c>
      <c r="BG147" s="296">
        <v>1</v>
      </c>
      <c r="BH147" s="296">
        <v>1</v>
      </c>
      <c r="BI147" s="296">
        <v>1</v>
      </c>
      <c r="BJ147" s="296">
        <v>0.89</v>
      </c>
      <c r="BK147" s="296">
        <v>1</v>
      </c>
      <c r="BL147" s="296">
        <v>1</v>
      </c>
      <c r="BM147" s="296">
        <v>1</v>
      </c>
      <c r="BN147" s="296">
        <v>1</v>
      </c>
      <c r="BO147" s="296">
        <v>1</v>
      </c>
      <c r="BP147" s="296">
        <v>1</v>
      </c>
      <c r="BQ147" s="296">
        <v>0.5</v>
      </c>
      <c r="BR147" s="296">
        <v>0.78</v>
      </c>
      <c r="BS147" s="296">
        <v>0.6</v>
      </c>
      <c r="BT147" s="129"/>
    </row>
    <row r="148" spans="1:72" ht="14" x14ac:dyDescent="0.15">
      <c r="A148" s="117" t="s">
        <v>353</v>
      </c>
      <c r="B148" s="156" t="s">
        <v>521</v>
      </c>
      <c r="C148" s="156" t="s">
        <v>240</v>
      </c>
      <c r="D148" s="156" t="s">
        <v>763</v>
      </c>
      <c r="E148" s="156" t="s">
        <v>134</v>
      </c>
      <c r="F148" s="156"/>
      <c r="G148" s="118">
        <v>0.08</v>
      </c>
      <c r="H148" s="119">
        <v>0.45</v>
      </c>
      <c r="I148" s="120">
        <f t="shared" si="6"/>
        <v>6.4</v>
      </c>
      <c r="J148" s="120">
        <f t="shared" si="6"/>
        <v>36</v>
      </c>
      <c r="K148" s="257">
        <v>6.4</v>
      </c>
      <c r="L148" s="296">
        <v>1</v>
      </c>
      <c r="M148" s="296">
        <v>1</v>
      </c>
      <c r="N148" s="296">
        <v>1</v>
      </c>
      <c r="O148" s="296">
        <v>1</v>
      </c>
      <c r="P148" s="296">
        <v>1</v>
      </c>
      <c r="Q148" s="296">
        <v>1</v>
      </c>
      <c r="R148" s="296">
        <v>1</v>
      </c>
      <c r="S148" s="296">
        <v>1</v>
      </c>
      <c r="T148" s="296">
        <v>1</v>
      </c>
      <c r="U148" s="296">
        <v>1</v>
      </c>
      <c r="V148" s="296">
        <v>1</v>
      </c>
      <c r="W148" s="296">
        <v>1</v>
      </c>
      <c r="X148" s="296">
        <v>1</v>
      </c>
      <c r="Y148" s="296">
        <v>1</v>
      </c>
      <c r="Z148" s="296">
        <v>1</v>
      </c>
      <c r="AA148" s="296">
        <v>1</v>
      </c>
      <c r="AB148" s="296">
        <v>1</v>
      </c>
      <c r="AC148" s="296">
        <v>1</v>
      </c>
      <c r="AD148" s="296">
        <v>1</v>
      </c>
      <c r="AE148" s="296">
        <v>1</v>
      </c>
      <c r="AF148" s="296">
        <v>1</v>
      </c>
      <c r="AG148" s="296">
        <v>1</v>
      </c>
      <c r="AH148" s="296">
        <v>1</v>
      </c>
      <c r="AI148" s="296">
        <v>0.81</v>
      </c>
      <c r="AJ148" s="296">
        <v>1</v>
      </c>
      <c r="AK148" s="296">
        <v>1</v>
      </c>
      <c r="AL148" s="296">
        <v>1</v>
      </c>
      <c r="AM148" s="296">
        <v>1</v>
      </c>
      <c r="AN148" s="296">
        <v>1</v>
      </c>
      <c r="AO148" s="296">
        <v>1</v>
      </c>
      <c r="AP148" s="296">
        <v>1</v>
      </c>
      <c r="AQ148" s="296">
        <v>1</v>
      </c>
      <c r="AR148" s="296">
        <v>1</v>
      </c>
      <c r="AS148" s="296">
        <v>1</v>
      </c>
      <c r="AT148" s="296">
        <v>1</v>
      </c>
      <c r="AU148" s="296">
        <v>1</v>
      </c>
      <c r="AV148" s="296">
        <v>1</v>
      </c>
      <c r="AW148" s="296">
        <v>1</v>
      </c>
      <c r="AX148" s="296">
        <v>1</v>
      </c>
      <c r="AY148" s="296">
        <v>0.5</v>
      </c>
      <c r="AZ148" s="296">
        <v>1</v>
      </c>
      <c r="BA148" s="296">
        <v>0.89</v>
      </c>
      <c r="BB148" s="296">
        <v>1</v>
      </c>
      <c r="BC148" s="296">
        <v>0.55000000000000004</v>
      </c>
      <c r="BD148" s="296">
        <v>1</v>
      </c>
      <c r="BE148" s="296">
        <v>0.6</v>
      </c>
      <c r="BF148" s="296">
        <v>1</v>
      </c>
      <c r="BG148" s="296">
        <v>1</v>
      </c>
      <c r="BH148" s="296">
        <v>1</v>
      </c>
      <c r="BI148" s="296">
        <v>1</v>
      </c>
      <c r="BJ148" s="296">
        <v>0.73</v>
      </c>
      <c r="BK148" s="296">
        <v>1</v>
      </c>
      <c r="BL148" s="296">
        <v>1</v>
      </c>
      <c r="BM148" s="296">
        <v>1</v>
      </c>
      <c r="BN148" s="296">
        <v>1</v>
      </c>
      <c r="BO148" s="296">
        <v>1</v>
      </c>
      <c r="BP148" s="296">
        <v>1</v>
      </c>
      <c r="BQ148" s="296">
        <v>0.5</v>
      </c>
      <c r="BR148" s="296">
        <v>0.78</v>
      </c>
      <c r="BS148" s="296">
        <v>0.6</v>
      </c>
      <c r="BT148" s="129"/>
    </row>
    <row r="149" spans="1:72" ht="14" x14ac:dyDescent="0.15">
      <c r="A149" s="117" t="s">
        <v>354</v>
      </c>
      <c r="B149" s="156" t="s">
        <v>521</v>
      </c>
      <c r="C149" s="156" t="s">
        <v>240</v>
      </c>
      <c r="D149" s="156" t="s">
        <v>764</v>
      </c>
      <c r="E149" s="156" t="s">
        <v>135</v>
      </c>
      <c r="F149" s="156"/>
      <c r="G149" s="118">
        <v>0.1</v>
      </c>
      <c r="H149" s="119">
        <v>0.3</v>
      </c>
      <c r="I149" s="120">
        <f t="shared" si="6"/>
        <v>8</v>
      </c>
      <c r="J149" s="120">
        <f t="shared" si="6"/>
        <v>24</v>
      </c>
      <c r="K149" s="254"/>
      <c r="L149" s="296">
        <v>1</v>
      </c>
      <c r="M149" s="296">
        <v>1</v>
      </c>
      <c r="N149" s="296">
        <v>1</v>
      </c>
      <c r="O149" s="296">
        <v>1</v>
      </c>
      <c r="P149" s="296">
        <v>1</v>
      </c>
      <c r="Q149" s="296">
        <v>1</v>
      </c>
      <c r="R149" s="296">
        <v>1</v>
      </c>
      <c r="S149" s="296">
        <v>1</v>
      </c>
      <c r="T149" s="296">
        <v>1</v>
      </c>
      <c r="U149" s="296">
        <v>1</v>
      </c>
      <c r="V149" s="296">
        <v>1</v>
      </c>
      <c r="W149" s="296">
        <v>1</v>
      </c>
      <c r="X149" s="296">
        <v>1</v>
      </c>
      <c r="Y149" s="296">
        <v>1</v>
      </c>
      <c r="Z149" s="296">
        <v>1</v>
      </c>
      <c r="AA149" s="296">
        <v>1</v>
      </c>
      <c r="AB149" s="296">
        <v>1</v>
      </c>
      <c r="AC149" s="296">
        <v>1</v>
      </c>
      <c r="AD149" s="296">
        <v>1</v>
      </c>
      <c r="AE149" s="296">
        <v>1</v>
      </c>
      <c r="AF149" s="296">
        <v>1</v>
      </c>
      <c r="AG149" s="296">
        <v>1</v>
      </c>
      <c r="AH149" s="296">
        <v>1</v>
      </c>
      <c r="AI149" s="296">
        <v>0.81</v>
      </c>
      <c r="AJ149" s="296">
        <v>1</v>
      </c>
      <c r="AK149" s="296">
        <v>1</v>
      </c>
      <c r="AL149" s="296">
        <v>1</v>
      </c>
      <c r="AM149" s="296">
        <v>1</v>
      </c>
      <c r="AN149" s="296">
        <v>1</v>
      </c>
      <c r="AO149" s="296">
        <v>1</v>
      </c>
      <c r="AP149" s="296">
        <v>1</v>
      </c>
      <c r="AQ149" s="296">
        <v>1</v>
      </c>
      <c r="AR149" s="296">
        <v>1</v>
      </c>
      <c r="AS149" s="296">
        <v>1</v>
      </c>
      <c r="AT149" s="296">
        <v>1</v>
      </c>
      <c r="AU149" s="296">
        <v>1</v>
      </c>
      <c r="AV149" s="296">
        <v>1</v>
      </c>
      <c r="AW149" s="296">
        <v>1</v>
      </c>
      <c r="AX149" s="296">
        <v>1</v>
      </c>
      <c r="AY149" s="296">
        <v>0.5</v>
      </c>
      <c r="AZ149" s="296">
        <v>1</v>
      </c>
      <c r="BA149" s="296">
        <v>0.89</v>
      </c>
      <c r="BB149" s="296">
        <v>1</v>
      </c>
      <c r="BC149" s="296">
        <v>0.55000000000000004</v>
      </c>
      <c r="BD149" s="296">
        <v>1</v>
      </c>
      <c r="BE149" s="296">
        <v>0.6</v>
      </c>
      <c r="BF149" s="296">
        <v>1</v>
      </c>
      <c r="BG149" s="296">
        <v>1</v>
      </c>
      <c r="BH149" s="296">
        <v>1</v>
      </c>
      <c r="BI149" s="296">
        <v>1</v>
      </c>
      <c r="BJ149" s="296">
        <v>0.73</v>
      </c>
      <c r="BK149" s="296">
        <v>1</v>
      </c>
      <c r="BL149" s="296">
        <v>1</v>
      </c>
      <c r="BM149" s="296">
        <v>1</v>
      </c>
      <c r="BN149" s="296">
        <v>1</v>
      </c>
      <c r="BO149" s="296">
        <v>1</v>
      </c>
      <c r="BP149" s="296">
        <v>1</v>
      </c>
      <c r="BQ149" s="296">
        <v>0.5</v>
      </c>
      <c r="BR149" s="296">
        <v>0.78</v>
      </c>
      <c r="BS149" s="296">
        <v>0.6</v>
      </c>
      <c r="BT149" s="129"/>
    </row>
    <row r="150" spans="1:72" ht="14" x14ac:dyDescent="0.15">
      <c r="A150" s="117" t="s">
        <v>355</v>
      </c>
      <c r="B150" s="156" t="s">
        <v>521</v>
      </c>
      <c r="C150" s="156" t="s">
        <v>240</v>
      </c>
      <c r="D150" s="156" t="s">
        <v>765</v>
      </c>
      <c r="E150" s="156" t="s">
        <v>134</v>
      </c>
      <c r="F150" s="156"/>
      <c r="G150" s="118">
        <v>0.1</v>
      </c>
      <c r="H150" s="119">
        <v>0.4</v>
      </c>
      <c r="I150" s="120">
        <f t="shared" si="6"/>
        <v>8</v>
      </c>
      <c r="J150" s="120">
        <f t="shared" si="6"/>
        <v>32</v>
      </c>
      <c r="K150" s="257">
        <v>8</v>
      </c>
      <c r="L150" s="296">
        <v>1</v>
      </c>
      <c r="M150" s="296">
        <v>1</v>
      </c>
      <c r="N150" s="296">
        <v>1</v>
      </c>
      <c r="O150" s="296">
        <v>1</v>
      </c>
      <c r="P150" s="296">
        <v>1</v>
      </c>
      <c r="Q150" s="296">
        <v>1</v>
      </c>
      <c r="R150" s="296">
        <v>1</v>
      </c>
      <c r="S150" s="296">
        <v>1</v>
      </c>
      <c r="T150" s="296">
        <v>1</v>
      </c>
      <c r="U150" s="296">
        <v>1</v>
      </c>
      <c r="V150" s="296">
        <v>1</v>
      </c>
      <c r="W150" s="296">
        <v>1</v>
      </c>
      <c r="X150" s="296">
        <v>1</v>
      </c>
      <c r="Y150" s="296">
        <v>1</v>
      </c>
      <c r="Z150" s="296">
        <v>1</v>
      </c>
      <c r="AA150" s="296">
        <v>1</v>
      </c>
      <c r="AB150" s="296">
        <v>1</v>
      </c>
      <c r="AC150" s="296">
        <v>1</v>
      </c>
      <c r="AD150" s="296">
        <v>1</v>
      </c>
      <c r="AE150" s="296">
        <v>1</v>
      </c>
      <c r="AF150" s="296">
        <v>1</v>
      </c>
      <c r="AG150" s="296">
        <v>1</v>
      </c>
      <c r="AH150" s="296">
        <v>1</v>
      </c>
      <c r="AI150" s="296">
        <v>0.81</v>
      </c>
      <c r="AJ150" s="296">
        <v>1</v>
      </c>
      <c r="AK150" s="296">
        <v>1</v>
      </c>
      <c r="AL150" s="296">
        <v>1</v>
      </c>
      <c r="AM150" s="296">
        <v>1</v>
      </c>
      <c r="AN150" s="296">
        <v>1</v>
      </c>
      <c r="AO150" s="296">
        <v>1</v>
      </c>
      <c r="AP150" s="296">
        <v>1</v>
      </c>
      <c r="AQ150" s="296">
        <v>1</v>
      </c>
      <c r="AR150" s="296">
        <v>1</v>
      </c>
      <c r="AS150" s="296">
        <v>1</v>
      </c>
      <c r="AT150" s="296">
        <v>1</v>
      </c>
      <c r="AU150" s="296">
        <v>1</v>
      </c>
      <c r="AV150" s="296">
        <v>1</v>
      </c>
      <c r="AW150" s="296">
        <v>1</v>
      </c>
      <c r="AX150" s="296">
        <v>1</v>
      </c>
      <c r="AY150" s="296">
        <v>0.5</v>
      </c>
      <c r="AZ150" s="296">
        <v>1</v>
      </c>
      <c r="BA150" s="296">
        <v>0.89</v>
      </c>
      <c r="BB150" s="296">
        <v>1</v>
      </c>
      <c r="BC150" s="296">
        <v>0.55000000000000004</v>
      </c>
      <c r="BD150" s="296">
        <v>1</v>
      </c>
      <c r="BE150" s="296">
        <v>0.6</v>
      </c>
      <c r="BF150" s="296">
        <v>1</v>
      </c>
      <c r="BG150" s="296">
        <v>1</v>
      </c>
      <c r="BH150" s="296">
        <v>1</v>
      </c>
      <c r="BI150" s="296">
        <v>1</v>
      </c>
      <c r="BJ150" s="296">
        <v>0.73</v>
      </c>
      <c r="BK150" s="296">
        <v>1</v>
      </c>
      <c r="BL150" s="296">
        <v>1</v>
      </c>
      <c r="BM150" s="296">
        <v>1</v>
      </c>
      <c r="BN150" s="296">
        <v>1</v>
      </c>
      <c r="BO150" s="296">
        <v>1</v>
      </c>
      <c r="BP150" s="296">
        <v>1</v>
      </c>
      <c r="BQ150" s="296">
        <v>0.5</v>
      </c>
      <c r="BR150" s="296">
        <v>0.78</v>
      </c>
      <c r="BS150" s="296">
        <v>0.6</v>
      </c>
      <c r="BT150" s="129"/>
    </row>
    <row r="151" spans="1:72" ht="14" x14ac:dyDescent="0.15">
      <c r="A151" s="117" t="s">
        <v>356</v>
      </c>
      <c r="B151" s="156" t="s">
        <v>521</v>
      </c>
      <c r="C151" s="156" t="s">
        <v>240</v>
      </c>
      <c r="D151" s="156" t="s">
        <v>766</v>
      </c>
      <c r="E151" s="156" t="s">
        <v>134</v>
      </c>
      <c r="F151" s="156"/>
      <c r="G151" s="118">
        <v>0.1</v>
      </c>
      <c r="H151" s="119">
        <v>0.5</v>
      </c>
      <c r="I151" s="120">
        <f t="shared" si="6"/>
        <v>8</v>
      </c>
      <c r="J151" s="120">
        <f t="shared" si="6"/>
        <v>40</v>
      </c>
      <c r="K151" s="257">
        <v>8</v>
      </c>
      <c r="L151" s="296">
        <v>1</v>
      </c>
      <c r="M151" s="296">
        <v>1</v>
      </c>
      <c r="N151" s="296">
        <v>1</v>
      </c>
      <c r="O151" s="296">
        <v>1</v>
      </c>
      <c r="P151" s="296">
        <v>1</v>
      </c>
      <c r="Q151" s="296">
        <v>1</v>
      </c>
      <c r="R151" s="296">
        <v>1</v>
      </c>
      <c r="S151" s="296">
        <v>1</v>
      </c>
      <c r="T151" s="296">
        <v>1</v>
      </c>
      <c r="U151" s="296">
        <v>1</v>
      </c>
      <c r="V151" s="296">
        <v>1</v>
      </c>
      <c r="W151" s="296">
        <v>1</v>
      </c>
      <c r="X151" s="296">
        <v>1</v>
      </c>
      <c r="Y151" s="296">
        <v>1</v>
      </c>
      <c r="Z151" s="296">
        <v>1</v>
      </c>
      <c r="AA151" s="296">
        <v>1</v>
      </c>
      <c r="AB151" s="296">
        <v>1</v>
      </c>
      <c r="AC151" s="296">
        <v>1</v>
      </c>
      <c r="AD151" s="296">
        <v>1</v>
      </c>
      <c r="AE151" s="296">
        <v>1</v>
      </c>
      <c r="AF151" s="296">
        <v>1</v>
      </c>
      <c r="AG151" s="296">
        <v>1</v>
      </c>
      <c r="AH151" s="296">
        <v>1</v>
      </c>
      <c r="AI151" s="296">
        <v>0.81</v>
      </c>
      <c r="AJ151" s="296">
        <v>1</v>
      </c>
      <c r="AK151" s="296">
        <v>1</v>
      </c>
      <c r="AL151" s="296">
        <v>1</v>
      </c>
      <c r="AM151" s="296">
        <v>1</v>
      </c>
      <c r="AN151" s="296">
        <v>1</v>
      </c>
      <c r="AO151" s="296">
        <v>1</v>
      </c>
      <c r="AP151" s="296">
        <v>1</v>
      </c>
      <c r="AQ151" s="296">
        <v>1</v>
      </c>
      <c r="AR151" s="296">
        <v>1</v>
      </c>
      <c r="AS151" s="296">
        <v>1</v>
      </c>
      <c r="AT151" s="296">
        <v>1</v>
      </c>
      <c r="AU151" s="296">
        <v>1</v>
      </c>
      <c r="AV151" s="296">
        <v>1</v>
      </c>
      <c r="AW151" s="296">
        <v>1</v>
      </c>
      <c r="AX151" s="296">
        <v>1</v>
      </c>
      <c r="AY151" s="296">
        <v>0.5</v>
      </c>
      <c r="AZ151" s="296">
        <v>1</v>
      </c>
      <c r="BA151" s="296">
        <v>0.89</v>
      </c>
      <c r="BB151" s="296">
        <v>1</v>
      </c>
      <c r="BC151" s="296">
        <v>0.55000000000000004</v>
      </c>
      <c r="BD151" s="296">
        <v>1</v>
      </c>
      <c r="BE151" s="296">
        <v>0.6</v>
      </c>
      <c r="BF151" s="296">
        <v>1</v>
      </c>
      <c r="BG151" s="296">
        <v>1</v>
      </c>
      <c r="BH151" s="296">
        <v>1</v>
      </c>
      <c r="BI151" s="296">
        <v>1</v>
      </c>
      <c r="BJ151" s="296">
        <v>0.73</v>
      </c>
      <c r="BK151" s="296">
        <v>1</v>
      </c>
      <c r="BL151" s="296">
        <v>1</v>
      </c>
      <c r="BM151" s="296">
        <v>1</v>
      </c>
      <c r="BN151" s="296">
        <v>1</v>
      </c>
      <c r="BO151" s="296">
        <v>1</v>
      </c>
      <c r="BP151" s="296">
        <v>1</v>
      </c>
      <c r="BQ151" s="296">
        <v>0.5</v>
      </c>
      <c r="BR151" s="296">
        <v>0.78</v>
      </c>
      <c r="BS151" s="296">
        <v>0.6</v>
      </c>
      <c r="BT151" s="129"/>
    </row>
    <row r="152" spans="1:72" ht="14" x14ac:dyDescent="0.15">
      <c r="A152" s="117" t="s">
        <v>357</v>
      </c>
      <c r="B152" s="156" t="s">
        <v>521</v>
      </c>
      <c r="C152" s="156" t="s">
        <v>240</v>
      </c>
      <c r="D152" s="156" t="s">
        <v>767</v>
      </c>
      <c r="E152" s="156" t="s">
        <v>130</v>
      </c>
      <c r="F152" s="156"/>
      <c r="G152" s="118">
        <v>0.1</v>
      </c>
      <c r="H152" s="119">
        <v>0.6</v>
      </c>
      <c r="I152" s="120">
        <f t="shared" si="6"/>
        <v>8</v>
      </c>
      <c r="J152" s="120">
        <f t="shared" si="6"/>
        <v>48</v>
      </c>
      <c r="K152" s="254"/>
      <c r="L152" s="296">
        <v>1</v>
      </c>
      <c r="M152" s="296">
        <v>1</v>
      </c>
      <c r="N152" s="296">
        <v>1</v>
      </c>
      <c r="O152" s="296">
        <v>1</v>
      </c>
      <c r="P152" s="296">
        <v>1</v>
      </c>
      <c r="Q152" s="296">
        <v>1</v>
      </c>
      <c r="R152" s="296">
        <v>1</v>
      </c>
      <c r="S152" s="296">
        <v>1</v>
      </c>
      <c r="T152" s="296">
        <v>1</v>
      </c>
      <c r="U152" s="296">
        <v>1</v>
      </c>
      <c r="V152" s="296">
        <v>1</v>
      </c>
      <c r="W152" s="296">
        <v>1</v>
      </c>
      <c r="X152" s="296">
        <v>1</v>
      </c>
      <c r="Y152" s="296">
        <v>1</v>
      </c>
      <c r="Z152" s="296">
        <v>1</v>
      </c>
      <c r="AA152" s="296">
        <v>1</v>
      </c>
      <c r="AB152" s="296">
        <v>1</v>
      </c>
      <c r="AC152" s="296">
        <v>1</v>
      </c>
      <c r="AD152" s="296">
        <v>1</v>
      </c>
      <c r="AE152" s="296">
        <v>1</v>
      </c>
      <c r="AF152" s="296">
        <v>1</v>
      </c>
      <c r="AG152" s="296">
        <v>1</v>
      </c>
      <c r="AH152" s="296">
        <v>1</v>
      </c>
      <c r="AI152" s="296">
        <v>0.81</v>
      </c>
      <c r="AJ152" s="296">
        <v>1</v>
      </c>
      <c r="AK152" s="296">
        <v>1</v>
      </c>
      <c r="AL152" s="296">
        <v>1</v>
      </c>
      <c r="AM152" s="296">
        <v>1</v>
      </c>
      <c r="AN152" s="296">
        <v>1</v>
      </c>
      <c r="AO152" s="296">
        <v>1</v>
      </c>
      <c r="AP152" s="296">
        <v>1</v>
      </c>
      <c r="AQ152" s="296">
        <v>1</v>
      </c>
      <c r="AR152" s="296">
        <v>1</v>
      </c>
      <c r="AS152" s="296">
        <v>1</v>
      </c>
      <c r="AT152" s="296">
        <v>1</v>
      </c>
      <c r="AU152" s="296">
        <v>1</v>
      </c>
      <c r="AV152" s="296">
        <v>1</v>
      </c>
      <c r="AW152" s="296">
        <v>1</v>
      </c>
      <c r="AX152" s="296">
        <v>1</v>
      </c>
      <c r="AY152" s="296">
        <v>0.5</v>
      </c>
      <c r="AZ152" s="296">
        <v>1</v>
      </c>
      <c r="BA152" s="296">
        <v>0.89</v>
      </c>
      <c r="BB152" s="296">
        <v>1</v>
      </c>
      <c r="BC152" s="296">
        <v>0.55000000000000004</v>
      </c>
      <c r="BD152" s="296">
        <v>1</v>
      </c>
      <c r="BE152" s="296">
        <v>0.6</v>
      </c>
      <c r="BF152" s="296">
        <v>1</v>
      </c>
      <c r="BG152" s="296">
        <v>1</v>
      </c>
      <c r="BH152" s="296">
        <v>1</v>
      </c>
      <c r="BI152" s="296">
        <v>1</v>
      </c>
      <c r="BJ152" s="296">
        <v>0.73</v>
      </c>
      <c r="BK152" s="296">
        <v>1</v>
      </c>
      <c r="BL152" s="296">
        <v>1</v>
      </c>
      <c r="BM152" s="296">
        <v>0.78</v>
      </c>
      <c r="BN152" s="296">
        <v>1</v>
      </c>
      <c r="BO152" s="296">
        <v>1</v>
      </c>
      <c r="BP152" s="296">
        <v>1</v>
      </c>
      <c r="BQ152" s="296">
        <v>0.5</v>
      </c>
      <c r="BR152" s="296">
        <v>0.78</v>
      </c>
      <c r="BS152" s="296">
        <v>0.6</v>
      </c>
      <c r="BT152" s="129"/>
    </row>
    <row r="153" spans="1:72" ht="14" x14ac:dyDescent="0.15">
      <c r="A153" s="117" t="s">
        <v>358</v>
      </c>
      <c r="B153" s="156" t="s">
        <v>521</v>
      </c>
      <c r="C153" s="156" t="s">
        <v>240</v>
      </c>
      <c r="D153" s="156" t="s">
        <v>768</v>
      </c>
      <c r="E153" s="156" t="s">
        <v>135</v>
      </c>
      <c r="F153" s="156"/>
      <c r="G153" s="118">
        <v>0.1</v>
      </c>
      <c r="H153" s="119">
        <v>0.7</v>
      </c>
      <c r="I153" s="120">
        <f t="shared" si="6"/>
        <v>8</v>
      </c>
      <c r="J153" s="120">
        <f t="shared" si="6"/>
        <v>56</v>
      </c>
      <c r="K153" s="254"/>
      <c r="L153" s="296">
        <v>1</v>
      </c>
      <c r="M153" s="296">
        <v>1</v>
      </c>
      <c r="N153" s="296">
        <v>1</v>
      </c>
      <c r="O153" s="296">
        <v>1</v>
      </c>
      <c r="P153" s="296">
        <v>1</v>
      </c>
      <c r="Q153" s="296">
        <v>1</v>
      </c>
      <c r="R153" s="296">
        <v>1</v>
      </c>
      <c r="S153" s="296">
        <v>1</v>
      </c>
      <c r="T153" s="296">
        <v>1</v>
      </c>
      <c r="U153" s="296">
        <v>1</v>
      </c>
      <c r="V153" s="296">
        <v>1</v>
      </c>
      <c r="W153" s="296">
        <v>1</v>
      </c>
      <c r="X153" s="296">
        <v>1</v>
      </c>
      <c r="Y153" s="296">
        <v>1</v>
      </c>
      <c r="Z153" s="296">
        <v>1</v>
      </c>
      <c r="AA153" s="296">
        <v>1</v>
      </c>
      <c r="AB153" s="296">
        <v>1</v>
      </c>
      <c r="AC153" s="296">
        <v>1</v>
      </c>
      <c r="AD153" s="296">
        <v>1</v>
      </c>
      <c r="AE153" s="296">
        <v>1</v>
      </c>
      <c r="AF153" s="296">
        <v>1</v>
      </c>
      <c r="AG153" s="296">
        <v>1</v>
      </c>
      <c r="AH153" s="296">
        <v>1</v>
      </c>
      <c r="AI153" s="296">
        <v>0.81</v>
      </c>
      <c r="AJ153" s="296">
        <v>1</v>
      </c>
      <c r="AK153" s="296">
        <v>1</v>
      </c>
      <c r="AL153" s="296">
        <v>1</v>
      </c>
      <c r="AM153" s="296">
        <v>1</v>
      </c>
      <c r="AN153" s="296">
        <v>1</v>
      </c>
      <c r="AO153" s="296">
        <v>1</v>
      </c>
      <c r="AP153" s="296">
        <v>1</v>
      </c>
      <c r="AQ153" s="296">
        <v>1</v>
      </c>
      <c r="AR153" s="296">
        <v>1</v>
      </c>
      <c r="AS153" s="296">
        <v>1</v>
      </c>
      <c r="AT153" s="296">
        <v>1</v>
      </c>
      <c r="AU153" s="296">
        <v>1</v>
      </c>
      <c r="AV153" s="296">
        <v>1</v>
      </c>
      <c r="AW153" s="296">
        <v>1</v>
      </c>
      <c r="AX153" s="296">
        <v>1</v>
      </c>
      <c r="AY153" s="296">
        <v>0.5</v>
      </c>
      <c r="AZ153" s="296">
        <v>1</v>
      </c>
      <c r="BA153" s="296">
        <v>0.89</v>
      </c>
      <c r="BB153" s="296">
        <v>1</v>
      </c>
      <c r="BC153" s="296">
        <v>0.55000000000000004</v>
      </c>
      <c r="BD153" s="296">
        <v>1</v>
      </c>
      <c r="BE153" s="296">
        <v>0.6</v>
      </c>
      <c r="BF153" s="296">
        <v>1</v>
      </c>
      <c r="BG153" s="296">
        <v>1</v>
      </c>
      <c r="BH153" s="296">
        <v>1</v>
      </c>
      <c r="BI153" s="296">
        <v>1</v>
      </c>
      <c r="BJ153" s="296">
        <v>0.73</v>
      </c>
      <c r="BK153" s="296">
        <v>1</v>
      </c>
      <c r="BL153" s="296">
        <v>1</v>
      </c>
      <c r="BM153" s="296">
        <v>1</v>
      </c>
      <c r="BN153" s="296">
        <v>1</v>
      </c>
      <c r="BO153" s="296">
        <v>1</v>
      </c>
      <c r="BP153" s="296">
        <v>1</v>
      </c>
      <c r="BQ153" s="296">
        <v>0.5</v>
      </c>
      <c r="BR153" s="296">
        <v>0.78</v>
      </c>
      <c r="BS153" s="296">
        <v>0.6</v>
      </c>
      <c r="BT153" s="129"/>
    </row>
    <row r="154" spans="1:72" ht="14" x14ac:dyDescent="0.15">
      <c r="A154" s="117" t="s">
        <v>359</v>
      </c>
      <c r="B154" s="156" t="s">
        <v>521</v>
      </c>
      <c r="C154" s="156" t="s">
        <v>240</v>
      </c>
      <c r="D154" s="156" t="s">
        <v>769</v>
      </c>
      <c r="E154" s="156" t="s">
        <v>134</v>
      </c>
      <c r="F154" s="156"/>
      <c r="G154" s="118">
        <v>0.1</v>
      </c>
      <c r="H154" s="119">
        <v>0.8</v>
      </c>
      <c r="I154" s="120">
        <f t="shared" si="6"/>
        <v>8</v>
      </c>
      <c r="J154" s="120">
        <f t="shared" si="6"/>
        <v>64</v>
      </c>
      <c r="K154" s="258">
        <v>8</v>
      </c>
      <c r="L154" s="296">
        <v>1</v>
      </c>
      <c r="M154" s="296">
        <v>1</v>
      </c>
      <c r="N154" s="296">
        <v>1</v>
      </c>
      <c r="O154" s="296">
        <v>1</v>
      </c>
      <c r="P154" s="296">
        <v>1</v>
      </c>
      <c r="Q154" s="296">
        <v>1</v>
      </c>
      <c r="R154" s="296">
        <v>1</v>
      </c>
      <c r="S154" s="296">
        <v>1</v>
      </c>
      <c r="T154" s="296">
        <v>1</v>
      </c>
      <c r="U154" s="296">
        <v>1</v>
      </c>
      <c r="V154" s="296">
        <v>1</v>
      </c>
      <c r="W154" s="296">
        <v>1</v>
      </c>
      <c r="X154" s="296">
        <v>1</v>
      </c>
      <c r="Y154" s="296">
        <v>1</v>
      </c>
      <c r="Z154" s="296">
        <v>1</v>
      </c>
      <c r="AA154" s="296">
        <v>1</v>
      </c>
      <c r="AB154" s="296">
        <v>1</v>
      </c>
      <c r="AC154" s="296">
        <v>1</v>
      </c>
      <c r="AD154" s="296">
        <v>1</v>
      </c>
      <c r="AE154" s="296">
        <v>1</v>
      </c>
      <c r="AF154" s="296">
        <v>1</v>
      </c>
      <c r="AG154" s="296">
        <v>1</v>
      </c>
      <c r="AH154" s="296">
        <v>1</v>
      </c>
      <c r="AI154" s="296">
        <v>0.81</v>
      </c>
      <c r="AJ154" s="296">
        <v>1</v>
      </c>
      <c r="AK154" s="296">
        <v>1</v>
      </c>
      <c r="AL154" s="296">
        <v>1</v>
      </c>
      <c r="AM154" s="296">
        <v>1</v>
      </c>
      <c r="AN154" s="296">
        <v>1</v>
      </c>
      <c r="AO154" s="296">
        <v>1</v>
      </c>
      <c r="AP154" s="296">
        <v>1</v>
      </c>
      <c r="AQ154" s="296">
        <v>1</v>
      </c>
      <c r="AR154" s="296">
        <v>1</v>
      </c>
      <c r="AS154" s="296">
        <v>1</v>
      </c>
      <c r="AT154" s="296">
        <v>1</v>
      </c>
      <c r="AU154" s="296">
        <v>1</v>
      </c>
      <c r="AV154" s="296">
        <v>1</v>
      </c>
      <c r="AW154" s="296">
        <v>1</v>
      </c>
      <c r="AX154" s="296">
        <v>1</v>
      </c>
      <c r="AY154" s="296">
        <v>0.5</v>
      </c>
      <c r="AZ154" s="296">
        <v>1</v>
      </c>
      <c r="BA154" s="296">
        <v>0.89</v>
      </c>
      <c r="BB154" s="296">
        <v>1</v>
      </c>
      <c r="BC154" s="296">
        <v>0.55000000000000004</v>
      </c>
      <c r="BD154" s="296">
        <v>1</v>
      </c>
      <c r="BE154" s="296">
        <v>0.6</v>
      </c>
      <c r="BF154" s="296">
        <v>1</v>
      </c>
      <c r="BG154" s="296">
        <v>1</v>
      </c>
      <c r="BH154" s="296">
        <v>1</v>
      </c>
      <c r="BI154" s="296">
        <v>1</v>
      </c>
      <c r="BJ154" s="296">
        <v>0.73</v>
      </c>
      <c r="BK154" s="296">
        <v>1</v>
      </c>
      <c r="BL154" s="296">
        <v>1</v>
      </c>
      <c r="BM154" s="296">
        <v>1</v>
      </c>
      <c r="BN154" s="296">
        <v>1</v>
      </c>
      <c r="BO154" s="296">
        <v>1</v>
      </c>
      <c r="BP154" s="296">
        <v>1</v>
      </c>
      <c r="BQ154" s="296">
        <v>0.5</v>
      </c>
      <c r="BR154" s="296">
        <v>0.78</v>
      </c>
      <c r="BS154" s="296">
        <v>0.6</v>
      </c>
      <c r="BT154" s="129"/>
    </row>
    <row r="155" spans="1:72" ht="14" x14ac:dyDescent="0.15">
      <c r="A155" s="117" t="s">
        <v>360</v>
      </c>
      <c r="B155" s="156" t="s">
        <v>521</v>
      </c>
      <c r="C155" s="156" t="s">
        <v>240</v>
      </c>
      <c r="D155" s="156" t="s">
        <v>770</v>
      </c>
      <c r="E155" s="156" t="s">
        <v>135</v>
      </c>
      <c r="F155" s="156" t="s">
        <v>950</v>
      </c>
      <c r="G155" s="118">
        <v>0.1</v>
      </c>
      <c r="H155" s="119">
        <v>0.9</v>
      </c>
      <c r="I155" s="120">
        <f t="shared" si="6"/>
        <v>8</v>
      </c>
      <c r="J155" s="120">
        <f t="shared" si="6"/>
        <v>72</v>
      </c>
      <c r="K155" s="254"/>
      <c r="L155" s="296">
        <v>1</v>
      </c>
      <c r="M155" s="296">
        <v>1</v>
      </c>
      <c r="N155" s="296">
        <v>1</v>
      </c>
      <c r="O155" s="296">
        <v>1</v>
      </c>
      <c r="P155" s="296">
        <v>1</v>
      </c>
      <c r="Q155" s="296">
        <v>1</v>
      </c>
      <c r="R155" s="296">
        <v>1</v>
      </c>
      <c r="S155" s="296">
        <v>1</v>
      </c>
      <c r="T155" s="296">
        <v>1</v>
      </c>
      <c r="U155" s="296">
        <v>1</v>
      </c>
      <c r="V155" s="296">
        <v>1</v>
      </c>
      <c r="W155" s="296">
        <v>1</v>
      </c>
      <c r="X155" s="296">
        <v>1</v>
      </c>
      <c r="Y155" s="296">
        <v>1</v>
      </c>
      <c r="Z155" s="296">
        <v>1</v>
      </c>
      <c r="AA155" s="296">
        <v>1</v>
      </c>
      <c r="AB155" s="296">
        <v>1</v>
      </c>
      <c r="AC155" s="296">
        <v>1</v>
      </c>
      <c r="AD155" s="296">
        <v>1</v>
      </c>
      <c r="AE155" s="296">
        <v>1</v>
      </c>
      <c r="AF155" s="296">
        <v>1</v>
      </c>
      <c r="AG155" s="296">
        <v>1</v>
      </c>
      <c r="AH155" s="296">
        <v>1</v>
      </c>
      <c r="AI155" s="296">
        <v>0.81</v>
      </c>
      <c r="AJ155" s="296">
        <v>1</v>
      </c>
      <c r="AK155" s="296">
        <v>1</v>
      </c>
      <c r="AL155" s="296">
        <v>1</v>
      </c>
      <c r="AM155" s="296">
        <v>1</v>
      </c>
      <c r="AN155" s="296">
        <v>1</v>
      </c>
      <c r="AO155" s="296">
        <v>1</v>
      </c>
      <c r="AP155" s="296">
        <v>1</v>
      </c>
      <c r="AQ155" s="296">
        <v>1</v>
      </c>
      <c r="AR155" s="296">
        <v>1</v>
      </c>
      <c r="AS155" s="296">
        <v>1</v>
      </c>
      <c r="AT155" s="296">
        <v>1</v>
      </c>
      <c r="AU155" s="296">
        <v>1</v>
      </c>
      <c r="AV155" s="296">
        <v>1</v>
      </c>
      <c r="AW155" s="296">
        <v>1</v>
      </c>
      <c r="AX155" s="296">
        <v>1</v>
      </c>
      <c r="AY155" s="296">
        <v>0.5</v>
      </c>
      <c r="AZ155" s="296">
        <v>1</v>
      </c>
      <c r="BA155" s="296">
        <v>0.89</v>
      </c>
      <c r="BB155" s="296">
        <v>1</v>
      </c>
      <c r="BC155" s="296">
        <v>0.55000000000000004</v>
      </c>
      <c r="BD155" s="296">
        <v>1</v>
      </c>
      <c r="BE155" s="296">
        <v>0.6</v>
      </c>
      <c r="BF155" s="296">
        <v>1</v>
      </c>
      <c r="BG155" s="296">
        <v>1</v>
      </c>
      <c r="BH155" s="296">
        <v>1</v>
      </c>
      <c r="BI155" s="296">
        <v>1</v>
      </c>
      <c r="BJ155" s="296">
        <v>0.73</v>
      </c>
      <c r="BK155" s="296">
        <v>1</v>
      </c>
      <c r="BL155" s="296">
        <v>1</v>
      </c>
      <c r="BM155" s="296">
        <v>1</v>
      </c>
      <c r="BN155" s="296">
        <v>1</v>
      </c>
      <c r="BO155" s="296">
        <v>1</v>
      </c>
      <c r="BP155" s="296">
        <v>1</v>
      </c>
      <c r="BQ155" s="296">
        <v>0.5</v>
      </c>
      <c r="BR155" s="296">
        <v>0.78</v>
      </c>
      <c r="BS155" s="296">
        <v>0.6</v>
      </c>
      <c r="BT155" s="129"/>
    </row>
    <row r="156" spans="1:72" ht="14" x14ac:dyDescent="0.15">
      <c r="A156" s="117" t="s">
        <v>361</v>
      </c>
      <c r="B156" s="156" t="s">
        <v>521</v>
      </c>
      <c r="C156" s="156" t="s">
        <v>240</v>
      </c>
      <c r="D156" s="156" t="s">
        <v>771</v>
      </c>
      <c r="E156" s="156" t="s">
        <v>134</v>
      </c>
      <c r="F156" s="156"/>
      <c r="G156" s="118">
        <v>0.1</v>
      </c>
      <c r="H156" s="119">
        <v>1</v>
      </c>
      <c r="I156" s="120">
        <f t="shared" si="6"/>
        <v>8</v>
      </c>
      <c r="J156" s="120">
        <f t="shared" si="6"/>
        <v>80</v>
      </c>
      <c r="K156" s="258">
        <v>8</v>
      </c>
      <c r="L156" s="296">
        <v>1</v>
      </c>
      <c r="M156" s="296">
        <v>1</v>
      </c>
      <c r="N156" s="296">
        <v>1</v>
      </c>
      <c r="O156" s="296">
        <v>1</v>
      </c>
      <c r="P156" s="296">
        <v>1</v>
      </c>
      <c r="Q156" s="296">
        <v>1</v>
      </c>
      <c r="R156" s="296">
        <v>1</v>
      </c>
      <c r="S156" s="296">
        <v>1</v>
      </c>
      <c r="T156" s="296">
        <v>1</v>
      </c>
      <c r="U156" s="296">
        <v>1</v>
      </c>
      <c r="V156" s="296">
        <v>1</v>
      </c>
      <c r="W156" s="296">
        <v>1</v>
      </c>
      <c r="X156" s="296">
        <v>1</v>
      </c>
      <c r="Y156" s="296">
        <v>1</v>
      </c>
      <c r="Z156" s="296">
        <v>1</v>
      </c>
      <c r="AA156" s="296">
        <v>1</v>
      </c>
      <c r="AB156" s="296">
        <v>1</v>
      </c>
      <c r="AC156" s="296">
        <v>1</v>
      </c>
      <c r="AD156" s="296">
        <v>1</v>
      </c>
      <c r="AE156" s="296">
        <v>1</v>
      </c>
      <c r="AF156" s="296">
        <v>1</v>
      </c>
      <c r="AG156" s="296">
        <v>1</v>
      </c>
      <c r="AH156" s="296">
        <v>1</v>
      </c>
      <c r="AI156" s="296">
        <v>0.81</v>
      </c>
      <c r="AJ156" s="296">
        <v>1</v>
      </c>
      <c r="AK156" s="296">
        <v>1</v>
      </c>
      <c r="AL156" s="296">
        <v>1</v>
      </c>
      <c r="AM156" s="296">
        <v>1</v>
      </c>
      <c r="AN156" s="296">
        <v>1</v>
      </c>
      <c r="AO156" s="296">
        <v>1</v>
      </c>
      <c r="AP156" s="296">
        <v>1</v>
      </c>
      <c r="AQ156" s="296">
        <v>1</v>
      </c>
      <c r="AR156" s="296">
        <v>1</v>
      </c>
      <c r="AS156" s="296">
        <v>1</v>
      </c>
      <c r="AT156" s="296">
        <v>1</v>
      </c>
      <c r="AU156" s="296">
        <v>1</v>
      </c>
      <c r="AV156" s="296">
        <v>1</v>
      </c>
      <c r="AW156" s="296">
        <v>1</v>
      </c>
      <c r="AX156" s="296">
        <v>1</v>
      </c>
      <c r="AY156" s="296">
        <v>0.5</v>
      </c>
      <c r="AZ156" s="296">
        <v>1</v>
      </c>
      <c r="BA156" s="296">
        <v>0.89</v>
      </c>
      <c r="BB156" s="296">
        <v>1</v>
      </c>
      <c r="BC156" s="296">
        <v>0.55000000000000004</v>
      </c>
      <c r="BD156" s="296">
        <v>1</v>
      </c>
      <c r="BE156" s="296">
        <v>0.6</v>
      </c>
      <c r="BF156" s="296">
        <v>1</v>
      </c>
      <c r="BG156" s="296">
        <v>1</v>
      </c>
      <c r="BH156" s="296">
        <v>1</v>
      </c>
      <c r="BI156" s="296">
        <v>1</v>
      </c>
      <c r="BJ156" s="296">
        <v>0.73</v>
      </c>
      <c r="BK156" s="296">
        <v>1</v>
      </c>
      <c r="BL156" s="296">
        <v>1</v>
      </c>
      <c r="BM156" s="296">
        <v>1</v>
      </c>
      <c r="BN156" s="296">
        <v>1</v>
      </c>
      <c r="BO156" s="296">
        <v>1</v>
      </c>
      <c r="BP156" s="296">
        <v>1</v>
      </c>
      <c r="BQ156" s="296">
        <v>0.5</v>
      </c>
      <c r="BR156" s="296">
        <v>0.78</v>
      </c>
      <c r="BS156" s="296">
        <v>0.6</v>
      </c>
      <c r="BT156" s="129"/>
    </row>
    <row r="157" spans="1:72" ht="14" x14ac:dyDescent="0.15">
      <c r="A157" s="117" t="s">
        <v>362</v>
      </c>
      <c r="B157" s="156" t="s">
        <v>521</v>
      </c>
      <c r="C157" s="156" t="s">
        <v>240</v>
      </c>
      <c r="D157" s="156" t="s">
        <v>772</v>
      </c>
      <c r="E157" s="156" t="s">
        <v>939</v>
      </c>
      <c r="F157" s="156"/>
      <c r="G157" s="118">
        <v>0.1</v>
      </c>
      <c r="H157" s="119">
        <v>1.5</v>
      </c>
      <c r="I157" s="120">
        <f t="shared" si="6"/>
        <v>8</v>
      </c>
      <c r="J157" s="120">
        <f t="shared" si="6"/>
        <v>120</v>
      </c>
      <c r="K157" s="254">
        <v>8</v>
      </c>
      <c r="L157" s="296">
        <v>1</v>
      </c>
      <c r="M157" s="296">
        <v>1</v>
      </c>
      <c r="N157" s="296">
        <v>1</v>
      </c>
      <c r="O157" s="296">
        <v>1</v>
      </c>
      <c r="P157" s="296">
        <v>1</v>
      </c>
      <c r="Q157" s="296">
        <v>1</v>
      </c>
      <c r="R157" s="296">
        <v>1</v>
      </c>
      <c r="S157" s="296">
        <v>1</v>
      </c>
      <c r="T157" s="296">
        <v>1</v>
      </c>
      <c r="U157" s="296">
        <v>1</v>
      </c>
      <c r="V157" s="296">
        <v>1</v>
      </c>
      <c r="W157" s="296">
        <v>1</v>
      </c>
      <c r="X157" s="296">
        <v>1</v>
      </c>
      <c r="Y157" s="296">
        <v>1</v>
      </c>
      <c r="Z157" s="296">
        <v>1</v>
      </c>
      <c r="AA157" s="296">
        <v>1</v>
      </c>
      <c r="AB157" s="296">
        <v>1</v>
      </c>
      <c r="AC157" s="296">
        <v>1</v>
      </c>
      <c r="AD157" s="296">
        <v>1</v>
      </c>
      <c r="AE157" s="296">
        <v>1</v>
      </c>
      <c r="AF157" s="296">
        <v>1</v>
      </c>
      <c r="AG157" s="296">
        <v>1</v>
      </c>
      <c r="AH157" s="296">
        <v>1</v>
      </c>
      <c r="AI157" s="296">
        <v>0.81</v>
      </c>
      <c r="AJ157" s="296">
        <v>1</v>
      </c>
      <c r="AK157" s="296">
        <v>1</v>
      </c>
      <c r="AL157" s="296">
        <v>1</v>
      </c>
      <c r="AM157" s="296">
        <v>1</v>
      </c>
      <c r="AN157" s="296">
        <v>1</v>
      </c>
      <c r="AO157" s="296">
        <v>1</v>
      </c>
      <c r="AP157" s="296">
        <v>1</v>
      </c>
      <c r="AQ157" s="296">
        <v>1</v>
      </c>
      <c r="AR157" s="296">
        <v>1</v>
      </c>
      <c r="AS157" s="296">
        <v>1</v>
      </c>
      <c r="AT157" s="296">
        <v>1</v>
      </c>
      <c r="AU157" s="296">
        <v>1</v>
      </c>
      <c r="AV157" s="296">
        <v>1</v>
      </c>
      <c r="AW157" s="296">
        <v>1</v>
      </c>
      <c r="AX157" s="296">
        <v>1</v>
      </c>
      <c r="AY157" s="296">
        <v>0.5</v>
      </c>
      <c r="AZ157" s="296">
        <v>1</v>
      </c>
      <c r="BA157" s="296">
        <v>0.89</v>
      </c>
      <c r="BB157" s="296">
        <v>1</v>
      </c>
      <c r="BC157" s="296">
        <v>0.55000000000000004</v>
      </c>
      <c r="BD157" s="296">
        <v>1</v>
      </c>
      <c r="BE157" s="296">
        <v>0.6</v>
      </c>
      <c r="BF157" s="296">
        <v>1</v>
      </c>
      <c r="BG157" s="296">
        <v>1</v>
      </c>
      <c r="BH157" s="296">
        <v>1</v>
      </c>
      <c r="BI157" s="296">
        <v>1</v>
      </c>
      <c r="BJ157" s="296">
        <v>0.73</v>
      </c>
      <c r="BK157" s="296">
        <v>1</v>
      </c>
      <c r="BL157" s="296">
        <v>1</v>
      </c>
      <c r="BM157" s="296">
        <v>1</v>
      </c>
      <c r="BN157" s="296">
        <v>1</v>
      </c>
      <c r="BO157" s="296">
        <v>1</v>
      </c>
      <c r="BP157" s="296">
        <v>1</v>
      </c>
      <c r="BQ157" s="296">
        <v>0.5</v>
      </c>
      <c r="BR157" s="296">
        <v>0.78</v>
      </c>
      <c r="BS157" s="296">
        <v>0.6</v>
      </c>
      <c r="BT157" s="129"/>
    </row>
    <row r="158" spans="1:72" ht="14" x14ac:dyDescent="0.15">
      <c r="A158" s="117" t="s">
        <v>363</v>
      </c>
      <c r="B158" s="156" t="s">
        <v>521</v>
      </c>
      <c r="C158" s="156" t="s">
        <v>240</v>
      </c>
      <c r="D158" s="156" t="s">
        <v>773</v>
      </c>
      <c r="E158" s="156" t="s">
        <v>134</v>
      </c>
      <c r="F158" s="156"/>
      <c r="G158" s="118">
        <v>0.1</v>
      </c>
      <c r="H158" s="119">
        <v>1.8</v>
      </c>
      <c r="I158" s="120">
        <f t="shared" si="6"/>
        <v>8</v>
      </c>
      <c r="J158" s="120">
        <f t="shared" si="6"/>
        <v>144</v>
      </c>
      <c r="K158" s="259">
        <v>8</v>
      </c>
      <c r="L158" s="296">
        <v>1</v>
      </c>
      <c r="M158" s="296">
        <v>1</v>
      </c>
      <c r="N158" s="296">
        <v>1</v>
      </c>
      <c r="O158" s="296">
        <v>1</v>
      </c>
      <c r="P158" s="296">
        <v>1</v>
      </c>
      <c r="Q158" s="296">
        <v>1</v>
      </c>
      <c r="R158" s="296">
        <v>1</v>
      </c>
      <c r="S158" s="296">
        <v>1</v>
      </c>
      <c r="T158" s="296">
        <v>1</v>
      </c>
      <c r="U158" s="296">
        <v>1</v>
      </c>
      <c r="V158" s="296">
        <v>1</v>
      </c>
      <c r="W158" s="296">
        <v>1</v>
      </c>
      <c r="X158" s="296">
        <v>1</v>
      </c>
      <c r="Y158" s="296">
        <v>1</v>
      </c>
      <c r="Z158" s="296">
        <v>1</v>
      </c>
      <c r="AA158" s="296">
        <v>1</v>
      </c>
      <c r="AB158" s="296">
        <v>1</v>
      </c>
      <c r="AC158" s="296">
        <v>1</v>
      </c>
      <c r="AD158" s="296">
        <v>1</v>
      </c>
      <c r="AE158" s="296">
        <v>1</v>
      </c>
      <c r="AF158" s="296">
        <v>1</v>
      </c>
      <c r="AG158" s="296">
        <v>1</v>
      </c>
      <c r="AH158" s="296">
        <v>1</v>
      </c>
      <c r="AI158" s="296">
        <v>0.81</v>
      </c>
      <c r="AJ158" s="296">
        <v>1</v>
      </c>
      <c r="AK158" s="296">
        <v>1</v>
      </c>
      <c r="AL158" s="296">
        <v>1</v>
      </c>
      <c r="AM158" s="296">
        <v>1</v>
      </c>
      <c r="AN158" s="296">
        <v>1</v>
      </c>
      <c r="AO158" s="296">
        <v>1</v>
      </c>
      <c r="AP158" s="296">
        <v>1</v>
      </c>
      <c r="AQ158" s="296">
        <v>1</v>
      </c>
      <c r="AR158" s="296">
        <v>1</v>
      </c>
      <c r="AS158" s="296">
        <v>1</v>
      </c>
      <c r="AT158" s="296">
        <v>1</v>
      </c>
      <c r="AU158" s="296">
        <v>1</v>
      </c>
      <c r="AV158" s="296">
        <v>1</v>
      </c>
      <c r="AW158" s="296">
        <v>1</v>
      </c>
      <c r="AX158" s="296">
        <v>1</v>
      </c>
      <c r="AY158" s="296">
        <v>0.5</v>
      </c>
      <c r="AZ158" s="296">
        <v>1</v>
      </c>
      <c r="BA158" s="296">
        <v>0.89</v>
      </c>
      <c r="BB158" s="296">
        <v>1</v>
      </c>
      <c r="BC158" s="296">
        <v>0.55000000000000004</v>
      </c>
      <c r="BD158" s="296">
        <v>1</v>
      </c>
      <c r="BE158" s="296">
        <v>0.6</v>
      </c>
      <c r="BF158" s="296">
        <v>1</v>
      </c>
      <c r="BG158" s="296">
        <v>1</v>
      </c>
      <c r="BH158" s="296">
        <v>1</v>
      </c>
      <c r="BI158" s="296">
        <v>1</v>
      </c>
      <c r="BJ158" s="296">
        <v>0.73</v>
      </c>
      <c r="BK158" s="296">
        <v>1</v>
      </c>
      <c r="BL158" s="296">
        <v>1</v>
      </c>
      <c r="BM158" s="296">
        <v>1</v>
      </c>
      <c r="BN158" s="296">
        <v>1</v>
      </c>
      <c r="BO158" s="296">
        <v>1</v>
      </c>
      <c r="BP158" s="296">
        <v>1</v>
      </c>
      <c r="BQ158" s="296">
        <v>0.5</v>
      </c>
      <c r="BR158" s="296">
        <v>0.78</v>
      </c>
      <c r="BS158" s="296">
        <v>0.6</v>
      </c>
      <c r="BT158" s="129"/>
    </row>
    <row r="159" spans="1:72" ht="14" x14ac:dyDescent="0.15">
      <c r="A159" s="117" t="s">
        <v>364</v>
      </c>
      <c r="B159" s="156" t="s">
        <v>521</v>
      </c>
      <c r="C159" s="156" t="s">
        <v>240</v>
      </c>
      <c r="D159" s="156" t="s">
        <v>774</v>
      </c>
      <c r="E159" s="156" t="s">
        <v>134</v>
      </c>
      <c r="F159" s="156"/>
      <c r="G159" s="118">
        <v>0.1</v>
      </c>
      <c r="H159" s="119">
        <v>2.1</v>
      </c>
      <c r="I159" s="120">
        <f t="shared" si="6"/>
        <v>8</v>
      </c>
      <c r="J159" s="120">
        <f t="shared" si="6"/>
        <v>168</v>
      </c>
      <c r="K159" s="259">
        <v>8</v>
      </c>
      <c r="L159" s="296">
        <v>1</v>
      </c>
      <c r="M159" s="296">
        <v>1</v>
      </c>
      <c r="N159" s="296">
        <v>1</v>
      </c>
      <c r="O159" s="296">
        <v>1</v>
      </c>
      <c r="P159" s="296">
        <v>1</v>
      </c>
      <c r="Q159" s="296">
        <v>1</v>
      </c>
      <c r="R159" s="296">
        <v>1</v>
      </c>
      <c r="S159" s="296">
        <v>1</v>
      </c>
      <c r="T159" s="296">
        <v>1</v>
      </c>
      <c r="U159" s="296">
        <v>1</v>
      </c>
      <c r="V159" s="296">
        <v>1</v>
      </c>
      <c r="W159" s="296">
        <v>1</v>
      </c>
      <c r="X159" s="296">
        <v>1</v>
      </c>
      <c r="Y159" s="296">
        <v>1</v>
      </c>
      <c r="Z159" s="296">
        <v>1</v>
      </c>
      <c r="AA159" s="296">
        <v>1</v>
      </c>
      <c r="AB159" s="296">
        <v>1</v>
      </c>
      <c r="AC159" s="296">
        <v>1</v>
      </c>
      <c r="AD159" s="296">
        <v>1</v>
      </c>
      <c r="AE159" s="296">
        <v>1</v>
      </c>
      <c r="AF159" s="296">
        <v>1</v>
      </c>
      <c r="AG159" s="296">
        <v>1</v>
      </c>
      <c r="AH159" s="296">
        <v>1</v>
      </c>
      <c r="AI159" s="296">
        <v>0.81</v>
      </c>
      <c r="AJ159" s="296">
        <v>1</v>
      </c>
      <c r="AK159" s="296">
        <v>1</v>
      </c>
      <c r="AL159" s="296">
        <v>1</v>
      </c>
      <c r="AM159" s="296">
        <v>1</v>
      </c>
      <c r="AN159" s="296">
        <v>1</v>
      </c>
      <c r="AO159" s="296">
        <v>1</v>
      </c>
      <c r="AP159" s="296">
        <v>1</v>
      </c>
      <c r="AQ159" s="296">
        <v>1</v>
      </c>
      <c r="AR159" s="296">
        <v>1</v>
      </c>
      <c r="AS159" s="296">
        <v>1</v>
      </c>
      <c r="AT159" s="296">
        <v>1</v>
      </c>
      <c r="AU159" s="296">
        <v>1</v>
      </c>
      <c r="AV159" s="296">
        <v>1</v>
      </c>
      <c r="AW159" s="296">
        <v>1</v>
      </c>
      <c r="AX159" s="296">
        <v>1</v>
      </c>
      <c r="AY159" s="296">
        <v>0.5</v>
      </c>
      <c r="AZ159" s="296">
        <v>1</v>
      </c>
      <c r="BA159" s="296">
        <v>0.89</v>
      </c>
      <c r="BB159" s="296">
        <v>1</v>
      </c>
      <c r="BC159" s="296">
        <v>0.55000000000000004</v>
      </c>
      <c r="BD159" s="296">
        <v>1</v>
      </c>
      <c r="BE159" s="296">
        <v>0.6</v>
      </c>
      <c r="BF159" s="296">
        <v>1</v>
      </c>
      <c r="BG159" s="296">
        <v>1</v>
      </c>
      <c r="BH159" s="296">
        <v>1</v>
      </c>
      <c r="BI159" s="296">
        <v>1</v>
      </c>
      <c r="BJ159" s="296">
        <v>0.89</v>
      </c>
      <c r="BK159" s="296">
        <v>1</v>
      </c>
      <c r="BL159" s="296">
        <v>1</v>
      </c>
      <c r="BM159" s="296">
        <v>1</v>
      </c>
      <c r="BN159" s="296">
        <v>1</v>
      </c>
      <c r="BO159" s="296">
        <v>1</v>
      </c>
      <c r="BP159" s="296">
        <v>1</v>
      </c>
      <c r="BQ159" s="296">
        <v>0.5</v>
      </c>
      <c r="BR159" s="296">
        <v>0.78</v>
      </c>
      <c r="BS159" s="296">
        <v>0.6</v>
      </c>
      <c r="BT159" s="129"/>
    </row>
    <row r="160" spans="1:72" ht="14" x14ac:dyDescent="0.15">
      <c r="A160" s="117" t="s">
        <v>365</v>
      </c>
      <c r="B160" s="156" t="s">
        <v>521</v>
      </c>
      <c r="C160" s="156" t="s">
        <v>240</v>
      </c>
      <c r="D160" s="156" t="s">
        <v>775</v>
      </c>
      <c r="E160" s="156" t="s">
        <v>130</v>
      </c>
      <c r="F160" s="156"/>
      <c r="G160" s="118">
        <v>0.1</v>
      </c>
      <c r="H160" s="119">
        <v>2.2999999999999998</v>
      </c>
      <c r="I160" s="120">
        <f t="shared" si="6"/>
        <v>8</v>
      </c>
      <c r="J160" s="120">
        <f t="shared" si="6"/>
        <v>184</v>
      </c>
      <c r="K160" s="254"/>
      <c r="L160" s="296">
        <v>1</v>
      </c>
      <c r="M160" s="296">
        <v>1</v>
      </c>
      <c r="N160" s="296">
        <v>1</v>
      </c>
      <c r="O160" s="296">
        <v>1</v>
      </c>
      <c r="P160" s="296">
        <v>1</v>
      </c>
      <c r="Q160" s="296">
        <v>1</v>
      </c>
      <c r="R160" s="296">
        <v>1</v>
      </c>
      <c r="S160" s="296">
        <v>1</v>
      </c>
      <c r="T160" s="296">
        <v>1</v>
      </c>
      <c r="U160" s="296">
        <v>1</v>
      </c>
      <c r="V160" s="296">
        <v>1</v>
      </c>
      <c r="W160" s="296">
        <v>1</v>
      </c>
      <c r="X160" s="296">
        <v>1</v>
      </c>
      <c r="Y160" s="296">
        <v>1</v>
      </c>
      <c r="Z160" s="296">
        <v>1</v>
      </c>
      <c r="AA160" s="296">
        <v>1</v>
      </c>
      <c r="AB160" s="296">
        <v>1</v>
      </c>
      <c r="AC160" s="296">
        <v>1</v>
      </c>
      <c r="AD160" s="296">
        <v>1</v>
      </c>
      <c r="AE160" s="296">
        <v>1</v>
      </c>
      <c r="AF160" s="296">
        <v>1</v>
      </c>
      <c r="AG160" s="296">
        <v>1</v>
      </c>
      <c r="AH160" s="296">
        <v>1</v>
      </c>
      <c r="AI160" s="296">
        <v>0.81</v>
      </c>
      <c r="AJ160" s="296">
        <v>1</v>
      </c>
      <c r="AK160" s="296">
        <v>1</v>
      </c>
      <c r="AL160" s="296">
        <v>1</v>
      </c>
      <c r="AM160" s="296">
        <v>1</v>
      </c>
      <c r="AN160" s="296">
        <v>1</v>
      </c>
      <c r="AO160" s="296">
        <v>1</v>
      </c>
      <c r="AP160" s="296">
        <v>1</v>
      </c>
      <c r="AQ160" s="296">
        <v>1</v>
      </c>
      <c r="AR160" s="296">
        <v>1</v>
      </c>
      <c r="AS160" s="296">
        <v>1</v>
      </c>
      <c r="AT160" s="296">
        <v>1</v>
      </c>
      <c r="AU160" s="296">
        <v>1</v>
      </c>
      <c r="AV160" s="296">
        <v>1</v>
      </c>
      <c r="AW160" s="296">
        <v>1</v>
      </c>
      <c r="AX160" s="296">
        <v>1</v>
      </c>
      <c r="AY160" s="296">
        <v>0.5</v>
      </c>
      <c r="AZ160" s="296">
        <v>1</v>
      </c>
      <c r="BA160" s="296">
        <v>0.89</v>
      </c>
      <c r="BB160" s="296">
        <v>1</v>
      </c>
      <c r="BC160" s="296">
        <v>0.55000000000000004</v>
      </c>
      <c r="BD160" s="296">
        <v>1</v>
      </c>
      <c r="BE160" s="296">
        <v>0.6</v>
      </c>
      <c r="BF160" s="296">
        <v>1</v>
      </c>
      <c r="BG160" s="296">
        <v>1</v>
      </c>
      <c r="BH160" s="296">
        <v>1</v>
      </c>
      <c r="BI160" s="296">
        <v>1</v>
      </c>
      <c r="BJ160" s="296">
        <v>0.73</v>
      </c>
      <c r="BK160" s="296">
        <v>1</v>
      </c>
      <c r="BL160" s="296">
        <v>1</v>
      </c>
      <c r="BM160" s="296">
        <v>1</v>
      </c>
      <c r="BN160" s="296">
        <v>1</v>
      </c>
      <c r="BO160" s="296">
        <v>1</v>
      </c>
      <c r="BP160" s="296">
        <v>1</v>
      </c>
      <c r="BQ160" s="296">
        <v>0.5</v>
      </c>
      <c r="BR160" s="296">
        <v>0.78</v>
      </c>
      <c r="BS160" s="296">
        <v>0.6</v>
      </c>
      <c r="BT160" s="129"/>
    </row>
    <row r="161" spans="1:72" ht="14" x14ac:dyDescent="0.15">
      <c r="A161" s="117" t="s">
        <v>366</v>
      </c>
      <c r="B161" s="156" t="s">
        <v>521</v>
      </c>
      <c r="C161" s="156" t="s">
        <v>240</v>
      </c>
      <c r="D161" s="156" t="s">
        <v>776</v>
      </c>
      <c r="E161" s="156" t="s">
        <v>134</v>
      </c>
      <c r="F161" s="156"/>
      <c r="G161" s="118">
        <v>0.1</v>
      </c>
      <c r="H161" s="119">
        <v>3.2</v>
      </c>
      <c r="I161" s="120">
        <f t="shared" ref="I161:J190" si="7">G161*80</f>
        <v>8</v>
      </c>
      <c r="J161" s="120">
        <f t="shared" si="7"/>
        <v>256</v>
      </c>
      <c r="K161" s="259">
        <v>8</v>
      </c>
      <c r="L161" s="296">
        <v>1</v>
      </c>
      <c r="M161" s="296">
        <v>1</v>
      </c>
      <c r="N161" s="296">
        <v>1</v>
      </c>
      <c r="O161" s="296">
        <v>1</v>
      </c>
      <c r="P161" s="296">
        <v>1</v>
      </c>
      <c r="Q161" s="296">
        <v>1</v>
      </c>
      <c r="R161" s="296">
        <v>1</v>
      </c>
      <c r="S161" s="296">
        <v>1</v>
      </c>
      <c r="T161" s="296">
        <v>1</v>
      </c>
      <c r="U161" s="296">
        <v>1</v>
      </c>
      <c r="V161" s="296">
        <v>1</v>
      </c>
      <c r="W161" s="296">
        <v>1</v>
      </c>
      <c r="X161" s="296">
        <v>1</v>
      </c>
      <c r="Y161" s="296">
        <v>1</v>
      </c>
      <c r="Z161" s="296">
        <v>1</v>
      </c>
      <c r="AA161" s="296">
        <v>1</v>
      </c>
      <c r="AB161" s="296">
        <v>1</v>
      </c>
      <c r="AC161" s="296">
        <v>1</v>
      </c>
      <c r="AD161" s="296">
        <v>1</v>
      </c>
      <c r="AE161" s="296">
        <v>1</v>
      </c>
      <c r="AF161" s="296">
        <v>1</v>
      </c>
      <c r="AG161" s="296">
        <v>1</v>
      </c>
      <c r="AH161" s="296">
        <v>1</v>
      </c>
      <c r="AI161" s="296">
        <v>0.81</v>
      </c>
      <c r="AJ161" s="296">
        <v>1</v>
      </c>
      <c r="AK161" s="296">
        <v>1</v>
      </c>
      <c r="AL161" s="296">
        <v>1</v>
      </c>
      <c r="AM161" s="296">
        <v>1</v>
      </c>
      <c r="AN161" s="296">
        <v>1</v>
      </c>
      <c r="AO161" s="296">
        <v>1</v>
      </c>
      <c r="AP161" s="296">
        <v>1</v>
      </c>
      <c r="AQ161" s="296">
        <v>1</v>
      </c>
      <c r="AR161" s="296">
        <v>1</v>
      </c>
      <c r="AS161" s="296">
        <v>1</v>
      </c>
      <c r="AT161" s="296">
        <v>1</v>
      </c>
      <c r="AU161" s="296">
        <v>1</v>
      </c>
      <c r="AV161" s="296">
        <v>1</v>
      </c>
      <c r="AW161" s="296">
        <v>1</v>
      </c>
      <c r="AX161" s="296">
        <v>1</v>
      </c>
      <c r="AY161" s="296">
        <v>0.5</v>
      </c>
      <c r="AZ161" s="296">
        <v>1</v>
      </c>
      <c r="BA161" s="296">
        <v>0.89</v>
      </c>
      <c r="BB161" s="296">
        <v>1</v>
      </c>
      <c r="BC161" s="296">
        <v>0.55000000000000004</v>
      </c>
      <c r="BD161" s="296">
        <v>1</v>
      </c>
      <c r="BE161" s="296">
        <v>0.6</v>
      </c>
      <c r="BF161" s="296">
        <v>1</v>
      </c>
      <c r="BG161" s="296">
        <v>1</v>
      </c>
      <c r="BH161" s="296">
        <v>1</v>
      </c>
      <c r="BI161" s="296">
        <v>1</v>
      </c>
      <c r="BJ161" s="296">
        <v>0.73</v>
      </c>
      <c r="BK161" s="296">
        <v>1</v>
      </c>
      <c r="BL161" s="296">
        <v>1</v>
      </c>
      <c r="BM161" s="296">
        <v>1</v>
      </c>
      <c r="BN161" s="296">
        <v>1</v>
      </c>
      <c r="BO161" s="296">
        <v>1</v>
      </c>
      <c r="BP161" s="296">
        <v>1</v>
      </c>
      <c r="BQ161" s="296">
        <v>0.5</v>
      </c>
      <c r="BR161" s="296">
        <v>0.78</v>
      </c>
      <c r="BS161" s="296">
        <v>0.6</v>
      </c>
      <c r="BT161" s="129"/>
    </row>
    <row r="162" spans="1:72" ht="14" x14ac:dyDescent="0.15">
      <c r="A162" s="117" t="s">
        <v>367</v>
      </c>
      <c r="B162" s="156" t="s">
        <v>521</v>
      </c>
      <c r="C162" s="156" t="s">
        <v>240</v>
      </c>
      <c r="D162" s="156" t="s">
        <v>777</v>
      </c>
      <c r="E162" s="156" t="s">
        <v>134</v>
      </c>
      <c r="F162" s="156"/>
      <c r="G162" s="118">
        <v>0.1</v>
      </c>
      <c r="H162" s="119">
        <v>4</v>
      </c>
      <c r="I162" s="120">
        <f t="shared" si="7"/>
        <v>8</v>
      </c>
      <c r="J162" s="120">
        <f t="shared" si="7"/>
        <v>320</v>
      </c>
      <c r="K162" s="259">
        <v>8</v>
      </c>
      <c r="L162" s="296">
        <v>1</v>
      </c>
      <c r="M162" s="296">
        <v>1</v>
      </c>
      <c r="N162" s="296">
        <v>1</v>
      </c>
      <c r="O162" s="296">
        <v>1</v>
      </c>
      <c r="P162" s="296">
        <v>1</v>
      </c>
      <c r="Q162" s="296">
        <v>1</v>
      </c>
      <c r="R162" s="296">
        <v>1</v>
      </c>
      <c r="S162" s="296">
        <v>1</v>
      </c>
      <c r="T162" s="296">
        <v>1</v>
      </c>
      <c r="U162" s="296">
        <v>1</v>
      </c>
      <c r="V162" s="296">
        <v>1</v>
      </c>
      <c r="W162" s="296">
        <v>1</v>
      </c>
      <c r="X162" s="296">
        <v>1</v>
      </c>
      <c r="Y162" s="296">
        <v>1</v>
      </c>
      <c r="Z162" s="296">
        <v>1</v>
      </c>
      <c r="AA162" s="296">
        <v>1</v>
      </c>
      <c r="AB162" s="296">
        <v>1</v>
      </c>
      <c r="AC162" s="296">
        <v>1</v>
      </c>
      <c r="AD162" s="296">
        <v>1</v>
      </c>
      <c r="AE162" s="296">
        <v>1</v>
      </c>
      <c r="AF162" s="296">
        <v>1</v>
      </c>
      <c r="AG162" s="296">
        <v>1</v>
      </c>
      <c r="AH162" s="296">
        <v>1</v>
      </c>
      <c r="AI162" s="296">
        <v>0.81</v>
      </c>
      <c r="AJ162" s="296">
        <v>1</v>
      </c>
      <c r="AK162" s="296">
        <v>1</v>
      </c>
      <c r="AL162" s="296">
        <v>1</v>
      </c>
      <c r="AM162" s="296">
        <v>1</v>
      </c>
      <c r="AN162" s="296">
        <v>1</v>
      </c>
      <c r="AO162" s="296">
        <v>1</v>
      </c>
      <c r="AP162" s="296">
        <v>1</v>
      </c>
      <c r="AQ162" s="296">
        <v>1</v>
      </c>
      <c r="AR162" s="296">
        <v>1</v>
      </c>
      <c r="AS162" s="296">
        <v>1</v>
      </c>
      <c r="AT162" s="296">
        <v>1</v>
      </c>
      <c r="AU162" s="296">
        <v>1</v>
      </c>
      <c r="AV162" s="296">
        <v>1</v>
      </c>
      <c r="AW162" s="296">
        <v>1</v>
      </c>
      <c r="AX162" s="296">
        <v>1</v>
      </c>
      <c r="AY162" s="296">
        <v>0.5</v>
      </c>
      <c r="AZ162" s="296">
        <v>1</v>
      </c>
      <c r="BA162" s="296">
        <v>0.89</v>
      </c>
      <c r="BB162" s="296">
        <v>1</v>
      </c>
      <c r="BC162" s="296">
        <v>0.55000000000000004</v>
      </c>
      <c r="BD162" s="296">
        <v>1</v>
      </c>
      <c r="BE162" s="296">
        <v>0.6</v>
      </c>
      <c r="BF162" s="296">
        <v>1</v>
      </c>
      <c r="BG162" s="296">
        <v>1</v>
      </c>
      <c r="BH162" s="296">
        <v>1</v>
      </c>
      <c r="BI162" s="296">
        <v>1</v>
      </c>
      <c r="BJ162" s="296">
        <v>0.89</v>
      </c>
      <c r="BK162" s="296">
        <v>1</v>
      </c>
      <c r="BL162" s="296">
        <v>1</v>
      </c>
      <c r="BM162" s="296">
        <v>1</v>
      </c>
      <c r="BN162" s="296">
        <v>1</v>
      </c>
      <c r="BO162" s="296">
        <v>1</v>
      </c>
      <c r="BP162" s="296">
        <v>1</v>
      </c>
      <c r="BQ162" s="296">
        <v>0.5</v>
      </c>
      <c r="BR162" s="296">
        <v>0.78</v>
      </c>
      <c r="BS162" s="296">
        <v>0.6</v>
      </c>
      <c r="BT162" s="129"/>
    </row>
    <row r="163" spans="1:72" ht="14" x14ac:dyDescent="0.15">
      <c r="A163" s="117" t="s">
        <v>369</v>
      </c>
      <c r="B163" s="156" t="s">
        <v>521</v>
      </c>
      <c r="C163" s="156" t="s">
        <v>240</v>
      </c>
      <c r="D163" s="156" t="s">
        <v>779</v>
      </c>
      <c r="E163" s="156" t="s">
        <v>134</v>
      </c>
      <c r="F163" s="156"/>
      <c r="G163" s="118">
        <v>0.15</v>
      </c>
      <c r="H163" s="119">
        <v>0.6</v>
      </c>
      <c r="I163" s="120">
        <f t="shared" si="7"/>
        <v>12</v>
      </c>
      <c r="J163" s="120">
        <f t="shared" si="7"/>
        <v>48</v>
      </c>
      <c r="K163" s="259">
        <v>12</v>
      </c>
      <c r="L163" s="296">
        <v>1</v>
      </c>
      <c r="M163" s="296">
        <v>1</v>
      </c>
      <c r="N163" s="296">
        <v>1</v>
      </c>
      <c r="O163" s="296">
        <v>1</v>
      </c>
      <c r="P163" s="296">
        <v>1</v>
      </c>
      <c r="Q163" s="296">
        <v>1</v>
      </c>
      <c r="R163" s="296">
        <v>1</v>
      </c>
      <c r="S163" s="296">
        <v>1</v>
      </c>
      <c r="T163" s="296">
        <v>1</v>
      </c>
      <c r="U163" s="296">
        <v>1</v>
      </c>
      <c r="V163" s="296">
        <v>1</v>
      </c>
      <c r="W163" s="296">
        <v>1</v>
      </c>
      <c r="X163" s="296">
        <v>1</v>
      </c>
      <c r="Y163" s="296">
        <v>1</v>
      </c>
      <c r="Z163" s="296">
        <v>1</v>
      </c>
      <c r="AA163" s="296">
        <v>1</v>
      </c>
      <c r="AB163" s="296">
        <v>1</v>
      </c>
      <c r="AC163" s="296">
        <v>1</v>
      </c>
      <c r="AD163" s="296">
        <v>1</v>
      </c>
      <c r="AE163" s="296">
        <v>1</v>
      </c>
      <c r="AF163" s="296">
        <v>1</v>
      </c>
      <c r="AG163" s="296">
        <v>1</v>
      </c>
      <c r="AH163" s="296">
        <v>1</v>
      </c>
      <c r="AI163" s="296">
        <v>0.81</v>
      </c>
      <c r="AJ163" s="296">
        <v>1</v>
      </c>
      <c r="AK163" s="296">
        <v>1</v>
      </c>
      <c r="AL163" s="296">
        <v>1</v>
      </c>
      <c r="AM163" s="296">
        <v>1</v>
      </c>
      <c r="AN163" s="296">
        <v>1</v>
      </c>
      <c r="AO163" s="296">
        <v>1</v>
      </c>
      <c r="AP163" s="296">
        <v>1</v>
      </c>
      <c r="AQ163" s="296">
        <v>1</v>
      </c>
      <c r="AR163" s="296">
        <v>1</v>
      </c>
      <c r="AS163" s="296">
        <v>1</v>
      </c>
      <c r="AT163" s="296">
        <v>1</v>
      </c>
      <c r="AU163" s="296">
        <v>1</v>
      </c>
      <c r="AV163" s="296">
        <v>1</v>
      </c>
      <c r="AW163" s="296">
        <v>1</v>
      </c>
      <c r="AX163" s="296">
        <v>1</v>
      </c>
      <c r="AY163" s="296">
        <v>0.5</v>
      </c>
      <c r="AZ163" s="296">
        <v>1</v>
      </c>
      <c r="BA163" s="296">
        <v>0.89</v>
      </c>
      <c r="BB163" s="296">
        <v>1</v>
      </c>
      <c r="BC163" s="296">
        <v>0.55000000000000004</v>
      </c>
      <c r="BD163" s="296">
        <v>1</v>
      </c>
      <c r="BE163" s="296">
        <v>0.6</v>
      </c>
      <c r="BF163" s="296">
        <v>1</v>
      </c>
      <c r="BG163" s="296">
        <v>1</v>
      </c>
      <c r="BH163" s="296">
        <v>1</v>
      </c>
      <c r="BI163" s="296">
        <v>1</v>
      </c>
      <c r="BJ163" s="296">
        <v>0.73</v>
      </c>
      <c r="BK163" s="296">
        <v>1</v>
      </c>
      <c r="BL163" s="296">
        <v>1</v>
      </c>
      <c r="BM163" s="296">
        <v>1</v>
      </c>
      <c r="BN163" s="296">
        <v>1</v>
      </c>
      <c r="BO163" s="296">
        <v>1</v>
      </c>
      <c r="BP163" s="296">
        <v>1</v>
      </c>
      <c r="BQ163" s="296">
        <v>0.5</v>
      </c>
      <c r="BR163" s="296">
        <v>0.78</v>
      </c>
      <c r="BS163" s="296">
        <v>0.6</v>
      </c>
      <c r="BT163" s="129"/>
    </row>
    <row r="164" spans="1:72" ht="14" x14ac:dyDescent="0.15">
      <c r="A164" s="117" t="s">
        <v>370</v>
      </c>
      <c r="B164" s="156" t="s">
        <v>521</v>
      </c>
      <c r="C164" s="156" t="s">
        <v>240</v>
      </c>
      <c r="D164" s="156" t="s">
        <v>780</v>
      </c>
      <c r="E164" s="156" t="s">
        <v>134</v>
      </c>
      <c r="F164" s="156"/>
      <c r="G164" s="118">
        <v>0.15</v>
      </c>
      <c r="H164" s="119">
        <v>0.7</v>
      </c>
      <c r="I164" s="120">
        <f t="shared" si="7"/>
        <v>12</v>
      </c>
      <c r="J164" s="120">
        <f t="shared" si="7"/>
        <v>56</v>
      </c>
      <c r="K164" s="259">
        <v>12</v>
      </c>
      <c r="L164" s="296">
        <v>1</v>
      </c>
      <c r="M164" s="296">
        <v>1</v>
      </c>
      <c r="N164" s="296">
        <v>1</v>
      </c>
      <c r="O164" s="296">
        <v>1</v>
      </c>
      <c r="P164" s="296">
        <v>1</v>
      </c>
      <c r="Q164" s="296">
        <v>1</v>
      </c>
      <c r="R164" s="296">
        <v>1</v>
      </c>
      <c r="S164" s="296">
        <v>1</v>
      </c>
      <c r="T164" s="296">
        <v>1</v>
      </c>
      <c r="U164" s="296">
        <v>1</v>
      </c>
      <c r="V164" s="296">
        <v>1</v>
      </c>
      <c r="W164" s="296">
        <v>1</v>
      </c>
      <c r="X164" s="296">
        <v>1</v>
      </c>
      <c r="Y164" s="296">
        <v>1</v>
      </c>
      <c r="Z164" s="296">
        <v>1</v>
      </c>
      <c r="AA164" s="296">
        <v>1</v>
      </c>
      <c r="AB164" s="296">
        <v>1</v>
      </c>
      <c r="AC164" s="296">
        <v>1</v>
      </c>
      <c r="AD164" s="296">
        <v>1</v>
      </c>
      <c r="AE164" s="296">
        <v>1</v>
      </c>
      <c r="AF164" s="296">
        <v>1</v>
      </c>
      <c r="AG164" s="296">
        <v>1</v>
      </c>
      <c r="AH164" s="296">
        <v>1</v>
      </c>
      <c r="AI164" s="296">
        <v>0.81</v>
      </c>
      <c r="AJ164" s="296">
        <v>1</v>
      </c>
      <c r="AK164" s="296">
        <v>1</v>
      </c>
      <c r="AL164" s="296">
        <v>1</v>
      </c>
      <c r="AM164" s="296">
        <v>1</v>
      </c>
      <c r="AN164" s="296">
        <v>1</v>
      </c>
      <c r="AO164" s="296">
        <v>1</v>
      </c>
      <c r="AP164" s="296">
        <v>1</v>
      </c>
      <c r="AQ164" s="296">
        <v>1</v>
      </c>
      <c r="AR164" s="296">
        <v>1</v>
      </c>
      <c r="AS164" s="296">
        <v>1</v>
      </c>
      <c r="AT164" s="296">
        <v>1</v>
      </c>
      <c r="AU164" s="296">
        <v>1</v>
      </c>
      <c r="AV164" s="296">
        <v>1</v>
      </c>
      <c r="AW164" s="296">
        <v>1</v>
      </c>
      <c r="AX164" s="296">
        <v>1</v>
      </c>
      <c r="AY164" s="296">
        <v>0.5</v>
      </c>
      <c r="AZ164" s="296">
        <v>1</v>
      </c>
      <c r="BA164" s="296">
        <v>0.89</v>
      </c>
      <c r="BB164" s="296">
        <v>1</v>
      </c>
      <c r="BC164" s="296">
        <v>0.55000000000000004</v>
      </c>
      <c r="BD164" s="296">
        <v>1</v>
      </c>
      <c r="BE164" s="296">
        <v>0.6</v>
      </c>
      <c r="BF164" s="296">
        <v>1</v>
      </c>
      <c r="BG164" s="296">
        <v>1</v>
      </c>
      <c r="BH164" s="296">
        <v>1</v>
      </c>
      <c r="BI164" s="296">
        <v>1</v>
      </c>
      <c r="BJ164" s="296">
        <v>0.73</v>
      </c>
      <c r="BK164" s="296">
        <v>1</v>
      </c>
      <c r="BL164" s="296">
        <v>1</v>
      </c>
      <c r="BM164" s="296">
        <v>1</v>
      </c>
      <c r="BN164" s="296">
        <v>1</v>
      </c>
      <c r="BO164" s="296">
        <v>1</v>
      </c>
      <c r="BP164" s="296">
        <v>1</v>
      </c>
      <c r="BQ164" s="296">
        <v>0.5</v>
      </c>
      <c r="BR164" s="296">
        <v>0.78</v>
      </c>
      <c r="BS164" s="296">
        <v>0.6</v>
      </c>
      <c r="BT164" s="129"/>
    </row>
    <row r="165" spans="1:72" ht="14" x14ac:dyDescent="0.15">
      <c r="A165" s="117" t="s">
        <v>371</v>
      </c>
      <c r="B165" s="156" t="s">
        <v>521</v>
      </c>
      <c r="C165" s="156" t="s">
        <v>240</v>
      </c>
      <c r="D165" s="156" t="s">
        <v>781</v>
      </c>
      <c r="E165" s="156" t="s">
        <v>135</v>
      </c>
      <c r="F165" s="156"/>
      <c r="G165" s="118">
        <v>0.15</v>
      </c>
      <c r="H165" s="119">
        <v>1</v>
      </c>
      <c r="I165" s="120">
        <f t="shared" si="7"/>
        <v>12</v>
      </c>
      <c r="J165" s="120">
        <f t="shared" si="7"/>
        <v>80</v>
      </c>
      <c r="K165" s="254"/>
      <c r="L165" s="296">
        <v>1</v>
      </c>
      <c r="M165" s="296">
        <v>1</v>
      </c>
      <c r="N165" s="296">
        <v>1</v>
      </c>
      <c r="O165" s="296">
        <v>1</v>
      </c>
      <c r="P165" s="296">
        <v>1</v>
      </c>
      <c r="Q165" s="296">
        <v>1</v>
      </c>
      <c r="R165" s="296">
        <v>1</v>
      </c>
      <c r="S165" s="296">
        <v>1</v>
      </c>
      <c r="T165" s="296">
        <v>1</v>
      </c>
      <c r="U165" s="296">
        <v>1</v>
      </c>
      <c r="V165" s="296">
        <v>1</v>
      </c>
      <c r="W165" s="296">
        <v>1</v>
      </c>
      <c r="X165" s="296">
        <v>1</v>
      </c>
      <c r="Y165" s="296">
        <v>1</v>
      </c>
      <c r="Z165" s="296">
        <v>1</v>
      </c>
      <c r="AA165" s="296">
        <v>1</v>
      </c>
      <c r="AB165" s="296">
        <v>1</v>
      </c>
      <c r="AC165" s="296">
        <v>1</v>
      </c>
      <c r="AD165" s="296">
        <v>1</v>
      </c>
      <c r="AE165" s="296">
        <v>1</v>
      </c>
      <c r="AF165" s="296">
        <v>1</v>
      </c>
      <c r="AG165" s="296">
        <v>1</v>
      </c>
      <c r="AH165" s="296">
        <v>1</v>
      </c>
      <c r="AI165" s="296">
        <v>0.81</v>
      </c>
      <c r="AJ165" s="296">
        <v>1</v>
      </c>
      <c r="AK165" s="296">
        <v>1</v>
      </c>
      <c r="AL165" s="296">
        <v>1</v>
      </c>
      <c r="AM165" s="296">
        <v>1</v>
      </c>
      <c r="AN165" s="296">
        <v>1</v>
      </c>
      <c r="AO165" s="296">
        <v>1</v>
      </c>
      <c r="AP165" s="296">
        <v>1</v>
      </c>
      <c r="AQ165" s="296">
        <v>1</v>
      </c>
      <c r="AR165" s="296">
        <v>1</v>
      </c>
      <c r="AS165" s="296">
        <v>1</v>
      </c>
      <c r="AT165" s="296">
        <v>1</v>
      </c>
      <c r="AU165" s="296">
        <v>1</v>
      </c>
      <c r="AV165" s="296">
        <v>1</v>
      </c>
      <c r="AW165" s="296">
        <v>1</v>
      </c>
      <c r="AX165" s="296">
        <v>1</v>
      </c>
      <c r="AY165" s="296">
        <v>0.5</v>
      </c>
      <c r="AZ165" s="296">
        <v>1</v>
      </c>
      <c r="BA165" s="296">
        <v>0.89</v>
      </c>
      <c r="BB165" s="296">
        <v>1</v>
      </c>
      <c r="BC165" s="296">
        <v>0.55000000000000004</v>
      </c>
      <c r="BD165" s="296">
        <v>1</v>
      </c>
      <c r="BE165" s="296">
        <v>0.6</v>
      </c>
      <c r="BF165" s="296">
        <v>1</v>
      </c>
      <c r="BG165" s="296">
        <v>1</v>
      </c>
      <c r="BH165" s="296">
        <v>1</v>
      </c>
      <c r="BI165" s="296">
        <v>1</v>
      </c>
      <c r="BJ165" s="296">
        <v>0.73</v>
      </c>
      <c r="BK165" s="296">
        <v>1</v>
      </c>
      <c r="BL165" s="296">
        <v>1</v>
      </c>
      <c r="BM165" s="296">
        <v>1</v>
      </c>
      <c r="BN165" s="296">
        <v>1</v>
      </c>
      <c r="BO165" s="296">
        <v>1</v>
      </c>
      <c r="BP165" s="296">
        <v>1</v>
      </c>
      <c r="BQ165" s="296">
        <v>0.5</v>
      </c>
      <c r="BR165" s="296">
        <v>0.78</v>
      </c>
      <c r="BS165" s="296">
        <v>0.6</v>
      </c>
      <c r="BT165" s="129"/>
    </row>
    <row r="166" spans="1:72" ht="14" x14ac:dyDescent="0.15">
      <c r="A166" s="117" t="s">
        <v>372</v>
      </c>
      <c r="B166" s="156" t="s">
        <v>521</v>
      </c>
      <c r="C166" s="156" t="s">
        <v>240</v>
      </c>
      <c r="D166" s="156" t="s">
        <v>782</v>
      </c>
      <c r="E166" s="156" t="s">
        <v>134</v>
      </c>
      <c r="F166" s="156"/>
      <c r="G166" s="118">
        <v>0.15</v>
      </c>
      <c r="H166" s="119">
        <v>1.6</v>
      </c>
      <c r="I166" s="120">
        <f t="shared" si="7"/>
        <v>12</v>
      </c>
      <c r="J166" s="120">
        <f t="shared" si="7"/>
        <v>128</v>
      </c>
      <c r="K166" s="254">
        <v>12</v>
      </c>
      <c r="L166" s="296">
        <v>1</v>
      </c>
      <c r="M166" s="296">
        <v>1</v>
      </c>
      <c r="N166" s="296">
        <v>1</v>
      </c>
      <c r="O166" s="296">
        <v>1</v>
      </c>
      <c r="P166" s="296">
        <v>1</v>
      </c>
      <c r="Q166" s="296">
        <v>1</v>
      </c>
      <c r="R166" s="296">
        <v>1</v>
      </c>
      <c r="S166" s="296">
        <v>1</v>
      </c>
      <c r="T166" s="296">
        <v>1</v>
      </c>
      <c r="U166" s="296">
        <v>1</v>
      </c>
      <c r="V166" s="296">
        <v>1</v>
      </c>
      <c r="W166" s="296">
        <v>1</v>
      </c>
      <c r="X166" s="296">
        <v>1</v>
      </c>
      <c r="Y166" s="296">
        <v>1</v>
      </c>
      <c r="Z166" s="296">
        <v>1</v>
      </c>
      <c r="AA166" s="296">
        <v>1</v>
      </c>
      <c r="AB166" s="296">
        <v>1</v>
      </c>
      <c r="AC166" s="296">
        <v>1</v>
      </c>
      <c r="AD166" s="296">
        <v>1</v>
      </c>
      <c r="AE166" s="296">
        <v>1</v>
      </c>
      <c r="AF166" s="296">
        <v>1</v>
      </c>
      <c r="AG166" s="296">
        <v>1</v>
      </c>
      <c r="AH166" s="296">
        <v>1</v>
      </c>
      <c r="AI166" s="296">
        <v>0.81</v>
      </c>
      <c r="AJ166" s="296">
        <v>1</v>
      </c>
      <c r="AK166" s="296">
        <v>1</v>
      </c>
      <c r="AL166" s="296">
        <v>1</v>
      </c>
      <c r="AM166" s="296">
        <v>1</v>
      </c>
      <c r="AN166" s="296">
        <v>1</v>
      </c>
      <c r="AO166" s="296">
        <v>1</v>
      </c>
      <c r="AP166" s="296">
        <v>1</v>
      </c>
      <c r="AQ166" s="296">
        <v>1</v>
      </c>
      <c r="AR166" s="296">
        <v>1</v>
      </c>
      <c r="AS166" s="296">
        <v>1</v>
      </c>
      <c r="AT166" s="296">
        <v>1</v>
      </c>
      <c r="AU166" s="296">
        <v>1</v>
      </c>
      <c r="AV166" s="296">
        <v>1</v>
      </c>
      <c r="AW166" s="296">
        <v>1</v>
      </c>
      <c r="AX166" s="296">
        <v>1</v>
      </c>
      <c r="AY166" s="296">
        <v>0.5</v>
      </c>
      <c r="AZ166" s="296">
        <v>1</v>
      </c>
      <c r="BA166" s="296">
        <v>0.89</v>
      </c>
      <c r="BB166" s="296">
        <v>1</v>
      </c>
      <c r="BC166" s="296">
        <v>0.55000000000000004</v>
      </c>
      <c r="BD166" s="296">
        <v>1</v>
      </c>
      <c r="BE166" s="296">
        <v>0.6</v>
      </c>
      <c r="BF166" s="296">
        <v>1</v>
      </c>
      <c r="BG166" s="296">
        <v>1</v>
      </c>
      <c r="BH166" s="296">
        <v>1</v>
      </c>
      <c r="BI166" s="296">
        <v>1</v>
      </c>
      <c r="BJ166" s="296">
        <v>0.73</v>
      </c>
      <c r="BK166" s="296">
        <v>1</v>
      </c>
      <c r="BL166" s="296">
        <v>1</v>
      </c>
      <c r="BM166" s="296">
        <v>1</v>
      </c>
      <c r="BN166" s="296">
        <v>1</v>
      </c>
      <c r="BO166" s="296">
        <v>1</v>
      </c>
      <c r="BP166" s="296">
        <v>1</v>
      </c>
      <c r="BQ166" s="296">
        <v>0.5</v>
      </c>
      <c r="BR166" s="296">
        <v>0.78</v>
      </c>
      <c r="BS166" s="296">
        <v>0.6</v>
      </c>
      <c r="BT166" s="129"/>
    </row>
    <row r="167" spans="1:72" ht="14" x14ac:dyDescent="0.15">
      <c r="A167" s="117" t="s">
        <v>373</v>
      </c>
      <c r="B167" s="156" t="s">
        <v>521</v>
      </c>
      <c r="C167" s="156" t="s">
        <v>240</v>
      </c>
      <c r="D167" s="156" t="s">
        <v>783</v>
      </c>
      <c r="E167" s="156" t="s">
        <v>134</v>
      </c>
      <c r="F167" s="156"/>
      <c r="G167" s="118">
        <v>0.2</v>
      </c>
      <c r="H167" s="119">
        <v>0.5</v>
      </c>
      <c r="I167" s="120">
        <f t="shared" si="7"/>
        <v>16</v>
      </c>
      <c r="J167" s="120">
        <f t="shared" si="7"/>
        <v>40</v>
      </c>
      <c r="K167" s="254">
        <v>16</v>
      </c>
      <c r="L167" s="296">
        <v>1</v>
      </c>
      <c r="M167" s="296">
        <v>1</v>
      </c>
      <c r="N167" s="296">
        <v>1</v>
      </c>
      <c r="O167" s="296">
        <v>1</v>
      </c>
      <c r="P167" s="296">
        <v>1</v>
      </c>
      <c r="Q167" s="296">
        <v>1</v>
      </c>
      <c r="R167" s="296">
        <v>1</v>
      </c>
      <c r="S167" s="296">
        <v>1</v>
      </c>
      <c r="T167" s="296">
        <v>1</v>
      </c>
      <c r="U167" s="296">
        <v>1</v>
      </c>
      <c r="V167" s="296">
        <v>1</v>
      </c>
      <c r="W167" s="296">
        <v>1</v>
      </c>
      <c r="X167" s="296">
        <v>1</v>
      </c>
      <c r="Y167" s="296">
        <v>1</v>
      </c>
      <c r="Z167" s="296">
        <v>1</v>
      </c>
      <c r="AA167" s="296">
        <v>1</v>
      </c>
      <c r="AB167" s="296">
        <v>1</v>
      </c>
      <c r="AC167" s="296">
        <v>1</v>
      </c>
      <c r="AD167" s="296">
        <v>1</v>
      </c>
      <c r="AE167" s="296">
        <v>1</v>
      </c>
      <c r="AF167" s="296">
        <v>1</v>
      </c>
      <c r="AG167" s="296">
        <v>1</v>
      </c>
      <c r="AH167" s="296">
        <v>1</v>
      </c>
      <c r="AI167" s="296">
        <v>0.81</v>
      </c>
      <c r="AJ167" s="296">
        <v>1</v>
      </c>
      <c r="AK167" s="296">
        <v>1</v>
      </c>
      <c r="AL167" s="296">
        <v>1</v>
      </c>
      <c r="AM167" s="296">
        <v>1</v>
      </c>
      <c r="AN167" s="296">
        <v>1</v>
      </c>
      <c r="AO167" s="296">
        <v>1</v>
      </c>
      <c r="AP167" s="296">
        <v>1</v>
      </c>
      <c r="AQ167" s="296">
        <v>1</v>
      </c>
      <c r="AR167" s="296">
        <v>1</v>
      </c>
      <c r="AS167" s="296">
        <v>1</v>
      </c>
      <c r="AT167" s="296">
        <v>1</v>
      </c>
      <c r="AU167" s="296">
        <v>1</v>
      </c>
      <c r="AV167" s="296">
        <v>1</v>
      </c>
      <c r="AW167" s="296">
        <v>1</v>
      </c>
      <c r="AX167" s="296">
        <v>1</v>
      </c>
      <c r="AY167" s="296">
        <v>0.5</v>
      </c>
      <c r="AZ167" s="296">
        <v>1</v>
      </c>
      <c r="BA167" s="296">
        <v>0.89</v>
      </c>
      <c r="BB167" s="296">
        <v>1</v>
      </c>
      <c r="BC167" s="296">
        <v>0.55000000000000004</v>
      </c>
      <c r="BD167" s="296">
        <v>1</v>
      </c>
      <c r="BE167" s="296">
        <v>0.6</v>
      </c>
      <c r="BF167" s="296">
        <v>1</v>
      </c>
      <c r="BG167" s="296">
        <v>1</v>
      </c>
      <c r="BH167" s="296">
        <v>1</v>
      </c>
      <c r="BI167" s="296">
        <v>1</v>
      </c>
      <c r="BJ167" s="296">
        <v>0.73</v>
      </c>
      <c r="BK167" s="296">
        <v>1</v>
      </c>
      <c r="BL167" s="296">
        <v>1</v>
      </c>
      <c r="BM167" s="296">
        <v>1</v>
      </c>
      <c r="BN167" s="296">
        <v>1</v>
      </c>
      <c r="BO167" s="296">
        <v>1</v>
      </c>
      <c r="BP167" s="296">
        <v>1</v>
      </c>
      <c r="BQ167" s="296">
        <v>0.5</v>
      </c>
      <c r="BR167" s="296">
        <v>0.78</v>
      </c>
      <c r="BS167" s="296">
        <v>0.6</v>
      </c>
      <c r="BT167" s="129"/>
    </row>
    <row r="168" spans="1:72" ht="14" x14ac:dyDescent="0.15">
      <c r="A168" s="117" t="s">
        <v>374</v>
      </c>
      <c r="B168" s="156" t="s">
        <v>521</v>
      </c>
      <c r="C168" s="156" t="s">
        <v>240</v>
      </c>
      <c r="D168" s="156" t="s">
        <v>784</v>
      </c>
      <c r="E168" s="156" t="s">
        <v>135</v>
      </c>
      <c r="F168" s="156" t="s">
        <v>950</v>
      </c>
      <c r="G168" s="118">
        <v>0.2</v>
      </c>
      <c r="H168" s="119">
        <v>0.6</v>
      </c>
      <c r="I168" s="120">
        <f t="shared" si="7"/>
        <v>16</v>
      </c>
      <c r="J168" s="120">
        <f t="shared" si="7"/>
        <v>48</v>
      </c>
      <c r="K168" s="254"/>
      <c r="L168" s="296">
        <v>1</v>
      </c>
      <c r="M168" s="296">
        <v>1</v>
      </c>
      <c r="N168" s="296">
        <v>1</v>
      </c>
      <c r="O168" s="296">
        <v>1</v>
      </c>
      <c r="P168" s="296">
        <v>1</v>
      </c>
      <c r="Q168" s="296">
        <v>1</v>
      </c>
      <c r="R168" s="296">
        <v>1</v>
      </c>
      <c r="S168" s="296">
        <v>1</v>
      </c>
      <c r="T168" s="296">
        <v>1</v>
      </c>
      <c r="U168" s="296">
        <v>1</v>
      </c>
      <c r="V168" s="296">
        <v>1</v>
      </c>
      <c r="W168" s="296">
        <v>1</v>
      </c>
      <c r="X168" s="296">
        <v>1</v>
      </c>
      <c r="Y168" s="296">
        <v>1</v>
      </c>
      <c r="Z168" s="296">
        <v>1</v>
      </c>
      <c r="AA168" s="296">
        <v>1</v>
      </c>
      <c r="AB168" s="296">
        <v>1</v>
      </c>
      <c r="AC168" s="296">
        <v>1</v>
      </c>
      <c r="AD168" s="296">
        <v>1</v>
      </c>
      <c r="AE168" s="296">
        <v>1</v>
      </c>
      <c r="AF168" s="296">
        <v>1</v>
      </c>
      <c r="AG168" s="296">
        <v>1</v>
      </c>
      <c r="AH168" s="296">
        <v>1</v>
      </c>
      <c r="AI168" s="296">
        <v>0.81</v>
      </c>
      <c r="AJ168" s="296">
        <v>1</v>
      </c>
      <c r="AK168" s="296">
        <v>1</v>
      </c>
      <c r="AL168" s="296">
        <v>1</v>
      </c>
      <c r="AM168" s="296">
        <v>1</v>
      </c>
      <c r="AN168" s="296">
        <v>1</v>
      </c>
      <c r="AO168" s="296">
        <v>1</v>
      </c>
      <c r="AP168" s="296">
        <v>1</v>
      </c>
      <c r="AQ168" s="296">
        <v>1</v>
      </c>
      <c r="AR168" s="296">
        <v>1</v>
      </c>
      <c r="AS168" s="296">
        <v>1</v>
      </c>
      <c r="AT168" s="296">
        <v>1</v>
      </c>
      <c r="AU168" s="296">
        <v>1</v>
      </c>
      <c r="AV168" s="296">
        <v>1</v>
      </c>
      <c r="AW168" s="296">
        <v>1</v>
      </c>
      <c r="AX168" s="296">
        <v>1</v>
      </c>
      <c r="AY168" s="296">
        <v>0.5</v>
      </c>
      <c r="AZ168" s="296">
        <v>1</v>
      </c>
      <c r="BA168" s="296">
        <v>0.89</v>
      </c>
      <c r="BB168" s="296">
        <v>1</v>
      </c>
      <c r="BC168" s="296">
        <v>0.55000000000000004</v>
      </c>
      <c r="BD168" s="296">
        <v>1</v>
      </c>
      <c r="BE168" s="296">
        <v>0.6</v>
      </c>
      <c r="BF168" s="296">
        <v>1</v>
      </c>
      <c r="BG168" s="296">
        <v>1</v>
      </c>
      <c r="BH168" s="296">
        <v>1</v>
      </c>
      <c r="BI168" s="296">
        <v>1</v>
      </c>
      <c r="BJ168" s="296">
        <v>0.73</v>
      </c>
      <c r="BK168" s="296">
        <v>1</v>
      </c>
      <c r="BL168" s="296">
        <v>1</v>
      </c>
      <c r="BM168" s="296">
        <v>1</v>
      </c>
      <c r="BN168" s="296">
        <v>1</v>
      </c>
      <c r="BO168" s="296">
        <v>1</v>
      </c>
      <c r="BP168" s="296">
        <v>1</v>
      </c>
      <c r="BQ168" s="296">
        <v>0.5</v>
      </c>
      <c r="BR168" s="296">
        <v>0.78</v>
      </c>
      <c r="BS168" s="296">
        <v>0.6</v>
      </c>
      <c r="BT168" s="129"/>
    </row>
    <row r="169" spans="1:72" ht="14" x14ac:dyDescent="0.15">
      <c r="A169" s="117" t="s">
        <v>375</v>
      </c>
      <c r="B169" s="156" t="s">
        <v>521</v>
      </c>
      <c r="C169" s="156" t="s">
        <v>240</v>
      </c>
      <c r="D169" s="156" t="s">
        <v>785</v>
      </c>
      <c r="E169" s="157" t="s">
        <v>947</v>
      </c>
      <c r="F169" s="157"/>
      <c r="G169" s="118">
        <v>0.2</v>
      </c>
      <c r="H169" s="119">
        <v>0.8</v>
      </c>
      <c r="I169" s="120">
        <f t="shared" si="7"/>
        <v>16</v>
      </c>
      <c r="J169" s="120">
        <f t="shared" si="7"/>
        <v>64</v>
      </c>
      <c r="K169" s="254">
        <v>16</v>
      </c>
      <c r="L169" s="296">
        <v>1</v>
      </c>
      <c r="M169" s="296">
        <v>1</v>
      </c>
      <c r="N169" s="296">
        <v>1</v>
      </c>
      <c r="O169" s="296">
        <v>1</v>
      </c>
      <c r="P169" s="296">
        <v>1</v>
      </c>
      <c r="Q169" s="296">
        <v>1</v>
      </c>
      <c r="R169" s="296">
        <v>1</v>
      </c>
      <c r="S169" s="296">
        <v>1</v>
      </c>
      <c r="T169" s="296">
        <v>1</v>
      </c>
      <c r="U169" s="296">
        <v>1</v>
      </c>
      <c r="V169" s="296">
        <v>1</v>
      </c>
      <c r="W169" s="296">
        <v>1</v>
      </c>
      <c r="X169" s="296">
        <v>1</v>
      </c>
      <c r="Y169" s="296">
        <v>1</v>
      </c>
      <c r="Z169" s="296">
        <v>1</v>
      </c>
      <c r="AA169" s="296">
        <v>1</v>
      </c>
      <c r="AB169" s="296">
        <v>1</v>
      </c>
      <c r="AC169" s="296">
        <v>1</v>
      </c>
      <c r="AD169" s="296">
        <v>1</v>
      </c>
      <c r="AE169" s="296">
        <v>1</v>
      </c>
      <c r="AF169" s="296">
        <v>1</v>
      </c>
      <c r="AG169" s="296">
        <v>1</v>
      </c>
      <c r="AH169" s="296">
        <v>1</v>
      </c>
      <c r="AI169" s="296">
        <v>0.81</v>
      </c>
      <c r="AJ169" s="296">
        <v>1</v>
      </c>
      <c r="AK169" s="296">
        <v>1</v>
      </c>
      <c r="AL169" s="296">
        <v>1</v>
      </c>
      <c r="AM169" s="296">
        <v>1</v>
      </c>
      <c r="AN169" s="296">
        <v>1</v>
      </c>
      <c r="AO169" s="296">
        <v>1</v>
      </c>
      <c r="AP169" s="296">
        <v>1</v>
      </c>
      <c r="AQ169" s="296">
        <v>1</v>
      </c>
      <c r="AR169" s="296">
        <v>1</v>
      </c>
      <c r="AS169" s="296">
        <v>1</v>
      </c>
      <c r="AT169" s="296">
        <v>1</v>
      </c>
      <c r="AU169" s="296">
        <v>1</v>
      </c>
      <c r="AV169" s="296">
        <v>1</v>
      </c>
      <c r="AW169" s="296">
        <v>1</v>
      </c>
      <c r="AX169" s="296">
        <v>1</v>
      </c>
      <c r="AY169" s="296">
        <v>0.5</v>
      </c>
      <c r="AZ169" s="296">
        <v>1</v>
      </c>
      <c r="BA169" s="296">
        <v>0.89</v>
      </c>
      <c r="BB169" s="296">
        <v>1</v>
      </c>
      <c r="BC169" s="296">
        <v>0.55000000000000004</v>
      </c>
      <c r="BD169" s="296">
        <v>1</v>
      </c>
      <c r="BE169" s="296">
        <v>0.6</v>
      </c>
      <c r="BF169" s="296">
        <v>1</v>
      </c>
      <c r="BG169" s="296">
        <v>1</v>
      </c>
      <c r="BH169" s="296">
        <v>1</v>
      </c>
      <c r="BI169" s="296">
        <v>1</v>
      </c>
      <c r="BJ169" s="296">
        <v>0.73</v>
      </c>
      <c r="BK169" s="296">
        <v>1</v>
      </c>
      <c r="BL169" s="296">
        <v>1</v>
      </c>
      <c r="BM169" s="296">
        <v>1</v>
      </c>
      <c r="BN169" s="296">
        <v>1</v>
      </c>
      <c r="BO169" s="296">
        <v>1</v>
      </c>
      <c r="BP169" s="296">
        <v>1</v>
      </c>
      <c r="BQ169" s="296">
        <v>0.5</v>
      </c>
      <c r="BR169" s="296">
        <v>0.78</v>
      </c>
      <c r="BS169" s="296">
        <v>0.6</v>
      </c>
      <c r="BT169" s="129"/>
    </row>
    <row r="170" spans="1:72" ht="14" x14ac:dyDescent="0.15">
      <c r="A170" s="117" t="s">
        <v>376</v>
      </c>
      <c r="B170" s="156" t="s">
        <v>521</v>
      </c>
      <c r="C170" s="156" t="s">
        <v>240</v>
      </c>
      <c r="D170" s="156" t="s">
        <v>786</v>
      </c>
      <c r="E170" s="156" t="s">
        <v>134</v>
      </c>
      <c r="F170" s="156"/>
      <c r="G170" s="118">
        <v>0.2</v>
      </c>
      <c r="H170" s="119">
        <v>1.3</v>
      </c>
      <c r="I170" s="120">
        <f t="shared" si="7"/>
        <v>16</v>
      </c>
      <c r="J170" s="120">
        <f t="shared" si="7"/>
        <v>104</v>
      </c>
      <c r="K170" s="254">
        <v>16</v>
      </c>
      <c r="L170" s="296">
        <v>1</v>
      </c>
      <c r="M170" s="296">
        <v>1</v>
      </c>
      <c r="N170" s="296">
        <v>1</v>
      </c>
      <c r="O170" s="296">
        <v>1</v>
      </c>
      <c r="P170" s="296">
        <v>1</v>
      </c>
      <c r="Q170" s="296">
        <v>1</v>
      </c>
      <c r="R170" s="296">
        <v>1</v>
      </c>
      <c r="S170" s="296">
        <v>1</v>
      </c>
      <c r="T170" s="296">
        <v>1</v>
      </c>
      <c r="U170" s="296">
        <v>1</v>
      </c>
      <c r="V170" s="296">
        <v>1</v>
      </c>
      <c r="W170" s="296">
        <v>1</v>
      </c>
      <c r="X170" s="296">
        <v>1</v>
      </c>
      <c r="Y170" s="296">
        <v>1</v>
      </c>
      <c r="Z170" s="296">
        <v>1</v>
      </c>
      <c r="AA170" s="296">
        <v>1</v>
      </c>
      <c r="AB170" s="296">
        <v>1</v>
      </c>
      <c r="AC170" s="296">
        <v>1</v>
      </c>
      <c r="AD170" s="296">
        <v>1</v>
      </c>
      <c r="AE170" s="296">
        <v>1</v>
      </c>
      <c r="AF170" s="296">
        <v>1</v>
      </c>
      <c r="AG170" s="296">
        <v>1</v>
      </c>
      <c r="AH170" s="296">
        <v>1</v>
      </c>
      <c r="AI170" s="296">
        <v>0.81</v>
      </c>
      <c r="AJ170" s="296">
        <v>1</v>
      </c>
      <c r="AK170" s="296">
        <v>1</v>
      </c>
      <c r="AL170" s="296">
        <v>1</v>
      </c>
      <c r="AM170" s="296">
        <v>1</v>
      </c>
      <c r="AN170" s="296">
        <v>1</v>
      </c>
      <c r="AO170" s="296">
        <v>1</v>
      </c>
      <c r="AP170" s="296">
        <v>1</v>
      </c>
      <c r="AQ170" s="296">
        <v>1</v>
      </c>
      <c r="AR170" s="296">
        <v>1</v>
      </c>
      <c r="AS170" s="296">
        <v>1</v>
      </c>
      <c r="AT170" s="296">
        <v>1</v>
      </c>
      <c r="AU170" s="296">
        <v>1</v>
      </c>
      <c r="AV170" s="296">
        <v>1</v>
      </c>
      <c r="AW170" s="296">
        <v>1</v>
      </c>
      <c r="AX170" s="296">
        <v>1</v>
      </c>
      <c r="AY170" s="296">
        <v>0.5</v>
      </c>
      <c r="AZ170" s="296">
        <v>1</v>
      </c>
      <c r="BA170" s="296">
        <v>0.89</v>
      </c>
      <c r="BB170" s="296">
        <v>1</v>
      </c>
      <c r="BC170" s="296">
        <v>0.55000000000000004</v>
      </c>
      <c r="BD170" s="296">
        <v>1</v>
      </c>
      <c r="BE170" s="296">
        <v>0.6</v>
      </c>
      <c r="BF170" s="296">
        <v>1</v>
      </c>
      <c r="BG170" s="296">
        <v>1</v>
      </c>
      <c r="BH170" s="296">
        <v>1</v>
      </c>
      <c r="BI170" s="296">
        <v>1</v>
      </c>
      <c r="BJ170" s="296">
        <v>0.73</v>
      </c>
      <c r="BK170" s="296">
        <v>1</v>
      </c>
      <c r="BL170" s="296">
        <v>1</v>
      </c>
      <c r="BM170" s="296">
        <v>1</v>
      </c>
      <c r="BN170" s="296">
        <v>1</v>
      </c>
      <c r="BO170" s="296">
        <v>1</v>
      </c>
      <c r="BP170" s="296">
        <v>1</v>
      </c>
      <c r="BQ170" s="296">
        <v>0.5</v>
      </c>
      <c r="BR170" s="296">
        <v>0.78</v>
      </c>
      <c r="BS170" s="296">
        <v>0.6</v>
      </c>
      <c r="BT170" s="129"/>
    </row>
    <row r="171" spans="1:72" ht="14" x14ac:dyDescent="0.15">
      <c r="A171" s="124" t="s">
        <v>377</v>
      </c>
      <c r="B171" s="156" t="s">
        <v>521</v>
      </c>
      <c r="C171" s="156" t="s">
        <v>240</v>
      </c>
      <c r="D171" s="157" t="s">
        <v>787</v>
      </c>
      <c r="E171" s="157" t="s">
        <v>947</v>
      </c>
      <c r="F171" s="157"/>
      <c r="G171" s="125">
        <v>0.2</v>
      </c>
      <c r="H171" s="126">
        <v>2</v>
      </c>
      <c r="I171" s="127">
        <f t="shared" si="7"/>
        <v>16</v>
      </c>
      <c r="J171" s="127">
        <f t="shared" si="7"/>
        <v>160</v>
      </c>
      <c r="K171" s="255">
        <v>16</v>
      </c>
      <c r="L171" s="296">
        <v>1</v>
      </c>
      <c r="M171" s="296">
        <v>1</v>
      </c>
      <c r="N171" s="296">
        <v>1</v>
      </c>
      <c r="O171" s="296">
        <v>1</v>
      </c>
      <c r="P171" s="296">
        <v>1</v>
      </c>
      <c r="Q171" s="296">
        <v>1</v>
      </c>
      <c r="R171" s="296">
        <v>1</v>
      </c>
      <c r="S171" s="296">
        <v>1</v>
      </c>
      <c r="T171" s="296">
        <v>1</v>
      </c>
      <c r="U171" s="296">
        <v>1</v>
      </c>
      <c r="V171" s="296">
        <v>1</v>
      </c>
      <c r="W171" s="296">
        <v>1</v>
      </c>
      <c r="X171" s="296">
        <v>1</v>
      </c>
      <c r="Y171" s="296">
        <v>1</v>
      </c>
      <c r="Z171" s="296">
        <v>1</v>
      </c>
      <c r="AA171" s="296">
        <v>1</v>
      </c>
      <c r="AB171" s="296">
        <v>1</v>
      </c>
      <c r="AC171" s="296">
        <v>1</v>
      </c>
      <c r="AD171" s="296">
        <v>1</v>
      </c>
      <c r="AE171" s="296">
        <v>1</v>
      </c>
      <c r="AF171" s="296">
        <v>1</v>
      </c>
      <c r="AG171" s="296">
        <v>1</v>
      </c>
      <c r="AH171" s="296">
        <v>1</v>
      </c>
      <c r="AI171" s="296">
        <v>0.81</v>
      </c>
      <c r="AJ171" s="296">
        <v>1</v>
      </c>
      <c r="AK171" s="296">
        <v>1</v>
      </c>
      <c r="AL171" s="296">
        <v>1</v>
      </c>
      <c r="AM171" s="296">
        <v>1</v>
      </c>
      <c r="AN171" s="296">
        <v>1</v>
      </c>
      <c r="AO171" s="296">
        <v>1</v>
      </c>
      <c r="AP171" s="296">
        <v>1</v>
      </c>
      <c r="AQ171" s="296">
        <v>1</v>
      </c>
      <c r="AR171" s="296">
        <v>1</v>
      </c>
      <c r="AS171" s="296">
        <v>1</v>
      </c>
      <c r="AT171" s="296">
        <v>1</v>
      </c>
      <c r="AU171" s="296">
        <v>1</v>
      </c>
      <c r="AV171" s="296">
        <v>1</v>
      </c>
      <c r="AW171" s="296">
        <v>1</v>
      </c>
      <c r="AX171" s="296">
        <v>1</v>
      </c>
      <c r="AY171" s="296">
        <v>0.5</v>
      </c>
      <c r="AZ171" s="296">
        <v>1</v>
      </c>
      <c r="BA171" s="296">
        <v>0.89</v>
      </c>
      <c r="BB171" s="296">
        <v>1</v>
      </c>
      <c r="BC171" s="296">
        <v>0.55000000000000004</v>
      </c>
      <c r="BD171" s="296">
        <v>1</v>
      </c>
      <c r="BE171" s="296">
        <v>0.6</v>
      </c>
      <c r="BF171" s="296">
        <v>1</v>
      </c>
      <c r="BG171" s="296">
        <v>1</v>
      </c>
      <c r="BH171" s="296">
        <v>1</v>
      </c>
      <c r="BI171" s="296">
        <v>1</v>
      </c>
      <c r="BJ171" s="296">
        <v>0.73</v>
      </c>
      <c r="BK171" s="296">
        <v>1</v>
      </c>
      <c r="BL171" s="296">
        <v>1</v>
      </c>
      <c r="BM171" s="296">
        <v>1</v>
      </c>
      <c r="BN171" s="296">
        <v>1</v>
      </c>
      <c r="BO171" s="296">
        <v>1</v>
      </c>
      <c r="BP171" s="296">
        <v>1</v>
      </c>
      <c r="BQ171" s="296">
        <v>0.5</v>
      </c>
      <c r="BR171" s="296">
        <v>0.78</v>
      </c>
      <c r="BS171" s="296">
        <v>0.6</v>
      </c>
      <c r="BT171" s="129"/>
    </row>
    <row r="172" spans="1:72" ht="14" x14ac:dyDescent="0.15">
      <c r="A172" s="124" t="s">
        <v>378</v>
      </c>
      <c r="B172" s="156" t="s">
        <v>521</v>
      </c>
      <c r="C172" s="156" t="s">
        <v>240</v>
      </c>
      <c r="D172" s="157" t="s">
        <v>788</v>
      </c>
      <c r="E172" s="157" t="s">
        <v>947</v>
      </c>
      <c r="F172" s="157"/>
      <c r="G172" s="125">
        <v>0.2</v>
      </c>
      <c r="H172" s="126">
        <v>4.5</v>
      </c>
      <c r="I172" s="127">
        <f t="shared" si="7"/>
        <v>16</v>
      </c>
      <c r="J172" s="127">
        <f t="shared" si="7"/>
        <v>360</v>
      </c>
      <c r="K172" s="255">
        <v>16</v>
      </c>
      <c r="L172" s="296">
        <v>1</v>
      </c>
      <c r="M172" s="296">
        <v>1</v>
      </c>
      <c r="N172" s="296">
        <v>1</v>
      </c>
      <c r="O172" s="296">
        <v>1</v>
      </c>
      <c r="P172" s="296">
        <v>1</v>
      </c>
      <c r="Q172" s="296">
        <v>1</v>
      </c>
      <c r="R172" s="296">
        <v>1</v>
      </c>
      <c r="S172" s="296">
        <v>1</v>
      </c>
      <c r="T172" s="296">
        <v>1</v>
      </c>
      <c r="U172" s="296">
        <v>1</v>
      </c>
      <c r="V172" s="296">
        <v>1</v>
      </c>
      <c r="W172" s="296">
        <v>1</v>
      </c>
      <c r="X172" s="296">
        <v>1</v>
      </c>
      <c r="Y172" s="296">
        <v>1</v>
      </c>
      <c r="Z172" s="296">
        <v>1</v>
      </c>
      <c r="AA172" s="296">
        <v>1</v>
      </c>
      <c r="AB172" s="296">
        <v>1</v>
      </c>
      <c r="AC172" s="296">
        <v>1</v>
      </c>
      <c r="AD172" s="296">
        <v>1</v>
      </c>
      <c r="AE172" s="296">
        <v>1</v>
      </c>
      <c r="AF172" s="296">
        <v>1</v>
      </c>
      <c r="AG172" s="296">
        <v>1</v>
      </c>
      <c r="AH172" s="296">
        <v>1</v>
      </c>
      <c r="AI172" s="296">
        <v>0.81</v>
      </c>
      <c r="AJ172" s="296">
        <v>1</v>
      </c>
      <c r="AK172" s="296">
        <v>1</v>
      </c>
      <c r="AL172" s="296">
        <v>1</v>
      </c>
      <c r="AM172" s="296">
        <v>1</v>
      </c>
      <c r="AN172" s="296">
        <v>1</v>
      </c>
      <c r="AO172" s="296">
        <v>1</v>
      </c>
      <c r="AP172" s="296">
        <v>1</v>
      </c>
      <c r="AQ172" s="296">
        <v>1</v>
      </c>
      <c r="AR172" s="296">
        <v>1</v>
      </c>
      <c r="AS172" s="296">
        <v>1</v>
      </c>
      <c r="AT172" s="296">
        <v>1</v>
      </c>
      <c r="AU172" s="296">
        <v>1</v>
      </c>
      <c r="AV172" s="296">
        <v>1</v>
      </c>
      <c r="AW172" s="296">
        <v>1</v>
      </c>
      <c r="AX172" s="296">
        <v>1</v>
      </c>
      <c r="AY172" s="296">
        <v>0.5</v>
      </c>
      <c r="AZ172" s="296">
        <v>1</v>
      </c>
      <c r="BA172" s="296">
        <v>0.89</v>
      </c>
      <c r="BB172" s="296">
        <v>1</v>
      </c>
      <c r="BC172" s="296">
        <v>0.55000000000000004</v>
      </c>
      <c r="BD172" s="296">
        <v>1</v>
      </c>
      <c r="BE172" s="296">
        <v>0.6</v>
      </c>
      <c r="BF172" s="296">
        <v>1</v>
      </c>
      <c r="BG172" s="296">
        <v>1</v>
      </c>
      <c r="BH172" s="296">
        <v>1</v>
      </c>
      <c r="BI172" s="296">
        <v>1</v>
      </c>
      <c r="BJ172" s="296">
        <v>0.73</v>
      </c>
      <c r="BK172" s="296">
        <v>1</v>
      </c>
      <c r="BL172" s="296">
        <v>1</v>
      </c>
      <c r="BM172" s="296">
        <v>1</v>
      </c>
      <c r="BN172" s="296">
        <v>1</v>
      </c>
      <c r="BO172" s="296">
        <v>1</v>
      </c>
      <c r="BP172" s="296">
        <v>1</v>
      </c>
      <c r="BQ172" s="296">
        <v>0.5</v>
      </c>
      <c r="BR172" s="296">
        <v>0.78</v>
      </c>
      <c r="BS172" s="296">
        <v>0.6</v>
      </c>
      <c r="BT172" s="129"/>
    </row>
    <row r="173" spans="1:72" ht="14" x14ac:dyDescent="0.15">
      <c r="A173" s="117" t="s">
        <v>379</v>
      </c>
      <c r="B173" s="156" t="s">
        <v>521</v>
      </c>
      <c r="C173" s="156" t="s">
        <v>240</v>
      </c>
      <c r="D173" s="156" t="s">
        <v>789</v>
      </c>
      <c r="E173" s="156" t="s">
        <v>134</v>
      </c>
      <c r="F173" s="156"/>
      <c r="G173" s="118">
        <v>0.25</v>
      </c>
      <c r="H173" s="119">
        <v>0.7</v>
      </c>
      <c r="I173" s="120">
        <f t="shared" si="7"/>
        <v>20</v>
      </c>
      <c r="J173" s="120">
        <f t="shared" si="7"/>
        <v>56</v>
      </c>
      <c r="K173" s="254">
        <v>20</v>
      </c>
      <c r="L173" s="296">
        <v>1</v>
      </c>
      <c r="M173" s="296">
        <v>1</v>
      </c>
      <c r="N173" s="296">
        <v>1</v>
      </c>
      <c r="O173" s="296">
        <v>1</v>
      </c>
      <c r="P173" s="296">
        <v>1</v>
      </c>
      <c r="Q173" s="296">
        <v>1</v>
      </c>
      <c r="R173" s="296">
        <v>1</v>
      </c>
      <c r="S173" s="296">
        <v>1</v>
      </c>
      <c r="T173" s="296">
        <v>1</v>
      </c>
      <c r="U173" s="296">
        <v>1</v>
      </c>
      <c r="V173" s="296">
        <v>1</v>
      </c>
      <c r="W173" s="296">
        <v>1</v>
      </c>
      <c r="X173" s="296">
        <v>1</v>
      </c>
      <c r="Y173" s="296">
        <v>1</v>
      </c>
      <c r="Z173" s="296">
        <v>1</v>
      </c>
      <c r="AA173" s="296">
        <v>1</v>
      </c>
      <c r="AB173" s="296">
        <v>1</v>
      </c>
      <c r="AC173" s="296">
        <v>1</v>
      </c>
      <c r="AD173" s="296">
        <v>1</v>
      </c>
      <c r="AE173" s="296">
        <v>1</v>
      </c>
      <c r="AF173" s="296">
        <v>1</v>
      </c>
      <c r="AG173" s="296">
        <v>1</v>
      </c>
      <c r="AH173" s="296">
        <v>1</v>
      </c>
      <c r="AI173" s="296">
        <v>0.81</v>
      </c>
      <c r="AJ173" s="296">
        <v>1</v>
      </c>
      <c r="AK173" s="296">
        <v>1</v>
      </c>
      <c r="AL173" s="296">
        <v>1</v>
      </c>
      <c r="AM173" s="296">
        <v>1</v>
      </c>
      <c r="AN173" s="296">
        <v>1</v>
      </c>
      <c r="AO173" s="296">
        <v>1</v>
      </c>
      <c r="AP173" s="296">
        <v>1</v>
      </c>
      <c r="AQ173" s="296">
        <v>1</v>
      </c>
      <c r="AR173" s="296">
        <v>1</v>
      </c>
      <c r="AS173" s="296">
        <v>1</v>
      </c>
      <c r="AT173" s="296">
        <v>1</v>
      </c>
      <c r="AU173" s="296">
        <v>1</v>
      </c>
      <c r="AV173" s="296">
        <v>1</v>
      </c>
      <c r="AW173" s="296">
        <v>1</v>
      </c>
      <c r="AX173" s="296">
        <v>1</v>
      </c>
      <c r="AY173" s="296">
        <v>0.5</v>
      </c>
      <c r="AZ173" s="296">
        <v>1</v>
      </c>
      <c r="BA173" s="296">
        <v>0.89</v>
      </c>
      <c r="BB173" s="296">
        <v>1</v>
      </c>
      <c r="BC173" s="296">
        <v>0.55000000000000004</v>
      </c>
      <c r="BD173" s="296">
        <v>1</v>
      </c>
      <c r="BE173" s="296">
        <v>0.6</v>
      </c>
      <c r="BF173" s="296">
        <v>1</v>
      </c>
      <c r="BG173" s="296">
        <v>1</v>
      </c>
      <c r="BH173" s="296">
        <v>1</v>
      </c>
      <c r="BI173" s="296">
        <v>1</v>
      </c>
      <c r="BJ173" s="296">
        <v>0.73</v>
      </c>
      <c r="BK173" s="296">
        <v>1</v>
      </c>
      <c r="BL173" s="296">
        <v>1</v>
      </c>
      <c r="BM173" s="296">
        <v>1</v>
      </c>
      <c r="BN173" s="296">
        <v>1</v>
      </c>
      <c r="BO173" s="296">
        <v>1</v>
      </c>
      <c r="BP173" s="296">
        <v>1</v>
      </c>
      <c r="BQ173" s="296">
        <v>0.5</v>
      </c>
      <c r="BR173" s="296">
        <v>0.78</v>
      </c>
      <c r="BS173" s="296">
        <v>0.6</v>
      </c>
      <c r="BT173" s="129"/>
    </row>
    <row r="174" spans="1:72" ht="14" x14ac:dyDescent="0.15">
      <c r="A174" s="117" t="s">
        <v>381</v>
      </c>
      <c r="B174" s="156" t="s">
        <v>521</v>
      </c>
      <c r="C174" s="156" t="s">
        <v>240</v>
      </c>
      <c r="D174" s="156" t="s">
        <v>791</v>
      </c>
      <c r="E174" s="156" t="s">
        <v>134</v>
      </c>
      <c r="F174" s="156"/>
      <c r="G174" s="118">
        <v>0.25</v>
      </c>
      <c r="H174" s="119">
        <v>1.4</v>
      </c>
      <c r="I174" s="120">
        <f t="shared" si="7"/>
        <v>20</v>
      </c>
      <c r="J174" s="120">
        <f t="shared" si="7"/>
        <v>112</v>
      </c>
      <c r="K174" s="254">
        <v>20</v>
      </c>
      <c r="L174" s="296">
        <v>1</v>
      </c>
      <c r="M174" s="296">
        <v>1</v>
      </c>
      <c r="N174" s="296">
        <v>1</v>
      </c>
      <c r="O174" s="296">
        <v>1</v>
      </c>
      <c r="P174" s="296">
        <v>1</v>
      </c>
      <c r="Q174" s="296">
        <v>1</v>
      </c>
      <c r="R174" s="296">
        <v>1</v>
      </c>
      <c r="S174" s="296">
        <v>1</v>
      </c>
      <c r="T174" s="296">
        <v>1</v>
      </c>
      <c r="U174" s="296">
        <v>1</v>
      </c>
      <c r="V174" s="296">
        <v>1</v>
      </c>
      <c r="W174" s="296">
        <v>1</v>
      </c>
      <c r="X174" s="296">
        <v>1</v>
      </c>
      <c r="Y174" s="296">
        <v>1</v>
      </c>
      <c r="Z174" s="296">
        <v>1</v>
      </c>
      <c r="AA174" s="296">
        <v>1</v>
      </c>
      <c r="AB174" s="296">
        <v>1</v>
      </c>
      <c r="AC174" s="296">
        <v>1</v>
      </c>
      <c r="AD174" s="296">
        <v>1</v>
      </c>
      <c r="AE174" s="296">
        <v>1</v>
      </c>
      <c r="AF174" s="296">
        <v>1</v>
      </c>
      <c r="AG174" s="296">
        <v>1</v>
      </c>
      <c r="AH174" s="296">
        <v>1</v>
      </c>
      <c r="AI174" s="296">
        <v>0.81</v>
      </c>
      <c r="AJ174" s="296">
        <v>1</v>
      </c>
      <c r="AK174" s="296">
        <v>1</v>
      </c>
      <c r="AL174" s="296">
        <v>1</v>
      </c>
      <c r="AM174" s="296">
        <v>1</v>
      </c>
      <c r="AN174" s="296">
        <v>1</v>
      </c>
      <c r="AO174" s="296">
        <v>1</v>
      </c>
      <c r="AP174" s="296">
        <v>1</v>
      </c>
      <c r="AQ174" s="296">
        <v>1</v>
      </c>
      <c r="AR174" s="296">
        <v>1</v>
      </c>
      <c r="AS174" s="296">
        <v>1</v>
      </c>
      <c r="AT174" s="296">
        <v>1</v>
      </c>
      <c r="AU174" s="296">
        <v>1</v>
      </c>
      <c r="AV174" s="296">
        <v>1</v>
      </c>
      <c r="AW174" s="296">
        <v>1</v>
      </c>
      <c r="AX174" s="296">
        <v>1</v>
      </c>
      <c r="AY174" s="296">
        <v>0.5</v>
      </c>
      <c r="AZ174" s="296">
        <v>1</v>
      </c>
      <c r="BA174" s="296">
        <v>0.89</v>
      </c>
      <c r="BB174" s="296">
        <v>1</v>
      </c>
      <c r="BC174" s="296">
        <v>0.55000000000000004</v>
      </c>
      <c r="BD174" s="296">
        <v>1</v>
      </c>
      <c r="BE174" s="296">
        <v>0.6</v>
      </c>
      <c r="BF174" s="296">
        <v>1</v>
      </c>
      <c r="BG174" s="296">
        <v>1</v>
      </c>
      <c r="BH174" s="296">
        <v>1</v>
      </c>
      <c r="BI174" s="296">
        <v>1</v>
      </c>
      <c r="BJ174" s="296">
        <v>0.73</v>
      </c>
      <c r="BK174" s="296">
        <v>1</v>
      </c>
      <c r="BL174" s="296">
        <v>1</v>
      </c>
      <c r="BM174" s="296">
        <v>1</v>
      </c>
      <c r="BN174" s="296">
        <v>1</v>
      </c>
      <c r="BO174" s="296">
        <v>1</v>
      </c>
      <c r="BP174" s="296">
        <v>1</v>
      </c>
      <c r="BQ174" s="296">
        <v>0.5</v>
      </c>
      <c r="BR174" s="296">
        <v>0.78</v>
      </c>
      <c r="BS174" s="296">
        <v>0.6</v>
      </c>
      <c r="BT174" s="129"/>
    </row>
    <row r="175" spans="1:72" ht="14" x14ac:dyDescent="0.15">
      <c r="A175" s="117" t="s">
        <v>382</v>
      </c>
      <c r="B175" s="156" t="s">
        <v>521</v>
      </c>
      <c r="C175" s="156" t="s">
        <v>240</v>
      </c>
      <c r="D175" s="156" t="s">
        <v>792</v>
      </c>
      <c r="E175" s="156" t="s">
        <v>135</v>
      </c>
      <c r="F175" s="156"/>
      <c r="G175" s="118">
        <v>0.3</v>
      </c>
      <c r="H175" s="119">
        <v>0.4</v>
      </c>
      <c r="I175" s="120">
        <f t="shared" si="7"/>
        <v>24</v>
      </c>
      <c r="J175" s="120">
        <f t="shared" si="7"/>
        <v>32</v>
      </c>
      <c r="K175" s="254"/>
      <c r="L175" s="296">
        <v>1</v>
      </c>
      <c r="M175" s="296">
        <v>1</v>
      </c>
      <c r="N175" s="296">
        <v>1</v>
      </c>
      <c r="O175" s="296">
        <v>1</v>
      </c>
      <c r="P175" s="296">
        <v>1</v>
      </c>
      <c r="Q175" s="296">
        <v>1</v>
      </c>
      <c r="R175" s="296">
        <v>1</v>
      </c>
      <c r="S175" s="296">
        <v>1</v>
      </c>
      <c r="T175" s="296">
        <v>1</v>
      </c>
      <c r="U175" s="296">
        <v>1</v>
      </c>
      <c r="V175" s="296">
        <v>1</v>
      </c>
      <c r="W175" s="296">
        <v>1</v>
      </c>
      <c r="X175" s="296">
        <v>1</v>
      </c>
      <c r="Y175" s="296">
        <v>1</v>
      </c>
      <c r="Z175" s="296">
        <v>1</v>
      </c>
      <c r="AA175" s="296">
        <v>1</v>
      </c>
      <c r="AB175" s="296">
        <v>1</v>
      </c>
      <c r="AC175" s="296">
        <v>1</v>
      </c>
      <c r="AD175" s="296">
        <v>1</v>
      </c>
      <c r="AE175" s="296">
        <v>1</v>
      </c>
      <c r="AF175" s="296">
        <v>1</v>
      </c>
      <c r="AG175" s="296">
        <v>1</v>
      </c>
      <c r="AH175" s="296">
        <v>1</v>
      </c>
      <c r="AI175" s="296">
        <v>0.81</v>
      </c>
      <c r="AJ175" s="296">
        <v>1</v>
      </c>
      <c r="AK175" s="296">
        <v>1</v>
      </c>
      <c r="AL175" s="296">
        <v>1</v>
      </c>
      <c r="AM175" s="296">
        <v>1</v>
      </c>
      <c r="AN175" s="296">
        <v>1</v>
      </c>
      <c r="AO175" s="296">
        <v>1</v>
      </c>
      <c r="AP175" s="296">
        <v>1</v>
      </c>
      <c r="AQ175" s="296">
        <v>1</v>
      </c>
      <c r="AR175" s="296">
        <v>1</v>
      </c>
      <c r="AS175" s="296">
        <v>1</v>
      </c>
      <c r="AT175" s="296">
        <v>1</v>
      </c>
      <c r="AU175" s="296">
        <v>1</v>
      </c>
      <c r="AV175" s="296">
        <v>1</v>
      </c>
      <c r="AW175" s="296">
        <v>1</v>
      </c>
      <c r="AX175" s="296">
        <v>1</v>
      </c>
      <c r="AY175" s="296">
        <v>0.5</v>
      </c>
      <c r="AZ175" s="296">
        <v>1</v>
      </c>
      <c r="BA175" s="296">
        <v>0.89</v>
      </c>
      <c r="BB175" s="296">
        <v>1</v>
      </c>
      <c r="BC175" s="296">
        <v>0.55000000000000004</v>
      </c>
      <c r="BD175" s="296">
        <v>1</v>
      </c>
      <c r="BE175" s="296">
        <v>0.6</v>
      </c>
      <c r="BF175" s="296">
        <v>1</v>
      </c>
      <c r="BG175" s="296">
        <v>1</v>
      </c>
      <c r="BH175" s="296">
        <v>1</v>
      </c>
      <c r="BI175" s="296">
        <v>1</v>
      </c>
      <c r="BJ175" s="296">
        <v>0.89</v>
      </c>
      <c r="BK175" s="296">
        <v>1</v>
      </c>
      <c r="BL175" s="296">
        <v>1</v>
      </c>
      <c r="BM175" s="296">
        <v>1</v>
      </c>
      <c r="BN175" s="296">
        <v>1</v>
      </c>
      <c r="BO175" s="296">
        <v>1</v>
      </c>
      <c r="BP175" s="296">
        <v>1</v>
      </c>
      <c r="BQ175" s="296">
        <v>0.5</v>
      </c>
      <c r="BR175" s="296">
        <v>0.78</v>
      </c>
      <c r="BS175" s="296">
        <v>0.6</v>
      </c>
      <c r="BT175" s="129"/>
    </row>
    <row r="176" spans="1:72" ht="14" x14ac:dyDescent="0.15">
      <c r="A176" s="117" t="s">
        <v>383</v>
      </c>
      <c r="B176" s="156" t="s">
        <v>521</v>
      </c>
      <c r="C176" s="156" t="s">
        <v>240</v>
      </c>
      <c r="D176" s="156" t="s">
        <v>793</v>
      </c>
      <c r="E176" s="156" t="s">
        <v>134</v>
      </c>
      <c r="F176" s="156"/>
      <c r="G176" s="118">
        <v>0.3</v>
      </c>
      <c r="H176" s="119">
        <v>0.9</v>
      </c>
      <c r="I176" s="120">
        <f t="shared" si="7"/>
        <v>24</v>
      </c>
      <c r="J176" s="120">
        <f t="shared" si="7"/>
        <v>72</v>
      </c>
      <c r="K176" s="254">
        <v>24</v>
      </c>
      <c r="L176" s="296">
        <v>1</v>
      </c>
      <c r="M176" s="296">
        <v>1</v>
      </c>
      <c r="N176" s="296">
        <v>1</v>
      </c>
      <c r="O176" s="296">
        <v>1</v>
      </c>
      <c r="P176" s="296">
        <v>1</v>
      </c>
      <c r="Q176" s="296">
        <v>1</v>
      </c>
      <c r="R176" s="296">
        <v>1</v>
      </c>
      <c r="S176" s="296">
        <v>1</v>
      </c>
      <c r="T176" s="296">
        <v>1</v>
      </c>
      <c r="U176" s="296">
        <v>1</v>
      </c>
      <c r="V176" s="296">
        <v>1</v>
      </c>
      <c r="W176" s="296">
        <v>1</v>
      </c>
      <c r="X176" s="296">
        <v>1</v>
      </c>
      <c r="Y176" s="296">
        <v>1</v>
      </c>
      <c r="Z176" s="296">
        <v>1</v>
      </c>
      <c r="AA176" s="296">
        <v>1</v>
      </c>
      <c r="AB176" s="296">
        <v>1</v>
      </c>
      <c r="AC176" s="296">
        <v>1</v>
      </c>
      <c r="AD176" s="296">
        <v>1</v>
      </c>
      <c r="AE176" s="296">
        <v>1</v>
      </c>
      <c r="AF176" s="296">
        <v>1</v>
      </c>
      <c r="AG176" s="296">
        <v>1</v>
      </c>
      <c r="AH176" s="296">
        <v>1</v>
      </c>
      <c r="AI176" s="296">
        <v>0.81</v>
      </c>
      <c r="AJ176" s="296">
        <v>1</v>
      </c>
      <c r="AK176" s="296">
        <v>1</v>
      </c>
      <c r="AL176" s="296">
        <v>1</v>
      </c>
      <c r="AM176" s="296">
        <v>1</v>
      </c>
      <c r="AN176" s="296">
        <v>1</v>
      </c>
      <c r="AO176" s="296">
        <v>1</v>
      </c>
      <c r="AP176" s="296">
        <v>1</v>
      </c>
      <c r="AQ176" s="296">
        <v>1</v>
      </c>
      <c r="AR176" s="296">
        <v>1</v>
      </c>
      <c r="AS176" s="296">
        <v>1</v>
      </c>
      <c r="AT176" s="296">
        <v>1</v>
      </c>
      <c r="AU176" s="296">
        <v>1</v>
      </c>
      <c r="AV176" s="296">
        <v>1</v>
      </c>
      <c r="AW176" s="296">
        <v>1</v>
      </c>
      <c r="AX176" s="296">
        <v>1</v>
      </c>
      <c r="AY176" s="296">
        <v>0.5</v>
      </c>
      <c r="AZ176" s="296">
        <v>1</v>
      </c>
      <c r="BA176" s="296">
        <v>0.89</v>
      </c>
      <c r="BB176" s="296">
        <v>1</v>
      </c>
      <c r="BC176" s="296">
        <v>0.55000000000000004</v>
      </c>
      <c r="BD176" s="296">
        <v>1</v>
      </c>
      <c r="BE176" s="296">
        <v>0.6</v>
      </c>
      <c r="BF176" s="296">
        <v>1</v>
      </c>
      <c r="BG176" s="296">
        <v>1</v>
      </c>
      <c r="BH176" s="296">
        <v>1</v>
      </c>
      <c r="BI176" s="296">
        <v>1</v>
      </c>
      <c r="BJ176" s="296">
        <v>0.73</v>
      </c>
      <c r="BK176" s="296">
        <v>1</v>
      </c>
      <c r="BL176" s="296">
        <v>1</v>
      </c>
      <c r="BM176" s="296">
        <v>1</v>
      </c>
      <c r="BN176" s="296">
        <v>1</v>
      </c>
      <c r="BO176" s="296">
        <v>1</v>
      </c>
      <c r="BP176" s="296">
        <v>1</v>
      </c>
      <c r="BQ176" s="296">
        <v>0.5</v>
      </c>
      <c r="BR176" s="296">
        <v>0.78</v>
      </c>
      <c r="BS176" s="296">
        <v>0.6</v>
      </c>
      <c r="BT176" s="129"/>
    </row>
    <row r="177" spans="1:72" ht="14" x14ac:dyDescent="0.2">
      <c r="A177" s="117" t="s">
        <v>384</v>
      </c>
      <c r="B177" s="156" t="s">
        <v>521</v>
      </c>
      <c r="C177" s="156" t="s">
        <v>240</v>
      </c>
      <c r="D177" s="156" t="s">
        <v>794</v>
      </c>
      <c r="E177" s="156" t="s">
        <v>947</v>
      </c>
      <c r="F177" s="156"/>
      <c r="G177" s="121">
        <v>1.3</v>
      </c>
      <c r="H177" s="122">
        <v>2.5</v>
      </c>
      <c r="I177" s="123">
        <f t="shared" si="7"/>
        <v>104</v>
      </c>
      <c r="J177" s="123">
        <f t="shared" si="7"/>
        <v>200</v>
      </c>
      <c r="K177" s="256">
        <v>104</v>
      </c>
      <c r="L177" s="296">
        <v>1</v>
      </c>
      <c r="M177" s="296">
        <v>1</v>
      </c>
      <c r="N177" s="296">
        <v>1</v>
      </c>
      <c r="O177" s="296">
        <v>1</v>
      </c>
      <c r="P177" s="296">
        <v>1</v>
      </c>
      <c r="Q177" s="296">
        <v>1</v>
      </c>
      <c r="R177" s="296">
        <v>1</v>
      </c>
      <c r="S177" s="296">
        <v>1</v>
      </c>
      <c r="T177" s="296">
        <v>1</v>
      </c>
      <c r="U177" s="296">
        <v>1</v>
      </c>
      <c r="V177" s="296">
        <v>1</v>
      </c>
      <c r="W177" s="296">
        <v>1</v>
      </c>
      <c r="X177" s="296">
        <v>1</v>
      </c>
      <c r="Y177" s="296">
        <v>1</v>
      </c>
      <c r="Z177" s="296">
        <v>1</v>
      </c>
      <c r="AA177" s="296">
        <v>1</v>
      </c>
      <c r="AB177" s="296">
        <v>1</v>
      </c>
      <c r="AC177" s="296">
        <v>1</v>
      </c>
      <c r="AD177" s="296">
        <v>1</v>
      </c>
      <c r="AE177" s="296">
        <v>1</v>
      </c>
      <c r="AF177" s="296">
        <v>1</v>
      </c>
      <c r="AG177" s="296">
        <v>1</v>
      </c>
      <c r="AH177" s="296">
        <v>1</v>
      </c>
      <c r="AI177" s="296">
        <v>0.81</v>
      </c>
      <c r="AJ177" s="296">
        <v>1</v>
      </c>
      <c r="AK177" s="296">
        <v>1</v>
      </c>
      <c r="AL177" s="296">
        <v>1</v>
      </c>
      <c r="AM177" s="296">
        <v>1</v>
      </c>
      <c r="AN177" s="296">
        <v>1</v>
      </c>
      <c r="AO177" s="296">
        <v>1</v>
      </c>
      <c r="AP177" s="296">
        <v>1</v>
      </c>
      <c r="AQ177" s="296">
        <v>1</v>
      </c>
      <c r="AR177" s="296">
        <v>1</v>
      </c>
      <c r="AS177" s="296">
        <v>1</v>
      </c>
      <c r="AT177" s="296">
        <v>1</v>
      </c>
      <c r="AU177" s="296">
        <v>1</v>
      </c>
      <c r="AV177" s="296">
        <v>1</v>
      </c>
      <c r="AW177" s="296">
        <v>1</v>
      </c>
      <c r="AX177" s="296">
        <v>1</v>
      </c>
      <c r="AY177" s="296">
        <v>0.5</v>
      </c>
      <c r="AZ177" s="296">
        <v>1</v>
      </c>
      <c r="BA177" s="296">
        <v>0.89</v>
      </c>
      <c r="BB177" s="296">
        <v>1</v>
      </c>
      <c r="BC177" s="296">
        <v>0.55000000000000004</v>
      </c>
      <c r="BD177" s="296">
        <v>1</v>
      </c>
      <c r="BE177" s="296">
        <v>0.6</v>
      </c>
      <c r="BF177" s="296">
        <v>1</v>
      </c>
      <c r="BG177" s="296">
        <v>1</v>
      </c>
      <c r="BH177" s="296">
        <v>1</v>
      </c>
      <c r="BI177" s="296">
        <v>1</v>
      </c>
      <c r="BJ177" s="296">
        <v>0.73</v>
      </c>
      <c r="BK177" s="296">
        <v>1</v>
      </c>
      <c r="BL177" s="296">
        <v>1</v>
      </c>
      <c r="BM177" s="296">
        <v>1</v>
      </c>
      <c r="BN177" s="296">
        <v>1</v>
      </c>
      <c r="BO177" s="296">
        <v>1</v>
      </c>
      <c r="BP177" s="296">
        <v>1</v>
      </c>
      <c r="BQ177" s="296">
        <v>0.5</v>
      </c>
      <c r="BR177" s="296">
        <v>0.78</v>
      </c>
      <c r="BS177" s="296">
        <v>0.6</v>
      </c>
      <c r="BT177" s="129"/>
    </row>
    <row r="178" spans="1:72" ht="14" x14ac:dyDescent="0.15">
      <c r="A178" s="117" t="s">
        <v>940</v>
      </c>
      <c r="B178" s="156" t="s">
        <v>521</v>
      </c>
      <c r="C178" s="156" t="s">
        <v>241</v>
      </c>
      <c r="D178" s="156" t="s">
        <v>795</v>
      </c>
      <c r="E178" s="156" t="s">
        <v>134</v>
      </c>
      <c r="F178" s="156"/>
      <c r="G178" s="118">
        <v>0.2</v>
      </c>
      <c r="H178" s="119">
        <v>0.6</v>
      </c>
      <c r="I178" s="120">
        <f t="shared" si="7"/>
        <v>16</v>
      </c>
      <c r="J178" s="120">
        <f t="shared" si="7"/>
        <v>48</v>
      </c>
      <c r="K178" s="254">
        <v>16</v>
      </c>
      <c r="L178" s="296">
        <v>1</v>
      </c>
      <c r="M178" s="296">
        <v>1</v>
      </c>
      <c r="N178" s="296">
        <v>1</v>
      </c>
      <c r="O178" s="296">
        <v>1</v>
      </c>
      <c r="P178" s="296">
        <v>1</v>
      </c>
      <c r="Q178" s="296">
        <v>1</v>
      </c>
      <c r="R178" s="296">
        <v>1</v>
      </c>
      <c r="S178" s="296">
        <v>1</v>
      </c>
      <c r="T178" s="296">
        <v>1</v>
      </c>
      <c r="U178" s="296">
        <v>1</v>
      </c>
      <c r="V178" s="296">
        <v>1</v>
      </c>
      <c r="W178" s="296">
        <v>1</v>
      </c>
      <c r="X178" s="296">
        <v>1</v>
      </c>
      <c r="Y178" s="296">
        <v>1</v>
      </c>
      <c r="Z178" s="296">
        <v>1</v>
      </c>
      <c r="AA178" s="296">
        <v>1</v>
      </c>
      <c r="AB178" s="296">
        <v>1</v>
      </c>
      <c r="AC178" s="296">
        <v>1</v>
      </c>
      <c r="AD178" s="296">
        <v>1</v>
      </c>
      <c r="AE178" s="296">
        <v>1</v>
      </c>
      <c r="AF178" s="296">
        <v>1</v>
      </c>
      <c r="AG178" s="296">
        <v>1</v>
      </c>
      <c r="AH178" s="296">
        <v>1</v>
      </c>
      <c r="AI178" s="296">
        <v>0.81</v>
      </c>
      <c r="AJ178" s="296">
        <v>1</v>
      </c>
      <c r="AK178" s="296">
        <v>1</v>
      </c>
      <c r="AL178" s="296">
        <v>1</v>
      </c>
      <c r="AM178" s="296">
        <v>1</v>
      </c>
      <c r="AN178" s="296">
        <v>1</v>
      </c>
      <c r="AO178" s="296">
        <v>1</v>
      </c>
      <c r="AP178" s="296">
        <v>1</v>
      </c>
      <c r="AQ178" s="296">
        <v>1</v>
      </c>
      <c r="AR178" s="296">
        <v>1</v>
      </c>
      <c r="AS178" s="296">
        <v>1</v>
      </c>
      <c r="AT178" s="296">
        <v>1</v>
      </c>
      <c r="AU178" s="296">
        <v>1</v>
      </c>
      <c r="AV178" s="296">
        <v>1</v>
      </c>
      <c r="AW178" s="296">
        <v>1</v>
      </c>
      <c r="AX178" s="296">
        <v>1</v>
      </c>
      <c r="AY178" s="296">
        <v>0.5</v>
      </c>
      <c r="AZ178" s="296">
        <v>1</v>
      </c>
      <c r="BA178" s="296">
        <v>0.89</v>
      </c>
      <c r="BB178" s="296">
        <v>1</v>
      </c>
      <c r="BC178" s="296">
        <v>0.55000000000000004</v>
      </c>
      <c r="BD178" s="296">
        <v>1</v>
      </c>
      <c r="BE178" s="296">
        <v>0.6</v>
      </c>
      <c r="BF178" s="296">
        <v>1</v>
      </c>
      <c r="BG178" s="296">
        <v>1</v>
      </c>
      <c r="BH178" s="296">
        <v>1</v>
      </c>
      <c r="BI178" s="296">
        <v>1</v>
      </c>
      <c r="BJ178" s="296">
        <v>0.73</v>
      </c>
      <c r="BK178" s="296">
        <v>1</v>
      </c>
      <c r="BL178" s="296">
        <v>1</v>
      </c>
      <c r="BM178" s="296">
        <v>1</v>
      </c>
      <c r="BN178" s="296">
        <v>1</v>
      </c>
      <c r="BO178" s="296">
        <v>1</v>
      </c>
      <c r="BP178" s="296">
        <v>1</v>
      </c>
      <c r="BQ178" s="296">
        <v>0.5</v>
      </c>
      <c r="BR178" s="296">
        <v>0.78</v>
      </c>
      <c r="BS178" s="296">
        <v>0.6</v>
      </c>
      <c r="BT178" s="129"/>
    </row>
    <row r="179" spans="1:72" ht="14" x14ac:dyDescent="0.15">
      <c r="A179" s="117" t="s">
        <v>941</v>
      </c>
      <c r="B179" s="156" t="s">
        <v>521</v>
      </c>
      <c r="C179" s="156" t="s">
        <v>241</v>
      </c>
      <c r="D179" s="156" t="s">
        <v>796</v>
      </c>
      <c r="E179" s="156" t="s">
        <v>134</v>
      </c>
      <c r="F179" s="156"/>
      <c r="G179" s="118">
        <v>0.2</v>
      </c>
      <c r="H179" s="119">
        <v>1.2</v>
      </c>
      <c r="I179" s="120">
        <f t="shared" si="7"/>
        <v>16</v>
      </c>
      <c r="J179" s="120">
        <f t="shared" si="7"/>
        <v>96</v>
      </c>
      <c r="K179" s="254">
        <v>16</v>
      </c>
      <c r="L179" s="296">
        <v>1</v>
      </c>
      <c r="M179" s="296">
        <v>1</v>
      </c>
      <c r="N179" s="296">
        <v>1</v>
      </c>
      <c r="O179" s="296">
        <v>1</v>
      </c>
      <c r="P179" s="296">
        <v>1</v>
      </c>
      <c r="Q179" s="296">
        <v>1</v>
      </c>
      <c r="R179" s="296">
        <v>1</v>
      </c>
      <c r="S179" s="296">
        <v>1</v>
      </c>
      <c r="T179" s="296">
        <v>1</v>
      </c>
      <c r="U179" s="296">
        <v>1</v>
      </c>
      <c r="V179" s="296">
        <v>1</v>
      </c>
      <c r="W179" s="296">
        <v>1</v>
      </c>
      <c r="X179" s="296">
        <v>1</v>
      </c>
      <c r="Y179" s="296">
        <v>1</v>
      </c>
      <c r="Z179" s="296">
        <v>1</v>
      </c>
      <c r="AA179" s="296">
        <v>1</v>
      </c>
      <c r="AB179" s="296">
        <v>1</v>
      </c>
      <c r="AC179" s="296">
        <v>1</v>
      </c>
      <c r="AD179" s="296">
        <v>1</v>
      </c>
      <c r="AE179" s="296">
        <v>1</v>
      </c>
      <c r="AF179" s="296">
        <v>1</v>
      </c>
      <c r="AG179" s="296">
        <v>1</v>
      </c>
      <c r="AH179" s="296">
        <v>1</v>
      </c>
      <c r="AI179" s="296">
        <v>0.81</v>
      </c>
      <c r="AJ179" s="296">
        <v>1</v>
      </c>
      <c r="AK179" s="296">
        <v>1</v>
      </c>
      <c r="AL179" s="296">
        <v>1</v>
      </c>
      <c r="AM179" s="296">
        <v>1</v>
      </c>
      <c r="AN179" s="296">
        <v>1</v>
      </c>
      <c r="AO179" s="296">
        <v>1</v>
      </c>
      <c r="AP179" s="296">
        <v>1</v>
      </c>
      <c r="AQ179" s="296">
        <v>1</v>
      </c>
      <c r="AR179" s="296">
        <v>1</v>
      </c>
      <c r="AS179" s="296">
        <v>1</v>
      </c>
      <c r="AT179" s="296">
        <v>1</v>
      </c>
      <c r="AU179" s="296">
        <v>1</v>
      </c>
      <c r="AV179" s="296">
        <v>1</v>
      </c>
      <c r="AW179" s="296">
        <v>1</v>
      </c>
      <c r="AX179" s="296">
        <v>1</v>
      </c>
      <c r="AY179" s="296">
        <v>0.5</v>
      </c>
      <c r="AZ179" s="296">
        <v>1</v>
      </c>
      <c r="BA179" s="296">
        <v>0.89</v>
      </c>
      <c r="BB179" s="296">
        <v>1</v>
      </c>
      <c r="BC179" s="296">
        <v>0.55000000000000004</v>
      </c>
      <c r="BD179" s="296">
        <v>1</v>
      </c>
      <c r="BE179" s="296">
        <v>0.6</v>
      </c>
      <c r="BF179" s="296">
        <v>1</v>
      </c>
      <c r="BG179" s="296">
        <v>1</v>
      </c>
      <c r="BH179" s="296">
        <v>1</v>
      </c>
      <c r="BI179" s="296">
        <v>1</v>
      </c>
      <c r="BJ179" s="296">
        <v>0.73</v>
      </c>
      <c r="BK179" s="296">
        <v>1</v>
      </c>
      <c r="BL179" s="296">
        <v>1</v>
      </c>
      <c r="BM179" s="296">
        <v>1</v>
      </c>
      <c r="BN179" s="296">
        <v>1</v>
      </c>
      <c r="BO179" s="296">
        <v>1</v>
      </c>
      <c r="BP179" s="296">
        <v>1</v>
      </c>
      <c r="BQ179" s="296">
        <v>0.5</v>
      </c>
      <c r="BR179" s="296">
        <v>0.78</v>
      </c>
      <c r="BS179" s="296">
        <v>0.6</v>
      </c>
      <c r="BT179" s="129"/>
    </row>
    <row r="180" spans="1:72" ht="14" x14ac:dyDescent="0.15">
      <c r="A180" s="117" t="s">
        <v>942</v>
      </c>
      <c r="B180" s="156" t="s">
        <v>521</v>
      </c>
      <c r="C180" s="156" t="s">
        <v>241</v>
      </c>
      <c r="D180" s="156" t="s">
        <v>797</v>
      </c>
      <c r="E180" s="156" t="s">
        <v>134</v>
      </c>
      <c r="F180" s="156"/>
      <c r="G180" s="118">
        <v>0.3</v>
      </c>
      <c r="H180" s="119">
        <v>0.8</v>
      </c>
      <c r="I180" s="120">
        <f t="shared" si="7"/>
        <v>24</v>
      </c>
      <c r="J180" s="120">
        <f t="shared" si="7"/>
        <v>64</v>
      </c>
      <c r="K180" s="254">
        <v>24</v>
      </c>
      <c r="L180" s="296">
        <v>1</v>
      </c>
      <c r="M180" s="296">
        <v>1</v>
      </c>
      <c r="N180" s="296">
        <v>1</v>
      </c>
      <c r="O180" s="296">
        <v>1</v>
      </c>
      <c r="P180" s="296">
        <v>1</v>
      </c>
      <c r="Q180" s="296">
        <v>1</v>
      </c>
      <c r="R180" s="296">
        <v>1</v>
      </c>
      <c r="S180" s="296">
        <v>1</v>
      </c>
      <c r="T180" s="296">
        <v>1</v>
      </c>
      <c r="U180" s="296">
        <v>1</v>
      </c>
      <c r="V180" s="296">
        <v>1</v>
      </c>
      <c r="W180" s="296">
        <v>1</v>
      </c>
      <c r="X180" s="296">
        <v>1</v>
      </c>
      <c r="Y180" s="296">
        <v>1</v>
      </c>
      <c r="Z180" s="296">
        <v>1</v>
      </c>
      <c r="AA180" s="296">
        <v>1</v>
      </c>
      <c r="AB180" s="296">
        <v>1</v>
      </c>
      <c r="AC180" s="296">
        <v>1</v>
      </c>
      <c r="AD180" s="296">
        <v>1</v>
      </c>
      <c r="AE180" s="296">
        <v>1</v>
      </c>
      <c r="AF180" s="296">
        <v>1</v>
      </c>
      <c r="AG180" s="296">
        <v>1</v>
      </c>
      <c r="AH180" s="296">
        <v>1</v>
      </c>
      <c r="AI180" s="296">
        <v>0.81</v>
      </c>
      <c r="AJ180" s="296">
        <v>1</v>
      </c>
      <c r="AK180" s="296">
        <v>1</v>
      </c>
      <c r="AL180" s="296">
        <v>1</v>
      </c>
      <c r="AM180" s="296">
        <v>1</v>
      </c>
      <c r="AN180" s="296">
        <v>1</v>
      </c>
      <c r="AO180" s="296">
        <v>1</v>
      </c>
      <c r="AP180" s="296">
        <v>1</v>
      </c>
      <c r="AQ180" s="296">
        <v>1</v>
      </c>
      <c r="AR180" s="296">
        <v>1</v>
      </c>
      <c r="AS180" s="296">
        <v>1</v>
      </c>
      <c r="AT180" s="296">
        <v>1</v>
      </c>
      <c r="AU180" s="296">
        <v>1</v>
      </c>
      <c r="AV180" s="296">
        <v>1</v>
      </c>
      <c r="AW180" s="296">
        <v>1</v>
      </c>
      <c r="AX180" s="296">
        <v>1</v>
      </c>
      <c r="AY180" s="296">
        <v>0.5</v>
      </c>
      <c r="AZ180" s="296">
        <v>1</v>
      </c>
      <c r="BA180" s="296">
        <v>0.89</v>
      </c>
      <c r="BB180" s="296">
        <v>1</v>
      </c>
      <c r="BC180" s="296">
        <v>0.55000000000000004</v>
      </c>
      <c r="BD180" s="296">
        <v>1</v>
      </c>
      <c r="BE180" s="296">
        <v>0.6</v>
      </c>
      <c r="BF180" s="296">
        <v>1</v>
      </c>
      <c r="BG180" s="296">
        <v>1</v>
      </c>
      <c r="BH180" s="296">
        <v>1</v>
      </c>
      <c r="BI180" s="296">
        <v>1</v>
      </c>
      <c r="BJ180" s="296">
        <v>0.73</v>
      </c>
      <c r="BK180" s="296">
        <v>1</v>
      </c>
      <c r="BL180" s="296">
        <v>1</v>
      </c>
      <c r="BM180" s="296">
        <v>1</v>
      </c>
      <c r="BN180" s="296">
        <v>1</v>
      </c>
      <c r="BO180" s="296">
        <v>1</v>
      </c>
      <c r="BP180" s="296">
        <v>1</v>
      </c>
      <c r="BQ180" s="296">
        <v>0.5</v>
      </c>
      <c r="BR180" s="296">
        <v>0.78</v>
      </c>
      <c r="BS180" s="296">
        <v>0.6</v>
      </c>
      <c r="BT180" s="129"/>
    </row>
    <row r="181" spans="1:72" ht="14" x14ac:dyDescent="0.15">
      <c r="A181" s="117" t="s">
        <v>943</v>
      </c>
      <c r="B181" s="156" t="s">
        <v>521</v>
      </c>
      <c r="C181" s="156" t="s">
        <v>241</v>
      </c>
      <c r="D181" s="156" t="s">
        <v>798</v>
      </c>
      <c r="E181" s="156" t="s">
        <v>134</v>
      </c>
      <c r="F181" s="156"/>
      <c r="G181" s="118">
        <v>0.6</v>
      </c>
      <c r="H181" s="119">
        <v>0.8</v>
      </c>
      <c r="I181" s="120">
        <f t="shared" si="7"/>
        <v>48</v>
      </c>
      <c r="J181" s="120">
        <f t="shared" si="7"/>
        <v>64</v>
      </c>
      <c r="K181" s="254">
        <v>48</v>
      </c>
      <c r="L181" s="296">
        <v>1</v>
      </c>
      <c r="M181" s="296">
        <v>1</v>
      </c>
      <c r="N181" s="296">
        <v>1</v>
      </c>
      <c r="O181" s="296">
        <v>1</v>
      </c>
      <c r="P181" s="296">
        <v>1</v>
      </c>
      <c r="Q181" s="296">
        <v>1</v>
      </c>
      <c r="R181" s="296">
        <v>1</v>
      </c>
      <c r="S181" s="296">
        <v>1</v>
      </c>
      <c r="T181" s="296">
        <v>1</v>
      </c>
      <c r="U181" s="296">
        <v>1</v>
      </c>
      <c r="V181" s="296">
        <v>1</v>
      </c>
      <c r="W181" s="296">
        <v>1</v>
      </c>
      <c r="X181" s="296">
        <v>1</v>
      </c>
      <c r="Y181" s="296">
        <v>1</v>
      </c>
      <c r="Z181" s="296">
        <v>1</v>
      </c>
      <c r="AA181" s="296">
        <v>1</v>
      </c>
      <c r="AB181" s="296">
        <v>1</v>
      </c>
      <c r="AC181" s="296">
        <v>1</v>
      </c>
      <c r="AD181" s="296">
        <v>1</v>
      </c>
      <c r="AE181" s="296">
        <v>1</v>
      </c>
      <c r="AF181" s="296">
        <v>1</v>
      </c>
      <c r="AG181" s="296">
        <v>1</v>
      </c>
      <c r="AH181" s="296">
        <v>1</v>
      </c>
      <c r="AI181" s="296">
        <v>0.81</v>
      </c>
      <c r="AJ181" s="296">
        <v>1</v>
      </c>
      <c r="AK181" s="296">
        <v>1</v>
      </c>
      <c r="AL181" s="296">
        <v>1</v>
      </c>
      <c r="AM181" s="296">
        <v>1</v>
      </c>
      <c r="AN181" s="296">
        <v>1</v>
      </c>
      <c r="AO181" s="296">
        <v>1</v>
      </c>
      <c r="AP181" s="296">
        <v>1</v>
      </c>
      <c r="AQ181" s="296">
        <v>1</v>
      </c>
      <c r="AR181" s="296">
        <v>1</v>
      </c>
      <c r="AS181" s="296">
        <v>1</v>
      </c>
      <c r="AT181" s="296">
        <v>1</v>
      </c>
      <c r="AU181" s="296">
        <v>1</v>
      </c>
      <c r="AV181" s="296">
        <v>1</v>
      </c>
      <c r="AW181" s="296">
        <v>1</v>
      </c>
      <c r="AX181" s="296">
        <v>1</v>
      </c>
      <c r="AY181" s="296">
        <v>0.5</v>
      </c>
      <c r="AZ181" s="296">
        <v>1</v>
      </c>
      <c r="BA181" s="296">
        <v>0.89</v>
      </c>
      <c r="BB181" s="296">
        <v>1</v>
      </c>
      <c r="BC181" s="296">
        <v>0.55000000000000004</v>
      </c>
      <c r="BD181" s="296">
        <v>1</v>
      </c>
      <c r="BE181" s="296">
        <v>0.6</v>
      </c>
      <c r="BF181" s="296">
        <v>1</v>
      </c>
      <c r="BG181" s="296">
        <v>1</v>
      </c>
      <c r="BH181" s="296">
        <v>1</v>
      </c>
      <c r="BI181" s="296">
        <v>1</v>
      </c>
      <c r="BJ181" s="296">
        <v>0.73</v>
      </c>
      <c r="BK181" s="296">
        <v>1</v>
      </c>
      <c r="BL181" s="296">
        <v>1</v>
      </c>
      <c r="BM181" s="296">
        <v>1</v>
      </c>
      <c r="BN181" s="296">
        <v>1</v>
      </c>
      <c r="BO181" s="296">
        <v>1</v>
      </c>
      <c r="BP181" s="296">
        <v>1</v>
      </c>
      <c r="BQ181" s="296">
        <v>0.5</v>
      </c>
      <c r="BR181" s="296">
        <v>0.78</v>
      </c>
      <c r="BS181" s="296">
        <v>0.6</v>
      </c>
      <c r="BT181" s="129"/>
    </row>
    <row r="182" spans="1:72" ht="14" x14ac:dyDescent="0.15">
      <c r="A182" s="117" t="s">
        <v>944</v>
      </c>
      <c r="B182" s="156" t="s">
        <v>521</v>
      </c>
      <c r="C182" s="156" t="s">
        <v>241</v>
      </c>
      <c r="D182" s="156" t="s">
        <v>799</v>
      </c>
      <c r="E182" s="156" t="s">
        <v>134</v>
      </c>
      <c r="F182" s="156"/>
      <c r="G182" s="118">
        <v>0.8</v>
      </c>
      <c r="H182" s="119">
        <v>1</v>
      </c>
      <c r="I182" s="120">
        <f t="shared" si="7"/>
        <v>64</v>
      </c>
      <c r="J182" s="120">
        <f t="shared" si="7"/>
        <v>80</v>
      </c>
      <c r="K182" s="254">
        <v>64</v>
      </c>
      <c r="L182" s="296">
        <v>1</v>
      </c>
      <c r="M182" s="296">
        <v>1</v>
      </c>
      <c r="N182" s="296">
        <v>1</v>
      </c>
      <c r="O182" s="296">
        <v>1</v>
      </c>
      <c r="P182" s="296">
        <v>1</v>
      </c>
      <c r="Q182" s="296">
        <v>1</v>
      </c>
      <c r="R182" s="296">
        <v>1</v>
      </c>
      <c r="S182" s="296">
        <v>1</v>
      </c>
      <c r="T182" s="296">
        <v>1</v>
      </c>
      <c r="U182" s="296">
        <v>1</v>
      </c>
      <c r="V182" s="296">
        <v>1</v>
      </c>
      <c r="W182" s="296">
        <v>1</v>
      </c>
      <c r="X182" s="296">
        <v>1</v>
      </c>
      <c r="Y182" s="296">
        <v>1</v>
      </c>
      <c r="Z182" s="296">
        <v>1</v>
      </c>
      <c r="AA182" s="296">
        <v>1</v>
      </c>
      <c r="AB182" s="296">
        <v>1</v>
      </c>
      <c r="AC182" s="296">
        <v>1</v>
      </c>
      <c r="AD182" s="296">
        <v>1</v>
      </c>
      <c r="AE182" s="296">
        <v>1</v>
      </c>
      <c r="AF182" s="296">
        <v>1</v>
      </c>
      <c r="AG182" s="296">
        <v>1</v>
      </c>
      <c r="AH182" s="296">
        <v>1</v>
      </c>
      <c r="AI182" s="296">
        <v>0.81</v>
      </c>
      <c r="AJ182" s="296">
        <v>1</v>
      </c>
      <c r="AK182" s="296">
        <v>1</v>
      </c>
      <c r="AL182" s="296">
        <v>1</v>
      </c>
      <c r="AM182" s="296">
        <v>1</v>
      </c>
      <c r="AN182" s="296">
        <v>1</v>
      </c>
      <c r="AO182" s="296">
        <v>1</v>
      </c>
      <c r="AP182" s="296">
        <v>1</v>
      </c>
      <c r="AQ182" s="296">
        <v>1</v>
      </c>
      <c r="AR182" s="296">
        <v>1</v>
      </c>
      <c r="AS182" s="296">
        <v>1</v>
      </c>
      <c r="AT182" s="296">
        <v>1</v>
      </c>
      <c r="AU182" s="296">
        <v>1</v>
      </c>
      <c r="AV182" s="296">
        <v>1</v>
      </c>
      <c r="AW182" s="296">
        <v>1</v>
      </c>
      <c r="AX182" s="296">
        <v>1</v>
      </c>
      <c r="AY182" s="296">
        <v>0.5</v>
      </c>
      <c r="AZ182" s="296">
        <v>1</v>
      </c>
      <c r="BA182" s="296">
        <v>0.89</v>
      </c>
      <c r="BB182" s="296">
        <v>1</v>
      </c>
      <c r="BC182" s="296">
        <v>0.55000000000000004</v>
      </c>
      <c r="BD182" s="296">
        <v>1</v>
      </c>
      <c r="BE182" s="296">
        <v>0.6</v>
      </c>
      <c r="BF182" s="296">
        <v>1</v>
      </c>
      <c r="BG182" s="296">
        <v>1</v>
      </c>
      <c r="BH182" s="296">
        <v>1</v>
      </c>
      <c r="BI182" s="296">
        <v>1</v>
      </c>
      <c r="BJ182" s="296">
        <v>0.73</v>
      </c>
      <c r="BK182" s="296">
        <v>1</v>
      </c>
      <c r="BL182" s="296">
        <v>1</v>
      </c>
      <c r="BM182" s="296">
        <v>1</v>
      </c>
      <c r="BN182" s="296">
        <v>1</v>
      </c>
      <c r="BO182" s="296">
        <v>1</v>
      </c>
      <c r="BP182" s="296">
        <v>1</v>
      </c>
      <c r="BQ182" s="296">
        <v>0.5</v>
      </c>
      <c r="BR182" s="296">
        <v>0.78</v>
      </c>
      <c r="BS182" s="296">
        <v>0.6</v>
      </c>
      <c r="BT182" s="129"/>
    </row>
    <row r="183" spans="1:72" ht="14" x14ac:dyDescent="0.15">
      <c r="A183" s="117" t="s">
        <v>385</v>
      </c>
      <c r="B183" s="156" t="s">
        <v>521</v>
      </c>
      <c r="C183" s="156" t="s">
        <v>242</v>
      </c>
      <c r="D183" s="156" t="s">
        <v>800</v>
      </c>
      <c r="E183" s="156" t="s">
        <v>939</v>
      </c>
      <c r="F183" s="156"/>
      <c r="G183" s="118">
        <v>0.05</v>
      </c>
      <c r="H183" s="119">
        <v>0.8</v>
      </c>
      <c r="I183" s="120">
        <f t="shared" si="7"/>
        <v>4</v>
      </c>
      <c r="J183" s="120">
        <f t="shared" si="7"/>
        <v>64</v>
      </c>
      <c r="K183" s="254">
        <v>4</v>
      </c>
      <c r="L183" s="296">
        <v>1</v>
      </c>
      <c r="M183" s="296">
        <v>1</v>
      </c>
      <c r="N183" s="296">
        <v>1</v>
      </c>
      <c r="O183" s="296">
        <v>1</v>
      </c>
      <c r="P183" s="296">
        <v>1</v>
      </c>
      <c r="Q183" s="296">
        <v>1</v>
      </c>
      <c r="R183" s="296">
        <v>1</v>
      </c>
      <c r="S183" s="296">
        <v>1</v>
      </c>
      <c r="T183" s="296">
        <v>1</v>
      </c>
      <c r="U183" s="296">
        <v>1</v>
      </c>
      <c r="V183" s="296">
        <v>1</v>
      </c>
      <c r="W183" s="296">
        <v>1</v>
      </c>
      <c r="X183" s="296">
        <v>1</v>
      </c>
      <c r="Y183" s="296">
        <v>1</v>
      </c>
      <c r="Z183" s="296">
        <v>1</v>
      </c>
      <c r="AA183" s="296">
        <v>1</v>
      </c>
      <c r="AB183" s="296">
        <v>1</v>
      </c>
      <c r="AC183" s="296">
        <v>1</v>
      </c>
      <c r="AD183" s="296">
        <v>1</v>
      </c>
      <c r="AE183" s="296">
        <v>1</v>
      </c>
      <c r="AF183" s="296">
        <v>1</v>
      </c>
      <c r="AG183" s="296">
        <v>1</v>
      </c>
      <c r="AH183" s="296">
        <v>1</v>
      </c>
      <c r="AI183" s="296">
        <v>0.81</v>
      </c>
      <c r="AJ183" s="296">
        <v>1</v>
      </c>
      <c r="AK183" s="296">
        <v>1</v>
      </c>
      <c r="AL183" s="296">
        <v>1</v>
      </c>
      <c r="AM183" s="296">
        <v>1</v>
      </c>
      <c r="AN183" s="296">
        <v>1</v>
      </c>
      <c r="AO183" s="296">
        <v>1</v>
      </c>
      <c r="AP183" s="296">
        <v>1</v>
      </c>
      <c r="AQ183" s="296">
        <v>1</v>
      </c>
      <c r="AR183" s="296">
        <v>1</v>
      </c>
      <c r="AS183" s="296">
        <v>1</v>
      </c>
      <c r="AT183" s="296">
        <v>1</v>
      </c>
      <c r="AU183" s="296">
        <v>1</v>
      </c>
      <c r="AV183" s="296">
        <v>1</v>
      </c>
      <c r="AW183" s="296">
        <v>1</v>
      </c>
      <c r="AX183" s="296">
        <v>1</v>
      </c>
      <c r="AY183" s="296">
        <v>0.5</v>
      </c>
      <c r="AZ183" s="296">
        <v>1</v>
      </c>
      <c r="BA183" s="296">
        <v>0.89</v>
      </c>
      <c r="BB183" s="296">
        <v>1</v>
      </c>
      <c r="BC183" s="296">
        <v>0.55000000000000004</v>
      </c>
      <c r="BD183" s="296">
        <v>1</v>
      </c>
      <c r="BE183" s="296">
        <v>0.6</v>
      </c>
      <c r="BF183" s="296">
        <v>1</v>
      </c>
      <c r="BG183" s="296">
        <v>1</v>
      </c>
      <c r="BH183" s="296">
        <v>1</v>
      </c>
      <c r="BI183" s="296">
        <v>1</v>
      </c>
      <c r="BJ183" s="296">
        <v>0.73</v>
      </c>
      <c r="BK183" s="296">
        <v>1</v>
      </c>
      <c r="BL183" s="296">
        <v>1</v>
      </c>
      <c r="BM183" s="296">
        <v>1</v>
      </c>
      <c r="BN183" s="296">
        <v>1</v>
      </c>
      <c r="BO183" s="296">
        <v>1</v>
      </c>
      <c r="BP183" s="296">
        <v>1</v>
      </c>
      <c r="BQ183" s="296">
        <v>0.5</v>
      </c>
      <c r="BR183" s="296">
        <v>0.78</v>
      </c>
      <c r="BS183" s="296">
        <v>0.6</v>
      </c>
      <c r="BT183" s="129"/>
    </row>
    <row r="184" spans="1:72" ht="14" x14ac:dyDescent="0.15">
      <c r="A184" s="117" t="s">
        <v>386</v>
      </c>
      <c r="B184" s="156" t="s">
        <v>521</v>
      </c>
      <c r="C184" s="156" t="s">
        <v>242</v>
      </c>
      <c r="D184" s="156" t="s">
        <v>801</v>
      </c>
      <c r="E184" s="156" t="s">
        <v>939</v>
      </c>
      <c r="F184" s="156"/>
      <c r="G184" s="118">
        <v>0.05</v>
      </c>
      <c r="H184" s="119">
        <v>2</v>
      </c>
      <c r="I184" s="120">
        <f t="shared" si="7"/>
        <v>4</v>
      </c>
      <c r="J184" s="120">
        <f t="shared" si="7"/>
        <v>160</v>
      </c>
      <c r="K184" s="254">
        <v>4</v>
      </c>
      <c r="L184" s="296">
        <v>1</v>
      </c>
      <c r="M184" s="296">
        <v>1</v>
      </c>
      <c r="N184" s="296">
        <v>1</v>
      </c>
      <c r="O184" s="296">
        <v>1</v>
      </c>
      <c r="P184" s="296">
        <v>1</v>
      </c>
      <c r="Q184" s="296">
        <v>1</v>
      </c>
      <c r="R184" s="296">
        <v>1</v>
      </c>
      <c r="S184" s="296">
        <v>1</v>
      </c>
      <c r="T184" s="296">
        <v>1</v>
      </c>
      <c r="U184" s="296">
        <v>1</v>
      </c>
      <c r="V184" s="296">
        <v>1</v>
      </c>
      <c r="W184" s="296">
        <v>1</v>
      </c>
      <c r="X184" s="296">
        <v>1</v>
      </c>
      <c r="Y184" s="296">
        <v>1</v>
      </c>
      <c r="Z184" s="296">
        <v>1</v>
      </c>
      <c r="AA184" s="296">
        <v>1</v>
      </c>
      <c r="AB184" s="296">
        <v>1</v>
      </c>
      <c r="AC184" s="296">
        <v>1</v>
      </c>
      <c r="AD184" s="296">
        <v>1</v>
      </c>
      <c r="AE184" s="296">
        <v>1</v>
      </c>
      <c r="AF184" s="296">
        <v>1</v>
      </c>
      <c r="AG184" s="296">
        <v>1</v>
      </c>
      <c r="AH184" s="296">
        <v>1</v>
      </c>
      <c r="AI184" s="296">
        <v>0.81</v>
      </c>
      <c r="AJ184" s="296">
        <v>1</v>
      </c>
      <c r="AK184" s="296">
        <v>1</v>
      </c>
      <c r="AL184" s="296">
        <v>1</v>
      </c>
      <c r="AM184" s="296">
        <v>1</v>
      </c>
      <c r="AN184" s="296">
        <v>1</v>
      </c>
      <c r="AO184" s="296">
        <v>1</v>
      </c>
      <c r="AP184" s="296">
        <v>1</v>
      </c>
      <c r="AQ184" s="296">
        <v>1</v>
      </c>
      <c r="AR184" s="296">
        <v>1</v>
      </c>
      <c r="AS184" s="296">
        <v>1</v>
      </c>
      <c r="AT184" s="296">
        <v>1</v>
      </c>
      <c r="AU184" s="296">
        <v>1</v>
      </c>
      <c r="AV184" s="296">
        <v>1</v>
      </c>
      <c r="AW184" s="296">
        <v>1</v>
      </c>
      <c r="AX184" s="296">
        <v>1</v>
      </c>
      <c r="AY184" s="296">
        <v>0.5</v>
      </c>
      <c r="AZ184" s="296">
        <v>1</v>
      </c>
      <c r="BA184" s="296">
        <v>0.89</v>
      </c>
      <c r="BB184" s="296">
        <v>1</v>
      </c>
      <c r="BC184" s="296">
        <v>0.55000000000000004</v>
      </c>
      <c r="BD184" s="296">
        <v>1</v>
      </c>
      <c r="BE184" s="296">
        <v>0.6</v>
      </c>
      <c r="BF184" s="296">
        <v>1</v>
      </c>
      <c r="BG184" s="296">
        <v>1</v>
      </c>
      <c r="BH184" s="296">
        <v>1</v>
      </c>
      <c r="BI184" s="296">
        <v>1</v>
      </c>
      <c r="BJ184" s="296">
        <v>0.73</v>
      </c>
      <c r="BK184" s="296">
        <v>1</v>
      </c>
      <c r="BL184" s="296">
        <v>1</v>
      </c>
      <c r="BM184" s="296">
        <v>1</v>
      </c>
      <c r="BN184" s="296">
        <v>1</v>
      </c>
      <c r="BO184" s="296">
        <v>1</v>
      </c>
      <c r="BP184" s="296">
        <v>1</v>
      </c>
      <c r="BQ184" s="296">
        <v>0.5</v>
      </c>
      <c r="BR184" s="296">
        <v>0.78</v>
      </c>
      <c r="BS184" s="296">
        <v>0.6</v>
      </c>
      <c r="BT184" s="129"/>
    </row>
    <row r="185" spans="1:72" ht="14" x14ac:dyDescent="0.15">
      <c r="A185" s="117" t="s">
        <v>387</v>
      </c>
      <c r="B185" s="156" t="s">
        <v>521</v>
      </c>
      <c r="C185" s="156" t="s">
        <v>242</v>
      </c>
      <c r="D185" s="156" t="s">
        <v>802</v>
      </c>
      <c r="E185" s="156" t="s">
        <v>939</v>
      </c>
      <c r="F185" s="156"/>
      <c r="G185" s="118">
        <v>7.4999999999999997E-2</v>
      </c>
      <c r="H185" s="119">
        <v>0.7</v>
      </c>
      <c r="I185" s="120">
        <f t="shared" si="7"/>
        <v>6</v>
      </c>
      <c r="J185" s="120">
        <f t="shared" si="7"/>
        <v>56</v>
      </c>
      <c r="K185" s="254">
        <v>6</v>
      </c>
      <c r="L185" s="296">
        <v>1</v>
      </c>
      <c r="M185" s="296">
        <v>1</v>
      </c>
      <c r="N185" s="296">
        <v>1</v>
      </c>
      <c r="O185" s="296">
        <v>1</v>
      </c>
      <c r="P185" s="296">
        <v>1</v>
      </c>
      <c r="Q185" s="296">
        <v>1</v>
      </c>
      <c r="R185" s="296">
        <v>1</v>
      </c>
      <c r="S185" s="296">
        <v>1</v>
      </c>
      <c r="T185" s="296">
        <v>1</v>
      </c>
      <c r="U185" s="296">
        <v>1</v>
      </c>
      <c r="V185" s="296">
        <v>1</v>
      </c>
      <c r="W185" s="296">
        <v>1</v>
      </c>
      <c r="X185" s="296">
        <v>1</v>
      </c>
      <c r="Y185" s="296">
        <v>1</v>
      </c>
      <c r="Z185" s="296">
        <v>1</v>
      </c>
      <c r="AA185" s="296">
        <v>1</v>
      </c>
      <c r="AB185" s="296">
        <v>1</v>
      </c>
      <c r="AC185" s="296">
        <v>1</v>
      </c>
      <c r="AD185" s="296">
        <v>1</v>
      </c>
      <c r="AE185" s="296">
        <v>1</v>
      </c>
      <c r="AF185" s="296">
        <v>1</v>
      </c>
      <c r="AG185" s="296">
        <v>1</v>
      </c>
      <c r="AH185" s="296">
        <v>1</v>
      </c>
      <c r="AI185" s="296">
        <v>0.81</v>
      </c>
      <c r="AJ185" s="296">
        <v>1</v>
      </c>
      <c r="AK185" s="296">
        <v>1</v>
      </c>
      <c r="AL185" s="296">
        <v>1</v>
      </c>
      <c r="AM185" s="296">
        <v>1</v>
      </c>
      <c r="AN185" s="296">
        <v>1</v>
      </c>
      <c r="AO185" s="296">
        <v>1</v>
      </c>
      <c r="AP185" s="296">
        <v>1</v>
      </c>
      <c r="AQ185" s="296">
        <v>1</v>
      </c>
      <c r="AR185" s="296">
        <v>1</v>
      </c>
      <c r="AS185" s="296">
        <v>1</v>
      </c>
      <c r="AT185" s="296">
        <v>1</v>
      </c>
      <c r="AU185" s="296">
        <v>1</v>
      </c>
      <c r="AV185" s="296">
        <v>1</v>
      </c>
      <c r="AW185" s="296">
        <v>1</v>
      </c>
      <c r="AX185" s="296">
        <v>1</v>
      </c>
      <c r="AY185" s="296">
        <v>0.5</v>
      </c>
      <c r="AZ185" s="296">
        <v>1</v>
      </c>
      <c r="BA185" s="296">
        <v>0.89</v>
      </c>
      <c r="BB185" s="296">
        <v>1</v>
      </c>
      <c r="BC185" s="296">
        <v>0.55000000000000004</v>
      </c>
      <c r="BD185" s="296">
        <v>1</v>
      </c>
      <c r="BE185" s="296">
        <v>0.6</v>
      </c>
      <c r="BF185" s="296">
        <v>1</v>
      </c>
      <c r="BG185" s="296">
        <v>1</v>
      </c>
      <c r="BH185" s="296">
        <v>1</v>
      </c>
      <c r="BI185" s="296">
        <v>1</v>
      </c>
      <c r="BJ185" s="296">
        <v>0.73</v>
      </c>
      <c r="BK185" s="296">
        <v>1</v>
      </c>
      <c r="BL185" s="296">
        <v>1</v>
      </c>
      <c r="BM185" s="296">
        <v>1</v>
      </c>
      <c r="BN185" s="296">
        <v>1</v>
      </c>
      <c r="BO185" s="296">
        <v>1</v>
      </c>
      <c r="BP185" s="296">
        <v>1</v>
      </c>
      <c r="BQ185" s="296">
        <v>0.5</v>
      </c>
      <c r="BR185" s="296">
        <v>0.78</v>
      </c>
      <c r="BS185" s="296">
        <v>0.6</v>
      </c>
      <c r="BT185" s="129"/>
    </row>
    <row r="186" spans="1:72" ht="14" x14ac:dyDescent="0.15">
      <c r="A186" s="117" t="s">
        <v>388</v>
      </c>
      <c r="B186" s="156" t="s">
        <v>521</v>
      </c>
      <c r="C186" s="156" t="s">
        <v>242</v>
      </c>
      <c r="D186" s="156" t="s">
        <v>803</v>
      </c>
      <c r="E186" s="156" t="s">
        <v>939</v>
      </c>
      <c r="F186" s="156"/>
      <c r="G186" s="118">
        <v>7.4999999999999997E-2</v>
      </c>
      <c r="H186" s="119">
        <v>1.1000000000000001</v>
      </c>
      <c r="I186" s="120">
        <f t="shared" si="7"/>
        <v>6</v>
      </c>
      <c r="J186" s="120">
        <f t="shared" si="7"/>
        <v>88</v>
      </c>
      <c r="K186" s="254">
        <v>6</v>
      </c>
      <c r="L186" s="296">
        <v>1</v>
      </c>
      <c r="M186" s="296">
        <v>1</v>
      </c>
      <c r="N186" s="296">
        <v>1</v>
      </c>
      <c r="O186" s="296">
        <v>1</v>
      </c>
      <c r="P186" s="296">
        <v>1</v>
      </c>
      <c r="Q186" s="296">
        <v>1</v>
      </c>
      <c r="R186" s="296">
        <v>1</v>
      </c>
      <c r="S186" s="296">
        <v>1</v>
      </c>
      <c r="T186" s="296">
        <v>1</v>
      </c>
      <c r="U186" s="296">
        <v>1</v>
      </c>
      <c r="V186" s="296">
        <v>1</v>
      </c>
      <c r="W186" s="296">
        <v>1</v>
      </c>
      <c r="X186" s="296">
        <v>1</v>
      </c>
      <c r="Y186" s="296">
        <v>1</v>
      </c>
      <c r="Z186" s="296">
        <v>1</v>
      </c>
      <c r="AA186" s="296">
        <v>1</v>
      </c>
      <c r="AB186" s="296">
        <v>1</v>
      </c>
      <c r="AC186" s="296">
        <v>1</v>
      </c>
      <c r="AD186" s="296">
        <v>1</v>
      </c>
      <c r="AE186" s="296">
        <v>1</v>
      </c>
      <c r="AF186" s="296">
        <v>1</v>
      </c>
      <c r="AG186" s="296">
        <v>1</v>
      </c>
      <c r="AH186" s="296">
        <v>1</v>
      </c>
      <c r="AI186" s="296">
        <v>0.81</v>
      </c>
      <c r="AJ186" s="296">
        <v>1</v>
      </c>
      <c r="AK186" s="296">
        <v>1</v>
      </c>
      <c r="AL186" s="296">
        <v>1</v>
      </c>
      <c r="AM186" s="296">
        <v>1</v>
      </c>
      <c r="AN186" s="296">
        <v>1</v>
      </c>
      <c r="AO186" s="296">
        <v>1</v>
      </c>
      <c r="AP186" s="296">
        <v>1</v>
      </c>
      <c r="AQ186" s="296">
        <v>1</v>
      </c>
      <c r="AR186" s="296">
        <v>1</v>
      </c>
      <c r="AS186" s="296">
        <v>1</v>
      </c>
      <c r="AT186" s="296">
        <v>1</v>
      </c>
      <c r="AU186" s="296">
        <v>1</v>
      </c>
      <c r="AV186" s="296">
        <v>1</v>
      </c>
      <c r="AW186" s="296">
        <v>1</v>
      </c>
      <c r="AX186" s="296">
        <v>1</v>
      </c>
      <c r="AY186" s="296">
        <v>0.5</v>
      </c>
      <c r="AZ186" s="296">
        <v>1</v>
      </c>
      <c r="BA186" s="296">
        <v>0.89</v>
      </c>
      <c r="BB186" s="296">
        <v>1</v>
      </c>
      <c r="BC186" s="296">
        <v>0.55000000000000004</v>
      </c>
      <c r="BD186" s="296">
        <v>1</v>
      </c>
      <c r="BE186" s="296">
        <v>0.6</v>
      </c>
      <c r="BF186" s="296">
        <v>1</v>
      </c>
      <c r="BG186" s="296">
        <v>1</v>
      </c>
      <c r="BH186" s="296">
        <v>1</v>
      </c>
      <c r="BI186" s="296">
        <v>1</v>
      </c>
      <c r="BJ186" s="296">
        <v>0.73</v>
      </c>
      <c r="BK186" s="296">
        <v>1</v>
      </c>
      <c r="BL186" s="296">
        <v>1</v>
      </c>
      <c r="BM186" s="296">
        <v>1</v>
      </c>
      <c r="BN186" s="296">
        <v>1</v>
      </c>
      <c r="BO186" s="296">
        <v>1</v>
      </c>
      <c r="BP186" s="296">
        <v>1</v>
      </c>
      <c r="BQ186" s="296">
        <v>0.5</v>
      </c>
      <c r="BR186" s="296">
        <v>0.78</v>
      </c>
      <c r="BS186" s="296">
        <v>0.6</v>
      </c>
      <c r="BT186" s="129"/>
    </row>
    <row r="187" spans="1:72" ht="14" x14ac:dyDescent="0.15">
      <c r="A187" s="117" t="s">
        <v>389</v>
      </c>
      <c r="B187" s="156" t="s">
        <v>521</v>
      </c>
      <c r="C187" s="156" t="s">
        <v>242</v>
      </c>
      <c r="D187" s="156" t="s">
        <v>804</v>
      </c>
      <c r="E187" s="156" t="s">
        <v>939</v>
      </c>
      <c r="F187" s="156"/>
      <c r="G187" s="118">
        <v>0.1</v>
      </c>
      <c r="H187" s="119">
        <v>0.55000000000000004</v>
      </c>
      <c r="I187" s="120">
        <f t="shared" si="7"/>
        <v>8</v>
      </c>
      <c r="J187" s="120">
        <f t="shared" si="7"/>
        <v>44</v>
      </c>
      <c r="K187" s="254">
        <v>8</v>
      </c>
      <c r="L187" s="296">
        <v>1</v>
      </c>
      <c r="M187" s="296">
        <v>1</v>
      </c>
      <c r="N187" s="296">
        <v>1</v>
      </c>
      <c r="O187" s="296">
        <v>1</v>
      </c>
      <c r="P187" s="296">
        <v>1</v>
      </c>
      <c r="Q187" s="296">
        <v>1</v>
      </c>
      <c r="R187" s="296">
        <v>1</v>
      </c>
      <c r="S187" s="296">
        <v>1</v>
      </c>
      <c r="T187" s="296">
        <v>1</v>
      </c>
      <c r="U187" s="296">
        <v>1</v>
      </c>
      <c r="V187" s="296">
        <v>1</v>
      </c>
      <c r="W187" s="296">
        <v>1</v>
      </c>
      <c r="X187" s="296">
        <v>1</v>
      </c>
      <c r="Y187" s="296">
        <v>1</v>
      </c>
      <c r="Z187" s="296">
        <v>1</v>
      </c>
      <c r="AA187" s="296">
        <v>1</v>
      </c>
      <c r="AB187" s="296">
        <v>1</v>
      </c>
      <c r="AC187" s="296">
        <v>1</v>
      </c>
      <c r="AD187" s="296">
        <v>1</v>
      </c>
      <c r="AE187" s="296">
        <v>1</v>
      </c>
      <c r="AF187" s="296">
        <v>1</v>
      </c>
      <c r="AG187" s="296">
        <v>1</v>
      </c>
      <c r="AH187" s="296">
        <v>1</v>
      </c>
      <c r="AI187" s="296">
        <v>0.81</v>
      </c>
      <c r="AJ187" s="296">
        <v>1</v>
      </c>
      <c r="AK187" s="296">
        <v>1</v>
      </c>
      <c r="AL187" s="296">
        <v>1</v>
      </c>
      <c r="AM187" s="296">
        <v>1</v>
      </c>
      <c r="AN187" s="296">
        <v>1</v>
      </c>
      <c r="AO187" s="296">
        <v>1</v>
      </c>
      <c r="AP187" s="296">
        <v>1</v>
      </c>
      <c r="AQ187" s="296">
        <v>1</v>
      </c>
      <c r="AR187" s="296">
        <v>1</v>
      </c>
      <c r="AS187" s="296">
        <v>1</v>
      </c>
      <c r="AT187" s="296">
        <v>1</v>
      </c>
      <c r="AU187" s="296">
        <v>1</v>
      </c>
      <c r="AV187" s="296">
        <v>1</v>
      </c>
      <c r="AW187" s="296">
        <v>1</v>
      </c>
      <c r="AX187" s="296">
        <v>1</v>
      </c>
      <c r="AY187" s="296">
        <v>0.5</v>
      </c>
      <c r="AZ187" s="296">
        <v>1</v>
      </c>
      <c r="BA187" s="296">
        <v>0.89</v>
      </c>
      <c r="BB187" s="296">
        <v>1</v>
      </c>
      <c r="BC187" s="296">
        <v>0.55000000000000004</v>
      </c>
      <c r="BD187" s="296">
        <v>1</v>
      </c>
      <c r="BE187" s="296">
        <v>0.6</v>
      </c>
      <c r="BF187" s="296">
        <v>1</v>
      </c>
      <c r="BG187" s="296">
        <v>1</v>
      </c>
      <c r="BH187" s="296">
        <v>1</v>
      </c>
      <c r="BI187" s="296">
        <v>1</v>
      </c>
      <c r="BJ187" s="296">
        <v>0.73</v>
      </c>
      <c r="BK187" s="296">
        <v>1</v>
      </c>
      <c r="BL187" s="296">
        <v>1</v>
      </c>
      <c r="BM187" s="296">
        <v>1</v>
      </c>
      <c r="BN187" s="296">
        <v>1</v>
      </c>
      <c r="BO187" s="296">
        <v>1</v>
      </c>
      <c r="BP187" s="296">
        <v>1</v>
      </c>
      <c r="BQ187" s="296">
        <v>0.5</v>
      </c>
      <c r="BR187" s="296">
        <v>0.78</v>
      </c>
      <c r="BS187" s="296">
        <v>0.6</v>
      </c>
      <c r="BT187" s="129"/>
    </row>
    <row r="188" spans="1:72" ht="14" x14ac:dyDescent="0.15">
      <c r="A188" s="117" t="s">
        <v>390</v>
      </c>
      <c r="B188" s="156" t="s">
        <v>521</v>
      </c>
      <c r="C188" s="156" t="s">
        <v>242</v>
      </c>
      <c r="D188" s="156" t="s">
        <v>805</v>
      </c>
      <c r="E188" s="156" t="s">
        <v>939</v>
      </c>
      <c r="F188" s="156"/>
      <c r="G188" s="118">
        <v>0.1</v>
      </c>
      <c r="H188" s="119">
        <v>0.8</v>
      </c>
      <c r="I188" s="120">
        <f t="shared" si="7"/>
        <v>8</v>
      </c>
      <c r="J188" s="120">
        <f t="shared" si="7"/>
        <v>64</v>
      </c>
      <c r="K188" s="254">
        <v>8</v>
      </c>
      <c r="L188" s="296">
        <v>1</v>
      </c>
      <c r="M188" s="296">
        <v>1</v>
      </c>
      <c r="N188" s="296">
        <v>1</v>
      </c>
      <c r="O188" s="296">
        <v>1</v>
      </c>
      <c r="P188" s="296">
        <v>1</v>
      </c>
      <c r="Q188" s="296">
        <v>1</v>
      </c>
      <c r="R188" s="296">
        <v>1</v>
      </c>
      <c r="S188" s="296">
        <v>1</v>
      </c>
      <c r="T188" s="296">
        <v>1</v>
      </c>
      <c r="U188" s="296">
        <v>1</v>
      </c>
      <c r="V188" s="296">
        <v>1</v>
      </c>
      <c r="W188" s="296">
        <v>1</v>
      </c>
      <c r="X188" s="296">
        <v>1</v>
      </c>
      <c r="Y188" s="296">
        <v>1</v>
      </c>
      <c r="Z188" s="296">
        <v>1</v>
      </c>
      <c r="AA188" s="296">
        <v>1</v>
      </c>
      <c r="AB188" s="296">
        <v>1</v>
      </c>
      <c r="AC188" s="296">
        <v>1</v>
      </c>
      <c r="AD188" s="296">
        <v>1</v>
      </c>
      <c r="AE188" s="296">
        <v>1</v>
      </c>
      <c r="AF188" s="296">
        <v>1</v>
      </c>
      <c r="AG188" s="296">
        <v>1</v>
      </c>
      <c r="AH188" s="296">
        <v>1</v>
      </c>
      <c r="AI188" s="296">
        <v>0.81</v>
      </c>
      <c r="AJ188" s="296">
        <v>1</v>
      </c>
      <c r="AK188" s="296">
        <v>1</v>
      </c>
      <c r="AL188" s="296">
        <v>1</v>
      </c>
      <c r="AM188" s="296">
        <v>1</v>
      </c>
      <c r="AN188" s="296">
        <v>1</v>
      </c>
      <c r="AO188" s="296">
        <v>1</v>
      </c>
      <c r="AP188" s="296">
        <v>1</v>
      </c>
      <c r="AQ188" s="296">
        <v>1</v>
      </c>
      <c r="AR188" s="296">
        <v>1</v>
      </c>
      <c r="AS188" s="296">
        <v>1</v>
      </c>
      <c r="AT188" s="296">
        <v>1</v>
      </c>
      <c r="AU188" s="296">
        <v>1</v>
      </c>
      <c r="AV188" s="296">
        <v>1</v>
      </c>
      <c r="AW188" s="296">
        <v>1</v>
      </c>
      <c r="AX188" s="296">
        <v>1</v>
      </c>
      <c r="AY188" s="296">
        <v>0.5</v>
      </c>
      <c r="AZ188" s="296">
        <v>1</v>
      </c>
      <c r="BA188" s="296">
        <v>0.89</v>
      </c>
      <c r="BB188" s="296">
        <v>1</v>
      </c>
      <c r="BC188" s="296">
        <v>0.55000000000000004</v>
      </c>
      <c r="BD188" s="296">
        <v>1</v>
      </c>
      <c r="BE188" s="296">
        <v>0.6</v>
      </c>
      <c r="BF188" s="296">
        <v>1</v>
      </c>
      <c r="BG188" s="296">
        <v>1</v>
      </c>
      <c r="BH188" s="296">
        <v>1</v>
      </c>
      <c r="BI188" s="296">
        <v>1</v>
      </c>
      <c r="BJ188" s="296">
        <v>0.73</v>
      </c>
      <c r="BK188" s="296">
        <v>1</v>
      </c>
      <c r="BL188" s="296">
        <v>1</v>
      </c>
      <c r="BM188" s="296">
        <v>1</v>
      </c>
      <c r="BN188" s="296">
        <v>1</v>
      </c>
      <c r="BO188" s="296">
        <v>1</v>
      </c>
      <c r="BP188" s="296">
        <v>1</v>
      </c>
      <c r="BQ188" s="296">
        <v>0.5</v>
      </c>
      <c r="BR188" s="296">
        <v>0.78</v>
      </c>
      <c r="BS188" s="296">
        <v>0.6</v>
      </c>
      <c r="BT188" s="129"/>
    </row>
    <row r="189" spans="1:72" ht="14" x14ac:dyDescent="0.15">
      <c r="A189" s="117" t="s">
        <v>391</v>
      </c>
      <c r="B189" s="156" t="s">
        <v>521</v>
      </c>
      <c r="C189" s="156" t="s">
        <v>242</v>
      </c>
      <c r="D189" s="156" t="s">
        <v>806</v>
      </c>
      <c r="E189" s="156" t="s">
        <v>939</v>
      </c>
      <c r="F189" s="156"/>
      <c r="G189" s="118">
        <v>0.1</v>
      </c>
      <c r="H189" s="119">
        <v>1</v>
      </c>
      <c r="I189" s="120">
        <f t="shared" si="7"/>
        <v>8</v>
      </c>
      <c r="J189" s="120">
        <f t="shared" si="7"/>
        <v>80</v>
      </c>
      <c r="K189" s="254">
        <v>8</v>
      </c>
      <c r="L189" s="296">
        <v>1</v>
      </c>
      <c r="M189" s="296">
        <v>1</v>
      </c>
      <c r="N189" s="296">
        <v>1</v>
      </c>
      <c r="O189" s="296">
        <v>1</v>
      </c>
      <c r="P189" s="296">
        <v>1</v>
      </c>
      <c r="Q189" s="296">
        <v>1</v>
      </c>
      <c r="R189" s="296">
        <v>1</v>
      </c>
      <c r="S189" s="296">
        <v>1</v>
      </c>
      <c r="T189" s="296">
        <v>1</v>
      </c>
      <c r="U189" s="296">
        <v>1</v>
      </c>
      <c r="V189" s="296">
        <v>1</v>
      </c>
      <c r="W189" s="296">
        <v>1</v>
      </c>
      <c r="X189" s="296">
        <v>1</v>
      </c>
      <c r="Y189" s="296">
        <v>1</v>
      </c>
      <c r="Z189" s="296">
        <v>1</v>
      </c>
      <c r="AA189" s="296">
        <v>1</v>
      </c>
      <c r="AB189" s="296">
        <v>1</v>
      </c>
      <c r="AC189" s="296">
        <v>1</v>
      </c>
      <c r="AD189" s="296">
        <v>1</v>
      </c>
      <c r="AE189" s="296">
        <v>1</v>
      </c>
      <c r="AF189" s="296">
        <v>1</v>
      </c>
      <c r="AG189" s="296">
        <v>1</v>
      </c>
      <c r="AH189" s="296">
        <v>1</v>
      </c>
      <c r="AI189" s="296">
        <v>0.81</v>
      </c>
      <c r="AJ189" s="296">
        <v>1</v>
      </c>
      <c r="AK189" s="296">
        <v>1</v>
      </c>
      <c r="AL189" s="296">
        <v>1</v>
      </c>
      <c r="AM189" s="296">
        <v>1</v>
      </c>
      <c r="AN189" s="296">
        <v>1</v>
      </c>
      <c r="AO189" s="296">
        <v>1</v>
      </c>
      <c r="AP189" s="296">
        <v>1</v>
      </c>
      <c r="AQ189" s="296">
        <v>1</v>
      </c>
      <c r="AR189" s="296">
        <v>1</v>
      </c>
      <c r="AS189" s="296">
        <v>1</v>
      </c>
      <c r="AT189" s="296">
        <v>1</v>
      </c>
      <c r="AU189" s="296">
        <v>1</v>
      </c>
      <c r="AV189" s="296">
        <v>1</v>
      </c>
      <c r="AW189" s="296">
        <v>1</v>
      </c>
      <c r="AX189" s="296">
        <v>1</v>
      </c>
      <c r="AY189" s="296">
        <v>0.5</v>
      </c>
      <c r="AZ189" s="296">
        <v>1</v>
      </c>
      <c r="BA189" s="296">
        <v>0.89</v>
      </c>
      <c r="BB189" s="296">
        <v>1</v>
      </c>
      <c r="BC189" s="296">
        <v>0.55000000000000004</v>
      </c>
      <c r="BD189" s="296">
        <v>1</v>
      </c>
      <c r="BE189" s="296">
        <v>0.6</v>
      </c>
      <c r="BF189" s="296">
        <v>1</v>
      </c>
      <c r="BG189" s="296">
        <v>1</v>
      </c>
      <c r="BH189" s="296">
        <v>1</v>
      </c>
      <c r="BI189" s="296">
        <v>1</v>
      </c>
      <c r="BJ189" s="296">
        <v>0.73</v>
      </c>
      <c r="BK189" s="296">
        <v>1</v>
      </c>
      <c r="BL189" s="296">
        <v>1</v>
      </c>
      <c r="BM189" s="296">
        <v>1</v>
      </c>
      <c r="BN189" s="296">
        <v>1</v>
      </c>
      <c r="BO189" s="296">
        <v>1</v>
      </c>
      <c r="BP189" s="296">
        <v>1</v>
      </c>
      <c r="BQ189" s="296">
        <v>0.5</v>
      </c>
      <c r="BR189" s="296">
        <v>0.78</v>
      </c>
      <c r="BS189" s="296">
        <v>0.6</v>
      </c>
      <c r="BT189" s="129"/>
    </row>
    <row r="190" spans="1:72" ht="14" x14ac:dyDescent="0.15">
      <c r="A190" s="117" t="s">
        <v>392</v>
      </c>
      <c r="B190" s="156" t="s">
        <v>521</v>
      </c>
      <c r="C190" s="156" t="s">
        <v>242</v>
      </c>
      <c r="D190" s="156" t="s">
        <v>807</v>
      </c>
      <c r="E190" s="156" t="s">
        <v>939</v>
      </c>
      <c r="F190" s="156"/>
      <c r="G190" s="118">
        <v>0.1</v>
      </c>
      <c r="H190" s="119">
        <v>1.2</v>
      </c>
      <c r="I190" s="120">
        <f t="shared" si="7"/>
        <v>8</v>
      </c>
      <c r="J190" s="120">
        <f t="shared" si="7"/>
        <v>96</v>
      </c>
      <c r="K190" s="254">
        <v>8</v>
      </c>
      <c r="L190" s="296">
        <v>1</v>
      </c>
      <c r="M190" s="296">
        <v>1</v>
      </c>
      <c r="N190" s="296">
        <v>1</v>
      </c>
      <c r="O190" s="296">
        <v>1</v>
      </c>
      <c r="P190" s="296">
        <v>1</v>
      </c>
      <c r="Q190" s="296">
        <v>1</v>
      </c>
      <c r="R190" s="296">
        <v>1</v>
      </c>
      <c r="S190" s="296">
        <v>1</v>
      </c>
      <c r="T190" s="296">
        <v>1</v>
      </c>
      <c r="U190" s="296">
        <v>1</v>
      </c>
      <c r="V190" s="296">
        <v>1</v>
      </c>
      <c r="W190" s="296">
        <v>1</v>
      </c>
      <c r="X190" s="296">
        <v>1</v>
      </c>
      <c r="Y190" s="296">
        <v>1</v>
      </c>
      <c r="Z190" s="296">
        <v>1</v>
      </c>
      <c r="AA190" s="296">
        <v>1</v>
      </c>
      <c r="AB190" s="296">
        <v>1</v>
      </c>
      <c r="AC190" s="296">
        <v>1</v>
      </c>
      <c r="AD190" s="296">
        <v>1</v>
      </c>
      <c r="AE190" s="296">
        <v>1</v>
      </c>
      <c r="AF190" s="296">
        <v>1</v>
      </c>
      <c r="AG190" s="296">
        <v>1</v>
      </c>
      <c r="AH190" s="296">
        <v>1</v>
      </c>
      <c r="AI190" s="296">
        <v>0.81</v>
      </c>
      <c r="AJ190" s="296">
        <v>1</v>
      </c>
      <c r="AK190" s="296">
        <v>1</v>
      </c>
      <c r="AL190" s="296">
        <v>1</v>
      </c>
      <c r="AM190" s="296">
        <v>1</v>
      </c>
      <c r="AN190" s="296">
        <v>1</v>
      </c>
      <c r="AO190" s="296">
        <v>1</v>
      </c>
      <c r="AP190" s="296">
        <v>1</v>
      </c>
      <c r="AQ190" s="296">
        <v>1</v>
      </c>
      <c r="AR190" s="296">
        <v>1</v>
      </c>
      <c r="AS190" s="296">
        <v>1</v>
      </c>
      <c r="AT190" s="296">
        <v>1</v>
      </c>
      <c r="AU190" s="296">
        <v>1</v>
      </c>
      <c r="AV190" s="296">
        <v>1</v>
      </c>
      <c r="AW190" s="296">
        <v>1</v>
      </c>
      <c r="AX190" s="296">
        <v>1</v>
      </c>
      <c r="AY190" s="296">
        <v>0.5</v>
      </c>
      <c r="AZ190" s="296">
        <v>1</v>
      </c>
      <c r="BA190" s="296">
        <v>0.89</v>
      </c>
      <c r="BB190" s="296">
        <v>1</v>
      </c>
      <c r="BC190" s="296">
        <v>0.55000000000000004</v>
      </c>
      <c r="BD190" s="296">
        <v>1</v>
      </c>
      <c r="BE190" s="296">
        <v>0.6</v>
      </c>
      <c r="BF190" s="296">
        <v>1</v>
      </c>
      <c r="BG190" s="296">
        <v>1</v>
      </c>
      <c r="BH190" s="296">
        <v>1</v>
      </c>
      <c r="BI190" s="296">
        <v>1</v>
      </c>
      <c r="BJ190" s="296">
        <v>0.73</v>
      </c>
      <c r="BK190" s="296">
        <v>1</v>
      </c>
      <c r="BL190" s="296">
        <v>1</v>
      </c>
      <c r="BM190" s="296">
        <v>1</v>
      </c>
      <c r="BN190" s="296">
        <v>1</v>
      </c>
      <c r="BO190" s="296">
        <v>1</v>
      </c>
      <c r="BP190" s="296">
        <v>1</v>
      </c>
      <c r="BQ190" s="296">
        <v>0.5</v>
      </c>
      <c r="BR190" s="296">
        <v>0.78</v>
      </c>
      <c r="BS190" s="296">
        <v>0.6</v>
      </c>
      <c r="BT190" s="129"/>
    </row>
    <row r="191" spans="1:72" ht="14" x14ac:dyDescent="0.15">
      <c r="A191" s="117" t="s">
        <v>393</v>
      </c>
      <c r="B191" s="156" t="s">
        <v>521</v>
      </c>
      <c r="C191" s="156" t="s">
        <v>242</v>
      </c>
      <c r="D191" s="156" t="s">
        <v>808</v>
      </c>
      <c r="E191" s="156" t="s">
        <v>939</v>
      </c>
      <c r="F191" s="156"/>
      <c r="G191" s="118">
        <v>0.1</v>
      </c>
      <c r="H191" s="119">
        <v>1.5</v>
      </c>
      <c r="I191" s="120">
        <f t="shared" ref="I191:J220" si="8">G191*80</f>
        <v>8</v>
      </c>
      <c r="J191" s="120">
        <f t="shared" si="8"/>
        <v>120</v>
      </c>
      <c r="K191" s="254">
        <v>8</v>
      </c>
      <c r="L191" s="296">
        <v>1</v>
      </c>
      <c r="M191" s="296">
        <v>1</v>
      </c>
      <c r="N191" s="296">
        <v>1</v>
      </c>
      <c r="O191" s="296">
        <v>1</v>
      </c>
      <c r="P191" s="296">
        <v>1</v>
      </c>
      <c r="Q191" s="296">
        <v>1</v>
      </c>
      <c r="R191" s="296">
        <v>1</v>
      </c>
      <c r="S191" s="296">
        <v>1</v>
      </c>
      <c r="T191" s="296">
        <v>1</v>
      </c>
      <c r="U191" s="296">
        <v>1</v>
      </c>
      <c r="V191" s="296">
        <v>1</v>
      </c>
      <c r="W191" s="296">
        <v>1</v>
      </c>
      <c r="X191" s="296">
        <v>1</v>
      </c>
      <c r="Y191" s="296">
        <v>1</v>
      </c>
      <c r="Z191" s="296">
        <v>1</v>
      </c>
      <c r="AA191" s="296">
        <v>1</v>
      </c>
      <c r="AB191" s="296">
        <v>1</v>
      </c>
      <c r="AC191" s="296">
        <v>1</v>
      </c>
      <c r="AD191" s="296">
        <v>1</v>
      </c>
      <c r="AE191" s="296">
        <v>1</v>
      </c>
      <c r="AF191" s="296">
        <v>1</v>
      </c>
      <c r="AG191" s="296">
        <v>1</v>
      </c>
      <c r="AH191" s="296">
        <v>1</v>
      </c>
      <c r="AI191" s="296">
        <v>0.81</v>
      </c>
      <c r="AJ191" s="296">
        <v>1</v>
      </c>
      <c r="AK191" s="296">
        <v>1</v>
      </c>
      <c r="AL191" s="296">
        <v>1</v>
      </c>
      <c r="AM191" s="296">
        <v>1</v>
      </c>
      <c r="AN191" s="296">
        <v>1</v>
      </c>
      <c r="AO191" s="296">
        <v>1</v>
      </c>
      <c r="AP191" s="296">
        <v>1</v>
      </c>
      <c r="AQ191" s="296">
        <v>1</v>
      </c>
      <c r="AR191" s="296">
        <v>1</v>
      </c>
      <c r="AS191" s="296">
        <v>1</v>
      </c>
      <c r="AT191" s="296">
        <v>1</v>
      </c>
      <c r="AU191" s="296">
        <v>1</v>
      </c>
      <c r="AV191" s="296">
        <v>1</v>
      </c>
      <c r="AW191" s="296">
        <v>1</v>
      </c>
      <c r="AX191" s="296">
        <v>1</v>
      </c>
      <c r="AY191" s="296">
        <v>0.5</v>
      </c>
      <c r="AZ191" s="296">
        <v>1</v>
      </c>
      <c r="BA191" s="296">
        <v>0.89</v>
      </c>
      <c r="BB191" s="296">
        <v>1</v>
      </c>
      <c r="BC191" s="296">
        <v>0.55000000000000004</v>
      </c>
      <c r="BD191" s="296">
        <v>1</v>
      </c>
      <c r="BE191" s="296">
        <v>0.6</v>
      </c>
      <c r="BF191" s="296">
        <v>1</v>
      </c>
      <c r="BG191" s="296">
        <v>1</v>
      </c>
      <c r="BH191" s="296">
        <v>1</v>
      </c>
      <c r="BI191" s="296">
        <v>1</v>
      </c>
      <c r="BJ191" s="296">
        <v>0.73</v>
      </c>
      <c r="BK191" s="296">
        <v>1</v>
      </c>
      <c r="BL191" s="296">
        <v>1</v>
      </c>
      <c r="BM191" s="296">
        <v>1</v>
      </c>
      <c r="BN191" s="296">
        <v>1</v>
      </c>
      <c r="BO191" s="296">
        <v>1</v>
      </c>
      <c r="BP191" s="296">
        <v>1</v>
      </c>
      <c r="BQ191" s="296">
        <v>0.5</v>
      </c>
      <c r="BR191" s="296">
        <v>0.78</v>
      </c>
      <c r="BS191" s="296">
        <v>0.6</v>
      </c>
      <c r="BT191" s="129"/>
    </row>
    <row r="192" spans="1:72" ht="14" x14ac:dyDescent="0.15">
      <c r="A192" s="117" t="s">
        <v>395</v>
      </c>
      <c r="B192" s="156" t="s">
        <v>521</v>
      </c>
      <c r="C192" s="156" t="s">
        <v>242</v>
      </c>
      <c r="D192" s="156" t="s">
        <v>810</v>
      </c>
      <c r="E192" s="156" t="s">
        <v>939</v>
      </c>
      <c r="F192" s="156"/>
      <c r="G192" s="118">
        <v>0.15</v>
      </c>
      <c r="H192" s="119">
        <v>1.2</v>
      </c>
      <c r="I192" s="120">
        <f t="shared" si="8"/>
        <v>12</v>
      </c>
      <c r="J192" s="120">
        <f t="shared" si="8"/>
        <v>96</v>
      </c>
      <c r="K192" s="254">
        <v>12</v>
      </c>
      <c r="L192" s="296">
        <v>1</v>
      </c>
      <c r="M192" s="296">
        <v>1</v>
      </c>
      <c r="N192" s="296">
        <v>1</v>
      </c>
      <c r="O192" s="296">
        <v>1</v>
      </c>
      <c r="P192" s="296">
        <v>1</v>
      </c>
      <c r="Q192" s="296">
        <v>1</v>
      </c>
      <c r="R192" s="296">
        <v>1</v>
      </c>
      <c r="S192" s="296">
        <v>1</v>
      </c>
      <c r="T192" s="296">
        <v>1</v>
      </c>
      <c r="U192" s="296">
        <v>1</v>
      </c>
      <c r="V192" s="296">
        <v>1</v>
      </c>
      <c r="W192" s="296">
        <v>1</v>
      </c>
      <c r="X192" s="296">
        <v>1</v>
      </c>
      <c r="Y192" s="296">
        <v>1</v>
      </c>
      <c r="Z192" s="296">
        <v>1</v>
      </c>
      <c r="AA192" s="296">
        <v>1</v>
      </c>
      <c r="AB192" s="296">
        <v>1</v>
      </c>
      <c r="AC192" s="296">
        <v>1</v>
      </c>
      <c r="AD192" s="296">
        <v>1</v>
      </c>
      <c r="AE192" s="296">
        <v>1</v>
      </c>
      <c r="AF192" s="296">
        <v>1</v>
      </c>
      <c r="AG192" s="296">
        <v>1</v>
      </c>
      <c r="AH192" s="296">
        <v>1</v>
      </c>
      <c r="AI192" s="296">
        <v>0.81</v>
      </c>
      <c r="AJ192" s="296">
        <v>1</v>
      </c>
      <c r="AK192" s="296">
        <v>1</v>
      </c>
      <c r="AL192" s="296">
        <v>1</v>
      </c>
      <c r="AM192" s="296">
        <v>1</v>
      </c>
      <c r="AN192" s="296">
        <v>1</v>
      </c>
      <c r="AO192" s="296">
        <v>1</v>
      </c>
      <c r="AP192" s="296">
        <v>1</v>
      </c>
      <c r="AQ192" s="296">
        <v>1</v>
      </c>
      <c r="AR192" s="296">
        <v>1</v>
      </c>
      <c r="AS192" s="296">
        <v>1</v>
      </c>
      <c r="AT192" s="296">
        <v>1</v>
      </c>
      <c r="AU192" s="296">
        <v>1</v>
      </c>
      <c r="AV192" s="296">
        <v>1</v>
      </c>
      <c r="AW192" s="296">
        <v>1</v>
      </c>
      <c r="AX192" s="296">
        <v>1</v>
      </c>
      <c r="AY192" s="296">
        <v>0.5</v>
      </c>
      <c r="AZ192" s="296">
        <v>1</v>
      </c>
      <c r="BA192" s="296">
        <v>0.89</v>
      </c>
      <c r="BB192" s="296">
        <v>1</v>
      </c>
      <c r="BC192" s="296">
        <v>0.55000000000000004</v>
      </c>
      <c r="BD192" s="296">
        <v>1</v>
      </c>
      <c r="BE192" s="296">
        <v>0.6</v>
      </c>
      <c r="BF192" s="296">
        <v>1</v>
      </c>
      <c r="BG192" s="296">
        <v>1</v>
      </c>
      <c r="BH192" s="296">
        <v>1</v>
      </c>
      <c r="BI192" s="296">
        <v>1</v>
      </c>
      <c r="BJ192" s="296">
        <v>0.73</v>
      </c>
      <c r="BK192" s="296">
        <v>1</v>
      </c>
      <c r="BL192" s="296">
        <v>1</v>
      </c>
      <c r="BM192" s="296">
        <v>1</v>
      </c>
      <c r="BN192" s="296">
        <v>1</v>
      </c>
      <c r="BO192" s="296">
        <v>1</v>
      </c>
      <c r="BP192" s="296">
        <v>1</v>
      </c>
      <c r="BQ192" s="296">
        <v>0.5</v>
      </c>
      <c r="BR192" s="296">
        <v>0.78</v>
      </c>
      <c r="BS192" s="296">
        <v>0.6</v>
      </c>
      <c r="BT192" s="129"/>
    </row>
    <row r="193" spans="1:72" ht="14" x14ac:dyDescent="0.15">
      <c r="A193" s="117" t="s">
        <v>396</v>
      </c>
      <c r="B193" s="156" t="s">
        <v>521</v>
      </c>
      <c r="C193" s="156" t="s">
        <v>242</v>
      </c>
      <c r="D193" s="156" t="s">
        <v>811</v>
      </c>
      <c r="E193" s="156" t="s">
        <v>939</v>
      </c>
      <c r="F193" s="156"/>
      <c r="G193" s="118">
        <v>0.2</v>
      </c>
      <c r="H193" s="119">
        <v>0.8</v>
      </c>
      <c r="I193" s="120">
        <f t="shared" si="8"/>
        <v>16</v>
      </c>
      <c r="J193" s="120">
        <f t="shared" si="8"/>
        <v>64</v>
      </c>
      <c r="K193" s="254">
        <v>16</v>
      </c>
      <c r="L193" s="296">
        <v>1</v>
      </c>
      <c r="M193" s="296">
        <v>1</v>
      </c>
      <c r="N193" s="296">
        <v>1</v>
      </c>
      <c r="O193" s="296">
        <v>1</v>
      </c>
      <c r="P193" s="296">
        <v>1</v>
      </c>
      <c r="Q193" s="296">
        <v>1</v>
      </c>
      <c r="R193" s="296">
        <v>1</v>
      </c>
      <c r="S193" s="296">
        <v>1</v>
      </c>
      <c r="T193" s="296">
        <v>1</v>
      </c>
      <c r="U193" s="296">
        <v>1</v>
      </c>
      <c r="V193" s="296">
        <v>1</v>
      </c>
      <c r="W193" s="296">
        <v>1</v>
      </c>
      <c r="X193" s="296">
        <v>1</v>
      </c>
      <c r="Y193" s="296">
        <v>1</v>
      </c>
      <c r="Z193" s="296">
        <v>1</v>
      </c>
      <c r="AA193" s="296">
        <v>1</v>
      </c>
      <c r="AB193" s="296">
        <v>1</v>
      </c>
      <c r="AC193" s="296">
        <v>1</v>
      </c>
      <c r="AD193" s="296">
        <v>1</v>
      </c>
      <c r="AE193" s="296">
        <v>1</v>
      </c>
      <c r="AF193" s="296">
        <v>1</v>
      </c>
      <c r="AG193" s="296">
        <v>1</v>
      </c>
      <c r="AH193" s="296">
        <v>1</v>
      </c>
      <c r="AI193" s="296">
        <v>0.81</v>
      </c>
      <c r="AJ193" s="296">
        <v>1</v>
      </c>
      <c r="AK193" s="296">
        <v>1</v>
      </c>
      <c r="AL193" s="296">
        <v>1</v>
      </c>
      <c r="AM193" s="296">
        <v>1</v>
      </c>
      <c r="AN193" s="296">
        <v>1</v>
      </c>
      <c r="AO193" s="296">
        <v>1</v>
      </c>
      <c r="AP193" s="296">
        <v>1</v>
      </c>
      <c r="AQ193" s="296">
        <v>1</v>
      </c>
      <c r="AR193" s="296">
        <v>1</v>
      </c>
      <c r="AS193" s="296">
        <v>1</v>
      </c>
      <c r="AT193" s="296">
        <v>1</v>
      </c>
      <c r="AU193" s="296">
        <v>1</v>
      </c>
      <c r="AV193" s="296">
        <v>1</v>
      </c>
      <c r="AW193" s="296">
        <v>1</v>
      </c>
      <c r="AX193" s="296">
        <v>1</v>
      </c>
      <c r="AY193" s="296">
        <v>0.5</v>
      </c>
      <c r="AZ193" s="296">
        <v>1</v>
      </c>
      <c r="BA193" s="296">
        <v>0.89</v>
      </c>
      <c r="BB193" s="296">
        <v>1</v>
      </c>
      <c r="BC193" s="296">
        <v>0.55000000000000004</v>
      </c>
      <c r="BD193" s="296">
        <v>1</v>
      </c>
      <c r="BE193" s="296">
        <v>0.6</v>
      </c>
      <c r="BF193" s="296">
        <v>1</v>
      </c>
      <c r="BG193" s="296">
        <v>1</v>
      </c>
      <c r="BH193" s="296">
        <v>1</v>
      </c>
      <c r="BI193" s="296">
        <v>1</v>
      </c>
      <c r="BJ193" s="296">
        <v>0.73</v>
      </c>
      <c r="BK193" s="296">
        <v>1</v>
      </c>
      <c r="BL193" s="296">
        <v>1</v>
      </c>
      <c r="BM193" s="296">
        <v>1</v>
      </c>
      <c r="BN193" s="296">
        <v>1</v>
      </c>
      <c r="BO193" s="296">
        <v>1</v>
      </c>
      <c r="BP193" s="296">
        <v>1</v>
      </c>
      <c r="BQ193" s="296">
        <v>0.5</v>
      </c>
      <c r="BR193" s="296">
        <v>0.78</v>
      </c>
      <c r="BS193" s="296">
        <v>0.6</v>
      </c>
      <c r="BT193" s="129"/>
    </row>
    <row r="194" spans="1:72" ht="14" x14ac:dyDescent="0.15">
      <c r="A194" s="117" t="s">
        <v>397</v>
      </c>
      <c r="B194" s="156" t="s">
        <v>521</v>
      </c>
      <c r="C194" s="156" t="s">
        <v>242</v>
      </c>
      <c r="D194" s="156" t="s">
        <v>812</v>
      </c>
      <c r="E194" s="156" t="s">
        <v>939</v>
      </c>
      <c r="F194" s="156"/>
      <c r="G194" s="118">
        <v>0.2</v>
      </c>
      <c r="H194" s="119">
        <v>1.1000000000000001</v>
      </c>
      <c r="I194" s="120">
        <f t="shared" si="8"/>
        <v>16</v>
      </c>
      <c r="J194" s="120">
        <f t="shared" si="8"/>
        <v>88</v>
      </c>
      <c r="K194" s="254">
        <v>16</v>
      </c>
      <c r="L194" s="296">
        <v>1</v>
      </c>
      <c r="M194" s="296">
        <v>1</v>
      </c>
      <c r="N194" s="296">
        <v>1</v>
      </c>
      <c r="O194" s="296">
        <v>1</v>
      </c>
      <c r="P194" s="296">
        <v>1</v>
      </c>
      <c r="Q194" s="296">
        <v>1</v>
      </c>
      <c r="R194" s="296">
        <v>1</v>
      </c>
      <c r="S194" s="296">
        <v>1</v>
      </c>
      <c r="T194" s="296">
        <v>1</v>
      </c>
      <c r="U194" s="296">
        <v>1</v>
      </c>
      <c r="V194" s="296">
        <v>1</v>
      </c>
      <c r="W194" s="296">
        <v>1</v>
      </c>
      <c r="X194" s="296">
        <v>1</v>
      </c>
      <c r="Y194" s="296">
        <v>1</v>
      </c>
      <c r="Z194" s="296">
        <v>1</v>
      </c>
      <c r="AA194" s="296">
        <v>1</v>
      </c>
      <c r="AB194" s="296">
        <v>1</v>
      </c>
      <c r="AC194" s="296">
        <v>1</v>
      </c>
      <c r="AD194" s="296">
        <v>1</v>
      </c>
      <c r="AE194" s="296">
        <v>1</v>
      </c>
      <c r="AF194" s="296">
        <v>1</v>
      </c>
      <c r="AG194" s="296">
        <v>1</v>
      </c>
      <c r="AH194" s="296">
        <v>1</v>
      </c>
      <c r="AI194" s="296">
        <v>0.81</v>
      </c>
      <c r="AJ194" s="296">
        <v>1</v>
      </c>
      <c r="AK194" s="296">
        <v>1</v>
      </c>
      <c r="AL194" s="296">
        <v>1</v>
      </c>
      <c r="AM194" s="296">
        <v>1</v>
      </c>
      <c r="AN194" s="296">
        <v>1</v>
      </c>
      <c r="AO194" s="296">
        <v>1</v>
      </c>
      <c r="AP194" s="296">
        <v>1</v>
      </c>
      <c r="AQ194" s="296">
        <v>1</v>
      </c>
      <c r="AR194" s="296">
        <v>1</v>
      </c>
      <c r="AS194" s="296">
        <v>1</v>
      </c>
      <c r="AT194" s="296">
        <v>1</v>
      </c>
      <c r="AU194" s="296">
        <v>1</v>
      </c>
      <c r="AV194" s="296">
        <v>1</v>
      </c>
      <c r="AW194" s="296">
        <v>1</v>
      </c>
      <c r="AX194" s="296">
        <v>1</v>
      </c>
      <c r="AY194" s="296">
        <v>0.5</v>
      </c>
      <c r="AZ194" s="296">
        <v>1</v>
      </c>
      <c r="BA194" s="296">
        <v>0.89</v>
      </c>
      <c r="BB194" s="296">
        <v>1</v>
      </c>
      <c r="BC194" s="296">
        <v>0.55000000000000004</v>
      </c>
      <c r="BD194" s="296">
        <v>1</v>
      </c>
      <c r="BE194" s="296">
        <v>0.6</v>
      </c>
      <c r="BF194" s="296">
        <v>1</v>
      </c>
      <c r="BG194" s="296">
        <v>1</v>
      </c>
      <c r="BH194" s="296">
        <v>1</v>
      </c>
      <c r="BI194" s="296">
        <v>1</v>
      </c>
      <c r="BJ194" s="296">
        <v>0.73</v>
      </c>
      <c r="BK194" s="296">
        <v>1</v>
      </c>
      <c r="BL194" s="296">
        <v>1</v>
      </c>
      <c r="BM194" s="296">
        <v>1</v>
      </c>
      <c r="BN194" s="296">
        <v>1</v>
      </c>
      <c r="BO194" s="296">
        <v>1</v>
      </c>
      <c r="BP194" s="296">
        <v>1</v>
      </c>
      <c r="BQ194" s="296">
        <v>0.5</v>
      </c>
      <c r="BR194" s="296">
        <v>0.78</v>
      </c>
      <c r="BS194" s="296">
        <v>0.6</v>
      </c>
      <c r="BT194" s="129"/>
    </row>
    <row r="195" spans="1:72" ht="14" x14ac:dyDescent="0.15">
      <c r="A195" s="117" t="s">
        <v>398</v>
      </c>
      <c r="B195" s="156" t="s">
        <v>521</v>
      </c>
      <c r="C195" s="156" t="s">
        <v>242</v>
      </c>
      <c r="D195" s="156" t="s">
        <v>813</v>
      </c>
      <c r="E195" s="156" t="s">
        <v>939</v>
      </c>
      <c r="F195" s="156"/>
      <c r="G195" s="118">
        <v>0.2</v>
      </c>
      <c r="H195" s="119">
        <v>1.8</v>
      </c>
      <c r="I195" s="120">
        <f t="shared" si="8"/>
        <v>16</v>
      </c>
      <c r="J195" s="120">
        <f t="shared" si="8"/>
        <v>144</v>
      </c>
      <c r="K195" s="254">
        <v>16</v>
      </c>
      <c r="L195" s="296">
        <v>1</v>
      </c>
      <c r="M195" s="296">
        <v>1</v>
      </c>
      <c r="N195" s="296">
        <v>1</v>
      </c>
      <c r="O195" s="296">
        <v>1</v>
      </c>
      <c r="P195" s="296">
        <v>1</v>
      </c>
      <c r="Q195" s="296">
        <v>1</v>
      </c>
      <c r="R195" s="296">
        <v>1</v>
      </c>
      <c r="S195" s="296">
        <v>1</v>
      </c>
      <c r="T195" s="296">
        <v>1</v>
      </c>
      <c r="U195" s="296">
        <v>1</v>
      </c>
      <c r="V195" s="296">
        <v>1</v>
      </c>
      <c r="W195" s="296">
        <v>1</v>
      </c>
      <c r="X195" s="296">
        <v>1</v>
      </c>
      <c r="Y195" s="296">
        <v>1</v>
      </c>
      <c r="Z195" s="296">
        <v>1</v>
      </c>
      <c r="AA195" s="296">
        <v>1</v>
      </c>
      <c r="AB195" s="296">
        <v>1</v>
      </c>
      <c r="AC195" s="296">
        <v>1</v>
      </c>
      <c r="AD195" s="296">
        <v>1</v>
      </c>
      <c r="AE195" s="296">
        <v>1</v>
      </c>
      <c r="AF195" s="296">
        <v>1</v>
      </c>
      <c r="AG195" s="296">
        <v>1</v>
      </c>
      <c r="AH195" s="296">
        <v>1</v>
      </c>
      <c r="AI195" s="296">
        <v>0.81</v>
      </c>
      <c r="AJ195" s="296">
        <v>1</v>
      </c>
      <c r="AK195" s="296">
        <v>1</v>
      </c>
      <c r="AL195" s="296">
        <v>1</v>
      </c>
      <c r="AM195" s="296">
        <v>1</v>
      </c>
      <c r="AN195" s="296">
        <v>1</v>
      </c>
      <c r="AO195" s="296">
        <v>1</v>
      </c>
      <c r="AP195" s="296">
        <v>1</v>
      </c>
      <c r="AQ195" s="296">
        <v>1</v>
      </c>
      <c r="AR195" s="296">
        <v>1</v>
      </c>
      <c r="AS195" s="296">
        <v>1</v>
      </c>
      <c r="AT195" s="296">
        <v>1</v>
      </c>
      <c r="AU195" s="296">
        <v>1</v>
      </c>
      <c r="AV195" s="296">
        <v>1</v>
      </c>
      <c r="AW195" s="296">
        <v>1</v>
      </c>
      <c r="AX195" s="296">
        <v>1</v>
      </c>
      <c r="AY195" s="296">
        <v>0.5</v>
      </c>
      <c r="AZ195" s="296">
        <v>1</v>
      </c>
      <c r="BA195" s="296">
        <v>0.89</v>
      </c>
      <c r="BB195" s="296">
        <v>1</v>
      </c>
      <c r="BC195" s="296">
        <v>0.55000000000000004</v>
      </c>
      <c r="BD195" s="296">
        <v>1</v>
      </c>
      <c r="BE195" s="296">
        <v>0.6</v>
      </c>
      <c r="BF195" s="296">
        <v>1</v>
      </c>
      <c r="BG195" s="296">
        <v>1</v>
      </c>
      <c r="BH195" s="296">
        <v>1</v>
      </c>
      <c r="BI195" s="296">
        <v>1</v>
      </c>
      <c r="BJ195" s="296">
        <v>0.89</v>
      </c>
      <c r="BK195" s="296">
        <v>1</v>
      </c>
      <c r="BL195" s="296">
        <v>1</v>
      </c>
      <c r="BM195" s="296">
        <v>1</v>
      </c>
      <c r="BN195" s="296">
        <v>1</v>
      </c>
      <c r="BO195" s="296">
        <v>1</v>
      </c>
      <c r="BP195" s="296">
        <v>1</v>
      </c>
      <c r="BQ195" s="296">
        <v>0.5</v>
      </c>
      <c r="BR195" s="296">
        <v>0.78</v>
      </c>
      <c r="BS195" s="296">
        <v>0.6</v>
      </c>
      <c r="BT195" s="129"/>
    </row>
    <row r="196" spans="1:72" ht="14" x14ac:dyDescent="0.15">
      <c r="A196" s="117" t="s">
        <v>399</v>
      </c>
      <c r="B196" s="156" t="s">
        <v>521</v>
      </c>
      <c r="C196" s="156" t="s">
        <v>242</v>
      </c>
      <c r="D196" s="156" t="s">
        <v>814</v>
      </c>
      <c r="E196" s="156" t="s">
        <v>939</v>
      </c>
      <c r="F196" s="156"/>
      <c r="G196" s="118">
        <v>0.2</v>
      </c>
      <c r="H196" s="119">
        <v>2.2999999999999998</v>
      </c>
      <c r="I196" s="120">
        <f t="shared" si="8"/>
        <v>16</v>
      </c>
      <c r="J196" s="120">
        <f t="shared" si="8"/>
        <v>184</v>
      </c>
      <c r="K196" s="254">
        <v>16</v>
      </c>
      <c r="L196" s="296">
        <v>1</v>
      </c>
      <c r="M196" s="296">
        <v>1</v>
      </c>
      <c r="N196" s="296">
        <v>1</v>
      </c>
      <c r="O196" s="296">
        <v>1</v>
      </c>
      <c r="P196" s="296">
        <v>1</v>
      </c>
      <c r="Q196" s="296">
        <v>1</v>
      </c>
      <c r="R196" s="296">
        <v>1</v>
      </c>
      <c r="S196" s="296">
        <v>1</v>
      </c>
      <c r="T196" s="296">
        <v>1</v>
      </c>
      <c r="U196" s="296">
        <v>1</v>
      </c>
      <c r="V196" s="296">
        <v>1</v>
      </c>
      <c r="W196" s="296">
        <v>1</v>
      </c>
      <c r="X196" s="296">
        <v>1</v>
      </c>
      <c r="Y196" s="296">
        <v>1</v>
      </c>
      <c r="Z196" s="296">
        <v>1</v>
      </c>
      <c r="AA196" s="296">
        <v>1</v>
      </c>
      <c r="AB196" s="296">
        <v>1</v>
      </c>
      <c r="AC196" s="296">
        <v>1</v>
      </c>
      <c r="AD196" s="296">
        <v>1</v>
      </c>
      <c r="AE196" s="296">
        <v>1</v>
      </c>
      <c r="AF196" s="296">
        <v>1</v>
      </c>
      <c r="AG196" s="296">
        <v>1</v>
      </c>
      <c r="AH196" s="296">
        <v>1</v>
      </c>
      <c r="AI196" s="296">
        <v>0.81</v>
      </c>
      <c r="AJ196" s="296">
        <v>1</v>
      </c>
      <c r="AK196" s="296">
        <v>1</v>
      </c>
      <c r="AL196" s="296">
        <v>1</v>
      </c>
      <c r="AM196" s="296">
        <v>1</v>
      </c>
      <c r="AN196" s="296">
        <v>1</v>
      </c>
      <c r="AO196" s="296">
        <v>1</v>
      </c>
      <c r="AP196" s="296">
        <v>1</v>
      </c>
      <c r="AQ196" s="296">
        <v>1</v>
      </c>
      <c r="AR196" s="296">
        <v>1</v>
      </c>
      <c r="AS196" s="296">
        <v>1</v>
      </c>
      <c r="AT196" s="296">
        <v>1</v>
      </c>
      <c r="AU196" s="296">
        <v>1</v>
      </c>
      <c r="AV196" s="296">
        <v>1</v>
      </c>
      <c r="AW196" s="296">
        <v>1</v>
      </c>
      <c r="AX196" s="296">
        <v>1</v>
      </c>
      <c r="AY196" s="296">
        <v>0.5</v>
      </c>
      <c r="AZ196" s="296">
        <v>1</v>
      </c>
      <c r="BA196" s="296">
        <v>0.89</v>
      </c>
      <c r="BB196" s="296">
        <v>1</v>
      </c>
      <c r="BC196" s="296">
        <v>0.55000000000000004</v>
      </c>
      <c r="BD196" s="296">
        <v>1</v>
      </c>
      <c r="BE196" s="296">
        <v>0.6</v>
      </c>
      <c r="BF196" s="296">
        <v>1</v>
      </c>
      <c r="BG196" s="296">
        <v>1</v>
      </c>
      <c r="BH196" s="296">
        <v>1</v>
      </c>
      <c r="BI196" s="296">
        <v>1</v>
      </c>
      <c r="BJ196" s="296">
        <v>0.73</v>
      </c>
      <c r="BK196" s="296">
        <v>1</v>
      </c>
      <c r="BL196" s="296">
        <v>1</v>
      </c>
      <c r="BM196" s="296">
        <v>1</v>
      </c>
      <c r="BN196" s="296">
        <v>1</v>
      </c>
      <c r="BO196" s="296">
        <v>1</v>
      </c>
      <c r="BP196" s="296">
        <v>1</v>
      </c>
      <c r="BQ196" s="296">
        <v>0.5</v>
      </c>
      <c r="BR196" s="296">
        <v>0.78</v>
      </c>
      <c r="BS196" s="296">
        <v>0.6</v>
      </c>
      <c r="BT196" s="129"/>
    </row>
    <row r="197" spans="1:72" ht="12" customHeight="1" x14ac:dyDescent="0.15">
      <c r="A197" s="104" t="s">
        <v>400</v>
      </c>
      <c r="B197" s="153" t="s">
        <v>522</v>
      </c>
      <c r="C197" s="153" t="s">
        <v>243</v>
      </c>
      <c r="D197" s="153" t="s">
        <v>815</v>
      </c>
      <c r="E197" s="153" t="s">
        <v>945</v>
      </c>
      <c r="F197" s="153"/>
      <c r="G197" s="105">
        <v>0.6</v>
      </c>
      <c r="H197" s="106">
        <v>2.2999999999999998</v>
      </c>
      <c r="I197" s="107">
        <f t="shared" si="8"/>
        <v>48</v>
      </c>
      <c r="J197" s="107">
        <f t="shared" si="8"/>
        <v>184</v>
      </c>
      <c r="K197" s="248"/>
      <c r="L197" s="296">
        <v>1</v>
      </c>
      <c r="M197" s="296">
        <v>1</v>
      </c>
      <c r="N197" s="296">
        <v>1</v>
      </c>
      <c r="O197" s="296">
        <v>1</v>
      </c>
      <c r="P197" s="296">
        <v>1</v>
      </c>
      <c r="Q197" s="296">
        <v>1</v>
      </c>
      <c r="R197" s="296">
        <v>1</v>
      </c>
      <c r="S197" s="296">
        <v>1</v>
      </c>
      <c r="T197" s="296">
        <v>1</v>
      </c>
      <c r="U197" s="296">
        <v>1</v>
      </c>
      <c r="V197" s="296">
        <v>1</v>
      </c>
      <c r="W197" s="296">
        <v>1</v>
      </c>
      <c r="X197" s="296">
        <v>1</v>
      </c>
      <c r="Y197" s="296">
        <v>1</v>
      </c>
      <c r="Z197" s="296">
        <v>1</v>
      </c>
      <c r="AA197" s="296">
        <v>1</v>
      </c>
      <c r="AB197" s="296">
        <v>1</v>
      </c>
      <c r="AC197" s="296">
        <v>1</v>
      </c>
      <c r="AD197" s="296">
        <v>1</v>
      </c>
      <c r="AE197" s="296">
        <v>1</v>
      </c>
      <c r="AF197" s="296">
        <v>1</v>
      </c>
      <c r="AG197" s="296">
        <v>1</v>
      </c>
      <c r="AH197" s="296">
        <v>1</v>
      </c>
      <c r="AI197" s="296">
        <v>0.81</v>
      </c>
      <c r="AJ197" s="296">
        <v>1</v>
      </c>
      <c r="AK197" s="296">
        <v>1</v>
      </c>
      <c r="AL197" s="296">
        <v>1</v>
      </c>
      <c r="AM197" s="296">
        <v>1</v>
      </c>
      <c r="AN197" s="296">
        <v>1</v>
      </c>
      <c r="AO197" s="296">
        <v>1</v>
      </c>
      <c r="AP197" s="296">
        <v>1</v>
      </c>
      <c r="AQ197" s="296">
        <v>1</v>
      </c>
      <c r="AR197" s="296">
        <v>1</v>
      </c>
      <c r="AS197" s="296">
        <v>1</v>
      </c>
      <c r="AT197" s="296">
        <v>1</v>
      </c>
      <c r="AU197" s="296">
        <v>1</v>
      </c>
      <c r="AV197" s="296">
        <v>1</v>
      </c>
      <c r="AW197" s="296">
        <v>1</v>
      </c>
      <c r="AX197" s="296">
        <v>1</v>
      </c>
      <c r="AY197" s="296">
        <v>0.5</v>
      </c>
      <c r="AZ197" s="296">
        <v>1</v>
      </c>
      <c r="BA197" s="296">
        <v>0.89</v>
      </c>
      <c r="BB197" s="296">
        <v>1</v>
      </c>
      <c r="BC197" s="296">
        <v>0.55000000000000004</v>
      </c>
      <c r="BD197" s="296">
        <v>1</v>
      </c>
      <c r="BE197" s="296">
        <v>0.6</v>
      </c>
      <c r="BF197" s="296">
        <v>1</v>
      </c>
      <c r="BG197" s="296">
        <v>1</v>
      </c>
      <c r="BH197" s="296">
        <v>1</v>
      </c>
      <c r="BI197" s="296">
        <v>1</v>
      </c>
      <c r="BJ197" s="296">
        <v>0.73</v>
      </c>
      <c r="BK197" s="296">
        <v>1</v>
      </c>
      <c r="BL197" s="296">
        <v>1</v>
      </c>
      <c r="BM197" s="296">
        <v>1</v>
      </c>
      <c r="BN197" s="296">
        <v>1</v>
      </c>
      <c r="BO197" s="296">
        <v>1</v>
      </c>
      <c r="BP197" s="296">
        <v>1</v>
      </c>
      <c r="BQ197" s="296">
        <v>0.5</v>
      </c>
      <c r="BR197" s="296">
        <v>0.78</v>
      </c>
      <c r="BS197" s="296">
        <v>0.6</v>
      </c>
      <c r="BT197" s="129"/>
    </row>
    <row r="198" spans="1:72" ht="15" x14ac:dyDescent="0.15">
      <c r="A198" s="104" t="s">
        <v>402</v>
      </c>
      <c r="B198" s="153" t="s">
        <v>522</v>
      </c>
      <c r="C198" s="153" t="s">
        <v>245</v>
      </c>
      <c r="D198" s="153" t="s">
        <v>817</v>
      </c>
      <c r="E198" s="153" t="s">
        <v>946</v>
      </c>
      <c r="F198" s="153"/>
      <c r="G198" s="105">
        <v>0.2</v>
      </c>
      <c r="H198" s="106">
        <v>0.2</v>
      </c>
      <c r="I198" s="107">
        <f t="shared" si="8"/>
        <v>16</v>
      </c>
      <c r="J198" s="107">
        <f t="shared" si="8"/>
        <v>16</v>
      </c>
      <c r="K198" s="248">
        <v>16</v>
      </c>
      <c r="L198" s="296">
        <v>1</v>
      </c>
      <c r="M198" s="296">
        <v>1</v>
      </c>
      <c r="N198" s="296">
        <v>1</v>
      </c>
      <c r="O198" s="296">
        <v>1</v>
      </c>
      <c r="P198" s="296">
        <v>1</v>
      </c>
      <c r="Q198" s="296">
        <v>1</v>
      </c>
      <c r="R198" s="296">
        <v>1</v>
      </c>
      <c r="S198" s="296">
        <v>1</v>
      </c>
      <c r="T198" s="296">
        <v>1</v>
      </c>
      <c r="U198" s="296">
        <v>1</v>
      </c>
      <c r="V198" s="296">
        <v>1</v>
      </c>
      <c r="W198" s="296">
        <v>1</v>
      </c>
      <c r="X198" s="296">
        <v>1</v>
      </c>
      <c r="Y198" s="296">
        <v>1</v>
      </c>
      <c r="Z198" s="296">
        <v>1</v>
      </c>
      <c r="AA198" s="296">
        <v>1</v>
      </c>
      <c r="AB198" s="296">
        <v>1</v>
      </c>
      <c r="AC198" s="296">
        <v>1</v>
      </c>
      <c r="AD198" s="296">
        <v>1</v>
      </c>
      <c r="AE198" s="296">
        <v>1</v>
      </c>
      <c r="AF198" s="296">
        <v>1</v>
      </c>
      <c r="AG198" s="296">
        <v>1</v>
      </c>
      <c r="AH198" s="296">
        <v>1</v>
      </c>
      <c r="AI198" s="296">
        <v>0.81</v>
      </c>
      <c r="AJ198" s="296">
        <v>1</v>
      </c>
      <c r="AK198" s="296">
        <v>1</v>
      </c>
      <c r="AL198" s="296">
        <v>1</v>
      </c>
      <c r="AM198" s="296">
        <v>1</v>
      </c>
      <c r="AN198" s="296">
        <v>1</v>
      </c>
      <c r="AO198" s="296">
        <v>1</v>
      </c>
      <c r="AP198" s="296">
        <v>1</v>
      </c>
      <c r="AQ198" s="296">
        <v>1</v>
      </c>
      <c r="AR198" s="296">
        <v>1</v>
      </c>
      <c r="AS198" s="296">
        <v>1</v>
      </c>
      <c r="AT198" s="296">
        <v>1</v>
      </c>
      <c r="AU198" s="296">
        <v>1</v>
      </c>
      <c r="AV198" s="296">
        <v>1</v>
      </c>
      <c r="AW198" s="296">
        <v>1</v>
      </c>
      <c r="AX198" s="296">
        <v>1</v>
      </c>
      <c r="AY198" s="296">
        <v>0.5</v>
      </c>
      <c r="AZ198" s="296">
        <v>1</v>
      </c>
      <c r="BA198" s="296">
        <v>0.89</v>
      </c>
      <c r="BB198" s="296">
        <v>1</v>
      </c>
      <c r="BC198" s="296">
        <v>0.55000000000000004</v>
      </c>
      <c r="BD198" s="296">
        <v>1</v>
      </c>
      <c r="BE198" s="296">
        <v>0.6</v>
      </c>
      <c r="BF198" s="296">
        <v>1</v>
      </c>
      <c r="BG198" s="296">
        <v>1</v>
      </c>
      <c r="BH198" s="296">
        <v>1</v>
      </c>
      <c r="BI198" s="296">
        <v>1</v>
      </c>
      <c r="BJ198" s="296">
        <v>0.73</v>
      </c>
      <c r="BK198" s="296">
        <v>1</v>
      </c>
      <c r="BL198" s="296">
        <v>1</v>
      </c>
      <c r="BM198" s="296">
        <v>1</v>
      </c>
      <c r="BN198" s="296">
        <v>1</v>
      </c>
      <c r="BO198" s="296">
        <v>1</v>
      </c>
      <c r="BP198" s="296">
        <v>1</v>
      </c>
      <c r="BQ198" s="296">
        <v>0.5</v>
      </c>
      <c r="BR198" s="296">
        <v>0.78</v>
      </c>
      <c r="BS198" s="296">
        <v>0.6</v>
      </c>
      <c r="BT198" s="129"/>
    </row>
    <row r="199" spans="1:72" ht="15" x14ac:dyDescent="0.15">
      <c r="A199" s="104" t="s">
        <v>403</v>
      </c>
      <c r="B199" s="153" t="s">
        <v>522</v>
      </c>
      <c r="C199" s="153" t="s">
        <v>245</v>
      </c>
      <c r="D199" s="153" t="s">
        <v>818</v>
      </c>
      <c r="E199" s="153" t="s">
        <v>946</v>
      </c>
      <c r="F199" s="153"/>
      <c r="G199" s="105">
        <v>0.25</v>
      </c>
      <c r="H199" s="106">
        <v>0.25</v>
      </c>
      <c r="I199" s="107">
        <f t="shared" si="8"/>
        <v>20</v>
      </c>
      <c r="J199" s="107">
        <f t="shared" si="8"/>
        <v>20</v>
      </c>
      <c r="K199" s="248">
        <v>20</v>
      </c>
      <c r="L199" s="296">
        <v>1</v>
      </c>
      <c r="M199" s="296">
        <v>1</v>
      </c>
      <c r="N199" s="296">
        <v>1</v>
      </c>
      <c r="O199" s="296">
        <v>1</v>
      </c>
      <c r="P199" s="296">
        <v>1</v>
      </c>
      <c r="Q199" s="296">
        <v>1</v>
      </c>
      <c r="R199" s="296">
        <v>1</v>
      </c>
      <c r="S199" s="296">
        <v>1</v>
      </c>
      <c r="T199" s="296">
        <v>1</v>
      </c>
      <c r="U199" s="296">
        <v>1</v>
      </c>
      <c r="V199" s="296">
        <v>1</v>
      </c>
      <c r="W199" s="296">
        <v>1</v>
      </c>
      <c r="X199" s="296">
        <v>1</v>
      </c>
      <c r="Y199" s="296">
        <v>1</v>
      </c>
      <c r="Z199" s="296">
        <v>1</v>
      </c>
      <c r="AA199" s="296">
        <v>1</v>
      </c>
      <c r="AB199" s="296">
        <v>1</v>
      </c>
      <c r="AC199" s="296">
        <v>1</v>
      </c>
      <c r="AD199" s="296">
        <v>1</v>
      </c>
      <c r="AE199" s="296">
        <v>1</v>
      </c>
      <c r="AF199" s="296">
        <v>1</v>
      </c>
      <c r="AG199" s="296">
        <v>1</v>
      </c>
      <c r="AH199" s="296">
        <v>1</v>
      </c>
      <c r="AI199" s="296">
        <v>0.81</v>
      </c>
      <c r="AJ199" s="296">
        <v>1</v>
      </c>
      <c r="AK199" s="296">
        <v>1</v>
      </c>
      <c r="AL199" s="296">
        <v>1</v>
      </c>
      <c r="AM199" s="296">
        <v>1</v>
      </c>
      <c r="AN199" s="296">
        <v>1</v>
      </c>
      <c r="AO199" s="296">
        <v>1</v>
      </c>
      <c r="AP199" s="296">
        <v>1</v>
      </c>
      <c r="AQ199" s="296">
        <v>1</v>
      </c>
      <c r="AR199" s="296">
        <v>1</v>
      </c>
      <c r="AS199" s="296">
        <v>1</v>
      </c>
      <c r="AT199" s="296">
        <v>1</v>
      </c>
      <c r="AU199" s="296">
        <v>1</v>
      </c>
      <c r="AV199" s="296">
        <v>1</v>
      </c>
      <c r="AW199" s="296">
        <v>1</v>
      </c>
      <c r="AX199" s="296">
        <v>1</v>
      </c>
      <c r="AY199" s="296">
        <v>0.5</v>
      </c>
      <c r="AZ199" s="296">
        <v>1</v>
      </c>
      <c r="BA199" s="296">
        <v>0.89</v>
      </c>
      <c r="BB199" s="296">
        <v>1</v>
      </c>
      <c r="BC199" s="296">
        <v>0.55000000000000004</v>
      </c>
      <c r="BD199" s="296">
        <v>1</v>
      </c>
      <c r="BE199" s="296">
        <v>0.6</v>
      </c>
      <c r="BF199" s="296">
        <v>1</v>
      </c>
      <c r="BG199" s="296">
        <v>1</v>
      </c>
      <c r="BH199" s="296">
        <v>1</v>
      </c>
      <c r="BI199" s="296">
        <v>1</v>
      </c>
      <c r="BJ199" s="296">
        <v>0.73</v>
      </c>
      <c r="BK199" s="296">
        <v>1</v>
      </c>
      <c r="BL199" s="296">
        <v>1</v>
      </c>
      <c r="BM199" s="296">
        <v>1</v>
      </c>
      <c r="BN199" s="296">
        <v>1</v>
      </c>
      <c r="BO199" s="296">
        <v>1</v>
      </c>
      <c r="BP199" s="296">
        <v>1</v>
      </c>
      <c r="BQ199" s="296">
        <v>0.5</v>
      </c>
      <c r="BR199" s="296">
        <v>0.78</v>
      </c>
      <c r="BS199" s="296">
        <v>0.6</v>
      </c>
      <c r="BT199" s="129"/>
    </row>
    <row r="200" spans="1:72" ht="15" x14ac:dyDescent="0.15">
      <c r="A200" s="104" t="s">
        <v>404</v>
      </c>
      <c r="B200" s="153" t="s">
        <v>522</v>
      </c>
      <c r="C200" s="153" t="s">
        <v>245</v>
      </c>
      <c r="D200" s="153" t="s">
        <v>819</v>
      </c>
      <c r="E200" s="153" t="s">
        <v>946</v>
      </c>
      <c r="F200" s="153"/>
      <c r="G200" s="105">
        <v>0.25</v>
      </c>
      <c r="H200" s="106">
        <v>0.3</v>
      </c>
      <c r="I200" s="107">
        <f t="shared" si="8"/>
        <v>20</v>
      </c>
      <c r="J200" s="107">
        <f t="shared" si="8"/>
        <v>24</v>
      </c>
      <c r="K200" s="248">
        <v>20</v>
      </c>
      <c r="L200" s="296">
        <v>1</v>
      </c>
      <c r="M200" s="296">
        <v>1</v>
      </c>
      <c r="N200" s="296">
        <v>1</v>
      </c>
      <c r="O200" s="296">
        <v>1</v>
      </c>
      <c r="P200" s="296">
        <v>1</v>
      </c>
      <c r="Q200" s="296">
        <v>1</v>
      </c>
      <c r="R200" s="296">
        <v>1</v>
      </c>
      <c r="S200" s="296">
        <v>1</v>
      </c>
      <c r="T200" s="296">
        <v>1</v>
      </c>
      <c r="U200" s="296">
        <v>1</v>
      </c>
      <c r="V200" s="296">
        <v>1</v>
      </c>
      <c r="W200" s="296">
        <v>1</v>
      </c>
      <c r="X200" s="296">
        <v>1</v>
      </c>
      <c r="Y200" s="296">
        <v>1</v>
      </c>
      <c r="Z200" s="296">
        <v>1</v>
      </c>
      <c r="AA200" s="296">
        <v>1</v>
      </c>
      <c r="AB200" s="296">
        <v>1</v>
      </c>
      <c r="AC200" s="296">
        <v>1</v>
      </c>
      <c r="AD200" s="296">
        <v>1</v>
      </c>
      <c r="AE200" s="296">
        <v>1</v>
      </c>
      <c r="AF200" s="296">
        <v>1</v>
      </c>
      <c r="AG200" s="296">
        <v>1</v>
      </c>
      <c r="AH200" s="296">
        <v>1</v>
      </c>
      <c r="AI200" s="296">
        <v>0.81</v>
      </c>
      <c r="AJ200" s="296">
        <v>1</v>
      </c>
      <c r="AK200" s="296">
        <v>1</v>
      </c>
      <c r="AL200" s="296">
        <v>1</v>
      </c>
      <c r="AM200" s="296">
        <v>1</v>
      </c>
      <c r="AN200" s="296">
        <v>1</v>
      </c>
      <c r="AO200" s="296">
        <v>1</v>
      </c>
      <c r="AP200" s="296">
        <v>1</v>
      </c>
      <c r="AQ200" s="296">
        <v>1</v>
      </c>
      <c r="AR200" s="296">
        <v>1</v>
      </c>
      <c r="AS200" s="296">
        <v>1</v>
      </c>
      <c r="AT200" s="296">
        <v>1</v>
      </c>
      <c r="AU200" s="296">
        <v>1</v>
      </c>
      <c r="AV200" s="296">
        <v>1</v>
      </c>
      <c r="AW200" s="296">
        <v>1</v>
      </c>
      <c r="AX200" s="296">
        <v>1</v>
      </c>
      <c r="AY200" s="296">
        <v>0.5</v>
      </c>
      <c r="AZ200" s="296">
        <v>1</v>
      </c>
      <c r="BA200" s="296">
        <v>0.89</v>
      </c>
      <c r="BB200" s="296">
        <v>1</v>
      </c>
      <c r="BC200" s="296">
        <v>0.55000000000000004</v>
      </c>
      <c r="BD200" s="296">
        <v>1</v>
      </c>
      <c r="BE200" s="296">
        <v>0.6</v>
      </c>
      <c r="BF200" s="296">
        <v>1</v>
      </c>
      <c r="BG200" s="296">
        <v>1</v>
      </c>
      <c r="BH200" s="296">
        <v>1</v>
      </c>
      <c r="BI200" s="296">
        <v>1</v>
      </c>
      <c r="BJ200" s="296">
        <v>0.73</v>
      </c>
      <c r="BK200" s="296">
        <v>1</v>
      </c>
      <c r="BL200" s="296">
        <v>1</v>
      </c>
      <c r="BM200" s="296">
        <v>1</v>
      </c>
      <c r="BN200" s="296">
        <v>1</v>
      </c>
      <c r="BO200" s="296">
        <v>1</v>
      </c>
      <c r="BP200" s="296">
        <v>1</v>
      </c>
      <c r="BQ200" s="296">
        <v>0.5</v>
      </c>
      <c r="BR200" s="296">
        <v>0.78</v>
      </c>
      <c r="BS200" s="296">
        <v>0.6</v>
      </c>
      <c r="BT200" s="129"/>
    </row>
    <row r="201" spans="1:72" ht="15" x14ac:dyDescent="0.15">
      <c r="A201" s="104" t="s">
        <v>405</v>
      </c>
      <c r="B201" s="153" t="s">
        <v>522</v>
      </c>
      <c r="C201" s="153" t="s">
        <v>245</v>
      </c>
      <c r="D201" s="153" t="s">
        <v>820</v>
      </c>
      <c r="E201" s="153" t="s">
        <v>946</v>
      </c>
      <c r="F201" s="153"/>
      <c r="G201" s="105">
        <v>0.3</v>
      </c>
      <c r="H201" s="106">
        <v>0.3</v>
      </c>
      <c r="I201" s="107">
        <f t="shared" si="8"/>
        <v>24</v>
      </c>
      <c r="J201" s="107">
        <f t="shared" si="8"/>
        <v>24</v>
      </c>
      <c r="K201" s="248">
        <v>24</v>
      </c>
      <c r="L201" s="296">
        <v>1</v>
      </c>
      <c r="M201" s="296">
        <v>1</v>
      </c>
      <c r="N201" s="296">
        <v>1</v>
      </c>
      <c r="O201" s="296">
        <v>1</v>
      </c>
      <c r="P201" s="296">
        <v>1</v>
      </c>
      <c r="Q201" s="296">
        <v>1</v>
      </c>
      <c r="R201" s="296">
        <v>1</v>
      </c>
      <c r="S201" s="296">
        <v>1</v>
      </c>
      <c r="T201" s="296">
        <v>1</v>
      </c>
      <c r="U201" s="296">
        <v>1</v>
      </c>
      <c r="V201" s="296">
        <v>1</v>
      </c>
      <c r="W201" s="296">
        <v>1</v>
      </c>
      <c r="X201" s="296">
        <v>1</v>
      </c>
      <c r="Y201" s="296">
        <v>1</v>
      </c>
      <c r="Z201" s="296">
        <v>1</v>
      </c>
      <c r="AA201" s="296">
        <v>1</v>
      </c>
      <c r="AB201" s="296">
        <v>1</v>
      </c>
      <c r="AC201" s="296">
        <v>1</v>
      </c>
      <c r="AD201" s="296">
        <v>1</v>
      </c>
      <c r="AE201" s="296">
        <v>1</v>
      </c>
      <c r="AF201" s="296">
        <v>1</v>
      </c>
      <c r="AG201" s="296">
        <v>1</v>
      </c>
      <c r="AH201" s="296">
        <v>1</v>
      </c>
      <c r="AI201" s="296">
        <v>0.81</v>
      </c>
      <c r="AJ201" s="296">
        <v>1</v>
      </c>
      <c r="AK201" s="296">
        <v>1</v>
      </c>
      <c r="AL201" s="296">
        <v>1</v>
      </c>
      <c r="AM201" s="296">
        <v>1</v>
      </c>
      <c r="AN201" s="296">
        <v>1</v>
      </c>
      <c r="AO201" s="296">
        <v>1</v>
      </c>
      <c r="AP201" s="296">
        <v>1</v>
      </c>
      <c r="AQ201" s="296">
        <v>1</v>
      </c>
      <c r="AR201" s="296">
        <v>1</v>
      </c>
      <c r="AS201" s="296">
        <v>1</v>
      </c>
      <c r="AT201" s="296">
        <v>1</v>
      </c>
      <c r="AU201" s="296">
        <v>1</v>
      </c>
      <c r="AV201" s="296">
        <v>1</v>
      </c>
      <c r="AW201" s="296">
        <v>1</v>
      </c>
      <c r="AX201" s="296">
        <v>1</v>
      </c>
      <c r="AY201" s="296">
        <v>0.5</v>
      </c>
      <c r="AZ201" s="296">
        <v>1</v>
      </c>
      <c r="BA201" s="296">
        <v>0.89</v>
      </c>
      <c r="BB201" s="296">
        <v>1</v>
      </c>
      <c r="BC201" s="296">
        <v>0.55000000000000004</v>
      </c>
      <c r="BD201" s="296">
        <v>1</v>
      </c>
      <c r="BE201" s="296">
        <v>0.6</v>
      </c>
      <c r="BF201" s="296">
        <v>1</v>
      </c>
      <c r="BG201" s="296">
        <v>1</v>
      </c>
      <c r="BH201" s="296">
        <v>1</v>
      </c>
      <c r="BI201" s="296">
        <v>1</v>
      </c>
      <c r="BJ201" s="296">
        <v>0.73</v>
      </c>
      <c r="BK201" s="296">
        <v>1</v>
      </c>
      <c r="BL201" s="296">
        <v>1</v>
      </c>
      <c r="BM201" s="296">
        <v>1</v>
      </c>
      <c r="BN201" s="296">
        <v>1</v>
      </c>
      <c r="BO201" s="296">
        <v>1</v>
      </c>
      <c r="BP201" s="296">
        <v>1</v>
      </c>
      <c r="BQ201" s="296">
        <v>0.5</v>
      </c>
      <c r="BR201" s="296">
        <v>0.78</v>
      </c>
      <c r="BS201" s="296">
        <v>0.6</v>
      </c>
      <c r="BT201" s="129"/>
    </row>
    <row r="202" spans="1:72" ht="15" x14ac:dyDescent="0.15">
      <c r="A202" s="104" t="s">
        <v>406</v>
      </c>
      <c r="B202" s="153" t="s">
        <v>522</v>
      </c>
      <c r="C202" s="153" t="s">
        <v>246</v>
      </c>
      <c r="D202" s="153" t="s">
        <v>821</v>
      </c>
      <c r="E202" s="153" t="s">
        <v>946</v>
      </c>
      <c r="F202" s="153"/>
      <c r="G202" s="105">
        <v>0.22</v>
      </c>
      <c r="H202" s="106">
        <v>0.22</v>
      </c>
      <c r="I202" s="107">
        <f t="shared" si="8"/>
        <v>17.600000000000001</v>
      </c>
      <c r="J202" s="107">
        <f t="shared" si="8"/>
        <v>17.600000000000001</v>
      </c>
      <c r="K202" s="248">
        <v>17.600000000000001</v>
      </c>
      <c r="L202" s="296">
        <v>1</v>
      </c>
      <c r="M202" s="296">
        <v>1</v>
      </c>
      <c r="N202" s="296">
        <v>1</v>
      </c>
      <c r="O202" s="296">
        <v>1</v>
      </c>
      <c r="P202" s="296">
        <v>1</v>
      </c>
      <c r="Q202" s="296">
        <v>1</v>
      </c>
      <c r="R202" s="296">
        <v>1</v>
      </c>
      <c r="S202" s="296">
        <v>1</v>
      </c>
      <c r="T202" s="296">
        <v>1</v>
      </c>
      <c r="U202" s="296">
        <v>1</v>
      </c>
      <c r="V202" s="296">
        <v>1</v>
      </c>
      <c r="W202" s="296">
        <v>1</v>
      </c>
      <c r="X202" s="296">
        <v>1</v>
      </c>
      <c r="Y202" s="296">
        <v>1</v>
      </c>
      <c r="Z202" s="296">
        <v>1</v>
      </c>
      <c r="AA202" s="296">
        <v>1</v>
      </c>
      <c r="AB202" s="296">
        <v>1</v>
      </c>
      <c r="AC202" s="296">
        <v>1</v>
      </c>
      <c r="AD202" s="296">
        <v>1</v>
      </c>
      <c r="AE202" s="296">
        <v>1</v>
      </c>
      <c r="AF202" s="296">
        <v>1</v>
      </c>
      <c r="AG202" s="296">
        <v>1</v>
      </c>
      <c r="AH202" s="296">
        <v>1</v>
      </c>
      <c r="AI202" s="296">
        <v>0.81</v>
      </c>
      <c r="AJ202" s="296">
        <v>1</v>
      </c>
      <c r="AK202" s="296">
        <v>1</v>
      </c>
      <c r="AL202" s="296">
        <v>1</v>
      </c>
      <c r="AM202" s="296">
        <v>1</v>
      </c>
      <c r="AN202" s="296">
        <v>1</v>
      </c>
      <c r="AO202" s="296">
        <v>1</v>
      </c>
      <c r="AP202" s="296">
        <v>1</v>
      </c>
      <c r="AQ202" s="296">
        <v>1</v>
      </c>
      <c r="AR202" s="296">
        <v>1</v>
      </c>
      <c r="AS202" s="296">
        <v>1</v>
      </c>
      <c r="AT202" s="296">
        <v>1</v>
      </c>
      <c r="AU202" s="296">
        <v>1</v>
      </c>
      <c r="AV202" s="296">
        <v>1</v>
      </c>
      <c r="AW202" s="296">
        <v>1</v>
      </c>
      <c r="AX202" s="296">
        <v>1</v>
      </c>
      <c r="AY202" s="296">
        <v>0.5</v>
      </c>
      <c r="AZ202" s="296">
        <v>1</v>
      </c>
      <c r="BA202" s="296">
        <v>0.89</v>
      </c>
      <c r="BB202" s="296">
        <v>1</v>
      </c>
      <c r="BC202" s="296">
        <v>0.55000000000000004</v>
      </c>
      <c r="BD202" s="296">
        <v>1</v>
      </c>
      <c r="BE202" s="296">
        <v>0.6</v>
      </c>
      <c r="BF202" s="296">
        <v>1</v>
      </c>
      <c r="BG202" s="296">
        <v>1</v>
      </c>
      <c r="BH202" s="296">
        <v>1</v>
      </c>
      <c r="BI202" s="296">
        <v>1</v>
      </c>
      <c r="BJ202" s="296">
        <v>0.73</v>
      </c>
      <c r="BK202" s="296">
        <v>1</v>
      </c>
      <c r="BL202" s="296">
        <v>1</v>
      </c>
      <c r="BM202" s="296">
        <v>1</v>
      </c>
      <c r="BN202" s="296">
        <v>1</v>
      </c>
      <c r="BO202" s="296">
        <v>1</v>
      </c>
      <c r="BP202" s="296">
        <v>1</v>
      </c>
      <c r="BQ202" s="296">
        <v>0.5</v>
      </c>
      <c r="BR202" s="296">
        <v>0.78</v>
      </c>
      <c r="BS202" s="296">
        <v>0.6</v>
      </c>
      <c r="BT202" s="129"/>
    </row>
    <row r="203" spans="1:72" ht="15" x14ac:dyDescent="0.15">
      <c r="A203" s="104" t="s">
        <v>951</v>
      </c>
      <c r="B203" s="153" t="s">
        <v>521</v>
      </c>
      <c r="C203" s="153"/>
      <c r="D203" s="153" t="s">
        <v>822</v>
      </c>
      <c r="E203" s="153" t="s">
        <v>134</v>
      </c>
      <c r="F203" s="153"/>
      <c r="G203" s="105">
        <v>0.2</v>
      </c>
      <c r="H203" s="106">
        <v>0.5</v>
      </c>
      <c r="I203" s="107">
        <f t="shared" si="8"/>
        <v>16</v>
      </c>
      <c r="J203" s="107">
        <f t="shared" si="8"/>
        <v>40</v>
      </c>
      <c r="K203" s="248">
        <v>16</v>
      </c>
      <c r="L203" s="296">
        <v>1</v>
      </c>
      <c r="M203" s="296">
        <v>1</v>
      </c>
      <c r="N203" s="296">
        <v>1</v>
      </c>
      <c r="O203" s="296">
        <v>1</v>
      </c>
      <c r="P203" s="296">
        <v>1</v>
      </c>
      <c r="Q203" s="296">
        <v>1</v>
      </c>
      <c r="R203" s="296">
        <v>1</v>
      </c>
      <c r="S203" s="296">
        <v>1</v>
      </c>
      <c r="T203" s="296">
        <v>1</v>
      </c>
      <c r="U203" s="296">
        <v>1</v>
      </c>
      <c r="V203" s="296">
        <v>1</v>
      </c>
      <c r="W203" s="296">
        <v>1</v>
      </c>
      <c r="X203" s="296">
        <v>1</v>
      </c>
      <c r="Y203" s="296">
        <v>1</v>
      </c>
      <c r="Z203" s="296">
        <v>1</v>
      </c>
      <c r="AA203" s="296">
        <v>1</v>
      </c>
      <c r="AB203" s="296">
        <v>1</v>
      </c>
      <c r="AC203" s="296">
        <v>1</v>
      </c>
      <c r="AD203" s="296">
        <v>1</v>
      </c>
      <c r="AE203" s="296">
        <v>1</v>
      </c>
      <c r="AF203" s="296">
        <v>1</v>
      </c>
      <c r="AG203" s="296">
        <v>1</v>
      </c>
      <c r="AH203" s="296">
        <v>1</v>
      </c>
      <c r="AI203" s="296">
        <v>0.81</v>
      </c>
      <c r="AJ203" s="296">
        <v>1</v>
      </c>
      <c r="AK203" s="296">
        <v>1</v>
      </c>
      <c r="AL203" s="296">
        <v>1</v>
      </c>
      <c r="AM203" s="296">
        <v>1</v>
      </c>
      <c r="AN203" s="296">
        <v>1</v>
      </c>
      <c r="AO203" s="296">
        <v>1</v>
      </c>
      <c r="AP203" s="296">
        <v>1</v>
      </c>
      <c r="AQ203" s="296">
        <v>1</v>
      </c>
      <c r="AR203" s="296">
        <v>1</v>
      </c>
      <c r="AS203" s="296">
        <v>1</v>
      </c>
      <c r="AT203" s="296">
        <v>1</v>
      </c>
      <c r="AU203" s="296">
        <v>1</v>
      </c>
      <c r="AV203" s="296">
        <v>1</v>
      </c>
      <c r="AW203" s="296">
        <v>1</v>
      </c>
      <c r="AX203" s="296">
        <v>1</v>
      </c>
      <c r="AY203" s="296">
        <v>0.5</v>
      </c>
      <c r="AZ203" s="296">
        <v>1</v>
      </c>
      <c r="BA203" s="296">
        <v>0.89</v>
      </c>
      <c r="BB203" s="296">
        <v>1</v>
      </c>
      <c r="BC203" s="296">
        <v>0.55000000000000004</v>
      </c>
      <c r="BD203" s="296">
        <v>1</v>
      </c>
      <c r="BE203" s="296">
        <v>0.6</v>
      </c>
      <c r="BF203" s="296">
        <v>1</v>
      </c>
      <c r="BG203" s="296">
        <v>1</v>
      </c>
      <c r="BH203" s="296">
        <v>1</v>
      </c>
      <c r="BI203" s="296">
        <v>1</v>
      </c>
      <c r="BJ203" s="296">
        <v>0.73</v>
      </c>
      <c r="BK203" s="296">
        <v>1</v>
      </c>
      <c r="BL203" s="296">
        <v>1</v>
      </c>
      <c r="BM203" s="296">
        <v>1</v>
      </c>
      <c r="BN203" s="296">
        <v>1</v>
      </c>
      <c r="BO203" s="296">
        <v>1</v>
      </c>
      <c r="BP203" s="296">
        <v>1</v>
      </c>
      <c r="BQ203" s="296">
        <v>0.5</v>
      </c>
      <c r="BR203" s="296">
        <v>0.78</v>
      </c>
      <c r="BS203" s="296">
        <v>0.6</v>
      </c>
      <c r="BT203" s="129"/>
    </row>
    <row r="204" spans="1:72" ht="15" x14ac:dyDescent="0.15">
      <c r="A204" s="104" t="s">
        <v>407</v>
      </c>
      <c r="B204" s="153" t="s">
        <v>523</v>
      </c>
      <c r="C204" s="153"/>
      <c r="D204" s="153" t="s">
        <v>823</v>
      </c>
      <c r="E204" s="153" t="s">
        <v>135</v>
      </c>
      <c r="F204" s="153"/>
      <c r="G204" s="105">
        <v>0.1</v>
      </c>
      <c r="H204" s="106">
        <v>0.2</v>
      </c>
      <c r="I204" s="107">
        <f t="shared" si="8"/>
        <v>8</v>
      </c>
      <c r="J204" s="107">
        <f t="shared" si="8"/>
        <v>16</v>
      </c>
      <c r="K204" s="248"/>
      <c r="L204" s="296">
        <v>1</v>
      </c>
      <c r="M204" s="296">
        <v>1</v>
      </c>
      <c r="N204" s="296">
        <v>1</v>
      </c>
      <c r="O204" s="296">
        <v>1</v>
      </c>
      <c r="P204" s="296">
        <v>1</v>
      </c>
      <c r="Q204" s="296">
        <v>1</v>
      </c>
      <c r="R204" s="296">
        <v>1</v>
      </c>
      <c r="S204" s="296">
        <v>1</v>
      </c>
      <c r="T204" s="296">
        <v>1</v>
      </c>
      <c r="U204" s="296">
        <v>1</v>
      </c>
      <c r="V204" s="296">
        <v>1</v>
      </c>
      <c r="W204" s="296">
        <v>1</v>
      </c>
      <c r="X204" s="296">
        <v>1</v>
      </c>
      <c r="Y204" s="296">
        <v>1</v>
      </c>
      <c r="Z204" s="296">
        <v>1</v>
      </c>
      <c r="AA204" s="296">
        <v>1</v>
      </c>
      <c r="AB204" s="296">
        <v>1</v>
      </c>
      <c r="AC204" s="296">
        <v>1</v>
      </c>
      <c r="AD204" s="296">
        <v>1</v>
      </c>
      <c r="AE204" s="296">
        <v>1</v>
      </c>
      <c r="AF204" s="296">
        <v>1</v>
      </c>
      <c r="AG204" s="296">
        <v>1</v>
      </c>
      <c r="AH204" s="296">
        <v>1</v>
      </c>
      <c r="AI204" s="296">
        <v>0.81</v>
      </c>
      <c r="AJ204" s="296">
        <v>1</v>
      </c>
      <c r="AK204" s="296">
        <v>1</v>
      </c>
      <c r="AL204" s="296">
        <v>1</v>
      </c>
      <c r="AM204" s="296">
        <v>1</v>
      </c>
      <c r="AN204" s="296">
        <v>1</v>
      </c>
      <c r="AO204" s="296">
        <v>1</v>
      </c>
      <c r="AP204" s="296">
        <v>1</v>
      </c>
      <c r="AQ204" s="296">
        <v>1</v>
      </c>
      <c r="AR204" s="296">
        <v>1</v>
      </c>
      <c r="AS204" s="296">
        <v>1</v>
      </c>
      <c r="AT204" s="296">
        <v>1</v>
      </c>
      <c r="AU204" s="296">
        <v>1</v>
      </c>
      <c r="AV204" s="296">
        <v>1</v>
      </c>
      <c r="AW204" s="296">
        <v>1</v>
      </c>
      <c r="AX204" s="296">
        <v>1</v>
      </c>
      <c r="AY204" s="296">
        <v>0.5</v>
      </c>
      <c r="AZ204" s="296">
        <v>1</v>
      </c>
      <c r="BA204" s="296">
        <v>0.89</v>
      </c>
      <c r="BB204" s="296">
        <v>1</v>
      </c>
      <c r="BC204" s="296">
        <v>0.55000000000000004</v>
      </c>
      <c r="BD204" s="296">
        <v>1</v>
      </c>
      <c r="BE204" s="296">
        <v>0.6</v>
      </c>
      <c r="BF204" s="296">
        <v>1</v>
      </c>
      <c r="BG204" s="296">
        <v>1</v>
      </c>
      <c r="BH204" s="296">
        <v>1</v>
      </c>
      <c r="BI204" s="296">
        <v>1</v>
      </c>
      <c r="BJ204" s="296">
        <v>0.73</v>
      </c>
      <c r="BK204" s="296">
        <v>1</v>
      </c>
      <c r="BL204" s="296">
        <v>1</v>
      </c>
      <c r="BM204" s="296">
        <v>1</v>
      </c>
      <c r="BN204" s="296">
        <v>1</v>
      </c>
      <c r="BO204" s="296">
        <v>1</v>
      </c>
      <c r="BP204" s="296">
        <v>1</v>
      </c>
      <c r="BQ204" s="296">
        <v>0.5</v>
      </c>
      <c r="BR204" s="296">
        <v>0.78</v>
      </c>
      <c r="BS204" s="296">
        <v>0.6</v>
      </c>
      <c r="BT204" s="129"/>
    </row>
    <row r="205" spans="1:72" ht="15" x14ac:dyDescent="0.15">
      <c r="A205" s="104" t="s">
        <v>408</v>
      </c>
      <c r="B205" s="153" t="s">
        <v>523</v>
      </c>
      <c r="C205" s="153"/>
      <c r="D205" s="153" t="s">
        <v>824</v>
      </c>
      <c r="E205" s="153" t="s">
        <v>135</v>
      </c>
      <c r="F205" s="153"/>
      <c r="G205" s="105">
        <v>0.15</v>
      </c>
      <c r="H205" s="106">
        <v>0.25</v>
      </c>
      <c r="I205" s="107">
        <f t="shared" si="8"/>
        <v>12</v>
      </c>
      <c r="J205" s="107">
        <f t="shared" si="8"/>
        <v>20</v>
      </c>
      <c r="K205" s="248"/>
      <c r="L205" s="296">
        <v>1</v>
      </c>
      <c r="M205" s="296">
        <v>1</v>
      </c>
      <c r="N205" s="296">
        <v>1</v>
      </c>
      <c r="O205" s="296">
        <v>1</v>
      </c>
      <c r="P205" s="296">
        <v>1</v>
      </c>
      <c r="Q205" s="296">
        <v>1</v>
      </c>
      <c r="R205" s="296">
        <v>1</v>
      </c>
      <c r="S205" s="296">
        <v>1</v>
      </c>
      <c r="T205" s="296">
        <v>1</v>
      </c>
      <c r="U205" s="296">
        <v>1</v>
      </c>
      <c r="V205" s="296">
        <v>1</v>
      </c>
      <c r="W205" s="296">
        <v>1</v>
      </c>
      <c r="X205" s="296">
        <v>1</v>
      </c>
      <c r="Y205" s="296">
        <v>1</v>
      </c>
      <c r="Z205" s="296">
        <v>1</v>
      </c>
      <c r="AA205" s="296">
        <v>1</v>
      </c>
      <c r="AB205" s="296">
        <v>1</v>
      </c>
      <c r="AC205" s="296">
        <v>1</v>
      </c>
      <c r="AD205" s="296">
        <v>1</v>
      </c>
      <c r="AE205" s="296">
        <v>1</v>
      </c>
      <c r="AF205" s="296">
        <v>1</v>
      </c>
      <c r="AG205" s="296">
        <v>1</v>
      </c>
      <c r="AH205" s="296">
        <v>1</v>
      </c>
      <c r="AI205" s="296">
        <v>0.81</v>
      </c>
      <c r="AJ205" s="296">
        <v>1</v>
      </c>
      <c r="AK205" s="296">
        <v>1</v>
      </c>
      <c r="AL205" s="296">
        <v>1</v>
      </c>
      <c r="AM205" s="296">
        <v>1</v>
      </c>
      <c r="AN205" s="296">
        <v>1</v>
      </c>
      <c r="AO205" s="296">
        <v>1</v>
      </c>
      <c r="AP205" s="296">
        <v>1</v>
      </c>
      <c r="AQ205" s="296">
        <v>1</v>
      </c>
      <c r="AR205" s="296">
        <v>1</v>
      </c>
      <c r="AS205" s="296">
        <v>1</v>
      </c>
      <c r="AT205" s="296">
        <v>1</v>
      </c>
      <c r="AU205" s="296">
        <v>1</v>
      </c>
      <c r="AV205" s="296">
        <v>1</v>
      </c>
      <c r="AW205" s="296">
        <v>1</v>
      </c>
      <c r="AX205" s="296">
        <v>1</v>
      </c>
      <c r="AY205" s="296">
        <v>0.5</v>
      </c>
      <c r="AZ205" s="296">
        <v>1</v>
      </c>
      <c r="BA205" s="296">
        <v>0.89</v>
      </c>
      <c r="BB205" s="296">
        <v>1</v>
      </c>
      <c r="BC205" s="296">
        <v>0.55000000000000004</v>
      </c>
      <c r="BD205" s="296">
        <v>1</v>
      </c>
      <c r="BE205" s="296">
        <v>0.6</v>
      </c>
      <c r="BF205" s="296">
        <v>1</v>
      </c>
      <c r="BG205" s="296">
        <v>1</v>
      </c>
      <c r="BH205" s="296">
        <v>1</v>
      </c>
      <c r="BI205" s="296">
        <v>1</v>
      </c>
      <c r="BJ205" s="296">
        <v>0.73</v>
      </c>
      <c r="BK205" s="296">
        <v>1</v>
      </c>
      <c r="BL205" s="296">
        <v>1</v>
      </c>
      <c r="BM205" s="296">
        <v>1</v>
      </c>
      <c r="BN205" s="296">
        <v>1</v>
      </c>
      <c r="BO205" s="296">
        <v>1</v>
      </c>
      <c r="BP205" s="296">
        <v>1</v>
      </c>
      <c r="BQ205" s="296">
        <v>0.5</v>
      </c>
      <c r="BR205" s="296">
        <v>0.78</v>
      </c>
      <c r="BS205" s="296">
        <v>0.6</v>
      </c>
      <c r="BT205" s="129"/>
    </row>
    <row r="206" spans="1:72" ht="15" x14ac:dyDescent="0.15">
      <c r="A206" s="104" t="s">
        <v>409</v>
      </c>
      <c r="B206" s="153" t="s">
        <v>523</v>
      </c>
      <c r="C206" s="153"/>
      <c r="D206" s="153" t="s">
        <v>825</v>
      </c>
      <c r="E206" s="153" t="s">
        <v>135</v>
      </c>
      <c r="F206" s="153"/>
      <c r="G206" s="105">
        <v>0.2</v>
      </c>
      <c r="H206" s="106">
        <v>0.4</v>
      </c>
      <c r="I206" s="107">
        <f t="shared" si="8"/>
        <v>16</v>
      </c>
      <c r="J206" s="107">
        <f t="shared" si="8"/>
        <v>32</v>
      </c>
      <c r="K206" s="248"/>
      <c r="L206" s="296">
        <v>1</v>
      </c>
      <c r="M206" s="296">
        <v>1</v>
      </c>
      <c r="N206" s="296">
        <v>1</v>
      </c>
      <c r="O206" s="296">
        <v>1</v>
      </c>
      <c r="P206" s="296">
        <v>1</v>
      </c>
      <c r="Q206" s="296">
        <v>1</v>
      </c>
      <c r="R206" s="296">
        <v>1</v>
      </c>
      <c r="S206" s="296">
        <v>1</v>
      </c>
      <c r="T206" s="296">
        <v>1</v>
      </c>
      <c r="U206" s="296">
        <v>1</v>
      </c>
      <c r="V206" s="296">
        <v>1</v>
      </c>
      <c r="W206" s="296">
        <v>1</v>
      </c>
      <c r="X206" s="296">
        <v>1</v>
      </c>
      <c r="Y206" s="296">
        <v>1</v>
      </c>
      <c r="Z206" s="296">
        <v>1</v>
      </c>
      <c r="AA206" s="296">
        <v>1</v>
      </c>
      <c r="AB206" s="296">
        <v>1</v>
      </c>
      <c r="AC206" s="296">
        <v>1</v>
      </c>
      <c r="AD206" s="296">
        <v>1</v>
      </c>
      <c r="AE206" s="296">
        <v>1</v>
      </c>
      <c r="AF206" s="296">
        <v>1</v>
      </c>
      <c r="AG206" s="296">
        <v>1</v>
      </c>
      <c r="AH206" s="296">
        <v>1</v>
      </c>
      <c r="AI206" s="296">
        <v>0.81</v>
      </c>
      <c r="AJ206" s="296">
        <v>1</v>
      </c>
      <c r="AK206" s="296">
        <v>1</v>
      </c>
      <c r="AL206" s="296">
        <v>1</v>
      </c>
      <c r="AM206" s="296">
        <v>1</v>
      </c>
      <c r="AN206" s="296">
        <v>1</v>
      </c>
      <c r="AO206" s="296">
        <v>1</v>
      </c>
      <c r="AP206" s="296">
        <v>1</v>
      </c>
      <c r="AQ206" s="296">
        <v>1</v>
      </c>
      <c r="AR206" s="296">
        <v>1</v>
      </c>
      <c r="AS206" s="296">
        <v>1</v>
      </c>
      <c r="AT206" s="296">
        <v>1</v>
      </c>
      <c r="AU206" s="296">
        <v>1</v>
      </c>
      <c r="AV206" s="296">
        <v>1</v>
      </c>
      <c r="AW206" s="296">
        <v>1</v>
      </c>
      <c r="AX206" s="296">
        <v>1</v>
      </c>
      <c r="AY206" s="296">
        <v>0.5</v>
      </c>
      <c r="AZ206" s="296">
        <v>1</v>
      </c>
      <c r="BA206" s="296">
        <v>0.89</v>
      </c>
      <c r="BB206" s="296">
        <v>1</v>
      </c>
      <c r="BC206" s="296">
        <v>0.55000000000000004</v>
      </c>
      <c r="BD206" s="296">
        <v>1</v>
      </c>
      <c r="BE206" s="296">
        <v>0.6</v>
      </c>
      <c r="BF206" s="296">
        <v>1</v>
      </c>
      <c r="BG206" s="296">
        <v>1</v>
      </c>
      <c r="BH206" s="296">
        <v>1</v>
      </c>
      <c r="BI206" s="296">
        <v>1</v>
      </c>
      <c r="BJ206" s="296">
        <v>0.73</v>
      </c>
      <c r="BK206" s="296">
        <v>1</v>
      </c>
      <c r="BL206" s="296">
        <v>1</v>
      </c>
      <c r="BM206" s="296">
        <v>1</v>
      </c>
      <c r="BN206" s="296">
        <v>1</v>
      </c>
      <c r="BO206" s="296">
        <v>1</v>
      </c>
      <c r="BP206" s="296">
        <v>1</v>
      </c>
      <c r="BQ206" s="296">
        <v>0.5</v>
      </c>
      <c r="BR206" s="296">
        <v>0.78</v>
      </c>
      <c r="BS206" s="296">
        <v>0.6</v>
      </c>
      <c r="BT206" s="129"/>
    </row>
    <row r="207" spans="1:72" ht="15" x14ac:dyDescent="0.15">
      <c r="A207" s="104" t="s">
        <v>410</v>
      </c>
      <c r="B207" s="153" t="s">
        <v>523</v>
      </c>
      <c r="C207" s="153"/>
      <c r="D207" s="153" t="s">
        <v>826</v>
      </c>
      <c r="E207" s="153" t="s">
        <v>135</v>
      </c>
      <c r="F207" s="153"/>
      <c r="G207" s="105">
        <v>0.3</v>
      </c>
      <c r="H207" s="106">
        <v>0.4</v>
      </c>
      <c r="I207" s="107">
        <f t="shared" si="8"/>
        <v>24</v>
      </c>
      <c r="J207" s="107">
        <f t="shared" si="8"/>
        <v>32</v>
      </c>
      <c r="K207" s="248"/>
      <c r="L207" s="296">
        <v>1</v>
      </c>
      <c r="M207" s="296">
        <v>1</v>
      </c>
      <c r="N207" s="296">
        <v>1</v>
      </c>
      <c r="O207" s="296">
        <v>1</v>
      </c>
      <c r="P207" s="296">
        <v>1</v>
      </c>
      <c r="Q207" s="296">
        <v>1</v>
      </c>
      <c r="R207" s="296">
        <v>1</v>
      </c>
      <c r="S207" s="296">
        <v>1</v>
      </c>
      <c r="T207" s="296">
        <v>1</v>
      </c>
      <c r="U207" s="296">
        <v>1</v>
      </c>
      <c r="V207" s="296">
        <v>1</v>
      </c>
      <c r="W207" s="296">
        <v>1</v>
      </c>
      <c r="X207" s="296">
        <v>1</v>
      </c>
      <c r="Y207" s="296">
        <v>1</v>
      </c>
      <c r="Z207" s="296">
        <v>1</v>
      </c>
      <c r="AA207" s="296">
        <v>1</v>
      </c>
      <c r="AB207" s="296">
        <v>1</v>
      </c>
      <c r="AC207" s="296">
        <v>1</v>
      </c>
      <c r="AD207" s="296">
        <v>1</v>
      </c>
      <c r="AE207" s="296">
        <v>1</v>
      </c>
      <c r="AF207" s="296">
        <v>1</v>
      </c>
      <c r="AG207" s="296">
        <v>1</v>
      </c>
      <c r="AH207" s="296">
        <v>1</v>
      </c>
      <c r="AI207" s="296">
        <v>0.81</v>
      </c>
      <c r="AJ207" s="296">
        <v>1</v>
      </c>
      <c r="AK207" s="296">
        <v>1</v>
      </c>
      <c r="AL207" s="296">
        <v>1</v>
      </c>
      <c r="AM207" s="296">
        <v>1</v>
      </c>
      <c r="AN207" s="296">
        <v>1</v>
      </c>
      <c r="AO207" s="296">
        <v>1</v>
      </c>
      <c r="AP207" s="296">
        <v>1</v>
      </c>
      <c r="AQ207" s="296">
        <v>1</v>
      </c>
      <c r="AR207" s="296">
        <v>1</v>
      </c>
      <c r="AS207" s="296">
        <v>1</v>
      </c>
      <c r="AT207" s="296">
        <v>1</v>
      </c>
      <c r="AU207" s="296">
        <v>1</v>
      </c>
      <c r="AV207" s="296">
        <v>1</v>
      </c>
      <c r="AW207" s="296">
        <v>1</v>
      </c>
      <c r="AX207" s="296">
        <v>1</v>
      </c>
      <c r="AY207" s="296">
        <v>0.5</v>
      </c>
      <c r="AZ207" s="296">
        <v>1</v>
      </c>
      <c r="BA207" s="296">
        <v>0.89</v>
      </c>
      <c r="BB207" s="296">
        <v>1</v>
      </c>
      <c r="BC207" s="296">
        <v>0.55000000000000004</v>
      </c>
      <c r="BD207" s="296">
        <v>1</v>
      </c>
      <c r="BE207" s="296">
        <v>0.6</v>
      </c>
      <c r="BF207" s="296">
        <v>1</v>
      </c>
      <c r="BG207" s="296">
        <v>1</v>
      </c>
      <c r="BH207" s="296">
        <v>1</v>
      </c>
      <c r="BI207" s="296">
        <v>1</v>
      </c>
      <c r="BJ207" s="296">
        <v>0.73</v>
      </c>
      <c r="BK207" s="296">
        <v>1</v>
      </c>
      <c r="BL207" s="296">
        <v>1</v>
      </c>
      <c r="BM207" s="296">
        <v>1</v>
      </c>
      <c r="BN207" s="296">
        <v>1</v>
      </c>
      <c r="BO207" s="296">
        <v>1</v>
      </c>
      <c r="BP207" s="296">
        <v>1</v>
      </c>
      <c r="BQ207" s="296">
        <v>0.5</v>
      </c>
      <c r="BR207" s="296">
        <v>0.78</v>
      </c>
      <c r="BS207" s="296">
        <v>0.6</v>
      </c>
      <c r="BT207" s="129"/>
    </row>
    <row r="208" spans="1:72" ht="15" x14ac:dyDescent="0.15">
      <c r="A208" s="104" t="s">
        <v>411</v>
      </c>
      <c r="B208" s="153" t="s">
        <v>523</v>
      </c>
      <c r="C208" s="153" t="s">
        <v>227</v>
      </c>
      <c r="D208" s="153" t="s">
        <v>827</v>
      </c>
      <c r="E208" s="153" t="s">
        <v>135</v>
      </c>
      <c r="F208" s="153"/>
      <c r="G208" s="105">
        <v>0.2</v>
      </c>
      <c r="H208" s="106">
        <v>0.2</v>
      </c>
      <c r="I208" s="107">
        <f t="shared" si="8"/>
        <v>16</v>
      </c>
      <c r="J208" s="107">
        <f t="shared" si="8"/>
        <v>16</v>
      </c>
      <c r="K208" s="248"/>
      <c r="L208" s="296">
        <v>1</v>
      </c>
      <c r="M208" s="296">
        <v>1</v>
      </c>
      <c r="N208" s="296">
        <v>1</v>
      </c>
      <c r="O208" s="296">
        <v>1</v>
      </c>
      <c r="P208" s="296">
        <v>1</v>
      </c>
      <c r="Q208" s="296">
        <v>1</v>
      </c>
      <c r="R208" s="296">
        <v>1</v>
      </c>
      <c r="S208" s="296">
        <v>1</v>
      </c>
      <c r="T208" s="296">
        <v>1</v>
      </c>
      <c r="U208" s="296">
        <v>1</v>
      </c>
      <c r="V208" s="296">
        <v>1</v>
      </c>
      <c r="W208" s="296">
        <v>1</v>
      </c>
      <c r="X208" s="296">
        <v>1</v>
      </c>
      <c r="Y208" s="296">
        <v>1</v>
      </c>
      <c r="Z208" s="296">
        <v>1</v>
      </c>
      <c r="AA208" s="296">
        <v>1</v>
      </c>
      <c r="AB208" s="296">
        <v>1</v>
      </c>
      <c r="AC208" s="296">
        <v>1</v>
      </c>
      <c r="AD208" s="296">
        <v>1</v>
      </c>
      <c r="AE208" s="296">
        <v>1</v>
      </c>
      <c r="AF208" s="296">
        <v>1</v>
      </c>
      <c r="AG208" s="296">
        <v>1</v>
      </c>
      <c r="AH208" s="296">
        <v>1</v>
      </c>
      <c r="AI208" s="296">
        <v>0.81</v>
      </c>
      <c r="AJ208" s="296">
        <v>1</v>
      </c>
      <c r="AK208" s="296">
        <v>1</v>
      </c>
      <c r="AL208" s="296">
        <v>1</v>
      </c>
      <c r="AM208" s="296">
        <v>1</v>
      </c>
      <c r="AN208" s="296">
        <v>1</v>
      </c>
      <c r="AO208" s="296">
        <v>1</v>
      </c>
      <c r="AP208" s="296">
        <v>1</v>
      </c>
      <c r="AQ208" s="296">
        <v>1</v>
      </c>
      <c r="AR208" s="296">
        <v>1</v>
      </c>
      <c r="AS208" s="296">
        <v>1</v>
      </c>
      <c r="AT208" s="296">
        <v>1</v>
      </c>
      <c r="AU208" s="296">
        <v>1</v>
      </c>
      <c r="AV208" s="296">
        <v>1</v>
      </c>
      <c r="AW208" s="296">
        <v>1</v>
      </c>
      <c r="AX208" s="296">
        <v>1</v>
      </c>
      <c r="AY208" s="296">
        <v>0.5</v>
      </c>
      <c r="AZ208" s="296">
        <v>1</v>
      </c>
      <c r="BA208" s="296">
        <v>0.89</v>
      </c>
      <c r="BB208" s="296">
        <v>1</v>
      </c>
      <c r="BC208" s="296">
        <v>0.55000000000000004</v>
      </c>
      <c r="BD208" s="296">
        <v>1</v>
      </c>
      <c r="BE208" s="296">
        <v>0.6</v>
      </c>
      <c r="BF208" s="296">
        <v>1</v>
      </c>
      <c r="BG208" s="296">
        <v>1</v>
      </c>
      <c r="BH208" s="296">
        <v>1</v>
      </c>
      <c r="BI208" s="296">
        <v>1</v>
      </c>
      <c r="BJ208" s="296">
        <v>0.73</v>
      </c>
      <c r="BK208" s="296">
        <v>1</v>
      </c>
      <c r="BL208" s="296">
        <v>1</v>
      </c>
      <c r="BM208" s="296">
        <v>1</v>
      </c>
      <c r="BN208" s="296">
        <v>1</v>
      </c>
      <c r="BO208" s="296">
        <v>1</v>
      </c>
      <c r="BP208" s="296">
        <v>1</v>
      </c>
      <c r="BQ208" s="296">
        <v>0.5</v>
      </c>
      <c r="BR208" s="296">
        <v>0.78</v>
      </c>
      <c r="BS208" s="296">
        <v>0.6</v>
      </c>
      <c r="BT208" s="129"/>
    </row>
    <row r="209" spans="1:72" ht="15" x14ac:dyDescent="0.15">
      <c r="A209" s="104" t="s">
        <v>412</v>
      </c>
      <c r="B209" s="153" t="s">
        <v>523</v>
      </c>
      <c r="C209" s="153" t="s">
        <v>247</v>
      </c>
      <c r="D209" s="170" t="s">
        <v>828</v>
      </c>
      <c r="E209" s="153" t="s">
        <v>135</v>
      </c>
      <c r="F209" s="153"/>
      <c r="G209" s="105">
        <v>7.4999999999999997E-2</v>
      </c>
      <c r="H209" s="106">
        <v>0.2</v>
      </c>
      <c r="I209" s="107">
        <f t="shared" si="8"/>
        <v>6</v>
      </c>
      <c r="J209" s="107">
        <f t="shared" si="8"/>
        <v>16</v>
      </c>
      <c r="K209" s="248"/>
      <c r="L209" s="296">
        <v>1</v>
      </c>
      <c r="M209" s="296">
        <v>1</v>
      </c>
      <c r="N209" s="296">
        <v>1</v>
      </c>
      <c r="O209" s="296">
        <v>1</v>
      </c>
      <c r="P209" s="296">
        <v>1</v>
      </c>
      <c r="Q209" s="296">
        <v>1</v>
      </c>
      <c r="R209" s="296">
        <v>1</v>
      </c>
      <c r="S209" s="296">
        <v>1</v>
      </c>
      <c r="T209" s="296">
        <v>1</v>
      </c>
      <c r="U209" s="296">
        <v>1</v>
      </c>
      <c r="V209" s="296">
        <v>1</v>
      </c>
      <c r="W209" s="296">
        <v>1</v>
      </c>
      <c r="X209" s="296">
        <v>1</v>
      </c>
      <c r="Y209" s="296">
        <v>1</v>
      </c>
      <c r="Z209" s="296">
        <v>1</v>
      </c>
      <c r="AA209" s="296">
        <v>1</v>
      </c>
      <c r="AB209" s="296">
        <v>1</v>
      </c>
      <c r="AC209" s="296">
        <v>1</v>
      </c>
      <c r="AD209" s="296">
        <v>1</v>
      </c>
      <c r="AE209" s="296">
        <v>1</v>
      </c>
      <c r="AF209" s="296">
        <v>1</v>
      </c>
      <c r="AG209" s="296">
        <v>1</v>
      </c>
      <c r="AH209" s="296">
        <v>1</v>
      </c>
      <c r="AI209" s="296">
        <v>0.81</v>
      </c>
      <c r="AJ209" s="296">
        <v>1</v>
      </c>
      <c r="AK209" s="296">
        <v>1</v>
      </c>
      <c r="AL209" s="296">
        <v>1</v>
      </c>
      <c r="AM209" s="296">
        <v>1</v>
      </c>
      <c r="AN209" s="296">
        <v>1</v>
      </c>
      <c r="AO209" s="296">
        <v>1</v>
      </c>
      <c r="AP209" s="296">
        <v>1</v>
      </c>
      <c r="AQ209" s="296">
        <v>1</v>
      </c>
      <c r="AR209" s="296">
        <v>1</v>
      </c>
      <c r="AS209" s="296">
        <v>1</v>
      </c>
      <c r="AT209" s="296">
        <v>1</v>
      </c>
      <c r="AU209" s="296">
        <v>1</v>
      </c>
      <c r="AV209" s="296">
        <v>1</v>
      </c>
      <c r="AW209" s="296">
        <v>1</v>
      </c>
      <c r="AX209" s="296">
        <v>1</v>
      </c>
      <c r="AY209" s="296">
        <v>0.5</v>
      </c>
      <c r="AZ209" s="296">
        <v>1</v>
      </c>
      <c r="BA209" s="296">
        <v>0.89</v>
      </c>
      <c r="BB209" s="296">
        <v>1</v>
      </c>
      <c r="BC209" s="296">
        <v>0.55000000000000004</v>
      </c>
      <c r="BD209" s="296">
        <v>1</v>
      </c>
      <c r="BE209" s="296">
        <v>0.6</v>
      </c>
      <c r="BF209" s="296">
        <v>1</v>
      </c>
      <c r="BG209" s="296">
        <v>1</v>
      </c>
      <c r="BH209" s="296">
        <v>1</v>
      </c>
      <c r="BI209" s="296">
        <v>1</v>
      </c>
      <c r="BJ209" s="296">
        <v>0.73</v>
      </c>
      <c r="BK209" s="296">
        <v>1</v>
      </c>
      <c r="BL209" s="296">
        <v>1</v>
      </c>
      <c r="BM209" s="296">
        <v>1</v>
      </c>
      <c r="BN209" s="296">
        <v>1</v>
      </c>
      <c r="BO209" s="296">
        <v>1</v>
      </c>
      <c r="BP209" s="296">
        <v>1</v>
      </c>
      <c r="BQ209" s="296">
        <v>0.5</v>
      </c>
      <c r="BR209" s="296">
        <v>0.78</v>
      </c>
      <c r="BS209" s="296">
        <v>0.6</v>
      </c>
      <c r="BT209" s="129"/>
    </row>
    <row r="210" spans="1:72" ht="15" x14ac:dyDescent="0.15">
      <c r="A210" s="104" t="s">
        <v>413</v>
      </c>
      <c r="B210" s="153" t="s">
        <v>523</v>
      </c>
      <c r="C210" s="153" t="s">
        <v>247</v>
      </c>
      <c r="D210" s="170" t="s">
        <v>829</v>
      </c>
      <c r="E210" s="153" t="s">
        <v>135</v>
      </c>
      <c r="F210" s="153"/>
      <c r="G210" s="105">
        <v>0.1</v>
      </c>
      <c r="H210" s="106">
        <v>0.2</v>
      </c>
      <c r="I210" s="107">
        <f t="shared" si="8"/>
        <v>8</v>
      </c>
      <c r="J210" s="107">
        <f t="shared" si="8"/>
        <v>16</v>
      </c>
      <c r="K210" s="248"/>
      <c r="L210" s="296">
        <v>1</v>
      </c>
      <c r="M210" s="296">
        <v>1</v>
      </c>
      <c r="N210" s="296">
        <v>1</v>
      </c>
      <c r="O210" s="296">
        <v>1</v>
      </c>
      <c r="P210" s="296">
        <v>1</v>
      </c>
      <c r="Q210" s="296">
        <v>1</v>
      </c>
      <c r="R210" s="296">
        <v>1</v>
      </c>
      <c r="S210" s="296">
        <v>1</v>
      </c>
      <c r="T210" s="296">
        <v>1</v>
      </c>
      <c r="U210" s="296">
        <v>1</v>
      </c>
      <c r="V210" s="296">
        <v>1</v>
      </c>
      <c r="W210" s="296">
        <v>1</v>
      </c>
      <c r="X210" s="296">
        <v>1</v>
      </c>
      <c r="Y210" s="296">
        <v>1</v>
      </c>
      <c r="Z210" s="296">
        <v>1</v>
      </c>
      <c r="AA210" s="296">
        <v>1</v>
      </c>
      <c r="AB210" s="296">
        <v>1</v>
      </c>
      <c r="AC210" s="296">
        <v>1</v>
      </c>
      <c r="AD210" s="296">
        <v>1</v>
      </c>
      <c r="AE210" s="296">
        <v>1</v>
      </c>
      <c r="AF210" s="296">
        <v>1</v>
      </c>
      <c r="AG210" s="296">
        <v>1</v>
      </c>
      <c r="AH210" s="296">
        <v>1</v>
      </c>
      <c r="AI210" s="296">
        <v>0.81</v>
      </c>
      <c r="AJ210" s="296">
        <v>1</v>
      </c>
      <c r="AK210" s="296">
        <v>1</v>
      </c>
      <c r="AL210" s="296">
        <v>1</v>
      </c>
      <c r="AM210" s="296">
        <v>1</v>
      </c>
      <c r="AN210" s="296">
        <v>1</v>
      </c>
      <c r="AO210" s="296">
        <v>1</v>
      </c>
      <c r="AP210" s="296">
        <v>1</v>
      </c>
      <c r="AQ210" s="296">
        <v>1</v>
      </c>
      <c r="AR210" s="296">
        <v>1</v>
      </c>
      <c r="AS210" s="296">
        <v>1</v>
      </c>
      <c r="AT210" s="296">
        <v>1</v>
      </c>
      <c r="AU210" s="296">
        <v>1</v>
      </c>
      <c r="AV210" s="296">
        <v>1</v>
      </c>
      <c r="AW210" s="296">
        <v>1</v>
      </c>
      <c r="AX210" s="296">
        <v>1</v>
      </c>
      <c r="AY210" s="296">
        <v>0.5</v>
      </c>
      <c r="AZ210" s="296">
        <v>1</v>
      </c>
      <c r="BA210" s="296">
        <v>0.89</v>
      </c>
      <c r="BB210" s="296">
        <v>1</v>
      </c>
      <c r="BC210" s="296">
        <v>0.55000000000000004</v>
      </c>
      <c r="BD210" s="296">
        <v>1</v>
      </c>
      <c r="BE210" s="296">
        <v>0.6</v>
      </c>
      <c r="BF210" s="296">
        <v>1</v>
      </c>
      <c r="BG210" s="296">
        <v>1</v>
      </c>
      <c r="BH210" s="296">
        <v>1</v>
      </c>
      <c r="BI210" s="296">
        <v>1</v>
      </c>
      <c r="BJ210" s="296">
        <v>0.73</v>
      </c>
      <c r="BK210" s="296">
        <v>1</v>
      </c>
      <c r="BL210" s="296">
        <v>1</v>
      </c>
      <c r="BM210" s="296">
        <v>1</v>
      </c>
      <c r="BN210" s="296">
        <v>1</v>
      </c>
      <c r="BO210" s="296">
        <v>1</v>
      </c>
      <c r="BP210" s="296">
        <v>1</v>
      </c>
      <c r="BQ210" s="296">
        <v>0.5</v>
      </c>
      <c r="BR210" s="296">
        <v>0.78</v>
      </c>
      <c r="BS210" s="296">
        <v>0.6</v>
      </c>
      <c r="BT210" s="129"/>
    </row>
    <row r="211" spans="1:72" ht="15" x14ac:dyDescent="0.15">
      <c r="A211" s="104" t="s">
        <v>414</v>
      </c>
      <c r="B211" s="153" t="s">
        <v>523</v>
      </c>
      <c r="C211" s="153" t="s">
        <v>247</v>
      </c>
      <c r="D211" s="170" t="s">
        <v>830</v>
      </c>
      <c r="E211" s="153" t="s">
        <v>135</v>
      </c>
      <c r="F211" s="153"/>
      <c r="G211" s="105">
        <v>0.1</v>
      </c>
      <c r="H211" s="106">
        <v>0.3</v>
      </c>
      <c r="I211" s="107">
        <f t="shared" si="8"/>
        <v>8</v>
      </c>
      <c r="J211" s="107">
        <f t="shared" si="8"/>
        <v>24</v>
      </c>
      <c r="K211" s="248"/>
      <c r="L211" s="296">
        <v>1</v>
      </c>
      <c r="M211" s="296">
        <v>1</v>
      </c>
      <c r="N211" s="296">
        <v>1</v>
      </c>
      <c r="O211" s="296">
        <v>1</v>
      </c>
      <c r="P211" s="296">
        <v>1</v>
      </c>
      <c r="Q211" s="296">
        <v>1</v>
      </c>
      <c r="R211" s="296">
        <v>1</v>
      </c>
      <c r="S211" s="296">
        <v>1</v>
      </c>
      <c r="T211" s="296">
        <v>1</v>
      </c>
      <c r="U211" s="296">
        <v>1</v>
      </c>
      <c r="V211" s="296">
        <v>1</v>
      </c>
      <c r="W211" s="296">
        <v>1</v>
      </c>
      <c r="X211" s="296">
        <v>1</v>
      </c>
      <c r="Y211" s="296">
        <v>1</v>
      </c>
      <c r="Z211" s="296">
        <v>1</v>
      </c>
      <c r="AA211" s="296">
        <v>1</v>
      </c>
      <c r="AB211" s="296">
        <v>1</v>
      </c>
      <c r="AC211" s="296">
        <v>1</v>
      </c>
      <c r="AD211" s="296">
        <v>1</v>
      </c>
      <c r="AE211" s="296">
        <v>1</v>
      </c>
      <c r="AF211" s="296">
        <v>1</v>
      </c>
      <c r="AG211" s="296">
        <v>1</v>
      </c>
      <c r="AH211" s="296">
        <v>1</v>
      </c>
      <c r="AI211" s="296">
        <v>0.81</v>
      </c>
      <c r="AJ211" s="296">
        <v>1</v>
      </c>
      <c r="AK211" s="296">
        <v>1</v>
      </c>
      <c r="AL211" s="296">
        <v>1</v>
      </c>
      <c r="AM211" s="296">
        <v>1</v>
      </c>
      <c r="AN211" s="296">
        <v>1</v>
      </c>
      <c r="AO211" s="296">
        <v>1</v>
      </c>
      <c r="AP211" s="296">
        <v>1</v>
      </c>
      <c r="AQ211" s="296">
        <v>1</v>
      </c>
      <c r="AR211" s="296">
        <v>1</v>
      </c>
      <c r="AS211" s="296">
        <v>1</v>
      </c>
      <c r="AT211" s="296">
        <v>1</v>
      </c>
      <c r="AU211" s="296">
        <v>1</v>
      </c>
      <c r="AV211" s="296">
        <v>1</v>
      </c>
      <c r="AW211" s="296">
        <v>1</v>
      </c>
      <c r="AX211" s="296">
        <v>1</v>
      </c>
      <c r="AY211" s="296">
        <v>0.5</v>
      </c>
      <c r="AZ211" s="296">
        <v>1</v>
      </c>
      <c r="BA211" s="296">
        <v>0.89</v>
      </c>
      <c r="BB211" s="296">
        <v>1</v>
      </c>
      <c r="BC211" s="296">
        <v>0.55000000000000004</v>
      </c>
      <c r="BD211" s="296">
        <v>1</v>
      </c>
      <c r="BE211" s="296">
        <v>0.6</v>
      </c>
      <c r="BF211" s="296">
        <v>1</v>
      </c>
      <c r="BG211" s="296">
        <v>1</v>
      </c>
      <c r="BH211" s="296">
        <v>1</v>
      </c>
      <c r="BI211" s="296">
        <v>1</v>
      </c>
      <c r="BJ211" s="296">
        <v>0.89</v>
      </c>
      <c r="BK211" s="296">
        <v>1</v>
      </c>
      <c r="BL211" s="296">
        <v>1</v>
      </c>
      <c r="BM211" s="296">
        <v>1</v>
      </c>
      <c r="BN211" s="296">
        <v>1</v>
      </c>
      <c r="BO211" s="296">
        <v>1</v>
      </c>
      <c r="BP211" s="296">
        <v>1</v>
      </c>
      <c r="BQ211" s="296">
        <v>0.5</v>
      </c>
      <c r="BR211" s="296">
        <v>0.78</v>
      </c>
      <c r="BS211" s="296">
        <v>0.6</v>
      </c>
      <c r="BT211" s="129"/>
    </row>
    <row r="212" spans="1:72" ht="15" x14ac:dyDescent="0.15">
      <c r="A212" s="104" t="s">
        <v>415</v>
      </c>
      <c r="B212" s="153" t="s">
        <v>523</v>
      </c>
      <c r="C212" s="153" t="s">
        <v>247</v>
      </c>
      <c r="D212" s="170" t="s">
        <v>831</v>
      </c>
      <c r="E212" s="153" t="s">
        <v>135</v>
      </c>
      <c r="F212" s="153"/>
      <c r="G212" s="105">
        <v>0.15</v>
      </c>
      <c r="H212" s="106">
        <v>0.5</v>
      </c>
      <c r="I212" s="107">
        <f t="shared" si="8"/>
        <v>12</v>
      </c>
      <c r="J212" s="107">
        <f t="shared" si="8"/>
        <v>40</v>
      </c>
      <c r="K212" s="248"/>
      <c r="L212" s="296">
        <v>1</v>
      </c>
      <c r="M212" s="296">
        <v>1</v>
      </c>
      <c r="N212" s="296">
        <v>1</v>
      </c>
      <c r="O212" s="296">
        <v>1</v>
      </c>
      <c r="P212" s="296">
        <v>1</v>
      </c>
      <c r="Q212" s="296">
        <v>1</v>
      </c>
      <c r="R212" s="296">
        <v>1</v>
      </c>
      <c r="S212" s="296">
        <v>1</v>
      </c>
      <c r="T212" s="296">
        <v>1</v>
      </c>
      <c r="U212" s="296">
        <v>1</v>
      </c>
      <c r="V212" s="296">
        <v>1</v>
      </c>
      <c r="W212" s="296">
        <v>1</v>
      </c>
      <c r="X212" s="296">
        <v>1</v>
      </c>
      <c r="Y212" s="296">
        <v>1</v>
      </c>
      <c r="Z212" s="296">
        <v>1</v>
      </c>
      <c r="AA212" s="296">
        <v>1</v>
      </c>
      <c r="AB212" s="296">
        <v>1</v>
      </c>
      <c r="AC212" s="296">
        <v>1</v>
      </c>
      <c r="AD212" s="296">
        <v>1</v>
      </c>
      <c r="AE212" s="296">
        <v>1</v>
      </c>
      <c r="AF212" s="296">
        <v>1</v>
      </c>
      <c r="AG212" s="296">
        <v>1</v>
      </c>
      <c r="AH212" s="296">
        <v>1</v>
      </c>
      <c r="AI212" s="296">
        <v>0.81</v>
      </c>
      <c r="AJ212" s="296">
        <v>1</v>
      </c>
      <c r="AK212" s="296">
        <v>1</v>
      </c>
      <c r="AL212" s="296">
        <v>1</v>
      </c>
      <c r="AM212" s="296">
        <v>1</v>
      </c>
      <c r="AN212" s="296">
        <v>1</v>
      </c>
      <c r="AO212" s="296">
        <v>1</v>
      </c>
      <c r="AP212" s="296">
        <v>1</v>
      </c>
      <c r="AQ212" s="296">
        <v>1</v>
      </c>
      <c r="AR212" s="296">
        <v>1</v>
      </c>
      <c r="AS212" s="296">
        <v>1</v>
      </c>
      <c r="AT212" s="296">
        <v>1</v>
      </c>
      <c r="AU212" s="296">
        <v>1</v>
      </c>
      <c r="AV212" s="296">
        <v>1</v>
      </c>
      <c r="AW212" s="296">
        <v>1</v>
      </c>
      <c r="AX212" s="296">
        <v>1</v>
      </c>
      <c r="AY212" s="296">
        <v>0.5</v>
      </c>
      <c r="AZ212" s="296">
        <v>1</v>
      </c>
      <c r="BA212" s="296">
        <v>0.89</v>
      </c>
      <c r="BB212" s="296">
        <v>1</v>
      </c>
      <c r="BC212" s="296">
        <v>0.55000000000000004</v>
      </c>
      <c r="BD212" s="296">
        <v>1</v>
      </c>
      <c r="BE212" s="296">
        <v>0.6</v>
      </c>
      <c r="BF212" s="296">
        <v>1</v>
      </c>
      <c r="BG212" s="296">
        <v>1</v>
      </c>
      <c r="BH212" s="296">
        <v>1</v>
      </c>
      <c r="BI212" s="296">
        <v>1</v>
      </c>
      <c r="BJ212" s="296">
        <v>0.73</v>
      </c>
      <c r="BK212" s="296">
        <v>1</v>
      </c>
      <c r="BL212" s="296">
        <v>1</v>
      </c>
      <c r="BM212" s="296">
        <v>1</v>
      </c>
      <c r="BN212" s="296">
        <v>1</v>
      </c>
      <c r="BO212" s="296">
        <v>1</v>
      </c>
      <c r="BP212" s="296">
        <v>1</v>
      </c>
      <c r="BQ212" s="296">
        <v>0.5</v>
      </c>
      <c r="BR212" s="296">
        <v>0.78</v>
      </c>
      <c r="BS212" s="296">
        <v>0.6</v>
      </c>
      <c r="BT212" s="129"/>
    </row>
    <row r="213" spans="1:72" ht="15" x14ac:dyDescent="0.15">
      <c r="A213" s="104" t="s">
        <v>416</v>
      </c>
      <c r="B213" s="153" t="s">
        <v>523</v>
      </c>
      <c r="C213" s="153" t="s">
        <v>247</v>
      </c>
      <c r="D213" s="171" t="s">
        <v>840</v>
      </c>
      <c r="E213" s="153" t="s">
        <v>135</v>
      </c>
      <c r="F213" s="153"/>
      <c r="G213" s="105">
        <v>0.2</v>
      </c>
      <c r="H213" s="106">
        <v>0.3</v>
      </c>
      <c r="I213" s="107">
        <f t="shared" si="8"/>
        <v>16</v>
      </c>
      <c r="J213" s="107">
        <f t="shared" si="8"/>
        <v>24</v>
      </c>
      <c r="K213" s="248"/>
      <c r="L213" s="296">
        <v>1</v>
      </c>
      <c r="M213" s="296">
        <v>1</v>
      </c>
      <c r="N213" s="296">
        <v>1</v>
      </c>
      <c r="O213" s="296">
        <v>1</v>
      </c>
      <c r="P213" s="296">
        <v>1</v>
      </c>
      <c r="Q213" s="296">
        <v>1</v>
      </c>
      <c r="R213" s="296">
        <v>1</v>
      </c>
      <c r="S213" s="296">
        <v>1</v>
      </c>
      <c r="T213" s="296">
        <v>1</v>
      </c>
      <c r="U213" s="296">
        <v>1</v>
      </c>
      <c r="V213" s="296">
        <v>1</v>
      </c>
      <c r="W213" s="296">
        <v>1</v>
      </c>
      <c r="X213" s="296">
        <v>1</v>
      </c>
      <c r="Y213" s="296">
        <v>1</v>
      </c>
      <c r="Z213" s="296">
        <v>1</v>
      </c>
      <c r="AA213" s="296">
        <v>1</v>
      </c>
      <c r="AB213" s="296">
        <v>1</v>
      </c>
      <c r="AC213" s="296">
        <v>1</v>
      </c>
      <c r="AD213" s="296">
        <v>1</v>
      </c>
      <c r="AE213" s="296">
        <v>1</v>
      </c>
      <c r="AF213" s="296">
        <v>1</v>
      </c>
      <c r="AG213" s="296">
        <v>1</v>
      </c>
      <c r="AH213" s="296">
        <v>1</v>
      </c>
      <c r="AI213" s="296">
        <v>0.81</v>
      </c>
      <c r="AJ213" s="296">
        <v>1</v>
      </c>
      <c r="AK213" s="296">
        <v>1</v>
      </c>
      <c r="AL213" s="296">
        <v>1</v>
      </c>
      <c r="AM213" s="296">
        <v>1</v>
      </c>
      <c r="AN213" s="296">
        <v>0.6</v>
      </c>
      <c r="AO213" s="296">
        <v>1</v>
      </c>
      <c r="AP213" s="296">
        <v>1</v>
      </c>
      <c r="AQ213" s="296">
        <v>1</v>
      </c>
      <c r="AR213" s="296">
        <v>1</v>
      </c>
      <c r="AS213" s="296">
        <v>1</v>
      </c>
      <c r="AT213" s="296">
        <v>1</v>
      </c>
      <c r="AU213" s="296">
        <v>1</v>
      </c>
      <c r="AV213" s="296">
        <v>1</v>
      </c>
      <c r="AW213" s="296">
        <v>1</v>
      </c>
      <c r="AX213" s="296">
        <v>1</v>
      </c>
      <c r="AY213" s="296">
        <v>0.5</v>
      </c>
      <c r="AZ213" s="296">
        <v>1</v>
      </c>
      <c r="BA213" s="296">
        <v>0.89</v>
      </c>
      <c r="BB213" s="296">
        <v>1</v>
      </c>
      <c r="BC213" s="296">
        <v>0.55000000000000004</v>
      </c>
      <c r="BD213" s="296">
        <v>1</v>
      </c>
      <c r="BE213" s="296">
        <v>0.6</v>
      </c>
      <c r="BF213" s="296">
        <v>1</v>
      </c>
      <c r="BG213" s="296">
        <v>1</v>
      </c>
      <c r="BH213" s="296">
        <v>1</v>
      </c>
      <c r="BI213" s="296">
        <v>1</v>
      </c>
      <c r="BJ213" s="296">
        <v>0.73</v>
      </c>
      <c r="BK213" s="296">
        <v>1</v>
      </c>
      <c r="BL213" s="296">
        <v>1</v>
      </c>
      <c r="BM213" s="296">
        <v>1</v>
      </c>
      <c r="BN213" s="296">
        <v>1</v>
      </c>
      <c r="BO213" s="296">
        <v>1</v>
      </c>
      <c r="BP213" s="296">
        <v>1</v>
      </c>
      <c r="BQ213" s="296">
        <v>0.5</v>
      </c>
      <c r="BR213" s="296">
        <v>0.78</v>
      </c>
      <c r="BS213" s="296">
        <v>0.6</v>
      </c>
      <c r="BT213" s="129"/>
    </row>
    <row r="214" spans="1:72" ht="15" x14ac:dyDescent="0.15">
      <c r="A214" s="104" t="s">
        <v>417</v>
      </c>
      <c r="B214" s="153" t="s">
        <v>523</v>
      </c>
      <c r="C214" s="153" t="s">
        <v>247</v>
      </c>
      <c r="D214" s="171" t="s">
        <v>841</v>
      </c>
      <c r="E214" s="153" t="s">
        <v>135</v>
      </c>
      <c r="F214" s="153"/>
      <c r="G214" s="105">
        <v>0.2</v>
      </c>
      <c r="H214" s="106">
        <v>0.6</v>
      </c>
      <c r="I214" s="107">
        <f t="shared" si="8"/>
        <v>16</v>
      </c>
      <c r="J214" s="107">
        <f t="shared" si="8"/>
        <v>48</v>
      </c>
      <c r="K214" s="248"/>
      <c r="L214" s="296">
        <v>1</v>
      </c>
      <c r="M214" s="296">
        <v>1</v>
      </c>
      <c r="N214" s="296">
        <v>1</v>
      </c>
      <c r="O214" s="296">
        <v>1</v>
      </c>
      <c r="P214" s="296">
        <v>1</v>
      </c>
      <c r="Q214" s="296">
        <v>1</v>
      </c>
      <c r="R214" s="296">
        <v>1</v>
      </c>
      <c r="S214" s="296">
        <v>1</v>
      </c>
      <c r="T214" s="296">
        <v>1</v>
      </c>
      <c r="U214" s="296">
        <v>1</v>
      </c>
      <c r="V214" s="296">
        <v>1</v>
      </c>
      <c r="W214" s="296">
        <v>1</v>
      </c>
      <c r="X214" s="296">
        <v>1</v>
      </c>
      <c r="Y214" s="296">
        <v>1</v>
      </c>
      <c r="Z214" s="296">
        <v>1</v>
      </c>
      <c r="AA214" s="296">
        <v>1</v>
      </c>
      <c r="AB214" s="296">
        <v>1</v>
      </c>
      <c r="AC214" s="296">
        <v>1</v>
      </c>
      <c r="AD214" s="296">
        <v>1</v>
      </c>
      <c r="AE214" s="296">
        <v>1</v>
      </c>
      <c r="AF214" s="296">
        <v>1</v>
      </c>
      <c r="AG214" s="296">
        <v>1</v>
      </c>
      <c r="AH214" s="296">
        <v>1</v>
      </c>
      <c r="AI214" s="296">
        <v>0.81</v>
      </c>
      <c r="AJ214" s="296">
        <v>1</v>
      </c>
      <c r="AK214" s="296">
        <v>1</v>
      </c>
      <c r="AL214" s="296">
        <v>1</v>
      </c>
      <c r="AM214" s="296">
        <v>1</v>
      </c>
      <c r="AN214" s="296">
        <v>1</v>
      </c>
      <c r="AO214" s="296">
        <v>1</v>
      </c>
      <c r="AP214" s="296">
        <v>1</v>
      </c>
      <c r="AQ214" s="296">
        <v>1</v>
      </c>
      <c r="AR214" s="296">
        <v>1</v>
      </c>
      <c r="AS214" s="296">
        <v>1</v>
      </c>
      <c r="AT214" s="296">
        <v>1</v>
      </c>
      <c r="AU214" s="296">
        <v>1</v>
      </c>
      <c r="AV214" s="296">
        <v>1</v>
      </c>
      <c r="AW214" s="296">
        <v>1</v>
      </c>
      <c r="AX214" s="296">
        <v>1</v>
      </c>
      <c r="AY214" s="296">
        <v>0.5</v>
      </c>
      <c r="AZ214" s="296">
        <v>1</v>
      </c>
      <c r="BA214" s="296">
        <v>0.89</v>
      </c>
      <c r="BB214" s="296">
        <v>1</v>
      </c>
      <c r="BC214" s="296">
        <v>0.55000000000000004</v>
      </c>
      <c r="BD214" s="296">
        <v>1</v>
      </c>
      <c r="BE214" s="296">
        <v>0.6</v>
      </c>
      <c r="BF214" s="296">
        <v>1</v>
      </c>
      <c r="BG214" s="296">
        <v>1</v>
      </c>
      <c r="BH214" s="296">
        <v>1</v>
      </c>
      <c r="BI214" s="296">
        <v>1</v>
      </c>
      <c r="BJ214" s="296">
        <v>0.73</v>
      </c>
      <c r="BK214" s="296">
        <v>1</v>
      </c>
      <c r="BL214" s="296">
        <v>1</v>
      </c>
      <c r="BM214" s="296">
        <v>1</v>
      </c>
      <c r="BN214" s="296">
        <v>1</v>
      </c>
      <c r="BO214" s="296">
        <v>1</v>
      </c>
      <c r="BP214" s="296">
        <v>1</v>
      </c>
      <c r="BQ214" s="296">
        <v>0.5</v>
      </c>
      <c r="BR214" s="296">
        <v>0.78</v>
      </c>
      <c r="BS214" s="296">
        <v>0.6</v>
      </c>
      <c r="BT214" s="129"/>
    </row>
    <row r="215" spans="1:72" ht="15" x14ac:dyDescent="0.15">
      <c r="A215" s="104" t="s">
        <v>418</v>
      </c>
      <c r="B215" s="153" t="s">
        <v>523</v>
      </c>
      <c r="C215" s="153" t="s">
        <v>248</v>
      </c>
      <c r="D215" s="153" t="s">
        <v>832</v>
      </c>
      <c r="E215" s="153" t="s">
        <v>135</v>
      </c>
      <c r="F215" s="153"/>
      <c r="G215" s="105">
        <v>0.1</v>
      </c>
      <c r="H215" s="106">
        <v>0.25</v>
      </c>
      <c r="I215" s="107">
        <f t="shared" si="8"/>
        <v>8</v>
      </c>
      <c r="J215" s="107">
        <f t="shared" si="8"/>
        <v>20</v>
      </c>
      <c r="K215" s="248"/>
      <c r="L215" s="296">
        <v>1</v>
      </c>
      <c r="M215" s="296">
        <v>1</v>
      </c>
      <c r="N215" s="296">
        <v>1</v>
      </c>
      <c r="O215" s="296">
        <v>1</v>
      </c>
      <c r="P215" s="296">
        <v>1</v>
      </c>
      <c r="Q215" s="296">
        <v>1</v>
      </c>
      <c r="R215" s="296">
        <v>1</v>
      </c>
      <c r="S215" s="296">
        <v>1</v>
      </c>
      <c r="T215" s="296">
        <v>1</v>
      </c>
      <c r="U215" s="296">
        <v>1</v>
      </c>
      <c r="V215" s="296">
        <v>1</v>
      </c>
      <c r="W215" s="296">
        <v>1</v>
      </c>
      <c r="X215" s="296">
        <v>1</v>
      </c>
      <c r="Y215" s="296">
        <v>1</v>
      </c>
      <c r="Z215" s="296">
        <v>1</v>
      </c>
      <c r="AA215" s="296">
        <v>1</v>
      </c>
      <c r="AB215" s="296">
        <v>1</v>
      </c>
      <c r="AC215" s="296">
        <v>1</v>
      </c>
      <c r="AD215" s="296">
        <v>1</v>
      </c>
      <c r="AE215" s="296">
        <v>1</v>
      </c>
      <c r="AF215" s="296">
        <v>1</v>
      </c>
      <c r="AG215" s="296">
        <v>1</v>
      </c>
      <c r="AH215" s="296">
        <v>1</v>
      </c>
      <c r="AI215" s="296">
        <v>0.81</v>
      </c>
      <c r="AJ215" s="296">
        <v>1</v>
      </c>
      <c r="AK215" s="296">
        <v>1</v>
      </c>
      <c r="AL215" s="296">
        <v>1</v>
      </c>
      <c r="AM215" s="296">
        <v>1</v>
      </c>
      <c r="AN215" s="296">
        <v>1</v>
      </c>
      <c r="AO215" s="296">
        <v>1</v>
      </c>
      <c r="AP215" s="296">
        <v>1</v>
      </c>
      <c r="AQ215" s="296">
        <v>1</v>
      </c>
      <c r="AR215" s="296">
        <v>1</v>
      </c>
      <c r="AS215" s="296">
        <v>1</v>
      </c>
      <c r="AT215" s="296">
        <v>1</v>
      </c>
      <c r="AU215" s="296">
        <v>1</v>
      </c>
      <c r="AV215" s="296">
        <v>1</v>
      </c>
      <c r="AW215" s="296">
        <v>1</v>
      </c>
      <c r="AX215" s="296">
        <v>1</v>
      </c>
      <c r="AY215" s="296">
        <v>0.5</v>
      </c>
      <c r="AZ215" s="296">
        <v>1</v>
      </c>
      <c r="BA215" s="296">
        <v>0.89</v>
      </c>
      <c r="BB215" s="296">
        <v>1</v>
      </c>
      <c r="BC215" s="296">
        <v>0.55000000000000004</v>
      </c>
      <c r="BD215" s="296">
        <v>1</v>
      </c>
      <c r="BE215" s="296">
        <v>0.6</v>
      </c>
      <c r="BF215" s="296">
        <v>1</v>
      </c>
      <c r="BG215" s="296">
        <v>1</v>
      </c>
      <c r="BH215" s="296">
        <v>1</v>
      </c>
      <c r="BI215" s="296">
        <v>1</v>
      </c>
      <c r="BJ215" s="296">
        <v>0.73</v>
      </c>
      <c r="BK215" s="296">
        <v>1</v>
      </c>
      <c r="BL215" s="296">
        <v>1</v>
      </c>
      <c r="BM215" s="296">
        <v>1</v>
      </c>
      <c r="BN215" s="296">
        <v>1</v>
      </c>
      <c r="BO215" s="296">
        <v>1</v>
      </c>
      <c r="BP215" s="296">
        <v>1</v>
      </c>
      <c r="BQ215" s="296">
        <v>0.5</v>
      </c>
      <c r="BR215" s="296">
        <v>0.78</v>
      </c>
      <c r="BS215" s="296">
        <v>0.6</v>
      </c>
      <c r="BT215" s="129"/>
    </row>
    <row r="216" spans="1:72" ht="15" x14ac:dyDescent="0.15">
      <c r="A216" s="104" t="s">
        <v>419</v>
      </c>
      <c r="B216" s="153" t="s">
        <v>523</v>
      </c>
      <c r="C216" s="153" t="s">
        <v>248</v>
      </c>
      <c r="D216" s="153" t="s">
        <v>833</v>
      </c>
      <c r="E216" s="153" t="s">
        <v>135</v>
      </c>
      <c r="F216" s="153"/>
      <c r="G216" s="105">
        <v>0.1</v>
      </c>
      <c r="H216" s="106">
        <v>0.4</v>
      </c>
      <c r="I216" s="107">
        <f t="shared" si="8"/>
        <v>8</v>
      </c>
      <c r="J216" s="107">
        <f t="shared" si="8"/>
        <v>32</v>
      </c>
      <c r="K216" s="248"/>
      <c r="L216" s="296">
        <v>1</v>
      </c>
      <c r="M216" s="296">
        <v>1</v>
      </c>
      <c r="N216" s="296">
        <v>1</v>
      </c>
      <c r="O216" s="296">
        <v>1</v>
      </c>
      <c r="P216" s="296">
        <v>1</v>
      </c>
      <c r="Q216" s="296">
        <v>1</v>
      </c>
      <c r="R216" s="296">
        <v>1</v>
      </c>
      <c r="S216" s="296">
        <v>1</v>
      </c>
      <c r="T216" s="296">
        <v>1</v>
      </c>
      <c r="U216" s="296">
        <v>1</v>
      </c>
      <c r="V216" s="296">
        <v>1</v>
      </c>
      <c r="W216" s="296">
        <v>1</v>
      </c>
      <c r="X216" s="296">
        <v>1</v>
      </c>
      <c r="Y216" s="296">
        <v>1</v>
      </c>
      <c r="Z216" s="296">
        <v>1</v>
      </c>
      <c r="AA216" s="296">
        <v>1</v>
      </c>
      <c r="AB216" s="296">
        <v>1</v>
      </c>
      <c r="AC216" s="296">
        <v>1</v>
      </c>
      <c r="AD216" s="296">
        <v>1</v>
      </c>
      <c r="AE216" s="296">
        <v>1</v>
      </c>
      <c r="AF216" s="296">
        <v>1</v>
      </c>
      <c r="AG216" s="296">
        <v>1</v>
      </c>
      <c r="AH216" s="296">
        <v>1</v>
      </c>
      <c r="AI216" s="296">
        <v>0.81</v>
      </c>
      <c r="AJ216" s="296">
        <v>1</v>
      </c>
      <c r="AK216" s="296">
        <v>1</v>
      </c>
      <c r="AL216" s="296">
        <v>1</v>
      </c>
      <c r="AM216" s="296">
        <v>1</v>
      </c>
      <c r="AN216" s="296">
        <v>1</v>
      </c>
      <c r="AO216" s="296">
        <v>1</v>
      </c>
      <c r="AP216" s="296">
        <v>1</v>
      </c>
      <c r="AQ216" s="296">
        <v>1</v>
      </c>
      <c r="AR216" s="296">
        <v>1</v>
      </c>
      <c r="AS216" s="296">
        <v>1</v>
      </c>
      <c r="AT216" s="296">
        <v>1</v>
      </c>
      <c r="AU216" s="296">
        <v>1</v>
      </c>
      <c r="AV216" s="296">
        <v>1</v>
      </c>
      <c r="AW216" s="296">
        <v>1</v>
      </c>
      <c r="AX216" s="296">
        <v>1</v>
      </c>
      <c r="AY216" s="296">
        <v>0.5</v>
      </c>
      <c r="AZ216" s="296">
        <v>1</v>
      </c>
      <c r="BA216" s="296">
        <v>0.89</v>
      </c>
      <c r="BB216" s="296">
        <v>1</v>
      </c>
      <c r="BC216" s="296">
        <v>0.55000000000000004</v>
      </c>
      <c r="BD216" s="296">
        <v>1</v>
      </c>
      <c r="BE216" s="296">
        <v>0.6</v>
      </c>
      <c r="BF216" s="296">
        <v>1</v>
      </c>
      <c r="BG216" s="296">
        <v>1</v>
      </c>
      <c r="BH216" s="296">
        <v>1</v>
      </c>
      <c r="BI216" s="296">
        <v>1</v>
      </c>
      <c r="BJ216" s="296">
        <v>0.73</v>
      </c>
      <c r="BK216" s="296">
        <v>1</v>
      </c>
      <c r="BL216" s="296">
        <v>1</v>
      </c>
      <c r="BM216" s="296">
        <v>1</v>
      </c>
      <c r="BN216" s="296">
        <v>1</v>
      </c>
      <c r="BO216" s="296">
        <v>1</v>
      </c>
      <c r="BP216" s="296">
        <v>1</v>
      </c>
      <c r="BQ216" s="296">
        <v>0.5</v>
      </c>
      <c r="BR216" s="296">
        <v>0.78</v>
      </c>
      <c r="BS216" s="296">
        <v>0.6</v>
      </c>
      <c r="BT216" s="129"/>
    </row>
    <row r="217" spans="1:72" ht="15" x14ac:dyDescent="0.15">
      <c r="A217" s="104" t="s">
        <v>420</v>
      </c>
      <c r="B217" s="153" t="s">
        <v>523</v>
      </c>
      <c r="C217" s="153" t="s">
        <v>248</v>
      </c>
      <c r="D217" s="153" t="s">
        <v>834</v>
      </c>
      <c r="E217" s="153" t="s">
        <v>135</v>
      </c>
      <c r="F217" s="153"/>
      <c r="G217" s="105">
        <v>0.1</v>
      </c>
      <c r="H217" s="106">
        <v>0.5</v>
      </c>
      <c r="I217" s="107">
        <f t="shared" si="8"/>
        <v>8</v>
      </c>
      <c r="J217" s="107">
        <f t="shared" si="8"/>
        <v>40</v>
      </c>
      <c r="K217" s="248"/>
      <c r="L217" s="296">
        <v>1</v>
      </c>
      <c r="M217" s="296">
        <v>1</v>
      </c>
      <c r="N217" s="296">
        <v>1</v>
      </c>
      <c r="O217" s="296">
        <v>1</v>
      </c>
      <c r="P217" s="296">
        <v>1</v>
      </c>
      <c r="Q217" s="296">
        <v>1</v>
      </c>
      <c r="R217" s="296">
        <v>1</v>
      </c>
      <c r="S217" s="296">
        <v>1</v>
      </c>
      <c r="T217" s="296">
        <v>1</v>
      </c>
      <c r="U217" s="296">
        <v>1</v>
      </c>
      <c r="V217" s="296">
        <v>1</v>
      </c>
      <c r="W217" s="296">
        <v>1</v>
      </c>
      <c r="X217" s="296">
        <v>1</v>
      </c>
      <c r="Y217" s="296">
        <v>1</v>
      </c>
      <c r="Z217" s="296">
        <v>1</v>
      </c>
      <c r="AA217" s="296">
        <v>1</v>
      </c>
      <c r="AB217" s="296">
        <v>1</v>
      </c>
      <c r="AC217" s="296">
        <v>1</v>
      </c>
      <c r="AD217" s="296">
        <v>1</v>
      </c>
      <c r="AE217" s="296">
        <v>1</v>
      </c>
      <c r="AF217" s="296">
        <v>1</v>
      </c>
      <c r="AG217" s="296">
        <v>1</v>
      </c>
      <c r="AH217" s="296">
        <v>1</v>
      </c>
      <c r="AI217" s="296">
        <v>0.81</v>
      </c>
      <c r="AJ217" s="296">
        <v>1</v>
      </c>
      <c r="AK217" s="296">
        <v>1</v>
      </c>
      <c r="AL217" s="296">
        <v>1</v>
      </c>
      <c r="AM217" s="296">
        <v>1</v>
      </c>
      <c r="AN217" s="296">
        <v>1</v>
      </c>
      <c r="AO217" s="296">
        <v>1</v>
      </c>
      <c r="AP217" s="296">
        <v>1</v>
      </c>
      <c r="AQ217" s="296">
        <v>1</v>
      </c>
      <c r="AR217" s="296">
        <v>1</v>
      </c>
      <c r="AS217" s="296">
        <v>1</v>
      </c>
      <c r="AT217" s="296">
        <v>1</v>
      </c>
      <c r="AU217" s="296">
        <v>1</v>
      </c>
      <c r="AV217" s="296">
        <v>1</v>
      </c>
      <c r="AW217" s="296">
        <v>1</v>
      </c>
      <c r="AX217" s="296">
        <v>1</v>
      </c>
      <c r="AY217" s="296">
        <v>0.5</v>
      </c>
      <c r="AZ217" s="296">
        <v>1</v>
      </c>
      <c r="BA217" s="296">
        <v>0.89</v>
      </c>
      <c r="BB217" s="296">
        <v>1</v>
      </c>
      <c r="BC217" s="296">
        <v>0.55000000000000004</v>
      </c>
      <c r="BD217" s="296">
        <v>1</v>
      </c>
      <c r="BE217" s="296">
        <v>0.6</v>
      </c>
      <c r="BF217" s="296">
        <v>1</v>
      </c>
      <c r="BG217" s="296">
        <v>1</v>
      </c>
      <c r="BH217" s="296">
        <v>1</v>
      </c>
      <c r="BI217" s="296">
        <v>1</v>
      </c>
      <c r="BJ217" s="296">
        <v>0.73</v>
      </c>
      <c r="BK217" s="296">
        <v>1</v>
      </c>
      <c r="BL217" s="296">
        <v>1</v>
      </c>
      <c r="BM217" s="296">
        <v>1</v>
      </c>
      <c r="BN217" s="296">
        <v>1</v>
      </c>
      <c r="BO217" s="296">
        <v>1</v>
      </c>
      <c r="BP217" s="296">
        <v>1</v>
      </c>
      <c r="BQ217" s="296">
        <v>0.5</v>
      </c>
      <c r="BR217" s="296">
        <v>0.78</v>
      </c>
      <c r="BS217" s="296">
        <v>0.6</v>
      </c>
      <c r="BT217" s="129"/>
    </row>
    <row r="218" spans="1:72" ht="15" x14ac:dyDescent="0.15">
      <c r="A218" s="104" t="s">
        <v>421</v>
      </c>
      <c r="B218" s="153" t="s">
        <v>523</v>
      </c>
      <c r="C218" s="153" t="s">
        <v>248</v>
      </c>
      <c r="D218" s="153" t="s">
        <v>835</v>
      </c>
      <c r="E218" s="153" t="s">
        <v>135</v>
      </c>
      <c r="F218" s="153"/>
      <c r="G218" s="105">
        <v>0.1</v>
      </c>
      <c r="H218" s="106">
        <v>1.7</v>
      </c>
      <c r="I218" s="107">
        <f t="shared" si="8"/>
        <v>8</v>
      </c>
      <c r="J218" s="107">
        <f t="shared" si="8"/>
        <v>136</v>
      </c>
      <c r="K218" s="248"/>
      <c r="L218" s="296">
        <v>1</v>
      </c>
      <c r="M218" s="296">
        <v>1</v>
      </c>
      <c r="N218" s="296">
        <v>1</v>
      </c>
      <c r="O218" s="296">
        <v>1</v>
      </c>
      <c r="P218" s="296">
        <v>1</v>
      </c>
      <c r="Q218" s="296">
        <v>1</v>
      </c>
      <c r="R218" s="296">
        <v>1</v>
      </c>
      <c r="S218" s="296">
        <v>1</v>
      </c>
      <c r="T218" s="296">
        <v>1</v>
      </c>
      <c r="U218" s="296">
        <v>1</v>
      </c>
      <c r="V218" s="296">
        <v>1</v>
      </c>
      <c r="W218" s="296">
        <v>1</v>
      </c>
      <c r="X218" s="296">
        <v>1</v>
      </c>
      <c r="Y218" s="296">
        <v>1</v>
      </c>
      <c r="Z218" s="296">
        <v>1</v>
      </c>
      <c r="AA218" s="296">
        <v>1</v>
      </c>
      <c r="AB218" s="296">
        <v>1</v>
      </c>
      <c r="AC218" s="296">
        <v>1</v>
      </c>
      <c r="AD218" s="296">
        <v>1</v>
      </c>
      <c r="AE218" s="296">
        <v>1</v>
      </c>
      <c r="AF218" s="296">
        <v>1</v>
      </c>
      <c r="AG218" s="296">
        <v>1</v>
      </c>
      <c r="AH218" s="296">
        <v>1</v>
      </c>
      <c r="AI218" s="296">
        <v>0.81</v>
      </c>
      <c r="AJ218" s="296">
        <v>1</v>
      </c>
      <c r="AK218" s="296">
        <v>1</v>
      </c>
      <c r="AL218" s="296">
        <v>1</v>
      </c>
      <c r="AM218" s="296">
        <v>1</v>
      </c>
      <c r="AN218" s="296">
        <v>1</v>
      </c>
      <c r="AO218" s="296">
        <v>1</v>
      </c>
      <c r="AP218" s="296">
        <v>1</v>
      </c>
      <c r="AQ218" s="296">
        <v>1</v>
      </c>
      <c r="AR218" s="296">
        <v>1</v>
      </c>
      <c r="AS218" s="296">
        <v>1</v>
      </c>
      <c r="AT218" s="296">
        <v>1</v>
      </c>
      <c r="AU218" s="296">
        <v>1</v>
      </c>
      <c r="AV218" s="296">
        <v>1</v>
      </c>
      <c r="AW218" s="296">
        <v>1</v>
      </c>
      <c r="AX218" s="296">
        <v>1</v>
      </c>
      <c r="AY218" s="296">
        <v>0.5</v>
      </c>
      <c r="AZ218" s="296">
        <v>1</v>
      </c>
      <c r="BA218" s="296">
        <v>0.89</v>
      </c>
      <c r="BB218" s="296">
        <v>1</v>
      </c>
      <c r="BC218" s="296">
        <v>0.55000000000000004</v>
      </c>
      <c r="BD218" s="296">
        <v>1</v>
      </c>
      <c r="BE218" s="296">
        <v>0.6</v>
      </c>
      <c r="BF218" s="296">
        <v>1</v>
      </c>
      <c r="BG218" s="296">
        <v>1</v>
      </c>
      <c r="BH218" s="296">
        <v>1</v>
      </c>
      <c r="BI218" s="296">
        <v>1</v>
      </c>
      <c r="BJ218" s="296">
        <v>0.73</v>
      </c>
      <c r="BK218" s="296">
        <v>1</v>
      </c>
      <c r="BL218" s="296">
        <v>1</v>
      </c>
      <c r="BM218" s="296">
        <v>1</v>
      </c>
      <c r="BN218" s="296">
        <v>1</v>
      </c>
      <c r="BO218" s="296">
        <v>1</v>
      </c>
      <c r="BP218" s="296">
        <v>1</v>
      </c>
      <c r="BQ218" s="296">
        <v>0.5</v>
      </c>
      <c r="BR218" s="296">
        <v>0.78</v>
      </c>
      <c r="BS218" s="296">
        <v>0.6</v>
      </c>
      <c r="BT218" s="129"/>
    </row>
    <row r="219" spans="1:72" ht="15" x14ac:dyDescent="0.15">
      <c r="A219" s="104" t="s">
        <v>422</v>
      </c>
      <c r="B219" s="153" t="s">
        <v>523</v>
      </c>
      <c r="C219" s="153" t="s">
        <v>248</v>
      </c>
      <c r="D219" s="153" t="s">
        <v>836</v>
      </c>
      <c r="E219" s="153" t="s">
        <v>135</v>
      </c>
      <c r="F219" s="153"/>
      <c r="G219" s="105">
        <v>0.15</v>
      </c>
      <c r="H219" s="106">
        <v>1</v>
      </c>
      <c r="I219" s="107">
        <f t="shared" si="8"/>
        <v>12</v>
      </c>
      <c r="J219" s="107">
        <f t="shared" si="8"/>
        <v>80</v>
      </c>
      <c r="K219" s="248"/>
      <c r="L219" s="296">
        <v>1</v>
      </c>
      <c r="M219" s="296">
        <v>1</v>
      </c>
      <c r="N219" s="296">
        <v>1</v>
      </c>
      <c r="O219" s="296">
        <v>1</v>
      </c>
      <c r="P219" s="296">
        <v>1</v>
      </c>
      <c r="Q219" s="296">
        <v>1</v>
      </c>
      <c r="R219" s="296">
        <v>1</v>
      </c>
      <c r="S219" s="296">
        <v>1</v>
      </c>
      <c r="T219" s="296">
        <v>1</v>
      </c>
      <c r="U219" s="296">
        <v>1</v>
      </c>
      <c r="V219" s="296">
        <v>1</v>
      </c>
      <c r="W219" s="296">
        <v>1</v>
      </c>
      <c r="X219" s="296">
        <v>1</v>
      </c>
      <c r="Y219" s="296">
        <v>1</v>
      </c>
      <c r="Z219" s="296">
        <v>1</v>
      </c>
      <c r="AA219" s="296">
        <v>1</v>
      </c>
      <c r="AB219" s="296">
        <v>1</v>
      </c>
      <c r="AC219" s="296">
        <v>1</v>
      </c>
      <c r="AD219" s="296">
        <v>1</v>
      </c>
      <c r="AE219" s="296">
        <v>1</v>
      </c>
      <c r="AF219" s="296">
        <v>1</v>
      </c>
      <c r="AG219" s="296">
        <v>1</v>
      </c>
      <c r="AH219" s="296">
        <v>1</v>
      </c>
      <c r="AI219" s="296">
        <v>0.81</v>
      </c>
      <c r="AJ219" s="296">
        <v>1</v>
      </c>
      <c r="AK219" s="296">
        <v>1</v>
      </c>
      <c r="AL219" s="296">
        <v>1</v>
      </c>
      <c r="AM219" s="296">
        <v>1</v>
      </c>
      <c r="AN219" s="296">
        <v>1</v>
      </c>
      <c r="AO219" s="296">
        <v>1</v>
      </c>
      <c r="AP219" s="296">
        <v>1</v>
      </c>
      <c r="AQ219" s="296">
        <v>1</v>
      </c>
      <c r="AR219" s="296">
        <v>1</v>
      </c>
      <c r="AS219" s="296">
        <v>1</v>
      </c>
      <c r="AT219" s="296">
        <v>1</v>
      </c>
      <c r="AU219" s="296">
        <v>1</v>
      </c>
      <c r="AV219" s="296">
        <v>1</v>
      </c>
      <c r="AW219" s="296">
        <v>1</v>
      </c>
      <c r="AX219" s="296">
        <v>1</v>
      </c>
      <c r="AY219" s="296">
        <v>0.5</v>
      </c>
      <c r="AZ219" s="296">
        <v>1</v>
      </c>
      <c r="BA219" s="296">
        <v>0.89</v>
      </c>
      <c r="BB219" s="296">
        <v>1</v>
      </c>
      <c r="BC219" s="296">
        <v>0.55000000000000004</v>
      </c>
      <c r="BD219" s="296">
        <v>1</v>
      </c>
      <c r="BE219" s="296">
        <v>0.6</v>
      </c>
      <c r="BF219" s="296">
        <v>1</v>
      </c>
      <c r="BG219" s="296">
        <v>1</v>
      </c>
      <c r="BH219" s="296">
        <v>1</v>
      </c>
      <c r="BI219" s="296">
        <v>1</v>
      </c>
      <c r="BJ219" s="296">
        <v>0.73</v>
      </c>
      <c r="BK219" s="296">
        <v>1</v>
      </c>
      <c r="BL219" s="296">
        <v>1</v>
      </c>
      <c r="BM219" s="296">
        <v>1</v>
      </c>
      <c r="BN219" s="296">
        <v>1</v>
      </c>
      <c r="BO219" s="296">
        <v>1</v>
      </c>
      <c r="BP219" s="296">
        <v>1</v>
      </c>
      <c r="BQ219" s="296">
        <v>0.5</v>
      </c>
      <c r="BR219" s="296">
        <v>0.78</v>
      </c>
      <c r="BS219" s="296">
        <v>0.6</v>
      </c>
      <c r="BT219" s="129"/>
    </row>
    <row r="220" spans="1:72" ht="15" x14ac:dyDescent="0.15">
      <c r="A220" s="104" t="s">
        <v>423</v>
      </c>
      <c r="B220" s="153" t="s">
        <v>523</v>
      </c>
      <c r="C220" s="153" t="s">
        <v>248</v>
      </c>
      <c r="D220" s="153" t="s">
        <v>837</v>
      </c>
      <c r="E220" s="153" t="s">
        <v>135</v>
      </c>
      <c r="F220" s="153"/>
      <c r="G220" s="105">
        <v>0.2</v>
      </c>
      <c r="H220" s="106">
        <v>0.6</v>
      </c>
      <c r="I220" s="107">
        <f t="shared" si="8"/>
        <v>16</v>
      </c>
      <c r="J220" s="107">
        <f t="shared" si="8"/>
        <v>48</v>
      </c>
      <c r="K220" s="248"/>
      <c r="L220" s="296">
        <v>1</v>
      </c>
      <c r="M220" s="296">
        <v>1</v>
      </c>
      <c r="N220" s="296">
        <v>1</v>
      </c>
      <c r="O220" s="296">
        <v>1</v>
      </c>
      <c r="P220" s="296">
        <v>1</v>
      </c>
      <c r="Q220" s="296">
        <v>1</v>
      </c>
      <c r="R220" s="296">
        <v>1</v>
      </c>
      <c r="S220" s="296">
        <v>1</v>
      </c>
      <c r="T220" s="296">
        <v>1</v>
      </c>
      <c r="U220" s="296">
        <v>1</v>
      </c>
      <c r="V220" s="296">
        <v>1</v>
      </c>
      <c r="W220" s="296">
        <v>1</v>
      </c>
      <c r="X220" s="296">
        <v>1</v>
      </c>
      <c r="Y220" s="296">
        <v>1</v>
      </c>
      <c r="Z220" s="296">
        <v>1</v>
      </c>
      <c r="AA220" s="296">
        <v>1</v>
      </c>
      <c r="AB220" s="296">
        <v>1</v>
      </c>
      <c r="AC220" s="296">
        <v>1</v>
      </c>
      <c r="AD220" s="296">
        <v>1</v>
      </c>
      <c r="AE220" s="296">
        <v>1</v>
      </c>
      <c r="AF220" s="296">
        <v>1</v>
      </c>
      <c r="AG220" s="296">
        <v>1</v>
      </c>
      <c r="AH220" s="296">
        <v>1</v>
      </c>
      <c r="AI220" s="296">
        <v>0.81</v>
      </c>
      <c r="AJ220" s="296">
        <v>1</v>
      </c>
      <c r="AK220" s="296">
        <v>1</v>
      </c>
      <c r="AL220" s="296">
        <v>1</v>
      </c>
      <c r="AM220" s="296">
        <v>1</v>
      </c>
      <c r="AN220" s="296">
        <v>1</v>
      </c>
      <c r="AO220" s="296">
        <v>1</v>
      </c>
      <c r="AP220" s="296">
        <v>1</v>
      </c>
      <c r="AQ220" s="296">
        <v>1</v>
      </c>
      <c r="AR220" s="296">
        <v>1</v>
      </c>
      <c r="AS220" s="296">
        <v>1</v>
      </c>
      <c r="AT220" s="296">
        <v>1</v>
      </c>
      <c r="AU220" s="296">
        <v>1</v>
      </c>
      <c r="AV220" s="296">
        <v>1</v>
      </c>
      <c r="AW220" s="296">
        <v>1</v>
      </c>
      <c r="AX220" s="296">
        <v>1</v>
      </c>
      <c r="AY220" s="296">
        <v>0.5</v>
      </c>
      <c r="AZ220" s="296">
        <v>1</v>
      </c>
      <c r="BA220" s="296">
        <v>0.89</v>
      </c>
      <c r="BB220" s="296">
        <v>1</v>
      </c>
      <c r="BC220" s="296">
        <v>0.55000000000000004</v>
      </c>
      <c r="BD220" s="296">
        <v>1</v>
      </c>
      <c r="BE220" s="296">
        <v>0.6</v>
      </c>
      <c r="BF220" s="296">
        <v>1</v>
      </c>
      <c r="BG220" s="296">
        <v>1</v>
      </c>
      <c r="BH220" s="296">
        <v>1</v>
      </c>
      <c r="BI220" s="296">
        <v>1</v>
      </c>
      <c r="BJ220" s="296">
        <v>0.89</v>
      </c>
      <c r="BK220" s="296">
        <v>1</v>
      </c>
      <c r="BL220" s="296">
        <v>1</v>
      </c>
      <c r="BM220" s="296">
        <v>1</v>
      </c>
      <c r="BN220" s="296">
        <v>1</v>
      </c>
      <c r="BO220" s="296">
        <v>1</v>
      </c>
      <c r="BP220" s="296">
        <v>1</v>
      </c>
      <c r="BQ220" s="296">
        <v>0.5</v>
      </c>
      <c r="BR220" s="296">
        <v>0.78</v>
      </c>
      <c r="BS220" s="296">
        <v>0.6</v>
      </c>
      <c r="BT220" s="129"/>
    </row>
    <row r="221" spans="1:72" ht="15" x14ac:dyDescent="0.15">
      <c r="A221" s="104" t="s">
        <v>424</v>
      </c>
      <c r="B221" s="153" t="s">
        <v>523</v>
      </c>
      <c r="C221" s="153" t="s">
        <v>248</v>
      </c>
      <c r="D221" s="153" t="s">
        <v>838</v>
      </c>
      <c r="E221" s="153" t="s">
        <v>135</v>
      </c>
      <c r="F221" s="153"/>
      <c r="G221" s="105">
        <v>0.2</v>
      </c>
      <c r="H221" s="106">
        <v>1.8</v>
      </c>
      <c r="I221" s="107">
        <f t="shared" ref="I221:J238" si="9">G221*80</f>
        <v>16</v>
      </c>
      <c r="J221" s="107">
        <f t="shared" si="9"/>
        <v>144</v>
      </c>
      <c r="K221" s="248"/>
      <c r="L221" s="296">
        <v>1</v>
      </c>
      <c r="M221" s="296">
        <v>1</v>
      </c>
      <c r="N221" s="296">
        <v>1</v>
      </c>
      <c r="O221" s="296">
        <v>1</v>
      </c>
      <c r="P221" s="296">
        <v>1</v>
      </c>
      <c r="Q221" s="296">
        <v>1</v>
      </c>
      <c r="R221" s="296">
        <v>1</v>
      </c>
      <c r="S221" s="296">
        <v>1</v>
      </c>
      <c r="T221" s="296">
        <v>1</v>
      </c>
      <c r="U221" s="296">
        <v>1</v>
      </c>
      <c r="V221" s="296">
        <v>1</v>
      </c>
      <c r="W221" s="296">
        <v>1</v>
      </c>
      <c r="X221" s="296">
        <v>1</v>
      </c>
      <c r="Y221" s="296">
        <v>1</v>
      </c>
      <c r="Z221" s="296">
        <v>1</v>
      </c>
      <c r="AA221" s="296">
        <v>1</v>
      </c>
      <c r="AB221" s="296">
        <v>1</v>
      </c>
      <c r="AC221" s="296">
        <v>1</v>
      </c>
      <c r="AD221" s="296">
        <v>1</v>
      </c>
      <c r="AE221" s="296">
        <v>1</v>
      </c>
      <c r="AF221" s="296">
        <v>1</v>
      </c>
      <c r="AG221" s="296">
        <v>1</v>
      </c>
      <c r="AH221" s="296">
        <v>1</v>
      </c>
      <c r="AI221" s="296">
        <v>0.81</v>
      </c>
      <c r="AJ221" s="296">
        <v>1</v>
      </c>
      <c r="AK221" s="296">
        <v>1</v>
      </c>
      <c r="AL221" s="296">
        <v>1</v>
      </c>
      <c r="AM221" s="296">
        <v>1</v>
      </c>
      <c r="AN221" s="296">
        <v>1</v>
      </c>
      <c r="AO221" s="296">
        <v>1</v>
      </c>
      <c r="AP221" s="296">
        <v>1</v>
      </c>
      <c r="AQ221" s="296">
        <v>1</v>
      </c>
      <c r="AR221" s="296">
        <v>1</v>
      </c>
      <c r="AS221" s="296">
        <v>1</v>
      </c>
      <c r="AT221" s="296">
        <v>1</v>
      </c>
      <c r="AU221" s="296">
        <v>1</v>
      </c>
      <c r="AV221" s="296">
        <v>1</v>
      </c>
      <c r="AW221" s="296">
        <v>1</v>
      </c>
      <c r="AX221" s="296">
        <v>1</v>
      </c>
      <c r="AY221" s="296">
        <v>0.5</v>
      </c>
      <c r="AZ221" s="296">
        <v>1</v>
      </c>
      <c r="BA221" s="296">
        <v>0.89</v>
      </c>
      <c r="BB221" s="296">
        <v>1</v>
      </c>
      <c r="BC221" s="296">
        <v>0.55000000000000004</v>
      </c>
      <c r="BD221" s="296">
        <v>1</v>
      </c>
      <c r="BE221" s="296">
        <v>0.6</v>
      </c>
      <c r="BF221" s="296">
        <v>1</v>
      </c>
      <c r="BG221" s="296">
        <v>1</v>
      </c>
      <c r="BH221" s="296">
        <v>1</v>
      </c>
      <c r="BI221" s="296">
        <v>1</v>
      </c>
      <c r="BJ221" s="296">
        <v>0.73</v>
      </c>
      <c r="BK221" s="296">
        <v>1</v>
      </c>
      <c r="BL221" s="296">
        <v>1</v>
      </c>
      <c r="BM221" s="296">
        <v>1</v>
      </c>
      <c r="BN221" s="296">
        <v>1</v>
      </c>
      <c r="BO221" s="296">
        <v>1</v>
      </c>
      <c r="BP221" s="296">
        <v>1</v>
      </c>
      <c r="BQ221" s="296">
        <v>0.5</v>
      </c>
      <c r="BR221" s="296">
        <v>0.78</v>
      </c>
      <c r="BS221" s="296">
        <v>0.6</v>
      </c>
      <c r="BT221" s="129"/>
    </row>
    <row r="222" spans="1:72" ht="15" x14ac:dyDescent="0.15">
      <c r="A222" s="104" t="s">
        <v>425</v>
      </c>
      <c r="B222" s="153" t="s">
        <v>523</v>
      </c>
      <c r="C222" s="153" t="s">
        <v>248</v>
      </c>
      <c r="D222" s="153" t="s">
        <v>839</v>
      </c>
      <c r="E222" s="153" t="s">
        <v>135</v>
      </c>
      <c r="F222" s="153"/>
      <c r="G222" s="105">
        <v>0.5</v>
      </c>
      <c r="H222" s="106">
        <v>0.5</v>
      </c>
      <c r="I222" s="107">
        <f t="shared" si="9"/>
        <v>40</v>
      </c>
      <c r="J222" s="107">
        <f t="shared" si="9"/>
        <v>40</v>
      </c>
      <c r="K222" s="248"/>
      <c r="L222" s="296">
        <v>1</v>
      </c>
      <c r="M222" s="296">
        <v>1</v>
      </c>
      <c r="N222" s="296">
        <v>1</v>
      </c>
      <c r="O222" s="296">
        <v>1</v>
      </c>
      <c r="P222" s="296">
        <v>1</v>
      </c>
      <c r="Q222" s="296">
        <v>1</v>
      </c>
      <c r="R222" s="296">
        <v>1</v>
      </c>
      <c r="S222" s="296">
        <v>1</v>
      </c>
      <c r="T222" s="296">
        <v>1</v>
      </c>
      <c r="U222" s="296">
        <v>1</v>
      </c>
      <c r="V222" s="296">
        <v>1</v>
      </c>
      <c r="W222" s="296">
        <v>1</v>
      </c>
      <c r="X222" s="296">
        <v>1</v>
      </c>
      <c r="Y222" s="296">
        <v>1</v>
      </c>
      <c r="Z222" s="296">
        <v>1</v>
      </c>
      <c r="AA222" s="296">
        <v>1</v>
      </c>
      <c r="AB222" s="296">
        <v>1</v>
      </c>
      <c r="AC222" s="296">
        <v>1</v>
      </c>
      <c r="AD222" s="296">
        <v>1</v>
      </c>
      <c r="AE222" s="296">
        <v>1</v>
      </c>
      <c r="AF222" s="296">
        <v>1</v>
      </c>
      <c r="AG222" s="296">
        <v>1</v>
      </c>
      <c r="AH222" s="296">
        <v>1</v>
      </c>
      <c r="AI222" s="296">
        <v>0.81</v>
      </c>
      <c r="AJ222" s="296">
        <v>1</v>
      </c>
      <c r="AK222" s="296">
        <v>1</v>
      </c>
      <c r="AL222" s="296">
        <v>1</v>
      </c>
      <c r="AM222" s="296">
        <v>1</v>
      </c>
      <c r="AN222" s="296">
        <v>1</v>
      </c>
      <c r="AO222" s="296">
        <v>1</v>
      </c>
      <c r="AP222" s="296">
        <v>1</v>
      </c>
      <c r="AQ222" s="296">
        <v>1</v>
      </c>
      <c r="AR222" s="296">
        <v>1</v>
      </c>
      <c r="AS222" s="296">
        <v>1</v>
      </c>
      <c r="AT222" s="296">
        <v>1</v>
      </c>
      <c r="AU222" s="296">
        <v>1</v>
      </c>
      <c r="AV222" s="296">
        <v>1</v>
      </c>
      <c r="AW222" s="296">
        <v>1</v>
      </c>
      <c r="AX222" s="296">
        <v>1</v>
      </c>
      <c r="AY222" s="296">
        <v>0.5</v>
      </c>
      <c r="AZ222" s="296">
        <v>1</v>
      </c>
      <c r="BA222" s="296">
        <v>0.89</v>
      </c>
      <c r="BB222" s="296">
        <v>1</v>
      </c>
      <c r="BC222" s="296">
        <v>0.55000000000000004</v>
      </c>
      <c r="BD222" s="296">
        <v>1</v>
      </c>
      <c r="BE222" s="296">
        <v>0.6</v>
      </c>
      <c r="BF222" s="296">
        <v>1</v>
      </c>
      <c r="BG222" s="296">
        <v>1</v>
      </c>
      <c r="BH222" s="296">
        <v>1</v>
      </c>
      <c r="BI222" s="296">
        <v>1</v>
      </c>
      <c r="BJ222" s="296">
        <v>0.73</v>
      </c>
      <c r="BK222" s="296">
        <v>1</v>
      </c>
      <c r="BL222" s="296">
        <v>1</v>
      </c>
      <c r="BM222" s="296">
        <v>1</v>
      </c>
      <c r="BN222" s="296">
        <v>1</v>
      </c>
      <c r="BO222" s="296">
        <v>1</v>
      </c>
      <c r="BP222" s="296">
        <v>1</v>
      </c>
      <c r="BQ222" s="296">
        <v>0.5</v>
      </c>
      <c r="BR222" s="296">
        <v>0.78</v>
      </c>
      <c r="BS222" s="296">
        <v>0.6</v>
      </c>
      <c r="BT222" s="129"/>
    </row>
    <row r="223" spans="1:72" ht="15" x14ac:dyDescent="0.15">
      <c r="A223" s="104" t="s">
        <v>145</v>
      </c>
      <c r="B223" s="153" t="s">
        <v>524</v>
      </c>
      <c r="C223" s="153"/>
      <c r="D223" s="153" t="s">
        <v>842</v>
      </c>
      <c r="E223" s="153" t="s">
        <v>135</v>
      </c>
      <c r="F223" s="153"/>
      <c r="G223" s="105">
        <v>0.05</v>
      </c>
      <c r="H223" s="106">
        <v>0.2</v>
      </c>
      <c r="I223" s="107">
        <f t="shared" si="9"/>
        <v>4</v>
      </c>
      <c r="J223" s="107">
        <f t="shared" si="9"/>
        <v>16</v>
      </c>
      <c r="K223" s="248"/>
      <c r="L223" s="296">
        <v>1</v>
      </c>
      <c r="M223" s="296">
        <v>1</v>
      </c>
      <c r="N223" s="296">
        <v>1</v>
      </c>
      <c r="O223" s="296">
        <v>1</v>
      </c>
      <c r="P223" s="296">
        <v>1</v>
      </c>
      <c r="Q223" s="296">
        <v>1</v>
      </c>
      <c r="R223" s="296">
        <v>1</v>
      </c>
      <c r="S223" s="296">
        <v>1</v>
      </c>
      <c r="T223" s="296">
        <v>1</v>
      </c>
      <c r="U223" s="296">
        <v>1</v>
      </c>
      <c r="V223" s="296">
        <v>1</v>
      </c>
      <c r="W223" s="296">
        <v>1</v>
      </c>
      <c r="X223" s="296">
        <v>1</v>
      </c>
      <c r="Y223" s="296">
        <v>1</v>
      </c>
      <c r="Z223" s="296">
        <v>1</v>
      </c>
      <c r="AA223" s="296">
        <v>1</v>
      </c>
      <c r="AB223" s="296">
        <v>1</v>
      </c>
      <c r="AC223" s="296">
        <v>1</v>
      </c>
      <c r="AD223" s="296">
        <v>1</v>
      </c>
      <c r="AE223" s="296">
        <v>1</v>
      </c>
      <c r="AF223" s="296">
        <v>1</v>
      </c>
      <c r="AG223" s="296">
        <v>1</v>
      </c>
      <c r="AH223" s="296">
        <v>1</v>
      </c>
      <c r="AI223" s="296">
        <v>0.81</v>
      </c>
      <c r="AJ223" s="296">
        <v>1</v>
      </c>
      <c r="AK223" s="296">
        <v>1</v>
      </c>
      <c r="AL223" s="296">
        <v>1</v>
      </c>
      <c r="AM223" s="296">
        <v>1</v>
      </c>
      <c r="AN223" s="296">
        <v>1</v>
      </c>
      <c r="AO223" s="296">
        <v>1</v>
      </c>
      <c r="AP223" s="296">
        <v>1</v>
      </c>
      <c r="AQ223" s="296">
        <v>1</v>
      </c>
      <c r="AR223" s="296">
        <v>1</v>
      </c>
      <c r="AS223" s="296">
        <v>1</v>
      </c>
      <c r="AT223" s="296">
        <v>1</v>
      </c>
      <c r="AU223" s="296">
        <v>1</v>
      </c>
      <c r="AV223" s="296">
        <v>1</v>
      </c>
      <c r="AW223" s="296">
        <v>1</v>
      </c>
      <c r="AX223" s="296">
        <v>1</v>
      </c>
      <c r="AY223" s="296">
        <v>0.5</v>
      </c>
      <c r="AZ223" s="296">
        <v>1</v>
      </c>
      <c r="BA223" s="296">
        <v>0.89</v>
      </c>
      <c r="BB223" s="296">
        <v>1</v>
      </c>
      <c r="BC223" s="296">
        <v>0.55000000000000004</v>
      </c>
      <c r="BD223" s="296">
        <v>1</v>
      </c>
      <c r="BE223" s="296">
        <v>0.6</v>
      </c>
      <c r="BF223" s="296">
        <v>1</v>
      </c>
      <c r="BG223" s="296">
        <v>1</v>
      </c>
      <c r="BH223" s="296">
        <v>1</v>
      </c>
      <c r="BI223" s="296">
        <v>1</v>
      </c>
      <c r="BJ223" s="296">
        <v>0.73</v>
      </c>
      <c r="BK223" s="296">
        <v>1</v>
      </c>
      <c r="BL223" s="296">
        <v>1</v>
      </c>
      <c r="BM223" s="296">
        <v>1</v>
      </c>
      <c r="BN223" s="296">
        <v>1</v>
      </c>
      <c r="BO223" s="296">
        <v>1</v>
      </c>
      <c r="BP223" s="296">
        <v>1</v>
      </c>
      <c r="BQ223" s="296">
        <v>0.5</v>
      </c>
      <c r="BR223" s="296">
        <v>0.78</v>
      </c>
      <c r="BS223" s="296">
        <v>0.6</v>
      </c>
      <c r="BT223" s="129"/>
    </row>
    <row r="224" spans="1:72" ht="15" x14ac:dyDescent="0.15">
      <c r="A224" s="104" t="s">
        <v>146</v>
      </c>
      <c r="B224" s="153" t="s">
        <v>524</v>
      </c>
      <c r="C224" s="153"/>
      <c r="D224" s="153" t="s">
        <v>843</v>
      </c>
      <c r="E224" s="153" t="s">
        <v>135</v>
      </c>
      <c r="F224" s="153"/>
      <c r="G224" s="105">
        <v>0.05</v>
      </c>
      <c r="H224" s="106">
        <v>0.4</v>
      </c>
      <c r="I224" s="107">
        <f t="shared" si="9"/>
        <v>4</v>
      </c>
      <c r="J224" s="107">
        <f t="shared" si="9"/>
        <v>32</v>
      </c>
      <c r="K224" s="248"/>
      <c r="L224" s="296">
        <v>1</v>
      </c>
      <c r="M224" s="296">
        <v>1</v>
      </c>
      <c r="N224" s="296">
        <v>1</v>
      </c>
      <c r="O224" s="296">
        <v>1</v>
      </c>
      <c r="P224" s="296">
        <v>1</v>
      </c>
      <c r="Q224" s="296">
        <v>1</v>
      </c>
      <c r="R224" s="296">
        <v>1</v>
      </c>
      <c r="S224" s="296">
        <v>1</v>
      </c>
      <c r="T224" s="296">
        <v>1</v>
      </c>
      <c r="U224" s="296">
        <v>1</v>
      </c>
      <c r="V224" s="296">
        <v>1</v>
      </c>
      <c r="W224" s="296">
        <v>1</v>
      </c>
      <c r="X224" s="296">
        <v>1</v>
      </c>
      <c r="Y224" s="296">
        <v>1</v>
      </c>
      <c r="Z224" s="296">
        <v>1</v>
      </c>
      <c r="AA224" s="296">
        <v>1</v>
      </c>
      <c r="AB224" s="296">
        <v>1</v>
      </c>
      <c r="AC224" s="296">
        <v>1</v>
      </c>
      <c r="AD224" s="296">
        <v>1</v>
      </c>
      <c r="AE224" s="296">
        <v>1</v>
      </c>
      <c r="AF224" s="296">
        <v>1</v>
      </c>
      <c r="AG224" s="296">
        <v>1</v>
      </c>
      <c r="AH224" s="296">
        <v>1</v>
      </c>
      <c r="AI224" s="296">
        <v>0.81</v>
      </c>
      <c r="AJ224" s="296">
        <v>1</v>
      </c>
      <c r="AK224" s="296">
        <v>1</v>
      </c>
      <c r="AL224" s="296">
        <v>1</v>
      </c>
      <c r="AM224" s="296">
        <v>1</v>
      </c>
      <c r="AN224" s="296">
        <v>1</v>
      </c>
      <c r="AO224" s="296">
        <v>1</v>
      </c>
      <c r="AP224" s="296">
        <v>1</v>
      </c>
      <c r="AQ224" s="296">
        <v>1</v>
      </c>
      <c r="AR224" s="296">
        <v>1</v>
      </c>
      <c r="AS224" s="296">
        <v>1</v>
      </c>
      <c r="AT224" s="296">
        <v>1</v>
      </c>
      <c r="AU224" s="296">
        <v>1</v>
      </c>
      <c r="AV224" s="296">
        <v>1</v>
      </c>
      <c r="AW224" s="296">
        <v>1</v>
      </c>
      <c r="AX224" s="296">
        <v>1</v>
      </c>
      <c r="AY224" s="296">
        <v>0.5</v>
      </c>
      <c r="AZ224" s="296">
        <v>1</v>
      </c>
      <c r="BA224" s="296">
        <v>0.89</v>
      </c>
      <c r="BB224" s="296">
        <v>1</v>
      </c>
      <c r="BC224" s="296">
        <v>0.55000000000000004</v>
      </c>
      <c r="BD224" s="296">
        <v>1</v>
      </c>
      <c r="BE224" s="296">
        <v>0.6</v>
      </c>
      <c r="BF224" s="296">
        <v>1</v>
      </c>
      <c r="BG224" s="296">
        <v>1</v>
      </c>
      <c r="BH224" s="296">
        <v>1</v>
      </c>
      <c r="BI224" s="296">
        <v>1</v>
      </c>
      <c r="BJ224" s="296">
        <v>0.73</v>
      </c>
      <c r="BK224" s="296">
        <v>1</v>
      </c>
      <c r="BL224" s="296">
        <v>1</v>
      </c>
      <c r="BM224" s="296">
        <v>1</v>
      </c>
      <c r="BN224" s="296">
        <v>1</v>
      </c>
      <c r="BO224" s="296">
        <v>1</v>
      </c>
      <c r="BP224" s="296">
        <v>1</v>
      </c>
      <c r="BQ224" s="296">
        <v>0.5</v>
      </c>
      <c r="BR224" s="296">
        <v>0.78</v>
      </c>
      <c r="BS224" s="296">
        <v>0.6</v>
      </c>
      <c r="BT224" s="129"/>
    </row>
    <row r="225" spans="1:72" ht="15" x14ac:dyDescent="0.15">
      <c r="A225" s="104" t="s">
        <v>147</v>
      </c>
      <c r="B225" s="153" t="s">
        <v>524</v>
      </c>
      <c r="C225" s="153"/>
      <c r="D225" s="153" t="s">
        <v>844</v>
      </c>
      <c r="E225" s="153" t="s">
        <v>135</v>
      </c>
      <c r="F225" s="153"/>
      <c r="G225" s="105">
        <v>0.05</v>
      </c>
      <c r="H225" s="106">
        <v>0.7</v>
      </c>
      <c r="I225" s="107">
        <f t="shared" si="9"/>
        <v>4</v>
      </c>
      <c r="J225" s="107">
        <f t="shared" si="9"/>
        <v>56</v>
      </c>
      <c r="K225" s="248"/>
      <c r="L225" s="296">
        <v>1</v>
      </c>
      <c r="M225" s="296">
        <v>1</v>
      </c>
      <c r="N225" s="296">
        <v>1</v>
      </c>
      <c r="O225" s="296">
        <v>1</v>
      </c>
      <c r="P225" s="296">
        <v>1</v>
      </c>
      <c r="Q225" s="296">
        <v>1</v>
      </c>
      <c r="R225" s="296">
        <v>1</v>
      </c>
      <c r="S225" s="296">
        <v>1</v>
      </c>
      <c r="T225" s="296">
        <v>1</v>
      </c>
      <c r="U225" s="296">
        <v>1</v>
      </c>
      <c r="V225" s="296">
        <v>1</v>
      </c>
      <c r="W225" s="296">
        <v>1</v>
      </c>
      <c r="X225" s="296">
        <v>1</v>
      </c>
      <c r="Y225" s="296">
        <v>1</v>
      </c>
      <c r="Z225" s="296">
        <v>1</v>
      </c>
      <c r="AA225" s="296">
        <v>1</v>
      </c>
      <c r="AB225" s="296">
        <v>1</v>
      </c>
      <c r="AC225" s="296">
        <v>1</v>
      </c>
      <c r="AD225" s="296">
        <v>1</v>
      </c>
      <c r="AE225" s="296">
        <v>1</v>
      </c>
      <c r="AF225" s="296">
        <v>1</v>
      </c>
      <c r="AG225" s="296">
        <v>1</v>
      </c>
      <c r="AH225" s="296">
        <v>1</v>
      </c>
      <c r="AI225" s="296">
        <v>0.81</v>
      </c>
      <c r="AJ225" s="296">
        <v>1</v>
      </c>
      <c r="AK225" s="296">
        <v>1</v>
      </c>
      <c r="AL225" s="296">
        <v>1</v>
      </c>
      <c r="AM225" s="296">
        <v>1</v>
      </c>
      <c r="AN225" s="296">
        <v>1</v>
      </c>
      <c r="AO225" s="296">
        <v>1</v>
      </c>
      <c r="AP225" s="296">
        <v>1</v>
      </c>
      <c r="AQ225" s="296">
        <v>1</v>
      </c>
      <c r="AR225" s="296">
        <v>1</v>
      </c>
      <c r="AS225" s="296">
        <v>1</v>
      </c>
      <c r="AT225" s="296">
        <v>1</v>
      </c>
      <c r="AU225" s="296">
        <v>1</v>
      </c>
      <c r="AV225" s="296">
        <v>1</v>
      </c>
      <c r="AW225" s="296">
        <v>1</v>
      </c>
      <c r="AX225" s="296">
        <v>1</v>
      </c>
      <c r="AY225" s="296">
        <v>0.5</v>
      </c>
      <c r="AZ225" s="296">
        <v>1</v>
      </c>
      <c r="BA225" s="296">
        <v>0.89</v>
      </c>
      <c r="BB225" s="296">
        <v>1</v>
      </c>
      <c r="BC225" s="296">
        <v>0.55000000000000004</v>
      </c>
      <c r="BD225" s="296">
        <v>1</v>
      </c>
      <c r="BE225" s="296">
        <v>0.6</v>
      </c>
      <c r="BF225" s="296">
        <v>1</v>
      </c>
      <c r="BG225" s="296">
        <v>1</v>
      </c>
      <c r="BH225" s="296">
        <v>1</v>
      </c>
      <c r="BI225" s="296">
        <v>1</v>
      </c>
      <c r="BJ225" s="296">
        <v>0.73</v>
      </c>
      <c r="BK225" s="296">
        <v>1</v>
      </c>
      <c r="BL225" s="296">
        <v>1</v>
      </c>
      <c r="BM225" s="296">
        <v>1</v>
      </c>
      <c r="BN225" s="296">
        <v>1</v>
      </c>
      <c r="BO225" s="296">
        <v>1</v>
      </c>
      <c r="BP225" s="296">
        <v>1</v>
      </c>
      <c r="BQ225" s="296">
        <v>0.5</v>
      </c>
      <c r="BR225" s="296">
        <v>0.78</v>
      </c>
      <c r="BS225" s="296">
        <v>0.6</v>
      </c>
      <c r="BT225" s="129"/>
    </row>
    <row r="226" spans="1:72" ht="15" x14ac:dyDescent="0.15">
      <c r="A226" s="104" t="s">
        <v>426</v>
      </c>
      <c r="B226" s="153" t="s">
        <v>524</v>
      </c>
      <c r="C226" s="153"/>
      <c r="D226" s="153" t="s">
        <v>846</v>
      </c>
      <c r="E226" s="153" t="s">
        <v>135</v>
      </c>
      <c r="F226" s="153"/>
      <c r="G226" s="105">
        <v>7.4999999999999997E-2</v>
      </c>
      <c r="H226" s="106">
        <v>0.4</v>
      </c>
      <c r="I226" s="107">
        <f t="shared" si="9"/>
        <v>6</v>
      </c>
      <c r="J226" s="107">
        <f t="shared" si="9"/>
        <v>32</v>
      </c>
      <c r="K226" s="248"/>
      <c r="L226" s="296">
        <v>1</v>
      </c>
      <c r="M226" s="296">
        <v>1</v>
      </c>
      <c r="N226" s="296">
        <v>1</v>
      </c>
      <c r="O226" s="296">
        <v>1</v>
      </c>
      <c r="P226" s="296">
        <v>1</v>
      </c>
      <c r="Q226" s="296">
        <v>1</v>
      </c>
      <c r="R226" s="296">
        <v>1</v>
      </c>
      <c r="S226" s="296">
        <v>1</v>
      </c>
      <c r="T226" s="296">
        <v>1</v>
      </c>
      <c r="U226" s="296">
        <v>1</v>
      </c>
      <c r="V226" s="296">
        <v>1</v>
      </c>
      <c r="W226" s="296">
        <v>1</v>
      </c>
      <c r="X226" s="296">
        <v>1</v>
      </c>
      <c r="Y226" s="296">
        <v>1</v>
      </c>
      <c r="Z226" s="296">
        <v>1</v>
      </c>
      <c r="AA226" s="296">
        <v>1</v>
      </c>
      <c r="AB226" s="296">
        <v>1</v>
      </c>
      <c r="AC226" s="296">
        <v>1</v>
      </c>
      <c r="AD226" s="296">
        <v>1</v>
      </c>
      <c r="AE226" s="296">
        <v>1</v>
      </c>
      <c r="AF226" s="296">
        <v>1</v>
      </c>
      <c r="AG226" s="296">
        <v>1</v>
      </c>
      <c r="AH226" s="296">
        <v>1</v>
      </c>
      <c r="AI226" s="296">
        <v>0.81</v>
      </c>
      <c r="AJ226" s="296">
        <v>1</v>
      </c>
      <c r="AK226" s="296">
        <v>1</v>
      </c>
      <c r="AL226" s="296">
        <v>1</v>
      </c>
      <c r="AM226" s="296">
        <v>1</v>
      </c>
      <c r="AN226" s="296">
        <v>1</v>
      </c>
      <c r="AO226" s="296">
        <v>1</v>
      </c>
      <c r="AP226" s="296">
        <v>1</v>
      </c>
      <c r="AQ226" s="296">
        <v>1</v>
      </c>
      <c r="AR226" s="296">
        <v>1</v>
      </c>
      <c r="AS226" s="296">
        <v>1</v>
      </c>
      <c r="AT226" s="296">
        <v>1</v>
      </c>
      <c r="AU226" s="296">
        <v>1</v>
      </c>
      <c r="AV226" s="296">
        <v>1</v>
      </c>
      <c r="AW226" s="296">
        <v>1</v>
      </c>
      <c r="AX226" s="296">
        <v>1</v>
      </c>
      <c r="AY226" s="296">
        <v>0.5</v>
      </c>
      <c r="AZ226" s="296">
        <v>1</v>
      </c>
      <c r="BA226" s="296">
        <v>0.89</v>
      </c>
      <c r="BB226" s="296">
        <v>1</v>
      </c>
      <c r="BC226" s="296">
        <v>0.55000000000000004</v>
      </c>
      <c r="BD226" s="296">
        <v>1</v>
      </c>
      <c r="BE226" s="296">
        <v>0.6</v>
      </c>
      <c r="BF226" s="296">
        <v>1</v>
      </c>
      <c r="BG226" s="296">
        <v>1</v>
      </c>
      <c r="BH226" s="296">
        <v>1</v>
      </c>
      <c r="BI226" s="296">
        <v>1</v>
      </c>
      <c r="BJ226" s="296">
        <v>0.73</v>
      </c>
      <c r="BK226" s="296">
        <v>1</v>
      </c>
      <c r="BL226" s="296">
        <v>1</v>
      </c>
      <c r="BM226" s="296">
        <v>1</v>
      </c>
      <c r="BN226" s="296">
        <v>1</v>
      </c>
      <c r="BO226" s="296">
        <v>1</v>
      </c>
      <c r="BP226" s="296">
        <v>1</v>
      </c>
      <c r="BQ226" s="296">
        <v>0.5</v>
      </c>
      <c r="BR226" s="296">
        <v>0.78</v>
      </c>
      <c r="BS226" s="296">
        <v>0.6</v>
      </c>
      <c r="BT226" s="129"/>
    </row>
    <row r="227" spans="1:72" ht="15" x14ac:dyDescent="0.15">
      <c r="A227" s="104" t="s">
        <v>427</v>
      </c>
      <c r="B227" s="153" t="s">
        <v>524</v>
      </c>
      <c r="C227" s="153"/>
      <c r="D227" s="153" t="s">
        <v>847</v>
      </c>
      <c r="E227" s="153" t="s">
        <v>135</v>
      </c>
      <c r="F227" s="153"/>
      <c r="G227" s="105">
        <v>7.4999999999999997E-2</v>
      </c>
      <c r="H227" s="106">
        <v>0.5</v>
      </c>
      <c r="I227" s="107">
        <f t="shared" si="9"/>
        <v>6</v>
      </c>
      <c r="J227" s="107">
        <f t="shared" si="9"/>
        <v>40</v>
      </c>
      <c r="K227" s="248"/>
      <c r="L227" s="296">
        <v>1</v>
      </c>
      <c r="M227" s="296">
        <v>1</v>
      </c>
      <c r="N227" s="296">
        <v>1</v>
      </c>
      <c r="O227" s="296">
        <v>1</v>
      </c>
      <c r="P227" s="296">
        <v>1</v>
      </c>
      <c r="Q227" s="296">
        <v>1</v>
      </c>
      <c r="R227" s="296">
        <v>1</v>
      </c>
      <c r="S227" s="296">
        <v>1</v>
      </c>
      <c r="T227" s="296">
        <v>1</v>
      </c>
      <c r="U227" s="296">
        <v>1</v>
      </c>
      <c r="V227" s="296">
        <v>1</v>
      </c>
      <c r="W227" s="296">
        <v>1</v>
      </c>
      <c r="X227" s="296">
        <v>1</v>
      </c>
      <c r="Y227" s="296">
        <v>1</v>
      </c>
      <c r="Z227" s="296">
        <v>1</v>
      </c>
      <c r="AA227" s="296">
        <v>1</v>
      </c>
      <c r="AB227" s="296">
        <v>1</v>
      </c>
      <c r="AC227" s="296">
        <v>1</v>
      </c>
      <c r="AD227" s="296">
        <v>1</v>
      </c>
      <c r="AE227" s="296">
        <v>1</v>
      </c>
      <c r="AF227" s="296">
        <v>1</v>
      </c>
      <c r="AG227" s="296">
        <v>1</v>
      </c>
      <c r="AH227" s="296">
        <v>1</v>
      </c>
      <c r="AI227" s="296">
        <v>0.81</v>
      </c>
      <c r="AJ227" s="296">
        <v>1</v>
      </c>
      <c r="AK227" s="296">
        <v>1</v>
      </c>
      <c r="AL227" s="296">
        <v>1</v>
      </c>
      <c r="AM227" s="296">
        <v>1</v>
      </c>
      <c r="AN227" s="296">
        <v>1</v>
      </c>
      <c r="AO227" s="296">
        <v>1</v>
      </c>
      <c r="AP227" s="296">
        <v>1</v>
      </c>
      <c r="AQ227" s="296">
        <v>1</v>
      </c>
      <c r="AR227" s="296">
        <v>1</v>
      </c>
      <c r="AS227" s="296">
        <v>1</v>
      </c>
      <c r="AT227" s="296">
        <v>1</v>
      </c>
      <c r="AU227" s="296">
        <v>1</v>
      </c>
      <c r="AV227" s="296">
        <v>1</v>
      </c>
      <c r="AW227" s="296">
        <v>1</v>
      </c>
      <c r="AX227" s="296">
        <v>1</v>
      </c>
      <c r="AY227" s="296">
        <v>0.5</v>
      </c>
      <c r="AZ227" s="296">
        <v>1</v>
      </c>
      <c r="BA227" s="296">
        <v>0.89</v>
      </c>
      <c r="BB227" s="296">
        <v>1</v>
      </c>
      <c r="BC227" s="296">
        <v>0.55000000000000004</v>
      </c>
      <c r="BD227" s="296">
        <v>1</v>
      </c>
      <c r="BE227" s="296">
        <v>0.6</v>
      </c>
      <c r="BF227" s="296">
        <v>1</v>
      </c>
      <c r="BG227" s="296">
        <v>1</v>
      </c>
      <c r="BH227" s="296">
        <v>1</v>
      </c>
      <c r="BI227" s="296">
        <v>1</v>
      </c>
      <c r="BJ227" s="296">
        <v>0.73</v>
      </c>
      <c r="BK227" s="296">
        <v>1</v>
      </c>
      <c r="BL227" s="296">
        <v>1</v>
      </c>
      <c r="BM227" s="296">
        <v>1</v>
      </c>
      <c r="BN227" s="296">
        <v>1</v>
      </c>
      <c r="BO227" s="296">
        <v>1</v>
      </c>
      <c r="BP227" s="296">
        <v>1</v>
      </c>
      <c r="BQ227" s="296">
        <v>0.5</v>
      </c>
      <c r="BR227" s="296">
        <v>0.78</v>
      </c>
      <c r="BS227" s="296">
        <v>0.6</v>
      </c>
      <c r="BT227" s="129"/>
    </row>
    <row r="228" spans="1:72" ht="15" x14ac:dyDescent="0.15">
      <c r="A228" s="104" t="s">
        <v>429</v>
      </c>
      <c r="B228" s="153" t="s">
        <v>524</v>
      </c>
      <c r="C228" s="153"/>
      <c r="D228" s="153" t="s">
        <v>849</v>
      </c>
      <c r="E228" s="153" t="s">
        <v>135</v>
      </c>
      <c r="F228" s="153"/>
      <c r="G228" s="105">
        <v>0.1</v>
      </c>
      <c r="H228" s="106">
        <v>0.2</v>
      </c>
      <c r="I228" s="107">
        <f t="shared" si="9"/>
        <v>8</v>
      </c>
      <c r="J228" s="107">
        <f t="shared" si="9"/>
        <v>16</v>
      </c>
      <c r="K228" s="248"/>
      <c r="L228" s="296">
        <v>1</v>
      </c>
      <c r="M228" s="296">
        <v>1</v>
      </c>
      <c r="N228" s="296">
        <v>1</v>
      </c>
      <c r="O228" s="296">
        <v>1</v>
      </c>
      <c r="P228" s="296">
        <v>1</v>
      </c>
      <c r="Q228" s="296">
        <v>1</v>
      </c>
      <c r="R228" s="296">
        <v>1</v>
      </c>
      <c r="S228" s="296">
        <v>1</v>
      </c>
      <c r="T228" s="296">
        <v>1</v>
      </c>
      <c r="U228" s="296">
        <v>1</v>
      </c>
      <c r="V228" s="296">
        <v>1</v>
      </c>
      <c r="W228" s="296">
        <v>1</v>
      </c>
      <c r="X228" s="296">
        <v>1</v>
      </c>
      <c r="Y228" s="296">
        <v>1</v>
      </c>
      <c r="Z228" s="296">
        <v>1</v>
      </c>
      <c r="AA228" s="296">
        <v>1</v>
      </c>
      <c r="AB228" s="296">
        <v>1</v>
      </c>
      <c r="AC228" s="296">
        <v>1</v>
      </c>
      <c r="AD228" s="296">
        <v>1</v>
      </c>
      <c r="AE228" s="296">
        <v>1</v>
      </c>
      <c r="AF228" s="296">
        <v>1</v>
      </c>
      <c r="AG228" s="296">
        <v>1</v>
      </c>
      <c r="AH228" s="296">
        <v>1</v>
      </c>
      <c r="AI228" s="296">
        <v>0.81</v>
      </c>
      <c r="AJ228" s="296">
        <v>1</v>
      </c>
      <c r="AK228" s="296">
        <v>1</v>
      </c>
      <c r="AL228" s="296">
        <v>1</v>
      </c>
      <c r="AM228" s="296">
        <v>1</v>
      </c>
      <c r="AN228" s="296">
        <v>1</v>
      </c>
      <c r="AO228" s="296">
        <v>1</v>
      </c>
      <c r="AP228" s="296">
        <v>1</v>
      </c>
      <c r="AQ228" s="296">
        <v>1</v>
      </c>
      <c r="AR228" s="296">
        <v>1</v>
      </c>
      <c r="AS228" s="296">
        <v>1</v>
      </c>
      <c r="AT228" s="296">
        <v>1</v>
      </c>
      <c r="AU228" s="296">
        <v>1</v>
      </c>
      <c r="AV228" s="296">
        <v>1</v>
      </c>
      <c r="AW228" s="296">
        <v>1</v>
      </c>
      <c r="AX228" s="296">
        <v>1</v>
      </c>
      <c r="AY228" s="296">
        <v>0.5</v>
      </c>
      <c r="AZ228" s="296">
        <v>1</v>
      </c>
      <c r="BA228" s="296">
        <v>0.89</v>
      </c>
      <c r="BB228" s="296">
        <v>1</v>
      </c>
      <c r="BC228" s="296">
        <v>0.55000000000000004</v>
      </c>
      <c r="BD228" s="296">
        <v>1</v>
      </c>
      <c r="BE228" s="296">
        <v>0.6</v>
      </c>
      <c r="BF228" s="296">
        <v>1</v>
      </c>
      <c r="BG228" s="296">
        <v>1</v>
      </c>
      <c r="BH228" s="296">
        <v>1</v>
      </c>
      <c r="BI228" s="296">
        <v>1</v>
      </c>
      <c r="BJ228" s="296">
        <v>0.73</v>
      </c>
      <c r="BK228" s="296">
        <v>1</v>
      </c>
      <c r="BL228" s="296">
        <v>1</v>
      </c>
      <c r="BM228" s="296">
        <v>1</v>
      </c>
      <c r="BN228" s="296">
        <v>1</v>
      </c>
      <c r="BO228" s="296">
        <v>1</v>
      </c>
      <c r="BP228" s="296">
        <v>1</v>
      </c>
      <c r="BQ228" s="296">
        <v>0.5</v>
      </c>
      <c r="BR228" s="296">
        <v>0.78</v>
      </c>
      <c r="BS228" s="296">
        <v>0.6</v>
      </c>
      <c r="BT228" s="129"/>
    </row>
    <row r="229" spans="1:72" ht="15" x14ac:dyDescent="0.15">
      <c r="A229" s="104" t="s">
        <v>430</v>
      </c>
      <c r="B229" s="153" t="s">
        <v>524</v>
      </c>
      <c r="C229" s="153"/>
      <c r="D229" s="153" t="s">
        <v>850</v>
      </c>
      <c r="E229" s="153" t="s">
        <v>135</v>
      </c>
      <c r="F229" s="153"/>
      <c r="G229" s="105">
        <v>0.1</v>
      </c>
      <c r="H229" s="106">
        <v>0.33</v>
      </c>
      <c r="I229" s="107">
        <f t="shared" si="9"/>
        <v>8</v>
      </c>
      <c r="J229" s="107">
        <f t="shared" si="9"/>
        <v>26.400000000000002</v>
      </c>
      <c r="K229" s="248"/>
      <c r="L229" s="296">
        <v>1</v>
      </c>
      <c r="M229" s="296">
        <v>1</v>
      </c>
      <c r="N229" s="296">
        <v>1</v>
      </c>
      <c r="O229" s="296">
        <v>1</v>
      </c>
      <c r="P229" s="296">
        <v>1</v>
      </c>
      <c r="Q229" s="296">
        <v>1</v>
      </c>
      <c r="R229" s="296">
        <v>1</v>
      </c>
      <c r="S229" s="296">
        <v>1</v>
      </c>
      <c r="T229" s="296">
        <v>1</v>
      </c>
      <c r="U229" s="296">
        <v>1</v>
      </c>
      <c r="V229" s="296">
        <v>1</v>
      </c>
      <c r="W229" s="296">
        <v>1</v>
      </c>
      <c r="X229" s="296">
        <v>1</v>
      </c>
      <c r="Y229" s="296">
        <v>1</v>
      </c>
      <c r="Z229" s="296">
        <v>1</v>
      </c>
      <c r="AA229" s="296">
        <v>1</v>
      </c>
      <c r="AB229" s="296">
        <v>1</v>
      </c>
      <c r="AC229" s="296">
        <v>1</v>
      </c>
      <c r="AD229" s="296">
        <v>1</v>
      </c>
      <c r="AE229" s="296">
        <v>1</v>
      </c>
      <c r="AF229" s="296">
        <v>1</v>
      </c>
      <c r="AG229" s="296">
        <v>1</v>
      </c>
      <c r="AH229" s="296">
        <v>1</v>
      </c>
      <c r="AI229" s="296">
        <v>0.81</v>
      </c>
      <c r="AJ229" s="296">
        <v>1</v>
      </c>
      <c r="AK229" s="296">
        <v>1</v>
      </c>
      <c r="AL229" s="296">
        <v>1</v>
      </c>
      <c r="AM229" s="296">
        <v>1</v>
      </c>
      <c r="AN229" s="296">
        <v>1</v>
      </c>
      <c r="AO229" s="296">
        <v>1</v>
      </c>
      <c r="AP229" s="296">
        <v>1</v>
      </c>
      <c r="AQ229" s="296">
        <v>1</v>
      </c>
      <c r="AR229" s="296">
        <v>1</v>
      </c>
      <c r="AS229" s="296">
        <v>1</v>
      </c>
      <c r="AT229" s="296">
        <v>1</v>
      </c>
      <c r="AU229" s="296">
        <v>1</v>
      </c>
      <c r="AV229" s="296">
        <v>1</v>
      </c>
      <c r="AW229" s="296">
        <v>1</v>
      </c>
      <c r="AX229" s="296">
        <v>1</v>
      </c>
      <c r="AY229" s="296">
        <v>0.5</v>
      </c>
      <c r="AZ229" s="296">
        <v>1</v>
      </c>
      <c r="BA229" s="296">
        <v>0.89</v>
      </c>
      <c r="BB229" s="296">
        <v>1</v>
      </c>
      <c r="BC229" s="296">
        <v>0.55000000000000004</v>
      </c>
      <c r="BD229" s="296">
        <v>1</v>
      </c>
      <c r="BE229" s="296">
        <v>0.6</v>
      </c>
      <c r="BF229" s="296">
        <v>1</v>
      </c>
      <c r="BG229" s="296">
        <v>1</v>
      </c>
      <c r="BH229" s="296">
        <v>1</v>
      </c>
      <c r="BI229" s="296">
        <v>1</v>
      </c>
      <c r="BJ229" s="296">
        <v>0.73</v>
      </c>
      <c r="BK229" s="296">
        <v>1</v>
      </c>
      <c r="BL229" s="296">
        <v>1</v>
      </c>
      <c r="BM229" s="296">
        <v>1</v>
      </c>
      <c r="BN229" s="296">
        <v>1</v>
      </c>
      <c r="BO229" s="296">
        <v>1</v>
      </c>
      <c r="BP229" s="296">
        <v>1</v>
      </c>
      <c r="BQ229" s="296">
        <v>0.5</v>
      </c>
      <c r="BR229" s="296">
        <v>0.78</v>
      </c>
      <c r="BS229" s="296">
        <v>0.6</v>
      </c>
      <c r="BT229" s="129"/>
    </row>
    <row r="230" spans="1:72" ht="15" x14ac:dyDescent="0.15">
      <c r="A230" s="104" t="s">
        <v>431</v>
      </c>
      <c r="B230" s="153" t="s">
        <v>524</v>
      </c>
      <c r="C230" s="153"/>
      <c r="D230" s="153" t="s">
        <v>851</v>
      </c>
      <c r="E230" s="153" t="s">
        <v>135</v>
      </c>
      <c r="F230" s="153"/>
      <c r="G230" s="105">
        <v>0.1</v>
      </c>
      <c r="H230" s="106">
        <v>0.4</v>
      </c>
      <c r="I230" s="107">
        <f t="shared" si="9"/>
        <v>8</v>
      </c>
      <c r="J230" s="107">
        <f t="shared" si="9"/>
        <v>32</v>
      </c>
      <c r="K230" s="248"/>
      <c r="L230" s="296">
        <v>1</v>
      </c>
      <c r="M230" s="296">
        <v>1</v>
      </c>
      <c r="N230" s="296">
        <v>1</v>
      </c>
      <c r="O230" s="296">
        <v>1</v>
      </c>
      <c r="P230" s="296">
        <v>1</v>
      </c>
      <c r="Q230" s="296">
        <v>1</v>
      </c>
      <c r="R230" s="296">
        <v>1</v>
      </c>
      <c r="S230" s="296">
        <v>1</v>
      </c>
      <c r="T230" s="296">
        <v>1</v>
      </c>
      <c r="U230" s="296">
        <v>1</v>
      </c>
      <c r="V230" s="296">
        <v>1</v>
      </c>
      <c r="W230" s="296">
        <v>1</v>
      </c>
      <c r="X230" s="296">
        <v>1</v>
      </c>
      <c r="Y230" s="296">
        <v>1</v>
      </c>
      <c r="Z230" s="296">
        <v>1</v>
      </c>
      <c r="AA230" s="296">
        <v>1</v>
      </c>
      <c r="AB230" s="296">
        <v>1</v>
      </c>
      <c r="AC230" s="296">
        <v>1</v>
      </c>
      <c r="AD230" s="296">
        <v>1</v>
      </c>
      <c r="AE230" s="296">
        <v>1</v>
      </c>
      <c r="AF230" s="296">
        <v>1</v>
      </c>
      <c r="AG230" s="296">
        <v>1</v>
      </c>
      <c r="AH230" s="296">
        <v>1</v>
      </c>
      <c r="AI230" s="296">
        <v>0.81</v>
      </c>
      <c r="AJ230" s="296">
        <v>1</v>
      </c>
      <c r="AK230" s="296">
        <v>1</v>
      </c>
      <c r="AL230" s="296">
        <v>1</v>
      </c>
      <c r="AM230" s="296">
        <v>1</v>
      </c>
      <c r="AN230" s="296">
        <v>1</v>
      </c>
      <c r="AO230" s="296">
        <v>1</v>
      </c>
      <c r="AP230" s="296">
        <v>1</v>
      </c>
      <c r="AQ230" s="296">
        <v>1</v>
      </c>
      <c r="AR230" s="296">
        <v>1</v>
      </c>
      <c r="AS230" s="296">
        <v>1</v>
      </c>
      <c r="AT230" s="296">
        <v>1</v>
      </c>
      <c r="AU230" s="296">
        <v>1</v>
      </c>
      <c r="AV230" s="296">
        <v>1</v>
      </c>
      <c r="AW230" s="296">
        <v>1</v>
      </c>
      <c r="AX230" s="296">
        <v>1</v>
      </c>
      <c r="AY230" s="296">
        <v>0.5</v>
      </c>
      <c r="AZ230" s="296">
        <v>1</v>
      </c>
      <c r="BA230" s="296">
        <v>0.89</v>
      </c>
      <c r="BB230" s="296">
        <v>1</v>
      </c>
      <c r="BC230" s="296">
        <v>0.55000000000000004</v>
      </c>
      <c r="BD230" s="296">
        <v>1</v>
      </c>
      <c r="BE230" s="296">
        <v>0.6</v>
      </c>
      <c r="BF230" s="296">
        <v>1</v>
      </c>
      <c r="BG230" s="296">
        <v>1</v>
      </c>
      <c r="BH230" s="296">
        <v>1</v>
      </c>
      <c r="BI230" s="296">
        <v>1</v>
      </c>
      <c r="BJ230" s="296">
        <v>0.73</v>
      </c>
      <c r="BK230" s="296">
        <v>1</v>
      </c>
      <c r="BL230" s="296">
        <v>1</v>
      </c>
      <c r="BM230" s="296">
        <v>1</v>
      </c>
      <c r="BN230" s="296">
        <v>1</v>
      </c>
      <c r="BO230" s="296">
        <v>1</v>
      </c>
      <c r="BP230" s="296">
        <v>1</v>
      </c>
      <c r="BQ230" s="296">
        <v>0.5</v>
      </c>
      <c r="BR230" s="296">
        <v>0.78</v>
      </c>
      <c r="BS230" s="296">
        <v>0.6</v>
      </c>
      <c r="BT230" s="129"/>
    </row>
    <row r="231" spans="1:72" ht="15" x14ac:dyDescent="0.15">
      <c r="A231" s="104" t="s">
        <v>432</v>
      </c>
      <c r="B231" s="153" t="s">
        <v>524</v>
      </c>
      <c r="C231" s="153"/>
      <c r="D231" s="153" t="s">
        <v>852</v>
      </c>
      <c r="E231" s="153" t="s">
        <v>135</v>
      </c>
      <c r="F231" s="153"/>
      <c r="G231" s="105">
        <v>0.1</v>
      </c>
      <c r="H231" s="106">
        <v>0.6</v>
      </c>
      <c r="I231" s="107">
        <f t="shared" si="9"/>
        <v>8</v>
      </c>
      <c r="J231" s="107">
        <f t="shared" si="9"/>
        <v>48</v>
      </c>
      <c r="K231" s="248"/>
      <c r="L231" s="296">
        <v>1</v>
      </c>
      <c r="M231" s="296">
        <v>1</v>
      </c>
      <c r="N231" s="296">
        <v>1</v>
      </c>
      <c r="O231" s="296">
        <v>1</v>
      </c>
      <c r="P231" s="296">
        <v>1</v>
      </c>
      <c r="Q231" s="296">
        <v>1</v>
      </c>
      <c r="R231" s="296">
        <v>1</v>
      </c>
      <c r="S231" s="296">
        <v>1</v>
      </c>
      <c r="T231" s="296">
        <v>1</v>
      </c>
      <c r="U231" s="296">
        <v>1</v>
      </c>
      <c r="V231" s="296">
        <v>1</v>
      </c>
      <c r="W231" s="296">
        <v>1</v>
      </c>
      <c r="X231" s="296">
        <v>1</v>
      </c>
      <c r="Y231" s="296">
        <v>1</v>
      </c>
      <c r="Z231" s="296">
        <v>1</v>
      </c>
      <c r="AA231" s="296">
        <v>1</v>
      </c>
      <c r="AB231" s="296">
        <v>1</v>
      </c>
      <c r="AC231" s="296">
        <v>1</v>
      </c>
      <c r="AD231" s="296">
        <v>1</v>
      </c>
      <c r="AE231" s="296">
        <v>1</v>
      </c>
      <c r="AF231" s="296">
        <v>1</v>
      </c>
      <c r="AG231" s="296">
        <v>1</v>
      </c>
      <c r="AH231" s="296">
        <v>1</v>
      </c>
      <c r="AI231" s="296">
        <v>0.81</v>
      </c>
      <c r="AJ231" s="296">
        <v>1</v>
      </c>
      <c r="AK231" s="296">
        <v>1</v>
      </c>
      <c r="AL231" s="296">
        <v>1</v>
      </c>
      <c r="AM231" s="296">
        <v>1</v>
      </c>
      <c r="AN231" s="296">
        <v>1</v>
      </c>
      <c r="AO231" s="296">
        <v>1</v>
      </c>
      <c r="AP231" s="296">
        <v>1</v>
      </c>
      <c r="AQ231" s="296">
        <v>1</v>
      </c>
      <c r="AR231" s="296">
        <v>1</v>
      </c>
      <c r="AS231" s="296">
        <v>1</v>
      </c>
      <c r="AT231" s="296">
        <v>1</v>
      </c>
      <c r="AU231" s="296">
        <v>1</v>
      </c>
      <c r="AV231" s="296">
        <v>1</v>
      </c>
      <c r="AW231" s="296">
        <v>1</v>
      </c>
      <c r="AX231" s="296">
        <v>1</v>
      </c>
      <c r="AY231" s="296">
        <v>0.5</v>
      </c>
      <c r="AZ231" s="296">
        <v>1</v>
      </c>
      <c r="BA231" s="296">
        <v>0.89</v>
      </c>
      <c r="BB231" s="296">
        <v>1</v>
      </c>
      <c r="BC231" s="296">
        <v>0.55000000000000004</v>
      </c>
      <c r="BD231" s="296">
        <v>1</v>
      </c>
      <c r="BE231" s="296">
        <v>0.6</v>
      </c>
      <c r="BF231" s="296">
        <v>1</v>
      </c>
      <c r="BG231" s="296">
        <v>1</v>
      </c>
      <c r="BH231" s="296">
        <v>1</v>
      </c>
      <c r="BI231" s="296">
        <v>1</v>
      </c>
      <c r="BJ231" s="296">
        <v>0.73</v>
      </c>
      <c r="BK231" s="296">
        <v>1</v>
      </c>
      <c r="BL231" s="296">
        <v>1</v>
      </c>
      <c r="BM231" s="296">
        <v>1</v>
      </c>
      <c r="BN231" s="296">
        <v>1</v>
      </c>
      <c r="BO231" s="296">
        <v>1</v>
      </c>
      <c r="BP231" s="296">
        <v>1</v>
      </c>
      <c r="BQ231" s="296">
        <v>0.5</v>
      </c>
      <c r="BR231" s="296">
        <v>0.78</v>
      </c>
      <c r="BS231" s="296">
        <v>0.6</v>
      </c>
      <c r="BT231" s="129"/>
    </row>
    <row r="232" spans="1:72" ht="15" x14ac:dyDescent="0.15">
      <c r="A232" s="104" t="s">
        <v>433</v>
      </c>
      <c r="B232" s="153" t="s">
        <v>524</v>
      </c>
      <c r="C232" s="153"/>
      <c r="D232" s="153" t="s">
        <v>853</v>
      </c>
      <c r="E232" s="153" t="s">
        <v>135</v>
      </c>
      <c r="F232" s="153"/>
      <c r="G232" s="105">
        <v>0.1</v>
      </c>
      <c r="H232" s="106">
        <v>1.2</v>
      </c>
      <c r="I232" s="107">
        <f t="shared" si="9"/>
        <v>8</v>
      </c>
      <c r="J232" s="107">
        <f t="shared" si="9"/>
        <v>96</v>
      </c>
      <c r="K232" s="248"/>
      <c r="L232" s="296">
        <v>1</v>
      </c>
      <c r="M232" s="296">
        <v>1</v>
      </c>
      <c r="N232" s="296">
        <v>1</v>
      </c>
      <c r="O232" s="296">
        <v>1</v>
      </c>
      <c r="P232" s="296">
        <v>1</v>
      </c>
      <c r="Q232" s="296">
        <v>1</v>
      </c>
      <c r="R232" s="296">
        <v>1</v>
      </c>
      <c r="S232" s="296">
        <v>1</v>
      </c>
      <c r="T232" s="296">
        <v>1</v>
      </c>
      <c r="U232" s="296">
        <v>1</v>
      </c>
      <c r="V232" s="296">
        <v>1</v>
      </c>
      <c r="W232" s="296">
        <v>1</v>
      </c>
      <c r="X232" s="296">
        <v>1</v>
      </c>
      <c r="Y232" s="296">
        <v>1</v>
      </c>
      <c r="Z232" s="296">
        <v>1</v>
      </c>
      <c r="AA232" s="296">
        <v>1</v>
      </c>
      <c r="AB232" s="296">
        <v>1</v>
      </c>
      <c r="AC232" s="296">
        <v>1</v>
      </c>
      <c r="AD232" s="296">
        <v>1</v>
      </c>
      <c r="AE232" s="296">
        <v>1</v>
      </c>
      <c r="AF232" s="296">
        <v>1</v>
      </c>
      <c r="AG232" s="296">
        <v>1</v>
      </c>
      <c r="AH232" s="296">
        <v>1</v>
      </c>
      <c r="AI232" s="296">
        <v>0.81</v>
      </c>
      <c r="AJ232" s="296">
        <v>1</v>
      </c>
      <c r="AK232" s="296">
        <v>1</v>
      </c>
      <c r="AL232" s="296">
        <v>1</v>
      </c>
      <c r="AM232" s="296">
        <v>1</v>
      </c>
      <c r="AN232" s="296">
        <v>1</v>
      </c>
      <c r="AO232" s="296">
        <v>1</v>
      </c>
      <c r="AP232" s="296">
        <v>1</v>
      </c>
      <c r="AQ232" s="296">
        <v>1</v>
      </c>
      <c r="AR232" s="296">
        <v>1</v>
      </c>
      <c r="AS232" s="296">
        <v>1</v>
      </c>
      <c r="AT232" s="296">
        <v>1</v>
      </c>
      <c r="AU232" s="296">
        <v>1</v>
      </c>
      <c r="AV232" s="296">
        <v>1</v>
      </c>
      <c r="AW232" s="296">
        <v>1</v>
      </c>
      <c r="AX232" s="296">
        <v>1</v>
      </c>
      <c r="AY232" s="296">
        <v>0.5</v>
      </c>
      <c r="AZ232" s="296">
        <v>1</v>
      </c>
      <c r="BA232" s="296">
        <v>0.89</v>
      </c>
      <c r="BB232" s="296">
        <v>1</v>
      </c>
      <c r="BC232" s="296">
        <v>0.55000000000000004</v>
      </c>
      <c r="BD232" s="296">
        <v>1</v>
      </c>
      <c r="BE232" s="296">
        <v>0.6</v>
      </c>
      <c r="BF232" s="296">
        <v>1</v>
      </c>
      <c r="BG232" s="296">
        <v>1</v>
      </c>
      <c r="BH232" s="296">
        <v>1</v>
      </c>
      <c r="BI232" s="296">
        <v>1</v>
      </c>
      <c r="BJ232" s="296">
        <v>0.73</v>
      </c>
      <c r="BK232" s="296">
        <v>1</v>
      </c>
      <c r="BL232" s="296">
        <v>1</v>
      </c>
      <c r="BM232" s="296">
        <v>1</v>
      </c>
      <c r="BN232" s="296">
        <v>1</v>
      </c>
      <c r="BO232" s="296">
        <v>1</v>
      </c>
      <c r="BP232" s="296">
        <v>1</v>
      </c>
      <c r="BQ232" s="296">
        <v>0.5</v>
      </c>
      <c r="BR232" s="296">
        <v>0.78</v>
      </c>
      <c r="BS232" s="296">
        <v>0.6</v>
      </c>
      <c r="BT232" s="129"/>
    </row>
    <row r="233" spans="1:72" ht="15" x14ac:dyDescent="0.15">
      <c r="A233" s="104" t="s">
        <v>434</v>
      </c>
      <c r="B233" s="153" t="s">
        <v>524</v>
      </c>
      <c r="C233" s="153"/>
      <c r="D233" s="153" t="s">
        <v>854</v>
      </c>
      <c r="E233" s="153" t="s">
        <v>135</v>
      </c>
      <c r="F233" s="153"/>
      <c r="G233" s="105">
        <v>0.13</v>
      </c>
      <c r="H233" s="106">
        <v>0.25</v>
      </c>
      <c r="I233" s="107">
        <f t="shared" si="9"/>
        <v>10.4</v>
      </c>
      <c r="J233" s="107">
        <f t="shared" si="9"/>
        <v>20</v>
      </c>
      <c r="K233" s="248"/>
      <c r="L233" s="296">
        <v>1</v>
      </c>
      <c r="M233" s="296">
        <v>1</v>
      </c>
      <c r="N233" s="296">
        <v>1</v>
      </c>
      <c r="O233" s="296">
        <v>1</v>
      </c>
      <c r="P233" s="296">
        <v>1</v>
      </c>
      <c r="Q233" s="296">
        <v>1</v>
      </c>
      <c r="R233" s="296">
        <v>1</v>
      </c>
      <c r="S233" s="296">
        <v>1</v>
      </c>
      <c r="T233" s="296">
        <v>1</v>
      </c>
      <c r="U233" s="296">
        <v>1</v>
      </c>
      <c r="V233" s="296">
        <v>1</v>
      </c>
      <c r="W233" s="296">
        <v>1</v>
      </c>
      <c r="X233" s="296">
        <v>1</v>
      </c>
      <c r="Y233" s="296">
        <v>1</v>
      </c>
      <c r="Z233" s="296">
        <v>1</v>
      </c>
      <c r="AA233" s="296">
        <v>1</v>
      </c>
      <c r="AB233" s="296">
        <v>1</v>
      </c>
      <c r="AC233" s="296">
        <v>1</v>
      </c>
      <c r="AD233" s="296">
        <v>1</v>
      </c>
      <c r="AE233" s="296">
        <v>1</v>
      </c>
      <c r="AF233" s="296">
        <v>1</v>
      </c>
      <c r="AG233" s="296">
        <v>1</v>
      </c>
      <c r="AH233" s="296">
        <v>1</v>
      </c>
      <c r="AI233" s="296">
        <v>0.81</v>
      </c>
      <c r="AJ233" s="296">
        <v>1</v>
      </c>
      <c r="AK233" s="296">
        <v>1</v>
      </c>
      <c r="AL233" s="296">
        <v>1</v>
      </c>
      <c r="AM233" s="296">
        <v>1</v>
      </c>
      <c r="AN233" s="296">
        <v>1</v>
      </c>
      <c r="AO233" s="296">
        <v>1</v>
      </c>
      <c r="AP233" s="296">
        <v>1</v>
      </c>
      <c r="AQ233" s="296">
        <v>1</v>
      </c>
      <c r="AR233" s="296">
        <v>1</v>
      </c>
      <c r="AS233" s="296">
        <v>1</v>
      </c>
      <c r="AT233" s="296">
        <v>1</v>
      </c>
      <c r="AU233" s="296">
        <v>1</v>
      </c>
      <c r="AV233" s="296">
        <v>1</v>
      </c>
      <c r="AW233" s="296">
        <v>1</v>
      </c>
      <c r="AX233" s="296">
        <v>1</v>
      </c>
      <c r="AY233" s="296">
        <v>0.5</v>
      </c>
      <c r="AZ233" s="296">
        <v>1</v>
      </c>
      <c r="BA233" s="296">
        <v>0.89</v>
      </c>
      <c r="BB233" s="296">
        <v>1</v>
      </c>
      <c r="BC233" s="296">
        <v>0.55000000000000004</v>
      </c>
      <c r="BD233" s="296">
        <v>1</v>
      </c>
      <c r="BE233" s="296">
        <v>0.6</v>
      </c>
      <c r="BF233" s="296">
        <v>1</v>
      </c>
      <c r="BG233" s="296">
        <v>1</v>
      </c>
      <c r="BH233" s="296">
        <v>1</v>
      </c>
      <c r="BI233" s="296">
        <v>1</v>
      </c>
      <c r="BJ233" s="296">
        <v>0.73</v>
      </c>
      <c r="BK233" s="296">
        <v>1</v>
      </c>
      <c r="BL233" s="296">
        <v>1</v>
      </c>
      <c r="BM233" s="296">
        <v>1</v>
      </c>
      <c r="BN233" s="296">
        <v>1</v>
      </c>
      <c r="BO233" s="296">
        <v>1</v>
      </c>
      <c r="BP233" s="296">
        <v>1</v>
      </c>
      <c r="BQ233" s="296">
        <v>0.5</v>
      </c>
      <c r="BR233" s="296">
        <v>0.78</v>
      </c>
      <c r="BS233" s="296">
        <v>0.6</v>
      </c>
      <c r="BT233" s="129"/>
    </row>
    <row r="234" spans="1:72" ht="15" x14ac:dyDescent="0.15">
      <c r="A234" s="104" t="s">
        <v>435</v>
      </c>
      <c r="B234" s="153" t="s">
        <v>524</v>
      </c>
      <c r="C234" s="153"/>
      <c r="D234" s="153" t="s">
        <v>855</v>
      </c>
      <c r="E234" s="153" t="s">
        <v>135</v>
      </c>
      <c r="F234" s="153"/>
      <c r="G234" s="105">
        <v>0.13</v>
      </c>
      <c r="H234" s="106">
        <v>0.8</v>
      </c>
      <c r="I234" s="107">
        <f t="shared" si="9"/>
        <v>10.4</v>
      </c>
      <c r="J234" s="107">
        <f t="shared" si="9"/>
        <v>64</v>
      </c>
      <c r="K234" s="248"/>
      <c r="L234" s="296">
        <v>1</v>
      </c>
      <c r="M234" s="296">
        <v>1</v>
      </c>
      <c r="N234" s="296">
        <v>1</v>
      </c>
      <c r="O234" s="296">
        <v>1</v>
      </c>
      <c r="P234" s="296">
        <v>1</v>
      </c>
      <c r="Q234" s="296">
        <v>1</v>
      </c>
      <c r="R234" s="296">
        <v>1</v>
      </c>
      <c r="S234" s="296">
        <v>1</v>
      </c>
      <c r="T234" s="296">
        <v>1</v>
      </c>
      <c r="U234" s="296">
        <v>1</v>
      </c>
      <c r="V234" s="296">
        <v>1</v>
      </c>
      <c r="W234" s="296">
        <v>1</v>
      </c>
      <c r="X234" s="296">
        <v>1</v>
      </c>
      <c r="Y234" s="296">
        <v>1</v>
      </c>
      <c r="Z234" s="296">
        <v>1</v>
      </c>
      <c r="AA234" s="296">
        <v>1</v>
      </c>
      <c r="AB234" s="296">
        <v>1</v>
      </c>
      <c r="AC234" s="296">
        <v>1</v>
      </c>
      <c r="AD234" s="296">
        <v>1</v>
      </c>
      <c r="AE234" s="296">
        <v>1</v>
      </c>
      <c r="AF234" s="296">
        <v>1</v>
      </c>
      <c r="AG234" s="296">
        <v>1</v>
      </c>
      <c r="AH234" s="296">
        <v>1</v>
      </c>
      <c r="AI234" s="296">
        <v>0.81</v>
      </c>
      <c r="AJ234" s="296">
        <v>1</v>
      </c>
      <c r="AK234" s="296">
        <v>1</v>
      </c>
      <c r="AL234" s="296">
        <v>1</v>
      </c>
      <c r="AM234" s="296">
        <v>1</v>
      </c>
      <c r="AN234" s="296">
        <v>1</v>
      </c>
      <c r="AO234" s="296">
        <v>1</v>
      </c>
      <c r="AP234" s="296">
        <v>1</v>
      </c>
      <c r="AQ234" s="296">
        <v>1</v>
      </c>
      <c r="AR234" s="296">
        <v>1</v>
      </c>
      <c r="AS234" s="296">
        <v>1</v>
      </c>
      <c r="AT234" s="296">
        <v>1</v>
      </c>
      <c r="AU234" s="296">
        <v>1</v>
      </c>
      <c r="AV234" s="296">
        <v>1</v>
      </c>
      <c r="AW234" s="296">
        <v>1</v>
      </c>
      <c r="AX234" s="296">
        <v>1</v>
      </c>
      <c r="AY234" s="296">
        <v>0.5</v>
      </c>
      <c r="AZ234" s="296">
        <v>1</v>
      </c>
      <c r="BA234" s="296">
        <v>0.89</v>
      </c>
      <c r="BB234" s="296">
        <v>1</v>
      </c>
      <c r="BC234" s="296">
        <v>0.55000000000000004</v>
      </c>
      <c r="BD234" s="296">
        <v>1</v>
      </c>
      <c r="BE234" s="296">
        <v>0.6</v>
      </c>
      <c r="BF234" s="296">
        <v>1</v>
      </c>
      <c r="BG234" s="296">
        <v>1</v>
      </c>
      <c r="BH234" s="296">
        <v>1</v>
      </c>
      <c r="BI234" s="296">
        <v>1</v>
      </c>
      <c r="BJ234" s="296">
        <v>0.73</v>
      </c>
      <c r="BK234" s="296">
        <v>1</v>
      </c>
      <c r="BL234" s="296">
        <v>1</v>
      </c>
      <c r="BM234" s="296">
        <v>1</v>
      </c>
      <c r="BN234" s="296">
        <v>1</v>
      </c>
      <c r="BO234" s="296">
        <v>1</v>
      </c>
      <c r="BP234" s="296">
        <v>1</v>
      </c>
      <c r="BQ234" s="296">
        <v>0.5</v>
      </c>
      <c r="BR234" s="296">
        <v>0.78</v>
      </c>
      <c r="BS234" s="296">
        <v>0.6</v>
      </c>
      <c r="BT234" s="129"/>
    </row>
    <row r="235" spans="1:72" ht="15" x14ac:dyDescent="0.15">
      <c r="A235" s="104" t="s">
        <v>436</v>
      </c>
      <c r="B235" s="153" t="s">
        <v>524</v>
      </c>
      <c r="C235" s="153"/>
      <c r="D235" s="153" t="s">
        <v>856</v>
      </c>
      <c r="E235" s="153" t="s">
        <v>135</v>
      </c>
      <c r="F235" s="153"/>
      <c r="G235" s="105">
        <v>0.15</v>
      </c>
      <c r="H235" s="106">
        <v>0.4</v>
      </c>
      <c r="I235" s="107">
        <f t="shared" si="9"/>
        <v>12</v>
      </c>
      <c r="J235" s="107">
        <f t="shared" si="9"/>
        <v>32</v>
      </c>
      <c r="K235" s="248"/>
      <c r="L235" s="296">
        <v>1</v>
      </c>
      <c r="M235" s="296">
        <v>1</v>
      </c>
      <c r="N235" s="296">
        <v>1</v>
      </c>
      <c r="O235" s="296">
        <v>1</v>
      </c>
      <c r="P235" s="296">
        <v>1</v>
      </c>
      <c r="Q235" s="296">
        <v>1</v>
      </c>
      <c r="R235" s="296">
        <v>1</v>
      </c>
      <c r="S235" s="296">
        <v>1</v>
      </c>
      <c r="T235" s="296">
        <v>1</v>
      </c>
      <c r="U235" s="296">
        <v>1</v>
      </c>
      <c r="V235" s="296">
        <v>1</v>
      </c>
      <c r="W235" s="296">
        <v>1</v>
      </c>
      <c r="X235" s="296">
        <v>1</v>
      </c>
      <c r="Y235" s="296">
        <v>1</v>
      </c>
      <c r="Z235" s="296">
        <v>1</v>
      </c>
      <c r="AA235" s="296">
        <v>1</v>
      </c>
      <c r="AB235" s="296">
        <v>1</v>
      </c>
      <c r="AC235" s="296">
        <v>1</v>
      </c>
      <c r="AD235" s="296">
        <v>1</v>
      </c>
      <c r="AE235" s="296">
        <v>1</v>
      </c>
      <c r="AF235" s="296">
        <v>1</v>
      </c>
      <c r="AG235" s="296">
        <v>1</v>
      </c>
      <c r="AH235" s="296">
        <v>1</v>
      </c>
      <c r="AI235" s="296">
        <v>0.81</v>
      </c>
      <c r="AJ235" s="296">
        <v>1</v>
      </c>
      <c r="AK235" s="296">
        <v>1</v>
      </c>
      <c r="AL235" s="296">
        <v>1</v>
      </c>
      <c r="AM235" s="296">
        <v>1</v>
      </c>
      <c r="AN235" s="296">
        <v>1</v>
      </c>
      <c r="AO235" s="296">
        <v>1</v>
      </c>
      <c r="AP235" s="296">
        <v>1</v>
      </c>
      <c r="AQ235" s="296">
        <v>1</v>
      </c>
      <c r="AR235" s="296">
        <v>1</v>
      </c>
      <c r="AS235" s="296">
        <v>1</v>
      </c>
      <c r="AT235" s="296">
        <v>1</v>
      </c>
      <c r="AU235" s="296">
        <v>1</v>
      </c>
      <c r="AV235" s="296">
        <v>1</v>
      </c>
      <c r="AW235" s="296">
        <v>1</v>
      </c>
      <c r="AX235" s="296">
        <v>1</v>
      </c>
      <c r="AY235" s="296">
        <v>0.5</v>
      </c>
      <c r="AZ235" s="296">
        <v>1</v>
      </c>
      <c r="BA235" s="296">
        <v>0.89</v>
      </c>
      <c r="BB235" s="296">
        <v>1</v>
      </c>
      <c r="BC235" s="296">
        <v>0.55000000000000004</v>
      </c>
      <c r="BD235" s="296">
        <v>1</v>
      </c>
      <c r="BE235" s="296">
        <v>0.6</v>
      </c>
      <c r="BF235" s="296">
        <v>1</v>
      </c>
      <c r="BG235" s="296">
        <v>1</v>
      </c>
      <c r="BH235" s="296">
        <v>1</v>
      </c>
      <c r="BI235" s="296">
        <v>1</v>
      </c>
      <c r="BJ235" s="296">
        <v>0.73</v>
      </c>
      <c r="BK235" s="296">
        <v>1</v>
      </c>
      <c r="BL235" s="296">
        <v>1</v>
      </c>
      <c r="BM235" s="296">
        <v>1</v>
      </c>
      <c r="BN235" s="296">
        <v>1</v>
      </c>
      <c r="BO235" s="296">
        <v>1</v>
      </c>
      <c r="BP235" s="296">
        <v>1</v>
      </c>
      <c r="BQ235" s="296">
        <v>0.5</v>
      </c>
      <c r="BR235" s="296">
        <v>0.78</v>
      </c>
      <c r="BS235" s="296">
        <v>0.6</v>
      </c>
      <c r="BT235" s="129"/>
    </row>
    <row r="236" spans="1:72" ht="15" x14ac:dyDescent="0.15">
      <c r="A236" s="104" t="s">
        <v>438</v>
      </c>
      <c r="B236" s="153" t="s">
        <v>524</v>
      </c>
      <c r="C236" s="153"/>
      <c r="D236" s="153" t="s">
        <v>858</v>
      </c>
      <c r="E236" s="153" t="s">
        <v>135</v>
      </c>
      <c r="F236" s="153"/>
      <c r="G236" s="105">
        <v>0.2</v>
      </c>
      <c r="H236" s="106">
        <v>0.6</v>
      </c>
      <c r="I236" s="107">
        <f t="shared" si="9"/>
        <v>16</v>
      </c>
      <c r="J236" s="107">
        <f t="shared" si="9"/>
        <v>48</v>
      </c>
      <c r="K236" s="248"/>
      <c r="L236" s="296">
        <v>1</v>
      </c>
      <c r="M236" s="296">
        <v>1</v>
      </c>
      <c r="N236" s="296">
        <v>1</v>
      </c>
      <c r="O236" s="296">
        <v>1</v>
      </c>
      <c r="P236" s="296">
        <v>1</v>
      </c>
      <c r="Q236" s="296">
        <v>1</v>
      </c>
      <c r="R236" s="296">
        <v>1</v>
      </c>
      <c r="S236" s="296">
        <v>1</v>
      </c>
      <c r="T236" s="296">
        <v>1</v>
      </c>
      <c r="U236" s="296">
        <v>1</v>
      </c>
      <c r="V236" s="296">
        <v>1</v>
      </c>
      <c r="W236" s="296">
        <v>1</v>
      </c>
      <c r="X236" s="296">
        <v>1</v>
      </c>
      <c r="Y236" s="296">
        <v>1</v>
      </c>
      <c r="Z236" s="296">
        <v>1</v>
      </c>
      <c r="AA236" s="296">
        <v>1</v>
      </c>
      <c r="AB236" s="296">
        <v>1</v>
      </c>
      <c r="AC236" s="296">
        <v>1</v>
      </c>
      <c r="AD236" s="296">
        <v>1</v>
      </c>
      <c r="AE236" s="296">
        <v>1</v>
      </c>
      <c r="AF236" s="296">
        <v>1</v>
      </c>
      <c r="AG236" s="296">
        <v>1</v>
      </c>
      <c r="AH236" s="296">
        <v>1</v>
      </c>
      <c r="AI236" s="296">
        <v>0.81</v>
      </c>
      <c r="AJ236" s="296">
        <v>1</v>
      </c>
      <c r="AK236" s="296">
        <v>1</v>
      </c>
      <c r="AL236" s="296">
        <v>1</v>
      </c>
      <c r="AM236" s="296">
        <v>1</v>
      </c>
      <c r="AN236" s="296">
        <v>1</v>
      </c>
      <c r="AO236" s="296">
        <v>1</v>
      </c>
      <c r="AP236" s="296">
        <v>1</v>
      </c>
      <c r="AQ236" s="296">
        <v>1</v>
      </c>
      <c r="AR236" s="296">
        <v>1</v>
      </c>
      <c r="AS236" s="296">
        <v>1</v>
      </c>
      <c r="AT236" s="296">
        <v>1</v>
      </c>
      <c r="AU236" s="296">
        <v>1</v>
      </c>
      <c r="AV236" s="296">
        <v>1</v>
      </c>
      <c r="AW236" s="296">
        <v>1</v>
      </c>
      <c r="AX236" s="296">
        <v>1</v>
      </c>
      <c r="AY236" s="296">
        <v>0.5</v>
      </c>
      <c r="AZ236" s="296">
        <v>1</v>
      </c>
      <c r="BA236" s="296">
        <v>0.89</v>
      </c>
      <c r="BB236" s="296">
        <v>1</v>
      </c>
      <c r="BC236" s="296">
        <v>0.55000000000000004</v>
      </c>
      <c r="BD236" s="296">
        <v>1</v>
      </c>
      <c r="BE236" s="296">
        <v>0.6</v>
      </c>
      <c r="BF236" s="296">
        <v>1</v>
      </c>
      <c r="BG236" s="296">
        <v>1</v>
      </c>
      <c r="BH236" s="296">
        <v>1</v>
      </c>
      <c r="BI236" s="296">
        <v>1</v>
      </c>
      <c r="BJ236" s="296">
        <v>0.73</v>
      </c>
      <c r="BK236" s="296">
        <v>1</v>
      </c>
      <c r="BL236" s="296">
        <v>1</v>
      </c>
      <c r="BM236" s="296">
        <v>1</v>
      </c>
      <c r="BN236" s="296">
        <v>1</v>
      </c>
      <c r="BO236" s="296">
        <v>1</v>
      </c>
      <c r="BP236" s="296">
        <v>1</v>
      </c>
      <c r="BQ236" s="296">
        <v>0.5</v>
      </c>
      <c r="BR236" s="296">
        <v>0.78</v>
      </c>
      <c r="BS236" s="296">
        <v>0.6</v>
      </c>
      <c r="BT236" s="129"/>
    </row>
    <row r="237" spans="1:72" ht="15" x14ac:dyDescent="0.15">
      <c r="A237" s="104" t="s">
        <v>439</v>
      </c>
      <c r="B237" s="153" t="s">
        <v>524</v>
      </c>
      <c r="C237" s="153"/>
      <c r="D237" s="153" t="s">
        <v>859</v>
      </c>
      <c r="E237" s="153" t="s">
        <v>135</v>
      </c>
      <c r="F237" s="153"/>
      <c r="G237" s="105">
        <v>0.2</v>
      </c>
      <c r="H237" s="106">
        <v>1</v>
      </c>
      <c r="I237" s="107">
        <f t="shared" si="9"/>
        <v>16</v>
      </c>
      <c r="J237" s="107">
        <f t="shared" si="9"/>
        <v>80</v>
      </c>
      <c r="K237" s="248"/>
      <c r="L237" s="296">
        <v>1</v>
      </c>
      <c r="M237" s="296">
        <v>1</v>
      </c>
      <c r="N237" s="296">
        <v>1</v>
      </c>
      <c r="O237" s="296">
        <v>1</v>
      </c>
      <c r="P237" s="296">
        <v>1</v>
      </c>
      <c r="Q237" s="296">
        <v>1</v>
      </c>
      <c r="R237" s="296">
        <v>1</v>
      </c>
      <c r="S237" s="296">
        <v>1</v>
      </c>
      <c r="T237" s="296">
        <v>1</v>
      </c>
      <c r="U237" s="296">
        <v>1</v>
      </c>
      <c r="V237" s="296">
        <v>1</v>
      </c>
      <c r="W237" s="296">
        <v>1</v>
      </c>
      <c r="X237" s="296">
        <v>1</v>
      </c>
      <c r="Y237" s="296">
        <v>1</v>
      </c>
      <c r="Z237" s="296">
        <v>1</v>
      </c>
      <c r="AA237" s="296">
        <v>1</v>
      </c>
      <c r="AB237" s="296">
        <v>1</v>
      </c>
      <c r="AC237" s="296">
        <v>1</v>
      </c>
      <c r="AD237" s="296">
        <v>1</v>
      </c>
      <c r="AE237" s="296">
        <v>1</v>
      </c>
      <c r="AF237" s="296">
        <v>1</v>
      </c>
      <c r="AG237" s="296">
        <v>1</v>
      </c>
      <c r="AH237" s="296">
        <v>1</v>
      </c>
      <c r="AI237" s="296">
        <v>0.81</v>
      </c>
      <c r="AJ237" s="296">
        <v>1</v>
      </c>
      <c r="AK237" s="296">
        <v>1</v>
      </c>
      <c r="AL237" s="296">
        <v>1</v>
      </c>
      <c r="AM237" s="296">
        <v>1</v>
      </c>
      <c r="AN237" s="296">
        <v>1</v>
      </c>
      <c r="AO237" s="296">
        <v>1</v>
      </c>
      <c r="AP237" s="296">
        <v>1</v>
      </c>
      <c r="AQ237" s="296">
        <v>1</v>
      </c>
      <c r="AR237" s="296">
        <v>1</v>
      </c>
      <c r="AS237" s="296">
        <v>1</v>
      </c>
      <c r="AT237" s="296">
        <v>1</v>
      </c>
      <c r="AU237" s="296">
        <v>1</v>
      </c>
      <c r="AV237" s="296">
        <v>1</v>
      </c>
      <c r="AW237" s="296">
        <v>1</v>
      </c>
      <c r="AX237" s="296">
        <v>1</v>
      </c>
      <c r="AY237" s="296">
        <v>0.5</v>
      </c>
      <c r="AZ237" s="296">
        <v>1</v>
      </c>
      <c r="BA237" s="296">
        <v>0.89</v>
      </c>
      <c r="BB237" s="296">
        <v>1</v>
      </c>
      <c r="BC237" s="296">
        <v>0.55000000000000004</v>
      </c>
      <c r="BD237" s="296">
        <v>1</v>
      </c>
      <c r="BE237" s="296">
        <v>0.6</v>
      </c>
      <c r="BF237" s="296">
        <v>1</v>
      </c>
      <c r="BG237" s="296">
        <v>1</v>
      </c>
      <c r="BH237" s="296">
        <v>1</v>
      </c>
      <c r="BI237" s="296">
        <v>1</v>
      </c>
      <c r="BJ237" s="296">
        <v>0.73</v>
      </c>
      <c r="BK237" s="296">
        <v>1</v>
      </c>
      <c r="BL237" s="296">
        <v>1</v>
      </c>
      <c r="BM237" s="296">
        <v>1</v>
      </c>
      <c r="BN237" s="296">
        <v>1</v>
      </c>
      <c r="BO237" s="296">
        <v>1</v>
      </c>
      <c r="BP237" s="296">
        <v>1</v>
      </c>
      <c r="BQ237" s="296">
        <v>0.5</v>
      </c>
      <c r="BR237" s="296">
        <v>0.78</v>
      </c>
      <c r="BS237" s="296">
        <v>0.6</v>
      </c>
      <c r="BT237" s="129"/>
    </row>
    <row r="238" spans="1:72" ht="15" x14ac:dyDescent="0.15">
      <c r="A238" s="104" t="s">
        <v>440</v>
      </c>
      <c r="B238" s="153" t="s">
        <v>524</v>
      </c>
      <c r="C238" s="153"/>
      <c r="D238" s="153" t="s">
        <v>860</v>
      </c>
      <c r="E238" s="153" t="s">
        <v>135</v>
      </c>
      <c r="F238" s="153"/>
      <c r="G238" s="105">
        <v>0.2</v>
      </c>
      <c r="H238" s="106">
        <v>1.4</v>
      </c>
      <c r="I238" s="107">
        <f t="shared" si="9"/>
        <v>16</v>
      </c>
      <c r="J238" s="107">
        <f t="shared" si="9"/>
        <v>112</v>
      </c>
      <c r="K238" s="248"/>
      <c r="L238" s="296">
        <v>1</v>
      </c>
      <c r="M238" s="296">
        <v>1</v>
      </c>
      <c r="N238" s="296">
        <v>1</v>
      </c>
      <c r="O238" s="296">
        <v>1</v>
      </c>
      <c r="P238" s="296">
        <v>1</v>
      </c>
      <c r="Q238" s="296">
        <v>1</v>
      </c>
      <c r="R238" s="296">
        <v>1</v>
      </c>
      <c r="S238" s="296">
        <v>1</v>
      </c>
      <c r="T238" s="296">
        <v>1</v>
      </c>
      <c r="U238" s="296">
        <v>1</v>
      </c>
      <c r="V238" s="296">
        <v>1</v>
      </c>
      <c r="W238" s="296">
        <v>1</v>
      </c>
      <c r="X238" s="296">
        <v>1</v>
      </c>
      <c r="Y238" s="296">
        <v>1</v>
      </c>
      <c r="Z238" s="296">
        <v>1</v>
      </c>
      <c r="AA238" s="296">
        <v>1</v>
      </c>
      <c r="AB238" s="296">
        <v>1</v>
      </c>
      <c r="AC238" s="296">
        <v>1</v>
      </c>
      <c r="AD238" s="296">
        <v>1</v>
      </c>
      <c r="AE238" s="296">
        <v>1</v>
      </c>
      <c r="AF238" s="296">
        <v>1</v>
      </c>
      <c r="AG238" s="296">
        <v>1</v>
      </c>
      <c r="AH238" s="296">
        <v>1</v>
      </c>
      <c r="AI238" s="296">
        <v>0.81</v>
      </c>
      <c r="AJ238" s="296">
        <v>1</v>
      </c>
      <c r="AK238" s="296">
        <v>1</v>
      </c>
      <c r="AL238" s="296">
        <v>1</v>
      </c>
      <c r="AM238" s="296">
        <v>1</v>
      </c>
      <c r="AN238" s="296">
        <v>1</v>
      </c>
      <c r="AO238" s="296">
        <v>1</v>
      </c>
      <c r="AP238" s="296">
        <v>1</v>
      </c>
      <c r="AQ238" s="296">
        <v>1</v>
      </c>
      <c r="AR238" s="296">
        <v>1</v>
      </c>
      <c r="AS238" s="296">
        <v>1</v>
      </c>
      <c r="AT238" s="296">
        <v>1</v>
      </c>
      <c r="AU238" s="296">
        <v>1</v>
      </c>
      <c r="AV238" s="296">
        <v>1</v>
      </c>
      <c r="AW238" s="296">
        <v>1</v>
      </c>
      <c r="AX238" s="296">
        <v>1</v>
      </c>
      <c r="AY238" s="296">
        <v>0.5</v>
      </c>
      <c r="AZ238" s="296">
        <v>1</v>
      </c>
      <c r="BA238" s="296">
        <v>0.89</v>
      </c>
      <c r="BB238" s="296">
        <v>1</v>
      </c>
      <c r="BC238" s="296">
        <v>0.55000000000000004</v>
      </c>
      <c r="BD238" s="296">
        <v>1</v>
      </c>
      <c r="BE238" s="296">
        <v>0.6</v>
      </c>
      <c r="BF238" s="296">
        <v>1</v>
      </c>
      <c r="BG238" s="296">
        <v>1</v>
      </c>
      <c r="BH238" s="296">
        <v>1</v>
      </c>
      <c r="BI238" s="296">
        <v>1</v>
      </c>
      <c r="BJ238" s="296">
        <v>0.73</v>
      </c>
      <c r="BK238" s="296">
        <v>1</v>
      </c>
      <c r="BL238" s="296">
        <v>1</v>
      </c>
      <c r="BM238" s="296">
        <v>1</v>
      </c>
      <c r="BN238" s="296">
        <v>1</v>
      </c>
      <c r="BO238" s="296">
        <v>1</v>
      </c>
      <c r="BP238" s="296">
        <v>1</v>
      </c>
      <c r="BQ238" s="296">
        <v>0.5</v>
      </c>
      <c r="BR238" s="296">
        <v>0.78</v>
      </c>
      <c r="BS238" s="296">
        <v>0.6</v>
      </c>
      <c r="BT238" s="129"/>
    </row>
    <row r="239" spans="1:72" ht="15" x14ac:dyDescent="0.15">
      <c r="A239" s="104" t="s">
        <v>444</v>
      </c>
      <c r="B239" s="153" t="s">
        <v>525</v>
      </c>
      <c r="C239" s="153" t="s">
        <v>249</v>
      </c>
      <c r="D239" s="153" t="s">
        <v>864</v>
      </c>
      <c r="E239" s="153" t="s">
        <v>135</v>
      </c>
      <c r="F239" s="153"/>
      <c r="G239" s="105">
        <v>0.2</v>
      </c>
      <c r="H239" s="106">
        <v>0.2</v>
      </c>
      <c r="I239" s="107">
        <f t="shared" ref="I239:J267" si="10">G239*80</f>
        <v>16</v>
      </c>
      <c r="J239" s="107">
        <f t="shared" si="10"/>
        <v>16</v>
      </c>
      <c r="K239" s="248"/>
      <c r="L239" s="296">
        <v>1</v>
      </c>
      <c r="M239" s="296">
        <v>1</v>
      </c>
      <c r="N239" s="296">
        <v>1</v>
      </c>
      <c r="O239" s="296">
        <v>1</v>
      </c>
      <c r="P239" s="296">
        <v>1</v>
      </c>
      <c r="Q239" s="296">
        <v>1</v>
      </c>
      <c r="R239" s="296">
        <v>1</v>
      </c>
      <c r="S239" s="296">
        <v>1</v>
      </c>
      <c r="T239" s="296">
        <v>1</v>
      </c>
      <c r="U239" s="296">
        <v>1</v>
      </c>
      <c r="V239" s="296">
        <v>1</v>
      </c>
      <c r="W239" s="296">
        <v>1</v>
      </c>
      <c r="X239" s="296">
        <v>1</v>
      </c>
      <c r="Y239" s="296">
        <v>1</v>
      </c>
      <c r="Z239" s="296">
        <v>1</v>
      </c>
      <c r="AA239" s="296">
        <v>1</v>
      </c>
      <c r="AB239" s="296">
        <v>1</v>
      </c>
      <c r="AC239" s="296">
        <v>1</v>
      </c>
      <c r="AD239" s="296">
        <v>1</v>
      </c>
      <c r="AE239" s="296">
        <v>1</v>
      </c>
      <c r="AF239" s="296">
        <v>1</v>
      </c>
      <c r="AG239" s="296">
        <v>1</v>
      </c>
      <c r="AH239" s="296">
        <v>1</v>
      </c>
      <c r="AI239" s="296">
        <v>0.81</v>
      </c>
      <c r="AJ239" s="296">
        <v>1</v>
      </c>
      <c r="AK239" s="296">
        <v>1</v>
      </c>
      <c r="AL239" s="296">
        <v>1</v>
      </c>
      <c r="AM239" s="296">
        <v>1</v>
      </c>
      <c r="AN239" s="296">
        <v>1</v>
      </c>
      <c r="AO239" s="296">
        <v>1</v>
      </c>
      <c r="AP239" s="296">
        <v>1</v>
      </c>
      <c r="AQ239" s="296">
        <v>1</v>
      </c>
      <c r="AR239" s="296">
        <v>1</v>
      </c>
      <c r="AS239" s="296">
        <v>1</v>
      </c>
      <c r="AT239" s="296">
        <v>1</v>
      </c>
      <c r="AU239" s="296">
        <v>1</v>
      </c>
      <c r="AV239" s="296">
        <v>1</v>
      </c>
      <c r="AW239" s="296">
        <v>1</v>
      </c>
      <c r="AX239" s="296">
        <v>1</v>
      </c>
      <c r="AY239" s="296">
        <v>0.5</v>
      </c>
      <c r="AZ239" s="296">
        <v>1</v>
      </c>
      <c r="BA239" s="296">
        <v>0.89</v>
      </c>
      <c r="BB239" s="296">
        <v>1</v>
      </c>
      <c r="BC239" s="296">
        <v>0.55000000000000004</v>
      </c>
      <c r="BD239" s="296">
        <v>1</v>
      </c>
      <c r="BE239" s="296">
        <v>0.6</v>
      </c>
      <c r="BF239" s="296">
        <v>1</v>
      </c>
      <c r="BG239" s="296">
        <v>1</v>
      </c>
      <c r="BH239" s="296">
        <v>1</v>
      </c>
      <c r="BI239" s="296">
        <v>1</v>
      </c>
      <c r="BJ239" s="296">
        <v>0.73</v>
      </c>
      <c r="BK239" s="296">
        <v>1</v>
      </c>
      <c r="BL239" s="296">
        <v>1</v>
      </c>
      <c r="BM239" s="296">
        <v>1</v>
      </c>
      <c r="BN239" s="296">
        <v>1</v>
      </c>
      <c r="BO239" s="296">
        <v>1</v>
      </c>
      <c r="BP239" s="296">
        <v>1</v>
      </c>
      <c r="BQ239" s="296">
        <v>0.5</v>
      </c>
      <c r="BR239" s="296">
        <v>0.78</v>
      </c>
      <c r="BS239" s="296">
        <v>0.6</v>
      </c>
      <c r="BT239" s="129"/>
    </row>
    <row r="240" spans="1:72" ht="15" x14ac:dyDescent="0.15">
      <c r="A240" s="104" t="s">
        <v>445</v>
      </c>
      <c r="B240" s="153" t="s">
        <v>525</v>
      </c>
      <c r="C240" s="153" t="s">
        <v>249</v>
      </c>
      <c r="D240" s="153" t="s">
        <v>865</v>
      </c>
      <c r="E240" s="153" t="s">
        <v>135</v>
      </c>
      <c r="F240" s="153"/>
      <c r="G240" s="105">
        <v>0.4</v>
      </c>
      <c r="H240" s="106">
        <v>0.4</v>
      </c>
      <c r="I240" s="107">
        <f t="shared" si="10"/>
        <v>32</v>
      </c>
      <c r="J240" s="107">
        <f t="shared" si="10"/>
        <v>32</v>
      </c>
      <c r="K240" s="248"/>
      <c r="L240" s="296">
        <v>1</v>
      </c>
      <c r="M240" s="296">
        <v>1</v>
      </c>
      <c r="N240" s="296">
        <v>1</v>
      </c>
      <c r="O240" s="296">
        <v>1</v>
      </c>
      <c r="P240" s="296">
        <v>1</v>
      </c>
      <c r="Q240" s="296">
        <v>1</v>
      </c>
      <c r="R240" s="296">
        <v>1</v>
      </c>
      <c r="S240" s="296">
        <v>1</v>
      </c>
      <c r="T240" s="296">
        <v>1</v>
      </c>
      <c r="U240" s="296">
        <v>1</v>
      </c>
      <c r="V240" s="296">
        <v>1</v>
      </c>
      <c r="W240" s="296">
        <v>1</v>
      </c>
      <c r="X240" s="296">
        <v>1</v>
      </c>
      <c r="Y240" s="296">
        <v>1</v>
      </c>
      <c r="Z240" s="296">
        <v>1</v>
      </c>
      <c r="AA240" s="296">
        <v>1</v>
      </c>
      <c r="AB240" s="296">
        <v>1</v>
      </c>
      <c r="AC240" s="296">
        <v>1</v>
      </c>
      <c r="AD240" s="296">
        <v>1</v>
      </c>
      <c r="AE240" s="296">
        <v>1</v>
      </c>
      <c r="AF240" s="296">
        <v>1</v>
      </c>
      <c r="AG240" s="296">
        <v>1</v>
      </c>
      <c r="AH240" s="296">
        <v>1</v>
      </c>
      <c r="AI240" s="296">
        <v>0.81</v>
      </c>
      <c r="AJ240" s="296">
        <v>1</v>
      </c>
      <c r="AK240" s="296">
        <v>1</v>
      </c>
      <c r="AL240" s="296">
        <v>1</v>
      </c>
      <c r="AM240" s="296">
        <v>1</v>
      </c>
      <c r="AN240" s="296">
        <v>1</v>
      </c>
      <c r="AO240" s="296">
        <v>1</v>
      </c>
      <c r="AP240" s="296">
        <v>1</v>
      </c>
      <c r="AQ240" s="296">
        <v>1</v>
      </c>
      <c r="AR240" s="296">
        <v>1</v>
      </c>
      <c r="AS240" s="296">
        <v>1</v>
      </c>
      <c r="AT240" s="296">
        <v>1</v>
      </c>
      <c r="AU240" s="296">
        <v>1</v>
      </c>
      <c r="AV240" s="296">
        <v>1</v>
      </c>
      <c r="AW240" s="296">
        <v>1</v>
      </c>
      <c r="AX240" s="296">
        <v>1</v>
      </c>
      <c r="AY240" s="296">
        <v>0.5</v>
      </c>
      <c r="AZ240" s="296">
        <v>1</v>
      </c>
      <c r="BA240" s="296">
        <v>0.89</v>
      </c>
      <c r="BB240" s="296">
        <v>1</v>
      </c>
      <c r="BC240" s="296">
        <v>0.55000000000000004</v>
      </c>
      <c r="BD240" s="296">
        <v>1</v>
      </c>
      <c r="BE240" s="296">
        <v>0.6</v>
      </c>
      <c r="BF240" s="296">
        <v>1</v>
      </c>
      <c r="BG240" s="296">
        <v>1</v>
      </c>
      <c r="BH240" s="296">
        <v>1</v>
      </c>
      <c r="BI240" s="296">
        <v>1</v>
      </c>
      <c r="BJ240" s="296">
        <v>0.73</v>
      </c>
      <c r="BK240" s="296">
        <v>1</v>
      </c>
      <c r="BL240" s="296">
        <v>1</v>
      </c>
      <c r="BM240" s="296">
        <v>1</v>
      </c>
      <c r="BN240" s="296">
        <v>1</v>
      </c>
      <c r="BO240" s="296">
        <v>1</v>
      </c>
      <c r="BP240" s="296">
        <v>1</v>
      </c>
      <c r="BQ240" s="296">
        <v>0.5</v>
      </c>
      <c r="BR240" s="296">
        <v>0.78</v>
      </c>
      <c r="BS240" s="296">
        <v>0.6</v>
      </c>
      <c r="BT240" s="129"/>
    </row>
    <row r="241" spans="1:72" ht="15" x14ac:dyDescent="0.15">
      <c r="A241" s="104" t="s">
        <v>449</v>
      </c>
      <c r="B241" s="153" t="s">
        <v>1006</v>
      </c>
      <c r="C241" s="153"/>
      <c r="D241" s="153" t="s">
        <v>869</v>
      </c>
      <c r="E241" s="153" t="s">
        <v>135</v>
      </c>
      <c r="F241" s="153"/>
      <c r="G241" s="105">
        <v>0.4</v>
      </c>
      <c r="H241" s="106">
        <v>0.5</v>
      </c>
      <c r="I241" s="107">
        <f t="shared" si="10"/>
        <v>32</v>
      </c>
      <c r="J241" s="107">
        <f t="shared" si="10"/>
        <v>40</v>
      </c>
      <c r="K241" s="248"/>
      <c r="L241" s="296">
        <v>1</v>
      </c>
      <c r="M241" s="296">
        <v>1</v>
      </c>
      <c r="N241" s="296">
        <v>1</v>
      </c>
      <c r="O241" s="296">
        <v>1</v>
      </c>
      <c r="P241" s="296">
        <v>1</v>
      </c>
      <c r="Q241" s="296">
        <v>1</v>
      </c>
      <c r="R241" s="296">
        <v>1</v>
      </c>
      <c r="S241" s="296">
        <v>1</v>
      </c>
      <c r="T241" s="296">
        <v>1</v>
      </c>
      <c r="U241" s="296">
        <v>1</v>
      </c>
      <c r="V241" s="296">
        <v>1</v>
      </c>
      <c r="W241" s="296">
        <v>1</v>
      </c>
      <c r="X241" s="296">
        <v>1</v>
      </c>
      <c r="Y241" s="296">
        <v>1</v>
      </c>
      <c r="Z241" s="296">
        <v>1</v>
      </c>
      <c r="AA241" s="296">
        <v>1</v>
      </c>
      <c r="AB241" s="296">
        <v>1</v>
      </c>
      <c r="AC241" s="296">
        <v>1</v>
      </c>
      <c r="AD241" s="296">
        <v>1</v>
      </c>
      <c r="AE241" s="296">
        <v>1</v>
      </c>
      <c r="AF241" s="296">
        <v>1</v>
      </c>
      <c r="AG241" s="296">
        <v>1</v>
      </c>
      <c r="AH241" s="296">
        <v>1</v>
      </c>
      <c r="AI241" s="296">
        <v>0.81</v>
      </c>
      <c r="AJ241" s="296">
        <v>1</v>
      </c>
      <c r="AK241" s="296">
        <v>1</v>
      </c>
      <c r="AL241" s="296">
        <v>1</v>
      </c>
      <c r="AM241" s="296">
        <v>1</v>
      </c>
      <c r="AN241" s="296">
        <v>1</v>
      </c>
      <c r="AO241" s="296">
        <v>1</v>
      </c>
      <c r="AP241" s="296">
        <v>1</v>
      </c>
      <c r="AQ241" s="296">
        <v>1</v>
      </c>
      <c r="AR241" s="296">
        <v>1</v>
      </c>
      <c r="AS241" s="296">
        <v>1</v>
      </c>
      <c r="AT241" s="296">
        <v>1</v>
      </c>
      <c r="AU241" s="296">
        <v>1</v>
      </c>
      <c r="AV241" s="296">
        <v>1</v>
      </c>
      <c r="AW241" s="296">
        <v>1</v>
      </c>
      <c r="AX241" s="296">
        <v>1</v>
      </c>
      <c r="AY241" s="296">
        <v>0.5</v>
      </c>
      <c r="AZ241" s="296">
        <v>1</v>
      </c>
      <c r="BA241" s="296">
        <v>0.89</v>
      </c>
      <c r="BB241" s="296">
        <v>1</v>
      </c>
      <c r="BC241" s="296">
        <v>0.55000000000000004</v>
      </c>
      <c r="BD241" s="296">
        <v>1</v>
      </c>
      <c r="BE241" s="296">
        <v>0.6</v>
      </c>
      <c r="BF241" s="296">
        <v>1</v>
      </c>
      <c r="BG241" s="296">
        <v>1</v>
      </c>
      <c r="BH241" s="296">
        <v>1</v>
      </c>
      <c r="BI241" s="296">
        <v>1</v>
      </c>
      <c r="BJ241" s="296">
        <v>0.73</v>
      </c>
      <c r="BK241" s="296">
        <v>1</v>
      </c>
      <c r="BL241" s="296">
        <v>1</v>
      </c>
      <c r="BM241" s="296">
        <v>1</v>
      </c>
      <c r="BN241" s="296">
        <v>1</v>
      </c>
      <c r="BO241" s="296">
        <v>1</v>
      </c>
      <c r="BP241" s="296">
        <v>1</v>
      </c>
      <c r="BQ241" s="296">
        <v>0.5</v>
      </c>
      <c r="BR241" s="296">
        <v>0.78</v>
      </c>
      <c r="BS241" s="296">
        <v>0.6</v>
      </c>
      <c r="BT241" s="129"/>
    </row>
    <row r="242" spans="1:72" ht="15" x14ac:dyDescent="0.15">
      <c r="A242" s="104" t="s">
        <v>450</v>
      </c>
      <c r="B242" s="153" t="s">
        <v>1006</v>
      </c>
      <c r="C242" s="153"/>
      <c r="D242" s="153" t="s">
        <v>870</v>
      </c>
      <c r="E242" s="153" t="s">
        <v>135</v>
      </c>
      <c r="F242" s="153"/>
      <c r="G242" s="105">
        <v>0.5</v>
      </c>
      <c r="H242" s="106">
        <v>0.8</v>
      </c>
      <c r="I242" s="107">
        <f t="shared" si="10"/>
        <v>40</v>
      </c>
      <c r="J242" s="107">
        <f t="shared" si="10"/>
        <v>64</v>
      </c>
      <c r="K242" s="248"/>
      <c r="L242" s="296">
        <v>1</v>
      </c>
      <c r="M242" s="296">
        <v>1</v>
      </c>
      <c r="N242" s="296">
        <v>1</v>
      </c>
      <c r="O242" s="296">
        <v>1</v>
      </c>
      <c r="P242" s="296">
        <v>1</v>
      </c>
      <c r="Q242" s="296">
        <v>1</v>
      </c>
      <c r="R242" s="296">
        <v>1</v>
      </c>
      <c r="S242" s="296">
        <v>1</v>
      </c>
      <c r="T242" s="296">
        <v>1</v>
      </c>
      <c r="U242" s="296">
        <v>1</v>
      </c>
      <c r="V242" s="296">
        <v>1</v>
      </c>
      <c r="W242" s="296">
        <v>1</v>
      </c>
      <c r="X242" s="296">
        <v>1</v>
      </c>
      <c r="Y242" s="296">
        <v>1</v>
      </c>
      <c r="Z242" s="296">
        <v>1</v>
      </c>
      <c r="AA242" s="296">
        <v>1</v>
      </c>
      <c r="AB242" s="296">
        <v>1</v>
      </c>
      <c r="AC242" s="296">
        <v>1</v>
      </c>
      <c r="AD242" s="296">
        <v>1</v>
      </c>
      <c r="AE242" s="296">
        <v>1</v>
      </c>
      <c r="AF242" s="296">
        <v>1</v>
      </c>
      <c r="AG242" s="296">
        <v>1</v>
      </c>
      <c r="AH242" s="296">
        <v>1</v>
      </c>
      <c r="AI242" s="296">
        <v>0.81</v>
      </c>
      <c r="AJ242" s="296">
        <v>1</v>
      </c>
      <c r="AK242" s="296">
        <v>1</v>
      </c>
      <c r="AL242" s="296">
        <v>1</v>
      </c>
      <c r="AM242" s="296">
        <v>1</v>
      </c>
      <c r="AN242" s="296">
        <v>1</v>
      </c>
      <c r="AO242" s="296">
        <v>1</v>
      </c>
      <c r="AP242" s="296">
        <v>1</v>
      </c>
      <c r="AQ242" s="296">
        <v>1</v>
      </c>
      <c r="AR242" s="296">
        <v>1</v>
      </c>
      <c r="AS242" s="296">
        <v>1</v>
      </c>
      <c r="AT242" s="296">
        <v>1</v>
      </c>
      <c r="AU242" s="296">
        <v>1</v>
      </c>
      <c r="AV242" s="296">
        <v>1</v>
      </c>
      <c r="AW242" s="296">
        <v>1</v>
      </c>
      <c r="AX242" s="296">
        <v>1</v>
      </c>
      <c r="AY242" s="296">
        <v>0.5</v>
      </c>
      <c r="AZ242" s="296">
        <v>1</v>
      </c>
      <c r="BA242" s="296">
        <v>0.89</v>
      </c>
      <c r="BB242" s="296">
        <v>1</v>
      </c>
      <c r="BC242" s="296">
        <v>0.55000000000000004</v>
      </c>
      <c r="BD242" s="296">
        <v>1</v>
      </c>
      <c r="BE242" s="296">
        <v>0.6</v>
      </c>
      <c r="BF242" s="296">
        <v>1</v>
      </c>
      <c r="BG242" s="296">
        <v>1</v>
      </c>
      <c r="BH242" s="296">
        <v>1</v>
      </c>
      <c r="BI242" s="296">
        <v>1</v>
      </c>
      <c r="BJ242" s="296">
        <v>0.73</v>
      </c>
      <c r="BK242" s="296">
        <v>1</v>
      </c>
      <c r="BL242" s="296">
        <v>1</v>
      </c>
      <c r="BM242" s="296">
        <v>1</v>
      </c>
      <c r="BN242" s="296">
        <v>1</v>
      </c>
      <c r="BO242" s="296">
        <v>1</v>
      </c>
      <c r="BP242" s="296">
        <v>1</v>
      </c>
      <c r="BQ242" s="296">
        <v>0.5</v>
      </c>
      <c r="BR242" s="296">
        <v>0.78</v>
      </c>
      <c r="BS242" s="296">
        <v>0.6</v>
      </c>
      <c r="BT242" s="129"/>
    </row>
    <row r="243" spans="1:72" ht="15" x14ac:dyDescent="0.15">
      <c r="A243" s="104" t="s">
        <v>451</v>
      </c>
      <c r="B243" s="153" t="s">
        <v>1006</v>
      </c>
      <c r="C243" s="153"/>
      <c r="D243" s="153" t="s">
        <v>871</v>
      </c>
      <c r="E243" s="153" t="s">
        <v>135</v>
      </c>
      <c r="F243" s="153"/>
      <c r="G243" s="105">
        <v>0.7</v>
      </c>
      <c r="H243" s="106">
        <v>0.8</v>
      </c>
      <c r="I243" s="107">
        <f t="shared" si="10"/>
        <v>56</v>
      </c>
      <c r="J243" s="107">
        <f t="shared" si="10"/>
        <v>64</v>
      </c>
      <c r="K243" s="248"/>
      <c r="L243" s="296">
        <v>1</v>
      </c>
      <c r="M243" s="296">
        <v>1</v>
      </c>
      <c r="N243" s="296">
        <v>1</v>
      </c>
      <c r="O243" s="296">
        <v>1</v>
      </c>
      <c r="P243" s="296">
        <v>1</v>
      </c>
      <c r="Q243" s="296">
        <v>1</v>
      </c>
      <c r="R243" s="296">
        <v>1</v>
      </c>
      <c r="S243" s="296">
        <v>1</v>
      </c>
      <c r="T243" s="296">
        <v>1</v>
      </c>
      <c r="U243" s="296">
        <v>1</v>
      </c>
      <c r="V243" s="296">
        <v>1</v>
      </c>
      <c r="W243" s="296">
        <v>1</v>
      </c>
      <c r="X243" s="296">
        <v>1</v>
      </c>
      <c r="Y243" s="296">
        <v>1</v>
      </c>
      <c r="Z243" s="296">
        <v>1</v>
      </c>
      <c r="AA243" s="296">
        <v>1</v>
      </c>
      <c r="AB243" s="296">
        <v>1</v>
      </c>
      <c r="AC243" s="296">
        <v>1</v>
      </c>
      <c r="AD243" s="296">
        <v>1</v>
      </c>
      <c r="AE243" s="296">
        <v>1</v>
      </c>
      <c r="AF243" s="296">
        <v>1</v>
      </c>
      <c r="AG243" s="296">
        <v>1</v>
      </c>
      <c r="AH243" s="296">
        <v>1</v>
      </c>
      <c r="AI243" s="296">
        <v>0.81</v>
      </c>
      <c r="AJ243" s="296">
        <v>1</v>
      </c>
      <c r="AK243" s="296">
        <v>1</v>
      </c>
      <c r="AL243" s="296">
        <v>1</v>
      </c>
      <c r="AM243" s="296">
        <v>1</v>
      </c>
      <c r="AN243" s="296">
        <v>1</v>
      </c>
      <c r="AO243" s="296">
        <v>1</v>
      </c>
      <c r="AP243" s="296">
        <v>1</v>
      </c>
      <c r="AQ243" s="296">
        <v>1</v>
      </c>
      <c r="AR243" s="296">
        <v>1</v>
      </c>
      <c r="AS243" s="296">
        <v>1</v>
      </c>
      <c r="AT243" s="296">
        <v>1</v>
      </c>
      <c r="AU243" s="296">
        <v>1</v>
      </c>
      <c r="AV243" s="296">
        <v>1</v>
      </c>
      <c r="AW243" s="296">
        <v>1</v>
      </c>
      <c r="AX243" s="296">
        <v>1</v>
      </c>
      <c r="AY243" s="296">
        <v>0.5</v>
      </c>
      <c r="AZ243" s="296">
        <v>1</v>
      </c>
      <c r="BA243" s="296">
        <v>0.89</v>
      </c>
      <c r="BB243" s="296">
        <v>1</v>
      </c>
      <c r="BC243" s="296">
        <v>0.55000000000000004</v>
      </c>
      <c r="BD243" s="296">
        <v>1</v>
      </c>
      <c r="BE243" s="296">
        <v>0.6</v>
      </c>
      <c r="BF243" s="296">
        <v>1</v>
      </c>
      <c r="BG243" s="296">
        <v>1</v>
      </c>
      <c r="BH243" s="296">
        <v>1</v>
      </c>
      <c r="BI243" s="296">
        <v>1</v>
      </c>
      <c r="BJ243" s="296">
        <v>0.73</v>
      </c>
      <c r="BK243" s="296">
        <v>1</v>
      </c>
      <c r="BL243" s="296">
        <v>1</v>
      </c>
      <c r="BM243" s="296">
        <v>1</v>
      </c>
      <c r="BN243" s="296">
        <v>1</v>
      </c>
      <c r="BO243" s="296">
        <v>1</v>
      </c>
      <c r="BP243" s="296">
        <v>1</v>
      </c>
      <c r="BQ243" s="296">
        <v>0.5</v>
      </c>
      <c r="BR243" s="296">
        <v>0.78</v>
      </c>
      <c r="BS243" s="296">
        <v>0.6</v>
      </c>
      <c r="BT243" s="129"/>
    </row>
    <row r="244" spans="1:72" ht="15" x14ac:dyDescent="0.15">
      <c r="A244" s="104" t="s">
        <v>452</v>
      </c>
      <c r="B244" s="153" t="s">
        <v>1006</v>
      </c>
      <c r="C244" s="153"/>
      <c r="D244" s="153" t="s">
        <v>872</v>
      </c>
      <c r="E244" s="153" t="s">
        <v>135</v>
      </c>
      <c r="F244" s="153"/>
      <c r="G244" s="105">
        <v>0.9</v>
      </c>
      <c r="H244" s="106">
        <v>1.4</v>
      </c>
      <c r="I244" s="107">
        <f t="shared" si="10"/>
        <v>72</v>
      </c>
      <c r="J244" s="107">
        <f t="shared" si="10"/>
        <v>112</v>
      </c>
      <c r="K244" s="248"/>
      <c r="L244" s="296">
        <v>1</v>
      </c>
      <c r="M244" s="296">
        <v>1</v>
      </c>
      <c r="N244" s="296">
        <v>1</v>
      </c>
      <c r="O244" s="296">
        <v>1</v>
      </c>
      <c r="P244" s="296">
        <v>1</v>
      </c>
      <c r="Q244" s="296">
        <v>1</v>
      </c>
      <c r="R244" s="296">
        <v>1</v>
      </c>
      <c r="S244" s="296">
        <v>1</v>
      </c>
      <c r="T244" s="296">
        <v>1</v>
      </c>
      <c r="U244" s="296">
        <v>1</v>
      </c>
      <c r="V244" s="296">
        <v>1</v>
      </c>
      <c r="W244" s="296">
        <v>1</v>
      </c>
      <c r="X244" s="296">
        <v>1</v>
      </c>
      <c r="Y244" s="296">
        <v>1</v>
      </c>
      <c r="Z244" s="296">
        <v>1</v>
      </c>
      <c r="AA244" s="296">
        <v>1</v>
      </c>
      <c r="AB244" s="296">
        <v>1</v>
      </c>
      <c r="AC244" s="296">
        <v>1</v>
      </c>
      <c r="AD244" s="296">
        <v>1</v>
      </c>
      <c r="AE244" s="296">
        <v>1</v>
      </c>
      <c r="AF244" s="296">
        <v>1</v>
      </c>
      <c r="AG244" s="296">
        <v>1</v>
      </c>
      <c r="AH244" s="296">
        <v>1</v>
      </c>
      <c r="AI244" s="296">
        <v>0.81</v>
      </c>
      <c r="AJ244" s="296">
        <v>1</v>
      </c>
      <c r="AK244" s="296">
        <v>1</v>
      </c>
      <c r="AL244" s="296">
        <v>1</v>
      </c>
      <c r="AM244" s="296">
        <v>1</v>
      </c>
      <c r="AN244" s="296">
        <v>1</v>
      </c>
      <c r="AO244" s="296">
        <v>1</v>
      </c>
      <c r="AP244" s="296">
        <v>1</v>
      </c>
      <c r="AQ244" s="296">
        <v>1</v>
      </c>
      <c r="AR244" s="296">
        <v>1</v>
      </c>
      <c r="AS244" s="296">
        <v>1</v>
      </c>
      <c r="AT244" s="296">
        <v>1</v>
      </c>
      <c r="AU244" s="296">
        <v>1</v>
      </c>
      <c r="AV244" s="296">
        <v>1</v>
      </c>
      <c r="AW244" s="296">
        <v>1</v>
      </c>
      <c r="AX244" s="296">
        <v>1</v>
      </c>
      <c r="AY244" s="296">
        <v>0.5</v>
      </c>
      <c r="AZ244" s="296">
        <v>1</v>
      </c>
      <c r="BA244" s="296">
        <v>0.89</v>
      </c>
      <c r="BB244" s="296">
        <v>1</v>
      </c>
      <c r="BC244" s="296">
        <v>0.55000000000000004</v>
      </c>
      <c r="BD244" s="296">
        <v>1</v>
      </c>
      <c r="BE244" s="296">
        <v>0.6</v>
      </c>
      <c r="BF244" s="296">
        <v>1</v>
      </c>
      <c r="BG244" s="296">
        <v>1</v>
      </c>
      <c r="BH244" s="296">
        <v>1</v>
      </c>
      <c r="BI244" s="296">
        <v>1</v>
      </c>
      <c r="BJ244" s="296">
        <v>0.73</v>
      </c>
      <c r="BK244" s="296">
        <v>1</v>
      </c>
      <c r="BL244" s="296">
        <v>1</v>
      </c>
      <c r="BM244" s="296">
        <v>1</v>
      </c>
      <c r="BN244" s="296">
        <v>1</v>
      </c>
      <c r="BO244" s="296">
        <v>1</v>
      </c>
      <c r="BP244" s="296">
        <v>1</v>
      </c>
      <c r="BQ244" s="296">
        <v>0.5</v>
      </c>
      <c r="BR244" s="296">
        <v>0.78</v>
      </c>
      <c r="BS244" s="296">
        <v>0.6</v>
      </c>
      <c r="BT244" s="129"/>
    </row>
    <row r="245" spans="1:72" ht="15" x14ac:dyDescent="0.15">
      <c r="A245" s="104" t="s">
        <v>453</v>
      </c>
      <c r="B245" s="153" t="s">
        <v>528</v>
      </c>
      <c r="C245" s="153" t="s">
        <v>250</v>
      </c>
      <c r="D245" s="153" t="s">
        <v>873</v>
      </c>
      <c r="E245" s="153" t="s">
        <v>135</v>
      </c>
      <c r="F245" s="153"/>
      <c r="G245" s="105">
        <v>0.2</v>
      </c>
      <c r="H245" s="106">
        <v>0.3</v>
      </c>
      <c r="I245" s="107">
        <f t="shared" si="10"/>
        <v>16</v>
      </c>
      <c r="J245" s="107">
        <f t="shared" si="10"/>
        <v>24</v>
      </c>
      <c r="K245" s="248"/>
      <c r="L245" s="296">
        <v>1</v>
      </c>
      <c r="M245" s="296">
        <v>1</v>
      </c>
      <c r="N245" s="296">
        <v>1</v>
      </c>
      <c r="O245" s="296">
        <v>1</v>
      </c>
      <c r="P245" s="296">
        <v>1</v>
      </c>
      <c r="Q245" s="296">
        <v>1</v>
      </c>
      <c r="R245" s="296">
        <v>1</v>
      </c>
      <c r="S245" s="296">
        <v>1</v>
      </c>
      <c r="T245" s="296">
        <v>1</v>
      </c>
      <c r="U245" s="296">
        <v>1</v>
      </c>
      <c r="V245" s="296">
        <v>1</v>
      </c>
      <c r="W245" s="296">
        <v>1</v>
      </c>
      <c r="X245" s="296">
        <v>1</v>
      </c>
      <c r="Y245" s="296">
        <v>1</v>
      </c>
      <c r="Z245" s="296">
        <v>1</v>
      </c>
      <c r="AA245" s="296">
        <v>1</v>
      </c>
      <c r="AB245" s="296">
        <v>1</v>
      </c>
      <c r="AC245" s="296">
        <v>1</v>
      </c>
      <c r="AD245" s="296">
        <v>1</v>
      </c>
      <c r="AE245" s="296">
        <v>1</v>
      </c>
      <c r="AF245" s="296">
        <v>1</v>
      </c>
      <c r="AG245" s="296">
        <v>1</v>
      </c>
      <c r="AH245" s="296">
        <v>1</v>
      </c>
      <c r="AI245" s="296">
        <v>0.81</v>
      </c>
      <c r="AJ245" s="296">
        <v>1</v>
      </c>
      <c r="AK245" s="296">
        <v>1</v>
      </c>
      <c r="AL245" s="296">
        <v>1</v>
      </c>
      <c r="AM245" s="296">
        <v>1</v>
      </c>
      <c r="AN245" s="296">
        <v>1</v>
      </c>
      <c r="AO245" s="296">
        <v>1</v>
      </c>
      <c r="AP245" s="296">
        <v>1</v>
      </c>
      <c r="AQ245" s="296">
        <v>1</v>
      </c>
      <c r="AR245" s="296">
        <v>1</v>
      </c>
      <c r="AS245" s="296">
        <v>1</v>
      </c>
      <c r="AT245" s="296">
        <v>1</v>
      </c>
      <c r="AU245" s="296">
        <v>1</v>
      </c>
      <c r="AV245" s="296">
        <v>1</v>
      </c>
      <c r="AW245" s="296">
        <v>1</v>
      </c>
      <c r="AX245" s="296">
        <v>1</v>
      </c>
      <c r="AY245" s="296">
        <v>0.5</v>
      </c>
      <c r="AZ245" s="296">
        <v>1</v>
      </c>
      <c r="BA245" s="296">
        <v>0.89</v>
      </c>
      <c r="BB245" s="296">
        <v>1</v>
      </c>
      <c r="BC245" s="296">
        <v>0.55000000000000004</v>
      </c>
      <c r="BD245" s="296">
        <v>1</v>
      </c>
      <c r="BE245" s="296">
        <v>0.6</v>
      </c>
      <c r="BF245" s="296">
        <v>1</v>
      </c>
      <c r="BG245" s="296">
        <v>1</v>
      </c>
      <c r="BH245" s="296">
        <v>1</v>
      </c>
      <c r="BI245" s="296">
        <v>1</v>
      </c>
      <c r="BJ245" s="296">
        <v>0.73</v>
      </c>
      <c r="BK245" s="296">
        <v>1</v>
      </c>
      <c r="BL245" s="296">
        <v>1</v>
      </c>
      <c r="BM245" s="296">
        <v>1</v>
      </c>
      <c r="BN245" s="296">
        <v>1</v>
      </c>
      <c r="BO245" s="296">
        <v>1</v>
      </c>
      <c r="BP245" s="296">
        <v>1</v>
      </c>
      <c r="BQ245" s="296">
        <v>0.5</v>
      </c>
      <c r="BR245" s="296">
        <v>0.78</v>
      </c>
      <c r="BS245" s="296">
        <v>0.6</v>
      </c>
      <c r="BT245" s="129"/>
    </row>
    <row r="246" spans="1:72" ht="15" x14ac:dyDescent="0.15">
      <c r="A246" s="104" t="s">
        <v>454</v>
      </c>
      <c r="B246" s="153" t="s">
        <v>528</v>
      </c>
      <c r="C246" s="153" t="s">
        <v>250</v>
      </c>
      <c r="D246" s="153" t="s">
        <v>874</v>
      </c>
      <c r="E246" s="153" t="s">
        <v>135</v>
      </c>
      <c r="F246" s="153"/>
      <c r="G246" s="105">
        <v>0.2</v>
      </c>
      <c r="H246" s="106">
        <v>1</v>
      </c>
      <c r="I246" s="107">
        <f t="shared" si="10"/>
        <v>16</v>
      </c>
      <c r="J246" s="107">
        <f t="shared" si="10"/>
        <v>80</v>
      </c>
      <c r="K246" s="248"/>
      <c r="L246" s="296">
        <v>1</v>
      </c>
      <c r="M246" s="296">
        <v>1</v>
      </c>
      <c r="N246" s="296">
        <v>1</v>
      </c>
      <c r="O246" s="296">
        <v>1</v>
      </c>
      <c r="P246" s="296">
        <v>1</v>
      </c>
      <c r="Q246" s="296">
        <v>1</v>
      </c>
      <c r="R246" s="296">
        <v>1</v>
      </c>
      <c r="S246" s="296">
        <v>1</v>
      </c>
      <c r="T246" s="296">
        <v>1</v>
      </c>
      <c r="U246" s="296">
        <v>1</v>
      </c>
      <c r="V246" s="296">
        <v>1</v>
      </c>
      <c r="W246" s="296">
        <v>1</v>
      </c>
      <c r="X246" s="296">
        <v>1</v>
      </c>
      <c r="Y246" s="296">
        <v>1</v>
      </c>
      <c r="Z246" s="296">
        <v>1</v>
      </c>
      <c r="AA246" s="296">
        <v>1</v>
      </c>
      <c r="AB246" s="296">
        <v>1</v>
      </c>
      <c r="AC246" s="296">
        <v>1</v>
      </c>
      <c r="AD246" s="296">
        <v>1</v>
      </c>
      <c r="AE246" s="296">
        <v>1</v>
      </c>
      <c r="AF246" s="296">
        <v>1</v>
      </c>
      <c r="AG246" s="296">
        <v>1</v>
      </c>
      <c r="AH246" s="296">
        <v>1</v>
      </c>
      <c r="AI246" s="296">
        <v>0.81</v>
      </c>
      <c r="AJ246" s="296">
        <v>1</v>
      </c>
      <c r="AK246" s="296">
        <v>1</v>
      </c>
      <c r="AL246" s="296">
        <v>1</v>
      </c>
      <c r="AM246" s="296">
        <v>1</v>
      </c>
      <c r="AN246" s="296">
        <v>1</v>
      </c>
      <c r="AO246" s="296">
        <v>1</v>
      </c>
      <c r="AP246" s="296">
        <v>1</v>
      </c>
      <c r="AQ246" s="296">
        <v>1</v>
      </c>
      <c r="AR246" s="296">
        <v>1</v>
      </c>
      <c r="AS246" s="296">
        <v>1</v>
      </c>
      <c r="AT246" s="296">
        <v>1</v>
      </c>
      <c r="AU246" s="296">
        <v>1</v>
      </c>
      <c r="AV246" s="296">
        <v>1</v>
      </c>
      <c r="AW246" s="296">
        <v>1</v>
      </c>
      <c r="AX246" s="296">
        <v>1</v>
      </c>
      <c r="AY246" s="296">
        <v>0.5</v>
      </c>
      <c r="AZ246" s="296">
        <v>1</v>
      </c>
      <c r="BA246" s="296">
        <v>0.89</v>
      </c>
      <c r="BB246" s="296">
        <v>1</v>
      </c>
      <c r="BC246" s="296">
        <v>0.55000000000000004</v>
      </c>
      <c r="BD246" s="296">
        <v>1</v>
      </c>
      <c r="BE246" s="296">
        <v>0.6</v>
      </c>
      <c r="BF246" s="296">
        <v>1</v>
      </c>
      <c r="BG246" s="296">
        <v>1</v>
      </c>
      <c r="BH246" s="296">
        <v>1</v>
      </c>
      <c r="BI246" s="296">
        <v>1</v>
      </c>
      <c r="BJ246" s="296">
        <v>0.73</v>
      </c>
      <c r="BK246" s="296">
        <v>1</v>
      </c>
      <c r="BL246" s="296">
        <v>1</v>
      </c>
      <c r="BM246" s="296">
        <v>1</v>
      </c>
      <c r="BN246" s="296">
        <v>1</v>
      </c>
      <c r="BO246" s="296">
        <v>1</v>
      </c>
      <c r="BP246" s="296">
        <v>1</v>
      </c>
      <c r="BQ246" s="296">
        <v>0.5</v>
      </c>
      <c r="BR246" s="296">
        <v>0.78</v>
      </c>
      <c r="BS246" s="296">
        <v>0.6</v>
      </c>
      <c r="BT246" s="129"/>
    </row>
    <row r="247" spans="1:72" ht="15" x14ac:dyDescent="0.15">
      <c r="A247" s="104" t="s">
        <v>455</v>
      </c>
      <c r="B247" s="153" t="s">
        <v>528</v>
      </c>
      <c r="C247" s="153" t="s">
        <v>250</v>
      </c>
      <c r="D247" s="153" t="s">
        <v>875</v>
      </c>
      <c r="E247" s="153" t="s">
        <v>135</v>
      </c>
      <c r="F247" s="153"/>
      <c r="G247" s="105">
        <v>0.25</v>
      </c>
      <c r="H247" s="106">
        <v>0.5</v>
      </c>
      <c r="I247" s="107">
        <f t="shared" si="10"/>
        <v>20</v>
      </c>
      <c r="J247" s="107">
        <f t="shared" si="10"/>
        <v>40</v>
      </c>
      <c r="K247" s="248"/>
      <c r="L247" s="296">
        <v>1</v>
      </c>
      <c r="M247" s="296">
        <v>1</v>
      </c>
      <c r="N247" s="296">
        <v>1</v>
      </c>
      <c r="O247" s="296">
        <v>1</v>
      </c>
      <c r="P247" s="296">
        <v>1</v>
      </c>
      <c r="Q247" s="296">
        <v>1</v>
      </c>
      <c r="R247" s="296">
        <v>1</v>
      </c>
      <c r="S247" s="296">
        <v>1</v>
      </c>
      <c r="T247" s="296">
        <v>1</v>
      </c>
      <c r="U247" s="296">
        <v>1</v>
      </c>
      <c r="V247" s="296">
        <v>1</v>
      </c>
      <c r="W247" s="296">
        <v>1</v>
      </c>
      <c r="X247" s="296">
        <v>1</v>
      </c>
      <c r="Y247" s="296">
        <v>1</v>
      </c>
      <c r="Z247" s="296">
        <v>1</v>
      </c>
      <c r="AA247" s="296">
        <v>1</v>
      </c>
      <c r="AB247" s="296">
        <v>1</v>
      </c>
      <c r="AC247" s="296">
        <v>1</v>
      </c>
      <c r="AD247" s="296">
        <v>1</v>
      </c>
      <c r="AE247" s="296">
        <v>1</v>
      </c>
      <c r="AF247" s="296">
        <v>1</v>
      </c>
      <c r="AG247" s="296">
        <v>1</v>
      </c>
      <c r="AH247" s="296">
        <v>1</v>
      </c>
      <c r="AI247" s="296">
        <v>0.81</v>
      </c>
      <c r="AJ247" s="296">
        <v>1</v>
      </c>
      <c r="AK247" s="296">
        <v>1</v>
      </c>
      <c r="AL247" s="296">
        <v>1</v>
      </c>
      <c r="AM247" s="296">
        <v>1</v>
      </c>
      <c r="AN247" s="296">
        <v>1</v>
      </c>
      <c r="AO247" s="296">
        <v>1</v>
      </c>
      <c r="AP247" s="296">
        <v>1</v>
      </c>
      <c r="AQ247" s="296">
        <v>1</v>
      </c>
      <c r="AR247" s="296">
        <v>1</v>
      </c>
      <c r="AS247" s="296">
        <v>1</v>
      </c>
      <c r="AT247" s="296">
        <v>1</v>
      </c>
      <c r="AU247" s="296">
        <v>1</v>
      </c>
      <c r="AV247" s="296">
        <v>1</v>
      </c>
      <c r="AW247" s="296">
        <v>1</v>
      </c>
      <c r="AX247" s="296">
        <v>1</v>
      </c>
      <c r="AY247" s="296">
        <v>0.5</v>
      </c>
      <c r="AZ247" s="296">
        <v>1</v>
      </c>
      <c r="BA247" s="296">
        <v>0.89</v>
      </c>
      <c r="BB247" s="296">
        <v>1</v>
      </c>
      <c r="BC247" s="296">
        <v>0.55000000000000004</v>
      </c>
      <c r="BD247" s="296">
        <v>1</v>
      </c>
      <c r="BE247" s="296">
        <v>0.6</v>
      </c>
      <c r="BF247" s="296">
        <v>1</v>
      </c>
      <c r="BG247" s="296">
        <v>1</v>
      </c>
      <c r="BH247" s="296">
        <v>1</v>
      </c>
      <c r="BI247" s="296">
        <v>1</v>
      </c>
      <c r="BJ247" s="296">
        <v>0.73</v>
      </c>
      <c r="BK247" s="296">
        <v>1</v>
      </c>
      <c r="BL247" s="296">
        <v>1</v>
      </c>
      <c r="BM247" s="296">
        <v>1</v>
      </c>
      <c r="BN247" s="296">
        <v>1</v>
      </c>
      <c r="BO247" s="296">
        <v>1</v>
      </c>
      <c r="BP247" s="296">
        <v>1</v>
      </c>
      <c r="BQ247" s="296">
        <v>0.5</v>
      </c>
      <c r="BR247" s="296">
        <v>0.78</v>
      </c>
      <c r="BS247" s="296">
        <v>0.6</v>
      </c>
      <c r="BT247" s="129"/>
    </row>
    <row r="248" spans="1:72" ht="15" x14ac:dyDescent="0.15">
      <c r="A248" s="104" t="s">
        <v>456</v>
      </c>
      <c r="B248" s="153" t="s">
        <v>528</v>
      </c>
      <c r="C248" s="153" t="s">
        <v>250</v>
      </c>
      <c r="D248" s="153" t="s">
        <v>876</v>
      </c>
      <c r="E248" s="153" t="s">
        <v>135</v>
      </c>
      <c r="F248" s="153"/>
      <c r="G248" s="105">
        <v>0.25</v>
      </c>
      <c r="H248" s="106">
        <v>0.8</v>
      </c>
      <c r="I248" s="107">
        <f t="shared" si="10"/>
        <v>20</v>
      </c>
      <c r="J248" s="107">
        <f t="shared" si="10"/>
        <v>64</v>
      </c>
      <c r="K248" s="248"/>
      <c r="L248" s="296">
        <v>1</v>
      </c>
      <c r="M248" s="296">
        <v>1</v>
      </c>
      <c r="N248" s="296">
        <v>1</v>
      </c>
      <c r="O248" s="296">
        <v>1</v>
      </c>
      <c r="P248" s="296">
        <v>1</v>
      </c>
      <c r="Q248" s="296">
        <v>1</v>
      </c>
      <c r="R248" s="296">
        <v>1</v>
      </c>
      <c r="S248" s="296">
        <v>1</v>
      </c>
      <c r="T248" s="296">
        <v>1</v>
      </c>
      <c r="U248" s="296">
        <v>1</v>
      </c>
      <c r="V248" s="296">
        <v>1</v>
      </c>
      <c r="W248" s="296">
        <v>1</v>
      </c>
      <c r="X248" s="296">
        <v>1</v>
      </c>
      <c r="Y248" s="296">
        <v>1</v>
      </c>
      <c r="Z248" s="296">
        <v>1</v>
      </c>
      <c r="AA248" s="296">
        <v>1</v>
      </c>
      <c r="AB248" s="296">
        <v>1</v>
      </c>
      <c r="AC248" s="296">
        <v>1</v>
      </c>
      <c r="AD248" s="296">
        <v>1</v>
      </c>
      <c r="AE248" s="296">
        <v>1</v>
      </c>
      <c r="AF248" s="296">
        <v>1</v>
      </c>
      <c r="AG248" s="296">
        <v>1</v>
      </c>
      <c r="AH248" s="296">
        <v>1</v>
      </c>
      <c r="AI248" s="296">
        <v>0.81</v>
      </c>
      <c r="AJ248" s="296">
        <v>1</v>
      </c>
      <c r="AK248" s="296">
        <v>1</v>
      </c>
      <c r="AL248" s="296">
        <v>1</v>
      </c>
      <c r="AM248" s="296">
        <v>1</v>
      </c>
      <c r="AN248" s="296">
        <v>1</v>
      </c>
      <c r="AO248" s="296">
        <v>1</v>
      </c>
      <c r="AP248" s="296">
        <v>1</v>
      </c>
      <c r="AQ248" s="296">
        <v>1</v>
      </c>
      <c r="AR248" s="296">
        <v>1</v>
      </c>
      <c r="AS248" s="296">
        <v>1</v>
      </c>
      <c r="AT248" s="296">
        <v>1</v>
      </c>
      <c r="AU248" s="296">
        <v>1</v>
      </c>
      <c r="AV248" s="296">
        <v>1</v>
      </c>
      <c r="AW248" s="296">
        <v>1</v>
      </c>
      <c r="AX248" s="296">
        <v>1</v>
      </c>
      <c r="AY248" s="296">
        <v>0.5</v>
      </c>
      <c r="AZ248" s="296">
        <v>1</v>
      </c>
      <c r="BA248" s="296">
        <v>0.89</v>
      </c>
      <c r="BB248" s="296">
        <v>1</v>
      </c>
      <c r="BC248" s="296">
        <v>0.55000000000000004</v>
      </c>
      <c r="BD248" s="296">
        <v>1</v>
      </c>
      <c r="BE248" s="296">
        <v>0.6</v>
      </c>
      <c r="BF248" s="296">
        <v>1</v>
      </c>
      <c r="BG248" s="296">
        <v>1</v>
      </c>
      <c r="BH248" s="296">
        <v>1</v>
      </c>
      <c r="BI248" s="296">
        <v>1</v>
      </c>
      <c r="BJ248" s="296">
        <v>0.73</v>
      </c>
      <c r="BK248" s="296">
        <v>1</v>
      </c>
      <c r="BL248" s="296">
        <v>1</v>
      </c>
      <c r="BM248" s="296">
        <v>1</v>
      </c>
      <c r="BN248" s="296">
        <v>1</v>
      </c>
      <c r="BO248" s="296">
        <v>1</v>
      </c>
      <c r="BP248" s="296">
        <v>1</v>
      </c>
      <c r="BQ248" s="296">
        <v>0.5</v>
      </c>
      <c r="BR248" s="296">
        <v>0.78</v>
      </c>
      <c r="BS248" s="296">
        <v>0.6</v>
      </c>
      <c r="BT248" s="129"/>
    </row>
    <row r="249" spans="1:72" ht="15" x14ac:dyDescent="0.15">
      <c r="A249" s="104" t="s">
        <v>457</v>
      </c>
      <c r="B249" s="153" t="s">
        <v>528</v>
      </c>
      <c r="C249" s="153" t="s">
        <v>250</v>
      </c>
      <c r="D249" s="153" t="s">
        <v>877</v>
      </c>
      <c r="E249" s="153" t="s">
        <v>135</v>
      </c>
      <c r="F249" s="153"/>
      <c r="G249" s="105">
        <v>0.3</v>
      </c>
      <c r="H249" s="106">
        <v>0.4</v>
      </c>
      <c r="I249" s="107">
        <f t="shared" si="10"/>
        <v>24</v>
      </c>
      <c r="J249" s="107">
        <f t="shared" si="10"/>
        <v>32</v>
      </c>
      <c r="K249" s="248"/>
      <c r="L249" s="296">
        <v>1</v>
      </c>
      <c r="M249" s="296">
        <v>1</v>
      </c>
      <c r="N249" s="296">
        <v>1</v>
      </c>
      <c r="O249" s="296">
        <v>1</v>
      </c>
      <c r="P249" s="296">
        <v>1</v>
      </c>
      <c r="Q249" s="296">
        <v>1</v>
      </c>
      <c r="R249" s="296">
        <v>1</v>
      </c>
      <c r="S249" s="296">
        <v>1</v>
      </c>
      <c r="T249" s="296">
        <v>1</v>
      </c>
      <c r="U249" s="296">
        <v>1</v>
      </c>
      <c r="V249" s="296">
        <v>1</v>
      </c>
      <c r="W249" s="296">
        <v>1</v>
      </c>
      <c r="X249" s="296">
        <v>1</v>
      </c>
      <c r="Y249" s="296">
        <v>1</v>
      </c>
      <c r="Z249" s="296">
        <v>1</v>
      </c>
      <c r="AA249" s="296">
        <v>1</v>
      </c>
      <c r="AB249" s="296">
        <v>1</v>
      </c>
      <c r="AC249" s="296">
        <v>1</v>
      </c>
      <c r="AD249" s="296">
        <v>1</v>
      </c>
      <c r="AE249" s="296">
        <v>1</v>
      </c>
      <c r="AF249" s="296">
        <v>1</v>
      </c>
      <c r="AG249" s="296">
        <v>1</v>
      </c>
      <c r="AH249" s="296">
        <v>1</v>
      </c>
      <c r="AI249" s="296">
        <v>0.81</v>
      </c>
      <c r="AJ249" s="296">
        <v>1</v>
      </c>
      <c r="AK249" s="296">
        <v>1</v>
      </c>
      <c r="AL249" s="296">
        <v>1</v>
      </c>
      <c r="AM249" s="296">
        <v>1</v>
      </c>
      <c r="AN249" s="296">
        <v>1</v>
      </c>
      <c r="AO249" s="296">
        <v>1</v>
      </c>
      <c r="AP249" s="296">
        <v>1</v>
      </c>
      <c r="AQ249" s="296">
        <v>1</v>
      </c>
      <c r="AR249" s="296">
        <v>1</v>
      </c>
      <c r="AS249" s="296">
        <v>1</v>
      </c>
      <c r="AT249" s="296">
        <v>1</v>
      </c>
      <c r="AU249" s="296">
        <v>1</v>
      </c>
      <c r="AV249" s="296">
        <v>1</v>
      </c>
      <c r="AW249" s="296">
        <v>1</v>
      </c>
      <c r="AX249" s="296">
        <v>1</v>
      </c>
      <c r="AY249" s="296">
        <v>0.5</v>
      </c>
      <c r="AZ249" s="296">
        <v>1</v>
      </c>
      <c r="BA249" s="296">
        <v>0.89</v>
      </c>
      <c r="BB249" s="296">
        <v>1</v>
      </c>
      <c r="BC249" s="296">
        <v>0.55000000000000004</v>
      </c>
      <c r="BD249" s="296">
        <v>1</v>
      </c>
      <c r="BE249" s="296">
        <v>0.6</v>
      </c>
      <c r="BF249" s="296">
        <v>1</v>
      </c>
      <c r="BG249" s="296">
        <v>1</v>
      </c>
      <c r="BH249" s="296">
        <v>1</v>
      </c>
      <c r="BI249" s="296">
        <v>1</v>
      </c>
      <c r="BJ249" s="296">
        <v>0.73</v>
      </c>
      <c r="BK249" s="296">
        <v>1</v>
      </c>
      <c r="BL249" s="296">
        <v>1</v>
      </c>
      <c r="BM249" s="296">
        <v>1</v>
      </c>
      <c r="BN249" s="296">
        <v>1</v>
      </c>
      <c r="BO249" s="296">
        <v>1</v>
      </c>
      <c r="BP249" s="296">
        <v>1</v>
      </c>
      <c r="BQ249" s="296">
        <v>0.5</v>
      </c>
      <c r="BR249" s="296">
        <v>0.78</v>
      </c>
      <c r="BS249" s="296">
        <v>0.6</v>
      </c>
      <c r="BT249" s="129"/>
    </row>
    <row r="250" spans="1:72" ht="15" x14ac:dyDescent="0.15">
      <c r="A250" s="104" t="s">
        <v>458</v>
      </c>
      <c r="B250" s="153" t="s">
        <v>528</v>
      </c>
      <c r="C250" s="153" t="s">
        <v>250</v>
      </c>
      <c r="D250" s="153" t="s">
        <v>878</v>
      </c>
      <c r="E250" s="153" t="s">
        <v>135</v>
      </c>
      <c r="F250" s="153"/>
      <c r="G250" s="105">
        <v>0.3</v>
      </c>
      <c r="H250" s="106">
        <v>0.5</v>
      </c>
      <c r="I250" s="107">
        <f t="shared" si="10"/>
        <v>24</v>
      </c>
      <c r="J250" s="107">
        <f t="shared" si="10"/>
        <v>40</v>
      </c>
      <c r="K250" s="248"/>
      <c r="L250" s="296">
        <v>1</v>
      </c>
      <c r="M250" s="296">
        <v>1</v>
      </c>
      <c r="N250" s="296">
        <v>1</v>
      </c>
      <c r="O250" s="296">
        <v>1</v>
      </c>
      <c r="P250" s="296">
        <v>1</v>
      </c>
      <c r="Q250" s="296">
        <v>1</v>
      </c>
      <c r="R250" s="296">
        <v>1</v>
      </c>
      <c r="S250" s="296">
        <v>1</v>
      </c>
      <c r="T250" s="296">
        <v>1</v>
      </c>
      <c r="U250" s="296">
        <v>1</v>
      </c>
      <c r="V250" s="296">
        <v>1</v>
      </c>
      <c r="W250" s="296">
        <v>1</v>
      </c>
      <c r="X250" s="296">
        <v>1</v>
      </c>
      <c r="Y250" s="296">
        <v>1</v>
      </c>
      <c r="Z250" s="296">
        <v>1</v>
      </c>
      <c r="AA250" s="296">
        <v>1</v>
      </c>
      <c r="AB250" s="296">
        <v>1</v>
      </c>
      <c r="AC250" s="296">
        <v>1</v>
      </c>
      <c r="AD250" s="296">
        <v>1</v>
      </c>
      <c r="AE250" s="296">
        <v>1</v>
      </c>
      <c r="AF250" s="296">
        <v>1</v>
      </c>
      <c r="AG250" s="296">
        <v>1</v>
      </c>
      <c r="AH250" s="296">
        <v>1</v>
      </c>
      <c r="AI250" s="296">
        <v>0.81</v>
      </c>
      <c r="AJ250" s="296">
        <v>1</v>
      </c>
      <c r="AK250" s="296">
        <v>1</v>
      </c>
      <c r="AL250" s="296">
        <v>1</v>
      </c>
      <c r="AM250" s="296">
        <v>1</v>
      </c>
      <c r="AN250" s="296">
        <v>1</v>
      </c>
      <c r="AO250" s="296">
        <v>1</v>
      </c>
      <c r="AP250" s="296">
        <v>1</v>
      </c>
      <c r="AQ250" s="296">
        <v>1</v>
      </c>
      <c r="AR250" s="296">
        <v>1</v>
      </c>
      <c r="AS250" s="296">
        <v>1</v>
      </c>
      <c r="AT250" s="296">
        <v>1</v>
      </c>
      <c r="AU250" s="296">
        <v>1</v>
      </c>
      <c r="AV250" s="296">
        <v>1</v>
      </c>
      <c r="AW250" s="296">
        <v>1</v>
      </c>
      <c r="AX250" s="296">
        <v>1</v>
      </c>
      <c r="AY250" s="296">
        <v>0.5</v>
      </c>
      <c r="AZ250" s="296">
        <v>1</v>
      </c>
      <c r="BA250" s="296">
        <v>0.89</v>
      </c>
      <c r="BB250" s="296">
        <v>1</v>
      </c>
      <c r="BC250" s="296">
        <v>0.55000000000000004</v>
      </c>
      <c r="BD250" s="296">
        <v>1</v>
      </c>
      <c r="BE250" s="296">
        <v>0.6</v>
      </c>
      <c r="BF250" s="296">
        <v>1</v>
      </c>
      <c r="BG250" s="296">
        <v>1</v>
      </c>
      <c r="BH250" s="296">
        <v>1</v>
      </c>
      <c r="BI250" s="296">
        <v>1</v>
      </c>
      <c r="BJ250" s="296">
        <v>0.73</v>
      </c>
      <c r="BK250" s="296">
        <v>1</v>
      </c>
      <c r="BL250" s="296">
        <v>1</v>
      </c>
      <c r="BM250" s="296">
        <v>1</v>
      </c>
      <c r="BN250" s="296">
        <v>1</v>
      </c>
      <c r="BO250" s="296">
        <v>1</v>
      </c>
      <c r="BP250" s="296">
        <v>1</v>
      </c>
      <c r="BQ250" s="296">
        <v>0.5</v>
      </c>
      <c r="BR250" s="296">
        <v>0.78</v>
      </c>
      <c r="BS250" s="296">
        <v>0.6</v>
      </c>
      <c r="BT250" s="129"/>
    </row>
    <row r="251" spans="1:72" ht="15" x14ac:dyDescent="0.15">
      <c r="A251" s="104" t="s">
        <v>459</v>
      </c>
      <c r="B251" s="153" t="s">
        <v>528</v>
      </c>
      <c r="C251" s="153" t="s">
        <v>250</v>
      </c>
      <c r="D251" s="153" t="s">
        <v>879</v>
      </c>
      <c r="E251" s="153" t="s">
        <v>135</v>
      </c>
      <c r="F251" s="153"/>
      <c r="G251" s="105">
        <v>0.3</v>
      </c>
      <c r="H251" s="106">
        <v>0.6</v>
      </c>
      <c r="I251" s="107">
        <f t="shared" si="10"/>
        <v>24</v>
      </c>
      <c r="J251" s="107">
        <f t="shared" si="10"/>
        <v>48</v>
      </c>
      <c r="K251" s="248"/>
      <c r="L251" s="296">
        <v>1</v>
      </c>
      <c r="M251" s="296">
        <v>1</v>
      </c>
      <c r="N251" s="296">
        <v>1</v>
      </c>
      <c r="O251" s="296">
        <v>1</v>
      </c>
      <c r="P251" s="296">
        <v>1</v>
      </c>
      <c r="Q251" s="296">
        <v>1</v>
      </c>
      <c r="R251" s="296">
        <v>1</v>
      </c>
      <c r="S251" s="296">
        <v>1</v>
      </c>
      <c r="T251" s="296">
        <v>1</v>
      </c>
      <c r="U251" s="296">
        <v>1</v>
      </c>
      <c r="V251" s="296">
        <v>1</v>
      </c>
      <c r="W251" s="296">
        <v>1</v>
      </c>
      <c r="X251" s="296">
        <v>1</v>
      </c>
      <c r="Y251" s="296">
        <v>1</v>
      </c>
      <c r="Z251" s="296">
        <v>1</v>
      </c>
      <c r="AA251" s="296">
        <v>1</v>
      </c>
      <c r="AB251" s="296">
        <v>1</v>
      </c>
      <c r="AC251" s="296">
        <v>1</v>
      </c>
      <c r="AD251" s="296">
        <v>1</v>
      </c>
      <c r="AE251" s="296">
        <v>1</v>
      </c>
      <c r="AF251" s="296">
        <v>1</v>
      </c>
      <c r="AG251" s="296">
        <v>1</v>
      </c>
      <c r="AH251" s="296">
        <v>1</v>
      </c>
      <c r="AI251" s="296">
        <v>0.81</v>
      </c>
      <c r="AJ251" s="296">
        <v>1</v>
      </c>
      <c r="AK251" s="296">
        <v>1</v>
      </c>
      <c r="AL251" s="296">
        <v>1</v>
      </c>
      <c r="AM251" s="296">
        <v>1</v>
      </c>
      <c r="AN251" s="296">
        <v>1</v>
      </c>
      <c r="AO251" s="296">
        <v>1</v>
      </c>
      <c r="AP251" s="296">
        <v>1</v>
      </c>
      <c r="AQ251" s="296">
        <v>1</v>
      </c>
      <c r="AR251" s="296">
        <v>1</v>
      </c>
      <c r="AS251" s="296">
        <v>1</v>
      </c>
      <c r="AT251" s="296">
        <v>1</v>
      </c>
      <c r="AU251" s="296">
        <v>1</v>
      </c>
      <c r="AV251" s="296">
        <v>1</v>
      </c>
      <c r="AW251" s="296">
        <v>1</v>
      </c>
      <c r="AX251" s="296">
        <v>1</v>
      </c>
      <c r="AY251" s="296">
        <v>0.5</v>
      </c>
      <c r="AZ251" s="296">
        <v>1</v>
      </c>
      <c r="BA251" s="296">
        <v>0.89</v>
      </c>
      <c r="BB251" s="296">
        <v>1</v>
      </c>
      <c r="BC251" s="296">
        <v>0.55000000000000004</v>
      </c>
      <c r="BD251" s="296">
        <v>1</v>
      </c>
      <c r="BE251" s="296">
        <v>0.6</v>
      </c>
      <c r="BF251" s="296">
        <v>1</v>
      </c>
      <c r="BG251" s="296">
        <v>1</v>
      </c>
      <c r="BH251" s="296">
        <v>1</v>
      </c>
      <c r="BI251" s="296">
        <v>1</v>
      </c>
      <c r="BJ251" s="296">
        <v>0.73</v>
      </c>
      <c r="BK251" s="296">
        <v>1</v>
      </c>
      <c r="BL251" s="296">
        <v>1</v>
      </c>
      <c r="BM251" s="296">
        <v>1</v>
      </c>
      <c r="BN251" s="296">
        <v>1</v>
      </c>
      <c r="BO251" s="296">
        <v>1</v>
      </c>
      <c r="BP251" s="296">
        <v>1</v>
      </c>
      <c r="BQ251" s="296">
        <v>0.5</v>
      </c>
      <c r="BR251" s="296">
        <v>0.78</v>
      </c>
      <c r="BS251" s="296">
        <v>0.6</v>
      </c>
      <c r="BT251" s="129"/>
    </row>
    <row r="252" spans="1:72" ht="15" x14ac:dyDescent="0.15">
      <c r="A252" s="104" t="s">
        <v>460</v>
      </c>
      <c r="B252" s="153" t="s">
        <v>528</v>
      </c>
      <c r="C252" s="153" t="s">
        <v>250</v>
      </c>
      <c r="D252" s="153" t="s">
        <v>880</v>
      </c>
      <c r="E252" s="153" t="s">
        <v>135</v>
      </c>
      <c r="F252" s="153"/>
      <c r="G252" s="105">
        <v>0.3</v>
      </c>
      <c r="H252" s="106">
        <v>0.7</v>
      </c>
      <c r="I252" s="107">
        <f t="shared" si="10"/>
        <v>24</v>
      </c>
      <c r="J252" s="107">
        <f t="shared" si="10"/>
        <v>56</v>
      </c>
      <c r="K252" s="248"/>
      <c r="L252" s="296">
        <v>1</v>
      </c>
      <c r="M252" s="296">
        <v>1</v>
      </c>
      <c r="N252" s="296">
        <v>1</v>
      </c>
      <c r="O252" s="296">
        <v>1</v>
      </c>
      <c r="P252" s="296">
        <v>1</v>
      </c>
      <c r="Q252" s="296">
        <v>1</v>
      </c>
      <c r="R252" s="296">
        <v>1</v>
      </c>
      <c r="S252" s="296">
        <v>1</v>
      </c>
      <c r="T252" s="296">
        <v>1</v>
      </c>
      <c r="U252" s="296">
        <v>1</v>
      </c>
      <c r="V252" s="296">
        <v>1</v>
      </c>
      <c r="W252" s="296">
        <v>1</v>
      </c>
      <c r="X252" s="296">
        <v>1</v>
      </c>
      <c r="Y252" s="296">
        <v>1</v>
      </c>
      <c r="Z252" s="296">
        <v>1</v>
      </c>
      <c r="AA252" s="296">
        <v>1</v>
      </c>
      <c r="AB252" s="296">
        <v>1</v>
      </c>
      <c r="AC252" s="296">
        <v>1</v>
      </c>
      <c r="AD252" s="296">
        <v>1</v>
      </c>
      <c r="AE252" s="296">
        <v>1</v>
      </c>
      <c r="AF252" s="296">
        <v>1</v>
      </c>
      <c r="AG252" s="296">
        <v>1</v>
      </c>
      <c r="AH252" s="296">
        <v>1</v>
      </c>
      <c r="AI252" s="296">
        <v>0.81</v>
      </c>
      <c r="AJ252" s="296">
        <v>1</v>
      </c>
      <c r="AK252" s="296">
        <v>1</v>
      </c>
      <c r="AL252" s="296">
        <v>1</v>
      </c>
      <c r="AM252" s="296">
        <v>1</v>
      </c>
      <c r="AN252" s="296">
        <v>1</v>
      </c>
      <c r="AO252" s="296">
        <v>1</v>
      </c>
      <c r="AP252" s="296">
        <v>1</v>
      </c>
      <c r="AQ252" s="296">
        <v>1</v>
      </c>
      <c r="AR252" s="296">
        <v>1</v>
      </c>
      <c r="AS252" s="296">
        <v>1</v>
      </c>
      <c r="AT252" s="296">
        <v>1</v>
      </c>
      <c r="AU252" s="296">
        <v>1</v>
      </c>
      <c r="AV252" s="296">
        <v>1</v>
      </c>
      <c r="AW252" s="296">
        <v>1</v>
      </c>
      <c r="AX252" s="296">
        <v>1</v>
      </c>
      <c r="AY252" s="296">
        <v>0.5</v>
      </c>
      <c r="AZ252" s="296">
        <v>1</v>
      </c>
      <c r="BA252" s="296">
        <v>0.89</v>
      </c>
      <c r="BB252" s="296">
        <v>1</v>
      </c>
      <c r="BC252" s="296">
        <v>0.55000000000000004</v>
      </c>
      <c r="BD252" s="296">
        <v>1</v>
      </c>
      <c r="BE252" s="296">
        <v>0.6</v>
      </c>
      <c r="BF252" s="296">
        <v>1</v>
      </c>
      <c r="BG252" s="296">
        <v>1</v>
      </c>
      <c r="BH252" s="296">
        <v>1</v>
      </c>
      <c r="BI252" s="296">
        <v>1</v>
      </c>
      <c r="BJ252" s="296">
        <v>0.73</v>
      </c>
      <c r="BK252" s="296">
        <v>1</v>
      </c>
      <c r="BL252" s="296">
        <v>1</v>
      </c>
      <c r="BM252" s="296">
        <v>1</v>
      </c>
      <c r="BN252" s="296">
        <v>1</v>
      </c>
      <c r="BO252" s="296">
        <v>1</v>
      </c>
      <c r="BP252" s="296">
        <v>1</v>
      </c>
      <c r="BQ252" s="296">
        <v>0.5</v>
      </c>
      <c r="BR252" s="296">
        <v>0.78</v>
      </c>
      <c r="BS252" s="296">
        <v>0.6</v>
      </c>
      <c r="BT252" s="129"/>
    </row>
    <row r="253" spans="1:72" ht="15" x14ac:dyDescent="0.15">
      <c r="A253" s="104" t="s">
        <v>461</v>
      </c>
      <c r="B253" s="153" t="s">
        <v>528</v>
      </c>
      <c r="C253" s="153" t="s">
        <v>250</v>
      </c>
      <c r="D253" s="153" t="s">
        <v>881</v>
      </c>
      <c r="E253" s="153" t="s">
        <v>135</v>
      </c>
      <c r="F253" s="153"/>
      <c r="G253" s="105">
        <v>0.3</v>
      </c>
      <c r="H253" s="106">
        <v>0.8</v>
      </c>
      <c r="I253" s="107">
        <f t="shared" si="10"/>
        <v>24</v>
      </c>
      <c r="J253" s="107">
        <f t="shared" si="10"/>
        <v>64</v>
      </c>
      <c r="K253" s="248"/>
      <c r="L253" s="296">
        <v>1</v>
      </c>
      <c r="M253" s="296">
        <v>1</v>
      </c>
      <c r="N253" s="296">
        <v>1</v>
      </c>
      <c r="O253" s="296">
        <v>1</v>
      </c>
      <c r="P253" s="296">
        <v>1</v>
      </c>
      <c r="Q253" s="296">
        <v>1</v>
      </c>
      <c r="R253" s="296">
        <v>1</v>
      </c>
      <c r="S253" s="296">
        <v>1</v>
      </c>
      <c r="T253" s="296">
        <v>1</v>
      </c>
      <c r="U253" s="296">
        <v>1</v>
      </c>
      <c r="V253" s="296">
        <v>1</v>
      </c>
      <c r="W253" s="296">
        <v>1</v>
      </c>
      <c r="X253" s="296">
        <v>1</v>
      </c>
      <c r="Y253" s="296">
        <v>1</v>
      </c>
      <c r="Z253" s="296">
        <v>1</v>
      </c>
      <c r="AA253" s="296">
        <v>1</v>
      </c>
      <c r="AB253" s="296">
        <v>1</v>
      </c>
      <c r="AC253" s="296">
        <v>1</v>
      </c>
      <c r="AD253" s="296">
        <v>1</v>
      </c>
      <c r="AE253" s="296">
        <v>1</v>
      </c>
      <c r="AF253" s="296">
        <v>1</v>
      </c>
      <c r="AG253" s="296">
        <v>1</v>
      </c>
      <c r="AH253" s="296">
        <v>1</v>
      </c>
      <c r="AI253" s="296">
        <v>0.81</v>
      </c>
      <c r="AJ253" s="296">
        <v>1</v>
      </c>
      <c r="AK253" s="296">
        <v>1</v>
      </c>
      <c r="AL253" s="296">
        <v>1</v>
      </c>
      <c r="AM253" s="296">
        <v>1</v>
      </c>
      <c r="AN253" s="296">
        <v>1</v>
      </c>
      <c r="AO253" s="296">
        <v>1</v>
      </c>
      <c r="AP253" s="296">
        <v>1</v>
      </c>
      <c r="AQ253" s="296">
        <v>1</v>
      </c>
      <c r="AR253" s="296">
        <v>1</v>
      </c>
      <c r="AS253" s="296">
        <v>1</v>
      </c>
      <c r="AT253" s="296">
        <v>1</v>
      </c>
      <c r="AU253" s="296">
        <v>1</v>
      </c>
      <c r="AV253" s="296">
        <v>1</v>
      </c>
      <c r="AW253" s="296">
        <v>1</v>
      </c>
      <c r="AX253" s="296">
        <v>1</v>
      </c>
      <c r="AY253" s="296">
        <v>0.5</v>
      </c>
      <c r="AZ253" s="296">
        <v>1</v>
      </c>
      <c r="BA253" s="296">
        <v>0.89</v>
      </c>
      <c r="BB253" s="296">
        <v>1</v>
      </c>
      <c r="BC253" s="296">
        <v>0.55000000000000004</v>
      </c>
      <c r="BD253" s="296">
        <v>1</v>
      </c>
      <c r="BE253" s="296">
        <v>0.6</v>
      </c>
      <c r="BF253" s="296">
        <v>1</v>
      </c>
      <c r="BG253" s="296">
        <v>1</v>
      </c>
      <c r="BH253" s="296">
        <v>1</v>
      </c>
      <c r="BI253" s="296">
        <v>1</v>
      </c>
      <c r="BJ253" s="296">
        <v>0.73</v>
      </c>
      <c r="BK253" s="296">
        <v>1</v>
      </c>
      <c r="BL253" s="296">
        <v>1</v>
      </c>
      <c r="BM253" s="296">
        <v>1</v>
      </c>
      <c r="BN253" s="296">
        <v>1</v>
      </c>
      <c r="BO253" s="296">
        <v>1</v>
      </c>
      <c r="BP253" s="296">
        <v>1</v>
      </c>
      <c r="BQ253" s="296">
        <v>0.5</v>
      </c>
      <c r="BR253" s="296">
        <v>0.78</v>
      </c>
      <c r="BS253" s="296">
        <v>0.6</v>
      </c>
      <c r="BT253" s="129"/>
    </row>
    <row r="254" spans="1:72" ht="15" x14ac:dyDescent="0.15">
      <c r="A254" s="104" t="s">
        <v>462</v>
      </c>
      <c r="B254" s="153" t="s">
        <v>528</v>
      </c>
      <c r="C254" s="153" t="s">
        <v>250</v>
      </c>
      <c r="D254" s="153" t="s">
        <v>882</v>
      </c>
      <c r="E254" s="153" t="s">
        <v>135</v>
      </c>
      <c r="F254" s="153"/>
      <c r="G254" s="105">
        <v>0.3</v>
      </c>
      <c r="H254" s="106">
        <v>0.9</v>
      </c>
      <c r="I254" s="107">
        <f t="shared" si="10"/>
        <v>24</v>
      </c>
      <c r="J254" s="107">
        <f t="shared" si="10"/>
        <v>72</v>
      </c>
      <c r="K254" s="248"/>
      <c r="L254" s="296">
        <v>1</v>
      </c>
      <c r="M254" s="296">
        <v>1</v>
      </c>
      <c r="N254" s="296">
        <v>1</v>
      </c>
      <c r="O254" s="296">
        <v>1</v>
      </c>
      <c r="P254" s="296">
        <v>1</v>
      </c>
      <c r="Q254" s="296">
        <v>1</v>
      </c>
      <c r="R254" s="296">
        <v>1</v>
      </c>
      <c r="S254" s="296">
        <v>1</v>
      </c>
      <c r="T254" s="296">
        <v>1</v>
      </c>
      <c r="U254" s="296">
        <v>1</v>
      </c>
      <c r="V254" s="296">
        <v>1</v>
      </c>
      <c r="W254" s="296">
        <v>1</v>
      </c>
      <c r="X254" s="296">
        <v>1</v>
      </c>
      <c r="Y254" s="296">
        <v>1</v>
      </c>
      <c r="Z254" s="296">
        <v>1</v>
      </c>
      <c r="AA254" s="296">
        <v>1</v>
      </c>
      <c r="AB254" s="296">
        <v>1</v>
      </c>
      <c r="AC254" s="296">
        <v>1</v>
      </c>
      <c r="AD254" s="296">
        <v>1</v>
      </c>
      <c r="AE254" s="296">
        <v>1</v>
      </c>
      <c r="AF254" s="296">
        <v>1</v>
      </c>
      <c r="AG254" s="296">
        <v>1</v>
      </c>
      <c r="AH254" s="296">
        <v>1</v>
      </c>
      <c r="AI254" s="296">
        <v>0.81</v>
      </c>
      <c r="AJ254" s="296">
        <v>1</v>
      </c>
      <c r="AK254" s="296">
        <v>1</v>
      </c>
      <c r="AL254" s="296">
        <v>1</v>
      </c>
      <c r="AM254" s="296">
        <v>1</v>
      </c>
      <c r="AN254" s="296">
        <v>1</v>
      </c>
      <c r="AO254" s="296">
        <v>1</v>
      </c>
      <c r="AP254" s="296">
        <v>1</v>
      </c>
      <c r="AQ254" s="296">
        <v>1</v>
      </c>
      <c r="AR254" s="296">
        <v>1</v>
      </c>
      <c r="AS254" s="296">
        <v>1</v>
      </c>
      <c r="AT254" s="296">
        <v>1</v>
      </c>
      <c r="AU254" s="296">
        <v>1</v>
      </c>
      <c r="AV254" s="296">
        <v>1</v>
      </c>
      <c r="AW254" s="296">
        <v>1</v>
      </c>
      <c r="AX254" s="296">
        <v>1</v>
      </c>
      <c r="AY254" s="296">
        <v>0.5</v>
      </c>
      <c r="AZ254" s="296">
        <v>1</v>
      </c>
      <c r="BA254" s="296">
        <v>0.89</v>
      </c>
      <c r="BB254" s="296">
        <v>1</v>
      </c>
      <c r="BC254" s="296">
        <v>0.55000000000000004</v>
      </c>
      <c r="BD254" s="296">
        <v>1</v>
      </c>
      <c r="BE254" s="296">
        <v>0.6</v>
      </c>
      <c r="BF254" s="296">
        <v>1</v>
      </c>
      <c r="BG254" s="296">
        <v>1</v>
      </c>
      <c r="BH254" s="296">
        <v>1</v>
      </c>
      <c r="BI254" s="296">
        <v>1</v>
      </c>
      <c r="BJ254" s="296">
        <v>0.73</v>
      </c>
      <c r="BK254" s="296">
        <v>1</v>
      </c>
      <c r="BL254" s="296">
        <v>1</v>
      </c>
      <c r="BM254" s="296">
        <v>1</v>
      </c>
      <c r="BN254" s="296">
        <v>1</v>
      </c>
      <c r="BO254" s="296">
        <v>1</v>
      </c>
      <c r="BP254" s="296">
        <v>1</v>
      </c>
      <c r="BQ254" s="296">
        <v>0.5</v>
      </c>
      <c r="BR254" s="296">
        <v>0.78</v>
      </c>
      <c r="BS254" s="296">
        <v>0.6</v>
      </c>
      <c r="BT254" s="129"/>
    </row>
    <row r="255" spans="1:72" ht="15" x14ac:dyDescent="0.15">
      <c r="A255" s="104" t="s">
        <v>463</v>
      </c>
      <c r="B255" s="153" t="s">
        <v>528</v>
      </c>
      <c r="C255" s="153" t="s">
        <v>250</v>
      </c>
      <c r="D255" s="153" t="s">
        <v>883</v>
      </c>
      <c r="E255" s="153" t="s">
        <v>135</v>
      </c>
      <c r="F255" s="153"/>
      <c r="G255" s="105">
        <v>0.3</v>
      </c>
      <c r="H255" s="106">
        <v>1.2</v>
      </c>
      <c r="I255" s="107">
        <f t="shared" si="10"/>
        <v>24</v>
      </c>
      <c r="J255" s="107">
        <f t="shared" si="10"/>
        <v>96</v>
      </c>
      <c r="K255" s="248"/>
      <c r="L255" s="296">
        <v>1</v>
      </c>
      <c r="M255" s="296">
        <v>1</v>
      </c>
      <c r="N255" s="296">
        <v>1</v>
      </c>
      <c r="O255" s="296">
        <v>1</v>
      </c>
      <c r="P255" s="296">
        <v>1</v>
      </c>
      <c r="Q255" s="296">
        <v>1</v>
      </c>
      <c r="R255" s="296">
        <v>1</v>
      </c>
      <c r="S255" s="296">
        <v>1</v>
      </c>
      <c r="T255" s="296">
        <v>1</v>
      </c>
      <c r="U255" s="296">
        <v>1</v>
      </c>
      <c r="V255" s="296">
        <v>1</v>
      </c>
      <c r="W255" s="296">
        <v>1</v>
      </c>
      <c r="X255" s="296">
        <v>1</v>
      </c>
      <c r="Y255" s="296">
        <v>1</v>
      </c>
      <c r="Z255" s="296">
        <v>1</v>
      </c>
      <c r="AA255" s="296">
        <v>1</v>
      </c>
      <c r="AB255" s="296">
        <v>1</v>
      </c>
      <c r="AC255" s="296">
        <v>1</v>
      </c>
      <c r="AD255" s="296">
        <v>1</v>
      </c>
      <c r="AE255" s="296">
        <v>1</v>
      </c>
      <c r="AF255" s="296">
        <v>1</v>
      </c>
      <c r="AG255" s="296">
        <v>1</v>
      </c>
      <c r="AH255" s="296">
        <v>1</v>
      </c>
      <c r="AI255" s="296">
        <v>0.81</v>
      </c>
      <c r="AJ255" s="296">
        <v>1</v>
      </c>
      <c r="AK255" s="296">
        <v>1</v>
      </c>
      <c r="AL255" s="296">
        <v>1</v>
      </c>
      <c r="AM255" s="296">
        <v>1</v>
      </c>
      <c r="AN255" s="296">
        <v>1</v>
      </c>
      <c r="AO255" s="296">
        <v>1</v>
      </c>
      <c r="AP255" s="296">
        <v>1</v>
      </c>
      <c r="AQ255" s="296">
        <v>1</v>
      </c>
      <c r="AR255" s="296">
        <v>1</v>
      </c>
      <c r="AS255" s="296">
        <v>1</v>
      </c>
      <c r="AT255" s="296">
        <v>1</v>
      </c>
      <c r="AU255" s="296">
        <v>1</v>
      </c>
      <c r="AV255" s="296">
        <v>1</v>
      </c>
      <c r="AW255" s="296">
        <v>1</v>
      </c>
      <c r="AX255" s="296">
        <v>1</v>
      </c>
      <c r="AY255" s="296">
        <v>0.5</v>
      </c>
      <c r="AZ255" s="296">
        <v>1</v>
      </c>
      <c r="BA255" s="296">
        <v>0.89</v>
      </c>
      <c r="BB255" s="296">
        <v>1</v>
      </c>
      <c r="BC255" s="296">
        <v>0.55000000000000004</v>
      </c>
      <c r="BD255" s="296">
        <v>1</v>
      </c>
      <c r="BE255" s="296">
        <v>0.6</v>
      </c>
      <c r="BF255" s="296">
        <v>1</v>
      </c>
      <c r="BG255" s="296">
        <v>1</v>
      </c>
      <c r="BH255" s="296">
        <v>1</v>
      </c>
      <c r="BI255" s="296">
        <v>1</v>
      </c>
      <c r="BJ255" s="296">
        <v>0.73</v>
      </c>
      <c r="BK255" s="296">
        <v>1</v>
      </c>
      <c r="BL255" s="296">
        <v>1</v>
      </c>
      <c r="BM255" s="296">
        <v>1</v>
      </c>
      <c r="BN255" s="296">
        <v>1</v>
      </c>
      <c r="BO255" s="296">
        <v>1</v>
      </c>
      <c r="BP255" s="296">
        <v>1</v>
      </c>
      <c r="BQ255" s="296">
        <v>0.42</v>
      </c>
      <c r="BR255" s="296">
        <v>0.78</v>
      </c>
      <c r="BS255" s="296">
        <v>0.6</v>
      </c>
      <c r="BT255" s="129"/>
    </row>
    <row r="256" spans="1:72" ht="15" x14ac:dyDescent="0.15">
      <c r="A256" s="104" t="s">
        <v>464</v>
      </c>
      <c r="B256" s="153" t="s">
        <v>528</v>
      </c>
      <c r="C256" s="153" t="s">
        <v>250</v>
      </c>
      <c r="D256" s="153" t="s">
        <v>884</v>
      </c>
      <c r="E256" s="153" t="s">
        <v>135</v>
      </c>
      <c r="F256" s="153"/>
      <c r="G256" s="105">
        <v>0.3</v>
      </c>
      <c r="H256" s="106">
        <v>1.5</v>
      </c>
      <c r="I256" s="107">
        <f t="shared" si="10"/>
        <v>24</v>
      </c>
      <c r="J256" s="107">
        <f t="shared" si="10"/>
        <v>120</v>
      </c>
      <c r="K256" s="248"/>
      <c r="L256" s="296">
        <v>1</v>
      </c>
      <c r="M256" s="296">
        <v>1</v>
      </c>
      <c r="N256" s="296">
        <v>1</v>
      </c>
      <c r="O256" s="296">
        <v>1</v>
      </c>
      <c r="P256" s="296">
        <v>1</v>
      </c>
      <c r="Q256" s="296">
        <v>1</v>
      </c>
      <c r="R256" s="296">
        <v>1</v>
      </c>
      <c r="S256" s="296">
        <v>1</v>
      </c>
      <c r="T256" s="296">
        <v>1</v>
      </c>
      <c r="U256" s="296">
        <v>1</v>
      </c>
      <c r="V256" s="296">
        <v>1</v>
      </c>
      <c r="W256" s="296">
        <v>1</v>
      </c>
      <c r="X256" s="296">
        <v>1</v>
      </c>
      <c r="Y256" s="296">
        <v>1</v>
      </c>
      <c r="Z256" s="296">
        <v>1</v>
      </c>
      <c r="AA256" s="296">
        <v>1</v>
      </c>
      <c r="AB256" s="296">
        <v>1</v>
      </c>
      <c r="AC256" s="296">
        <v>1</v>
      </c>
      <c r="AD256" s="296">
        <v>1</v>
      </c>
      <c r="AE256" s="296">
        <v>1</v>
      </c>
      <c r="AF256" s="296">
        <v>1</v>
      </c>
      <c r="AG256" s="296">
        <v>1</v>
      </c>
      <c r="AH256" s="296">
        <v>1</v>
      </c>
      <c r="AI256" s="296">
        <v>0.81</v>
      </c>
      <c r="AJ256" s="296">
        <v>1</v>
      </c>
      <c r="AK256" s="296">
        <v>1</v>
      </c>
      <c r="AL256" s="296">
        <v>1</v>
      </c>
      <c r="AM256" s="296">
        <v>1</v>
      </c>
      <c r="AN256" s="296">
        <v>1</v>
      </c>
      <c r="AO256" s="296">
        <v>1</v>
      </c>
      <c r="AP256" s="296">
        <v>1</v>
      </c>
      <c r="AQ256" s="296">
        <v>1</v>
      </c>
      <c r="AR256" s="296">
        <v>1</v>
      </c>
      <c r="AS256" s="296">
        <v>1</v>
      </c>
      <c r="AT256" s="296">
        <v>1</v>
      </c>
      <c r="AU256" s="296">
        <v>1</v>
      </c>
      <c r="AV256" s="296">
        <v>1</v>
      </c>
      <c r="AW256" s="296">
        <v>1</v>
      </c>
      <c r="AX256" s="296">
        <v>1</v>
      </c>
      <c r="AY256" s="296">
        <v>0.5</v>
      </c>
      <c r="AZ256" s="296">
        <v>1</v>
      </c>
      <c r="BA256" s="296">
        <v>0.89</v>
      </c>
      <c r="BB256" s="296">
        <v>1</v>
      </c>
      <c r="BC256" s="296">
        <v>0.55000000000000004</v>
      </c>
      <c r="BD256" s="296">
        <v>1</v>
      </c>
      <c r="BE256" s="296">
        <v>0.6</v>
      </c>
      <c r="BF256" s="296">
        <v>1</v>
      </c>
      <c r="BG256" s="296">
        <v>1</v>
      </c>
      <c r="BH256" s="296">
        <v>1</v>
      </c>
      <c r="BI256" s="296">
        <v>1</v>
      </c>
      <c r="BJ256" s="296">
        <v>0.73</v>
      </c>
      <c r="BK256" s="296">
        <v>1</v>
      </c>
      <c r="BL256" s="296">
        <v>1</v>
      </c>
      <c r="BM256" s="296">
        <v>1</v>
      </c>
      <c r="BN256" s="296">
        <v>1</v>
      </c>
      <c r="BO256" s="296">
        <v>1</v>
      </c>
      <c r="BP256" s="296">
        <v>1</v>
      </c>
      <c r="BQ256" s="296">
        <v>0.5</v>
      </c>
      <c r="BR256" s="296">
        <v>0.42</v>
      </c>
      <c r="BS256" s="296">
        <v>0.5</v>
      </c>
      <c r="BT256" s="129"/>
    </row>
    <row r="257" spans="1:72" ht="15" x14ac:dyDescent="0.15">
      <c r="A257" s="104" t="s">
        <v>465</v>
      </c>
      <c r="B257" s="153" t="s">
        <v>528</v>
      </c>
      <c r="C257" s="153" t="s">
        <v>250</v>
      </c>
      <c r="D257" s="153" t="s">
        <v>885</v>
      </c>
      <c r="E257" s="153" t="s">
        <v>135</v>
      </c>
      <c r="F257" s="153"/>
      <c r="G257" s="105">
        <v>0.4</v>
      </c>
      <c r="H257" s="106">
        <v>0.5</v>
      </c>
      <c r="I257" s="107">
        <f t="shared" si="10"/>
        <v>32</v>
      </c>
      <c r="J257" s="107">
        <f t="shared" si="10"/>
        <v>40</v>
      </c>
      <c r="K257" s="248"/>
      <c r="L257" s="296">
        <v>1</v>
      </c>
      <c r="M257" s="296">
        <v>1</v>
      </c>
      <c r="N257" s="296">
        <v>1</v>
      </c>
      <c r="O257" s="296">
        <v>1</v>
      </c>
      <c r="P257" s="296">
        <v>1</v>
      </c>
      <c r="Q257" s="296">
        <v>1</v>
      </c>
      <c r="R257" s="296">
        <v>1</v>
      </c>
      <c r="S257" s="296">
        <v>1</v>
      </c>
      <c r="T257" s="296">
        <v>1</v>
      </c>
      <c r="U257" s="296">
        <v>1</v>
      </c>
      <c r="V257" s="296">
        <v>1</v>
      </c>
      <c r="W257" s="296">
        <v>1</v>
      </c>
      <c r="X257" s="296">
        <v>1</v>
      </c>
      <c r="Y257" s="296">
        <v>1</v>
      </c>
      <c r="Z257" s="296">
        <v>1</v>
      </c>
      <c r="AA257" s="296">
        <v>1</v>
      </c>
      <c r="AB257" s="296">
        <v>1</v>
      </c>
      <c r="AC257" s="296">
        <v>1</v>
      </c>
      <c r="AD257" s="296">
        <v>1</v>
      </c>
      <c r="AE257" s="296">
        <v>1</v>
      </c>
      <c r="AF257" s="296">
        <v>1</v>
      </c>
      <c r="AG257" s="296">
        <v>1</v>
      </c>
      <c r="AH257" s="296">
        <v>1</v>
      </c>
      <c r="AI257" s="296">
        <v>0.81</v>
      </c>
      <c r="AJ257" s="296">
        <v>1</v>
      </c>
      <c r="AK257" s="296">
        <v>1</v>
      </c>
      <c r="AL257" s="296">
        <v>1</v>
      </c>
      <c r="AM257" s="296">
        <v>1</v>
      </c>
      <c r="AN257" s="296">
        <v>1</v>
      </c>
      <c r="AO257" s="296">
        <v>1</v>
      </c>
      <c r="AP257" s="296">
        <v>1</v>
      </c>
      <c r="AQ257" s="296">
        <v>1</v>
      </c>
      <c r="AR257" s="296">
        <v>1</v>
      </c>
      <c r="AS257" s="296">
        <v>1</v>
      </c>
      <c r="AT257" s="296">
        <v>1</v>
      </c>
      <c r="AU257" s="296">
        <v>1</v>
      </c>
      <c r="AV257" s="296">
        <v>1</v>
      </c>
      <c r="AW257" s="296">
        <v>1</v>
      </c>
      <c r="AX257" s="296">
        <v>1</v>
      </c>
      <c r="AY257" s="296">
        <v>0.5</v>
      </c>
      <c r="AZ257" s="296">
        <v>1</v>
      </c>
      <c r="BA257" s="296">
        <v>0.89</v>
      </c>
      <c r="BB257" s="296">
        <v>1</v>
      </c>
      <c r="BC257" s="296">
        <v>0.55000000000000004</v>
      </c>
      <c r="BD257" s="296">
        <v>1</v>
      </c>
      <c r="BE257" s="296">
        <v>0.6</v>
      </c>
      <c r="BF257" s="296">
        <v>1</v>
      </c>
      <c r="BG257" s="296">
        <v>1</v>
      </c>
      <c r="BH257" s="296">
        <v>1</v>
      </c>
      <c r="BI257" s="296">
        <v>1</v>
      </c>
      <c r="BJ257" s="296">
        <v>0.73</v>
      </c>
      <c r="BK257" s="296">
        <v>1</v>
      </c>
      <c r="BL257" s="296">
        <v>1</v>
      </c>
      <c r="BM257" s="296">
        <v>1</v>
      </c>
      <c r="BN257" s="296">
        <v>1</v>
      </c>
      <c r="BO257" s="296">
        <v>1</v>
      </c>
      <c r="BP257" s="296">
        <v>1</v>
      </c>
      <c r="BQ257" s="296">
        <v>0.5</v>
      </c>
      <c r="BR257" s="296">
        <v>0.78</v>
      </c>
      <c r="BS257" s="296">
        <v>0.6</v>
      </c>
      <c r="BT257" s="129"/>
    </row>
    <row r="258" spans="1:72" ht="15" x14ac:dyDescent="0.15">
      <c r="A258" s="104" t="s">
        <v>466</v>
      </c>
      <c r="B258" s="153" t="s">
        <v>528</v>
      </c>
      <c r="C258" s="153" t="s">
        <v>250</v>
      </c>
      <c r="D258" s="153" t="s">
        <v>886</v>
      </c>
      <c r="E258" s="153" t="s">
        <v>135</v>
      </c>
      <c r="F258" s="153"/>
      <c r="G258" s="105">
        <v>0.4</v>
      </c>
      <c r="H258" s="106">
        <v>0.6</v>
      </c>
      <c r="I258" s="107">
        <f t="shared" si="10"/>
        <v>32</v>
      </c>
      <c r="J258" s="107">
        <f t="shared" si="10"/>
        <v>48</v>
      </c>
      <c r="K258" s="248"/>
      <c r="L258" s="296">
        <v>1</v>
      </c>
      <c r="M258" s="296">
        <v>1</v>
      </c>
      <c r="N258" s="296">
        <v>1</v>
      </c>
      <c r="O258" s="296">
        <v>1</v>
      </c>
      <c r="P258" s="296">
        <v>1</v>
      </c>
      <c r="Q258" s="296">
        <v>1</v>
      </c>
      <c r="R258" s="296">
        <v>1</v>
      </c>
      <c r="S258" s="296">
        <v>1</v>
      </c>
      <c r="T258" s="296">
        <v>1</v>
      </c>
      <c r="U258" s="296">
        <v>1</v>
      </c>
      <c r="V258" s="296">
        <v>1</v>
      </c>
      <c r="W258" s="296">
        <v>1</v>
      </c>
      <c r="X258" s="296">
        <v>1</v>
      </c>
      <c r="Y258" s="296">
        <v>1</v>
      </c>
      <c r="Z258" s="296">
        <v>1</v>
      </c>
      <c r="AA258" s="296">
        <v>1</v>
      </c>
      <c r="AB258" s="296">
        <v>1</v>
      </c>
      <c r="AC258" s="296">
        <v>1</v>
      </c>
      <c r="AD258" s="296">
        <v>1</v>
      </c>
      <c r="AE258" s="296">
        <v>1</v>
      </c>
      <c r="AF258" s="296">
        <v>1</v>
      </c>
      <c r="AG258" s="296">
        <v>1</v>
      </c>
      <c r="AH258" s="296">
        <v>1</v>
      </c>
      <c r="AI258" s="296">
        <v>0.81</v>
      </c>
      <c r="AJ258" s="296">
        <v>1</v>
      </c>
      <c r="AK258" s="296">
        <v>1</v>
      </c>
      <c r="AL258" s="296">
        <v>1</v>
      </c>
      <c r="AM258" s="296">
        <v>1</v>
      </c>
      <c r="AN258" s="296">
        <v>1</v>
      </c>
      <c r="AO258" s="296">
        <v>1</v>
      </c>
      <c r="AP258" s="296">
        <v>1</v>
      </c>
      <c r="AQ258" s="296">
        <v>1</v>
      </c>
      <c r="AR258" s="296">
        <v>1</v>
      </c>
      <c r="AS258" s="296">
        <v>1</v>
      </c>
      <c r="AT258" s="296">
        <v>1</v>
      </c>
      <c r="AU258" s="296">
        <v>1</v>
      </c>
      <c r="AV258" s="296">
        <v>1</v>
      </c>
      <c r="AW258" s="296">
        <v>1</v>
      </c>
      <c r="AX258" s="296">
        <v>1</v>
      </c>
      <c r="AY258" s="296">
        <v>0.5</v>
      </c>
      <c r="AZ258" s="296">
        <v>1</v>
      </c>
      <c r="BA258" s="296">
        <v>0.89</v>
      </c>
      <c r="BB258" s="296">
        <v>1</v>
      </c>
      <c r="BC258" s="296">
        <v>0.55000000000000004</v>
      </c>
      <c r="BD258" s="296">
        <v>1</v>
      </c>
      <c r="BE258" s="296">
        <v>0.6</v>
      </c>
      <c r="BF258" s="296">
        <v>1</v>
      </c>
      <c r="BG258" s="296">
        <v>1</v>
      </c>
      <c r="BH258" s="296">
        <v>1</v>
      </c>
      <c r="BI258" s="296">
        <v>1</v>
      </c>
      <c r="BJ258" s="296">
        <v>0.73</v>
      </c>
      <c r="BK258" s="296">
        <v>1</v>
      </c>
      <c r="BL258" s="296">
        <v>1</v>
      </c>
      <c r="BM258" s="296">
        <v>1</v>
      </c>
      <c r="BN258" s="296">
        <v>1</v>
      </c>
      <c r="BO258" s="296">
        <v>1</v>
      </c>
      <c r="BP258" s="296">
        <v>1</v>
      </c>
      <c r="BQ258" s="296">
        <v>0.5</v>
      </c>
      <c r="BR258" s="296">
        <v>0.78</v>
      </c>
      <c r="BS258" s="296">
        <v>0.6</v>
      </c>
      <c r="BT258" s="129"/>
    </row>
    <row r="259" spans="1:72" ht="15" x14ac:dyDescent="0.15">
      <c r="A259" s="104" t="s">
        <v>467</v>
      </c>
      <c r="B259" s="153" t="s">
        <v>528</v>
      </c>
      <c r="C259" s="153" t="s">
        <v>250</v>
      </c>
      <c r="D259" s="153" t="s">
        <v>887</v>
      </c>
      <c r="E259" s="153" t="s">
        <v>135</v>
      </c>
      <c r="F259" s="153"/>
      <c r="G259" s="105">
        <v>0.4</v>
      </c>
      <c r="H259" s="106">
        <v>0.7</v>
      </c>
      <c r="I259" s="107">
        <f t="shared" si="10"/>
        <v>32</v>
      </c>
      <c r="J259" s="107">
        <f t="shared" si="10"/>
        <v>56</v>
      </c>
      <c r="K259" s="248"/>
      <c r="L259" s="296">
        <v>1</v>
      </c>
      <c r="M259" s="296">
        <v>1</v>
      </c>
      <c r="N259" s="296">
        <v>1</v>
      </c>
      <c r="O259" s="296">
        <v>1</v>
      </c>
      <c r="P259" s="296">
        <v>1</v>
      </c>
      <c r="Q259" s="296">
        <v>1</v>
      </c>
      <c r="R259" s="296">
        <v>1</v>
      </c>
      <c r="S259" s="296">
        <v>1</v>
      </c>
      <c r="T259" s="296">
        <v>1</v>
      </c>
      <c r="U259" s="296">
        <v>1</v>
      </c>
      <c r="V259" s="296">
        <v>1</v>
      </c>
      <c r="W259" s="296">
        <v>1</v>
      </c>
      <c r="X259" s="296">
        <v>1</v>
      </c>
      <c r="Y259" s="296">
        <v>1</v>
      </c>
      <c r="Z259" s="296">
        <v>1</v>
      </c>
      <c r="AA259" s="296">
        <v>1</v>
      </c>
      <c r="AB259" s="296">
        <v>1</v>
      </c>
      <c r="AC259" s="296">
        <v>1</v>
      </c>
      <c r="AD259" s="296">
        <v>1</v>
      </c>
      <c r="AE259" s="296">
        <v>1</v>
      </c>
      <c r="AF259" s="296">
        <v>1</v>
      </c>
      <c r="AG259" s="296">
        <v>1</v>
      </c>
      <c r="AH259" s="296">
        <v>1</v>
      </c>
      <c r="AI259" s="296">
        <v>0.81</v>
      </c>
      <c r="AJ259" s="296">
        <v>1</v>
      </c>
      <c r="AK259" s="296">
        <v>1</v>
      </c>
      <c r="AL259" s="296">
        <v>1</v>
      </c>
      <c r="AM259" s="296">
        <v>1</v>
      </c>
      <c r="AN259" s="296">
        <v>1</v>
      </c>
      <c r="AO259" s="296">
        <v>1</v>
      </c>
      <c r="AP259" s="296">
        <v>1</v>
      </c>
      <c r="AQ259" s="296">
        <v>1</v>
      </c>
      <c r="AR259" s="296">
        <v>1</v>
      </c>
      <c r="AS259" s="296">
        <v>1</v>
      </c>
      <c r="AT259" s="296">
        <v>1</v>
      </c>
      <c r="AU259" s="296">
        <v>1</v>
      </c>
      <c r="AV259" s="296">
        <v>1</v>
      </c>
      <c r="AW259" s="296">
        <v>1</v>
      </c>
      <c r="AX259" s="296">
        <v>1</v>
      </c>
      <c r="AY259" s="296">
        <v>0.5</v>
      </c>
      <c r="AZ259" s="296">
        <v>1</v>
      </c>
      <c r="BA259" s="296">
        <v>0.89</v>
      </c>
      <c r="BB259" s="296">
        <v>1</v>
      </c>
      <c r="BC259" s="296">
        <v>0.55000000000000004</v>
      </c>
      <c r="BD259" s="296">
        <v>1</v>
      </c>
      <c r="BE259" s="296">
        <v>0.6</v>
      </c>
      <c r="BF259" s="296">
        <v>1</v>
      </c>
      <c r="BG259" s="296">
        <v>1</v>
      </c>
      <c r="BH259" s="296">
        <v>1</v>
      </c>
      <c r="BI259" s="296">
        <v>1</v>
      </c>
      <c r="BJ259" s="296">
        <v>0.73</v>
      </c>
      <c r="BK259" s="296">
        <v>1</v>
      </c>
      <c r="BL259" s="296">
        <v>1</v>
      </c>
      <c r="BM259" s="296">
        <v>1</v>
      </c>
      <c r="BN259" s="296">
        <v>1</v>
      </c>
      <c r="BO259" s="296">
        <v>1</v>
      </c>
      <c r="BP259" s="296">
        <v>1</v>
      </c>
      <c r="BQ259" s="296">
        <v>0.5</v>
      </c>
      <c r="BR259" s="296">
        <v>0.78</v>
      </c>
      <c r="BS259" s="296">
        <v>0.6</v>
      </c>
      <c r="BT259" s="129"/>
    </row>
    <row r="260" spans="1:72" ht="15" x14ac:dyDescent="0.15">
      <c r="A260" s="104" t="s">
        <v>468</v>
      </c>
      <c r="B260" s="153" t="s">
        <v>528</v>
      </c>
      <c r="C260" s="153" t="s">
        <v>250</v>
      </c>
      <c r="D260" s="153" t="s">
        <v>888</v>
      </c>
      <c r="E260" s="153" t="s">
        <v>135</v>
      </c>
      <c r="F260" s="153"/>
      <c r="G260" s="105">
        <v>0.4</v>
      </c>
      <c r="H260" s="106">
        <v>0.8</v>
      </c>
      <c r="I260" s="107">
        <f t="shared" si="10"/>
        <v>32</v>
      </c>
      <c r="J260" s="107">
        <f t="shared" si="10"/>
        <v>64</v>
      </c>
      <c r="K260" s="248"/>
      <c r="L260" s="296">
        <v>1</v>
      </c>
      <c r="M260" s="296">
        <v>1</v>
      </c>
      <c r="N260" s="296">
        <v>1</v>
      </c>
      <c r="O260" s="296">
        <v>1</v>
      </c>
      <c r="P260" s="296">
        <v>1</v>
      </c>
      <c r="Q260" s="296">
        <v>1</v>
      </c>
      <c r="R260" s="296">
        <v>1</v>
      </c>
      <c r="S260" s="296">
        <v>1</v>
      </c>
      <c r="T260" s="296">
        <v>1</v>
      </c>
      <c r="U260" s="296">
        <v>1</v>
      </c>
      <c r="V260" s="296">
        <v>1</v>
      </c>
      <c r="W260" s="296">
        <v>1</v>
      </c>
      <c r="X260" s="296">
        <v>1</v>
      </c>
      <c r="Y260" s="296">
        <v>1</v>
      </c>
      <c r="Z260" s="296">
        <v>1</v>
      </c>
      <c r="AA260" s="296">
        <v>1</v>
      </c>
      <c r="AB260" s="296">
        <v>1</v>
      </c>
      <c r="AC260" s="296">
        <v>1</v>
      </c>
      <c r="AD260" s="296">
        <v>1</v>
      </c>
      <c r="AE260" s="296">
        <v>1</v>
      </c>
      <c r="AF260" s="296">
        <v>1</v>
      </c>
      <c r="AG260" s="296">
        <v>1</v>
      </c>
      <c r="AH260" s="296">
        <v>1</v>
      </c>
      <c r="AI260" s="296">
        <v>0.81</v>
      </c>
      <c r="AJ260" s="296">
        <v>1</v>
      </c>
      <c r="AK260" s="296">
        <v>1</v>
      </c>
      <c r="AL260" s="296">
        <v>1</v>
      </c>
      <c r="AM260" s="296">
        <v>1</v>
      </c>
      <c r="AN260" s="296">
        <v>1</v>
      </c>
      <c r="AO260" s="296">
        <v>1</v>
      </c>
      <c r="AP260" s="296">
        <v>1</v>
      </c>
      <c r="AQ260" s="296">
        <v>1</v>
      </c>
      <c r="AR260" s="296">
        <v>1</v>
      </c>
      <c r="AS260" s="296">
        <v>1</v>
      </c>
      <c r="AT260" s="296">
        <v>1</v>
      </c>
      <c r="AU260" s="296">
        <v>1</v>
      </c>
      <c r="AV260" s="296">
        <v>1</v>
      </c>
      <c r="AW260" s="296">
        <v>1</v>
      </c>
      <c r="AX260" s="296">
        <v>1</v>
      </c>
      <c r="AY260" s="296">
        <v>0.5</v>
      </c>
      <c r="AZ260" s="296">
        <v>1</v>
      </c>
      <c r="BA260" s="296">
        <v>0.89</v>
      </c>
      <c r="BB260" s="296">
        <v>1</v>
      </c>
      <c r="BC260" s="296">
        <v>0.55000000000000004</v>
      </c>
      <c r="BD260" s="296">
        <v>1</v>
      </c>
      <c r="BE260" s="296">
        <v>0.6</v>
      </c>
      <c r="BF260" s="296">
        <v>1</v>
      </c>
      <c r="BG260" s="296">
        <v>1</v>
      </c>
      <c r="BH260" s="296">
        <v>1</v>
      </c>
      <c r="BI260" s="296">
        <v>1</v>
      </c>
      <c r="BJ260" s="296">
        <v>0.73</v>
      </c>
      <c r="BK260" s="296">
        <v>1</v>
      </c>
      <c r="BL260" s="296">
        <v>1</v>
      </c>
      <c r="BM260" s="296">
        <v>1</v>
      </c>
      <c r="BN260" s="296">
        <v>1</v>
      </c>
      <c r="BO260" s="296">
        <v>1</v>
      </c>
      <c r="BP260" s="296">
        <v>1</v>
      </c>
      <c r="BQ260" s="296">
        <v>0.5</v>
      </c>
      <c r="BR260" s="296">
        <v>0.78</v>
      </c>
      <c r="BS260" s="296">
        <v>0.6</v>
      </c>
      <c r="BT260" s="129"/>
    </row>
    <row r="261" spans="1:72" ht="15" x14ac:dyDescent="0.15">
      <c r="A261" s="104" t="s">
        <v>469</v>
      </c>
      <c r="B261" s="153" t="s">
        <v>528</v>
      </c>
      <c r="C261" s="153" t="s">
        <v>251</v>
      </c>
      <c r="D261" s="153" t="s">
        <v>889</v>
      </c>
      <c r="E261" s="153" t="s">
        <v>135</v>
      </c>
      <c r="F261" s="153"/>
      <c r="G261" s="105">
        <v>0.15</v>
      </c>
      <c r="H261" s="106">
        <v>0.4</v>
      </c>
      <c r="I261" s="107">
        <f t="shared" si="10"/>
        <v>12</v>
      </c>
      <c r="J261" s="107">
        <f t="shared" si="10"/>
        <v>32</v>
      </c>
      <c r="K261" s="248"/>
      <c r="L261" s="296">
        <v>1</v>
      </c>
      <c r="M261" s="296">
        <v>1</v>
      </c>
      <c r="N261" s="296">
        <v>1</v>
      </c>
      <c r="O261" s="296">
        <v>1</v>
      </c>
      <c r="P261" s="296">
        <v>1</v>
      </c>
      <c r="Q261" s="296">
        <v>1</v>
      </c>
      <c r="R261" s="296">
        <v>1</v>
      </c>
      <c r="S261" s="296">
        <v>1</v>
      </c>
      <c r="T261" s="296">
        <v>1</v>
      </c>
      <c r="U261" s="296">
        <v>1</v>
      </c>
      <c r="V261" s="296">
        <v>1</v>
      </c>
      <c r="W261" s="296">
        <v>1</v>
      </c>
      <c r="X261" s="296">
        <v>1</v>
      </c>
      <c r="Y261" s="296">
        <v>1</v>
      </c>
      <c r="Z261" s="296">
        <v>1</v>
      </c>
      <c r="AA261" s="296">
        <v>1</v>
      </c>
      <c r="AB261" s="296">
        <v>1</v>
      </c>
      <c r="AC261" s="296">
        <v>1</v>
      </c>
      <c r="AD261" s="296">
        <v>1</v>
      </c>
      <c r="AE261" s="296">
        <v>1</v>
      </c>
      <c r="AF261" s="296">
        <v>1</v>
      </c>
      <c r="AG261" s="296">
        <v>1</v>
      </c>
      <c r="AH261" s="296">
        <v>1</v>
      </c>
      <c r="AI261" s="296">
        <v>0.81</v>
      </c>
      <c r="AJ261" s="296">
        <v>1</v>
      </c>
      <c r="AK261" s="296">
        <v>1</v>
      </c>
      <c r="AL261" s="296">
        <v>1</v>
      </c>
      <c r="AM261" s="296">
        <v>1</v>
      </c>
      <c r="AN261" s="296">
        <v>1</v>
      </c>
      <c r="AO261" s="296">
        <v>1</v>
      </c>
      <c r="AP261" s="296">
        <v>1</v>
      </c>
      <c r="AQ261" s="296">
        <v>1</v>
      </c>
      <c r="AR261" s="296">
        <v>1</v>
      </c>
      <c r="AS261" s="296">
        <v>1</v>
      </c>
      <c r="AT261" s="296">
        <v>1</v>
      </c>
      <c r="AU261" s="296">
        <v>1</v>
      </c>
      <c r="AV261" s="296">
        <v>1</v>
      </c>
      <c r="AW261" s="296">
        <v>1</v>
      </c>
      <c r="AX261" s="296">
        <v>1</v>
      </c>
      <c r="AY261" s="296">
        <v>0.5</v>
      </c>
      <c r="AZ261" s="296">
        <v>1</v>
      </c>
      <c r="BA261" s="296">
        <v>0.89</v>
      </c>
      <c r="BB261" s="296">
        <v>1</v>
      </c>
      <c r="BC261" s="296">
        <v>0.55000000000000004</v>
      </c>
      <c r="BD261" s="296">
        <v>1</v>
      </c>
      <c r="BE261" s="296">
        <v>0.6</v>
      </c>
      <c r="BF261" s="296">
        <v>1</v>
      </c>
      <c r="BG261" s="296">
        <v>1</v>
      </c>
      <c r="BH261" s="296">
        <v>1</v>
      </c>
      <c r="BI261" s="296">
        <v>1</v>
      </c>
      <c r="BJ261" s="296">
        <v>0.73</v>
      </c>
      <c r="BK261" s="296">
        <v>1</v>
      </c>
      <c r="BL261" s="296">
        <v>1</v>
      </c>
      <c r="BM261" s="296">
        <v>1</v>
      </c>
      <c r="BN261" s="296">
        <v>1</v>
      </c>
      <c r="BO261" s="296">
        <v>1</v>
      </c>
      <c r="BP261" s="296">
        <v>1</v>
      </c>
      <c r="BQ261" s="296">
        <v>0.5</v>
      </c>
      <c r="BR261" s="296">
        <v>0.78</v>
      </c>
      <c r="BS261" s="296">
        <v>0.6</v>
      </c>
      <c r="BT261" s="129"/>
    </row>
    <row r="262" spans="1:72" ht="15" x14ac:dyDescent="0.15">
      <c r="A262" s="104" t="s">
        <v>470</v>
      </c>
      <c r="B262" s="153" t="s">
        <v>528</v>
      </c>
      <c r="C262" s="153" t="s">
        <v>251</v>
      </c>
      <c r="D262" s="153" t="s">
        <v>890</v>
      </c>
      <c r="E262" s="153" t="s">
        <v>135</v>
      </c>
      <c r="F262" s="153"/>
      <c r="G262" s="105">
        <v>0.2</v>
      </c>
      <c r="H262" s="106">
        <v>0.25</v>
      </c>
      <c r="I262" s="107">
        <f t="shared" si="10"/>
        <v>16</v>
      </c>
      <c r="J262" s="107">
        <f t="shared" si="10"/>
        <v>20</v>
      </c>
      <c r="K262" s="248"/>
      <c r="L262" s="296">
        <v>1</v>
      </c>
      <c r="M262" s="296">
        <v>1</v>
      </c>
      <c r="N262" s="296">
        <v>1</v>
      </c>
      <c r="O262" s="296">
        <v>1</v>
      </c>
      <c r="P262" s="296">
        <v>1</v>
      </c>
      <c r="Q262" s="296">
        <v>1</v>
      </c>
      <c r="R262" s="296">
        <v>1</v>
      </c>
      <c r="S262" s="296">
        <v>1</v>
      </c>
      <c r="T262" s="296">
        <v>1</v>
      </c>
      <c r="U262" s="296">
        <v>1</v>
      </c>
      <c r="V262" s="296">
        <v>1</v>
      </c>
      <c r="W262" s="296">
        <v>1</v>
      </c>
      <c r="X262" s="296">
        <v>1</v>
      </c>
      <c r="Y262" s="296">
        <v>1</v>
      </c>
      <c r="Z262" s="296">
        <v>1</v>
      </c>
      <c r="AA262" s="296">
        <v>1</v>
      </c>
      <c r="AB262" s="296">
        <v>1</v>
      </c>
      <c r="AC262" s="296">
        <v>1</v>
      </c>
      <c r="AD262" s="296">
        <v>1</v>
      </c>
      <c r="AE262" s="296">
        <v>1</v>
      </c>
      <c r="AF262" s="296">
        <v>1</v>
      </c>
      <c r="AG262" s="296">
        <v>1</v>
      </c>
      <c r="AH262" s="296">
        <v>1</v>
      </c>
      <c r="AI262" s="296">
        <v>0.81</v>
      </c>
      <c r="AJ262" s="296">
        <v>1</v>
      </c>
      <c r="AK262" s="296">
        <v>1</v>
      </c>
      <c r="AL262" s="296">
        <v>1</v>
      </c>
      <c r="AM262" s="296">
        <v>1</v>
      </c>
      <c r="AN262" s="296">
        <v>1</v>
      </c>
      <c r="AO262" s="296">
        <v>1</v>
      </c>
      <c r="AP262" s="296">
        <v>1</v>
      </c>
      <c r="AQ262" s="296">
        <v>1</v>
      </c>
      <c r="AR262" s="296">
        <v>1</v>
      </c>
      <c r="AS262" s="296">
        <v>1</v>
      </c>
      <c r="AT262" s="296">
        <v>1</v>
      </c>
      <c r="AU262" s="296">
        <v>1</v>
      </c>
      <c r="AV262" s="296">
        <v>1</v>
      </c>
      <c r="AW262" s="296">
        <v>1</v>
      </c>
      <c r="AX262" s="296">
        <v>1</v>
      </c>
      <c r="AY262" s="296">
        <v>0.5</v>
      </c>
      <c r="AZ262" s="296">
        <v>1</v>
      </c>
      <c r="BA262" s="296">
        <v>0.89</v>
      </c>
      <c r="BB262" s="296">
        <v>1</v>
      </c>
      <c r="BC262" s="296">
        <v>0.55000000000000004</v>
      </c>
      <c r="BD262" s="296">
        <v>1</v>
      </c>
      <c r="BE262" s="296">
        <v>0.6</v>
      </c>
      <c r="BF262" s="296">
        <v>1</v>
      </c>
      <c r="BG262" s="296">
        <v>1</v>
      </c>
      <c r="BH262" s="296">
        <v>1</v>
      </c>
      <c r="BI262" s="296">
        <v>1</v>
      </c>
      <c r="BJ262" s="296">
        <v>0.73</v>
      </c>
      <c r="BK262" s="296">
        <v>1</v>
      </c>
      <c r="BL262" s="296">
        <v>1</v>
      </c>
      <c r="BM262" s="296">
        <v>1</v>
      </c>
      <c r="BN262" s="296">
        <v>1</v>
      </c>
      <c r="BO262" s="296">
        <v>1</v>
      </c>
      <c r="BP262" s="296">
        <v>1</v>
      </c>
      <c r="BQ262" s="296">
        <v>0.5</v>
      </c>
      <c r="BR262" s="296">
        <v>0.78</v>
      </c>
      <c r="BS262" s="296">
        <v>0.6</v>
      </c>
      <c r="BT262" s="129"/>
    </row>
    <row r="263" spans="1:72" ht="15" x14ac:dyDescent="0.15">
      <c r="A263" s="104" t="s">
        <v>471</v>
      </c>
      <c r="B263" s="153" t="s">
        <v>528</v>
      </c>
      <c r="C263" s="153" t="s">
        <v>251</v>
      </c>
      <c r="D263" s="153" t="s">
        <v>891</v>
      </c>
      <c r="E263" s="153" t="s">
        <v>135</v>
      </c>
      <c r="F263" s="153"/>
      <c r="G263" s="105">
        <v>0.2</v>
      </c>
      <c r="H263" s="106">
        <v>0.3</v>
      </c>
      <c r="I263" s="107">
        <f t="shared" si="10"/>
        <v>16</v>
      </c>
      <c r="J263" s="107">
        <f t="shared" si="10"/>
        <v>24</v>
      </c>
      <c r="K263" s="248"/>
      <c r="L263" s="296">
        <v>1</v>
      </c>
      <c r="M263" s="296">
        <v>1</v>
      </c>
      <c r="N263" s="296">
        <v>1</v>
      </c>
      <c r="O263" s="296">
        <v>1</v>
      </c>
      <c r="P263" s="296">
        <v>1</v>
      </c>
      <c r="Q263" s="296">
        <v>1</v>
      </c>
      <c r="R263" s="296">
        <v>1</v>
      </c>
      <c r="S263" s="296">
        <v>1</v>
      </c>
      <c r="T263" s="296">
        <v>1</v>
      </c>
      <c r="U263" s="296">
        <v>1</v>
      </c>
      <c r="V263" s="296">
        <v>1</v>
      </c>
      <c r="W263" s="296">
        <v>1</v>
      </c>
      <c r="X263" s="296">
        <v>1</v>
      </c>
      <c r="Y263" s="296">
        <v>1</v>
      </c>
      <c r="Z263" s="296">
        <v>1</v>
      </c>
      <c r="AA263" s="296">
        <v>1</v>
      </c>
      <c r="AB263" s="296">
        <v>1</v>
      </c>
      <c r="AC263" s="296">
        <v>1</v>
      </c>
      <c r="AD263" s="296">
        <v>1</v>
      </c>
      <c r="AE263" s="296">
        <v>1</v>
      </c>
      <c r="AF263" s="296">
        <v>1</v>
      </c>
      <c r="AG263" s="296">
        <v>1</v>
      </c>
      <c r="AH263" s="296">
        <v>1</v>
      </c>
      <c r="AI263" s="296">
        <v>0.81</v>
      </c>
      <c r="AJ263" s="296">
        <v>1</v>
      </c>
      <c r="AK263" s="296">
        <v>1</v>
      </c>
      <c r="AL263" s="296">
        <v>1</v>
      </c>
      <c r="AM263" s="296">
        <v>1</v>
      </c>
      <c r="AN263" s="296">
        <v>1</v>
      </c>
      <c r="AO263" s="296">
        <v>1</v>
      </c>
      <c r="AP263" s="296">
        <v>1</v>
      </c>
      <c r="AQ263" s="296">
        <v>1</v>
      </c>
      <c r="AR263" s="296">
        <v>1</v>
      </c>
      <c r="AS263" s="296">
        <v>1</v>
      </c>
      <c r="AT263" s="296">
        <v>1</v>
      </c>
      <c r="AU263" s="296">
        <v>1</v>
      </c>
      <c r="AV263" s="296">
        <v>1</v>
      </c>
      <c r="AW263" s="296">
        <v>1</v>
      </c>
      <c r="AX263" s="296">
        <v>1</v>
      </c>
      <c r="AY263" s="296">
        <v>0.5</v>
      </c>
      <c r="AZ263" s="296">
        <v>1</v>
      </c>
      <c r="BA263" s="296">
        <v>0.89</v>
      </c>
      <c r="BB263" s="296">
        <v>1</v>
      </c>
      <c r="BC263" s="296">
        <v>0.55000000000000004</v>
      </c>
      <c r="BD263" s="296">
        <v>1</v>
      </c>
      <c r="BE263" s="296">
        <v>0.6</v>
      </c>
      <c r="BF263" s="296">
        <v>1</v>
      </c>
      <c r="BG263" s="296">
        <v>1</v>
      </c>
      <c r="BH263" s="296">
        <v>1</v>
      </c>
      <c r="BI263" s="296">
        <v>1</v>
      </c>
      <c r="BJ263" s="296">
        <v>0.73</v>
      </c>
      <c r="BK263" s="296">
        <v>1</v>
      </c>
      <c r="BL263" s="296">
        <v>1</v>
      </c>
      <c r="BM263" s="296">
        <v>1</v>
      </c>
      <c r="BN263" s="296">
        <v>1</v>
      </c>
      <c r="BO263" s="296">
        <v>1</v>
      </c>
      <c r="BP263" s="296">
        <v>1</v>
      </c>
      <c r="BQ263" s="296">
        <v>0.5</v>
      </c>
      <c r="BR263" s="296">
        <v>0.78</v>
      </c>
      <c r="BS263" s="296">
        <v>0.6</v>
      </c>
      <c r="BT263" s="129"/>
    </row>
    <row r="264" spans="1:72" ht="15" x14ac:dyDescent="0.15">
      <c r="A264" s="104" t="s">
        <v>472</v>
      </c>
      <c r="B264" s="153" t="s">
        <v>528</v>
      </c>
      <c r="C264" s="153" t="s">
        <v>251</v>
      </c>
      <c r="D264" s="153" t="s">
        <v>892</v>
      </c>
      <c r="E264" s="153" t="s">
        <v>135</v>
      </c>
      <c r="F264" s="153"/>
      <c r="G264" s="105">
        <v>0.2</v>
      </c>
      <c r="H264" s="106">
        <v>0.45</v>
      </c>
      <c r="I264" s="107">
        <f t="shared" si="10"/>
        <v>16</v>
      </c>
      <c r="J264" s="107">
        <f t="shared" si="10"/>
        <v>36</v>
      </c>
      <c r="K264" s="248"/>
      <c r="L264" s="296">
        <v>1</v>
      </c>
      <c r="M264" s="296">
        <v>1</v>
      </c>
      <c r="N264" s="296">
        <v>1</v>
      </c>
      <c r="O264" s="296">
        <v>1</v>
      </c>
      <c r="P264" s="296">
        <v>1</v>
      </c>
      <c r="Q264" s="296">
        <v>1</v>
      </c>
      <c r="R264" s="296">
        <v>1</v>
      </c>
      <c r="S264" s="296">
        <v>1</v>
      </c>
      <c r="T264" s="296">
        <v>1</v>
      </c>
      <c r="U264" s="296">
        <v>1</v>
      </c>
      <c r="V264" s="296">
        <v>1</v>
      </c>
      <c r="W264" s="296">
        <v>1</v>
      </c>
      <c r="X264" s="296">
        <v>1</v>
      </c>
      <c r="Y264" s="296">
        <v>1</v>
      </c>
      <c r="Z264" s="296">
        <v>1</v>
      </c>
      <c r="AA264" s="296">
        <v>1</v>
      </c>
      <c r="AB264" s="296">
        <v>1</v>
      </c>
      <c r="AC264" s="296">
        <v>1</v>
      </c>
      <c r="AD264" s="296">
        <v>1</v>
      </c>
      <c r="AE264" s="296">
        <v>1</v>
      </c>
      <c r="AF264" s="296">
        <v>1</v>
      </c>
      <c r="AG264" s="296">
        <v>1</v>
      </c>
      <c r="AH264" s="296">
        <v>1</v>
      </c>
      <c r="AI264" s="296">
        <v>0.81</v>
      </c>
      <c r="AJ264" s="296">
        <v>1</v>
      </c>
      <c r="AK264" s="296">
        <v>1</v>
      </c>
      <c r="AL264" s="296">
        <v>1</v>
      </c>
      <c r="AM264" s="296">
        <v>1</v>
      </c>
      <c r="AN264" s="296">
        <v>1</v>
      </c>
      <c r="AO264" s="296">
        <v>1</v>
      </c>
      <c r="AP264" s="296">
        <v>1</v>
      </c>
      <c r="AQ264" s="296">
        <v>1</v>
      </c>
      <c r="AR264" s="296">
        <v>1</v>
      </c>
      <c r="AS264" s="296">
        <v>1</v>
      </c>
      <c r="AT264" s="296">
        <v>1</v>
      </c>
      <c r="AU264" s="296">
        <v>1</v>
      </c>
      <c r="AV264" s="296">
        <v>1</v>
      </c>
      <c r="AW264" s="296">
        <v>1</v>
      </c>
      <c r="AX264" s="296">
        <v>1</v>
      </c>
      <c r="AY264" s="296">
        <v>0.5</v>
      </c>
      <c r="AZ264" s="296">
        <v>1</v>
      </c>
      <c r="BA264" s="296">
        <v>0.89</v>
      </c>
      <c r="BB264" s="296">
        <v>1</v>
      </c>
      <c r="BC264" s="296">
        <v>0.55000000000000004</v>
      </c>
      <c r="BD264" s="296">
        <v>1</v>
      </c>
      <c r="BE264" s="296">
        <v>0.6</v>
      </c>
      <c r="BF264" s="296">
        <v>1</v>
      </c>
      <c r="BG264" s="296">
        <v>1</v>
      </c>
      <c r="BH264" s="296">
        <v>1</v>
      </c>
      <c r="BI264" s="296">
        <v>1</v>
      </c>
      <c r="BJ264" s="296">
        <v>0.73</v>
      </c>
      <c r="BK264" s="296">
        <v>1</v>
      </c>
      <c r="BL264" s="296">
        <v>1</v>
      </c>
      <c r="BM264" s="296">
        <v>1</v>
      </c>
      <c r="BN264" s="296">
        <v>1</v>
      </c>
      <c r="BO264" s="296">
        <v>1</v>
      </c>
      <c r="BP264" s="296">
        <v>1</v>
      </c>
      <c r="BQ264" s="296">
        <v>0.5</v>
      </c>
      <c r="BR264" s="296">
        <v>0.78</v>
      </c>
      <c r="BS264" s="296">
        <v>0.6</v>
      </c>
      <c r="BT264" s="129"/>
    </row>
    <row r="265" spans="1:72" ht="15" x14ac:dyDescent="0.15">
      <c r="A265" s="104" t="s">
        <v>473</v>
      </c>
      <c r="B265" s="153" t="s">
        <v>528</v>
      </c>
      <c r="C265" s="153" t="s">
        <v>251</v>
      </c>
      <c r="D265" s="153" t="s">
        <v>893</v>
      </c>
      <c r="E265" s="153" t="s">
        <v>135</v>
      </c>
      <c r="F265" s="153"/>
      <c r="G265" s="105">
        <v>0.4</v>
      </c>
      <c r="H265" s="106">
        <v>0.7</v>
      </c>
      <c r="I265" s="107">
        <f t="shared" si="10"/>
        <v>32</v>
      </c>
      <c r="J265" s="107">
        <f t="shared" si="10"/>
        <v>56</v>
      </c>
      <c r="K265" s="248"/>
      <c r="L265" s="296">
        <v>1</v>
      </c>
      <c r="M265" s="296">
        <v>1</v>
      </c>
      <c r="N265" s="296">
        <v>1</v>
      </c>
      <c r="O265" s="296">
        <v>1</v>
      </c>
      <c r="P265" s="296">
        <v>1</v>
      </c>
      <c r="Q265" s="296">
        <v>1</v>
      </c>
      <c r="R265" s="296">
        <v>1</v>
      </c>
      <c r="S265" s="296">
        <v>1</v>
      </c>
      <c r="T265" s="296">
        <v>1</v>
      </c>
      <c r="U265" s="296">
        <v>1</v>
      </c>
      <c r="V265" s="296">
        <v>1</v>
      </c>
      <c r="W265" s="296">
        <v>1</v>
      </c>
      <c r="X265" s="296">
        <v>1</v>
      </c>
      <c r="Y265" s="296">
        <v>1</v>
      </c>
      <c r="Z265" s="296">
        <v>1</v>
      </c>
      <c r="AA265" s="296">
        <v>1</v>
      </c>
      <c r="AB265" s="296">
        <v>1</v>
      </c>
      <c r="AC265" s="296">
        <v>1</v>
      </c>
      <c r="AD265" s="296">
        <v>1</v>
      </c>
      <c r="AE265" s="296">
        <v>1</v>
      </c>
      <c r="AF265" s="296">
        <v>1</v>
      </c>
      <c r="AG265" s="296">
        <v>1</v>
      </c>
      <c r="AH265" s="296">
        <v>1</v>
      </c>
      <c r="AI265" s="296">
        <v>0.81</v>
      </c>
      <c r="AJ265" s="296">
        <v>1</v>
      </c>
      <c r="AK265" s="296">
        <v>1</v>
      </c>
      <c r="AL265" s="296">
        <v>1</v>
      </c>
      <c r="AM265" s="296">
        <v>1</v>
      </c>
      <c r="AN265" s="296">
        <v>1</v>
      </c>
      <c r="AO265" s="296">
        <v>1</v>
      </c>
      <c r="AP265" s="296">
        <v>1</v>
      </c>
      <c r="AQ265" s="296">
        <v>1</v>
      </c>
      <c r="AR265" s="296">
        <v>1</v>
      </c>
      <c r="AS265" s="296">
        <v>1</v>
      </c>
      <c r="AT265" s="296">
        <v>1</v>
      </c>
      <c r="AU265" s="296">
        <v>1</v>
      </c>
      <c r="AV265" s="296">
        <v>1</v>
      </c>
      <c r="AW265" s="296">
        <v>1</v>
      </c>
      <c r="AX265" s="296">
        <v>1</v>
      </c>
      <c r="AY265" s="296">
        <v>0.5</v>
      </c>
      <c r="AZ265" s="296">
        <v>1</v>
      </c>
      <c r="BA265" s="296">
        <v>0.89</v>
      </c>
      <c r="BB265" s="296">
        <v>1</v>
      </c>
      <c r="BC265" s="296">
        <v>0.55000000000000004</v>
      </c>
      <c r="BD265" s="296">
        <v>1</v>
      </c>
      <c r="BE265" s="296">
        <v>0.6</v>
      </c>
      <c r="BF265" s="296">
        <v>1</v>
      </c>
      <c r="BG265" s="296">
        <v>1</v>
      </c>
      <c r="BH265" s="296">
        <v>1</v>
      </c>
      <c r="BI265" s="296">
        <v>1</v>
      </c>
      <c r="BJ265" s="296">
        <v>0.73</v>
      </c>
      <c r="BK265" s="296">
        <v>1</v>
      </c>
      <c r="BL265" s="296">
        <v>1</v>
      </c>
      <c r="BM265" s="296">
        <v>1</v>
      </c>
      <c r="BN265" s="296">
        <v>1</v>
      </c>
      <c r="BO265" s="296">
        <v>1</v>
      </c>
      <c r="BP265" s="296">
        <v>1</v>
      </c>
      <c r="BQ265" s="296">
        <v>0.5</v>
      </c>
      <c r="BR265" s="296">
        <v>0.78</v>
      </c>
      <c r="BS265" s="296">
        <v>0.6</v>
      </c>
      <c r="BT265" s="129"/>
    </row>
    <row r="266" spans="1:72" ht="15" x14ac:dyDescent="0.15">
      <c r="A266" s="128" t="s">
        <v>474</v>
      </c>
      <c r="B266" s="158" t="s">
        <v>529</v>
      </c>
      <c r="C266" s="158"/>
      <c r="D266" s="158" t="s">
        <v>894</v>
      </c>
      <c r="E266" s="153" t="s">
        <v>135</v>
      </c>
      <c r="F266" s="158"/>
      <c r="G266" s="105">
        <v>0.1</v>
      </c>
      <c r="H266" s="106">
        <v>0.6</v>
      </c>
      <c r="I266" s="107">
        <f t="shared" si="10"/>
        <v>8</v>
      </c>
      <c r="J266" s="107">
        <f t="shared" si="10"/>
        <v>48</v>
      </c>
      <c r="K266" s="248"/>
      <c r="L266" s="296">
        <v>1</v>
      </c>
      <c r="M266" s="296">
        <v>1</v>
      </c>
      <c r="N266" s="296">
        <v>1</v>
      </c>
      <c r="O266" s="296">
        <v>1</v>
      </c>
      <c r="P266" s="296">
        <v>1</v>
      </c>
      <c r="Q266" s="296">
        <v>1</v>
      </c>
      <c r="R266" s="296">
        <v>1</v>
      </c>
      <c r="S266" s="296">
        <v>1</v>
      </c>
      <c r="T266" s="296">
        <v>1</v>
      </c>
      <c r="U266" s="296">
        <v>1</v>
      </c>
      <c r="V266" s="296">
        <v>1</v>
      </c>
      <c r="W266" s="296">
        <v>1</v>
      </c>
      <c r="X266" s="296">
        <v>1</v>
      </c>
      <c r="Y266" s="296">
        <v>1</v>
      </c>
      <c r="Z266" s="296">
        <v>1</v>
      </c>
      <c r="AA266" s="296">
        <v>1</v>
      </c>
      <c r="AB266" s="296">
        <v>1</v>
      </c>
      <c r="AC266" s="296">
        <v>1</v>
      </c>
      <c r="AD266" s="296">
        <v>1</v>
      </c>
      <c r="AE266" s="296">
        <v>1</v>
      </c>
      <c r="AF266" s="296">
        <v>1</v>
      </c>
      <c r="AG266" s="296">
        <v>1</v>
      </c>
      <c r="AH266" s="296">
        <v>1</v>
      </c>
      <c r="AI266" s="296">
        <v>0.81</v>
      </c>
      <c r="AJ266" s="296">
        <v>1</v>
      </c>
      <c r="AK266" s="296">
        <v>1</v>
      </c>
      <c r="AL266" s="296">
        <v>1</v>
      </c>
      <c r="AM266" s="296">
        <v>1</v>
      </c>
      <c r="AN266" s="296">
        <v>1</v>
      </c>
      <c r="AO266" s="296">
        <v>1</v>
      </c>
      <c r="AP266" s="296">
        <v>1</v>
      </c>
      <c r="AQ266" s="296">
        <v>1</v>
      </c>
      <c r="AR266" s="296">
        <v>1</v>
      </c>
      <c r="AS266" s="296">
        <v>1</v>
      </c>
      <c r="AT266" s="296">
        <v>1</v>
      </c>
      <c r="AU266" s="296">
        <v>1</v>
      </c>
      <c r="AV266" s="296">
        <v>1</v>
      </c>
      <c r="AW266" s="296">
        <v>1</v>
      </c>
      <c r="AX266" s="296">
        <v>1</v>
      </c>
      <c r="AY266" s="296">
        <v>0.5</v>
      </c>
      <c r="AZ266" s="296">
        <v>1</v>
      </c>
      <c r="BA266" s="296">
        <v>0.89</v>
      </c>
      <c r="BB266" s="296">
        <v>1</v>
      </c>
      <c r="BC266" s="296">
        <v>0.55000000000000004</v>
      </c>
      <c r="BD266" s="296">
        <v>1</v>
      </c>
      <c r="BE266" s="296">
        <v>0.6</v>
      </c>
      <c r="BF266" s="296">
        <v>1</v>
      </c>
      <c r="BG266" s="296">
        <v>1</v>
      </c>
      <c r="BH266" s="296">
        <v>1</v>
      </c>
      <c r="BI266" s="296">
        <v>1</v>
      </c>
      <c r="BJ266" s="296">
        <v>0.73</v>
      </c>
      <c r="BK266" s="296">
        <v>1</v>
      </c>
      <c r="BL266" s="296">
        <v>1</v>
      </c>
      <c r="BM266" s="296">
        <v>1</v>
      </c>
      <c r="BN266" s="296">
        <v>1</v>
      </c>
      <c r="BO266" s="296">
        <v>1</v>
      </c>
      <c r="BP266" s="296">
        <v>1</v>
      </c>
      <c r="BQ266" s="296">
        <v>0.5</v>
      </c>
      <c r="BR266" s="296">
        <v>0.78</v>
      </c>
      <c r="BS266" s="296">
        <v>0.6</v>
      </c>
      <c r="BT266" s="129"/>
    </row>
    <row r="267" spans="1:72" ht="15" x14ac:dyDescent="0.15">
      <c r="A267" s="128" t="s">
        <v>475</v>
      </c>
      <c r="B267" s="158" t="s">
        <v>529</v>
      </c>
      <c r="C267" s="158"/>
      <c r="D267" s="158" t="s">
        <v>895</v>
      </c>
      <c r="E267" s="153" t="s">
        <v>130</v>
      </c>
      <c r="F267" s="158"/>
      <c r="G267" s="105">
        <v>0.1</v>
      </c>
      <c r="H267" s="106">
        <v>2.1</v>
      </c>
      <c r="I267" s="107">
        <f t="shared" si="10"/>
        <v>8</v>
      </c>
      <c r="J267" s="107">
        <f t="shared" si="10"/>
        <v>168</v>
      </c>
      <c r="K267" s="248"/>
      <c r="L267" s="296">
        <v>1</v>
      </c>
      <c r="M267" s="296">
        <v>1</v>
      </c>
      <c r="N267" s="296">
        <v>1</v>
      </c>
      <c r="O267" s="296">
        <v>1</v>
      </c>
      <c r="P267" s="296">
        <v>1</v>
      </c>
      <c r="Q267" s="296">
        <v>1</v>
      </c>
      <c r="R267" s="296">
        <v>1</v>
      </c>
      <c r="S267" s="296">
        <v>1</v>
      </c>
      <c r="T267" s="296">
        <v>1</v>
      </c>
      <c r="U267" s="296">
        <v>1</v>
      </c>
      <c r="V267" s="296">
        <v>1</v>
      </c>
      <c r="W267" s="296">
        <v>1</v>
      </c>
      <c r="X267" s="296">
        <v>1</v>
      </c>
      <c r="Y267" s="296">
        <v>1</v>
      </c>
      <c r="Z267" s="296">
        <v>1</v>
      </c>
      <c r="AA267" s="296">
        <v>1</v>
      </c>
      <c r="AB267" s="296">
        <v>1</v>
      </c>
      <c r="AC267" s="296">
        <v>1</v>
      </c>
      <c r="AD267" s="296">
        <v>1</v>
      </c>
      <c r="AE267" s="296">
        <v>1</v>
      </c>
      <c r="AF267" s="296">
        <v>1</v>
      </c>
      <c r="AG267" s="296">
        <v>1</v>
      </c>
      <c r="AH267" s="296">
        <v>1</v>
      </c>
      <c r="AI267" s="296">
        <v>0.81</v>
      </c>
      <c r="AJ267" s="296">
        <v>1</v>
      </c>
      <c r="AK267" s="296">
        <v>1</v>
      </c>
      <c r="AL267" s="296">
        <v>1</v>
      </c>
      <c r="AM267" s="296">
        <v>1</v>
      </c>
      <c r="AN267" s="296">
        <v>1</v>
      </c>
      <c r="AO267" s="296">
        <v>1</v>
      </c>
      <c r="AP267" s="296">
        <v>1</v>
      </c>
      <c r="AQ267" s="296">
        <v>1</v>
      </c>
      <c r="AR267" s="296">
        <v>1</v>
      </c>
      <c r="AS267" s="296">
        <v>1</v>
      </c>
      <c r="AT267" s="296">
        <v>1</v>
      </c>
      <c r="AU267" s="296">
        <v>1</v>
      </c>
      <c r="AV267" s="296">
        <v>1</v>
      </c>
      <c r="AW267" s="296">
        <v>1</v>
      </c>
      <c r="AX267" s="296">
        <v>1</v>
      </c>
      <c r="AY267" s="296">
        <v>0.5</v>
      </c>
      <c r="AZ267" s="296">
        <v>1</v>
      </c>
      <c r="BA267" s="296">
        <v>0.89</v>
      </c>
      <c r="BB267" s="296">
        <v>1</v>
      </c>
      <c r="BC267" s="296">
        <v>0.55000000000000004</v>
      </c>
      <c r="BD267" s="296">
        <v>1</v>
      </c>
      <c r="BE267" s="296">
        <v>0.6</v>
      </c>
      <c r="BF267" s="296">
        <v>1</v>
      </c>
      <c r="BG267" s="296">
        <v>1</v>
      </c>
      <c r="BH267" s="296">
        <v>1</v>
      </c>
      <c r="BI267" s="296">
        <v>1</v>
      </c>
      <c r="BJ267" s="296">
        <v>0.73</v>
      </c>
      <c r="BK267" s="296">
        <v>1</v>
      </c>
      <c r="BL267" s="296">
        <v>1</v>
      </c>
      <c r="BM267" s="296">
        <v>1</v>
      </c>
      <c r="BN267" s="296">
        <v>1</v>
      </c>
      <c r="BO267" s="296">
        <v>1</v>
      </c>
      <c r="BP267" s="296">
        <v>1</v>
      </c>
      <c r="BQ267" s="296">
        <v>0.5</v>
      </c>
      <c r="BR267" s="296">
        <v>0.78</v>
      </c>
      <c r="BS267" s="296">
        <v>0.6</v>
      </c>
      <c r="BT267" s="129"/>
    </row>
    <row r="268" spans="1:72" ht="15" x14ac:dyDescent="0.15">
      <c r="A268" s="128" t="s">
        <v>476</v>
      </c>
      <c r="B268" s="158" t="s">
        <v>529</v>
      </c>
      <c r="C268" s="158"/>
      <c r="D268" s="158" t="s">
        <v>896</v>
      </c>
      <c r="E268" s="153" t="s">
        <v>135</v>
      </c>
      <c r="F268" s="158"/>
      <c r="G268" s="105">
        <v>0.2</v>
      </c>
      <c r="H268" s="106">
        <v>1</v>
      </c>
      <c r="I268" s="107">
        <f t="shared" ref="I268:J293" si="11">G268*80</f>
        <v>16</v>
      </c>
      <c r="J268" s="107">
        <f t="shared" si="11"/>
        <v>80</v>
      </c>
      <c r="K268" s="248"/>
      <c r="L268" s="296">
        <v>1</v>
      </c>
      <c r="M268" s="296">
        <v>1</v>
      </c>
      <c r="N268" s="296">
        <v>1</v>
      </c>
      <c r="O268" s="296">
        <v>1</v>
      </c>
      <c r="P268" s="296">
        <v>1</v>
      </c>
      <c r="Q268" s="296">
        <v>1</v>
      </c>
      <c r="R268" s="296">
        <v>1</v>
      </c>
      <c r="S268" s="296">
        <v>1</v>
      </c>
      <c r="T268" s="296">
        <v>1</v>
      </c>
      <c r="U268" s="296">
        <v>1</v>
      </c>
      <c r="V268" s="296">
        <v>1</v>
      </c>
      <c r="W268" s="296">
        <v>1</v>
      </c>
      <c r="X268" s="296">
        <v>1</v>
      </c>
      <c r="Y268" s="296">
        <v>1</v>
      </c>
      <c r="Z268" s="296">
        <v>1</v>
      </c>
      <c r="AA268" s="296">
        <v>1</v>
      </c>
      <c r="AB268" s="296">
        <v>1</v>
      </c>
      <c r="AC268" s="296">
        <v>1</v>
      </c>
      <c r="AD268" s="296">
        <v>1</v>
      </c>
      <c r="AE268" s="296">
        <v>1</v>
      </c>
      <c r="AF268" s="296">
        <v>1</v>
      </c>
      <c r="AG268" s="296">
        <v>1</v>
      </c>
      <c r="AH268" s="296">
        <v>1</v>
      </c>
      <c r="AI268" s="296">
        <v>0.81</v>
      </c>
      <c r="AJ268" s="296">
        <v>1</v>
      </c>
      <c r="AK268" s="296">
        <v>1</v>
      </c>
      <c r="AL268" s="296">
        <v>1</v>
      </c>
      <c r="AM268" s="296">
        <v>1</v>
      </c>
      <c r="AN268" s="296">
        <v>1</v>
      </c>
      <c r="AO268" s="296">
        <v>1</v>
      </c>
      <c r="AP268" s="296">
        <v>1</v>
      </c>
      <c r="AQ268" s="296">
        <v>1</v>
      </c>
      <c r="AR268" s="296">
        <v>1</v>
      </c>
      <c r="AS268" s="296">
        <v>1</v>
      </c>
      <c r="AT268" s="296">
        <v>1</v>
      </c>
      <c r="AU268" s="296">
        <v>1</v>
      </c>
      <c r="AV268" s="296">
        <v>1</v>
      </c>
      <c r="AW268" s="296">
        <v>1</v>
      </c>
      <c r="AX268" s="296">
        <v>1</v>
      </c>
      <c r="AY268" s="296">
        <v>0.5</v>
      </c>
      <c r="AZ268" s="296">
        <v>1</v>
      </c>
      <c r="BA268" s="296">
        <v>0.89</v>
      </c>
      <c r="BB268" s="296">
        <v>1</v>
      </c>
      <c r="BC268" s="296">
        <v>0.55000000000000004</v>
      </c>
      <c r="BD268" s="296">
        <v>1</v>
      </c>
      <c r="BE268" s="296">
        <v>0.6</v>
      </c>
      <c r="BF268" s="296">
        <v>1</v>
      </c>
      <c r="BG268" s="296">
        <v>1</v>
      </c>
      <c r="BH268" s="296">
        <v>1</v>
      </c>
      <c r="BI268" s="296">
        <v>1</v>
      </c>
      <c r="BJ268" s="296">
        <v>0.73</v>
      </c>
      <c r="BK268" s="296">
        <v>1</v>
      </c>
      <c r="BL268" s="296">
        <v>1</v>
      </c>
      <c r="BM268" s="296">
        <v>1</v>
      </c>
      <c r="BN268" s="296">
        <v>1</v>
      </c>
      <c r="BO268" s="296">
        <v>1</v>
      </c>
      <c r="BP268" s="296">
        <v>1</v>
      </c>
      <c r="BQ268" s="296">
        <v>0.5</v>
      </c>
      <c r="BR268" s="296">
        <v>0.78</v>
      </c>
      <c r="BS268" s="296">
        <v>0.6</v>
      </c>
      <c r="BT268" s="129"/>
    </row>
    <row r="269" spans="1:72" ht="15" x14ac:dyDescent="0.15">
      <c r="A269" s="128" t="s">
        <v>478</v>
      </c>
      <c r="B269" s="158" t="s">
        <v>529</v>
      </c>
      <c r="C269" s="158"/>
      <c r="D269" s="158" t="s">
        <v>898</v>
      </c>
      <c r="E269" s="158" t="s">
        <v>135</v>
      </c>
      <c r="F269" s="158"/>
      <c r="G269" s="105">
        <v>0.4</v>
      </c>
      <c r="H269" s="106">
        <v>0.5</v>
      </c>
      <c r="I269" s="107">
        <f t="shared" si="11"/>
        <v>32</v>
      </c>
      <c r="J269" s="107">
        <f t="shared" si="11"/>
        <v>40</v>
      </c>
      <c r="K269" s="248"/>
      <c r="L269" s="296">
        <v>1</v>
      </c>
      <c r="M269" s="296">
        <v>1</v>
      </c>
      <c r="N269" s="296">
        <v>1</v>
      </c>
      <c r="O269" s="296">
        <v>1</v>
      </c>
      <c r="P269" s="296">
        <v>1</v>
      </c>
      <c r="Q269" s="296">
        <v>1</v>
      </c>
      <c r="R269" s="296">
        <v>1</v>
      </c>
      <c r="S269" s="296">
        <v>1</v>
      </c>
      <c r="T269" s="296">
        <v>1</v>
      </c>
      <c r="U269" s="296">
        <v>1</v>
      </c>
      <c r="V269" s="296">
        <v>1</v>
      </c>
      <c r="W269" s="296">
        <v>1</v>
      </c>
      <c r="X269" s="296">
        <v>1</v>
      </c>
      <c r="Y269" s="296">
        <v>1</v>
      </c>
      <c r="Z269" s="296">
        <v>1</v>
      </c>
      <c r="AA269" s="296">
        <v>1</v>
      </c>
      <c r="AB269" s="296">
        <v>1</v>
      </c>
      <c r="AC269" s="296">
        <v>1</v>
      </c>
      <c r="AD269" s="296">
        <v>1</v>
      </c>
      <c r="AE269" s="296">
        <v>1</v>
      </c>
      <c r="AF269" s="296">
        <v>1</v>
      </c>
      <c r="AG269" s="296">
        <v>1</v>
      </c>
      <c r="AH269" s="296">
        <v>1</v>
      </c>
      <c r="AI269" s="296">
        <v>0.81</v>
      </c>
      <c r="AJ269" s="296">
        <v>1</v>
      </c>
      <c r="AK269" s="296">
        <v>1</v>
      </c>
      <c r="AL269" s="296">
        <v>1</v>
      </c>
      <c r="AM269" s="296">
        <v>1</v>
      </c>
      <c r="AN269" s="296">
        <v>1</v>
      </c>
      <c r="AO269" s="296">
        <v>1</v>
      </c>
      <c r="AP269" s="296">
        <v>1</v>
      </c>
      <c r="AQ269" s="296">
        <v>1</v>
      </c>
      <c r="AR269" s="296">
        <v>1</v>
      </c>
      <c r="AS269" s="296">
        <v>1</v>
      </c>
      <c r="AT269" s="296">
        <v>1</v>
      </c>
      <c r="AU269" s="296">
        <v>1</v>
      </c>
      <c r="AV269" s="296">
        <v>1</v>
      </c>
      <c r="AW269" s="296">
        <v>1</v>
      </c>
      <c r="AX269" s="296">
        <v>1</v>
      </c>
      <c r="AY269" s="296">
        <v>0.5</v>
      </c>
      <c r="AZ269" s="296">
        <v>1</v>
      </c>
      <c r="BA269" s="296">
        <v>0.89</v>
      </c>
      <c r="BB269" s="296">
        <v>1</v>
      </c>
      <c r="BC269" s="296">
        <v>0.55000000000000004</v>
      </c>
      <c r="BD269" s="296">
        <v>1</v>
      </c>
      <c r="BE269" s="296">
        <v>0.6</v>
      </c>
      <c r="BF269" s="296">
        <v>1</v>
      </c>
      <c r="BG269" s="296">
        <v>1</v>
      </c>
      <c r="BH269" s="296">
        <v>1</v>
      </c>
      <c r="BI269" s="296">
        <v>1</v>
      </c>
      <c r="BJ269" s="296">
        <v>0.73</v>
      </c>
      <c r="BK269" s="296">
        <v>1</v>
      </c>
      <c r="BL269" s="296">
        <v>1</v>
      </c>
      <c r="BM269" s="296">
        <v>1</v>
      </c>
      <c r="BN269" s="296">
        <v>1</v>
      </c>
      <c r="BO269" s="296">
        <v>1</v>
      </c>
      <c r="BP269" s="296">
        <v>1</v>
      </c>
      <c r="BQ269" s="296">
        <v>0.5</v>
      </c>
      <c r="BR269" s="296">
        <v>0.78</v>
      </c>
      <c r="BS269" s="296">
        <v>0.6</v>
      </c>
      <c r="BT269" s="129"/>
    </row>
    <row r="270" spans="1:72" ht="15" x14ac:dyDescent="0.15">
      <c r="A270" s="128" t="s">
        <v>113</v>
      </c>
      <c r="B270" s="158" t="s">
        <v>529</v>
      </c>
      <c r="C270" s="158"/>
      <c r="D270" s="158" t="s">
        <v>909</v>
      </c>
      <c r="E270" s="158" t="s">
        <v>135</v>
      </c>
      <c r="F270" s="158"/>
      <c r="G270" s="105">
        <v>0.4</v>
      </c>
      <c r="H270" s="106">
        <v>0.7</v>
      </c>
      <c r="I270" s="107">
        <f t="shared" si="11"/>
        <v>32</v>
      </c>
      <c r="J270" s="107">
        <f t="shared" si="11"/>
        <v>56</v>
      </c>
      <c r="K270" s="248"/>
      <c r="L270" s="296">
        <v>1</v>
      </c>
      <c r="M270" s="296">
        <v>1</v>
      </c>
      <c r="N270" s="296">
        <v>1</v>
      </c>
      <c r="O270" s="296">
        <v>1</v>
      </c>
      <c r="P270" s="296">
        <v>1</v>
      </c>
      <c r="Q270" s="296">
        <v>1</v>
      </c>
      <c r="R270" s="296">
        <v>1</v>
      </c>
      <c r="S270" s="296">
        <v>1</v>
      </c>
      <c r="T270" s="296">
        <v>1</v>
      </c>
      <c r="U270" s="296">
        <v>1</v>
      </c>
      <c r="V270" s="296">
        <v>1</v>
      </c>
      <c r="W270" s="296">
        <v>1</v>
      </c>
      <c r="X270" s="296">
        <v>1</v>
      </c>
      <c r="Y270" s="296">
        <v>1</v>
      </c>
      <c r="Z270" s="296">
        <v>1</v>
      </c>
      <c r="AA270" s="296">
        <v>1</v>
      </c>
      <c r="AB270" s="296">
        <v>1</v>
      </c>
      <c r="AC270" s="296">
        <v>1</v>
      </c>
      <c r="AD270" s="296">
        <v>1</v>
      </c>
      <c r="AE270" s="296">
        <v>1</v>
      </c>
      <c r="AF270" s="296">
        <v>1</v>
      </c>
      <c r="AG270" s="296">
        <v>1</v>
      </c>
      <c r="AH270" s="296">
        <v>1</v>
      </c>
      <c r="AI270" s="296">
        <v>0.81</v>
      </c>
      <c r="AJ270" s="296">
        <v>1</v>
      </c>
      <c r="AK270" s="296">
        <v>1</v>
      </c>
      <c r="AL270" s="296">
        <v>1</v>
      </c>
      <c r="AM270" s="296">
        <v>1</v>
      </c>
      <c r="AN270" s="296">
        <v>1</v>
      </c>
      <c r="AO270" s="296">
        <v>1</v>
      </c>
      <c r="AP270" s="296">
        <v>1</v>
      </c>
      <c r="AQ270" s="296">
        <v>1</v>
      </c>
      <c r="AR270" s="296">
        <v>1</v>
      </c>
      <c r="AS270" s="296">
        <v>1</v>
      </c>
      <c r="AT270" s="296">
        <v>1</v>
      </c>
      <c r="AU270" s="296">
        <v>1</v>
      </c>
      <c r="AV270" s="296">
        <v>1</v>
      </c>
      <c r="AW270" s="296">
        <v>1</v>
      </c>
      <c r="AX270" s="296">
        <v>1</v>
      </c>
      <c r="AY270" s="296">
        <v>0.5</v>
      </c>
      <c r="AZ270" s="296">
        <v>1</v>
      </c>
      <c r="BA270" s="296">
        <v>0.89</v>
      </c>
      <c r="BB270" s="296">
        <v>1</v>
      </c>
      <c r="BC270" s="296">
        <v>0.55000000000000004</v>
      </c>
      <c r="BD270" s="296">
        <v>1</v>
      </c>
      <c r="BE270" s="296">
        <v>0.6</v>
      </c>
      <c r="BF270" s="296">
        <v>1</v>
      </c>
      <c r="BG270" s="296">
        <v>1</v>
      </c>
      <c r="BH270" s="296">
        <v>1</v>
      </c>
      <c r="BI270" s="296">
        <v>1</v>
      </c>
      <c r="BJ270" s="296">
        <v>0.73</v>
      </c>
      <c r="BK270" s="296">
        <v>1</v>
      </c>
      <c r="BL270" s="296">
        <v>1</v>
      </c>
      <c r="BM270" s="296">
        <v>1</v>
      </c>
      <c r="BN270" s="296">
        <v>1</v>
      </c>
      <c r="BO270" s="296">
        <v>1</v>
      </c>
      <c r="BP270" s="296">
        <v>1</v>
      </c>
      <c r="BQ270" s="296">
        <v>0.5</v>
      </c>
      <c r="BR270" s="296">
        <v>0.78</v>
      </c>
      <c r="BS270" s="296">
        <v>0.6</v>
      </c>
      <c r="BT270" s="129"/>
    </row>
    <row r="271" spans="1:72" ht="15" x14ac:dyDescent="0.15">
      <c r="A271" s="104" t="s">
        <v>479</v>
      </c>
      <c r="B271" s="158" t="s">
        <v>529</v>
      </c>
      <c r="C271" s="153"/>
      <c r="D271" s="158" t="s">
        <v>899</v>
      </c>
      <c r="E271" s="158" t="s">
        <v>135</v>
      </c>
      <c r="F271" s="153"/>
      <c r="G271" s="105">
        <v>0.4</v>
      </c>
      <c r="H271" s="106">
        <v>1</v>
      </c>
      <c r="I271" s="107">
        <f t="shared" si="11"/>
        <v>32</v>
      </c>
      <c r="J271" s="107">
        <f t="shared" si="11"/>
        <v>80</v>
      </c>
      <c r="K271" s="248"/>
      <c r="L271" s="296">
        <v>1</v>
      </c>
      <c r="M271" s="296">
        <v>1</v>
      </c>
      <c r="N271" s="296">
        <v>1</v>
      </c>
      <c r="O271" s="296">
        <v>1</v>
      </c>
      <c r="P271" s="296">
        <v>1</v>
      </c>
      <c r="Q271" s="296">
        <v>1</v>
      </c>
      <c r="R271" s="296">
        <v>1</v>
      </c>
      <c r="S271" s="296">
        <v>1</v>
      </c>
      <c r="T271" s="296">
        <v>1</v>
      </c>
      <c r="U271" s="296">
        <v>1</v>
      </c>
      <c r="V271" s="296">
        <v>1</v>
      </c>
      <c r="W271" s="296">
        <v>1</v>
      </c>
      <c r="X271" s="296">
        <v>1</v>
      </c>
      <c r="Y271" s="296">
        <v>1</v>
      </c>
      <c r="Z271" s="296">
        <v>1</v>
      </c>
      <c r="AA271" s="296">
        <v>1</v>
      </c>
      <c r="AB271" s="296">
        <v>1</v>
      </c>
      <c r="AC271" s="296">
        <v>1</v>
      </c>
      <c r="AD271" s="296">
        <v>1</v>
      </c>
      <c r="AE271" s="296">
        <v>1</v>
      </c>
      <c r="AF271" s="296">
        <v>1</v>
      </c>
      <c r="AG271" s="296">
        <v>1</v>
      </c>
      <c r="AH271" s="296">
        <v>1</v>
      </c>
      <c r="AI271" s="296">
        <v>0.81</v>
      </c>
      <c r="AJ271" s="296">
        <v>1</v>
      </c>
      <c r="AK271" s="296">
        <v>1</v>
      </c>
      <c r="AL271" s="296">
        <v>1</v>
      </c>
      <c r="AM271" s="296">
        <v>1</v>
      </c>
      <c r="AN271" s="296">
        <v>1</v>
      </c>
      <c r="AO271" s="296">
        <v>1</v>
      </c>
      <c r="AP271" s="296">
        <v>1</v>
      </c>
      <c r="AQ271" s="296">
        <v>1</v>
      </c>
      <c r="AR271" s="296">
        <v>1</v>
      </c>
      <c r="AS271" s="296">
        <v>1</v>
      </c>
      <c r="AT271" s="296">
        <v>1</v>
      </c>
      <c r="AU271" s="296">
        <v>1</v>
      </c>
      <c r="AV271" s="296">
        <v>1</v>
      </c>
      <c r="AW271" s="296">
        <v>1</v>
      </c>
      <c r="AX271" s="296">
        <v>1</v>
      </c>
      <c r="AY271" s="296">
        <v>0.5</v>
      </c>
      <c r="AZ271" s="296">
        <v>1</v>
      </c>
      <c r="BA271" s="296">
        <v>0.89</v>
      </c>
      <c r="BB271" s="296">
        <v>1</v>
      </c>
      <c r="BC271" s="296">
        <v>0.55000000000000004</v>
      </c>
      <c r="BD271" s="296">
        <v>1</v>
      </c>
      <c r="BE271" s="296">
        <v>0.6</v>
      </c>
      <c r="BF271" s="296">
        <v>1</v>
      </c>
      <c r="BG271" s="296">
        <v>1</v>
      </c>
      <c r="BH271" s="296">
        <v>1</v>
      </c>
      <c r="BI271" s="296">
        <v>1</v>
      </c>
      <c r="BJ271" s="296">
        <v>0.73</v>
      </c>
      <c r="BK271" s="296">
        <v>1</v>
      </c>
      <c r="BL271" s="296">
        <v>1</v>
      </c>
      <c r="BM271" s="296">
        <v>1</v>
      </c>
      <c r="BN271" s="296">
        <v>1</v>
      </c>
      <c r="BO271" s="296">
        <v>1</v>
      </c>
      <c r="BP271" s="296">
        <v>1</v>
      </c>
      <c r="BQ271" s="296">
        <v>0.5</v>
      </c>
      <c r="BR271" s="296">
        <v>0.78</v>
      </c>
      <c r="BS271" s="296">
        <v>0.6</v>
      </c>
      <c r="BT271" s="129"/>
    </row>
    <row r="272" spans="1:72" ht="15" x14ac:dyDescent="0.15">
      <c r="A272" s="128" t="s">
        <v>480</v>
      </c>
      <c r="B272" s="158" t="s">
        <v>529</v>
      </c>
      <c r="C272" s="158"/>
      <c r="D272" s="158" t="s">
        <v>900</v>
      </c>
      <c r="E272" s="158" t="s">
        <v>135</v>
      </c>
      <c r="F272" s="158"/>
      <c r="G272" s="105">
        <v>0.5</v>
      </c>
      <c r="H272" s="106">
        <v>0.6</v>
      </c>
      <c r="I272" s="107">
        <f t="shared" si="11"/>
        <v>40</v>
      </c>
      <c r="J272" s="107">
        <f t="shared" si="11"/>
        <v>48</v>
      </c>
      <c r="K272" s="248"/>
      <c r="L272" s="296">
        <v>1</v>
      </c>
      <c r="M272" s="296">
        <v>1</v>
      </c>
      <c r="N272" s="296">
        <v>1</v>
      </c>
      <c r="O272" s="296">
        <v>1</v>
      </c>
      <c r="P272" s="296">
        <v>1</v>
      </c>
      <c r="Q272" s="296">
        <v>1</v>
      </c>
      <c r="R272" s="296">
        <v>1</v>
      </c>
      <c r="S272" s="296">
        <v>1</v>
      </c>
      <c r="T272" s="296">
        <v>1</v>
      </c>
      <c r="U272" s="296">
        <v>1</v>
      </c>
      <c r="V272" s="296">
        <v>1</v>
      </c>
      <c r="W272" s="296">
        <v>1</v>
      </c>
      <c r="X272" s="296">
        <v>1</v>
      </c>
      <c r="Y272" s="296">
        <v>1</v>
      </c>
      <c r="Z272" s="296">
        <v>1</v>
      </c>
      <c r="AA272" s="296">
        <v>1</v>
      </c>
      <c r="AB272" s="296">
        <v>1</v>
      </c>
      <c r="AC272" s="296">
        <v>1</v>
      </c>
      <c r="AD272" s="296">
        <v>1</v>
      </c>
      <c r="AE272" s="296">
        <v>1</v>
      </c>
      <c r="AF272" s="296">
        <v>1</v>
      </c>
      <c r="AG272" s="296">
        <v>1</v>
      </c>
      <c r="AH272" s="296">
        <v>1</v>
      </c>
      <c r="AI272" s="296">
        <v>0.81</v>
      </c>
      <c r="AJ272" s="296">
        <v>1</v>
      </c>
      <c r="AK272" s="296">
        <v>1</v>
      </c>
      <c r="AL272" s="296">
        <v>1</v>
      </c>
      <c r="AM272" s="296">
        <v>1</v>
      </c>
      <c r="AN272" s="296">
        <v>1</v>
      </c>
      <c r="AO272" s="296">
        <v>1</v>
      </c>
      <c r="AP272" s="296">
        <v>1</v>
      </c>
      <c r="AQ272" s="296">
        <v>1</v>
      </c>
      <c r="AR272" s="296">
        <v>1</v>
      </c>
      <c r="AS272" s="296">
        <v>1</v>
      </c>
      <c r="AT272" s="296">
        <v>1</v>
      </c>
      <c r="AU272" s="296">
        <v>1</v>
      </c>
      <c r="AV272" s="296">
        <v>1</v>
      </c>
      <c r="AW272" s="296">
        <v>1</v>
      </c>
      <c r="AX272" s="296">
        <v>1</v>
      </c>
      <c r="AY272" s="296">
        <v>0.5</v>
      </c>
      <c r="AZ272" s="296">
        <v>1</v>
      </c>
      <c r="BA272" s="296">
        <v>0.89</v>
      </c>
      <c r="BB272" s="296">
        <v>1</v>
      </c>
      <c r="BC272" s="296">
        <v>0.55000000000000004</v>
      </c>
      <c r="BD272" s="296">
        <v>1</v>
      </c>
      <c r="BE272" s="296">
        <v>0.6</v>
      </c>
      <c r="BF272" s="296">
        <v>1</v>
      </c>
      <c r="BG272" s="296">
        <v>1</v>
      </c>
      <c r="BH272" s="296">
        <v>1</v>
      </c>
      <c r="BI272" s="296">
        <v>1</v>
      </c>
      <c r="BJ272" s="296">
        <v>0.73</v>
      </c>
      <c r="BK272" s="296">
        <v>1</v>
      </c>
      <c r="BL272" s="296">
        <v>1</v>
      </c>
      <c r="BM272" s="296">
        <v>1</v>
      </c>
      <c r="BN272" s="296">
        <v>1</v>
      </c>
      <c r="BO272" s="296">
        <v>1</v>
      </c>
      <c r="BP272" s="296">
        <v>1</v>
      </c>
      <c r="BQ272" s="296">
        <v>0.5</v>
      </c>
      <c r="BR272" s="296">
        <v>0.78</v>
      </c>
      <c r="BS272" s="296">
        <v>0.6</v>
      </c>
      <c r="BT272" s="129"/>
    </row>
    <row r="273" spans="1:72" ht="15" x14ac:dyDescent="0.15">
      <c r="A273" s="128" t="s">
        <v>481</v>
      </c>
      <c r="B273" s="158" t="s">
        <v>529</v>
      </c>
      <c r="C273" s="158"/>
      <c r="D273" s="158" t="s">
        <v>901</v>
      </c>
      <c r="E273" s="158" t="s">
        <v>135</v>
      </c>
      <c r="F273" s="158"/>
      <c r="G273" s="105">
        <v>0.5</v>
      </c>
      <c r="H273" s="106">
        <v>0.9</v>
      </c>
      <c r="I273" s="107">
        <f t="shared" si="11"/>
        <v>40</v>
      </c>
      <c r="J273" s="107">
        <f t="shared" si="11"/>
        <v>72</v>
      </c>
      <c r="K273" s="248"/>
      <c r="L273" s="296">
        <v>1</v>
      </c>
      <c r="M273" s="296">
        <v>1</v>
      </c>
      <c r="N273" s="296">
        <v>1</v>
      </c>
      <c r="O273" s="296">
        <v>1</v>
      </c>
      <c r="P273" s="296">
        <v>1</v>
      </c>
      <c r="Q273" s="296">
        <v>1</v>
      </c>
      <c r="R273" s="296">
        <v>1</v>
      </c>
      <c r="S273" s="296">
        <v>1</v>
      </c>
      <c r="T273" s="296">
        <v>1</v>
      </c>
      <c r="U273" s="296">
        <v>1</v>
      </c>
      <c r="V273" s="296">
        <v>1</v>
      </c>
      <c r="W273" s="296">
        <v>1</v>
      </c>
      <c r="X273" s="296">
        <v>1</v>
      </c>
      <c r="Y273" s="296">
        <v>1</v>
      </c>
      <c r="Z273" s="296">
        <v>1</v>
      </c>
      <c r="AA273" s="296">
        <v>1</v>
      </c>
      <c r="AB273" s="296">
        <v>1</v>
      </c>
      <c r="AC273" s="296">
        <v>1</v>
      </c>
      <c r="AD273" s="296">
        <v>1</v>
      </c>
      <c r="AE273" s="296">
        <v>1</v>
      </c>
      <c r="AF273" s="296">
        <v>1</v>
      </c>
      <c r="AG273" s="296">
        <v>1</v>
      </c>
      <c r="AH273" s="296">
        <v>1</v>
      </c>
      <c r="AI273" s="296">
        <v>0.81</v>
      </c>
      <c r="AJ273" s="296">
        <v>1</v>
      </c>
      <c r="AK273" s="296">
        <v>1</v>
      </c>
      <c r="AL273" s="296">
        <v>1</v>
      </c>
      <c r="AM273" s="296">
        <v>1</v>
      </c>
      <c r="AN273" s="296">
        <v>1</v>
      </c>
      <c r="AO273" s="296">
        <v>1</v>
      </c>
      <c r="AP273" s="296">
        <v>1</v>
      </c>
      <c r="AQ273" s="296">
        <v>1</v>
      </c>
      <c r="AR273" s="296">
        <v>1</v>
      </c>
      <c r="AS273" s="296">
        <v>1</v>
      </c>
      <c r="AT273" s="296">
        <v>1</v>
      </c>
      <c r="AU273" s="296">
        <v>1</v>
      </c>
      <c r="AV273" s="296">
        <v>1</v>
      </c>
      <c r="AW273" s="296">
        <v>1</v>
      </c>
      <c r="AX273" s="296">
        <v>1</v>
      </c>
      <c r="AY273" s="296">
        <v>0.5</v>
      </c>
      <c r="AZ273" s="296">
        <v>1</v>
      </c>
      <c r="BA273" s="296">
        <v>0.89</v>
      </c>
      <c r="BB273" s="296">
        <v>1</v>
      </c>
      <c r="BC273" s="296">
        <v>0.55000000000000004</v>
      </c>
      <c r="BD273" s="296">
        <v>1</v>
      </c>
      <c r="BE273" s="296">
        <v>0.6</v>
      </c>
      <c r="BF273" s="296">
        <v>1</v>
      </c>
      <c r="BG273" s="296">
        <v>1</v>
      </c>
      <c r="BH273" s="296">
        <v>1</v>
      </c>
      <c r="BI273" s="296">
        <v>1</v>
      </c>
      <c r="BJ273" s="296">
        <v>0.73</v>
      </c>
      <c r="BK273" s="296">
        <v>1</v>
      </c>
      <c r="BL273" s="296">
        <v>1</v>
      </c>
      <c r="BM273" s="296">
        <v>1</v>
      </c>
      <c r="BN273" s="296">
        <v>1</v>
      </c>
      <c r="BO273" s="296">
        <v>1</v>
      </c>
      <c r="BP273" s="296">
        <v>1</v>
      </c>
      <c r="BQ273" s="296">
        <v>0.5</v>
      </c>
      <c r="BR273" s="296">
        <v>0.78</v>
      </c>
      <c r="BS273" s="296">
        <v>0.6</v>
      </c>
      <c r="BT273" s="129"/>
    </row>
    <row r="274" spans="1:72" ht="15" x14ac:dyDescent="0.15">
      <c r="A274" s="128" t="s">
        <v>483</v>
      </c>
      <c r="B274" s="158" t="s">
        <v>529</v>
      </c>
      <c r="C274" s="158" t="s">
        <v>252</v>
      </c>
      <c r="D274" s="158" t="s">
        <v>903</v>
      </c>
      <c r="E274" s="158" t="s">
        <v>135</v>
      </c>
      <c r="F274" s="158"/>
      <c r="G274" s="105">
        <v>0.3</v>
      </c>
      <c r="H274" s="106">
        <v>0.5</v>
      </c>
      <c r="I274" s="107">
        <f t="shared" si="11"/>
        <v>24</v>
      </c>
      <c r="J274" s="107">
        <f t="shared" si="11"/>
        <v>40</v>
      </c>
      <c r="K274" s="248"/>
      <c r="L274" s="296">
        <v>1</v>
      </c>
      <c r="M274" s="296">
        <v>1</v>
      </c>
      <c r="N274" s="296">
        <v>1</v>
      </c>
      <c r="O274" s="296">
        <v>1</v>
      </c>
      <c r="P274" s="296">
        <v>1</v>
      </c>
      <c r="Q274" s="296">
        <v>1</v>
      </c>
      <c r="R274" s="296">
        <v>1</v>
      </c>
      <c r="S274" s="296">
        <v>1</v>
      </c>
      <c r="T274" s="296">
        <v>1</v>
      </c>
      <c r="U274" s="296">
        <v>1</v>
      </c>
      <c r="V274" s="296">
        <v>1</v>
      </c>
      <c r="W274" s="296">
        <v>1</v>
      </c>
      <c r="X274" s="296">
        <v>1</v>
      </c>
      <c r="Y274" s="296">
        <v>1</v>
      </c>
      <c r="Z274" s="296">
        <v>1</v>
      </c>
      <c r="AA274" s="296">
        <v>1</v>
      </c>
      <c r="AB274" s="296">
        <v>1</v>
      </c>
      <c r="AC274" s="296">
        <v>1</v>
      </c>
      <c r="AD274" s="296">
        <v>1</v>
      </c>
      <c r="AE274" s="296">
        <v>1</v>
      </c>
      <c r="AF274" s="296">
        <v>1</v>
      </c>
      <c r="AG274" s="296">
        <v>1</v>
      </c>
      <c r="AH274" s="296">
        <v>1</v>
      </c>
      <c r="AI274" s="296">
        <v>0.81</v>
      </c>
      <c r="AJ274" s="296">
        <v>1</v>
      </c>
      <c r="AK274" s="296">
        <v>1</v>
      </c>
      <c r="AL274" s="296">
        <v>1</v>
      </c>
      <c r="AM274" s="296">
        <v>1</v>
      </c>
      <c r="AN274" s="296">
        <v>1</v>
      </c>
      <c r="AO274" s="296">
        <v>1</v>
      </c>
      <c r="AP274" s="296">
        <v>1</v>
      </c>
      <c r="AQ274" s="296">
        <v>1</v>
      </c>
      <c r="AR274" s="296">
        <v>1</v>
      </c>
      <c r="AS274" s="296">
        <v>1</v>
      </c>
      <c r="AT274" s="296">
        <v>1</v>
      </c>
      <c r="AU274" s="296">
        <v>1</v>
      </c>
      <c r="AV274" s="296">
        <v>1</v>
      </c>
      <c r="AW274" s="296">
        <v>1</v>
      </c>
      <c r="AX274" s="296">
        <v>1</v>
      </c>
      <c r="AY274" s="296">
        <v>0.5</v>
      </c>
      <c r="AZ274" s="296">
        <v>1</v>
      </c>
      <c r="BA274" s="296">
        <v>0.89</v>
      </c>
      <c r="BB274" s="296">
        <v>1</v>
      </c>
      <c r="BC274" s="296">
        <v>0.55000000000000004</v>
      </c>
      <c r="BD274" s="296">
        <v>1</v>
      </c>
      <c r="BE274" s="296">
        <v>0.6</v>
      </c>
      <c r="BF274" s="296">
        <v>1</v>
      </c>
      <c r="BG274" s="296">
        <v>1</v>
      </c>
      <c r="BH274" s="296">
        <v>1</v>
      </c>
      <c r="BI274" s="296">
        <v>1</v>
      </c>
      <c r="BJ274" s="296">
        <v>0.73</v>
      </c>
      <c r="BK274" s="296">
        <v>1</v>
      </c>
      <c r="BL274" s="296">
        <v>1</v>
      </c>
      <c r="BM274" s="296">
        <v>1</v>
      </c>
      <c r="BN274" s="296">
        <v>1</v>
      </c>
      <c r="BO274" s="296">
        <v>1</v>
      </c>
      <c r="BP274" s="296">
        <v>1</v>
      </c>
      <c r="BQ274" s="296">
        <v>0.5</v>
      </c>
      <c r="BR274" s="296">
        <v>0.78</v>
      </c>
      <c r="BS274" s="296">
        <v>0.6</v>
      </c>
      <c r="BT274" s="129"/>
    </row>
    <row r="275" spans="1:72" ht="15" x14ac:dyDescent="0.15">
      <c r="A275" s="128" t="s">
        <v>484</v>
      </c>
      <c r="B275" s="158" t="s">
        <v>529</v>
      </c>
      <c r="C275" s="158" t="s">
        <v>252</v>
      </c>
      <c r="D275" s="158" t="s">
        <v>904</v>
      </c>
      <c r="E275" s="158" t="s">
        <v>135</v>
      </c>
      <c r="F275" s="158"/>
      <c r="G275" s="105">
        <v>0.4</v>
      </c>
      <c r="H275" s="106">
        <v>0.6</v>
      </c>
      <c r="I275" s="107">
        <f t="shared" si="11"/>
        <v>32</v>
      </c>
      <c r="J275" s="107">
        <f t="shared" si="11"/>
        <v>48</v>
      </c>
      <c r="K275" s="248"/>
      <c r="L275" s="296">
        <v>1</v>
      </c>
      <c r="M275" s="296">
        <v>1</v>
      </c>
      <c r="N275" s="296">
        <v>1</v>
      </c>
      <c r="O275" s="296">
        <v>1</v>
      </c>
      <c r="P275" s="296">
        <v>1</v>
      </c>
      <c r="Q275" s="296">
        <v>1</v>
      </c>
      <c r="R275" s="296">
        <v>1</v>
      </c>
      <c r="S275" s="296">
        <v>1</v>
      </c>
      <c r="T275" s="296">
        <v>1</v>
      </c>
      <c r="U275" s="296">
        <v>1</v>
      </c>
      <c r="V275" s="296">
        <v>1</v>
      </c>
      <c r="W275" s="296">
        <v>1</v>
      </c>
      <c r="X275" s="296">
        <v>1</v>
      </c>
      <c r="Y275" s="296">
        <v>1</v>
      </c>
      <c r="Z275" s="296">
        <v>1</v>
      </c>
      <c r="AA275" s="296">
        <v>1</v>
      </c>
      <c r="AB275" s="296">
        <v>1</v>
      </c>
      <c r="AC275" s="296">
        <v>1</v>
      </c>
      <c r="AD275" s="296">
        <v>1</v>
      </c>
      <c r="AE275" s="296">
        <v>1</v>
      </c>
      <c r="AF275" s="296">
        <v>1</v>
      </c>
      <c r="AG275" s="296">
        <v>1</v>
      </c>
      <c r="AH275" s="296">
        <v>1</v>
      </c>
      <c r="AI275" s="296">
        <v>0.81</v>
      </c>
      <c r="AJ275" s="296">
        <v>1</v>
      </c>
      <c r="AK275" s="296">
        <v>1</v>
      </c>
      <c r="AL275" s="296">
        <v>1</v>
      </c>
      <c r="AM275" s="296">
        <v>1</v>
      </c>
      <c r="AN275" s="296">
        <v>1</v>
      </c>
      <c r="AO275" s="296">
        <v>1</v>
      </c>
      <c r="AP275" s="296">
        <v>1</v>
      </c>
      <c r="AQ275" s="296">
        <v>1</v>
      </c>
      <c r="AR275" s="296">
        <v>1</v>
      </c>
      <c r="AS275" s="296">
        <v>1</v>
      </c>
      <c r="AT275" s="296">
        <v>1</v>
      </c>
      <c r="AU275" s="296">
        <v>1</v>
      </c>
      <c r="AV275" s="296">
        <v>1</v>
      </c>
      <c r="AW275" s="296">
        <v>1</v>
      </c>
      <c r="AX275" s="296">
        <v>1</v>
      </c>
      <c r="AY275" s="296">
        <v>0.5</v>
      </c>
      <c r="AZ275" s="296">
        <v>1</v>
      </c>
      <c r="BA275" s="296">
        <v>0.89</v>
      </c>
      <c r="BB275" s="296">
        <v>1</v>
      </c>
      <c r="BC275" s="296">
        <v>0.55000000000000004</v>
      </c>
      <c r="BD275" s="296">
        <v>1</v>
      </c>
      <c r="BE275" s="296">
        <v>0.6</v>
      </c>
      <c r="BF275" s="296">
        <v>1</v>
      </c>
      <c r="BG275" s="296">
        <v>1</v>
      </c>
      <c r="BH275" s="296">
        <v>1</v>
      </c>
      <c r="BI275" s="296">
        <v>1</v>
      </c>
      <c r="BJ275" s="296">
        <v>0.73</v>
      </c>
      <c r="BK275" s="296">
        <v>1</v>
      </c>
      <c r="BL275" s="296">
        <v>1</v>
      </c>
      <c r="BM275" s="296">
        <v>1</v>
      </c>
      <c r="BN275" s="296">
        <v>1</v>
      </c>
      <c r="BO275" s="296">
        <v>1</v>
      </c>
      <c r="BP275" s="296">
        <v>1</v>
      </c>
      <c r="BQ275" s="296">
        <v>0.5</v>
      </c>
      <c r="BR275" s="296">
        <v>0.78</v>
      </c>
      <c r="BS275" s="296">
        <v>0.6</v>
      </c>
      <c r="BT275" s="129"/>
    </row>
    <row r="276" spans="1:72" ht="15" x14ac:dyDescent="0.15">
      <c r="A276" s="128" t="s">
        <v>485</v>
      </c>
      <c r="B276" s="158" t="s">
        <v>529</v>
      </c>
      <c r="C276" s="158" t="s">
        <v>252</v>
      </c>
      <c r="D276" s="158" t="s">
        <v>905</v>
      </c>
      <c r="E276" s="158" t="s">
        <v>135</v>
      </c>
      <c r="F276" s="158"/>
      <c r="G276" s="105">
        <v>0.5</v>
      </c>
      <c r="H276" s="106">
        <v>0.8</v>
      </c>
      <c r="I276" s="107">
        <f t="shared" si="11"/>
        <v>40</v>
      </c>
      <c r="J276" s="107">
        <f t="shared" si="11"/>
        <v>64</v>
      </c>
      <c r="K276" s="248"/>
      <c r="L276" s="296">
        <v>1</v>
      </c>
      <c r="M276" s="296">
        <v>1</v>
      </c>
      <c r="N276" s="296">
        <v>1</v>
      </c>
      <c r="O276" s="296">
        <v>1</v>
      </c>
      <c r="P276" s="296">
        <v>1</v>
      </c>
      <c r="Q276" s="296">
        <v>1</v>
      </c>
      <c r="R276" s="296">
        <v>1</v>
      </c>
      <c r="S276" s="296">
        <v>1</v>
      </c>
      <c r="T276" s="296">
        <v>1</v>
      </c>
      <c r="U276" s="296">
        <v>1</v>
      </c>
      <c r="V276" s="296">
        <v>1</v>
      </c>
      <c r="W276" s="296">
        <v>1</v>
      </c>
      <c r="X276" s="296">
        <v>1</v>
      </c>
      <c r="Y276" s="296">
        <v>1</v>
      </c>
      <c r="Z276" s="296">
        <v>1</v>
      </c>
      <c r="AA276" s="296">
        <v>1</v>
      </c>
      <c r="AB276" s="296">
        <v>1</v>
      </c>
      <c r="AC276" s="296">
        <v>1</v>
      </c>
      <c r="AD276" s="296">
        <v>1</v>
      </c>
      <c r="AE276" s="296">
        <v>1</v>
      </c>
      <c r="AF276" s="296">
        <v>1</v>
      </c>
      <c r="AG276" s="296">
        <v>1</v>
      </c>
      <c r="AH276" s="296">
        <v>1</v>
      </c>
      <c r="AI276" s="296">
        <v>0.81</v>
      </c>
      <c r="AJ276" s="296">
        <v>1</v>
      </c>
      <c r="AK276" s="296">
        <v>1</v>
      </c>
      <c r="AL276" s="296">
        <v>1</v>
      </c>
      <c r="AM276" s="296">
        <v>1</v>
      </c>
      <c r="AN276" s="296">
        <v>1</v>
      </c>
      <c r="AO276" s="296">
        <v>1</v>
      </c>
      <c r="AP276" s="296">
        <v>1</v>
      </c>
      <c r="AQ276" s="296">
        <v>1</v>
      </c>
      <c r="AR276" s="296">
        <v>1</v>
      </c>
      <c r="AS276" s="296">
        <v>1</v>
      </c>
      <c r="AT276" s="296">
        <v>1</v>
      </c>
      <c r="AU276" s="296">
        <v>1</v>
      </c>
      <c r="AV276" s="296">
        <v>1</v>
      </c>
      <c r="AW276" s="296">
        <v>1</v>
      </c>
      <c r="AX276" s="296">
        <v>1</v>
      </c>
      <c r="AY276" s="296">
        <v>0.5</v>
      </c>
      <c r="AZ276" s="296">
        <v>1</v>
      </c>
      <c r="BA276" s="296">
        <v>0.89</v>
      </c>
      <c r="BB276" s="296">
        <v>1</v>
      </c>
      <c r="BC276" s="296">
        <v>0.55000000000000004</v>
      </c>
      <c r="BD276" s="296">
        <v>1</v>
      </c>
      <c r="BE276" s="296">
        <v>0.6</v>
      </c>
      <c r="BF276" s="296">
        <v>1</v>
      </c>
      <c r="BG276" s="296">
        <v>1</v>
      </c>
      <c r="BH276" s="296">
        <v>1</v>
      </c>
      <c r="BI276" s="296">
        <v>1</v>
      </c>
      <c r="BJ276" s="296">
        <v>0.73</v>
      </c>
      <c r="BK276" s="296">
        <v>1</v>
      </c>
      <c r="BL276" s="296">
        <v>1</v>
      </c>
      <c r="BM276" s="296">
        <v>1</v>
      </c>
      <c r="BN276" s="296">
        <v>1</v>
      </c>
      <c r="BO276" s="296">
        <v>1</v>
      </c>
      <c r="BP276" s="296">
        <v>1</v>
      </c>
      <c r="BQ276" s="296">
        <v>0.5</v>
      </c>
      <c r="BR276" s="296">
        <v>0.78</v>
      </c>
      <c r="BS276" s="296">
        <v>0.6</v>
      </c>
      <c r="BT276" s="129"/>
    </row>
    <row r="277" spans="1:72" ht="15" x14ac:dyDescent="0.15">
      <c r="A277" s="128" t="s">
        <v>486</v>
      </c>
      <c r="B277" s="158" t="s">
        <v>529</v>
      </c>
      <c r="C277" s="158" t="s">
        <v>252</v>
      </c>
      <c r="D277" s="158" t="s">
        <v>906</v>
      </c>
      <c r="E277" s="158" t="s">
        <v>135</v>
      </c>
      <c r="F277" s="158"/>
      <c r="G277" s="105">
        <v>0.5</v>
      </c>
      <c r="H277" s="106">
        <v>1.4</v>
      </c>
      <c r="I277" s="107">
        <f t="shared" si="11"/>
        <v>40</v>
      </c>
      <c r="J277" s="107">
        <f t="shared" si="11"/>
        <v>112</v>
      </c>
      <c r="K277" s="248"/>
      <c r="L277" s="296">
        <v>1</v>
      </c>
      <c r="M277" s="296">
        <v>1</v>
      </c>
      <c r="N277" s="296">
        <v>1</v>
      </c>
      <c r="O277" s="296">
        <v>1</v>
      </c>
      <c r="P277" s="296">
        <v>1</v>
      </c>
      <c r="Q277" s="296">
        <v>1</v>
      </c>
      <c r="R277" s="296">
        <v>1</v>
      </c>
      <c r="S277" s="296">
        <v>1</v>
      </c>
      <c r="T277" s="296">
        <v>1</v>
      </c>
      <c r="U277" s="296">
        <v>1</v>
      </c>
      <c r="V277" s="296">
        <v>1</v>
      </c>
      <c r="W277" s="296">
        <v>1</v>
      </c>
      <c r="X277" s="296">
        <v>1</v>
      </c>
      <c r="Y277" s="296">
        <v>1</v>
      </c>
      <c r="Z277" s="296">
        <v>1</v>
      </c>
      <c r="AA277" s="296">
        <v>1</v>
      </c>
      <c r="AB277" s="296">
        <v>1</v>
      </c>
      <c r="AC277" s="296">
        <v>1</v>
      </c>
      <c r="AD277" s="296">
        <v>1</v>
      </c>
      <c r="AE277" s="296">
        <v>1</v>
      </c>
      <c r="AF277" s="296">
        <v>1</v>
      </c>
      <c r="AG277" s="296">
        <v>1</v>
      </c>
      <c r="AH277" s="296">
        <v>1</v>
      </c>
      <c r="AI277" s="296">
        <v>0.81</v>
      </c>
      <c r="AJ277" s="296">
        <v>1</v>
      </c>
      <c r="AK277" s="296">
        <v>1</v>
      </c>
      <c r="AL277" s="296">
        <v>1</v>
      </c>
      <c r="AM277" s="296">
        <v>1</v>
      </c>
      <c r="AN277" s="296">
        <v>1</v>
      </c>
      <c r="AO277" s="296">
        <v>1</v>
      </c>
      <c r="AP277" s="296">
        <v>1</v>
      </c>
      <c r="AQ277" s="296">
        <v>1</v>
      </c>
      <c r="AR277" s="296">
        <v>1</v>
      </c>
      <c r="AS277" s="296">
        <v>1</v>
      </c>
      <c r="AT277" s="296">
        <v>1</v>
      </c>
      <c r="AU277" s="296">
        <v>1</v>
      </c>
      <c r="AV277" s="296">
        <v>1</v>
      </c>
      <c r="AW277" s="296">
        <v>1</v>
      </c>
      <c r="AX277" s="296">
        <v>1</v>
      </c>
      <c r="AY277" s="296">
        <v>0.5</v>
      </c>
      <c r="AZ277" s="296">
        <v>1</v>
      </c>
      <c r="BA277" s="296">
        <v>0.89</v>
      </c>
      <c r="BB277" s="296">
        <v>1</v>
      </c>
      <c r="BC277" s="296">
        <v>0.55000000000000004</v>
      </c>
      <c r="BD277" s="296">
        <v>1</v>
      </c>
      <c r="BE277" s="296">
        <v>0.6</v>
      </c>
      <c r="BF277" s="296">
        <v>1</v>
      </c>
      <c r="BG277" s="296">
        <v>1</v>
      </c>
      <c r="BH277" s="296">
        <v>1</v>
      </c>
      <c r="BI277" s="296">
        <v>1</v>
      </c>
      <c r="BJ277" s="296">
        <v>0.73</v>
      </c>
      <c r="BK277" s="296">
        <v>1</v>
      </c>
      <c r="BL277" s="296">
        <v>1</v>
      </c>
      <c r="BM277" s="296">
        <v>1</v>
      </c>
      <c r="BN277" s="296">
        <v>1</v>
      </c>
      <c r="BO277" s="296">
        <v>1</v>
      </c>
      <c r="BP277" s="296">
        <v>1</v>
      </c>
      <c r="BQ277" s="296">
        <v>0.5</v>
      </c>
      <c r="BR277" s="296">
        <v>0.78</v>
      </c>
      <c r="BS277" s="296">
        <v>0.6</v>
      </c>
      <c r="BT277" s="129"/>
    </row>
    <row r="278" spans="1:72" ht="15" x14ac:dyDescent="0.15">
      <c r="A278" s="128" t="s">
        <v>487</v>
      </c>
      <c r="B278" s="158" t="s">
        <v>529</v>
      </c>
      <c r="C278" s="158" t="s">
        <v>252</v>
      </c>
      <c r="D278" s="158" t="s">
        <v>907</v>
      </c>
      <c r="E278" s="158" t="s">
        <v>135</v>
      </c>
      <c r="F278" s="158"/>
      <c r="G278" s="105">
        <v>0.6</v>
      </c>
      <c r="H278" s="106">
        <v>1.5</v>
      </c>
      <c r="I278" s="107">
        <f t="shared" si="11"/>
        <v>48</v>
      </c>
      <c r="J278" s="107">
        <f t="shared" si="11"/>
        <v>120</v>
      </c>
      <c r="K278" s="248"/>
      <c r="L278" s="296">
        <v>1</v>
      </c>
      <c r="M278" s="296">
        <v>1</v>
      </c>
      <c r="N278" s="296">
        <v>1</v>
      </c>
      <c r="O278" s="296">
        <v>1</v>
      </c>
      <c r="P278" s="296">
        <v>1</v>
      </c>
      <c r="Q278" s="296">
        <v>1</v>
      </c>
      <c r="R278" s="296">
        <v>1</v>
      </c>
      <c r="S278" s="296">
        <v>1</v>
      </c>
      <c r="T278" s="296">
        <v>1</v>
      </c>
      <c r="U278" s="296">
        <v>1</v>
      </c>
      <c r="V278" s="296">
        <v>1</v>
      </c>
      <c r="W278" s="296">
        <v>1</v>
      </c>
      <c r="X278" s="296">
        <v>1</v>
      </c>
      <c r="Y278" s="296">
        <v>1</v>
      </c>
      <c r="Z278" s="296">
        <v>1</v>
      </c>
      <c r="AA278" s="296">
        <v>1</v>
      </c>
      <c r="AB278" s="296">
        <v>1</v>
      </c>
      <c r="AC278" s="296">
        <v>1</v>
      </c>
      <c r="AD278" s="296">
        <v>1</v>
      </c>
      <c r="AE278" s="296">
        <v>1</v>
      </c>
      <c r="AF278" s="296">
        <v>1</v>
      </c>
      <c r="AG278" s="296">
        <v>1</v>
      </c>
      <c r="AH278" s="296">
        <v>1</v>
      </c>
      <c r="AI278" s="296">
        <v>0.81</v>
      </c>
      <c r="AJ278" s="296">
        <v>1</v>
      </c>
      <c r="AK278" s="296">
        <v>1</v>
      </c>
      <c r="AL278" s="296">
        <v>1</v>
      </c>
      <c r="AM278" s="296">
        <v>1</v>
      </c>
      <c r="AN278" s="296">
        <v>1</v>
      </c>
      <c r="AO278" s="296">
        <v>1</v>
      </c>
      <c r="AP278" s="296">
        <v>1</v>
      </c>
      <c r="AQ278" s="296">
        <v>1</v>
      </c>
      <c r="AR278" s="296">
        <v>1</v>
      </c>
      <c r="AS278" s="296">
        <v>1</v>
      </c>
      <c r="AT278" s="296">
        <v>1</v>
      </c>
      <c r="AU278" s="296">
        <v>1</v>
      </c>
      <c r="AV278" s="296">
        <v>1</v>
      </c>
      <c r="AW278" s="296">
        <v>1</v>
      </c>
      <c r="AX278" s="296">
        <v>1</v>
      </c>
      <c r="AY278" s="296">
        <v>0.5</v>
      </c>
      <c r="AZ278" s="296">
        <v>1</v>
      </c>
      <c r="BA278" s="296">
        <v>0.89</v>
      </c>
      <c r="BB278" s="296">
        <v>1</v>
      </c>
      <c r="BC278" s="296">
        <v>0.55000000000000004</v>
      </c>
      <c r="BD278" s="296">
        <v>1</v>
      </c>
      <c r="BE278" s="296">
        <v>0.6</v>
      </c>
      <c r="BF278" s="296">
        <v>1</v>
      </c>
      <c r="BG278" s="296">
        <v>1</v>
      </c>
      <c r="BH278" s="296">
        <v>1</v>
      </c>
      <c r="BI278" s="296">
        <v>1</v>
      </c>
      <c r="BJ278" s="296">
        <v>0.73</v>
      </c>
      <c r="BK278" s="296">
        <v>1</v>
      </c>
      <c r="BL278" s="296">
        <v>1</v>
      </c>
      <c r="BM278" s="296">
        <v>1</v>
      </c>
      <c r="BN278" s="296">
        <v>1</v>
      </c>
      <c r="BO278" s="296">
        <v>1</v>
      </c>
      <c r="BP278" s="296">
        <v>1</v>
      </c>
      <c r="BQ278" s="296">
        <v>0.5</v>
      </c>
      <c r="BR278" s="296">
        <v>0.78</v>
      </c>
      <c r="BS278" s="296">
        <v>0.6</v>
      </c>
      <c r="BT278" s="129"/>
    </row>
    <row r="279" spans="1:72" ht="15" x14ac:dyDescent="0.15">
      <c r="A279" s="128" t="s">
        <v>488</v>
      </c>
      <c r="B279" s="158" t="s">
        <v>529</v>
      </c>
      <c r="C279" s="158" t="s">
        <v>252</v>
      </c>
      <c r="D279" s="158" t="s">
        <v>908</v>
      </c>
      <c r="E279" s="158" t="s">
        <v>135</v>
      </c>
      <c r="F279" s="158"/>
      <c r="G279" s="105">
        <v>0.7</v>
      </c>
      <c r="H279" s="106">
        <v>1</v>
      </c>
      <c r="I279" s="107">
        <f t="shared" si="11"/>
        <v>56</v>
      </c>
      <c r="J279" s="107">
        <f t="shared" si="11"/>
        <v>80</v>
      </c>
      <c r="K279" s="248"/>
      <c r="L279" s="296">
        <v>1</v>
      </c>
      <c r="M279" s="296">
        <v>1</v>
      </c>
      <c r="N279" s="296">
        <v>1</v>
      </c>
      <c r="O279" s="296">
        <v>1</v>
      </c>
      <c r="P279" s="296">
        <v>1</v>
      </c>
      <c r="Q279" s="296">
        <v>1</v>
      </c>
      <c r="R279" s="296">
        <v>1</v>
      </c>
      <c r="S279" s="296">
        <v>1</v>
      </c>
      <c r="T279" s="296">
        <v>1</v>
      </c>
      <c r="U279" s="296">
        <v>1</v>
      </c>
      <c r="V279" s="296">
        <v>1</v>
      </c>
      <c r="W279" s="296">
        <v>1</v>
      </c>
      <c r="X279" s="296">
        <v>1</v>
      </c>
      <c r="Y279" s="296">
        <v>1</v>
      </c>
      <c r="Z279" s="296">
        <v>1</v>
      </c>
      <c r="AA279" s="296">
        <v>1</v>
      </c>
      <c r="AB279" s="296">
        <v>1</v>
      </c>
      <c r="AC279" s="296">
        <v>1</v>
      </c>
      <c r="AD279" s="296">
        <v>1</v>
      </c>
      <c r="AE279" s="296">
        <v>1</v>
      </c>
      <c r="AF279" s="296">
        <v>1</v>
      </c>
      <c r="AG279" s="296">
        <v>1</v>
      </c>
      <c r="AH279" s="296">
        <v>1</v>
      </c>
      <c r="AI279" s="296">
        <v>0.81</v>
      </c>
      <c r="AJ279" s="296">
        <v>1</v>
      </c>
      <c r="AK279" s="296">
        <v>1</v>
      </c>
      <c r="AL279" s="296">
        <v>1</v>
      </c>
      <c r="AM279" s="296">
        <v>1</v>
      </c>
      <c r="AN279" s="296">
        <v>1</v>
      </c>
      <c r="AO279" s="296">
        <v>1</v>
      </c>
      <c r="AP279" s="296">
        <v>1</v>
      </c>
      <c r="AQ279" s="296">
        <v>1</v>
      </c>
      <c r="AR279" s="296">
        <v>1</v>
      </c>
      <c r="AS279" s="296">
        <v>1</v>
      </c>
      <c r="AT279" s="296">
        <v>1</v>
      </c>
      <c r="AU279" s="296">
        <v>1</v>
      </c>
      <c r="AV279" s="296">
        <v>1</v>
      </c>
      <c r="AW279" s="296">
        <v>1</v>
      </c>
      <c r="AX279" s="296">
        <v>1</v>
      </c>
      <c r="AY279" s="296">
        <v>0.5</v>
      </c>
      <c r="AZ279" s="296">
        <v>1</v>
      </c>
      <c r="BA279" s="296">
        <v>0.89</v>
      </c>
      <c r="BB279" s="296">
        <v>1</v>
      </c>
      <c r="BC279" s="296">
        <v>0.55000000000000004</v>
      </c>
      <c r="BD279" s="296">
        <v>1</v>
      </c>
      <c r="BE279" s="296">
        <v>0.6</v>
      </c>
      <c r="BF279" s="296">
        <v>1</v>
      </c>
      <c r="BG279" s="296">
        <v>1</v>
      </c>
      <c r="BH279" s="296">
        <v>1</v>
      </c>
      <c r="BI279" s="296">
        <v>1</v>
      </c>
      <c r="BJ279" s="296">
        <v>0.73</v>
      </c>
      <c r="BK279" s="296">
        <v>1</v>
      </c>
      <c r="BL279" s="296">
        <v>1</v>
      </c>
      <c r="BM279" s="296">
        <v>1</v>
      </c>
      <c r="BN279" s="296">
        <v>1</v>
      </c>
      <c r="BO279" s="296">
        <v>1</v>
      </c>
      <c r="BP279" s="296">
        <v>1</v>
      </c>
      <c r="BQ279" s="296">
        <v>0.5</v>
      </c>
      <c r="BR279" s="296">
        <v>0.78</v>
      </c>
      <c r="BS279" s="296">
        <v>0.6</v>
      </c>
      <c r="BT279" s="129"/>
    </row>
    <row r="280" spans="1:72" ht="15" x14ac:dyDescent="0.15">
      <c r="A280" s="104" t="s">
        <v>489</v>
      </c>
      <c r="B280" s="158" t="s">
        <v>529</v>
      </c>
      <c r="C280" s="153"/>
      <c r="D280" s="153" t="s">
        <v>910</v>
      </c>
      <c r="E280" s="158" t="s">
        <v>135</v>
      </c>
      <c r="F280" s="153"/>
      <c r="G280" s="105">
        <v>7.4999999999999997E-2</v>
      </c>
      <c r="H280" s="106">
        <v>0.4</v>
      </c>
      <c r="I280" s="107">
        <f t="shared" si="11"/>
        <v>6</v>
      </c>
      <c r="J280" s="107">
        <f t="shared" si="11"/>
        <v>32</v>
      </c>
      <c r="K280" s="248"/>
      <c r="L280" s="296">
        <v>1</v>
      </c>
      <c r="M280" s="296">
        <v>1</v>
      </c>
      <c r="N280" s="296">
        <v>1</v>
      </c>
      <c r="O280" s="296">
        <v>1</v>
      </c>
      <c r="P280" s="296">
        <v>1</v>
      </c>
      <c r="Q280" s="296">
        <v>1</v>
      </c>
      <c r="R280" s="296">
        <v>1</v>
      </c>
      <c r="S280" s="296">
        <v>1</v>
      </c>
      <c r="T280" s="296">
        <v>1</v>
      </c>
      <c r="U280" s="296">
        <v>1</v>
      </c>
      <c r="V280" s="296">
        <v>1</v>
      </c>
      <c r="W280" s="296">
        <v>1</v>
      </c>
      <c r="X280" s="296">
        <v>1</v>
      </c>
      <c r="Y280" s="296">
        <v>1</v>
      </c>
      <c r="Z280" s="296">
        <v>1</v>
      </c>
      <c r="AA280" s="296">
        <v>1</v>
      </c>
      <c r="AB280" s="296">
        <v>1</v>
      </c>
      <c r="AC280" s="296">
        <v>1</v>
      </c>
      <c r="AD280" s="296">
        <v>1</v>
      </c>
      <c r="AE280" s="296">
        <v>1</v>
      </c>
      <c r="AF280" s="296">
        <v>1</v>
      </c>
      <c r="AG280" s="296">
        <v>1</v>
      </c>
      <c r="AH280" s="296">
        <v>1</v>
      </c>
      <c r="AI280" s="296">
        <v>0.81</v>
      </c>
      <c r="AJ280" s="296">
        <v>1</v>
      </c>
      <c r="AK280" s="296">
        <v>1</v>
      </c>
      <c r="AL280" s="296">
        <v>1</v>
      </c>
      <c r="AM280" s="296">
        <v>1</v>
      </c>
      <c r="AN280" s="296">
        <v>1</v>
      </c>
      <c r="AO280" s="296">
        <v>1</v>
      </c>
      <c r="AP280" s="296">
        <v>1</v>
      </c>
      <c r="AQ280" s="296">
        <v>1</v>
      </c>
      <c r="AR280" s="296">
        <v>1</v>
      </c>
      <c r="AS280" s="296">
        <v>1</v>
      </c>
      <c r="AT280" s="296">
        <v>1</v>
      </c>
      <c r="AU280" s="296">
        <v>1</v>
      </c>
      <c r="AV280" s="296">
        <v>1</v>
      </c>
      <c r="AW280" s="296">
        <v>1</v>
      </c>
      <c r="AX280" s="296">
        <v>1</v>
      </c>
      <c r="AY280" s="296">
        <v>0.5</v>
      </c>
      <c r="AZ280" s="296">
        <v>1</v>
      </c>
      <c r="BA280" s="296">
        <v>0.89</v>
      </c>
      <c r="BB280" s="296">
        <v>1</v>
      </c>
      <c r="BC280" s="296">
        <v>0.55000000000000004</v>
      </c>
      <c r="BD280" s="296">
        <v>1</v>
      </c>
      <c r="BE280" s="296">
        <v>0.6</v>
      </c>
      <c r="BF280" s="296">
        <v>1</v>
      </c>
      <c r="BG280" s="296">
        <v>1</v>
      </c>
      <c r="BH280" s="296">
        <v>1</v>
      </c>
      <c r="BI280" s="296">
        <v>1</v>
      </c>
      <c r="BJ280" s="296">
        <v>0.73</v>
      </c>
      <c r="BK280" s="296">
        <v>1</v>
      </c>
      <c r="BL280" s="296">
        <v>1</v>
      </c>
      <c r="BM280" s="296">
        <v>1</v>
      </c>
      <c r="BN280" s="296">
        <v>1</v>
      </c>
      <c r="BO280" s="296">
        <v>1</v>
      </c>
      <c r="BP280" s="296">
        <v>1</v>
      </c>
      <c r="BQ280" s="296">
        <v>0.5</v>
      </c>
      <c r="BR280" s="296">
        <v>0.78</v>
      </c>
      <c r="BS280" s="296">
        <v>0.6</v>
      </c>
      <c r="BT280" s="129"/>
    </row>
    <row r="281" spans="1:72" ht="15" x14ac:dyDescent="0.15">
      <c r="A281" s="104" t="s">
        <v>490</v>
      </c>
      <c r="B281" s="158" t="s">
        <v>529</v>
      </c>
      <c r="C281" s="153"/>
      <c r="D281" s="153" t="s">
        <v>911</v>
      </c>
      <c r="E281" s="153" t="s">
        <v>135</v>
      </c>
      <c r="F281" s="153"/>
      <c r="G281" s="105">
        <v>0.1</v>
      </c>
      <c r="H281" s="106">
        <v>0.2</v>
      </c>
      <c r="I281" s="107">
        <f t="shared" si="11"/>
        <v>8</v>
      </c>
      <c r="J281" s="107">
        <f t="shared" si="11"/>
        <v>16</v>
      </c>
      <c r="K281" s="248"/>
      <c r="L281" s="296">
        <v>1</v>
      </c>
      <c r="M281" s="296">
        <v>1</v>
      </c>
      <c r="N281" s="296">
        <v>1</v>
      </c>
      <c r="O281" s="296">
        <v>1</v>
      </c>
      <c r="P281" s="296">
        <v>1</v>
      </c>
      <c r="Q281" s="296">
        <v>1</v>
      </c>
      <c r="R281" s="296">
        <v>1</v>
      </c>
      <c r="S281" s="296">
        <v>1</v>
      </c>
      <c r="T281" s="296">
        <v>1</v>
      </c>
      <c r="U281" s="296">
        <v>1</v>
      </c>
      <c r="V281" s="296">
        <v>1</v>
      </c>
      <c r="W281" s="296">
        <v>1</v>
      </c>
      <c r="X281" s="296">
        <v>1</v>
      </c>
      <c r="Y281" s="296">
        <v>1</v>
      </c>
      <c r="Z281" s="296">
        <v>1</v>
      </c>
      <c r="AA281" s="296">
        <v>1</v>
      </c>
      <c r="AB281" s="296">
        <v>1</v>
      </c>
      <c r="AC281" s="296">
        <v>1</v>
      </c>
      <c r="AD281" s="296">
        <v>1</v>
      </c>
      <c r="AE281" s="296">
        <v>1</v>
      </c>
      <c r="AF281" s="296">
        <v>1</v>
      </c>
      <c r="AG281" s="296">
        <v>1</v>
      </c>
      <c r="AH281" s="296">
        <v>1</v>
      </c>
      <c r="AI281" s="296">
        <v>0.81</v>
      </c>
      <c r="AJ281" s="296">
        <v>1</v>
      </c>
      <c r="AK281" s="296">
        <v>1</v>
      </c>
      <c r="AL281" s="296">
        <v>1</v>
      </c>
      <c r="AM281" s="296">
        <v>1</v>
      </c>
      <c r="AN281" s="296">
        <v>1</v>
      </c>
      <c r="AO281" s="296">
        <v>1</v>
      </c>
      <c r="AP281" s="296">
        <v>1</v>
      </c>
      <c r="AQ281" s="296">
        <v>1</v>
      </c>
      <c r="AR281" s="296">
        <v>1</v>
      </c>
      <c r="AS281" s="296">
        <v>1</v>
      </c>
      <c r="AT281" s="296">
        <v>1</v>
      </c>
      <c r="AU281" s="296">
        <v>1</v>
      </c>
      <c r="AV281" s="296">
        <v>1</v>
      </c>
      <c r="AW281" s="296">
        <v>1</v>
      </c>
      <c r="AX281" s="296">
        <v>1</v>
      </c>
      <c r="AY281" s="296">
        <v>0.5</v>
      </c>
      <c r="AZ281" s="296">
        <v>1</v>
      </c>
      <c r="BA281" s="296">
        <v>0.89</v>
      </c>
      <c r="BB281" s="296">
        <v>1</v>
      </c>
      <c r="BC281" s="296">
        <v>0.55000000000000004</v>
      </c>
      <c r="BD281" s="296">
        <v>1</v>
      </c>
      <c r="BE281" s="296">
        <v>0.6</v>
      </c>
      <c r="BF281" s="296">
        <v>1</v>
      </c>
      <c r="BG281" s="296">
        <v>1</v>
      </c>
      <c r="BH281" s="296">
        <v>1</v>
      </c>
      <c r="BI281" s="296">
        <v>1</v>
      </c>
      <c r="BJ281" s="296">
        <v>0.73</v>
      </c>
      <c r="BK281" s="296">
        <v>1</v>
      </c>
      <c r="BL281" s="296">
        <v>1</v>
      </c>
      <c r="BM281" s="296">
        <v>1</v>
      </c>
      <c r="BN281" s="296">
        <v>1</v>
      </c>
      <c r="BO281" s="296">
        <v>1</v>
      </c>
      <c r="BP281" s="296">
        <v>1</v>
      </c>
      <c r="BQ281" s="296">
        <v>0.5</v>
      </c>
      <c r="BR281" s="296">
        <v>0.78</v>
      </c>
      <c r="BS281" s="296">
        <v>0.6</v>
      </c>
      <c r="BT281" s="129"/>
    </row>
    <row r="282" spans="1:72" ht="15" x14ac:dyDescent="0.15">
      <c r="A282" s="104" t="s">
        <v>491</v>
      </c>
      <c r="B282" s="158" t="s">
        <v>529</v>
      </c>
      <c r="C282" s="153"/>
      <c r="D282" s="153" t="s">
        <v>912</v>
      </c>
      <c r="E282" s="153" t="s">
        <v>135</v>
      </c>
      <c r="F282" s="153"/>
      <c r="G282" s="105">
        <v>0.1</v>
      </c>
      <c r="H282" s="106">
        <v>0.3</v>
      </c>
      <c r="I282" s="107">
        <f t="shared" si="11"/>
        <v>8</v>
      </c>
      <c r="J282" s="107">
        <f t="shared" si="11"/>
        <v>24</v>
      </c>
      <c r="K282" s="248"/>
      <c r="L282" s="296">
        <v>1</v>
      </c>
      <c r="M282" s="296">
        <v>1</v>
      </c>
      <c r="N282" s="296">
        <v>1</v>
      </c>
      <c r="O282" s="296">
        <v>1</v>
      </c>
      <c r="P282" s="296">
        <v>1</v>
      </c>
      <c r="Q282" s="296">
        <v>1</v>
      </c>
      <c r="R282" s="296">
        <v>1</v>
      </c>
      <c r="S282" s="296">
        <v>1</v>
      </c>
      <c r="T282" s="296">
        <v>1</v>
      </c>
      <c r="U282" s="296">
        <v>1</v>
      </c>
      <c r="V282" s="296">
        <v>1</v>
      </c>
      <c r="W282" s="296">
        <v>1</v>
      </c>
      <c r="X282" s="296">
        <v>1</v>
      </c>
      <c r="Y282" s="296">
        <v>1</v>
      </c>
      <c r="Z282" s="296">
        <v>1</v>
      </c>
      <c r="AA282" s="296">
        <v>1</v>
      </c>
      <c r="AB282" s="296">
        <v>1</v>
      </c>
      <c r="AC282" s="296">
        <v>1</v>
      </c>
      <c r="AD282" s="296">
        <v>1</v>
      </c>
      <c r="AE282" s="296">
        <v>1</v>
      </c>
      <c r="AF282" s="296">
        <v>1</v>
      </c>
      <c r="AG282" s="296">
        <v>1</v>
      </c>
      <c r="AH282" s="296">
        <v>1</v>
      </c>
      <c r="AI282" s="296">
        <v>0.81</v>
      </c>
      <c r="AJ282" s="296">
        <v>1</v>
      </c>
      <c r="AK282" s="296">
        <v>1</v>
      </c>
      <c r="AL282" s="296">
        <v>1</v>
      </c>
      <c r="AM282" s="296">
        <v>1</v>
      </c>
      <c r="AN282" s="296">
        <v>1</v>
      </c>
      <c r="AO282" s="296">
        <v>1</v>
      </c>
      <c r="AP282" s="296">
        <v>1</v>
      </c>
      <c r="AQ282" s="296">
        <v>1</v>
      </c>
      <c r="AR282" s="296">
        <v>1</v>
      </c>
      <c r="AS282" s="296">
        <v>1</v>
      </c>
      <c r="AT282" s="296">
        <v>1</v>
      </c>
      <c r="AU282" s="296">
        <v>1</v>
      </c>
      <c r="AV282" s="296">
        <v>1</v>
      </c>
      <c r="AW282" s="296">
        <v>1</v>
      </c>
      <c r="AX282" s="296">
        <v>1</v>
      </c>
      <c r="AY282" s="296">
        <v>0.5</v>
      </c>
      <c r="AZ282" s="296">
        <v>1</v>
      </c>
      <c r="BA282" s="296">
        <v>0.89</v>
      </c>
      <c r="BB282" s="296">
        <v>1</v>
      </c>
      <c r="BC282" s="296">
        <v>0.55000000000000004</v>
      </c>
      <c r="BD282" s="296">
        <v>1</v>
      </c>
      <c r="BE282" s="296">
        <v>0.6</v>
      </c>
      <c r="BF282" s="296">
        <v>1</v>
      </c>
      <c r="BG282" s="296">
        <v>1</v>
      </c>
      <c r="BH282" s="296">
        <v>1</v>
      </c>
      <c r="BI282" s="296">
        <v>1</v>
      </c>
      <c r="BJ282" s="296">
        <v>0.73</v>
      </c>
      <c r="BK282" s="296">
        <v>1</v>
      </c>
      <c r="BL282" s="296">
        <v>1</v>
      </c>
      <c r="BM282" s="296">
        <v>1</v>
      </c>
      <c r="BN282" s="296">
        <v>1</v>
      </c>
      <c r="BO282" s="296">
        <v>1</v>
      </c>
      <c r="BP282" s="296">
        <v>1</v>
      </c>
      <c r="BQ282" s="296">
        <v>0.5</v>
      </c>
      <c r="BR282" s="296">
        <v>0.78</v>
      </c>
      <c r="BS282" s="296">
        <v>0.6</v>
      </c>
      <c r="BT282" s="129"/>
    </row>
    <row r="283" spans="1:72" ht="15" x14ac:dyDescent="0.15">
      <c r="A283" s="104" t="s">
        <v>492</v>
      </c>
      <c r="B283" s="158" t="s">
        <v>529</v>
      </c>
      <c r="C283" s="153"/>
      <c r="D283" s="153" t="s">
        <v>913</v>
      </c>
      <c r="E283" s="153" t="s">
        <v>130</v>
      </c>
      <c r="F283" s="153"/>
      <c r="G283" s="105">
        <v>0.1</v>
      </c>
      <c r="H283" s="106">
        <v>0.4</v>
      </c>
      <c r="I283" s="107">
        <f t="shared" si="11"/>
        <v>8</v>
      </c>
      <c r="J283" s="107">
        <f t="shared" si="11"/>
        <v>32</v>
      </c>
      <c r="K283" s="248"/>
      <c r="L283" s="296">
        <v>1</v>
      </c>
      <c r="M283" s="296">
        <v>1</v>
      </c>
      <c r="N283" s="296">
        <v>1</v>
      </c>
      <c r="O283" s="296">
        <v>1</v>
      </c>
      <c r="P283" s="296">
        <v>1</v>
      </c>
      <c r="Q283" s="296">
        <v>1</v>
      </c>
      <c r="R283" s="296">
        <v>1</v>
      </c>
      <c r="S283" s="296">
        <v>1</v>
      </c>
      <c r="T283" s="296">
        <v>1</v>
      </c>
      <c r="U283" s="296">
        <v>1</v>
      </c>
      <c r="V283" s="296">
        <v>1</v>
      </c>
      <c r="W283" s="296">
        <v>1</v>
      </c>
      <c r="X283" s="296">
        <v>1</v>
      </c>
      <c r="Y283" s="296">
        <v>1</v>
      </c>
      <c r="Z283" s="296">
        <v>1</v>
      </c>
      <c r="AA283" s="296">
        <v>1</v>
      </c>
      <c r="AB283" s="296">
        <v>1</v>
      </c>
      <c r="AC283" s="296">
        <v>1</v>
      </c>
      <c r="AD283" s="296">
        <v>1</v>
      </c>
      <c r="AE283" s="296">
        <v>1</v>
      </c>
      <c r="AF283" s="296">
        <v>1</v>
      </c>
      <c r="AG283" s="296">
        <v>1</v>
      </c>
      <c r="AH283" s="296">
        <v>1</v>
      </c>
      <c r="AI283" s="296">
        <v>0.81</v>
      </c>
      <c r="AJ283" s="296">
        <v>1</v>
      </c>
      <c r="AK283" s="296">
        <v>1</v>
      </c>
      <c r="AL283" s="296">
        <v>1</v>
      </c>
      <c r="AM283" s="296">
        <v>1</v>
      </c>
      <c r="AN283" s="296">
        <v>1</v>
      </c>
      <c r="AO283" s="296">
        <v>1</v>
      </c>
      <c r="AP283" s="296">
        <v>1</v>
      </c>
      <c r="AQ283" s="296">
        <v>1</v>
      </c>
      <c r="AR283" s="296">
        <v>1</v>
      </c>
      <c r="AS283" s="296">
        <v>1</v>
      </c>
      <c r="AT283" s="296">
        <v>1</v>
      </c>
      <c r="AU283" s="296">
        <v>1</v>
      </c>
      <c r="AV283" s="296">
        <v>1</v>
      </c>
      <c r="AW283" s="296">
        <v>1</v>
      </c>
      <c r="AX283" s="296">
        <v>1</v>
      </c>
      <c r="AY283" s="296">
        <v>0.5</v>
      </c>
      <c r="AZ283" s="296">
        <v>1</v>
      </c>
      <c r="BA283" s="296">
        <v>0.89</v>
      </c>
      <c r="BB283" s="296">
        <v>1</v>
      </c>
      <c r="BC283" s="296">
        <v>0.55000000000000004</v>
      </c>
      <c r="BD283" s="296">
        <v>1</v>
      </c>
      <c r="BE283" s="296">
        <v>0.6</v>
      </c>
      <c r="BF283" s="296">
        <v>1</v>
      </c>
      <c r="BG283" s="296">
        <v>1</v>
      </c>
      <c r="BH283" s="296">
        <v>1</v>
      </c>
      <c r="BI283" s="296">
        <v>1</v>
      </c>
      <c r="BJ283" s="296">
        <v>0.73</v>
      </c>
      <c r="BK283" s="296">
        <v>1</v>
      </c>
      <c r="BL283" s="296">
        <v>1</v>
      </c>
      <c r="BM283" s="296">
        <v>1</v>
      </c>
      <c r="BN283" s="296">
        <v>1</v>
      </c>
      <c r="BO283" s="296">
        <v>1</v>
      </c>
      <c r="BP283" s="296">
        <v>1</v>
      </c>
      <c r="BQ283" s="296">
        <v>0.5</v>
      </c>
      <c r="BR283" s="296">
        <v>0.78</v>
      </c>
      <c r="BS283" s="296">
        <v>0.6</v>
      </c>
      <c r="BT283" s="129"/>
    </row>
    <row r="284" spans="1:72" ht="15" x14ac:dyDescent="0.15">
      <c r="A284" s="104" t="s">
        <v>493</v>
      </c>
      <c r="B284" s="158" t="s">
        <v>529</v>
      </c>
      <c r="C284" s="153"/>
      <c r="D284" s="153" t="s">
        <v>914</v>
      </c>
      <c r="E284" s="153" t="s">
        <v>135</v>
      </c>
      <c r="F284" s="153"/>
      <c r="G284" s="105">
        <v>0.15</v>
      </c>
      <c r="H284" s="106">
        <v>0.4</v>
      </c>
      <c r="I284" s="107">
        <f t="shared" si="11"/>
        <v>12</v>
      </c>
      <c r="J284" s="107">
        <f t="shared" si="11"/>
        <v>32</v>
      </c>
      <c r="K284" s="248"/>
      <c r="L284" s="296">
        <v>1</v>
      </c>
      <c r="M284" s="296">
        <v>1</v>
      </c>
      <c r="N284" s="296">
        <v>1</v>
      </c>
      <c r="O284" s="296">
        <v>1</v>
      </c>
      <c r="P284" s="296">
        <v>1</v>
      </c>
      <c r="Q284" s="296">
        <v>1</v>
      </c>
      <c r="R284" s="296">
        <v>1</v>
      </c>
      <c r="S284" s="296">
        <v>1</v>
      </c>
      <c r="T284" s="296">
        <v>1</v>
      </c>
      <c r="U284" s="296">
        <v>1</v>
      </c>
      <c r="V284" s="296">
        <v>1</v>
      </c>
      <c r="W284" s="296">
        <v>1</v>
      </c>
      <c r="X284" s="296">
        <v>1</v>
      </c>
      <c r="Y284" s="296">
        <v>1</v>
      </c>
      <c r="Z284" s="296">
        <v>1</v>
      </c>
      <c r="AA284" s="296">
        <v>1</v>
      </c>
      <c r="AB284" s="296">
        <v>1</v>
      </c>
      <c r="AC284" s="296">
        <v>1</v>
      </c>
      <c r="AD284" s="296">
        <v>1</v>
      </c>
      <c r="AE284" s="296">
        <v>1</v>
      </c>
      <c r="AF284" s="296">
        <v>1</v>
      </c>
      <c r="AG284" s="296">
        <v>1</v>
      </c>
      <c r="AH284" s="296">
        <v>1</v>
      </c>
      <c r="AI284" s="296">
        <v>0.81</v>
      </c>
      <c r="AJ284" s="296">
        <v>1</v>
      </c>
      <c r="AK284" s="296">
        <v>1</v>
      </c>
      <c r="AL284" s="296">
        <v>1</v>
      </c>
      <c r="AM284" s="296">
        <v>1</v>
      </c>
      <c r="AN284" s="296">
        <v>1</v>
      </c>
      <c r="AO284" s="296">
        <v>1</v>
      </c>
      <c r="AP284" s="296">
        <v>1</v>
      </c>
      <c r="AQ284" s="296">
        <v>1</v>
      </c>
      <c r="AR284" s="296">
        <v>1</v>
      </c>
      <c r="AS284" s="296">
        <v>1</v>
      </c>
      <c r="AT284" s="296">
        <v>1</v>
      </c>
      <c r="AU284" s="296">
        <v>1</v>
      </c>
      <c r="AV284" s="296">
        <v>1</v>
      </c>
      <c r="AW284" s="296">
        <v>1</v>
      </c>
      <c r="AX284" s="296">
        <v>1</v>
      </c>
      <c r="AY284" s="296">
        <v>0.5</v>
      </c>
      <c r="AZ284" s="296">
        <v>1</v>
      </c>
      <c r="BA284" s="296">
        <v>0.89</v>
      </c>
      <c r="BB284" s="296">
        <v>1</v>
      </c>
      <c r="BC284" s="296">
        <v>0.55000000000000004</v>
      </c>
      <c r="BD284" s="296">
        <v>1</v>
      </c>
      <c r="BE284" s="296">
        <v>0.6</v>
      </c>
      <c r="BF284" s="296">
        <v>1</v>
      </c>
      <c r="BG284" s="296">
        <v>1</v>
      </c>
      <c r="BH284" s="296">
        <v>1</v>
      </c>
      <c r="BI284" s="296">
        <v>1</v>
      </c>
      <c r="BJ284" s="296">
        <v>0.73</v>
      </c>
      <c r="BK284" s="296">
        <v>1</v>
      </c>
      <c r="BL284" s="296">
        <v>1</v>
      </c>
      <c r="BM284" s="296">
        <v>1</v>
      </c>
      <c r="BN284" s="296">
        <v>1</v>
      </c>
      <c r="BO284" s="296">
        <v>1</v>
      </c>
      <c r="BP284" s="296">
        <v>1</v>
      </c>
      <c r="BQ284" s="296">
        <v>0.5</v>
      </c>
      <c r="BR284" s="296">
        <v>0.78</v>
      </c>
      <c r="BS284" s="296">
        <v>0.6</v>
      </c>
      <c r="BT284" s="129"/>
    </row>
    <row r="285" spans="1:72" ht="15" x14ac:dyDescent="0.15">
      <c r="A285" s="104" t="s">
        <v>494</v>
      </c>
      <c r="B285" s="158" t="s">
        <v>529</v>
      </c>
      <c r="C285" s="153"/>
      <c r="D285" s="153" t="s">
        <v>915</v>
      </c>
      <c r="E285" s="153" t="s">
        <v>135</v>
      </c>
      <c r="F285" s="153"/>
      <c r="G285" s="105">
        <v>0.2</v>
      </c>
      <c r="H285" s="106">
        <v>0.3</v>
      </c>
      <c r="I285" s="107">
        <f t="shared" si="11"/>
        <v>16</v>
      </c>
      <c r="J285" s="107">
        <f t="shared" si="11"/>
        <v>24</v>
      </c>
      <c r="K285" s="248"/>
      <c r="L285" s="296">
        <v>1</v>
      </c>
      <c r="M285" s="296">
        <v>1</v>
      </c>
      <c r="N285" s="296">
        <v>1</v>
      </c>
      <c r="O285" s="296">
        <v>1</v>
      </c>
      <c r="P285" s="296">
        <v>1</v>
      </c>
      <c r="Q285" s="296">
        <v>1</v>
      </c>
      <c r="R285" s="296">
        <v>1</v>
      </c>
      <c r="S285" s="296">
        <v>1</v>
      </c>
      <c r="T285" s="296">
        <v>1</v>
      </c>
      <c r="U285" s="296">
        <v>1</v>
      </c>
      <c r="V285" s="296">
        <v>1</v>
      </c>
      <c r="W285" s="296">
        <v>1</v>
      </c>
      <c r="X285" s="296">
        <v>1</v>
      </c>
      <c r="Y285" s="296">
        <v>1</v>
      </c>
      <c r="Z285" s="296">
        <v>1</v>
      </c>
      <c r="AA285" s="296">
        <v>1</v>
      </c>
      <c r="AB285" s="296">
        <v>1</v>
      </c>
      <c r="AC285" s="296">
        <v>1</v>
      </c>
      <c r="AD285" s="296">
        <v>1</v>
      </c>
      <c r="AE285" s="296">
        <v>1</v>
      </c>
      <c r="AF285" s="296">
        <v>1</v>
      </c>
      <c r="AG285" s="296">
        <v>1</v>
      </c>
      <c r="AH285" s="296">
        <v>1</v>
      </c>
      <c r="AI285" s="296">
        <v>0.81</v>
      </c>
      <c r="AJ285" s="296">
        <v>1</v>
      </c>
      <c r="AK285" s="296">
        <v>1</v>
      </c>
      <c r="AL285" s="296">
        <v>1</v>
      </c>
      <c r="AM285" s="296">
        <v>1</v>
      </c>
      <c r="AN285" s="296">
        <v>1</v>
      </c>
      <c r="AO285" s="296">
        <v>1</v>
      </c>
      <c r="AP285" s="296">
        <v>1</v>
      </c>
      <c r="AQ285" s="296">
        <v>1</v>
      </c>
      <c r="AR285" s="296">
        <v>1</v>
      </c>
      <c r="AS285" s="296">
        <v>1</v>
      </c>
      <c r="AT285" s="296">
        <v>1</v>
      </c>
      <c r="AU285" s="296">
        <v>1</v>
      </c>
      <c r="AV285" s="296">
        <v>1</v>
      </c>
      <c r="AW285" s="296">
        <v>1</v>
      </c>
      <c r="AX285" s="296">
        <v>1</v>
      </c>
      <c r="AY285" s="296">
        <v>0.5</v>
      </c>
      <c r="AZ285" s="296">
        <v>1</v>
      </c>
      <c r="BA285" s="296">
        <v>0.89</v>
      </c>
      <c r="BB285" s="296">
        <v>1</v>
      </c>
      <c r="BC285" s="296">
        <v>0.55000000000000004</v>
      </c>
      <c r="BD285" s="296">
        <v>1</v>
      </c>
      <c r="BE285" s="296">
        <v>0.6</v>
      </c>
      <c r="BF285" s="296">
        <v>1</v>
      </c>
      <c r="BG285" s="296">
        <v>1</v>
      </c>
      <c r="BH285" s="296">
        <v>1</v>
      </c>
      <c r="BI285" s="296">
        <v>1</v>
      </c>
      <c r="BJ285" s="296">
        <v>0.73</v>
      </c>
      <c r="BK285" s="296">
        <v>1</v>
      </c>
      <c r="BL285" s="296">
        <v>1</v>
      </c>
      <c r="BM285" s="296">
        <v>1</v>
      </c>
      <c r="BN285" s="296">
        <v>1</v>
      </c>
      <c r="BO285" s="296">
        <v>1</v>
      </c>
      <c r="BP285" s="296">
        <v>1</v>
      </c>
      <c r="BQ285" s="296">
        <v>0.5</v>
      </c>
      <c r="BR285" s="296">
        <v>0.78</v>
      </c>
      <c r="BS285" s="296">
        <v>0.6</v>
      </c>
      <c r="BT285" s="129"/>
    </row>
    <row r="286" spans="1:72" ht="15" x14ac:dyDescent="0.15">
      <c r="A286" s="104" t="s">
        <v>495</v>
      </c>
      <c r="B286" s="158" t="s">
        <v>529</v>
      </c>
      <c r="C286" s="153"/>
      <c r="D286" s="153" t="s">
        <v>916</v>
      </c>
      <c r="E286" s="153" t="s">
        <v>135</v>
      </c>
      <c r="F286" s="153"/>
      <c r="G286" s="105">
        <v>0.2</v>
      </c>
      <c r="H286" s="106">
        <v>0.4</v>
      </c>
      <c r="I286" s="107">
        <f t="shared" si="11"/>
        <v>16</v>
      </c>
      <c r="J286" s="107">
        <f t="shared" si="11"/>
        <v>32</v>
      </c>
      <c r="K286" s="248"/>
      <c r="L286" s="296">
        <v>1</v>
      </c>
      <c r="M286" s="296">
        <v>1</v>
      </c>
      <c r="N286" s="296">
        <v>1</v>
      </c>
      <c r="O286" s="296">
        <v>1</v>
      </c>
      <c r="P286" s="296">
        <v>1</v>
      </c>
      <c r="Q286" s="296">
        <v>1</v>
      </c>
      <c r="R286" s="296">
        <v>1</v>
      </c>
      <c r="S286" s="296">
        <v>1</v>
      </c>
      <c r="T286" s="296">
        <v>1</v>
      </c>
      <c r="U286" s="296">
        <v>1</v>
      </c>
      <c r="V286" s="296">
        <v>1</v>
      </c>
      <c r="W286" s="296">
        <v>1</v>
      </c>
      <c r="X286" s="296">
        <v>1</v>
      </c>
      <c r="Y286" s="296">
        <v>1</v>
      </c>
      <c r="Z286" s="296">
        <v>1</v>
      </c>
      <c r="AA286" s="296">
        <v>1</v>
      </c>
      <c r="AB286" s="296">
        <v>1</v>
      </c>
      <c r="AC286" s="296">
        <v>1</v>
      </c>
      <c r="AD286" s="296">
        <v>1</v>
      </c>
      <c r="AE286" s="296">
        <v>1</v>
      </c>
      <c r="AF286" s="296">
        <v>1</v>
      </c>
      <c r="AG286" s="296">
        <v>1</v>
      </c>
      <c r="AH286" s="296">
        <v>1</v>
      </c>
      <c r="AI286" s="296">
        <v>0.81</v>
      </c>
      <c r="AJ286" s="296">
        <v>1</v>
      </c>
      <c r="AK286" s="296">
        <v>1</v>
      </c>
      <c r="AL286" s="296">
        <v>1</v>
      </c>
      <c r="AM286" s="296">
        <v>1</v>
      </c>
      <c r="AN286" s="296">
        <v>1</v>
      </c>
      <c r="AO286" s="296">
        <v>1</v>
      </c>
      <c r="AP286" s="296">
        <v>1</v>
      </c>
      <c r="AQ286" s="296">
        <v>1</v>
      </c>
      <c r="AR286" s="296">
        <v>1</v>
      </c>
      <c r="AS286" s="296">
        <v>1</v>
      </c>
      <c r="AT286" s="296">
        <v>1</v>
      </c>
      <c r="AU286" s="296">
        <v>1</v>
      </c>
      <c r="AV286" s="296">
        <v>1</v>
      </c>
      <c r="AW286" s="296">
        <v>1</v>
      </c>
      <c r="AX286" s="296">
        <v>1</v>
      </c>
      <c r="AY286" s="296">
        <v>0.5</v>
      </c>
      <c r="AZ286" s="296">
        <v>1</v>
      </c>
      <c r="BA286" s="296">
        <v>0.89</v>
      </c>
      <c r="BB286" s="296">
        <v>1</v>
      </c>
      <c r="BC286" s="296">
        <v>0.55000000000000004</v>
      </c>
      <c r="BD286" s="296">
        <v>1</v>
      </c>
      <c r="BE286" s="296">
        <v>0.6</v>
      </c>
      <c r="BF286" s="296">
        <v>1</v>
      </c>
      <c r="BG286" s="296">
        <v>1</v>
      </c>
      <c r="BH286" s="296">
        <v>1</v>
      </c>
      <c r="BI286" s="296">
        <v>1</v>
      </c>
      <c r="BJ286" s="296">
        <v>0.73</v>
      </c>
      <c r="BK286" s="296">
        <v>1</v>
      </c>
      <c r="BL286" s="296">
        <v>1</v>
      </c>
      <c r="BM286" s="296">
        <v>1</v>
      </c>
      <c r="BN286" s="296">
        <v>1</v>
      </c>
      <c r="BO286" s="296">
        <v>1</v>
      </c>
      <c r="BP286" s="296">
        <v>1</v>
      </c>
      <c r="BQ286" s="296">
        <v>0.5</v>
      </c>
      <c r="BR286" s="296">
        <v>0.78</v>
      </c>
      <c r="BS286" s="296">
        <v>0.6</v>
      </c>
      <c r="BT286" s="129"/>
    </row>
    <row r="287" spans="1:72" ht="15" x14ac:dyDescent="0.15">
      <c r="A287" s="104" t="s">
        <v>496</v>
      </c>
      <c r="B287" s="158" t="s">
        <v>529</v>
      </c>
      <c r="C287" s="153"/>
      <c r="D287" s="153" t="s">
        <v>917</v>
      </c>
      <c r="E287" s="153" t="s">
        <v>135</v>
      </c>
      <c r="F287" s="153"/>
      <c r="G287" s="105">
        <v>0.2</v>
      </c>
      <c r="H287" s="106">
        <v>0.5</v>
      </c>
      <c r="I287" s="107">
        <f t="shared" si="11"/>
        <v>16</v>
      </c>
      <c r="J287" s="107">
        <f t="shared" si="11"/>
        <v>40</v>
      </c>
      <c r="K287" s="248"/>
      <c r="L287" s="296">
        <v>1</v>
      </c>
      <c r="M287" s="296">
        <v>1</v>
      </c>
      <c r="N287" s="296">
        <v>1</v>
      </c>
      <c r="O287" s="296">
        <v>1</v>
      </c>
      <c r="P287" s="296">
        <v>1</v>
      </c>
      <c r="Q287" s="296">
        <v>1</v>
      </c>
      <c r="R287" s="296">
        <v>1</v>
      </c>
      <c r="S287" s="296">
        <v>1</v>
      </c>
      <c r="T287" s="296">
        <v>1</v>
      </c>
      <c r="U287" s="296">
        <v>1</v>
      </c>
      <c r="V287" s="296">
        <v>1</v>
      </c>
      <c r="W287" s="296">
        <v>1</v>
      </c>
      <c r="X287" s="296">
        <v>1</v>
      </c>
      <c r="Y287" s="296">
        <v>1</v>
      </c>
      <c r="Z287" s="296">
        <v>1</v>
      </c>
      <c r="AA287" s="296">
        <v>1</v>
      </c>
      <c r="AB287" s="296">
        <v>1</v>
      </c>
      <c r="AC287" s="296">
        <v>1</v>
      </c>
      <c r="AD287" s="296">
        <v>1</v>
      </c>
      <c r="AE287" s="296">
        <v>1</v>
      </c>
      <c r="AF287" s="296">
        <v>1</v>
      </c>
      <c r="AG287" s="296">
        <v>1</v>
      </c>
      <c r="AH287" s="296">
        <v>1</v>
      </c>
      <c r="AI287" s="296">
        <v>0.81</v>
      </c>
      <c r="AJ287" s="296">
        <v>1</v>
      </c>
      <c r="AK287" s="296">
        <v>1</v>
      </c>
      <c r="AL287" s="296">
        <v>1</v>
      </c>
      <c r="AM287" s="296">
        <v>1</v>
      </c>
      <c r="AN287" s="296">
        <v>1</v>
      </c>
      <c r="AO287" s="296">
        <v>1</v>
      </c>
      <c r="AP287" s="296">
        <v>1</v>
      </c>
      <c r="AQ287" s="296">
        <v>1</v>
      </c>
      <c r="AR287" s="296">
        <v>1</v>
      </c>
      <c r="AS287" s="296">
        <v>1</v>
      </c>
      <c r="AT287" s="296">
        <v>1</v>
      </c>
      <c r="AU287" s="296">
        <v>1</v>
      </c>
      <c r="AV287" s="296">
        <v>1</v>
      </c>
      <c r="AW287" s="296">
        <v>1</v>
      </c>
      <c r="AX287" s="296">
        <v>1</v>
      </c>
      <c r="AY287" s="296">
        <v>0.5</v>
      </c>
      <c r="AZ287" s="296">
        <v>1</v>
      </c>
      <c r="BA287" s="296">
        <v>0.89</v>
      </c>
      <c r="BB287" s="296">
        <v>1</v>
      </c>
      <c r="BC287" s="296">
        <v>0.55000000000000004</v>
      </c>
      <c r="BD287" s="296">
        <v>1</v>
      </c>
      <c r="BE287" s="296">
        <v>0.6</v>
      </c>
      <c r="BF287" s="296">
        <v>1</v>
      </c>
      <c r="BG287" s="296">
        <v>1</v>
      </c>
      <c r="BH287" s="296">
        <v>1</v>
      </c>
      <c r="BI287" s="296">
        <v>1</v>
      </c>
      <c r="BJ287" s="296">
        <v>0.73</v>
      </c>
      <c r="BK287" s="296">
        <v>1</v>
      </c>
      <c r="BL287" s="296">
        <v>1</v>
      </c>
      <c r="BM287" s="296">
        <v>1</v>
      </c>
      <c r="BN287" s="296">
        <v>1</v>
      </c>
      <c r="BO287" s="296">
        <v>1</v>
      </c>
      <c r="BP287" s="296">
        <v>1</v>
      </c>
      <c r="BQ287" s="296">
        <v>0.5</v>
      </c>
      <c r="BR287" s="296">
        <v>0.78</v>
      </c>
      <c r="BS287" s="296">
        <v>0.6</v>
      </c>
      <c r="BT287" s="129"/>
    </row>
    <row r="288" spans="1:72" ht="15" x14ac:dyDescent="0.15">
      <c r="A288" s="104" t="s">
        <v>497</v>
      </c>
      <c r="B288" s="158" t="s">
        <v>529</v>
      </c>
      <c r="C288" s="153"/>
      <c r="D288" s="153" t="s">
        <v>918</v>
      </c>
      <c r="E288" s="153" t="s">
        <v>135</v>
      </c>
      <c r="F288" s="153"/>
      <c r="G288" s="105">
        <v>0.2</v>
      </c>
      <c r="H288" s="106">
        <v>0.9</v>
      </c>
      <c r="I288" s="107">
        <f t="shared" si="11"/>
        <v>16</v>
      </c>
      <c r="J288" s="107">
        <f t="shared" si="11"/>
        <v>72</v>
      </c>
      <c r="K288" s="248"/>
      <c r="L288" s="296">
        <v>1</v>
      </c>
      <c r="M288" s="296">
        <v>1</v>
      </c>
      <c r="N288" s="296">
        <v>1</v>
      </c>
      <c r="O288" s="296">
        <v>1</v>
      </c>
      <c r="P288" s="296">
        <v>1</v>
      </c>
      <c r="Q288" s="296">
        <v>1</v>
      </c>
      <c r="R288" s="296">
        <v>1</v>
      </c>
      <c r="S288" s="296">
        <v>1</v>
      </c>
      <c r="T288" s="296">
        <v>1</v>
      </c>
      <c r="U288" s="296">
        <v>1</v>
      </c>
      <c r="V288" s="296">
        <v>1</v>
      </c>
      <c r="W288" s="296">
        <v>1</v>
      </c>
      <c r="X288" s="296">
        <v>1</v>
      </c>
      <c r="Y288" s="296">
        <v>1</v>
      </c>
      <c r="Z288" s="296">
        <v>1</v>
      </c>
      <c r="AA288" s="296">
        <v>1</v>
      </c>
      <c r="AB288" s="296">
        <v>1</v>
      </c>
      <c r="AC288" s="296">
        <v>1</v>
      </c>
      <c r="AD288" s="296">
        <v>1</v>
      </c>
      <c r="AE288" s="296">
        <v>1</v>
      </c>
      <c r="AF288" s="296">
        <v>1</v>
      </c>
      <c r="AG288" s="296">
        <v>1</v>
      </c>
      <c r="AH288" s="296">
        <v>1</v>
      </c>
      <c r="AI288" s="296">
        <v>0.81</v>
      </c>
      <c r="AJ288" s="296">
        <v>1</v>
      </c>
      <c r="AK288" s="296">
        <v>1</v>
      </c>
      <c r="AL288" s="296">
        <v>1</v>
      </c>
      <c r="AM288" s="296">
        <v>1</v>
      </c>
      <c r="AN288" s="296">
        <v>1</v>
      </c>
      <c r="AO288" s="296">
        <v>1</v>
      </c>
      <c r="AP288" s="296">
        <v>1</v>
      </c>
      <c r="AQ288" s="296">
        <v>1</v>
      </c>
      <c r="AR288" s="296">
        <v>1</v>
      </c>
      <c r="AS288" s="296">
        <v>1</v>
      </c>
      <c r="AT288" s="296">
        <v>1</v>
      </c>
      <c r="AU288" s="296">
        <v>1</v>
      </c>
      <c r="AV288" s="296">
        <v>1</v>
      </c>
      <c r="AW288" s="296">
        <v>1</v>
      </c>
      <c r="AX288" s="296">
        <v>1</v>
      </c>
      <c r="AY288" s="296">
        <v>0.5</v>
      </c>
      <c r="AZ288" s="296">
        <v>1</v>
      </c>
      <c r="BA288" s="296">
        <v>0.89</v>
      </c>
      <c r="BB288" s="296">
        <v>1</v>
      </c>
      <c r="BC288" s="296">
        <v>0.55000000000000004</v>
      </c>
      <c r="BD288" s="296">
        <v>1</v>
      </c>
      <c r="BE288" s="296">
        <v>0.6</v>
      </c>
      <c r="BF288" s="296">
        <v>1</v>
      </c>
      <c r="BG288" s="296">
        <v>1</v>
      </c>
      <c r="BH288" s="296">
        <v>1</v>
      </c>
      <c r="BI288" s="296">
        <v>1</v>
      </c>
      <c r="BJ288" s="296">
        <v>0.73</v>
      </c>
      <c r="BK288" s="296">
        <v>1</v>
      </c>
      <c r="BL288" s="296">
        <v>1</v>
      </c>
      <c r="BM288" s="296">
        <v>1</v>
      </c>
      <c r="BN288" s="296">
        <v>1</v>
      </c>
      <c r="BO288" s="296">
        <v>1</v>
      </c>
      <c r="BP288" s="296">
        <v>1</v>
      </c>
      <c r="BQ288" s="296">
        <v>0.5</v>
      </c>
      <c r="BR288" s="296">
        <v>0.78</v>
      </c>
      <c r="BS288" s="296">
        <v>0.6</v>
      </c>
      <c r="BT288" s="129"/>
    </row>
    <row r="289" spans="1:72" ht="15" x14ac:dyDescent="0.15">
      <c r="A289" s="104" t="s">
        <v>498</v>
      </c>
      <c r="B289" s="158" t="s">
        <v>529</v>
      </c>
      <c r="C289" s="153"/>
      <c r="D289" s="153" t="s">
        <v>919</v>
      </c>
      <c r="E289" s="153" t="s">
        <v>135</v>
      </c>
      <c r="F289" s="153"/>
      <c r="G289" s="105">
        <v>0.25</v>
      </c>
      <c r="H289" s="106">
        <v>0.5</v>
      </c>
      <c r="I289" s="107">
        <f t="shared" si="11"/>
        <v>20</v>
      </c>
      <c r="J289" s="107">
        <f t="shared" si="11"/>
        <v>40</v>
      </c>
      <c r="K289" s="248"/>
      <c r="L289" s="296">
        <v>1</v>
      </c>
      <c r="M289" s="296">
        <v>1</v>
      </c>
      <c r="N289" s="296">
        <v>1</v>
      </c>
      <c r="O289" s="296">
        <v>1</v>
      </c>
      <c r="P289" s="296">
        <v>1</v>
      </c>
      <c r="Q289" s="296">
        <v>1</v>
      </c>
      <c r="R289" s="296">
        <v>1</v>
      </c>
      <c r="S289" s="296">
        <v>1</v>
      </c>
      <c r="T289" s="296">
        <v>1</v>
      </c>
      <c r="U289" s="296">
        <v>1</v>
      </c>
      <c r="V289" s="296">
        <v>1</v>
      </c>
      <c r="W289" s="296">
        <v>1</v>
      </c>
      <c r="X289" s="296">
        <v>1</v>
      </c>
      <c r="Y289" s="296">
        <v>1</v>
      </c>
      <c r="Z289" s="296">
        <v>1</v>
      </c>
      <c r="AA289" s="296">
        <v>1</v>
      </c>
      <c r="AB289" s="296">
        <v>1</v>
      </c>
      <c r="AC289" s="296">
        <v>1</v>
      </c>
      <c r="AD289" s="296">
        <v>1</v>
      </c>
      <c r="AE289" s="296">
        <v>1</v>
      </c>
      <c r="AF289" s="296">
        <v>1</v>
      </c>
      <c r="AG289" s="296">
        <v>1</v>
      </c>
      <c r="AH289" s="296">
        <v>1</v>
      </c>
      <c r="AI289" s="296">
        <v>0.81</v>
      </c>
      <c r="AJ289" s="296">
        <v>1</v>
      </c>
      <c r="AK289" s="296">
        <v>1</v>
      </c>
      <c r="AL289" s="296">
        <v>1</v>
      </c>
      <c r="AM289" s="296">
        <v>1</v>
      </c>
      <c r="AN289" s="296">
        <v>1</v>
      </c>
      <c r="AO289" s="296">
        <v>1</v>
      </c>
      <c r="AP289" s="296">
        <v>1</v>
      </c>
      <c r="AQ289" s="296">
        <v>1</v>
      </c>
      <c r="AR289" s="296">
        <v>1</v>
      </c>
      <c r="AS289" s="296">
        <v>1</v>
      </c>
      <c r="AT289" s="296">
        <v>1</v>
      </c>
      <c r="AU289" s="296">
        <v>1</v>
      </c>
      <c r="AV289" s="296">
        <v>1</v>
      </c>
      <c r="AW289" s="296">
        <v>1</v>
      </c>
      <c r="AX289" s="296">
        <v>1</v>
      </c>
      <c r="AY289" s="296">
        <v>0.5</v>
      </c>
      <c r="AZ289" s="296">
        <v>1</v>
      </c>
      <c r="BA289" s="296">
        <v>0.89</v>
      </c>
      <c r="BB289" s="296">
        <v>1</v>
      </c>
      <c r="BC289" s="296">
        <v>0.55000000000000004</v>
      </c>
      <c r="BD289" s="296">
        <v>1</v>
      </c>
      <c r="BE289" s="296">
        <v>0.6</v>
      </c>
      <c r="BF289" s="296">
        <v>1</v>
      </c>
      <c r="BG289" s="296">
        <v>1</v>
      </c>
      <c r="BH289" s="296">
        <v>1</v>
      </c>
      <c r="BI289" s="296">
        <v>1</v>
      </c>
      <c r="BJ289" s="296">
        <v>0.73</v>
      </c>
      <c r="BK289" s="296">
        <v>1</v>
      </c>
      <c r="BL289" s="296">
        <v>1</v>
      </c>
      <c r="BM289" s="296">
        <v>1</v>
      </c>
      <c r="BN289" s="296">
        <v>1</v>
      </c>
      <c r="BO289" s="296">
        <v>1</v>
      </c>
      <c r="BP289" s="296">
        <v>1</v>
      </c>
      <c r="BQ289" s="296">
        <v>0.5</v>
      </c>
      <c r="BR289" s="296">
        <v>0.78</v>
      </c>
      <c r="BS289" s="296">
        <v>0.6</v>
      </c>
      <c r="BT289" s="129"/>
    </row>
    <row r="290" spans="1:72" ht="15" x14ac:dyDescent="0.15">
      <c r="A290" s="104" t="s">
        <v>499</v>
      </c>
      <c r="B290" s="158" t="s">
        <v>529</v>
      </c>
      <c r="C290" s="153"/>
      <c r="D290" s="153" t="s">
        <v>920</v>
      </c>
      <c r="E290" s="153" t="s">
        <v>135</v>
      </c>
      <c r="F290" s="153"/>
      <c r="G290" s="105">
        <v>0.3</v>
      </c>
      <c r="H290" s="106">
        <v>0.4</v>
      </c>
      <c r="I290" s="107">
        <f t="shared" si="11"/>
        <v>24</v>
      </c>
      <c r="J290" s="107">
        <f t="shared" si="11"/>
        <v>32</v>
      </c>
      <c r="K290" s="248"/>
      <c r="L290" s="296">
        <v>1</v>
      </c>
      <c r="M290" s="296">
        <v>1</v>
      </c>
      <c r="N290" s="296">
        <v>1</v>
      </c>
      <c r="O290" s="296">
        <v>1</v>
      </c>
      <c r="P290" s="296">
        <v>1</v>
      </c>
      <c r="Q290" s="296">
        <v>1</v>
      </c>
      <c r="R290" s="296">
        <v>1</v>
      </c>
      <c r="S290" s="296">
        <v>1</v>
      </c>
      <c r="T290" s="296">
        <v>1</v>
      </c>
      <c r="U290" s="296">
        <v>1</v>
      </c>
      <c r="V290" s="296">
        <v>1</v>
      </c>
      <c r="W290" s="296">
        <v>1</v>
      </c>
      <c r="X290" s="296">
        <v>1</v>
      </c>
      <c r="Y290" s="296">
        <v>1</v>
      </c>
      <c r="Z290" s="296">
        <v>1</v>
      </c>
      <c r="AA290" s="296">
        <v>1</v>
      </c>
      <c r="AB290" s="296">
        <v>1</v>
      </c>
      <c r="AC290" s="296">
        <v>1</v>
      </c>
      <c r="AD290" s="296">
        <v>1</v>
      </c>
      <c r="AE290" s="296">
        <v>1</v>
      </c>
      <c r="AF290" s="296">
        <v>1</v>
      </c>
      <c r="AG290" s="296">
        <v>1</v>
      </c>
      <c r="AH290" s="296">
        <v>1</v>
      </c>
      <c r="AI290" s="296">
        <v>0.81</v>
      </c>
      <c r="AJ290" s="296">
        <v>1</v>
      </c>
      <c r="AK290" s="296">
        <v>1</v>
      </c>
      <c r="AL290" s="296">
        <v>1</v>
      </c>
      <c r="AM290" s="296">
        <v>1</v>
      </c>
      <c r="AN290" s="296">
        <v>1</v>
      </c>
      <c r="AO290" s="296">
        <v>1</v>
      </c>
      <c r="AP290" s="296">
        <v>1</v>
      </c>
      <c r="AQ290" s="296">
        <v>1</v>
      </c>
      <c r="AR290" s="296">
        <v>1</v>
      </c>
      <c r="AS290" s="296">
        <v>1</v>
      </c>
      <c r="AT290" s="296">
        <v>1</v>
      </c>
      <c r="AU290" s="296">
        <v>1</v>
      </c>
      <c r="AV290" s="296">
        <v>1</v>
      </c>
      <c r="AW290" s="296">
        <v>1</v>
      </c>
      <c r="AX290" s="296">
        <v>1</v>
      </c>
      <c r="AY290" s="296">
        <v>0.5</v>
      </c>
      <c r="AZ290" s="296">
        <v>1</v>
      </c>
      <c r="BA290" s="296">
        <v>0.89</v>
      </c>
      <c r="BB290" s="296">
        <v>1</v>
      </c>
      <c r="BC290" s="296">
        <v>0.55000000000000004</v>
      </c>
      <c r="BD290" s="296">
        <v>1</v>
      </c>
      <c r="BE290" s="296">
        <v>0.6</v>
      </c>
      <c r="BF290" s="296">
        <v>1</v>
      </c>
      <c r="BG290" s="296">
        <v>1</v>
      </c>
      <c r="BH290" s="296">
        <v>1</v>
      </c>
      <c r="BI290" s="296">
        <v>1</v>
      </c>
      <c r="BJ290" s="296">
        <v>0.73</v>
      </c>
      <c r="BK290" s="296">
        <v>1</v>
      </c>
      <c r="BL290" s="296">
        <v>1</v>
      </c>
      <c r="BM290" s="296">
        <v>1</v>
      </c>
      <c r="BN290" s="296">
        <v>1</v>
      </c>
      <c r="BO290" s="296">
        <v>1</v>
      </c>
      <c r="BP290" s="296">
        <v>1</v>
      </c>
      <c r="BQ290" s="296">
        <v>0.5</v>
      </c>
      <c r="BR290" s="296">
        <v>0.78</v>
      </c>
      <c r="BS290" s="296">
        <v>0.6</v>
      </c>
      <c r="BT290" s="129"/>
    </row>
    <row r="291" spans="1:72" ht="15" x14ac:dyDescent="0.15">
      <c r="A291" s="104" t="s">
        <v>500</v>
      </c>
      <c r="B291" s="158" t="s">
        <v>529</v>
      </c>
      <c r="C291" s="153"/>
      <c r="D291" s="153" t="s">
        <v>921</v>
      </c>
      <c r="E291" s="153" t="s">
        <v>135</v>
      </c>
      <c r="F291" s="153"/>
      <c r="G291" s="105">
        <v>0.3</v>
      </c>
      <c r="H291" s="106">
        <v>0.5</v>
      </c>
      <c r="I291" s="107">
        <f t="shared" si="11"/>
        <v>24</v>
      </c>
      <c r="J291" s="107">
        <f t="shared" si="11"/>
        <v>40</v>
      </c>
      <c r="K291" s="248"/>
      <c r="L291" s="296">
        <v>1</v>
      </c>
      <c r="M291" s="296">
        <v>1</v>
      </c>
      <c r="N291" s="296">
        <v>1</v>
      </c>
      <c r="O291" s="296">
        <v>1</v>
      </c>
      <c r="P291" s="296">
        <v>1</v>
      </c>
      <c r="Q291" s="296">
        <v>1</v>
      </c>
      <c r="R291" s="296">
        <v>1</v>
      </c>
      <c r="S291" s="296">
        <v>1</v>
      </c>
      <c r="T291" s="296">
        <v>1</v>
      </c>
      <c r="U291" s="296">
        <v>1</v>
      </c>
      <c r="V291" s="296">
        <v>1</v>
      </c>
      <c r="W291" s="296">
        <v>1</v>
      </c>
      <c r="X291" s="296">
        <v>1</v>
      </c>
      <c r="Y291" s="296">
        <v>1</v>
      </c>
      <c r="Z291" s="296">
        <v>1</v>
      </c>
      <c r="AA291" s="296">
        <v>1</v>
      </c>
      <c r="AB291" s="296">
        <v>1</v>
      </c>
      <c r="AC291" s="296">
        <v>1</v>
      </c>
      <c r="AD291" s="296">
        <v>1</v>
      </c>
      <c r="AE291" s="296">
        <v>1</v>
      </c>
      <c r="AF291" s="296">
        <v>1</v>
      </c>
      <c r="AG291" s="296">
        <v>1</v>
      </c>
      <c r="AH291" s="296">
        <v>1</v>
      </c>
      <c r="AI291" s="296">
        <v>0.81</v>
      </c>
      <c r="AJ291" s="296">
        <v>1</v>
      </c>
      <c r="AK291" s="296">
        <v>1</v>
      </c>
      <c r="AL291" s="296">
        <v>1</v>
      </c>
      <c r="AM291" s="296">
        <v>1</v>
      </c>
      <c r="AN291" s="296">
        <v>1</v>
      </c>
      <c r="AO291" s="296">
        <v>1</v>
      </c>
      <c r="AP291" s="296">
        <v>1</v>
      </c>
      <c r="AQ291" s="296">
        <v>1</v>
      </c>
      <c r="AR291" s="296">
        <v>1</v>
      </c>
      <c r="AS291" s="296">
        <v>1</v>
      </c>
      <c r="AT291" s="296">
        <v>1</v>
      </c>
      <c r="AU291" s="296">
        <v>1</v>
      </c>
      <c r="AV291" s="296">
        <v>1</v>
      </c>
      <c r="AW291" s="296">
        <v>1</v>
      </c>
      <c r="AX291" s="296">
        <v>1</v>
      </c>
      <c r="AY291" s="296">
        <v>0.5</v>
      </c>
      <c r="AZ291" s="296">
        <v>1</v>
      </c>
      <c r="BA291" s="296">
        <v>0.89</v>
      </c>
      <c r="BB291" s="296">
        <v>1</v>
      </c>
      <c r="BC291" s="296">
        <v>0.55000000000000004</v>
      </c>
      <c r="BD291" s="296">
        <v>1</v>
      </c>
      <c r="BE291" s="296">
        <v>0.6</v>
      </c>
      <c r="BF291" s="296">
        <v>1</v>
      </c>
      <c r="BG291" s="296">
        <v>1</v>
      </c>
      <c r="BH291" s="296">
        <v>1</v>
      </c>
      <c r="BI291" s="296">
        <v>1</v>
      </c>
      <c r="BJ291" s="296">
        <v>0.73</v>
      </c>
      <c r="BK291" s="296">
        <v>1</v>
      </c>
      <c r="BL291" s="296">
        <v>1</v>
      </c>
      <c r="BM291" s="296">
        <v>1</v>
      </c>
      <c r="BN291" s="296">
        <v>1</v>
      </c>
      <c r="BO291" s="296">
        <v>1</v>
      </c>
      <c r="BP291" s="296">
        <v>1</v>
      </c>
      <c r="BQ291" s="296">
        <v>0.5</v>
      </c>
      <c r="BR291" s="296">
        <v>0.78</v>
      </c>
      <c r="BS291" s="296">
        <v>0.6</v>
      </c>
      <c r="BT291" s="129"/>
    </row>
    <row r="292" spans="1:72" ht="15" x14ac:dyDescent="0.15">
      <c r="A292" s="104" t="s">
        <v>501</v>
      </c>
      <c r="B292" s="158" t="s">
        <v>529</v>
      </c>
      <c r="C292" s="153"/>
      <c r="D292" s="153" t="s">
        <v>922</v>
      </c>
      <c r="E292" s="153" t="s">
        <v>131</v>
      </c>
      <c r="F292" s="153"/>
      <c r="G292" s="105">
        <v>0.4</v>
      </c>
      <c r="H292" s="106">
        <v>0.4</v>
      </c>
      <c r="I292" s="107">
        <f t="shared" si="11"/>
        <v>32</v>
      </c>
      <c r="J292" s="107">
        <f t="shared" si="11"/>
        <v>32</v>
      </c>
      <c r="K292" s="248"/>
      <c r="L292" s="296">
        <v>1</v>
      </c>
      <c r="M292" s="296">
        <v>1</v>
      </c>
      <c r="N292" s="296">
        <v>1</v>
      </c>
      <c r="O292" s="296">
        <v>1</v>
      </c>
      <c r="P292" s="296">
        <v>1</v>
      </c>
      <c r="Q292" s="296">
        <v>1</v>
      </c>
      <c r="R292" s="296">
        <v>1</v>
      </c>
      <c r="S292" s="296">
        <v>1</v>
      </c>
      <c r="T292" s="296">
        <v>1</v>
      </c>
      <c r="U292" s="296">
        <v>1</v>
      </c>
      <c r="V292" s="296">
        <v>1</v>
      </c>
      <c r="W292" s="296">
        <v>1</v>
      </c>
      <c r="X292" s="296">
        <v>1</v>
      </c>
      <c r="Y292" s="296">
        <v>1</v>
      </c>
      <c r="Z292" s="296">
        <v>1</v>
      </c>
      <c r="AA292" s="296">
        <v>1</v>
      </c>
      <c r="AB292" s="296">
        <v>1</v>
      </c>
      <c r="AC292" s="296">
        <v>1</v>
      </c>
      <c r="AD292" s="296">
        <v>1</v>
      </c>
      <c r="AE292" s="296">
        <v>1</v>
      </c>
      <c r="AF292" s="296">
        <v>1</v>
      </c>
      <c r="AG292" s="296">
        <v>1</v>
      </c>
      <c r="AH292" s="296">
        <v>1</v>
      </c>
      <c r="AI292" s="296">
        <v>0.81</v>
      </c>
      <c r="AJ292" s="296">
        <v>1</v>
      </c>
      <c r="AK292" s="296">
        <v>1</v>
      </c>
      <c r="AL292" s="296">
        <v>1</v>
      </c>
      <c r="AM292" s="296">
        <v>1</v>
      </c>
      <c r="AN292" s="296">
        <v>1</v>
      </c>
      <c r="AO292" s="296">
        <v>1</v>
      </c>
      <c r="AP292" s="296">
        <v>1</v>
      </c>
      <c r="AQ292" s="296">
        <v>1</v>
      </c>
      <c r="AR292" s="296">
        <v>1</v>
      </c>
      <c r="AS292" s="296">
        <v>1</v>
      </c>
      <c r="AT292" s="296">
        <v>1</v>
      </c>
      <c r="AU292" s="296">
        <v>1</v>
      </c>
      <c r="AV292" s="296">
        <v>1</v>
      </c>
      <c r="AW292" s="296">
        <v>1</v>
      </c>
      <c r="AX292" s="296">
        <v>1</v>
      </c>
      <c r="AY292" s="296">
        <v>0.5</v>
      </c>
      <c r="AZ292" s="296">
        <v>1</v>
      </c>
      <c r="BA292" s="296">
        <v>0.89</v>
      </c>
      <c r="BB292" s="296">
        <v>1</v>
      </c>
      <c r="BC292" s="296">
        <v>0.55000000000000004</v>
      </c>
      <c r="BD292" s="296">
        <v>1</v>
      </c>
      <c r="BE292" s="296">
        <v>0.6</v>
      </c>
      <c r="BF292" s="296">
        <v>1</v>
      </c>
      <c r="BG292" s="296">
        <v>1</v>
      </c>
      <c r="BH292" s="296">
        <v>1</v>
      </c>
      <c r="BI292" s="296">
        <v>1</v>
      </c>
      <c r="BJ292" s="296">
        <v>0.73</v>
      </c>
      <c r="BK292" s="296">
        <v>1</v>
      </c>
      <c r="BL292" s="296">
        <v>1</v>
      </c>
      <c r="BM292" s="296">
        <v>1</v>
      </c>
      <c r="BN292" s="296">
        <v>1</v>
      </c>
      <c r="BO292" s="296">
        <v>1</v>
      </c>
      <c r="BP292" s="296">
        <v>1</v>
      </c>
      <c r="BQ292" s="296">
        <v>0.5</v>
      </c>
      <c r="BR292" s="296">
        <v>0.78</v>
      </c>
      <c r="BS292" s="296">
        <v>0.6</v>
      </c>
      <c r="BT292" s="129"/>
    </row>
    <row r="293" spans="1:72" ht="15" x14ac:dyDescent="0.15">
      <c r="A293" s="104" t="s">
        <v>502</v>
      </c>
      <c r="B293" s="158" t="s">
        <v>529</v>
      </c>
      <c r="C293" s="153"/>
      <c r="D293" s="153" t="s">
        <v>923</v>
      </c>
      <c r="E293" s="153" t="s">
        <v>135</v>
      </c>
      <c r="F293" s="153"/>
      <c r="G293" s="105">
        <v>0.4</v>
      </c>
      <c r="H293" s="106">
        <v>0.7</v>
      </c>
      <c r="I293" s="107">
        <f t="shared" si="11"/>
        <v>32</v>
      </c>
      <c r="J293" s="107">
        <f t="shared" si="11"/>
        <v>56</v>
      </c>
      <c r="K293" s="248"/>
      <c r="L293" s="296">
        <v>1</v>
      </c>
      <c r="M293" s="296">
        <v>1</v>
      </c>
      <c r="N293" s="296">
        <v>1</v>
      </c>
      <c r="O293" s="296">
        <v>1</v>
      </c>
      <c r="P293" s="296">
        <v>1</v>
      </c>
      <c r="Q293" s="296">
        <v>1</v>
      </c>
      <c r="R293" s="296">
        <v>1</v>
      </c>
      <c r="S293" s="296">
        <v>1</v>
      </c>
      <c r="T293" s="296">
        <v>1</v>
      </c>
      <c r="U293" s="296">
        <v>1</v>
      </c>
      <c r="V293" s="296">
        <v>1</v>
      </c>
      <c r="W293" s="296">
        <v>1</v>
      </c>
      <c r="X293" s="296">
        <v>1</v>
      </c>
      <c r="Y293" s="296">
        <v>1</v>
      </c>
      <c r="Z293" s="296">
        <v>1</v>
      </c>
      <c r="AA293" s="296">
        <v>1</v>
      </c>
      <c r="AB293" s="296">
        <v>1</v>
      </c>
      <c r="AC293" s="296">
        <v>1</v>
      </c>
      <c r="AD293" s="296">
        <v>1</v>
      </c>
      <c r="AE293" s="296">
        <v>1</v>
      </c>
      <c r="AF293" s="296">
        <v>1</v>
      </c>
      <c r="AG293" s="296">
        <v>1</v>
      </c>
      <c r="AH293" s="296">
        <v>1</v>
      </c>
      <c r="AI293" s="296">
        <v>0.81</v>
      </c>
      <c r="AJ293" s="296">
        <v>1</v>
      </c>
      <c r="AK293" s="296">
        <v>1</v>
      </c>
      <c r="AL293" s="296">
        <v>1</v>
      </c>
      <c r="AM293" s="296">
        <v>1</v>
      </c>
      <c r="AN293" s="296">
        <v>1</v>
      </c>
      <c r="AO293" s="296">
        <v>1</v>
      </c>
      <c r="AP293" s="296">
        <v>1</v>
      </c>
      <c r="AQ293" s="296">
        <v>1</v>
      </c>
      <c r="AR293" s="296">
        <v>1</v>
      </c>
      <c r="AS293" s="296">
        <v>1</v>
      </c>
      <c r="AT293" s="296">
        <v>1</v>
      </c>
      <c r="AU293" s="296">
        <v>1</v>
      </c>
      <c r="AV293" s="296">
        <v>1</v>
      </c>
      <c r="AW293" s="296">
        <v>1</v>
      </c>
      <c r="AX293" s="296">
        <v>1</v>
      </c>
      <c r="AY293" s="296">
        <v>0.5</v>
      </c>
      <c r="AZ293" s="296">
        <v>1</v>
      </c>
      <c r="BA293" s="296">
        <v>0.89</v>
      </c>
      <c r="BB293" s="296">
        <v>1</v>
      </c>
      <c r="BC293" s="296">
        <v>0.55000000000000004</v>
      </c>
      <c r="BD293" s="296">
        <v>1</v>
      </c>
      <c r="BE293" s="296">
        <v>0.6</v>
      </c>
      <c r="BF293" s="296">
        <v>1</v>
      </c>
      <c r="BG293" s="296">
        <v>1</v>
      </c>
      <c r="BH293" s="296">
        <v>1</v>
      </c>
      <c r="BI293" s="296">
        <v>1</v>
      </c>
      <c r="BJ293" s="296">
        <v>0.73</v>
      </c>
      <c r="BK293" s="296">
        <v>1</v>
      </c>
      <c r="BL293" s="296">
        <v>1</v>
      </c>
      <c r="BM293" s="296">
        <v>1</v>
      </c>
      <c r="BN293" s="296">
        <v>1</v>
      </c>
      <c r="BO293" s="296">
        <v>1</v>
      </c>
      <c r="BP293" s="296">
        <v>1</v>
      </c>
      <c r="BQ293" s="296">
        <v>0.5</v>
      </c>
      <c r="BR293" s="296">
        <v>0.78</v>
      </c>
      <c r="BS293" s="296">
        <v>0.6</v>
      </c>
      <c r="BT293" s="129"/>
    </row>
    <row r="294" spans="1:72" ht="15" x14ac:dyDescent="0.15">
      <c r="A294" s="107" t="s">
        <v>508</v>
      </c>
      <c r="B294" s="158" t="s">
        <v>529</v>
      </c>
      <c r="C294" s="107" t="s">
        <v>233</v>
      </c>
      <c r="D294" s="170" t="s">
        <v>929</v>
      </c>
      <c r="E294" s="107" t="s">
        <v>131</v>
      </c>
      <c r="F294" s="107"/>
      <c r="G294" s="105">
        <v>0.2</v>
      </c>
      <c r="H294" s="106">
        <v>0.2</v>
      </c>
      <c r="I294" s="107">
        <f t="shared" ref="I294:J300" si="12">G294*80</f>
        <v>16</v>
      </c>
      <c r="J294" s="107">
        <f t="shared" si="12"/>
        <v>16</v>
      </c>
      <c r="K294" s="248"/>
      <c r="L294" s="296">
        <v>1</v>
      </c>
      <c r="M294" s="296">
        <v>1</v>
      </c>
      <c r="N294" s="296">
        <v>1</v>
      </c>
      <c r="O294" s="296">
        <v>1</v>
      </c>
      <c r="P294" s="296">
        <v>1</v>
      </c>
      <c r="Q294" s="296">
        <v>1</v>
      </c>
      <c r="R294" s="296">
        <v>1</v>
      </c>
      <c r="S294" s="296">
        <v>1</v>
      </c>
      <c r="T294" s="296">
        <v>1</v>
      </c>
      <c r="U294" s="296">
        <v>1</v>
      </c>
      <c r="V294" s="296">
        <v>1</v>
      </c>
      <c r="W294" s="296">
        <v>1</v>
      </c>
      <c r="X294" s="296">
        <v>1</v>
      </c>
      <c r="Y294" s="296">
        <v>1</v>
      </c>
      <c r="Z294" s="296">
        <v>1</v>
      </c>
      <c r="AA294" s="296">
        <v>1</v>
      </c>
      <c r="AB294" s="296">
        <v>1</v>
      </c>
      <c r="AC294" s="296">
        <v>1</v>
      </c>
      <c r="AD294" s="296">
        <v>1</v>
      </c>
      <c r="AE294" s="296">
        <v>1</v>
      </c>
      <c r="AF294" s="296">
        <v>1</v>
      </c>
      <c r="AG294" s="296">
        <v>1</v>
      </c>
      <c r="AH294" s="296">
        <v>1</v>
      </c>
      <c r="AI294" s="296">
        <v>0.81</v>
      </c>
      <c r="AJ294" s="296">
        <v>1</v>
      </c>
      <c r="AK294" s="296">
        <v>1</v>
      </c>
      <c r="AL294" s="296">
        <v>1</v>
      </c>
      <c r="AM294" s="296">
        <v>1</v>
      </c>
      <c r="AN294" s="296">
        <v>1</v>
      </c>
      <c r="AO294" s="296">
        <v>1</v>
      </c>
      <c r="AP294" s="296">
        <v>1</v>
      </c>
      <c r="AQ294" s="296">
        <v>1</v>
      </c>
      <c r="AR294" s="296">
        <v>1</v>
      </c>
      <c r="AS294" s="296">
        <v>1</v>
      </c>
      <c r="AT294" s="296">
        <v>1</v>
      </c>
      <c r="AU294" s="296">
        <v>1</v>
      </c>
      <c r="AV294" s="296">
        <v>1</v>
      </c>
      <c r="AW294" s="296">
        <v>1</v>
      </c>
      <c r="AX294" s="296">
        <v>1</v>
      </c>
      <c r="AY294" s="296">
        <v>0.5</v>
      </c>
      <c r="AZ294" s="296">
        <v>1</v>
      </c>
      <c r="BA294" s="296">
        <v>0.89</v>
      </c>
      <c r="BB294" s="296">
        <v>1</v>
      </c>
      <c r="BC294" s="296">
        <v>0.55000000000000004</v>
      </c>
      <c r="BD294" s="296">
        <v>1</v>
      </c>
      <c r="BE294" s="296">
        <v>0.6</v>
      </c>
      <c r="BF294" s="296">
        <v>1</v>
      </c>
      <c r="BG294" s="296">
        <v>1</v>
      </c>
      <c r="BH294" s="296">
        <v>1</v>
      </c>
      <c r="BI294" s="296">
        <v>1</v>
      </c>
      <c r="BJ294" s="296">
        <v>0.73</v>
      </c>
      <c r="BK294" s="296">
        <v>1</v>
      </c>
      <c r="BL294" s="296">
        <v>1</v>
      </c>
      <c r="BM294" s="296">
        <v>1</v>
      </c>
      <c r="BN294" s="296">
        <v>1</v>
      </c>
      <c r="BO294" s="296">
        <v>1</v>
      </c>
      <c r="BP294" s="296">
        <v>1</v>
      </c>
      <c r="BQ294" s="296">
        <v>0.5</v>
      </c>
      <c r="BR294" s="296">
        <v>0.78</v>
      </c>
      <c r="BS294" s="296">
        <v>0.6</v>
      </c>
      <c r="BT294" s="129"/>
    </row>
    <row r="295" spans="1:72" ht="15" x14ac:dyDescent="0.15">
      <c r="A295" s="104" t="s">
        <v>509</v>
      </c>
      <c r="B295" s="158" t="s">
        <v>529</v>
      </c>
      <c r="C295" s="107" t="s">
        <v>233</v>
      </c>
      <c r="D295" s="170" t="s">
        <v>930</v>
      </c>
      <c r="E295" s="107" t="s">
        <v>131</v>
      </c>
      <c r="F295" s="107"/>
      <c r="G295" s="105">
        <v>0.35</v>
      </c>
      <c r="H295" s="106">
        <v>0.35</v>
      </c>
      <c r="I295" s="107">
        <f t="shared" si="12"/>
        <v>28</v>
      </c>
      <c r="J295" s="107">
        <f t="shared" si="12"/>
        <v>28</v>
      </c>
      <c r="K295" s="248"/>
      <c r="L295" s="296">
        <v>1</v>
      </c>
      <c r="M295" s="296">
        <v>1</v>
      </c>
      <c r="N295" s="296">
        <v>1</v>
      </c>
      <c r="O295" s="296">
        <v>1</v>
      </c>
      <c r="P295" s="296">
        <v>1</v>
      </c>
      <c r="Q295" s="296">
        <v>1</v>
      </c>
      <c r="R295" s="296">
        <v>1</v>
      </c>
      <c r="S295" s="296">
        <v>1</v>
      </c>
      <c r="T295" s="296">
        <v>1</v>
      </c>
      <c r="U295" s="296">
        <v>1</v>
      </c>
      <c r="V295" s="296">
        <v>1</v>
      </c>
      <c r="W295" s="296">
        <v>1</v>
      </c>
      <c r="X295" s="296">
        <v>1</v>
      </c>
      <c r="Y295" s="296">
        <v>1</v>
      </c>
      <c r="Z295" s="296">
        <v>1</v>
      </c>
      <c r="AA295" s="296">
        <v>1</v>
      </c>
      <c r="AB295" s="296">
        <v>1</v>
      </c>
      <c r="AC295" s="296">
        <v>1</v>
      </c>
      <c r="AD295" s="296">
        <v>1</v>
      </c>
      <c r="AE295" s="296">
        <v>1</v>
      </c>
      <c r="AF295" s="296">
        <v>1</v>
      </c>
      <c r="AG295" s="296">
        <v>1</v>
      </c>
      <c r="AH295" s="296">
        <v>1</v>
      </c>
      <c r="AI295" s="296">
        <v>0.81</v>
      </c>
      <c r="AJ295" s="296">
        <v>1</v>
      </c>
      <c r="AK295" s="296">
        <v>1</v>
      </c>
      <c r="AL295" s="296">
        <v>1</v>
      </c>
      <c r="AM295" s="296">
        <v>1</v>
      </c>
      <c r="AN295" s="296">
        <v>1</v>
      </c>
      <c r="AO295" s="296">
        <v>1</v>
      </c>
      <c r="AP295" s="296">
        <v>1</v>
      </c>
      <c r="AQ295" s="296">
        <v>1</v>
      </c>
      <c r="AR295" s="296">
        <v>1</v>
      </c>
      <c r="AS295" s="296">
        <v>1</v>
      </c>
      <c r="AT295" s="296">
        <v>1</v>
      </c>
      <c r="AU295" s="296">
        <v>1</v>
      </c>
      <c r="AV295" s="296">
        <v>1</v>
      </c>
      <c r="AW295" s="296">
        <v>1</v>
      </c>
      <c r="AX295" s="296">
        <v>1</v>
      </c>
      <c r="AY295" s="296">
        <v>0.5</v>
      </c>
      <c r="AZ295" s="296">
        <v>1</v>
      </c>
      <c r="BA295" s="296">
        <v>0.89</v>
      </c>
      <c r="BB295" s="296">
        <v>1</v>
      </c>
      <c r="BC295" s="296">
        <v>0.55000000000000004</v>
      </c>
      <c r="BD295" s="296">
        <v>1</v>
      </c>
      <c r="BE295" s="296">
        <v>0.6</v>
      </c>
      <c r="BF295" s="296">
        <v>1</v>
      </c>
      <c r="BG295" s="296">
        <v>1</v>
      </c>
      <c r="BH295" s="296">
        <v>1</v>
      </c>
      <c r="BI295" s="296">
        <v>1</v>
      </c>
      <c r="BJ295" s="296">
        <v>0.73</v>
      </c>
      <c r="BK295" s="296">
        <v>1</v>
      </c>
      <c r="BL295" s="296">
        <v>1</v>
      </c>
      <c r="BM295" s="296">
        <v>1</v>
      </c>
      <c r="BN295" s="296">
        <v>1</v>
      </c>
      <c r="BO295" s="296">
        <v>1</v>
      </c>
      <c r="BP295" s="296">
        <v>1</v>
      </c>
      <c r="BQ295" s="296">
        <v>0.5</v>
      </c>
      <c r="BR295" s="296">
        <v>0.78</v>
      </c>
      <c r="BS295" s="296">
        <v>0.6</v>
      </c>
      <c r="BT295" s="129"/>
    </row>
    <row r="296" spans="1:72" ht="15" x14ac:dyDescent="0.15">
      <c r="A296" s="104" t="s">
        <v>510</v>
      </c>
      <c r="B296" s="158" t="s">
        <v>529</v>
      </c>
      <c r="C296" s="107" t="s">
        <v>233</v>
      </c>
      <c r="D296" s="170" t="s">
        <v>931</v>
      </c>
      <c r="E296" s="107" t="s">
        <v>131</v>
      </c>
      <c r="F296" s="107"/>
      <c r="G296" s="105">
        <v>0.5</v>
      </c>
      <c r="H296" s="106">
        <v>0.5</v>
      </c>
      <c r="I296" s="107">
        <f t="shared" si="12"/>
        <v>40</v>
      </c>
      <c r="J296" s="107">
        <f t="shared" si="12"/>
        <v>40</v>
      </c>
      <c r="K296" s="248"/>
      <c r="L296" s="296">
        <v>1</v>
      </c>
      <c r="M296" s="296">
        <v>1</v>
      </c>
      <c r="N296" s="296">
        <v>1</v>
      </c>
      <c r="O296" s="296">
        <v>1</v>
      </c>
      <c r="P296" s="296">
        <v>1</v>
      </c>
      <c r="Q296" s="296">
        <v>1</v>
      </c>
      <c r="R296" s="296">
        <v>1</v>
      </c>
      <c r="S296" s="296">
        <v>1</v>
      </c>
      <c r="T296" s="296">
        <v>1</v>
      </c>
      <c r="U296" s="296">
        <v>1</v>
      </c>
      <c r="V296" s="296">
        <v>1</v>
      </c>
      <c r="W296" s="296">
        <v>1</v>
      </c>
      <c r="X296" s="296">
        <v>1</v>
      </c>
      <c r="Y296" s="296">
        <v>1</v>
      </c>
      <c r="Z296" s="296">
        <v>1</v>
      </c>
      <c r="AA296" s="296">
        <v>1</v>
      </c>
      <c r="AB296" s="296">
        <v>1</v>
      </c>
      <c r="AC296" s="296">
        <v>1</v>
      </c>
      <c r="AD296" s="296">
        <v>1</v>
      </c>
      <c r="AE296" s="296">
        <v>1</v>
      </c>
      <c r="AF296" s="296">
        <v>1</v>
      </c>
      <c r="AG296" s="296">
        <v>1</v>
      </c>
      <c r="AH296" s="296">
        <v>1</v>
      </c>
      <c r="AI296" s="296">
        <v>0.81</v>
      </c>
      <c r="AJ296" s="296">
        <v>1</v>
      </c>
      <c r="AK296" s="296">
        <v>1</v>
      </c>
      <c r="AL296" s="296">
        <v>1</v>
      </c>
      <c r="AM296" s="296">
        <v>1</v>
      </c>
      <c r="AN296" s="296">
        <v>1</v>
      </c>
      <c r="AO296" s="296">
        <v>1</v>
      </c>
      <c r="AP296" s="296">
        <v>1</v>
      </c>
      <c r="AQ296" s="296">
        <v>1</v>
      </c>
      <c r="AR296" s="296">
        <v>1</v>
      </c>
      <c r="AS296" s="296">
        <v>1</v>
      </c>
      <c r="AT296" s="296">
        <v>1</v>
      </c>
      <c r="AU296" s="296">
        <v>1</v>
      </c>
      <c r="AV296" s="296">
        <v>1</v>
      </c>
      <c r="AW296" s="296">
        <v>1</v>
      </c>
      <c r="AX296" s="296">
        <v>1</v>
      </c>
      <c r="AY296" s="296">
        <v>0.5</v>
      </c>
      <c r="AZ296" s="296">
        <v>1</v>
      </c>
      <c r="BA296" s="296">
        <v>0.89</v>
      </c>
      <c r="BB296" s="296">
        <v>1</v>
      </c>
      <c r="BC296" s="296">
        <v>0.55000000000000004</v>
      </c>
      <c r="BD296" s="296">
        <v>1</v>
      </c>
      <c r="BE296" s="296">
        <v>0.6</v>
      </c>
      <c r="BF296" s="296">
        <v>1</v>
      </c>
      <c r="BG296" s="296">
        <v>1</v>
      </c>
      <c r="BH296" s="296">
        <v>1</v>
      </c>
      <c r="BI296" s="296">
        <v>1</v>
      </c>
      <c r="BJ296" s="296">
        <v>0.73</v>
      </c>
      <c r="BK296" s="296">
        <v>1</v>
      </c>
      <c r="BL296" s="296">
        <v>1</v>
      </c>
      <c r="BM296" s="296">
        <v>1</v>
      </c>
      <c r="BN296" s="296">
        <v>1</v>
      </c>
      <c r="BO296" s="296">
        <v>1</v>
      </c>
      <c r="BP296" s="296">
        <v>1</v>
      </c>
      <c r="BQ296" s="296">
        <v>0.5</v>
      </c>
      <c r="BR296" s="296">
        <v>0.78</v>
      </c>
      <c r="BS296" s="296">
        <v>0.6</v>
      </c>
      <c r="BT296" s="129"/>
    </row>
    <row r="297" spans="1:72" ht="15" x14ac:dyDescent="0.15">
      <c r="A297" s="104" t="s">
        <v>511</v>
      </c>
      <c r="B297" s="158" t="s">
        <v>529</v>
      </c>
      <c r="C297" s="107" t="s">
        <v>233</v>
      </c>
      <c r="D297" s="170" t="s">
        <v>932</v>
      </c>
      <c r="E297" s="107" t="s">
        <v>131</v>
      </c>
      <c r="F297" s="107"/>
      <c r="G297" s="105">
        <v>0.6</v>
      </c>
      <c r="H297" s="105">
        <v>0.6</v>
      </c>
      <c r="I297" s="107">
        <f t="shared" si="12"/>
        <v>48</v>
      </c>
      <c r="J297" s="107">
        <f t="shared" si="12"/>
        <v>48</v>
      </c>
      <c r="K297" s="248"/>
      <c r="L297" s="296">
        <v>1</v>
      </c>
      <c r="M297" s="296">
        <v>1</v>
      </c>
      <c r="N297" s="296">
        <v>1</v>
      </c>
      <c r="O297" s="296">
        <v>1</v>
      </c>
      <c r="P297" s="296">
        <v>1</v>
      </c>
      <c r="Q297" s="296">
        <v>1</v>
      </c>
      <c r="R297" s="296">
        <v>1</v>
      </c>
      <c r="S297" s="296">
        <v>1</v>
      </c>
      <c r="T297" s="296">
        <v>1</v>
      </c>
      <c r="U297" s="296">
        <v>1</v>
      </c>
      <c r="V297" s="296">
        <v>1</v>
      </c>
      <c r="W297" s="296">
        <v>1</v>
      </c>
      <c r="X297" s="296">
        <v>1</v>
      </c>
      <c r="Y297" s="296">
        <v>1</v>
      </c>
      <c r="Z297" s="296">
        <v>1</v>
      </c>
      <c r="AA297" s="296">
        <v>1</v>
      </c>
      <c r="AB297" s="296">
        <v>1</v>
      </c>
      <c r="AC297" s="296">
        <v>1</v>
      </c>
      <c r="AD297" s="296">
        <v>1</v>
      </c>
      <c r="AE297" s="296">
        <v>1</v>
      </c>
      <c r="AF297" s="296">
        <v>1</v>
      </c>
      <c r="AG297" s="296">
        <v>1</v>
      </c>
      <c r="AH297" s="296">
        <v>1</v>
      </c>
      <c r="AI297" s="296">
        <v>0.81</v>
      </c>
      <c r="AJ297" s="296">
        <v>1</v>
      </c>
      <c r="AK297" s="296">
        <v>1</v>
      </c>
      <c r="AL297" s="296">
        <v>1</v>
      </c>
      <c r="AM297" s="296">
        <v>1</v>
      </c>
      <c r="AN297" s="296">
        <v>1</v>
      </c>
      <c r="AO297" s="296">
        <v>1</v>
      </c>
      <c r="AP297" s="296">
        <v>1</v>
      </c>
      <c r="AQ297" s="296">
        <v>1</v>
      </c>
      <c r="AR297" s="296">
        <v>1</v>
      </c>
      <c r="AS297" s="296">
        <v>1</v>
      </c>
      <c r="AT297" s="296">
        <v>1</v>
      </c>
      <c r="AU297" s="296">
        <v>1</v>
      </c>
      <c r="AV297" s="296">
        <v>1</v>
      </c>
      <c r="AW297" s="296">
        <v>1</v>
      </c>
      <c r="AX297" s="296">
        <v>1</v>
      </c>
      <c r="AY297" s="296">
        <v>0.5</v>
      </c>
      <c r="AZ297" s="296">
        <v>1</v>
      </c>
      <c r="BA297" s="296">
        <v>0.89</v>
      </c>
      <c r="BB297" s="296">
        <v>1</v>
      </c>
      <c r="BC297" s="296">
        <v>0.55000000000000004</v>
      </c>
      <c r="BD297" s="296">
        <v>1</v>
      </c>
      <c r="BE297" s="296">
        <v>0.6</v>
      </c>
      <c r="BF297" s="296">
        <v>1</v>
      </c>
      <c r="BG297" s="296">
        <v>1</v>
      </c>
      <c r="BH297" s="296">
        <v>1</v>
      </c>
      <c r="BI297" s="296">
        <v>1</v>
      </c>
      <c r="BJ297" s="296">
        <v>0.73</v>
      </c>
      <c r="BK297" s="296">
        <v>1</v>
      </c>
      <c r="BL297" s="296">
        <v>1</v>
      </c>
      <c r="BM297" s="296">
        <v>1</v>
      </c>
      <c r="BN297" s="296">
        <v>1</v>
      </c>
      <c r="BO297" s="296">
        <v>1</v>
      </c>
      <c r="BP297" s="296">
        <v>1</v>
      </c>
      <c r="BQ297" s="296">
        <v>0.5</v>
      </c>
      <c r="BR297" s="296">
        <v>0.78</v>
      </c>
      <c r="BS297" s="296">
        <v>0.6</v>
      </c>
      <c r="BT297" s="129"/>
    </row>
    <row r="298" spans="1:72" ht="15" x14ac:dyDescent="0.15">
      <c r="A298" s="104" t="s">
        <v>512</v>
      </c>
      <c r="B298" s="158" t="s">
        <v>529</v>
      </c>
      <c r="C298" s="107" t="s">
        <v>233</v>
      </c>
      <c r="D298" s="170" t="s">
        <v>933</v>
      </c>
      <c r="E298" s="107" t="s">
        <v>131</v>
      </c>
      <c r="F298" s="107"/>
      <c r="G298" s="105">
        <v>0.7</v>
      </c>
      <c r="H298" s="105">
        <v>0.7</v>
      </c>
      <c r="I298" s="107">
        <f t="shared" si="12"/>
        <v>56</v>
      </c>
      <c r="J298" s="107">
        <f t="shared" si="12"/>
        <v>56</v>
      </c>
      <c r="K298" s="248"/>
      <c r="L298" s="296">
        <v>1</v>
      </c>
      <c r="M298" s="296">
        <v>1</v>
      </c>
      <c r="N298" s="296">
        <v>1</v>
      </c>
      <c r="O298" s="296">
        <v>1</v>
      </c>
      <c r="P298" s="296">
        <v>1</v>
      </c>
      <c r="Q298" s="296">
        <v>1</v>
      </c>
      <c r="R298" s="296">
        <v>1</v>
      </c>
      <c r="S298" s="296">
        <v>1</v>
      </c>
      <c r="T298" s="296">
        <v>1</v>
      </c>
      <c r="U298" s="296">
        <v>1</v>
      </c>
      <c r="V298" s="296">
        <v>1</v>
      </c>
      <c r="W298" s="296">
        <v>1</v>
      </c>
      <c r="X298" s="296">
        <v>1</v>
      </c>
      <c r="Y298" s="296">
        <v>1</v>
      </c>
      <c r="Z298" s="296">
        <v>1</v>
      </c>
      <c r="AA298" s="296">
        <v>1</v>
      </c>
      <c r="AB298" s="296">
        <v>1</v>
      </c>
      <c r="AC298" s="296">
        <v>1</v>
      </c>
      <c r="AD298" s="296">
        <v>1</v>
      </c>
      <c r="AE298" s="296">
        <v>1</v>
      </c>
      <c r="AF298" s="296">
        <v>1</v>
      </c>
      <c r="AG298" s="296">
        <v>1</v>
      </c>
      <c r="AH298" s="296">
        <v>1</v>
      </c>
      <c r="AI298" s="296">
        <v>0.81</v>
      </c>
      <c r="AJ298" s="296">
        <v>1</v>
      </c>
      <c r="AK298" s="296">
        <v>1</v>
      </c>
      <c r="AL298" s="296">
        <v>1</v>
      </c>
      <c r="AM298" s="296">
        <v>1</v>
      </c>
      <c r="AN298" s="296">
        <v>1</v>
      </c>
      <c r="AO298" s="296">
        <v>1</v>
      </c>
      <c r="AP298" s="296">
        <v>1</v>
      </c>
      <c r="AQ298" s="296">
        <v>1</v>
      </c>
      <c r="AR298" s="296">
        <v>1</v>
      </c>
      <c r="AS298" s="296">
        <v>1</v>
      </c>
      <c r="AT298" s="296">
        <v>1</v>
      </c>
      <c r="AU298" s="296">
        <v>1</v>
      </c>
      <c r="AV298" s="296">
        <v>1</v>
      </c>
      <c r="AW298" s="296">
        <v>1</v>
      </c>
      <c r="AX298" s="296">
        <v>1</v>
      </c>
      <c r="AY298" s="296">
        <v>0.5</v>
      </c>
      <c r="AZ298" s="296">
        <v>1</v>
      </c>
      <c r="BA298" s="296">
        <v>0.89</v>
      </c>
      <c r="BB298" s="296">
        <v>1</v>
      </c>
      <c r="BC298" s="296">
        <v>0.55000000000000004</v>
      </c>
      <c r="BD298" s="296">
        <v>1</v>
      </c>
      <c r="BE298" s="296">
        <v>0.6</v>
      </c>
      <c r="BF298" s="296">
        <v>1</v>
      </c>
      <c r="BG298" s="296">
        <v>1</v>
      </c>
      <c r="BH298" s="296">
        <v>1</v>
      </c>
      <c r="BI298" s="296">
        <v>1</v>
      </c>
      <c r="BJ298" s="296">
        <v>0.73</v>
      </c>
      <c r="BK298" s="296">
        <v>1</v>
      </c>
      <c r="BL298" s="296">
        <v>1</v>
      </c>
      <c r="BM298" s="296">
        <v>1</v>
      </c>
      <c r="BN298" s="296">
        <v>1</v>
      </c>
      <c r="BO298" s="296">
        <v>1</v>
      </c>
      <c r="BP298" s="296">
        <v>1</v>
      </c>
      <c r="BQ298" s="296">
        <v>0.5</v>
      </c>
      <c r="BR298" s="296">
        <v>0.78</v>
      </c>
      <c r="BS298" s="296">
        <v>0.6</v>
      </c>
      <c r="BT298" s="129"/>
    </row>
    <row r="299" spans="1:72" ht="15" x14ac:dyDescent="0.15">
      <c r="A299" s="104" t="s">
        <v>513</v>
      </c>
      <c r="B299" s="158" t="s">
        <v>529</v>
      </c>
      <c r="C299" s="107" t="s">
        <v>233</v>
      </c>
      <c r="D299" s="170" t="s">
        <v>934</v>
      </c>
      <c r="E299" s="107" t="s">
        <v>131</v>
      </c>
      <c r="F299" s="107"/>
      <c r="G299" s="105">
        <v>0.8</v>
      </c>
      <c r="H299" s="105">
        <v>0.8</v>
      </c>
      <c r="I299" s="107">
        <f t="shared" si="12"/>
        <v>64</v>
      </c>
      <c r="J299" s="107">
        <f t="shared" si="12"/>
        <v>64</v>
      </c>
      <c r="K299" s="248"/>
      <c r="L299" s="296">
        <v>1</v>
      </c>
      <c r="M299" s="296">
        <v>1</v>
      </c>
      <c r="N299" s="296">
        <v>1</v>
      </c>
      <c r="O299" s="296">
        <v>1</v>
      </c>
      <c r="P299" s="296">
        <v>1</v>
      </c>
      <c r="Q299" s="296">
        <v>1</v>
      </c>
      <c r="R299" s="296">
        <v>1</v>
      </c>
      <c r="S299" s="296">
        <v>1</v>
      </c>
      <c r="T299" s="296">
        <v>1</v>
      </c>
      <c r="U299" s="296">
        <v>1</v>
      </c>
      <c r="V299" s="296">
        <v>1</v>
      </c>
      <c r="W299" s="296">
        <v>1</v>
      </c>
      <c r="X299" s="296">
        <v>1</v>
      </c>
      <c r="Y299" s="296">
        <v>1</v>
      </c>
      <c r="Z299" s="296">
        <v>1</v>
      </c>
      <c r="AA299" s="296">
        <v>1</v>
      </c>
      <c r="AB299" s="296">
        <v>1</v>
      </c>
      <c r="AC299" s="296">
        <v>1</v>
      </c>
      <c r="AD299" s="296">
        <v>1</v>
      </c>
      <c r="AE299" s="296">
        <v>1</v>
      </c>
      <c r="AF299" s="296">
        <v>1</v>
      </c>
      <c r="AG299" s="296">
        <v>1</v>
      </c>
      <c r="AH299" s="296">
        <v>1</v>
      </c>
      <c r="AI299" s="296">
        <v>0.81</v>
      </c>
      <c r="AJ299" s="296">
        <v>1</v>
      </c>
      <c r="AK299" s="296">
        <v>1</v>
      </c>
      <c r="AL299" s="296">
        <v>1</v>
      </c>
      <c r="AM299" s="296">
        <v>1</v>
      </c>
      <c r="AN299" s="296">
        <v>1</v>
      </c>
      <c r="AO299" s="296">
        <v>1</v>
      </c>
      <c r="AP299" s="296">
        <v>1</v>
      </c>
      <c r="AQ299" s="296">
        <v>1</v>
      </c>
      <c r="AR299" s="296">
        <v>1</v>
      </c>
      <c r="AS299" s="296">
        <v>1</v>
      </c>
      <c r="AT299" s="296">
        <v>1</v>
      </c>
      <c r="AU299" s="296">
        <v>1</v>
      </c>
      <c r="AV299" s="296">
        <v>1</v>
      </c>
      <c r="AW299" s="296">
        <v>1</v>
      </c>
      <c r="AX299" s="296">
        <v>1</v>
      </c>
      <c r="AY299" s="296">
        <v>0.5</v>
      </c>
      <c r="AZ299" s="296">
        <v>1</v>
      </c>
      <c r="BA299" s="296">
        <v>0.89</v>
      </c>
      <c r="BB299" s="296">
        <v>1</v>
      </c>
      <c r="BC299" s="296">
        <v>0.55000000000000004</v>
      </c>
      <c r="BD299" s="296">
        <v>1</v>
      </c>
      <c r="BE299" s="296">
        <v>0.6</v>
      </c>
      <c r="BF299" s="296">
        <v>1</v>
      </c>
      <c r="BG299" s="296">
        <v>1</v>
      </c>
      <c r="BH299" s="296">
        <v>1</v>
      </c>
      <c r="BI299" s="296">
        <v>1</v>
      </c>
      <c r="BJ299" s="296">
        <v>0.73</v>
      </c>
      <c r="BK299" s="296">
        <v>1</v>
      </c>
      <c r="BL299" s="296">
        <v>1</v>
      </c>
      <c r="BM299" s="296">
        <v>1</v>
      </c>
      <c r="BN299" s="296">
        <v>1</v>
      </c>
      <c r="BO299" s="296">
        <v>1</v>
      </c>
      <c r="BP299" s="296">
        <v>1</v>
      </c>
      <c r="BQ299" s="296">
        <v>0.5</v>
      </c>
      <c r="BR299" s="296">
        <v>0.78</v>
      </c>
      <c r="BS299" s="296">
        <v>0.6</v>
      </c>
      <c r="BT299" s="129"/>
    </row>
    <row r="300" spans="1:72" ht="15" x14ac:dyDescent="0.15">
      <c r="A300" s="104" t="s">
        <v>514</v>
      </c>
      <c r="B300" s="158" t="s">
        <v>529</v>
      </c>
      <c r="C300" s="107" t="s">
        <v>233</v>
      </c>
      <c r="D300" s="170" t="s">
        <v>935</v>
      </c>
      <c r="E300" s="107" t="s">
        <v>131</v>
      </c>
      <c r="F300" s="107"/>
      <c r="G300" s="105">
        <v>1</v>
      </c>
      <c r="H300" s="106">
        <v>1</v>
      </c>
      <c r="I300" s="107">
        <f t="shared" si="12"/>
        <v>80</v>
      </c>
      <c r="J300" s="107">
        <f t="shared" si="12"/>
        <v>80</v>
      </c>
      <c r="K300" s="248"/>
      <c r="L300" s="296">
        <v>1</v>
      </c>
      <c r="M300" s="296">
        <v>1</v>
      </c>
      <c r="N300" s="296">
        <v>1</v>
      </c>
      <c r="O300" s="296">
        <v>1</v>
      </c>
      <c r="P300" s="296">
        <v>1</v>
      </c>
      <c r="Q300" s="296">
        <v>1</v>
      </c>
      <c r="R300" s="296">
        <v>1</v>
      </c>
      <c r="S300" s="296">
        <v>1</v>
      </c>
      <c r="T300" s="296">
        <v>1</v>
      </c>
      <c r="U300" s="296">
        <v>1</v>
      </c>
      <c r="V300" s="296">
        <v>1</v>
      </c>
      <c r="W300" s="296">
        <v>1</v>
      </c>
      <c r="X300" s="296">
        <v>1</v>
      </c>
      <c r="Y300" s="296">
        <v>1</v>
      </c>
      <c r="Z300" s="296">
        <v>1</v>
      </c>
      <c r="AA300" s="296">
        <v>1</v>
      </c>
      <c r="AB300" s="296">
        <v>1</v>
      </c>
      <c r="AC300" s="296">
        <v>1</v>
      </c>
      <c r="AD300" s="296">
        <v>1</v>
      </c>
      <c r="AE300" s="296">
        <v>1</v>
      </c>
      <c r="AF300" s="296">
        <v>1</v>
      </c>
      <c r="AG300" s="296">
        <v>1</v>
      </c>
      <c r="AH300" s="296">
        <v>1</v>
      </c>
      <c r="AI300" s="296">
        <v>0.81</v>
      </c>
      <c r="AJ300" s="296">
        <v>1</v>
      </c>
      <c r="AK300" s="296">
        <v>1</v>
      </c>
      <c r="AL300" s="296">
        <v>1</v>
      </c>
      <c r="AM300" s="296">
        <v>1</v>
      </c>
      <c r="AN300" s="296">
        <v>1</v>
      </c>
      <c r="AO300" s="296">
        <v>1</v>
      </c>
      <c r="AP300" s="296">
        <v>1</v>
      </c>
      <c r="AQ300" s="296">
        <v>1</v>
      </c>
      <c r="AR300" s="296">
        <v>1</v>
      </c>
      <c r="AS300" s="296">
        <v>1</v>
      </c>
      <c r="AT300" s="296">
        <v>1</v>
      </c>
      <c r="AU300" s="296">
        <v>1</v>
      </c>
      <c r="AV300" s="296">
        <v>1</v>
      </c>
      <c r="AW300" s="296">
        <v>1</v>
      </c>
      <c r="AX300" s="296">
        <v>1</v>
      </c>
      <c r="AY300" s="296">
        <v>0.5</v>
      </c>
      <c r="AZ300" s="296">
        <v>1</v>
      </c>
      <c r="BA300" s="296">
        <v>0.89</v>
      </c>
      <c r="BB300" s="296">
        <v>1</v>
      </c>
      <c r="BC300" s="296">
        <v>0.55000000000000004</v>
      </c>
      <c r="BD300" s="296">
        <v>1</v>
      </c>
      <c r="BE300" s="296">
        <v>0.6</v>
      </c>
      <c r="BF300" s="296">
        <v>1</v>
      </c>
      <c r="BG300" s="296">
        <v>1</v>
      </c>
      <c r="BH300" s="296">
        <v>1</v>
      </c>
      <c r="BI300" s="296">
        <v>1</v>
      </c>
      <c r="BJ300" s="296">
        <v>0.73</v>
      </c>
      <c r="BK300" s="296">
        <v>1</v>
      </c>
      <c r="BL300" s="296">
        <v>1</v>
      </c>
      <c r="BM300" s="296">
        <v>1</v>
      </c>
      <c r="BN300" s="296">
        <v>1</v>
      </c>
      <c r="BO300" s="296">
        <v>1</v>
      </c>
      <c r="BP300" s="296">
        <v>1</v>
      </c>
      <c r="BQ300" s="296">
        <v>0.5</v>
      </c>
      <c r="BR300" s="296">
        <v>0.78</v>
      </c>
      <c r="BS300" s="296">
        <v>0.6</v>
      </c>
      <c r="BT300" s="129"/>
    </row>
    <row r="301" spans="1:72" ht="15" x14ac:dyDescent="0.2">
      <c r="A301" s="286" t="s">
        <v>515</v>
      </c>
      <c r="B301" s="158" t="s">
        <v>529</v>
      </c>
      <c r="C301" s="107" t="s">
        <v>233</v>
      </c>
      <c r="D301" s="170" t="s">
        <v>936</v>
      </c>
      <c r="E301" s="107" t="s">
        <v>131</v>
      </c>
      <c r="F301" s="107"/>
      <c r="G301" s="105"/>
      <c r="H301" s="106"/>
      <c r="I301" s="107">
        <v>24.5</v>
      </c>
      <c r="J301" s="107">
        <v>24.5</v>
      </c>
      <c r="K301" s="295"/>
      <c r="L301" s="296">
        <v>1</v>
      </c>
      <c r="M301" s="296">
        <v>1</v>
      </c>
      <c r="N301" s="296">
        <v>1</v>
      </c>
      <c r="O301" s="296">
        <v>1</v>
      </c>
      <c r="P301" s="296">
        <v>1</v>
      </c>
      <c r="Q301" s="296">
        <v>1</v>
      </c>
      <c r="R301" s="296">
        <v>1</v>
      </c>
      <c r="S301" s="296">
        <v>1</v>
      </c>
      <c r="T301" s="296">
        <v>1</v>
      </c>
      <c r="U301" s="296">
        <v>1</v>
      </c>
      <c r="V301" s="296">
        <v>1</v>
      </c>
      <c r="W301" s="296">
        <v>1</v>
      </c>
      <c r="X301" s="296">
        <v>1</v>
      </c>
      <c r="Y301" s="296">
        <v>1</v>
      </c>
      <c r="Z301" s="296">
        <v>1</v>
      </c>
      <c r="AA301" s="296">
        <v>1</v>
      </c>
      <c r="AB301" s="296">
        <v>1</v>
      </c>
      <c r="AC301" s="296">
        <v>1</v>
      </c>
      <c r="AD301" s="296">
        <v>1</v>
      </c>
      <c r="AE301" s="296">
        <v>1</v>
      </c>
      <c r="AF301" s="296">
        <v>1</v>
      </c>
      <c r="AG301" s="296">
        <v>1</v>
      </c>
      <c r="AH301" s="296">
        <v>1</v>
      </c>
      <c r="AI301" s="296">
        <v>0.81</v>
      </c>
      <c r="AJ301" s="296">
        <v>1</v>
      </c>
      <c r="AK301" s="296">
        <v>1</v>
      </c>
      <c r="AL301" s="296">
        <v>1</v>
      </c>
      <c r="AM301" s="296">
        <v>1</v>
      </c>
      <c r="AN301" s="296">
        <v>1</v>
      </c>
      <c r="AO301" s="296">
        <v>1</v>
      </c>
      <c r="AP301" s="296">
        <v>1</v>
      </c>
      <c r="AQ301" s="296">
        <v>1</v>
      </c>
      <c r="AR301" s="296">
        <v>1</v>
      </c>
      <c r="AS301" s="296">
        <v>1</v>
      </c>
      <c r="AT301" s="296">
        <v>1</v>
      </c>
      <c r="AU301" s="296">
        <v>1</v>
      </c>
      <c r="AV301" s="296">
        <v>1</v>
      </c>
      <c r="AW301" s="296">
        <v>1</v>
      </c>
      <c r="AX301" s="296">
        <v>1</v>
      </c>
      <c r="AY301" s="296">
        <v>0.5</v>
      </c>
      <c r="AZ301" s="296">
        <v>1</v>
      </c>
      <c r="BA301" s="296">
        <v>0.89</v>
      </c>
      <c r="BB301" s="296">
        <v>1</v>
      </c>
      <c r="BC301" s="296">
        <v>0.55000000000000004</v>
      </c>
      <c r="BD301" s="296">
        <v>1</v>
      </c>
      <c r="BE301" s="296">
        <v>0.6</v>
      </c>
      <c r="BF301" s="296">
        <v>1</v>
      </c>
      <c r="BG301" s="296">
        <v>1</v>
      </c>
      <c r="BH301" s="296">
        <v>1</v>
      </c>
      <c r="BI301" s="296">
        <v>1</v>
      </c>
      <c r="BJ301" s="296">
        <v>0.89</v>
      </c>
      <c r="BK301" s="296">
        <v>1</v>
      </c>
      <c r="BL301" s="296">
        <v>1</v>
      </c>
      <c r="BM301" s="296">
        <v>1</v>
      </c>
      <c r="BN301" s="296">
        <v>1</v>
      </c>
      <c r="BO301" s="296">
        <v>1</v>
      </c>
      <c r="BP301" s="296">
        <v>1</v>
      </c>
      <c r="BQ301" s="296">
        <v>0.5</v>
      </c>
      <c r="BR301" s="296">
        <v>0.78</v>
      </c>
      <c r="BS301" s="296">
        <v>0.6</v>
      </c>
      <c r="BT301" s="129"/>
    </row>
    <row r="302" spans="1:72" x14ac:dyDescent="0.15">
      <c r="K302" s="277"/>
    </row>
    <row r="303" spans="1:72" x14ac:dyDescent="0.15">
      <c r="K303" s="277"/>
    </row>
    <row r="304" spans="1:72" ht="14" thickBot="1" x14ac:dyDescent="0.2">
      <c r="K304" s="281"/>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6CCB0-8FC4-9B49-8FFB-70826CB97C7C}">
  <dimension ref="A1:BQ257"/>
  <sheetViews>
    <sheetView topLeftCell="A226" zoomScale="150" zoomScaleNormal="150" workbookViewId="0">
      <selection activeCell="A230" sqref="A230:XFD230"/>
    </sheetView>
  </sheetViews>
  <sheetFormatPr baseColWidth="10" defaultRowHeight="13" x14ac:dyDescent="0.15"/>
  <cols>
    <col min="1" max="1" width="31.6640625" customWidth="1"/>
    <col min="2" max="2" width="15" customWidth="1"/>
    <col min="3" max="4" width="14.83203125" customWidth="1"/>
    <col min="5" max="5" width="17.6640625" customWidth="1"/>
    <col min="7" max="7" width="10.83203125" style="264"/>
    <col min="8" max="8" width="9.1640625" customWidth="1"/>
  </cols>
  <sheetData>
    <row r="1" spans="1:69" ht="14" x14ac:dyDescent="0.15">
      <c r="A1" s="38" t="s">
        <v>85</v>
      </c>
      <c r="B1" s="38" t="s">
        <v>224</v>
      </c>
      <c r="C1" s="38" t="s">
        <v>1045</v>
      </c>
      <c r="D1" s="38" t="s">
        <v>1046</v>
      </c>
      <c r="E1" s="38" t="s">
        <v>1047</v>
      </c>
      <c r="F1" s="38" t="s">
        <v>1048</v>
      </c>
      <c r="G1" s="38" t="s">
        <v>1049</v>
      </c>
      <c r="H1" s="245" t="s">
        <v>1050</v>
      </c>
      <c r="I1" s="403" t="s">
        <v>57</v>
      </c>
      <c r="J1" s="41" t="s">
        <v>58</v>
      </c>
      <c r="K1" s="41" t="s">
        <v>59</v>
      </c>
      <c r="L1" s="41" t="s">
        <v>60</v>
      </c>
      <c r="M1" s="41" t="s">
        <v>61</v>
      </c>
      <c r="N1" s="41" t="s">
        <v>62</v>
      </c>
      <c r="O1" s="41" t="s">
        <v>63</v>
      </c>
      <c r="P1" s="41" t="s">
        <v>64</v>
      </c>
      <c r="Q1" s="41" t="s">
        <v>65</v>
      </c>
      <c r="R1" s="41" t="s">
        <v>66</v>
      </c>
      <c r="S1" s="41" t="s">
        <v>47</v>
      </c>
      <c r="T1" s="41" t="s">
        <v>48</v>
      </c>
      <c r="U1" s="41" t="s">
        <v>49</v>
      </c>
      <c r="V1" s="41" t="s">
        <v>50</v>
      </c>
      <c r="W1" s="41" t="s">
        <v>51</v>
      </c>
      <c r="X1" s="41" t="s">
        <v>52</v>
      </c>
      <c r="Y1" s="41" t="s">
        <v>53</v>
      </c>
      <c r="Z1" s="41" t="s">
        <v>54</v>
      </c>
      <c r="AA1" s="41" t="s">
        <v>55</v>
      </c>
      <c r="AB1" s="41" t="s">
        <v>56</v>
      </c>
      <c r="AC1" s="41" t="s">
        <v>37</v>
      </c>
      <c r="AD1" s="41" t="s">
        <v>38</v>
      </c>
      <c r="AE1" s="41" t="s">
        <v>39</v>
      </c>
      <c r="AF1" s="41" t="s">
        <v>40</v>
      </c>
      <c r="AG1" s="41" t="s">
        <v>41</v>
      </c>
      <c r="AH1" s="41" t="s">
        <v>42</v>
      </c>
      <c r="AI1" s="41" t="s">
        <v>43</v>
      </c>
      <c r="AJ1" s="41" t="s">
        <v>44</v>
      </c>
      <c r="AK1" s="41" t="s">
        <v>45</v>
      </c>
      <c r="AL1" s="41" t="s">
        <v>46</v>
      </c>
      <c r="AM1" s="41" t="s">
        <v>27</v>
      </c>
      <c r="AN1" s="41" t="s">
        <v>28</v>
      </c>
      <c r="AO1" s="41" t="s">
        <v>29</v>
      </c>
      <c r="AP1" s="41" t="s">
        <v>30</v>
      </c>
      <c r="AQ1" s="41" t="s">
        <v>31</v>
      </c>
      <c r="AR1" s="41" t="s">
        <v>32</v>
      </c>
      <c r="AS1" s="41" t="s">
        <v>33</v>
      </c>
      <c r="AT1" s="41" t="s">
        <v>34</v>
      </c>
      <c r="AU1" s="41" t="s">
        <v>35</v>
      </c>
      <c r="AV1" s="41" t="s">
        <v>36</v>
      </c>
      <c r="AW1" s="41" t="s">
        <v>17</v>
      </c>
      <c r="AX1" s="41" t="s">
        <v>18</v>
      </c>
      <c r="AY1" s="41" t="s">
        <v>19</v>
      </c>
      <c r="AZ1" s="41" t="s">
        <v>20</v>
      </c>
      <c r="BA1" s="41" t="s">
        <v>21</v>
      </c>
      <c r="BB1" s="41" t="s">
        <v>22</v>
      </c>
      <c r="BC1" s="41" t="s">
        <v>23</v>
      </c>
      <c r="BD1" s="41" t="s">
        <v>24</v>
      </c>
      <c r="BE1" s="41" t="s">
        <v>25</v>
      </c>
      <c r="BF1" s="41" t="s">
        <v>26</v>
      </c>
      <c r="BG1" s="41" t="s">
        <v>6</v>
      </c>
      <c r="BH1" s="41" t="s">
        <v>7</v>
      </c>
      <c r="BI1" s="41" t="s">
        <v>8</v>
      </c>
      <c r="BJ1" s="41" t="s">
        <v>10</v>
      </c>
      <c r="BK1" s="41" t="s">
        <v>11</v>
      </c>
      <c r="BL1" s="41" t="s">
        <v>12</v>
      </c>
      <c r="BM1" s="41" t="s">
        <v>13</v>
      </c>
      <c r="BN1" s="41" t="s">
        <v>14</v>
      </c>
      <c r="BO1" s="41" t="s">
        <v>15</v>
      </c>
      <c r="BP1" s="41" t="s">
        <v>16</v>
      </c>
      <c r="BQ1" s="36"/>
    </row>
    <row r="2" spans="1:69" ht="15" x14ac:dyDescent="0.15">
      <c r="A2" s="104" t="s">
        <v>958</v>
      </c>
      <c r="B2" s="153" t="s">
        <v>517</v>
      </c>
      <c r="C2" s="153" t="s">
        <v>226</v>
      </c>
      <c r="D2" s="153" t="s">
        <v>573</v>
      </c>
      <c r="E2" s="153" t="s">
        <v>1023</v>
      </c>
      <c r="F2" s="107">
        <v>2.4</v>
      </c>
      <c r="G2" s="107">
        <v>12.6</v>
      </c>
      <c r="H2" s="248"/>
      <c r="I2" s="296">
        <v>1</v>
      </c>
      <c r="J2" s="296">
        <v>1</v>
      </c>
      <c r="K2" s="296">
        <v>1</v>
      </c>
      <c r="L2" s="296">
        <v>1</v>
      </c>
      <c r="M2" s="296">
        <v>1</v>
      </c>
      <c r="N2" s="296">
        <v>1</v>
      </c>
      <c r="O2" s="296">
        <v>1</v>
      </c>
      <c r="P2" s="296">
        <v>1</v>
      </c>
      <c r="Q2" s="296">
        <v>1</v>
      </c>
      <c r="R2" s="296">
        <v>1</v>
      </c>
      <c r="S2" s="296">
        <v>1</v>
      </c>
      <c r="T2" s="296">
        <v>1</v>
      </c>
      <c r="U2" s="296">
        <v>1</v>
      </c>
      <c r="V2" s="296">
        <v>1</v>
      </c>
      <c r="W2" s="296">
        <v>1</v>
      </c>
      <c r="X2" s="296">
        <v>1</v>
      </c>
      <c r="Y2" s="296">
        <v>1</v>
      </c>
      <c r="Z2" s="296">
        <v>1</v>
      </c>
      <c r="AA2" s="296">
        <v>1</v>
      </c>
      <c r="AB2" s="296">
        <v>1</v>
      </c>
      <c r="AC2" s="296">
        <v>1</v>
      </c>
      <c r="AD2" s="296">
        <v>1</v>
      </c>
      <c r="AE2" s="296">
        <v>1</v>
      </c>
      <c r="AF2" s="296">
        <v>0.81</v>
      </c>
      <c r="AG2" s="296">
        <v>1</v>
      </c>
      <c r="AH2" s="296">
        <v>1</v>
      </c>
      <c r="AI2" s="296">
        <v>1</v>
      </c>
      <c r="AJ2" s="296">
        <v>1</v>
      </c>
      <c r="AK2" s="296">
        <v>1</v>
      </c>
      <c r="AL2" s="296">
        <v>1</v>
      </c>
      <c r="AM2" s="296">
        <v>1</v>
      </c>
      <c r="AN2" s="296">
        <v>1</v>
      </c>
      <c r="AO2" s="296">
        <v>1</v>
      </c>
      <c r="AP2" s="296">
        <v>1</v>
      </c>
      <c r="AQ2" s="296">
        <v>1</v>
      </c>
      <c r="AR2" s="296">
        <v>1</v>
      </c>
      <c r="AS2" s="296">
        <v>1</v>
      </c>
      <c r="AT2" s="296">
        <v>1</v>
      </c>
      <c r="AU2" s="296">
        <v>1</v>
      </c>
      <c r="AV2" s="296">
        <v>0.5</v>
      </c>
      <c r="AW2" s="296">
        <v>1</v>
      </c>
      <c r="AX2" s="296">
        <v>0.89</v>
      </c>
      <c r="AY2" s="296">
        <v>1</v>
      </c>
      <c r="AZ2" s="296">
        <v>0.55000000000000004</v>
      </c>
      <c r="BA2" s="296">
        <v>1</v>
      </c>
      <c r="BB2" s="296">
        <v>0.6</v>
      </c>
      <c r="BC2" s="296">
        <v>1</v>
      </c>
      <c r="BD2" s="296">
        <v>1</v>
      </c>
      <c r="BE2" s="296">
        <v>1</v>
      </c>
      <c r="BF2" s="296">
        <v>1</v>
      </c>
      <c r="BG2" s="296">
        <v>0.73</v>
      </c>
      <c r="BH2" s="296">
        <v>1</v>
      </c>
      <c r="BI2" s="296">
        <v>1</v>
      </c>
      <c r="BJ2" s="296">
        <v>1</v>
      </c>
      <c r="BK2" s="296">
        <v>1</v>
      </c>
      <c r="BL2" s="296">
        <v>1</v>
      </c>
      <c r="BM2" s="296">
        <v>1</v>
      </c>
      <c r="BN2" s="296">
        <v>0.5</v>
      </c>
      <c r="BO2" s="296">
        <v>0.78</v>
      </c>
      <c r="BP2" s="296">
        <v>0.6</v>
      </c>
      <c r="BQ2" s="129"/>
    </row>
    <row r="3" spans="1:69" ht="15" x14ac:dyDescent="0.15">
      <c r="A3" s="104" t="s">
        <v>174</v>
      </c>
      <c r="B3" s="153" t="s">
        <v>517</v>
      </c>
      <c r="C3" s="153" t="s">
        <v>227</v>
      </c>
      <c r="D3" s="153" t="s">
        <v>615</v>
      </c>
      <c r="E3" s="153" t="s">
        <v>1029</v>
      </c>
      <c r="F3" s="107">
        <v>24</v>
      </c>
      <c r="G3" s="107">
        <v>24</v>
      </c>
      <c r="H3" s="248"/>
      <c r="I3" s="296">
        <v>1</v>
      </c>
      <c r="J3" s="296">
        <v>1</v>
      </c>
      <c r="K3" s="296">
        <v>1</v>
      </c>
      <c r="L3" s="296">
        <v>1</v>
      </c>
      <c r="M3" s="296">
        <v>1</v>
      </c>
      <c r="N3" s="296">
        <v>1</v>
      </c>
      <c r="O3" s="296">
        <v>1</v>
      </c>
      <c r="P3" s="296">
        <v>1</v>
      </c>
      <c r="Q3" s="296">
        <v>1</v>
      </c>
      <c r="R3" s="296">
        <v>1</v>
      </c>
      <c r="S3" s="296">
        <v>1</v>
      </c>
      <c r="T3" s="296">
        <v>1</v>
      </c>
      <c r="U3" s="296">
        <v>1</v>
      </c>
      <c r="V3" s="296">
        <v>1</v>
      </c>
      <c r="W3" s="296">
        <v>1</v>
      </c>
      <c r="X3" s="296">
        <v>1</v>
      </c>
      <c r="Y3" s="296">
        <v>1</v>
      </c>
      <c r="Z3" s="296">
        <v>1</v>
      </c>
      <c r="AA3" s="296">
        <v>1</v>
      </c>
      <c r="AB3" s="296">
        <v>1</v>
      </c>
      <c r="AC3" s="296">
        <v>1</v>
      </c>
      <c r="AD3" s="296">
        <v>1</v>
      </c>
      <c r="AE3" s="296">
        <v>1</v>
      </c>
      <c r="AF3" s="296">
        <v>0.81</v>
      </c>
      <c r="AG3" s="296">
        <v>1</v>
      </c>
      <c r="AH3" s="296">
        <v>1</v>
      </c>
      <c r="AI3" s="296">
        <v>1</v>
      </c>
      <c r="AJ3" s="296">
        <v>1</v>
      </c>
      <c r="AK3" s="296">
        <v>1</v>
      </c>
      <c r="AL3" s="296">
        <v>1</v>
      </c>
      <c r="AM3" s="296">
        <v>1</v>
      </c>
      <c r="AN3" s="296">
        <v>1</v>
      </c>
      <c r="AO3" s="296">
        <v>1</v>
      </c>
      <c r="AP3" s="296">
        <v>1</v>
      </c>
      <c r="AQ3" s="296">
        <v>1</v>
      </c>
      <c r="AR3" s="296">
        <v>1</v>
      </c>
      <c r="AS3" s="296">
        <v>1</v>
      </c>
      <c r="AT3" s="296">
        <v>1</v>
      </c>
      <c r="AU3" s="296">
        <v>1</v>
      </c>
      <c r="AV3" s="296">
        <v>0.5</v>
      </c>
      <c r="AW3" s="296">
        <v>1</v>
      </c>
      <c r="AX3" s="296">
        <v>0.89</v>
      </c>
      <c r="AY3" s="296">
        <v>1</v>
      </c>
      <c r="AZ3" s="296">
        <v>0.55000000000000004</v>
      </c>
      <c r="BA3" s="296">
        <v>1</v>
      </c>
      <c r="BB3" s="296">
        <v>0.6</v>
      </c>
      <c r="BC3" s="296">
        <v>1</v>
      </c>
      <c r="BD3" s="296">
        <v>1</v>
      </c>
      <c r="BE3" s="296">
        <v>1</v>
      </c>
      <c r="BF3" s="296">
        <v>1</v>
      </c>
      <c r="BG3" s="296">
        <v>0.73</v>
      </c>
      <c r="BH3" s="296">
        <v>1</v>
      </c>
      <c r="BI3" s="296">
        <v>1</v>
      </c>
      <c r="BJ3" s="296">
        <v>1</v>
      </c>
      <c r="BK3" s="296">
        <v>1</v>
      </c>
      <c r="BL3" s="296">
        <v>1</v>
      </c>
      <c r="BM3" s="296">
        <v>1</v>
      </c>
      <c r="BN3" s="296">
        <v>0.5</v>
      </c>
      <c r="BO3" s="296">
        <v>0.78</v>
      </c>
      <c r="BP3" s="296">
        <v>0.6</v>
      </c>
      <c r="BQ3" s="129"/>
    </row>
    <row r="4" spans="1:69" ht="15" x14ac:dyDescent="0.15">
      <c r="A4" s="104" t="s">
        <v>175</v>
      </c>
      <c r="B4" s="153" t="s">
        <v>517</v>
      </c>
      <c r="C4" s="153" t="s">
        <v>227</v>
      </c>
      <c r="D4" s="153" t="s">
        <v>616</v>
      </c>
      <c r="E4" s="153" t="s">
        <v>1029</v>
      </c>
      <c r="F4" s="107">
        <v>32</v>
      </c>
      <c r="G4" s="107">
        <v>32</v>
      </c>
      <c r="H4" s="248"/>
      <c r="I4" s="296">
        <v>1</v>
      </c>
      <c r="J4" s="296">
        <v>1</v>
      </c>
      <c r="K4" s="296">
        <v>1</v>
      </c>
      <c r="L4" s="296">
        <v>1</v>
      </c>
      <c r="M4" s="296">
        <v>1</v>
      </c>
      <c r="N4" s="296">
        <v>1</v>
      </c>
      <c r="O4" s="296">
        <v>1</v>
      </c>
      <c r="P4" s="296">
        <v>1</v>
      </c>
      <c r="Q4" s="296">
        <v>1</v>
      </c>
      <c r="R4" s="296">
        <v>1</v>
      </c>
      <c r="S4" s="296">
        <v>1</v>
      </c>
      <c r="T4" s="296">
        <v>1</v>
      </c>
      <c r="U4" s="296">
        <v>1</v>
      </c>
      <c r="V4" s="296">
        <v>1</v>
      </c>
      <c r="W4" s="296">
        <v>1</v>
      </c>
      <c r="X4" s="296">
        <v>1</v>
      </c>
      <c r="Y4" s="296">
        <v>1</v>
      </c>
      <c r="Z4" s="296">
        <v>1</v>
      </c>
      <c r="AA4" s="296">
        <v>1</v>
      </c>
      <c r="AB4" s="296">
        <v>1</v>
      </c>
      <c r="AC4" s="296">
        <v>1</v>
      </c>
      <c r="AD4" s="296">
        <v>1</v>
      </c>
      <c r="AE4" s="296">
        <v>1</v>
      </c>
      <c r="AF4" s="296">
        <v>0.81</v>
      </c>
      <c r="AG4" s="296">
        <v>1</v>
      </c>
      <c r="AH4" s="296">
        <v>1</v>
      </c>
      <c r="AI4" s="296">
        <v>1</v>
      </c>
      <c r="AJ4" s="296">
        <v>1</v>
      </c>
      <c r="AK4" s="296">
        <v>1</v>
      </c>
      <c r="AL4" s="296">
        <v>1</v>
      </c>
      <c r="AM4" s="296">
        <v>1</v>
      </c>
      <c r="AN4" s="296">
        <v>1</v>
      </c>
      <c r="AO4" s="296">
        <v>1</v>
      </c>
      <c r="AP4" s="296">
        <v>1</v>
      </c>
      <c r="AQ4" s="296">
        <v>1</v>
      </c>
      <c r="AR4" s="296">
        <v>1</v>
      </c>
      <c r="AS4" s="296">
        <v>1</v>
      </c>
      <c r="AT4" s="296">
        <v>1</v>
      </c>
      <c r="AU4" s="296">
        <v>1</v>
      </c>
      <c r="AV4" s="296">
        <v>0.5</v>
      </c>
      <c r="AW4" s="296">
        <v>1</v>
      </c>
      <c r="AX4" s="296">
        <v>0.89</v>
      </c>
      <c r="AY4" s="296">
        <v>1</v>
      </c>
      <c r="AZ4" s="296">
        <v>0.55000000000000004</v>
      </c>
      <c r="BA4" s="296">
        <v>1</v>
      </c>
      <c r="BB4" s="296">
        <v>0.6</v>
      </c>
      <c r="BC4" s="296">
        <v>1</v>
      </c>
      <c r="BD4" s="296">
        <v>1</v>
      </c>
      <c r="BE4" s="296">
        <v>1</v>
      </c>
      <c r="BF4" s="296">
        <v>1</v>
      </c>
      <c r="BG4" s="296">
        <v>0.73</v>
      </c>
      <c r="BH4" s="296">
        <v>1</v>
      </c>
      <c r="BI4" s="296">
        <v>1</v>
      </c>
      <c r="BJ4" s="296">
        <v>1</v>
      </c>
      <c r="BK4" s="296">
        <v>1</v>
      </c>
      <c r="BL4" s="296">
        <v>1</v>
      </c>
      <c r="BM4" s="296">
        <v>1</v>
      </c>
      <c r="BN4" s="296">
        <v>0.5</v>
      </c>
      <c r="BO4" s="296">
        <v>0.78</v>
      </c>
      <c r="BP4" s="296">
        <v>0.6</v>
      </c>
      <c r="BQ4" s="129"/>
    </row>
    <row r="5" spans="1:69" ht="15" x14ac:dyDescent="0.15">
      <c r="A5" s="104" t="s">
        <v>176</v>
      </c>
      <c r="B5" s="153" t="s">
        <v>517</v>
      </c>
      <c r="C5" s="153" t="s">
        <v>227</v>
      </c>
      <c r="D5" s="153" t="s">
        <v>617</v>
      </c>
      <c r="E5" s="153" t="s">
        <v>1029</v>
      </c>
      <c r="F5" s="107">
        <v>32</v>
      </c>
      <c r="G5" s="107">
        <v>104</v>
      </c>
      <c r="H5" s="248"/>
      <c r="I5" s="296">
        <v>1</v>
      </c>
      <c r="J5" s="296">
        <v>1</v>
      </c>
      <c r="K5" s="296">
        <v>1</v>
      </c>
      <c r="L5" s="296">
        <v>1</v>
      </c>
      <c r="M5" s="296">
        <v>1</v>
      </c>
      <c r="N5" s="296">
        <v>1</v>
      </c>
      <c r="O5" s="296">
        <v>1</v>
      </c>
      <c r="P5" s="296">
        <v>1</v>
      </c>
      <c r="Q5" s="296">
        <v>1</v>
      </c>
      <c r="R5" s="296">
        <v>1</v>
      </c>
      <c r="S5" s="296">
        <v>1</v>
      </c>
      <c r="T5" s="296">
        <v>1</v>
      </c>
      <c r="U5" s="296">
        <v>1</v>
      </c>
      <c r="V5" s="296">
        <v>1</v>
      </c>
      <c r="W5" s="296">
        <v>1</v>
      </c>
      <c r="X5" s="296">
        <v>1</v>
      </c>
      <c r="Y5" s="296">
        <v>1</v>
      </c>
      <c r="Z5" s="296">
        <v>1</v>
      </c>
      <c r="AA5" s="296">
        <v>1</v>
      </c>
      <c r="AB5" s="296">
        <v>1</v>
      </c>
      <c r="AC5" s="296">
        <v>1</v>
      </c>
      <c r="AD5" s="296">
        <v>1</v>
      </c>
      <c r="AE5" s="296">
        <v>1</v>
      </c>
      <c r="AF5" s="296">
        <v>0.81</v>
      </c>
      <c r="AG5" s="296">
        <v>1</v>
      </c>
      <c r="AH5" s="296">
        <v>1</v>
      </c>
      <c r="AI5" s="296">
        <v>1</v>
      </c>
      <c r="AJ5" s="296">
        <v>1</v>
      </c>
      <c r="AK5" s="296">
        <v>1</v>
      </c>
      <c r="AL5" s="296">
        <v>1</v>
      </c>
      <c r="AM5" s="296">
        <v>1</v>
      </c>
      <c r="AN5" s="296">
        <v>1</v>
      </c>
      <c r="AO5" s="296">
        <v>1</v>
      </c>
      <c r="AP5" s="296">
        <v>1</v>
      </c>
      <c r="AQ5" s="296">
        <v>1</v>
      </c>
      <c r="AR5" s="296">
        <v>1</v>
      </c>
      <c r="AS5" s="296">
        <v>1</v>
      </c>
      <c r="AT5" s="296">
        <v>1</v>
      </c>
      <c r="AU5" s="296">
        <v>1</v>
      </c>
      <c r="AV5" s="296">
        <v>0.5</v>
      </c>
      <c r="AW5" s="296">
        <v>1</v>
      </c>
      <c r="AX5" s="296">
        <v>0.89</v>
      </c>
      <c r="AY5" s="296">
        <v>1</v>
      </c>
      <c r="AZ5" s="296">
        <v>0.55000000000000004</v>
      </c>
      <c r="BA5" s="296">
        <v>1</v>
      </c>
      <c r="BB5" s="296">
        <v>0.6</v>
      </c>
      <c r="BC5" s="296">
        <v>1</v>
      </c>
      <c r="BD5" s="296">
        <v>1</v>
      </c>
      <c r="BE5" s="296">
        <v>1</v>
      </c>
      <c r="BF5" s="296">
        <v>1</v>
      </c>
      <c r="BG5" s="296">
        <v>0.73</v>
      </c>
      <c r="BH5" s="296">
        <v>1</v>
      </c>
      <c r="BI5" s="296">
        <v>1</v>
      </c>
      <c r="BJ5" s="296">
        <v>1</v>
      </c>
      <c r="BK5" s="296">
        <v>1</v>
      </c>
      <c r="BL5" s="296">
        <v>1</v>
      </c>
      <c r="BM5" s="296">
        <v>1</v>
      </c>
      <c r="BN5" s="296">
        <v>0.5</v>
      </c>
      <c r="BO5" s="296">
        <v>0.78</v>
      </c>
      <c r="BP5" s="296">
        <v>0.6</v>
      </c>
      <c r="BQ5" s="129"/>
    </row>
    <row r="6" spans="1:69" ht="15" x14ac:dyDescent="0.15">
      <c r="A6" s="104" t="s">
        <v>177</v>
      </c>
      <c r="B6" s="153" t="s">
        <v>517</v>
      </c>
      <c r="C6" s="153" t="s">
        <v>227</v>
      </c>
      <c r="D6" s="153" t="s">
        <v>618</v>
      </c>
      <c r="E6" s="153" t="s">
        <v>1029</v>
      </c>
      <c r="F6" s="107">
        <v>40</v>
      </c>
      <c r="G6" s="107">
        <v>40</v>
      </c>
      <c r="H6" s="248"/>
      <c r="I6" s="296">
        <v>1</v>
      </c>
      <c r="J6" s="296">
        <v>1</v>
      </c>
      <c r="K6" s="296">
        <v>1</v>
      </c>
      <c r="L6" s="296">
        <v>1</v>
      </c>
      <c r="M6" s="296">
        <v>1</v>
      </c>
      <c r="N6" s="296">
        <v>1</v>
      </c>
      <c r="O6" s="296">
        <v>1</v>
      </c>
      <c r="P6" s="296">
        <v>1</v>
      </c>
      <c r="Q6" s="296">
        <v>1</v>
      </c>
      <c r="R6" s="296">
        <v>1</v>
      </c>
      <c r="S6" s="296">
        <v>1</v>
      </c>
      <c r="T6" s="296">
        <v>1</v>
      </c>
      <c r="U6" s="296">
        <v>1</v>
      </c>
      <c r="V6" s="296">
        <v>1</v>
      </c>
      <c r="W6" s="296">
        <v>1</v>
      </c>
      <c r="X6" s="296">
        <v>1</v>
      </c>
      <c r="Y6" s="296">
        <v>1</v>
      </c>
      <c r="Z6" s="296">
        <v>1</v>
      </c>
      <c r="AA6" s="296">
        <v>1</v>
      </c>
      <c r="AB6" s="296">
        <v>1</v>
      </c>
      <c r="AC6" s="296">
        <v>1</v>
      </c>
      <c r="AD6" s="296">
        <v>1</v>
      </c>
      <c r="AE6" s="296">
        <v>1</v>
      </c>
      <c r="AF6" s="296">
        <v>0.81</v>
      </c>
      <c r="AG6" s="296">
        <v>1</v>
      </c>
      <c r="AH6" s="296">
        <v>1</v>
      </c>
      <c r="AI6" s="296">
        <v>1</v>
      </c>
      <c r="AJ6" s="296">
        <v>1</v>
      </c>
      <c r="AK6" s="296">
        <v>1</v>
      </c>
      <c r="AL6" s="296">
        <v>1</v>
      </c>
      <c r="AM6" s="296">
        <v>1</v>
      </c>
      <c r="AN6" s="296">
        <v>1</v>
      </c>
      <c r="AO6" s="296">
        <v>1</v>
      </c>
      <c r="AP6" s="296">
        <v>1</v>
      </c>
      <c r="AQ6" s="296">
        <v>1</v>
      </c>
      <c r="AR6" s="296">
        <v>1</v>
      </c>
      <c r="AS6" s="296">
        <v>1</v>
      </c>
      <c r="AT6" s="296">
        <v>1</v>
      </c>
      <c r="AU6" s="296">
        <v>1</v>
      </c>
      <c r="AV6" s="296">
        <v>0.5</v>
      </c>
      <c r="AW6" s="296">
        <v>1</v>
      </c>
      <c r="AX6" s="296">
        <v>0.89</v>
      </c>
      <c r="AY6" s="296">
        <v>1</v>
      </c>
      <c r="AZ6" s="296">
        <v>0.55000000000000004</v>
      </c>
      <c r="BA6" s="296">
        <v>1</v>
      </c>
      <c r="BB6" s="296">
        <v>0.6</v>
      </c>
      <c r="BC6" s="296">
        <v>1</v>
      </c>
      <c r="BD6" s="296">
        <v>1</v>
      </c>
      <c r="BE6" s="296">
        <v>1</v>
      </c>
      <c r="BF6" s="296">
        <v>1</v>
      </c>
      <c r="BG6" s="296">
        <v>0.73</v>
      </c>
      <c r="BH6" s="296">
        <v>1</v>
      </c>
      <c r="BI6" s="296">
        <v>1</v>
      </c>
      <c r="BJ6" s="296">
        <v>1</v>
      </c>
      <c r="BK6" s="296">
        <v>1</v>
      </c>
      <c r="BL6" s="296">
        <v>1</v>
      </c>
      <c r="BM6" s="296">
        <v>1</v>
      </c>
      <c r="BN6" s="296">
        <v>0.5</v>
      </c>
      <c r="BO6" s="296">
        <v>0.78</v>
      </c>
      <c r="BP6" s="296">
        <v>0.6</v>
      </c>
      <c r="BQ6" s="129"/>
    </row>
    <row r="7" spans="1:69" ht="15" x14ac:dyDescent="0.15">
      <c r="A7" s="104" t="s">
        <v>178</v>
      </c>
      <c r="B7" s="153" t="s">
        <v>517</v>
      </c>
      <c r="C7" s="153" t="s">
        <v>227</v>
      </c>
      <c r="D7" s="153" t="s">
        <v>619</v>
      </c>
      <c r="E7" s="153" t="s">
        <v>1029</v>
      </c>
      <c r="F7" s="107">
        <v>64</v>
      </c>
      <c r="G7" s="107">
        <v>64</v>
      </c>
      <c r="H7" s="248"/>
      <c r="I7" s="296">
        <v>1</v>
      </c>
      <c r="J7" s="296">
        <v>1</v>
      </c>
      <c r="K7" s="296">
        <v>1</v>
      </c>
      <c r="L7" s="296">
        <v>1</v>
      </c>
      <c r="M7" s="296">
        <v>1</v>
      </c>
      <c r="N7" s="296">
        <v>1</v>
      </c>
      <c r="O7" s="296">
        <v>1</v>
      </c>
      <c r="P7" s="296">
        <v>1</v>
      </c>
      <c r="Q7" s="296">
        <v>1</v>
      </c>
      <c r="R7" s="296">
        <v>1</v>
      </c>
      <c r="S7" s="296">
        <v>1</v>
      </c>
      <c r="T7" s="296">
        <v>1</v>
      </c>
      <c r="U7" s="296">
        <v>1</v>
      </c>
      <c r="V7" s="296">
        <v>1</v>
      </c>
      <c r="W7" s="296">
        <v>1</v>
      </c>
      <c r="X7" s="296">
        <v>1</v>
      </c>
      <c r="Y7" s="296">
        <v>1</v>
      </c>
      <c r="Z7" s="296">
        <v>1</v>
      </c>
      <c r="AA7" s="296">
        <v>1</v>
      </c>
      <c r="AB7" s="296">
        <v>1</v>
      </c>
      <c r="AC7" s="296">
        <v>1</v>
      </c>
      <c r="AD7" s="296">
        <v>1</v>
      </c>
      <c r="AE7" s="296">
        <v>1</v>
      </c>
      <c r="AF7" s="296">
        <v>0.81</v>
      </c>
      <c r="AG7" s="296">
        <v>1</v>
      </c>
      <c r="AH7" s="296">
        <v>1</v>
      </c>
      <c r="AI7" s="296">
        <v>1</v>
      </c>
      <c r="AJ7" s="296">
        <v>1</v>
      </c>
      <c r="AK7" s="296">
        <v>1</v>
      </c>
      <c r="AL7" s="296">
        <v>1</v>
      </c>
      <c r="AM7" s="296">
        <v>1</v>
      </c>
      <c r="AN7" s="296">
        <v>1</v>
      </c>
      <c r="AO7" s="296">
        <v>1</v>
      </c>
      <c r="AP7" s="296">
        <v>1</v>
      </c>
      <c r="AQ7" s="296">
        <v>1</v>
      </c>
      <c r="AR7" s="296">
        <v>1</v>
      </c>
      <c r="AS7" s="296">
        <v>1</v>
      </c>
      <c r="AT7" s="296">
        <v>1</v>
      </c>
      <c r="AU7" s="296">
        <v>1</v>
      </c>
      <c r="AV7" s="296">
        <v>0.5</v>
      </c>
      <c r="AW7" s="296">
        <v>1</v>
      </c>
      <c r="AX7" s="296">
        <v>0.89</v>
      </c>
      <c r="AY7" s="296">
        <v>1</v>
      </c>
      <c r="AZ7" s="296">
        <v>0.55000000000000004</v>
      </c>
      <c r="BA7" s="296">
        <v>1</v>
      </c>
      <c r="BB7" s="296">
        <v>0.6</v>
      </c>
      <c r="BC7" s="296">
        <v>1</v>
      </c>
      <c r="BD7" s="296">
        <v>1</v>
      </c>
      <c r="BE7" s="296">
        <v>1</v>
      </c>
      <c r="BF7" s="296">
        <v>1</v>
      </c>
      <c r="BG7" s="296">
        <v>0.73</v>
      </c>
      <c r="BH7" s="296">
        <v>1</v>
      </c>
      <c r="BI7" s="296">
        <v>1</v>
      </c>
      <c r="BJ7" s="296">
        <v>1</v>
      </c>
      <c r="BK7" s="296">
        <v>1</v>
      </c>
      <c r="BL7" s="296">
        <v>1</v>
      </c>
      <c r="BM7" s="296">
        <v>1</v>
      </c>
      <c r="BN7" s="296">
        <v>0.5</v>
      </c>
      <c r="BO7" s="296">
        <v>0.78</v>
      </c>
      <c r="BP7" s="296">
        <v>0.6</v>
      </c>
      <c r="BQ7" s="129"/>
    </row>
    <row r="8" spans="1:69" ht="15" x14ac:dyDescent="0.15">
      <c r="A8" s="104" t="s">
        <v>179</v>
      </c>
      <c r="B8" s="153" t="s">
        <v>517</v>
      </c>
      <c r="C8" s="153" t="s">
        <v>228</v>
      </c>
      <c r="D8" s="153" t="s">
        <v>620</v>
      </c>
      <c r="E8" s="153" t="s">
        <v>1029</v>
      </c>
      <c r="F8" s="107">
        <v>16</v>
      </c>
      <c r="G8" s="107">
        <v>16</v>
      </c>
      <c r="H8" s="248"/>
      <c r="I8" s="296">
        <v>1</v>
      </c>
      <c r="J8" s="296">
        <v>1</v>
      </c>
      <c r="K8" s="296">
        <v>1</v>
      </c>
      <c r="L8" s="296">
        <v>1</v>
      </c>
      <c r="M8" s="296">
        <v>1</v>
      </c>
      <c r="N8" s="296">
        <v>1</v>
      </c>
      <c r="O8" s="296">
        <v>1</v>
      </c>
      <c r="P8" s="296">
        <v>1</v>
      </c>
      <c r="Q8" s="296">
        <v>1</v>
      </c>
      <c r="R8" s="296">
        <v>1</v>
      </c>
      <c r="S8" s="296">
        <v>1</v>
      </c>
      <c r="T8" s="296">
        <v>1</v>
      </c>
      <c r="U8" s="296">
        <v>1</v>
      </c>
      <c r="V8" s="296">
        <v>1</v>
      </c>
      <c r="W8" s="296">
        <v>1</v>
      </c>
      <c r="X8" s="296">
        <v>1</v>
      </c>
      <c r="Y8" s="296">
        <v>1</v>
      </c>
      <c r="Z8" s="296">
        <v>1</v>
      </c>
      <c r="AA8" s="296">
        <v>1</v>
      </c>
      <c r="AB8" s="296">
        <v>1</v>
      </c>
      <c r="AC8" s="296">
        <v>1</v>
      </c>
      <c r="AD8" s="296">
        <v>1</v>
      </c>
      <c r="AE8" s="296">
        <v>1</v>
      </c>
      <c r="AF8" s="296">
        <v>0.81</v>
      </c>
      <c r="AG8" s="296">
        <v>1</v>
      </c>
      <c r="AH8" s="296">
        <v>1</v>
      </c>
      <c r="AI8" s="296">
        <v>1</v>
      </c>
      <c r="AJ8" s="296">
        <v>1</v>
      </c>
      <c r="AK8" s="296">
        <v>1</v>
      </c>
      <c r="AL8" s="296">
        <v>1</v>
      </c>
      <c r="AM8" s="296">
        <v>1</v>
      </c>
      <c r="AN8" s="296">
        <v>1</v>
      </c>
      <c r="AO8" s="296">
        <v>1</v>
      </c>
      <c r="AP8" s="296">
        <v>1</v>
      </c>
      <c r="AQ8" s="296">
        <v>1</v>
      </c>
      <c r="AR8" s="296">
        <v>1</v>
      </c>
      <c r="AS8" s="296">
        <v>1</v>
      </c>
      <c r="AT8" s="296">
        <v>1</v>
      </c>
      <c r="AU8" s="296">
        <v>1</v>
      </c>
      <c r="AV8" s="296">
        <v>0.5</v>
      </c>
      <c r="AW8" s="296">
        <v>1</v>
      </c>
      <c r="AX8" s="296">
        <v>0.89</v>
      </c>
      <c r="AY8" s="296">
        <v>1</v>
      </c>
      <c r="AZ8" s="296">
        <v>0.55000000000000004</v>
      </c>
      <c r="BA8" s="296">
        <v>1</v>
      </c>
      <c r="BB8" s="296">
        <v>0.6</v>
      </c>
      <c r="BC8" s="296">
        <v>1</v>
      </c>
      <c r="BD8" s="296">
        <v>1</v>
      </c>
      <c r="BE8" s="296">
        <v>1</v>
      </c>
      <c r="BF8" s="296">
        <v>1</v>
      </c>
      <c r="BG8" s="296">
        <v>0.73</v>
      </c>
      <c r="BH8" s="296">
        <v>1</v>
      </c>
      <c r="BI8" s="296">
        <v>1</v>
      </c>
      <c r="BJ8" s="296">
        <v>1</v>
      </c>
      <c r="BK8" s="296">
        <v>1</v>
      </c>
      <c r="BL8" s="296">
        <v>1</v>
      </c>
      <c r="BM8" s="296">
        <v>1</v>
      </c>
      <c r="BN8" s="296">
        <v>0.5</v>
      </c>
      <c r="BO8" s="296">
        <v>0.78</v>
      </c>
      <c r="BP8" s="296">
        <v>0.6</v>
      </c>
      <c r="BQ8" s="129"/>
    </row>
    <row r="9" spans="1:69" ht="15" x14ac:dyDescent="0.15">
      <c r="A9" s="104" t="s">
        <v>181</v>
      </c>
      <c r="B9" s="153" t="s">
        <v>517</v>
      </c>
      <c r="C9" s="153" t="s">
        <v>229</v>
      </c>
      <c r="D9" s="153" t="s">
        <v>621</v>
      </c>
      <c r="E9" s="153" t="s">
        <v>1025</v>
      </c>
      <c r="F9" s="107">
        <v>16</v>
      </c>
      <c r="G9" s="107">
        <v>16</v>
      </c>
      <c r="H9" s="248">
        <v>16</v>
      </c>
      <c r="I9" s="296">
        <v>1</v>
      </c>
      <c r="J9" s="296">
        <v>1</v>
      </c>
      <c r="K9" s="296">
        <v>1</v>
      </c>
      <c r="L9" s="296">
        <v>1</v>
      </c>
      <c r="M9" s="296">
        <v>1</v>
      </c>
      <c r="N9" s="296">
        <v>1</v>
      </c>
      <c r="O9" s="296">
        <v>1</v>
      </c>
      <c r="P9" s="296">
        <v>1</v>
      </c>
      <c r="Q9" s="296">
        <v>1</v>
      </c>
      <c r="R9" s="296">
        <v>1</v>
      </c>
      <c r="S9" s="296">
        <v>1</v>
      </c>
      <c r="T9" s="296">
        <v>1</v>
      </c>
      <c r="U9" s="296">
        <v>1</v>
      </c>
      <c r="V9" s="296">
        <v>1</v>
      </c>
      <c r="W9" s="296">
        <v>1</v>
      </c>
      <c r="X9" s="296">
        <v>1</v>
      </c>
      <c r="Y9" s="296">
        <v>1</v>
      </c>
      <c r="Z9" s="296">
        <v>1</v>
      </c>
      <c r="AA9" s="296">
        <v>1</v>
      </c>
      <c r="AB9" s="296">
        <v>1</v>
      </c>
      <c r="AC9" s="296">
        <v>1</v>
      </c>
      <c r="AD9" s="296">
        <v>1</v>
      </c>
      <c r="AE9" s="296">
        <v>1</v>
      </c>
      <c r="AF9" s="296">
        <v>0.81</v>
      </c>
      <c r="AG9" s="296">
        <v>1</v>
      </c>
      <c r="AH9" s="296">
        <v>1</v>
      </c>
      <c r="AI9" s="296">
        <v>1</v>
      </c>
      <c r="AJ9" s="296">
        <v>1</v>
      </c>
      <c r="AK9" s="296">
        <v>1</v>
      </c>
      <c r="AL9" s="296">
        <v>1</v>
      </c>
      <c r="AM9" s="296">
        <v>1</v>
      </c>
      <c r="AN9" s="296">
        <v>1</v>
      </c>
      <c r="AO9" s="296">
        <v>1</v>
      </c>
      <c r="AP9" s="296">
        <v>1</v>
      </c>
      <c r="AQ9" s="296">
        <v>1</v>
      </c>
      <c r="AR9" s="296">
        <v>1</v>
      </c>
      <c r="AS9" s="296">
        <v>1</v>
      </c>
      <c r="AT9" s="296">
        <v>1</v>
      </c>
      <c r="AU9" s="296">
        <v>1</v>
      </c>
      <c r="AV9" s="296">
        <v>0.5</v>
      </c>
      <c r="AW9" s="296">
        <v>1</v>
      </c>
      <c r="AX9" s="296">
        <v>0.89</v>
      </c>
      <c r="AY9" s="296">
        <v>1</v>
      </c>
      <c r="AZ9" s="296">
        <v>0.55000000000000004</v>
      </c>
      <c r="BA9" s="296">
        <v>1</v>
      </c>
      <c r="BB9" s="296">
        <v>0.6</v>
      </c>
      <c r="BC9" s="296">
        <v>1</v>
      </c>
      <c r="BD9" s="296">
        <v>1</v>
      </c>
      <c r="BE9" s="296">
        <v>1</v>
      </c>
      <c r="BF9" s="296">
        <v>1</v>
      </c>
      <c r="BG9" s="296">
        <v>0.73</v>
      </c>
      <c r="BH9" s="296">
        <v>1</v>
      </c>
      <c r="BI9" s="296">
        <v>1</v>
      </c>
      <c r="BJ9" s="296">
        <v>1</v>
      </c>
      <c r="BK9" s="296">
        <v>1</v>
      </c>
      <c r="BL9" s="296">
        <v>1</v>
      </c>
      <c r="BM9" s="296">
        <v>1</v>
      </c>
      <c r="BN9" s="296">
        <v>0.5</v>
      </c>
      <c r="BO9" s="296">
        <v>0.78</v>
      </c>
      <c r="BP9" s="296">
        <v>0.6</v>
      </c>
      <c r="BQ9" s="129"/>
    </row>
    <row r="10" spans="1:69" ht="15" x14ac:dyDescent="0.15">
      <c r="A10" s="104" t="s">
        <v>182</v>
      </c>
      <c r="B10" s="153" t="s">
        <v>517</v>
      </c>
      <c r="C10" s="153" t="s">
        <v>229</v>
      </c>
      <c r="D10" s="153" t="s">
        <v>622</v>
      </c>
      <c r="E10" s="153" t="s">
        <v>1025</v>
      </c>
      <c r="F10" s="107">
        <v>40</v>
      </c>
      <c r="G10" s="107">
        <v>40</v>
      </c>
      <c r="H10" s="248">
        <v>40</v>
      </c>
      <c r="I10" s="296">
        <v>1</v>
      </c>
      <c r="J10" s="296">
        <v>1</v>
      </c>
      <c r="K10" s="296">
        <v>1</v>
      </c>
      <c r="L10" s="296">
        <v>1</v>
      </c>
      <c r="M10" s="296">
        <v>1</v>
      </c>
      <c r="N10" s="296">
        <v>1</v>
      </c>
      <c r="O10" s="296">
        <v>1</v>
      </c>
      <c r="P10" s="296">
        <v>1</v>
      </c>
      <c r="Q10" s="296">
        <v>1</v>
      </c>
      <c r="R10" s="296">
        <v>1</v>
      </c>
      <c r="S10" s="296">
        <v>1</v>
      </c>
      <c r="T10" s="296">
        <v>1</v>
      </c>
      <c r="U10" s="296">
        <v>1</v>
      </c>
      <c r="V10" s="296">
        <v>1</v>
      </c>
      <c r="W10" s="296">
        <v>1</v>
      </c>
      <c r="X10" s="296">
        <v>1</v>
      </c>
      <c r="Y10" s="296">
        <v>1</v>
      </c>
      <c r="Z10" s="296">
        <v>1</v>
      </c>
      <c r="AA10" s="296">
        <v>1</v>
      </c>
      <c r="AB10" s="296">
        <v>1</v>
      </c>
      <c r="AC10" s="296">
        <v>1</v>
      </c>
      <c r="AD10" s="296">
        <v>1</v>
      </c>
      <c r="AE10" s="296">
        <v>1</v>
      </c>
      <c r="AF10" s="296">
        <v>0.81</v>
      </c>
      <c r="AG10" s="296">
        <v>1</v>
      </c>
      <c r="AH10" s="296">
        <v>1</v>
      </c>
      <c r="AI10" s="296">
        <v>1</v>
      </c>
      <c r="AJ10" s="296">
        <v>1</v>
      </c>
      <c r="AK10" s="296">
        <v>1</v>
      </c>
      <c r="AL10" s="296">
        <v>1</v>
      </c>
      <c r="AM10" s="296">
        <v>1</v>
      </c>
      <c r="AN10" s="296">
        <v>1</v>
      </c>
      <c r="AO10" s="296">
        <v>1</v>
      </c>
      <c r="AP10" s="296">
        <v>1</v>
      </c>
      <c r="AQ10" s="296">
        <v>1</v>
      </c>
      <c r="AR10" s="296">
        <v>1</v>
      </c>
      <c r="AS10" s="296">
        <v>1</v>
      </c>
      <c r="AT10" s="296">
        <v>1</v>
      </c>
      <c r="AU10" s="296">
        <v>1</v>
      </c>
      <c r="AV10" s="296">
        <v>0.5</v>
      </c>
      <c r="AW10" s="296">
        <v>1</v>
      </c>
      <c r="AX10" s="296">
        <v>0.89</v>
      </c>
      <c r="AY10" s="296">
        <v>1</v>
      </c>
      <c r="AZ10" s="296">
        <v>0.55000000000000004</v>
      </c>
      <c r="BA10" s="296">
        <v>1</v>
      </c>
      <c r="BB10" s="296">
        <v>0.6</v>
      </c>
      <c r="BC10" s="296">
        <v>1</v>
      </c>
      <c r="BD10" s="296">
        <v>1</v>
      </c>
      <c r="BE10" s="296">
        <v>1</v>
      </c>
      <c r="BF10" s="296">
        <v>1</v>
      </c>
      <c r="BG10" s="296">
        <v>0.73</v>
      </c>
      <c r="BH10" s="296">
        <v>1</v>
      </c>
      <c r="BI10" s="296">
        <v>1</v>
      </c>
      <c r="BJ10" s="296">
        <v>1</v>
      </c>
      <c r="BK10" s="296">
        <v>1</v>
      </c>
      <c r="BL10" s="296">
        <v>1</v>
      </c>
      <c r="BM10" s="296">
        <v>1</v>
      </c>
      <c r="BN10" s="296">
        <v>0.5</v>
      </c>
      <c r="BO10" s="296">
        <v>0.78</v>
      </c>
      <c r="BP10" s="296">
        <v>0.6</v>
      </c>
      <c r="BQ10" s="129"/>
    </row>
    <row r="11" spans="1:69" ht="15" x14ac:dyDescent="0.15">
      <c r="A11" s="104" t="s">
        <v>180</v>
      </c>
      <c r="B11" s="153" t="s">
        <v>517</v>
      </c>
      <c r="C11" s="153" t="s">
        <v>230</v>
      </c>
      <c r="D11" s="153" t="s">
        <v>623</v>
      </c>
      <c r="E11" s="153" t="s">
        <v>1027</v>
      </c>
      <c r="F11" s="107">
        <v>12</v>
      </c>
      <c r="G11" s="107">
        <v>16</v>
      </c>
      <c r="H11" s="248"/>
      <c r="I11" s="296">
        <v>1</v>
      </c>
      <c r="J11" s="296">
        <v>1</v>
      </c>
      <c r="K11" s="296">
        <v>1</v>
      </c>
      <c r="L11" s="296">
        <v>1</v>
      </c>
      <c r="M11" s="296">
        <v>1</v>
      </c>
      <c r="N11" s="296">
        <v>1</v>
      </c>
      <c r="O11" s="296">
        <v>1</v>
      </c>
      <c r="P11" s="296">
        <v>1</v>
      </c>
      <c r="Q11" s="296">
        <v>1</v>
      </c>
      <c r="R11" s="296">
        <v>1</v>
      </c>
      <c r="S11" s="296">
        <v>1</v>
      </c>
      <c r="T11" s="296">
        <v>1</v>
      </c>
      <c r="U11" s="296">
        <v>1</v>
      </c>
      <c r="V11" s="296">
        <v>1</v>
      </c>
      <c r="W11" s="296">
        <v>1</v>
      </c>
      <c r="X11" s="296">
        <v>1</v>
      </c>
      <c r="Y11" s="296">
        <v>1</v>
      </c>
      <c r="Z11" s="296">
        <v>1</v>
      </c>
      <c r="AA11" s="296">
        <v>1</v>
      </c>
      <c r="AB11" s="296">
        <v>1</v>
      </c>
      <c r="AC11" s="296">
        <v>1</v>
      </c>
      <c r="AD11" s="296">
        <v>1</v>
      </c>
      <c r="AE11" s="296">
        <v>1</v>
      </c>
      <c r="AF11" s="296">
        <v>0.81</v>
      </c>
      <c r="AG11" s="296">
        <v>1</v>
      </c>
      <c r="AH11" s="296">
        <v>1</v>
      </c>
      <c r="AI11" s="296">
        <v>1</v>
      </c>
      <c r="AJ11" s="296">
        <v>1</v>
      </c>
      <c r="AK11" s="296">
        <v>1</v>
      </c>
      <c r="AL11" s="296">
        <v>1</v>
      </c>
      <c r="AM11" s="296">
        <v>1</v>
      </c>
      <c r="AN11" s="296">
        <v>1</v>
      </c>
      <c r="AO11" s="296">
        <v>1</v>
      </c>
      <c r="AP11" s="296">
        <v>1</v>
      </c>
      <c r="AQ11" s="296">
        <v>1</v>
      </c>
      <c r="AR11" s="296">
        <v>1</v>
      </c>
      <c r="AS11" s="296">
        <v>1</v>
      </c>
      <c r="AT11" s="296">
        <v>1</v>
      </c>
      <c r="AU11" s="296">
        <v>1</v>
      </c>
      <c r="AV11" s="296">
        <v>0.5</v>
      </c>
      <c r="AW11" s="296">
        <v>1</v>
      </c>
      <c r="AX11" s="296">
        <v>0.89</v>
      </c>
      <c r="AY11" s="296">
        <v>1</v>
      </c>
      <c r="AZ11" s="296">
        <v>0.55000000000000004</v>
      </c>
      <c r="BA11" s="296">
        <v>1</v>
      </c>
      <c r="BB11" s="296">
        <v>0.6</v>
      </c>
      <c r="BC11" s="296">
        <v>1</v>
      </c>
      <c r="BD11" s="296">
        <v>1</v>
      </c>
      <c r="BE11" s="296">
        <v>1</v>
      </c>
      <c r="BF11" s="296">
        <v>1</v>
      </c>
      <c r="BG11" s="296">
        <v>0.89</v>
      </c>
      <c r="BH11" s="296">
        <v>1</v>
      </c>
      <c r="BI11" s="296">
        <v>1</v>
      </c>
      <c r="BJ11" s="296">
        <v>1</v>
      </c>
      <c r="BK11" s="296">
        <v>1</v>
      </c>
      <c r="BL11" s="296">
        <v>1</v>
      </c>
      <c r="BM11" s="296">
        <v>1</v>
      </c>
      <c r="BN11" s="296">
        <v>0.5</v>
      </c>
      <c r="BO11" s="296">
        <v>0.78</v>
      </c>
      <c r="BP11" s="296">
        <v>0.6</v>
      </c>
      <c r="BQ11" s="129"/>
    </row>
    <row r="12" spans="1:69" ht="15" x14ac:dyDescent="0.15">
      <c r="A12" s="104" t="s">
        <v>183</v>
      </c>
      <c r="B12" s="153" t="s">
        <v>517</v>
      </c>
      <c r="C12" s="153" t="s">
        <v>230</v>
      </c>
      <c r="D12" s="153" t="s">
        <v>624</v>
      </c>
      <c r="E12" s="153" t="s">
        <v>1027</v>
      </c>
      <c r="F12" s="107">
        <v>16</v>
      </c>
      <c r="G12" s="107">
        <v>24</v>
      </c>
      <c r="H12" s="248"/>
      <c r="I12" s="296">
        <v>1</v>
      </c>
      <c r="J12" s="296">
        <v>1</v>
      </c>
      <c r="K12" s="296">
        <v>1</v>
      </c>
      <c r="L12" s="296">
        <v>1</v>
      </c>
      <c r="M12" s="296">
        <v>1</v>
      </c>
      <c r="N12" s="296">
        <v>1</v>
      </c>
      <c r="O12" s="296">
        <v>1</v>
      </c>
      <c r="P12" s="296">
        <v>1</v>
      </c>
      <c r="Q12" s="296">
        <v>1</v>
      </c>
      <c r="R12" s="296">
        <v>1</v>
      </c>
      <c r="S12" s="296">
        <v>1</v>
      </c>
      <c r="T12" s="296">
        <v>1</v>
      </c>
      <c r="U12" s="296">
        <v>1</v>
      </c>
      <c r="V12" s="296">
        <v>1</v>
      </c>
      <c r="W12" s="296">
        <v>1</v>
      </c>
      <c r="X12" s="296">
        <v>1</v>
      </c>
      <c r="Y12" s="296">
        <v>1</v>
      </c>
      <c r="Z12" s="296">
        <v>1</v>
      </c>
      <c r="AA12" s="296">
        <v>1</v>
      </c>
      <c r="AB12" s="296">
        <v>1</v>
      </c>
      <c r="AC12" s="296">
        <v>1</v>
      </c>
      <c r="AD12" s="296">
        <v>1</v>
      </c>
      <c r="AE12" s="296">
        <v>1</v>
      </c>
      <c r="AF12" s="296">
        <v>0.81</v>
      </c>
      <c r="AG12" s="296">
        <v>1</v>
      </c>
      <c r="AH12" s="296">
        <v>1</v>
      </c>
      <c r="AI12" s="296">
        <v>1</v>
      </c>
      <c r="AJ12" s="296">
        <v>1</v>
      </c>
      <c r="AK12" s="296">
        <v>1</v>
      </c>
      <c r="AL12" s="296">
        <v>1</v>
      </c>
      <c r="AM12" s="296">
        <v>1</v>
      </c>
      <c r="AN12" s="296">
        <v>1</v>
      </c>
      <c r="AO12" s="296">
        <v>1</v>
      </c>
      <c r="AP12" s="296">
        <v>1</v>
      </c>
      <c r="AQ12" s="296">
        <v>1</v>
      </c>
      <c r="AR12" s="296">
        <v>1</v>
      </c>
      <c r="AS12" s="296">
        <v>1</v>
      </c>
      <c r="AT12" s="296">
        <v>1</v>
      </c>
      <c r="AU12" s="296">
        <v>1</v>
      </c>
      <c r="AV12" s="296">
        <v>0.5</v>
      </c>
      <c r="AW12" s="296">
        <v>1</v>
      </c>
      <c r="AX12" s="296">
        <v>0.89</v>
      </c>
      <c r="AY12" s="296">
        <v>1</v>
      </c>
      <c r="AZ12" s="296">
        <v>0.55000000000000004</v>
      </c>
      <c r="BA12" s="296">
        <v>1</v>
      </c>
      <c r="BB12" s="296">
        <v>0.6</v>
      </c>
      <c r="BC12" s="296">
        <v>1</v>
      </c>
      <c r="BD12" s="296">
        <v>1</v>
      </c>
      <c r="BE12" s="296">
        <v>1</v>
      </c>
      <c r="BF12" s="296">
        <v>1</v>
      </c>
      <c r="BG12" s="296">
        <v>0.73</v>
      </c>
      <c r="BH12" s="296">
        <v>1</v>
      </c>
      <c r="BI12" s="296">
        <v>1</v>
      </c>
      <c r="BJ12" s="296">
        <v>1</v>
      </c>
      <c r="BK12" s="296">
        <v>1</v>
      </c>
      <c r="BL12" s="296">
        <v>1</v>
      </c>
      <c r="BM12" s="296">
        <v>1</v>
      </c>
      <c r="BN12" s="296">
        <v>0.5</v>
      </c>
      <c r="BO12" s="296">
        <v>0.78</v>
      </c>
      <c r="BP12" s="296">
        <v>0.6</v>
      </c>
      <c r="BQ12" s="129"/>
    </row>
    <row r="13" spans="1:69" ht="15" x14ac:dyDescent="0.15">
      <c r="A13" s="104" t="s">
        <v>184</v>
      </c>
      <c r="B13" s="153" t="s">
        <v>517</v>
      </c>
      <c r="C13" s="153" t="s">
        <v>230</v>
      </c>
      <c r="D13" s="153" t="s">
        <v>625</v>
      </c>
      <c r="E13" s="153" t="s">
        <v>1027</v>
      </c>
      <c r="F13" s="107">
        <v>16</v>
      </c>
      <c r="G13" s="107">
        <v>32</v>
      </c>
      <c r="H13" s="248"/>
      <c r="I13" s="296">
        <v>1</v>
      </c>
      <c r="J13" s="296">
        <v>1</v>
      </c>
      <c r="K13" s="296">
        <v>1</v>
      </c>
      <c r="L13" s="296">
        <v>1</v>
      </c>
      <c r="M13" s="296">
        <v>1</v>
      </c>
      <c r="N13" s="296">
        <v>1</v>
      </c>
      <c r="O13" s="296">
        <v>1</v>
      </c>
      <c r="P13" s="296">
        <v>1</v>
      </c>
      <c r="Q13" s="296">
        <v>1</v>
      </c>
      <c r="R13" s="296">
        <v>1</v>
      </c>
      <c r="S13" s="296">
        <v>1</v>
      </c>
      <c r="T13" s="296">
        <v>1</v>
      </c>
      <c r="U13" s="296">
        <v>1</v>
      </c>
      <c r="V13" s="296">
        <v>1</v>
      </c>
      <c r="W13" s="296">
        <v>1</v>
      </c>
      <c r="X13" s="296">
        <v>1</v>
      </c>
      <c r="Y13" s="296">
        <v>1</v>
      </c>
      <c r="Z13" s="296">
        <v>1</v>
      </c>
      <c r="AA13" s="296">
        <v>1</v>
      </c>
      <c r="AB13" s="296">
        <v>1</v>
      </c>
      <c r="AC13" s="296">
        <v>1</v>
      </c>
      <c r="AD13" s="296">
        <v>1</v>
      </c>
      <c r="AE13" s="296">
        <v>1</v>
      </c>
      <c r="AF13" s="296">
        <v>0.81</v>
      </c>
      <c r="AG13" s="296">
        <v>1</v>
      </c>
      <c r="AH13" s="296">
        <v>1</v>
      </c>
      <c r="AI13" s="296">
        <v>1</v>
      </c>
      <c r="AJ13" s="296">
        <v>1</v>
      </c>
      <c r="AK13" s="296">
        <v>1</v>
      </c>
      <c r="AL13" s="296">
        <v>1</v>
      </c>
      <c r="AM13" s="296">
        <v>1</v>
      </c>
      <c r="AN13" s="296">
        <v>1</v>
      </c>
      <c r="AO13" s="296">
        <v>1</v>
      </c>
      <c r="AP13" s="296">
        <v>1</v>
      </c>
      <c r="AQ13" s="296">
        <v>1</v>
      </c>
      <c r="AR13" s="296">
        <v>1</v>
      </c>
      <c r="AS13" s="296">
        <v>1</v>
      </c>
      <c r="AT13" s="296">
        <v>1</v>
      </c>
      <c r="AU13" s="296">
        <v>1</v>
      </c>
      <c r="AV13" s="296">
        <v>0.5</v>
      </c>
      <c r="AW13" s="296">
        <v>1</v>
      </c>
      <c r="AX13" s="296">
        <v>0.89</v>
      </c>
      <c r="AY13" s="296">
        <v>1</v>
      </c>
      <c r="AZ13" s="296">
        <v>0.55000000000000004</v>
      </c>
      <c r="BA13" s="296">
        <v>1</v>
      </c>
      <c r="BB13" s="296">
        <v>0.6</v>
      </c>
      <c r="BC13" s="296">
        <v>1</v>
      </c>
      <c r="BD13" s="296">
        <v>1</v>
      </c>
      <c r="BE13" s="296">
        <v>1</v>
      </c>
      <c r="BF13" s="296">
        <v>1</v>
      </c>
      <c r="BG13" s="296">
        <v>0.73</v>
      </c>
      <c r="BH13" s="296">
        <v>1</v>
      </c>
      <c r="BI13" s="296">
        <v>1</v>
      </c>
      <c r="BJ13" s="296">
        <v>1</v>
      </c>
      <c r="BK13" s="296">
        <v>1</v>
      </c>
      <c r="BL13" s="296">
        <v>1</v>
      </c>
      <c r="BM13" s="296">
        <v>1</v>
      </c>
      <c r="BN13" s="296">
        <v>0.5</v>
      </c>
      <c r="BO13" s="296">
        <v>0.78</v>
      </c>
      <c r="BP13" s="296">
        <v>0.6</v>
      </c>
      <c r="BQ13" s="129"/>
    </row>
    <row r="14" spans="1:69" ht="15" x14ac:dyDescent="0.15">
      <c r="A14" s="104" t="s">
        <v>185</v>
      </c>
      <c r="B14" s="153" t="s">
        <v>518</v>
      </c>
      <c r="C14" s="153" t="s">
        <v>141</v>
      </c>
      <c r="D14" s="153" t="s">
        <v>626</v>
      </c>
      <c r="E14" s="153" t="s">
        <v>141</v>
      </c>
      <c r="F14" s="107">
        <v>12</v>
      </c>
      <c r="G14" s="107">
        <v>20</v>
      </c>
      <c r="H14" s="248"/>
      <c r="I14" s="296">
        <v>1</v>
      </c>
      <c r="J14" s="296">
        <v>1</v>
      </c>
      <c r="K14" s="296">
        <v>1</v>
      </c>
      <c r="L14" s="296">
        <v>1</v>
      </c>
      <c r="M14" s="296">
        <v>1</v>
      </c>
      <c r="N14" s="296">
        <v>1</v>
      </c>
      <c r="O14" s="296">
        <v>1</v>
      </c>
      <c r="P14" s="296">
        <v>1</v>
      </c>
      <c r="Q14" s="296">
        <v>1</v>
      </c>
      <c r="R14" s="296">
        <v>1</v>
      </c>
      <c r="S14" s="296">
        <v>1</v>
      </c>
      <c r="T14" s="296">
        <v>1</v>
      </c>
      <c r="U14" s="296">
        <v>1</v>
      </c>
      <c r="V14" s="296">
        <v>1</v>
      </c>
      <c r="W14" s="296">
        <v>1</v>
      </c>
      <c r="X14" s="296">
        <v>1</v>
      </c>
      <c r="Y14" s="296">
        <v>1</v>
      </c>
      <c r="Z14" s="296">
        <v>1</v>
      </c>
      <c r="AA14" s="296">
        <v>1</v>
      </c>
      <c r="AB14" s="296">
        <v>1</v>
      </c>
      <c r="AC14" s="296">
        <v>1</v>
      </c>
      <c r="AD14" s="296">
        <v>1</v>
      </c>
      <c r="AE14" s="296">
        <v>1</v>
      </c>
      <c r="AF14" s="296">
        <v>0.81</v>
      </c>
      <c r="AG14" s="296">
        <v>1</v>
      </c>
      <c r="AH14" s="296">
        <v>1</v>
      </c>
      <c r="AI14" s="296">
        <v>1</v>
      </c>
      <c r="AJ14" s="296">
        <v>1</v>
      </c>
      <c r="AK14" s="296">
        <v>1</v>
      </c>
      <c r="AL14" s="296">
        <v>1</v>
      </c>
      <c r="AM14" s="296">
        <v>1</v>
      </c>
      <c r="AN14" s="296">
        <v>1</v>
      </c>
      <c r="AO14" s="296">
        <v>1</v>
      </c>
      <c r="AP14" s="296">
        <v>1</v>
      </c>
      <c r="AQ14" s="296">
        <v>1</v>
      </c>
      <c r="AR14" s="296">
        <v>1</v>
      </c>
      <c r="AS14" s="296">
        <v>1</v>
      </c>
      <c r="AT14" s="296">
        <v>1</v>
      </c>
      <c r="AU14" s="296">
        <v>1</v>
      </c>
      <c r="AV14" s="296">
        <v>0.5</v>
      </c>
      <c r="AW14" s="296">
        <v>1</v>
      </c>
      <c r="AX14" s="296">
        <v>0.89</v>
      </c>
      <c r="AY14" s="296">
        <v>1</v>
      </c>
      <c r="AZ14" s="296">
        <v>0.55000000000000004</v>
      </c>
      <c r="BA14" s="296">
        <v>1</v>
      </c>
      <c r="BB14" s="296">
        <v>0.6</v>
      </c>
      <c r="BC14" s="296">
        <v>1</v>
      </c>
      <c r="BD14" s="296">
        <v>1</v>
      </c>
      <c r="BE14" s="296">
        <v>1</v>
      </c>
      <c r="BF14" s="296">
        <v>1</v>
      </c>
      <c r="BG14" s="296">
        <v>0.73</v>
      </c>
      <c r="BH14" s="296">
        <v>1</v>
      </c>
      <c r="BI14" s="296">
        <v>1</v>
      </c>
      <c r="BJ14" s="296">
        <v>1</v>
      </c>
      <c r="BK14" s="296">
        <v>1</v>
      </c>
      <c r="BL14" s="296">
        <v>1</v>
      </c>
      <c r="BM14" s="296">
        <v>1</v>
      </c>
      <c r="BN14" s="296">
        <v>0.5</v>
      </c>
      <c r="BO14" s="296">
        <v>0.78</v>
      </c>
      <c r="BP14" s="296">
        <v>0.6</v>
      </c>
      <c r="BQ14" s="129"/>
    </row>
    <row r="15" spans="1:69" ht="15" x14ac:dyDescent="0.15">
      <c r="A15" s="104" t="s">
        <v>186</v>
      </c>
      <c r="B15" s="153" t="s">
        <v>518</v>
      </c>
      <c r="C15" s="153" t="s">
        <v>141</v>
      </c>
      <c r="D15" s="153" t="s">
        <v>627</v>
      </c>
      <c r="E15" s="153" t="s">
        <v>141</v>
      </c>
      <c r="F15" s="107">
        <v>16</v>
      </c>
      <c r="G15" s="107">
        <v>24</v>
      </c>
      <c r="H15" s="248"/>
      <c r="I15" s="296">
        <v>1</v>
      </c>
      <c r="J15" s="296">
        <v>1</v>
      </c>
      <c r="K15" s="296">
        <v>1</v>
      </c>
      <c r="L15" s="296">
        <v>1</v>
      </c>
      <c r="M15" s="296">
        <v>1</v>
      </c>
      <c r="N15" s="296">
        <v>1</v>
      </c>
      <c r="O15" s="296">
        <v>1</v>
      </c>
      <c r="P15" s="296">
        <v>1</v>
      </c>
      <c r="Q15" s="296">
        <v>1</v>
      </c>
      <c r="R15" s="296">
        <v>1</v>
      </c>
      <c r="S15" s="296">
        <v>1</v>
      </c>
      <c r="T15" s="296">
        <v>1</v>
      </c>
      <c r="U15" s="296">
        <v>1</v>
      </c>
      <c r="V15" s="296">
        <v>1</v>
      </c>
      <c r="W15" s="296">
        <v>1</v>
      </c>
      <c r="X15" s="296">
        <v>1</v>
      </c>
      <c r="Y15" s="296">
        <v>1</v>
      </c>
      <c r="Z15" s="296">
        <v>1</v>
      </c>
      <c r="AA15" s="296">
        <v>1</v>
      </c>
      <c r="AB15" s="296">
        <v>1</v>
      </c>
      <c r="AC15" s="296">
        <v>1</v>
      </c>
      <c r="AD15" s="296">
        <v>1</v>
      </c>
      <c r="AE15" s="296">
        <v>1</v>
      </c>
      <c r="AF15" s="296">
        <v>0.81</v>
      </c>
      <c r="AG15" s="296">
        <v>1</v>
      </c>
      <c r="AH15" s="296">
        <v>1</v>
      </c>
      <c r="AI15" s="296">
        <v>1</v>
      </c>
      <c r="AJ15" s="296">
        <v>1</v>
      </c>
      <c r="AK15" s="296">
        <v>1</v>
      </c>
      <c r="AL15" s="296">
        <v>1</v>
      </c>
      <c r="AM15" s="296">
        <v>1</v>
      </c>
      <c r="AN15" s="296">
        <v>1</v>
      </c>
      <c r="AO15" s="296">
        <v>1</v>
      </c>
      <c r="AP15" s="296">
        <v>1</v>
      </c>
      <c r="AQ15" s="296">
        <v>1</v>
      </c>
      <c r="AR15" s="296">
        <v>1</v>
      </c>
      <c r="AS15" s="296">
        <v>1</v>
      </c>
      <c r="AT15" s="296">
        <v>1</v>
      </c>
      <c r="AU15" s="296">
        <v>1</v>
      </c>
      <c r="AV15" s="296">
        <v>0.5</v>
      </c>
      <c r="AW15" s="296">
        <v>1</v>
      </c>
      <c r="AX15" s="296">
        <v>0.89</v>
      </c>
      <c r="AY15" s="296">
        <v>1</v>
      </c>
      <c r="AZ15" s="296">
        <v>0.55000000000000004</v>
      </c>
      <c r="BA15" s="296">
        <v>1</v>
      </c>
      <c r="BB15" s="296">
        <v>0.6</v>
      </c>
      <c r="BC15" s="296">
        <v>1</v>
      </c>
      <c r="BD15" s="296">
        <v>1</v>
      </c>
      <c r="BE15" s="296">
        <v>1</v>
      </c>
      <c r="BF15" s="296">
        <v>1</v>
      </c>
      <c r="BG15" s="296">
        <v>0.73</v>
      </c>
      <c r="BH15" s="296">
        <v>1</v>
      </c>
      <c r="BI15" s="296">
        <v>1</v>
      </c>
      <c r="BJ15" s="296">
        <v>1</v>
      </c>
      <c r="BK15" s="296">
        <v>1</v>
      </c>
      <c r="BL15" s="296">
        <v>1</v>
      </c>
      <c r="BM15" s="296">
        <v>1</v>
      </c>
      <c r="BN15" s="296">
        <v>0.5</v>
      </c>
      <c r="BO15" s="296">
        <v>0.78</v>
      </c>
      <c r="BP15" s="296">
        <v>0.6</v>
      </c>
      <c r="BQ15" s="129"/>
    </row>
    <row r="16" spans="1:69" ht="15" x14ac:dyDescent="0.15">
      <c r="A16" s="104" t="s">
        <v>187</v>
      </c>
      <c r="B16" s="153" t="s">
        <v>518</v>
      </c>
      <c r="C16" s="153" t="s">
        <v>141</v>
      </c>
      <c r="D16" s="153" t="s">
        <v>628</v>
      </c>
      <c r="E16" s="153" t="s">
        <v>141</v>
      </c>
      <c r="F16" s="107">
        <v>24</v>
      </c>
      <c r="G16" s="107">
        <v>24</v>
      </c>
      <c r="H16" s="248"/>
      <c r="I16" s="296">
        <v>1</v>
      </c>
      <c r="J16" s="296">
        <v>1</v>
      </c>
      <c r="K16" s="296">
        <v>1</v>
      </c>
      <c r="L16" s="296">
        <v>1</v>
      </c>
      <c r="M16" s="296">
        <v>1</v>
      </c>
      <c r="N16" s="296">
        <v>1</v>
      </c>
      <c r="O16" s="296">
        <v>1</v>
      </c>
      <c r="P16" s="296">
        <v>1</v>
      </c>
      <c r="Q16" s="296">
        <v>1</v>
      </c>
      <c r="R16" s="296">
        <v>1</v>
      </c>
      <c r="S16" s="296">
        <v>1</v>
      </c>
      <c r="T16" s="296">
        <v>1</v>
      </c>
      <c r="U16" s="296">
        <v>1</v>
      </c>
      <c r="V16" s="296">
        <v>1</v>
      </c>
      <c r="W16" s="296">
        <v>1</v>
      </c>
      <c r="X16" s="296">
        <v>1</v>
      </c>
      <c r="Y16" s="296">
        <v>1</v>
      </c>
      <c r="Z16" s="296">
        <v>1</v>
      </c>
      <c r="AA16" s="296">
        <v>1</v>
      </c>
      <c r="AB16" s="296">
        <v>1</v>
      </c>
      <c r="AC16" s="296">
        <v>1</v>
      </c>
      <c r="AD16" s="296">
        <v>1</v>
      </c>
      <c r="AE16" s="296">
        <v>1</v>
      </c>
      <c r="AF16" s="296">
        <v>0.81</v>
      </c>
      <c r="AG16" s="296">
        <v>1</v>
      </c>
      <c r="AH16" s="296">
        <v>1</v>
      </c>
      <c r="AI16" s="296">
        <v>1</v>
      </c>
      <c r="AJ16" s="296">
        <v>1</v>
      </c>
      <c r="AK16" s="296">
        <v>0.6</v>
      </c>
      <c r="AL16" s="296">
        <v>1</v>
      </c>
      <c r="AM16" s="296">
        <v>1</v>
      </c>
      <c r="AN16" s="296">
        <v>1</v>
      </c>
      <c r="AO16" s="296">
        <v>1</v>
      </c>
      <c r="AP16" s="296">
        <v>1</v>
      </c>
      <c r="AQ16" s="296">
        <v>1</v>
      </c>
      <c r="AR16" s="296">
        <v>1</v>
      </c>
      <c r="AS16" s="296">
        <v>1</v>
      </c>
      <c r="AT16" s="296">
        <v>1</v>
      </c>
      <c r="AU16" s="296">
        <v>1</v>
      </c>
      <c r="AV16" s="296">
        <v>0.5</v>
      </c>
      <c r="AW16" s="296">
        <v>1</v>
      </c>
      <c r="AX16" s="296">
        <v>0.89</v>
      </c>
      <c r="AY16" s="296">
        <v>1</v>
      </c>
      <c r="AZ16" s="296">
        <v>0.55000000000000004</v>
      </c>
      <c r="BA16" s="296">
        <v>1</v>
      </c>
      <c r="BB16" s="296">
        <v>0.6</v>
      </c>
      <c r="BC16" s="296">
        <v>1</v>
      </c>
      <c r="BD16" s="296">
        <v>1</v>
      </c>
      <c r="BE16" s="296">
        <v>1</v>
      </c>
      <c r="BF16" s="296">
        <v>1</v>
      </c>
      <c r="BG16" s="296">
        <v>0.73</v>
      </c>
      <c r="BH16" s="296">
        <v>1</v>
      </c>
      <c r="BI16" s="296">
        <v>1</v>
      </c>
      <c r="BJ16" s="296">
        <v>1</v>
      </c>
      <c r="BK16" s="296">
        <v>1</v>
      </c>
      <c r="BL16" s="296">
        <v>1</v>
      </c>
      <c r="BM16" s="296">
        <v>1</v>
      </c>
      <c r="BN16" s="296">
        <v>0.5</v>
      </c>
      <c r="BO16" s="296">
        <v>0.78</v>
      </c>
      <c r="BP16" s="296">
        <v>0.6</v>
      </c>
      <c r="BQ16" s="129"/>
    </row>
    <row r="17" spans="1:69" ht="15" x14ac:dyDescent="0.15">
      <c r="A17" s="104" t="s">
        <v>188</v>
      </c>
      <c r="B17" s="153" t="s">
        <v>518</v>
      </c>
      <c r="C17" s="153" t="s">
        <v>141</v>
      </c>
      <c r="D17" s="153" t="s">
        <v>629</v>
      </c>
      <c r="E17" s="153" t="s">
        <v>141</v>
      </c>
      <c r="F17" s="107">
        <v>24</v>
      </c>
      <c r="G17" s="107">
        <v>40</v>
      </c>
      <c r="H17" s="248"/>
      <c r="I17" s="296">
        <v>1</v>
      </c>
      <c r="J17" s="296">
        <v>1</v>
      </c>
      <c r="K17" s="296">
        <v>1</v>
      </c>
      <c r="L17" s="296">
        <v>1</v>
      </c>
      <c r="M17" s="296">
        <v>1</v>
      </c>
      <c r="N17" s="296">
        <v>1</v>
      </c>
      <c r="O17" s="296">
        <v>1</v>
      </c>
      <c r="P17" s="296">
        <v>1</v>
      </c>
      <c r="Q17" s="296">
        <v>1</v>
      </c>
      <c r="R17" s="296">
        <v>1</v>
      </c>
      <c r="S17" s="296">
        <v>1</v>
      </c>
      <c r="T17" s="296">
        <v>1</v>
      </c>
      <c r="U17" s="296">
        <v>1</v>
      </c>
      <c r="V17" s="296">
        <v>1</v>
      </c>
      <c r="W17" s="296">
        <v>1</v>
      </c>
      <c r="X17" s="296">
        <v>1</v>
      </c>
      <c r="Y17" s="296">
        <v>1</v>
      </c>
      <c r="Z17" s="296">
        <v>1</v>
      </c>
      <c r="AA17" s="296">
        <v>1</v>
      </c>
      <c r="AB17" s="296">
        <v>1</v>
      </c>
      <c r="AC17" s="296">
        <v>1</v>
      </c>
      <c r="AD17" s="296">
        <v>1</v>
      </c>
      <c r="AE17" s="296">
        <v>1</v>
      </c>
      <c r="AF17" s="296">
        <v>0.81</v>
      </c>
      <c r="AG17" s="296">
        <v>1</v>
      </c>
      <c r="AH17" s="296">
        <v>1</v>
      </c>
      <c r="AI17" s="296">
        <v>1</v>
      </c>
      <c r="AJ17" s="296">
        <v>1</v>
      </c>
      <c r="AK17" s="296">
        <v>1</v>
      </c>
      <c r="AL17" s="296">
        <v>1</v>
      </c>
      <c r="AM17" s="296">
        <v>1</v>
      </c>
      <c r="AN17" s="296">
        <v>1</v>
      </c>
      <c r="AO17" s="296">
        <v>1</v>
      </c>
      <c r="AP17" s="296">
        <v>1</v>
      </c>
      <c r="AQ17" s="296">
        <v>1</v>
      </c>
      <c r="AR17" s="296">
        <v>1</v>
      </c>
      <c r="AS17" s="296">
        <v>1</v>
      </c>
      <c r="AT17" s="296">
        <v>1</v>
      </c>
      <c r="AU17" s="296">
        <v>1</v>
      </c>
      <c r="AV17" s="296">
        <v>0.5</v>
      </c>
      <c r="AW17" s="296">
        <v>1</v>
      </c>
      <c r="AX17" s="296">
        <v>0.89</v>
      </c>
      <c r="AY17" s="296">
        <v>1</v>
      </c>
      <c r="AZ17" s="296">
        <v>0.55000000000000004</v>
      </c>
      <c r="BA17" s="296">
        <v>1</v>
      </c>
      <c r="BB17" s="296">
        <v>0.6</v>
      </c>
      <c r="BC17" s="296">
        <v>1</v>
      </c>
      <c r="BD17" s="296">
        <v>1</v>
      </c>
      <c r="BE17" s="296">
        <v>1</v>
      </c>
      <c r="BF17" s="296">
        <v>1</v>
      </c>
      <c r="BG17" s="296">
        <v>0.73</v>
      </c>
      <c r="BH17" s="296">
        <v>1</v>
      </c>
      <c r="BI17" s="296">
        <v>1</v>
      </c>
      <c r="BJ17" s="296">
        <v>1</v>
      </c>
      <c r="BK17" s="296">
        <v>1</v>
      </c>
      <c r="BL17" s="296">
        <v>1</v>
      </c>
      <c r="BM17" s="296">
        <v>1</v>
      </c>
      <c r="BN17" s="296">
        <v>0.5</v>
      </c>
      <c r="BO17" s="296">
        <v>0.78</v>
      </c>
      <c r="BP17" s="296">
        <v>0.6</v>
      </c>
      <c r="BQ17" s="129"/>
    </row>
    <row r="18" spans="1:69" ht="15" x14ac:dyDescent="0.15">
      <c r="A18" s="104" t="s">
        <v>189</v>
      </c>
      <c r="B18" s="153" t="s">
        <v>518</v>
      </c>
      <c r="C18" s="153" t="s">
        <v>141</v>
      </c>
      <c r="D18" s="153" t="s">
        <v>630</v>
      </c>
      <c r="E18" s="153" t="s">
        <v>141</v>
      </c>
      <c r="F18" s="107">
        <v>32</v>
      </c>
      <c r="G18" s="107">
        <v>36</v>
      </c>
      <c r="H18" s="248"/>
      <c r="I18" s="296">
        <v>1</v>
      </c>
      <c r="J18" s="296">
        <v>1</v>
      </c>
      <c r="K18" s="296">
        <v>1</v>
      </c>
      <c r="L18" s="296">
        <v>1</v>
      </c>
      <c r="M18" s="296">
        <v>1</v>
      </c>
      <c r="N18" s="296">
        <v>1</v>
      </c>
      <c r="O18" s="296">
        <v>1</v>
      </c>
      <c r="P18" s="296">
        <v>1</v>
      </c>
      <c r="Q18" s="296">
        <v>1</v>
      </c>
      <c r="R18" s="296">
        <v>1</v>
      </c>
      <c r="S18" s="296">
        <v>1</v>
      </c>
      <c r="T18" s="296">
        <v>1</v>
      </c>
      <c r="U18" s="296">
        <v>1</v>
      </c>
      <c r="V18" s="296">
        <v>1</v>
      </c>
      <c r="W18" s="296">
        <v>1</v>
      </c>
      <c r="X18" s="296">
        <v>1</v>
      </c>
      <c r="Y18" s="296">
        <v>1</v>
      </c>
      <c r="Z18" s="296">
        <v>1</v>
      </c>
      <c r="AA18" s="296">
        <v>1</v>
      </c>
      <c r="AB18" s="296">
        <v>1</v>
      </c>
      <c r="AC18" s="296">
        <v>1</v>
      </c>
      <c r="AD18" s="296">
        <v>1</v>
      </c>
      <c r="AE18" s="296">
        <v>1</v>
      </c>
      <c r="AF18" s="296">
        <v>0.81</v>
      </c>
      <c r="AG18" s="296">
        <v>1</v>
      </c>
      <c r="AH18" s="296">
        <v>1</v>
      </c>
      <c r="AI18" s="296">
        <v>1</v>
      </c>
      <c r="AJ18" s="296">
        <v>1</v>
      </c>
      <c r="AK18" s="296">
        <v>1</v>
      </c>
      <c r="AL18" s="296">
        <v>1</v>
      </c>
      <c r="AM18" s="296">
        <v>1</v>
      </c>
      <c r="AN18" s="296">
        <v>1</v>
      </c>
      <c r="AO18" s="296">
        <v>1</v>
      </c>
      <c r="AP18" s="296">
        <v>1</v>
      </c>
      <c r="AQ18" s="296">
        <v>1</v>
      </c>
      <c r="AR18" s="296">
        <v>1</v>
      </c>
      <c r="AS18" s="296">
        <v>1</v>
      </c>
      <c r="AT18" s="296">
        <v>1</v>
      </c>
      <c r="AU18" s="296">
        <v>1</v>
      </c>
      <c r="AV18" s="296">
        <v>0.5</v>
      </c>
      <c r="AW18" s="296">
        <v>1</v>
      </c>
      <c r="AX18" s="296">
        <v>0.89</v>
      </c>
      <c r="AY18" s="296">
        <v>1</v>
      </c>
      <c r="AZ18" s="296">
        <v>0.55000000000000004</v>
      </c>
      <c r="BA18" s="296">
        <v>1</v>
      </c>
      <c r="BB18" s="296">
        <v>0.6</v>
      </c>
      <c r="BC18" s="296">
        <v>1</v>
      </c>
      <c r="BD18" s="296">
        <v>1</v>
      </c>
      <c r="BE18" s="296">
        <v>1</v>
      </c>
      <c r="BF18" s="296">
        <v>1</v>
      </c>
      <c r="BG18" s="296">
        <v>0.73</v>
      </c>
      <c r="BH18" s="296">
        <v>1</v>
      </c>
      <c r="BI18" s="296">
        <v>1</v>
      </c>
      <c r="BJ18" s="296">
        <v>1</v>
      </c>
      <c r="BK18" s="296">
        <v>1</v>
      </c>
      <c r="BL18" s="296">
        <v>1</v>
      </c>
      <c r="BM18" s="296">
        <v>1</v>
      </c>
      <c r="BN18" s="296">
        <v>0.5</v>
      </c>
      <c r="BO18" s="296">
        <v>0.78</v>
      </c>
      <c r="BP18" s="296">
        <v>0.6</v>
      </c>
      <c r="BQ18" s="129"/>
    </row>
    <row r="19" spans="1:69" ht="15" x14ac:dyDescent="0.15">
      <c r="A19" s="104" t="s">
        <v>190</v>
      </c>
      <c r="B19" s="153" t="s">
        <v>518</v>
      </c>
      <c r="C19" s="153" t="s">
        <v>141</v>
      </c>
      <c r="D19" s="153" t="s">
        <v>631</v>
      </c>
      <c r="E19" s="153" t="s">
        <v>141</v>
      </c>
      <c r="F19" s="107">
        <v>32</v>
      </c>
      <c r="G19" s="107">
        <v>56</v>
      </c>
      <c r="H19" s="248"/>
      <c r="I19" s="296">
        <v>1</v>
      </c>
      <c r="J19" s="296">
        <v>1</v>
      </c>
      <c r="K19" s="296">
        <v>1</v>
      </c>
      <c r="L19" s="296">
        <v>1</v>
      </c>
      <c r="M19" s="296">
        <v>1</v>
      </c>
      <c r="N19" s="296">
        <v>1</v>
      </c>
      <c r="O19" s="296">
        <v>1</v>
      </c>
      <c r="P19" s="296">
        <v>1</v>
      </c>
      <c r="Q19" s="296">
        <v>1</v>
      </c>
      <c r="R19" s="296">
        <v>1</v>
      </c>
      <c r="S19" s="296">
        <v>1</v>
      </c>
      <c r="T19" s="296">
        <v>1</v>
      </c>
      <c r="U19" s="296">
        <v>1</v>
      </c>
      <c r="V19" s="296">
        <v>1</v>
      </c>
      <c r="W19" s="296">
        <v>1</v>
      </c>
      <c r="X19" s="296">
        <v>1</v>
      </c>
      <c r="Y19" s="296">
        <v>1</v>
      </c>
      <c r="Z19" s="296">
        <v>1</v>
      </c>
      <c r="AA19" s="296">
        <v>1</v>
      </c>
      <c r="AB19" s="296">
        <v>1</v>
      </c>
      <c r="AC19" s="296">
        <v>1</v>
      </c>
      <c r="AD19" s="296">
        <v>1</v>
      </c>
      <c r="AE19" s="296">
        <v>1</v>
      </c>
      <c r="AF19" s="296">
        <v>0.81</v>
      </c>
      <c r="AG19" s="296">
        <v>1</v>
      </c>
      <c r="AH19" s="296">
        <v>1</v>
      </c>
      <c r="AI19" s="296">
        <v>1</v>
      </c>
      <c r="AJ19" s="296">
        <v>1</v>
      </c>
      <c r="AK19" s="296">
        <v>1</v>
      </c>
      <c r="AL19" s="296">
        <v>1</v>
      </c>
      <c r="AM19" s="296">
        <v>1</v>
      </c>
      <c r="AN19" s="296">
        <v>1</v>
      </c>
      <c r="AO19" s="296">
        <v>1</v>
      </c>
      <c r="AP19" s="296">
        <v>1</v>
      </c>
      <c r="AQ19" s="296">
        <v>1</v>
      </c>
      <c r="AR19" s="296">
        <v>1</v>
      </c>
      <c r="AS19" s="296">
        <v>1</v>
      </c>
      <c r="AT19" s="296">
        <v>1</v>
      </c>
      <c r="AU19" s="296">
        <v>1</v>
      </c>
      <c r="AV19" s="296">
        <v>0.5</v>
      </c>
      <c r="AW19" s="296">
        <v>1</v>
      </c>
      <c r="AX19" s="296">
        <v>0.89</v>
      </c>
      <c r="AY19" s="296">
        <v>1</v>
      </c>
      <c r="AZ19" s="296">
        <v>0.55000000000000004</v>
      </c>
      <c r="BA19" s="296">
        <v>1</v>
      </c>
      <c r="BB19" s="296">
        <v>0.6</v>
      </c>
      <c r="BC19" s="296">
        <v>1</v>
      </c>
      <c r="BD19" s="296">
        <v>1</v>
      </c>
      <c r="BE19" s="296">
        <v>1</v>
      </c>
      <c r="BF19" s="296">
        <v>1</v>
      </c>
      <c r="BG19" s="296">
        <v>0.73</v>
      </c>
      <c r="BH19" s="296">
        <v>1</v>
      </c>
      <c r="BI19" s="296">
        <v>1</v>
      </c>
      <c r="BJ19" s="296">
        <v>1</v>
      </c>
      <c r="BK19" s="296">
        <v>1</v>
      </c>
      <c r="BL19" s="296">
        <v>1</v>
      </c>
      <c r="BM19" s="296">
        <v>1</v>
      </c>
      <c r="BN19" s="296">
        <v>0.5</v>
      </c>
      <c r="BO19" s="296">
        <v>0.78</v>
      </c>
      <c r="BP19" s="296">
        <v>0.6</v>
      </c>
      <c r="BQ19" s="129"/>
    </row>
    <row r="20" spans="1:69" ht="15" x14ac:dyDescent="0.15">
      <c r="A20" s="104" t="s">
        <v>191</v>
      </c>
      <c r="B20" s="153" t="s">
        <v>518</v>
      </c>
      <c r="C20" s="153" t="s">
        <v>141</v>
      </c>
      <c r="D20" s="153" t="s">
        <v>632</v>
      </c>
      <c r="E20" s="153" t="s">
        <v>141</v>
      </c>
      <c r="F20" s="107">
        <v>40</v>
      </c>
      <c r="G20" s="107">
        <v>48</v>
      </c>
      <c r="H20" s="248"/>
      <c r="I20" s="296">
        <v>1</v>
      </c>
      <c r="J20" s="296">
        <v>1</v>
      </c>
      <c r="K20" s="296">
        <v>1</v>
      </c>
      <c r="L20" s="296">
        <v>1</v>
      </c>
      <c r="M20" s="296">
        <v>1</v>
      </c>
      <c r="N20" s="296">
        <v>1</v>
      </c>
      <c r="O20" s="296">
        <v>1</v>
      </c>
      <c r="P20" s="296">
        <v>1</v>
      </c>
      <c r="Q20" s="296">
        <v>1</v>
      </c>
      <c r="R20" s="296">
        <v>1</v>
      </c>
      <c r="S20" s="296">
        <v>1</v>
      </c>
      <c r="T20" s="296">
        <v>1</v>
      </c>
      <c r="U20" s="296">
        <v>1</v>
      </c>
      <c r="V20" s="296">
        <v>1</v>
      </c>
      <c r="W20" s="296">
        <v>1</v>
      </c>
      <c r="X20" s="296">
        <v>1</v>
      </c>
      <c r="Y20" s="296">
        <v>1</v>
      </c>
      <c r="Z20" s="296">
        <v>1</v>
      </c>
      <c r="AA20" s="296">
        <v>1</v>
      </c>
      <c r="AB20" s="296">
        <v>1</v>
      </c>
      <c r="AC20" s="296">
        <v>1</v>
      </c>
      <c r="AD20" s="296">
        <v>1</v>
      </c>
      <c r="AE20" s="296">
        <v>1</v>
      </c>
      <c r="AF20" s="296">
        <v>0.81</v>
      </c>
      <c r="AG20" s="296">
        <v>1</v>
      </c>
      <c r="AH20" s="296">
        <v>1</v>
      </c>
      <c r="AI20" s="296">
        <v>1</v>
      </c>
      <c r="AJ20" s="296">
        <v>1</v>
      </c>
      <c r="AK20" s="296">
        <v>1</v>
      </c>
      <c r="AL20" s="296">
        <v>1</v>
      </c>
      <c r="AM20" s="296">
        <v>1</v>
      </c>
      <c r="AN20" s="296">
        <v>1</v>
      </c>
      <c r="AO20" s="296">
        <v>1</v>
      </c>
      <c r="AP20" s="296">
        <v>1</v>
      </c>
      <c r="AQ20" s="296">
        <v>1</v>
      </c>
      <c r="AR20" s="296">
        <v>1</v>
      </c>
      <c r="AS20" s="296">
        <v>1</v>
      </c>
      <c r="AT20" s="296">
        <v>1</v>
      </c>
      <c r="AU20" s="296">
        <v>1</v>
      </c>
      <c r="AV20" s="296">
        <v>0.5</v>
      </c>
      <c r="AW20" s="296">
        <v>1</v>
      </c>
      <c r="AX20" s="296">
        <v>0.89</v>
      </c>
      <c r="AY20" s="296">
        <v>1</v>
      </c>
      <c r="AZ20" s="296">
        <v>0.55000000000000004</v>
      </c>
      <c r="BA20" s="296">
        <v>1</v>
      </c>
      <c r="BB20" s="296">
        <v>0.6</v>
      </c>
      <c r="BC20" s="296">
        <v>1</v>
      </c>
      <c r="BD20" s="296">
        <v>1</v>
      </c>
      <c r="BE20" s="296">
        <v>1</v>
      </c>
      <c r="BF20" s="296">
        <v>1</v>
      </c>
      <c r="BG20" s="296">
        <v>0.73</v>
      </c>
      <c r="BH20" s="296">
        <v>1</v>
      </c>
      <c r="BI20" s="296">
        <v>1</v>
      </c>
      <c r="BJ20" s="296">
        <v>1</v>
      </c>
      <c r="BK20" s="296">
        <v>1</v>
      </c>
      <c r="BL20" s="296">
        <v>1</v>
      </c>
      <c r="BM20" s="296">
        <v>1</v>
      </c>
      <c r="BN20" s="296">
        <v>0.5</v>
      </c>
      <c r="BO20" s="296">
        <v>0.78</v>
      </c>
      <c r="BP20" s="296">
        <v>0.6</v>
      </c>
      <c r="BQ20" s="129"/>
    </row>
    <row r="21" spans="1:69" ht="15" x14ac:dyDescent="0.15">
      <c r="A21" s="104" t="s">
        <v>192</v>
      </c>
      <c r="B21" s="153" t="s">
        <v>518</v>
      </c>
      <c r="C21" s="153" t="s">
        <v>231</v>
      </c>
      <c r="D21" s="153" t="s">
        <v>633</v>
      </c>
      <c r="E21" s="153" t="s">
        <v>1027</v>
      </c>
      <c r="F21" s="107">
        <v>8</v>
      </c>
      <c r="G21" s="107">
        <v>20</v>
      </c>
      <c r="H21" s="248"/>
      <c r="I21" s="296">
        <v>1</v>
      </c>
      <c r="J21" s="296">
        <v>1</v>
      </c>
      <c r="K21" s="296">
        <v>1</v>
      </c>
      <c r="L21" s="296">
        <v>1</v>
      </c>
      <c r="M21" s="296">
        <v>1</v>
      </c>
      <c r="N21" s="296">
        <v>1</v>
      </c>
      <c r="O21" s="296">
        <v>1</v>
      </c>
      <c r="P21" s="296">
        <v>1</v>
      </c>
      <c r="Q21" s="296">
        <v>1</v>
      </c>
      <c r="R21" s="296">
        <v>1</v>
      </c>
      <c r="S21" s="296">
        <v>1</v>
      </c>
      <c r="T21" s="296">
        <v>1</v>
      </c>
      <c r="U21" s="296">
        <v>1</v>
      </c>
      <c r="V21" s="296">
        <v>1</v>
      </c>
      <c r="W21" s="296">
        <v>1</v>
      </c>
      <c r="X21" s="296">
        <v>1</v>
      </c>
      <c r="Y21" s="296">
        <v>1</v>
      </c>
      <c r="Z21" s="296">
        <v>1</v>
      </c>
      <c r="AA21" s="296">
        <v>1</v>
      </c>
      <c r="AB21" s="296">
        <v>1</v>
      </c>
      <c r="AC21" s="296">
        <v>1</v>
      </c>
      <c r="AD21" s="296">
        <v>1</v>
      </c>
      <c r="AE21" s="296">
        <v>1</v>
      </c>
      <c r="AF21" s="296">
        <v>0.81</v>
      </c>
      <c r="AG21" s="296">
        <v>1</v>
      </c>
      <c r="AH21" s="296">
        <v>1</v>
      </c>
      <c r="AI21" s="296">
        <v>1</v>
      </c>
      <c r="AJ21" s="296">
        <v>1</v>
      </c>
      <c r="AK21" s="296">
        <v>1</v>
      </c>
      <c r="AL21" s="296">
        <v>1</v>
      </c>
      <c r="AM21" s="296">
        <v>1</v>
      </c>
      <c r="AN21" s="296">
        <v>1</v>
      </c>
      <c r="AO21" s="296">
        <v>1</v>
      </c>
      <c r="AP21" s="296">
        <v>1</v>
      </c>
      <c r="AQ21" s="296">
        <v>1</v>
      </c>
      <c r="AR21" s="296">
        <v>1</v>
      </c>
      <c r="AS21" s="296">
        <v>1</v>
      </c>
      <c r="AT21" s="296">
        <v>1</v>
      </c>
      <c r="AU21" s="296">
        <v>1</v>
      </c>
      <c r="AV21" s="296">
        <v>0.5</v>
      </c>
      <c r="AW21" s="296">
        <v>1</v>
      </c>
      <c r="AX21" s="296">
        <v>0.89</v>
      </c>
      <c r="AY21" s="296">
        <v>1</v>
      </c>
      <c r="AZ21" s="296">
        <v>0.55000000000000004</v>
      </c>
      <c r="BA21" s="296">
        <v>1</v>
      </c>
      <c r="BB21" s="296">
        <v>0.6</v>
      </c>
      <c r="BC21" s="296">
        <v>1</v>
      </c>
      <c r="BD21" s="296">
        <v>1</v>
      </c>
      <c r="BE21" s="296">
        <v>1</v>
      </c>
      <c r="BF21" s="296">
        <v>1</v>
      </c>
      <c r="BG21" s="296">
        <v>0.73</v>
      </c>
      <c r="BH21" s="296">
        <v>1</v>
      </c>
      <c r="BI21" s="296">
        <v>1</v>
      </c>
      <c r="BJ21" s="296">
        <v>1</v>
      </c>
      <c r="BK21" s="296">
        <v>1</v>
      </c>
      <c r="BL21" s="296">
        <v>1</v>
      </c>
      <c r="BM21" s="296">
        <v>1</v>
      </c>
      <c r="BN21" s="296">
        <v>0.5</v>
      </c>
      <c r="BO21" s="296">
        <v>0.78</v>
      </c>
      <c r="BP21" s="296">
        <v>0.6</v>
      </c>
      <c r="BQ21" s="129"/>
    </row>
    <row r="22" spans="1:69" ht="15" x14ac:dyDescent="0.15">
      <c r="A22" s="104" t="s">
        <v>193</v>
      </c>
      <c r="B22" s="153" t="s">
        <v>518</v>
      </c>
      <c r="C22" s="153" t="s">
        <v>231</v>
      </c>
      <c r="D22" s="153" t="s">
        <v>634</v>
      </c>
      <c r="E22" s="153" t="s">
        <v>1027</v>
      </c>
      <c r="F22" s="107">
        <v>8</v>
      </c>
      <c r="G22" s="107">
        <v>40</v>
      </c>
      <c r="H22" s="248"/>
      <c r="I22" s="296">
        <v>1</v>
      </c>
      <c r="J22" s="296">
        <v>1</v>
      </c>
      <c r="K22" s="296">
        <v>1</v>
      </c>
      <c r="L22" s="296">
        <v>1</v>
      </c>
      <c r="M22" s="296">
        <v>1</v>
      </c>
      <c r="N22" s="296">
        <v>1</v>
      </c>
      <c r="O22" s="296">
        <v>1</v>
      </c>
      <c r="P22" s="296">
        <v>1</v>
      </c>
      <c r="Q22" s="296">
        <v>1</v>
      </c>
      <c r="R22" s="296">
        <v>1</v>
      </c>
      <c r="S22" s="296">
        <v>1</v>
      </c>
      <c r="T22" s="296">
        <v>1</v>
      </c>
      <c r="U22" s="296">
        <v>1</v>
      </c>
      <c r="V22" s="296">
        <v>1</v>
      </c>
      <c r="W22" s="296">
        <v>1</v>
      </c>
      <c r="X22" s="296">
        <v>1</v>
      </c>
      <c r="Y22" s="296">
        <v>1</v>
      </c>
      <c r="Z22" s="296">
        <v>1</v>
      </c>
      <c r="AA22" s="296">
        <v>1</v>
      </c>
      <c r="AB22" s="296">
        <v>1</v>
      </c>
      <c r="AC22" s="296">
        <v>1</v>
      </c>
      <c r="AD22" s="296">
        <v>1</v>
      </c>
      <c r="AE22" s="296">
        <v>1</v>
      </c>
      <c r="AF22" s="296">
        <v>0.81</v>
      </c>
      <c r="AG22" s="296">
        <v>1</v>
      </c>
      <c r="AH22" s="296">
        <v>1</v>
      </c>
      <c r="AI22" s="296">
        <v>1</v>
      </c>
      <c r="AJ22" s="296">
        <v>1</v>
      </c>
      <c r="AK22" s="296">
        <v>1</v>
      </c>
      <c r="AL22" s="296">
        <v>1</v>
      </c>
      <c r="AM22" s="296">
        <v>1</v>
      </c>
      <c r="AN22" s="296">
        <v>1</v>
      </c>
      <c r="AO22" s="296">
        <v>1</v>
      </c>
      <c r="AP22" s="296">
        <v>1</v>
      </c>
      <c r="AQ22" s="296">
        <v>1</v>
      </c>
      <c r="AR22" s="296">
        <v>1</v>
      </c>
      <c r="AS22" s="296">
        <v>1</v>
      </c>
      <c r="AT22" s="296">
        <v>1</v>
      </c>
      <c r="AU22" s="296">
        <v>1</v>
      </c>
      <c r="AV22" s="296">
        <v>0.5</v>
      </c>
      <c r="AW22" s="296">
        <v>1</v>
      </c>
      <c r="AX22" s="296">
        <v>0.89</v>
      </c>
      <c r="AY22" s="296">
        <v>1</v>
      </c>
      <c r="AZ22" s="296">
        <v>0.55000000000000004</v>
      </c>
      <c r="BA22" s="296">
        <v>1</v>
      </c>
      <c r="BB22" s="296">
        <v>0.6</v>
      </c>
      <c r="BC22" s="296">
        <v>1</v>
      </c>
      <c r="BD22" s="296">
        <v>1</v>
      </c>
      <c r="BE22" s="296">
        <v>1</v>
      </c>
      <c r="BF22" s="296">
        <v>1</v>
      </c>
      <c r="BG22" s="296">
        <v>0.73</v>
      </c>
      <c r="BH22" s="296">
        <v>1</v>
      </c>
      <c r="BI22" s="296">
        <v>1</v>
      </c>
      <c r="BJ22" s="296">
        <v>1</v>
      </c>
      <c r="BK22" s="296">
        <v>1</v>
      </c>
      <c r="BL22" s="296">
        <v>1</v>
      </c>
      <c r="BM22" s="296">
        <v>1</v>
      </c>
      <c r="BN22" s="296">
        <v>0.5</v>
      </c>
      <c r="BO22" s="296">
        <v>0.78</v>
      </c>
      <c r="BP22" s="296">
        <v>0.6</v>
      </c>
      <c r="BQ22" s="129"/>
    </row>
    <row r="23" spans="1:69" ht="15" x14ac:dyDescent="0.15">
      <c r="A23" s="104" t="s">
        <v>194</v>
      </c>
      <c r="B23" s="153" t="s">
        <v>518</v>
      </c>
      <c r="C23" s="153" t="s">
        <v>231</v>
      </c>
      <c r="D23" s="153" t="s">
        <v>635</v>
      </c>
      <c r="E23" s="153" t="s">
        <v>1027</v>
      </c>
      <c r="F23" s="107">
        <v>8</v>
      </c>
      <c r="G23" s="107">
        <v>72</v>
      </c>
      <c r="H23" s="248"/>
      <c r="I23" s="296">
        <v>1</v>
      </c>
      <c r="J23" s="296">
        <v>1</v>
      </c>
      <c r="K23" s="296">
        <v>1</v>
      </c>
      <c r="L23" s="296">
        <v>1</v>
      </c>
      <c r="M23" s="296">
        <v>1</v>
      </c>
      <c r="N23" s="296">
        <v>1</v>
      </c>
      <c r="O23" s="296">
        <v>1</v>
      </c>
      <c r="P23" s="296">
        <v>1</v>
      </c>
      <c r="Q23" s="296">
        <v>1</v>
      </c>
      <c r="R23" s="296">
        <v>1</v>
      </c>
      <c r="S23" s="296">
        <v>1</v>
      </c>
      <c r="T23" s="296">
        <v>1</v>
      </c>
      <c r="U23" s="296">
        <v>1</v>
      </c>
      <c r="V23" s="296">
        <v>1</v>
      </c>
      <c r="W23" s="296">
        <v>1</v>
      </c>
      <c r="X23" s="296">
        <v>1</v>
      </c>
      <c r="Y23" s="296">
        <v>1</v>
      </c>
      <c r="Z23" s="296">
        <v>1</v>
      </c>
      <c r="AA23" s="296">
        <v>1</v>
      </c>
      <c r="AB23" s="296">
        <v>1</v>
      </c>
      <c r="AC23" s="296">
        <v>1</v>
      </c>
      <c r="AD23" s="296">
        <v>1</v>
      </c>
      <c r="AE23" s="296">
        <v>1</v>
      </c>
      <c r="AF23" s="296">
        <v>0.81</v>
      </c>
      <c r="AG23" s="296">
        <v>1</v>
      </c>
      <c r="AH23" s="296">
        <v>1</v>
      </c>
      <c r="AI23" s="296">
        <v>1</v>
      </c>
      <c r="AJ23" s="296">
        <v>1</v>
      </c>
      <c r="AK23" s="296">
        <v>1</v>
      </c>
      <c r="AL23" s="296">
        <v>1</v>
      </c>
      <c r="AM23" s="296">
        <v>1</v>
      </c>
      <c r="AN23" s="296">
        <v>1</v>
      </c>
      <c r="AO23" s="296">
        <v>1</v>
      </c>
      <c r="AP23" s="296">
        <v>1</v>
      </c>
      <c r="AQ23" s="296">
        <v>1</v>
      </c>
      <c r="AR23" s="296">
        <v>1</v>
      </c>
      <c r="AS23" s="296">
        <v>1</v>
      </c>
      <c r="AT23" s="296">
        <v>1</v>
      </c>
      <c r="AU23" s="296">
        <v>1</v>
      </c>
      <c r="AV23" s="296">
        <v>0.5</v>
      </c>
      <c r="AW23" s="296">
        <v>1</v>
      </c>
      <c r="AX23" s="296">
        <v>0.89</v>
      </c>
      <c r="AY23" s="296">
        <v>1</v>
      </c>
      <c r="AZ23" s="296">
        <v>0.55000000000000004</v>
      </c>
      <c r="BA23" s="296">
        <v>1</v>
      </c>
      <c r="BB23" s="296">
        <v>0.6</v>
      </c>
      <c r="BC23" s="296">
        <v>1</v>
      </c>
      <c r="BD23" s="296">
        <v>1</v>
      </c>
      <c r="BE23" s="296">
        <v>1</v>
      </c>
      <c r="BF23" s="296">
        <v>1</v>
      </c>
      <c r="BG23" s="296">
        <v>0.73</v>
      </c>
      <c r="BH23" s="296">
        <v>1</v>
      </c>
      <c r="BI23" s="296">
        <v>1</v>
      </c>
      <c r="BJ23" s="296">
        <v>1</v>
      </c>
      <c r="BK23" s="296">
        <v>1</v>
      </c>
      <c r="BL23" s="296">
        <v>1</v>
      </c>
      <c r="BM23" s="296">
        <v>1</v>
      </c>
      <c r="BN23" s="296">
        <v>0.5</v>
      </c>
      <c r="BO23" s="296">
        <v>0.78</v>
      </c>
      <c r="BP23" s="296">
        <v>0.6</v>
      </c>
      <c r="BQ23" s="129"/>
    </row>
    <row r="24" spans="1:69" ht="15" x14ac:dyDescent="0.15">
      <c r="A24" s="104" t="s">
        <v>195</v>
      </c>
      <c r="B24" s="153" t="s">
        <v>518</v>
      </c>
      <c r="C24" s="153" t="s">
        <v>231</v>
      </c>
      <c r="D24" s="153" t="s">
        <v>636</v>
      </c>
      <c r="E24" s="153" t="s">
        <v>1027</v>
      </c>
      <c r="F24" s="107">
        <v>12</v>
      </c>
      <c r="G24" s="107">
        <v>32</v>
      </c>
      <c r="H24" s="248"/>
      <c r="I24" s="296">
        <v>1</v>
      </c>
      <c r="J24" s="296">
        <v>1</v>
      </c>
      <c r="K24" s="296">
        <v>1</v>
      </c>
      <c r="L24" s="296">
        <v>1</v>
      </c>
      <c r="M24" s="296">
        <v>1</v>
      </c>
      <c r="N24" s="296">
        <v>1</v>
      </c>
      <c r="O24" s="296">
        <v>1</v>
      </c>
      <c r="P24" s="296">
        <v>1</v>
      </c>
      <c r="Q24" s="296">
        <v>1</v>
      </c>
      <c r="R24" s="296">
        <v>1</v>
      </c>
      <c r="S24" s="296">
        <v>1</v>
      </c>
      <c r="T24" s="296">
        <v>1</v>
      </c>
      <c r="U24" s="296">
        <v>1</v>
      </c>
      <c r="V24" s="296">
        <v>1</v>
      </c>
      <c r="W24" s="296">
        <v>1</v>
      </c>
      <c r="X24" s="296">
        <v>1</v>
      </c>
      <c r="Y24" s="296">
        <v>1</v>
      </c>
      <c r="Z24" s="296">
        <v>1</v>
      </c>
      <c r="AA24" s="296">
        <v>1</v>
      </c>
      <c r="AB24" s="296">
        <v>1</v>
      </c>
      <c r="AC24" s="296">
        <v>1</v>
      </c>
      <c r="AD24" s="296">
        <v>1</v>
      </c>
      <c r="AE24" s="296">
        <v>1</v>
      </c>
      <c r="AF24" s="296">
        <v>0.81</v>
      </c>
      <c r="AG24" s="296">
        <v>1</v>
      </c>
      <c r="AH24" s="296">
        <v>1</v>
      </c>
      <c r="AI24" s="296">
        <v>1</v>
      </c>
      <c r="AJ24" s="296">
        <v>1</v>
      </c>
      <c r="AK24" s="296">
        <v>1</v>
      </c>
      <c r="AL24" s="296">
        <v>1</v>
      </c>
      <c r="AM24" s="296">
        <v>1</v>
      </c>
      <c r="AN24" s="296">
        <v>1</v>
      </c>
      <c r="AO24" s="296">
        <v>1</v>
      </c>
      <c r="AP24" s="296">
        <v>1</v>
      </c>
      <c r="AQ24" s="296">
        <v>1</v>
      </c>
      <c r="AR24" s="296">
        <v>1</v>
      </c>
      <c r="AS24" s="296">
        <v>1</v>
      </c>
      <c r="AT24" s="296">
        <v>1</v>
      </c>
      <c r="AU24" s="296">
        <v>1</v>
      </c>
      <c r="AV24" s="296">
        <v>0.5</v>
      </c>
      <c r="AW24" s="296">
        <v>1</v>
      </c>
      <c r="AX24" s="296">
        <v>0.89</v>
      </c>
      <c r="AY24" s="296">
        <v>1</v>
      </c>
      <c r="AZ24" s="296">
        <v>0.55000000000000004</v>
      </c>
      <c r="BA24" s="296">
        <v>1</v>
      </c>
      <c r="BB24" s="296">
        <v>0.6</v>
      </c>
      <c r="BC24" s="296">
        <v>1</v>
      </c>
      <c r="BD24" s="296">
        <v>1</v>
      </c>
      <c r="BE24" s="296">
        <v>1</v>
      </c>
      <c r="BF24" s="296">
        <v>1</v>
      </c>
      <c r="BG24" s="296">
        <v>0.73</v>
      </c>
      <c r="BH24" s="296">
        <v>1</v>
      </c>
      <c r="BI24" s="296">
        <v>1</v>
      </c>
      <c r="BJ24" s="296">
        <v>1</v>
      </c>
      <c r="BK24" s="296">
        <v>1</v>
      </c>
      <c r="BL24" s="296">
        <v>1</v>
      </c>
      <c r="BM24" s="296">
        <v>1</v>
      </c>
      <c r="BN24" s="296">
        <v>0.5</v>
      </c>
      <c r="BO24" s="296">
        <v>0.78</v>
      </c>
      <c r="BP24" s="296">
        <v>0.6</v>
      </c>
      <c r="BQ24" s="129"/>
    </row>
    <row r="25" spans="1:69" ht="15" x14ac:dyDescent="0.15">
      <c r="A25" s="104" t="s">
        <v>196</v>
      </c>
      <c r="B25" s="153" t="s">
        <v>518</v>
      </c>
      <c r="C25" s="153" t="s">
        <v>231</v>
      </c>
      <c r="D25" s="153" t="s">
        <v>637</v>
      </c>
      <c r="E25" s="153" t="s">
        <v>1027</v>
      </c>
      <c r="F25" s="107">
        <v>12</v>
      </c>
      <c r="G25" s="107">
        <v>56</v>
      </c>
      <c r="H25" s="248"/>
      <c r="I25" s="296">
        <v>1</v>
      </c>
      <c r="J25" s="296">
        <v>1</v>
      </c>
      <c r="K25" s="296">
        <v>1</v>
      </c>
      <c r="L25" s="296">
        <v>1</v>
      </c>
      <c r="M25" s="296">
        <v>1</v>
      </c>
      <c r="N25" s="296">
        <v>1</v>
      </c>
      <c r="O25" s="296">
        <v>1</v>
      </c>
      <c r="P25" s="296">
        <v>1</v>
      </c>
      <c r="Q25" s="296">
        <v>1</v>
      </c>
      <c r="R25" s="296">
        <v>1</v>
      </c>
      <c r="S25" s="296">
        <v>1</v>
      </c>
      <c r="T25" s="296">
        <v>1</v>
      </c>
      <c r="U25" s="296">
        <v>1</v>
      </c>
      <c r="V25" s="296">
        <v>1</v>
      </c>
      <c r="W25" s="296">
        <v>1</v>
      </c>
      <c r="X25" s="296">
        <v>1</v>
      </c>
      <c r="Y25" s="296">
        <v>1</v>
      </c>
      <c r="Z25" s="296">
        <v>1</v>
      </c>
      <c r="AA25" s="296">
        <v>1</v>
      </c>
      <c r="AB25" s="296">
        <v>1</v>
      </c>
      <c r="AC25" s="296">
        <v>1</v>
      </c>
      <c r="AD25" s="296">
        <v>1</v>
      </c>
      <c r="AE25" s="296">
        <v>1</v>
      </c>
      <c r="AF25" s="296">
        <v>0.81</v>
      </c>
      <c r="AG25" s="296">
        <v>1</v>
      </c>
      <c r="AH25" s="296">
        <v>1</v>
      </c>
      <c r="AI25" s="296">
        <v>1</v>
      </c>
      <c r="AJ25" s="296">
        <v>1</v>
      </c>
      <c r="AK25" s="296">
        <v>1</v>
      </c>
      <c r="AL25" s="296">
        <v>1</v>
      </c>
      <c r="AM25" s="296">
        <v>1</v>
      </c>
      <c r="AN25" s="296">
        <v>1</v>
      </c>
      <c r="AO25" s="296">
        <v>1</v>
      </c>
      <c r="AP25" s="296">
        <v>1</v>
      </c>
      <c r="AQ25" s="296">
        <v>1</v>
      </c>
      <c r="AR25" s="296">
        <v>1</v>
      </c>
      <c r="AS25" s="296">
        <v>1</v>
      </c>
      <c r="AT25" s="296">
        <v>1</v>
      </c>
      <c r="AU25" s="296">
        <v>1</v>
      </c>
      <c r="AV25" s="296">
        <v>0.5</v>
      </c>
      <c r="AW25" s="296">
        <v>1</v>
      </c>
      <c r="AX25" s="296">
        <v>0.89</v>
      </c>
      <c r="AY25" s="296">
        <v>1</v>
      </c>
      <c r="AZ25" s="296">
        <v>0.55000000000000004</v>
      </c>
      <c r="BA25" s="296">
        <v>1</v>
      </c>
      <c r="BB25" s="296">
        <v>0.6</v>
      </c>
      <c r="BC25" s="296">
        <v>1</v>
      </c>
      <c r="BD25" s="296">
        <v>1</v>
      </c>
      <c r="BE25" s="296">
        <v>1</v>
      </c>
      <c r="BF25" s="296">
        <v>1</v>
      </c>
      <c r="BG25" s="296">
        <v>0.73</v>
      </c>
      <c r="BH25" s="296">
        <v>1</v>
      </c>
      <c r="BI25" s="296">
        <v>1</v>
      </c>
      <c r="BJ25" s="296">
        <v>1</v>
      </c>
      <c r="BK25" s="296">
        <v>1</v>
      </c>
      <c r="BL25" s="296">
        <v>1</v>
      </c>
      <c r="BM25" s="296">
        <v>1</v>
      </c>
      <c r="BN25" s="296">
        <v>0.5</v>
      </c>
      <c r="BO25" s="296">
        <v>0.78</v>
      </c>
      <c r="BP25" s="296">
        <v>0.6</v>
      </c>
      <c r="BQ25" s="129"/>
    </row>
    <row r="26" spans="1:69" ht="15" x14ac:dyDescent="0.15">
      <c r="A26" s="108" t="s">
        <v>197</v>
      </c>
      <c r="B26" s="153" t="s">
        <v>518</v>
      </c>
      <c r="C26" s="153" t="s">
        <v>231</v>
      </c>
      <c r="D26" s="108" t="s">
        <v>638</v>
      </c>
      <c r="E26" s="153" t="s">
        <v>1027</v>
      </c>
      <c r="F26" s="107">
        <v>16</v>
      </c>
      <c r="G26" s="107">
        <v>24</v>
      </c>
      <c r="H26" s="248"/>
      <c r="I26" s="296">
        <v>1</v>
      </c>
      <c r="J26" s="296">
        <v>1</v>
      </c>
      <c r="K26" s="296">
        <v>1</v>
      </c>
      <c r="L26" s="296">
        <v>1</v>
      </c>
      <c r="M26" s="296">
        <v>1</v>
      </c>
      <c r="N26" s="296">
        <v>1</v>
      </c>
      <c r="O26" s="296">
        <v>1</v>
      </c>
      <c r="P26" s="296">
        <v>1</v>
      </c>
      <c r="Q26" s="296">
        <v>1</v>
      </c>
      <c r="R26" s="296">
        <v>1</v>
      </c>
      <c r="S26" s="296">
        <v>1</v>
      </c>
      <c r="T26" s="296">
        <v>1</v>
      </c>
      <c r="U26" s="296">
        <v>1</v>
      </c>
      <c r="V26" s="296">
        <v>1</v>
      </c>
      <c r="W26" s="296">
        <v>1</v>
      </c>
      <c r="X26" s="296">
        <v>1</v>
      </c>
      <c r="Y26" s="296">
        <v>1</v>
      </c>
      <c r="Z26" s="296">
        <v>1</v>
      </c>
      <c r="AA26" s="296">
        <v>1</v>
      </c>
      <c r="AB26" s="296">
        <v>1</v>
      </c>
      <c r="AC26" s="296">
        <v>1</v>
      </c>
      <c r="AD26" s="296">
        <v>1</v>
      </c>
      <c r="AE26" s="296">
        <v>1</v>
      </c>
      <c r="AF26" s="296">
        <v>0.81</v>
      </c>
      <c r="AG26" s="296">
        <v>1</v>
      </c>
      <c r="AH26" s="296">
        <v>1</v>
      </c>
      <c r="AI26" s="296">
        <v>1</v>
      </c>
      <c r="AJ26" s="296">
        <v>1</v>
      </c>
      <c r="AK26" s="296">
        <v>1</v>
      </c>
      <c r="AL26" s="296">
        <v>1</v>
      </c>
      <c r="AM26" s="296">
        <v>1</v>
      </c>
      <c r="AN26" s="296">
        <v>1</v>
      </c>
      <c r="AO26" s="296">
        <v>1</v>
      </c>
      <c r="AP26" s="296">
        <v>1</v>
      </c>
      <c r="AQ26" s="296">
        <v>1</v>
      </c>
      <c r="AR26" s="296">
        <v>1</v>
      </c>
      <c r="AS26" s="296">
        <v>1</v>
      </c>
      <c r="AT26" s="296">
        <v>1</v>
      </c>
      <c r="AU26" s="296">
        <v>1</v>
      </c>
      <c r="AV26" s="296">
        <v>0.5</v>
      </c>
      <c r="AW26" s="296">
        <v>1</v>
      </c>
      <c r="AX26" s="296">
        <v>0.89</v>
      </c>
      <c r="AY26" s="296">
        <v>1</v>
      </c>
      <c r="AZ26" s="296">
        <v>0.55000000000000004</v>
      </c>
      <c r="BA26" s="296">
        <v>1</v>
      </c>
      <c r="BB26" s="296">
        <v>0.6</v>
      </c>
      <c r="BC26" s="296">
        <v>1</v>
      </c>
      <c r="BD26" s="296">
        <v>1</v>
      </c>
      <c r="BE26" s="296">
        <v>1</v>
      </c>
      <c r="BF26" s="296">
        <v>1</v>
      </c>
      <c r="BG26" s="296">
        <v>0.73</v>
      </c>
      <c r="BH26" s="296">
        <v>1</v>
      </c>
      <c r="BI26" s="296">
        <v>1</v>
      </c>
      <c r="BJ26" s="296">
        <v>1</v>
      </c>
      <c r="BK26" s="296">
        <v>1</v>
      </c>
      <c r="BL26" s="296">
        <v>1</v>
      </c>
      <c r="BM26" s="296">
        <v>1</v>
      </c>
      <c r="BN26" s="296">
        <v>0.5</v>
      </c>
      <c r="BO26" s="296">
        <v>0.78</v>
      </c>
      <c r="BP26" s="296">
        <v>0.6</v>
      </c>
      <c r="BQ26" s="129"/>
    </row>
    <row r="27" spans="1:69" ht="15" x14ac:dyDescent="0.15">
      <c r="A27" s="104" t="s">
        <v>198</v>
      </c>
      <c r="B27" s="153" t="s">
        <v>518</v>
      </c>
      <c r="C27" s="153" t="s">
        <v>231</v>
      </c>
      <c r="D27" s="153" t="s">
        <v>639</v>
      </c>
      <c r="E27" s="153" t="s">
        <v>1027</v>
      </c>
      <c r="F27" s="107">
        <v>16</v>
      </c>
      <c r="G27" s="107">
        <v>32</v>
      </c>
      <c r="H27" s="248"/>
      <c r="I27" s="296">
        <v>1</v>
      </c>
      <c r="J27" s="296">
        <v>1</v>
      </c>
      <c r="K27" s="296">
        <v>1</v>
      </c>
      <c r="L27" s="296">
        <v>1</v>
      </c>
      <c r="M27" s="296">
        <v>1</v>
      </c>
      <c r="N27" s="296">
        <v>1</v>
      </c>
      <c r="O27" s="296">
        <v>1</v>
      </c>
      <c r="P27" s="296">
        <v>1</v>
      </c>
      <c r="Q27" s="296">
        <v>1</v>
      </c>
      <c r="R27" s="296">
        <v>1</v>
      </c>
      <c r="S27" s="296">
        <v>1</v>
      </c>
      <c r="T27" s="296">
        <v>1</v>
      </c>
      <c r="U27" s="296">
        <v>1</v>
      </c>
      <c r="V27" s="296">
        <v>1</v>
      </c>
      <c r="W27" s="296">
        <v>1</v>
      </c>
      <c r="X27" s="296">
        <v>1</v>
      </c>
      <c r="Y27" s="296">
        <v>1</v>
      </c>
      <c r="Z27" s="296">
        <v>1</v>
      </c>
      <c r="AA27" s="296">
        <v>1</v>
      </c>
      <c r="AB27" s="296">
        <v>1</v>
      </c>
      <c r="AC27" s="296">
        <v>1</v>
      </c>
      <c r="AD27" s="296">
        <v>1</v>
      </c>
      <c r="AE27" s="296">
        <v>1</v>
      </c>
      <c r="AF27" s="296">
        <v>0.81</v>
      </c>
      <c r="AG27" s="296">
        <v>1</v>
      </c>
      <c r="AH27" s="296">
        <v>1</v>
      </c>
      <c r="AI27" s="296">
        <v>1</v>
      </c>
      <c r="AJ27" s="296">
        <v>1</v>
      </c>
      <c r="AK27" s="296">
        <v>1</v>
      </c>
      <c r="AL27" s="296">
        <v>1</v>
      </c>
      <c r="AM27" s="296">
        <v>1</v>
      </c>
      <c r="AN27" s="296">
        <v>1</v>
      </c>
      <c r="AO27" s="296">
        <v>1</v>
      </c>
      <c r="AP27" s="296">
        <v>1</v>
      </c>
      <c r="AQ27" s="296">
        <v>1</v>
      </c>
      <c r="AR27" s="296">
        <v>1</v>
      </c>
      <c r="AS27" s="296">
        <v>1</v>
      </c>
      <c r="AT27" s="296">
        <v>1</v>
      </c>
      <c r="AU27" s="296">
        <v>1</v>
      </c>
      <c r="AV27" s="296">
        <v>0.5</v>
      </c>
      <c r="AW27" s="296">
        <v>1</v>
      </c>
      <c r="AX27" s="296">
        <v>0.89</v>
      </c>
      <c r="AY27" s="296">
        <v>1</v>
      </c>
      <c r="AZ27" s="296">
        <v>0.55000000000000004</v>
      </c>
      <c r="BA27" s="296">
        <v>1</v>
      </c>
      <c r="BB27" s="296">
        <v>0.6</v>
      </c>
      <c r="BC27" s="296">
        <v>1</v>
      </c>
      <c r="BD27" s="296">
        <v>1</v>
      </c>
      <c r="BE27" s="296">
        <v>1</v>
      </c>
      <c r="BF27" s="296">
        <v>1</v>
      </c>
      <c r="BG27" s="296">
        <v>0.73</v>
      </c>
      <c r="BH27" s="296">
        <v>1</v>
      </c>
      <c r="BI27" s="296">
        <v>1</v>
      </c>
      <c r="BJ27" s="296">
        <v>1</v>
      </c>
      <c r="BK27" s="296">
        <v>1</v>
      </c>
      <c r="BL27" s="296">
        <v>1</v>
      </c>
      <c r="BM27" s="296">
        <v>1</v>
      </c>
      <c r="BN27" s="296">
        <v>0.5</v>
      </c>
      <c r="BO27" s="296">
        <v>0.78</v>
      </c>
      <c r="BP27" s="296">
        <v>0.6</v>
      </c>
      <c r="BQ27" s="129"/>
    </row>
    <row r="28" spans="1:69" ht="15" x14ac:dyDescent="0.15">
      <c r="A28" s="104" t="s">
        <v>199</v>
      </c>
      <c r="B28" s="153" t="s">
        <v>518</v>
      </c>
      <c r="C28" s="153" t="s">
        <v>231</v>
      </c>
      <c r="D28" s="153" t="s">
        <v>640</v>
      </c>
      <c r="E28" s="153" t="s">
        <v>1027</v>
      </c>
      <c r="F28" s="107">
        <v>16</v>
      </c>
      <c r="G28" s="107">
        <v>48</v>
      </c>
      <c r="H28" s="248"/>
      <c r="I28" s="296">
        <v>1</v>
      </c>
      <c r="J28" s="296">
        <v>1</v>
      </c>
      <c r="K28" s="296">
        <v>1</v>
      </c>
      <c r="L28" s="296">
        <v>1</v>
      </c>
      <c r="M28" s="296">
        <v>1</v>
      </c>
      <c r="N28" s="296">
        <v>1</v>
      </c>
      <c r="O28" s="296">
        <v>1</v>
      </c>
      <c r="P28" s="296">
        <v>1</v>
      </c>
      <c r="Q28" s="296">
        <v>1</v>
      </c>
      <c r="R28" s="296">
        <v>1</v>
      </c>
      <c r="S28" s="296">
        <v>1</v>
      </c>
      <c r="T28" s="296">
        <v>1</v>
      </c>
      <c r="U28" s="296">
        <v>1</v>
      </c>
      <c r="V28" s="296">
        <v>1</v>
      </c>
      <c r="W28" s="296">
        <v>1</v>
      </c>
      <c r="X28" s="296">
        <v>1</v>
      </c>
      <c r="Y28" s="296">
        <v>1</v>
      </c>
      <c r="Z28" s="296">
        <v>1</v>
      </c>
      <c r="AA28" s="296">
        <v>1</v>
      </c>
      <c r="AB28" s="296">
        <v>1</v>
      </c>
      <c r="AC28" s="296">
        <v>1</v>
      </c>
      <c r="AD28" s="296">
        <v>1</v>
      </c>
      <c r="AE28" s="296">
        <v>1</v>
      </c>
      <c r="AF28" s="296">
        <v>0.81</v>
      </c>
      <c r="AG28" s="296">
        <v>1</v>
      </c>
      <c r="AH28" s="296">
        <v>1</v>
      </c>
      <c r="AI28" s="296">
        <v>1</v>
      </c>
      <c r="AJ28" s="296">
        <v>1</v>
      </c>
      <c r="AK28" s="296">
        <v>1</v>
      </c>
      <c r="AL28" s="296">
        <v>1</v>
      </c>
      <c r="AM28" s="296">
        <v>1</v>
      </c>
      <c r="AN28" s="296">
        <v>1</v>
      </c>
      <c r="AO28" s="296">
        <v>1</v>
      </c>
      <c r="AP28" s="296">
        <v>1</v>
      </c>
      <c r="AQ28" s="296">
        <v>1</v>
      </c>
      <c r="AR28" s="296">
        <v>1</v>
      </c>
      <c r="AS28" s="296">
        <v>1</v>
      </c>
      <c r="AT28" s="296">
        <v>1</v>
      </c>
      <c r="AU28" s="296">
        <v>1</v>
      </c>
      <c r="AV28" s="296">
        <v>0.5</v>
      </c>
      <c r="AW28" s="296">
        <v>1</v>
      </c>
      <c r="AX28" s="296">
        <v>0.89</v>
      </c>
      <c r="AY28" s="296">
        <v>1</v>
      </c>
      <c r="AZ28" s="296">
        <v>0.55000000000000004</v>
      </c>
      <c r="BA28" s="296">
        <v>1</v>
      </c>
      <c r="BB28" s="296">
        <v>0.6</v>
      </c>
      <c r="BC28" s="296">
        <v>1</v>
      </c>
      <c r="BD28" s="296">
        <v>1</v>
      </c>
      <c r="BE28" s="296">
        <v>1</v>
      </c>
      <c r="BF28" s="296">
        <v>1</v>
      </c>
      <c r="BG28" s="296">
        <v>0.73</v>
      </c>
      <c r="BH28" s="296">
        <v>1</v>
      </c>
      <c r="BI28" s="296">
        <v>1</v>
      </c>
      <c r="BJ28" s="296">
        <v>1</v>
      </c>
      <c r="BK28" s="296">
        <v>1</v>
      </c>
      <c r="BL28" s="296">
        <v>1</v>
      </c>
      <c r="BM28" s="296">
        <v>1</v>
      </c>
      <c r="BN28" s="296">
        <v>0.5</v>
      </c>
      <c r="BO28" s="296">
        <v>0.78</v>
      </c>
      <c r="BP28" s="296">
        <v>0.6</v>
      </c>
      <c r="BQ28" s="129"/>
    </row>
    <row r="29" spans="1:69" ht="15" x14ac:dyDescent="0.15">
      <c r="A29" s="104" t="s">
        <v>200</v>
      </c>
      <c r="B29" s="153" t="s">
        <v>518</v>
      </c>
      <c r="C29" s="153" t="s">
        <v>231</v>
      </c>
      <c r="D29" s="153" t="s">
        <v>641</v>
      </c>
      <c r="E29" s="153" t="s">
        <v>1027</v>
      </c>
      <c r="F29" s="107">
        <v>20</v>
      </c>
      <c r="G29" s="107">
        <v>64</v>
      </c>
      <c r="H29" s="248"/>
      <c r="I29" s="296">
        <v>1</v>
      </c>
      <c r="J29" s="296">
        <v>1</v>
      </c>
      <c r="K29" s="296">
        <v>1</v>
      </c>
      <c r="L29" s="296">
        <v>1</v>
      </c>
      <c r="M29" s="296">
        <v>1</v>
      </c>
      <c r="N29" s="296">
        <v>1</v>
      </c>
      <c r="O29" s="296">
        <v>1</v>
      </c>
      <c r="P29" s="296">
        <v>1</v>
      </c>
      <c r="Q29" s="296">
        <v>1</v>
      </c>
      <c r="R29" s="296">
        <v>1</v>
      </c>
      <c r="S29" s="296">
        <v>1</v>
      </c>
      <c r="T29" s="296">
        <v>1</v>
      </c>
      <c r="U29" s="296">
        <v>1</v>
      </c>
      <c r="V29" s="296">
        <v>1</v>
      </c>
      <c r="W29" s="296">
        <v>1</v>
      </c>
      <c r="X29" s="296">
        <v>1</v>
      </c>
      <c r="Y29" s="296">
        <v>1</v>
      </c>
      <c r="Z29" s="296">
        <v>1</v>
      </c>
      <c r="AA29" s="296">
        <v>1</v>
      </c>
      <c r="AB29" s="296">
        <v>1</v>
      </c>
      <c r="AC29" s="296">
        <v>1</v>
      </c>
      <c r="AD29" s="296">
        <v>1</v>
      </c>
      <c r="AE29" s="296">
        <v>1</v>
      </c>
      <c r="AF29" s="296">
        <v>0.81</v>
      </c>
      <c r="AG29" s="296">
        <v>1</v>
      </c>
      <c r="AH29" s="296">
        <v>1</v>
      </c>
      <c r="AI29" s="296">
        <v>1</v>
      </c>
      <c r="AJ29" s="296">
        <v>1</v>
      </c>
      <c r="AK29" s="296">
        <v>1</v>
      </c>
      <c r="AL29" s="296">
        <v>1</v>
      </c>
      <c r="AM29" s="296">
        <v>1</v>
      </c>
      <c r="AN29" s="296">
        <v>1</v>
      </c>
      <c r="AO29" s="296">
        <v>1</v>
      </c>
      <c r="AP29" s="296">
        <v>1</v>
      </c>
      <c r="AQ29" s="296">
        <v>1</v>
      </c>
      <c r="AR29" s="296">
        <v>1</v>
      </c>
      <c r="AS29" s="296">
        <v>1</v>
      </c>
      <c r="AT29" s="296">
        <v>1</v>
      </c>
      <c r="AU29" s="296">
        <v>1</v>
      </c>
      <c r="AV29" s="296">
        <v>0.5</v>
      </c>
      <c r="AW29" s="296">
        <v>1</v>
      </c>
      <c r="AX29" s="296">
        <v>0.89</v>
      </c>
      <c r="AY29" s="296">
        <v>1</v>
      </c>
      <c r="AZ29" s="296">
        <v>0.55000000000000004</v>
      </c>
      <c r="BA29" s="296">
        <v>1</v>
      </c>
      <c r="BB29" s="296">
        <v>0.6</v>
      </c>
      <c r="BC29" s="296">
        <v>1</v>
      </c>
      <c r="BD29" s="296">
        <v>1</v>
      </c>
      <c r="BE29" s="296">
        <v>1</v>
      </c>
      <c r="BF29" s="296">
        <v>1</v>
      </c>
      <c r="BG29" s="296">
        <v>0.73</v>
      </c>
      <c r="BH29" s="296">
        <v>1</v>
      </c>
      <c r="BI29" s="296">
        <v>1</v>
      </c>
      <c r="BJ29" s="296">
        <v>1</v>
      </c>
      <c r="BK29" s="296">
        <v>1</v>
      </c>
      <c r="BL29" s="296">
        <v>1</v>
      </c>
      <c r="BM29" s="296">
        <v>1</v>
      </c>
      <c r="BN29" s="296">
        <v>0.5</v>
      </c>
      <c r="BO29" s="296">
        <v>0.78</v>
      </c>
      <c r="BP29" s="296">
        <v>0.6</v>
      </c>
      <c r="BQ29" s="129"/>
    </row>
    <row r="30" spans="1:69" ht="15" x14ac:dyDescent="0.15">
      <c r="A30" s="104" t="s">
        <v>201</v>
      </c>
      <c r="B30" s="153" t="s">
        <v>518</v>
      </c>
      <c r="C30" s="153" t="s">
        <v>231</v>
      </c>
      <c r="D30" s="153" t="s">
        <v>642</v>
      </c>
      <c r="E30" s="153" t="s">
        <v>1027</v>
      </c>
      <c r="F30" s="107">
        <v>40</v>
      </c>
      <c r="G30" s="107">
        <v>56</v>
      </c>
      <c r="H30" s="248"/>
      <c r="I30" s="296">
        <v>1</v>
      </c>
      <c r="J30" s="296">
        <v>1</v>
      </c>
      <c r="K30" s="296">
        <v>1</v>
      </c>
      <c r="L30" s="296">
        <v>1</v>
      </c>
      <c r="M30" s="296">
        <v>1</v>
      </c>
      <c r="N30" s="296">
        <v>1</v>
      </c>
      <c r="O30" s="296">
        <v>1</v>
      </c>
      <c r="P30" s="296">
        <v>1</v>
      </c>
      <c r="Q30" s="296">
        <v>1</v>
      </c>
      <c r="R30" s="296">
        <v>1</v>
      </c>
      <c r="S30" s="296">
        <v>1</v>
      </c>
      <c r="T30" s="296">
        <v>1</v>
      </c>
      <c r="U30" s="296">
        <v>1</v>
      </c>
      <c r="V30" s="296">
        <v>1</v>
      </c>
      <c r="W30" s="296">
        <v>1</v>
      </c>
      <c r="X30" s="296">
        <v>1</v>
      </c>
      <c r="Y30" s="296">
        <v>1</v>
      </c>
      <c r="Z30" s="296">
        <v>1</v>
      </c>
      <c r="AA30" s="296">
        <v>1</v>
      </c>
      <c r="AB30" s="296">
        <v>1</v>
      </c>
      <c r="AC30" s="296">
        <v>1</v>
      </c>
      <c r="AD30" s="296">
        <v>1</v>
      </c>
      <c r="AE30" s="296">
        <v>1</v>
      </c>
      <c r="AF30" s="296">
        <v>0.81</v>
      </c>
      <c r="AG30" s="296">
        <v>1</v>
      </c>
      <c r="AH30" s="296">
        <v>1</v>
      </c>
      <c r="AI30" s="296">
        <v>1</v>
      </c>
      <c r="AJ30" s="296">
        <v>1</v>
      </c>
      <c r="AK30" s="296">
        <v>1</v>
      </c>
      <c r="AL30" s="296">
        <v>1</v>
      </c>
      <c r="AM30" s="296">
        <v>1</v>
      </c>
      <c r="AN30" s="296">
        <v>1</v>
      </c>
      <c r="AO30" s="296">
        <v>1</v>
      </c>
      <c r="AP30" s="296">
        <v>1</v>
      </c>
      <c r="AQ30" s="296">
        <v>1</v>
      </c>
      <c r="AR30" s="296">
        <v>1</v>
      </c>
      <c r="AS30" s="296">
        <v>1</v>
      </c>
      <c r="AT30" s="296">
        <v>1</v>
      </c>
      <c r="AU30" s="296">
        <v>1</v>
      </c>
      <c r="AV30" s="296">
        <v>0.5</v>
      </c>
      <c r="AW30" s="296">
        <v>1</v>
      </c>
      <c r="AX30" s="296">
        <v>0.89</v>
      </c>
      <c r="AY30" s="296">
        <v>1</v>
      </c>
      <c r="AZ30" s="296">
        <v>0.55000000000000004</v>
      </c>
      <c r="BA30" s="296">
        <v>1</v>
      </c>
      <c r="BB30" s="296">
        <v>0.6</v>
      </c>
      <c r="BC30" s="296">
        <v>1</v>
      </c>
      <c r="BD30" s="296">
        <v>1</v>
      </c>
      <c r="BE30" s="296">
        <v>1</v>
      </c>
      <c r="BF30" s="296">
        <v>1</v>
      </c>
      <c r="BG30" s="296">
        <v>0.73</v>
      </c>
      <c r="BH30" s="296">
        <v>1</v>
      </c>
      <c r="BI30" s="296">
        <v>1</v>
      </c>
      <c r="BJ30" s="296">
        <v>1</v>
      </c>
      <c r="BK30" s="296">
        <v>1</v>
      </c>
      <c r="BL30" s="296">
        <v>1</v>
      </c>
      <c r="BM30" s="296">
        <v>1</v>
      </c>
      <c r="BN30" s="296">
        <v>0.5</v>
      </c>
      <c r="BO30" s="296">
        <v>0.78</v>
      </c>
      <c r="BP30" s="296">
        <v>0.6</v>
      </c>
      <c r="BQ30" s="129"/>
    </row>
    <row r="31" spans="1:69" ht="15" x14ac:dyDescent="0.15">
      <c r="A31" s="104" t="s">
        <v>202</v>
      </c>
      <c r="B31" s="153" t="s">
        <v>518</v>
      </c>
      <c r="C31" s="153" t="s">
        <v>231</v>
      </c>
      <c r="D31" s="153" t="s">
        <v>643</v>
      </c>
      <c r="E31" s="153" t="s">
        <v>1027</v>
      </c>
      <c r="F31" s="107">
        <v>40</v>
      </c>
      <c r="G31" s="107">
        <v>72</v>
      </c>
      <c r="H31" s="248"/>
      <c r="I31" s="296">
        <v>1</v>
      </c>
      <c r="J31" s="296">
        <v>1</v>
      </c>
      <c r="K31" s="296">
        <v>1</v>
      </c>
      <c r="L31" s="296">
        <v>1</v>
      </c>
      <c r="M31" s="296">
        <v>1</v>
      </c>
      <c r="N31" s="296">
        <v>1</v>
      </c>
      <c r="O31" s="296">
        <v>1</v>
      </c>
      <c r="P31" s="296">
        <v>1</v>
      </c>
      <c r="Q31" s="296">
        <v>1</v>
      </c>
      <c r="R31" s="296">
        <v>1</v>
      </c>
      <c r="S31" s="296">
        <v>1</v>
      </c>
      <c r="T31" s="296">
        <v>1</v>
      </c>
      <c r="U31" s="296">
        <v>1</v>
      </c>
      <c r="V31" s="296">
        <v>1</v>
      </c>
      <c r="W31" s="296">
        <v>1</v>
      </c>
      <c r="X31" s="296">
        <v>1</v>
      </c>
      <c r="Y31" s="296">
        <v>1</v>
      </c>
      <c r="Z31" s="296">
        <v>1</v>
      </c>
      <c r="AA31" s="296">
        <v>1</v>
      </c>
      <c r="AB31" s="296">
        <v>1</v>
      </c>
      <c r="AC31" s="296">
        <v>1</v>
      </c>
      <c r="AD31" s="296">
        <v>1</v>
      </c>
      <c r="AE31" s="296">
        <v>1</v>
      </c>
      <c r="AF31" s="296">
        <v>0.81</v>
      </c>
      <c r="AG31" s="296">
        <v>1</v>
      </c>
      <c r="AH31" s="296">
        <v>1</v>
      </c>
      <c r="AI31" s="296">
        <v>1</v>
      </c>
      <c r="AJ31" s="296">
        <v>1</v>
      </c>
      <c r="AK31" s="296">
        <v>1</v>
      </c>
      <c r="AL31" s="296">
        <v>1</v>
      </c>
      <c r="AM31" s="296">
        <v>1</v>
      </c>
      <c r="AN31" s="296">
        <v>1</v>
      </c>
      <c r="AO31" s="296">
        <v>1</v>
      </c>
      <c r="AP31" s="296">
        <v>1</v>
      </c>
      <c r="AQ31" s="296">
        <v>1</v>
      </c>
      <c r="AR31" s="296">
        <v>1</v>
      </c>
      <c r="AS31" s="296">
        <v>1</v>
      </c>
      <c r="AT31" s="296">
        <v>1</v>
      </c>
      <c r="AU31" s="296">
        <v>1</v>
      </c>
      <c r="AV31" s="296">
        <v>0.5</v>
      </c>
      <c r="AW31" s="296">
        <v>1</v>
      </c>
      <c r="AX31" s="296">
        <v>0.89</v>
      </c>
      <c r="AY31" s="296">
        <v>1</v>
      </c>
      <c r="AZ31" s="296">
        <v>0.55000000000000004</v>
      </c>
      <c r="BA31" s="296">
        <v>1</v>
      </c>
      <c r="BB31" s="296">
        <v>0.6</v>
      </c>
      <c r="BC31" s="296">
        <v>1</v>
      </c>
      <c r="BD31" s="296">
        <v>1</v>
      </c>
      <c r="BE31" s="296">
        <v>1</v>
      </c>
      <c r="BF31" s="296">
        <v>1</v>
      </c>
      <c r="BG31" s="296">
        <v>0.73</v>
      </c>
      <c r="BH31" s="296">
        <v>1</v>
      </c>
      <c r="BI31" s="296">
        <v>1</v>
      </c>
      <c r="BJ31" s="296">
        <v>1</v>
      </c>
      <c r="BK31" s="296">
        <v>1</v>
      </c>
      <c r="BL31" s="296">
        <v>1</v>
      </c>
      <c r="BM31" s="296">
        <v>1</v>
      </c>
      <c r="BN31" s="296">
        <v>0.5</v>
      </c>
      <c r="BO31" s="296">
        <v>0.78</v>
      </c>
      <c r="BP31" s="296">
        <v>0.6</v>
      </c>
      <c r="BQ31" s="129"/>
    </row>
    <row r="32" spans="1:69" ht="15" x14ac:dyDescent="0.15">
      <c r="A32" s="104" t="s">
        <v>203</v>
      </c>
      <c r="B32" s="153" t="s">
        <v>518</v>
      </c>
      <c r="C32" s="153" t="s">
        <v>231</v>
      </c>
      <c r="D32" s="153" t="s">
        <v>644</v>
      </c>
      <c r="E32" s="153" t="s">
        <v>1027</v>
      </c>
      <c r="F32" s="107">
        <v>72</v>
      </c>
      <c r="G32" s="107">
        <v>80</v>
      </c>
      <c r="H32" s="248"/>
      <c r="I32" s="296">
        <v>1</v>
      </c>
      <c r="J32" s="296">
        <v>1</v>
      </c>
      <c r="K32" s="296">
        <v>1</v>
      </c>
      <c r="L32" s="296">
        <v>1</v>
      </c>
      <c r="M32" s="296">
        <v>1</v>
      </c>
      <c r="N32" s="296">
        <v>1</v>
      </c>
      <c r="O32" s="296">
        <v>1</v>
      </c>
      <c r="P32" s="296">
        <v>1</v>
      </c>
      <c r="Q32" s="296">
        <v>1</v>
      </c>
      <c r="R32" s="296">
        <v>1</v>
      </c>
      <c r="S32" s="296">
        <v>1</v>
      </c>
      <c r="T32" s="296">
        <v>1</v>
      </c>
      <c r="U32" s="296">
        <v>1</v>
      </c>
      <c r="V32" s="296">
        <v>1</v>
      </c>
      <c r="W32" s="296">
        <v>1</v>
      </c>
      <c r="X32" s="296">
        <v>1</v>
      </c>
      <c r="Y32" s="296">
        <v>1</v>
      </c>
      <c r="Z32" s="296">
        <v>1</v>
      </c>
      <c r="AA32" s="296">
        <v>1</v>
      </c>
      <c r="AB32" s="296">
        <v>1</v>
      </c>
      <c r="AC32" s="296">
        <v>1</v>
      </c>
      <c r="AD32" s="296">
        <v>1</v>
      </c>
      <c r="AE32" s="296">
        <v>1</v>
      </c>
      <c r="AF32" s="296">
        <v>0.81</v>
      </c>
      <c r="AG32" s="296">
        <v>1</v>
      </c>
      <c r="AH32" s="296">
        <v>1</v>
      </c>
      <c r="AI32" s="296">
        <v>1</v>
      </c>
      <c r="AJ32" s="296">
        <v>1</v>
      </c>
      <c r="AK32" s="296">
        <v>1</v>
      </c>
      <c r="AL32" s="296">
        <v>1</v>
      </c>
      <c r="AM32" s="296">
        <v>1</v>
      </c>
      <c r="AN32" s="296">
        <v>1</v>
      </c>
      <c r="AO32" s="296">
        <v>1</v>
      </c>
      <c r="AP32" s="296">
        <v>1</v>
      </c>
      <c r="AQ32" s="296">
        <v>1</v>
      </c>
      <c r="AR32" s="296">
        <v>1</v>
      </c>
      <c r="AS32" s="296">
        <v>1</v>
      </c>
      <c r="AT32" s="296">
        <v>1</v>
      </c>
      <c r="AU32" s="296">
        <v>1</v>
      </c>
      <c r="AV32" s="296">
        <v>0.5</v>
      </c>
      <c r="AW32" s="296">
        <v>1</v>
      </c>
      <c r="AX32" s="296">
        <v>0.89</v>
      </c>
      <c r="AY32" s="296">
        <v>1</v>
      </c>
      <c r="AZ32" s="296">
        <v>0.55000000000000004</v>
      </c>
      <c r="BA32" s="296">
        <v>1</v>
      </c>
      <c r="BB32" s="296">
        <v>0.6</v>
      </c>
      <c r="BC32" s="296">
        <v>1</v>
      </c>
      <c r="BD32" s="296">
        <v>1</v>
      </c>
      <c r="BE32" s="296">
        <v>1</v>
      </c>
      <c r="BF32" s="296">
        <v>1</v>
      </c>
      <c r="BG32" s="296">
        <v>0.73</v>
      </c>
      <c r="BH32" s="296">
        <v>1</v>
      </c>
      <c r="BI32" s="296">
        <v>1</v>
      </c>
      <c r="BJ32" s="296">
        <v>1</v>
      </c>
      <c r="BK32" s="296">
        <v>1</v>
      </c>
      <c r="BL32" s="296">
        <v>1</v>
      </c>
      <c r="BM32" s="296">
        <v>1</v>
      </c>
      <c r="BN32" s="296">
        <v>0.5</v>
      </c>
      <c r="BO32" s="296">
        <v>0.78</v>
      </c>
      <c r="BP32" s="296">
        <v>0.6</v>
      </c>
      <c r="BQ32" s="129"/>
    </row>
    <row r="33" spans="1:69" ht="15" x14ac:dyDescent="0.15">
      <c r="A33" s="104" t="s">
        <v>204</v>
      </c>
      <c r="B33" s="153" t="s">
        <v>518</v>
      </c>
      <c r="C33" s="153" t="s">
        <v>231</v>
      </c>
      <c r="D33" s="153" t="s">
        <v>645</v>
      </c>
      <c r="E33" s="153" t="s">
        <v>1027</v>
      </c>
      <c r="F33" s="107">
        <v>80</v>
      </c>
      <c r="G33" s="107">
        <v>120</v>
      </c>
      <c r="H33" s="248"/>
      <c r="I33" s="296">
        <v>1</v>
      </c>
      <c r="J33" s="296">
        <v>1</v>
      </c>
      <c r="K33" s="296">
        <v>1</v>
      </c>
      <c r="L33" s="296">
        <v>1</v>
      </c>
      <c r="M33" s="296">
        <v>1</v>
      </c>
      <c r="N33" s="296">
        <v>1</v>
      </c>
      <c r="O33" s="296">
        <v>1</v>
      </c>
      <c r="P33" s="296">
        <v>1</v>
      </c>
      <c r="Q33" s="296">
        <v>1</v>
      </c>
      <c r="R33" s="296">
        <v>1</v>
      </c>
      <c r="S33" s="296">
        <v>1</v>
      </c>
      <c r="T33" s="296">
        <v>1</v>
      </c>
      <c r="U33" s="296">
        <v>1</v>
      </c>
      <c r="V33" s="296">
        <v>1</v>
      </c>
      <c r="W33" s="296">
        <v>1</v>
      </c>
      <c r="X33" s="296">
        <v>1</v>
      </c>
      <c r="Y33" s="296">
        <v>1</v>
      </c>
      <c r="Z33" s="296">
        <v>1</v>
      </c>
      <c r="AA33" s="296">
        <v>1</v>
      </c>
      <c r="AB33" s="296">
        <v>1</v>
      </c>
      <c r="AC33" s="296">
        <v>1</v>
      </c>
      <c r="AD33" s="296">
        <v>1</v>
      </c>
      <c r="AE33" s="296">
        <v>1</v>
      </c>
      <c r="AF33" s="296">
        <v>0.81</v>
      </c>
      <c r="AG33" s="296">
        <v>1</v>
      </c>
      <c r="AH33" s="296">
        <v>1</v>
      </c>
      <c r="AI33" s="296">
        <v>1</v>
      </c>
      <c r="AJ33" s="296">
        <v>1</v>
      </c>
      <c r="AK33" s="296">
        <v>1</v>
      </c>
      <c r="AL33" s="296">
        <v>1</v>
      </c>
      <c r="AM33" s="296">
        <v>1</v>
      </c>
      <c r="AN33" s="296">
        <v>1</v>
      </c>
      <c r="AO33" s="296">
        <v>1</v>
      </c>
      <c r="AP33" s="296">
        <v>1</v>
      </c>
      <c r="AQ33" s="296">
        <v>1</v>
      </c>
      <c r="AR33" s="296">
        <v>1</v>
      </c>
      <c r="AS33" s="296">
        <v>1</v>
      </c>
      <c r="AT33" s="296">
        <v>1</v>
      </c>
      <c r="AU33" s="296">
        <v>1</v>
      </c>
      <c r="AV33" s="296">
        <v>0.5</v>
      </c>
      <c r="AW33" s="296">
        <v>1</v>
      </c>
      <c r="AX33" s="296">
        <v>0.89</v>
      </c>
      <c r="AY33" s="296">
        <v>1</v>
      </c>
      <c r="AZ33" s="296">
        <v>0.55000000000000004</v>
      </c>
      <c r="BA33" s="296">
        <v>1</v>
      </c>
      <c r="BB33" s="296">
        <v>0.6</v>
      </c>
      <c r="BC33" s="296">
        <v>1</v>
      </c>
      <c r="BD33" s="296">
        <v>1</v>
      </c>
      <c r="BE33" s="296">
        <v>1</v>
      </c>
      <c r="BF33" s="296">
        <v>1</v>
      </c>
      <c r="BG33" s="296">
        <v>0.73</v>
      </c>
      <c r="BH33" s="296">
        <v>1</v>
      </c>
      <c r="BI33" s="296">
        <v>1</v>
      </c>
      <c r="BJ33" s="296">
        <v>1</v>
      </c>
      <c r="BK33" s="296">
        <v>1</v>
      </c>
      <c r="BL33" s="296">
        <v>1</v>
      </c>
      <c r="BM33" s="296">
        <v>1</v>
      </c>
      <c r="BN33" s="296">
        <v>0.5</v>
      </c>
      <c r="BO33" s="296">
        <v>0.78</v>
      </c>
      <c r="BP33" s="296">
        <v>0.6</v>
      </c>
      <c r="BQ33" s="129"/>
    </row>
    <row r="34" spans="1:69" ht="15" x14ac:dyDescent="0.15">
      <c r="A34" s="104" t="s">
        <v>206</v>
      </c>
      <c r="B34" s="153" t="s">
        <v>518</v>
      </c>
      <c r="C34" s="153" t="s">
        <v>228</v>
      </c>
      <c r="D34" s="153" t="s">
        <v>647</v>
      </c>
      <c r="E34" s="153" t="s">
        <v>1029</v>
      </c>
      <c r="F34" s="107">
        <v>16</v>
      </c>
      <c r="G34" s="107">
        <v>24</v>
      </c>
      <c r="H34" s="248"/>
      <c r="I34" s="296">
        <v>1</v>
      </c>
      <c r="J34" s="296">
        <v>1</v>
      </c>
      <c r="K34" s="296">
        <v>1</v>
      </c>
      <c r="L34" s="296">
        <v>1</v>
      </c>
      <c r="M34" s="296">
        <v>1</v>
      </c>
      <c r="N34" s="296">
        <v>1</v>
      </c>
      <c r="O34" s="296">
        <v>1</v>
      </c>
      <c r="P34" s="296">
        <v>1</v>
      </c>
      <c r="Q34" s="296">
        <v>1</v>
      </c>
      <c r="R34" s="296">
        <v>1</v>
      </c>
      <c r="S34" s="296">
        <v>1</v>
      </c>
      <c r="T34" s="296">
        <v>1</v>
      </c>
      <c r="U34" s="296">
        <v>1</v>
      </c>
      <c r="V34" s="296">
        <v>1</v>
      </c>
      <c r="W34" s="296">
        <v>1</v>
      </c>
      <c r="X34" s="296">
        <v>1</v>
      </c>
      <c r="Y34" s="296">
        <v>1</v>
      </c>
      <c r="Z34" s="296">
        <v>1</v>
      </c>
      <c r="AA34" s="296">
        <v>1</v>
      </c>
      <c r="AB34" s="296">
        <v>1</v>
      </c>
      <c r="AC34" s="296">
        <v>1</v>
      </c>
      <c r="AD34" s="296">
        <v>1</v>
      </c>
      <c r="AE34" s="296">
        <v>1</v>
      </c>
      <c r="AF34" s="296">
        <v>0.81</v>
      </c>
      <c r="AG34" s="296">
        <v>1</v>
      </c>
      <c r="AH34" s="296">
        <v>1</v>
      </c>
      <c r="AI34" s="296">
        <v>1</v>
      </c>
      <c r="AJ34" s="296">
        <v>1</v>
      </c>
      <c r="AK34" s="296">
        <v>1</v>
      </c>
      <c r="AL34" s="296">
        <v>1</v>
      </c>
      <c r="AM34" s="296">
        <v>1</v>
      </c>
      <c r="AN34" s="296">
        <v>1</v>
      </c>
      <c r="AO34" s="296">
        <v>1</v>
      </c>
      <c r="AP34" s="296">
        <v>1</v>
      </c>
      <c r="AQ34" s="296">
        <v>1</v>
      </c>
      <c r="AR34" s="296">
        <v>1</v>
      </c>
      <c r="AS34" s="296">
        <v>1</v>
      </c>
      <c r="AT34" s="296">
        <v>1</v>
      </c>
      <c r="AU34" s="296">
        <v>1</v>
      </c>
      <c r="AV34" s="296">
        <v>0.5</v>
      </c>
      <c r="AW34" s="296">
        <v>1</v>
      </c>
      <c r="AX34" s="296">
        <v>0.89</v>
      </c>
      <c r="AY34" s="296">
        <v>1</v>
      </c>
      <c r="AZ34" s="296">
        <v>0.55000000000000004</v>
      </c>
      <c r="BA34" s="296">
        <v>1</v>
      </c>
      <c r="BB34" s="296">
        <v>0.6</v>
      </c>
      <c r="BC34" s="296">
        <v>1</v>
      </c>
      <c r="BD34" s="296">
        <v>1</v>
      </c>
      <c r="BE34" s="296">
        <v>1</v>
      </c>
      <c r="BF34" s="296">
        <v>1</v>
      </c>
      <c r="BG34" s="296">
        <v>0.73</v>
      </c>
      <c r="BH34" s="296">
        <v>1</v>
      </c>
      <c r="BI34" s="296">
        <v>1</v>
      </c>
      <c r="BJ34" s="296">
        <v>1</v>
      </c>
      <c r="BK34" s="296">
        <v>1</v>
      </c>
      <c r="BL34" s="296">
        <v>1</v>
      </c>
      <c r="BM34" s="296">
        <v>1</v>
      </c>
      <c r="BN34" s="296">
        <v>0.5</v>
      </c>
      <c r="BO34" s="296">
        <v>0.78</v>
      </c>
      <c r="BP34" s="296">
        <v>0.6</v>
      </c>
      <c r="BQ34" s="129"/>
    </row>
    <row r="35" spans="1:69" ht="15" x14ac:dyDescent="0.15">
      <c r="A35" s="104" t="s">
        <v>208</v>
      </c>
      <c r="B35" s="153" t="s">
        <v>518</v>
      </c>
      <c r="C35" s="153" t="s">
        <v>228</v>
      </c>
      <c r="D35" s="153" t="s">
        <v>648</v>
      </c>
      <c r="E35" s="153" t="s">
        <v>1029</v>
      </c>
      <c r="F35" s="107">
        <v>19.2</v>
      </c>
      <c r="G35" s="107">
        <v>32</v>
      </c>
      <c r="H35" s="248"/>
      <c r="I35" s="296">
        <v>1</v>
      </c>
      <c r="J35" s="296">
        <v>1</v>
      </c>
      <c r="K35" s="296">
        <v>1</v>
      </c>
      <c r="L35" s="296">
        <v>1</v>
      </c>
      <c r="M35" s="296">
        <v>1</v>
      </c>
      <c r="N35" s="296">
        <v>1</v>
      </c>
      <c r="O35" s="296">
        <v>1</v>
      </c>
      <c r="P35" s="296">
        <v>1</v>
      </c>
      <c r="Q35" s="296">
        <v>1</v>
      </c>
      <c r="R35" s="296">
        <v>1</v>
      </c>
      <c r="S35" s="296">
        <v>1</v>
      </c>
      <c r="T35" s="296">
        <v>1</v>
      </c>
      <c r="U35" s="296">
        <v>1</v>
      </c>
      <c r="V35" s="296">
        <v>1</v>
      </c>
      <c r="W35" s="296">
        <v>1</v>
      </c>
      <c r="X35" s="296">
        <v>1</v>
      </c>
      <c r="Y35" s="296">
        <v>1</v>
      </c>
      <c r="Z35" s="296">
        <v>1</v>
      </c>
      <c r="AA35" s="296">
        <v>1</v>
      </c>
      <c r="AB35" s="296">
        <v>1</v>
      </c>
      <c r="AC35" s="296">
        <v>1</v>
      </c>
      <c r="AD35" s="296">
        <v>1</v>
      </c>
      <c r="AE35" s="296">
        <v>1</v>
      </c>
      <c r="AF35" s="296">
        <v>0.81</v>
      </c>
      <c r="AG35" s="296">
        <v>1</v>
      </c>
      <c r="AH35" s="296">
        <v>1</v>
      </c>
      <c r="AI35" s="296">
        <v>1</v>
      </c>
      <c r="AJ35" s="296">
        <v>1</v>
      </c>
      <c r="AK35" s="296">
        <v>1</v>
      </c>
      <c r="AL35" s="296">
        <v>1</v>
      </c>
      <c r="AM35" s="296">
        <v>1</v>
      </c>
      <c r="AN35" s="296">
        <v>1</v>
      </c>
      <c r="AO35" s="296">
        <v>1</v>
      </c>
      <c r="AP35" s="296">
        <v>1</v>
      </c>
      <c r="AQ35" s="296">
        <v>1</v>
      </c>
      <c r="AR35" s="296">
        <v>1</v>
      </c>
      <c r="AS35" s="296">
        <v>1</v>
      </c>
      <c r="AT35" s="296">
        <v>1</v>
      </c>
      <c r="AU35" s="296">
        <v>1</v>
      </c>
      <c r="AV35" s="296">
        <v>0.5</v>
      </c>
      <c r="AW35" s="296">
        <v>1</v>
      </c>
      <c r="AX35" s="296">
        <v>0.89</v>
      </c>
      <c r="AY35" s="296">
        <v>1</v>
      </c>
      <c r="AZ35" s="296">
        <v>0.55000000000000004</v>
      </c>
      <c r="BA35" s="296">
        <v>1</v>
      </c>
      <c r="BB35" s="296">
        <v>0.6</v>
      </c>
      <c r="BC35" s="296">
        <v>1</v>
      </c>
      <c r="BD35" s="296">
        <v>1</v>
      </c>
      <c r="BE35" s="296">
        <v>1</v>
      </c>
      <c r="BF35" s="296">
        <v>1</v>
      </c>
      <c r="BG35" s="296">
        <v>0.73</v>
      </c>
      <c r="BH35" s="296">
        <v>1</v>
      </c>
      <c r="BI35" s="296">
        <v>1</v>
      </c>
      <c r="BJ35" s="296">
        <v>1</v>
      </c>
      <c r="BK35" s="296">
        <v>1</v>
      </c>
      <c r="BL35" s="296">
        <v>1</v>
      </c>
      <c r="BM35" s="296">
        <v>1</v>
      </c>
      <c r="BN35" s="296">
        <v>0.5</v>
      </c>
      <c r="BO35" s="296">
        <v>0.78</v>
      </c>
      <c r="BP35" s="296">
        <v>0.6</v>
      </c>
      <c r="BQ35" s="129"/>
    </row>
    <row r="36" spans="1:69" ht="15" x14ac:dyDescent="0.15">
      <c r="A36" s="104" t="s">
        <v>209</v>
      </c>
      <c r="B36" s="153" t="s">
        <v>518</v>
      </c>
      <c r="C36" s="153" t="s">
        <v>228</v>
      </c>
      <c r="D36" s="153" t="s">
        <v>650</v>
      </c>
      <c r="E36" s="153" t="s">
        <v>1029</v>
      </c>
      <c r="F36" s="107">
        <v>32</v>
      </c>
      <c r="G36" s="107">
        <v>40</v>
      </c>
      <c r="H36" s="248"/>
      <c r="I36" s="296">
        <v>1</v>
      </c>
      <c r="J36" s="296">
        <v>1</v>
      </c>
      <c r="K36" s="296">
        <v>1</v>
      </c>
      <c r="L36" s="296">
        <v>1</v>
      </c>
      <c r="M36" s="296">
        <v>1</v>
      </c>
      <c r="N36" s="296">
        <v>1</v>
      </c>
      <c r="O36" s="296">
        <v>1</v>
      </c>
      <c r="P36" s="296">
        <v>1</v>
      </c>
      <c r="Q36" s="296">
        <v>1</v>
      </c>
      <c r="R36" s="296">
        <v>1</v>
      </c>
      <c r="S36" s="296">
        <v>1</v>
      </c>
      <c r="T36" s="296">
        <v>1</v>
      </c>
      <c r="U36" s="296">
        <v>1</v>
      </c>
      <c r="V36" s="296">
        <v>1</v>
      </c>
      <c r="W36" s="296">
        <v>1</v>
      </c>
      <c r="X36" s="296">
        <v>1</v>
      </c>
      <c r="Y36" s="296">
        <v>1</v>
      </c>
      <c r="Z36" s="296">
        <v>1</v>
      </c>
      <c r="AA36" s="296">
        <v>1</v>
      </c>
      <c r="AB36" s="296">
        <v>1</v>
      </c>
      <c r="AC36" s="296">
        <v>1</v>
      </c>
      <c r="AD36" s="296">
        <v>1</v>
      </c>
      <c r="AE36" s="296">
        <v>1</v>
      </c>
      <c r="AF36" s="296">
        <v>0.81</v>
      </c>
      <c r="AG36" s="296">
        <v>1</v>
      </c>
      <c r="AH36" s="296">
        <v>1</v>
      </c>
      <c r="AI36" s="296">
        <v>1</v>
      </c>
      <c r="AJ36" s="296">
        <v>1</v>
      </c>
      <c r="AK36" s="296">
        <v>1</v>
      </c>
      <c r="AL36" s="296">
        <v>1</v>
      </c>
      <c r="AM36" s="296">
        <v>1</v>
      </c>
      <c r="AN36" s="296">
        <v>1</v>
      </c>
      <c r="AO36" s="296">
        <v>1</v>
      </c>
      <c r="AP36" s="296">
        <v>1</v>
      </c>
      <c r="AQ36" s="296">
        <v>1</v>
      </c>
      <c r="AR36" s="296">
        <v>1</v>
      </c>
      <c r="AS36" s="296">
        <v>1</v>
      </c>
      <c r="AT36" s="296">
        <v>1</v>
      </c>
      <c r="AU36" s="296">
        <v>1</v>
      </c>
      <c r="AV36" s="296">
        <v>0.5</v>
      </c>
      <c r="AW36" s="296">
        <v>1</v>
      </c>
      <c r="AX36" s="296">
        <v>0.89</v>
      </c>
      <c r="AY36" s="296">
        <v>1</v>
      </c>
      <c r="AZ36" s="296">
        <v>0.55000000000000004</v>
      </c>
      <c r="BA36" s="296">
        <v>1</v>
      </c>
      <c r="BB36" s="296">
        <v>0.6</v>
      </c>
      <c r="BC36" s="296">
        <v>1</v>
      </c>
      <c r="BD36" s="296">
        <v>1</v>
      </c>
      <c r="BE36" s="296">
        <v>1</v>
      </c>
      <c r="BF36" s="296">
        <v>1</v>
      </c>
      <c r="BG36" s="296">
        <v>0.73</v>
      </c>
      <c r="BH36" s="296">
        <v>1</v>
      </c>
      <c r="BI36" s="296">
        <v>1</v>
      </c>
      <c r="BJ36" s="296">
        <v>1</v>
      </c>
      <c r="BK36" s="296">
        <v>1</v>
      </c>
      <c r="BL36" s="296">
        <v>1</v>
      </c>
      <c r="BM36" s="296">
        <v>1</v>
      </c>
      <c r="BN36" s="296">
        <v>0.5</v>
      </c>
      <c r="BO36" s="296">
        <v>0.78</v>
      </c>
      <c r="BP36" s="296">
        <v>0.6</v>
      </c>
      <c r="BQ36" s="129"/>
    </row>
    <row r="37" spans="1:69" ht="15" x14ac:dyDescent="0.15">
      <c r="A37" s="104" t="s">
        <v>210</v>
      </c>
      <c r="B37" s="153" t="s">
        <v>518</v>
      </c>
      <c r="C37" s="153" t="s">
        <v>232</v>
      </c>
      <c r="D37" s="153" t="s">
        <v>651</v>
      </c>
      <c r="E37" s="153" t="s">
        <v>952</v>
      </c>
      <c r="F37" s="107">
        <v>32</v>
      </c>
      <c r="G37" s="107">
        <v>136</v>
      </c>
      <c r="H37" s="248"/>
      <c r="I37" s="296">
        <v>1</v>
      </c>
      <c r="J37" s="296">
        <v>1</v>
      </c>
      <c r="K37" s="296">
        <v>1</v>
      </c>
      <c r="L37" s="296">
        <v>1</v>
      </c>
      <c r="M37" s="296">
        <v>1</v>
      </c>
      <c r="N37" s="296">
        <v>1</v>
      </c>
      <c r="O37" s="296">
        <v>1</v>
      </c>
      <c r="P37" s="296">
        <v>1</v>
      </c>
      <c r="Q37" s="296">
        <v>1</v>
      </c>
      <c r="R37" s="296">
        <v>1</v>
      </c>
      <c r="S37" s="296">
        <v>1</v>
      </c>
      <c r="T37" s="296">
        <v>1</v>
      </c>
      <c r="U37" s="296">
        <v>1</v>
      </c>
      <c r="V37" s="296">
        <v>1</v>
      </c>
      <c r="W37" s="296">
        <v>1</v>
      </c>
      <c r="X37" s="296">
        <v>1</v>
      </c>
      <c r="Y37" s="296">
        <v>1</v>
      </c>
      <c r="Z37" s="296">
        <v>1</v>
      </c>
      <c r="AA37" s="296">
        <v>1</v>
      </c>
      <c r="AB37" s="296">
        <v>1</v>
      </c>
      <c r="AC37" s="296">
        <v>1</v>
      </c>
      <c r="AD37" s="296">
        <v>1</v>
      </c>
      <c r="AE37" s="296">
        <v>1</v>
      </c>
      <c r="AF37" s="296">
        <v>0.81</v>
      </c>
      <c r="AG37" s="296">
        <v>1</v>
      </c>
      <c r="AH37" s="296">
        <v>1</v>
      </c>
      <c r="AI37" s="296">
        <v>1</v>
      </c>
      <c r="AJ37" s="296">
        <v>1</v>
      </c>
      <c r="AK37" s="296">
        <v>1</v>
      </c>
      <c r="AL37" s="296">
        <v>1</v>
      </c>
      <c r="AM37" s="296">
        <v>1</v>
      </c>
      <c r="AN37" s="296">
        <v>1</v>
      </c>
      <c r="AO37" s="296">
        <v>1</v>
      </c>
      <c r="AP37" s="296">
        <v>1</v>
      </c>
      <c r="AQ37" s="296">
        <v>1</v>
      </c>
      <c r="AR37" s="296">
        <v>1</v>
      </c>
      <c r="AS37" s="296">
        <v>1</v>
      </c>
      <c r="AT37" s="296">
        <v>1</v>
      </c>
      <c r="AU37" s="296">
        <v>1</v>
      </c>
      <c r="AV37" s="296">
        <v>0.5</v>
      </c>
      <c r="AW37" s="296">
        <v>1</v>
      </c>
      <c r="AX37" s="296">
        <v>0.89</v>
      </c>
      <c r="AY37" s="296">
        <v>1</v>
      </c>
      <c r="AZ37" s="296">
        <v>0.55000000000000004</v>
      </c>
      <c r="BA37" s="296">
        <v>1</v>
      </c>
      <c r="BB37" s="296">
        <v>0.6</v>
      </c>
      <c r="BC37" s="296">
        <v>1</v>
      </c>
      <c r="BD37" s="296">
        <v>1</v>
      </c>
      <c r="BE37" s="296">
        <v>1</v>
      </c>
      <c r="BF37" s="296">
        <v>1</v>
      </c>
      <c r="BG37" s="296">
        <v>0.73</v>
      </c>
      <c r="BH37" s="296">
        <v>1</v>
      </c>
      <c r="BI37" s="296">
        <v>1</v>
      </c>
      <c r="BJ37" s="296">
        <v>1</v>
      </c>
      <c r="BK37" s="296">
        <v>1</v>
      </c>
      <c r="BL37" s="296">
        <v>1</v>
      </c>
      <c r="BM37" s="296">
        <v>1</v>
      </c>
      <c r="BN37" s="296">
        <v>0.5</v>
      </c>
      <c r="BO37" s="296">
        <v>0.78</v>
      </c>
      <c r="BP37" s="296">
        <v>0.6</v>
      </c>
      <c r="BQ37" s="129"/>
    </row>
    <row r="38" spans="1:69" ht="15" x14ac:dyDescent="0.15">
      <c r="A38" s="104" t="s">
        <v>211</v>
      </c>
      <c r="B38" s="153" t="s">
        <v>518</v>
      </c>
      <c r="C38" s="153" t="s">
        <v>233</v>
      </c>
      <c r="D38" s="153" t="s">
        <v>652</v>
      </c>
      <c r="E38" s="153" t="s">
        <v>1029</v>
      </c>
      <c r="F38" s="107">
        <v>36</v>
      </c>
      <c r="G38" s="107">
        <v>36</v>
      </c>
      <c r="H38" s="248"/>
      <c r="I38" s="296">
        <v>1</v>
      </c>
      <c r="J38" s="296">
        <v>1</v>
      </c>
      <c r="K38" s="296">
        <v>1</v>
      </c>
      <c r="L38" s="296">
        <v>1</v>
      </c>
      <c r="M38" s="296">
        <v>1</v>
      </c>
      <c r="N38" s="296">
        <v>1</v>
      </c>
      <c r="O38" s="296">
        <v>1</v>
      </c>
      <c r="P38" s="296">
        <v>1</v>
      </c>
      <c r="Q38" s="296">
        <v>1</v>
      </c>
      <c r="R38" s="296">
        <v>1</v>
      </c>
      <c r="S38" s="296">
        <v>1</v>
      </c>
      <c r="T38" s="296">
        <v>1</v>
      </c>
      <c r="U38" s="296">
        <v>1</v>
      </c>
      <c r="V38" s="296">
        <v>1</v>
      </c>
      <c r="W38" s="296">
        <v>1</v>
      </c>
      <c r="X38" s="296">
        <v>1</v>
      </c>
      <c r="Y38" s="296">
        <v>1</v>
      </c>
      <c r="Z38" s="296">
        <v>1</v>
      </c>
      <c r="AA38" s="296">
        <v>1</v>
      </c>
      <c r="AB38" s="296">
        <v>1</v>
      </c>
      <c r="AC38" s="296">
        <v>1</v>
      </c>
      <c r="AD38" s="296">
        <v>1</v>
      </c>
      <c r="AE38" s="296">
        <v>1</v>
      </c>
      <c r="AF38" s="296">
        <v>0.81</v>
      </c>
      <c r="AG38" s="296">
        <v>1</v>
      </c>
      <c r="AH38" s="296">
        <v>1</v>
      </c>
      <c r="AI38" s="296">
        <v>1</v>
      </c>
      <c r="AJ38" s="296">
        <v>1</v>
      </c>
      <c r="AK38" s="296">
        <v>1</v>
      </c>
      <c r="AL38" s="296">
        <v>1</v>
      </c>
      <c r="AM38" s="296">
        <v>1</v>
      </c>
      <c r="AN38" s="296">
        <v>1</v>
      </c>
      <c r="AO38" s="296">
        <v>1</v>
      </c>
      <c r="AP38" s="296">
        <v>1</v>
      </c>
      <c r="AQ38" s="296">
        <v>1</v>
      </c>
      <c r="AR38" s="296">
        <v>1</v>
      </c>
      <c r="AS38" s="296">
        <v>1</v>
      </c>
      <c r="AT38" s="296">
        <v>1</v>
      </c>
      <c r="AU38" s="296">
        <v>1</v>
      </c>
      <c r="AV38" s="296">
        <v>0.5</v>
      </c>
      <c r="AW38" s="296">
        <v>1</v>
      </c>
      <c r="AX38" s="296">
        <v>0.89</v>
      </c>
      <c r="AY38" s="296">
        <v>1</v>
      </c>
      <c r="AZ38" s="296">
        <v>0.55000000000000004</v>
      </c>
      <c r="BA38" s="296">
        <v>1</v>
      </c>
      <c r="BB38" s="296">
        <v>0.6</v>
      </c>
      <c r="BC38" s="296">
        <v>1</v>
      </c>
      <c r="BD38" s="296">
        <v>1</v>
      </c>
      <c r="BE38" s="296">
        <v>1</v>
      </c>
      <c r="BF38" s="296">
        <v>1</v>
      </c>
      <c r="BG38" s="296">
        <v>0.73</v>
      </c>
      <c r="BH38" s="296">
        <v>1</v>
      </c>
      <c r="BI38" s="296">
        <v>1</v>
      </c>
      <c r="BJ38" s="296">
        <v>1</v>
      </c>
      <c r="BK38" s="296">
        <v>1</v>
      </c>
      <c r="BL38" s="296">
        <v>1</v>
      </c>
      <c r="BM38" s="296">
        <v>1</v>
      </c>
      <c r="BN38" s="296">
        <v>0.5</v>
      </c>
      <c r="BO38" s="296">
        <v>0.78</v>
      </c>
      <c r="BP38" s="296">
        <v>0.6</v>
      </c>
      <c r="BQ38" s="129"/>
    </row>
    <row r="39" spans="1:69" ht="15" x14ac:dyDescent="0.15">
      <c r="A39" s="104" t="s">
        <v>212</v>
      </c>
      <c r="B39" s="153" t="s">
        <v>518</v>
      </c>
      <c r="C39" s="153" t="s">
        <v>233</v>
      </c>
      <c r="D39" s="153" t="s">
        <v>653</v>
      </c>
      <c r="E39" s="153" t="s">
        <v>1029</v>
      </c>
      <c r="F39" s="107">
        <v>40</v>
      </c>
      <c r="G39" s="107">
        <v>40</v>
      </c>
      <c r="H39" s="248"/>
      <c r="I39" s="296">
        <v>1</v>
      </c>
      <c r="J39" s="296">
        <v>1</v>
      </c>
      <c r="K39" s="296">
        <v>1</v>
      </c>
      <c r="L39" s="296">
        <v>1</v>
      </c>
      <c r="M39" s="296">
        <v>1</v>
      </c>
      <c r="N39" s="296">
        <v>1</v>
      </c>
      <c r="O39" s="296">
        <v>1</v>
      </c>
      <c r="P39" s="296">
        <v>1</v>
      </c>
      <c r="Q39" s="296">
        <v>1</v>
      </c>
      <c r="R39" s="296">
        <v>1</v>
      </c>
      <c r="S39" s="296">
        <v>1</v>
      </c>
      <c r="T39" s="296">
        <v>1</v>
      </c>
      <c r="U39" s="296">
        <v>1</v>
      </c>
      <c r="V39" s="296">
        <v>1</v>
      </c>
      <c r="W39" s="296">
        <v>1</v>
      </c>
      <c r="X39" s="296">
        <v>1</v>
      </c>
      <c r="Y39" s="296">
        <v>1</v>
      </c>
      <c r="Z39" s="296">
        <v>1</v>
      </c>
      <c r="AA39" s="296">
        <v>1</v>
      </c>
      <c r="AB39" s="296">
        <v>1</v>
      </c>
      <c r="AC39" s="296">
        <v>1</v>
      </c>
      <c r="AD39" s="296">
        <v>1</v>
      </c>
      <c r="AE39" s="296">
        <v>1</v>
      </c>
      <c r="AF39" s="296">
        <v>0.81</v>
      </c>
      <c r="AG39" s="296">
        <v>1</v>
      </c>
      <c r="AH39" s="296">
        <v>1</v>
      </c>
      <c r="AI39" s="296">
        <v>1</v>
      </c>
      <c r="AJ39" s="296">
        <v>1</v>
      </c>
      <c r="AK39" s="296">
        <v>1</v>
      </c>
      <c r="AL39" s="296">
        <v>1</v>
      </c>
      <c r="AM39" s="296">
        <v>1</v>
      </c>
      <c r="AN39" s="296">
        <v>1</v>
      </c>
      <c r="AO39" s="296">
        <v>1</v>
      </c>
      <c r="AP39" s="296">
        <v>1</v>
      </c>
      <c r="AQ39" s="296">
        <v>1</v>
      </c>
      <c r="AR39" s="296">
        <v>1</v>
      </c>
      <c r="AS39" s="296">
        <v>1</v>
      </c>
      <c r="AT39" s="296">
        <v>1</v>
      </c>
      <c r="AU39" s="296">
        <v>1</v>
      </c>
      <c r="AV39" s="296">
        <v>0.5</v>
      </c>
      <c r="AW39" s="296">
        <v>1</v>
      </c>
      <c r="AX39" s="296">
        <v>0.89</v>
      </c>
      <c r="AY39" s="296">
        <v>1</v>
      </c>
      <c r="AZ39" s="296">
        <v>0.55000000000000004</v>
      </c>
      <c r="BA39" s="296">
        <v>1</v>
      </c>
      <c r="BB39" s="296">
        <v>0.6</v>
      </c>
      <c r="BC39" s="296">
        <v>1</v>
      </c>
      <c r="BD39" s="296">
        <v>1</v>
      </c>
      <c r="BE39" s="296">
        <v>1</v>
      </c>
      <c r="BF39" s="296">
        <v>1</v>
      </c>
      <c r="BG39" s="296">
        <v>0.73</v>
      </c>
      <c r="BH39" s="296">
        <v>1</v>
      </c>
      <c r="BI39" s="296">
        <v>1</v>
      </c>
      <c r="BJ39" s="296">
        <v>1</v>
      </c>
      <c r="BK39" s="296">
        <v>1</v>
      </c>
      <c r="BL39" s="296">
        <v>1</v>
      </c>
      <c r="BM39" s="296">
        <v>1</v>
      </c>
      <c r="BN39" s="296">
        <v>0.5</v>
      </c>
      <c r="BO39" s="296">
        <v>0.78</v>
      </c>
      <c r="BP39" s="296">
        <v>0.6</v>
      </c>
      <c r="BQ39" s="129"/>
    </row>
    <row r="40" spans="1:69" ht="15" x14ac:dyDescent="0.15">
      <c r="A40" s="104" t="s">
        <v>213</v>
      </c>
      <c r="B40" s="153" t="s">
        <v>518</v>
      </c>
      <c r="C40" s="153" t="s">
        <v>233</v>
      </c>
      <c r="D40" s="153" t="s">
        <v>654</v>
      </c>
      <c r="E40" s="153" t="s">
        <v>1029</v>
      </c>
      <c r="F40" s="107">
        <v>48</v>
      </c>
      <c r="G40" s="107">
        <v>48</v>
      </c>
      <c r="H40" s="248"/>
      <c r="I40" s="296">
        <v>1</v>
      </c>
      <c r="J40" s="296">
        <v>1</v>
      </c>
      <c r="K40" s="296">
        <v>1</v>
      </c>
      <c r="L40" s="296">
        <v>1</v>
      </c>
      <c r="M40" s="296">
        <v>1</v>
      </c>
      <c r="N40" s="296">
        <v>1</v>
      </c>
      <c r="O40" s="296">
        <v>1</v>
      </c>
      <c r="P40" s="296">
        <v>1</v>
      </c>
      <c r="Q40" s="296">
        <v>1</v>
      </c>
      <c r="R40" s="296">
        <v>1</v>
      </c>
      <c r="S40" s="296">
        <v>1</v>
      </c>
      <c r="T40" s="296">
        <v>1</v>
      </c>
      <c r="U40" s="296">
        <v>1</v>
      </c>
      <c r="V40" s="296">
        <v>1</v>
      </c>
      <c r="W40" s="296">
        <v>1</v>
      </c>
      <c r="X40" s="296">
        <v>1</v>
      </c>
      <c r="Y40" s="296">
        <v>1</v>
      </c>
      <c r="Z40" s="296">
        <v>1</v>
      </c>
      <c r="AA40" s="296">
        <v>1</v>
      </c>
      <c r="AB40" s="296">
        <v>1</v>
      </c>
      <c r="AC40" s="296">
        <v>1</v>
      </c>
      <c r="AD40" s="296">
        <v>1</v>
      </c>
      <c r="AE40" s="296">
        <v>1</v>
      </c>
      <c r="AF40" s="296">
        <v>0.81</v>
      </c>
      <c r="AG40" s="296">
        <v>1</v>
      </c>
      <c r="AH40" s="296">
        <v>1</v>
      </c>
      <c r="AI40" s="296">
        <v>1</v>
      </c>
      <c r="AJ40" s="296">
        <v>1</v>
      </c>
      <c r="AK40" s="296">
        <v>1</v>
      </c>
      <c r="AL40" s="296">
        <v>1</v>
      </c>
      <c r="AM40" s="296">
        <v>1</v>
      </c>
      <c r="AN40" s="296">
        <v>1</v>
      </c>
      <c r="AO40" s="296">
        <v>1</v>
      </c>
      <c r="AP40" s="296">
        <v>1</v>
      </c>
      <c r="AQ40" s="296">
        <v>1</v>
      </c>
      <c r="AR40" s="296">
        <v>1</v>
      </c>
      <c r="AS40" s="296">
        <v>1</v>
      </c>
      <c r="AT40" s="296">
        <v>1</v>
      </c>
      <c r="AU40" s="296">
        <v>1</v>
      </c>
      <c r="AV40" s="296">
        <v>0.5</v>
      </c>
      <c r="AW40" s="296">
        <v>1</v>
      </c>
      <c r="AX40" s="296">
        <v>0.89</v>
      </c>
      <c r="AY40" s="296">
        <v>1</v>
      </c>
      <c r="AZ40" s="296">
        <v>0.55000000000000004</v>
      </c>
      <c r="BA40" s="296">
        <v>1</v>
      </c>
      <c r="BB40" s="296">
        <v>0.6</v>
      </c>
      <c r="BC40" s="296">
        <v>1</v>
      </c>
      <c r="BD40" s="296">
        <v>1</v>
      </c>
      <c r="BE40" s="296">
        <v>1</v>
      </c>
      <c r="BF40" s="296">
        <v>1</v>
      </c>
      <c r="BG40" s="296">
        <v>0.73</v>
      </c>
      <c r="BH40" s="296">
        <v>1</v>
      </c>
      <c r="BI40" s="296">
        <v>1</v>
      </c>
      <c r="BJ40" s="296">
        <v>1</v>
      </c>
      <c r="BK40" s="296">
        <v>1</v>
      </c>
      <c r="BL40" s="296">
        <v>1</v>
      </c>
      <c r="BM40" s="296">
        <v>1</v>
      </c>
      <c r="BN40" s="296">
        <v>0.5</v>
      </c>
      <c r="BO40" s="296">
        <v>0.78</v>
      </c>
      <c r="BP40" s="296">
        <v>0.6</v>
      </c>
      <c r="BQ40" s="129"/>
    </row>
    <row r="41" spans="1:69" ht="15" x14ac:dyDescent="0.15">
      <c r="A41" s="104" t="s">
        <v>214</v>
      </c>
      <c r="B41" s="153" t="s">
        <v>518</v>
      </c>
      <c r="C41" s="153" t="s">
        <v>233</v>
      </c>
      <c r="D41" s="153" t="s">
        <v>655</v>
      </c>
      <c r="E41" s="153" t="s">
        <v>1029</v>
      </c>
      <c r="F41" s="107">
        <v>56</v>
      </c>
      <c r="G41" s="107">
        <v>56</v>
      </c>
      <c r="H41" s="248"/>
      <c r="I41" s="296">
        <v>1</v>
      </c>
      <c r="J41" s="296">
        <v>1</v>
      </c>
      <c r="K41" s="296">
        <v>1</v>
      </c>
      <c r="L41" s="296">
        <v>1</v>
      </c>
      <c r="M41" s="296">
        <v>1</v>
      </c>
      <c r="N41" s="296">
        <v>1</v>
      </c>
      <c r="O41" s="296">
        <v>1</v>
      </c>
      <c r="P41" s="296">
        <v>1</v>
      </c>
      <c r="Q41" s="296">
        <v>1</v>
      </c>
      <c r="R41" s="296">
        <v>1</v>
      </c>
      <c r="S41" s="296">
        <v>1</v>
      </c>
      <c r="T41" s="296">
        <v>1</v>
      </c>
      <c r="U41" s="296">
        <v>1</v>
      </c>
      <c r="V41" s="296">
        <v>1</v>
      </c>
      <c r="W41" s="296">
        <v>1</v>
      </c>
      <c r="X41" s="296">
        <v>1</v>
      </c>
      <c r="Y41" s="296">
        <v>1</v>
      </c>
      <c r="Z41" s="296">
        <v>1</v>
      </c>
      <c r="AA41" s="296">
        <v>1</v>
      </c>
      <c r="AB41" s="296">
        <v>1</v>
      </c>
      <c r="AC41" s="296">
        <v>1</v>
      </c>
      <c r="AD41" s="296">
        <v>1</v>
      </c>
      <c r="AE41" s="296">
        <v>1</v>
      </c>
      <c r="AF41" s="296">
        <v>0.81</v>
      </c>
      <c r="AG41" s="296">
        <v>1</v>
      </c>
      <c r="AH41" s="296">
        <v>1</v>
      </c>
      <c r="AI41" s="296">
        <v>1</v>
      </c>
      <c r="AJ41" s="296">
        <v>1</v>
      </c>
      <c r="AK41" s="296">
        <v>1</v>
      </c>
      <c r="AL41" s="296">
        <v>1</v>
      </c>
      <c r="AM41" s="296">
        <v>1</v>
      </c>
      <c r="AN41" s="296">
        <v>1</v>
      </c>
      <c r="AO41" s="296">
        <v>1</v>
      </c>
      <c r="AP41" s="296">
        <v>1</v>
      </c>
      <c r="AQ41" s="296">
        <v>1</v>
      </c>
      <c r="AR41" s="296">
        <v>1</v>
      </c>
      <c r="AS41" s="296">
        <v>1</v>
      </c>
      <c r="AT41" s="296">
        <v>1</v>
      </c>
      <c r="AU41" s="296">
        <v>1</v>
      </c>
      <c r="AV41" s="296">
        <v>0.5</v>
      </c>
      <c r="AW41" s="296">
        <v>1</v>
      </c>
      <c r="AX41" s="296">
        <v>0.89</v>
      </c>
      <c r="AY41" s="296">
        <v>1</v>
      </c>
      <c r="AZ41" s="296">
        <v>0.55000000000000004</v>
      </c>
      <c r="BA41" s="296">
        <v>1</v>
      </c>
      <c r="BB41" s="296">
        <v>0.6</v>
      </c>
      <c r="BC41" s="296">
        <v>1</v>
      </c>
      <c r="BD41" s="296">
        <v>1</v>
      </c>
      <c r="BE41" s="296">
        <v>1</v>
      </c>
      <c r="BF41" s="296">
        <v>1</v>
      </c>
      <c r="BG41" s="296">
        <v>0.73</v>
      </c>
      <c r="BH41" s="296">
        <v>1</v>
      </c>
      <c r="BI41" s="296">
        <v>1</v>
      </c>
      <c r="BJ41" s="296">
        <v>1</v>
      </c>
      <c r="BK41" s="296">
        <v>1</v>
      </c>
      <c r="BL41" s="296">
        <v>1</v>
      </c>
      <c r="BM41" s="296">
        <v>1</v>
      </c>
      <c r="BN41" s="296">
        <v>0.5</v>
      </c>
      <c r="BO41" s="296">
        <v>0.78</v>
      </c>
      <c r="BP41" s="296">
        <v>0.6</v>
      </c>
      <c r="BQ41" s="129"/>
    </row>
    <row r="42" spans="1:69" ht="15" x14ac:dyDescent="0.15">
      <c r="A42" s="104" t="s">
        <v>215</v>
      </c>
      <c r="B42" s="153" t="s">
        <v>518</v>
      </c>
      <c r="C42" s="153" t="s">
        <v>233</v>
      </c>
      <c r="D42" s="153" t="s">
        <v>656</v>
      </c>
      <c r="E42" s="153" t="s">
        <v>1029</v>
      </c>
      <c r="F42" s="107">
        <v>120</v>
      </c>
      <c r="G42" s="107">
        <v>120</v>
      </c>
      <c r="H42" s="248"/>
      <c r="I42" s="296">
        <v>1</v>
      </c>
      <c r="J42" s="296">
        <v>1</v>
      </c>
      <c r="K42" s="296">
        <v>1</v>
      </c>
      <c r="L42" s="296">
        <v>1</v>
      </c>
      <c r="M42" s="296">
        <v>1</v>
      </c>
      <c r="N42" s="296">
        <v>1</v>
      </c>
      <c r="O42" s="296">
        <v>1</v>
      </c>
      <c r="P42" s="296">
        <v>1</v>
      </c>
      <c r="Q42" s="296">
        <v>1</v>
      </c>
      <c r="R42" s="296">
        <v>1</v>
      </c>
      <c r="S42" s="296">
        <v>1</v>
      </c>
      <c r="T42" s="296">
        <v>1</v>
      </c>
      <c r="U42" s="296">
        <v>1</v>
      </c>
      <c r="V42" s="296">
        <v>1</v>
      </c>
      <c r="W42" s="296">
        <v>1</v>
      </c>
      <c r="X42" s="296">
        <v>1</v>
      </c>
      <c r="Y42" s="296">
        <v>1</v>
      </c>
      <c r="Z42" s="296">
        <v>1</v>
      </c>
      <c r="AA42" s="296">
        <v>1</v>
      </c>
      <c r="AB42" s="296">
        <v>1</v>
      </c>
      <c r="AC42" s="296">
        <v>1</v>
      </c>
      <c r="AD42" s="296">
        <v>1</v>
      </c>
      <c r="AE42" s="296">
        <v>1</v>
      </c>
      <c r="AF42" s="296">
        <v>0.81</v>
      </c>
      <c r="AG42" s="296">
        <v>1</v>
      </c>
      <c r="AH42" s="296">
        <v>1</v>
      </c>
      <c r="AI42" s="296">
        <v>1</v>
      </c>
      <c r="AJ42" s="296">
        <v>1</v>
      </c>
      <c r="AK42" s="296">
        <v>1</v>
      </c>
      <c r="AL42" s="296">
        <v>1</v>
      </c>
      <c r="AM42" s="296">
        <v>1</v>
      </c>
      <c r="AN42" s="296">
        <v>1</v>
      </c>
      <c r="AO42" s="296">
        <v>1</v>
      </c>
      <c r="AP42" s="296">
        <v>1</v>
      </c>
      <c r="AQ42" s="296">
        <v>1</v>
      </c>
      <c r="AR42" s="296">
        <v>1</v>
      </c>
      <c r="AS42" s="296">
        <v>1</v>
      </c>
      <c r="AT42" s="296">
        <v>1</v>
      </c>
      <c r="AU42" s="296">
        <v>1</v>
      </c>
      <c r="AV42" s="296">
        <v>0.5</v>
      </c>
      <c r="AW42" s="296">
        <v>1</v>
      </c>
      <c r="AX42" s="296">
        <v>0.89</v>
      </c>
      <c r="AY42" s="296">
        <v>1</v>
      </c>
      <c r="AZ42" s="296">
        <v>0.55000000000000004</v>
      </c>
      <c r="BA42" s="296">
        <v>1</v>
      </c>
      <c r="BB42" s="296">
        <v>0.6</v>
      </c>
      <c r="BC42" s="296">
        <v>1</v>
      </c>
      <c r="BD42" s="296">
        <v>1</v>
      </c>
      <c r="BE42" s="296">
        <v>1</v>
      </c>
      <c r="BF42" s="296">
        <v>1</v>
      </c>
      <c r="BG42" s="296">
        <v>0.73</v>
      </c>
      <c r="BH42" s="296">
        <v>1</v>
      </c>
      <c r="BI42" s="296">
        <v>1</v>
      </c>
      <c r="BJ42" s="296">
        <v>1</v>
      </c>
      <c r="BK42" s="296">
        <v>1</v>
      </c>
      <c r="BL42" s="296">
        <v>1</v>
      </c>
      <c r="BM42" s="296">
        <v>1</v>
      </c>
      <c r="BN42" s="296">
        <v>0.5</v>
      </c>
      <c r="BO42" s="296">
        <v>0.78</v>
      </c>
      <c r="BP42" s="296">
        <v>0.6</v>
      </c>
      <c r="BQ42" s="129"/>
    </row>
    <row r="43" spans="1:69" ht="15" x14ac:dyDescent="0.2">
      <c r="A43" s="286" t="s">
        <v>216</v>
      </c>
      <c r="B43" s="153" t="s">
        <v>518</v>
      </c>
      <c r="C43" s="153" t="s">
        <v>233</v>
      </c>
      <c r="D43" s="287" t="s">
        <v>657</v>
      </c>
      <c r="E43" s="153" t="s">
        <v>1029</v>
      </c>
      <c r="F43" s="107">
        <v>24</v>
      </c>
      <c r="G43" s="107">
        <v>24</v>
      </c>
      <c r="H43" s="248"/>
      <c r="I43" s="296">
        <v>1</v>
      </c>
      <c r="J43" s="296">
        <v>1</v>
      </c>
      <c r="K43" s="296">
        <v>1</v>
      </c>
      <c r="L43" s="296">
        <v>1</v>
      </c>
      <c r="M43" s="296">
        <v>1</v>
      </c>
      <c r="N43" s="296">
        <v>1</v>
      </c>
      <c r="O43" s="296">
        <v>1</v>
      </c>
      <c r="P43" s="296">
        <v>1</v>
      </c>
      <c r="Q43" s="296">
        <v>1</v>
      </c>
      <c r="R43" s="296">
        <v>1</v>
      </c>
      <c r="S43" s="296">
        <v>1</v>
      </c>
      <c r="T43" s="296">
        <v>1</v>
      </c>
      <c r="U43" s="296">
        <v>1</v>
      </c>
      <c r="V43" s="296">
        <v>1</v>
      </c>
      <c r="W43" s="296">
        <v>1</v>
      </c>
      <c r="X43" s="296">
        <v>1</v>
      </c>
      <c r="Y43" s="296">
        <v>1</v>
      </c>
      <c r="Z43" s="296">
        <v>1</v>
      </c>
      <c r="AA43" s="296">
        <v>1</v>
      </c>
      <c r="AB43" s="296">
        <v>1</v>
      </c>
      <c r="AC43" s="296">
        <v>1</v>
      </c>
      <c r="AD43" s="296">
        <v>1</v>
      </c>
      <c r="AE43" s="296">
        <v>1</v>
      </c>
      <c r="AF43" s="296">
        <v>0.81</v>
      </c>
      <c r="AG43" s="296">
        <v>1</v>
      </c>
      <c r="AH43" s="296">
        <v>1</v>
      </c>
      <c r="AI43" s="296">
        <v>1</v>
      </c>
      <c r="AJ43" s="296">
        <v>1</v>
      </c>
      <c r="AK43" s="296">
        <v>1</v>
      </c>
      <c r="AL43" s="296">
        <v>1</v>
      </c>
      <c r="AM43" s="296">
        <v>1</v>
      </c>
      <c r="AN43" s="296">
        <v>1</v>
      </c>
      <c r="AO43" s="296">
        <v>1</v>
      </c>
      <c r="AP43" s="296">
        <v>1</v>
      </c>
      <c r="AQ43" s="296">
        <v>1</v>
      </c>
      <c r="AR43" s="296">
        <v>1</v>
      </c>
      <c r="AS43" s="296">
        <v>1</v>
      </c>
      <c r="AT43" s="296">
        <v>1</v>
      </c>
      <c r="AU43" s="296">
        <v>1</v>
      </c>
      <c r="AV43" s="296">
        <v>0.5</v>
      </c>
      <c r="AW43" s="296">
        <v>1</v>
      </c>
      <c r="AX43" s="296">
        <v>0.89</v>
      </c>
      <c r="AY43" s="296">
        <v>1</v>
      </c>
      <c r="AZ43" s="296">
        <v>0.55000000000000004</v>
      </c>
      <c r="BA43" s="296">
        <v>1</v>
      </c>
      <c r="BB43" s="296">
        <v>0.6</v>
      </c>
      <c r="BC43" s="296">
        <v>1</v>
      </c>
      <c r="BD43" s="296">
        <v>1</v>
      </c>
      <c r="BE43" s="296">
        <v>1</v>
      </c>
      <c r="BF43" s="296">
        <v>1</v>
      </c>
      <c r="BG43" s="296">
        <v>0.89</v>
      </c>
      <c r="BH43" s="296">
        <v>1</v>
      </c>
      <c r="BI43" s="296">
        <v>1</v>
      </c>
      <c r="BJ43" s="296">
        <v>1</v>
      </c>
      <c r="BK43" s="296">
        <v>1</v>
      </c>
      <c r="BL43" s="296">
        <v>1</v>
      </c>
      <c r="BM43" s="296">
        <v>1</v>
      </c>
      <c r="BN43" s="296">
        <v>0.5</v>
      </c>
      <c r="BO43" s="296">
        <v>0.78</v>
      </c>
      <c r="BP43" s="296">
        <v>0.6</v>
      </c>
      <c r="BQ43" s="129"/>
    </row>
    <row r="44" spans="1:69" ht="15" x14ac:dyDescent="0.15">
      <c r="A44" s="104" t="s">
        <v>256</v>
      </c>
      <c r="B44" s="153" t="s">
        <v>520</v>
      </c>
      <c r="C44" s="153" t="s">
        <v>234</v>
      </c>
      <c r="D44" s="153" t="s">
        <v>666</v>
      </c>
      <c r="E44" s="153" t="s">
        <v>1022</v>
      </c>
      <c r="F44" s="107">
        <v>4</v>
      </c>
      <c r="G44" s="107">
        <v>56</v>
      </c>
      <c r="H44" s="248"/>
      <c r="I44" s="296">
        <v>1</v>
      </c>
      <c r="J44" s="296">
        <v>1</v>
      </c>
      <c r="K44" s="296">
        <v>1</v>
      </c>
      <c r="L44" s="296">
        <v>1</v>
      </c>
      <c r="M44" s="296">
        <v>1</v>
      </c>
      <c r="N44" s="296">
        <v>1</v>
      </c>
      <c r="O44" s="296">
        <v>1</v>
      </c>
      <c r="P44" s="296">
        <v>1</v>
      </c>
      <c r="Q44" s="296">
        <v>1</v>
      </c>
      <c r="R44" s="296">
        <v>1</v>
      </c>
      <c r="S44" s="296">
        <v>1</v>
      </c>
      <c r="T44" s="296">
        <v>1</v>
      </c>
      <c r="U44" s="296">
        <v>1</v>
      </c>
      <c r="V44" s="296">
        <v>1</v>
      </c>
      <c r="W44" s="296">
        <v>1</v>
      </c>
      <c r="X44" s="296">
        <v>1</v>
      </c>
      <c r="Y44" s="296">
        <v>1</v>
      </c>
      <c r="Z44" s="296">
        <v>1</v>
      </c>
      <c r="AA44" s="296">
        <v>1</v>
      </c>
      <c r="AB44" s="296">
        <v>1</v>
      </c>
      <c r="AC44" s="296">
        <v>1</v>
      </c>
      <c r="AD44" s="296">
        <v>1</v>
      </c>
      <c r="AE44" s="296">
        <v>1</v>
      </c>
      <c r="AF44" s="296">
        <v>0.81</v>
      </c>
      <c r="AG44" s="296">
        <v>1</v>
      </c>
      <c r="AH44" s="296">
        <v>1</v>
      </c>
      <c r="AI44" s="296">
        <v>1</v>
      </c>
      <c r="AJ44" s="296">
        <v>1</v>
      </c>
      <c r="AK44" s="296">
        <v>1</v>
      </c>
      <c r="AL44" s="296">
        <v>1</v>
      </c>
      <c r="AM44" s="296">
        <v>1</v>
      </c>
      <c r="AN44" s="296">
        <v>1</v>
      </c>
      <c r="AO44" s="296">
        <v>1</v>
      </c>
      <c r="AP44" s="296">
        <v>1</v>
      </c>
      <c r="AQ44" s="296">
        <v>1</v>
      </c>
      <c r="AR44" s="296">
        <v>1</v>
      </c>
      <c r="AS44" s="296">
        <v>1</v>
      </c>
      <c r="AT44" s="296">
        <v>1</v>
      </c>
      <c r="AU44" s="296">
        <v>1</v>
      </c>
      <c r="AV44" s="296">
        <v>0.5</v>
      </c>
      <c r="AW44" s="296">
        <v>1</v>
      </c>
      <c r="AX44" s="296">
        <v>0.89</v>
      </c>
      <c r="AY44" s="296">
        <v>1</v>
      </c>
      <c r="AZ44" s="296">
        <v>0.55000000000000004</v>
      </c>
      <c r="BA44" s="296">
        <v>1</v>
      </c>
      <c r="BB44" s="296">
        <v>0.6</v>
      </c>
      <c r="BC44" s="296">
        <v>1</v>
      </c>
      <c r="BD44" s="296">
        <v>1</v>
      </c>
      <c r="BE44" s="296">
        <v>1</v>
      </c>
      <c r="BF44" s="296">
        <v>1</v>
      </c>
      <c r="BG44" s="296">
        <v>0.73</v>
      </c>
      <c r="BH44" s="296">
        <v>1</v>
      </c>
      <c r="BI44" s="296">
        <v>1</v>
      </c>
      <c r="BJ44" s="296">
        <v>1</v>
      </c>
      <c r="BK44" s="296">
        <v>1</v>
      </c>
      <c r="BL44" s="296">
        <v>1</v>
      </c>
      <c r="BM44" s="296">
        <v>1</v>
      </c>
      <c r="BN44" s="296">
        <v>0.5</v>
      </c>
      <c r="BO44" s="296">
        <v>0.78</v>
      </c>
      <c r="BP44" s="296">
        <v>0.6</v>
      </c>
      <c r="BQ44" s="129"/>
    </row>
    <row r="45" spans="1:69" ht="15" x14ac:dyDescent="0.15">
      <c r="A45" s="104" t="s">
        <v>257</v>
      </c>
      <c r="B45" s="153" t="s">
        <v>520</v>
      </c>
      <c r="C45" s="153" t="s">
        <v>234</v>
      </c>
      <c r="D45" s="153" t="s">
        <v>667</v>
      </c>
      <c r="E45" s="153" t="s">
        <v>1022</v>
      </c>
      <c r="F45" s="107">
        <v>4</v>
      </c>
      <c r="G45" s="107">
        <v>72</v>
      </c>
      <c r="H45" s="248"/>
      <c r="I45" s="296">
        <v>1</v>
      </c>
      <c r="J45" s="296">
        <v>1</v>
      </c>
      <c r="K45" s="296">
        <v>1</v>
      </c>
      <c r="L45" s="296">
        <v>1</v>
      </c>
      <c r="M45" s="296">
        <v>1</v>
      </c>
      <c r="N45" s="296">
        <v>1</v>
      </c>
      <c r="O45" s="296">
        <v>1</v>
      </c>
      <c r="P45" s="296">
        <v>1</v>
      </c>
      <c r="Q45" s="296">
        <v>1</v>
      </c>
      <c r="R45" s="296">
        <v>1</v>
      </c>
      <c r="S45" s="296">
        <v>1</v>
      </c>
      <c r="T45" s="296">
        <v>1</v>
      </c>
      <c r="U45" s="296">
        <v>1</v>
      </c>
      <c r="V45" s="296">
        <v>1</v>
      </c>
      <c r="W45" s="296">
        <v>1</v>
      </c>
      <c r="X45" s="296">
        <v>1</v>
      </c>
      <c r="Y45" s="296">
        <v>1</v>
      </c>
      <c r="Z45" s="296">
        <v>1</v>
      </c>
      <c r="AA45" s="296">
        <v>1</v>
      </c>
      <c r="AB45" s="296">
        <v>1</v>
      </c>
      <c r="AC45" s="296">
        <v>1</v>
      </c>
      <c r="AD45" s="296">
        <v>1</v>
      </c>
      <c r="AE45" s="296">
        <v>1</v>
      </c>
      <c r="AF45" s="296">
        <v>0.81</v>
      </c>
      <c r="AG45" s="296">
        <v>1</v>
      </c>
      <c r="AH45" s="296">
        <v>1</v>
      </c>
      <c r="AI45" s="296">
        <v>1</v>
      </c>
      <c r="AJ45" s="296">
        <v>1</v>
      </c>
      <c r="AK45" s="296">
        <v>1</v>
      </c>
      <c r="AL45" s="296">
        <v>1</v>
      </c>
      <c r="AM45" s="296">
        <v>1</v>
      </c>
      <c r="AN45" s="296">
        <v>1</v>
      </c>
      <c r="AO45" s="296">
        <v>1</v>
      </c>
      <c r="AP45" s="296">
        <v>1</v>
      </c>
      <c r="AQ45" s="296">
        <v>1</v>
      </c>
      <c r="AR45" s="296">
        <v>1</v>
      </c>
      <c r="AS45" s="296">
        <v>1</v>
      </c>
      <c r="AT45" s="296">
        <v>1</v>
      </c>
      <c r="AU45" s="296">
        <v>1</v>
      </c>
      <c r="AV45" s="296">
        <v>0.5</v>
      </c>
      <c r="AW45" s="296">
        <v>1</v>
      </c>
      <c r="AX45" s="296">
        <v>0.89</v>
      </c>
      <c r="AY45" s="296">
        <v>1</v>
      </c>
      <c r="AZ45" s="296">
        <v>0.55000000000000004</v>
      </c>
      <c r="BA45" s="296">
        <v>1</v>
      </c>
      <c r="BB45" s="296">
        <v>0.6</v>
      </c>
      <c r="BC45" s="296">
        <v>1</v>
      </c>
      <c r="BD45" s="296">
        <v>1</v>
      </c>
      <c r="BE45" s="296">
        <v>1</v>
      </c>
      <c r="BF45" s="296">
        <v>1</v>
      </c>
      <c r="BG45" s="296">
        <v>0.73</v>
      </c>
      <c r="BH45" s="296">
        <v>1</v>
      </c>
      <c r="BI45" s="296">
        <v>1</v>
      </c>
      <c r="BJ45" s="296">
        <v>1</v>
      </c>
      <c r="BK45" s="296">
        <v>1</v>
      </c>
      <c r="BL45" s="296">
        <v>1</v>
      </c>
      <c r="BM45" s="296">
        <v>1</v>
      </c>
      <c r="BN45" s="296">
        <v>0.5</v>
      </c>
      <c r="BO45" s="296">
        <v>0.78</v>
      </c>
      <c r="BP45" s="296">
        <v>0.6</v>
      </c>
      <c r="BQ45" s="129"/>
    </row>
    <row r="46" spans="1:69" ht="15" x14ac:dyDescent="0.15">
      <c r="A46" s="104" t="s">
        <v>258</v>
      </c>
      <c r="B46" s="153" t="s">
        <v>520</v>
      </c>
      <c r="C46" s="153" t="s">
        <v>234</v>
      </c>
      <c r="D46" s="153" t="s">
        <v>668</v>
      </c>
      <c r="E46" s="153" t="s">
        <v>1022</v>
      </c>
      <c r="F46" s="107">
        <v>4</v>
      </c>
      <c r="G46" s="107">
        <v>80</v>
      </c>
      <c r="H46" s="248"/>
      <c r="I46" s="296">
        <v>1</v>
      </c>
      <c r="J46" s="296">
        <v>1</v>
      </c>
      <c r="K46" s="296">
        <v>1</v>
      </c>
      <c r="L46" s="296">
        <v>1</v>
      </c>
      <c r="M46" s="296">
        <v>1</v>
      </c>
      <c r="N46" s="296">
        <v>1</v>
      </c>
      <c r="O46" s="296">
        <v>1</v>
      </c>
      <c r="P46" s="296">
        <v>1</v>
      </c>
      <c r="Q46" s="296">
        <v>1</v>
      </c>
      <c r="R46" s="296">
        <v>1</v>
      </c>
      <c r="S46" s="296">
        <v>1</v>
      </c>
      <c r="T46" s="296">
        <v>1</v>
      </c>
      <c r="U46" s="296">
        <v>1</v>
      </c>
      <c r="V46" s="296">
        <v>1</v>
      </c>
      <c r="W46" s="296">
        <v>1</v>
      </c>
      <c r="X46" s="296">
        <v>1</v>
      </c>
      <c r="Y46" s="296">
        <v>1</v>
      </c>
      <c r="Z46" s="296">
        <v>1</v>
      </c>
      <c r="AA46" s="296">
        <v>1</v>
      </c>
      <c r="AB46" s="296">
        <v>1</v>
      </c>
      <c r="AC46" s="296">
        <v>1</v>
      </c>
      <c r="AD46" s="296">
        <v>1</v>
      </c>
      <c r="AE46" s="296">
        <v>1</v>
      </c>
      <c r="AF46" s="296">
        <v>0.81</v>
      </c>
      <c r="AG46" s="296">
        <v>1</v>
      </c>
      <c r="AH46" s="296">
        <v>1</v>
      </c>
      <c r="AI46" s="296">
        <v>1</v>
      </c>
      <c r="AJ46" s="296">
        <v>1</v>
      </c>
      <c r="AK46" s="296">
        <v>1</v>
      </c>
      <c r="AL46" s="296">
        <v>1</v>
      </c>
      <c r="AM46" s="296">
        <v>1</v>
      </c>
      <c r="AN46" s="296">
        <v>1</v>
      </c>
      <c r="AO46" s="296">
        <v>1</v>
      </c>
      <c r="AP46" s="296">
        <v>1</v>
      </c>
      <c r="AQ46" s="296">
        <v>1</v>
      </c>
      <c r="AR46" s="296">
        <v>1</v>
      </c>
      <c r="AS46" s="296">
        <v>1</v>
      </c>
      <c r="AT46" s="296">
        <v>1</v>
      </c>
      <c r="AU46" s="296">
        <v>1</v>
      </c>
      <c r="AV46" s="296">
        <v>0.5</v>
      </c>
      <c r="AW46" s="296">
        <v>1</v>
      </c>
      <c r="AX46" s="296">
        <v>0.89</v>
      </c>
      <c r="AY46" s="296">
        <v>1</v>
      </c>
      <c r="AZ46" s="296">
        <v>0.55000000000000004</v>
      </c>
      <c r="BA46" s="296">
        <v>1</v>
      </c>
      <c r="BB46" s="296">
        <v>0.6</v>
      </c>
      <c r="BC46" s="296">
        <v>1</v>
      </c>
      <c r="BD46" s="296">
        <v>1</v>
      </c>
      <c r="BE46" s="296">
        <v>1</v>
      </c>
      <c r="BF46" s="296">
        <v>1</v>
      </c>
      <c r="BG46" s="296">
        <v>0.73</v>
      </c>
      <c r="BH46" s="296">
        <v>1</v>
      </c>
      <c r="BI46" s="296">
        <v>1</v>
      </c>
      <c r="BJ46" s="296">
        <v>1</v>
      </c>
      <c r="BK46" s="296">
        <v>1</v>
      </c>
      <c r="BL46" s="296">
        <v>1</v>
      </c>
      <c r="BM46" s="296">
        <v>1</v>
      </c>
      <c r="BN46" s="296">
        <v>0.5</v>
      </c>
      <c r="BO46" s="296">
        <v>0.78</v>
      </c>
      <c r="BP46" s="296">
        <v>0.6</v>
      </c>
      <c r="BQ46" s="129"/>
    </row>
    <row r="47" spans="1:69" ht="15" x14ac:dyDescent="0.15">
      <c r="A47" s="104" t="s">
        <v>259</v>
      </c>
      <c r="B47" s="153" t="s">
        <v>520</v>
      </c>
      <c r="C47" s="153" t="s">
        <v>234</v>
      </c>
      <c r="D47" s="153" t="s">
        <v>669</v>
      </c>
      <c r="E47" s="153" t="s">
        <v>1022</v>
      </c>
      <c r="F47" s="107">
        <v>4</v>
      </c>
      <c r="G47" s="107">
        <v>128</v>
      </c>
      <c r="H47" s="248"/>
      <c r="I47" s="296">
        <v>1</v>
      </c>
      <c r="J47" s="296">
        <v>1</v>
      </c>
      <c r="K47" s="296">
        <v>1</v>
      </c>
      <c r="L47" s="296">
        <v>1</v>
      </c>
      <c r="M47" s="296">
        <v>1</v>
      </c>
      <c r="N47" s="296">
        <v>1</v>
      </c>
      <c r="O47" s="296">
        <v>1</v>
      </c>
      <c r="P47" s="296">
        <v>1</v>
      </c>
      <c r="Q47" s="296">
        <v>1</v>
      </c>
      <c r="R47" s="296">
        <v>1</v>
      </c>
      <c r="S47" s="296">
        <v>1</v>
      </c>
      <c r="T47" s="296">
        <v>1</v>
      </c>
      <c r="U47" s="296">
        <v>1</v>
      </c>
      <c r="V47" s="296">
        <v>1</v>
      </c>
      <c r="W47" s="296">
        <v>1</v>
      </c>
      <c r="X47" s="296">
        <v>1</v>
      </c>
      <c r="Y47" s="296">
        <v>1</v>
      </c>
      <c r="Z47" s="296">
        <v>1</v>
      </c>
      <c r="AA47" s="296">
        <v>1</v>
      </c>
      <c r="AB47" s="296">
        <v>1</v>
      </c>
      <c r="AC47" s="296">
        <v>1</v>
      </c>
      <c r="AD47" s="296">
        <v>1</v>
      </c>
      <c r="AE47" s="296">
        <v>1</v>
      </c>
      <c r="AF47" s="296">
        <v>0.81</v>
      </c>
      <c r="AG47" s="296">
        <v>1</v>
      </c>
      <c r="AH47" s="296">
        <v>1</v>
      </c>
      <c r="AI47" s="296">
        <v>1</v>
      </c>
      <c r="AJ47" s="296">
        <v>1</v>
      </c>
      <c r="AK47" s="296">
        <v>1</v>
      </c>
      <c r="AL47" s="296">
        <v>1</v>
      </c>
      <c r="AM47" s="296">
        <v>1</v>
      </c>
      <c r="AN47" s="296">
        <v>1</v>
      </c>
      <c r="AO47" s="296">
        <v>1</v>
      </c>
      <c r="AP47" s="296">
        <v>1</v>
      </c>
      <c r="AQ47" s="296">
        <v>1</v>
      </c>
      <c r="AR47" s="296">
        <v>1</v>
      </c>
      <c r="AS47" s="296">
        <v>1</v>
      </c>
      <c r="AT47" s="296">
        <v>1</v>
      </c>
      <c r="AU47" s="296">
        <v>1</v>
      </c>
      <c r="AV47" s="296">
        <v>0.5</v>
      </c>
      <c r="AW47" s="296">
        <v>1</v>
      </c>
      <c r="AX47" s="296">
        <v>0.89</v>
      </c>
      <c r="AY47" s="296">
        <v>1</v>
      </c>
      <c r="AZ47" s="296">
        <v>0.55000000000000004</v>
      </c>
      <c r="BA47" s="296">
        <v>1</v>
      </c>
      <c r="BB47" s="296">
        <v>0.6</v>
      </c>
      <c r="BC47" s="296">
        <v>1</v>
      </c>
      <c r="BD47" s="296">
        <v>1</v>
      </c>
      <c r="BE47" s="296">
        <v>1</v>
      </c>
      <c r="BF47" s="296">
        <v>1</v>
      </c>
      <c r="BG47" s="296">
        <v>0.73</v>
      </c>
      <c r="BH47" s="296">
        <v>1</v>
      </c>
      <c r="BI47" s="296">
        <v>1</v>
      </c>
      <c r="BJ47" s="296">
        <v>1</v>
      </c>
      <c r="BK47" s="296">
        <v>1</v>
      </c>
      <c r="BL47" s="296">
        <v>1</v>
      </c>
      <c r="BM47" s="296">
        <v>1</v>
      </c>
      <c r="BN47" s="296">
        <v>0.5</v>
      </c>
      <c r="BO47" s="296">
        <v>0.78</v>
      </c>
      <c r="BP47" s="296">
        <v>0.6</v>
      </c>
      <c r="BQ47" s="129"/>
    </row>
    <row r="48" spans="1:69" ht="15" x14ac:dyDescent="0.15">
      <c r="A48" s="104" t="s">
        <v>261</v>
      </c>
      <c r="B48" s="153" t="s">
        <v>520</v>
      </c>
      <c r="C48" s="153" t="s">
        <v>234</v>
      </c>
      <c r="D48" s="153" t="s">
        <v>671</v>
      </c>
      <c r="E48" s="153" t="s">
        <v>1022</v>
      </c>
      <c r="F48" s="107">
        <v>6</v>
      </c>
      <c r="G48" s="107">
        <v>72</v>
      </c>
      <c r="H48" s="248"/>
      <c r="I48" s="296">
        <v>1</v>
      </c>
      <c r="J48" s="296">
        <v>1</v>
      </c>
      <c r="K48" s="296">
        <v>1</v>
      </c>
      <c r="L48" s="296">
        <v>1</v>
      </c>
      <c r="M48" s="296">
        <v>1</v>
      </c>
      <c r="N48" s="296">
        <v>1</v>
      </c>
      <c r="O48" s="296">
        <v>1</v>
      </c>
      <c r="P48" s="296">
        <v>1</v>
      </c>
      <c r="Q48" s="296">
        <v>1</v>
      </c>
      <c r="R48" s="296">
        <v>1</v>
      </c>
      <c r="S48" s="296">
        <v>1</v>
      </c>
      <c r="T48" s="296">
        <v>1</v>
      </c>
      <c r="U48" s="296">
        <v>1</v>
      </c>
      <c r="V48" s="296">
        <v>1</v>
      </c>
      <c r="W48" s="296">
        <v>1</v>
      </c>
      <c r="X48" s="296">
        <v>1</v>
      </c>
      <c r="Y48" s="296">
        <v>1</v>
      </c>
      <c r="Z48" s="296">
        <v>1</v>
      </c>
      <c r="AA48" s="296">
        <v>1</v>
      </c>
      <c r="AB48" s="296">
        <v>1</v>
      </c>
      <c r="AC48" s="296">
        <v>1</v>
      </c>
      <c r="AD48" s="296">
        <v>1</v>
      </c>
      <c r="AE48" s="296">
        <v>1</v>
      </c>
      <c r="AF48" s="296">
        <v>0.81</v>
      </c>
      <c r="AG48" s="296">
        <v>1</v>
      </c>
      <c r="AH48" s="296">
        <v>1</v>
      </c>
      <c r="AI48" s="296">
        <v>1</v>
      </c>
      <c r="AJ48" s="296">
        <v>1</v>
      </c>
      <c r="AK48" s="296">
        <v>1</v>
      </c>
      <c r="AL48" s="296">
        <v>1</v>
      </c>
      <c r="AM48" s="296">
        <v>1</v>
      </c>
      <c r="AN48" s="296">
        <v>1</v>
      </c>
      <c r="AO48" s="296">
        <v>1</v>
      </c>
      <c r="AP48" s="296">
        <v>1</v>
      </c>
      <c r="AQ48" s="296">
        <v>1</v>
      </c>
      <c r="AR48" s="296">
        <v>1</v>
      </c>
      <c r="AS48" s="296">
        <v>1</v>
      </c>
      <c r="AT48" s="296">
        <v>1</v>
      </c>
      <c r="AU48" s="296">
        <v>1</v>
      </c>
      <c r="AV48" s="296">
        <v>0.5</v>
      </c>
      <c r="AW48" s="296">
        <v>1</v>
      </c>
      <c r="AX48" s="296">
        <v>0.89</v>
      </c>
      <c r="AY48" s="296">
        <v>1</v>
      </c>
      <c r="AZ48" s="296">
        <v>0.55000000000000004</v>
      </c>
      <c r="BA48" s="296">
        <v>1</v>
      </c>
      <c r="BB48" s="296">
        <v>0.6</v>
      </c>
      <c r="BC48" s="296">
        <v>1</v>
      </c>
      <c r="BD48" s="296">
        <v>1</v>
      </c>
      <c r="BE48" s="296">
        <v>1</v>
      </c>
      <c r="BF48" s="296">
        <v>1</v>
      </c>
      <c r="BG48" s="296">
        <v>0.73</v>
      </c>
      <c r="BH48" s="296">
        <v>1</v>
      </c>
      <c r="BI48" s="296">
        <v>1</v>
      </c>
      <c r="BJ48" s="296">
        <v>1</v>
      </c>
      <c r="BK48" s="296">
        <v>1</v>
      </c>
      <c r="BL48" s="296">
        <v>1</v>
      </c>
      <c r="BM48" s="296">
        <v>1</v>
      </c>
      <c r="BN48" s="296">
        <v>0.5</v>
      </c>
      <c r="BO48" s="296">
        <v>0.78</v>
      </c>
      <c r="BP48" s="296">
        <v>0.6</v>
      </c>
      <c r="BQ48" s="129"/>
    </row>
    <row r="49" spans="1:69" ht="15" x14ac:dyDescent="0.15">
      <c r="A49" s="104" t="s">
        <v>262</v>
      </c>
      <c r="B49" s="153" t="s">
        <v>520</v>
      </c>
      <c r="C49" s="153" t="s">
        <v>234</v>
      </c>
      <c r="D49" s="153" t="s">
        <v>672</v>
      </c>
      <c r="E49" s="153" t="s">
        <v>1022</v>
      </c>
      <c r="F49" s="107">
        <v>6</v>
      </c>
      <c r="G49" s="107">
        <v>160</v>
      </c>
      <c r="H49" s="248"/>
      <c r="I49" s="296">
        <v>1</v>
      </c>
      <c r="J49" s="296">
        <v>1</v>
      </c>
      <c r="K49" s="296">
        <v>1</v>
      </c>
      <c r="L49" s="296">
        <v>1</v>
      </c>
      <c r="M49" s="296">
        <v>1</v>
      </c>
      <c r="N49" s="296">
        <v>1</v>
      </c>
      <c r="O49" s="296">
        <v>1</v>
      </c>
      <c r="P49" s="296">
        <v>1</v>
      </c>
      <c r="Q49" s="296">
        <v>1</v>
      </c>
      <c r="R49" s="296">
        <v>1</v>
      </c>
      <c r="S49" s="296">
        <v>1</v>
      </c>
      <c r="T49" s="296">
        <v>1</v>
      </c>
      <c r="U49" s="296">
        <v>1</v>
      </c>
      <c r="V49" s="296">
        <v>1</v>
      </c>
      <c r="W49" s="296">
        <v>1</v>
      </c>
      <c r="X49" s="296">
        <v>1</v>
      </c>
      <c r="Y49" s="296">
        <v>1</v>
      </c>
      <c r="Z49" s="296">
        <v>1</v>
      </c>
      <c r="AA49" s="296">
        <v>1</v>
      </c>
      <c r="AB49" s="296">
        <v>1</v>
      </c>
      <c r="AC49" s="296">
        <v>1</v>
      </c>
      <c r="AD49" s="296">
        <v>1</v>
      </c>
      <c r="AE49" s="296">
        <v>1</v>
      </c>
      <c r="AF49" s="296">
        <v>0.81</v>
      </c>
      <c r="AG49" s="296">
        <v>1</v>
      </c>
      <c r="AH49" s="296">
        <v>1</v>
      </c>
      <c r="AI49" s="296">
        <v>1</v>
      </c>
      <c r="AJ49" s="296">
        <v>1</v>
      </c>
      <c r="AK49" s="296">
        <v>1</v>
      </c>
      <c r="AL49" s="296">
        <v>1</v>
      </c>
      <c r="AM49" s="296">
        <v>1</v>
      </c>
      <c r="AN49" s="296">
        <v>1</v>
      </c>
      <c r="AO49" s="296">
        <v>1</v>
      </c>
      <c r="AP49" s="296">
        <v>1</v>
      </c>
      <c r="AQ49" s="296">
        <v>1</v>
      </c>
      <c r="AR49" s="296">
        <v>1</v>
      </c>
      <c r="AS49" s="296">
        <v>1</v>
      </c>
      <c r="AT49" s="296">
        <v>1</v>
      </c>
      <c r="AU49" s="296">
        <v>1</v>
      </c>
      <c r="AV49" s="296">
        <v>0.5</v>
      </c>
      <c r="AW49" s="296">
        <v>1</v>
      </c>
      <c r="AX49" s="296">
        <v>0.89</v>
      </c>
      <c r="AY49" s="296">
        <v>1</v>
      </c>
      <c r="AZ49" s="296">
        <v>0.55000000000000004</v>
      </c>
      <c r="BA49" s="296">
        <v>1</v>
      </c>
      <c r="BB49" s="296">
        <v>0.6</v>
      </c>
      <c r="BC49" s="296">
        <v>1</v>
      </c>
      <c r="BD49" s="296">
        <v>1</v>
      </c>
      <c r="BE49" s="296">
        <v>1</v>
      </c>
      <c r="BF49" s="296">
        <v>1</v>
      </c>
      <c r="BG49" s="296">
        <v>0.89</v>
      </c>
      <c r="BH49" s="296">
        <v>1</v>
      </c>
      <c r="BI49" s="296">
        <v>1</v>
      </c>
      <c r="BJ49" s="296">
        <v>1</v>
      </c>
      <c r="BK49" s="296">
        <v>1</v>
      </c>
      <c r="BL49" s="296">
        <v>1</v>
      </c>
      <c r="BM49" s="296">
        <v>1</v>
      </c>
      <c r="BN49" s="296">
        <v>0.5</v>
      </c>
      <c r="BO49" s="296">
        <v>0.78</v>
      </c>
      <c r="BP49" s="296">
        <v>0.6</v>
      </c>
      <c r="BQ49" s="129"/>
    </row>
    <row r="50" spans="1:69" ht="15" x14ac:dyDescent="0.15">
      <c r="A50" s="104" t="s">
        <v>263</v>
      </c>
      <c r="B50" s="153" t="s">
        <v>520</v>
      </c>
      <c r="C50" s="153" t="s">
        <v>234</v>
      </c>
      <c r="D50" s="153" t="s">
        <v>673</v>
      </c>
      <c r="E50" s="153" t="s">
        <v>1022</v>
      </c>
      <c r="F50" s="107">
        <v>8</v>
      </c>
      <c r="G50" s="107">
        <v>32</v>
      </c>
      <c r="H50" s="248"/>
      <c r="I50" s="296">
        <v>1</v>
      </c>
      <c r="J50" s="296">
        <v>1</v>
      </c>
      <c r="K50" s="296">
        <v>1</v>
      </c>
      <c r="L50" s="296">
        <v>1</v>
      </c>
      <c r="M50" s="296">
        <v>1</v>
      </c>
      <c r="N50" s="296">
        <v>1</v>
      </c>
      <c r="O50" s="296">
        <v>1</v>
      </c>
      <c r="P50" s="296">
        <v>1</v>
      </c>
      <c r="Q50" s="296">
        <v>1</v>
      </c>
      <c r="R50" s="296">
        <v>1</v>
      </c>
      <c r="S50" s="296">
        <v>1</v>
      </c>
      <c r="T50" s="296">
        <v>1</v>
      </c>
      <c r="U50" s="296">
        <v>1</v>
      </c>
      <c r="V50" s="296">
        <v>1</v>
      </c>
      <c r="W50" s="296">
        <v>1</v>
      </c>
      <c r="X50" s="296">
        <v>1</v>
      </c>
      <c r="Y50" s="296">
        <v>1</v>
      </c>
      <c r="Z50" s="296">
        <v>1</v>
      </c>
      <c r="AA50" s="296">
        <v>1</v>
      </c>
      <c r="AB50" s="296">
        <v>1</v>
      </c>
      <c r="AC50" s="296">
        <v>1</v>
      </c>
      <c r="AD50" s="296">
        <v>1</v>
      </c>
      <c r="AE50" s="296">
        <v>1</v>
      </c>
      <c r="AF50" s="296">
        <v>0.81</v>
      </c>
      <c r="AG50" s="296">
        <v>1</v>
      </c>
      <c r="AH50" s="296">
        <v>1</v>
      </c>
      <c r="AI50" s="296">
        <v>1</v>
      </c>
      <c r="AJ50" s="296">
        <v>1</v>
      </c>
      <c r="AK50" s="296">
        <v>1</v>
      </c>
      <c r="AL50" s="296">
        <v>1</v>
      </c>
      <c r="AM50" s="296">
        <v>1</v>
      </c>
      <c r="AN50" s="296">
        <v>1</v>
      </c>
      <c r="AO50" s="296">
        <v>1</v>
      </c>
      <c r="AP50" s="296">
        <v>1</v>
      </c>
      <c r="AQ50" s="296">
        <v>1</v>
      </c>
      <c r="AR50" s="296">
        <v>1</v>
      </c>
      <c r="AS50" s="296">
        <v>1</v>
      </c>
      <c r="AT50" s="296">
        <v>1</v>
      </c>
      <c r="AU50" s="296">
        <v>1</v>
      </c>
      <c r="AV50" s="296">
        <v>0.5</v>
      </c>
      <c r="AW50" s="296">
        <v>1</v>
      </c>
      <c r="AX50" s="296">
        <v>0.89</v>
      </c>
      <c r="AY50" s="296">
        <v>1</v>
      </c>
      <c r="AZ50" s="296">
        <v>0.55000000000000004</v>
      </c>
      <c r="BA50" s="296">
        <v>1</v>
      </c>
      <c r="BB50" s="296">
        <v>0.6</v>
      </c>
      <c r="BC50" s="296">
        <v>1</v>
      </c>
      <c r="BD50" s="296">
        <v>1</v>
      </c>
      <c r="BE50" s="296">
        <v>1</v>
      </c>
      <c r="BF50" s="296">
        <v>1</v>
      </c>
      <c r="BG50" s="296">
        <v>0.73</v>
      </c>
      <c r="BH50" s="296">
        <v>1</v>
      </c>
      <c r="BI50" s="296">
        <v>1</v>
      </c>
      <c r="BJ50" s="296">
        <v>0.78</v>
      </c>
      <c r="BK50" s="296">
        <v>1</v>
      </c>
      <c r="BL50" s="296">
        <v>1</v>
      </c>
      <c r="BM50" s="296">
        <v>1</v>
      </c>
      <c r="BN50" s="296">
        <v>0.5</v>
      </c>
      <c r="BO50" s="296">
        <v>0.78</v>
      </c>
      <c r="BP50" s="296">
        <v>0.6</v>
      </c>
      <c r="BQ50" s="129"/>
    </row>
    <row r="51" spans="1:69" ht="15" x14ac:dyDescent="0.15">
      <c r="A51" s="288" t="s">
        <v>264</v>
      </c>
      <c r="B51" s="289" t="s">
        <v>520</v>
      </c>
      <c r="C51" s="289" t="s">
        <v>234</v>
      </c>
      <c r="D51" s="289" t="s">
        <v>674</v>
      </c>
      <c r="E51" s="289" t="s">
        <v>1022</v>
      </c>
      <c r="F51" s="292">
        <v>8</v>
      </c>
      <c r="G51" s="292">
        <v>80</v>
      </c>
      <c r="H51" s="294"/>
      <c r="I51" s="296">
        <v>1</v>
      </c>
      <c r="J51" s="296">
        <v>1</v>
      </c>
      <c r="K51" s="296">
        <v>1</v>
      </c>
      <c r="L51" s="296">
        <v>1</v>
      </c>
      <c r="M51" s="296">
        <v>1</v>
      </c>
      <c r="N51" s="296">
        <v>1</v>
      </c>
      <c r="O51" s="296">
        <v>1</v>
      </c>
      <c r="P51" s="296">
        <v>1</v>
      </c>
      <c r="Q51" s="296">
        <v>1</v>
      </c>
      <c r="R51" s="296">
        <v>1</v>
      </c>
      <c r="S51" s="296">
        <v>1</v>
      </c>
      <c r="T51" s="296">
        <v>1</v>
      </c>
      <c r="U51" s="296">
        <v>1</v>
      </c>
      <c r="V51" s="296">
        <v>1</v>
      </c>
      <c r="W51" s="296">
        <v>1</v>
      </c>
      <c r="X51" s="296">
        <v>1</v>
      </c>
      <c r="Y51" s="296">
        <v>1</v>
      </c>
      <c r="Z51" s="296">
        <v>1</v>
      </c>
      <c r="AA51" s="296">
        <v>1</v>
      </c>
      <c r="AB51" s="296">
        <v>1</v>
      </c>
      <c r="AC51" s="296">
        <v>1</v>
      </c>
      <c r="AD51" s="296">
        <v>1</v>
      </c>
      <c r="AE51" s="296">
        <v>1</v>
      </c>
      <c r="AF51" s="296">
        <v>0.81</v>
      </c>
      <c r="AG51" s="296">
        <v>1</v>
      </c>
      <c r="AH51" s="296">
        <v>1</v>
      </c>
      <c r="AI51" s="296">
        <v>1</v>
      </c>
      <c r="AJ51" s="296">
        <v>1</v>
      </c>
      <c r="AK51" s="296">
        <v>1</v>
      </c>
      <c r="AL51" s="296">
        <v>1</v>
      </c>
      <c r="AM51" s="296">
        <v>1</v>
      </c>
      <c r="AN51" s="296">
        <v>1</v>
      </c>
      <c r="AO51" s="296">
        <v>1</v>
      </c>
      <c r="AP51" s="296">
        <v>1</v>
      </c>
      <c r="AQ51" s="296">
        <v>1</v>
      </c>
      <c r="AR51" s="296">
        <v>1</v>
      </c>
      <c r="AS51" s="296">
        <v>1</v>
      </c>
      <c r="AT51" s="296">
        <v>1</v>
      </c>
      <c r="AU51" s="296">
        <v>1</v>
      </c>
      <c r="AV51" s="296">
        <v>0.5</v>
      </c>
      <c r="AW51" s="296">
        <v>1</v>
      </c>
      <c r="AX51" s="296">
        <v>0.89</v>
      </c>
      <c r="AY51" s="296">
        <v>1</v>
      </c>
      <c r="AZ51" s="296">
        <v>0.55000000000000004</v>
      </c>
      <c r="BA51" s="296">
        <v>1</v>
      </c>
      <c r="BB51" s="296">
        <v>0.6</v>
      </c>
      <c r="BC51" s="296">
        <v>1</v>
      </c>
      <c r="BD51" s="296">
        <v>1</v>
      </c>
      <c r="BE51" s="296">
        <v>1</v>
      </c>
      <c r="BF51" s="296">
        <v>1</v>
      </c>
      <c r="BG51" s="296">
        <v>0.73</v>
      </c>
      <c r="BH51" s="296">
        <v>1</v>
      </c>
      <c r="BI51" s="296">
        <v>1</v>
      </c>
      <c r="BJ51" s="296">
        <v>1</v>
      </c>
      <c r="BK51" s="296">
        <v>1</v>
      </c>
      <c r="BL51" s="296">
        <v>1</v>
      </c>
      <c r="BM51" s="296">
        <v>1</v>
      </c>
      <c r="BN51" s="296">
        <v>0.42</v>
      </c>
      <c r="BO51" s="296">
        <v>0.42</v>
      </c>
      <c r="BP51" s="296">
        <v>0.6</v>
      </c>
      <c r="BQ51" s="129"/>
    </row>
    <row r="52" spans="1:69" ht="15" x14ac:dyDescent="0.15">
      <c r="A52" s="104" t="s">
        <v>265</v>
      </c>
      <c r="B52" s="153" t="s">
        <v>520</v>
      </c>
      <c r="C52" s="153" t="s">
        <v>234</v>
      </c>
      <c r="D52" s="153" t="s">
        <v>675</v>
      </c>
      <c r="E52" s="153" t="s">
        <v>1022</v>
      </c>
      <c r="F52" s="107">
        <v>8</v>
      </c>
      <c r="G52" s="107">
        <v>120</v>
      </c>
      <c r="H52" s="248"/>
      <c r="I52" s="296">
        <v>1</v>
      </c>
      <c r="J52" s="296">
        <v>1</v>
      </c>
      <c r="K52" s="296">
        <v>1</v>
      </c>
      <c r="L52" s="296">
        <v>1</v>
      </c>
      <c r="M52" s="296">
        <v>1</v>
      </c>
      <c r="N52" s="296">
        <v>1</v>
      </c>
      <c r="O52" s="296">
        <v>1</v>
      </c>
      <c r="P52" s="296">
        <v>1</v>
      </c>
      <c r="Q52" s="296">
        <v>1</v>
      </c>
      <c r="R52" s="296">
        <v>1</v>
      </c>
      <c r="S52" s="296">
        <v>1</v>
      </c>
      <c r="T52" s="296">
        <v>1</v>
      </c>
      <c r="U52" s="296">
        <v>1</v>
      </c>
      <c r="V52" s="296">
        <v>1</v>
      </c>
      <c r="W52" s="296">
        <v>1</v>
      </c>
      <c r="X52" s="296">
        <v>1</v>
      </c>
      <c r="Y52" s="296">
        <v>1</v>
      </c>
      <c r="Z52" s="296">
        <v>1</v>
      </c>
      <c r="AA52" s="296">
        <v>1</v>
      </c>
      <c r="AB52" s="296">
        <v>1</v>
      </c>
      <c r="AC52" s="296">
        <v>1</v>
      </c>
      <c r="AD52" s="296">
        <v>1</v>
      </c>
      <c r="AE52" s="296">
        <v>1</v>
      </c>
      <c r="AF52" s="296">
        <v>0.81</v>
      </c>
      <c r="AG52" s="296">
        <v>1</v>
      </c>
      <c r="AH52" s="296">
        <v>1</v>
      </c>
      <c r="AI52" s="296">
        <v>1</v>
      </c>
      <c r="AJ52" s="296">
        <v>1</v>
      </c>
      <c r="AK52" s="296">
        <v>1</v>
      </c>
      <c r="AL52" s="296">
        <v>1</v>
      </c>
      <c r="AM52" s="296">
        <v>1</v>
      </c>
      <c r="AN52" s="296">
        <v>1</v>
      </c>
      <c r="AO52" s="296">
        <v>1</v>
      </c>
      <c r="AP52" s="296">
        <v>1</v>
      </c>
      <c r="AQ52" s="296">
        <v>1</v>
      </c>
      <c r="AR52" s="296">
        <v>1</v>
      </c>
      <c r="AS52" s="296">
        <v>1</v>
      </c>
      <c r="AT52" s="296">
        <v>1</v>
      </c>
      <c r="AU52" s="296">
        <v>1</v>
      </c>
      <c r="AV52" s="296">
        <v>0.5</v>
      </c>
      <c r="AW52" s="296">
        <v>1</v>
      </c>
      <c r="AX52" s="296">
        <v>0.89</v>
      </c>
      <c r="AY52" s="296">
        <v>1</v>
      </c>
      <c r="AZ52" s="296">
        <v>0.55000000000000004</v>
      </c>
      <c r="BA52" s="296">
        <v>1</v>
      </c>
      <c r="BB52" s="296">
        <v>0.6</v>
      </c>
      <c r="BC52" s="296">
        <v>1</v>
      </c>
      <c r="BD52" s="296">
        <v>1</v>
      </c>
      <c r="BE52" s="296">
        <v>1</v>
      </c>
      <c r="BF52" s="296">
        <v>1</v>
      </c>
      <c r="BG52" s="296">
        <v>0.73</v>
      </c>
      <c r="BH52" s="296">
        <v>1</v>
      </c>
      <c r="BI52" s="296">
        <v>1</v>
      </c>
      <c r="BJ52" s="296">
        <v>1</v>
      </c>
      <c r="BK52" s="296">
        <v>1</v>
      </c>
      <c r="BL52" s="296">
        <v>1</v>
      </c>
      <c r="BM52" s="296">
        <v>1</v>
      </c>
      <c r="BN52" s="296">
        <v>0.5</v>
      </c>
      <c r="BO52" s="296">
        <v>0.78</v>
      </c>
      <c r="BP52" s="296">
        <v>0.6</v>
      </c>
      <c r="BQ52" s="129"/>
    </row>
    <row r="53" spans="1:69" ht="15" x14ac:dyDescent="0.15">
      <c r="A53" s="104" t="s">
        <v>268</v>
      </c>
      <c r="B53" s="153" t="s">
        <v>520</v>
      </c>
      <c r="C53" s="153" t="s">
        <v>234</v>
      </c>
      <c r="D53" s="153" t="s">
        <v>678</v>
      </c>
      <c r="E53" s="153" t="s">
        <v>1022</v>
      </c>
      <c r="F53" s="107">
        <v>8</v>
      </c>
      <c r="G53" s="107">
        <v>320</v>
      </c>
      <c r="H53" s="248"/>
      <c r="I53" s="296">
        <v>1</v>
      </c>
      <c r="J53" s="296">
        <v>1</v>
      </c>
      <c r="K53" s="296">
        <v>1</v>
      </c>
      <c r="L53" s="296">
        <v>1</v>
      </c>
      <c r="M53" s="296">
        <v>1</v>
      </c>
      <c r="N53" s="296">
        <v>1</v>
      </c>
      <c r="O53" s="296">
        <v>1</v>
      </c>
      <c r="P53" s="296">
        <v>1</v>
      </c>
      <c r="Q53" s="296">
        <v>1</v>
      </c>
      <c r="R53" s="296">
        <v>1</v>
      </c>
      <c r="S53" s="296">
        <v>1</v>
      </c>
      <c r="T53" s="296">
        <v>1</v>
      </c>
      <c r="U53" s="296">
        <v>1</v>
      </c>
      <c r="V53" s="296">
        <v>1</v>
      </c>
      <c r="W53" s="296">
        <v>1</v>
      </c>
      <c r="X53" s="296">
        <v>1</v>
      </c>
      <c r="Y53" s="296">
        <v>1</v>
      </c>
      <c r="Z53" s="296">
        <v>1</v>
      </c>
      <c r="AA53" s="296">
        <v>1</v>
      </c>
      <c r="AB53" s="296">
        <v>1</v>
      </c>
      <c r="AC53" s="296">
        <v>1</v>
      </c>
      <c r="AD53" s="296">
        <v>1</v>
      </c>
      <c r="AE53" s="296">
        <v>1</v>
      </c>
      <c r="AF53" s="296">
        <v>0.81</v>
      </c>
      <c r="AG53" s="296">
        <v>1</v>
      </c>
      <c r="AH53" s="296">
        <v>1</v>
      </c>
      <c r="AI53" s="296">
        <v>1</v>
      </c>
      <c r="AJ53" s="296">
        <v>1</v>
      </c>
      <c r="AK53" s="296">
        <v>1</v>
      </c>
      <c r="AL53" s="296">
        <v>1</v>
      </c>
      <c r="AM53" s="296">
        <v>1</v>
      </c>
      <c r="AN53" s="296">
        <v>1</v>
      </c>
      <c r="AO53" s="296">
        <v>1</v>
      </c>
      <c r="AP53" s="296">
        <v>1</v>
      </c>
      <c r="AQ53" s="296">
        <v>1</v>
      </c>
      <c r="AR53" s="296">
        <v>1</v>
      </c>
      <c r="AS53" s="296">
        <v>1</v>
      </c>
      <c r="AT53" s="296">
        <v>1</v>
      </c>
      <c r="AU53" s="296">
        <v>1</v>
      </c>
      <c r="AV53" s="296">
        <v>0.5</v>
      </c>
      <c r="AW53" s="296">
        <v>1</v>
      </c>
      <c r="AX53" s="296">
        <v>0.89</v>
      </c>
      <c r="AY53" s="296">
        <v>1</v>
      </c>
      <c r="AZ53" s="296">
        <v>0.55000000000000004</v>
      </c>
      <c r="BA53" s="296">
        <v>1</v>
      </c>
      <c r="BB53" s="296">
        <v>0.6</v>
      </c>
      <c r="BC53" s="296">
        <v>1</v>
      </c>
      <c r="BD53" s="296">
        <v>1</v>
      </c>
      <c r="BE53" s="296">
        <v>1</v>
      </c>
      <c r="BF53" s="296">
        <v>1</v>
      </c>
      <c r="BG53" s="296">
        <v>0.73</v>
      </c>
      <c r="BH53" s="296">
        <v>1</v>
      </c>
      <c r="BI53" s="296">
        <v>1</v>
      </c>
      <c r="BJ53" s="296">
        <v>1</v>
      </c>
      <c r="BK53" s="296">
        <v>1</v>
      </c>
      <c r="BL53" s="296">
        <v>1</v>
      </c>
      <c r="BM53" s="296">
        <v>1</v>
      </c>
      <c r="BN53" s="296">
        <v>0.5</v>
      </c>
      <c r="BO53" s="296">
        <v>0.78</v>
      </c>
      <c r="BP53" s="296">
        <v>0.6</v>
      </c>
      <c r="BQ53" s="129"/>
    </row>
    <row r="54" spans="1:69" ht="15" x14ac:dyDescent="0.15">
      <c r="A54" s="104" t="s">
        <v>270</v>
      </c>
      <c r="B54" s="153" t="s">
        <v>520</v>
      </c>
      <c r="C54" s="153" t="s">
        <v>235</v>
      </c>
      <c r="D54" s="153" t="s">
        <v>680</v>
      </c>
      <c r="E54" s="153" t="s">
        <v>1022</v>
      </c>
      <c r="F54" s="107">
        <v>4</v>
      </c>
      <c r="G54" s="107">
        <v>16</v>
      </c>
      <c r="H54" s="248"/>
      <c r="I54" s="296">
        <v>1</v>
      </c>
      <c r="J54" s="296">
        <v>1</v>
      </c>
      <c r="K54" s="296">
        <v>1</v>
      </c>
      <c r="L54" s="296">
        <v>1</v>
      </c>
      <c r="M54" s="296">
        <v>1</v>
      </c>
      <c r="N54" s="296">
        <v>1</v>
      </c>
      <c r="O54" s="296">
        <v>1</v>
      </c>
      <c r="P54" s="296">
        <v>1</v>
      </c>
      <c r="Q54" s="296">
        <v>1</v>
      </c>
      <c r="R54" s="296">
        <v>1</v>
      </c>
      <c r="S54" s="296">
        <v>1</v>
      </c>
      <c r="T54" s="296">
        <v>1</v>
      </c>
      <c r="U54" s="296">
        <v>1</v>
      </c>
      <c r="V54" s="296">
        <v>1</v>
      </c>
      <c r="W54" s="296">
        <v>1</v>
      </c>
      <c r="X54" s="296">
        <v>1</v>
      </c>
      <c r="Y54" s="296">
        <v>1</v>
      </c>
      <c r="Z54" s="296">
        <v>1</v>
      </c>
      <c r="AA54" s="296">
        <v>1</v>
      </c>
      <c r="AB54" s="296">
        <v>1</v>
      </c>
      <c r="AC54" s="296">
        <v>1</v>
      </c>
      <c r="AD54" s="296">
        <v>1</v>
      </c>
      <c r="AE54" s="296">
        <v>1</v>
      </c>
      <c r="AF54" s="296">
        <v>0.81</v>
      </c>
      <c r="AG54" s="296">
        <v>1</v>
      </c>
      <c r="AH54" s="296">
        <v>1</v>
      </c>
      <c r="AI54" s="296">
        <v>1</v>
      </c>
      <c r="AJ54" s="296">
        <v>1</v>
      </c>
      <c r="AK54" s="296">
        <v>1</v>
      </c>
      <c r="AL54" s="296">
        <v>1</v>
      </c>
      <c r="AM54" s="296">
        <v>1</v>
      </c>
      <c r="AN54" s="296">
        <v>1</v>
      </c>
      <c r="AO54" s="296">
        <v>1</v>
      </c>
      <c r="AP54" s="296">
        <v>1</v>
      </c>
      <c r="AQ54" s="296">
        <v>1</v>
      </c>
      <c r="AR54" s="296">
        <v>1</v>
      </c>
      <c r="AS54" s="296">
        <v>1</v>
      </c>
      <c r="AT54" s="296">
        <v>1</v>
      </c>
      <c r="AU54" s="296">
        <v>1</v>
      </c>
      <c r="AV54" s="296">
        <v>0.5</v>
      </c>
      <c r="AW54" s="296">
        <v>1</v>
      </c>
      <c r="AX54" s="296">
        <v>0.89</v>
      </c>
      <c r="AY54" s="296">
        <v>1</v>
      </c>
      <c r="AZ54" s="296">
        <v>0.55000000000000004</v>
      </c>
      <c r="BA54" s="296">
        <v>1</v>
      </c>
      <c r="BB54" s="296">
        <v>0.6</v>
      </c>
      <c r="BC54" s="296">
        <v>1</v>
      </c>
      <c r="BD54" s="296">
        <v>1</v>
      </c>
      <c r="BE54" s="296">
        <v>1</v>
      </c>
      <c r="BF54" s="296">
        <v>1</v>
      </c>
      <c r="BG54" s="296">
        <v>0.73</v>
      </c>
      <c r="BH54" s="296">
        <v>1</v>
      </c>
      <c r="BI54" s="296">
        <v>1</v>
      </c>
      <c r="BJ54" s="296">
        <v>1</v>
      </c>
      <c r="BK54" s="296">
        <v>1</v>
      </c>
      <c r="BL54" s="296">
        <v>1</v>
      </c>
      <c r="BM54" s="296">
        <v>1</v>
      </c>
      <c r="BN54" s="296">
        <v>0.5</v>
      </c>
      <c r="BO54" s="296">
        <v>0.78</v>
      </c>
      <c r="BP54" s="296">
        <v>0.6</v>
      </c>
      <c r="BQ54" s="129"/>
    </row>
    <row r="55" spans="1:69" ht="15" x14ac:dyDescent="0.15">
      <c r="A55" s="104" t="s">
        <v>271</v>
      </c>
      <c r="B55" s="153" t="s">
        <v>520</v>
      </c>
      <c r="C55" s="153" t="s">
        <v>235</v>
      </c>
      <c r="D55" s="153" t="s">
        <v>681</v>
      </c>
      <c r="E55" s="153" t="s">
        <v>1022</v>
      </c>
      <c r="F55" s="107">
        <v>4</v>
      </c>
      <c r="G55" s="107">
        <v>40</v>
      </c>
      <c r="H55" s="248"/>
      <c r="I55" s="296">
        <v>1</v>
      </c>
      <c r="J55" s="296">
        <v>1</v>
      </c>
      <c r="K55" s="296">
        <v>1</v>
      </c>
      <c r="L55" s="296">
        <v>1</v>
      </c>
      <c r="M55" s="296">
        <v>1</v>
      </c>
      <c r="N55" s="296">
        <v>1</v>
      </c>
      <c r="O55" s="296">
        <v>1</v>
      </c>
      <c r="P55" s="296">
        <v>1</v>
      </c>
      <c r="Q55" s="296">
        <v>1</v>
      </c>
      <c r="R55" s="296">
        <v>1</v>
      </c>
      <c r="S55" s="296">
        <v>1</v>
      </c>
      <c r="T55" s="296">
        <v>1</v>
      </c>
      <c r="U55" s="296">
        <v>1</v>
      </c>
      <c r="V55" s="296">
        <v>1</v>
      </c>
      <c r="W55" s="296">
        <v>1</v>
      </c>
      <c r="X55" s="296">
        <v>1</v>
      </c>
      <c r="Y55" s="296">
        <v>1</v>
      </c>
      <c r="Z55" s="296">
        <v>1</v>
      </c>
      <c r="AA55" s="296">
        <v>1</v>
      </c>
      <c r="AB55" s="296">
        <v>1</v>
      </c>
      <c r="AC55" s="296">
        <v>1</v>
      </c>
      <c r="AD55" s="296">
        <v>1</v>
      </c>
      <c r="AE55" s="296">
        <v>1</v>
      </c>
      <c r="AF55" s="296">
        <v>0.81</v>
      </c>
      <c r="AG55" s="296">
        <v>1</v>
      </c>
      <c r="AH55" s="296">
        <v>1</v>
      </c>
      <c r="AI55" s="296">
        <v>1</v>
      </c>
      <c r="AJ55" s="296">
        <v>1</v>
      </c>
      <c r="AK55" s="296">
        <v>1</v>
      </c>
      <c r="AL55" s="296">
        <v>1</v>
      </c>
      <c r="AM55" s="296">
        <v>1</v>
      </c>
      <c r="AN55" s="296">
        <v>1</v>
      </c>
      <c r="AO55" s="296">
        <v>1</v>
      </c>
      <c r="AP55" s="296">
        <v>1</v>
      </c>
      <c r="AQ55" s="296">
        <v>1</v>
      </c>
      <c r="AR55" s="296">
        <v>1</v>
      </c>
      <c r="AS55" s="296">
        <v>1</v>
      </c>
      <c r="AT55" s="296">
        <v>1</v>
      </c>
      <c r="AU55" s="296">
        <v>1</v>
      </c>
      <c r="AV55" s="296">
        <v>0.5</v>
      </c>
      <c r="AW55" s="296">
        <v>1</v>
      </c>
      <c r="AX55" s="296">
        <v>0.89</v>
      </c>
      <c r="AY55" s="296">
        <v>1</v>
      </c>
      <c r="AZ55" s="296">
        <v>0.55000000000000004</v>
      </c>
      <c r="BA55" s="296">
        <v>1</v>
      </c>
      <c r="BB55" s="296">
        <v>0.6</v>
      </c>
      <c r="BC55" s="296">
        <v>1</v>
      </c>
      <c r="BD55" s="296">
        <v>1</v>
      </c>
      <c r="BE55" s="296">
        <v>1</v>
      </c>
      <c r="BF55" s="296">
        <v>1</v>
      </c>
      <c r="BG55" s="296">
        <v>0.73</v>
      </c>
      <c r="BH55" s="296">
        <v>1</v>
      </c>
      <c r="BI55" s="296">
        <v>1</v>
      </c>
      <c r="BJ55" s="296">
        <v>1</v>
      </c>
      <c r="BK55" s="296">
        <v>1</v>
      </c>
      <c r="BL55" s="296">
        <v>1</v>
      </c>
      <c r="BM55" s="296">
        <v>1</v>
      </c>
      <c r="BN55" s="296">
        <v>0.5</v>
      </c>
      <c r="BO55" s="296">
        <v>0.78</v>
      </c>
      <c r="BP55" s="296">
        <v>0.6</v>
      </c>
      <c r="BQ55" s="129"/>
    </row>
    <row r="56" spans="1:69" ht="15" x14ac:dyDescent="0.15">
      <c r="A56" s="104" t="s">
        <v>272</v>
      </c>
      <c r="B56" s="153" t="s">
        <v>520</v>
      </c>
      <c r="C56" s="153" t="s">
        <v>235</v>
      </c>
      <c r="D56" s="153" t="s">
        <v>682</v>
      </c>
      <c r="E56" s="153" t="s">
        <v>1022</v>
      </c>
      <c r="F56" s="107">
        <v>4</v>
      </c>
      <c r="G56" s="107">
        <v>48</v>
      </c>
      <c r="H56" s="248"/>
      <c r="I56" s="296">
        <v>1</v>
      </c>
      <c r="J56" s="296">
        <v>1</v>
      </c>
      <c r="K56" s="296">
        <v>1</v>
      </c>
      <c r="L56" s="296">
        <v>1</v>
      </c>
      <c r="M56" s="296">
        <v>1</v>
      </c>
      <c r="N56" s="296">
        <v>1</v>
      </c>
      <c r="O56" s="296">
        <v>1</v>
      </c>
      <c r="P56" s="296">
        <v>1</v>
      </c>
      <c r="Q56" s="296">
        <v>1</v>
      </c>
      <c r="R56" s="296">
        <v>1</v>
      </c>
      <c r="S56" s="296">
        <v>1</v>
      </c>
      <c r="T56" s="296">
        <v>1</v>
      </c>
      <c r="U56" s="296">
        <v>1</v>
      </c>
      <c r="V56" s="296">
        <v>1</v>
      </c>
      <c r="W56" s="296">
        <v>1</v>
      </c>
      <c r="X56" s="296">
        <v>1</v>
      </c>
      <c r="Y56" s="296">
        <v>1</v>
      </c>
      <c r="Z56" s="296">
        <v>1</v>
      </c>
      <c r="AA56" s="296">
        <v>1</v>
      </c>
      <c r="AB56" s="296">
        <v>1</v>
      </c>
      <c r="AC56" s="296">
        <v>1</v>
      </c>
      <c r="AD56" s="296">
        <v>1</v>
      </c>
      <c r="AE56" s="296">
        <v>1</v>
      </c>
      <c r="AF56" s="296">
        <v>0.81</v>
      </c>
      <c r="AG56" s="296">
        <v>1</v>
      </c>
      <c r="AH56" s="296">
        <v>1</v>
      </c>
      <c r="AI56" s="296">
        <v>1</v>
      </c>
      <c r="AJ56" s="296">
        <v>1</v>
      </c>
      <c r="AK56" s="296">
        <v>1</v>
      </c>
      <c r="AL56" s="296">
        <v>1</v>
      </c>
      <c r="AM56" s="296">
        <v>1</v>
      </c>
      <c r="AN56" s="296">
        <v>1</v>
      </c>
      <c r="AO56" s="296">
        <v>1</v>
      </c>
      <c r="AP56" s="296">
        <v>1</v>
      </c>
      <c r="AQ56" s="296">
        <v>1</v>
      </c>
      <c r="AR56" s="296">
        <v>1</v>
      </c>
      <c r="AS56" s="296">
        <v>1</v>
      </c>
      <c r="AT56" s="296">
        <v>1</v>
      </c>
      <c r="AU56" s="296">
        <v>1</v>
      </c>
      <c r="AV56" s="296">
        <v>0.5</v>
      </c>
      <c r="AW56" s="296">
        <v>1</v>
      </c>
      <c r="AX56" s="296">
        <v>0.89</v>
      </c>
      <c r="AY56" s="296">
        <v>1</v>
      </c>
      <c r="AZ56" s="296">
        <v>0.55000000000000004</v>
      </c>
      <c r="BA56" s="296">
        <v>1</v>
      </c>
      <c r="BB56" s="296">
        <v>0.6</v>
      </c>
      <c r="BC56" s="296">
        <v>1</v>
      </c>
      <c r="BD56" s="296">
        <v>1</v>
      </c>
      <c r="BE56" s="296">
        <v>1</v>
      </c>
      <c r="BF56" s="296">
        <v>1</v>
      </c>
      <c r="BG56" s="296">
        <v>0.73</v>
      </c>
      <c r="BH56" s="296">
        <v>1</v>
      </c>
      <c r="BI56" s="296">
        <v>1</v>
      </c>
      <c r="BJ56" s="296">
        <v>1</v>
      </c>
      <c r="BK56" s="296">
        <v>1</v>
      </c>
      <c r="BL56" s="296">
        <v>1</v>
      </c>
      <c r="BM56" s="296">
        <v>1</v>
      </c>
      <c r="BN56" s="296">
        <v>0.5</v>
      </c>
      <c r="BO56" s="296">
        <v>0.78</v>
      </c>
      <c r="BP56" s="296">
        <v>0.6</v>
      </c>
      <c r="BQ56" s="129"/>
    </row>
    <row r="57" spans="1:69" ht="15" x14ac:dyDescent="0.15">
      <c r="A57" s="104" t="s">
        <v>273</v>
      </c>
      <c r="B57" s="153" t="s">
        <v>520</v>
      </c>
      <c r="C57" s="153" t="s">
        <v>235</v>
      </c>
      <c r="D57" s="153" t="s">
        <v>683</v>
      </c>
      <c r="E57" s="153" t="s">
        <v>1022</v>
      </c>
      <c r="F57" s="107">
        <v>4</v>
      </c>
      <c r="G57" s="107">
        <v>64</v>
      </c>
      <c r="H57" s="248"/>
      <c r="I57" s="296">
        <v>1</v>
      </c>
      <c r="J57" s="296">
        <v>1</v>
      </c>
      <c r="K57" s="296">
        <v>1</v>
      </c>
      <c r="L57" s="296">
        <v>1</v>
      </c>
      <c r="M57" s="296">
        <v>1</v>
      </c>
      <c r="N57" s="296">
        <v>1</v>
      </c>
      <c r="O57" s="296">
        <v>1</v>
      </c>
      <c r="P57" s="296">
        <v>1</v>
      </c>
      <c r="Q57" s="296">
        <v>1</v>
      </c>
      <c r="R57" s="296">
        <v>1</v>
      </c>
      <c r="S57" s="296">
        <v>1</v>
      </c>
      <c r="T57" s="296">
        <v>1</v>
      </c>
      <c r="U57" s="296">
        <v>1</v>
      </c>
      <c r="V57" s="296">
        <v>1</v>
      </c>
      <c r="W57" s="296">
        <v>1</v>
      </c>
      <c r="X57" s="296">
        <v>1</v>
      </c>
      <c r="Y57" s="296">
        <v>1</v>
      </c>
      <c r="Z57" s="296">
        <v>1</v>
      </c>
      <c r="AA57" s="296">
        <v>1</v>
      </c>
      <c r="AB57" s="296">
        <v>1</v>
      </c>
      <c r="AC57" s="296">
        <v>1</v>
      </c>
      <c r="AD57" s="296">
        <v>1</v>
      </c>
      <c r="AE57" s="296">
        <v>1</v>
      </c>
      <c r="AF57" s="296">
        <v>0.81</v>
      </c>
      <c r="AG57" s="296">
        <v>1</v>
      </c>
      <c r="AH57" s="296">
        <v>1</v>
      </c>
      <c r="AI57" s="296">
        <v>1</v>
      </c>
      <c r="AJ57" s="296">
        <v>1</v>
      </c>
      <c r="AK57" s="296">
        <v>1</v>
      </c>
      <c r="AL57" s="296">
        <v>1</v>
      </c>
      <c r="AM57" s="296">
        <v>1</v>
      </c>
      <c r="AN57" s="296">
        <v>1</v>
      </c>
      <c r="AO57" s="296">
        <v>1</v>
      </c>
      <c r="AP57" s="296">
        <v>1</v>
      </c>
      <c r="AQ57" s="296">
        <v>1</v>
      </c>
      <c r="AR57" s="296">
        <v>1</v>
      </c>
      <c r="AS57" s="296">
        <v>1</v>
      </c>
      <c r="AT57" s="296">
        <v>1</v>
      </c>
      <c r="AU57" s="296">
        <v>1</v>
      </c>
      <c r="AV57" s="296">
        <v>0.5</v>
      </c>
      <c r="AW57" s="296">
        <v>1</v>
      </c>
      <c r="AX57" s="296">
        <v>0.89</v>
      </c>
      <c r="AY57" s="296">
        <v>1</v>
      </c>
      <c r="AZ57" s="296">
        <v>0.55000000000000004</v>
      </c>
      <c r="BA57" s="296">
        <v>1</v>
      </c>
      <c r="BB57" s="296">
        <v>0.6</v>
      </c>
      <c r="BC57" s="296">
        <v>1</v>
      </c>
      <c r="BD57" s="296">
        <v>1</v>
      </c>
      <c r="BE57" s="296">
        <v>1</v>
      </c>
      <c r="BF57" s="296">
        <v>1</v>
      </c>
      <c r="BG57" s="296">
        <v>0.73</v>
      </c>
      <c r="BH57" s="296">
        <v>1</v>
      </c>
      <c r="BI57" s="296">
        <v>1</v>
      </c>
      <c r="BJ57" s="296">
        <v>1</v>
      </c>
      <c r="BK57" s="296">
        <v>1</v>
      </c>
      <c r="BL57" s="296">
        <v>0.67</v>
      </c>
      <c r="BM57" s="296">
        <v>1</v>
      </c>
      <c r="BN57" s="296">
        <v>0.5</v>
      </c>
      <c r="BO57" s="296">
        <v>0.78</v>
      </c>
      <c r="BP57" s="296">
        <v>0.6</v>
      </c>
      <c r="BQ57" s="129"/>
    </row>
    <row r="58" spans="1:69" ht="15" x14ac:dyDescent="0.15">
      <c r="A58" s="104" t="s">
        <v>274</v>
      </c>
      <c r="B58" s="153" t="s">
        <v>520</v>
      </c>
      <c r="C58" s="153" t="s">
        <v>235</v>
      </c>
      <c r="D58" s="153" t="s">
        <v>684</v>
      </c>
      <c r="E58" s="153" t="s">
        <v>1022</v>
      </c>
      <c r="F58" s="107">
        <v>4</v>
      </c>
      <c r="G58" s="107">
        <v>80</v>
      </c>
      <c r="H58" s="248"/>
      <c r="I58" s="296">
        <v>1</v>
      </c>
      <c r="J58" s="296">
        <v>1</v>
      </c>
      <c r="K58" s="296">
        <v>1</v>
      </c>
      <c r="L58" s="296">
        <v>1</v>
      </c>
      <c r="M58" s="296">
        <v>1</v>
      </c>
      <c r="N58" s="296">
        <v>1</v>
      </c>
      <c r="O58" s="296">
        <v>1</v>
      </c>
      <c r="P58" s="296">
        <v>1</v>
      </c>
      <c r="Q58" s="296">
        <v>1</v>
      </c>
      <c r="R58" s="296">
        <v>1</v>
      </c>
      <c r="S58" s="296">
        <v>1</v>
      </c>
      <c r="T58" s="296">
        <v>1</v>
      </c>
      <c r="U58" s="296">
        <v>1</v>
      </c>
      <c r="V58" s="296">
        <v>1</v>
      </c>
      <c r="W58" s="296">
        <v>1</v>
      </c>
      <c r="X58" s="296">
        <v>1</v>
      </c>
      <c r="Y58" s="296">
        <v>1</v>
      </c>
      <c r="Z58" s="296">
        <v>1</v>
      </c>
      <c r="AA58" s="296">
        <v>1</v>
      </c>
      <c r="AB58" s="296">
        <v>1</v>
      </c>
      <c r="AC58" s="296">
        <v>1</v>
      </c>
      <c r="AD58" s="296">
        <v>1</v>
      </c>
      <c r="AE58" s="296">
        <v>1</v>
      </c>
      <c r="AF58" s="296">
        <v>0.81</v>
      </c>
      <c r="AG58" s="296">
        <v>1</v>
      </c>
      <c r="AH58" s="296">
        <v>1</v>
      </c>
      <c r="AI58" s="296">
        <v>1</v>
      </c>
      <c r="AJ58" s="296">
        <v>1</v>
      </c>
      <c r="AK58" s="296">
        <v>1</v>
      </c>
      <c r="AL58" s="296">
        <v>1</v>
      </c>
      <c r="AM58" s="296">
        <v>1</v>
      </c>
      <c r="AN58" s="296">
        <v>1</v>
      </c>
      <c r="AO58" s="296">
        <v>1</v>
      </c>
      <c r="AP58" s="296">
        <v>1</v>
      </c>
      <c r="AQ58" s="296">
        <v>1</v>
      </c>
      <c r="AR58" s="296">
        <v>1</v>
      </c>
      <c r="AS58" s="296">
        <v>1</v>
      </c>
      <c r="AT58" s="296">
        <v>1</v>
      </c>
      <c r="AU58" s="296">
        <v>1</v>
      </c>
      <c r="AV58" s="296">
        <v>0.5</v>
      </c>
      <c r="AW58" s="296">
        <v>1</v>
      </c>
      <c r="AX58" s="296">
        <v>0.89</v>
      </c>
      <c r="AY58" s="296">
        <v>1</v>
      </c>
      <c r="AZ58" s="296">
        <v>0.55000000000000004</v>
      </c>
      <c r="BA58" s="296">
        <v>1</v>
      </c>
      <c r="BB58" s="296">
        <v>0.6</v>
      </c>
      <c r="BC58" s="296">
        <v>1</v>
      </c>
      <c r="BD58" s="296">
        <v>1</v>
      </c>
      <c r="BE58" s="296">
        <v>1</v>
      </c>
      <c r="BF58" s="296">
        <v>1</v>
      </c>
      <c r="BG58" s="296">
        <v>0.73</v>
      </c>
      <c r="BH58" s="296">
        <v>1</v>
      </c>
      <c r="BI58" s="296">
        <v>1</v>
      </c>
      <c r="BJ58" s="296">
        <v>1</v>
      </c>
      <c r="BK58" s="296">
        <v>1</v>
      </c>
      <c r="BL58" s="296">
        <v>1</v>
      </c>
      <c r="BM58" s="296">
        <v>1</v>
      </c>
      <c r="BN58" s="296">
        <v>0.5</v>
      </c>
      <c r="BO58" s="296">
        <v>0.78</v>
      </c>
      <c r="BP58" s="296">
        <v>0.6</v>
      </c>
      <c r="BQ58" s="129"/>
    </row>
    <row r="59" spans="1:69" ht="15" x14ac:dyDescent="0.15">
      <c r="A59" s="104" t="s">
        <v>275</v>
      </c>
      <c r="B59" s="153" t="s">
        <v>520</v>
      </c>
      <c r="C59" s="153" t="s">
        <v>235</v>
      </c>
      <c r="D59" s="153" t="s">
        <v>685</v>
      </c>
      <c r="E59" s="153" t="s">
        <v>1022</v>
      </c>
      <c r="F59" s="107">
        <v>4</v>
      </c>
      <c r="G59" s="107">
        <v>120</v>
      </c>
      <c r="H59" s="248"/>
      <c r="I59" s="296">
        <v>1</v>
      </c>
      <c r="J59" s="296">
        <v>1</v>
      </c>
      <c r="K59" s="296">
        <v>1</v>
      </c>
      <c r="L59" s="296">
        <v>1</v>
      </c>
      <c r="M59" s="296">
        <v>1</v>
      </c>
      <c r="N59" s="296">
        <v>1</v>
      </c>
      <c r="O59" s="296">
        <v>1</v>
      </c>
      <c r="P59" s="296">
        <v>1</v>
      </c>
      <c r="Q59" s="296">
        <v>1</v>
      </c>
      <c r="R59" s="296">
        <v>1</v>
      </c>
      <c r="S59" s="296">
        <v>1</v>
      </c>
      <c r="T59" s="296">
        <v>1</v>
      </c>
      <c r="U59" s="296">
        <v>1</v>
      </c>
      <c r="V59" s="296">
        <v>1</v>
      </c>
      <c r="W59" s="296">
        <v>1</v>
      </c>
      <c r="X59" s="296">
        <v>1</v>
      </c>
      <c r="Y59" s="296">
        <v>1</v>
      </c>
      <c r="Z59" s="296">
        <v>1</v>
      </c>
      <c r="AA59" s="296">
        <v>1</v>
      </c>
      <c r="AB59" s="296">
        <v>1</v>
      </c>
      <c r="AC59" s="296">
        <v>1</v>
      </c>
      <c r="AD59" s="296">
        <v>1</v>
      </c>
      <c r="AE59" s="296">
        <v>1</v>
      </c>
      <c r="AF59" s="296">
        <v>0.81</v>
      </c>
      <c r="AG59" s="296">
        <v>1</v>
      </c>
      <c r="AH59" s="296">
        <v>1</v>
      </c>
      <c r="AI59" s="296">
        <v>1</v>
      </c>
      <c r="AJ59" s="296">
        <v>1</v>
      </c>
      <c r="AK59" s="296">
        <v>1</v>
      </c>
      <c r="AL59" s="296">
        <v>1</v>
      </c>
      <c r="AM59" s="296">
        <v>1</v>
      </c>
      <c r="AN59" s="296">
        <v>1</v>
      </c>
      <c r="AO59" s="296">
        <v>1</v>
      </c>
      <c r="AP59" s="296">
        <v>1</v>
      </c>
      <c r="AQ59" s="296">
        <v>1</v>
      </c>
      <c r="AR59" s="296">
        <v>1</v>
      </c>
      <c r="AS59" s="296">
        <v>1</v>
      </c>
      <c r="AT59" s="296">
        <v>1</v>
      </c>
      <c r="AU59" s="296">
        <v>1</v>
      </c>
      <c r="AV59" s="296">
        <v>0.5</v>
      </c>
      <c r="AW59" s="296">
        <v>1</v>
      </c>
      <c r="AX59" s="296">
        <v>0.89</v>
      </c>
      <c r="AY59" s="296">
        <v>1</v>
      </c>
      <c r="AZ59" s="296">
        <v>0.55000000000000004</v>
      </c>
      <c r="BA59" s="296">
        <v>1</v>
      </c>
      <c r="BB59" s="296">
        <v>0.6</v>
      </c>
      <c r="BC59" s="296">
        <v>1</v>
      </c>
      <c r="BD59" s="296">
        <v>1</v>
      </c>
      <c r="BE59" s="296">
        <v>1</v>
      </c>
      <c r="BF59" s="296">
        <v>1</v>
      </c>
      <c r="BG59" s="296">
        <v>0.73</v>
      </c>
      <c r="BH59" s="296">
        <v>1</v>
      </c>
      <c r="BI59" s="296">
        <v>1</v>
      </c>
      <c r="BJ59" s="296">
        <v>1</v>
      </c>
      <c r="BK59" s="296">
        <v>1</v>
      </c>
      <c r="BL59" s="296">
        <v>1</v>
      </c>
      <c r="BM59" s="296">
        <v>1</v>
      </c>
      <c r="BN59" s="296">
        <v>0.5</v>
      </c>
      <c r="BO59" s="296">
        <v>0.78</v>
      </c>
      <c r="BP59" s="296">
        <v>0.6</v>
      </c>
      <c r="BQ59" s="129"/>
    </row>
    <row r="60" spans="1:69" ht="15" x14ac:dyDescent="0.15">
      <c r="A60" s="104" t="s">
        <v>276</v>
      </c>
      <c r="B60" s="153" t="s">
        <v>520</v>
      </c>
      <c r="C60" s="153" t="s">
        <v>235</v>
      </c>
      <c r="D60" s="153" t="s">
        <v>686</v>
      </c>
      <c r="E60" s="153" t="s">
        <v>1022</v>
      </c>
      <c r="F60" s="107">
        <v>4</v>
      </c>
      <c r="G60" s="107">
        <v>160</v>
      </c>
      <c r="H60" s="248"/>
      <c r="I60" s="296">
        <v>1</v>
      </c>
      <c r="J60" s="296">
        <v>1</v>
      </c>
      <c r="K60" s="296">
        <v>1</v>
      </c>
      <c r="L60" s="296">
        <v>1</v>
      </c>
      <c r="M60" s="296">
        <v>1</v>
      </c>
      <c r="N60" s="296">
        <v>1</v>
      </c>
      <c r="O60" s="296">
        <v>1</v>
      </c>
      <c r="P60" s="296">
        <v>1</v>
      </c>
      <c r="Q60" s="296">
        <v>1</v>
      </c>
      <c r="R60" s="296">
        <v>1</v>
      </c>
      <c r="S60" s="296">
        <v>1</v>
      </c>
      <c r="T60" s="296">
        <v>1</v>
      </c>
      <c r="U60" s="296">
        <v>1</v>
      </c>
      <c r="V60" s="296">
        <v>1</v>
      </c>
      <c r="W60" s="296">
        <v>1</v>
      </c>
      <c r="X60" s="296">
        <v>1</v>
      </c>
      <c r="Y60" s="296">
        <v>1</v>
      </c>
      <c r="Z60" s="296">
        <v>1</v>
      </c>
      <c r="AA60" s="296">
        <v>1</v>
      </c>
      <c r="AB60" s="296">
        <v>1</v>
      </c>
      <c r="AC60" s="296">
        <v>1</v>
      </c>
      <c r="AD60" s="296">
        <v>1</v>
      </c>
      <c r="AE60" s="296">
        <v>1</v>
      </c>
      <c r="AF60" s="296">
        <v>0.81</v>
      </c>
      <c r="AG60" s="296">
        <v>1</v>
      </c>
      <c r="AH60" s="296">
        <v>1</v>
      </c>
      <c r="AI60" s="296">
        <v>1</v>
      </c>
      <c r="AJ60" s="296">
        <v>1</v>
      </c>
      <c r="AK60" s="296">
        <v>1</v>
      </c>
      <c r="AL60" s="296">
        <v>1</v>
      </c>
      <c r="AM60" s="296">
        <v>1</v>
      </c>
      <c r="AN60" s="296">
        <v>1</v>
      </c>
      <c r="AO60" s="296">
        <v>1</v>
      </c>
      <c r="AP60" s="296">
        <v>1</v>
      </c>
      <c r="AQ60" s="296">
        <v>1</v>
      </c>
      <c r="AR60" s="296">
        <v>1</v>
      </c>
      <c r="AS60" s="296">
        <v>1</v>
      </c>
      <c r="AT60" s="296">
        <v>1</v>
      </c>
      <c r="AU60" s="296">
        <v>1</v>
      </c>
      <c r="AV60" s="296">
        <v>0.5</v>
      </c>
      <c r="AW60" s="296">
        <v>1</v>
      </c>
      <c r="AX60" s="296">
        <v>0.89</v>
      </c>
      <c r="AY60" s="296">
        <v>1</v>
      </c>
      <c r="AZ60" s="296">
        <v>0.55000000000000004</v>
      </c>
      <c r="BA60" s="296">
        <v>1</v>
      </c>
      <c r="BB60" s="296">
        <v>0.6</v>
      </c>
      <c r="BC60" s="296">
        <v>1</v>
      </c>
      <c r="BD60" s="296">
        <v>1</v>
      </c>
      <c r="BE60" s="296">
        <v>1</v>
      </c>
      <c r="BF60" s="296">
        <v>1</v>
      </c>
      <c r="BG60" s="296">
        <v>0.73</v>
      </c>
      <c r="BH60" s="296">
        <v>1</v>
      </c>
      <c r="BI60" s="296">
        <v>1</v>
      </c>
      <c r="BJ60" s="296">
        <v>1</v>
      </c>
      <c r="BK60" s="296">
        <v>1</v>
      </c>
      <c r="BL60" s="296">
        <v>1</v>
      </c>
      <c r="BM60" s="296">
        <v>1</v>
      </c>
      <c r="BN60" s="296">
        <v>0.5</v>
      </c>
      <c r="BO60" s="296">
        <v>0.78</v>
      </c>
      <c r="BP60" s="296">
        <v>0.6</v>
      </c>
      <c r="BQ60" s="129"/>
    </row>
    <row r="61" spans="1:69" ht="15" x14ac:dyDescent="0.15">
      <c r="A61" s="104" t="s">
        <v>277</v>
      </c>
      <c r="B61" s="153" t="s">
        <v>520</v>
      </c>
      <c r="C61" s="153" t="s">
        <v>235</v>
      </c>
      <c r="D61" s="153" t="s">
        <v>687</v>
      </c>
      <c r="E61" s="153" t="s">
        <v>1022</v>
      </c>
      <c r="F61" s="107">
        <v>4</v>
      </c>
      <c r="G61" s="107">
        <v>240</v>
      </c>
      <c r="H61" s="248"/>
      <c r="I61" s="296">
        <v>1</v>
      </c>
      <c r="J61" s="296">
        <v>1</v>
      </c>
      <c r="K61" s="296">
        <v>1</v>
      </c>
      <c r="L61" s="296">
        <v>1</v>
      </c>
      <c r="M61" s="296">
        <v>1</v>
      </c>
      <c r="N61" s="296">
        <v>1</v>
      </c>
      <c r="O61" s="296">
        <v>1</v>
      </c>
      <c r="P61" s="296">
        <v>1</v>
      </c>
      <c r="Q61" s="296">
        <v>1</v>
      </c>
      <c r="R61" s="296">
        <v>1</v>
      </c>
      <c r="S61" s="296">
        <v>1</v>
      </c>
      <c r="T61" s="296">
        <v>1</v>
      </c>
      <c r="U61" s="296">
        <v>1</v>
      </c>
      <c r="V61" s="296">
        <v>1</v>
      </c>
      <c r="W61" s="296">
        <v>1</v>
      </c>
      <c r="X61" s="296">
        <v>1</v>
      </c>
      <c r="Y61" s="296">
        <v>1</v>
      </c>
      <c r="Z61" s="296">
        <v>1</v>
      </c>
      <c r="AA61" s="296">
        <v>1</v>
      </c>
      <c r="AB61" s="296">
        <v>1</v>
      </c>
      <c r="AC61" s="296">
        <v>1</v>
      </c>
      <c r="AD61" s="296">
        <v>1</v>
      </c>
      <c r="AE61" s="296">
        <v>1</v>
      </c>
      <c r="AF61" s="296">
        <v>0.81</v>
      </c>
      <c r="AG61" s="296">
        <v>1</v>
      </c>
      <c r="AH61" s="296">
        <v>1</v>
      </c>
      <c r="AI61" s="296">
        <v>1</v>
      </c>
      <c r="AJ61" s="296">
        <v>1</v>
      </c>
      <c r="AK61" s="296">
        <v>1</v>
      </c>
      <c r="AL61" s="296">
        <v>1</v>
      </c>
      <c r="AM61" s="296">
        <v>1</v>
      </c>
      <c r="AN61" s="296">
        <v>1</v>
      </c>
      <c r="AO61" s="296">
        <v>1</v>
      </c>
      <c r="AP61" s="296">
        <v>1</v>
      </c>
      <c r="AQ61" s="296">
        <v>1</v>
      </c>
      <c r="AR61" s="296">
        <v>1</v>
      </c>
      <c r="AS61" s="296">
        <v>1</v>
      </c>
      <c r="AT61" s="296">
        <v>1</v>
      </c>
      <c r="AU61" s="296">
        <v>1</v>
      </c>
      <c r="AV61" s="296">
        <v>0.5</v>
      </c>
      <c r="AW61" s="296">
        <v>1</v>
      </c>
      <c r="AX61" s="296">
        <v>0.89</v>
      </c>
      <c r="AY61" s="296">
        <v>1</v>
      </c>
      <c r="AZ61" s="296">
        <v>0.55000000000000004</v>
      </c>
      <c r="BA61" s="296">
        <v>1</v>
      </c>
      <c r="BB61" s="296">
        <v>0.6</v>
      </c>
      <c r="BC61" s="296">
        <v>1</v>
      </c>
      <c r="BD61" s="296">
        <v>1</v>
      </c>
      <c r="BE61" s="296">
        <v>1</v>
      </c>
      <c r="BF61" s="296">
        <v>1</v>
      </c>
      <c r="BG61" s="296">
        <v>0.73</v>
      </c>
      <c r="BH61" s="296">
        <v>1</v>
      </c>
      <c r="BI61" s="296">
        <v>1</v>
      </c>
      <c r="BJ61" s="296">
        <v>1</v>
      </c>
      <c r="BK61" s="296">
        <v>1</v>
      </c>
      <c r="BL61" s="296">
        <v>1</v>
      </c>
      <c r="BM61" s="296">
        <v>1</v>
      </c>
      <c r="BN61" s="296">
        <v>0.5</v>
      </c>
      <c r="BO61" s="296">
        <v>0.78</v>
      </c>
      <c r="BP61" s="296">
        <v>0.6</v>
      </c>
      <c r="BQ61" s="129"/>
    </row>
    <row r="62" spans="1:69" ht="15" x14ac:dyDescent="0.15">
      <c r="A62" s="104" t="s">
        <v>278</v>
      </c>
      <c r="B62" s="153" t="s">
        <v>520</v>
      </c>
      <c r="C62" s="153" t="s">
        <v>235</v>
      </c>
      <c r="D62" s="153" t="s">
        <v>688</v>
      </c>
      <c r="E62" s="153" t="s">
        <v>1022</v>
      </c>
      <c r="F62" s="107">
        <v>6</v>
      </c>
      <c r="G62" s="107">
        <v>40</v>
      </c>
      <c r="H62" s="248"/>
      <c r="I62" s="296">
        <v>1</v>
      </c>
      <c r="J62" s="296">
        <v>1</v>
      </c>
      <c r="K62" s="296">
        <v>1</v>
      </c>
      <c r="L62" s="296">
        <v>1</v>
      </c>
      <c r="M62" s="296">
        <v>1</v>
      </c>
      <c r="N62" s="296">
        <v>1</v>
      </c>
      <c r="O62" s="296">
        <v>1</v>
      </c>
      <c r="P62" s="296">
        <v>1</v>
      </c>
      <c r="Q62" s="296">
        <v>1</v>
      </c>
      <c r="R62" s="296">
        <v>1</v>
      </c>
      <c r="S62" s="296">
        <v>1</v>
      </c>
      <c r="T62" s="296">
        <v>1</v>
      </c>
      <c r="U62" s="296">
        <v>1</v>
      </c>
      <c r="V62" s="296">
        <v>1</v>
      </c>
      <c r="W62" s="296">
        <v>1</v>
      </c>
      <c r="X62" s="296">
        <v>1</v>
      </c>
      <c r="Y62" s="296">
        <v>1</v>
      </c>
      <c r="Z62" s="296">
        <v>1</v>
      </c>
      <c r="AA62" s="296">
        <v>1</v>
      </c>
      <c r="AB62" s="296">
        <v>1</v>
      </c>
      <c r="AC62" s="296">
        <v>1</v>
      </c>
      <c r="AD62" s="296">
        <v>1</v>
      </c>
      <c r="AE62" s="296">
        <v>1</v>
      </c>
      <c r="AF62" s="296">
        <v>0.81</v>
      </c>
      <c r="AG62" s="296">
        <v>1</v>
      </c>
      <c r="AH62" s="296">
        <v>1</v>
      </c>
      <c r="AI62" s="296">
        <v>1</v>
      </c>
      <c r="AJ62" s="296">
        <v>1</v>
      </c>
      <c r="AK62" s="296">
        <v>1</v>
      </c>
      <c r="AL62" s="296">
        <v>1</v>
      </c>
      <c r="AM62" s="296">
        <v>1</v>
      </c>
      <c r="AN62" s="296">
        <v>1</v>
      </c>
      <c r="AO62" s="296">
        <v>1</v>
      </c>
      <c r="AP62" s="296">
        <v>1</v>
      </c>
      <c r="AQ62" s="296">
        <v>1</v>
      </c>
      <c r="AR62" s="296">
        <v>1</v>
      </c>
      <c r="AS62" s="296">
        <v>1</v>
      </c>
      <c r="AT62" s="296">
        <v>1</v>
      </c>
      <c r="AU62" s="296">
        <v>1</v>
      </c>
      <c r="AV62" s="296">
        <v>0.5</v>
      </c>
      <c r="AW62" s="296">
        <v>1</v>
      </c>
      <c r="AX62" s="296">
        <v>0.89</v>
      </c>
      <c r="AY62" s="296">
        <v>1</v>
      </c>
      <c r="AZ62" s="296">
        <v>0.55000000000000004</v>
      </c>
      <c r="BA62" s="296">
        <v>1</v>
      </c>
      <c r="BB62" s="296">
        <v>0.6</v>
      </c>
      <c r="BC62" s="296">
        <v>1</v>
      </c>
      <c r="BD62" s="296">
        <v>1</v>
      </c>
      <c r="BE62" s="296">
        <v>1</v>
      </c>
      <c r="BF62" s="296">
        <v>1</v>
      </c>
      <c r="BG62" s="296">
        <v>0.73</v>
      </c>
      <c r="BH62" s="296">
        <v>1</v>
      </c>
      <c r="BI62" s="296">
        <v>1</v>
      </c>
      <c r="BJ62" s="296">
        <v>1</v>
      </c>
      <c r="BK62" s="296">
        <v>1</v>
      </c>
      <c r="BL62" s="296">
        <v>1</v>
      </c>
      <c r="BM62" s="296">
        <v>1</v>
      </c>
      <c r="BN62" s="296">
        <v>0.5</v>
      </c>
      <c r="BO62" s="296">
        <v>0.78</v>
      </c>
      <c r="BP62" s="296">
        <v>0.6</v>
      </c>
      <c r="BQ62" s="129"/>
    </row>
    <row r="63" spans="1:69" ht="15" x14ac:dyDescent="0.15">
      <c r="A63" s="104" t="s">
        <v>279</v>
      </c>
      <c r="B63" s="153" t="s">
        <v>520</v>
      </c>
      <c r="C63" s="153" t="s">
        <v>235</v>
      </c>
      <c r="D63" s="153" t="s">
        <v>689</v>
      </c>
      <c r="E63" s="153" t="s">
        <v>1022</v>
      </c>
      <c r="F63" s="107">
        <v>6</v>
      </c>
      <c r="G63" s="107">
        <v>56</v>
      </c>
      <c r="H63" s="248"/>
      <c r="I63" s="296">
        <v>1</v>
      </c>
      <c r="J63" s="296">
        <v>1</v>
      </c>
      <c r="K63" s="296">
        <v>1</v>
      </c>
      <c r="L63" s="296">
        <v>1</v>
      </c>
      <c r="M63" s="296">
        <v>1</v>
      </c>
      <c r="N63" s="296">
        <v>1</v>
      </c>
      <c r="O63" s="296">
        <v>1</v>
      </c>
      <c r="P63" s="296">
        <v>1</v>
      </c>
      <c r="Q63" s="296">
        <v>1</v>
      </c>
      <c r="R63" s="296">
        <v>1</v>
      </c>
      <c r="S63" s="296">
        <v>1</v>
      </c>
      <c r="T63" s="296">
        <v>1</v>
      </c>
      <c r="U63" s="296">
        <v>1</v>
      </c>
      <c r="V63" s="296">
        <v>1</v>
      </c>
      <c r="W63" s="296">
        <v>1</v>
      </c>
      <c r="X63" s="296">
        <v>1</v>
      </c>
      <c r="Y63" s="296">
        <v>1</v>
      </c>
      <c r="Z63" s="296">
        <v>1</v>
      </c>
      <c r="AA63" s="296">
        <v>1</v>
      </c>
      <c r="AB63" s="296">
        <v>1</v>
      </c>
      <c r="AC63" s="296">
        <v>1</v>
      </c>
      <c r="AD63" s="296">
        <v>1</v>
      </c>
      <c r="AE63" s="296">
        <v>1</v>
      </c>
      <c r="AF63" s="296">
        <v>0.81</v>
      </c>
      <c r="AG63" s="296">
        <v>1</v>
      </c>
      <c r="AH63" s="296">
        <v>1</v>
      </c>
      <c r="AI63" s="296">
        <v>1</v>
      </c>
      <c r="AJ63" s="296">
        <v>1</v>
      </c>
      <c r="AK63" s="296">
        <v>1</v>
      </c>
      <c r="AL63" s="296">
        <v>1</v>
      </c>
      <c r="AM63" s="296">
        <v>1</v>
      </c>
      <c r="AN63" s="296">
        <v>1</v>
      </c>
      <c r="AO63" s="296">
        <v>1</v>
      </c>
      <c r="AP63" s="296">
        <v>1</v>
      </c>
      <c r="AQ63" s="296">
        <v>1</v>
      </c>
      <c r="AR63" s="296">
        <v>1</v>
      </c>
      <c r="AS63" s="296">
        <v>1</v>
      </c>
      <c r="AT63" s="296">
        <v>1</v>
      </c>
      <c r="AU63" s="296">
        <v>1</v>
      </c>
      <c r="AV63" s="296">
        <v>0.5</v>
      </c>
      <c r="AW63" s="296">
        <v>1</v>
      </c>
      <c r="AX63" s="296">
        <v>0.89</v>
      </c>
      <c r="AY63" s="296">
        <v>1</v>
      </c>
      <c r="AZ63" s="296">
        <v>0.55000000000000004</v>
      </c>
      <c r="BA63" s="296">
        <v>1</v>
      </c>
      <c r="BB63" s="296">
        <v>0.6</v>
      </c>
      <c r="BC63" s="296">
        <v>1</v>
      </c>
      <c r="BD63" s="296">
        <v>1</v>
      </c>
      <c r="BE63" s="296">
        <v>1</v>
      </c>
      <c r="BF63" s="296">
        <v>1</v>
      </c>
      <c r="BG63" s="296">
        <v>0.73</v>
      </c>
      <c r="BH63" s="296">
        <v>1</v>
      </c>
      <c r="BI63" s="296">
        <v>1</v>
      </c>
      <c r="BJ63" s="296">
        <v>1</v>
      </c>
      <c r="BK63" s="296">
        <v>1</v>
      </c>
      <c r="BL63" s="296">
        <v>1</v>
      </c>
      <c r="BM63" s="296">
        <v>1</v>
      </c>
      <c r="BN63" s="296">
        <v>0.5</v>
      </c>
      <c r="BO63" s="296">
        <v>0.78</v>
      </c>
      <c r="BP63" s="296">
        <v>0.6</v>
      </c>
      <c r="BQ63" s="129"/>
    </row>
    <row r="64" spans="1:69" ht="15" x14ac:dyDescent="0.15">
      <c r="A64" s="104" t="s">
        <v>280</v>
      </c>
      <c r="B64" s="153" t="s">
        <v>520</v>
      </c>
      <c r="C64" s="153" t="s">
        <v>235</v>
      </c>
      <c r="D64" s="153" t="s">
        <v>690</v>
      </c>
      <c r="E64" s="153" t="s">
        <v>1022</v>
      </c>
      <c r="F64" s="107">
        <v>6</v>
      </c>
      <c r="G64" s="107">
        <v>64</v>
      </c>
      <c r="H64" s="248"/>
      <c r="I64" s="296">
        <v>1</v>
      </c>
      <c r="J64" s="296">
        <v>1</v>
      </c>
      <c r="K64" s="296">
        <v>1</v>
      </c>
      <c r="L64" s="296">
        <v>1</v>
      </c>
      <c r="M64" s="296">
        <v>1</v>
      </c>
      <c r="N64" s="296">
        <v>1</v>
      </c>
      <c r="O64" s="296">
        <v>1</v>
      </c>
      <c r="P64" s="296">
        <v>1</v>
      </c>
      <c r="Q64" s="296">
        <v>1</v>
      </c>
      <c r="R64" s="296">
        <v>1</v>
      </c>
      <c r="S64" s="296">
        <v>1</v>
      </c>
      <c r="T64" s="296">
        <v>1</v>
      </c>
      <c r="U64" s="296">
        <v>1</v>
      </c>
      <c r="V64" s="296">
        <v>1</v>
      </c>
      <c r="W64" s="296">
        <v>1</v>
      </c>
      <c r="X64" s="296">
        <v>1</v>
      </c>
      <c r="Y64" s="296">
        <v>1</v>
      </c>
      <c r="Z64" s="296">
        <v>1</v>
      </c>
      <c r="AA64" s="296">
        <v>1</v>
      </c>
      <c r="AB64" s="296">
        <v>1</v>
      </c>
      <c r="AC64" s="296">
        <v>1</v>
      </c>
      <c r="AD64" s="296">
        <v>1</v>
      </c>
      <c r="AE64" s="296">
        <v>1</v>
      </c>
      <c r="AF64" s="296">
        <v>0.81</v>
      </c>
      <c r="AG64" s="296">
        <v>1</v>
      </c>
      <c r="AH64" s="296">
        <v>1</v>
      </c>
      <c r="AI64" s="296">
        <v>1</v>
      </c>
      <c r="AJ64" s="296">
        <v>1</v>
      </c>
      <c r="AK64" s="296">
        <v>1</v>
      </c>
      <c r="AL64" s="296">
        <v>1</v>
      </c>
      <c r="AM64" s="296">
        <v>1</v>
      </c>
      <c r="AN64" s="296">
        <v>1</v>
      </c>
      <c r="AO64" s="296">
        <v>1</v>
      </c>
      <c r="AP64" s="296">
        <v>1</v>
      </c>
      <c r="AQ64" s="296">
        <v>1</v>
      </c>
      <c r="AR64" s="296">
        <v>1</v>
      </c>
      <c r="AS64" s="296">
        <v>1</v>
      </c>
      <c r="AT64" s="296">
        <v>1</v>
      </c>
      <c r="AU64" s="296">
        <v>1</v>
      </c>
      <c r="AV64" s="296">
        <v>0.5</v>
      </c>
      <c r="AW64" s="296">
        <v>1</v>
      </c>
      <c r="AX64" s="296">
        <v>0.89</v>
      </c>
      <c r="AY64" s="296">
        <v>1</v>
      </c>
      <c r="AZ64" s="296">
        <v>0.55000000000000004</v>
      </c>
      <c r="BA64" s="296">
        <v>1</v>
      </c>
      <c r="BB64" s="296">
        <v>0.6</v>
      </c>
      <c r="BC64" s="296">
        <v>1</v>
      </c>
      <c r="BD64" s="296">
        <v>1</v>
      </c>
      <c r="BE64" s="296">
        <v>1</v>
      </c>
      <c r="BF64" s="296">
        <v>1</v>
      </c>
      <c r="BG64" s="296">
        <v>0.73</v>
      </c>
      <c r="BH64" s="296">
        <v>1</v>
      </c>
      <c r="BI64" s="296">
        <v>1</v>
      </c>
      <c r="BJ64" s="296">
        <v>1</v>
      </c>
      <c r="BK64" s="296">
        <v>1</v>
      </c>
      <c r="BL64" s="296">
        <v>1</v>
      </c>
      <c r="BM64" s="296">
        <v>1</v>
      </c>
      <c r="BN64" s="296">
        <v>0.5</v>
      </c>
      <c r="BO64" s="296">
        <v>0.78</v>
      </c>
      <c r="BP64" s="296">
        <v>0.6</v>
      </c>
      <c r="BQ64" s="129"/>
    </row>
    <row r="65" spans="1:69" ht="15" x14ac:dyDescent="0.15">
      <c r="A65" s="104" t="s">
        <v>281</v>
      </c>
      <c r="B65" s="153" t="s">
        <v>520</v>
      </c>
      <c r="C65" s="153" t="s">
        <v>235</v>
      </c>
      <c r="D65" s="153" t="s">
        <v>691</v>
      </c>
      <c r="E65" s="153" t="s">
        <v>1022</v>
      </c>
      <c r="F65" s="107">
        <v>6</v>
      </c>
      <c r="G65" s="107">
        <v>80</v>
      </c>
      <c r="H65" s="248"/>
      <c r="I65" s="296">
        <v>1</v>
      </c>
      <c r="J65" s="296">
        <v>1</v>
      </c>
      <c r="K65" s="296">
        <v>1</v>
      </c>
      <c r="L65" s="296">
        <v>1</v>
      </c>
      <c r="M65" s="296">
        <v>1</v>
      </c>
      <c r="N65" s="296">
        <v>1</v>
      </c>
      <c r="O65" s="296">
        <v>1</v>
      </c>
      <c r="P65" s="296">
        <v>1</v>
      </c>
      <c r="Q65" s="296">
        <v>1</v>
      </c>
      <c r="R65" s="296">
        <v>1</v>
      </c>
      <c r="S65" s="296">
        <v>1</v>
      </c>
      <c r="T65" s="296">
        <v>1</v>
      </c>
      <c r="U65" s="296">
        <v>1</v>
      </c>
      <c r="V65" s="296">
        <v>1</v>
      </c>
      <c r="W65" s="296">
        <v>1</v>
      </c>
      <c r="X65" s="296">
        <v>1</v>
      </c>
      <c r="Y65" s="296">
        <v>1</v>
      </c>
      <c r="Z65" s="296">
        <v>1</v>
      </c>
      <c r="AA65" s="296">
        <v>1</v>
      </c>
      <c r="AB65" s="296">
        <v>1</v>
      </c>
      <c r="AC65" s="296">
        <v>1</v>
      </c>
      <c r="AD65" s="296">
        <v>1</v>
      </c>
      <c r="AE65" s="296">
        <v>1</v>
      </c>
      <c r="AF65" s="296">
        <v>0.81</v>
      </c>
      <c r="AG65" s="296">
        <v>1</v>
      </c>
      <c r="AH65" s="296">
        <v>1</v>
      </c>
      <c r="AI65" s="296">
        <v>1</v>
      </c>
      <c r="AJ65" s="296">
        <v>1</v>
      </c>
      <c r="AK65" s="296">
        <v>1</v>
      </c>
      <c r="AL65" s="296">
        <v>1</v>
      </c>
      <c r="AM65" s="296">
        <v>1</v>
      </c>
      <c r="AN65" s="296">
        <v>1</v>
      </c>
      <c r="AO65" s="296">
        <v>1</v>
      </c>
      <c r="AP65" s="296">
        <v>1</v>
      </c>
      <c r="AQ65" s="296">
        <v>1</v>
      </c>
      <c r="AR65" s="296">
        <v>1</v>
      </c>
      <c r="AS65" s="296">
        <v>1</v>
      </c>
      <c r="AT65" s="296">
        <v>1</v>
      </c>
      <c r="AU65" s="296">
        <v>1</v>
      </c>
      <c r="AV65" s="296">
        <v>0.5</v>
      </c>
      <c r="AW65" s="296">
        <v>1</v>
      </c>
      <c r="AX65" s="296">
        <v>0.89</v>
      </c>
      <c r="AY65" s="296">
        <v>1</v>
      </c>
      <c r="AZ65" s="296">
        <v>0.55000000000000004</v>
      </c>
      <c r="BA65" s="296">
        <v>1</v>
      </c>
      <c r="BB65" s="296">
        <v>0.6</v>
      </c>
      <c r="BC65" s="296">
        <v>1</v>
      </c>
      <c r="BD65" s="296">
        <v>1</v>
      </c>
      <c r="BE65" s="296">
        <v>1</v>
      </c>
      <c r="BF65" s="296">
        <v>1</v>
      </c>
      <c r="BG65" s="296">
        <v>0.89</v>
      </c>
      <c r="BH65" s="296">
        <v>1</v>
      </c>
      <c r="BI65" s="296">
        <v>1</v>
      </c>
      <c r="BJ65" s="296">
        <v>1</v>
      </c>
      <c r="BK65" s="296">
        <v>1</v>
      </c>
      <c r="BL65" s="296">
        <v>1</v>
      </c>
      <c r="BM65" s="296">
        <v>1</v>
      </c>
      <c r="BN65" s="296">
        <v>0.5</v>
      </c>
      <c r="BO65" s="296">
        <v>0.78</v>
      </c>
      <c r="BP65" s="296">
        <v>0.6</v>
      </c>
      <c r="BQ65" s="129"/>
    </row>
    <row r="66" spans="1:69" ht="15" x14ac:dyDescent="0.15">
      <c r="A66" s="104" t="s">
        <v>282</v>
      </c>
      <c r="B66" s="153" t="s">
        <v>520</v>
      </c>
      <c r="C66" s="153" t="s">
        <v>235</v>
      </c>
      <c r="D66" s="153" t="s">
        <v>692</v>
      </c>
      <c r="E66" s="153" t="s">
        <v>1022</v>
      </c>
      <c r="F66" s="107">
        <v>6</v>
      </c>
      <c r="G66" s="107">
        <v>200</v>
      </c>
      <c r="H66" s="248"/>
      <c r="I66" s="296">
        <v>1</v>
      </c>
      <c r="J66" s="296">
        <v>1</v>
      </c>
      <c r="K66" s="296">
        <v>1</v>
      </c>
      <c r="L66" s="296">
        <v>1</v>
      </c>
      <c r="M66" s="296">
        <v>1</v>
      </c>
      <c r="N66" s="296">
        <v>1</v>
      </c>
      <c r="O66" s="296">
        <v>1</v>
      </c>
      <c r="P66" s="296">
        <v>1</v>
      </c>
      <c r="Q66" s="296">
        <v>1</v>
      </c>
      <c r="R66" s="296">
        <v>1</v>
      </c>
      <c r="S66" s="296">
        <v>1</v>
      </c>
      <c r="T66" s="296">
        <v>1</v>
      </c>
      <c r="U66" s="296">
        <v>1</v>
      </c>
      <c r="V66" s="296">
        <v>1</v>
      </c>
      <c r="W66" s="296">
        <v>1</v>
      </c>
      <c r="X66" s="296">
        <v>1</v>
      </c>
      <c r="Y66" s="296">
        <v>1</v>
      </c>
      <c r="Z66" s="296">
        <v>1</v>
      </c>
      <c r="AA66" s="296">
        <v>1</v>
      </c>
      <c r="AB66" s="296">
        <v>1</v>
      </c>
      <c r="AC66" s="296">
        <v>1</v>
      </c>
      <c r="AD66" s="296">
        <v>1</v>
      </c>
      <c r="AE66" s="296">
        <v>1</v>
      </c>
      <c r="AF66" s="296">
        <v>0.81</v>
      </c>
      <c r="AG66" s="296">
        <v>1</v>
      </c>
      <c r="AH66" s="296">
        <v>1</v>
      </c>
      <c r="AI66" s="296">
        <v>1</v>
      </c>
      <c r="AJ66" s="296">
        <v>1</v>
      </c>
      <c r="AK66" s="296">
        <v>1</v>
      </c>
      <c r="AL66" s="296">
        <v>1</v>
      </c>
      <c r="AM66" s="296">
        <v>1</v>
      </c>
      <c r="AN66" s="296">
        <v>1</v>
      </c>
      <c r="AO66" s="296">
        <v>1</v>
      </c>
      <c r="AP66" s="296">
        <v>1</v>
      </c>
      <c r="AQ66" s="296">
        <v>1</v>
      </c>
      <c r="AR66" s="296">
        <v>1</v>
      </c>
      <c r="AS66" s="296">
        <v>1</v>
      </c>
      <c r="AT66" s="296">
        <v>1</v>
      </c>
      <c r="AU66" s="296">
        <v>1</v>
      </c>
      <c r="AV66" s="296">
        <v>0.5</v>
      </c>
      <c r="AW66" s="296">
        <v>1</v>
      </c>
      <c r="AX66" s="296">
        <v>0.89</v>
      </c>
      <c r="AY66" s="296">
        <v>1</v>
      </c>
      <c r="AZ66" s="296">
        <v>0.55000000000000004</v>
      </c>
      <c r="BA66" s="296">
        <v>1</v>
      </c>
      <c r="BB66" s="296">
        <v>0.6</v>
      </c>
      <c r="BC66" s="296">
        <v>1</v>
      </c>
      <c r="BD66" s="296">
        <v>1</v>
      </c>
      <c r="BE66" s="296">
        <v>1</v>
      </c>
      <c r="BF66" s="296">
        <v>1</v>
      </c>
      <c r="BG66" s="296">
        <v>0.73</v>
      </c>
      <c r="BH66" s="296">
        <v>1</v>
      </c>
      <c r="BI66" s="296">
        <v>1</v>
      </c>
      <c r="BJ66" s="296">
        <v>1</v>
      </c>
      <c r="BK66" s="296">
        <v>1</v>
      </c>
      <c r="BL66" s="296">
        <v>1</v>
      </c>
      <c r="BM66" s="296">
        <v>1</v>
      </c>
      <c r="BN66" s="296">
        <v>0.5</v>
      </c>
      <c r="BO66" s="296">
        <v>0.78</v>
      </c>
      <c r="BP66" s="296">
        <v>0.6</v>
      </c>
      <c r="BQ66" s="129"/>
    </row>
    <row r="67" spans="1:69" ht="15" x14ac:dyDescent="0.15">
      <c r="A67" s="104" t="s">
        <v>283</v>
      </c>
      <c r="B67" s="153" t="s">
        <v>520</v>
      </c>
      <c r="C67" s="153" t="s">
        <v>235</v>
      </c>
      <c r="D67" s="153" t="s">
        <v>693</v>
      </c>
      <c r="E67" s="153" t="s">
        <v>1022</v>
      </c>
      <c r="F67" s="107">
        <v>8</v>
      </c>
      <c r="G67" s="107">
        <v>40</v>
      </c>
      <c r="H67" s="248"/>
      <c r="I67" s="296">
        <v>1</v>
      </c>
      <c r="J67" s="296">
        <v>1</v>
      </c>
      <c r="K67" s="296">
        <v>1</v>
      </c>
      <c r="L67" s="296">
        <v>1</v>
      </c>
      <c r="M67" s="296">
        <v>1</v>
      </c>
      <c r="N67" s="296">
        <v>1</v>
      </c>
      <c r="O67" s="296">
        <v>1</v>
      </c>
      <c r="P67" s="296">
        <v>1</v>
      </c>
      <c r="Q67" s="296">
        <v>1</v>
      </c>
      <c r="R67" s="296">
        <v>1</v>
      </c>
      <c r="S67" s="296">
        <v>1</v>
      </c>
      <c r="T67" s="296">
        <v>1</v>
      </c>
      <c r="U67" s="296">
        <v>1</v>
      </c>
      <c r="V67" s="296">
        <v>1</v>
      </c>
      <c r="W67" s="296">
        <v>1</v>
      </c>
      <c r="X67" s="296">
        <v>1</v>
      </c>
      <c r="Y67" s="296">
        <v>1</v>
      </c>
      <c r="Z67" s="296">
        <v>1</v>
      </c>
      <c r="AA67" s="296">
        <v>1</v>
      </c>
      <c r="AB67" s="296">
        <v>1</v>
      </c>
      <c r="AC67" s="296">
        <v>1</v>
      </c>
      <c r="AD67" s="296">
        <v>1</v>
      </c>
      <c r="AE67" s="296">
        <v>1</v>
      </c>
      <c r="AF67" s="296">
        <v>0.81</v>
      </c>
      <c r="AG67" s="296">
        <v>1</v>
      </c>
      <c r="AH67" s="296">
        <v>1</v>
      </c>
      <c r="AI67" s="296">
        <v>1</v>
      </c>
      <c r="AJ67" s="296">
        <v>1</v>
      </c>
      <c r="AK67" s="296">
        <v>1</v>
      </c>
      <c r="AL67" s="296">
        <v>1</v>
      </c>
      <c r="AM67" s="296">
        <v>1</v>
      </c>
      <c r="AN67" s="296">
        <v>1</v>
      </c>
      <c r="AO67" s="296">
        <v>1</v>
      </c>
      <c r="AP67" s="296">
        <v>1</v>
      </c>
      <c r="AQ67" s="296">
        <v>1</v>
      </c>
      <c r="AR67" s="296">
        <v>1</v>
      </c>
      <c r="AS67" s="296">
        <v>1</v>
      </c>
      <c r="AT67" s="296">
        <v>1</v>
      </c>
      <c r="AU67" s="296">
        <v>1</v>
      </c>
      <c r="AV67" s="296">
        <v>0.5</v>
      </c>
      <c r="AW67" s="296">
        <v>1</v>
      </c>
      <c r="AX67" s="296">
        <v>0.89</v>
      </c>
      <c r="AY67" s="296">
        <v>1</v>
      </c>
      <c r="AZ67" s="296">
        <v>0.55000000000000004</v>
      </c>
      <c r="BA67" s="296">
        <v>1</v>
      </c>
      <c r="BB67" s="296">
        <v>0.6</v>
      </c>
      <c r="BC67" s="296">
        <v>1</v>
      </c>
      <c r="BD67" s="296">
        <v>1</v>
      </c>
      <c r="BE67" s="296">
        <v>1</v>
      </c>
      <c r="BF67" s="296">
        <v>1</v>
      </c>
      <c r="BG67" s="296">
        <v>0.73</v>
      </c>
      <c r="BH67" s="296">
        <v>1</v>
      </c>
      <c r="BI67" s="296">
        <v>1</v>
      </c>
      <c r="BJ67" s="296">
        <v>1</v>
      </c>
      <c r="BK67" s="296">
        <v>1</v>
      </c>
      <c r="BL67" s="296">
        <v>1</v>
      </c>
      <c r="BM67" s="296">
        <v>1</v>
      </c>
      <c r="BN67" s="296">
        <v>0.5</v>
      </c>
      <c r="BO67" s="296">
        <v>0.78</v>
      </c>
      <c r="BP67" s="296">
        <v>0.6</v>
      </c>
      <c r="BQ67" s="129"/>
    </row>
    <row r="68" spans="1:69" ht="15" x14ac:dyDescent="0.15">
      <c r="A68" s="104" t="s">
        <v>284</v>
      </c>
      <c r="B68" s="153" t="s">
        <v>520</v>
      </c>
      <c r="C68" s="153" t="s">
        <v>235</v>
      </c>
      <c r="D68" s="153" t="s">
        <v>694</v>
      </c>
      <c r="E68" s="153" t="s">
        <v>1022</v>
      </c>
      <c r="F68" s="107">
        <v>8</v>
      </c>
      <c r="G68" s="107">
        <v>80</v>
      </c>
      <c r="H68" s="248"/>
      <c r="I68" s="296">
        <v>1</v>
      </c>
      <c r="J68" s="296">
        <v>1</v>
      </c>
      <c r="K68" s="296">
        <v>1</v>
      </c>
      <c r="L68" s="296">
        <v>1</v>
      </c>
      <c r="M68" s="296">
        <v>1</v>
      </c>
      <c r="N68" s="296">
        <v>1</v>
      </c>
      <c r="O68" s="296">
        <v>1</v>
      </c>
      <c r="P68" s="296">
        <v>1</v>
      </c>
      <c r="Q68" s="296">
        <v>1</v>
      </c>
      <c r="R68" s="296">
        <v>1</v>
      </c>
      <c r="S68" s="296">
        <v>1</v>
      </c>
      <c r="T68" s="296">
        <v>1</v>
      </c>
      <c r="U68" s="296">
        <v>1</v>
      </c>
      <c r="V68" s="296">
        <v>1</v>
      </c>
      <c r="W68" s="296">
        <v>1</v>
      </c>
      <c r="X68" s="296">
        <v>1</v>
      </c>
      <c r="Y68" s="296">
        <v>1</v>
      </c>
      <c r="Z68" s="296">
        <v>1</v>
      </c>
      <c r="AA68" s="296">
        <v>1</v>
      </c>
      <c r="AB68" s="296">
        <v>1</v>
      </c>
      <c r="AC68" s="296">
        <v>1</v>
      </c>
      <c r="AD68" s="296">
        <v>1</v>
      </c>
      <c r="AE68" s="296">
        <v>1</v>
      </c>
      <c r="AF68" s="296">
        <v>0.81</v>
      </c>
      <c r="AG68" s="296">
        <v>1</v>
      </c>
      <c r="AH68" s="296">
        <v>1</v>
      </c>
      <c r="AI68" s="296">
        <v>1</v>
      </c>
      <c r="AJ68" s="296">
        <v>1</v>
      </c>
      <c r="AK68" s="296">
        <v>1</v>
      </c>
      <c r="AL68" s="296">
        <v>1</v>
      </c>
      <c r="AM68" s="296">
        <v>1</v>
      </c>
      <c r="AN68" s="296">
        <v>1</v>
      </c>
      <c r="AO68" s="296">
        <v>1</v>
      </c>
      <c r="AP68" s="296">
        <v>1</v>
      </c>
      <c r="AQ68" s="296">
        <v>1</v>
      </c>
      <c r="AR68" s="296">
        <v>1</v>
      </c>
      <c r="AS68" s="296">
        <v>1</v>
      </c>
      <c r="AT68" s="296">
        <v>1</v>
      </c>
      <c r="AU68" s="296">
        <v>1</v>
      </c>
      <c r="AV68" s="296">
        <v>0.5</v>
      </c>
      <c r="AW68" s="296">
        <v>1</v>
      </c>
      <c r="AX68" s="296">
        <v>0.89</v>
      </c>
      <c r="AY68" s="296">
        <v>1</v>
      </c>
      <c r="AZ68" s="296">
        <v>0.55000000000000004</v>
      </c>
      <c r="BA68" s="296">
        <v>1</v>
      </c>
      <c r="BB68" s="296">
        <v>0.6</v>
      </c>
      <c r="BC68" s="296">
        <v>1</v>
      </c>
      <c r="BD68" s="296">
        <v>1</v>
      </c>
      <c r="BE68" s="296">
        <v>1</v>
      </c>
      <c r="BF68" s="296">
        <v>1</v>
      </c>
      <c r="BG68" s="296">
        <v>0.73</v>
      </c>
      <c r="BH68" s="296">
        <v>1</v>
      </c>
      <c r="BI68" s="296">
        <v>1</v>
      </c>
      <c r="BJ68" s="296">
        <v>1</v>
      </c>
      <c r="BK68" s="296">
        <v>1</v>
      </c>
      <c r="BL68" s="296">
        <v>1</v>
      </c>
      <c r="BM68" s="296">
        <v>1</v>
      </c>
      <c r="BN68" s="296">
        <v>0.5</v>
      </c>
      <c r="BO68" s="296">
        <v>0.78</v>
      </c>
      <c r="BP68" s="296">
        <v>0.6</v>
      </c>
      <c r="BQ68" s="129"/>
    </row>
    <row r="69" spans="1:69" ht="15" x14ac:dyDescent="0.15">
      <c r="A69" s="104" t="s">
        <v>285</v>
      </c>
      <c r="B69" s="153" t="s">
        <v>520</v>
      </c>
      <c r="C69" s="153" t="s">
        <v>235</v>
      </c>
      <c r="D69" s="153" t="s">
        <v>695</v>
      </c>
      <c r="E69" s="153" t="s">
        <v>1022</v>
      </c>
      <c r="F69" s="107">
        <v>8</v>
      </c>
      <c r="G69" s="107">
        <v>144</v>
      </c>
      <c r="H69" s="248"/>
      <c r="I69" s="296">
        <v>1</v>
      </c>
      <c r="J69" s="296">
        <v>1</v>
      </c>
      <c r="K69" s="296">
        <v>1</v>
      </c>
      <c r="L69" s="296">
        <v>1</v>
      </c>
      <c r="M69" s="296">
        <v>1</v>
      </c>
      <c r="N69" s="296">
        <v>1</v>
      </c>
      <c r="O69" s="296">
        <v>1</v>
      </c>
      <c r="P69" s="296">
        <v>1</v>
      </c>
      <c r="Q69" s="296">
        <v>1</v>
      </c>
      <c r="R69" s="296">
        <v>1</v>
      </c>
      <c r="S69" s="296">
        <v>1</v>
      </c>
      <c r="T69" s="296">
        <v>1</v>
      </c>
      <c r="U69" s="296">
        <v>1</v>
      </c>
      <c r="V69" s="296">
        <v>1</v>
      </c>
      <c r="W69" s="296">
        <v>1</v>
      </c>
      <c r="X69" s="296">
        <v>1</v>
      </c>
      <c r="Y69" s="296">
        <v>1</v>
      </c>
      <c r="Z69" s="296">
        <v>1</v>
      </c>
      <c r="AA69" s="296">
        <v>1</v>
      </c>
      <c r="AB69" s="296">
        <v>1</v>
      </c>
      <c r="AC69" s="296">
        <v>1</v>
      </c>
      <c r="AD69" s="296">
        <v>1</v>
      </c>
      <c r="AE69" s="296">
        <v>1</v>
      </c>
      <c r="AF69" s="296">
        <v>0.81</v>
      </c>
      <c r="AG69" s="296">
        <v>1</v>
      </c>
      <c r="AH69" s="296">
        <v>1</v>
      </c>
      <c r="AI69" s="296">
        <v>1</v>
      </c>
      <c r="AJ69" s="296">
        <v>1</v>
      </c>
      <c r="AK69" s="296">
        <v>1</v>
      </c>
      <c r="AL69" s="296">
        <v>1</v>
      </c>
      <c r="AM69" s="296">
        <v>1</v>
      </c>
      <c r="AN69" s="296">
        <v>1</v>
      </c>
      <c r="AO69" s="296">
        <v>1</v>
      </c>
      <c r="AP69" s="296">
        <v>1</v>
      </c>
      <c r="AQ69" s="296">
        <v>1</v>
      </c>
      <c r="AR69" s="296">
        <v>1</v>
      </c>
      <c r="AS69" s="296">
        <v>1</v>
      </c>
      <c r="AT69" s="296">
        <v>1</v>
      </c>
      <c r="AU69" s="296">
        <v>1</v>
      </c>
      <c r="AV69" s="296">
        <v>0.5</v>
      </c>
      <c r="AW69" s="296">
        <v>1</v>
      </c>
      <c r="AX69" s="296">
        <v>0.89</v>
      </c>
      <c r="AY69" s="296">
        <v>1</v>
      </c>
      <c r="AZ69" s="296">
        <v>0.55000000000000004</v>
      </c>
      <c r="BA69" s="296">
        <v>1</v>
      </c>
      <c r="BB69" s="296">
        <v>0.6</v>
      </c>
      <c r="BC69" s="296">
        <v>1</v>
      </c>
      <c r="BD69" s="296">
        <v>1</v>
      </c>
      <c r="BE69" s="296">
        <v>1</v>
      </c>
      <c r="BF69" s="296">
        <v>1</v>
      </c>
      <c r="BG69" s="296">
        <v>0.73</v>
      </c>
      <c r="BH69" s="296">
        <v>1</v>
      </c>
      <c r="BI69" s="296">
        <v>1</v>
      </c>
      <c r="BJ69" s="296">
        <v>1</v>
      </c>
      <c r="BK69" s="296">
        <v>1</v>
      </c>
      <c r="BL69" s="296">
        <v>1</v>
      </c>
      <c r="BM69" s="296">
        <v>1</v>
      </c>
      <c r="BN69" s="296">
        <v>0.5</v>
      </c>
      <c r="BO69" s="296">
        <v>0.78</v>
      </c>
      <c r="BP69" s="296">
        <v>0.6</v>
      </c>
      <c r="BQ69" s="129"/>
    </row>
    <row r="70" spans="1:69" ht="15" x14ac:dyDescent="0.15">
      <c r="A70" s="104" t="s">
        <v>286</v>
      </c>
      <c r="B70" s="153" t="s">
        <v>520</v>
      </c>
      <c r="C70" s="153" t="s">
        <v>228</v>
      </c>
      <c r="D70" s="153" t="s">
        <v>696</v>
      </c>
      <c r="E70" s="153" t="s">
        <v>1022</v>
      </c>
      <c r="F70" s="107">
        <v>1.6</v>
      </c>
      <c r="G70" s="107">
        <v>80</v>
      </c>
      <c r="H70" s="248"/>
      <c r="I70" s="296">
        <v>1</v>
      </c>
      <c r="J70" s="296">
        <v>1</v>
      </c>
      <c r="K70" s="296">
        <v>1</v>
      </c>
      <c r="L70" s="296">
        <v>1</v>
      </c>
      <c r="M70" s="296">
        <v>1</v>
      </c>
      <c r="N70" s="296">
        <v>1</v>
      </c>
      <c r="O70" s="296">
        <v>1</v>
      </c>
      <c r="P70" s="296">
        <v>1</v>
      </c>
      <c r="Q70" s="296">
        <v>1</v>
      </c>
      <c r="R70" s="296">
        <v>1</v>
      </c>
      <c r="S70" s="296">
        <v>1</v>
      </c>
      <c r="T70" s="296">
        <v>1</v>
      </c>
      <c r="U70" s="296">
        <v>1</v>
      </c>
      <c r="V70" s="296">
        <v>1</v>
      </c>
      <c r="W70" s="296">
        <v>1</v>
      </c>
      <c r="X70" s="296">
        <v>1</v>
      </c>
      <c r="Y70" s="296">
        <v>1</v>
      </c>
      <c r="Z70" s="296">
        <v>1</v>
      </c>
      <c r="AA70" s="296">
        <v>1</v>
      </c>
      <c r="AB70" s="296">
        <v>1</v>
      </c>
      <c r="AC70" s="296">
        <v>1</v>
      </c>
      <c r="AD70" s="296">
        <v>1</v>
      </c>
      <c r="AE70" s="296">
        <v>1</v>
      </c>
      <c r="AF70" s="296">
        <v>0.81</v>
      </c>
      <c r="AG70" s="296">
        <v>1</v>
      </c>
      <c r="AH70" s="296">
        <v>1</v>
      </c>
      <c r="AI70" s="296">
        <v>1</v>
      </c>
      <c r="AJ70" s="296">
        <v>1</v>
      </c>
      <c r="AK70" s="296">
        <v>1</v>
      </c>
      <c r="AL70" s="296">
        <v>1</v>
      </c>
      <c r="AM70" s="296">
        <v>1</v>
      </c>
      <c r="AN70" s="296">
        <v>1</v>
      </c>
      <c r="AO70" s="296">
        <v>1</v>
      </c>
      <c r="AP70" s="296">
        <v>1</v>
      </c>
      <c r="AQ70" s="296">
        <v>1</v>
      </c>
      <c r="AR70" s="296">
        <v>1</v>
      </c>
      <c r="AS70" s="296">
        <v>1</v>
      </c>
      <c r="AT70" s="296">
        <v>1</v>
      </c>
      <c r="AU70" s="296">
        <v>1</v>
      </c>
      <c r="AV70" s="296">
        <v>0.5</v>
      </c>
      <c r="AW70" s="296">
        <v>1</v>
      </c>
      <c r="AX70" s="296">
        <v>0.89</v>
      </c>
      <c r="AY70" s="296">
        <v>1</v>
      </c>
      <c r="AZ70" s="296">
        <v>0.55000000000000004</v>
      </c>
      <c r="BA70" s="296">
        <v>1</v>
      </c>
      <c r="BB70" s="296">
        <v>0.6</v>
      </c>
      <c r="BC70" s="296">
        <v>1</v>
      </c>
      <c r="BD70" s="296">
        <v>1</v>
      </c>
      <c r="BE70" s="296">
        <v>1</v>
      </c>
      <c r="BF70" s="296">
        <v>1</v>
      </c>
      <c r="BG70" s="296">
        <v>0.73</v>
      </c>
      <c r="BH70" s="296">
        <v>1</v>
      </c>
      <c r="BI70" s="296">
        <v>1</v>
      </c>
      <c r="BJ70" s="296">
        <v>1</v>
      </c>
      <c r="BK70" s="296">
        <v>1</v>
      </c>
      <c r="BL70" s="296">
        <v>1</v>
      </c>
      <c r="BM70" s="296">
        <v>1</v>
      </c>
      <c r="BN70" s="296">
        <v>0.5</v>
      </c>
      <c r="BO70" s="296">
        <v>0.78</v>
      </c>
      <c r="BP70" s="296">
        <v>0.6</v>
      </c>
      <c r="BQ70" s="129"/>
    </row>
    <row r="71" spans="1:69" ht="15" x14ac:dyDescent="0.15">
      <c r="A71" s="104" t="s">
        <v>288</v>
      </c>
      <c r="B71" s="153" t="s">
        <v>520</v>
      </c>
      <c r="C71" s="153" t="s">
        <v>228</v>
      </c>
      <c r="D71" s="153" t="s">
        <v>698</v>
      </c>
      <c r="E71" s="153" t="s">
        <v>1022</v>
      </c>
      <c r="F71" s="107">
        <v>4</v>
      </c>
      <c r="G71" s="107">
        <v>64</v>
      </c>
      <c r="H71" s="248"/>
      <c r="I71" s="296">
        <v>1</v>
      </c>
      <c r="J71" s="296">
        <v>1</v>
      </c>
      <c r="K71" s="296">
        <v>1</v>
      </c>
      <c r="L71" s="296">
        <v>1</v>
      </c>
      <c r="M71" s="296">
        <v>1</v>
      </c>
      <c r="N71" s="296">
        <v>1</v>
      </c>
      <c r="O71" s="296">
        <v>1</v>
      </c>
      <c r="P71" s="296">
        <v>1</v>
      </c>
      <c r="Q71" s="296">
        <v>1</v>
      </c>
      <c r="R71" s="296">
        <v>1</v>
      </c>
      <c r="S71" s="296">
        <v>1</v>
      </c>
      <c r="T71" s="296">
        <v>1</v>
      </c>
      <c r="U71" s="296">
        <v>1</v>
      </c>
      <c r="V71" s="296">
        <v>1</v>
      </c>
      <c r="W71" s="296">
        <v>1</v>
      </c>
      <c r="X71" s="296">
        <v>1</v>
      </c>
      <c r="Y71" s="296">
        <v>1</v>
      </c>
      <c r="Z71" s="296">
        <v>1</v>
      </c>
      <c r="AA71" s="296">
        <v>1</v>
      </c>
      <c r="AB71" s="296">
        <v>1</v>
      </c>
      <c r="AC71" s="296">
        <v>1</v>
      </c>
      <c r="AD71" s="296">
        <v>1</v>
      </c>
      <c r="AE71" s="296">
        <v>1</v>
      </c>
      <c r="AF71" s="296">
        <v>0.81</v>
      </c>
      <c r="AG71" s="296">
        <v>1</v>
      </c>
      <c r="AH71" s="296">
        <v>1</v>
      </c>
      <c r="AI71" s="296">
        <v>1</v>
      </c>
      <c r="AJ71" s="296">
        <v>1</v>
      </c>
      <c r="AK71" s="296">
        <v>1</v>
      </c>
      <c r="AL71" s="296">
        <v>1</v>
      </c>
      <c r="AM71" s="296">
        <v>1</v>
      </c>
      <c r="AN71" s="296">
        <v>1</v>
      </c>
      <c r="AO71" s="296">
        <v>1</v>
      </c>
      <c r="AP71" s="296">
        <v>1</v>
      </c>
      <c r="AQ71" s="296">
        <v>1</v>
      </c>
      <c r="AR71" s="296">
        <v>1</v>
      </c>
      <c r="AS71" s="296">
        <v>1</v>
      </c>
      <c r="AT71" s="296">
        <v>1</v>
      </c>
      <c r="AU71" s="296">
        <v>1</v>
      </c>
      <c r="AV71" s="296">
        <v>0.5</v>
      </c>
      <c r="AW71" s="296">
        <v>1</v>
      </c>
      <c r="AX71" s="296">
        <v>0.89</v>
      </c>
      <c r="AY71" s="296">
        <v>1</v>
      </c>
      <c r="AZ71" s="296">
        <v>0.55000000000000004</v>
      </c>
      <c r="BA71" s="296">
        <v>1</v>
      </c>
      <c r="BB71" s="296">
        <v>0.6</v>
      </c>
      <c r="BC71" s="296">
        <v>1</v>
      </c>
      <c r="BD71" s="296">
        <v>1</v>
      </c>
      <c r="BE71" s="296">
        <v>1</v>
      </c>
      <c r="BF71" s="296">
        <v>1</v>
      </c>
      <c r="BG71" s="296">
        <v>0.73</v>
      </c>
      <c r="BH71" s="296">
        <v>1</v>
      </c>
      <c r="BI71" s="296">
        <v>1</v>
      </c>
      <c r="BJ71" s="296">
        <v>1</v>
      </c>
      <c r="BK71" s="296">
        <v>1</v>
      </c>
      <c r="BL71" s="296">
        <v>1</v>
      </c>
      <c r="BM71" s="296">
        <v>1</v>
      </c>
      <c r="BN71" s="296">
        <v>0.5</v>
      </c>
      <c r="BO71" s="296">
        <v>0.78</v>
      </c>
      <c r="BP71" s="296">
        <v>0.6</v>
      </c>
      <c r="BQ71" s="129"/>
    </row>
    <row r="72" spans="1:69" ht="15" x14ac:dyDescent="0.15">
      <c r="A72" s="104" t="s">
        <v>289</v>
      </c>
      <c r="B72" s="153" t="s">
        <v>520</v>
      </c>
      <c r="C72" s="153" t="s">
        <v>228</v>
      </c>
      <c r="D72" s="155" t="s">
        <v>699</v>
      </c>
      <c r="E72" s="153" t="s">
        <v>1022</v>
      </c>
      <c r="F72" s="116">
        <v>4</v>
      </c>
      <c r="G72" s="116">
        <v>80</v>
      </c>
      <c r="H72" s="253"/>
      <c r="I72" s="296">
        <v>1</v>
      </c>
      <c r="J72" s="296">
        <v>1</v>
      </c>
      <c r="K72" s="296">
        <v>1</v>
      </c>
      <c r="L72" s="296">
        <v>1</v>
      </c>
      <c r="M72" s="296">
        <v>1</v>
      </c>
      <c r="N72" s="296">
        <v>1</v>
      </c>
      <c r="O72" s="296">
        <v>1</v>
      </c>
      <c r="P72" s="296">
        <v>1</v>
      </c>
      <c r="Q72" s="296">
        <v>1</v>
      </c>
      <c r="R72" s="296">
        <v>1</v>
      </c>
      <c r="S72" s="296">
        <v>1</v>
      </c>
      <c r="T72" s="296">
        <v>1</v>
      </c>
      <c r="U72" s="296">
        <v>1</v>
      </c>
      <c r="V72" s="296">
        <v>1</v>
      </c>
      <c r="W72" s="296">
        <v>1</v>
      </c>
      <c r="X72" s="296">
        <v>1</v>
      </c>
      <c r="Y72" s="296">
        <v>1</v>
      </c>
      <c r="Z72" s="296">
        <v>1</v>
      </c>
      <c r="AA72" s="296">
        <v>1</v>
      </c>
      <c r="AB72" s="296">
        <v>1</v>
      </c>
      <c r="AC72" s="296">
        <v>1</v>
      </c>
      <c r="AD72" s="296">
        <v>1</v>
      </c>
      <c r="AE72" s="296">
        <v>1</v>
      </c>
      <c r="AF72" s="296">
        <v>0.81</v>
      </c>
      <c r="AG72" s="296">
        <v>1</v>
      </c>
      <c r="AH72" s="296">
        <v>1</v>
      </c>
      <c r="AI72" s="296">
        <v>1</v>
      </c>
      <c r="AJ72" s="296">
        <v>1</v>
      </c>
      <c r="AK72" s="296">
        <v>1</v>
      </c>
      <c r="AL72" s="296">
        <v>1</v>
      </c>
      <c r="AM72" s="296">
        <v>1</v>
      </c>
      <c r="AN72" s="296">
        <v>1</v>
      </c>
      <c r="AO72" s="296">
        <v>1</v>
      </c>
      <c r="AP72" s="296">
        <v>1</v>
      </c>
      <c r="AQ72" s="296">
        <v>1</v>
      </c>
      <c r="AR72" s="296">
        <v>1</v>
      </c>
      <c r="AS72" s="296">
        <v>1</v>
      </c>
      <c r="AT72" s="296">
        <v>1</v>
      </c>
      <c r="AU72" s="296">
        <v>1</v>
      </c>
      <c r="AV72" s="296">
        <v>0.5</v>
      </c>
      <c r="AW72" s="296">
        <v>1</v>
      </c>
      <c r="AX72" s="296">
        <v>0.89</v>
      </c>
      <c r="AY72" s="296">
        <v>1</v>
      </c>
      <c r="AZ72" s="296">
        <v>0.55000000000000004</v>
      </c>
      <c r="BA72" s="296">
        <v>1</v>
      </c>
      <c r="BB72" s="296">
        <v>0.6</v>
      </c>
      <c r="BC72" s="296">
        <v>1</v>
      </c>
      <c r="BD72" s="296">
        <v>1</v>
      </c>
      <c r="BE72" s="296">
        <v>1</v>
      </c>
      <c r="BF72" s="296">
        <v>1</v>
      </c>
      <c r="BG72" s="296">
        <v>0.73</v>
      </c>
      <c r="BH72" s="296">
        <v>1</v>
      </c>
      <c r="BI72" s="296">
        <v>1</v>
      </c>
      <c r="BJ72" s="296">
        <v>1</v>
      </c>
      <c r="BK72" s="296">
        <v>1</v>
      </c>
      <c r="BL72" s="296">
        <v>1</v>
      </c>
      <c r="BM72" s="296">
        <v>1</v>
      </c>
      <c r="BN72" s="296">
        <v>0.5</v>
      </c>
      <c r="BO72" s="296">
        <v>0.78</v>
      </c>
      <c r="BP72" s="296">
        <v>0.6</v>
      </c>
      <c r="BQ72" s="129"/>
    </row>
    <row r="73" spans="1:69" ht="15" x14ac:dyDescent="0.15">
      <c r="A73" s="104" t="s">
        <v>290</v>
      </c>
      <c r="B73" s="153" t="s">
        <v>520</v>
      </c>
      <c r="C73" s="153" t="s">
        <v>228</v>
      </c>
      <c r="D73" s="155" t="s">
        <v>700</v>
      </c>
      <c r="E73" s="153" t="s">
        <v>1022</v>
      </c>
      <c r="F73" s="116">
        <v>4</v>
      </c>
      <c r="G73" s="116">
        <v>96</v>
      </c>
      <c r="H73" s="253"/>
      <c r="I73" s="296">
        <v>1</v>
      </c>
      <c r="J73" s="296">
        <v>1</v>
      </c>
      <c r="K73" s="296">
        <v>1</v>
      </c>
      <c r="L73" s="296">
        <v>1</v>
      </c>
      <c r="M73" s="296">
        <v>1</v>
      </c>
      <c r="N73" s="296">
        <v>1</v>
      </c>
      <c r="O73" s="296">
        <v>1</v>
      </c>
      <c r="P73" s="296">
        <v>1</v>
      </c>
      <c r="Q73" s="296">
        <v>1</v>
      </c>
      <c r="R73" s="296">
        <v>1</v>
      </c>
      <c r="S73" s="296">
        <v>1</v>
      </c>
      <c r="T73" s="296">
        <v>1</v>
      </c>
      <c r="U73" s="296">
        <v>1</v>
      </c>
      <c r="V73" s="296">
        <v>1</v>
      </c>
      <c r="W73" s="296">
        <v>1</v>
      </c>
      <c r="X73" s="296">
        <v>1</v>
      </c>
      <c r="Y73" s="296">
        <v>1</v>
      </c>
      <c r="Z73" s="296">
        <v>1</v>
      </c>
      <c r="AA73" s="296">
        <v>1</v>
      </c>
      <c r="AB73" s="296">
        <v>1</v>
      </c>
      <c r="AC73" s="296">
        <v>1</v>
      </c>
      <c r="AD73" s="296">
        <v>1</v>
      </c>
      <c r="AE73" s="296">
        <v>1</v>
      </c>
      <c r="AF73" s="296">
        <v>0.81</v>
      </c>
      <c r="AG73" s="296">
        <v>1</v>
      </c>
      <c r="AH73" s="296">
        <v>1</v>
      </c>
      <c r="AI73" s="296">
        <v>1</v>
      </c>
      <c r="AJ73" s="296">
        <v>1</v>
      </c>
      <c r="AK73" s="296">
        <v>1</v>
      </c>
      <c r="AL73" s="296">
        <v>1</v>
      </c>
      <c r="AM73" s="296">
        <v>1</v>
      </c>
      <c r="AN73" s="296">
        <v>1</v>
      </c>
      <c r="AO73" s="296">
        <v>1</v>
      </c>
      <c r="AP73" s="296">
        <v>1</v>
      </c>
      <c r="AQ73" s="296">
        <v>1</v>
      </c>
      <c r="AR73" s="296">
        <v>1</v>
      </c>
      <c r="AS73" s="296">
        <v>1</v>
      </c>
      <c r="AT73" s="296">
        <v>1</v>
      </c>
      <c r="AU73" s="296">
        <v>1</v>
      </c>
      <c r="AV73" s="296">
        <v>0.5</v>
      </c>
      <c r="AW73" s="296">
        <v>1</v>
      </c>
      <c r="AX73" s="296">
        <v>0.89</v>
      </c>
      <c r="AY73" s="296">
        <v>1</v>
      </c>
      <c r="AZ73" s="296">
        <v>0.55000000000000004</v>
      </c>
      <c r="BA73" s="296">
        <v>1</v>
      </c>
      <c r="BB73" s="296">
        <v>0.6</v>
      </c>
      <c r="BC73" s="296">
        <v>1</v>
      </c>
      <c r="BD73" s="296">
        <v>1</v>
      </c>
      <c r="BE73" s="296">
        <v>1</v>
      </c>
      <c r="BF73" s="296">
        <v>1</v>
      </c>
      <c r="BG73" s="296">
        <v>0.73</v>
      </c>
      <c r="BH73" s="296">
        <v>1</v>
      </c>
      <c r="BI73" s="296">
        <v>1</v>
      </c>
      <c r="BJ73" s="296">
        <v>1</v>
      </c>
      <c r="BK73" s="296">
        <v>1</v>
      </c>
      <c r="BL73" s="296">
        <v>1</v>
      </c>
      <c r="BM73" s="296">
        <v>1</v>
      </c>
      <c r="BN73" s="296">
        <v>0.5</v>
      </c>
      <c r="BO73" s="296">
        <v>0.78</v>
      </c>
      <c r="BP73" s="296">
        <v>0.6</v>
      </c>
      <c r="BQ73" s="129"/>
    </row>
    <row r="74" spans="1:69" ht="15" x14ac:dyDescent="0.15">
      <c r="A74" s="104" t="s">
        <v>291</v>
      </c>
      <c r="B74" s="153" t="s">
        <v>520</v>
      </c>
      <c r="C74" s="153" t="s">
        <v>228</v>
      </c>
      <c r="D74" s="155" t="s">
        <v>701</v>
      </c>
      <c r="E74" s="153" t="s">
        <v>1022</v>
      </c>
      <c r="F74" s="116">
        <v>4</v>
      </c>
      <c r="G74" s="116">
        <v>128</v>
      </c>
      <c r="H74" s="253"/>
      <c r="I74" s="296">
        <v>1</v>
      </c>
      <c r="J74" s="296">
        <v>1</v>
      </c>
      <c r="K74" s="296">
        <v>1</v>
      </c>
      <c r="L74" s="296">
        <v>1</v>
      </c>
      <c r="M74" s="296">
        <v>1</v>
      </c>
      <c r="N74" s="296">
        <v>1</v>
      </c>
      <c r="O74" s="296">
        <v>1</v>
      </c>
      <c r="P74" s="296">
        <v>1</v>
      </c>
      <c r="Q74" s="296">
        <v>1</v>
      </c>
      <c r="R74" s="296">
        <v>1</v>
      </c>
      <c r="S74" s="296">
        <v>1</v>
      </c>
      <c r="T74" s="296">
        <v>1</v>
      </c>
      <c r="U74" s="296">
        <v>1</v>
      </c>
      <c r="V74" s="296">
        <v>1</v>
      </c>
      <c r="W74" s="296">
        <v>1</v>
      </c>
      <c r="X74" s="296">
        <v>1</v>
      </c>
      <c r="Y74" s="296">
        <v>1</v>
      </c>
      <c r="Z74" s="296">
        <v>1</v>
      </c>
      <c r="AA74" s="296">
        <v>1</v>
      </c>
      <c r="AB74" s="296">
        <v>1</v>
      </c>
      <c r="AC74" s="296">
        <v>1</v>
      </c>
      <c r="AD74" s="296">
        <v>1</v>
      </c>
      <c r="AE74" s="296">
        <v>1</v>
      </c>
      <c r="AF74" s="296">
        <v>0.81</v>
      </c>
      <c r="AG74" s="296">
        <v>1</v>
      </c>
      <c r="AH74" s="296">
        <v>1</v>
      </c>
      <c r="AI74" s="296">
        <v>1</v>
      </c>
      <c r="AJ74" s="296">
        <v>1</v>
      </c>
      <c r="AK74" s="296">
        <v>1</v>
      </c>
      <c r="AL74" s="296">
        <v>1</v>
      </c>
      <c r="AM74" s="296">
        <v>1</v>
      </c>
      <c r="AN74" s="296">
        <v>1</v>
      </c>
      <c r="AO74" s="296">
        <v>1</v>
      </c>
      <c r="AP74" s="296">
        <v>1</v>
      </c>
      <c r="AQ74" s="296">
        <v>1</v>
      </c>
      <c r="AR74" s="296">
        <v>1</v>
      </c>
      <c r="AS74" s="296">
        <v>1</v>
      </c>
      <c r="AT74" s="296">
        <v>1</v>
      </c>
      <c r="AU74" s="296">
        <v>1</v>
      </c>
      <c r="AV74" s="296">
        <v>0.5</v>
      </c>
      <c r="AW74" s="296">
        <v>1</v>
      </c>
      <c r="AX74" s="296">
        <v>0.89</v>
      </c>
      <c r="AY74" s="296">
        <v>1</v>
      </c>
      <c r="AZ74" s="296">
        <v>0.55000000000000004</v>
      </c>
      <c r="BA74" s="296">
        <v>1</v>
      </c>
      <c r="BB74" s="296">
        <v>0.6</v>
      </c>
      <c r="BC74" s="296">
        <v>1</v>
      </c>
      <c r="BD74" s="296">
        <v>1</v>
      </c>
      <c r="BE74" s="296">
        <v>1</v>
      </c>
      <c r="BF74" s="296">
        <v>1</v>
      </c>
      <c r="BG74" s="296">
        <v>0.73</v>
      </c>
      <c r="BH74" s="296">
        <v>1</v>
      </c>
      <c r="BI74" s="296">
        <v>1</v>
      </c>
      <c r="BJ74" s="296">
        <v>1</v>
      </c>
      <c r="BK74" s="296">
        <v>1</v>
      </c>
      <c r="BL74" s="296">
        <v>1</v>
      </c>
      <c r="BM74" s="296">
        <v>1</v>
      </c>
      <c r="BN74" s="296">
        <v>0.5</v>
      </c>
      <c r="BO74" s="296">
        <v>0.78</v>
      </c>
      <c r="BP74" s="296">
        <v>0.6</v>
      </c>
      <c r="BQ74" s="129"/>
    </row>
    <row r="75" spans="1:69" ht="15" x14ac:dyDescent="0.15">
      <c r="A75" s="104" t="s">
        <v>292</v>
      </c>
      <c r="B75" s="153" t="s">
        <v>520</v>
      </c>
      <c r="C75" s="153" t="s">
        <v>228</v>
      </c>
      <c r="D75" s="155" t="s">
        <v>702</v>
      </c>
      <c r="E75" s="153" t="s">
        <v>1022</v>
      </c>
      <c r="F75" s="116">
        <v>6</v>
      </c>
      <c r="G75" s="116">
        <v>80</v>
      </c>
      <c r="H75" s="253"/>
      <c r="I75" s="296">
        <v>1</v>
      </c>
      <c r="J75" s="296">
        <v>1</v>
      </c>
      <c r="K75" s="296">
        <v>1</v>
      </c>
      <c r="L75" s="296">
        <v>1</v>
      </c>
      <c r="M75" s="296">
        <v>1</v>
      </c>
      <c r="N75" s="296">
        <v>1</v>
      </c>
      <c r="O75" s="296">
        <v>1</v>
      </c>
      <c r="P75" s="296">
        <v>1</v>
      </c>
      <c r="Q75" s="296">
        <v>1</v>
      </c>
      <c r="R75" s="296">
        <v>1</v>
      </c>
      <c r="S75" s="296">
        <v>1</v>
      </c>
      <c r="T75" s="296">
        <v>1</v>
      </c>
      <c r="U75" s="296">
        <v>1</v>
      </c>
      <c r="V75" s="296">
        <v>1</v>
      </c>
      <c r="W75" s="296">
        <v>1</v>
      </c>
      <c r="X75" s="296">
        <v>1</v>
      </c>
      <c r="Y75" s="296">
        <v>1</v>
      </c>
      <c r="Z75" s="296">
        <v>1</v>
      </c>
      <c r="AA75" s="296">
        <v>1</v>
      </c>
      <c r="AB75" s="296">
        <v>1</v>
      </c>
      <c r="AC75" s="296">
        <v>1</v>
      </c>
      <c r="AD75" s="296">
        <v>1</v>
      </c>
      <c r="AE75" s="296">
        <v>1</v>
      </c>
      <c r="AF75" s="296">
        <v>0.81</v>
      </c>
      <c r="AG75" s="296">
        <v>1</v>
      </c>
      <c r="AH75" s="296">
        <v>1</v>
      </c>
      <c r="AI75" s="296">
        <v>1</v>
      </c>
      <c r="AJ75" s="296">
        <v>1</v>
      </c>
      <c r="AK75" s="296">
        <v>1</v>
      </c>
      <c r="AL75" s="296">
        <v>1</v>
      </c>
      <c r="AM75" s="296">
        <v>1</v>
      </c>
      <c r="AN75" s="296">
        <v>1</v>
      </c>
      <c r="AO75" s="296">
        <v>1</v>
      </c>
      <c r="AP75" s="296">
        <v>1</v>
      </c>
      <c r="AQ75" s="296">
        <v>1</v>
      </c>
      <c r="AR75" s="296">
        <v>1</v>
      </c>
      <c r="AS75" s="296">
        <v>1</v>
      </c>
      <c r="AT75" s="296">
        <v>1</v>
      </c>
      <c r="AU75" s="296">
        <v>1</v>
      </c>
      <c r="AV75" s="296">
        <v>0.5</v>
      </c>
      <c r="AW75" s="296">
        <v>1</v>
      </c>
      <c r="AX75" s="296">
        <v>0.89</v>
      </c>
      <c r="AY75" s="296">
        <v>1</v>
      </c>
      <c r="AZ75" s="296">
        <v>0.55000000000000004</v>
      </c>
      <c r="BA75" s="296">
        <v>1</v>
      </c>
      <c r="BB75" s="296">
        <v>0.6</v>
      </c>
      <c r="BC75" s="296">
        <v>1</v>
      </c>
      <c r="BD75" s="296">
        <v>1</v>
      </c>
      <c r="BE75" s="296">
        <v>1</v>
      </c>
      <c r="BF75" s="296">
        <v>1</v>
      </c>
      <c r="BG75" s="296">
        <v>0.73</v>
      </c>
      <c r="BH75" s="296">
        <v>1</v>
      </c>
      <c r="BI75" s="296">
        <v>1</v>
      </c>
      <c r="BJ75" s="296">
        <v>1</v>
      </c>
      <c r="BK75" s="296">
        <v>1</v>
      </c>
      <c r="BL75" s="296">
        <v>1</v>
      </c>
      <c r="BM75" s="296">
        <v>1</v>
      </c>
      <c r="BN75" s="296">
        <v>0.5</v>
      </c>
      <c r="BO75" s="296">
        <v>0.78</v>
      </c>
      <c r="BP75" s="296">
        <v>0.6</v>
      </c>
      <c r="BQ75" s="129"/>
    </row>
    <row r="76" spans="1:69" ht="15" x14ac:dyDescent="0.15">
      <c r="A76" s="104" t="s">
        <v>293</v>
      </c>
      <c r="B76" s="153" t="s">
        <v>520</v>
      </c>
      <c r="C76" s="153" t="s">
        <v>228</v>
      </c>
      <c r="D76" s="153" t="s">
        <v>703</v>
      </c>
      <c r="E76" s="153" t="s">
        <v>1022</v>
      </c>
      <c r="F76" s="107">
        <v>8</v>
      </c>
      <c r="G76" s="107">
        <v>40</v>
      </c>
      <c r="H76" s="248"/>
      <c r="I76" s="296">
        <v>1</v>
      </c>
      <c r="J76" s="296">
        <v>1</v>
      </c>
      <c r="K76" s="296">
        <v>1</v>
      </c>
      <c r="L76" s="296">
        <v>1</v>
      </c>
      <c r="M76" s="296">
        <v>1</v>
      </c>
      <c r="N76" s="296">
        <v>1</v>
      </c>
      <c r="O76" s="296">
        <v>1</v>
      </c>
      <c r="P76" s="296">
        <v>1</v>
      </c>
      <c r="Q76" s="296">
        <v>1</v>
      </c>
      <c r="R76" s="296">
        <v>1</v>
      </c>
      <c r="S76" s="296">
        <v>1</v>
      </c>
      <c r="T76" s="296">
        <v>1</v>
      </c>
      <c r="U76" s="296">
        <v>1</v>
      </c>
      <c r="V76" s="296">
        <v>1</v>
      </c>
      <c r="W76" s="296">
        <v>1</v>
      </c>
      <c r="X76" s="296">
        <v>1</v>
      </c>
      <c r="Y76" s="296">
        <v>1</v>
      </c>
      <c r="Z76" s="296">
        <v>1</v>
      </c>
      <c r="AA76" s="296">
        <v>1</v>
      </c>
      <c r="AB76" s="296">
        <v>1</v>
      </c>
      <c r="AC76" s="296">
        <v>1</v>
      </c>
      <c r="AD76" s="296">
        <v>1</v>
      </c>
      <c r="AE76" s="296">
        <v>1</v>
      </c>
      <c r="AF76" s="296">
        <v>0.81</v>
      </c>
      <c r="AG76" s="296">
        <v>1</v>
      </c>
      <c r="AH76" s="296">
        <v>1</v>
      </c>
      <c r="AI76" s="296">
        <v>1</v>
      </c>
      <c r="AJ76" s="296">
        <v>1</v>
      </c>
      <c r="AK76" s="296">
        <v>1</v>
      </c>
      <c r="AL76" s="296">
        <v>1</v>
      </c>
      <c r="AM76" s="296">
        <v>1</v>
      </c>
      <c r="AN76" s="296">
        <v>1</v>
      </c>
      <c r="AO76" s="296">
        <v>1</v>
      </c>
      <c r="AP76" s="296">
        <v>1</v>
      </c>
      <c r="AQ76" s="296">
        <v>1</v>
      </c>
      <c r="AR76" s="296">
        <v>1</v>
      </c>
      <c r="AS76" s="296">
        <v>1</v>
      </c>
      <c r="AT76" s="296">
        <v>1</v>
      </c>
      <c r="AU76" s="296">
        <v>1</v>
      </c>
      <c r="AV76" s="296">
        <v>0.5</v>
      </c>
      <c r="AW76" s="296">
        <v>1</v>
      </c>
      <c r="AX76" s="296">
        <v>0.89</v>
      </c>
      <c r="AY76" s="296">
        <v>1</v>
      </c>
      <c r="AZ76" s="296">
        <v>0.55000000000000004</v>
      </c>
      <c r="BA76" s="296">
        <v>1</v>
      </c>
      <c r="BB76" s="296">
        <v>0.6</v>
      </c>
      <c r="BC76" s="296">
        <v>1</v>
      </c>
      <c r="BD76" s="296">
        <v>1</v>
      </c>
      <c r="BE76" s="296">
        <v>1</v>
      </c>
      <c r="BF76" s="296">
        <v>1</v>
      </c>
      <c r="BG76" s="296">
        <v>0.73</v>
      </c>
      <c r="BH76" s="296">
        <v>1</v>
      </c>
      <c r="BI76" s="296">
        <v>1</v>
      </c>
      <c r="BJ76" s="296">
        <v>1</v>
      </c>
      <c r="BK76" s="296">
        <v>1</v>
      </c>
      <c r="BL76" s="296">
        <v>1</v>
      </c>
      <c r="BM76" s="296">
        <v>1</v>
      </c>
      <c r="BN76" s="296">
        <v>0.5</v>
      </c>
      <c r="BO76" s="296">
        <v>0.78</v>
      </c>
      <c r="BP76" s="296">
        <v>0.6</v>
      </c>
      <c r="BQ76" s="129"/>
    </row>
    <row r="77" spans="1:69" ht="15" x14ac:dyDescent="0.15">
      <c r="A77" s="104" t="s">
        <v>294</v>
      </c>
      <c r="B77" s="153" t="s">
        <v>520</v>
      </c>
      <c r="C77" s="153" t="s">
        <v>228</v>
      </c>
      <c r="D77" s="153" t="s">
        <v>704</v>
      </c>
      <c r="E77" s="153" t="s">
        <v>1022</v>
      </c>
      <c r="F77" s="107">
        <v>8</v>
      </c>
      <c r="G77" s="107">
        <v>72</v>
      </c>
      <c r="H77" s="248"/>
      <c r="I77" s="296">
        <v>1</v>
      </c>
      <c r="J77" s="296">
        <v>1</v>
      </c>
      <c r="K77" s="296">
        <v>1</v>
      </c>
      <c r="L77" s="296">
        <v>1</v>
      </c>
      <c r="M77" s="296">
        <v>1</v>
      </c>
      <c r="N77" s="296">
        <v>1</v>
      </c>
      <c r="O77" s="296">
        <v>1</v>
      </c>
      <c r="P77" s="296">
        <v>1</v>
      </c>
      <c r="Q77" s="296">
        <v>1</v>
      </c>
      <c r="R77" s="296">
        <v>1</v>
      </c>
      <c r="S77" s="296">
        <v>1</v>
      </c>
      <c r="T77" s="296">
        <v>1</v>
      </c>
      <c r="U77" s="296">
        <v>1</v>
      </c>
      <c r="V77" s="296">
        <v>1</v>
      </c>
      <c r="W77" s="296">
        <v>1</v>
      </c>
      <c r="X77" s="296">
        <v>1</v>
      </c>
      <c r="Y77" s="296">
        <v>1</v>
      </c>
      <c r="Z77" s="296">
        <v>1</v>
      </c>
      <c r="AA77" s="296">
        <v>1</v>
      </c>
      <c r="AB77" s="296">
        <v>1</v>
      </c>
      <c r="AC77" s="296">
        <v>1</v>
      </c>
      <c r="AD77" s="296">
        <v>1</v>
      </c>
      <c r="AE77" s="296">
        <v>1</v>
      </c>
      <c r="AF77" s="296">
        <v>0.81</v>
      </c>
      <c r="AG77" s="296">
        <v>1</v>
      </c>
      <c r="AH77" s="296">
        <v>1</v>
      </c>
      <c r="AI77" s="296">
        <v>1</v>
      </c>
      <c r="AJ77" s="296">
        <v>1</v>
      </c>
      <c r="AK77" s="296">
        <v>1</v>
      </c>
      <c r="AL77" s="296">
        <v>1</v>
      </c>
      <c r="AM77" s="296">
        <v>1</v>
      </c>
      <c r="AN77" s="296">
        <v>1</v>
      </c>
      <c r="AO77" s="296">
        <v>1</v>
      </c>
      <c r="AP77" s="296">
        <v>1</v>
      </c>
      <c r="AQ77" s="296">
        <v>1</v>
      </c>
      <c r="AR77" s="296">
        <v>1</v>
      </c>
      <c r="AS77" s="296">
        <v>1</v>
      </c>
      <c r="AT77" s="296">
        <v>1</v>
      </c>
      <c r="AU77" s="296">
        <v>1</v>
      </c>
      <c r="AV77" s="296">
        <v>0.5</v>
      </c>
      <c r="AW77" s="296">
        <v>1</v>
      </c>
      <c r="AX77" s="296">
        <v>0.89</v>
      </c>
      <c r="AY77" s="296">
        <v>1</v>
      </c>
      <c r="AZ77" s="296">
        <v>0.55000000000000004</v>
      </c>
      <c r="BA77" s="296">
        <v>1</v>
      </c>
      <c r="BB77" s="296">
        <v>0.6</v>
      </c>
      <c r="BC77" s="296">
        <v>1</v>
      </c>
      <c r="BD77" s="296">
        <v>1</v>
      </c>
      <c r="BE77" s="296">
        <v>1</v>
      </c>
      <c r="BF77" s="296">
        <v>1</v>
      </c>
      <c r="BG77" s="296">
        <v>0.73</v>
      </c>
      <c r="BH77" s="296">
        <v>1</v>
      </c>
      <c r="BI77" s="296">
        <v>1</v>
      </c>
      <c r="BJ77" s="296">
        <v>1</v>
      </c>
      <c r="BK77" s="296">
        <v>1</v>
      </c>
      <c r="BL77" s="296">
        <v>1</v>
      </c>
      <c r="BM77" s="296">
        <v>1</v>
      </c>
      <c r="BN77" s="296">
        <v>0.5</v>
      </c>
      <c r="BO77" s="296">
        <v>0.78</v>
      </c>
      <c r="BP77" s="296">
        <v>0.6</v>
      </c>
      <c r="BQ77" s="129"/>
    </row>
    <row r="78" spans="1:69" ht="15" x14ac:dyDescent="0.15">
      <c r="A78" s="104" t="s">
        <v>295</v>
      </c>
      <c r="B78" s="153" t="s">
        <v>520</v>
      </c>
      <c r="C78" s="153" t="s">
        <v>228</v>
      </c>
      <c r="D78" s="153" t="s">
        <v>705</v>
      </c>
      <c r="E78" s="153" t="s">
        <v>1022</v>
      </c>
      <c r="F78" s="107">
        <v>8</v>
      </c>
      <c r="G78" s="107">
        <v>168</v>
      </c>
      <c r="H78" s="248"/>
      <c r="I78" s="296">
        <v>1</v>
      </c>
      <c r="J78" s="296">
        <v>1</v>
      </c>
      <c r="K78" s="296">
        <v>1</v>
      </c>
      <c r="L78" s="296">
        <v>1</v>
      </c>
      <c r="M78" s="296">
        <v>1</v>
      </c>
      <c r="N78" s="296">
        <v>1</v>
      </c>
      <c r="O78" s="296">
        <v>1</v>
      </c>
      <c r="P78" s="296">
        <v>1</v>
      </c>
      <c r="Q78" s="296">
        <v>1</v>
      </c>
      <c r="R78" s="296">
        <v>1</v>
      </c>
      <c r="S78" s="296">
        <v>1</v>
      </c>
      <c r="T78" s="296">
        <v>1</v>
      </c>
      <c r="U78" s="296">
        <v>1</v>
      </c>
      <c r="V78" s="296">
        <v>1</v>
      </c>
      <c r="W78" s="296">
        <v>1</v>
      </c>
      <c r="X78" s="296">
        <v>1</v>
      </c>
      <c r="Y78" s="296">
        <v>1</v>
      </c>
      <c r="Z78" s="296">
        <v>1</v>
      </c>
      <c r="AA78" s="296">
        <v>1</v>
      </c>
      <c r="AB78" s="296">
        <v>1</v>
      </c>
      <c r="AC78" s="296">
        <v>1</v>
      </c>
      <c r="AD78" s="296">
        <v>1</v>
      </c>
      <c r="AE78" s="296">
        <v>1</v>
      </c>
      <c r="AF78" s="296">
        <v>0.81</v>
      </c>
      <c r="AG78" s="296">
        <v>1</v>
      </c>
      <c r="AH78" s="296">
        <v>1</v>
      </c>
      <c r="AI78" s="296">
        <v>1</v>
      </c>
      <c r="AJ78" s="296">
        <v>1</v>
      </c>
      <c r="AK78" s="296">
        <v>1</v>
      </c>
      <c r="AL78" s="296">
        <v>1</v>
      </c>
      <c r="AM78" s="296">
        <v>1</v>
      </c>
      <c r="AN78" s="296">
        <v>1</v>
      </c>
      <c r="AO78" s="296">
        <v>1</v>
      </c>
      <c r="AP78" s="296">
        <v>1</v>
      </c>
      <c r="AQ78" s="296">
        <v>1</v>
      </c>
      <c r="AR78" s="296">
        <v>1</v>
      </c>
      <c r="AS78" s="296">
        <v>1</v>
      </c>
      <c r="AT78" s="296">
        <v>1</v>
      </c>
      <c r="AU78" s="296">
        <v>1</v>
      </c>
      <c r="AV78" s="296">
        <v>0.5</v>
      </c>
      <c r="AW78" s="296">
        <v>1</v>
      </c>
      <c r="AX78" s="296">
        <v>0.89</v>
      </c>
      <c r="AY78" s="296">
        <v>1</v>
      </c>
      <c r="AZ78" s="296">
        <v>0.55000000000000004</v>
      </c>
      <c r="BA78" s="296">
        <v>1</v>
      </c>
      <c r="BB78" s="296">
        <v>0.6</v>
      </c>
      <c r="BC78" s="296">
        <v>1</v>
      </c>
      <c r="BD78" s="296">
        <v>1</v>
      </c>
      <c r="BE78" s="296">
        <v>1</v>
      </c>
      <c r="BF78" s="296">
        <v>1</v>
      </c>
      <c r="BG78" s="296">
        <v>0.73</v>
      </c>
      <c r="BH78" s="296">
        <v>1</v>
      </c>
      <c r="BI78" s="296">
        <v>1</v>
      </c>
      <c r="BJ78" s="296">
        <v>1</v>
      </c>
      <c r="BK78" s="296">
        <v>1</v>
      </c>
      <c r="BL78" s="296">
        <v>1</v>
      </c>
      <c r="BM78" s="296">
        <v>1</v>
      </c>
      <c r="BN78" s="296">
        <v>0.5</v>
      </c>
      <c r="BO78" s="296">
        <v>0.78</v>
      </c>
      <c r="BP78" s="296">
        <v>0.6</v>
      </c>
      <c r="BQ78" s="129"/>
    </row>
    <row r="79" spans="1:69" ht="15" x14ac:dyDescent="0.15">
      <c r="A79" s="117" t="s">
        <v>298</v>
      </c>
      <c r="B79" s="156" t="s">
        <v>521</v>
      </c>
      <c r="C79" s="156" t="s">
        <v>236</v>
      </c>
      <c r="D79" s="156" t="s">
        <v>708</v>
      </c>
      <c r="E79" s="153" t="s">
        <v>1022</v>
      </c>
      <c r="F79" s="120">
        <v>32</v>
      </c>
      <c r="G79" s="120">
        <v>32</v>
      </c>
      <c r="H79" s="254"/>
      <c r="I79" s="296">
        <v>1</v>
      </c>
      <c r="J79" s="296">
        <v>1</v>
      </c>
      <c r="K79" s="296">
        <v>1</v>
      </c>
      <c r="L79" s="296">
        <v>1</v>
      </c>
      <c r="M79" s="296">
        <v>1</v>
      </c>
      <c r="N79" s="296">
        <v>1</v>
      </c>
      <c r="O79" s="296">
        <v>1</v>
      </c>
      <c r="P79" s="296">
        <v>1</v>
      </c>
      <c r="Q79" s="296">
        <v>1</v>
      </c>
      <c r="R79" s="296">
        <v>1</v>
      </c>
      <c r="S79" s="296">
        <v>1</v>
      </c>
      <c r="T79" s="296">
        <v>1</v>
      </c>
      <c r="U79" s="296">
        <v>1</v>
      </c>
      <c r="V79" s="296">
        <v>1</v>
      </c>
      <c r="W79" s="296">
        <v>1</v>
      </c>
      <c r="X79" s="296">
        <v>1</v>
      </c>
      <c r="Y79" s="296">
        <v>1</v>
      </c>
      <c r="Z79" s="296">
        <v>1</v>
      </c>
      <c r="AA79" s="296">
        <v>1</v>
      </c>
      <c r="AB79" s="296">
        <v>1</v>
      </c>
      <c r="AC79" s="296">
        <v>1</v>
      </c>
      <c r="AD79" s="296">
        <v>1</v>
      </c>
      <c r="AE79" s="296">
        <v>1</v>
      </c>
      <c r="AF79" s="296">
        <v>0.81</v>
      </c>
      <c r="AG79" s="296">
        <v>1</v>
      </c>
      <c r="AH79" s="296">
        <v>1</v>
      </c>
      <c r="AI79" s="296">
        <v>1</v>
      </c>
      <c r="AJ79" s="296">
        <v>1</v>
      </c>
      <c r="AK79" s="296">
        <v>1</v>
      </c>
      <c r="AL79" s="296">
        <v>1</v>
      </c>
      <c r="AM79" s="296">
        <v>1</v>
      </c>
      <c r="AN79" s="296">
        <v>1</v>
      </c>
      <c r="AO79" s="296">
        <v>1</v>
      </c>
      <c r="AP79" s="296">
        <v>1</v>
      </c>
      <c r="AQ79" s="296">
        <v>1</v>
      </c>
      <c r="AR79" s="296">
        <v>1</v>
      </c>
      <c r="AS79" s="296">
        <v>1</v>
      </c>
      <c r="AT79" s="296">
        <v>1</v>
      </c>
      <c r="AU79" s="296">
        <v>1</v>
      </c>
      <c r="AV79" s="296">
        <v>0.5</v>
      </c>
      <c r="AW79" s="296">
        <v>1</v>
      </c>
      <c r="AX79" s="296">
        <v>0.89</v>
      </c>
      <c r="AY79" s="296">
        <v>1</v>
      </c>
      <c r="AZ79" s="296">
        <v>0.55000000000000004</v>
      </c>
      <c r="BA79" s="296">
        <v>1</v>
      </c>
      <c r="BB79" s="296">
        <v>0.6</v>
      </c>
      <c r="BC79" s="296">
        <v>1</v>
      </c>
      <c r="BD79" s="296">
        <v>1</v>
      </c>
      <c r="BE79" s="296">
        <v>1</v>
      </c>
      <c r="BF79" s="296">
        <v>1</v>
      </c>
      <c r="BG79" s="296">
        <v>0.73</v>
      </c>
      <c r="BH79" s="296">
        <v>1</v>
      </c>
      <c r="BI79" s="296">
        <v>1</v>
      </c>
      <c r="BJ79" s="296">
        <v>1</v>
      </c>
      <c r="BK79" s="296">
        <v>1</v>
      </c>
      <c r="BL79" s="296">
        <v>1</v>
      </c>
      <c r="BM79" s="296">
        <v>1</v>
      </c>
      <c r="BN79" s="296">
        <v>0.5</v>
      </c>
      <c r="BO79" s="296">
        <v>0.78</v>
      </c>
      <c r="BP79" s="296">
        <v>0.6</v>
      </c>
      <c r="BQ79" s="129"/>
    </row>
    <row r="80" spans="1:69" ht="15" x14ac:dyDescent="0.15">
      <c r="A80" s="117" t="s">
        <v>299</v>
      </c>
      <c r="B80" s="156" t="s">
        <v>521</v>
      </c>
      <c r="C80" s="156" t="s">
        <v>236</v>
      </c>
      <c r="D80" s="156" t="s">
        <v>709</v>
      </c>
      <c r="E80" s="153" t="s">
        <v>1022</v>
      </c>
      <c r="F80" s="120">
        <v>40</v>
      </c>
      <c r="G80" s="120">
        <v>40</v>
      </c>
      <c r="H80" s="254"/>
      <c r="I80" s="296">
        <v>1</v>
      </c>
      <c r="J80" s="296">
        <v>1</v>
      </c>
      <c r="K80" s="296">
        <v>1</v>
      </c>
      <c r="L80" s="296">
        <v>1</v>
      </c>
      <c r="M80" s="296">
        <v>1</v>
      </c>
      <c r="N80" s="296">
        <v>1</v>
      </c>
      <c r="O80" s="296">
        <v>1</v>
      </c>
      <c r="P80" s="296">
        <v>1</v>
      </c>
      <c r="Q80" s="296">
        <v>1</v>
      </c>
      <c r="R80" s="296">
        <v>1</v>
      </c>
      <c r="S80" s="296">
        <v>1</v>
      </c>
      <c r="T80" s="296">
        <v>1</v>
      </c>
      <c r="U80" s="296">
        <v>1</v>
      </c>
      <c r="V80" s="296">
        <v>1</v>
      </c>
      <c r="W80" s="296">
        <v>1</v>
      </c>
      <c r="X80" s="296">
        <v>1</v>
      </c>
      <c r="Y80" s="296">
        <v>1</v>
      </c>
      <c r="Z80" s="296">
        <v>1</v>
      </c>
      <c r="AA80" s="296">
        <v>1</v>
      </c>
      <c r="AB80" s="296">
        <v>1</v>
      </c>
      <c r="AC80" s="296">
        <v>1</v>
      </c>
      <c r="AD80" s="296">
        <v>1</v>
      </c>
      <c r="AE80" s="296">
        <v>1</v>
      </c>
      <c r="AF80" s="296">
        <v>0.81</v>
      </c>
      <c r="AG80" s="296">
        <v>1</v>
      </c>
      <c r="AH80" s="296">
        <v>1</v>
      </c>
      <c r="AI80" s="296">
        <v>1</v>
      </c>
      <c r="AJ80" s="296">
        <v>1</v>
      </c>
      <c r="AK80" s="296">
        <v>1</v>
      </c>
      <c r="AL80" s="296">
        <v>1</v>
      </c>
      <c r="AM80" s="296">
        <v>1</v>
      </c>
      <c r="AN80" s="296">
        <v>1</v>
      </c>
      <c r="AO80" s="296">
        <v>1</v>
      </c>
      <c r="AP80" s="296">
        <v>1</v>
      </c>
      <c r="AQ80" s="296">
        <v>1</v>
      </c>
      <c r="AR80" s="296">
        <v>1</v>
      </c>
      <c r="AS80" s="296">
        <v>1</v>
      </c>
      <c r="AT80" s="296">
        <v>1</v>
      </c>
      <c r="AU80" s="296">
        <v>1</v>
      </c>
      <c r="AV80" s="296">
        <v>0.5</v>
      </c>
      <c r="AW80" s="296">
        <v>1</v>
      </c>
      <c r="AX80" s="296">
        <v>0.89</v>
      </c>
      <c r="AY80" s="296">
        <v>1</v>
      </c>
      <c r="AZ80" s="296">
        <v>0.55000000000000004</v>
      </c>
      <c r="BA80" s="296">
        <v>1</v>
      </c>
      <c r="BB80" s="296">
        <v>0.6</v>
      </c>
      <c r="BC80" s="296">
        <v>1</v>
      </c>
      <c r="BD80" s="296">
        <v>1</v>
      </c>
      <c r="BE80" s="296">
        <v>1</v>
      </c>
      <c r="BF80" s="296">
        <v>1</v>
      </c>
      <c r="BG80" s="296">
        <v>0.73</v>
      </c>
      <c r="BH80" s="296">
        <v>1</v>
      </c>
      <c r="BI80" s="296">
        <v>1</v>
      </c>
      <c r="BJ80" s="296">
        <v>1</v>
      </c>
      <c r="BK80" s="296">
        <v>1</v>
      </c>
      <c r="BL80" s="296">
        <v>1</v>
      </c>
      <c r="BM80" s="296">
        <v>1</v>
      </c>
      <c r="BN80" s="296">
        <v>0.5</v>
      </c>
      <c r="BO80" s="296">
        <v>0.78</v>
      </c>
      <c r="BP80" s="296">
        <v>0.6</v>
      </c>
      <c r="BQ80" s="129"/>
    </row>
    <row r="81" spans="1:69" ht="15" x14ac:dyDescent="0.15">
      <c r="A81" s="117" t="s">
        <v>300</v>
      </c>
      <c r="B81" s="156" t="s">
        <v>521</v>
      </c>
      <c r="C81" s="156" t="s">
        <v>236</v>
      </c>
      <c r="D81" s="156" t="s">
        <v>710</v>
      </c>
      <c r="E81" s="153" t="s">
        <v>1022</v>
      </c>
      <c r="F81" s="120">
        <v>48</v>
      </c>
      <c r="G81" s="120">
        <v>48</v>
      </c>
      <c r="H81" s="254"/>
      <c r="I81" s="296">
        <v>1</v>
      </c>
      <c r="J81" s="296">
        <v>1</v>
      </c>
      <c r="K81" s="296">
        <v>1</v>
      </c>
      <c r="L81" s="296">
        <v>1</v>
      </c>
      <c r="M81" s="296">
        <v>1</v>
      </c>
      <c r="N81" s="296">
        <v>1</v>
      </c>
      <c r="O81" s="296">
        <v>1</v>
      </c>
      <c r="P81" s="296">
        <v>1</v>
      </c>
      <c r="Q81" s="296">
        <v>1</v>
      </c>
      <c r="R81" s="296">
        <v>1</v>
      </c>
      <c r="S81" s="296">
        <v>1</v>
      </c>
      <c r="T81" s="296">
        <v>1</v>
      </c>
      <c r="U81" s="296">
        <v>1</v>
      </c>
      <c r="V81" s="296">
        <v>1</v>
      </c>
      <c r="W81" s="296">
        <v>1</v>
      </c>
      <c r="X81" s="296">
        <v>1</v>
      </c>
      <c r="Y81" s="296">
        <v>1</v>
      </c>
      <c r="Z81" s="296">
        <v>1</v>
      </c>
      <c r="AA81" s="296">
        <v>1</v>
      </c>
      <c r="AB81" s="296">
        <v>1</v>
      </c>
      <c r="AC81" s="296">
        <v>1</v>
      </c>
      <c r="AD81" s="296">
        <v>1</v>
      </c>
      <c r="AE81" s="296">
        <v>1</v>
      </c>
      <c r="AF81" s="296">
        <v>0.81</v>
      </c>
      <c r="AG81" s="296">
        <v>1</v>
      </c>
      <c r="AH81" s="296">
        <v>1</v>
      </c>
      <c r="AI81" s="296">
        <v>1</v>
      </c>
      <c r="AJ81" s="296">
        <v>1</v>
      </c>
      <c r="AK81" s="296">
        <v>1</v>
      </c>
      <c r="AL81" s="296">
        <v>1</v>
      </c>
      <c r="AM81" s="296">
        <v>1</v>
      </c>
      <c r="AN81" s="296">
        <v>1</v>
      </c>
      <c r="AO81" s="296">
        <v>1</v>
      </c>
      <c r="AP81" s="296">
        <v>1</v>
      </c>
      <c r="AQ81" s="296">
        <v>1</v>
      </c>
      <c r="AR81" s="296">
        <v>1</v>
      </c>
      <c r="AS81" s="296">
        <v>1</v>
      </c>
      <c r="AT81" s="296">
        <v>1</v>
      </c>
      <c r="AU81" s="296">
        <v>1</v>
      </c>
      <c r="AV81" s="296">
        <v>0.5</v>
      </c>
      <c r="AW81" s="296">
        <v>1</v>
      </c>
      <c r="AX81" s="296">
        <v>0.89</v>
      </c>
      <c r="AY81" s="296">
        <v>1</v>
      </c>
      <c r="AZ81" s="296">
        <v>0.55000000000000004</v>
      </c>
      <c r="BA81" s="296">
        <v>1</v>
      </c>
      <c r="BB81" s="296">
        <v>0.6</v>
      </c>
      <c r="BC81" s="296">
        <v>1</v>
      </c>
      <c r="BD81" s="296">
        <v>1</v>
      </c>
      <c r="BE81" s="296">
        <v>1</v>
      </c>
      <c r="BF81" s="296">
        <v>1</v>
      </c>
      <c r="BG81" s="296">
        <v>0.73</v>
      </c>
      <c r="BH81" s="296">
        <v>1</v>
      </c>
      <c r="BI81" s="296">
        <v>1</v>
      </c>
      <c r="BJ81" s="296">
        <v>1</v>
      </c>
      <c r="BK81" s="296">
        <v>1</v>
      </c>
      <c r="BL81" s="296">
        <v>1</v>
      </c>
      <c r="BM81" s="296">
        <v>1</v>
      </c>
      <c r="BN81" s="296">
        <v>0.5</v>
      </c>
      <c r="BO81" s="296">
        <v>0.78</v>
      </c>
      <c r="BP81" s="296">
        <v>0.6</v>
      </c>
      <c r="BQ81" s="129"/>
    </row>
    <row r="82" spans="1:69" ht="15" x14ac:dyDescent="0.15">
      <c r="A82" s="104" t="s">
        <v>301</v>
      </c>
      <c r="B82" s="156" t="s">
        <v>521</v>
      </c>
      <c r="C82" s="156" t="s">
        <v>236</v>
      </c>
      <c r="D82" s="156" t="s">
        <v>711</v>
      </c>
      <c r="E82" s="153" t="s">
        <v>1022</v>
      </c>
      <c r="F82" s="107">
        <v>24.5</v>
      </c>
      <c r="G82" s="107">
        <v>24.5</v>
      </c>
      <c r="H82" s="248"/>
      <c r="I82" s="296">
        <v>1</v>
      </c>
      <c r="J82" s="296">
        <v>1</v>
      </c>
      <c r="K82" s="296">
        <v>1</v>
      </c>
      <c r="L82" s="296">
        <v>1</v>
      </c>
      <c r="M82" s="296">
        <v>1</v>
      </c>
      <c r="N82" s="296">
        <v>1</v>
      </c>
      <c r="O82" s="296">
        <v>1</v>
      </c>
      <c r="P82" s="296">
        <v>1</v>
      </c>
      <c r="Q82" s="296">
        <v>1</v>
      </c>
      <c r="R82" s="296">
        <v>1</v>
      </c>
      <c r="S82" s="296">
        <v>1</v>
      </c>
      <c r="T82" s="296">
        <v>1</v>
      </c>
      <c r="U82" s="296">
        <v>1</v>
      </c>
      <c r="V82" s="296">
        <v>1</v>
      </c>
      <c r="W82" s="296">
        <v>1</v>
      </c>
      <c r="X82" s="296">
        <v>1</v>
      </c>
      <c r="Y82" s="296">
        <v>1</v>
      </c>
      <c r="Z82" s="296">
        <v>1</v>
      </c>
      <c r="AA82" s="296">
        <v>1</v>
      </c>
      <c r="AB82" s="296">
        <v>1</v>
      </c>
      <c r="AC82" s="296">
        <v>1</v>
      </c>
      <c r="AD82" s="296">
        <v>0.5</v>
      </c>
      <c r="AE82" s="296">
        <v>1</v>
      </c>
      <c r="AF82" s="296">
        <v>0.38</v>
      </c>
      <c r="AG82" s="296">
        <v>1</v>
      </c>
      <c r="AH82" s="296">
        <v>0.5</v>
      </c>
      <c r="AI82" s="296">
        <v>1</v>
      </c>
      <c r="AJ82" s="296">
        <v>0.6</v>
      </c>
      <c r="AK82" s="296">
        <v>0.6</v>
      </c>
      <c r="AL82" s="296">
        <v>0.5</v>
      </c>
      <c r="AM82" s="296">
        <v>1</v>
      </c>
      <c r="AN82" s="296">
        <v>1</v>
      </c>
      <c r="AO82" s="296">
        <v>1</v>
      </c>
      <c r="AP82" s="296">
        <v>1</v>
      </c>
      <c r="AQ82" s="296">
        <v>1</v>
      </c>
      <c r="AR82" s="296">
        <v>1</v>
      </c>
      <c r="AS82" s="296">
        <v>1</v>
      </c>
      <c r="AT82" s="296">
        <v>1</v>
      </c>
      <c r="AU82" s="296">
        <v>1</v>
      </c>
      <c r="AV82" s="296">
        <v>0.5</v>
      </c>
      <c r="AW82" s="296">
        <v>1</v>
      </c>
      <c r="AX82" s="296">
        <v>0.36</v>
      </c>
      <c r="AY82" s="296">
        <v>1</v>
      </c>
      <c r="AZ82" s="296">
        <v>0.19</v>
      </c>
      <c r="BA82" s="296">
        <v>0.67</v>
      </c>
      <c r="BB82" s="296">
        <v>0.24</v>
      </c>
      <c r="BC82" s="296">
        <v>1</v>
      </c>
      <c r="BD82" s="296">
        <v>0.5</v>
      </c>
      <c r="BE82" s="296">
        <v>0.3</v>
      </c>
      <c r="BF82" s="296">
        <v>0.5</v>
      </c>
      <c r="BG82" s="296">
        <v>0.89</v>
      </c>
      <c r="BH82" s="296">
        <v>1</v>
      </c>
      <c r="BI82" s="296">
        <v>1</v>
      </c>
      <c r="BJ82" s="296">
        <v>1</v>
      </c>
      <c r="BK82" s="296">
        <v>1</v>
      </c>
      <c r="BL82" s="296">
        <v>1</v>
      </c>
      <c r="BM82" s="296">
        <v>1</v>
      </c>
      <c r="BN82" s="296">
        <v>0.5</v>
      </c>
      <c r="BO82" s="296">
        <v>0.78</v>
      </c>
      <c r="BP82" s="296">
        <v>0.6</v>
      </c>
      <c r="BQ82" s="129"/>
    </row>
    <row r="83" spans="1:69" ht="14" x14ac:dyDescent="0.15">
      <c r="A83" s="117" t="s">
        <v>302</v>
      </c>
      <c r="B83" s="156" t="s">
        <v>521</v>
      </c>
      <c r="C83" s="156" t="s">
        <v>237</v>
      </c>
      <c r="D83" s="156" t="s">
        <v>712</v>
      </c>
      <c r="E83" s="156" t="s">
        <v>1022</v>
      </c>
      <c r="F83" s="120">
        <v>4</v>
      </c>
      <c r="G83" s="120">
        <v>20</v>
      </c>
      <c r="H83" s="254"/>
      <c r="I83" s="296">
        <v>1</v>
      </c>
      <c r="J83" s="296">
        <v>1</v>
      </c>
      <c r="K83" s="296">
        <v>1</v>
      </c>
      <c r="L83" s="296">
        <v>1</v>
      </c>
      <c r="M83" s="296">
        <v>1</v>
      </c>
      <c r="N83" s="296">
        <v>1</v>
      </c>
      <c r="O83" s="296">
        <v>1</v>
      </c>
      <c r="P83" s="296">
        <v>1</v>
      </c>
      <c r="Q83" s="296">
        <v>1</v>
      </c>
      <c r="R83" s="296">
        <v>1</v>
      </c>
      <c r="S83" s="296">
        <v>1</v>
      </c>
      <c r="T83" s="296">
        <v>1</v>
      </c>
      <c r="U83" s="296">
        <v>1</v>
      </c>
      <c r="V83" s="296">
        <v>1</v>
      </c>
      <c r="W83" s="296">
        <v>1</v>
      </c>
      <c r="X83" s="296">
        <v>1</v>
      </c>
      <c r="Y83" s="296">
        <v>1</v>
      </c>
      <c r="Z83" s="296">
        <v>1</v>
      </c>
      <c r="AA83" s="296">
        <v>1</v>
      </c>
      <c r="AB83" s="296">
        <v>1</v>
      </c>
      <c r="AC83" s="296">
        <v>1</v>
      </c>
      <c r="AD83" s="296">
        <v>1</v>
      </c>
      <c r="AE83" s="296">
        <v>1</v>
      </c>
      <c r="AF83" s="296">
        <v>0.81</v>
      </c>
      <c r="AG83" s="296">
        <v>1</v>
      </c>
      <c r="AH83" s="296">
        <v>1</v>
      </c>
      <c r="AI83" s="296">
        <v>1</v>
      </c>
      <c r="AJ83" s="296">
        <v>1</v>
      </c>
      <c r="AK83" s="296">
        <v>1</v>
      </c>
      <c r="AL83" s="296">
        <v>1</v>
      </c>
      <c r="AM83" s="296">
        <v>1</v>
      </c>
      <c r="AN83" s="296">
        <v>1</v>
      </c>
      <c r="AO83" s="296">
        <v>1</v>
      </c>
      <c r="AP83" s="296">
        <v>1</v>
      </c>
      <c r="AQ83" s="296">
        <v>1</v>
      </c>
      <c r="AR83" s="296">
        <v>1</v>
      </c>
      <c r="AS83" s="296">
        <v>1</v>
      </c>
      <c r="AT83" s="296">
        <v>1</v>
      </c>
      <c r="AU83" s="296">
        <v>1</v>
      </c>
      <c r="AV83" s="296">
        <v>0.5</v>
      </c>
      <c r="AW83" s="296">
        <v>1</v>
      </c>
      <c r="AX83" s="296">
        <v>0.89</v>
      </c>
      <c r="AY83" s="296">
        <v>1</v>
      </c>
      <c r="AZ83" s="296">
        <v>0.55000000000000004</v>
      </c>
      <c r="BA83" s="296">
        <v>1</v>
      </c>
      <c r="BB83" s="296">
        <v>0.6</v>
      </c>
      <c r="BC83" s="296">
        <v>1</v>
      </c>
      <c r="BD83" s="296">
        <v>1</v>
      </c>
      <c r="BE83" s="296">
        <v>1</v>
      </c>
      <c r="BF83" s="296">
        <v>1</v>
      </c>
      <c r="BG83" s="296">
        <v>0.73</v>
      </c>
      <c r="BH83" s="296">
        <v>1</v>
      </c>
      <c r="BI83" s="296">
        <v>1</v>
      </c>
      <c r="BJ83" s="296">
        <v>1</v>
      </c>
      <c r="BK83" s="296">
        <v>1</v>
      </c>
      <c r="BL83" s="296">
        <v>1</v>
      </c>
      <c r="BM83" s="296">
        <v>1</v>
      </c>
      <c r="BN83" s="296">
        <v>0.5</v>
      </c>
      <c r="BO83" s="296">
        <v>0.78</v>
      </c>
      <c r="BP83" s="296">
        <v>0.6</v>
      </c>
      <c r="BQ83" s="129"/>
    </row>
    <row r="84" spans="1:69" ht="14" x14ac:dyDescent="0.15">
      <c r="A84" s="117" t="s">
        <v>305</v>
      </c>
      <c r="B84" s="156" t="s">
        <v>521</v>
      </c>
      <c r="C84" s="156" t="s">
        <v>237</v>
      </c>
      <c r="D84" s="156" t="s">
        <v>713</v>
      </c>
      <c r="E84" s="156" t="s">
        <v>1022</v>
      </c>
      <c r="F84" s="120">
        <v>4</v>
      </c>
      <c r="G84" s="120">
        <v>32</v>
      </c>
      <c r="H84" s="254"/>
      <c r="I84" s="296">
        <v>1</v>
      </c>
      <c r="J84" s="296">
        <v>1</v>
      </c>
      <c r="K84" s="296">
        <v>1</v>
      </c>
      <c r="L84" s="296">
        <v>1</v>
      </c>
      <c r="M84" s="296">
        <v>1</v>
      </c>
      <c r="N84" s="296">
        <v>1</v>
      </c>
      <c r="O84" s="296">
        <v>1</v>
      </c>
      <c r="P84" s="296">
        <v>1</v>
      </c>
      <c r="Q84" s="296">
        <v>1</v>
      </c>
      <c r="R84" s="296">
        <v>1</v>
      </c>
      <c r="S84" s="296">
        <v>1</v>
      </c>
      <c r="T84" s="296">
        <v>1</v>
      </c>
      <c r="U84" s="296">
        <v>1</v>
      </c>
      <c r="V84" s="296">
        <v>1</v>
      </c>
      <c r="W84" s="296">
        <v>1</v>
      </c>
      <c r="X84" s="296">
        <v>1</v>
      </c>
      <c r="Y84" s="296">
        <v>1</v>
      </c>
      <c r="Z84" s="296">
        <v>1</v>
      </c>
      <c r="AA84" s="296">
        <v>1</v>
      </c>
      <c r="AB84" s="296">
        <v>1</v>
      </c>
      <c r="AC84" s="296">
        <v>1</v>
      </c>
      <c r="AD84" s="296">
        <v>1</v>
      </c>
      <c r="AE84" s="296">
        <v>1</v>
      </c>
      <c r="AF84" s="296">
        <v>0.81</v>
      </c>
      <c r="AG84" s="296">
        <v>1</v>
      </c>
      <c r="AH84" s="296">
        <v>1</v>
      </c>
      <c r="AI84" s="296">
        <v>1</v>
      </c>
      <c r="AJ84" s="296">
        <v>1</v>
      </c>
      <c r="AK84" s="296">
        <v>1</v>
      </c>
      <c r="AL84" s="296">
        <v>1</v>
      </c>
      <c r="AM84" s="296">
        <v>1</v>
      </c>
      <c r="AN84" s="296">
        <v>1</v>
      </c>
      <c r="AO84" s="296">
        <v>1</v>
      </c>
      <c r="AP84" s="296">
        <v>1</v>
      </c>
      <c r="AQ84" s="296">
        <v>1</v>
      </c>
      <c r="AR84" s="296">
        <v>1</v>
      </c>
      <c r="AS84" s="296">
        <v>1</v>
      </c>
      <c r="AT84" s="296">
        <v>1</v>
      </c>
      <c r="AU84" s="296">
        <v>1</v>
      </c>
      <c r="AV84" s="296">
        <v>0.5</v>
      </c>
      <c r="AW84" s="296">
        <v>1</v>
      </c>
      <c r="AX84" s="296">
        <v>0.89</v>
      </c>
      <c r="AY84" s="296">
        <v>1</v>
      </c>
      <c r="AZ84" s="296">
        <v>0.55000000000000004</v>
      </c>
      <c r="BA84" s="296">
        <v>1</v>
      </c>
      <c r="BB84" s="296">
        <v>0.6</v>
      </c>
      <c r="BC84" s="296">
        <v>1</v>
      </c>
      <c r="BD84" s="296">
        <v>1</v>
      </c>
      <c r="BE84" s="296">
        <v>1</v>
      </c>
      <c r="BF84" s="296">
        <v>1</v>
      </c>
      <c r="BG84" s="296">
        <v>0.89</v>
      </c>
      <c r="BH84" s="296">
        <v>1</v>
      </c>
      <c r="BI84" s="296">
        <v>1</v>
      </c>
      <c r="BJ84" s="296">
        <v>1</v>
      </c>
      <c r="BK84" s="296">
        <v>1</v>
      </c>
      <c r="BL84" s="296">
        <v>1</v>
      </c>
      <c r="BM84" s="296">
        <v>1</v>
      </c>
      <c r="BN84" s="296">
        <v>0.5</v>
      </c>
      <c r="BO84" s="296">
        <v>0.78</v>
      </c>
      <c r="BP84" s="296">
        <v>0.6</v>
      </c>
      <c r="BQ84" s="129"/>
    </row>
    <row r="85" spans="1:69" ht="14" x14ac:dyDescent="0.15">
      <c r="A85" s="117" t="s">
        <v>303</v>
      </c>
      <c r="B85" s="156" t="s">
        <v>521</v>
      </c>
      <c r="C85" s="156" t="s">
        <v>237</v>
      </c>
      <c r="D85" s="156" t="s">
        <v>714</v>
      </c>
      <c r="E85" s="156" t="s">
        <v>1022</v>
      </c>
      <c r="F85" s="120">
        <v>4</v>
      </c>
      <c r="G85" s="120">
        <v>64</v>
      </c>
      <c r="H85" s="254"/>
      <c r="I85" s="296">
        <v>1</v>
      </c>
      <c r="J85" s="296">
        <v>1</v>
      </c>
      <c r="K85" s="296">
        <v>1</v>
      </c>
      <c r="L85" s="296">
        <v>1</v>
      </c>
      <c r="M85" s="296">
        <v>1</v>
      </c>
      <c r="N85" s="296">
        <v>1</v>
      </c>
      <c r="O85" s="296">
        <v>1</v>
      </c>
      <c r="P85" s="296">
        <v>1</v>
      </c>
      <c r="Q85" s="296">
        <v>1</v>
      </c>
      <c r="R85" s="296">
        <v>1</v>
      </c>
      <c r="S85" s="296">
        <v>1</v>
      </c>
      <c r="T85" s="296">
        <v>1</v>
      </c>
      <c r="U85" s="296">
        <v>1</v>
      </c>
      <c r="V85" s="296">
        <v>1</v>
      </c>
      <c r="W85" s="296">
        <v>1</v>
      </c>
      <c r="X85" s="296">
        <v>1</v>
      </c>
      <c r="Y85" s="296">
        <v>1</v>
      </c>
      <c r="Z85" s="296">
        <v>1</v>
      </c>
      <c r="AA85" s="296">
        <v>1</v>
      </c>
      <c r="AB85" s="296">
        <v>1</v>
      </c>
      <c r="AC85" s="296">
        <v>1</v>
      </c>
      <c r="AD85" s="296">
        <v>1</v>
      </c>
      <c r="AE85" s="296">
        <v>1</v>
      </c>
      <c r="AF85" s="296">
        <v>0.81</v>
      </c>
      <c r="AG85" s="296">
        <v>1</v>
      </c>
      <c r="AH85" s="296">
        <v>1</v>
      </c>
      <c r="AI85" s="296">
        <v>1</v>
      </c>
      <c r="AJ85" s="296">
        <v>1</v>
      </c>
      <c r="AK85" s="296">
        <v>1</v>
      </c>
      <c r="AL85" s="296">
        <v>1</v>
      </c>
      <c r="AM85" s="296">
        <v>1</v>
      </c>
      <c r="AN85" s="296">
        <v>1</v>
      </c>
      <c r="AO85" s="296">
        <v>1</v>
      </c>
      <c r="AP85" s="296">
        <v>1</v>
      </c>
      <c r="AQ85" s="296">
        <v>1</v>
      </c>
      <c r="AR85" s="296">
        <v>1</v>
      </c>
      <c r="AS85" s="296">
        <v>1</v>
      </c>
      <c r="AT85" s="296">
        <v>1</v>
      </c>
      <c r="AU85" s="296">
        <v>1</v>
      </c>
      <c r="AV85" s="296">
        <v>0.5</v>
      </c>
      <c r="AW85" s="296">
        <v>1</v>
      </c>
      <c r="AX85" s="296">
        <v>0.89</v>
      </c>
      <c r="AY85" s="296">
        <v>1</v>
      </c>
      <c r="AZ85" s="296">
        <v>0.55000000000000004</v>
      </c>
      <c r="BA85" s="296">
        <v>1</v>
      </c>
      <c r="BB85" s="296">
        <v>0.6</v>
      </c>
      <c r="BC85" s="296">
        <v>1</v>
      </c>
      <c r="BD85" s="296">
        <v>1</v>
      </c>
      <c r="BE85" s="296">
        <v>1</v>
      </c>
      <c r="BF85" s="296">
        <v>1</v>
      </c>
      <c r="BG85" s="296">
        <v>0.73</v>
      </c>
      <c r="BH85" s="296">
        <v>1</v>
      </c>
      <c r="BI85" s="296">
        <v>1</v>
      </c>
      <c r="BJ85" s="296">
        <v>1</v>
      </c>
      <c r="BK85" s="296">
        <v>1</v>
      </c>
      <c r="BL85" s="296">
        <v>1</v>
      </c>
      <c r="BM85" s="296">
        <v>1</v>
      </c>
      <c r="BN85" s="296">
        <v>0.5</v>
      </c>
      <c r="BO85" s="296">
        <v>0.78</v>
      </c>
      <c r="BP85" s="296">
        <v>0.6</v>
      </c>
      <c r="BQ85" s="129"/>
    </row>
    <row r="86" spans="1:69" ht="14" x14ac:dyDescent="0.15">
      <c r="A86" s="117" t="s">
        <v>304</v>
      </c>
      <c r="B86" s="156" t="s">
        <v>521</v>
      </c>
      <c r="C86" s="156" t="s">
        <v>237</v>
      </c>
      <c r="D86" s="156" t="s">
        <v>715</v>
      </c>
      <c r="E86" s="156" t="s">
        <v>1022</v>
      </c>
      <c r="F86" s="120">
        <v>4</v>
      </c>
      <c r="G86" s="120">
        <v>104</v>
      </c>
      <c r="H86" s="254"/>
      <c r="I86" s="296">
        <v>1</v>
      </c>
      <c r="J86" s="296">
        <v>1</v>
      </c>
      <c r="K86" s="296">
        <v>1</v>
      </c>
      <c r="L86" s="296">
        <v>1</v>
      </c>
      <c r="M86" s="296">
        <v>1</v>
      </c>
      <c r="N86" s="296">
        <v>1</v>
      </c>
      <c r="O86" s="296">
        <v>1</v>
      </c>
      <c r="P86" s="296">
        <v>1</v>
      </c>
      <c r="Q86" s="296">
        <v>1</v>
      </c>
      <c r="R86" s="296">
        <v>1</v>
      </c>
      <c r="S86" s="296">
        <v>1</v>
      </c>
      <c r="T86" s="296">
        <v>1</v>
      </c>
      <c r="U86" s="296">
        <v>1</v>
      </c>
      <c r="V86" s="296">
        <v>1</v>
      </c>
      <c r="W86" s="296">
        <v>1</v>
      </c>
      <c r="X86" s="296">
        <v>1</v>
      </c>
      <c r="Y86" s="296">
        <v>1</v>
      </c>
      <c r="Z86" s="296">
        <v>1</v>
      </c>
      <c r="AA86" s="296">
        <v>1</v>
      </c>
      <c r="AB86" s="296">
        <v>1</v>
      </c>
      <c r="AC86" s="296">
        <v>1</v>
      </c>
      <c r="AD86" s="296">
        <v>1</v>
      </c>
      <c r="AE86" s="296">
        <v>1</v>
      </c>
      <c r="AF86" s="296">
        <v>0.81</v>
      </c>
      <c r="AG86" s="296">
        <v>1</v>
      </c>
      <c r="AH86" s="296">
        <v>1</v>
      </c>
      <c r="AI86" s="296">
        <v>1</v>
      </c>
      <c r="AJ86" s="296">
        <v>1</v>
      </c>
      <c r="AK86" s="296">
        <v>1</v>
      </c>
      <c r="AL86" s="296">
        <v>1</v>
      </c>
      <c r="AM86" s="296">
        <v>1</v>
      </c>
      <c r="AN86" s="296">
        <v>1</v>
      </c>
      <c r="AO86" s="296">
        <v>1</v>
      </c>
      <c r="AP86" s="296">
        <v>1</v>
      </c>
      <c r="AQ86" s="296">
        <v>1</v>
      </c>
      <c r="AR86" s="296">
        <v>1</v>
      </c>
      <c r="AS86" s="296">
        <v>1</v>
      </c>
      <c r="AT86" s="296">
        <v>1</v>
      </c>
      <c r="AU86" s="296">
        <v>1</v>
      </c>
      <c r="AV86" s="296">
        <v>0.5</v>
      </c>
      <c r="AW86" s="296">
        <v>1</v>
      </c>
      <c r="AX86" s="296">
        <v>0.89</v>
      </c>
      <c r="AY86" s="296">
        <v>1</v>
      </c>
      <c r="AZ86" s="296">
        <v>0.55000000000000004</v>
      </c>
      <c r="BA86" s="296">
        <v>1</v>
      </c>
      <c r="BB86" s="296">
        <v>0.6</v>
      </c>
      <c r="BC86" s="296">
        <v>1</v>
      </c>
      <c r="BD86" s="296">
        <v>1</v>
      </c>
      <c r="BE86" s="296">
        <v>1</v>
      </c>
      <c r="BF86" s="296">
        <v>1</v>
      </c>
      <c r="BG86" s="296">
        <v>0.73</v>
      </c>
      <c r="BH86" s="296">
        <v>1</v>
      </c>
      <c r="BI86" s="296">
        <v>1</v>
      </c>
      <c r="BJ86" s="296">
        <v>1</v>
      </c>
      <c r="BK86" s="296">
        <v>1</v>
      </c>
      <c r="BL86" s="296">
        <v>1</v>
      </c>
      <c r="BM86" s="296">
        <v>1</v>
      </c>
      <c r="BN86" s="296">
        <v>0.5</v>
      </c>
      <c r="BO86" s="296">
        <v>0.78</v>
      </c>
      <c r="BP86" s="296">
        <v>0.6</v>
      </c>
      <c r="BQ86" s="129"/>
    </row>
    <row r="87" spans="1:69" ht="14" x14ac:dyDescent="0.15">
      <c r="A87" s="117" t="s">
        <v>306</v>
      </c>
      <c r="B87" s="156" t="s">
        <v>521</v>
      </c>
      <c r="C87" s="156" t="s">
        <v>237</v>
      </c>
      <c r="D87" s="156" t="s">
        <v>716</v>
      </c>
      <c r="E87" s="156" t="s">
        <v>1022</v>
      </c>
      <c r="F87" s="120">
        <v>4</v>
      </c>
      <c r="G87" s="120">
        <v>160</v>
      </c>
      <c r="H87" s="254"/>
      <c r="I87" s="296">
        <v>1</v>
      </c>
      <c r="J87" s="296">
        <v>1</v>
      </c>
      <c r="K87" s="296">
        <v>1</v>
      </c>
      <c r="L87" s="296">
        <v>1</v>
      </c>
      <c r="M87" s="296">
        <v>1</v>
      </c>
      <c r="N87" s="296">
        <v>1</v>
      </c>
      <c r="O87" s="296">
        <v>1</v>
      </c>
      <c r="P87" s="296">
        <v>1</v>
      </c>
      <c r="Q87" s="296">
        <v>1</v>
      </c>
      <c r="R87" s="296">
        <v>1</v>
      </c>
      <c r="S87" s="296">
        <v>1</v>
      </c>
      <c r="T87" s="296">
        <v>1</v>
      </c>
      <c r="U87" s="296">
        <v>1</v>
      </c>
      <c r="V87" s="296">
        <v>1</v>
      </c>
      <c r="W87" s="296">
        <v>1</v>
      </c>
      <c r="X87" s="296">
        <v>1</v>
      </c>
      <c r="Y87" s="296">
        <v>1</v>
      </c>
      <c r="Z87" s="296">
        <v>1</v>
      </c>
      <c r="AA87" s="296">
        <v>1</v>
      </c>
      <c r="AB87" s="296">
        <v>1</v>
      </c>
      <c r="AC87" s="296">
        <v>1</v>
      </c>
      <c r="AD87" s="296">
        <v>1</v>
      </c>
      <c r="AE87" s="296">
        <v>1</v>
      </c>
      <c r="AF87" s="296">
        <v>0.81</v>
      </c>
      <c r="AG87" s="296">
        <v>1</v>
      </c>
      <c r="AH87" s="296">
        <v>1</v>
      </c>
      <c r="AI87" s="296">
        <v>1</v>
      </c>
      <c r="AJ87" s="296">
        <v>1</v>
      </c>
      <c r="AK87" s="296">
        <v>1</v>
      </c>
      <c r="AL87" s="296">
        <v>1</v>
      </c>
      <c r="AM87" s="296">
        <v>1</v>
      </c>
      <c r="AN87" s="296">
        <v>1</v>
      </c>
      <c r="AO87" s="296">
        <v>1</v>
      </c>
      <c r="AP87" s="296">
        <v>1</v>
      </c>
      <c r="AQ87" s="296">
        <v>1</v>
      </c>
      <c r="AR87" s="296">
        <v>1</v>
      </c>
      <c r="AS87" s="296">
        <v>1</v>
      </c>
      <c r="AT87" s="296">
        <v>1</v>
      </c>
      <c r="AU87" s="296">
        <v>1</v>
      </c>
      <c r="AV87" s="296">
        <v>0.5</v>
      </c>
      <c r="AW87" s="296">
        <v>1</v>
      </c>
      <c r="AX87" s="296">
        <v>0.89</v>
      </c>
      <c r="AY87" s="296">
        <v>1</v>
      </c>
      <c r="AZ87" s="296">
        <v>0.55000000000000004</v>
      </c>
      <c r="BA87" s="296">
        <v>1</v>
      </c>
      <c r="BB87" s="296">
        <v>0.6</v>
      </c>
      <c r="BC87" s="296">
        <v>1</v>
      </c>
      <c r="BD87" s="296">
        <v>1</v>
      </c>
      <c r="BE87" s="296">
        <v>1</v>
      </c>
      <c r="BF87" s="296">
        <v>1</v>
      </c>
      <c r="BG87" s="296">
        <v>0.73</v>
      </c>
      <c r="BH87" s="296">
        <v>1</v>
      </c>
      <c r="BI87" s="296">
        <v>1</v>
      </c>
      <c r="BJ87" s="296">
        <v>1</v>
      </c>
      <c r="BK87" s="296">
        <v>1</v>
      </c>
      <c r="BL87" s="296">
        <v>1</v>
      </c>
      <c r="BM87" s="296">
        <v>1</v>
      </c>
      <c r="BN87" s="296">
        <v>0.5</v>
      </c>
      <c r="BO87" s="296">
        <v>0.78</v>
      </c>
      <c r="BP87" s="296">
        <v>0.6</v>
      </c>
      <c r="BQ87" s="129"/>
    </row>
    <row r="88" spans="1:69" ht="14" x14ac:dyDescent="0.15">
      <c r="A88" s="117" t="s">
        <v>307</v>
      </c>
      <c r="B88" s="156" t="s">
        <v>521</v>
      </c>
      <c r="C88" s="156" t="s">
        <v>237</v>
      </c>
      <c r="D88" s="156" t="s">
        <v>717</v>
      </c>
      <c r="E88" s="156" t="s">
        <v>1022</v>
      </c>
      <c r="F88" s="120">
        <v>6</v>
      </c>
      <c r="G88" s="120">
        <v>176</v>
      </c>
      <c r="H88" s="254"/>
      <c r="I88" s="296">
        <v>1</v>
      </c>
      <c r="J88" s="296">
        <v>1</v>
      </c>
      <c r="K88" s="296">
        <v>1</v>
      </c>
      <c r="L88" s="296">
        <v>1</v>
      </c>
      <c r="M88" s="296">
        <v>1</v>
      </c>
      <c r="N88" s="296">
        <v>1</v>
      </c>
      <c r="O88" s="296">
        <v>1</v>
      </c>
      <c r="P88" s="296">
        <v>1</v>
      </c>
      <c r="Q88" s="296">
        <v>1</v>
      </c>
      <c r="R88" s="296">
        <v>1</v>
      </c>
      <c r="S88" s="296">
        <v>1</v>
      </c>
      <c r="T88" s="296">
        <v>1</v>
      </c>
      <c r="U88" s="296">
        <v>1</v>
      </c>
      <c r="V88" s="296">
        <v>1</v>
      </c>
      <c r="W88" s="296">
        <v>1</v>
      </c>
      <c r="X88" s="296">
        <v>1</v>
      </c>
      <c r="Y88" s="296">
        <v>1</v>
      </c>
      <c r="Z88" s="296">
        <v>1</v>
      </c>
      <c r="AA88" s="296">
        <v>1</v>
      </c>
      <c r="AB88" s="296">
        <v>1</v>
      </c>
      <c r="AC88" s="296">
        <v>1</v>
      </c>
      <c r="AD88" s="296">
        <v>1</v>
      </c>
      <c r="AE88" s="296">
        <v>1</v>
      </c>
      <c r="AF88" s="296">
        <v>0.81</v>
      </c>
      <c r="AG88" s="296">
        <v>1</v>
      </c>
      <c r="AH88" s="296">
        <v>1</v>
      </c>
      <c r="AI88" s="296">
        <v>1</v>
      </c>
      <c r="AJ88" s="296">
        <v>1</v>
      </c>
      <c r="AK88" s="296">
        <v>1</v>
      </c>
      <c r="AL88" s="296">
        <v>1</v>
      </c>
      <c r="AM88" s="296">
        <v>1</v>
      </c>
      <c r="AN88" s="296">
        <v>1</v>
      </c>
      <c r="AO88" s="296">
        <v>1</v>
      </c>
      <c r="AP88" s="296">
        <v>1</v>
      </c>
      <c r="AQ88" s="296">
        <v>1</v>
      </c>
      <c r="AR88" s="296">
        <v>1</v>
      </c>
      <c r="AS88" s="296">
        <v>1</v>
      </c>
      <c r="AT88" s="296">
        <v>1</v>
      </c>
      <c r="AU88" s="296">
        <v>1</v>
      </c>
      <c r="AV88" s="296">
        <v>0.5</v>
      </c>
      <c r="AW88" s="296">
        <v>1</v>
      </c>
      <c r="AX88" s="296">
        <v>0.89</v>
      </c>
      <c r="AY88" s="296">
        <v>1</v>
      </c>
      <c r="AZ88" s="296">
        <v>0.55000000000000004</v>
      </c>
      <c r="BA88" s="296">
        <v>1</v>
      </c>
      <c r="BB88" s="296">
        <v>0.6</v>
      </c>
      <c r="BC88" s="296">
        <v>1</v>
      </c>
      <c r="BD88" s="296">
        <v>1</v>
      </c>
      <c r="BE88" s="296">
        <v>1</v>
      </c>
      <c r="BF88" s="296">
        <v>1</v>
      </c>
      <c r="BG88" s="296">
        <v>0.73</v>
      </c>
      <c r="BH88" s="296">
        <v>1</v>
      </c>
      <c r="BI88" s="296">
        <v>1</v>
      </c>
      <c r="BJ88" s="296">
        <v>1</v>
      </c>
      <c r="BK88" s="296">
        <v>1</v>
      </c>
      <c r="BL88" s="296">
        <v>1</v>
      </c>
      <c r="BM88" s="296">
        <v>1</v>
      </c>
      <c r="BN88" s="296">
        <v>0.5</v>
      </c>
      <c r="BO88" s="296">
        <v>0.78</v>
      </c>
      <c r="BP88" s="296">
        <v>0.6</v>
      </c>
      <c r="BQ88" s="129"/>
    </row>
    <row r="89" spans="1:69" ht="14" x14ac:dyDescent="0.15">
      <c r="A89" s="117" t="s">
        <v>308</v>
      </c>
      <c r="B89" s="156" t="s">
        <v>521</v>
      </c>
      <c r="C89" s="156" t="s">
        <v>237</v>
      </c>
      <c r="D89" s="156" t="s">
        <v>718</v>
      </c>
      <c r="E89" s="156" t="s">
        <v>1022</v>
      </c>
      <c r="F89" s="120">
        <v>6</v>
      </c>
      <c r="G89" s="120">
        <v>248</v>
      </c>
      <c r="H89" s="254"/>
      <c r="I89" s="296">
        <v>1</v>
      </c>
      <c r="J89" s="296">
        <v>1</v>
      </c>
      <c r="K89" s="296">
        <v>1</v>
      </c>
      <c r="L89" s="296">
        <v>1</v>
      </c>
      <c r="M89" s="296">
        <v>1</v>
      </c>
      <c r="N89" s="296">
        <v>1</v>
      </c>
      <c r="O89" s="296">
        <v>1</v>
      </c>
      <c r="P89" s="296">
        <v>1</v>
      </c>
      <c r="Q89" s="296">
        <v>1</v>
      </c>
      <c r="R89" s="296">
        <v>1</v>
      </c>
      <c r="S89" s="296">
        <v>1</v>
      </c>
      <c r="T89" s="296">
        <v>1</v>
      </c>
      <c r="U89" s="296">
        <v>1</v>
      </c>
      <c r="V89" s="296">
        <v>1</v>
      </c>
      <c r="W89" s="296">
        <v>1</v>
      </c>
      <c r="X89" s="296">
        <v>1</v>
      </c>
      <c r="Y89" s="296">
        <v>1</v>
      </c>
      <c r="Z89" s="296">
        <v>1</v>
      </c>
      <c r="AA89" s="296">
        <v>1</v>
      </c>
      <c r="AB89" s="296">
        <v>1</v>
      </c>
      <c r="AC89" s="296">
        <v>1</v>
      </c>
      <c r="AD89" s="296">
        <v>1</v>
      </c>
      <c r="AE89" s="296">
        <v>1</v>
      </c>
      <c r="AF89" s="296">
        <v>0.81</v>
      </c>
      <c r="AG89" s="296">
        <v>1</v>
      </c>
      <c r="AH89" s="296">
        <v>1</v>
      </c>
      <c r="AI89" s="296">
        <v>1</v>
      </c>
      <c r="AJ89" s="296">
        <v>1</v>
      </c>
      <c r="AK89" s="296">
        <v>1</v>
      </c>
      <c r="AL89" s="296">
        <v>1</v>
      </c>
      <c r="AM89" s="296">
        <v>1</v>
      </c>
      <c r="AN89" s="296">
        <v>1</v>
      </c>
      <c r="AO89" s="296">
        <v>1</v>
      </c>
      <c r="AP89" s="296">
        <v>1</v>
      </c>
      <c r="AQ89" s="296">
        <v>1</v>
      </c>
      <c r="AR89" s="296">
        <v>1</v>
      </c>
      <c r="AS89" s="296">
        <v>1</v>
      </c>
      <c r="AT89" s="296">
        <v>1</v>
      </c>
      <c r="AU89" s="296">
        <v>1</v>
      </c>
      <c r="AV89" s="296">
        <v>0.5</v>
      </c>
      <c r="AW89" s="296">
        <v>1</v>
      </c>
      <c r="AX89" s="296">
        <v>0.89</v>
      </c>
      <c r="AY89" s="296">
        <v>1</v>
      </c>
      <c r="AZ89" s="296">
        <v>0.55000000000000004</v>
      </c>
      <c r="BA89" s="296">
        <v>1</v>
      </c>
      <c r="BB89" s="296">
        <v>0.6</v>
      </c>
      <c r="BC89" s="296">
        <v>1</v>
      </c>
      <c r="BD89" s="296">
        <v>1</v>
      </c>
      <c r="BE89" s="296">
        <v>1</v>
      </c>
      <c r="BF89" s="296">
        <v>1</v>
      </c>
      <c r="BG89" s="296">
        <v>0.73</v>
      </c>
      <c r="BH89" s="296">
        <v>1</v>
      </c>
      <c r="BI89" s="296">
        <v>1</v>
      </c>
      <c r="BJ89" s="296">
        <v>1</v>
      </c>
      <c r="BK89" s="296">
        <v>1</v>
      </c>
      <c r="BL89" s="296">
        <v>1</v>
      </c>
      <c r="BM89" s="296">
        <v>1</v>
      </c>
      <c r="BN89" s="296">
        <v>0.5</v>
      </c>
      <c r="BO89" s="296">
        <v>0.78</v>
      </c>
      <c r="BP89" s="296">
        <v>0.6</v>
      </c>
      <c r="BQ89" s="129"/>
    </row>
    <row r="90" spans="1:69" ht="14" x14ac:dyDescent="0.15">
      <c r="A90" s="117" t="s">
        <v>309</v>
      </c>
      <c r="B90" s="156" t="s">
        <v>521</v>
      </c>
      <c r="C90" s="156" t="s">
        <v>237</v>
      </c>
      <c r="D90" s="156" t="s">
        <v>719</v>
      </c>
      <c r="E90" s="156" t="s">
        <v>1022</v>
      </c>
      <c r="F90" s="120">
        <v>8</v>
      </c>
      <c r="G90" s="120">
        <v>80</v>
      </c>
      <c r="H90" s="254"/>
      <c r="I90" s="296">
        <v>1</v>
      </c>
      <c r="J90" s="296">
        <v>1</v>
      </c>
      <c r="K90" s="296">
        <v>1</v>
      </c>
      <c r="L90" s="296">
        <v>1</v>
      </c>
      <c r="M90" s="296">
        <v>1</v>
      </c>
      <c r="N90" s="296">
        <v>1</v>
      </c>
      <c r="O90" s="296">
        <v>1</v>
      </c>
      <c r="P90" s="296">
        <v>1</v>
      </c>
      <c r="Q90" s="296">
        <v>1</v>
      </c>
      <c r="R90" s="296">
        <v>1</v>
      </c>
      <c r="S90" s="296">
        <v>1</v>
      </c>
      <c r="T90" s="296">
        <v>1</v>
      </c>
      <c r="U90" s="296">
        <v>1</v>
      </c>
      <c r="V90" s="296">
        <v>1</v>
      </c>
      <c r="W90" s="296">
        <v>1</v>
      </c>
      <c r="X90" s="296">
        <v>1</v>
      </c>
      <c r="Y90" s="296">
        <v>1</v>
      </c>
      <c r="Z90" s="296">
        <v>1</v>
      </c>
      <c r="AA90" s="296">
        <v>1</v>
      </c>
      <c r="AB90" s="296">
        <v>1</v>
      </c>
      <c r="AC90" s="296">
        <v>1</v>
      </c>
      <c r="AD90" s="296">
        <v>1</v>
      </c>
      <c r="AE90" s="296">
        <v>1</v>
      </c>
      <c r="AF90" s="296">
        <v>0.81</v>
      </c>
      <c r="AG90" s="296">
        <v>1</v>
      </c>
      <c r="AH90" s="296">
        <v>1</v>
      </c>
      <c r="AI90" s="296">
        <v>1</v>
      </c>
      <c r="AJ90" s="296">
        <v>1</v>
      </c>
      <c r="AK90" s="296">
        <v>1</v>
      </c>
      <c r="AL90" s="296">
        <v>1</v>
      </c>
      <c r="AM90" s="296">
        <v>1</v>
      </c>
      <c r="AN90" s="296">
        <v>1</v>
      </c>
      <c r="AO90" s="296">
        <v>1</v>
      </c>
      <c r="AP90" s="296">
        <v>1</v>
      </c>
      <c r="AQ90" s="296">
        <v>1</v>
      </c>
      <c r="AR90" s="296">
        <v>1</v>
      </c>
      <c r="AS90" s="296">
        <v>1</v>
      </c>
      <c r="AT90" s="296">
        <v>1</v>
      </c>
      <c r="AU90" s="296">
        <v>1</v>
      </c>
      <c r="AV90" s="296">
        <v>0.5</v>
      </c>
      <c r="AW90" s="296">
        <v>1</v>
      </c>
      <c r="AX90" s="296">
        <v>0.89</v>
      </c>
      <c r="AY90" s="296">
        <v>1</v>
      </c>
      <c r="AZ90" s="296">
        <v>0.55000000000000004</v>
      </c>
      <c r="BA90" s="296">
        <v>1</v>
      </c>
      <c r="BB90" s="296">
        <v>0.6</v>
      </c>
      <c r="BC90" s="296">
        <v>1</v>
      </c>
      <c r="BD90" s="296">
        <v>1</v>
      </c>
      <c r="BE90" s="296">
        <v>1</v>
      </c>
      <c r="BF90" s="296">
        <v>1</v>
      </c>
      <c r="BG90" s="296">
        <v>0.73</v>
      </c>
      <c r="BH90" s="296">
        <v>1</v>
      </c>
      <c r="BI90" s="296">
        <v>1</v>
      </c>
      <c r="BJ90" s="296">
        <v>1</v>
      </c>
      <c r="BK90" s="296">
        <v>1</v>
      </c>
      <c r="BL90" s="296">
        <v>1</v>
      </c>
      <c r="BM90" s="296">
        <v>1</v>
      </c>
      <c r="BN90" s="296">
        <v>0.5</v>
      </c>
      <c r="BO90" s="296">
        <v>0.78</v>
      </c>
      <c r="BP90" s="296">
        <v>0.6</v>
      </c>
      <c r="BQ90" s="129"/>
    </row>
    <row r="91" spans="1:69" ht="14" x14ac:dyDescent="0.15">
      <c r="A91" s="117" t="s">
        <v>310</v>
      </c>
      <c r="B91" s="156" t="s">
        <v>521</v>
      </c>
      <c r="C91" s="156" t="s">
        <v>237</v>
      </c>
      <c r="D91" s="156" t="s">
        <v>720</v>
      </c>
      <c r="E91" s="156" t="s">
        <v>1022</v>
      </c>
      <c r="F91" s="120">
        <v>8</v>
      </c>
      <c r="G91" s="120">
        <v>120</v>
      </c>
      <c r="H91" s="254"/>
      <c r="I91" s="296">
        <v>1</v>
      </c>
      <c r="J91" s="296">
        <v>1</v>
      </c>
      <c r="K91" s="296">
        <v>1</v>
      </c>
      <c r="L91" s="296">
        <v>1</v>
      </c>
      <c r="M91" s="296">
        <v>1</v>
      </c>
      <c r="N91" s="296">
        <v>1</v>
      </c>
      <c r="O91" s="296">
        <v>1</v>
      </c>
      <c r="P91" s="296">
        <v>1</v>
      </c>
      <c r="Q91" s="296">
        <v>1</v>
      </c>
      <c r="R91" s="296">
        <v>1</v>
      </c>
      <c r="S91" s="296">
        <v>1</v>
      </c>
      <c r="T91" s="296">
        <v>1</v>
      </c>
      <c r="U91" s="296">
        <v>1</v>
      </c>
      <c r="V91" s="296">
        <v>1</v>
      </c>
      <c r="W91" s="296">
        <v>1</v>
      </c>
      <c r="X91" s="296">
        <v>1</v>
      </c>
      <c r="Y91" s="296">
        <v>1</v>
      </c>
      <c r="Z91" s="296">
        <v>1</v>
      </c>
      <c r="AA91" s="296">
        <v>1</v>
      </c>
      <c r="AB91" s="296">
        <v>1</v>
      </c>
      <c r="AC91" s="296">
        <v>1</v>
      </c>
      <c r="AD91" s="296">
        <v>1</v>
      </c>
      <c r="AE91" s="296">
        <v>1</v>
      </c>
      <c r="AF91" s="296">
        <v>0.81</v>
      </c>
      <c r="AG91" s="296">
        <v>1</v>
      </c>
      <c r="AH91" s="296">
        <v>1</v>
      </c>
      <c r="AI91" s="296">
        <v>1</v>
      </c>
      <c r="AJ91" s="296">
        <v>1</v>
      </c>
      <c r="AK91" s="296">
        <v>1</v>
      </c>
      <c r="AL91" s="296">
        <v>1</v>
      </c>
      <c r="AM91" s="296">
        <v>1</v>
      </c>
      <c r="AN91" s="296">
        <v>1</v>
      </c>
      <c r="AO91" s="296">
        <v>1</v>
      </c>
      <c r="AP91" s="296">
        <v>1</v>
      </c>
      <c r="AQ91" s="296">
        <v>1</v>
      </c>
      <c r="AR91" s="296">
        <v>1</v>
      </c>
      <c r="AS91" s="296">
        <v>1</v>
      </c>
      <c r="AT91" s="296">
        <v>1</v>
      </c>
      <c r="AU91" s="296">
        <v>1</v>
      </c>
      <c r="AV91" s="296">
        <v>0.5</v>
      </c>
      <c r="AW91" s="296">
        <v>1</v>
      </c>
      <c r="AX91" s="296">
        <v>0.89</v>
      </c>
      <c r="AY91" s="296">
        <v>1</v>
      </c>
      <c r="AZ91" s="296">
        <v>0.55000000000000004</v>
      </c>
      <c r="BA91" s="296">
        <v>1</v>
      </c>
      <c r="BB91" s="296">
        <v>0.6</v>
      </c>
      <c r="BC91" s="296">
        <v>1</v>
      </c>
      <c r="BD91" s="296">
        <v>1</v>
      </c>
      <c r="BE91" s="296">
        <v>1</v>
      </c>
      <c r="BF91" s="296">
        <v>1</v>
      </c>
      <c r="BG91" s="296">
        <v>0.73</v>
      </c>
      <c r="BH91" s="296">
        <v>1</v>
      </c>
      <c r="BI91" s="296">
        <v>1</v>
      </c>
      <c r="BJ91" s="296">
        <v>1</v>
      </c>
      <c r="BK91" s="296">
        <v>1</v>
      </c>
      <c r="BL91" s="296">
        <v>1</v>
      </c>
      <c r="BM91" s="296">
        <v>1</v>
      </c>
      <c r="BN91" s="296">
        <v>0.5</v>
      </c>
      <c r="BO91" s="296">
        <v>0.78</v>
      </c>
      <c r="BP91" s="296">
        <v>0.6</v>
      </c>
      <c r="BQ91" s="129"/>
    </row>
    <row r="92" spans="1:69" ht="14" x14ac:dyDescent="0.15">
      <c r="A92" s="117" t="s">
        <v>311</v>
      </c>
      <c r="B92" s="156" t="s">
        <v>521</v>
      </c>
      <c r="C92" s="156" t="s">
        <v>237</v>
      </c>
      <c r="D92" s="156" t="s">
        <v>721</v>
      </c>
      <c r="E92" s="156" t="s">
        <v>1028</v>
      </c>
      <c r="F92" s="120">
        <v>8</v>
      </c>
      <c r="G92" s="120">
        <v>136</v>
      </c>
      <c r="H92" s="254">
        <v>8</v>
      </c>
      <c r="I92" s="296">
        <v>1</v>
      </c>
      <c r="J92" s="296">
        <v>1</v>
      </c>
      <c r="K92" s="296">
        <v>1</v>
      </c>
      <c r="L92" s="296">
        <v>1</v>
      </c>
      <c r="M92" s="296">
        <v>1</v>
      </c>
      <c r="N92" s="296">
        <v>1</v>
      </c>
      <c r="O92" s="296">
        <v>1</v>
      </c>
      <c r="P92" s="296">
        <v>1</v>
      </c>
      <c r="Q92" s="296">
        <v>1</v>
      </c>
      <c r="R92" s="296">
        <v>1</v>
      </c>
      <c r="S92" s="296">
        <v>1</v>
      </c>
      <c r="T92" s="296">
        <v>1</v>
      </c>
      <c r="U92" s="296">
        <v>1</v>
      </c>
      <c r="V92" s="296">
        <v>1</v>
      </c>
      <c r="W92" s="296">
        <v>1</v>
      </c>
      <c r="X92" s="296">
        <v>1</v>
      </c>
      <c r="Y92" s="296">
        <v>1</v>
      </c>
      <c r="Z92" s="296">
        <v>1</v>
      </c>
      <c r="AA92" s="296">
        <v>1</v>
      </c>
      <c r="AB92" s="296">
        <v>1</v>
      </c>
      <c r="AC92" s="296">
        <v>1</v>
      </c>
      <c r="AD92" s="296">
        <v>1</v>
      </c>
      <c r="AE92" s="296">
        <v>1</v>
      </c>
      <c r="AF92" s="296">
        <v>0.81</v>
      </c>
      <c r="AG92" s="296">
        <v>1</v>
      </c>
      <c r="AH92" s="296">
        <v>1</v>
      </c>
      <c r="AI92" s="296">
        <v>1</v>
      </c>
      <c r="AJ92" s="296">
        <v>1</v>
      </c>
      <c r="AK92" s="296">
        <v>1</v>
      </c>
      <c r="AL92" s="296">
        <v>1</v>
      </c>
      <c r="AM92" s="296">
        <v>1</v>
      </c>
      <c r="AN92" s="296">
        <v>1</v>
      </c>
      <c r="AO92" s="296">
        <v>1</v>
      </c>
      <c r="AP92" s="296">
        <v>1</v>
      </c>
      <c r="AQ92" s="296">
        <v>1</v>
      </c>
      <c r="AR92" s="296">
        <v>1</v>
      </c>
      <c r="AS92" s="296">
        <v>1</v>
      </c>
      <c r="AT92" s="296">
        <v>1</v>
      </c>
      <c r="AU92" s="296">
        <v>1</v>
      </c>
      <c r="AV92" s="296">
        <v>0.5</v>
      </c>
      <c r="AW92" s="296">
        <v>1</v>
      </c>
      <c r="AX92" s="296">
        <v>0.89</v>
      </c>
      <c r="AY92" s="296">
        <v>1</v>
      </c>
      <c r="AZ92" s="296">
        <v>0.55000000000000004</v>
      </c>
      <c r="BA92" s="296">
        <v>1</v>
      </c>
      <c r="BB92" s="296">
        <v>0.6</v>
      </c>
      <c r="BC92" s="296">
        <v>1</v>
      </c>
      <c r="BD92" s="296">
        <v>1</v>
      </c>
      <c r="BE92" s="296">
        <v>1</v>
      </c>
      <c r="BF92" s="296">
        <v>1</v>
      </c>
      <c r="BG92" s="296">
        <v>0.73</v>
      </c>
      <c r="BH92" s="296">
        <v>1</v>
      </c>
      <c r="BI92" s="296">
        <v>1</v>
      </c>
      <c r="BJ92" s="296">
        <v>1</v>
      </c>
      <c r="BK92" s="296">
        <v>1</v>
      </c>
      <c r="BL92" s="296">
        <v>1</v>
      </c>
      <c r="BM92" s="296">
        <v>1</v>
      </c>
      <c r="BN92" s="296">
        <v>0.5</v>
      </c>
      <c r="BO92" s="296">
        <v>0.78</v>
      </c>
      <c r="BP92" s="296">
        <v>0.6</v>
      </c>
      <c r="BQ92" s="129"/>
    </row>
    <row r="93" spans="1:69" ht="14" x14ac:dyDescent="0.15">
      <c r="A93" s="117" t="s">
        <v>312</v>
      </c>
      <c r="B93" s="156" t="s">
        <v>521</v>
      </c>
      <c r="C93" s="156" t="s">
        <v>237</v>
      </c>
      <c r="D93" s="156" t="s">
        <v>722</v>
      </c>
      <c r="E93" s="156" t="s">
        <v>1022</v>
      </c>
      <c r="F93" s="120">
        <v>8</v>
      </c>
      <c r="G93" s="120">
        <v>144</v>
      </c>
      <c r="H93" s="254"/>
      <c r="I93" s="296">
        <v>1</v>
      </c>
      <c r="J93" s="296">
        <v>1</v>
      </c>
      <c r="K93" s="296">
        <v>1</v>
      </c>
      <c r="L93" s="296">
        <v>1</v>
      </c>
      <c r="M93" s="296">
        <v>1</v>
      </c>
      <c r="N93" s="296">
        <v>1</v>
      </c>
      <c r="O93" s="296">
        <v>1</v>
      </c>
      <c r="P93" s="296">
        <v>1</v>
      </c>
      <c r="Q93" s="296">
        <v>1</v>
      </c>
      <c r="R93" s="296">
        <v>1</v>
      </c>
      <c r="S93" s="296">
        <v>1</v>
      </c>
      <c r="T93" s="296">
        <v>1</v>
      </c>
      <c r="U93" s="296">
        <v>1</v>
      </c>
      <c r="V93" s="296">
        <v>1</v>
      </c>
      <c r="W93" s="296">
        <v>1</v>
      </c>
      <c r="X93" s="296">
        <v>1</v>
      </c>
      <c r="Y93" s="296">
        <v>1</v>
      </c>
      <c r="Z93" s="296">
        <v>1</v>
      </c>
      <c r="AA93" s="296">
        <v>1</v>
      </c>
      <c r="AB93" s="296">
        <v>1</v>
      </c>
      <c r="AC93" s="296">
        <v>1</v>
      </c>
      <c r="AD93" s="296">
        <v>1</v>
      </c>
      <c r="AE93" s="296">
        <v>1</v>
      </c>
      <c r="AF93" s="296">
        <v>0.81</v>
      </c>
      <c r="AG93" s="296">
        <v>1</v>
      </c>
      <c r="AH93" s="296">
        <v>1</v>
      </c>
      <c r="AI93" s="296">
        <v>1</v>
      </c>
      <c r="AJ93" s="296">
        <v>1</v>
      </c>
      <c r="AK93" s="296">
        <v>1</v>
      </c>
      <c r="AL93" s="296">
        <v>1</v>
      </c>
      <c r="AM93" s="296">
        <v>1</v>
      </c>
      <c r="AN93" s="296">
        <v>1</v>
      </c>
      <c r="AO93" s="296">
        <v>1</v>
      </c>
      <c r="AP93" s="296">
        <v>1</v>
      </c>
      <c r="AQ93" s="296">
        <v>1</v>
      </c>
      <c r="AR93" s="296">
        <v>1</v>
      </c>
      <c r="AS93" s="296">
        <v>1</v>
      </c>
      <c r="AT93" s="296">
        <v>1</v>
      </c>
      <c r="AU93" s="296">
        <v>1</v>
      </c>
      <c r="AV93" s="296">
        <v>0.5</v>
      </c>
      <c r="AW93" s="296">
        <v>1</v>
      </c>
      <c r="AX93" s="296">
        <v>0.89</v>
      </c>
      <c r="AY93" s="296">
        <v>1</v>
      </c>
      <c r="AZ93" s="296">
        <v>0.55000000000000004</v>
      </c>
      <c r="BA93" s="296">
        <v>1</v>
      </c>
      <c r="BB93" s="296">
        <v>0.6</v>
      </c>
      <c r="BC93" s="296">
        <v>1</v>
      </c>
      <c r="BD93" s="296">
        <v>1</v>
      </c>
      <c r="BE93" s="296">
        <v>1</v>
      </c>
      <c r="BF93" s="296">
        <v>1</v>
      </c>
      <c r="BG93" s="296">
        <v>0.73</v>
      </c>
      <c r="BH93" s="296">
        <v>1</v>
      </c>
      <c r="BI93" s="296">
        <v>1</v>
      </c>
      <c r="BJ93" s="296">
        <v>1</v>
      </c>
      <c r="BK93" s="296">
        <v>1</v>
      </c>
      <c r="BL93" s="296">
        <v>1</v>
      </c>
      <c r="BM93" s="296">
        <v>1</v>
      </c>
      <c r="BN93" s="296">
        <v>0.5</v>
      </c>
      <c r="BO93" s="296">
        <v>0.78</v>
      </c>
      <c r="BP93" s="296">
        <v>0.6</v>
      </c>
      <c r="BQ93" s="129"/>
    </row>
    <row r="94" spans="1:69" ht="14" x14ac:dyDescent="0.15">
      <c r="A94" s="117" t="s">
        <v>313</v>
      </c>
      <c r="B94" s="156" t="s">
        <v>521</v>
      </c>
      <c r="C94" s="156" t="s">
        <v>237</v>
      </c>
      <c r="D94" s="156" t="s">
        <v>723</v>
      </c>
      <c r="E94" s="156" t="s">
        <v>1028</v>
      </c>
      <c r="F94" s="120">
        <v>8</v>
      </c>
      <c r="G94" s="120">
        <v>160</v>
      </c>
      <c r="H94" s="254">
        <v>8</v>
      </c>
      <c r="I94" s="296">
        <v>1</v>
      </c>
      <c r="J94" s="296">
        <v>1</v>
      </c>
      <c r="K94" s="296">
        <v>1</v>
      </c>
      <c r="L94" s="296">
        <v>1</v>
      </c>
      <c r="M94" s="296">
        <v>1</v>
      </c>
      <c r="N94" s="296">
        <v>1</v>
      </c>
      <c r="O94" s="296">
        <v>1</v>
      </c>
      <c r="P94" s="296">
        <v>1</v>
      </c>
      <c r="Q94" s="296">
        <v>1</v>
      </c>
      <c r="R94" s="296">
        <v>1</v>
      </c>
      <c r="S94" s="296">
        <v>1</v>
      </c>
      <c r="T94" s="296">
        <v>1</v>
      </c>
      <c r="U94" s="296">
        <v>1</v>
      </c>
      <c r="V94" s="296">
        <v>1</v>
      </c>
      <c r="W94" s="296">
        <v>1</v>
      </c>
      <c r="X94" s="296">
        <v>1</v>
      </c>
      <c r="Y94" s="296">
        <v>1</v>
      </c>
      <c r="Z94" s="296">
        <v>1</v>
      </c>
      <c r="AA94" s="296">
        <v>1</v>
      </c>
      <c r="AB94" s="296">
        <v>1</v>
      </c>
      <c r="AC94" s="296">
        <v>1</v>
      </c>
      <c r="AD94" s="296">
        <v>1</v>
      </c>
      <c r="AE94" s="296">
        <v>1</v>
      </c>
      <c r="AF94" s="296">
        <v>0.81</v>
      </c>
      <c r="AG94" s="296">
        <v>1</v>
      </c>
      <c r="AH94" s="296">
        <v>1</v>
      </c>
      <c r="AI94" s="296">
        <v>1</v>
      </c>
      <c r="AJ94" s="296">
        <v>1</v>
      </c>
      <c r="AK94" s="296">
        <v>1</v>
      </c>
      <c r="AL94" s="296">
        <v>1</v>
      </c>
      <c r="AM94" s="296">
        <v>1</v>
      </c>
      <c r="AN94" s="296">
        <v>1</v>
      </c>
      <c r="AO94" s="296">
        <v>1</v>
      </c>
      <c r="AP94" s="296">
        <v>1</v>
      </c>
      <c r="AQ94" s="296">
        <v>1</v>
      </c>
      <c r="AR94" s="296">
        <v>1</v>
      </c>
      <c r="AS94" s="296">
        <v>1</v>
      </c>
      <c r="AT94" s="296">
        <v>1</v>
      </c>
      <c r="AU94" s="296">
        <v>1</v>
      </c>
      <c r="AV94" s="296">
        <v>0.5</v>
      </c>
      <c r="AW94" s="296">
        <v>1</v>
      </c>
      <c r="AX94" s="296">
        <v>0.89</v>
      </c>
      <c r="AY94" s="296">
        <v>1</v>
      </c>
      <c r="AZ94" s="296">
        <v>0.55000000000000004</v>
      </c>
      <c r="BA94" s="296">
        <v>1</v>
      </c>
      <c r="BB94" s="296">
        <v>0.6</v>
      </c>
      <c r="BC94" s="296">
        <v>1</v>
      </c>
      <c r="BD94" s="296">
        <v>1</v>
      </c>
      <c r="BE94" s="296">
        <v>1</v>
      </c>
      <c r="BF94" s="296">
        <v>1</v>
      </c>
      <c r="BG94" s="296">
        <v>0.73</v>
      </c>
      <c r="BH94" s="296">
        <v>1</v>
      </c>
      <c r="BI94" s="296">
        <v>1</v>
      </c>
      <c r="BJ94" s="296">
        <v>1</v>
      </c>
      <c r="BK94" s="296">
        <v>1</v>
      </c>
      <c r="BL94" s="296">
        <v>1</v>
      </c>
      <c r="BM94" s="296">
        <v>1</v>
      </c>
      <c r="BN94" s="296">
        <v>0.5</v>
      </c>
      <c r="BO94" s="296">
        <v>0.78</v>
      </c>
      <c r="BP94" s="296">
        <v>0.6</v>
      </c>
      <c r="BQ94" s="129"/>
    </row>
    <row r="95" spans="1:69" ht="14" x14ac:dyDescent="0.15">
      <c r="A95" s="117" t="s">
        <v>314</v>
      </c>
      <c r="B95" s="156" t="s">
        <v>521</v>
      </c>
      <c r="C95" s="156" t="s">
        <v>237</v>
      </c>
      <c r="D95" s="156" t="s">
        <v>724</v>
      </c>
      <c r="E95" s="156" t="s">
        <v>1022</v>
      </c>
      <c r="F95" s="120">
        <v>8</v>
      </c>
      <c r="G95" s="120">
        <v>200</v>
      </c>
      <c r="H95" s="254"/>
      <c r="I95" s="296">
        <v>1</v>
      </c>
      <c r="J95" s="296">
        <v>1</v>
      </c>
      <c r="K95" s="296">
        <v>1</v>
      </c>
      <c r="L95" s="296">
        <v>1</v>
      </c>
      <c r="M95" s="296">
        <v>1</v>
      </c>
      <c r="N95" s="296">
        <v>1</v>
      </c>
      <c r="O95" s="296">
        <v>1</v>
      </c>
      <c r="P95" s="296">
        <v>1</v>
      </c>
      <c r="Q95" s="296">
        <v>1</v>
      </c>
      <c r="R95" s="296">
        <v>1</v>
      </c>
      <c r="S95" s="296">
        <v>1</v>
      </c>
      <c r="T95" s="296">
        <v>1</v>
      </c>
      <c r="U95" s="296">
        <v>1</v>
      </c>
      <c r="V95" s="296">
        <v>1</v>
      </c>
      <c r="W95" s="296">
        <v>1</v>
      </c>
      <c r="X95" s="296">
        <v>1</v>
      </c>
      <c r="Y95" s="296">
        <v>1</v>
      </c>
      <c r="Z95" s="296">
        <v>1</v>
      </c>
      <c r="AA95" s="296">
        <v>1</v>
      </c>
      <c r="AB95" s="296">
        <v>1</v>
      </c>
      <c r="AC95" s="296">
        <v>1</v>
      </c>
      <c r="AD95" s="296">
        <v>1</v>
      </c>
      <c r="AE95" s="296">
        <v>1</v>
      </c>
      <c r="AF95" s="296">
        <v>0.81</v>
      </c>
      <c r="AG95" s="296">
        <v>1</v>
      </c>
      <c r="AH95" s="296">
        <v>1</v>
      </c>
      <c r="AI95" s="296">
        <v>1</v>
      </c>
      <c r="AJ95" s="296">
        <v>1</v>
      </c>
      <c r="AK95" s="296">
        <v>1</v>
      </c>
      <c r="AL95" s="296">
        <v>1</v>
      </c>
      <c r="AM95" s="296">
        <v>1</v>
      </c>
      <c r="AN95" s="296">
        <v>1</v>
      </c>
      <c r="AO95" s="296">
        <v>1</v>
      </c>
      <c r="AP95" s="296">
        <v>1</v>
      </c>
      <c r="AQ95" s="296">
        <v>1</v>
      </c>
      <c r="AR95" s="296">
        <v>1</v>
      </c>
      <c r="AS95" s="296">
        <v>1</v>
      </c>
      <c r="AT95" s="296">
        <v>1</v>
      </c>
      <c r="AU95" s="296">
        <v>1</v>
      </c>
      <c r="AV95" s="296">
        <v>0.5</v>
      </c>
      <c r="AW95" s="296">
        <v>1</v>
      </c>
      <c r="AX95" s="296">
        <v>0.89</v>
      </c>
      <c r="AY95" s="296">
        <v>1</v>
      </c>
      <c r="AZ95" s="296">
        <v>0.55000000000000004</v>
      </c>
      <c r="BA95" s="296">
        <v>1</v>
      </c>
      <c r="BB95" s="296">
        <v>0.6</v>
      </c>
      <c r="BC95" s="296">
        <v>1</v>
      </c>
      <c r="BD95" s="296">
        <v>1</v>
      </c>
      <c r="BE95" s="296">
        <v>1</v>
      </c>
      <c r="BF95" s="296">
        <v>1</v>
      </c>
      <c r="BG95" s="296">
        <v>0.73</v>
      </c>
      <c r="BH95" s="296">
        <v>1</v>
      </c>
      <c r="BI95" s="296">
        <v>1</v>
      </c>
      <c r="BJ95" s="296">
        <v>1</v>
      </c>
      <c r="BK95" s="296">
        <v>1</v>
      </c>
      <c r="BL95" s="296">
        <v>1</v>
      </c>
      <c r="BM95" s="296">
        <v>1</v>
      </c>
      <c r="BN95" s="296">
        <v>0.5</v>
      </c>
      <c r="BO95" s="296">
        <v>0.78</v>
      </c>
      <c r="BP95" s="296">
        <v>0.6</v>
      </c>
      <c r="BQ95" s="129"/>
    </row>
    <row r="96" spans="1:69" ht="14" x14ac:dyDescent="0.15">
      <c r="A96" s="117" t="s">
        <v>315</v>
      </c>
      <c r="B96" s="156" t="s">
        <v>521</v>
      </c>
      <c r="C96" s="156" t="s">
        <v>237</v>
      </c>
      <c r="D96" s="156" t="s">
        <v>725</v>
      </c>
      <c r="E96" s="156" t="s">
        <v>1022</v>
      </c>
      <c r="F96" s="120">
        <v>8</v>
      </c>
      <c r="G96" s="120">
        <v>256</v>
      </c>
      <c r="H96" s="254"/>
      <c r="I96" s="296">
        <v>1</v>
      </c>
      <c r="J96" s="296">
        <v>1</v>
      </c>
      <c r="K96" s="296">
        <v>1</v>
      </c>
      <c r="L96" s="296">
        <v>1</v>
      </c>
      <c r="M96" s="296">
        <v>1</v>
      </c>
      <c r="N96" s="296">
        <v>1</v>
      </c>
      <c r="O96" s="296">
        <v>1</v>
      </c>
      <c r="P96" s="296">
        <v>1</v>
      </c>
      <c r="Q96" s="296">
        <v>1</v>
      </c>
      <c r="R96" s="296">
        <v>1</v>
      </c>
      <c r="S96" s="296">
        <v>1</v>
      </c>
      <c r="T96" s="296">
        <v>1</v>
      </c>
      <c r="U96" s="296">
        <v>1</v>
      </c>
      <c r="V96" s="296">
        <v>1</v>
      </c>
      <c r="W96" s="296">
        <v>1</v>
      </c>
      <c r="X96" s="296">
        <v>1</v>
      </c>
      <c r="Y96" s="296">
        <v>1</v>
      </c>
      <c r="Z96" s="296">
        <v>1</v>
      </c>
      <c r="AA96" s="296">
        <v>1</v>
      </c>
      <c r="AB96" s="296">
        <v>1</v>
      </c>
      <c r="AC96" s="296">
        <v>1</v>
      </c>
      <c r="AD96" s="296">
        <v>1</v>
      </c>
      <c r="AE96" s="296">
        <v>1</v>
      </c>
      <c r="AF96" s="296">
        <v>0.81</v>
      </c>
      <c r="AG96" s="296">
        <v>1</v>
      </c>
      <c r="AH96" s="296">
        <v>1</v>
      </c>
      <c r="AI96" s="296">
        <v>1</v>
      </c>
      <c r="AJ96" s="296">
        <v>1</v>
      </c>
      <c r="AK96" s="296">
        <v>1</v>
      </c>
      <c r="AL96" s="296">
        <v>1</v>
      </c>
      <c r="AM96" s="296">
        <v>1</v>
      </c>
      <c r="AN96" s="296">
        <v>1</v>
      </c>
      <c r="AO96" s="296">
        <v>1</v>
      </c>
      <c r="AP96" s="296">
        <v>1</v>
      </c>
      <c r="AQ96" s="296">
        <v>1</v>
      </c>
      <c r="AR96" s="296">
        <v>1</v>
      </c>
      <c r="AS96" s="296">
        <v>1</v>
      </c>
      <c r="AT96" s="296">
        <v>1</v>
      </c>
      <c r="AU96" s="296">
        <v>1</v>
      </c>
      <c r="AV96" s="296">
        <v>0.5</v>
      </c>
      <c r="AW96" s="296">
        <v>1</v>
      </c>
      <c r="AX96" s="296">
        <v>0.89</v>
      </c>
      <c r="AY96" s="296">
        <v>1</v>
      </c>
      <c r="AZ96" s="296">
        <v>0.55000000000000004</v>
      </c>
      <c r="BA96" s="296">
        <v>1</v>
      </c>
      <c r="BB96" s="296">
        <v>0.6</v>
      </c>
      <c r="BC96" s="296">
        <v>1</v>
      </c>
      <c r="BD96" s="296">
        <v>1</v>
      </c>
      <c r="BE96" s="296">
        <v>1</v>
      </c>
      <c r="BF96" s="296">
        <v>1</v>
      </c>
      <c r="BG96" s="296">
        <v>0.73</v>
      </c>
      <c r="BH96" s="296">
        <v>1</v>
      </c>
      <c r="BI96" s="296">
        <v>1</v>
      </c>
      <c r="BJ96" s="296">
        <v>1</v>
      </c>
      <c r="BK96" s="296">
        <v>1</v>
      </c>
      <c r="BL96" s="296">
        <v>1</v>
      </c>
      <c r="BM96" s="296">
        <v>1</v>
      </c>
      <c r="BN96" s="296">
        <v>0.5</v>
      </c>
      <c r="BO96" s="296">
        <v>0.78</v>
      </c>
      <c r="BP96" s="296">
        <v>0.6</v>
      </c>
      <c r="BQ96" s="129"/>
    </row>
    <row r="97" spans="1:69" ht="14" x14ac:dyDescent="0.15">
      <c r="A97" s="117" t="s">
        <v>316</v>
      </c>
      <c r="B97" s="156" t="s">
        <v>521</v>
      </c>
      <c r="C97" s="156" t="s">
        <v>237</v>
      </c>
      <c r="D97" s="156" t="s">
        <v>726</v>
      </c>
      <c r="E97" s="156" t="s">
        <v>1022</v>
      </c>
      <c r="F97" s="120">
        <v>8</v>
      </c>
      <c r="G97" s="120">
        <v>408</v>
      </c>
      <c r="H97" s="254"/>
      <c r="I97" s="296">
        <v>1</v>
      </c>
      <c r="J97" s="296">
        <v>1</v>
      </c>
      <c r="K97" s="296">
        <v>1</v>
      </c>
      <c r="L97" s="296">
        <v>1</v>
      </c>
      <c r="M97" s="296">
        <v>1</v>
      </c>
      <c r="N97" s="296">
        <v>1</v>
      </c>
      <c r="O97" s="296">
        <v>1</v>
      </c>
      <c r="P97" s="296">
        <v>1</v>
      </c>
      <c r="Q97" s="296">
        <v>1</v>
      </c>
      <c r="R97" s="296">
        <v>1</v>
      </c>
      <c r="S97" s="296">
        <v>1</v>
      </c>
      <c r="T97" s="296">
        <v>1</v>
      </c>
      <c r="U97" s="296">
        <v>1</v>
      </c>
      <c r="V97" s="296">
        <v>1</v>
      </c>
      <c r="W97" s="296">
        <v>1</v>
      </c>
      <c r="X97" s="296">
        <v>1</v>
      </c>
      <c r="Y97" s="296">
        <v>1</v>
      </c>
      <c r="Z97" s="296">
        <v>1</v>
      </c>
      <c r="AA97" s="296">
        <v>1</v>
      </c>
      <c r="AB97" s="296">
        <v>1</v>
      </c>
      <c r="AC97" s="296">
        <v>1</v>
      </c>
      <c r="AD97" s="296">
        <v>1</v>
      </c>
      <c r="AE97" s="296">
        <v>1</v>
      </c>
      <c r="AF97" s="296">
        <v>0.81</v>
      </c>
      <c r="AG97" s="296">
        <v>1</v>
      </c>
      <c r="AH97" s="296">
        <v>1</v>
      </c>
      <c r="AI97" s="296">
        <v>1</v>
      </c>
      <c r="AJ97" s="296">
        <v>1</v>
      </c>
      <c r="AK97" s="296">
        <v>1</v>
      </c>
      <c r="AL97" s="296">
        <v>1</v>
      </c>
      <c r="AM97" s="296">
        <v>1</v>
      </c>
      <c r="AN97" s="296">
        <v>1</v>
      </c>
      <c r="AO97" s="296">
        <v>1</v>
      </c>
      <c r="AP97" s="296">
        <v>1</v>
      </c>
      <c r="AQ97" s="296">
        <v>1</v>
      </c>
      <c r="AR97" s="296">
        <v>1</v>
      </c>
      <c r="AS97" s="296">
        <v>1</v>
      </c>
      <c r="AT97" s="296">
        <v>1</v>
      </c>
      <c r="AU97" s="296">
        <v>1</v>
      </c>
      <c r="AV97" s="296">
        <v>0.5</v>
      </c>
      <c r="AW97" s="296">
        <v>1</v>
      </c>
      <c r="AX97" s="296">
        <v>0.89</v>
      </c>
      <c r="AY97" s="296">
        <v>1</v>
      </c>
      <c r="AZ97" s="296">
        <v>0.55000000000000004</v>
      </c>
      <c r="BA97" s="296">
        <v>1</v>
      </c>
      <c r="BB97" s="296">
        <v>0.6</v>
      </c>
      <c r="BC97" s="296">
        <v>1</v>
      </c>
      <c r="BD97" s="296">
        <v>1</v>
      </c>
      <c r="BE97" s="296">
        <v>1</v>
      </c>
      <c r="BF97" s="296">
        <v>1</v>
      </c>
      <c r="BG97" s="296">
        <v>0.73</v>
      </c>
      <c r="BH97" s="296">
        <v>1</v>
      </c>
      <c r="BI97" s="296">
        <v>1</v>
      </c>
      <c r="BJ97" s="296">
        <v>1</v>
      </c>
      <c r="BK97" s="296">
        <v>1</v>
      </c>
      <c r="BL97" s="296">
        <v>1</v>
      </c>
      <c r="BM97" s="296">
        <v>1</v>
      </c>
      <c r="BN97" s="296">
        <v>0.5</v>
      </c>
      <c r="BO97" s="296">
        <v>0.78</v>
      </c>
      <c r="BP97" s="296">
        <v>0.6</v>
      </c>
      <c r="BQ97" s="129"/>
    </row>
    <row r="98" spans="1:69" ht="14" x14ac:dyDescent="0.15">
      <c r="A98" s="117" t="s">
        <v>317</v>
      </c>
      <c r="B98" s="156" t="s">
        <v>521</v>
      </c>
      <c r="C98" s="156" t="s">
        <v>237</v>
      </c>
      <c r="D98" s="156" t="s">
        <v>727</v>
      </c>
      <c r="E98" s="156" t="s">
        <v>1022</v>
      </c>
      <c r="F98" s="120">
        <v>12</v>
      </c>
      <c r="G98" s="120">
        <v>128</v>
      </c>
      <c r="H98" s="254"/>
      <c r="I98" s="296">
        <v>1</v>
      </c>
      <c r="J98" s="296">
        <v>1</v>
      </c>
      <c r="K98" s="296">
        <v>1</v>
      </c>
      <c r="L98" s="296">
        <v>1</v>
      </c>
      <c r="M98" s="296">
        <v>1</v>
      </c>
      <c r="N98" s="296">
        <v>1</v>
      </c>
      <c r="O98" s="296">
        <v>1</v>
      </c>
      <c r="P98" s="296">
        <v>1</v>
      </c>
      <c r="Q98" s="296">
        <v>1</v>
      </c>
      <c r="R98" s="296">
        <v>1</v>
      </c>
      <c r="S98" s="296">
        <v>1</v>
      </c>
      <c r="T98" s="296">
        <v>1</v>
      </c>
      <c r="U98" s="296">
        <v>1</v>
      </c>
      <c r="V98" s="296">
        <v>1</v>
      </c>
      <c r="W98" s="296">
        <v>1</v>
      </c>
      <c r="X98" s="296">
        <v>1</v>
      </c>
      <c r="Y98" s="296">
        <v>1</v>
      </c>
      <c r="Z98" s="296">
        <v>1</v>
      </c>
      <c r="AA98" s="296">
        <v>1</v>
      </c>
      <c r="AB98" s="296">
        <v>1</v>
      </c>
      <c r="AC98" s="296">
        <v>1</v>
      </c>
      <c r="AD98" s="296">
        <v>1</v>
      </c>
      <c r="AE98" s="296">
        <v>1</v>
      </c>
      <c r="AF98" s="296">
        <v>0.81</v>
      </c>
      <c r="AG98" s="296">
        <v>1</v>
      </c>
      <c r="AH98" s="296">
        <v>1</v>
      </c>
      <c r="AI98" s="296">
        <v>1</v>
      </c>
      <c r="AJ98" s="296">
        <v>1</v>
      </c>
      <c r="AK98" s="296">
        <v>1</v>
      </c>
      <c r="AL98" s="296">
        <v>1</v>
      </c>
      <c r="AM98" s="296">
        <v>1</v>
      </c>
      <c r="AN98" s="296">
        <v>1</v>
      </c>
      <c r="AO98" s="296">
        <v>1</v>
      </c>
      <c r="AP98" s="296">
        <v>1</v>
      </c>
      <c r="AQ98" s="296">
        <v>1</v>
      </c>
      <c r="AR98" s="296">
        <v>1</v>
      </c>
      <c r="AS98" s="296">
        <v>1</v>
      </c>
      <c r="AT98" s="296">
        <v>1</v>
      </c>
      <c r="AU98" s="296">
        <v>1</v>
      </c>
      <c r="AV98" s="296">
        <v>0.5</v>
      </c>
      <c r="AW98" s="296">
        <v>1</v>
      </c>
      <c r="AX98" s="296">
        <v>0.89</v>
      </c>
      <c r="AY98" s="296">
        <v>1</v>
      </c>
      <c r="AZ98" s="296">
        <v>0.55000000000000004</v>
      </c>
      <c r="BA98" s="296">
        <v>1</v>
      </c>
      <c r="BB98" s="296">
        <v>0.6</v>
      </c>
      <c r="BC98" s="296">
        <v>1</v>
      </c>
      <c r="BD98" s="296">
        <v>1</v>
      </c>
      <c r="BE98" s="296">
        <v>1</v>
      </c>
      <c r="BF98" s="296">
        <v>1</v>
      </c>
      <c r="BG98" s="296">
        <v>0.73</v>
      </c>
      <c r="BH98" s="296">
        <v>1</v>
      </c>
      <c r="BI98" s="296">
        <v>1</v>
      </c>
      <c r="BJ98" s="296">
        <v>1</v>
      </c>
      <c r="BK98" s="296">
        <v>1</v>
      </c>
      <c r="BL98" s="296">
        <v>1</v>
      </c>
      <c r="BM98" s="296">
        <v>1</v>
      </c>
      <c r="BN98" s="296">
        <v>0.5</v>
      </c>
      <c r="BO98" s="296">
        <v>0.78</v>
      </c>
      <c r="BP98" s="296">
        <v>0.6</v>
      </c>
      <c r="BQ98" s="129"/>
    </row>
    <row r="99" spans="1:69" ht="14" x14ac:dyDescent="0.15">
      <c r="A99" s="117" t="s">
        <v>319</v>
      </c>
      <c r="B99" s="156" t="s">
        <v>521</v>
      </c>
      <c r="C99" s="156" t="s">
        <v>237</v>
      </c>
      <c r="D99" s="156" t="s">
        <v>729</v>
      </c>
      <c r="E99" s="156" t="s">
        <v>1022</v>
      </c>
      <c r="F99" s="120">
        <v>16</v>
      </c>
      <c r="G99" s="120">
        <v>160</v>
      </c>
      <c r="H99" s="254"/>
      <c r="I99" s="296">
        <v>1</v>
      </c>
      <c r="J99" s="296">
        <v>1</v>
      </c>
      <c r="K99" s="296">
        <v>1</v>
      </c>
      <c r="L99" s="296">
        <v>1</v>
      </c>
      <c r="M99" s="296">
        <v>1</v>
      </c>
      <c r="N99" s="296">
        <v>1</v>
      </c>
      <c r="O99" s="296">
        <v>1</v>
      </c>
      <c r="P99" s="296">
        <v>1</v>
      </c>
      <c r="Q99" s="296">
        <v>1</v>
      </c>
      <c r="R99" s="296">
        <v>1</v>
      </c>
      <c r="S99" s="296">
        <v>1</v>
      </c>
      <c r="T99" s="296">
        <v>1</v>
      </c>
      <c r="U99" s="296">
        <v>1</v>
      </c>
      <c r="V99" s="296">
        <v>1</v>
      </c>
      <c r="W99" s="296">
        <v>1</v>
      </c>
      <c r="X99" s="296">
        <v>1</v>
      </c>
      <c r="Y99" s="296">
        <v>1</v>
      </c>
      <c r="Z99" s="296">
        <v>1</v>
      </c>
      <c r="AA99" s="296">
        <v>1</v>
      </c>
      <c r="AB99" s="296">
        <v>1</v>
      </c>
      <c r="AC99" s="296">
        <v>1</v>
      </c>
      <c r="AD99" s="296">
        <v>1</v>
      </c>
      <c r="AE99" s="296">
        <v>1</v>
      </c>
      <c r="AF99" s="296">
        <v>0.81</v>
      </c>
      <c r="AG99" s="296">
        <v>1</v>
      </c>
      <c r="AH99" s="296">
        <v>1</v>
      </c>
      <c r="AI99" s="296">
        <v>1</v>
      </c>
      <c r="AJ99" s="296">
        <v>1</v>
      </c>
      <c r="AK99" s="296">
        <v>1</v>
      </c>
      <c r="AL99" s="296">
        <v>1</v>
      </c>
      <c r="AM99" s="296">
        <v>1</v>
      </c>
      <c r="AN99" s="296">
        <v>1</v>
      </c>
      <c r="AO99" s="296">
        <v>1</v>
      </c>
      <c r="AP99" s="296">
        <v>1</v>
      </c>
      <c r="AQ99" s="296">
        <v>1</v>
      </c>
      <c r="AR99" s="296">
        <v>1</v>
      </c>
      <c r="AS99" s="296">
        <v>1</v>
      </c>
      <c r="AT99" s="296">
        <v>1</v>
      </c>
      <c r="AU99" s="296">
        <v>1</v>
      </c>
      <c r="AV99" s="296">
        <v>0.5</v>
      </c>
      <c r="AW99" s="296">
        <v>1</v>
      </c>
      <c r="AX99" s="296">
        <v>0.89</v>
      </c>
      <c r="AY99" s="296">
        <v>1</v>
      </c>
      <c r="AZ99" s="296">
        <v>0.55000000000000004</v>
      </c>
      <c r="BA99" s="296">
        <v>1</v>
      </c>
      <c r="BB99" s="296">
        <v>0.6</v>
      </c>
      <c r="BC99" s="296">
        <v>1</v>
      </c>
      <c r="BD99" s="296">
        <v>1</v>
      </c>
      <c r="BE99" s="296">
        <v>1</v>
      </c>
      <c r="BF99" s="296">
        <v>1</v>
      </c>
      <c r="BG99" s="296">
        <v>0.89</v>
      </c>
      <c r="BH99" s="296">
        <v>1</v>
      </c>
      <c r="BI99" s="296">
        <v>1</v>
      </c>
      <c r="BJ99" s="296">
        <v>1</v>
      </c>
      <c r="BK99" s="296">
        <v>1</v>
      </c>
      <c r="BL99" s="296">
        <v>1</v>
      </c>
      <c r="BM99" s="296">
        <v>1</v>
      </c>
      <c r="BN99" s="296">
        <v>0.5</v>
      </c>
      <c r="BO99" s="296">
        <v>0.78</v>
      </c>
      <c r="BP99" s="296">
        <v>0.6</v>
      </c>
      <c r="BQ99" s="129"/>
    </row>
    <row r="100" spans="1:69" ht="14" x14ac:dyDescent="0.15">
      <c r="A100" s="117" t="s">
        <v>320</v>
      </c>
      <c r="B100" s="156" t="s">
        <v>521</v>
      </c>
      <c r="C100" s="156" t="s">
        <v>237</v>
      </c>
      <c r="D100" s="156" t="s">
        <v>730</v>
      </c>
      <c r="E100" s="156" t="s">
        <v>1022</v>
      </c>
      <c r="F100" s="120">
        <v>16</v>
      </c>
      <c r="G100" s="120">
        <v>240</v>
      </c>
      <c r="H100" s="254"/>
      <c r="I100" s="296">
        <v>1</v>
      </c>
      <c r="J100" s="296">
        <v>1</v>
      </c>
      <c r="K100" s="296">
        <v>1</v>
      </c>
      <c r="L100" s="296">
        <v>1</v>
      </c>
      <c r="M100" s="296">
        <v>1</v>
      </c>
      <c r="N100" s="296">
        <v>1</v>
      </c>
      <c r="O100" s="296">
        <v>1</v>
      </c>
      <c r="P100" s="296">
        <v>1</v>
      </c>
      <c r="Q100" s="296">
        <v>1</v>
      </c>
      <c r="R100" s="296">
        <v>1</v>
      </c>
      <c r="S100" s="296">
        <v>1</v>
      </c>
      <c r="T100" s="296">
        <v>1</v>
      </c>
      <c r="U100" s="296">
        <v>1</v>
      </c>
      <c r="V100" s="296">
        <v>1</v>
      </c>
      <c r="W100" s="296">
        <v>1</v>
      </c>
      <c r="X100" s="296">
        <v>1</v>
      </c>
      <c r="Y100" s="296">
        <v>1</v>
      </c>
      <c r="Z100" s="296">
        <v>1</v>
      </c>
      <c r="AA100" s="296">
        <v>1</v>
      </c>
      <c r="AB100" s="296">
        <v>1</v>
      </c>
      <c r="AC100" s="296">
        <v>1</v>
      </c>
      <c r="AD100" s="296">
        <v>1</v>
      </c>
      <c r="AE100" s="296">
        <v>1</v>
      </c>
      <c r="AF100" s="296">
        <v>0.81</v>
      </c>
      <c r="AG100" s="296">
        <v>1</v>
      </c>
      <c r="AH100" s="296">
        <v>1</v>
      </c>
      <c r="AI100" s="296">
        <v>1</v>
      </c>
      <c r="AJ100" s="296">
        <v>1</v>
      </c>
      <c r="AK100" s="296">
        <v>1</v>
      </c>
      <c r="AL100" s="296">
        <v>1</v>
      </c>
      <c r="AM100" s="296">
        <v>1</v>
      </c>
      <c r="AN100" s="296">
        <v>1</v>
      </c>
      <c r="AO100" s="296">
        <v>1</v>
      </c>
      <c r="AP100" s="296">
        <v>1</v>
      </c>
      <c r="AQ100" s="296">
        <v>1</v>
      </c>
      <c r="AR100" s="296">
        <v>1</v>
      </c>
      <c r="AS100" s="296">
        <v>1</v>
      </c>
      <c r="AT100" s="296">
        <v>1</v>
      </c>
      <c r="AU100" s="296">
        <v>1</v>
      </c>
      <c r="AV100" s="296">
        <v>0.5</v>
      </c>
      <c r="AW100" s="296">
        <v>1</v>
      </c>
      <c r="AX100" s="296">
        <v>0.89</v>
      </c>
      <c r="AY100" s="296">
        <v>1</v>
      </c>
      <c r="AZ100" s="296">
        <v>0.55000000000000004</v>
      </c>
      <c r="BA100" s="296">
        <v>1</v>
      </c>
      <c r="BB100" s="296">
        <v>0.6</v>
      </c>
      <c r="BC100" s="296">
        <v>1</v>
      </c>
      <c r="BD100" s="296">
        <v>1</v>
      </c>
      <c r="BE100" s="296">
        <v>1</v>
      </c>
      <c r="BF100" s="296">
        <v>1</v>
      </c>
      <c r="BG100" s="296">
        <v>0.73</v>
      </c>
      <c r="BH100" s="296">
        <v>1</v>
      </c>
      <c r="BI100" s="296">
        <v>1</v>
      </c>
      <c r="BJ100" s="296">
        <v>1</v>
      </c>
      <c r="BK100" s="296">
        <v>1</v>
      </c>
      <c r="BL100" s="296">
        <v>1</v>
      </c>
      <c r="BM100" s="296">
        <v>1</v>
      </c>
      <c r="BN100" s="296">
        <v>0.5</v>
      </c>
      <c r="BO100" s="296">
        <v>0.78</v>
      </c>
      <c r="BP100" s="296">
        <v>0.6</v>
      </c>
      <c r="BQ100" s="129"/>
    </row>
    <row r="101" spans="1:69" ht="14" x14ac:dyDescent="0.15">
      <c r="A101" s="117" t="s">
        <v>321</v>
      </c>
      <c r="B101" s="156" t="s">
        <v>521</v>
      </c>
      <c r="C101" s="156" t="s">
        <v>237</v>
      </c>
      <c r="D101" s="156" t="s">
        <v>731</v>
      </c>
      <c r="E101" s="156" t="s">
        <v>1022</v>
      </c>
      <c r="F101" s="120">
        <v>24</v>
      </c>
      <c r="G101" s="120">
        <v>64</v>
      </c>
      <c r="H101" s="254"/>
      <c r="I101" s="296">
        <v>1</v>
      </c>
      <c r="J101" s="296">
        <v>1</v>
      </c>
      <c r="K101" s="296">
        <v>1</v>
      </c>
      <c r="L101" s="296">
        <v>1</v>
      </c>
      <c r="M101" s="296">
        <v>1</v>
      </c>
      <c r="N101" s="296">
        <v>1</v>
      </c>
      <c r="O101" s="296">
        <v>1</v>
      </c>
      <c r="P101" s="296">
        <v>1</v>
      </c>
      <c r="Q101" s="296">
        <v>1</v>
      </c>
      <c r="R101" s="296">
        <v>1</v>
      </c>
      <c r="S101" s="296">
        <v>1</v>
      </c>
      <c r="T101" s="296">
        <v>1</v>
      </c>
      <c r="U101" s="296">
        <v>1</v>
      </c>
      <c r="V101" s="296">
        <v>1</v>
      </c>
      <c r="W101" s="296">
        <v>1</v>
      </c>
      <c r="X101" s="296">
        <v>1</v>
      </c>
      <c r="Y101" s="296">
        <v>1</v>
      </c>
      <c r="Z101" s="296">
        <v>1</v>
      </c>
      <c r="AA101" s="296">
        <v>1</v>
      </c>
      <c r="AB101" s="296">
        <v>1</v>
      </c>
      <c r="AC101" s="296">
        <v>1</v>
      </c>
      <c r="AD101" s="296">
        <v>1</v>
      </c>
      <c r="AE101" s="296">
        <v>1</v>
      </c>
      <c r="AF101" s="296">
        <v>0.81</v>
      </c>
      <c r="AG101" s="296">
        <v>1</v>
      </c>
      <c r="AH101" s="296">
        <v>1</v>
      </c>
      <c r="AI101" s="296">
        <v>1</v>
      </c>
      <c r="AJ101" s="296">
        <v>1</v>
      </c>
      <c r="AK101" s="296">
        <v>1</v>
      </c>
      <c r="AL101" s="296">
        <v>1</v>
      </c>
      <c r="AM101" s="296">
        <v>1</v>
      </c>
      <c r="AN101" s="296">
        <v>1</v>
      </c>
      <c r="AO101" s="296">
        <v>1</v>
      </c>
      <c r="AP101" s="296">
        <v>1</v>
      </c>
      <c r="AQ101" s="296">
        <v>1</v>
      </c>
      <c r="AR101" s="296">
        <v>1</v>
      </c>
      <c r="AS101" s="296">
        <v>1</v>
      </c>
      <c r="AT101" s="296">
        <v>1</v>
      </c>
      <c r="AU101" s="296">
        <v>1</v>
      </c>
      <c r="AV101" s="296">
        <v>0.5</v>
      </c>
      <c r="AW101" s="296">
        <v>1</v>
      </c>
      <c r="AX101" s="296">
        <v>0.89</v>
      </c>
      <c r="AY101" s="296">
        <v>1</v>
      </c>
      <c r="AZ101" s="296">
        <v>0.55000000000000004</v>
      </c>
      <c r="BA101" s="296">
        <v>1</v>
      </c>
      <c r="BB101" s="296">
        <v>0.6</v>
      </c>
      <c r="BC101" s="296">
        <v>1</v>
      </c>
      <c r="BD101" s="296">
        <v>1</v>
      </c>
      <c r="BE101" s="296">
        <v>1</v>
      </c>
      <c r="BF101" s="296">
        <v>1</v>
      </c>
      <c r="BG101" s="296">
        <v>0.89</v>
      </c>
      <c r="BH101" s="296">
        <v>1</v>
      </c>
      <c r="BI101" s="296">
        <v>1</v>
      </c>
      <c r="BJ101" s="296">
        <v>1</v>
      </c>
      <c r="BK101" s="296">
        <v>1</v>
      </c>
      <c r="BL101" s="296">
        <v>1</v>
      </c>
      <c r="BM101" s="296">
        <v>1</v>
      </c>
      <c r="BN101" s="296">
        <v>0.5</v>
      </c>
      <c r="BO101" s="296">
        <v>0.78</v>
      </c>
      <c r="BP101" s="296">
        <v>0.6</v>
      </c>
      <c r="BQ101" s="129"/>
    </row>
    <row r="102" spans="1:69" ht="14" x14ac:dyDescent="0.15">
      <c r="A102" s="117" t="s">
        <v>322</v>
      </c>
      <c r="B102" s="156" t="s">
        <v>521</v>
      </c>
      <c r="C102" s="156" t="s">
        <v>237</v>
      </c>
      <c r="D102" s="156" t="s">
        <v>732</v>
      </c>
      <c r="E102" s="156" t="s">
        <v>1022</v>
      </c>
      <c r="F102" s="120">
        <v>32</v>
      </c>
      <c r="G102" s="120">
        <v>1400</v>
      </c>
      <c r="H102" s="254"/>
      <c r="I102" s="296">
        <v>1</v>
      </c>
      <c r="J102" s="296">
        <v>1</v>
      </c>
      <c r="K102" s="296">
        <v>1</v>
      </c>
      <c r="L102" s="296">
        <v>1</v>
      </c>
      <c r="M102" s="296">
        <v>1</v>
      </c>
      <c r="N102" s="296">
        <v>1</v>
      </c>
      <c r="O102" s="296">
        <v>1</v>
      </c>
      <c r="P102" s="296">
        <v>1</v>
      </c>
      <c r="Q102" s="296">
        <v>1</v>
      </c>
      <c r="R102" s="296">
        <v>1</v>
      </c>
      <c r="S102" s="296">
        <v>1</v>
      </c>
      <c r="T102" s="296">
        <v>1</v>
      </c>
      <c r="U102" s="296">
        <v>1</v>
      </c>
      <c r="V102" s="296">
        <v>1</v>
      </c>
      <c r="W102" s="296">
        <v>1</v>
      </c>
      <c r="X102" s="296">
        <v>1</v>
      </c>
      <c r="Y102" s="296">
        <v>1</v>
      </c>
      <c r="Z102" s="296">
        <v>1</v>
      </c>
      <c r="AA102" s="296">
        <v>1</v>
      </c>
      <c r="AB102" s="296">
        <v>1</v>
      </c>
      <c r="AC102" s="296">
        <v>1</v>
      </c>
      <c r="AD102" s="296">
        <v>1</v>
      </c>
      <c r="AE102" s="296">
        <v>1</v>
      </c>
      <c r="AF102" s="296">
        <v>0.81</v>
      </c>
      <c r="AG102" s="296">
        <v>1</v>
      </c>
      <c r="AH102" s="296">
        <v>1</v>
      </c>
      <c r="AI102" s="296">
        <v>1</v>
      </c>
      <c r="AJ102" s="296">
        <v>1</v>
      </c>
      <c r="AK102" s="296">
        <v>1</v>
      </c>
      <c r="AL102" s="296">
        <v>1</v>
      </c>
      <c r="AM102" s="296">
        <v>1</v>
      </c>
      <c r="AN102" s="296">
        <v>1</v>
      </c>
      <c r="AO102" s="296">
        <v>1</v>
      </c>
      <c r="AP102" s="296">
        <v>1</v>
      </c>
      <c r="AQ102" s="296">
        <v>1</v>
      </c>
      <c r="AR102" s="296">
        <v>1</v>
      </c>
      <c r="AS102" s="296">
        <v>1</v>
      </c>
      <c r="AT102" s="296">
        <v>1</v>
      </c>
      <c r="AU102" s="296">
        <v>1</v>
      </c>
      <c r="AV102" s="296">
        <v>0.5</v>
      </c>
      <c r="AW102" s="296">
        <v>1</v>
      </c>
      <c r="AX102" s="296">
        <v>0.89</v>
      </c>
      <c r="AY102" s="296">
        <v>1</v>
      </c>
      <c r="AZ102" s="296">
        <v>0.55000000000000004</v>
      </c>
      <c r="BA102" s="296">
        <v>1</v>
      </c>
      <c r="BB102" s="296">
        <v>0.6</v>
      </c>
      <c r="BC102" s="296">
        <v>1</v>
      </c>
      <c r="BD102" s="296">
        <v>1</v>
      </c>
      <c r="BE102" s="296">
        <v>1</v>
      </c>
      <c r="BF102" s="296">
        <v>1</v>
      </c>
      <c r="BG102" s="296">
        <v>0.73</v>
      </c>
      <c r="BH102" s="296">
        <v>1</v>
      </c>
      <c r="BI102" s="296">
        <v>1</v>
      </c>
      <c r="BJ102" s="296">
        <v>1</v>
      </c>
      <c r="BK102" s="296">
        <v>1</v>
      </c>
      <c r="BL102" s="296">
        <v>1</v>
      </c>
      <c r="BM102" s="296">
        <v>1</v>
      </c>
      <c r="BN102" s="296">
        <v>0.5</v>
      </c>
      <c r="BO102" s="296">
        <v>0.78</v>
      </c>
      <c r="BP102" s="296">
        <v>0.6</v>
      </c>
      <c r="BQ102" s="129"/>
    </row>
    <row r="103" spans="1:69" ht="14" x14ac:dyDescent="0.15">
      <c r="A103" s="117" t="s">
        <v>324</v>
      </c>
      <c r="B103" s="156" t="s">
        <v>521</v>
      </c>
      <c r="C103" s="156" t="s">
        <v>238</v>
      </c>
      <c r="D103" s="156" t="s">
        <v>739</v>
      </c>
      <c r="E103" s="156" t="s">
        <v>1027</v>
      </c>
      <c r="F103" s="120">
        <v>16</v>
      </c>
      <c r="G103" s="120">
        <v>32</v>
      </c>
      <c r="H103" s="254"/>
      <c r="I103" s="296">
        <v>1</v>
      </c>
      <c r="J103" s="296">
        <v>1</v>
      </c>
      <c r="K103" s="296">
        <v>1</v>
      </c>
      <c r="L103" s="296">
        <v>1</v>
      </c>
      <c r="M103" s="296">
        <v>1</v>
      </c>
      <c r="N103" s="296">
        <v>1</v>
      </c>
      <c r="O103" s="296">
        <v>1</v>
      </c>
      <c r="P103" s="296">
        <v>1</v>
      </c>
      <c r="Q103" s="296">
        <v>1</v>
      </c>
      <c r="R103" s="296">
        <v>1</v>
      </c>
      <c r="S103" s="296">
        <v>1</v>
      </c>
      <c r="T103" s="296">
        <v>1</v>
      </c>
      <c r="U103" s="296">
        <v>1</v>
      </c>
      <c r="V103" s="296">
        <v>1</v>
      </c>
      <c r="W103" s="296">
        <v>1</v>
      </c>
      <c r="X103" s="296">
        <v>1</v>
      </c>
      <c r="Y103" s="296">
        <v>1</v>
      </c>
      <c r="Z103" s="296">
        <v>1</v>
      </c>
      <c r="AA103" s="296">
        <v>1</v>
      </c>
      <c r="AB103" s="296">
        <v>1</v>
      </c>
      <c r="AC103" s="296">
        <v>1</v>
      </c>
      <c r="AD103" s="296">
        <v>1</v>
      </c>
      <c r="AE103" s="296">
        <v>1</v>
      </c>
      <c r="AF103" s="296">
        <v>0.81</v>
      </c>
      <c r="AG103" s="296">
        <v>1</v>
      </c>
      <c r="AH103" s="296">
        <v>1</v>
      </c>
      <c r="AI103" s="296">
        <v>1</v>
      </c>
      <c r="AJ103" s="296">
        <v>1</v>
      </c>
      <c r="AK103" s="296">
        <v>1</v>
      </c>
      <c r="AL103" s="296">
        <v>1</v>
      </c>
      <c r="AM103" s="296">
        <v>1</v>
      </c>
      <c r="AN103" s="296">
        <v>1</v>
      </c>
      <c r="AO103" s="296">
        <v>1</v>
      </c>
      <c r="AP103" s="296">
        <v>1</v>
      </c>
      <c r="AQ103" s="296">
        <v>1</v>
      </c>
      <c r="AR103" s="296">
        <v>1</v>
      </c>
      <c r="AS103" s="296">
        <v>1</v>
      </c>
      <c r="AT103" s="296">
        <v>1</v>
      </c>
      <c r="AU103" s="296">
        <v>1</v>
      </c>
      <c r="AV103" s="296">
        <v>0.5</v>
      </c>
      <c r="AW103" s="296">
        <v>1</v>
      </c>
      <c r="AX103" s="296">
        <v>0.89</v>
      </c>
      <c r="AY103" s="296">
        <v>1</v>
      </c>
      <c r="AZ103" s="296">
        <v>0.55000000000000004</v>
      </c>
      <c r="BA103" s="296">
        <v>1</v>
      </c>
      <c r="BB103" s="296">
        <v>0.6</v>
      </c>
      <c r="BC103" s="296">
        <v>1</v>
      </c>
      <c r="BD103" s="296">
        <v>1</v>
      </c>
      <c r="BE103" s="296">
        <v>1</v>
      </c>
      <c r="BF103" s="296">
        <v>1</v>
      </c>
      <c r="BG103" s="296">
        <v>0.73</v>
      </c>
      <c r="BH103" s="296">
        <v>1</v>
      </c>
      <c r="BI103" s="296">
        <v>1</v>
      </c>
      <c r="BJ103" s="296">
        <v>1</v>
      </c>
      <c r="BK103" s="296">
        <v>1</v>
      </c>
      <c r="BL103" s="296">
        <v>1</v>
      </c>
      <c r="BM103" s="296">
        <v>1</v>
      </c>
      <c r="BN103" s="296">
        <v>0.5</v>
      </c>
      <c r="BO103" s="296">
        <v>0.78</v>
      </c>
      <c r="BP103" s="296">
        <v>0.6</v>
      </c>
      <c r="BQ103" s="129"/>
    </row>
    <row r="104" spans="1:69" ht="14" x14ac:dyDescent="0.15">
      <c r="A104" s="117" t="s">
        <v>325</v>
      </c>
      <c r="B104" s="156" t="s">
        <v>521</v>
      </c>
      <c r="C104" s="156" t="s">
        <v>238</v>
      </c>
      <c r="D104" s="156" t="s">
        <v>740</v>
      </c>
      <c r="E104" s="156" t="s">
        <v>1027</v>
      </c>
      <c r="F104" s="120">
        <v>32</v>
      </c>
      <c r="G104" s="120">
        <v>48</v>
      </c>
      <c r="H104" s="254"/>
      <c r="I104" s="296">
        <v>1</v>
      </c>
      <c r="J104" s="296">
        <v>1</v>
      </c>
      <c r="K104" s="296">
        <v>1</v>
      </c>
      <c r="L104" s="296">
        <v>1</v>
      </c>
      <c r="M104" s="296">
        <v>1</v>
      </c>
      <c r="N104" s="296">
        <v>1</v>
      </c>
      <c r="O104" s="296">
        <v>1</v>
      </c>
      <c r="P104" s="296">
        <v>1</v>
      </c>
      <c r="Q104" s="296">
        <v>1</v>
      </c>
      <c r="R104" s="296">
        <v>1</v>
      </c>
      <c r="S104" s="296">
        <v>1</v>
      </c>
      <c r="T104" s="296">
        <v>1</v>
      </c>
      <c r="U104" s="296">
        <v>1</v>
      </c>
      <c r="V104" s="296">
        <v>1</v>
      </c>
      <c r="W104" s="296">
        <v>1</v>
      </c>
      <c r="X104" s="296">
        <v>1</v>
      </c>
      <c r="Y104" s="296">
        <v>1</v>
      </c>
      <c r="Z104" s="296">
        <v>1</v>
      </c>
      <c r="AA104" s="296">
        <v>1</v>
      </c>
      <c r="AB104" s="296">
        <v>1</v>
      </c>
      <c r="AC104" s="296">
        <v>1</v>
      </c>
      <c r="AD104" s="296">
        <v>1</v>
      </c>
      <c r="AE104" s="296">
        <v>1</v>
      </c>
      <c r="AF104" s="296">
        <v>0.81</v>
      </c>
      <c r="AG104" s="296">
        <v>1</v>
      </c>
      <c r="AH104" s="296">
        <v>1</v>
      </c>
      <c r="AI104" s="296">
        <v>1</v>
      </c>
      <c r="AJ104" s="296">
        <v>1</v>
      </c>
      <c r="AK104" s="296">
        <v>1</v>
      </c>
      <c r="AL104" s="296">
        <v>1</v>
      </c>
      <c r="AM104" s="296">
        <v>1</v>
      </c>
      <c r="AN104" s="296">
        <v>1</v>
      </c>
      <c r="AO104" s="296">
        <v>1</v>
      </c>
      <c r="AP104" s="296">
        <v>1</v>
      </c>
      <c r="AQ104" s="296">
        <v>1</v>
      </c>
      <c r="AR104" s="296">
        <v>1</v>
      </c>
      <c r="AS104" s="296">
        <v>1</v>
      </c>
      <c r="AT104" s="296">
        <v>1</v>
      </c>
      <c r="AU104" s="296">
        <v>1</v>
      </c>
      <c r="AV104" s="296">
        <v>0.5</v>
      </c>
      <c r="AW104" s="296">
        <v>1</v>
      </c>
      <c r="AX104" s="296">
        <v>0.89</v>
      </c>
      <c r="AY104" s="296">
        <v>1</v>
      </c>
      <c r="AZ104" s="296">
        <v>0.55000000000000004</v>
      </c>
      <c r="BA104" s="296">
        <v>1</v>
      </c>
      <c r="BB104" s="296">
        <v>0.6</v>
      </c>
      <c r="BC104" s="296">
        <v>1</v>
      </c>
      <c r="BD104" s="296">
        <v>1</v>
      </c>
      <c r="BE104" s="296">
        <v>1</v>
      </c>
      <c r="BF104" s="296">
        <v>1</v>
      </c>
      <c r="BG104" s="296">
        <v>0.73</v>
      </c>
      <c r="BH104" s="296">
        <v>1</v>
      </c>
      <c r="BI104" s="296">
        <v>1</v>
      </c>
      <c r="BJ104" s="296">
        <v>1</v>
      </c>
      <c r="BK104" s="296">
        <v>1</v>
      </c>
      <c r="BL104" s="296">
        <v>1</v>
      </c>
      <c r="BM104" s="296">
        <v>1</v>
      </c>
      <c r="BN104" s="296">
        <v>0.5</v>
      </c>
      <c r="BO104" s="296">
        <v>0.78</v>
      </c>
      <c r="BP104" s="296">
        <v>0.6</v>
      </c>
      <c r="BQ104" s="129"/>
    </row>
    <row r="105" spans="1:69" ht="14" x14ac:dyDescent="0.15">
      <c r="A105" s="117" t="s">
        <v>326</v>
      </c>
      <c r="B105" s="156" t="s">
        <v>521</v>
      </c>
      <c r="C105" s="156" t="s">
        <v>238</v>
      </c>
      <c r="D105" s="156" t="s">
        <v>741</v>
      </c>
      <c r="E105" s="156" t="s">
        <v>1027</v>
      </c>
      <c r="F105" s="120">
        <v>32</v>
      </c>
      <c r="G105" s="120">
        <v>80</v>
      </c>
      <c r="H105" s="254"/>
      <c r="I105" s="296">
        <v>1</v>
      </c>
      <c r="J105" s="296">
        <v>1</v>
      </c>
      <c r="K105" s="296">
        <v>1</v>
      </c>
      <c r="L105" s="296">
        <v>1</v>
      </c>
      <c r="M105" s="296">
        <v>1</v>
      </c>
      <c r="N105" s="296">
        <v>1</v>
      </c>
      <c r="O105" s="296">
        <v>1</v>
      </c>
      <c r="P105" s="296">
        <v>1</v>
      </c>
      <c r="Q105" s="296">
        <v>1</v>
      </c>
      <c r="R105" s="296">
        <v>1</v>
      </c>
      <c r="S105" s="296">
        <v>1</v>
      </c>
      <c r="T105" s="296">
        <v>1</v>
      </c>
      <c r="U105" s="296">
        <v>1</v>
      </c>
      <c r="V105" s="296">
        <v>1</v>
      </c>
      <c r="W105" s="296">
        <v>1</v>
      </c>
      <c r="X105" s="296">
        <v>1</v>
      </c>
      <c r="Y105" s="296">
        <v>1</v>
      </c>
      <c r="Z105" s="296">
        <v>1</v>
      </c>
      <c r="AA105" s="296">
        <v>1</v>
      </c>
      <c r="AB105" s="296">
        <v>1</v>
      </c>
      <c r="AC105" s="296">
        <v>1</v>
      </c>
      <c r="AD105" s="296">
        <v>1</v>
      </c>
      <c r="AE105" s="296">
        <v>1</v>
      </c>
      <c r="AF105" s="296">
        <v>0.81</v>
      </c>
      <c r="AG105" s="296">
        <v>1</v>
      </c>
      <c r="AH105" s="296">
        <v>1</v>
      </c>
      <c r="AI105" s="296">
        <v>1</v>
      </c>
      <c r="AJ105" s="296">
        <v>1</v>
      </c>
      <c r="AK105" s="296">
        <v>1</v>
      </c>
      <c r="AL105" s="296">
        <v>1</v>
      </c>
      <c r="AM105" s="296">
        <v>1</v>
      </c>
      <c r="AN105" s="296">
        <v>1</v>
      </c>
      <c r="AO105" s="296">
        <v>1</v>
      </c>
      <c r="AP105" s="296">
        <v>1</v>
      </c>
      <c r="AQ105" s="296">
        <v>1</v>
      </c>
      <c r="AR105" s="296">
        <v>1</v>
      </c>
      <c r="AS105" s="296">
        <v>1</v>
      </c>
      <c r="AT105" s="296">
        <v>1</v>
      </c>
      <c r="AU105" s="296">
        <v>1</v>
      </c>
      <c r="AV105" s="296">
        <v>0.5</v>
      </c>
      <c r="AW105" s="296">
        <v>1</v>
      </c>
      <c r="AX105" s="296">
        <v>0.89</v>
      </c>
      <c r="AY105" s="296">
        <v>1</v>
      </c>
      <c r="AZ105" s="296">
        <v>0.55000000000000004</v>
      </c>
      <c r="BA105" s="296">
        <v>1</v>
      </c>
      <c r="BB105" s="296">
        <v>0.6</v>
      </c>
      <c r="BC105" s="296">
        <v>1</v>
      </c>
      <c r="BD105" s="296">
        <v>1</v>
      </c>
      <c r="BE105" s="296">
        <v>1</v>
      </c>
      <c r="BF105" s="296">
        <v>1</v>
      </c>
      <c r="BG105" s="296">
        <v>0.73</v>
      </c>
      <c r="BH105" s="296">
        <v>1</v>
      </c>
      <c r="BI105" s="296">
        <v>1</v>
      </c>
      <c r="BJ105" s="296">
        <v>1</v>
      </c>
      <c r="BK105" s="296">
        <v>1</v>
      </c>
      <c r="BL105" s="296">
        <v>1</v>
      </c>
      <c r="BM105" s="296">
        <v>1</v>
      </c>
      <c r="BN105" s="296">
        <v>0.5</v>
      </c>
      <c r="BO105" s="296">
        <v>0.78</v>
      </c>
      <c r="BP105" s="296">
        <v>0.6</v>
      </c>
      <c r="BQ105" s="129"/>
    </row>
    <row r="106" spans="1:69" ht="14" x14ac:dyDescent="0.15">
      <c r="A106" s="117" t="s">
        <v>329</v>
      </c>
      <c r="B106" s="156" t="s">
        <v>521</v>
      </c>
      <c r="C106" s="156" t="s">
        <v>228</v>
      </c>
      <c r="D106" s="156" t="s">
        <v>735</v>
      </c>
      <c r="E106" s="156" t="s">
        <v>1027</v>
      </c>
      <c r="F106" s="120">
        <v>8</v>
      </c>
      <c r="G106" s="120">
        <v>24</v>
      </c>
      <c r="H106" s="254"/>
      <c r="I106" s="296">
        <v>1</v>
      </c>
      <c r="J106" s="296">
        <v>1</v>
      </c>
      <c r="K106" s="296">
        <v>1</v>
      </c>
      <c r="L106" s="296">
        <v>1</v>
      </c>
      <c r="M106" s="296">
        <v>1</v>
      </c>
      <c r="N106" s="296">
        <v>1</v>
      </c>
      <c r="O106" s="296">
        <v>1</v>
      </c>
      <c r="P106" s="296">
        <v>1</v>
      </c>
      <c r="Q106" s="296">
        <v>1</v>
      </c>
      <c r="R106" s="296">
        <v>1</v>
      </c>
      <c r="S106" s="296">
        <v>1</v>
      </c>
      <c r="T106" s="296">
        <v>1</v>
      </c>
      <c r="U106" s="296">
        <v>1</v>
      </c>
      <c r="V106" s="296">
        <v>1</v>
      </c>
      <c r="W106" s="296">
        <v>1</v>
      </c>
      <c r="X106" s="296">
        <v>1</v>
      </c>
      <c r="Y106" s="296">
        <v>1</v>
      </c>
      <c r="Z106" s="296">
        <v>1</v>
      </c>
      <c r="AA106" s="296">
        <v>1</v>
      </c>
      <c r="AB106" s="296">
        <v>1</v>
      </c>
      <c r="AC106" s="296">
        <v>1</v>
      </c>
      <c r="AD106" s="296">
        <v>1</v>
      </c>
      <c r="AE106" s="296">
        <v>1</v>
      </c>
      <c r="AF106" s="296">
        <v>0.81</v>
      </c>
      <c r="AG106" s="296">
        <v>1</v>
      </c>
      <c r="AH106" s="296">
        <v>1</v>
      </c>
      <c r="AI106" s="296">
        <v>1</v>
      </c>
      <c r="AJ106" s="296">
        <v>1</v>
      </c>
      <c r="AK106" s="296">
        <v>1</v>
      </c>
      <c r="AL106" s="296">
        <v>1</v>
      </c>
      <c r="AM106" s="296">
        <v>1</v>
      </c>
      <c r="AN106" s="296">
        <v>1</v>
      </c>
      <c r="AO106" s="296">
        <v>1</v>
      </c>
      <c r="AP106" s="296">
        <v>1</v>
      </c>
      <c r="AQ106" s="296">
        <v>1</v>
      </c>
      <c r="AR106" s="296">
        <v>1</v>
      </c>
      <c r="AS106" s="296">
        <v>1</v>
      </c>
      <c r="AT106" s="296">
        <v>1</v>
      </c>
      <c r="AU106" s="296">
        <v>1</v>
      </c>
      <c r="AV106" s="296">
        <v>0.5</v>
      </c>
      <c r="AW106" s="296">
        <v>1</v>
      </c>
      <c r="AX106" s="296">
        <v>0.89</v>
      </c>
      <c r="AY106" s="296">
        <v>1</v>
      </c>
      <c r="AZ106" s="296">
        <v>0.55000000000000004</v>
      </c>
      <c r="BA106" s="296">
        <v>1</v>
      </c>
      <c r="BB106" s="296">
        <v>0.6</v>
      </c>
      <c r="BC106" s="296">
        <v>1</v>
      </c>
      <c r="BD106" s="296">
        <v>1</v>
      </c>
      <c r="BE106" s="296">
        <v>1</v>
      </c>
      <c r="BF106" s="296">
        <v>1</v>
      </c>
      <c r="BG106" s="296">
        <v>0.73</v>
      </c>
      <c r="BH106" s="296">
        <v>1</v>
      </c>
      <c r="BI106" s="296">
        <v>1</v>
      </c>
      <c r="BJ106" s="296">
        <v>1</v>
      </c>
      <c r="BK106" s="296">
        <v>1</v>
      </c>
      <c r="BL106" s="296">
        <v>1</v>
      </c>
      <c r="BM106" s="296">
        <v>1</v>
      </c>
      <c r="BN106" s="296">
        <v>0.5</v>
      </c>
      <c r="BO106" s="296">
        <v>0.78</v>
      </c>
      <c r="BP106" s="296">
        <v>0.6</v>
      </c>
      <c r="BQ106" s="129"/>
    </row>
    <row r="107" spans="1:69" ht="14" x14ac:dyDescent="0.15">
      <c r="A107" s="117" t="s">
        <v>330</v>
      </c>
      <c r="B107" s="156" t="s">
        <v>521</v>
      </c>
      <c r="C107" s="156" t="s">
        <v>228</v>
      </c>
      <c r="D107" s="156" t="s">
        <v>736</v>
      </c>
      <c r="E107" s="156" t="s">
        <v>1027</v>
      </c>
      <c r="F107" s="120">
        <v>9.6</v>
      </c>
      <c r="G107" s="120">
        <v>24</v>
      </c>
      <c r="H107" s="254"/>
      <c r="I107" s="296">
        <v>1</v>
      </c>
      <c r="J107" s="296">
        <v>1</v>
      </c>
      <c r="K107" s="296">
        <v>1</v>
      </c>
      <c r="L107" s="296">
        <v>1</v>
      </c>
      <c r="M107" s="296">
        <v>1</v>
      </c>
      <c r="N107" s="296">
        <v>1</v>
      </c>
      <c r="O107" s="296">
        <v>1</v>
      </c>
      <c r="P107" s="296">
        <v>1</v>
      </c>
      <c r="Q107" s="296">
        <v>1</v>
      </c>
      <c r="R107" s="296">
        <v>1</v>
      </c>
      <c r="S107" s="296">
        <v>1</v>
      </c>
      <c r="T107" s="296">
        <v>1</v>
      </c>
      <c r="U107" s="296">
        <v>1</v>
      </c>
      <c r="V107" s="296">
        <v>1</v>
      </c>
      <c r="W107" s="296">
        <v>1</v>
      </c>
      <c r="X107" s="296">
        <v>1</v>
      </c>
      <c r="Y107" s="296">
        <v>1</v>
      </c>
      <c r="Z107" s="296">
        <v>1</v>
      </c>
      <c r="AA107" s="296">
        <v>1</v>
      </c>
      <c r="AB107" s="296">
        <v>1</v>
      </c>
      <c r="AC107" s="296">
        <v>1</v>
      </c>
      <c r="AD107" s="296">
        <v>1</v>
      </c>
      <c r="AE107" s="296">
        <v>1</v>
      </c>
      <c r="AF107" s="296">
        <v>0.81</v>
      </c>
      <c r="AG107" s="296">
        <v>1</v>
      </c>
      <c r="AH107" s="296">
        <v>1</v>
      </c>
      <c r="AI107" s="296">
        <v>1</v>
      </c>
      <c r="AJ107" s="296">
        <v>1</v>
      </c>
      <c r="AK107" s="296">
        <v>1</v>
      </c>
      <c r="AL107" s="296">
        <v>1</v>
      </c>
      <c r="AM107" s="296">
        <v>1</v>
      </c>
      <c r="AN107" s="296">
        <v>1</v>
      </c>
      <c r="AO107" s="296">
        <v>1</v>
      </c>
      <c r="AP107" s="296">
        <v>1</v>
      </c>
      <c r="AQ107" s="296">
        <v>1</v>
      </c>
      <c r="AR107" s="296">
        <v>1</v>
      </c>
      <c r="AS107" s="296">
        <v>1</v>
      </c>
      <c r="AT107" s="296">
        <v>1</v>
      </c>
      <c r="AU107" s="296">
        <v>1</v>
      </c>
      <c r="AV107" s="296">
        <v>0.5</v>
      </c>
      <c r="AW107" s="296">
        <v>1</v>
      </c>
      <c r="AX107" s="296">
        <v>0.89</v>
      </c>
      <c r="AY107" s="296">
        <v>1</v>
      </c>
      <c r="AZ107" s="296">
        <v>0.55000000000000004</v>
      </c>
      <c r="BA107" s="296">
        <v>1</v>
      </c>
      <c r="BB107" s="296">
        <v>0.6</v>
      </c>
      <c r="BC107" s="296">
        <v>1</v>
      </c>
      <c r="BD107" s="296">
        <v>1</v>
      </c>
      <c r="BE107" s="296">
        <v>1</v>
      </c>
      <c r="BF107" s="296">
        <v>1</v>
      </c>
      <c r="BG107" s="296">
        <v>0.73</v>
      </c>
      <c r="BH107" s="296">
        <v>1</v>
      </c>
      <c r="BI107" s="296">
        <v>1</v>
      </c>
      <c r="BJ107" s="296">
        <v>1</v>
      </c>
      <c r="BK107" s="296">
        <v>1</v>
      </c>
      <c r="BL107" s="296">
        <v>1</v>
      </c>
      <c r="BM107" s="296">
        <v>1</v>
      </c>
      <c r="BN107" s="296">
        <v>0.5</v>
      </c>
      <c r="BO107" s="296">
        <v>0.78</v>
      </c>
      <c r="BP107" s="296">
        <v>0.6</v>
      </c>
      <c r="BQ107" s="129"/>
    </row>
    <row r="108" spans="1:69" ht="14" x14ac:dyDescent="0.15">
      <c r="A108" s="117" t="s">
        <v>331</v>
      </c>
      <c r="B108" s="156" t="s">
        <v>521</v>
      </c>
      <c r="C108" s="156" t="s">
        <v>228</v>
      </c>
      <c r="D108" s="156" t="s">
        <v>737</v>
      </c>
      <c r="E108" s="156" t="s">
        <v>1025</v>
      </c>
      <c r="F108" s="120">
        <v>16</v>
      </c>
      <c r="G108" s="120">
        <v>32</v>
      </c>
      <c r="H108" s="257">
        <v>16</v>
      </c>
      <c r="I108" s="296">
        <v>1</v>
      </c>
      <c r="J108" s="296">
        <v>1</v>
      </c>
      <c r="K108" s="296">
        <v>1</v>
      </c>
      <c r="L108" s="296">
        <v>1</v>
      </c>
      <c r="M108" s="296">
        <v>1</v>
      </c>
      <c r="N108" s="296">
        <v>1</v>
      </c>
      <c r="O108" s="296">
        <v>1</v>
      </c>
      <c r="P108" s="296">
        <v>1</v>
      </c>
      <c r="Q108" s="296">
        <v>1</v>
      </c>
      <c r="R108" s="296">
        <v>1</v>
      </c>
      <c r="S108" s="296">
        <v>1</v>
      </c>
      <c r="T108" s="296">
        <v>1</v>
      </c>
      <c r="U108" s="296">
        <v>1</v>
      </c>
      <c r="V108" s="296">
        <v>1</v>
      </c>
      <c r="W108" s="296">
        <v>1</v>
      </c>
      <c r="X108" s="296">
        <v>1</v>
      </c>
      <c r="Y108" s="296">
        <v>1</v>
      </c>
      <c r="Z108" s="296">
        <v>1</v>
      </c>
      <c r="AA108" s="296">
        <v>1</v>
      </c>
      <c r="AB108" s="296">
        <v>1</v>
      </c>
      <c r="AC108" s="296">
        <v>1</v>
      </c>
      <c r="AD108" s="296">
        <v>1</v>
      </c>
      <c r="AE108" s="296">
        <v>1</v>
      </c>
      <c r="AF108" s="296">
        <v>0.81</v>
      </c>
      <c r="AG108" s="296">
        <v>1</v>
      </c>
      <c r="AH108" s="296">
        <v>1</v>
      </c>
      <c r="AI108" s="296">
        <v>1</v>
      </c>
      <c r="AJ108" s="296">
        <v>1</v>
      </c>
      <c r="AK108" s="296">
        <v>1</v>
      </c>
      <c r="AL108" s="296">
        <v>1</v>
      </c>
      <c r="AM108" s="296">
        <v>1</v>
      </c>
      <c r="AN108" s="296">
        <v>1</v>
      </c>
      <c r="AO108" s="296">
        <v>1</v>
      </c>
      <c r="AP108" s="296">
        <v>1</v>
      </c>
      <c r="AQ108" s="296">
        <v>1</v>
      </c>
      <c r="AR108" s="296">
        <v>1</v>
      </c>
      <c r="AS108" s="296">
        <v>1</v>
      </c>
      <c r="AT108" s="296">
        <v>1</v>
      </c>
      <c r="AU108" s="296">
        <v>1</v>
      </c>
      <c r="AV108" s="296">
        <v>0.5</v>
      </c>
      <c r="AW108" s="296">
        <v>1</v>
      </c>
      <c r="AX108" s="296">
        <v>0.89</v>
      </c>
      <c r="AY108" s="296">
        <v>1</v>
      </c>
      <c r="AZ108" s="296">
        <v>0.55000000000000004</v>
      </c>
      <c r="BA108" s="296">
        <v>1</v>
      </c>
      <c r="BB108" s="296">
        <v>0.6</v>
      </c>
      <c r="BC108" s="296">
        <v>1</v>
      </c>
      <c r="BD108" s="296">
        <v>1</v>
      </c>
      <c r="BE108" s="296">
        <v>1</v>
      </c>
      <c r="BF108" s="296">
        <v>1</v>
      </c>
      <c r="BG108" s="296">
        <v>0.73</v>
      </c>
      <c r="BH108" s="296">
        <v>1</v>
      </c>
      <c r="BI108" s="296">
        <v>1</v>
      </c>
      <c r="BJ108" s="296">
        <v>1</v>
      </c>
      <c r="BK108" s="296">
        <v>1</v>
      </c>
      <c r="BL108" s="296">
        <v>1</v>
      </c>
      <c r="BM108" s="296">
        <v>1</v>
      </c>
      <c r="BN108" s="296">
        <v>0.5</v>
      </c>
      <c r="BO108" s="296">
        <v>0.78</v>
      </c>
      <c r="BP108" s="296">
        <v>0.6</v>
      </c>
      <c r="BQ108" s="129"/>
    </row>
    <row r="109" spans="1:69" ht="14" x14ac:dyDescent="0.15">
      <c r="A109" s="117" t="s">
        <v>333</v>
      </c>
      <c r="B109" s="156" t="s">
        <v>521</v>
      </c>
      <c r="C109" s="156" t="s">
        <v>240</v>
      </c>
      <c r="D109" s="156" t="s">
        <v>743</v>
      </c>
      <c r="E109" s="156" t="s">
        <v>1025</v>
      </c>
      <c r="F109" s="120">
        <v>2</v>
      </c>
      <c r="G109" s="120">
        <v>96</v>
      </c>
      <c r="H109" s="257">
        <v>2</v>
      </c>
      <c r="I109" s="296">
        <v>1</v>
      </c>
      <c r="J109" s="296">
        <v>1</v>
      </c>
      <c r="K109" s="296">
        <v>1</v>
      </c>
      <c r="L109" s="296">
        <v>1</v>
      </c>
      <c r="M109" s="296">
        <v>1</v>
      </c>
      <c r="N109" s="296">
        <v>1</v>
      </c>
      <c r="O109" s="296">
        <v>1</v>
      </c>
      <c r="P109" s="296">
        <v>1</v>
      </c>
      <c r="Q109" s="296">
        <v>1</v>
      </c>
      <c r="R109" s="296">
        <v>1</v>
      </c>
      <c r="S109" s="296">
        <v>1</v>
      </c>
      <c r="T109" s="296">
        <v>1</v>
      </c>
      <c r="U109" s="296">
        <v>1</v>
      </c>
      <c r="V109" s="296">
        <v>1</v>
      </c>
      <c r="W109" s="296">
        <v>1</v>
      </c>
      <c r="X109" s="296">
        <v>1</v>
      </c>
      <c r="Y109" s="296">
        <v>1</v>
      </c>
      <c r="Z109" s="296">
        <v>1</v>
      </c>
      <c r="AA109" s="296">
        <v>1</v>
      </c>
      <c r="AB109" s="296">
        <v>1</v>
      </c>
      <c r="AC109" s="296">
        <v>1</v>
      </c>
      <c r="AD109" s="296">
        <v>1</v>
      </c>
      <c r="AE109" s="296">
        <v>1</v>
      </c>
      <c r="AF109" s="296">
        <v>0.81</v>
      </c>
      <c r="AG109" s="296">
        <v>1</v>
      </c>
      <c r="AH109" s="296">
        <v>1</v>
      </c>
      <c r="AI109" s="296">
        <v>1</v>
      </c>
      <c r="AJ109" s="296">
        <v>1</v>
      </c>
      <c r="AK109" s="296">
        <v>1</v>
      </c>
      <c r="AL109" s="296">
        <v>1</v>
      </c>
      <c r="AM109" s="296">
        <v>1</v>
      </c>
      <c r="AN109" s="296">
        <v>1</v>
      </c>
      <c r="AO109" s="296">
        <v>1</v>
      </c>
      <c r="AP109" s="296">
        <v>1</v>
      </c>
      <c r="AQ109" s="296">
        <v>1</v>
      </c>
      <c r="AR109" s="296">
        <v>1</v>
      </c>
      <c r="AS109" s="296">
        <v>1</v>
      </c>
      <c r="AT109" s="296">
        <v>1</v>
      </c>
      <c r="AU109" s="296">
        <v>1</v>
      </c>
      <c r="AV109" s="296">
        <v>0.5</v>
      </c>
      <c r="AW109" s="296">
        <v>1</v>
      </c>
      <c r="AX109" s="296">
        <v>0.89</v>
      </c>
      <c r="AY109" s="296">
        <v>1</v>
      </c>
      <c r="AZ109" s="296">
        <v>0.55000000000000004</v>
      </c>
      <c r="BA109" s="296">
        <v>1</v>
      </c>
      <c r="BB109" s="296">
        <v>0.6</v>
      </c>
      <c r="BC109" s="296">
        <v>1</v>
      </c>
      <c r="BD109" s="296">
        <v>1</v>
      </c>
      <c r="BE109" s="296">
        <v>1</v>
      </c>
      <c r="BF109" s="296">
        <v>1</v>
      </c>
      <c r="BG109" s="296">
        <v>0.73</v>
      </c>
      <c r="BH109" s="296">
        <v>1</v>
      </c>
      <c r="BI109" s="296">
        <v>1</v>
      </c>
      <c r="BJ109" s="296">
        <v>1</v>
      </c>
      <c r="BK109" s="296">
        <v>1</v>
      </c>
      <c r="BL109" s="296">
        <v>1</v>
      </c>
      <c r="BM109" s="296">
        <v>1</v>
      </c>
      <c r="BN109" s="296">
        <v>0.5</v>
      </c>
      <c r="BO109" s="296">
        <v>0.78</v>
      </c>
      <c r="BP109" s="296">
        <v>0.6</v>
      </c>
      <c r="BQ109" s="129"/>
    </row>
    <row r="110" spans="1:69" s="495" customFormat="1" ht="14" x14ac:dyDescent="0.15">
      <c r="A110" s="489" t="s">
        <v>334</v>
      </c>
      <c r="B110" s="490" t="s">
        <v>521</v>
      </c>
      <c r="C110" s="490" t="s">
        <v>240</v>
      </c>
      <c r="D110" s="490" t="s">
        <v>744</v>
      </c>
      <c r="E110" s="490" t="s">
        <v>1022</v>
      </c>
      <c r="F110" s="491">
        <v>4</v>
      </c>
      <c r="G110" s="491">
        <v>16</v>
      </c>
      <c r="H110" s="492"/>
      <c r="I110" s="493">
        <v>1</v>
      </c>
      <c r="J110" s="493">
        <v>1</v>
      </c>
      <c r="K110" s="493">
        <v>1</v>
      </c>
      <c r="L110" s="493">
        <v>1</v>
      </c>
      <c r="M110" s="493">
        <v>1</v>
      </c>
      <c r="N110" s="493">
        <v>1</v>
      </c>
      <c r="O110" s="493">
        <v>1</v>
      </c>
      <c r="P110" s="493">
        <v>1</v>
      </c>
      <c r="Q110" s="493">
        <v>1</v>
      </c>
      <c r="R110" s="493">
        <v>1</v>
      </c>
      <c r="S110" s="493">
        <v>1</v>
      </c>
      <c r="T110" s="493">
        <v>1</v>
      </c>
      <c r="U110" s="493">
        <v>1</v>
      </c>
      <c r="V110" s="493">
        <v>1</v>
      </c>
      <c r="W110" s="493">
        <v>1</v>
      </c>
      <c r="X110" s="493">
        <v>1</v>
      </c>
      <c r="Y110" s="493">
        <v>1</v>
      </c>
      <c r="Z110" s="493">
        <v>1</v>
      </c>
      <c r="AA110" s="493">
        <v>1</v>
      </c>
      <c r="AB110" s="493">
        <v>1</v>
      </c>
      <c r="AC110" s="493">
        <v>1</v>
      </c>
      <c r="AD110" s="493">
        <v>1</v>
      </c>
      <c r="AE110" s="493">
        <v>1</v>
      </c>
      <c r="AF110" s="493">
        <v>0.81</v>
      </c>
      <c r="AG110" s="493">
        <v>1</v>
      </c>
      <c r="AH110" s="493">
        <v>1</v>
      </c>
      <c r="AI110" s="493">
        <v>1</v>
      </c>
      <c r="AJ110" s="493">
        <v>1</v>
      </c>
      <c r="AK110" s="493">
        <v>1</v>
      </c>
      <c r="AL110" s="493">
        <v>1</v>
      </c>
      <c r="AM110" s="493">
        <v>1</v>
      </c>
      <c r="AN110" s="493">
        <v>1</v>
      </c>
      <c r="AO110" s="493">
        <v>1</v>
      </c>
      <c r="AP110" s="493">
        <v>1</v>
      </c>
      <c r="AQ110" s="493">
        <v>1</v>
      </c>
      <c r="AR110" s="493">
        <v>1</v>
      </c>
      <c r="AS110" s="493">
        <v>1</v>
      </c>
      <c r="AT110" s="493">
        <v>1</v>
      </c>
      <c r="AU110" s="493">
        <v>1</v>
      </c>
      <c r="AV110" s="493">
        <v>0.5</v>
      </c>
      <c r="AW110" s="493">
        <v>1</v>
      </c>
      <c r="AX110" s="493">
        <v>0.89</v>
      </c>
      <c r="AY110" s="493">
        <v>1</v>
      </c>
      <c r="AZ110" s="493">
        <v>0.55000000000000004</v>
      </c>
      <c r="BA110" s="493">
        <v>1</v>
      </c>
      <c r="BB110" s="493">
        <v>0.6</v>
      </c>
      <c r="BC110" s="493">
        <v>1</v>
      </c>
      <c r="BD110" s="493">
        <v>1</v>
      </c>
      <c r="BE110" s="493">
        <v>1</v>
      </c>
      <c r="BF110" s="493">
        <v>1</v>
      </c>
      <c r="BG110" s="493">
        <v>0.73</v>
      </c>
      <c r="BH110" s="493">
        <v>1</v>
      </c>
      <c r="BI110" s="493">
        <v>1</v>
      </c>
      <c r="BJ110" s="493">
        <v>1</v>
      </c>
      <c r="BK110" s="493">
        <v>1</v>
      </c>
      <c r="BL110" s="493">
        <v>1</v>
      </c>
      <c r="BM110" s="493">
        <v>1</v>
      </c>
      <c r="BN110" s="493">
        <v>0.5</v>
      </c>
      <c r="BO110" s="493">
        <v>0.78</v>
      </c>
      <c r="BP110" s="493">
        <v>0.6</v>
      </c>
      <c r="BQ110" s="494"/>
    </row>
    <row r="111" spans="1:69" s="495" customFormat="1" ht="14" x14ac:dyDescent="0.15">
      <c r="A111" s="489" t="s">
        <v>335</v>
      </c>
      <c r="B111" s="490" t="s">
        <v>521</v>
      </c>
      <c r="C111" s="490" t="s">
        <v>240</v>
      </c>
      <c r="D111" s="490" t="s">
        <v>745</v>
      </c>
      <c r="E111" s="490" t="s">
        <v>1022</v>
      </c>
      <c r="F111" s="491">
        <v>4</v>
      </c>
      <c r="G111" s="491">
        <v>24</v>
      </c>
      <c r="H111" s="492"/>
      <c r="I111" s="493">
        <v>1</v>
      </c>
      <c r="J111" s="493">
        <v>1</v>
      </c>
      <c r="K111" s="493">
        <v>1</v>
      </c>
      <c r="L111" s="493">
        <v>1</v>
      </c>
      <c r="M111" s="493">
        <v>1</v>
      </c>
      <c r="N111" s="493">
        <v>1</v>
      </c>
      <c r="O111" s="493">
        <v>1</v>
      </c>
      <c r="P111" s="493">
        <v>1</v>
      </c>
      <c r="Q111" s="493">
        <v>1</v>
      </c>
      <c r="R111" s="493">
        <v>1</v>
      </c>
      <c r="S111" s="493">
        <v>1</v>
      </c>
      <c r="T111" s="493">
        <v>1</v>
      </c>
      <c r="U111" s="493">
        <v>1</v>
      </c>
      <c r="V111" s="493">
        <v>1</v>
      </c>
      <c r="W111" s="493">
        <v>1</v>
      </c>
      <c r="X111" s="493">
        <v>1</v>
      </c>
      <c r="Y111" s="493">
        <v>1</v>
      </c>
      <c r="Z111" s="493">
        <v>1</v>
      </c>
      <c r="AA111" s="493">
        <v>1</v>
      </c>
      <c r="AB111" s="493">
        <v>1</v>
      </c>
      <c r="AC111" s="493">
        <v>1</v>
      </c>
      <c r="AD111" s="493">
        <v>1</v>
      </c>
      <c r="AE111" s="493">
        <v>1</v>
      </c>
      <c r="AF111" s="493">
        <v>0.81</v>
      </c>
      <c r="AG111" s="493">
        <v>1</v>
      </c>
      <c r="AH111" s="493">
        <v>1</v>
      </c>
      <c r="AI111" s="493">
        <v>1</v>
      </c>
      <c r="AJ111" s="493">
        <v>1</v>
      </c>
      <c r="AK111" s="493">
        <v>1</v>
      </c>
      <c r="AL111" s="493">
        <v>1</v>
      </c>
      <c r="AM111" s="493">
        <v>1</v>
      </c>
      <c r="AN111" s="493">
        <v>1</v>
      </c>
      <c r="AO111" s="493">
        <v>1</v>
      </c>
      <c r="AP111" s="493">
        <v>1</v>
      </c>
      <c r="AQ111" s="493">
        <v>1</v>
      </c>
      <c r="AR111" s="493">
        <v>1</v>
      </c>
      <c r="AS111" s="493">
        <v>1</v>
      </c>
      <c r="AT111" s="493">
        <v>1</v>
      </c>
      <c r="AU111" s="493">
        <v>1</v>
      </c>
      <c r="AV111" s="493">
        <v>0.5</v>
      </c>
      <c r="AW111" s="493">
        <v>1</v>
      </c>
      <c r="AX111" s="493">
        <v>0.89</v>
      </c>
      <c r="AY111" s="493">
        <v>1</v>
      </c>
      <c r="AZ111" s="493">
        <v>0.55000000000000004</v>
      </c>
      <c r="BA111" s="493">
        <v>1</v>
      </c>
      <c r="BB111" s="493">
        <v>0.6</v>
      </c>
      <c r="BC111" s="493">
        <v>1</v>
      </c>
      <c r="BD111" s="493">
        <v>1</v>
      </c>
      <c r="BE111" s="493">
        <v>1</v>
      </c>
      <c r="BF111" s="493">
        <v>1</v>
      </c>
      <c r="BG111" s="493">
        <v>0.89</v>
      </c>
      <c r="BH111" s="493">
        <v>1</v>
      </c>
      <c r="BI111" s="493">
        <v>1</v>
      </c>
      <c r="BJ111" s="493">
        <v>1</v>
      </c>
      <c r="BK111" s="493">
        <v>1</v>
      </c>
      <c r="BL111" s="493">
        <v>1</v>
      </c>
      <c r="BM111" s="493">
        <v>1</v>
      </c>
      <c r="BN111" s="493">
        <v>0.5</v>
      </c>
      <c r="BO111" s="493">
        <v>0.78</v>
      </c>
      <c r="BP111" s="493">
        <v>0.6</v>
      </c>
      <c r="BQ111" s="494"/>
    </row>
    <row r="112" spans="1:69" ht="14" x14ac:dyDescent="0.15">
      <c r="A112" s="117" t="s">
        <v>336</v>
      </c>
      <c r="B112" s="156" t="s">
        <v>521</v>
      </c>
      <c r="C112" s="156" t="s">
        <v>240</v>
      </c>
      <c r="D112" s="156" t="s">
        <v>746</v>
      </c>
      <c r="E112" s="156" t="s">
        <v>1022</v>
      </c>
      <c r="F112" s="120">
        <v>4</v>
      </c>
      <c r="G112" s="120">
        <v>32</v>
      </c>
      <c r="H112" s="257"/>
      <c r="I112" s="296">
        <v>1</v>
      </c>
      <c r="J112" s="296">
        <v>1</v>
      </c>
      <c r="K112" s="296">
        <v>1</v>
      </c>
      <c r="L112" s="296">
        <v>1</v>
      </c>
      <c r="M112" s="296">
        <v>1</v>
      </c>
      <c r="N112" s="296">
        <v>1</v>
      </c>
      <c r="O112" s="296">
        <v>1</v>
      </c>
      <c r="P112" s="296">
        <v>1</v>
      </c>
      <c r="Q112" s="296">
        <v>1</v>
      </c>
      <c r="R112" s="296">
        <v>1</v>
      </c>
      <c r="S112" s="296">
        <v>1</v>
      </c>
      <c r="T112" s="296">
        <v>1</v>
      </c>
      <c r="U112" s="296">
        <v>1</v>
      </c>
      <c r="V112" s="296">
        <v>1</v>
      </c>
      <c r="W112" s="296">
        <v>1</v>
      </c>
      <c r="X112" s="296">
        <v>1</v>
      </c>
      <c r="Y112" s="296">
        <v>1</v>
      </c>
      <c r="Z112" s="296">
        <v>1</v>
      </c>
      <c r="AA112" s="296">
        <v>1</v>
      </c>
      <c r="AB112" s="296">
        <v>1</v>
      </c>
      <c r="AC112" s="296">
        <v>1</v>
      </c>
      <c r="AD112" s="296">
        <v>1</v>
      </c>
      <c r="AE112" s="296">
        <v>1</v>
      </c>
      <c r="AF112" s="296">
        <v>0.81</v>
      </c>
      <c r="AG112" s="296">
        <v>1</v>
      </c>
      <c r="AH112" s="296">
        <v>1</v>
      </c>
      <c r="AI112" s="296">
        <v>1</v>
      </c>
      <c r="AJ112" s="296">
        <v>1</v>
      </c>
      <c r="AK112" s="296">
        <v>1</v>
      </c>
      <c r="AL112" s="296">
        <v>1</v>
      </c>
      <c r="AM112" s="296">
        <v>1</v>
      </c>
      <c r="AN112" s="296">
        <v>1</v>
      </c>
      <c r="AO112" s="296">
        <v>1</v>
      </c>
      <c r="AP112" s="296">
        <v>1</v>
      </c>
      <c r="AQ112" s="296">
        <v>1</v>
      </c>
      <c r="AR112" s="296">
        <v>1</v>
      </c>
      <c r="AS112" s="296">
        <v>1</v>
      </c>
      <c r="AT112" s="296">
        <v>1</v>
      </c>
      <c r="AU112" s="296">
        <v>1</v>
      </c>
      <c r="AV112" s="296">
        <v>0.5</v>
      </c>
      <c r="AW112" s="296">
        <v>1</v>
      </c>
      <c r="AX112" s="296">
        <v>0.89</v>
      </c>
      <c r="AY112" s="296">
        <v>1</v>
      </c>
      <c r="AZ112" s="296">
        <v>0.55000000000000004</v>
      </c>
      <c r="BA112" s="296">
        <v>1</v>
      </c>
      <c r="BB112" s="296">
        <v>0.6</v>
      </c>
      <c r="BC112" s="296">
        <v>1</v>
      </c>
      <c r="BD112" s="296">
        <v>1</v>
      </c>
      <c r="BE112" s="296">
        <v>1</v>
      </c>
      <c r="BF112" s="296">
        <v>1</v>
      </c>
      <c r="BG112" s="296">
        <v>0.73</v>
      </c>
      <c r="BH112" s="296">
        <v>1</v>
      </c>
      <c r="BI112" s="296">
        <v>1</v>
      </c>
      <c r="BJ112" s="296">
        <v>1</v>
      </c>
      <c r="BK112" s="296">
        <v>1</v>
      </c>
      <c r="BL112" s="296">
        <v>1</v>
      </c>
      <c r="BM112" s="296">
        <v>1</v>
      </c>
      <c r="BN112" s="296">
        <v>0.5</v>
      </c>
      <c r="BO112" s="296">
        <v>0.78</v>
      </c>
      <c r="BP112" s="296">
        <v>0.6</v>
      </c>
      <c r="BQ112" s="129"/>
    </row>
    <row r="113" spans="1:69" ht="14" x14ac:dyDescent="0.15">
      <c r="A113" s="117" t="s">
        <v>337</v>
      </c>
      <c r="B113" s="156" t="s">
        <v>521</v>
      </c>
      <c r="C113" s="156" t="s">
        <v>240</v>
      </c>
      <c r="D113" s="156" t="s">
        <v>747</v>
      </c>
      <c r="E113" s="156" t="s">
        <v>1025</v>
      </c>
      <c r="F113" s="120">
        <v>4</v>
      </c>
      <c r="G113" s="120">
        <v>40</v>
      </c>
      <c r="H113" s="257">
        <v>4</v>
      </c>
      <c r="I113" s="296">
        <v>1</v>
      </c>
      <c r="J113" s="296">
        <v>1</v>
      </c>
      <c r="K113" s="296">
        <v>1</v>
      </c>
      <c r="L113" s="296">
        <v>1</v>
      </c>
      <c r="M113" s="296">
        <v>1</v>
      </c>
      <c r="N113" s="296">
        <v>1</v>
      </c>
      <c r="O113" s="296">
        <v>1</v>
      </c>
      <c r="P113" s="296">
        <v>1</v>
      </c>
      <c r="Q113" s="296">
        <v>1</v>
      </c>
      <c r="R113" s="296">
        <v>1</v>
      </c>
      <c r="S113" s="296">
        <v>1</v>
      </c>
      <c r="T113" s="296">
        <v>1</v>
      </c>
      <c r="U113" s="296">
        <v>1</v>
      </c>
      <c r="V113" s="296">
        <v>1</v>
      </c>
      <c r="W113" s="296">
        <v>1</v>
      </c>
      <c r="X113" s="296">
        <v>1</v>
      </c>
      <c r="Y113" s="296">
        <v>1</v>
      </c>
      <c r="Z113" s="296">
        <v>1</v>
      </c>
      <c r="AA113" s="296">
        <v>1</v>
      </c>
      <c r="AB113" s="296">
        <v>1</v>
      </c>
      <c r="AC113" s="296">
        <v>1</v>
      </c>
      <c r="AD113" s="296">
        <v>1</v>
      </c>
      <c r="AE113" s="296">
        <v>1</v>
      </c>
      <c r="AF113" s="296">
        <v>0.81</v>
      </c>
      <c r="AG113" s="296">
        <v>1</v>
      </c>
      <c r="AH113" s="296">
        <v>1</v>
      </c>
      <c r="AI113" s="296">
        <v>1</v>
      </c>
      <c r="AJ113" s="296">
        <v>1</v>
      </c>
      <c r="AK113" s="296">
        <v>1</v>
      </c>
      <c r="AL113" s="296">
        <v>1</v>
      </c>
      <c r="AM113" s="296">
        <v>1</v>
      </c>
      <c r="AN113" s="296">
        <v>1</v>
      </c>
      <c r="AO113" s="296">
        <v>1</v>
      </c>
      <c r="AP113" s="296">
        <v>1</v>
      </c>
      <c r="AQ113" s="296">
        <v>1</v>
      </c>
      <c r="AR113" s="296">
        <v>1</v>
      </c>
      <c r="AS113" s="296">
        <v>1</v>
      </c>
      <c r="AT113" s="296">
        <v>1</v>
      </c>
      <c r="AU113" s="296">
        <v>1</v>
      </c>
      <c r="AV113" s="296">
        <v>0.5</v>
      </c>
      <c r="AW113" s="296">
        <v>1</v>
      </c>
      <c r="AX113" s="296">
        <v>0.89</v>
      </c>
      <c r="AY113" s="296">
        <v>1</v>
      </c>
      <c r="AZ113" s="296">
        <v>0.55000000000000004</v>
      </c>
      <c r="BA113" s="296">
        <v>1</v>
      </c>
      <c r="BB113" s="296">
        <v>0.6</v>
      </c>
      <c r="BC113" s="296">
        <v>1</v>
      </c>
      <c r="BD113" s="296">
        <v>1</v>
      </c>
      <c r="BE113" s="296">
        <v>1</v>
      </c>
      <c r="BF113" s="296">
        <v>1</v>
      </c>
      <c r="BG113" s="296">
        <v>0.73</v>
      </c>
      <c r="BH113" s="296">
        <v>1</v>
      </c>
      <c r="BI113" s="296">
        <v>1</v>
      </c>
      <c r="BJ113" s="296">
        <v>1</v>
      </c>
      <c r="BK113" s="296">
        <v>1</v>
      </c>
      <c r="BL113" s="296">
        <v>1</v>
      </c>
      <c r="BM113" s="296">
        <v>1</v>
      </c>
      <c r="BN113" s="296">
        <v>0.5</v>
      </c>
      <c r="BO113" s="296">
        <v>0.78</v>
      </c>
      <c r="BP113" s="296">
        <v>0.6</v>
      </c>
      <c r="BQ113" s="129"/>
    </row>
    <row r="114" spans="1:69" ht="14" x14ac:dyDescent="0.15">
      <c r="A114" s="117" t="s">
        <v>338</v>
      </c>
      <c r="B114" s="156" t="s">
        <v>521</v>
      </c>
      <c r="C114" s="156" t="s">
        <v>240</v>
      </c>
      <c r="D114" s="156" t="s">
        <v>748</v>
      </c>
      <c r="E114" s="156" t="s">
        <v>1025</v>
      </c>
      <c r="F114" s="120">
        <v>4</v>
      </c>
      <c r="G114" s="120">
        <v>56</v>
      </c>
      <c r="H114" s="257">
        <v>4</v>
      </c>
      <c r="I114" s="296">
        <v>1</v>
      </c>
      <c r="J114" s="296">
        <v>1</v>
      </c>
      <c r="K114" s="296">
        <v>1</v>
      </c>
      <c r="L114" s="296">
        <v>1</v>
      </c>
      <c r="M114" s="296">
        <v>1</v>
      </c>
      <c r="N114" s="296">
        <v>1</v>
      </c>
      <c r="O114" s="296">
        <v>1</v>
      </c>
      <c r="P114" s="296">
        <v>1</v>
      </c>
      <c r="Q114" s="296">
        <v>1</v>
      </c>
      <c r="R114" s="296">
        <v>1</v>
      </c>
      <c r="S114" s="296">
        <v>1</v>
      </c>
      <c r="T114" s="296">
        <v>1</v>
      </c>
      <c r="U114" s="296">
        <v>1</v>
      </c>
      <c r="V114" s="296">
        <v>1</v>
      </c>
      <c r="W114" s="296">
        <v>1</v>
      </c>
      <c r="X114" s="296">
        <v>1</v>
      </c>
      <c r="Y114" s="296">
        <v>1</v>
      </c>
      <c r="Z114" s="296">
        <v>1</v>
      </c>
      <c r="AA114" s="296">
        <v>1</v>
      </c>
      <c r="AB114" s="296">
        <v>1</v>
      </c>
      <c r="AC114" s="296">
        <v>1</v>
      </c>
      <c r="AD114" s="296">
        <v>1</v>
      </c>
      <c r="AE114" s="296">
        <v>1</v>
      </c>
      <c r="AF114" s="296">
        <v>0.81</v>
      </c>
      <c r="AG114" s="296">
        <v>1</v>
      </c>
      <c r="AH114" s="296">
        <v>1</v>
      </c>
      <c r="AI114" s="296">
        <v>1</v>
      </c>
      <c r="AJ114" s="296">
        <v>1</v>
      </c>
      <c r="AK114" s="296">
        <v>1</v>
      </c>
      <c r="AL114" s="296">
        <v>1</v>
      </c>
      <c r="AM114" s="296">
        <v>1</v>
      </c>
      <c r="AN114" s="296">
        <v>1</v>
      </c>
      <c r="AO114" s="296">
        <v>1</v>
      </c>
      <c r="AP114" s="296">
        <v>1</v>
      </c>
      <c r="AQ114" s="296">
        <v>1</v>
      </c>
      <c r="AR114" s="296">
        <v>1</v>
      </c>
      <c r="AS114" s="296">
        <v>1</v>
      </c>
      <c r="AT114" s="296">
        <v>1</v>
      </c>
      <c r="AU114" s="296">
        <v>1</v>
      </c>
      <c r="AV114" s="296">
        <v>0.5</v>
      </c>
      <c r="AW114" s="296">
        <v>1</v>
      </c>
      <c r="AX114" s="296">
        <v>0.89</v>
      </c>
      <c r="AY114" s="296">
        <v>1</v>
      </c>
      <c r="AZ114" s="296">
        <v>0.55000000000000004</v>
      </c>
      <c r="BA114" s="296">
        <v>1</v>
      </c>
      <c r="BB114" s="296">
        <v>0.6</v>
      </c>
      <c r="BC114" s="296">
        <v>1</v>
      </c>
      <c r="BD114" s="296">
        <v>1</v>
      </c>
      <c r="BE114" s="296">
        <v>1</v>
      </c>
      <c r="BF114" s="296">
        <v>1</v>
      </c>
      <c r="BG114" s="296">
        <v>0.73</v>
      </c>
      <c r="BH114" s="296">
        <v>1</v>
      </c>
      <c r="BI114" s="296">
        <v>1</v>
      </c>
      <c r="BJ114" s="296">
        <v>1</v>
      </c>
      <c r="BK114" s="296">
        <v>1</v>
      </c>
      <c r="BL114" s="296">
        <v>1</v>
      </c>
      <c r="BM114" s="296">
        <v>1</v>
      </c>
      <c r="BN114" s="296">
        <v>0.5</v>
      </c>
      <c r="BO114" s="296">
        <v>0.78</v>
      </c>
      <c r="BP114" s="296">
        <v>0.6</v>
      </c>
      <c r="BQ114" s="129"/>
    </row>
    <row r="115" spans="1:69" ht="14" x14ac:dyDescent="0.15">
      <c r="A115" s="117" t="s">
        <v>339</v>
      </c>
      <c r="B115" s="156" t="s">
        <v>521</v>
      </c>
      <c r="C115" s="156" t="s">
        <v>240</v>
      </c>
      <c r="D115" s="156" t="s">
        <v>749</v>
      </c>
      <c r="E115" s="156" t="s">
        <v>1025</v>
      </c>
      <c r="F115" s="120">
        <v>4</v>
      </c>
      <c r="G115" s="120">
        <v>64</v>
      </c>
      <c r="H115" s="257">
        <v>4</v>
      </c>
      <c r="I115" s="296">
        <v>1</v>
      </c>
      <c r="J115" s="296">
        <v>1</v>
      </c>
      <c r="K115" s="296">
        <v>1</v>
      </c>
      <c r="L115" s="296">
        <v>1</v>
      </c>
      <c r="M115" s="296">
        <v>1</v>
      </c>
      <c r="N115" s="296">
        <v>1</v>
      </c>
      <c r="O115" s="296">
        <v>1</v>
      </c>
      <c r="P115" s="296">
        <v>1</v>
      </c>
      <c r="Q115" s="296">
        <v>1</v>
      </c>
      <c r="R115" s="296">
        <v>1</v>
      </c>
      <c r="S115" s="296">
        <v>1</v>
      </c>
      <c r="T115" s="296">
        <v>1</v>
      </c>
      <c r="U115" s="296">
        <v>1</v>
      </c>
      <c r="V115" s="296">
        <v>1</v>
      </c>
      <c r="W115" s="296">
        <v>1</v>
      </c>
      <c r="X115" s="296">
        <v>1</v>
      </c>
      <c r="Y115" s="296">
        <v>1</v>
      </c>
      <c r="Z115" s="296">
        <v>1</v>
      </c>
      <c r="AA115" s="296">
        <v>1</v>
      </c>
      <c r="AB115" s="296">
        <v>1</v>
      </c>
      <c r="AC115" s="296">
        <v>1</v>
      </c>
      <c r="AD115" s="296">
        <v>1</v>
      </c>
      <c r="AE115" s="296">
        <v>1</v>
      </c>
      <c r="AF115" s="296">
        <v>0.81</v>
      </c>
      <c r="AG115" s="296">
        <v>1</v>
      </c>
      <c r="AH115" s="296">
        <v>1</v>
      </c>
      <c r="AI115" s="296">
        <v>1</v>
      </c>
      <c r="AJ115" s="296">
        <v>1</v>
      </c>
      <c r="AK115" s="296">
        <v>1</v>
      </c>
      <c r="AL115" s="296">
        <v>1</v>
      </c>
      <c r="AM115" s="296">
        <v>1</v>
      </c>
      <c r="AN115" s="296">
        <v>1</v>
      </c>
      <c r="AO115" s="296">
        <v>1</v>
      </c>
      <c r="AP115" s="296">
        <v>1</v>
      </c>
      <c r="AQ115" s="296">
        <v>1</v>
      </c>
      <c r="AR115" s="296">
        <v>1</v>
      </c>
      <c r="AS115" s="296">
        <v>1</v>
      </c>
      <c r="AT115" s="296">
        <v>1</v>
      </c>
      <c r="AU115" s="296">
        <v>1</v>
      </c>
      <c r="AV115" s="296">
        <v>0.5</v>
      </c>
      <c r="AW115" s="296">
        <v>1</v>
      </c>
      <c r="AX115" s="296">
        <v>0.89</v>
      </c>
      <c r="AY115" s="296">
        <v>1</v>
      </c>
      <c r="AZ115" s="296">
        <v>0.55000000000000004</v>
      </c>
      <c r="BA115" s="296">
        <v>1</v>
      </c>
      <c r="BB115" s="296">
        <v>0.6</v>
      </c>
      <c r="BC115" s="296">
        <v>1</v>
      </c>
      <c r="BD115" s="296">
        <v>1</v>
      </c>
      <c r="BE115" s="296">
        <v>1</v>
      </c>
      <c r="BF115" s="296">
        <v>1</v>
      </c>
      <c r="BG115" s="296">
        <v>0.73</v>
      </c>
      <c r="BH115" s="296">
        <v>1</v>
      </c>
      <c r="BI115" s="296">
        <v>1</v>
      </c>
      <c r="BJ115" s="296">
        <v>1</v>
      </c>
      <c r="BK115" s="296">
        <v>1</v>
      </c>
      <c r="BL115" s="296">
        <v>1</v>
      </c>
      <c r="BM115" s="296">
        <v>1</v>
      </c>
      <c r="BN115" s="296">
        <v>0.5</v>
      </c>
      <c r="BO115" s="296">
        <v>0.78</v>
      </c>
      <c r="BP115" s="296">
        <v>0.6</v>
      </c>
      <c r="BQ115" s="129"/>
    </row>
    <row r="116" spans="1:69" ht="14" x14ac:dyDescent="0.15">
      <c r="A116" s="117" t="s">
        <v>340</v>
      </c>
      <c r="B116" s="156" t="s">
        <v>521</v>
      </c>
      <c r="C116" s="156" t="s">
        <v>240</v>
      </c>
      <c r="D116" s="156" t="s">
        <v>750</v>
      </c>
      <c r="E116" s="156" t="s">
        <v>1025</v>
      </c>
      <c r="F116" s="120">
        <v>4</v>
      </c>
      <c r="G116" s="120">
        <v>96</v>
      </c>
      <c r="H116" s="257">
        <v>4</v>
      </c>
      <c r="I116" s="296">
        <v>1</v>
      </c>
      <c r="J116" s="296">
        <v>1</v>
      </c>
      <c r="K116" s="296">
        <v>1</v>
      </c>
      <c r="L116" s="296">
        <v>1</v>
      </c>
      <c r="M116" s="296">
        <v>1</v>
      </c>
      <c r="N116" s="296">
        <v>1</v>
      </c>
      <c r="O116" s="296">
        <v>1</v>
      </c>
      <c r="P116" s="296">
        <v>1</v>
      </c>
      <c r="Q116" s="296">
        <v>1</v>
      </c>
      <c r="R116" s="296">
        <v>1</v>
      </c>
      <c r="S116" s="296">
        <v>1</v>
      </c>
      <c r="T116" s="296">
        <v>1</v>
      </c>
      <c r="U116" s="296">
        <v>1</v>
      </c>
      <c r="V116" s="296">
        <v>1</v>
      </c>
      <c r="W116" s="296">
        <v>1</v>
      </c>
      <c r="X116" s="296">
        <v>1</v>
      </c>
      <c r="Y116" s="296">
        <v>1</v>
      </c>
      <c r="Z116" s="296">
        <v>1</v>
      </c>
      <c r="AA116" s="296">
        <v>1</v>
      </c>
      <c r="AB116" s="296">
        <v>1</v>
      </c>
      <c r="AC116" s="296">
        <v>1</v>
      </c>
      <c r="AD116" s="296">
        <v>1</v>
      </c>
      <c r="AE116" s="296">
        <v>1</v>
      </c>
      <c r="AF116" s="296">
        <v>0.81</v>
      </c>
      <c r="AG116" s="296">
        <v>1</v>
      </c>
      <c r="AH116" s="296">
        <v>1</v>
      </c>
      <c r="AI116" s="296">
        <v>1</v>
      </c>
      <c r="AJ116" s="296">
        <v>1</v>
      </c>
      <c r="AK116" s="296">
        <v>1</v>
      </c>
      <c r="AL116" s="296">
        <v>1</v>
      </c>
      <c r="AM116" s="296">
        <v>1</v>
      </c>
      <c r="AN116" s="296">
        <v>1</v>
      </c>
      <c r="AO116" s="296">
        <v>1</v>
      </c>
      <c r="AP116" s="296">
        <v>1</v>
      </c>
      <c r="AQ116" s="296">
        <v>1</v>
      </c>
      <c r="AR116" s="296">
        <v>1</v>
      </c>
      <c r="AS116" s="296">
        <v>1</v>
      </c>
      <c r="AT116" s="296">
        <v>1</v>
      </c>
      <c r="AU116" s="296">
        <v>1</v>
      </c>
      <c r="AV116" s="296">
        <v>0.5</v>
      </c>
      <c r="AW116" s="296">
        <v>1</v>
      </c>
      <c r="AX116" s="296">
        <v>0.89</v>
      </c>
      <c r="AY116" s="296">
        <v>1</v>
      </c>
      <c r="AZ116" s="296">
        <v>0.55000000000000004</v>
      </c>
      <c r="BA116" s="296">
        <v>1</v>
      </c>
      <c r="BB116" s="296">
        <v>0.6</v>
      </c>
      <c r="BC116" s="296">
        <v>1</v>
      </c>
      <c r="BD116" s="296">
        <v>1</v>
      </c>
      <c r="BE116" s="296">
        <v>1</v>
      </c>
      <c r="BF116" s="296">
        <v>1</v>
      </c>
      <c r="BG116" s="296">
        <v>0.73</v>
      </c>
      <c r="BH116" s="296">
        <v>1</v>
      </c>
      <c r="BI116" s="296">
        <v>1</v>
      </c>
      <c r="BJ116" s="296">
        <v>1</v>
      </c>
      <c r="BK116" s="296">
        <v>1</v>
      </c>
      <c r="BL116" s="296">
        <v>1</v>
      </c>
      <c r="BM116" s="296">
        <v>1</v>
      </c>
      <c r="BN116" s="296">
        <v>0.5</v>
      </c>
      <c r="BO116" s="296">
        <v>0.78</v>
      </c>
      <c r="BP116" s="296">
        <v>0.6</v>
      </c>
      <c r="BQ116" s="129"/>
    </row>
    <row r="117" spans="1:69" ht="14" x14ac:dyDescent="0.15">
      <c r="A117" s="117" t="s">
        <v>341</v>
      </c>
      <c r="B117" s="156" t="s">
        <v>521</v>
      </c>
      <c r="C117" s="156" t="s">
        <v>240</v>
      </c>
      <c r="D117" s="156" t="s">
        <v>751</v>
      </c>
      <c r="E117" s="156" t="s">
        <v>1025</v>
      </c>
      <c r="F117" s="120">
        <v>4</v>
      </c>
      <c r="G117" s="120">
        <v>120</v>
      </c>
      <c r="H117" s="257">
        <v>4</v>
      </c>
      <c r="I117" s="296">
        <v>1</v>
      </c>
      <c r="J117" s="296">
        <v>1</v>
      </c>
      <c r="K117" s="296">
        <v>1</v>
      </c>
      <c r="L117" s="296">
        <v>1</v>
      </c>
      <c r="M117" s="296">
        <v>1</v>
      </c>
      <c r="N117" s="296">
        <v>1</v>
      </c>
      <c r="O117" s="296">
        <v>1</v>
      </c>
      <c r="P117" s="296">
        <v>1</v>
      </c>
      <c r="Q117" s="296">
        <v>1</v>
      </c>
      <c r="R117" s="296">
        <v>1</v>
      </c>
      <c r="S117" s="296">
        <v>1</v>
      </c>
      <c r="T117" s="296">
        <v>1</v>
      </c>
      <c r="U117" s="296">
        <v>1</v>
      </c>
      <c r="V117" s="296">
        <v>1</v>
      </c>
      <c r="W117" s="296">
        <v>1</v>
      </c>
      <c r="X117" s="296">
        <v>1</v>
      </c>
      <c r="Y117" s="296">
        <v>1</v>
      </c>
      <c r="Z117" s="296">
        <v>1</v>
      </c>
      <c r="AA117" s="296">
        <v>1</v>
      </c>
      <c r="AB117" s="296">
        <v>1</v>
      </c>
      <c r="AC117" s="296">
        <v>1</v>
      </c>
      <c r="AD117" s="296">
        <v>1</v>
      </c>
      <c r="AE117" s="296">
        <v>1</v>
      </c>
      <c r="AF117" s="296">
        <v>0.81</v>
      </c>
      <c r="AG117" s="296">
        <v>1</v>
      </c>
      <c r="AH117" s="296">
        <v>1</v>
      </c>
      <c r="AI117" s="296">
        <v>1</v>
      </c>
      <c r="AJ117" s="296">
        <v>1</v>
      </c>
      <c r="AK117" s="296">
        <v>1</v>
      </c>
      <c r="AL117" s="296">
        <v>1</v>
      </c>
      <c r="AM117" s="296">
        <v>1</v>
      </c>
      <c r="AN117" s="296">
        <v>1</v>
      </c>
      <c r="AO117" s="296">
        <v>1</v>
      </c>
      <c r="AP117" s="296">
        <v>1</v>
      </c>
      <c r="AQ117" s="296">
        <v>1</v>
      </c>
      <c r="AR117" s="296">
        <v>1</v>
      </c>
      <c r="AS117" s="296">
        <v>1</v>
      </c>
      <c r="AT117" s="296">
        <v>1</v>
      </c>
      <c r="AU117" s="296">
        <v>1</v>
      </c>
      <c r="AV117" s="296">
        <v>0.5</v>
      </c>
      <c r="AW117" s="296">
        <v>1</v>
      </c>
      <c r="AX117" s="296">
        <v>0.89</v>
      </c>
      <c r="AY117" s="296">
        <v>1</v>
      </c>
      <c r="AZ117" s="296">
        <v>0.55000000000000004</v>
      </c>
      <c r="BA117" s="296">
        <v>1</v>
      </c>
      <c r="BB117" s="296">
        <v>0.6</v>
      </c>
      <c r="BC117" s="296">
        <v>1</v>
      </c>
      <c r="BD117" s="296">
        <v>1</v>
      </c>
      <c r="BE117" s="296">
        <v>1</v>
      </c>
      <c r="BF117" s="296">
        <v>1</v>
      </c>
      <c r="BG117" s="296">
        <v>0.73</v>
      </c>
      <c r="BH117" s="296">
        <v>1</v>
      </c>
      <c r="BI117" s="296">
        <v>1</v>
      </c>
      <c r="BJ117" s="296">
        <v>1</v>
      </c>
      <c r="BK117" s="296">
        <v>1</v>
      </c>
      <c r="BL117" s="296">
        <v>1</v>
      </c>
      <c r="BM117" s="296">
        <v>1</v>
      </c>
      <c r="BN117" s="296">
        <v>0.5</v>
      </c>
      <c r="BO117" s="296">
        <v>0.78</v>
      </c>
      <c r="BP117" s="296">
        <v>0.6</v>
      </c>
      <c r="BQ117" s="129"/>
    </row>
    <row r="118" spans="1:69" ht="14" x14ac:dyDescent="0.15">
      <c r="A118" s="117" t="s">
        <v>342</v>
      </c>
      <c r="B118" s="156" t="s">
        <v>521</v>
      </c>
      <c r="C118" s="156" t="s">
        <v>240</v>
      </c>
      <c r="D118" s="156" t="s">
        <v>752</v>
      </c>
      <c r="E118" s="156" t="s">
        <v>1025</v>
      </c>
      <c r="F118" s="120">
        <v>4</v>
      </c>
      <c r="G118" s="120">
        <v>160</v>
      </c>
      <c r="H118" s="257">
        <v>4</v>
      </c>
      <c r="I118" s="296">
        <v>1</v>
      </c>
      <c r="J118" s="296">
        <v>1</v>
      </c>
      <c r="K118" s="296">
        <v>1</v>
      </c>
      <c r="L118" s="296">
        <v>1</v>
      </c>
      <c r="M118" s="296">
        <v>1</v>
      </c>
      <c r="N118" s="296">
        <v>1</v>
      </c>
      <c r="O118" s="296">
        <v>1</v>
      </c>
      <c r="P118" s="296">
        <v>1</v>
      </c>
      <c r="Q118" s="296">
        <v>1</v>
      </c>
      <c r="R118" s="296">
        <v>1</v>
      </c>
      <c r="S118" s="296">
        <v>1</v>
      </c>
      <c r="T118" s="296">
        <v>1</v>
      </c>
      <c r="U118" s="296">
        <v>1</v>
      </c>
      <c r="V118" s="296">
        <v>1</v>
      </c>
      <c r="W118" s="296">
        <v>1</v>
      </c>
      <c r="X118" s="296">
        <v>1</v>
      </c>
      <c r="Y118" s="296">
        <v>1</v>
      </c>
      <c r="Z118" s="296">
        <v>1</v>
      </c>
      <c r="AA118" s="296">
        <v>1</v>
      </c>
      <c r="AB118" s="296">
        <v>1</v>
      </c>
      <c r="AC118" s="296">
        <v>1</v>
      </c>
      <c r="AD118" s="296">
        <v>1</v>
      </c>
      <c r="AE118" s="296">
        <v>1</v>
      </c>
      <c r="AF118" s="296">
        <v>0.81</v>
      </c>
      <c r="AG118" s="296">
        <v>1</v>
      </c>
      <c r="AH118" s="296">
        <v>1</v>
      </c>
      <c r="AI118" s="296">
        <v>1</v>
      </c>
      <c r="AJ118" s="296">
        <v>1</v>
      </c>
      <c r="AK118" s="296">
        <v>1</v>
      </c>
      <c r="AL118" s="296">
        <v>1</v>
      </c>
      <c r="AM118" s="296">
        <v>1</v>
      </c>
      <c r="AN118" s="296">
        <v>1</v>
      </c>
      <c r="AO118" s="296">
        <v>1</v>
      </c>
      <c r="AP118" s="296">
        <v>1</v>
      </c>
      <c r="AQ118" s="296">
        <v>1</v>
      </c>
      <c r="AR118" s="296">
        <v>1</v>
      </c>
      <c r="AS118" s="296">
        <v>1</v>
      </c>
      <c r="AT118" s="296">
        <v>1</v>
      </c>
      <c r="AU118" s="296">
        <v>1</v>
      </c>
      <c r="AV118" s="296">
        <v>0.5</v>
      </c>
      <c r="AW118" s="296">
        <v>1</v>
      </c>
      <c r="AX118" s="296">
        <v>0.89</v>
      </c>
      <c r="AY118" s="296">
        <v>1</v>
      </c>
      <c r="AZ118" s="296">
        <v>0.55000000000000004</v>
      </c>
      <c r="BA118" s="296">
        <v>1</v>
      </c>
      <c r="BB118" s="296">
        <v>0.6</v>
      </c>
      <c r="BC118" s="296">
        <v>1</v>
      </c>
      <c r="BD118" s="296">
        <v>1</v>
      </c>
      <c r="BE118" s="296">
        <v>1</v>
      </c>
      <c r="BF118" s="296">
        <v>1</v>
      </c>
      <c r="BG118" s="296">
        <v>0.73</v>
      </c>
      <c r="BH118" s="296">
        <v>1</v>
      </c>
      <c r="BI118" s="296">
        <v>1</v>
      </c>
      <c r="BJ118" s="296">
        <v>1</v>
      </c>
      <c r="BK118" s="296">
        <v>1</v>
      </c>
      <c r="BL118" s="296">
        <v>1</v>
      </c>
      <c r="BM118" s="296">
        <v>1</v>
      </c>
      <c r="BN118" s="296">
        <v>0.5</v>
      </c>
      <c r="BO118" s="296">
        <v>0.78</v>
      </c>
      <c r="BP118" s="296">
        <v>0.6</v>
      </c>
      <c r="BQ118" s="129"/>
    </row>
    <row r="119" spans="1:69" ht="14" x14ac:dyDescent="0.15">
      <c r="A119" s="117" t="s">
        <v>343</v>
      </c>
      <c r="B119" s="156" t="s">
        <v>521</v>
      </c>
      <c r="C119" s="156" t="s">
        <v>240</v>
      </c>
      <c r="D119" s="156" t="s">
        <v>753</v>
      </c>
      <c r="E119" s="156" t="s">
        <v>1025</v>
      </c>
      <c r="F119" s="120">
        <v>4</v>
      </c>
      <c r="G119" s="120">
        <v>200</v>
      </c>
      <c r="H119" s="257">
        <v>4</v>
      </c>
      <c r="I119" s="296">
        <v>1</v>
      </c>
      <c r="J119" s="296">
        <v>1</v>
      </c>
      <c r="K119" s="296">
        <v>1</v>
      </c>
      <c r="L119" s="296">
        <v>1</v>
      </c>
      <c r="M119" s="296">
        <v>1</v>
      </c>
      <c r="N119" s="296">
        <v>1</v>
      </c>
      <c r="O119" s="296">
        <v>1</v>
      </c>
      <c r="P119" s="296">
        <v>1</v>
      </c>
      <c r="Q119" s="296">
        <v>1</v>
      </c>
      <c r="R119" s="296">
        <v>1</v>
      </c>
      <c r="S119" s="296">
        <v>1</v>
      </c>
      <c r="T119" s="296">
        <v>1</v>
      </c>
      <c r="U119" s="296">
        <v>1</v>
      </c>
      <c r="V119" s="296">
        <v>1</v>
      </c>
      <c r="W119" s="296">
        <v>1</v>
      </c>
      <c r="X119" s="296">
        <v>1</v>
      </c>
      <c r="Y119" s="296">
        <v>1</v>
      </c>
      <c r="Z119" s="296">
        <v>1</v>
      </c>
      <c r="AA119" s="296">
        <v>1</v>
      </c>
      <c r="AB119" s="296">
        <v>1</v>
      </c>
      <c r="AC119" s="296">
        <v>1</v>
      </c>
      <c r="AD119" s="296">
        <v>1</v>
      </c>
      <c r="AE119" s="296">
        <v>1</v>
      </c>
      <c r="AF119" s="296">
        <v>0.81</v>
      </c>
      <c r="AG119" s="296">
        <v>1</v>
      </c>
      <c r="AH119" s="296">
        <v>1</v>
      </c>
      <c r="AI119" s="296">
        <v>1</v>
      </c>
      <c r="AJ119" s="296">
        <v>1</v>
      </c>
      <c r="AK119" s="296">
        <v>1</v>
      </c>
      <c r="AL119" s="296">
        <v>1</v>
      </c>
      <c r="AM119" s="296">
        <v>1</v>
      </c>
      <c r="AN119" s="296">
        <v>1</v>
      </c>
      <c r="AO119" s="296">
        <v>1</v>
      </c>
      <c r="AP119" s="296">
        <v>1</v>
      </c>
      <c r="AQ119" s="296">
        <v>1</v>
      </c>
      <c r="AR119" s="296">
        <v>1</v>
      </c>
      <c r="AS119" s="296">
        <v>1</v>
      </c>
      <c r="AT119" s="296">
        <v>1</v>
      </c>
      <c r="AU119" s="296">
        <v>1</v>
      </c>
      <c r="AV119" s="296">
        <v>0.5</v>
      </c>
      <c r="AW119" s="296">
        <v>1</v>
      </c>
      <c r="AX119" s="296">
        <v>0.89</v>
      </c>
      <c r="AY119" s="296">
        <v>1</v>
      </c>
      <c r="AZ119" s="296">
        <v>0.55000000000000004</v>
      </c>
      <c r="BA119" s="296">
        <v>1</v>
      </c>
      <c r="BB119" s="296">
        <v>0.6</v>
      </c>
      <c r="BC119" s="296">
        <v>1</v>
      </c>
      <c r="BD119" s="296">
        <v>1</v>
      </c>
      <c r="BE119" s="296">
        <v>1</v>
      </c>
      <c r="BF119" s="296">
        <v>1</v>
      </c>
      <c r="BG119" s="296">
        <v>0.73</v>
      </c>
      <c r="BH119" s="296">
        <v>1</v>
      </c>
      <c r="BI119" s="296">
        <v>1</v>
      </c>
      <c r="BJ119" s="296">
        <v>1</v>
      </c>
      <c r="BK119" s="296">
        <v>1</v>
      </c>
      <c r="BL119" s="296">
        <v>1</v>
      </c>
      <c r="BM119" s="296">
        <v>1</v>
      </c>
      <c r="BN119" s="296">
        <v>0.5</v>
      </c>
      <c r="BO119" s="296">
        <v>0.78</v>
      </c>
      <c r="BP119" s="296">
        <v>0.6</v>
      </c>
      <c r="BQ119" s="129"/>
    </row>
    <row r="120" spans="1:69" ht="14" x14ac:dyDescent="0.15">
      <c r="A120" s="117" t="s">
        <v>344</v>
      </c>
      <c r="B120" s="156" t="s">
        <v>521</v>
      </c>
      <c r="C120" s="156" t="s">
        <v>240</v>
      </c>
      <c r="D120" s="156" t="s">
        <v>754</v>
      </c>
      <c r="E120" s="156" t="s">
        <v>1027</v>
      </c>
      <c r="F120" s="120">
        <v>4</v>
      </c>
      <c r="G120" s="120">
        <v>240</v>
      </c>
      <c r="H120" s="254"/>
      <c r="I120" s="296">
        <v>1</v>
      </c>
      <c r="J120" s="296">
        <v>1</v>
      </c>
      <c r="K120" s="296">
        <v>1</v>
      </c>
      <c r="L120" s="296">
        <v>1</v>
      </c>
      <c r="M120" s="296">
        <v>1</v>
      </c>
      <c r="N120" s="296">
        <v>1</v>
      </c>
      <c r="O120" s="296">
        <v>1</v>
      </c>
      <c r="P120" s="296">
        <v>1</v>
      </c>
      <c r="Q120" s="296">
        <v>1</v>
      </c>
      <c r="R120" s="296">
        <v>1</v>
      </c>
      <c r="S120" s="296">
        <v>1</v>
      </c>
      <c r="T120" s="296">
        <v>1</v>
      </c>
      <c r="U120" s="296">
        <v>1</v>
      </c>
      <c r="V120" s="296">
        <v>1</v>
      </c>
      <c r="W120" s="296">
        <v>1</v>
      </c>
      <c r="X120" s="296">
        <v>1</v>
      </c>
      <c r="Y120" s="296">
        <v>1</v>
      </c>
      <c r="Z120" s="296">
        <v>1</v>
      </c>
      <c r="AA120" s="296">
        <v>1</v>
      </c>
      <c r="AB120" s="296">
        <v>1</v>
      </c>
      <c r="AC120" s="296">
        <v>1</v>
      </c>
      <c r="AD120" s="296">
        <v>1</v>
      </c>
      <c r="AE120" s="296">
        <v>1</v>
      </c>
      <c r="AF120" s="296">
        <v>0.81</v>
      </c>
      <c r="AG120" s="296">
        <v>1</v>
      </c>
      <c r="AH120" s="296">
        <v>1</v>
      </c>
      <c r="AI120" s="296">
        <v>1</v>
      </c>
      <c r="AJ120" s="296">
        <v>1</v>
      </c>
      <c r="AK120" s="296">
        <v>1</v>
      </c>
      <c r="AL120" s="296">
        <v>1</v>
      </c>
      <c r="AM120" s="296">
        <v>1</v>
      </c>
      <c r="AN120" s="296">
        <v>1</v>
      </c>
      <c r="AO120" s="296">
        <v>1</v>
      </c>
      <c r="AP120" s="296">
        <v>1</v>
      </c>
      <c r="AQ120" s="296">
        <v>1</v>
      </c>
      <c r="AR120" s="296">
        <v>1</v>
      </c>
      <c r="AS120" s="296">
        <v>1</v>
      </c>
      <c r="AT120" s="296">
        <v>1</v>
      </c>
      <c r="AU120" s="296">
        <v>1</v>
      </c>
      <c r="AV120" s="296">
        <v>0.5</v>
      </c>
      <c r="AW120" s="296">
        <v>1</v>
      </c>
      <c r="AX120" s="296">
        <v>0.89</v>
      </c>
      <c r="AY120" s="296">
        <v>1</v>
      </c>
      <c r="AZ120" s="296">
        <v>0.55000000000000004</v>
      </c>
      <c r="BA120" s="296">
        <v>1</v>
      </c>
      <c r="BB120" s="296">
        <v>0.6</v>
      </c>
      <c r="BC120" s="296">
        <v>1</v>
      </c>
      <c r="BD120" s="296">
        <v>1</v>
      </c>
      <c r="BE120" s="296">
        <v>1</v>
      </c>
      <c r="BF120" s="296">
        <v>1</v>
      </c>
      <c r="BG120" s="296">
        <v>0.73</v>
      </c>
      <c r="BH120" s="296">
        <v>1</v>
      </c>
      <c r="BI120" s="296">
        <v>1</v>
      </c>
      <c r="BJ120" s="296">
        <v>1</v>
      </c>
      <c r="BK120" s="296">
        <v>1</v>
      </c>
      <c r="BL120" s="296">
        <v>1</v>
      </c>
      <c r="BM120" s="296">
        <v>1</v>
      </c>
      <c r="BN120" s="296">
        <v>0.5</v>
      </c>
      <c r="BO120" s="296">
        <v>0.78</v>
      </c>
      <c r="BP120" s="296">
        <v>0.6</v>
      </c>
      <c r="BQ120" s="129"/>
    </row>
    <row r="121" spans="1:69" ht="14" x14ac:dyDescent="0.15">
      <c r="A121" s="117" t="s">
        <v>345</v>
      </c>
      <c r="B121" s="156" t="s">
        <v>521</v>
      </c>
      <c r="C121" s="156" t="s">
        <v>240</v>
      </c>
      <c r="D121" s="156" t="s">
        <v>755</v>
      </c>
      <c r="E121" s="156" t="s">
        <v>1022</v>
      </c>
      <c r="F121" s="120">
        <v>6</v>
      </c>
      <c r="G121" s="120">
        <v>40</v>
      </c>
      <c r="H121" s="254"/>
      <c r="I121" s="296">
        <v>1</v>
      </c>
      <c r="J121" s="296">
        <v>1</v>
      </c>
      <c r="K121" s="296">
        <v>1</v>
      </c>
      <c r="L121" s="296">
        <v>1</v>
      </c>
      <c r="M121" s="296">
        <v>1</v>
      </c>
      <c r="N121" s="296">
        <v>1</v>
      </c>
      <c r="O121" s="296">
        <v>1</v>
      </c>
      <c r="P121" s="296">
        <v>1</v>
      </c>
      <c r="Q121" s="296">
        <v>1</v>
      </c>
      <c r="R121" s="296">
        <v>1</v>
      </c>
      <c r="S121" s="296">
        <v>1</v>
      </c>
      <c r="T121" s="296">
        <v>1</v>
      </c>
      <c r="U121" s="296">
        <v>1</v>
      </c>
      <c r="V121" s="296">
        <v>1</v>
      </c>
      <c r="W121" s="296">
        <v>1</v>
      </c>
      <c r="X121" s="296">
        <v>1</v>
      </c>
      <c r="Y121" s="296">
        <v>1</v>
      </c>
      <c r="Z121" s="296">
        <v>1</v>
      </c>
      <c r="AA121" s="296">
        <v>1</v>
      </c>
      <c r="AB121" s="296">
        <v>1</v>
      </c>
      <c r="AC121" s="296">
        <v>1</v>
      </c>
      <c r="AD121" s="296">
        <v>1</v>
      </c>
      <c r="AE121" s="296">
        <v>1</v>
      </c>
      <c r="AF121" s="296">
        <v>0.81</v>
      </c>
      <c r="AG121" s="296">
        <v>1</v>
      </c>
      <c r="AH121" s="296">
        <v>1</v>
      </c>
      <c r="AI121" s="296">
        <v>1</v>
      </c>
      <c r="AJ121" s="296">
        <v>1</v>
      </c>
      <c r="AK121" s="296">
        <v>1</v>
      </c>
      <c r="AL121" s="296">
        <v>1</v>
      </c>
      <c r="AM121" s="296">
        <v>1</v>
      </c>
      <c r="AN121" s="296">
        <v>1</v>
      </c>
      <c r="AO121" s="296">
        <v>1</v>
      </c>
      <c r="AP121" s="296">
        <v>1</v>
      </c>
      <c r="AQ121" s="296">
        <v>1</v>
      </c>
      <c r="AR121" s="296">
        <v>1</v>
      </c>
      <c r="AS121" s="296">
        <v>1</v>
      </c>
      <c r="AT121" s="296">
        <v>1</v>
      </c>
      <c r="AU121" s="296">
        <v>1</v>
      </c>
      <c r="AV121" s="296">
        <v>0.5</v>
      </c>
      <c r="AW121" s="296">
        <v>1</v>
      </c>
      <c r="AX121" s="296">
        <v>0.89</v>
      </c>
      <c r="AY121" s="296">
        <v>1</v>
      </c>
      <c r="AZ121" s="296">
        <v>0.55000000000000004</v>
      </c>
      <c r="BA121" s="296">
        <v>1</v>
      </c>
      <c r="BB121" s="296">
        <v>0.6</v>
      </c>
      <c r="BC121" s="296">
        <v>1</v>
      </c>
      <c r="BD121" s="296">
        <v>1</v>
      </c>
      <c r="BE121" s="296">
        <v>1</v>
      </c>
      <c r="BF121" s="296">
        <v>1</v>
      </c>
      <c r="BG121" s="296">
        <v>0.73</v>
      </c>
      <c r="BH121" s="296">
        <v>1</v>
      </c>
      <c r="BI121" s="296">
        <v>1</v>
      </c>
      <c r="BJ121" s="296">
        <v>1</v>
      </c>
      <c r="BK121" s="296">
        <v>1</v>
      </c>
      <c r="BL121" s="296">
        <v>1</v>
      </c>
      <c r="BM121" s="296">
        <v>1</v>
      </c>
      <c r="BN121" s="296">
        <v>0.5</v>
      </c>
      <c r="BO121" s="296">
        <v>0.78</v>
      </c>
      <c r="BP121" s="296">
        <v>0.6</v>
      </c>
      <c r="BQ121" s="129"/>
    </row>
    <row r="122" spans="1:69" ht="14" x14ac:dyDescent="0.15">
      <c r="A122" s="117" t="s">
        <v>346</v>
      </c>
      <c r="B122" s="156" t="s">
        <v>521</v>
      </c>
      <c r="C122" s="156" t="s">
        <v>240</v>
      </c>
      <c r="D122" s="156" t="s">
        <v>756</v>
      </c>
      <c r="E122" s="156" t="s">
        <v>1022</v>
      </c>
      <c r="F122" s="120">
        <v>6</v>
      </c>
      <c r="G122" s="120">
        <v>48</v>
      </c>
      <c r="H122" s="254"/>
      <c r="I122" s="296">
        <v>1</v>
      </c>
      <c r="J122" s="296">
        <v>1</v>
      </c>
      <c r="K122" s="296">
        <v>1</v>
      </c>
      <c r="L122" s="296">
        <v>1</v>
      </c>
      <c r="M122" s="296">
        <v>1</v>
      </c>
      <c r="N122" s="296">
        <v>1</v>
      </c>
      <c r="O122" s="296">
        <v>1</v>
      </c>
      <c r="P122" s="296">
        <v>1</v>
      </c>
      <c r="Q122" s="296">
        <v>1</v>
      </c>
      <c r="R122" s="296">
        <v>1</v>
      </c>
      <c r="S122" s="296">
        <v>1</v>
      </c>
      <c r="T122" s="296">
        <v>1</v>
      </c>
      <c r="U122" s="296">
        <v>1</v>
      </c>
      <c r="V122" s="296">
        <v>1</v>
      </c>
      <c r="W122" s="296">
        <v>1</v>
      </c>
      <c r="X122" s="296">
        <v>1</v>
      </c>
      <c r="Y122" s="296">
        <v>1</v>
      </c>
      <c r="Z122" s="296">
        <v>1</v>
      </c>
      <c r="AA122" s="296">
        <v>1</v>
      </c>
      <c r="AB122" s="296">
        <v>1</v>
      </c>
      <c r="AC122" s="296">
        <v>1</v>
      </c>
      <c r="AD122" s="296">
        <v>1</v>
      </c>
      <c r="AE122" s="296">
        <v>1</v>
      </c>
      <c r="AF122" s="296">
        <v>0.81</v>
      </c>
      <c r="AG122" s="296">
        <v>1</v>
      </c>
      <c r="AH122" s="296">
        <v>1</v>
      </c>
      <c r="AI122" s="296">
        <v>1</v>
      </c>
      <c r="AJ122" s="296">
        <v>1</v>
      </c>
      <c r="AK122" s="296">
        <v>1</v>
      </c>
      <c r="AL122" s="296">
        <v>1</v>
      </c>
      <c r="AM122" s="296">
        <v>1</v>
      </c>
      <c r="AN122" s="296">
        <v>1</v>
      </c>
      <c r="AO122" s="296">
        <v>1</v>
      </c>
      <c r="AP122" s="296">
        <v>1</v>
      </c>
      <c r="AQ122" s="296">
        <v>1</v>
      </c>
      <c r="AR122" s="296">
        <v>1</v>
      </c>
      <c r="AS122" s="296">
        <v>1</v>
      </c>
      <c r="AT122" s="296">
        <v>1</v>
      </c>
      <c r="AU122" s="296">
        <v>1</v>
      </c>
      <c r="AV122" s="296">
        <v>0.5</v>
      </c>
      <c r="AW122" s="296">
        <v>1</v>
      </c>
      <c r="AX122" s="296">
        <v>0.89</v>
      </c>
      <c r="AY122" s="296">
        <v>1</v>
      </c>
      <c r="AZ122" s="296">
        <v>0.55000000000000004</v>
      </c>
      <c r="BA122" s="296">
        <v>1</v>
      </c>
      <c r="BB122" s="296">
        <v>0.6</v>
      </c>
      <c r="BC122" s="296">
        <v>1</v>
      </c>
      <c r="BD122" s="296">
        <v>1</v>
      </c>
      <c r="BE122" s="296">
        <v>1</v>
      </c>
      <c r="BF122" s="296">
        <v>1</v>
      </c>
      <c r="BG122" s="296">
        <v>0.73</v>
      </c>
      <c r="BH122" s="296">
        <v>1</v>
      </c>
      <c r="BI122" s="296">
        <v>1</v>
      </c>
      <c r="BJ122" s="296">
        <v>1</v>
      </c>
      <c r="BK122" s="296">
        <v>1</v>
      </c>
      <c r="BL122" s="296">
        <v>1</v>
      </c>
      <c r="BM122" s="296">
        <v>1</v>
      </c>
      <c r="BN122" s="296">
        <v>0.5</v>
      </c>
      <c r="BO122" s="296">
        <v>0.78</v>
      </c>
      <c r="BP122" s="296">
        <v>0.6</v>
      </c>
      <c r="BQ122" s="129"/>
    </row>
    <row r="123" spans="1:69" ht="14" x14ac:dyDescent="0.15">
      <c r="A123" s="117" t="s">
        <v>347</v>
      </c>
      <c r="B123" s="156" t="s">
        <v>521</v>
      </c>
      <c r="C123" s="156" t="s">
        <v>240</v>
      </c>
      <c r="D123" s="156" t="s">
        <v>757</v>
      </c>
      <c r="E123" s="156"/>
      <c r="F123" s="120">
        <v>6</v>
      </c>
      <c r="G123" s="120">
        <v>56</v>
      </c>
      <c r="H123" s="257">
        <v>6</v>
      </c>
      <c r="I123" s="296">
        <v>1</v>
      </c>
      <c r="J123" s="296">
        <v>1</v>
      </c>
      <c r="K123" s="296">
        <v>1</v>
      </c>
      <c r="L123" s="296">
        <v>1</v>
      </c>
      <c r="M123" s="296">
        <v>1</v>
      </c>
      <c r="N123" s="296">
        <v>1</v>
      </c>
      <c r="O123" s="296">
        <v>1</v>
      </c>
      <c r="P123" s="296">
        <v>1</v>
      </c>
      <c r="Q123" s="296">
        <v>1</v>
      </c>
      <c r="R123" s="296">
        <v>1</v>
      </c>
      <c r="S123" s="296">
        <v>1</v>
      </c>
      <c r="T123" s="296">
        <v>1</v>
      </c>
      <c r="U123" s="296">
        <v>1</v>
      </c>
      <c r="V123" s="296">
        <v>1</v>
      </c>
      <c r="W123" s="296">
        <v>1</v>
      </c>
      <c r="X123" s="296">
        <v>1</v>
      </c>
      <c r="Y123" s="296">
        <v>1</v>
      </c>
      <c r="Z123" s="296">
        <v>1</v>
      </c>
      <c r="AA123" s="296">
        <v>1</v>
      </c>
      <c r="AB123" s="296">
        <v>1</v>
      </c>
      <c r="AC123" s="296">
        <v>1</v>
      </c>
      <c r="AD123" s="296">
        <v>1</v>
      </c>
      <c r="AE123" s="296">
        <v>1</v>
      </c>
      <c r="AF123" s="296">
        <v>0.81</v>
      </c>
      <c r="AG123" s="296">
        <v>1</v>
      </c>
      <c r="AH123" s="296">
        <v>1</v>
      </c>
      <c r="AI123" s="296">
        <v>1</v>
      </c>
      <c r="AJ123" s="296">
        <v>1</v>
      </c>
      <c r="AK123" s="296">
        <v>1</v>
      </c>
      <c r="AL123" s="296">
        <v>1</v>
      </c>
      <c r="AM123" s="296">
        <v>1</v>
      </c>
      <c r="AN123" s="296">
        <v>1</v>
      </c>
      <c r="AO123" s="296">
        <v>1</v>
      </c>
      <c r="AP123" s="296">
        <v>1</v>
      </c>
      <c r="AQ123" s="296">
        <v>1</v>
      </c>
      <c r="AR123" s="296">
        <v>1</v>
      </c>
      <c r="AS123" s="296">
        <v>1</v>
      </c>
      <c r="AT123" s="296">
        <v>1</v>
      </c>
      <c r="AU123" s="296">
        <v>1</v>
      </c>
      <c r="AV123" s="296">
        <v>0.5</v>
      </c>
      <c r="AW123" s="296">
        <v>1</v>
      </c>
      <c r="AX123" s="296">
        <v>0.89</v>
      </c>
      <c r="AY123" s="296">
        <v>1</v>
      </c>
      <c r="AZ123" s="296">
        <v>0.55000000000000004</v>
      </c>
      <c r="BA123" s="296">
        <v>1</v>
      </c>
      <c r="BB123" s="296">
        <v>0.6</v>
      </c>
      <c r="BC123" s="296">
        <v>1</v>
      </c>
      <c r="BD123" s="296">
        <v>1</v>
      </c>
      <c r="BE123" s="296">
        <v>1</v>
      </c>
      <c r="BF123" s="296">
        <v>1</v>
      </c>
      <c r="BG123" s="296">
        <v>0.73</v>
      </c>
      <c r="BH123" s="296">
        <v>1</v>
      </c>
      <c r="BI123" s="296">
        <v>1</v>
      </c>
      <c r="BJ123" s="296">
        <v>1</v>
      </c>
      <c r="BK123" s="296">
        <v>1</v>
      </c>
      <c r="BL123" s="296">
        <v>1</v>
      </c>
      <c r="BM123" s="296">
        <v>1</v>
      </c>
      <c r="BN123" s="296">
        <v>0.5</v>
      </c>
      <c r="BO123" s="296">
        <v>0.78</v>
      </c>
      <c r="BP123" s="296">
        <v>0.6</v>
      </c>
      <c r="BQ123" s="129"/>
    </row>
    <row r="124" spans="1:69" ht="14" x14ac:dyDescent="0.15">
      <c r="A124" s="117" t="s">
        <v>348</v>
      </c>
      <c r="B124" s="156" t="s">
        <v>521</v>
      </c>
      <c r="C124" s="156" t="s">
        <v>240</v>
      </c>
      <c r="D124" s="156" t="s">
        <v>758</v>
      </c>
      <c r="E124" s="156" t="s">
        <v>1025</v>
      </c>
      <c r="F124" s="120">
        <v>6</v>
      </c>
      <c r="G124" s="120">
        <v>64</v>
      </c>
      <c r="H124" s="257">
        <v>6</v>
      </c>
      <c r="I124" s="296">
        <v>1</v>
      </c>
      <c r="J124" s="296">
        <v>1</v>
      </c>
      <c r="K124" s="296">
        <v>1</v>
      </c>
      <c r="L124" s="296">
        <v>1</v>
      </c>
      <c r="M124" s="296">
        <v>1</v>
      </c>
      <c r="N124" s="296">
        <v>1</v>
      </c>
      <c r="O124" s="296">
        <v>1</v>
      </c>
      <c r="P124" s="296">
        <v>1</v>
      </c>
      <c r="Q124" s="296">
        <v>1</v>
      </c>
      <c r="R124" s="296">
        <v>1</v>
      </c>
      <c r="S124" s="296">
        <v>1</v>
      </c>
      <c r="T124" s="296">
        <v>1</v>
      </c>
      <c r="U124" s="296">
        <v>1</v>
      </c>
      <c r="V124" s="296">
        <v>1</v>
      </c>
      <c r="W124" s="296">
        <v>1</v>
      </c>
      <c r="X124" s="296">
        <v>1</v>
      </c>
      <c r="Y124" s="296">
        <v>1</v>
      </c>
      <c r="Z124" s="296">
        <v>1</v>
      </c>
      <c r="AA124" s="296">
        <v>1</v>
      </c>
      <c r="AB124" s="296">
        <v>1</v>
      </c>
      <c r="AC124" s="296">
        <v>1</v>
      </c>
      <c r="AD124" s="296">
        <v>1</v>
      </c>
      <c r="AE124" s="296">
        <v>1</v>
      </c>
      <c r="AF124" s="296">
        <v>0.81</v>
      </c>
      <c r="AG124" s="296">
        <v>1</v>
      </c>
      <c r="AH124" s="296">
        <v>1</v>
      </c>
      <c r="AI124" s="296">
        <v>1</v>
      </c>
      <c r="AJ124" s="296">
        <v>1</v>
      </c>
      <c r="AK124" s="296">
        <v>1</v>
      </c>
      <c r="AL124" s="296">
        <v>1</v>
      </c>
      <c r="AM124" s="296">
        <v>1</v>
      </c>
      <c r="AN124" s="296">
        <v>1</v>
      </c>
      <c r="AO124" s="296">
        <v>1</v>
      </c>
      <c r="AP124" s="296">
        <v>1</v>
      </c>
      <c r="AQ124" s="296">
        <v>1</v>
      </c>
      <c r="AR124" s="296">
        <v>1</v>
      </c>
      <c r="AS124" s="296">
        <v>1</v>
      </c>
      <c r="AT124" s="296">
        <v>1</v>
      </c>
      <c r="AU124" s="296">
        <v>1</v>
      </c>
      <c r="AV124" s="296">
        <v>0.5</v>
      </c>
      <c r="AW124" s="296">
        <v>1</v>
      </c>
      <c r="AX124" s="296">
        <v>0.89</v>
      </c>
      <c r="AY124" s="296">
        <v>1</v>
      </c>
      <c r="AZ124" s="296">
        <v>0.55000000000000004</v>
      </c>
      <c r="BA124" s="296">
        <v>1</v>
      </c>
      <c r="BB124" s="296">
        <v>0.6</v>
      </c>
      <c r="BC124" s="296">
        <v>1</v>
      </c>
      <c r="BD124" s="296">
        <v>1</v>
      </c>
      <c r="BE124" s="296">
        <v>1</v>
      </c>
      <c r="BF124" s="296">
        <v>1</v>
      </c>
      <c r="BG124" s="296">
        <v>0.73</v>
      </c>
      <c r="BH124" s="296">
        <v>1</v>
      </c>
      <c r="BI124" s="296">
        <v>1</v>
      </c>
      <c r="BJ124" s="296">
        <v>1</v>
      </c>
      <c r="BK124" s="296">
        <v>1</v>
      </c>
      <c r="BL124" s="296">
        <v>1</v>
      </c>
      <c r="BM124" s="296">
        <v>1</v>
      </c>
      <c r="BN124" s="296">
        <v>0.5</v>
      </c>
      <c r="BO124" s="296">
        <v>0.78</v>
      </c>
      <c r="BP124" s="296">
        <v>0.6</v>
      </c>
      <c r="BQ124" s="129"/>
    </row>
    <row r="125" spans="1:69" ht="14" x14ac:dyDescent="0.15">
      <c r="A125" s="117" t="s">
        <v>349</v>
      </c>
      <c r="B125" s="156" t="s">
        <v>521</v>
      </c>
      <c r="C125" s="156" t="s">
        <v>240</v>
      </c>
      <c r="D125" s="156" t="s">
        <v>759</v>
      </c>
      <c r="E125" s="156" t="s">
        <v>1025</v>
      </c>
      <c r="F125" s="120">
        <v>6</v>
      </c>
      <c r="G125" s="120">
        <v>72</v>
      </c>
      <c r="H125" s="257">
        <v>6</v>
      </c>
      <c r="I125" s="296">
        <v>1</v>
      </c>
      <c r="J125" s="296">
        <v>1</v>
      </c>
      <c r="K125" s="296">
        <v>1</v>
      </c>
      <c r="L125" s="296">
        <v>1</v>
      </c>
      <c r="M125" s="296">
        <v>1</v>
      </c>
      <c r="N125" s="296">
        <v>1</v>
      </c>
      <c r="O125" s="296">
        <v>1</v>
      </c>
      <c r="P125" s="296">
        <v>1</v>
      </c>
      <c r="Q125" s="296">
        <v>1</v>
      </c>
      <c r="R125" s="296">
        <v>1</v>
      </c>
      <c r="S125" s="296">
        <v>1</v>
      </c>
      <c r="T125" s="296">
        <v>1</v>
      </c>
      <c r="U125" s="296">
        <v>1</v>
      </c>
      <c r="V125" s="296">
        <v>1</v>
      </c>
      <c r="W125" s="296">
        <v>1</v>
      </c>
      <c r="X125" s="296">
        <v>1</v>
      </c>
      <c r="Y125" s="296">
        <v>1</v>
      </c>
      <c r="Z125" s="296">
        <v>1</v>
      </c>
      <c r="AA125" s="296">
        <v>1</v>
      </c>
      <c r="AB125" s="296">
        <v>1</v>
      </c>
      <c r="AC125" s="296">
        <v>1</v>
      </c>
      <c r="AD125" s="296">
        <v>1</v>
      </c>
      <c r="AE125" s="296">
        <v>1</v>
      </c>
      <c r="AF125" s="296">
        <v>0.81</v>
      </c>
      <c r="AG125" s="296">
        <v>1</v>
      </c>
      <c r="AH125" s="296">
        <v>1</v>
      </c>
      <c r="AI125" s="296">
        <v>1</v>
      </c>
      <c r="AJ125" s="296">
        <v>1</v>
      </c>
      <c r="AK125" s="296">
        <v>1</v>
      </c>
      <c r="AL125" s="296">
        <v>1</v>
      </c>
      <c r="AM125" s="296">
        <v>1</v>
      </c>
      <c r="AN125" s="296">
        <v>1</v>
      </c>
      <c r="AO125" s="296">
        <v>1</v>
      </c>
      <c r="AP125" s="296">
        <v>1</v>
      </c>
      <c r="AQ125" s="296">
        <v>1</v>
      </c>
      <c r="AR125" s="296">
        <v>1</v>
      </c>
      <c r="AS125" s="296">
        <v>1</v>
      </c>
      <c r="AT125" s="296">
        <v>1</v>
      </c>
      <c r="AU125" s="296">
        <v>1</v>
      </c>
      <c r="AV125" s="296">
        <v>0.5</v>
      </c>
      <c r="AW125" s="296">
        <v>1</v>
      </c>
      <c r="AX125" s="296">
        <v>0.89</v>
      </c>
      <c r="AY125" s="296">
        <v>1</v>
      </c>
      <c r="AZ125" s="296">
        <v>0.55000000000000004</v>
      </c>
      <c r="BA125" s="296">
        <v>1</v>
      </c>
      <c r="BB125" s="296">
        <v>0.6</v>
      </c>
      <c r="BC125" s="296">
        <v>1</v>
      </c>
      <c r="BD125" s="296">
        <v>1</v>
      </c>
      <c r="BE125" s="296">
        <v>1</v>
      </c>
      <c r="BF125" s="296">
        <v>1</v>
      </c>
      <c r="BG125" s="296">
        <v>0.73</v>
      </c>
      <c r="BH125" s="296">
        <v>1</v>
      </c>
      <c r="BI125" s="296">
        <v>1</v>
      </c>
      <c r="BJ125" s="296">
        <v>1</v>
      </c>
      <c r="BK125" s="296">
        <v>1</v>
      </c>
      <c r="BL125" s="296">
        <v>1</v>
      </c>
      <c r="BM125" s="296">
        <v>1</v>
      </c>
      <c r="BN125" s="296">
        <v>0.5</v>
      </c>
      <c r="BO125" s="296">
        <v>0.78</v>
      </c>
      <c r="BP125" s="296">
        <v>0.6</v>
      </c>
      <c r="BQ125" s="129"/>
    </row>
    <row r="126" spans="1:69" ht="14" x14ac:dyDescent="0.15">
      <c r="A126" s="117" t="s">
        <v>350</v>
      </c>
      <c r="B126" s="156" t="s">
        <v>521</v>
      </c>
      <c r="C126" s="156" t="s">
        <v>240</v>
      </c>
      <c r="D126" s="156" t="s">
        <v>760</v>
      </c>
      <c r="E126" s="156" t="s">
        <v>1022</v>
      </c>
      <c r="F126" s="120">
        <v>6</v>
      </c>
      <c r="G126" s="120">
        <v>80</v>
      </c>
      <c r="H126" s="254"/>
      <c r="I126" s="296">
        <v>1</v>
      </c>
      <c r="J126" s="296">
        <v>1</v>
      </c>
      <c r="K126" s="296">
        <v>1</v>
      </c>
      <c r="L126" s="296">
        <v>1</v>
      </c>
      <c r="M126" s="296">
        <v>1</v>
      </c>
      <c r="N126" s="296">
        <v>1</v>
      </c>
      <c r="O126" s="296">
        <v>1</v>
      </c>
      <c r="P126" s="296">
        <v>1</v>
      </c>
      <c r="Q126" s="296">
        <v>1</v>
      </c>
      <c r="R126" s="296">
        <v>1</v>
      </c>
      <c r="S126" s="296">
        <v>1</v>
      </c>
      <c r="T126" s="296">
        <v>1</v>
      </c>
      <c r="U126" s="296">
        <v>1</v>
      </c>
      <c r="V126" s="296">
        <v>1</v>
      </c>
      <c r="W126" s="296">
        <v>1</v>
      </c>
      <c r="X126" s="296">
        <v>1</v>
      </c>
      <c r="Y126" s="296">
        <v>1</v>
      </c>
      <c r="Z126" s="296">
        <v>1</v>
      </c>
      <c r="AA126" s="296">
        <v>1</v>
      </c>
      <c r="AB126" s="296">
        <v>1</v>
      </c>
      <c r="AC126" s="296">
        <v>1</v>
      </c>
      <c r="AD126" s="296">
        <v>1</v>
      </c>
      <c r="AE126" s="296">
        <v>1</v>
      </c>
      <c r="AF126" s="296">
        <v>0.81</v>
      </c>
      <c r="AG126" s="296">
        <v>1</v>
      </c>
      <c r="AH126" s="296">
        <v>1</v>
      </c>
      <c r="AI126" s="296">
        <v>1</v>
      </c>
      <c r="AJ126" s="296">
        <v>1</v>
      </c>
      <c r="AK126" s="296">
        <v>1</v>
      </c>
      <c r="AL126" s="296">
        <v>1</v>
      </c>
      <c r="AM126" s="296">
        <v>1</v>
      </c>
      <c r="AN126" s="296">
        <v>1</v>
      </c>
      <c r="AO126" s="296">
        <v>1</v>
      </c>
      <c r="AP126" s="296">
        <v>1</v>
      </c>
      <c r="AQ126" s="296">
        <v>1</v>
      </c>
      <c r="AR126" s="296">
        <v>1</v>
      </c>
      <c r="AS126" s="296">
        <v>1</v>
      </c>
      <c r="AT126" s="296">
        <v>1</v>
      </c>
      <c r="AU126" s="296">
        <v>1</v>
      </c>
      <c r="AV126" s="296">
        <v>0.5</v>
      </c>
      <c r="AW126" s="296">
        <v>1</v>
      </c>
      <c r="AX126" s="296">
        <v>0.89</v>
      </c>
      <c r="AY126" s="296">
        <v>1</v>
      </c>
      <c r="AZ126" s="296">
        <v>0.55000000000000004</v>
      </c>
      <c r="BA126" s="296">
        <v>1</v>
      </c>
      <c r="BB126" s="296">
        <v>0.6</v>
      </c>
      <c r="BC126" s="296">
        <v>1</v>
      </c>
      <c r="BD126" s="296">
        <v>1</v>
      </c>
      <c r="BE126" s="296">
        <v>1</v>
      </c>
      <c r="BF126" s="296">
        <v>1</v>
      </c>
      <c r="BG126" s="296">
        <v>0.73</v>
      </c>
      <c r="BH126" s="296">
        <v>1</v>
      </c>
      <c r="BI126" s="296">
        <v>1</v>
      </c>
      <c r="BJ126" s="296">
        <v>1</v>
      </c>
      <c r="BK126" s="296">
        <v>1</v>
      </c>
      <c r="BL126" s="296">
        <v>1</v>
      </c>
      <c r="BM126" s="296">
        <v>1</v>
      </c>
      <c r="BN126" s="296">
        <v>0.5</v>
      </c>
      <c r="BO126" s="296">
        <v>0.78</v>
      </c>
      <c r="BP126" s="296">
        <v>0.6</v>
      </c>
      <c r="BQ126" s="129"/>
    </row>
    <row r="127" spans="1:69" ht="14" x14ac:dyDescent="0.15">
      <c r="A127" s="117" t="s">
        <v>351</v>
      </c>
      <c r="B127" s="156" t="s">
        <v>521</v>
      </c>
      <c r="C127" s="156" t="s">
        <v>240</v>
      </c>
      <c r="D127" s="156" t="s">
        <v>761</v>
      </c>
      <c r="E127" s="156" t="s">
        <v>1022</v>
      </c>
      <c r="F127" s="120">
        <v>6</v>
      </c>
      <c r="G127" s="120">
        <v>120</v>
      </c>
      <c r="H127" s="254"/>
      <c r="I127" s="296">
        <v>1</v>
      </c>
      <c r="J127" s="296">
        <v>1</v>
      </c>
      <c r="K127" s="296">
        <v>1</v>
      </c>
      <c r="L127" s="296">
        <v>1</v>
      </c>
      <c r="M127" s="296">
        <v>1</v>
      </c>
      <c r="N127" s="296">
        <v>1</v>
      </c>
      <c r="O127" s="296">
        <v>1</v>
      </c>
      <c r="P127" s="296">
        <v>1</v>
      </c>
      <c r="Q127" s="296">
        <v>1</v>
      </c>
      <c r="R127" s="296">
        <v>1</v>
      </c>
      <c r="S127" s="296">
        <v>1</v>
      </c>
      <c r="T127" s="296">
        <v>1</v>
      </c>
      <c r="U127" s="296">
        <v>1</v>
      </c>
      <c r="V127" s="296">
        <v>1</v>
      </c>
      <c r="W127" s="296">
        <v>1</v>
      </c>
      <c r="X127" s="296">
        <v>1</v>
      </c>
      <c r="Y127" s="296">
        <v>1</v>
      </c>
      <c r="Z127" s="296">
        <v>1</v>
      </c>
      <c r="AA127" s="296">
        <v>1</v>
      </c>
      <c r="AB127" s="296">
        <v>1</v>
      </c>
      <c r="AC127" s="296">
        <v>1</v>
      </c>
      <c r="AD127" s="296">
        <v>1</v>
      </c>
      <c r="AE127" s="296">
        <v>1</v>
      </c>
      <c r="AF127" s="296">
        <v>0.81</v>
      </c>
      <c r="AG127" s="296">
        <v>1</v>
      </c>
      <c r="AH127" s="296">
        <v>1</v>
      </c>
      <c r="AI127" s="296">
        <v>1</v>
      </c>
      <c r="AJ127" s="296">
        <v>1</v>
      </c>
      <c r="AK127" s="296">
        <v>1</v>
      </c>
      <c r="AL127" s="296">
        <v>1</v>
      </c>
      <c r="AM127" s="296">
        <v>1</v>
      </c>
      <c r="AN127" s="296">
        <v>1</v>
      </c>
      <c r="AO127" s="296">
        <v>1</v>
      </c>
      <c r="AP127" s="296">
        <v>1</v>
      </c>
      <c r="AQ127" s="296">
        <v>1</v>
      </c>
      <c r="AR127" s="296">
        <v>1</v>
      </c>
      <c r="AS127" s="296">
        <v>1</v>
      </c>
      <c r="AT127" s="296">
        <v>1</v>
      </c>
      <c r="AU127" s="296">
        <v>1</v>
      </c>
      <c r="AV127" s="296">
        <v>0.5</v>
      </c>
      <c r="AW127" s="296">
        <v>1</v>
      </c>
      <c r="AX127" s="296">
        <v>0.89</v>
      </c>
      <c r="AY127" s="296">
        <v>1</v>
      </c>
      <c r="AZ127" s="296">
        <v>0.55000000000000004</v>
      </c>
      <c r="BA127" s="296">
        <v>1</v>
      </c>
      <c r="BB127" s="296">
        <v>0.6</v>
      </c>
      <c r="BC127" s="296">
        <v>1</v>
      </c>
      <c r="BD127" s="296">
        <v>1</v>
      </c>
      <c r="BE127" s="296">
        <v>1</v>
      </c>
      <c r="BF127" s="296">
        <v>1</v>
      </c>
      <c r="BG127" s="296">
        <v>0.73</v>
      </c>
      <c r="BH127" s="296">
        <v>1</v>
      </c>
      <c r="BI127" s="296">
        <v>1</v>
      </c>
      <c r="BJ127" s="296">
        <v>1</v>
      </c>
      <c r="BK127" s="296">
        <v>1</v>
      </c>
      <c r="BL127" s="296">
        <v>1</v>
      </c>
      <c r="BM127" s="296">
        <v>1</v>
      </c>
      <c r="BN127" s="296">
        <v>0.5</v>
      </c>
      <c r="BO127" s="296">
        <v>0.78</v>
      </c>
      <c r="BP127" s="296">
        <v>0.6</v>
      </c>
      <c r="BQ127" s="129"/>
    </row>
    <row r="128" spans="1:69" ht="14" x14ac:dyDescent="0.15">
      <c r="A128" s="117" t="s">
        <v>352</v>
      </c>
      <c r="B128" s="156" t="s">
        <v>521</v>
      </c>
      <c r="C128" s="156" t="s">
        <v>240</v>
      </c>
      <c r="D128" s="156" t="s">
        <v>762</v>
      </c>
      <c r="E128" s="156" t="s">
        <v>1025</v>
      </c>
      <c r="F128" s="120">
        <v>6</v>
      </c>
      <c r="G128" s="120">
        <v>160</v>
      </c>
      <c r="H128" s="257">
        <v>6</v>
      </c>
      <c r="I128" s="296">
        <v>1</v>
      </c>
      <c r="J128" s="296">
        <v>1</v>
      </c>
      <c r="K128" s="296">
        <v>1</v>
      </c>
      <c r="L128" s="296">
        <v>1</v>
      </c>
      <c r="M128" s="296">
        <v>1</v>
      </c>
      <c r="N128" s="296">
        <v>1</v>
      </c>
      <c r="O128" s="296">
        <v>1</v>
      </c>
      <c r="P128" s="296">
        <v>1</v>
      </c>
      <c r="Q128" s="296">
        <v>1</v>
      </c>
      <c r="R128" s="296">
        <v>1</v>
      </c>
      <c r="S128" s="296">
        <v>1</v>
      </c>
      <c r="T128" s="296">
        <v>1</v>
      </c>
      <c r="U128" s="296">
        <v>1</v>
      </c>
      <c r="V128" s="296">
        <v>1</v>
      </c>
      <c r="W128" s="296">
        <v>1</v>
      </c>
      <c r="X128" s="296">
        <v>1</v>
      </c>
      <c r="Y128" s="296">
        <v>1</v>
      </c>
      <c r="Z128" s="296">
        <v>1</v>
      </c>
      <c r="AA128" s="296">
        <v>1</v>
      </c>
      <c r="AB128" s="296">
        <v>1</v>
      </c>
      <c r="AC128" s="296">
        <v>1</v>
      </c>
      <c r="AD128" s="296">
        <v>1</v>
      </c>
      <c r="AE128" s="296">
        <v>1</v>
      </c>
      <c r="AF128" s="296">
        <v>0.81</v>
      </c>
      <c r="AG128" s="296">
        <v>1</v>
      </c>
      <c r="AH128" s="296">
        <v>1</v>
      </c>
      <c r="AI128" s="296">
        <v>1</v>
      </c>
      <c r="AJ128" s="296">
        <v>1</v>
      </c>
      <c r="AK128" s="296">
        <v>1</v>
      </c>
      <c r="AL128" s="296">
        <v>1</v>
      </c>
      <c r="AM128" s="296">
        <v>1</v>
      </c>
      <c r="AN128" s="296">
        <v>1</v>
      </c>
      <c r="AO128" s="296">
        <v>1</v>
      </c>
      <c r="AP128" s="296">
        <v>1</v>
      </c>
      <c r="AQ128" s="296">
        <v>1</v>
      </c>
      <c r="AR128" s="296">
        <v>1</v>
      </c>
      <c r="AS128" s="296">
        <v>1</v>
      </c>
      <c r="AT128" s="296">
        <v>1</v>
      </c>
      <c r="AU128" s="296">
        <v>1</v>
      </c>
      <c r="AV128" s="296">
        <v>0.5</v>
      </c>
      <c r="AW128" s="296">
        <v>1</v>
      </c>
      <c r="AX128" s="296">
        <v>0.89</v>
      </c>
      <c r="AY128" s="296">
        <v>1</v>
      </c>
      <c r="AZ128" s="296">
        <v>0.55000000000000004</v>
      </c>
      <c r="BA128" s="296">
        <v>1</v>
      </c>
      <c r="BB128" s="296">
        <v>0.6</v>
      </c>
      <c r="BC128" s="296">
        <v>1</v>
      </c>
      <c r="BD128" s="296">
        <v>1</v>
      </c>
      <c r="BE128" s="296">
        <v>1</v>
      </c>
      <c r="BF128" s="296">
        <v>1</v>
      </c>
      <c r="BG128" s="296">
        <v>0.89</v>
      </c>
      <c r="BH128" s="296">
        <v>1</v>
      </c>
      <c r="BI128" s="296">
        <v>1</v>
      </c>
      <c r="BJ128" s="296">
        <v>1</v>
      </c>
      <c r="BK128" s="296">
        <v>1</v>
      </c>
      <c r="BL128" s="296">
        <v>1</v>
      </c>
      <c r="BM128" s="296">
        <v>1</v>
      </c>
      <c r="BN128" s="296">
        <v>0.5</v>
      </c>
      <c r="BO128" s="296">
        <v>0.78</v>
      </c>
      <c r="BP128" s="296">
        <v>0.6</v>
      </c>
      <c r="BQ128" s="129"/>
    </row>
    <row r="129" spans="1:69" ht="14" x14ac:dyDescent="0.15">
      <c r="A129" s="117" t="s">
        <v>353</v>
      </c>
      <c r="B129" s="156" t="s">
        <v>521</v>
      </c>
      <c r="C129" s="156" t="s">
        <v>240</v>
      </c>
      <c r="D129" s="156" t="s">
        <v>763</v>
      </c>
      <c r="E129" s="156" t="s">
        <v>1025</v>
      </c>
      <c r="F129" s="120">
        <v>6.4</v>
      </c>
      <c r="G129" s="120">
        <v>36</v>
      </c>
      <c r="H129" s="257">
        <v>6.4</v>
      </c>
      <c r="I129" s="296">
        <v>1</v>
      </c>
      <c r="J129" s="296">
        <v>1</v>
      </c>
      <c r="K129" s="296">
        <v>1</v>
      </c>
      <c r="L129" s="296">
        <v>1</v>
      </c>
      <c r="M129" s="296">
        <v>1</v>
      </c>
      <c r="N129" s="296">
        <v>1</v>
      </c>
      <c r="O129" s="296">
        <v>1</v>
      </c>
      <c r="P129" s="296">
        <v>1</v>
      </c>
      <c r="Q129" s="296">
        <v>1</v>
      </c>
      <c r="R129" s="296">
        <v>1</v>
      </c>
      <c r="S129" s="296">
        <v>1</v>
      </c>
      <c r="T129" s="296">
        <v>1</v>
      </c>
      <c r="U129" s="296">
        <v>1</v>
      </c>
      <c r="V129" s="296">
        <v>1</v>
      </c>
      <c r="W129" s="296">
        <v>1</v>
      </c>
      <c r="X129" s="296">
        <v>1</v>
      </c>
      <c r="Y129" s="296">
        <v>1</v>
      </c>
      <c r="Z129" s="296">
        <v>1</v>
      </c>
      <c r="AA129" s="296">
        <v>1</v>
      </c>
      <c r="AB129" s="296">
        <v>1</v>
      </c>
      <c r="AC129" s="296">
        <v>1</v>
      </c>
      <c r="AD129" s="296">
        <v>1</v>
      </c>
      <c r="AE129" s="296">
        <v>1</v>
      </c>
      <c r="AF129" s="296">
        <v>0.81</v>
      </c>
      <c r="AG129" s="296">
        <v>1</v>
      </c>
      <c r="AH129" s="296">
        <v>1</v>
      </c>
      <c r="AI129" s="296">
        <v>1</v>
      </c>
      <c r="AJ129" s="296">
        <v>1</v>
      </c>
      <c r="AK129" s="296">
        <v>1</v>
      </c>
      <c r="AL129" s="296">
        <v>1</v>
      </c>
      <c r="AM129" s="296">
        <v>1</v>
      </c>
      <c r="AN129" s="296">
        <v>1</v>
      </c>
      <c r="AO129" s="296">
        <v>1</v>
      </c>
      <c r="AP129" s="296">
        <v>1</v>
      </c>
      <c r="AQ129" s="296">
        <v>1</v>
      </c>
      <c r="AR129" s="296">
        <v>1</v>
      </c>
      <c r="AS129" s="296">
        <v>1</v>
      </c>
      <c r="AT129" s="296">
        <v>1</v>
      </c>
      <c r="AU129" s="296">
        <v>1</v>
      </c>
      <c r="AV129" s="296">
        <v>0.5</v>
      </c>
      <c r="AW129" s="296">
        <v>1</v>
      </c>
      <c r="AX129" s="296">
        <v>0.89</v>
      </c>
      <c r="AY129" s="296">
        <v>1</v>
      </c>
      <c r="AZ129" s="296">
        <v>0.55000000000000004</v>
      </c>
      <c r="BA129" s="296">
        <v>1</v>
      </c>
      <c r="BB129" s="296">
        <v>0.6</v>
      </c>
      <c r="BC129" s="296">
        <v>1</v>
      </c>
      <c r="BD129" s="296">
        <v>1</v>
      </c>
      <c r="BE129" s="296">
        <v>1</v>
      </c>
      <c r="BF129" s="296">
        <v>1</v>
      </c>
      <c r="BG129" s="296">
        <v>0.73</v>
      </c>
      <c r="BH129" s="296">
        <v>1</v>
      </c>
      <c r="BI129" s="296">
        <v>1</v>
      </c>
      <c r="BJ129" s="296">
        <v>1</v>
      </c>
      <c r="BK129" s="296">
        <v>1</v>
      </c>
      <c r="BL129" s="296">
        <v>1</v>
      </c>
      <c r="BM129" s="296">
        <v>1</v>
      </c>
      <c r="BN129" s="296">
        <v>0.5</v>
      </c>
      <c r="BO129" s="296">
        <v>0.78</v>
      </c>
      <c r="BP129" s="296">
        <v>0.6</v>
      </c>
      <c r="BQ129" s="129"/>
    </row>
    <row r="130" spans="1:69" ht="14" x14ac:dyDescent="0.15">
      <c r="A130" s="117" t="s">
        <v>354</v>
      </c>
      <c r="B130" s="156" t="s">
        <v>521</v>
      </c>
      <c r="C130" s="156" t="s">
        <v>240</v>
      </c>
      <c r="D130" s="156" t="s">
        <v>764</v>
      </c>
      <c r="E130" s="156" t="s">
        <v>1027</v>
      </c>
      <c r="F130" s="120">
        <v>8</v>
      </c>
      <c r="G130" s="120">
        <v>24</v>
      </c>
      <c r="H130" s="254"/>
      <c r="I130" s="296">
        <v>1</v>
      </c>
      <c r="J130" s="296">
        <v>1</v>
      </c>
      <c r="K130" s="296">
        <v>1</v>
      </c>
      <c r="L130" s="296">
        <v>1</v>
      </c>
      <c r="M130" s="296">
        <v>1</v>
      </c>
      <c r="N130" s="296">
        <v>1</v>
      </c>
      <c r="O130" s="296">
        <v>1</v>
      </c>
      <c r="P130" s="296">
        <v>1</v>
      </c>
      <c r="Q130" s="296">
        <v>1</v>
      </c>
      <c r="R130" s="296">
        <v>1</v>
      </c>
      <c r="S130" s="296">
        <v>1</v>
      </c>
      <c r="T130" s="296">
        <v>1</v>
      </c>
      <c r="U130" s="296">
        <v>1</v>
      </c>
      <c r="V130" s="296">
        <v>1</v>
      </c>
      <c r="W130" s="296">
        <v>1</v>
      </c>
      <c r="X130" s="296">
        <v>1</v>
      </c>
      <c r="Y130" s="296">
        <v>1</v>
      </c>
      <c r="Z130" s="296">
        <v>1</v>
      </c>
      <c r="AA130" s="296">
        <v>1</v>
      </c>
      <c r="AB130" s="296">
        <v>1</v>
      </c>
      <c r="AC130" s="296">
        <v>1</v>
      </c>
      <c r="AD130" s="296">
        <v>1</v>
      </c>
      <c r="AE130" s="296">
        <v>1</v>
      </c>
      <c r="AF130" s="296">
        <v>0.81</v>
      </c>
      <c r="AG130" s="296">
        <v>1</v>
      </c>
      <c r="AH130" s="296">
        <v>1</v>
      </c>
      <c r="AI130" s="296">
        <v>1</v>
      </c>
      <c r="AJ130" s="296">
        <v>1</v>
      </c>
      <c r="AK130" s="296">
        <v>1</v>
      </c>
      <c r="AL130" s="296">
        <v>1</v>
      </c>
      <c r="AM130" s="296">
        <v>1</v>
      </c>
      <c r="AN130" s="296">
        <v>1</v>
      </c>
      <c r="AO130" s="296">
        <v>1</v>
      </c>
      <c r="AP130" s="296">
        <v>1</v>
      </c>
      <c r="AQ130" s="296">
        <v>1</v>
      </c>
      <c r="AR130" s="296">
        <v>1</v>
      </c>
      <c r="AS130" s="296">
        <v>1</v>
      </c>
      <c r="AT130" s="296">
        <v>1</v>
      </c>
      <c r="AU130" s="296">
        <v>1</v>
      </c>
      <c r="AV130" s="296">
        <v>0.5</v>
      </c>
      <c r="AW130" s="296">
        <v>1</v>
      </c>
      <c r="AX130" s="296">
        <v>0.89</v>
      </c>
      <c r="AY130" s="296">
        <v>1</v>
      </c>
      <c r="AZ130" s="296">
        <v>0.55000000000000004</v>
      </c>
      <c r="BA130" s="296">
        <v>1</v>
      </c>
      <c r="BB130" s="296">
        <v>0.6</v>
      </c>
      <c r="BC130" s="296">
        <v>1</v>
      </c>
      <c r="BD130" s="296">
        <v>1</v>
      </c>
      <c r="BE130" s="296">
        <v>1</v>
      </c>
      <c r="BF130" s="296">
        <v>1</v>
      </c>
      <c r="BG130" s="296">
        <v>0.73</v>
      </c>
      <c r="BH130" s="296">
        <v>1</v>
      </c>
      <c r="BI130" s="296">
        <v>1</v>
      </c>
      <c r="BJ130" s="296">
        <v>1</v>
      </c>
      <c r="BK130" s="296">
        <v>1</v>
      </c>
      <c r="BL130" s="296">
        <v>1</v>
      </c>
      <c r="BM130" s="296">
        <v>1</v>
      </c>
      <c r="BN130" s="296">
        <v>0.5</v>
      </c>
      <c r="BO130" s="296">
        <v>0.78</v>
      </c>
      <c r="BP130" s="296">
        <v>0.6</v>
      </c>
      <c r="BQ130" s="129"/>
    </row>
    <row r="131" spans="1:69" ht="14" x14ac:dyDescent="0.15">
      <c r="A131" s="117" t="s">
        <v>355</v>
      </c>
      <c r="B131" s="156" t="s">
        <v>521</v>
      </c>
      <c r="C131" s="156" t="s">
        <v>240</v>
      </c>
      <c r="D131" s="156" t="s">
        <v>765</v>
      </c>
      <c r="E131" s="156" t="s">
        <v>1025</v>
      </c>
      <c r="F131" s="120">
        <v>8</v>
      </c>
      <c r="G131" s="120">
        <v>32</v>
      </c>
      <c r="H131" s="257">
        <v>8</v>
      </c>
      <c r="I131" s="296">
        <v>1</v>
      </c>
      <c r="J131" s="296">
        <v>1</v>
      </c>
      <c r="K131" s="296">
        <v>1</v>
      </c>
      <c r="L131" s="296">
        <v>1</v>
      </c>
      <c r="M131" s="296">
        <v>1</v>
      </c>
      <c r="N131" s="296">
        <v>1</v>
      </c>
      <c r="O131" s="296">
        <v>1</v>
      </c>
      <c r="P131" s="296">
        <v>1</v>
      </c>
      <c r="Q131" s="296">
        <v>1</v>
      </c>
      <c r="R131" s="296">
        <v>1</v>
      </c>
      <c r="S131" s="296">
        <v>1</v>
      </c>
      <c r="T131" s="296">
        <v>1</v>
      </c>
      <c r="U131" s="296">
        <v>1</v>
      </c>
      <c r="V131" s="296">
        <v>1</v>
      </c>
      <c r="W131" s="296">
        <v>1</v>
      </c>
      <c r="X131" s="296">
        <v>1</v>
      </c>
      <c r="Y131" s="296">
        <v>1</v>
      </c>
      <c r="Z131" s="296">
        <v>1</v>
      </c>
      <c r="AA131" s="296">
        <v>1</v>
      </c>
      <c r="AB131" s="296">
        <v>1</v>
      </c>
      <c r="AC131" s="296">
        <v>1</v>
      </c>
      <c r="AD131" s="296">
        <v>1</v>
      </c>
      <c r="AE131" s="296">
        <v>1</v>
      </c>
      <c r="AF131" s="296">
        <v>0.81</v>
      </c>
      <c r="AG131" s="296">
        <v>1</v>
      </c>
      <c r="AH131" s="296">
        <v>1</v>
      </c>
      <c r="AI131" s="296">
        <v>1</v>
      </c>
      <c r="AJ131" s="296">
        <v>1</v>
      </c>
      <c r="AK131" s="296">
        <v>1</v>
      </c>
      <c r="AL131" s="296">
        <v>1</v>
      </c>
      <c r="AM131" s="296">
        <v>1</v>
      </c>
      <c r="AN131" s="296">
        <v>1</v>
      </c>
      <c r="AO131" s="296">
        <v>1</v>
      </c>
      <c r="AP131" s="296">
        <v>1</v>
      </c>
      <c r="AQ131" s="296">
        <v>1</v>
      </c>
      <c r="AR131" s="296">
        <v>1</v>
      </c>
      <c r="AS131" s="296">
        <v>1</v>
      </c>
      <c r="AT131" s="296">
        <v>1</v>
      </c>
      <c r="AU131" s="296">
        <v>1</v>
      </c>
      <c r="AV131" s="296">
        <v>0.5</v>
      </c>
      <c r="AW131" s="296">
        <v>1</v>
      </c>
      <c r="AX131" s="296">
        <v>0.89</v>
      </c>
      <c r="AY131" s="296">
        <v>1</v>
      </c>
      <c r="AZ131" s="296">
        <v>0.55000000000000004</v>
      </c>
      <c r="BA131" s="296">
        <v>1</v>
      </c>
      <c r="BB131" s="296">
        <v>0.6</v>
      </c>
      <c r="BC131" s="296">
        <v>1</v>
      </c>
      <c r="BD131" s="296">
        <v>1</v>
      </c>
      <c r="BE131" s="296">
        <v>1</v>
      </c>
      <c r="BF131" s="296">
        <v>1</v>
      </c>
      <c r="BG131" s="296">
        <v>0.73</v>
      </c>
      <c r="BH131" s="296">
        <v>1</v>
      </c>
      <c r="BI131" s="296">
        <v>1</v>
      </c>
      <c r="BJ131" s="296">
        <v>1</v>
      </c>
      <c r="BK131" s="296">
        <v>1</v>
      </c>
      <c r="BL131" s="296">
        <v>1</v>
      </c>
      <c r="BM131" s="296">
        <v>1</v>
      </c>
      <c r="BN131" s="296">
        <v>0.5</v>
      </c>
      <c r="BO131" s="296">
        <v>0.78</v>
      </c>
      <c r="BP131" s="296">
        <v>0.6</v>
      </c>
      <c r="BQ131" s="129"/>
    </row>
    <row r="132" spans="1:69" ht="14" x14ac:dyDescent="0.15">
      <c r="A132" s="117" t="s">
        <v>356</v>
      </c>
      <c r="B132" s="156" t="s">
        <v>521</v>
      </c>
      <c r="C132" s="156" t="s">
        <v>240</v>
      </c>
      <c r="D132" s="156" t="s">
        <v>766</v>
      </c>
      <c r="E132" s="156" t="s">
        <v>1025</v>
      </c>
      <c r="F132" s="120">
        <v>8</v>
      </c>
      <c r="G132" s="120">
        <v>40</v>
      </c>
      <c r="H132" s="257">
        <v>8</v>
      </c>
      <c r="I132" s="296">
        <v>1</v>
      </c>
      <c r="J132" s="296">
        <v>1</v>
      </c>
      <c r="K132" s="296">
        <v>1</v>
      </c>
      <c r="L132" s="296">
        <v>1</v>
      </c>
      <c r="M132" s="296">
        <v>1</v>
      </c>
      <c r="N132" s="296">
        <v>1</v>
      </c>
      <c r="O132" s="296">
        <v>1</v>
      </c>
      <c r="P132" s="296">
        <v>1</v>
      </c>
      <c r="Q132" s="296">
        <v>1</v>
      </c>
      <c r="R132" s="296">
        <v>1</v>
      </c>
      <c r="S132" s="296">
        <v>1</v>
      </c>
      <c r="T132" s="296">
        <v>1</v>
      </c>
      <c r="U132" s="296">
        <v>1</v>
      </c>
      <c r="V132" s="296">
        <v>1</v>
      </c>
      <c r="W132" s="296">
        <v>1</v>
      </c>
      <c r="X132" s="296">
        <v>1</v>
      </c>
      <c r="Y132" s="296">
        <v>1</v>
      </c>
      <c r="Z132" s="296">
        <v>1</v>
      </c>
      <c r="AA132" s="296">
        <v>1</v>
      </c>
      <c r="AB132" s="296">
        <v>1</v>
      </c>
      <c r="AC132" s="296">
        <v>1</v>
      </c>
      <c r="AD132" s="296">
        <v>1</v>
      </c>
      <c r="AE132" s="296">
        <v>1</v>
      </c>
      <c r="AF132" s="296">
        <v>0.81</v>
      </c>
      <c r="AG132" s="296">
        <v>1</v>
      </c>
      <c r="AH132" s="296">
        <v>1</v>
      </c>
      <c r="AI132" s="296">
        <v>1</v>
      </c>
      <c r="AJ132" s="296">
        <v>1</v>
      </c>
      <c r="AK132" s="296">
        <v>1</v>
      </c>
      <c r="AL132" s="296">
        <v>1</v>
      </c>
      <c r="AM132" s="296">
        <v>1</v>
      </c>
      <c r="AN132" s="296">
        <v>1</v>
      </c>
      <c r="AO132" s="296">
        <v>1</v>
      </c>
      <c r="AP132" s="296">
        <v>1</v>
      </c>
      <c r="AQ132" s="296">
        <v>1</v>
      </c>
      <c r="AR132" s="296">
        <v>1</v>
      </c>
      <c r="AS132" s="296">
        <v>1</v>
      </c>
      <c r="AT132" s="296">
        <v>1</v>
      </c>
      <c r="AU132" s="296">
        <v>1</v>
      </c>
      <c r="AV132" s="296">
        <v>0.5</v>
      </c>
      <c r="AW132" s="296">
        <v>1</v>
      </c>
      <c r="AX132" s="296">
        <v>0.89</v>
      </c>
      <c r="AY132" s="296">
        <v>1</v>
      </c>
      <c r="AZ132" s="296">
        <v>0.55000000000000004</v>
      </c>
      <c r="BA132" s="296">
        <v>1</v>
      </c>
      <c r="BB132" s="296">
        <v>0.6</v>
      </c>
      <c r="BC132" s="296">
        <v>1</v>
      </c>
      <c r="BD132" s="296">
        <v>1</v>
      </c>
      <c r="BE132" s="296">
        <v>1</v>
      </c>
      <c r="BF132" s="296">
        <v>1</v>
      </c>
      <c r="BG132" s="296">
        <v>0.73</v>
      </c>
      <c r="BH132" s="296">
        <v>1</v>
      </c>
      <c r="BI132" s="296">
        <v>1</v>
      </c>
      <c r="BJ132" s="296">
        <v>1</v>
      </c>
      <c r="BK132" s="296">
        <v>1</v>
      </c>
      <c r="BL132" s="296">
        <v>1</v>
      </c>
      <c r="BM132" s="296">
        <v>1</v>
      </c>
      <c r="BN132" s="296">
        <v>0.5</v>
      </c>
      <c r="BO132" s="296">
        <v>0.78</v>
      </c>
      <c r="BP132" s="296">
        <v>0.6</v>
      </c>
      <c r="BQ132" s="129"/>
    </row>
    <row r="133" spans="1:69" ht="14" x14ac:dyDescent="0.15">
      <c r="A133" s="117" t="s">
        <v>357</v>
      </c>
      <c r="B133" s="156" t="s">
        <v>521</v>
      </c>
      <c r="C133" s="156" t="s">
        <v>240</v>
      </c>
      <c r="D133" s="156" t="s">
        <v>767</v>
      </c>
      <c r="E133" s="156" t="s">
        <v>1022</v>
      </c>
      <c r="F133" s="120">
        <v>8</v>
      </c>
      <c r="G133" s="120">
        <v>48</v>
      </c>
      <c r="H133" s="254"/>
      <c r="I133" s="296">
        <v>1</v>
      </c>
      <c r="J133" s="296">
        <v>1</v>
      </c>
      <c r="K133" s="296">
        <v>1</v>
      </c>
      <c r="L133" s="296">
        <v>1</v>
      </c>
      <c r="M133" s="296">
        <v>1</v>
      </c>
      <c r="N133" s="296">
        <v>1</v>
      </c>
      <c r="O133" s="296">
        <v>1</v>
      </c>
      <c r="P133" s="296">
        <v>1</v>
      </c>
      <c r="Q133" s="296">
        <v>1</v>
      </c>
      <c r="R133" s="296">
        <v>1</v>
      </c>
      <c r="S133" s="296">
        <v>1</v>
      </c>
      <c r="T133" s="296">
        <v>1</v>
      </c>
      <c r="U133" s="296">
        <v>1</v>
      </c>
      <c r="V133" s="296">
        <v>1</v>
      </c>
      <c r="W133" s="296">
        <v>1</v>
      </c>
      <c r="X133" s="296">
        <v>1</v>
      </c>
      <c r="Y133" s="296">
        <v>1</v>
      </c>
      <c r="Z133" s="296">
        <v>1</v>
      </c>
      <c r="AA133" s="296">
        <v>1</v>
      </c>
      <c r="AB133" s="296">
        <v>1</v>
      </c>
      <c r="AC133" s="296">
        <v>1</v>
      </c>
      <c r="AD133" s="296">
        <v>1</v>
      </c>
      <c r="AE133" s="296">
        <v>1</v>
      </c>
      <c r="AF133" s="296">
        <v>0.81</v>
      </c>
      <c r="AG133" s="296">
        <v>1</v>
      </c>
      <c r="AH133" s="296">
        <v>1</v>
      </c>
      <c r="AI133" s="296">
        <v>1</v>
      </c>
      <c r="AJ133" s="296">
        <v>1</v>
      </c>
      <c r="AK133" s="296">
        <v>1</v>
      </c>
      <c r="AL133" s="296">
        <v>1</v>
      </c>
      <c r="AM133" s="296">
        <v>1</v>
      </c>
      <c r="AN133" s="296">
        <v>1</v>
      </c>
      <c r="AO133" s="296">
        <v>1</v>
      </c>
      <c r="AP133" s="296">
        <v>1</v>
      </c>
      <c r="AQ133" s="296">
        <v>1</v>
      </c>
      <c r="AR133" s="296">
        <v>1</v>
      </c>
      <c r="AS133" s="296">
        <v>1</v>
      </c>
      <c r="AT133" s="296">
        <v>1</v>
      </c>
      <c r="AU133" s="296">
        <v>1</v>
      </c>
      <c r="AV133" s="296">
        <v>0.5</v>
      </c>
      <c r="AW133" s="296">
        <v>1</v>
      </c>
      <c r="AX133" s="296">
        <v>0.89</v>
      </c>
      <c r="AY133" s="296">
        <v>1</v>
      </c>
      <c r="AZ133" s="296">
        <v>0.55000000000000004</v>
      </c>
      <c r="BA133" s="296">
        <v>1</v>
      </c>
      <c r="BB133" s="296">
        <v>0.6</v>
      </c>
      <c r="BC133" s="296">
        <v>1</v>
      </c>
      <c r="BD133" s="296">
        <v>1</v>
      </c>
      <c r="BE133" s="296">
        <v>1</v>
      </c>
      <c r="BF133" s="296">
        <v>1</v>
      </c>
      <c r="BG133" s="296">
        <v>0.73</v>
      </c>
      <c r="BH133" s="296">
        <v>1</v>
      </c>
      <c r="BI133" s="296">
        <v>1</v>
      </c>
      <c r="BJ133" s="296">
        <v>0.78</v>
      </c>
      <c r="BK133" s="296">
        <v>1</v>
      </c>
      <c r="BL133" s="296">
        <v>1</v>
      </c>
      <c r="BM133" s="296">
        <v>1</v>
      </c>
      <c r="BN133" s="296">
        <v>0.5</v>
      </c>
      <c r="BO133" s="296">
        <v>0.78</v>
      </c>
      <c r="BP133" s="296">
        <v>0.6</v>
      </c>
      <c r="BQ133" s="129"/>
    </row>
    <row r="134" spans="1:69" ht="14" x14ac:dyDescent="0.15">
      <c r="A134" s="117" t="s">
        <v>358</v>
      </c>
      <c r="B134" s="156" t="s">
        <v>521</v>
      </c>
      <c r="C134" s="156" t="s">
        <v>240</v>
      </c>
      <c r="D134" s="156" t="s">
        <v>768</v>
      </c>
      <c r="E134" s="156" t="s">
        <v>1027</v>
      </c>
      <c r="F134" s="120">
        <v>8</v>
      </c>
      <c r="G134" s="120">
        <v>56</v>
      </c>
      <c r="H134" s="254"/>
      <c r="I134" s="296">
        <v>1</v>
      </c>
      <c r="J134" s="296">
        <v>1</v>
      </c>
      <c r="K134" s="296">
        <v>1</v>
      </c>
      <c r="L134" s="296">
        <v>1</v>
      </c>
      <c r="M134" s="296">
        <v>1</v>
      </c>
      <c r="N134" s="296">
        <v>1</v>
      </c>
      <c r="O134" s="296">
        <v>1</v>
      </c>
      <c r="P134" s="296">
        <v>1</v>
      </c>
      <c r="Q134" s="296">
        <v>1</v>
      </c>
      <c r="R134" s="296">
        <v>1</v>
      </c>
      <c r="S134" s="296">
        <v>1</v>
      </c>
      <c r="T134" s="296">
        <v>1</v>
      </c>
      <c r="U134" s="296">
        <v>1</v>
      </c>
      <c r="V134" s="296">
        <v>1</v>
      </c>
      <c r="W134" s="296">
        <v>1</v>
      </c>
      <c r="X134" s="296">
        <v>1</v>
      </c>
      <c r="Y134" s="296">
        <v>1</v>
      </c>
      <c r="Z134" s="296">
        <v>1</v>
      </c>
      <c r="AA134" s="296">
        <v>1</v>
      </c>
      <c r="AB134" s="296">
        <v>1</v>
      </c>
      <c r="AC134" s="296">
        <v>1</v>
      </c>
      <c r="AD134" s="296">
        <v>1</v>
      </c>
      <c r="AE134" s="296">
        <v>1</v>
      </c>
      <c r="AF134" s="296">
        <v>0.81</v>
      </c>
      <c r="AG134" s="296">
        <v>1</v>
      </c>
      <c r="AH134" s="296">
        <v>1</v>
      </c>
      <c r="AI134" s="296">
        <v>1</v>
      </c>
      <c r="AJ134" s="296">
        <v>1</v>
      </c>
      <c r="AK134" s="296">
        <v>1</v>
      </c>
      <c r="AL134" s="296">
        <v>1</v>
      </c>
      <c r="AM134" s="296">
        <v>1</v>
      </c>
      <c r="AN134" s="296">
        <v>1</v>
      </c>
      <c r="AO134" s="296">
        <v>1</v>
      </c>
      <c r="AP134" s="296">
        <v>1</v>
      </c>
      <c r="AQ134" s="296">
        <v>1</v>
      </c>
      <c r="AR134" s="296">
        <v>1</v>
      </c>
      <c r="AS134" s="296">
        <v>1</v>
      </c>
      <c r="AT134" s="296">
        <v>1</v>
      </c>
      <c r="AU134" s="296">
        <v>1</v>
      </c>
      <c r="AV134" s="296">
        <v>0.5</v>
      </c>
      <c r="AW134" s="296">
        <v>1</v>
      </c>
      <c r="AX134" s="296">
        <v>0.89</v>
      </c>
      <c r="AY134" s="296">
        <v>1</v>
      </c>
      <c r="AZ134" s="296">
        <v>0.55000000000000004</v>
      </c>
      <c r="BA134" s="296">
        <v>1</v>
      </c>
      <c r="BB134" s="296">
        <v>0.6</v>
      </c>
      <c r="BC134" s="296">
        <v>1</v>
      </c>
      <c r="BD134" s="296">
        <v>1</v>
      </c>
      <c r="BE134" s="296">
        <v>1</v>
      </c>
      <c r="BF134" s="296">
        <v>1</v>
      </c>
      <c r="BG134" s="296">
        <v>0.73</v>
      </c>
      <c r="BH134" s="296">
        <v>1</v>
      </c>
      <c r="BI134" s="296">
        <v>1</v>
      </c>
      <c r="BJ134" s="296">
        <v>1</v>
      </c>
      <c r="BK134" s="296">
        <v>1</v>
      </c>
      <c r="BL134" s="296">
        <v>1</v>
      </c>
      <c r="BM134" s="296">
        <v>1</v>
      </c>
      <c r="BN134" s="296">
        <v>0.5</v>
      </c>
      <c r="BO134" s="296">
        <v>0.78</v>
      </c>
      <c r="BP134" s="296">
        <v>0.6</v>
      </c>
      <c r="BQ134" s="129"/>
    </row>
    <row r="135" spans="1:69" ht="14" x14ac:dyDescent="0.15">
      <c r="A135" s="117" t="s">
        <v>359</v>
      </c>
      <c r="B135" s="156" t="s">
        <v>521</v>
      </c>
      <c r="C135" s="156" t="s">
        <v>240</v>
      </c>
      <c r="D135" s="156" t="s">
        <v>769</v>
      </c>
      <c r="E135" s="156" t="s">
        <v>1025</v>
      </c>
      <c r="F135" s="120">
        <v>8</v>
      </c>
      <c r="G135" s="120">
        <v>64</v>
      </c>
      <c r="H135" s="258">
        <v>8</v>
      </c>
      <c r="I135" s="296">
        <v>1</v>
      </c>
      <c r="J135" s="296">
        <v>1</v>
      </c>
      <c r="K135" s="296">
        <v>1</v>
      </c>
      <c r="L135" s="296">
        <v>1</v>
      </c>
      <c r="M135" s="296">
        <v>1</v>
      </c>
      <c r="N135" s="296">
        <v>1</v>
      </c>
      <c r="O135" s="296">
        <v>1</v>
      </c>
      <c r="P135" s="296">
        <v>1</v>
      </c>
      <c r="Q135" s="296">
        <v>1</v>
      </c>
      <c r="R135" s="296">
        <v>1</v>
      </c>
      <c r="S135" s="296">
        <v>1</v>
      </c>
      <c r="T135" s="296">
        <v>1</v>
      </c>
      <c r="U135" s="296">
        <v>1</v>
      </c>
      <c r="V135" s="296">
        <v>1</v>
      </c>
      <c r="W135" s="296">
        <v>1</v>
      </c>
      <c r="X135" s="296">
        <v>1</v>
      </c>
      <c r="Y135" s="296">
        <v>1</v>
      </c>
      <c r="Z135" s="296">
        <v>1</v>
      </c>
      <c r="AA135" s="296">
        <v>1</v>
      </c>
      <c r="AB135" s="296">
        <v>1</v>
      </c>
      <c r="AC135" s="296">
        <v>1</v>
      </c>
      <c r="AD135" s="296">
        <v>1</v>
      </c>
      <c r="AE135" s="296">
        <v>1</v>
      </c>
      <c r="AF135" s="296">
        <v>0.81</v>
      </c>
      <c r="AG135" s="296">
        <v>1</v>
      </c>
      <c r="AH135" s="296">
        <v>1</v>
      </c>
      <c r="AI135" s="296">
        <v>1</v>
      </c>
      <c r="AJ135" s="296">
        <v>1</v>
      </c>
      <c r="AK135" s="296">
        <v>1</v>
      </c>
      <c r="AL135" s="296">
        <v>1</v>
      </c>
      <c r="AM135" s="296">
        <v>1</v>
      </c>
      <c r="AN135" s="296">
        <v>1</v>
      </c>
      <c r="AO135" s="296">
        <v>1</v>
      </c>
      <c r="AP135" s="296">
        <v>1</v>
      </c>
      <c r="AQ135" s="296">
        <v>1</v>
      </c>
      <c r="AR135" s="296">
        <v>1</v>
      </c>
      <c r="AS135" s="296">
        <v>1</v>
      </c>
      <c r="AT135" s="296">
        <v>1</v>
      </c>
      <c r="AU135" s="296">
        <v>1</v>
      </c>
      <c r="AV135" s="296">
        <v>0.5</v>
      </c>
      <c r="AW135" s="296">
        <v>1</v>
      </c>
      <c r="AX135" s="296">
        <v>0.89</v>
      </c>
      <c r="AY135" s="296">
        <v>1</v>
      </c>
      <c r="AZ135" s="296">
        <v>0.55000000000000004</v>
      </c>
      <c r="BA135" s="296">
        <v>1</v>
      </c>
      <c r="BB135" s="296">
        <v>0.6</v>
      </c>
      <c r="BC135" s="296">
        <v>1</v>
      </c>
      <c r="BD135" s="296">
        <v>1</v>
      </c>
      <c r="BE135" s="296">
        <v>1</v>
      </c>
      <c r="BF135" s="296">
        <v>1</v>
      </c>
      <c r="BG135" s="296">
        <v>0.73</v>
      </c>
      <c r="BH135" s="296">
        <v>1</v>
      </c>
      <c r="BI135" s="296">
        <v>1</v>
      </c>
      <c r="BJ135" s="296">
        <v>1</v>
      </c>
      <c r="BK135" s="296">
        <v>1</v>
      </c>
      <c r="BL135" s="296">
        <v>1</v>
      </c>
      <c r="BM135" s="296">
        <v>1</v>
      </c>
      <c r="BN135" s="296">
        <v>0.5</v>
      </c>
      <c r="BO135" s="296">
        <v>0.78</v>
      </c>
      <c r="BP135" s="296">
        <v>0.6</v>
      </c>
      <c r="BQ135" s="129"/>
    </row>
    <row r="136" spans="1:69" ht="14" x14ac:dyDescent="0.15">
      <c r="A136" s="117" t="s">
        <v>360</v>
      </c>
      <c r="B136" s="156" t="s">
        <v>956</v>
      </c>
      <c r="C136" s="156" t="s">
        <v>240</v>
      </c>
      <c r="D136" s="156" t="s">
        <v>770</v>
      </c>
      <c r="E136" s="156" t="s">
        <v>1027</v>
      </c>
      <c r="F136" s="120">
        <v>8</v>
      </c>
      <c r="G136" s="120">
        <v>72</v>
      </c>
      <c r="H136" s="254"/>
      <c r="I136" s="296">
        <v>1</v>
      </c>
      <c r="J136" s="296">
        <v>1</v>
      </c>
      <c r="K136" s="296">
        <v>1</v>
      </c>
      <c r="L136" s="296">
        <v>1</v>
      </c>
      <c r="M136" s="296">
        <v>1</v>
      </c>
      <c r="N136" s="296">
        <v>1</v>
      </c>
      <c r="O136" s="296">
        <v>1</v>
      </c>
      <c r="P136" s="296">
        <v>1</v>
      </c>
      <c r="Q136" s="296">
        <v>1</v>
      </c>
      <c r="R136" s="296">
        <v>1</v>
      </c>
      <c r="S136" s="296">
        <v>1</v>
      </c>
      <c r="T136" s="296">
        <v>1</v>
      </c>
      <c r="U136" s="296">
        <v>1</v>
      </c>
      <c r="V136" s="296">
        <v>1</v>
      </c>
      <c r="W136" s="296">
        <v>1</v>
      </c>
      <c r="X136" s="296">
        <v>1</v>
      </c>
      <c r="Y136" s="296">
        <v>1</v>
      </c>
      <c r="Z136" s="296">
        <v>1</v>
      </c>
      <c r="AA136" s="296">
        <v>1</v>
      </c>
      <c r="AB136" s="296">
        <v>1</v>
      </c>
      <c r="AC136" s="296">
        <v>1</v>
      </c>
      <c r="AD136" s="296">
        <v>1</v>
      </c>
      <c r="AE136" s="296">
        <v>1</v>
      </c>
      <c r="AF136" s="296">
        <v>0.81</v>
      </c>
      <c r="AG136" s="296">
        <v>1</v>
      </c>
      <c r="AH136" s="296">
        <v>1</v>
      </c>
      <c r="AI136" s="296">
        <v>1</v>
      </c>
      <c r="AJ136" s="296">
        <v>1</v>
      </c>
      <c r="AK136" s="296">
        <v>1</v>
      </c>
      <c r="AL136" s="296">
        <v>1</v>
      </c>
      <c r="AM136" s="296">
        <v>1</v>
      </c>
      <c r="AN136" s="296">
        <v>1</v>
      </c>
      <c r="AO136" s="296">
        <v>1</v>
      </c>
      <c r="AP136" s="296">
        <v>1</v>
      </c>
      <c r="AQ136" s="296">
        <v>1</v>
      </c>
      <c r="AR136" s="296">
        <v>1</v>
      </c>
      <c r="AS136" s="296">
        <v>1</v>
      </c>
      <c r="AT136" s="296">
        <v>1</v>
      </c>
      <c r="AU136" s="296">
        <v>1</v>
      </c>
      <c r="AV136" s="296">
        <v>0.5</v>
      </c>
      <c r="AW136" s="296">
        <v>1</v>
      </c>
      <c r="AX136" s="296">
        <v>0.89</v>
      </c>
      <c r="AY136" s="296">
        <v>1</v>
      </c>
      <c r="AZ136" s="296">
        <v>0.55000000000000004</v>
      </c>
      <c r="BA136" s="296">
        <v>1</v>
      </c>
      <c r="BB136" s="296">
        <v>0.6</v>
      </c>
      <c r="BC136" s="296">
        <v>1</v>
      </c>
      <c r="BD136" s="296">
        <v>1</v>
      </c>
      <c r="BE136" s="296">
        <v>1</v>
      </c>
      <c r="BF136" s="296">
        <v>1</v>
      </c>
      <c r="BG136" s="296">
        <v>0.73</v>
      </c>
      <c r="BH136" s="296">
        <v>1</v>
      </c>
      <c r="BI136" s="296">
        <v>1</v>
      </c>
      <c r="BJ136" s="296">
        <v>1</v>
      </c>
      <c r="BK136" s="296">
        <v>1</v>
      </c>
      <c r="BL136" s="296">
        <v>1</v>
      </c>
      <c r="BM136" s="296">
        <v>1</v>
      </c>
      <c r="BN136" s="296">
        <v>0.5</v>
      </c>
      <c r="BO136" s="296">
        <v>0.78</v>
      </c>
      <c r="BP136" s="296">
        <v>0.6</v>
      </c>
      <c r="BQ136" s="129"/>
    </row>
    <row r="137" spans="1:69" ht="14" x14ac:dyDescent="0.15">
      <c r="A137" s="117" t="s">
        <v>361</v>
      </c>
      <c r="B137" s="156" t="s">
        <v>521</v>
      </c>
      <c r="C137" s="156" t="s">
        <v>240</v>
      </c>
      <c r="D137" s="156" t="s">
        <v>771</v>
      </c>
      <c r="E137" s="156" t="s">
        <v>1025</v>
      </c>
      <c r="F137" s="120">
        <v>8</v>
      </c>
      <c r="G137" s="120">
        <v>80</v>
      </c>
      <c r="H137" s="258">
        <v>8</v>
      </c>
      <c r="I137" s="296">
        <v>1</v>
      </c>
      <c r="J137" s="296">
        <v>1</v>
      </c>
      <c r="K137" s="296">
        <v>1</v>
      </c>
      <c r="L137" s="296">
        <v>1</v>
      </c>
      <c r="M137" s="296">
        <v>1</v>
      </c>
      <c r="N137" s="296">
        <v>1</v>
      </c>
      <c r="O137" s="296">
        <v>1</v>
      </c>
      <c r="P137" s="296">
        <v>1</v>
      </c>
      <c r="Q137" s="296">
        <v>1</v>
      </c>
      <c r="R137" s="296">
        <v>1</v>
      </c>
      <c r="S137" s="296">
        <v>1</v>
      </c>
      <c r="T137" s="296">
        <v>1</v>
      </c>
      <c r="U137" s="296">
        <v>1</v>
      </c>
      <c r="V137" s="296">
        <v>1</v>
      </c>
      <c r="W137" s="296">
        <v>1</v>
      </c>
      <c r="X137" s="296">
        <v>1</v>
      </c>
      <c r="Y137" s="296">
        <v>1</v>
      </c>
      <c r="Z137" s="296">
        <v>1</v>
      </c>
      <c r="AA137" s="296">
        <v>1</v>
      </c>
      <c r="AB137" s="296">
        <v>1</v>
      </c>
      <c r="AC137" s="296">
        <v>1</v>
      </c>
      <c r="AD137" s="296">
        <v>1</v>
      </c>
      <c r="AE137" s="296">
        <v>1</v>
      </c>
      <c r="AF137" s="296">
        <v>0.81</v>
      </c>
      <c r="AG137" s="296">
        <v>1</v>
      </c>
      <c r="AH137" s="296">
        <v>1</v>
      </c>
      <c r="AI137" s="296">
        <v>1</v>
      </c>
      <c r="AJ137" s="296">
        <v>1</v>
      </c>
      <c r="AK137" s="296">
        <v>1</v>
      </c>
      <c r="AL137" s="296">
        <v>1</v>
      </c>
      <c r="AM137" s="296">
        <v>1</v>
      </c>
      <c r="AN137" s="296">
        <v>1</v>
      </c>
      <c r="AO137" s="296">
        <v>1</v>
      </c>
      <c r="AP137" s="296">
        <v>1</v>
      </c>
      <c r="AQ137" s="296">
        <v>1</v>
      </c>
      <c r="AR137" s="296">
        <v>1</v>
      </c>
      <c r="AS137" s="296">
        <v>1</v>
      </c>
      <c r="AT137" s="296">
        <v>1</v>
      </c>
      <c r="AU137" s="296">
        <v>1</v>
      </c>
      <c r="AV137" s="296">
        <v>0.5</v>
      </c>
      <c r="AW137" s="296">
        <v>1</v>
      </c>
      <c r="AX137" s="296">
        <v>0.89</v>
      </c>
      <c r="AY137" s="296">
        <v>1</v>
      </c>
      <c r="AZ137" s="296">
        <v>0.55000000000000004</v>
      </c>
      <c r="BA137" s="296">
        <v>1</v>
      </c>
      <c r="BB137" s="296">
        <v>0.6</v>
      </c>
      <c r="BC137" s="296">
        <v>1</v>
      </c>
      <c r="BD137" s="296">
        <v>1</v>
      </c>
      <c r="BE137" s="296">
        <v>1</v>
      </c>
      <c r="BF137" s="296">
        <v>1</v>
      </c>
      <c r="BG137" s="296">
        <v>0.73</v>
      </c>
      <c r="BH137" s="296">
        <v>1</v>
      </c>
      <c r="BI137" s="296">
        <v>1</v>
      </c>
      <c r="BJ137" s="296">
        <v>1</v>
      </c>
      <c r="BK137" s="296">
        <v>1</v>
      </c>
      <c r="BL137" s="296">
        <v>1</v>
      </c>
      <c r="BM137" s="296">
        <v>1</v>
      </c>
      <c r="BN137" s="296">
        <v>0.5</v>
      </c>
      <c r="BO137" s="296">
        <v>0.78</v>
      </c>
      <c r="BP137" s="296">
        <v>0.6</v>
      </c>
      <c r="BQ137" s="129"/>
    </row>
    <row r="138" spans="1:69" ht="14" x14ac:dyDescent="0.15">
      <c r="A138" s="117" t="s">
        <v>362</v>
      </c>
      <c r="B138" s="156" t="s">
        <v>521</v>
      </c>
      <c r="C138" s="156" t="s">
        <v>240</v>
      </c>
      <c r="D138" s="156" t="s">
        <v>772</v>
      </c>
      <c r="E138" s="156" t="s">
        <v>1026</v>
      </c>
      <c r="F138" s="120">
        <v>8</v>
      </c>
      <c r="G138" s="120">
        <v>120</v>
      </c>
      <c r="H138" s="254">
        <v>8</v>
      </c>
      <c r="I138" s="296">
        <v>1</v>
      </c>
      <c r="J138" s="296">
        <v>1</v>
      </c>
      <c r="K138" s="296">
        <v>1</v>
      </c>
      <c r="L138" s="296">
        <v>1</v>
      </c>
      <c r="M138" s="296">
        <v>1</v>
      </c>
      <c r="N138" s="296">
        <v>1</v>
      </c>
      <c r="O138" s="296">
        <v>1</v>
      </c>
      <c r="P138" s="296">
        <v>1</v>
      </c>
      <c r="Q138" s="296">
        <v>1</v>
      </c>
      <c r="R138" s="296">
        <v>1</v>
      </c>
      <c r="S138" s="296">
        <v>1</v>
      </c>
      <c r="T138" s="296">
        <v>1</v>
      </c>
      <c r="U138" s="296">
        <v>1</v>
      </c>
      <c r="V138" s="296">
        <v>1</v>
      </c>
      <c r="W138" s="296">
        <v>1</v>
      </c>
      <c r="X138" s="296">
        <v>1</v>
      </c>
      <c r="Y138" s="296">
        <v>1</v>
      </c>
      <c r="Z138" s="296">
        <v>1</v>
      </c>
      <c r="AA138" s="296">
        <v>1</v>
      </c>
      <c r="AB138" s="296">
        <v>1</v>
      </c>
      <c r="AC138" s="296">
        <v>1</v>
      </c>
      <c r="AD138" s="296">
        <v>1</v>
      </c>
      <c r="AE138" s="296">
        <v>1</v>
      </c>
      <c r="AF138" s="296">
        <v>0.81</v>
      </c>
      <c r="AG138" s="296">
        <v>1</v>
      </c>
      <c r="AH138" s="296">
        <v>1</v>
      </c>
      <c r="AI138" s="296">
        <v>1</v>
      </c>
      <c r="AJ138" s="296">
        <v>1</v>
      </c>
      <c r="AK138" s="296">
        <v>1</v>
      </c>
      <c r="AL138" s="296">
        <v>1</v>
      </c>
      <c r="AM138" s="296">
        <v>1</v>
      </c>
      <c r="AN138" s="296">
        <v>1</v>
      </c>
      <c r="AO138" s="296">
        <v>1</v>
      </c>
      <c r="AP138" s="296">
        <v>1</v>
      </c>
      <c r="AQ138" s="296">
        <v>1</v>
      </c>
      <c r="AR138" s="296">
        <v>1</v>
      </c>
      <c r="AS138" s="296">
        <v>1</v>
      </c>
      <c r="AT138" s="296">
        <v>1</v>
      </c>
      <c r="AU138" s="296">
        <v>1</v>
      </c>
      <c r="AV138" s="296">
        <v>0.5</v>
      </c>
      <c r="AW138" s="296">
        <v>1</v>
      </c>
      <c r="AX138" s="296">
        <v>0.89</v>
      </c>
      <c r="AY138" s="296">
        <v>1</v>
      </c>
      <c r="AZ138" s="296">
        <v>0.55000000000000004</v>
      </c>
      <c r="BA138" s="296">
        <v>1</v>
      </c>
      <c r="BB138" s="296">
        <v>0.6</v>
      </c>
      <c r="BC138" s="296">
        <v>1</v>
      </c>
      <c r="BD138" s="296">
        <v>1</v>
      </c>
      <c r="BE138" s="296">
        <v>1</v>
      </c>
      <c r="BF138" s="296">
        <v>1</v>
      </c>
      <c r="BG138" s="296">
        <v>0.73</v>
      </c>
      <c r="BH138" s="296">
        <v>1</v>
      </c>
      <c r="BI138" s="296">
        <v>1</v>
      </c>
      <c r="BJ138" s="296">
        <v>1</v>
      </c>
      <c r="BK138" s="296">
        <v>1</v>
      </c>
      <c r="BL138" s="296">
        <v>1</v>
      </c>
      <c r="BM138" s="296">
        <v>1</v>
      </c>
      <c r="BN138" s="296">
        <v>0.5</v>
      </c>
      <c r="BO138" s="296">
        <v>0.78</v>
      </c>
      <c r="BP138" s="296">
        <v>0.6</v>
      </c>
      <c r="BQ138" s="129"/>
    </row>
    <row r="139" spans="1:69" ht="14" x14ac:dyDescent="0.15">
      <c r="A139" s="117" t="s">
        <v>363</v>
      </c>
      <c r="B139" s="156" t="s">
        <v>521</v>
      </c>
      <c r="C139" s="156" t="s">
        <v>240</v>
      </c>
      <c r="D139" s="156" t="s">
        <v>773</v>
      </c>
      <c r="E139" s="156" t="s">
        <v>1025</v>
      </c>
      <c r="F139" s="120">
        <v>8</v>
      </c>
      <c r="G139" s="120">
        <v>144</v>
      </c>
      <c r="H139" s="259">
        <v>8</v>
      </c>
      <c r="I139" s="296">
        <v>1</v>
      </c>
      <c r="J139" s="296">
        <v>1</v>
      </c>
      <c r="K139" s="296">
        <v>1</v>
      </c>
      <c r="L139" s="296">
        <v>1</v>
      </c>
      <c r="M139" s="296">
        <v>1</v>
      </c>
      <c r="N139" s="296">
        <v>1</v>
      </c>
      <c r="O139" s="296">
        <v>1</v>
      </c>
      <c r="P139" s="296">
        <v>1</v>
      </c>
      <c r="Q139" s="296">
        <v>1</v>
      </c>
      <c r="R139" s="296">
        <v>1</v>
      </c>
      <c r="S139" s="296">
        <v>1</v>
      </c>
      <c r="T139" s="296">
        <v>1</v>
      </c>
      <c r="U139" s="296">
        <v>1</v>
      </c>
      <c r="V139" s="296">
        <v>1</v>
      </c>
      <c r="W139" s="296">
        <v>1</v>
      </c>
      <c r="X139" s="296">
        <v>1</v>
      </c>
      <c r="Y139" s="296">
        <v>1</v>
      </c>
      <c r="Z139" s="296">
        <v>1</v>
      </c>
      <c r="AA139" s="296">
        <v>1</v>
      </c>
      <c r="AB139" s="296">
        <v>1</v>
      </c>
      <c r="AC139" s="296">
        <v>1</v>
      </c>
      <c r="AD139" s="296">
        <v>1</v>
      </c>
      <c r="AE139" s="296">
        <v>1</v>
      </c>
      <c r="AF139" s="296">
        <v>0.81</v>
      </c>
      <c r="AG139" s="296">
        <v>1</v>
      </c>
      <c r="AH139" s="296">
        <v>1</v>
      </c>
      <c r="AI139" s="296">
        <v>1</v>
      </c>
      <c r="AJ139" s="296">
        <v>1</v>
      </c>
      <c r="AK139" s="296">
        <v>1</v>
      </c>
      <c r="AL139" s="296">
        <v>1</v>
      </c>
      <c r="AM139" s="296">
        <v>1</v>
      </c>
      <c r="AN139" s="296">
        <v>1</v>
      </c>
      <c r="AO139" s="296">
        <v>1</v>
      </c>
      <c r="AP139" s="296">
        <v>1</v>
      </c>
      <c r="AQ139" s="296">
        <v>1</v>
      </c>
      <c r="AR139" s="296">
        <v>1</v>
      </c>
      <c r="AS139" s="296">
        <v>1</v>
      </c>
      <c r="AT139" s="296">
        <v>1</v>
      </c>
      <c r="AU139" s="296">
        <v>1</v>
      </c>
      <c r="AV139" s="296">
        <v>0.5</v>
      </c>
      <c r="AW139" s="296">
        <v>1</v>
      </c>
      <c r="AX139" s="296">
        <v>0.89</v>
      </c>
      <c r="AY139" s="296">
        <v>1</v>
      </c>
      <c r="AZ139" s="296">
        <v>0.55000000000000004</v>
      </c>
      <c r="BA139" s="296">
        <v>1</v>
      </c>
      <c r="BB139" s="296">
        <v>0.6</v>
      </c>
      <c r="BC139" s="296">
        <v>1</v>
      </c>
      <c r="BD139" s="296">
        <v>1</v>
      </c>
      <c r="BE139" s="296">
        <v>1</v>
      </c>
      <c r="BF139" s="296">
        <v>1</v>
      </c>
      <c r="BG139" s="296">
        <v>0.73</v>
      </c>
      <c r="BH139" s="296">
        <v>1</v>
      </c>
      <c r="BI139" s="296">
        <v>1</v>
      </c>
      <c r="BJ139" s="296">
        <v>1</v>
      </c>
      <c r="BK139" s="296">
        <v>1</v>
      </c>
      <c r="BL139" s="296">
        <v>1</v>
      </c>
      <c r="BM139" s="296">
        <v>1</v>
      </c>
      <c r="BN139" s="296">
        <v>0.5</v>
      </c>
      <c r="BO139" s="296">
        <v>0.78</v>
      </c>
      <c r="BP139" s="296">
        <v>0.6</v>
      </c>
      <c r="BQ139" s="129"/>
    </row>
    <row r="140" spans="1:69" ht="14" x14ac:dyDescent="0.15">
      <c r="A140" s="117" t="s">
        <v>364</v>
      </c>
      <c r="B140" s="156" t="s">
        <v>521</v>
      </c>
      <c r="C140" s="156" t="s">
        <v>240</v>
      </c>
      <c r="D140" s="156" t="s">
        <v>774</v>
      </c>
      <c r="E140" s="156" t="s">
        <v>1025</v>
      </c>
      <c r="F140" s="120">
        <v>8</v>
      </c>
      <c r="G140" s="120">
        <v>168</v>
      </c>
      <c r="H140" s="259">
        <v>8</v>
      </c>
      <c r="I140" s="296">
        <v>1</v>
      </c>
      <c r="J140" s="296">
        <v>1</v>
      </c>
      <c r="K140" s="296">
        <v>1</v>
      </c>
      <c r="L140" s="296">
        <v>1</v>
      </c>
      <c r="M140" s="296">
        <v>1</v>
      </c>
      <c r="N140" s="296">
        <v>1</v>
      </c>
      <c r="O140" s="296">
        <v>1</v>
      </c>
      <c r="P140" s="296">
        <v>1</v>
      </c>
      <c r="Q140" s="296">
        <v>1</v>
      </c>
      <c r="R140" s="296">
        <v>1</v>
      </c>
      <c r="S140" s="296">
        <v>1</v>
      </c>
      <c r="T140" s="296">
        <v>1</v>
      </c>
      <c r="U140" s="296">
        <v>1</v>
      </c>
      <c r="V140" s="296">
        <v>1</v>
      </c>
      <c r="W140" s="296">
        <v>1</v>
      </c>
      <c r="X140" s="296">
        <v>1</v>
      </c>
      <c r="Y140" s="296">
        <v>1</v>
      </c>
      <c r="Z140" s="296">
        <v>1</v>
      </c>
      <c r="AA140" s="296">
        <v>1</v>
      </c>
      <c r="AB140" s="296">
        <v>1</v>
      </c>
      <c r="AC140" s="296">
        <v>1</v>
      </c>
      <c r="AD140" s="296">
        <v>1</v>
      </c>
      <c r="AE140" s="296">
        <v>1</v>
      </c>
      <c r="AF140" s="296">
        <v>0.81</v>
      </c>
      <c r="AG140" s="296">
        <v>1</v>
      </c>
      <c r="AH140" s="296">
        <v>1</v>
      </c>
      <c r="AI140" s="296">
        <v>1</v>
      </c>
      <c r="AJ140" s="296">
        <v>1</v>
      </c>
      <c r="AK140" s="296">
        <v>1</v>
      </c>
      <c r="AL140" s="296">
        <v>1</v>
      </c>
      <c r="AM140" s="296">
        <v>1</v>
      </c>
      <c r="AN140" s="296">
        <v>1</v>
      </c>
      <c r="AO140" s="296">
        <v>1</v>
      </c>
      <c r="AP140" s="296">
        <v>1</v>
      </c>
      <c r="AQ140" s="296">
        <v>1</v>
      </c>
      <c r="AR140" s="296">
        <v>1</v>
      </c>
      <c r="AS140" s="296">
        <v>1</v>
      </c>
      <c r="AT140" s="296">
        <v>1</v>
      </c>
      <c r="AU140" s="296">
        <v>1</v>
      </c>
      <c r="AV140" s="296">
        <v>0.5</v>
      </c>
      <c r="AW140" s="296">
        <v>1</v>
      </c>
      <c r="AX140" s="296">
        <v>0.89</v>
      </c>
      <c r="AY140" s="296">
        <v>1</v>
      </c>
      <c r="AZ140" s="296">
        <v>0.55000000000000004</v>
      </c>
      <c r="BA140" s="296">
        <v>1</v>
      </c>
      <c r="BB140" s="296">
        <v>0.6</v>
      </c>
      <c r="BC140" s="296">
        <v>1</v>
      </c>
      <c r="BD140" s="296">
        <v>1</v>
      </c>
      <c r="BE140" s="296">
        <v>1</v>
      </c>
      <c r="BF140" s="296">
        <v>1</v>
      </c>
      <c r="BG140" s="296">
        <v>0.89</v>
      </c>
      <c r="BH140" s="296">
        <v>1</v>
      </c>
      <c r="BI140" s="296">
        <v>1</v>
      </c>
      <c r="BJ140" s="296">
        <v>1</v>
      </c>
      <c r="BK140" s="296">
        <v>1</v>
      </c>
      <c r="BL140" s="296">
        <v>1</v>
      </c>
      <c r="BM140" s="296">
        <v>1</v>
      </c>
      <c r="BN140" s="296">
        <v>0.5</v>
      </c>
      <c r="BO140" s="296">
        <v>0.78</v>
      </c>
      <c r="BP140" s="296">
        <v>0.6</v>
      </c>
      <c r="BQ140" s="129"/>
    </row>
    <row r="141" spans="1:69" ht="14" x14ac:dyDescent="0.15">
      <c r="A141" s="117" t="s">
        <v>365</v>
      </c>
      <c r="B141" s="156" t="s">
        <v>521</v>
      </c>
      <c r="C141" s="156" t="s">
        <v>240</v>
      </c>
      <c r="D141" s="156" t="s">
        <v>775</v>
      </c>
      <c r="E141" s="156" t="s">
        <v>1022</v>
      </c>
      <c r="F141" s="120">
        <v>8</v>
      </c>
      <c r="G141" s="120">
        <v>184</v>
      </c>
      <c r="H141" s="254"/>
      <c r="I141" s="296">
        <v>1</v>
      </c>
      <c r="J141" s="296">
        <v>1</v>
      </c>
      <c r="K141" s="296">
        <v>1</v>
      </c>
      <c r="L141" s="296">
        <v>1</v>
      </c>
      <c r="M141" s="296">
        <v>1</v>
      </c>
      <c r="N141" s="296">
        <v>1</v>
      </c>
      <c r="O141" s="296">
        <v>1</v>
      </c>
      <c r="P141" s="296">
        <v>1</v>
      </c>
      <c r="Q141" s="296">
        <v>1</v>
      </c>
      <c r="R141" s="296">
        <v>1</v>
      </c>
      <c r="S141" s="296">
        <v>1</v>
      </c>
      <c r="T141" s="296">
        <v>1</v>
      </c>
      <c r="U141" s="296">
        <v>1</v>
      </c>
      <c r="V141" s="296">
        <v>1</v>
      </c>
      <c r="W141" s="296">
        <v>1</v>
      </c>
      <c r="X141" s="296">
        <v>1</v>
      </c>
      <c r="Y141" s="296">
        <v>1</v>
      </c>
      <c r="Z141" s="296">
        <v>1</v>
      </c>
      <c r="AA141" s="296">
        <v>1</v>
      </c>
      <c r="AB141" s="296">
        <v>1</v>
      </c>
      <c r="AC141" s="296">
        <v>1</v>
      </c>
      <c r="AD141" s="296">
        <v>1</v>
      </c>
      <c r="AE141" s="296">
        <v>1</v>
      </c>
      <c r="AF141" s="296">
        <v>0.81</v>
      </c>
      <c r="AG141" s="296">
        <v>1</v>
      </c>
      <c r="AH141" s="296">
        <v>1</v>
      </c>
      <c r="AI141" s="296">
        <v>1</v>
      </c>
      <c r="AJ141" s="296">
        <v>1</v>
      </c>
      <c r="AK141" s="296">
        <v>1</v>
      </c>
      <c r="AL141" s="296">
        <v>1</v>
      </c>
      <c r="AM141" s="296">
        <v>1</v>
      </c>
      <c r="AN141" s="296">
        <v>1</v>
      </c>
      <c r="AO141" s="296">
        <v>1</v>
      </c>
      <c r="AP141" s="296">
        <v>1</v>
      </c>
      <c r="AQ141" s="296">
        <v>1</v>
      </c>
      <c r="AR141" s="296">
        <v>1</v>
      </c>
      <c r="AS141" s="296">
        <v>1</v>
      </c>
      <c r="AT141" s="296">
        <v>1</v>
      </c>
      <c r="AU141" s="296">
        <v>1</v>
      </c>
      <c r="AV141" s="296">
        <v>0.5</v>
      </c>
      <c r="AW141" s="296">
        <v>1</v>
      </c>
      <c r="AX141" s="296">
        <v>0.89</v>
      </c>
      <c r="AY141" s="296">
        <v>1</v>
      </c>
      <c r="AZ141" s="296">
        <v>0.55000000000000004</v>
      </c>
      <c r="BA141" s="296">
        <v>1</v>
      </c>
      <c r="BB141" s="296">
        <v>0.6</v>
      </c>
      <c r="BC141" s="296">
        <v>1</v>
      </c>
      <c r="BD141" s="296">
        <v>1</v>
      </c>
      <c r="BE141" s="296">
        <v>1</v>
      </c>
      <c r="BF141" s="296">
        <v>1</v>
      </c>
      <c r="BG141" s="296">
        <v>0.73</v>
      </c>
      <c r="BH141" s="296">
        <v>1</v>
      </c>
      <c r="BI141" s="296">
        <v>1</v>
      </c>
      <c r="BJ141" s="296">
        <v>1</v>
      </c>
      <c r="BK141" s="296">
        <v>1</v>
      </c>
      <c r="BL141" s="296">
        <v>1</v>
      </c>
      <c r="BM141" s="296">
        <v>1</v>
      </c>
      <c r="BN141" s="296">
        <v>0.5</v>
      </c>
      <c r="BO141" s="296">
        <v>0.78</v>
      </c>
      <c r="BP141" s="296">
        <v>0.6</v>
      </c>
      <c r="BQ141" s="129"/>
    </row>
    <row r="142" spans="1:69" ht="14" x14ac:dyDescent="0.15">
      <c r="A142" s="117" t="s">
        <v>366</v>
      </c>
      <c r="B142" s="156" t="s">
        <v>521</v>
      </c>
      <c r="C142" s="156" t="s">
        <v>240</v>
      </c>
      <c r="D142" s="156" t="s">
        <v>776</v>
      </c>
      <c r="E142" s="156" t="s">
        <v>1025</v>
      </c>
      <c r="F142" s="120">
        <v>8</v>
      </c>
      <c r="G142" s="120">
        <v>256</v>
      </c>
      <c r="H142" s="259">
        <v>8</v>
      </c>
      <c r="I142" s="296">
        <v>1</v>
      </c>
      <c r="J142" s="296">
        <v>1</v>
      </c>
      <c r="K142" s="296">
        <v>1</v>
      </c>
      <c r="L142" s="296">
        <v>1</v>
      </c>
      <c r="M142" s="296">
        <v>1</v>
      </c>
      <c r="N142" s="296">
        <v>1</v>
      </c>
      <c r="O142" s="296">
        <v>1</v>
      </c>
      <c r="P142" s="296">
        <v>1</v>
      </c>
      <c r="Q142" s="296">
        <v>1</v>
      </c>
      <c r="R142" s="296">
        <v>1</v>
      </c>
      <c r="S142" s="296">
        <v>1</v>
      </c>
      <c r="T142" s="296">
        <v>1</v>
      </c>
      <c r="U142" s="296">
        <v>1</v>
      </c>
      <c r="V142" s="296">
        <v>1</v>
      </c>
      <c r="W142" s="296">
        <v>1</v>
      </c>
      <c r="X142" s="296">
        <v>1</v>
      </c>
      <c r="Y142" s="296">
        <v>1</v>
      </c>
      <c r="Z142" s="296">
        <v>1</v>
      </c>
      <c r="AA142" s="296">
        <v>1</v>
      </c>
      <c r="AB142" s="296">
        <v>1</v>
      </c>
      <c r="AC142" s="296">
        <v>1</v>
      </c>
      <c r="AD142" s="296">
        <v>1</v>
      </c>
      <c r="AE142" s="296">
        <v>1</v>
      </c>
      <c r="AF142" s="296">
        <v>0.81</v>
      </c>
      <c r="AG142" s="296">
        <v>1</v>
      </c>
      <c r="AH142" s="296">
        <v>1</v>
      </c>
      <c r="AI142" s="296">
        <v>1</v>
      </c>
      <c r="AJ142" s="296">
        <v>1</v>
      </c>
      <c r="AK142" s="296">
        <v>1</v>
      </c>
      <c r="AL142" s="296">
        <v>1</v>
      </c>
      <c r="AM142" s="296">
        <v>1</v>
      </c>
      <c r="AN142" s="296">
        <v>1</v>
      </c>
      <c r="AO142" s="296">
        <v>1</v>
      </c>
      <c r="AP142" s="296">
        <v>1</v>
      </c>
      <c r="AQ142" s="296">
        <v>1</v>
      </c>
      <c r="AR142" s="296">
        <v>1</v>
      </c>
      <c r="AS142" s="296">
        <v>1</v>
      </c>
      <c r="AT142" s="296">
        <v>1</v>
      </c>
      <c r="AU142" s="296">
        <v>1</v>
      </c>
      <c r="AV142" s="296">
        <v>0.5</v>
      </c>
      <c r="AW142" s="296">
        <v>1</v>
      </c>
      <c r="AX142" s="296">
        <v>0.89</v>
      </c>
      <c r="AY142" s="296">
        <v>1</v>
      </c>
      <c r="AZ142" s="296">
        <v>0.55000000000000004</v>
      </c>
      <c r="BA142" s="296">
        <v>1</v>
      </c>
      <c r="BB142" s="296">
        <v>0.6</v>
      </c>
      <c r="BC142" s="296">
        <v>1</v>
      </c>
      <c r="BD142" s="296">
        <v>1</v>
      </c>
      <c r="BE142" s="296">
        <v>1</v>
      </c>
      <c r="BF142" s="296">
        <v>1</v>
      </c>
      <c r="BG142" s="296">
        <v>0.73</v>
      </c>
      <c r="BH142" s="296">
        <v>1</v>
      </c>
      <c r="BI142" s="296">
        <v>1</v>
      </c>
      <c r="BJ142" s="296">
        <v>1</v>
      </c>
      <c r="BK142" s="296">
        <v>1</v>
      </c>
      <c r="BL142" s="296">
        <v>1</v>
      </c>
      <c r="BM142" s="296">
        <v>1</v>
      </c>
      <c r="BN142" s="296">
        <v>0.5</v>
      </c>
      <c r="BO142" s="296">
        <v>0.78</v>
      </c>
      <c r="BP142" s="296">
        <v>0.6</v>
      </c>
      <c r="BQ142" s="129"/>
    </row>
    <row r="143" spans="1:69" ht="14" x14ac:dyDescent="0.15">
      <c r="A143" s="117" t="s">
        <v>367</v>
      </c>
      <c r="B143" s="156" t="s">
        <v>521</v>
      </c>
      <c r="C143" s="156" t="s">
        <v>240</v>
      </c>
      <c r="D143" s="156" t="s">
        <v>777</v>
      </c>
      <c r="E143" s="156" t="s">
        <v>1025</v>
      </c>
      <c r="F143" s="120">
        <v>8</v>
      </c>
      <c r="G143" s="120">
        <v>320</v>
      </c>
      <c r="H143" s="259">
        <v>8</v>
      </c>
      <c r="I143" s="296">
        <v>1</v>
      </c>
      <c r="J143" s="296">
        <v>1</v>
      </c>
      <c r="K143" s="296">
        <v>1</v>
      </c>
      <c r="L143" s="296">
        <v>1</v>
      </c>
      <c r="M143" s="296">
        <v>1</v>
      </c>
      <c r="N143" s="296">
        <v>1</v>
      </c>
      <c r="O143" s="296">
        <v>1</v>
      </c>
      <c r="P143" s="296">
        <v>1</v>
      </c>
      <c r="Q143" s="296">
        <v>1</v>
      </c>
      <c r="R143" s="296">
        <v>1</v>
      </c>
      <c r="S143" s="296">
        <v>1</v>
      </c>
      <c r="T143" s="296">
        <v>1</v>
      </c>
      <c r="U143" s="296">
        <v>1</v>
      </c>
      <c r="V143" s="296">
        <v>1</v>
      </c>
      <c r="W143" s="296">
        <v>1</v>
      </c>
      <c r="X143" s="296">
        <v>1</v>
      </c>
      <c r="Y143" s="296">
        <v>1</v>
      </c>
      <c r="Z143" s="296">
        <v>1</v>
      </c>
      <c r="AA143" s="296">
        <v>1</v>
      </c>
      <c r="AB143" s="296">
        <v>1</v>
      </c>
      <c r="AC143" s="296">
        <v>1</v>
      </c>
      <c r="AD143" s="296">
        <v>1</v>
      </c>
      <c r="AE143" s="296">
        <v>1</v>
      </c>
      <c r="AF143" s="296">
        <v>0.81</v>
      </c>
      <c r="AG143" s="296">
        <v>1</v>
      </c>
      <c r="AH143" s="296">
        <v>1</v>
      </c>
      <c r="AI143" s="296">
        <v>1</v>
      </c>
      <c r="AJ143" s="296">
        <v>1</v>
      </c>
      <c r="AK143" s="296">
        <v>1</v>
      </c>
      <c r="AL143" s="296">
        <v>1</v>
      </c>
      <c r="AM143" s="296">
        <v>1</v>
      </c>
      <c r="AN143" s="296">
        <v>1</v>
      </c>
      <c r="AO143" s="296">
        <v>1</v>
      </c>
      <c r="AP143" s="296">
        <v>1</v>
      </c>
      <c r="AQ143" s="296">
        <v>1</v>
      </c>
      <c r="AR143" s="296">
        <v>1</v>
      </c>
      <c r="AS143" s="296">
        <v>1</v>
      </c>
      <c r="AT143" s="296">
        <v>1</v>
      </c>
      <c r="AU143" s="296">
        <v>1</v>
      </c>
      <c r="AV143" s="296">
        <v>0.5</v>
      </c>
      <c r="AW143" s="296">
        <v>1</v>
      </c>
      <c r="AX143" s="296">
        <v>0.89</v>
      </c>
      <c r="AY143" s="296">
        <v>1</v>
      </c>
      <c r="AZ143" s="296">
        <v>0.55000000000000004</v>
      </c>
      <c r="BA143" s="296">
        <v>1</v>
      </c>
      <c r="BB143" s="296">
        <v>0.6</v>
      </c>
      <c r="BC143" s="296">
        <v>1</v>
      </c>
      <c r="BD143" s="296">
        <v>1</v>
      </c>
      <c r="BE143" s="296">
        <v>1</v>
      </c>
      <c r="BF143" s="296">
        <v>1</v>
      </c>
      <c r="BG143" s="296">
        <v>0.89</v>
      </c>
      <c r="BH143" s="296">
        <v>1</v>
      </c>
      <c r="BI143" s="296">
        <v>1</v>
      </c>
      <c r="BJ143" s="296">
        <v>1</v>
      </c>
      <c r="BK143" s="296">
        <v>1</v>
      </c>
      <c r="BL143" s="296">
        <v>1</v>
      </c>
      <c r="BM143" s="296">
        <v>1</v>
      </c>
      <c r="BN143" s="296">
        <v>0.5</v>
      </c>
      <c r="BO143" s="296">
        <v>0.78</v>
      </c>
      <c r="BP143" s="296">
        <v>0.6</v>
      </c>
      <c r="BQ143" s="129"/>
    </row>
    <row r="144" spans="1:69" ht="14" x14ac:dyDescent="0.15">
      <c r="A144" s="117" t="s">
        <v>369</v>
      </c>
      <c r="B144" s="156" t="s">
        <v>521</v>
      </c>
      <c r="C144" s="156" t="s">
        <v>240</v>
      </c>
      <c r="D144" s="156" t="s">
        <v>779</v>
      </c>
      <c r="E144" s="156" t="s">
        <v>1025</v>
      </c>
      <c r="F144" s="120">
        <v>12</v>
      </c>
      <c r="G144" s="120">
        <v>48</v>
      </c>
      <c r="H144" s="259">
        <v>12</v>
      </c>
      <c r="I144" s="296">
        <v>1</v>
      </c>
      <c r="J144" s="296">
        <v>1</v>
      </c>
      <c r="K144" s="296">
        <v>1</v>
      </c>
      <c r="L144" s="296">
        <v>1</v>
      </c>
      <c r="M144" s="296">
        <v>1</v>
      </c>
      <c r="N144" s="296">
        <v>1</v>
      </c>
      <c r="O144" s="296">
        <v>1</v>
      </c>
      <c r="P144" s="296">
        <v>1</v>
      </c>
      <c r="Q144" s="296">
        <v>1</v>
      </c>
      <c r="R144" s="296">
        <v>1</v>
      </c>
      <c r="S144" s="296">
        <v>1</v>
      </c>
      <c r="T144" s="296">
        <v>1</v>
      </c>
      <c r="U144" s="296">
        <v>1</v>
      </c>
      <c r="V144" s="296">
        <v>1</v>
      </c>
      <c r="W144" s="296">
        <v>1</v>
      </c>
      <c r="X144" s="296">
        <v>1</v>
      </c>
      <c r="Y144" s="296">
        <v>1</v>
      </c>
      <c r="Z144" s="296">
        <v>1</v>
      </c>
      <c r="AA144" s="296">
        <v>1</v>
      </c>
      <c r="AB144" s="296">
        <v>1</v>
      </c>
      <c r="AC144" s="296">
        <v>1</v>
      </c>
      <c r="AD144" s="296">
        <v>1</v>
      </c>
      <c r="AE144" s="296">
        <v>1</v>
      </c>
      <c r="AF144" s="296">
        <v>0.81</v>
      </c>
      <c r="AG144" s="296">
        <v>1</v>
      </c>
      <c r="AH144" s="296">
        <v>1</v>
      </c>
      <c r="AI144" s="296">
        <v>1</v>
      </c>
      <c r="AJ144" s="296">
        <v>1</v>
      </c>
      <c r="AK144" s="296">
        <v>1</v>
      </c>
      <c r="AL144" s="296">
        <v>1</v>
      </c>
      <c r="AM144" s="296">
        <v>1</v>
      </c>
      <c r="AN144" s="296">
        <v>1</v>
      </c>
      <c r="AO144" s="296">
        <v>1</v>
      </c>
      <c r="AP144" s="296">
        <v>1</v>
      </c>
      <c r="AQ144" s="296">
        <v>1</v>
      </c>
      <c r="AR144" s="296">
        <v>1</v>
      </c>
      <c r="AS144" s="296">
        <v>1</v>
      </c>
      <c r="AT144" s="296">
        <v>1</v>
      </c>
      <c r="AU144" s="296">
        <v>1</v>
      </c>
      <c r="AV144" s="296">
        <v>0.5</v>
      </c>
      <c r="AW144" s="296">
        <v>1</v>
      </c>
      <c r="AX144" s="296">
        <v>0.89</v>
      </c>
      <c r="AY144" s="296">
        <v>1</v>
      </c>
      <c r="AZ144" s="296">
        <v>0.55000000000000004</v>
      </c>
      <c r="BA144" s="296">
        <v>1</v>
      </c>
      <c r="BB144" s="296">
        <v>0.6</v>
      </c>
      <c r="BC144" s="296">
        <v>1</v>
      </c>
      <c r="BD144" s="296">
        <v>1</v>
      </c>
      <c r="BE144" s="296">
        <v>1</v>
      </c>
      <c r="BF144" s="296">
        <v>1</v>
      </c>
      <c r="BG144" s="296">
        <v>0.73</v>
      </c>
      <c r="BH144" s="296">
        <v>1</v>
      </c>
      <c r="BI144" s="296">
        <v>1</v>
      </c>
      <c r="BJ144" s="296">
        <v>1</v>
      </c>
      <c r="BK144" s="296">
        <v>1</v>
      </c>
      <c r="BL144" s="296">
        <v>1</v>
      </c>
      <c r="BM144" s="296">
        <v>1</v>
      </c>
      <c r="BN144" s="296">
        <v>0.5</v>
      </c>
      <c r="BO144" s="296">
        <v>0.78</v>
      </c>
      <c r="BP144" s="296">
        <v>0.6</v>
      </c>
      <c r="BQ144" s="129"/>
    </row>
    <row r="145" spans="1:69" ht="14" x14ac:dyDescent="0.15">
      <c r="A145" s="117" t="s">
        <v>370</v>
      </c>
      <c r="B145" s="156" t="s">
        <v>521</v>
      </c>
      <c r="C145" s="156" t="s">
        <v>240</v>
      </c>
      <c r="D145" s="156" t="s">
        <v>780</v>
      </c>
      <c r="E145" s="156" t="s">
        <v>1025</v>
      </c>
      <c r="F145" s="120">
        <v>12</v>
      </c>
      <c r="G145" s="120">
        <v>56</v>
      </c>
      <c r="H145" s="259">
        <v>12</v>
      </c>
      <c r="I145" s="296">
        <v>1</v>
      </c>
      <c r="J145" s="296">
        <v>1</v>
      </c>
      <c r="K145" s="296">
        <v>1</v>
      </c>
      <c r="L145" s="296">
        <v>1</v>
      </c>
      <c r="M145" s="296">
        <v>1</v>
      </c>
      <c r="N145" s="296">
        <v>1</v>
      </c>
      <c r="O145" s="296">
        <v>1</v>
      </c>
      <c r="P145" s="296">
        <v>1</v>
      </c>
      <c r="Q145" s="296">
        <v>1</v>
      </c>
      <c r="R145" s="296">
        <v>1</v>
      </c>
      <c r="S145" s="296">
        <v>1</v>
      </c>
      <c r="T145" s="296">
        <v>1</v>
      </c>
      <c r="U145" s="296">
        <v>1</v>
      </c>
      <c r="V145" s="296">
        <v>1</v>
      </c>
      <c r="W145" s="296">
        <v>1</v>
      </c>
      <c r="X145" s="296">
        <v>1</v>
      </c>
      <c r="Y145" s="296">
        <v>1</v>
      </c>
      <c r="Z145" s="296">
        <v>1</v>
      </c>
      <c r="AA145" s="296">
        <v>1</v>
      </c>
      <c r="AB145" s="296">
        <v>1</v>
      </c>
      <c r="AC145" s="296">
        <v>1</v>
      </c>
      <c r="AD145" s="296">
        <v>1</v>
      </c>
      <c r="AE145" s="296">
        <v>1</v>
      </c>
      <c r="AF145" s="296">
        <v>0.81</v>
      </c>
      <c r="AG145" s="296">
        <v>1</v>
      </c>
      <c r="AH145" s="296">
        <v>1</v>
      </c>
      <c r="AI145" s="296">
        <v>1</v>
      </c>
      <c r="AJ145" s="296">
        <v>1</v>
      </c>
      <c r="AK145" s="296">
        <v>1</v>
      </c>
      <c r="AL145" s="296">
        <v>1</v>
      </c>
      <c r="AM145" s="296">
        <v>1</v>
      </c>
      <c r="AN145" s="296">
        <v>1</v>
      </c>
      <c r="AO145" s="296">
        <v>1</v>
      </c>
      <c r="AP145" s="296">
        <v>1</v>
      </c>
      <c r="AQ145" s="296">
        <v>1</v>
      </c>
      <c r="AR145" s="296">
        <v>1</v>
      </c>
      <c r="AS145" s="296">
        <v>1</v>
      </c>
      <c r="AT145" s="296">
        <v>1</v>
      </c>
      <c r="AU145" s="296">
        <v>1</v>
      </c>
      <c r="AV145" s="296">
        <v>0.5</v>
      </c>
      <c r="AW145" s="296">
        <v>1</v>
      </c>
      <c r="AX145" s="296">
        <v>0.89</v>
      </c>
      <c r="AY145" s="296">
        <v>1</v>
      </c>
      <c r="AZ145" s="296">
        <v>0.55000000000000004</v>
      </c>
      <c r="BA145" s="296">
        <v>1</v>
      </c>
      <c r="BB145" s="296">
        <v>0.6</v>
      </c>
      <c r="BC145" s="296">
        <v>1</v>
      </c>
      <c r="BD145" s="296">
        <v>1</v>
      </c>
      <c r="BE145" s="296">
        <v>1</v>
      </c>
      <c r="BF145" s="296">
        <v>1</v>
      </c>
      <c r="BG145" s="296">
        <v>0.73</v>
      </c>
      <c r="BH145" s="296">
        <v>1</v>
      </c>
      <c r="BI145" s="296">
        <v>1</v>
      </c>
      <c r="BJ145" s="296">
        <v>1</v>
      </c>
      <c r="BK145" s="296">
        <v>1</v>
      </c>
      <c r="BL145" s="296">
        <v>1</v>
      </c>
      <c r="BM145" s="296">
        <v>1</v>
      </c>
      <c r="BN145" s="296">
        <v>0.5</v>
      </c>
      <c r="BO145" s="296">
        <v>0.78</v>
      </c>
      <c r="BP145" s="296">
        <v>0.6</v>
      </c>
      <c r="BQ145" s="129"/>
    </row>
    <row r="146" spans="1:69" ht="14" x14ac:dyDescent="0.15">
      <c r="A146" s="117" t="s">
        <v>371</v>
      </c>
      <c r="B146" s="156" t="s">
        <v>521</v>
      </c>
      <c r="C146" s="156" t="s">
        <v>240</v>
      </c>
      <c r="D146" s="156" t="s">
        <v>781</v>
      </c>
      <c r="E146" s="156" t="s">
        <v>1027</v>
      </c>
      <c r="F146" s="120">
        <v>12</v>
      </c>
      <c r="G146" s="120">
        <v>80</v>
      </c>
      <c r="H146" s="254"/>
      <c r="I146" s="296">
        <v>1</v>
      </c>
      <c r="J146" s="296">
        <v>1</v>
      </c>
      <c r="K146" s="296">
        <v>1</v>
      </c>
      <c r="L146" s="296">
        <v>1</v>
      </c>
      <c r="M146" s="296">
        <v>1</v>
      </c>
      <c r="N146" s="296">
        <v>1</v>
      </c>
      <c r="O146" s="296">
        <v>1</v>
      </c>
      <c r="P146" s="296">
        <v>1</v>
      </c>
      <c r="Q146" s="296">
        <v>1</v>
      </c>
      <c r="R146" s="296">
        <v>1</v>
      </c>
      <c r="S146" s="296">
        <v>1</v>
      </c>
      <c r="T146" s="296">
        <v>1</v>
      </c>
      <c r="U146" s="296">
        <v>1</v>
      </c>
      <c r="V146" s="296">
        <v>1</v>
      </c>
      <c r="W146" s="296">
        <v>1</v>
      </c>
      <c r="X146" s="296">
        <v>1</v>
      </c>
      <c r="Y146" s="296">
        <v>1</v>
      </c>
      <c r="Z146" s="296">
        <v>1</v>
      </c>
      <c r="AA146" s="296">
        <v>1</v>
      </c>
      <c r="AB146" s="296">
        <v>1</v>
      </c>
      <c r="AC146" s="296">
        <v>1</v>
      </c>
      <c r="AD146" s="296">
        <v>1</v>
      </c>
      <c r="AE146" s="296">
        <v>1</v>
      </c>
      <c r="AF146" s="296">
        <v>0.81</v>
      </c>
      <c r="AG146" s="296">
        <v>1</v>
      </c>
      <c r="AH146" s="296">
        <v>1</v>
      </c>
      <c r="AI146" s="296">
        <v>1</v>
      </c>
      <c r="AJ146" s="296">
        <v>1</v>
      </c>
      <c r="AK146" s="296">
        <v>1</v>
      </c>
      <c r="AL146" s="296">
        <v>1</v>
      </c>
      <c r="AM146" s="296">
        <v>1</v>
      </c>
      <c r="AN146" s="296">
        <v>1</v>
      </c>
      <c r="AO146" s="296">
        <v>1</v>
      </c>
      <c r="AP146" s="296">
        <v>1</v>
      </c>
      <c r="AQ146" s="296">
        <v>1</v>
      </c>
      <c r="AR146" s="296">
        <v>1</v>
      </c>
      <c r="AS146" s="296">
        <v>1</v>
      </c>
      <c r="AT146" s="296">
        <v>1</v>
      </c>
      <c r="AU146" s="296">
        <v>1</v>
      </c>
      <c r="AV146" s="296">
        <v>0.5</v>
      </c>
      <c r="AW146" s="296">
        <v>1</v>
      </c>
      <c r="AX146" s="296">
        <v>0.89</v>
      </c>
      <c r="AY146" s="296">
        <v>1</v>
      </c>
      <c r="AZ146" s="296">
        <v>0.55000000000000004</v>
      </c>
      <c r="BA146" s="296">
        <v>1</v>
      </c>
      <c r="BB146" s="296">
        <v>0.6</v>
      </c>
      <c r="BC146" s="296">
        <v>1</v>
      </c>
      <c r="BD146" s="296">
        <v>1</v>
      </c>
      <c r="BE146" s="296">
        <v>1</v>
      </c>
      <c r="BF146" s="296">
        <v>1</v>
      </c>
      <c r="BG146" s="296">
        <v>0.73</v>
      </c>
      <c r="BH146" s="296">
        <v>1</v>
      </c>
      <c r="BI146" s="296">
        <v>1</v>
      </c>
      <c r="BJ146" s="296">
        <v>1</v>
      </c>
      <c r="BK146" s="296">
        <v>1</v>
      </c>
      <c r="BL146" s="296">
        <v>1</v>
      </c>
      <c r="BM146" s="296">
        <v>1</v>
      </c>
      <c r="BN146" s="296">
        <v>0.5</v>
      </c>
      <c r="BO146" s="296">
        <v>0.78</v>
      </c>
      <c r="BP146" s="296">
        <v>0.6</v>
      </c>
      <c r="BQ146" s="129"/>
    </row>
    <row r="147" spans="1:69" ht="14" x14ac:dyDescent="0.15">
      <c r="A147" s="117" t="s">
        <v>372</v>
      </c>
      <c r="B147" s="156" t="s">
        <v>521</v>
      </c>
      <c r="C147" s="156" t="s">
        <v>240</v>
      </c>
      <c r="D147" s="156" t="s">
        <v>782</v>
      </c>
      <c r="E147" s="156" t="s">
        <v>1025</v>
      </c>
      <c r="F147" s="120">
        <v>12</v>
      </c>
      <c r="G147" s="120">
        <v>128</v>
      </c>
      <c r="H147" s="254">
        <v>12</v>
      </c>
      <c r="I147" s="296">
        <v>1</v>
      </c>
      <c r="J147" s="296">
        <v>1</v>
      </c>
      <c r="K147" s="296">
        <v>1</v>
      </c>
      <c r="L147" s="296">
        <v>1</v>
      </c>
      <c r="M147" s="296">
        <v>1</v>
      </c>
      <c r="N147" s="296">
        <v>1</v>
      </c>
      <c r="O147" s="296">
        <v>1</v>
      </c>
      <c r="P147" s="296">
        <v>1</v>
      </c>
      <c r="Q147" s="296">
        <v>1</v>
      </c>
      <c r="R147" s="296">
        <v>1</v>
      </c>
      <c r="S147" s="296">
        <v>1</v>
      </c>
      <c r="T147" s="296">
        <v>1</v>
      </c>
      <c r="U147" s="296">
        <v>1</v>
      </c>
      <c r="V147" s="296">
        <v>1</v>
      </c>
      <c r="W147" s="296">
        <v>1</v>
      </c>
      <c r="X147" s="296">
        <v>1</v>
      </c>
      <c r="Y147" s="296">
        <v>1</v>
      </c>
      <c r="Z147" s="296">
        <v>1</v>
      </c>
      <c r="AA147" s="296">
        <v>1</v>
      </c>
      <c r="AB147" s="296">
        <v>1</v>
      </c>
      <c r="AC147" s="296">
        <v>1</v>
      </c>
      <c r="AD147" s="296">
        <v>1</v>
      </c>
      <c r="AE147" s="296">
        <v>1</v>
      </c>
      <c r="AF147" s="296">
        <v>0.81</v>
      </c>
      <c r="AG147" s="296">
        <v>1</v>
      </c>
      <c r="AH147" s="296">
        <v>1</v>
      </c>
      <c r="AI147" s="296">
        <v>1</v>
      </c>
      <c r="AJ147" s="296">
        <v>1</v>
      </c>
      <c r="AK147" s="296">
        <v>1</v>
      </c>
      <c r="AL147" s="296">
        <v>1</v>
      </c>
      <c r="AM147" s="296">
        <v>1</v>
      </c>
      <c r="AN147" s="296">
        <v>1</v>
      </c>
      <c r="AO147" s="296">
        <v>1</v>
      </c>
      <c r="AP147" s="296">
        <v>1</v>
      </c>
      <c r="AQ147" s="296">
        <v>1</v>
      </c>
      <c r="AR147" s="296">
        <v>1</v>
      </c>
      <c r="AS147" s="296">
        <v>1</v>
      </c>
      <c r="AT147" s="296">
        <v>1</v>
      </c>
      <c r="AU147" s="296">
        <v>1</v>
      </c>
      <c r="AV147" s="296">
        <v>0.5</v>
      </c>
      <c r="AW147" s="296">
        <v>1</v>
      </c>
      <c r="AX147" s="296">
        <v>0.89</v>
      </c>
      <c r="AY147" s="296">
        <v>1</v>
      </c>
      <c r="AZ147" s="296">
        <v>0.55000000000000004</v>
      </c>
      <c r="BA147" s="296">
        <v>1</v>
      </c>
      <c r="BB147" s="296">
        <v>0.6</v>
      </c>
      <c r="BC147" s="296">
        <v>1</v>
      </c>
      <c r="BD147" s="296">
        <v>1</v>
      </c>
      <c r="BE147" s="296">
        <v>1</v>
      </c>
      <c r="BF147" s="296">
        <v>1</v>
      </c>
      <c r="BG147" s="296">
        <v>0.73</v>
      </c>
      <c r="BH147" s="296">
        <v>1</v>
      </c>
      <c r="BI147" s="296">
        <v>1</v>
      </c>
      <c r="BJ147" s="296">
        <v>1</v>
      </c>
      <c r="BK147" s="296">
        <v>1</v>
      </c>
      <c r="BL147" s="296">
        <v>1</v>
      </c>
      <c r="BM147" s="296">
        <v>1</v>
      </c>
      <c r="BN147" s="296">
        <v>0.5</v>
      </c>
      <c r="BO147" s="296">
        <v>0.78</v>
      </c>
      <c r="BP147" s="296">
        <v>0.6</v>
      </c>
      <c r="BQ147" s="129"/>
    </row>
    <row r="148" spans="1:69" ht="14" x14ac:dyDescent="0.15">
      <c r="A148" s="117" t="s">
        <v>373</v>
      </c>
      <c r="B148" s="156" t="s">
        <v>521</v>
      </c>
      <c r="C148" s="156" t="s">
        <v>240</v>
      </c>
      <c r="D148" s="156" t="s">
        <v>783</v>
      </c>
      <c r="E148" s="156" t="s">
        <v>1025</v>
      </c>
      <c r="F148" s="120">
        <v>16</v>
      </c>
      <c r="G148" s="120">
        <v>40</v>
      </c>
      <c r="H148" s="254">
        <v>16</v>
      </c>
      <c r="I148" s="296">
        <v>1</v>
      </c>
      <c r="J148" s="296">
        <v>1</v>
      </c>
      <c r="K148" s="296">
        <v>1</v>
      </c>
      <c r="L148" s="296">
        <v>1</v>
      </c>
      <c r="M148" s="296">
        <v>1</v>
      </c>
      <c r="N148" s="296">
        <v>1</v>
      </c>
      <c r="O148" s="296">
        <v>1</v>
      </c>
      <c r="P148" s="296">
        <v>1</v>
      </c>
      <c r="Q148" s="296">
        <v>1</v>
      </c>
      <c r="R148" s="296">
        <v>1</v>
      </c>
      <c r="S148" s="296">
        <v>1</v>
      </c>
      <c r="T148" s="296">
        <v>1</v>
      </c>
      <c r="U148" s="296">
        <v>1</v>
      </c>
      <c r="V148" s="296">
        <v>1</v>
      </c>
      <c r="W148" s="296">
        <v>1</v>
      </c>
      <c r="X148" s="296">
        <v>1</v>
      </c>
      <c r="Y148" s="296">
        <v>1</v>
      </c>
      <c r="Z148" s="296">
        <v>1</v>
      </c>
      <c r="AA148" s="296">
        <v>1</v>
      </c>
      <c r="AB148" s="296">
        <v>1</v>
      </c>
      <c r="AC148" s="296">
        <v>1</v>
      </c>
      <c r="AD148" s="296">
        <v>1</v>
      </c>
      <c r="AE148" s="296">
        <v>1</v>
      </c>
      <c r="AF148" s="296">
        <v>0.81</v>
      </c>
      <c r="AG148" s="296">
        <v>1</v>
      </c>
      <c r="AH148" s="296">
        <v>1</v>
      </c>
      <c r="AI148" s="296">
        <v>1</v>
      </c>
      <c r="AJ148" s="296">
        <v>1</v>
      </c>
      <c r="AK148" s="296">
        <v>1</v>
      </c>
      <c r="AL148" s="296">
        <v>1</v>
      </c>
      <c r="AM148" s="296">
        <v>1</v>
      </c>
      <c r="AN148" s="296">
        <v>1</v>
      </c>
      <c r="AO148" s="296">
        <v>1</v>
      </c>
      <c r="AP148" s="296">
        <v>1</v>
      </c>
      <c r="AQ148" s="296">
        <v>1</v>
      </c>
      <c r="AR148" s="296">
        <v>1</v>
      </c>
      <c r="AS148" s="296">
        <v>1</v>
      </c>
      <c r="AT148" s="296">
        <v>1</v>
      </c>
      <c r="AU148" s="296">
        <v>1</v>
      </c>
      <c r="AV148" s="296">
        <v>0.5</v>
      </c>
      <c r="AW148" s="296">
        <v>1</v>
      </c>
      <c r="AX148" s="296">
        <v>0.89</v>
      </c>
      <c r="AY148" s="296">
        <v>1</v>
      </c>
      <c r="AZ148" s="296">
        <v>0.55000000000000004</v>
      </c>
      <c r="BA148" s="296">
        <v>1</v>
      </c>
      <c r="BB148" s="296">
        <v>0.6</v>
      </c>
      <c r="BC148" s="296">
        <v>1</v>
      </c>
      <c r="BD148" s="296">
        <v>1</v>
      </c>
      <c r="BE148" s="296">
        <v>1</v>
      </c>
      <c r="BF148" s="296">
        <v>1</v>
      </c>
      <c r="BG148" s="296">
        <v>0.73</v>
      </c>
      <c r="BH148" s="296">
        <v>1</v>
      </c>
      <c r="BI148" s="296">
        <v>1</v>
      </c>
      <c r="BJ148" s="296">
        <v>1</v>
      </c>
      <c r="BK148" s="296">
        <v>1</v>
      </c>
      <c r="BL148" s="296">
        <v>1</v>
      </c>
      <c r="BM148" s="296">
        <v>1</v>
      </c>
      <c r="BN148" s="296">
        <v>0.5</v>
      </c>
      <c r="BO148" s="296">
        <v>0.78</v>
      </c>
      <c r="BP148" s="296">
        <v>0.6</v>
      </c>
      <c r="BQ148" s="129"/>
    </row>
    <row r="149" spans="1:69" ht="14" x14ac:dyDescent="0.15">
      <c r="A149" s="117" t="s">
        <v>374</v>
      </c>
      <c r="B149" s="156" t="s">
        <v>956</v>
      </c>
      <c r="C149" s="156" t="s">
        <v>240</v>
      </c>
      <c r="D149" s="156" t="s">
        <v>784</v>
      </c>
      <c r="E149" s="156" t="s">
        <v>1027</v>
      </c>
      <c r="F149" s="120">
        <v>16</v>
      </c>
      <c r="G149" s="120">
        <v>48</v>
      </c>
      <c r="H149" s="254"/>
      <c r="I149" s="296">
        <v>1</v>
      </c>
      <c r="J149" s="296">
        <v>1</v>
      </c>
      <c r="K149" s="296">
        <v>1</v>
      </c>
      <c r="L149" s="296">
        <v>1</v>
      </c>
      <c r="M149" s="296">
        <v>1</v>
      </c>
      <c r="N149" s="296">
        <v>1</v>
      </c>
      <c r="O149" s="296">
        <v>1</v>
      </c>
      <c r="P149" s="296">
        <v>1</v>
      </c>
      <c r="Q149" s="296">
        <v>1</v>
      </c>
      <c r="R149" s="296">
        <v>1</v>
      </c>
      <c r="S149" s="296">
        <v>1</v>
      </c>
      <c r="T149" s="296">
        <v>1</v>
      </c>
      <c r="U149" s="296">
        <v>1</v>
      </c>
      <c r="V149" s="296">
        <v>1</v>
      </c>
      <c r="W149" s="296">
        <v>1</v>
      </c>
      <c r="X149" s="296">
        <v>1</v>
      </c>
      <c r="Y149" s="296">
        <v>1</v>
      </c>
      <c r="Z149" s="296">
        <v>1</v>
      </c>
      <c r="AA149" s="296">
        <v>1</v>
      </c>
      <c r="AB149" s="296">
        <v>1</v>
      </c>
      <c r="AC149" s="296">
        <v>1</v>
      </c>
      <c r="AD149" s="296">
        <v>1</v>
      </c>
      <c r="AE149" s="296">
        <v>1</v>
      </c>
      <c r="AF149" s="296">
        <v>0.81</v>
      </c>
      <c r="AG149" s="296">
        <v>1</v>
      </c>
      <c r="AH149" s="296">
        <v>1</v>
      </c>
      <c r="AI149" s="296">
        <v>1</v>
      </c>
      <c r="AJ149" s="296">
        <v>1</v>
      </c>
      <c r="AK149" s="296">
        <v>1</v>
      </c>
      <c r="AL149" s="296">
        <v>1</v>
      </c>
      <c r="AM149" s="296">
        <v>1</v>
      </c>
      <c r="AN149" s="296">
        <v>1</v>
      </c>
      <c r="AO149" s="296">
        <v>1</v>
      </c>
      <c r="AP149" s="296">
        <v>1</v>
      </c>
      <c r="AQ149" s="296">
        <v>1</v>
      </c>
      <c r="AR149" s="296">
        <v>1</v>
      </c>
      <c r="AS149" s="296">
        <v>1</v>
      </c>
      <c r="AT149" s="296">
        <v>1</v>
      </c>
      <c r="AU149" s="296">
        <v>1</v>
      </c>
      <c r="AV149" s="296">
        <v>0.5</v>
      </c>
      <c r="AW149" s="296">
        <v>1</v>
      </c>
      <c r="AX149" s="296">
        <v>0.89</v>
      </c>
      <c r="AY149" s="296">
        <v>1</v>
      </c>
      <c r="AZ149" s="296">
        <v>0.55000000000000004</v>
      </c>
      <c r="BA149" s="296">
        <v>1</v>
      </c>
      <c r="BB149" s="296">
        <v>0.6</v>
      </c>
      <c r="BC149" s="296">
        <v>1</v>
      </c>
      <c r="BD149" s="296">
        <v>1</v>
      </c>
      <c r="BE149" s="296">
        <v>1</v>
      </c>
      <c r="BF149" s="296">
        <v>1</v>
      </c>
      <c r="BG149" s="296">
        <v>0.73</v>
      </c>
      <c r="BH149" s="296">
        <v>1</v>
      </c>
      <c r="BI149" s="296">
        <v>1</v>
      </c>
      <c r="BJ149" s="296">
        <v>1</v>
      </c>
      <c r="BK149" s="296">
        <v>1</v>
      </c>
      <c r="BL149" s="296">
        <v>1</v>
      </c>
      <c r="BM149" s="296">
        <v>1</v>
      </c>
      <c r="BN149" s="296">
        <v>0.5</v>
      </c>
      <c r="BO149" s="296">
        <v>0.78</v>
      </c>
      <c r="BP149" s="296">
        <v>0.6</v>
      </c>
      <c r="BQ149" s="129"/>
    </row>
    <row r="150" spans="1:69" ht="14" x14ac:dyDescent="0.15">
      <c r="A150" s="117" t="s">
        <v>375</v>
      </c>
      <c r="B150" s="156" t="s">
        <v>521</v>
      </c>
      <c r="C150" s="156" t="s">
        <v>240</v>
      </c>
      <c r="D150" s="156" t="s">
        <v>785</v>
      </c>
      <c r="E150" s="157" t="s">
        <v>1028</v>
      </c>
      <c r="F150" s="120">
        <v>16</v>
      </c>
      <c r="G150" s="120">
        <v>64</v>
      </c>
      <c r="H150" s="254">
        <v>16</v>
      </c>
      <c r="I150" s="296">
        <v>1</v>
      </c>
      <c r="J150" s="296">
        <v>1</v>
      </c>
      <c r="K150" s="296">
        <v>1</v>
      </c>
      <c r="L150" s="296">
        <v>1</v>
      </c>
      <c r="M150" s="296">
        <v>1</v>
      </c>
      <c r="N150" s="296">
        <v>1</v>
      </c>
      <c r="O150" s="296">
        <v>1</v>
      </c>
      <c r="P150" s="296">
        <v>1</v>
      </c>
      <c r="Q150" s="296">
        <v>1</v>
      </c>
      <c r="R150" s="296">
        <v>1</v>
      </c>
      <c r="S150" s="296">
        <v>1</v>
      </c>
      <c r="T150" s="296">
        <v>1</v>
      </c>
      <c r="U150" s="296">
        <v>1</v>
      </c>
      <c r="V150" s="296">
        <v>1</v>
      </c>
      <c r="W150" s="296">
        <v>1</v>
      </c>
      <c r="X150" s="296">
        <v>1</v>
      </c>
      <c r="Y150" s="296">
        <v>1</v>
      </c>
      <c r="Z150" s="296">
        <v>1</v>
      </c>
      <c r="AA150" s="296">
        <v>1</v>
      </c>
      <c r="AB150" s="296">
        <v>1</v>
      </c>
      <c r="AC150" s="296">
        <v>1</v>
      </c>
      <c r="AD150" s="296">
        <v>1</v>
      </c>
      <c r="AE150" s="296">
        <v>1</v>
      </c>
      <c r="AF150" s="296">
        <v>0.81</v>
      </c>
      <c r="AG150" s="296">
        <v>1</v>
      </c>
      <c r="AH150" s="296">
        <v>1</v>
      </c>
      <c r="AI150" s="296">
        <v>1</v>
      </c>
      <c r="AJ150" s="296">
        <v>1</v>
      </c>
      <c r="AK150" s="296">
        <v>1</v>
      </c>
      <c r="AL150" s="296">
        <v>1</v>
      </c>
      <c r="AM150" s="296">
        <v>1</v>
      </c>
      <c r="AN150" s="296">
        <v>1</v>
      </c>
      <c r="AO150" s="296">
        <v>1</v>
      </c>
      <c r="AP150" s="296">
        <v>1</v>
      </c>
      <c r="AQ150" s="296">
        <v>1</v>
      </c>
      <c r="AR150" s="296">
        <v>1</v>
      </c>
      <c r="AS150" s="296">
        <v>1</v>
      </c>
      <c r="AT150" s="296">
        <v>1</v>
      </c>
      <c r="AU150" s="296">
        <v>1</v>
      </c>
      <c r="AV150" s="296">
        <v>0.5</v>
      </c>
      <c r="AW150" s="296">
        <v>1</v>
      </c>
      <c r="AX150" s="296">
        <v>0.89</v>
      </c>
      <c r="AY150" s="296">
        <v>1</v>
      </c>
      <c r="AZ150" s="296">
        <v>0.55000000000000004</v>
      </c>
      <c r="BA150" s="296">
        <v>1</v>
      </c>
      <c r="BB150" s="296">
        <v>0.6</v>
      </c>
      <c r="BC150" s="296">
        <v>1</v>
      </c>
      <c r="BD150" s="296">
        <v>1</v>
      </c>
      <c r="BE150" s="296">
        <v>1</v>
      </c>
      <c r="BF150" s="296">
        <v>1</v>
      </c>
      <c r="BG150" s="296">
        <v>0.73</v>
      </c>
      <c r="BH150" s="296">
        <v>1</v>
      </c>
      <c r="BI150" s="296">
        <v>1</v>
      </c>
      <c r="BJ150" s="296">
        <v>1</v>
      </c>
      <c r="BK150" s="296">
        <v>1</v>
      </c>
      <c r="BL150" s="296">
        <v>1</v>
      </c>
      <c r="BM150" s="296">
        <v>1</v>
      </c>
      <c r="BN150" s="296">
        <v>0.5</v>
      </c>
      <c r="BO150" s="296">
        <v>0.78</v>
      </c>
      <c r="BP150" s="296">
        <v>0.6</v>
      </c>
      <c r="BQ150" s="129"/>
    </row>
    <row r="151" spans="1:69" ht="14" x14ac:dyDescent="0.15">
      <c r="A151" s="117" t="s">
        <v>376</v>
      </c>
      <c r="B151" s="156" t="s">
        <v>521</v>
      </c>
      <c r="C151" s="156" t="s">
        <v>240</v>
      </c>
      <c r="D151" s="156" t="s">
        <v>786</v>
      </c>
      <c r="E151" s="156" t="s">
        <v>1025</v>
      </c>
      <c r="F151" s="120">
        <v>16</v>
      </c>
      <c r="G151" s="120">
        <v>104</v>
      </c>
      <c r="H151" s="254">
        <v>16</v>
      </c>
      <c r="I151" s="296">
        <v>1</v>
      </c>
      <c r="J151" s="296">
        <v>1</v>
      </c>
      <c r="K151" s="296">
        <v>1</v>
      </c>
      <c r="L151" s="296">
        <v>1</v>
      </c>
      <c r="M151" s="296">
        <v>1</v>
      </c>
      <c r="N151" s="296">
        <v>1</v>
      </c>
      <c r="O151" s="296">
        <v>1</v>
      </c>
      <c r="P151" s="296">
        <v>1</v>
      </c>
      <c r="Q151" s="296">
        <v>1</v>
      </c>
      <c r="R151" s="296">
        <v>1</v>
      </c>
      <c r="S151" s="296">
        <v>1</v>
      </c>
      <c r="T151" s="296">
        <v>1</v>
      </c>
      <c r="U151" s="296">
        <v>1</v>
      </c>
      <c r="V151" s="296">
        <v>1</v>
      </c>
      <c r="W151" s="296">
        <v>1</v>
      </c>
      <c r="X151" s="296">
        <v>1</v>
      </c>
      <c r="Y151" s="296">
        <v>1</v>
      </c>
      <c r="Z151" s="296">
        <v>1</v>
      </c>
      <c r="AA151" s="296">
        <v>1</v>
      </c>
      <c r="AB151" s="296">
        <v>1</v>
      </c>
      <c r="AC151" s="296">
        <v>1</v>
      </c>
      <c r="AD151" s="296">
        <v>1</v>
      </c>
      <c r="AE151" s="296">
        <v>1</v>
      </c>
      <c r="AF151" s="296">
        <v>0.81</v>
      </c>
      <c r="AG151" s="296">
        <v>1</v>
      </c>
      <c r="AH151" s="296">
        <v>1</v>
      </c>
      <c r="AI151" s="296">
        <v>1</v>
      </c>
      <c r="AJ151" s="296">
        <v>1</v>
      </c>
      <c r="AK151" s="296">
        <v>1</v>
      </c>
      <c r="AL151" s="296">
        <v>1</v>
      </c>
      <c r="AM151" s="296">
        <v>1</v>
      </c>
      <c r="AN151" s="296">
        <v>1</v>
      </c>
      <c r="AO151" s="296">
        <v>1</v>
      </c>
      <c r="AP151" s="296">
        <v>1</v>
      </c>
      <c r="AQ151" s="296">
        <v>1</v>
      </c>
      <c r="AR151" s="296">
        <v>1</v>
      </c>
      <c r="AS151" s="296">
        <v>1</v>
      </c>
      <c r="AT151" s="296">
        <v>1</v>
      </c>
      <c r="AU151" s="296">
        <v>1</v>
      </c>
      <c r="AV151" s="296">
        <v>0.5</v>
      </c>
      <c r="AW151" s="296">
        <v>1</v>
      </c>
      <c r="AX151" s="296">
        <v>0.89</v>
      </c>
      <c r="AY151" s="296">
        <v>1</v>
      </c>
      <c r="AZ151" s="296">
        <v>0.55000000000000004</v>
      </c>
      <c r="BA151" s="296">
        <v>1</v>
      </c>
      <c r="BB151" s="296">
        <v>0.6</v>
      </c>
      <c r="BC151" s="296">
        <v>1</v>
      </c>
      <c r="BD151" s="296">
        <v>1</v>
      </c>
      <c r="BE151" s="296">
        <v>1</v>
      </c>
      <c r="BF151" s="296">
        <v>1</v>
      </c>
      <c r="BG151" s="296">
        <v>0.73</v>
      </c>
      <c r="BH151" s="296">
        <v>1</v>
      </c>
      <c r="BI151" s="296">
        <v>1</v>
      </c>
      <c r="BJ151" s="296">
        <v>1</v>
      </c>
      <c r="BK151" s="296">
        <v>1</v>
      </c>
      <c r="BL151" s="296">
        <v>1</v>
      </c>
      <c r="BM151" s="296">
        <v>1</v>
      </c>
      <c r="BN151" s="296">
        <v>0.5</v>
      </c>
      <c r="BO151" s="296">
        <v>0.78</v>
      </c>
      <c r="BP151" s="296">
        <v>0.6</v>
      </c>
      <c r="BQ151" s="129"/>
    </row>
    <row r="152" spans="1:69" ht="14" x14ac:dyDescent="0.15">
      <c r="A152" s="124" t="s">
        <v>377</v>
      </c>
      <c r="B152" s="156" t="s">
        <v>521</v>
      </c>
      <c r="C152" s="156" t="s">
        <v>240</v>
      </c>
      <c r="D152" s="157" t="s">
        <v>787</v>
      </c>
      <c r="E152" s="157" t="s">
        <v>1028</v>
      </c>
      <c r="F152" s="127">
        <v>16</v>
      </c>
      <c r="G152" s="127">
        <v>160</v>
      </c>
      <c r="H152" s="255">
        <v>16</v>
      </c>
      <c r="I152" s="296">
        <v>1</v>
      </c>
      <c r="J152" s="296">
        <v>1</v>
      </c>
      <c r="K152" s="296">
        <v>1</v>
      </c>
      <c r="L152" s="296">
        <v>1</v>
      </c>
      <c r="M152" s="296">
        <v>1</v>
      </c>
      <c r="N152" s="296">
        <v>1</v>
      </c>
      <c r="O152" s="296">
        <v>1</v>
      </c>
      <c r="P152" s="296">
        <v>1</v>
      </c>
      <c r="Q152" s="296">
        <v>1</v>
      </c>
      <c r="R152" s="296">
        <v>1</v>
      </c>
      <c r="S152" s="296">
        <v>1</v>
      </c>
      <c r="T152" s="296">
        <v>1</v>
      </c>
      <c r="U152" s="296">
        <v>1</v>
      </c>
      <c r="V152" s="296">
        <v>1</v>
      </c>
      <c r="W152" s="296">
        <v>1</v>
      </c>
      <c r="X152" s="296">
        <v>1</v>
      </c>
      <c r="Y152" s="296">
        <v>1</v>
      </c>
      <c r="Z152" s="296">
        <v>1</v>
      </c>
      <c r="AA152" s="296">
        <v>1</v>
      </c>
      <c r="AB152" s="296">
        <v>1</v>
      </c>
      <c r="AC152" s="296">
        <v>1</v>
      </c>
      <c r="AD152" s="296">
        <v>1</v>
      </c>
      <c r="AE152" s="296">
        <v>1</v>
      </c>
      <c r="AF152" s="296">
        <v>0.81</v>
      </c>
      <c r="AG152" s="296">
        <v>1</v>
      </c>
      <c r="AH152" s="296">
        <v>1</v>
      </c>
      <c r="AI152" s="296">
        <v>1</v>
      </c>
      <c r="AJ152" s="296">
        <v>1</v>
      </c>
      <c r="AK152" s="296">
        <v>1</v>
      </c>
      <c r="AL152" s="296">
        <v>1</v>
      </c>
      <c r="AM152" s="296">
        <v>1</v>
      </c>
      <c r="AN152" s="296">
        <v>1</v>
      </c>
      <c r="AO152" s="296">
        <v>1</v>
      </c>
      <c r="AP152" s="296">
        <v>1</v>
      </c>
      <c r="AQ152" s="296">
        <v>1</v>
      </c>
      <c r="AR152" s="296">
        <v>1</v>
      </c>
      <c r="AS152" s="296">
        <v>1</v>
      </c>
      <c r="AT152" s="296">
        <v>1</v>
      </c>
      <c r="AU152" s="296">
        <v>1</v>
      </c>
      <c r="AV152" s="296">
        <v>0.5</v>
      </c>
      <c r="AW152" s="296">
        <v>1</v>
      </c>
      <c r="AX152" s="296">
        <v>0.89</v>
      </c>
      <c r="AY152" s="296">
        <v>1</v>
      </c>
      <c r="AZ152" s="296">
        <v>0.55000000000000004</v>
      </c>
      <c r="BA152" s="296">
        <v>1</v>
      </c>
      <c r="BB152" s="296">
        <v>0.6</v>
      </c>
      <c r="BC152" s="296">
        <v>1</v>
      </c>
      <c r="BD152" s="296">
        <v>1</v>
      </c>
      <c r="BE152" s="296">
        <v>1</v>
      </c>
      <c r="BF152" s="296">
        <v>1</v>
      </c>
      <c r="BG152" s="296">
        <v>0.73</v>
      </c>
      <c r="BH152" s="296">
        <v>1</v>
      </c>
      <c r="BI152" s="296">
        <v>1</v>
      </c>
      <c r="BJ152" s="296">
        <v>1</v>
      </c>
      <c r="BK152" s="296">
        <v>1</v>
      </c>
      <c r="BL152" s="296">
        <v>1</v>
      </c>
      <c r="BM152" s="296">
        <v>1</v>
      </c>
      <c r="BN152" s="296">
        <v>0.5</v>
      </c>
      <c r="BO152" s="296">
        <v>0.78</v>
      </c>
      <c r="BP152" s="296">
        <v>0.6</v>
      </c>
      <c r="BQ152" s="129"/>
    </row>
    <row r="153" spans="1:69" ht="14" x14ac:dyDescent="0.15">
      <c r="A153" s="124" t="s">
        <v>378</v>
      </c>
      <c r="B153" s="156" t="s">
        <v>521</v>
      </c>
      <c r="C153" s="156" t="s">
        <v>240</v>
      </c>
      <c r="D153" s="157" t="s">
        <v>788</v>
      </c>
      <c r="E153" s="157" t="s">
        <v>1028</v>
      </c>
      <c r="F153" s="127">
        <v>16</v>
      </c>
      <c r="G153" s="127">
        <v>360</v>
      </c>
      <c r="H153" s="255">
        <v>16</v>
      </c>
      <c r="I153" s="296">
        <v>1</v>
      </c>
      <c r="J153" s="296">
        <v>1</v>
      </c>
      <c r="K153" s="296">
        <v>1</v>
      </c>
      <c r="L153" s="296">
        <v>1</v>
      </c>
      <c r="M153" s="296">
        <v>1</v>
      </c>
      <c r="N153" s="296">
        <v>1</v>
      </c>
      <c r="O153" s="296">
        <v>1</v>
      </c>
      <c r="P153" s="296">
        <v>1</v>
      </c>
      <c r="Q153" s="296">
        <v>1</v>
      </c>
      <c r="R153" s="296">
        <v>1</v>
      </c>
      <c r="S153" s="296">
        <v>1</v>
      </c>
      <c r="T153" s="296">
        <v>1</v>
      </c>
      <c r="U153" s="296">
        <v>1</v>
      </c>
      <c r="V153" s="296">
        <v>1</v>
      </c>
      <c r="W153" s="296">
        <v>1</v>
      </c>
      <c r="X153" s="296">
        <v>1</v>
      </c>
      <c r="Y153" s="296">
        <v>1</v>
      </c>
      <c r="Z153" s="296">
        <v>1</v>
      </c>
      <c r="AA153" s="296">
        <v>1</v>
      </c>
      <c r="AB153" s="296">
        <v>1</v>
      </c>
      <c r="AC153" s="296">
        <v>1</v>
      </c>
      <c r="AD153" s="296">
        <v>1</v>
      </c>
      <c r="AE153" s="296">
        <v>1</v>
      </c>
      <c r="AF153" s="296">
        <v>0.81</v>
      </c>
      <c r="AG153" s="296">
        <v>1</v>
      </c>
      <c r="AH153" s="296">
        <v>1</v>
      </c>
      <c r="AI153" s="296">
        <v>1</v>
      </c>
      <c r="AJ153" s="296">
        <v>1</v>
      </c>
      <c r="AK153" s="296">
        <v>1</v>
      </c>
      <c r="AL153" s="296">
        <v>1</v>
      </c>
      <c r="AM153" s="296">
        <v>1</v>
      </c>
      <c r="AN153" s="296">
        <v>1</v>
      </c>
      <c r="AO153" s="296">
        <v>1</v>
      </c>
      <c r="AP153" s="296">
        <v>1</v>
      </c>
      <c r="AQ153" s="296">
        <v>1</v>
      </c>
      <c r="AR153" s="296">
        <v>1</v>
      </c>
      <c r="AS153" s="296">
        <v>1</v>
      </c>
      <c r="AT153" s="296">
        <v>1</v>
      </c>
      <c r="AU153" s="296">
        <v>1</v>
      </c>
      <c r="AV153" s="296">
        <v>0.5</v>
      </c>
      <c r="AW153" s="296">
        <v>1</v>
      </c>
      <c r="AX153" s="296">
        <v>0.89</v>
      </c>
      <c r="AY153" s="296">
        <v>1</v>
      </c>
      <c r="AZ153" s="296">
        <v>0.55000000000000004</v>
      </c>
      <c r="BA153" s="296">
        <v>1</v>
      </c>
      <c r="BB153" s="296">
        <v>0.6</v>
      </c>
      <c r="BC153" s="296">
        <v>1</v>
      </c>
      <c r="BD153" s="296">
        <v>1</v>
      </c>
      <c r="BE153" s="296">
        <v>1</v>
      </c>
      <c r="BF153" s="296">
        <v>1</v>
      </c>
      <c r="BG153" s="296">
        <v>0.73</v>
      </c>
      <c r="BH153" s="296">
        <v>1</v>
      </c>
      <c r="BI153" s="296">
        <v>1</v>
      </c>
      <c r="BJ153" s="296">
        <v>1</v>
      </c>
      <c r="BK153" s="296">
        <v>1</v>
      </c>
      <c r="BL153" s="296">
        <v>1</v>
      </c>
      <c r="BM153" s="296">
        <v>1</v>
      </c>
      <c r="BN153" s="296">
        <v>0.5</v>
      </c>
      <c r="BO153" s="296">
        <v>0.78</v>
      </c>
      <c r="BP153" s="296">
        <v>0.6</v>
      </c>
      <c r="BQ153" s="129"/>
    </row>
    <row r="154" spans="1:69" ht="14" x14ac:dyDescent="0.15">
      <c r="A154" s="117" t="s">
        <v>379</v>
      </c>
      <c r="B154" s="156" t="s">
        <v>521</v>
      </c>
      <c r="C154" s="156" t="s">
        <v>240</v>
      </c>
      <c r="D154" s="156" t="s">
        <v>789</v>
      </c>
      <c r="E154" s="156" t="s">
        <v>1025</v>
      </c>
      <c r="F154" s="120">
        <v>20</v>
      </c>
      <c r="G154" s="120">
        <v>56</v>
      </c>
      <c r="H154" s="254">
        <v>20</v>
      </c>
      <c r="I154" s="296">
        <v>1</v>
      </c>
      <c r="J154" s="296">
        <v>1</v>
      </c>
      <c r="K154" s="296">
        <v>1</v>
      </c>
      <c r="L154" s="296">
        <v>1</v>
      </c>
      <c r="M154" s="296">
        <v>1</v>
      </c>
      <c r="N154" s="296">
        <v>1</v>
      </c>
      <c r="O154" s="296">
        <v>1</v>
      </c>
      <c r="P154" s="296">
        <v>1</v>
      </c>
      <c r="Q154" s="296">
        <v>1</v>
      </c>
      <c r="R154" s="296">
        <v>1</v>
      </c>
      <c r="S154" s="296">
        <v>1</v>
      </c>
      <c r="T154" s="296">
        <v>1</v>
      </c>
      <c r="U154" s="296">
        <v>1</v>
      </c>
      <c r="V154" s="296">
        <v>1</v>
      </c>
      <c r="W154" s="296">
        <v>1</v>
      </c>
      <c r="X154" s="296">
        <v>1</v>
      </c>
      <c r="Y154" s="296">
        <v>1</v>
      </c>
      <c r="Z154" s="296">
        <v>1</v>
      </c>
      <c r="AA154" s="296">
        <v>1</v>
      </c>
      <c r="AB154" s="296">
        <v>1</v>
      </c>
      <c r="AC154" s="296">
        <v>1</v>
      </c>
      <c r="AD154" s="296">
        <v>1</v>
      </c>
      <c r="AE154" s="296">
        <v>1</v>
      </c>
      <c r="AF154" s="296">
        <v>0.81</v>
      </c>
      <c r="AG154" s="296">
        <v>1</v>
      </c>
      <c r="AH154" s="296">
        <v>1</v>
      </c>
      <c r="AI154" s="296">
        <v>1</v>
      </c>
      <c r="AJ154" s="296">
        <v>1</v>
      </c>
      <c r="AK154" s="296">
        <v>1</v>
      </c>
      <c r="AL154" s="296">
        <v>1</v>
      </c>
      <c r="AM154" s="296">
        <v>1</v>
      </c>
      <c r="AN154" s="296">
        <v>1</v>
      </c>
      <c r="AO154" s="296">
        <v>1</v>
      </c>
      <c r="AP154" s="296">
        <v>1</v>
      </c>
      <c r="AQ154" s="296">
        <v>1</v>
      </c>
      <c r="AR154" s="296">
        <v>1</v>
      </c>
      <c r="AS154" s="296">
        <v>1</v>
      </c>
      <c r="AT154" s="296">
        <v>1</v>
      </c>
      <c r="AU154" s="296">
        <v>1</v>
      </c>
      <c r="AV154" s="296">
        <v>0.5</v>
      </c>
      <c r="AW154" s="296">
        <v>1</v>
      </c>
      <c r="AX154" s="296">
        <v>0.89</v>
      </c>
      <c r="AY154" s="296">
        <v>1</v>
      </c>
      <c r="AZ154" s="296">
        <v>0.55000000000000004</v>
      </c>
      <c r="BA154" s="296">
        <v>1</v>
      </c>
      <c r="BB154" s="296">
        <v>0.6</v>
      </c>
      <c r="BC154" s="296">
        <v>1</v>
      </c>
      <c r="BD154" s="296">
        <v>1</v>
      </c>
      <c r="BE154" s="296">
        <v>1</v>
      </c>
      <c r="BF154" s="296">
        <v>1</v>
      </c>
      <c r="BG154" s="296">
        <v>0.73</v>
      </c>
      <c r="BH154" s="296">
        <v>1</v>
      </c>
      <c r="BI154" s="296">
        <v>1</v>
      </c>
      <c r="BJ154" s="296">
        <v>1</v>
      </c>
      <c r="BK154" s="296">
        <v>1</v>
      </c>
      <c r="BL154" s="296">
        <v>1</v>
      </c>
      <c r="BM154" s="296">
        <v>1</v>
      </c>
      <c r="BN154" s="296">
        <v>0.5</v>
      </c>
      <c r="BO154" s="296">
        <v>0.78</v>
      </c>
      <c r="BP154" s="296">
        <v>0.6</v>
      </c>
      <c r="BQ154" s="129"/>
    </row>
    <row r="155" spans="1:69" ht="14" x14ac:dyDescent="0.15">
      <c r="A155" s="117" t="s">
        <v>381</v>
      </c>
      <c r="B155" s="156" t="s">
        <v>521</v>
      </c>
      <c r="C155" s="156" t="s">
        <v>240</v>
      </c>
      <c r="D155" s="156" t="s">
        <v>791</v>
      </c>
      <c r="E155" s="156" t="s">
        <v>1025</v>
      </c>
      <c r="F155" s="120">
        <v>20</v>
      </c>
      <c r="G155" s="120">
        <v>112</v>
      </c>
      <c r="H155" s="254">
        <v>20</v>
      </c>
      <c r="I155" s="296">
        <v>1</v>
      </c>
      <c r="J155" s="296">
        <v>1</v>
      </c>
      <c r="K155" s="296">
        <v>1</v>
      </c>
      <c r="L155" s="296">
        <v>1</v>
      </c>
      <c r="M155" s="296">
        <v>1</v>
      </c>
      <c r="N155" s="296">
        <v>1</v>
      </c>
      <c r="O155" s="296">
        <v>1</v>
      </c>
      <c r="P155" s="296">
        <v>1</v>
      </c>
      <c r="Q155" s="296">
        <v>1</v>
      </c>
      <c r="R155" s="296">
        <v>1</v>
      </c>
      <c r="S155" s="296">
        <v>1</v>
      </c>
      <c r="T155" s="296">
        <v>1</v>
      </c>
      <c r="U155" s="296">
        <v>1</v>
      </c>
      <c r="V155" s="296">
        <v>1</v>
      </c>
      <c r="W155" s="296">
        <v>1</v>
      </c>
      <c r="X155" s="296">
        <v>1</v>
      </c>
      <c r="Y155" s="296">
        <v>1</v>
      </c>
      <c r="Z155" s="296">
        <v>1</v>
      </c>
      <c r="AA155" s="296">
        <v>1</v>
      </c>
      <c r="AB155" s="296">
        <v>1</v>
      </c>
      <c r="AC155" s="296">
        <v>1</v>
      </c>
      <c r="AD155" s="296">
        <v>1</v>
      </c>
      <c r="AE155" s="296">
        <v>1</v>
      </c>
      <c r="AF155" s="296">
        <v>0.81</v>
      </c>
      <c r="AG155" s="296">
        <v>1</v>
      </c>
      <c r="AH155" s="296">
        <v>1</v>
      </c>
      <c r="AI155" s="296">
        <v>1</v>
      </c>
      <c r="AJ155" s="296">
        <v>1</v>
      </c>
      <c r="AK155" s="296">
        <v>1</v>
      </c>
      <c r="AL155" s="296">
        <v>1</v>
      </c>
      <c r="AM155" s="296">
        <v>1</v>
      </c>
      <c r="AN155" s="296">
        <v>1</v>
      </c>
      <c r="AO155" s="296">
        <v>1</v>
      </c>
      <c r="AP155" s="296">
        <v>1</v>
      </c>
      <c r="AQ155" s="296">
        <v>1</v>
      </c>
      <c r="AR155" s="296">
        <v>1</v>
      </c>
      <c r="AS155" s="296">
        <v>1</v>
      </c>
      <c r="AT155" s="296">
        <v>1</v>
      </c>
      <c r="AU155" s="296">
        <v>1</v>
      </c>
      <c r="AV155" s="296">
        <v>0.5</v>
      </c>
      <c r="AW155" s="296">
        <v>1</v>
      </c>
      <c r="AX155" s="296">
        <v>0.89</v>
      </c>
      <c r="AY155" s="296">
        <v>1</v>
      </c>
      <c r="AZ155" s="296">
        <v>0.55000000000000004</v>
      </c>
      <c r="BA155" s="296">
        <v>1</v>
      </c>
      <c r="BB155" s="296">
        <v>0.6</v>
      </c>
      <c r="BC155" s="296">
        <v>1</v>
      </c>
      <c r="BD155" s="296">
        <v>1</v>
      </c>
      <c r="BE155" s="296">
        <v>1</v>
      </c>
      <c r="BF155" s="296">
        <v>1</v>
      </c>
      <c r="BG155" s="296">
        <v>0.73</v>
      </c>
      <c r="BH155" s="296">
        <v>1</v>
      </c>
      <c r="BI155" s="296">
        <v>1</v>
      </c>
      <c r="BJ155" s="296">
        <v>1</v>
      </c>
      <c r="BK155" s="296">
        <v>1</v>
      </c>
      <c r="BL155" s="296">
        <v>1</v>
      </c>
      <c r="BM155" s="296">
        <v>1</v>
      </c>
      <c r="BN155" s="296">
        <v>0.5</v>
      </c>
      <c r="BO155" s="296">
        <v>0.78</v>
      </c>
      <c r="BP155" s="296">
        <v>0.6</v>
      </c>
      <c r="BQ155" s="129"/>
    </row>
    <row r="156" spans="1:69" ht="14" x14ac:dyDescent="0.15">
      <c r="A156" s="117" t="s">
        <v>382</v>
      </c>
      <c r="B156" s="156" t="s">
        <v>521</v>
      </c>
      <c r="C156" s="156" t="s">
        <v>240</v>
      </c>
      <c r="D156" s="156" t="s">
        <v>792</v>
      </c>
      <c r="E156" s="156" t="s">
        <v>1027</v>
      </c>
      <c r="F156" s="120">
        <v>24</v>
      </c>
      <c r="G156" s="120">
        <v>32</v>
      </c>
      <c r="H156" s="254"/>
      <c r="I156" s="296">
        <v>1</v>
      </c>
      <c r="J156" s="296">
        <v>1</v>
      </c>
      <c r="K156" s="296">
        <v>1</v>
      </c>
      <c r="L156" s="296">
        <v>1</v>
      </c>
      <c r="M156" s="296">
        <v>1</v>
      </c>
      <c r="N156" s="296">
        <v>1</v>
      </c>
      <c r="O156" s="296">
        <v>1</v>
      </c>
      <c r="P156" s="296">
        <v>1</v>
      </c>
      <c r="Q156" s="296">
        <v>1</v>
      </c>
      <c r="R156" s="296">
        <v>1</v>
      </c>
      <c r="S156" s="296">
        <v>1</v>
      </c>
      <c r="T156" s="296">
        <v>1</v>
      </c>
      <c r="U156" s="296">
        <v>1</v>
      </c>
      <c r="V156" s="296">
        <v>1</v>
      </c>
      <c r="W156" s="296">
        <v>1</v>
      </c>
      <c r="X156" s="296">
        <v>1</v>
      </c>
      <c r="Y156" s="296">
        <v>1</v>
      </c>
      <c r="Z156" s="296">
        <v>1</v>
      </c>
      <c r="AA156" s="296">
        <v>1</v>
      </c>
      <c r="AB156" s="296">
        <v>1</v>
      </c>
      <c r="AC156" s="296">
        <v>1</v>
      </c>
      <c r="AD156" s="296">
        <v>1</v>
      </c>
      <c r="AE156" s="296">
        <v>1</v>
      </c>
      <c r="AF156" s="296">
        <v>0.81</v>
      </c>
      <c r="AG156" s="296">
        <v>1</v>
      </c>
      <c r="AH156" s="296">
        <v>1</v>
      </c>
      <c r="AI156" s="296">
        <v>1</v>
      </c>
      <c r="AJ156" s="296">
        <v>1</v>
      </c>
      <c r="AK156" s="296">
        <v>1</v>
      </c>
      <c r="AL156" s="296">
        <v>1</v>
      </c>
      <c r="AM156" s="296">
        <v>1</v>
      </c>
      <c r="AN156" s="296">
        <v>1</v>
      </c>
      <c r="AO156" s="296">
        <v>1</v>
      </c>
      <c r="AP156" s="296">
        <v>1</v>
      </c>
      <c r="AQ156" s="296">
        <v>1</v>
      </c>
      <c r="AR156" s="296">
        <v>1</v>
      </c>
      <c r="AS156" s="296">
        <v>1</v>
      </c>
      <c r="AT156" s="296">
        <v>1</v>
      </c>
      <c r="AU156" s="296">
        <v>1</v>
      </c>
      <c r="AV156" s="296">
        <v>0.5</v>
      </c>
      <c r="AW156" s="296">
        <v>1</v>
      </c>
      <c r="AX156" s="296">
        <v>0.89</v>
      </c>
      <c r="AY156" s="296">
        <v>1</v>
      </c>
      <c r="AZ156" s="296">
        <v>0.55000000000000004</v>
      </c>
      <c r="BA156" s="296">
        <v>1</v>
      </c>
      <c r="BB156" s="296">
        <v>0.6</v>
      </c>
      <c r="BC156" s="296">
        <v>1</v>
      </c>
      <c r="BD156" s="296">
        <v>1</v>
      </c>
      <c r="BE156" s="296">
        <v>1</v>
      </c>
      <c r="BF156" s="296">
        <v>1</v>
      </c>
      <c r="BG156" s="296">
        <v>0.89</v>
      </c>
      <c r="BH156" s="296">
        <v>1</v>
      </c>
      <c r="BI156" s="296">
        <v>1</v>
      </c>
      <c r="BJ156" s="296">
        <v>1</v>
      </c>
      <c r="BK156" s="296">
        <v>1</v>
      </c>
      <c r="BL156" s="296">
        <v>1</v>
      </c>
      <c r="BM156" s="296">
        <v>1</v>
      </c>
      <c r="BN156" s="296">
        <v>0.5</v>
      </c>
      <c r="BO156" s="296">
        <v>0.78</v>
      </c>
      <c r="BP156" s="296">
        <v>0.6</v>
      </c>
      <c r="BQ156" s="129"/>
    </row>
    <row r="157" spans="1:69" ht="14" x14ac:dyDescent="0.15">
      <c r="A157" s="117" t="s">
        <v>383</v>
      </c>
      <c r="B157" s="156" t="s">
        <v>521</v>
      </c>
      <c r="C157" s="156" t="s">
        <v>240</v>
      </c>
      <c r="D157" s="156" t="s">
        <v>793</v>
      </c>
      <c r="E157" s="156" t="s">
        <v>1025</v>
      </c>
      <c r="F157" s="120">
        <v>24</v>
      </c>
      <c r="G157" s="120">
        <v>72</v>
      </c>
      <c r="H157" s="254">
        <v>24</v>
      </c>
      <c r="I157" s="296">
        <v>1</v>
      </c>
      <c r="J157" s="296">
        <v>1</v>
      </c>
      <c r="K157" s="296">
        <v>1</v>
      </c>
      <c r="L157" s="296">
        <v>1</v>
      </c>
      <c r="M157" s="296">
        <v>1</v>
      </c>
      <c r="N157" s="296">
        <v>1</v>
      </c>
      <c r="O157" s="296">
        <v>1</v>
      </c>
      <c r="P157" s="296">
        <v>1</v>
      </c>
      <c r="Q157" s="296">
        <v>1</v>
      </c>
      <c r="R157" s="296">
        <v>1</v>
      </c>
      <c r="S157" s="296">
        <v>1</v>
      </c>
      <c r="T157" s="296">
        <v>1</v>
      </c>
      <c r="U157" s="296">
        <v>1</v>
      </c>
      <c r="V157" s="296">
        <v>1</v>
      </c>
      <c r="W157" s="296">
        <v>1</v>
      </c>
      <c r="X157" s="296">
        <v>1</v>
      </c>
      <c r="Y157" s="296">
        <v>1</v>
      </c>
      <c r="Z157" s="296">
        <v>1</v>
      </c>
      <c r="AA157" s="296">
        <v>1</v>
      </c>
      <c r="AB157" s="296">
        <v>1</v>
      </c>
      <c r="AC157" s="296">
        <v>1</v>
      </c>
      <c r="AD157" s="296">
        <v>1</v>
      </c>
      <c r="AE157" s="296">
        <v>1</v>
      </c>
      <c r="AF157" s="296">
        <v>0.81</v>
      </c>
      <c r="AG157" s="296">
        <v>1</v>
      </c>
      <c r="AH157" s="296">
        <v>1</v>
      </c>
      <c r="AI157" s="296">
        <v>1</v>
      </c>
      <c r="AJ157" s="296">
        <v>1</v>
      </c>
      <c r="AK157" s="296">
        <v>1</v>
      </c>
      <c r="AL157" s="296">
        <v>1</v>
      </c>
      <c r="AM157" s="296">
        <v>1</v>
      </c>
      <c r="AN157" s="296">
        <v>1</v>
      </c>
      <c r="AO157" s="296">
        <v>1</v>
      </c>
      <c r="AP157" s="296">
        <v>1</v>
      </c>
      <c r="AQ157" s="296">
        <v>1</v>
      </c>
      <c r="AR157" s="296">
        <v>1</v>
      </c>
      <c r="AS157" s="296">
        <v>1</v>
      </c>
      <c r="AT157" s="296">
        <v>1</v>
      </c>
      <c r="AU157" s="296">
        <v>1</v>
      </c>
      <c r="AV157" s="296">
        <v>0.5</v>
      </c>
      <c r="AW157" s="296">
        <v>1</v>
      </c>
      <c r="AX157" s="296">
        <v>0.89</v>
      </c>
      <c r="AY157" s="296">
        <v>1</v>
      </c>
      <c r="AZ157" s="296">
        <v>0.55000000000000004</v>
      </c>
      <c r="BA157" s="296">
        <v>1</v>
      </c>
      <c r="BB157" s="296">
        <v>0.6</v>
      </c>
      <c r="BC157" s="296">
        <v>1</v>
      </c>
      <c r="BD157" s="296">
        <v>1</v>
      </c>
      <c r="BE157" s="296">
        <v>1</v>
      </c>
      <c r="BF157" s="296">
        <v>1</v>
      </c>
      <c r="BG157" s="296">
        <v>0.73</v>
      </c>
      <c r="BH157" s="296">
        <v>1</v>
      </c>
      <c r="BI157" s="296">
        <v>1</v>
      </c>
      <c r="BJ157" s="296">
        <v>1</v>
      </c>
      <c r="BK157" s="296">
        <v>1</v>
      </c>
      <c r="BL157" s="296">
        <v>1</v>
      </c>
      <c r="BM157" s="296">
        <v>1</v>
      </c>
      <c r="BN157" s="296">
        <v>0.5</v>
      </c>
      <c r="BO157" s="296">
        <v>0.78</v>
      </c>
      <c r="BP157" s="296">
        <v>0.6</v>
      </c>
      <c r="BQ157" s="129"/>
    </row>
    <row r="158" spans="1:69" ht="14" x14ac:dyDescent="0.2">
      <c r="A158" s="117" t="s">
        <v>384</v>
      </c>
      <c r="B158" s="156" t="s">
        <v>521</v>
      </c>
      <c r="C158" s="156" t="s">
        <v>240</v>
      </c>
      <c r="D158" s="156" t="s">
        <v>794</v>
      </c>
      <c r="E158" s="156" t="s">
        <v>1028</v>
      </c>
      <c r="F158" s="123">
        <v>104</v>
      </c>
      <c r="G158" s="123">
        <v>200</v>
      </c>
      <c r="H158" s="256">
        <v>104</v>
      </c>
      <c r="I158" s="296">
        <v>1</v>
      </c>
      <c r="J158" s="296">
        <v>1</v>
      </c>
      <c r="K158" s="296">
        <v>1</v>
      </c>
      <c r="L158" s="296">
        <v>1</v>
      </c>
      <c r="M158" s="296">
        <v>1</v>
      </c>
      <c r="N158" s="296">
        <v>1</v>
      </c>
      <c r="O158" s="296">
        <v>1</v>
      </c>
      <c r="P158" s="296">
        <v>1</v>
      </c>
      <c r="Q158" s="296">
        <v>1</v>
      </c>
      <c r="R158" s="296">
        <v>1</v>
      </c>
      <c r="S158" s="296">
        <v>1</v>
      </c>
      <c r="T158" s="296">
        <v>1</v>
      </c>
      <c r="U158" s="296">
        <v>1</v>
      </c>
      <c r="V158" s="296">
        <v>1</v>
      </c>
      <c r="W158" s="296">
        <v>1</v>
      </c>
      <c r="X158" s="296">
        <v>1</v>
      </c>
      <c r="Y158" s="296">
        <v>1</v>
      </c>
      <c r="Z158" s="296">
        <v>1</v>
      </c>
      <c r="AA158" s="296">
        <v>1</v>
      </c>
      <c r="AB158" s="296">
        <v>1</v>
      </c>
      <c r="AC158" s="296">
        <v>1</v>
      </c>
      <c r="AD158" s="296">
        <v>1</v>
      </c>
      <c r="AE158" s="296">
        <v>1</v>
      </c>
      <c r="AF158" s="296">
        <v>0.81</v>
      </c>
      <c r="AG158" s="296">
        <v>1</v>
      </c>
      <c r="AH158" s="296">
        <v>1</v>
      </c>
      <c r="AI158" s="296">
        <v>1</v>
      </c>
      <c r="AJ158" s="296">
        <v>1</v>
      </c>
      <c r="AK158" s="296">
        <v>1</v>
      </c>
      <c r="AL158" s="296">
        <v>1</v>
      </c>
      <c r="AM158" s="296">
        <v>1</v>
      </c>
      <c r="AN158" s="296">
        <v>1</v>
      </c>
      <c r="AO158" s="296">
        <v>1</v>
      </c>
      <c r="AP158" s="296">
        <v>1</v>
      </c>
      <c r="AQ158" s="296">
        <v>1</v>
      </c>
      <c r="AR158" s="296">
        <v>1</v>
      </c>
      <c r="AS158" s="296">
        <v>1</v>
      </c>
      <c r="AT158" s="296">
        <v>1</v>
      </c>
      <c r="AU158" s="296">
        <v>1</v>
      </c>
      <c r="AV158" s="296">
        <v>0.5</v>
      </c>
      <c r="AW158" s="296">
        <v>1</v>
      </c>
      <c r="AX158" s="296">
        <v>0.89</v>
      </c>
      <c r="AY158" s="296">
        <v>1</v>
      </c>
      <c r="AZ158" s="296">
        <v>0.55000000000000004</v>
      </c>
      <c r="BA158" s="296">
        <v>1</v>
      </c>
      <c r="BB158" s="296">
        <v>0.6</v>
      </c>
      <c r="BC158" s="296">
        <v>1</v>
      </c>
      <c r="BD158" s="296">
        <v>1</v>
      </c>
      <c r="BE158" s="296">
        <v>1</v>
      </c>
      <c r="BF158" s="296">
        <v>1</v>
      </c>
      <c r="BG158" s="296">
        <v>0.73</v>
      </c>
      <c r="BH158" s="296">
        <v>1</v>
      </c>
      <c r="BI158" s="296">
        <v>1</v>
      </c>
      <c r="BJ158" s="296">
        <v>1</v>
      </c>
      <c r="BK158" s="296">
        <v>1</v>
      </c>
      <c r="BL158" s="296">
        <v>1</v>
      </c>
      <c r="BM158" s="296">
        <v>1</v>
      </c>
      <c r="BN158" s="296">
        <v>0.5</v>
      </c>
      <c r="BO158" s="296">
        <v>0.78</v>
      </c>
      <c r="BP158" s="296">
        <v>0.6</v>
      </c>
      <c r="BQ158" s="129"/>
    </row>
    <row r="159" spans="1:69" ht="14" x14ac:dyDescent="0.15">
      <c r="A159" s="117" t="s">
        <v>940</v>
      </c>
      <c r="B159" s="156" t="s">
        <v>521</v>
      </c>
      <c r="C159" s="156" t="s">
        <v>241</v>
      </c>
      <c r="D159" s="156" t="s">
        <v>795</v>
      </c>
      <c r="E159" s="156" t="s">
        <v>1025</v>
      </c>
      <c r="F159" s="120">
        <v>16</v>
      </c>
      <c r="G159" s="120">
        <v>48</v>
      </c>
      <c r="H159" s="254">
        <v>16</v>
      </c>
      <c r="I159" s="296">
        <v>1</v>
      </c>
      <c r="J159" s="296">
        <v>1</v>
      </c>
      <c r="K159" s="296">
        <v>1</v>
      </c>
      <c r="L159" s="296">
        <v>1</v>
      </c>
      <c r="M159" s="296">
        <v>1</v>
      </c>
      <c r="N159" s="296">
        <v>1</v>
      </c>
      <c r="O159" s="296">
        <v>1</v>
      </c>
      <c r="P159" s="296">
        <v>1</v>
      </c>
      <c r="Q159" s="296">
        <v>1</v>
      </c>
      <c r="R159" s="296">
        <v>1</v>
      </c>
      <c r="S159" s="296">
        <v>1</v>
      </c>
      <c r="T159" s="296">
        <v>1</v>
      </c>
      <c r="U159" s="296">
        <v>1</v>
      </c>
      <c r="V159" s="296">
        <v>1</v>
      </c>
      <c r="W159" s="296">
        <v>1</v>
      </c>
      <c r="X159" s="296">
        <v>1</v>
      </c>
      <c r="Y159" s="296">
        <v>1</v>
      </c>
      <c r="Z159" s="296">
        <v>1</v>
      </c>
      <c r="AA159" s="296">
        <v>1</v>
      </c>
      <c r="AB159" s="296">
        <v>1</v>
      </c>
      <c r="AC159" s="296">
        <v>1</v>
      </c>
      <c r="AD159" s="296">
        <v>1</v>
      </c>
      <c r="AE159" s="296">
        <v>1</v>
      </c>
      <c r="AF159" s="296">
        <v>0.81</v>
      </c>
      <c r="AG159" s="296">
        <v>1</v>
      </c>
      <c r="AH159" s="296">
        <v>1</v>
      </c>
      <c r="AI159" s="296">
        <v>1</v>
      </c>
      <c r="AJ159" s="296">
        <v>1</v>
      </c>
      <c r="AK159" s="296">
        <v>1</v>
      </c>
      <c r="AL159" s="296">
        <v>1</v>
      </c>
      <c r="AM159" s="296">
        <v>1</v>
      </c>
      <c r="AN159" s="296">
        <v>1</v>
      </c>
      <c r="AO159" s="296">
        <v>1</v>
      </c>
      <c r="AP159" s="296">
        <v>1</v>
      </c>
      <c r="AQ159" s="296">
        <v>1</v>
      </c>
      <c r="AR159" s="296">
        <v>1</v>
      </c>
      <c r="AS159" s="296">
        <v>1</v>
      </c>
      <c r="AT159" s="296">
        <v>1</v>
      </c>
      <c r="AU159" s="296">
        <v>1</v>
      </c>
      <c r="AV159" s="296">
        <v>0.5</v>
      </c>
      <c r="AW159" s="296">
        <v>1</v>
      </c>
      <c r="AX159" s="296">
        <v>0.89</v>
      </c>
      <c r="AY159" s="296">
        <v>1</v>
      </c>
      <c r="AZ159" s="296">
        <v>0.55000000000000004</v>
      </c>
      <c r="BA159" s="296">
        <v>1</v>
      </c>
      <c r="BB159" s="296">
        <v>0.6</v>
      </c>
      <c r="BC159" s="296">
        <v>1</v>
      </c>
      <c r="BD159" s="296">
        <v>1</v>
      </c>
      <c r="BE159" s="296">
        <v>1</v>
      </c>
      <c r="BF159" s="296">
        <v>1</v>
      </c>
      <c r="BG159" s="296">
        <v>0.73</v>
      </c>
      <c r="BH159" s="296">
        <v>1</v>
      </c>
      <c r="BI159" s="296">
        <v>1</v>
      </c>
      <c r="BJ159" s="296">
        <v>1</v>
      </c>
      <c r="BK159" s="296">
        <v>1</v>
      </c>
      <c r="BL159" s="296">
        <v>1</v>
      </c>
      <c r="BM159" s="296">
        <v>1</v>
      </c>
      <c r="BN159" s="296">
        <v>0.5</v>
      </c>
      <c r="BO159" s="296">
        <v>0.78</v>
      </c>
      <c r="BP159" s="296">
        <v>0.6</v>
      </c>
      <c r="BQ159" s="129"/>
    </row>
    <row r="160" spans="1:69" ht="14" x14ac:dyDescent="0.15">
      <c r="A160" s="117" t="s">
        <v>941</v>
      </c>
      <c r="B160" s="156" t="s">
        <v>521</v>
      </c>
      <c r="C160" s="156" t="s">
        <v>241</v>
      </c>
      <c r="D160" s="156" t="s">
        <v>796</v>
      </c>
      <c r="E160" s="156" t="s">
        <v>1025</v>
      </c>
      <c r="F160" s="120">
        <v>16</v>
      </c>
      <c r="G160" s="120">
        <v>96</v>
      </c>
      <c r="H160" s="254">
        <v>16</v>
      </c>
      <c r="I160" s="296">
        <v>1</v>
      </c>
      <c r="J160" s="296">
        <v>1</v>
      </c>
      <c r="K160" s="296">
        <v>1</v>
      </c>
      <c r="L160" s="296">
        <v>1</v>
      </c>
      <c r="M160" s="296">
        <v>1</v>
      </c>
      <c r="N160" s="296">
        <v>1</v>
      </c>
      <c r="O160" s="296">
        <v>1</v>
      </c>
      <c r="P160" s="296">
        <v>1</v>
      </c>
      <c r="Q160" s="296">
        <v>1</v>
      </c>
      <c r="R160" s="296">
        <v>1</v>
      </c>
      <c r="S160" s="296">
        <v>1</v>
      </c>
      <c r="T160" s="296">
        <v>1</v>
      </c>
      <c r="U160" s="296">
        <v>1</v>
      </c>
      <c r="V160" s="296">
        <v>1</v>
      </c>
      <c r="W160" s="296">
        <v>1</v>
      </c>
      <c r="X160" s="296">
        <v>1</v>
      </c>
      <c r="Y160" s="296">
        <v>1</v>
      </c>
      <c r="Z160" s="296">
        <v>1</v>
      </c>
      <c r="AA160" s="296">
        <v>1</v>
      </c>
      <c r="AB160" s="296">
        <v>1</v>
      </c>
      <c r="AC160" s="296">
        <v>1</v>
      </c>
      <c r="AD160" s="296">
        <v>1</v>
      </c>
      <c r="AE160" s="296">
        <v>1</v>
      </c>
      <c r="AF160" s="296">
        <v>0.81</v>
      </c>
      <c r="AG160" s="296">
        <v>1</v>
      </c>
      <c r="AH160" s="296">
        <v>1</v>
      </c>
      <c r="AI160" s="296">
        <v>1</v>
      </c>
      <c r="AJ160" s="296">
        <v>1</v>
      </c>
      <c r="AK160" s="296">
        <v>1</v>
      </c>
      <c r="AL160" s="296">
        <v>1</v>
      </c>
      <c r="AM160" s="296">
        <v>1</v>
      </c>
      <c r="AN160" s="296">
        <v>1</v>
      </c>
      <c r="AO160" s="296">
        <v>1</v>
      </c>
      <c r="AP160" s="296">
        <v>1</v>
      </c>
      <c r="AQ160" s="296">
        <v>1</v>
      </c>
      <c r="AR160" s="296">
        <v>1</v>
      </c>
      <c r="AS160" s="296">
        <v>1</v>
      </c>
      <c r="AT160" s="296">
        <v>1</v>
      </c>
      <c r="AU160" s="296">
        <v>1</v>
      </c>
      <c r="AV160" s="296">
        <v>0.5</v>
      </c>
      <c r="AW160" s="296">
        <v>1</v>
      </c>
      <c r="AX160" s="296">
        <v>0.89</v>
      </c>
      <c r="AY160" s="296">
        <v>1</v>
      </c>
      <c r="AZ160" s="296">
        <v>0.55000000000000004</v>
      </c>
      <c r="BA160" s="296">
        <v>1</v>
      </c>
      <c r="BB160" s="296">
        <v>0.6</v>
      </c>
      <c r="BC160" s="296">
        <v>1</v>
      </c>
      <c r="BD160" s="296">
        <v>1</v>
      </c>
      <c r="BE160" s="296">
        <v>1</v>
      </c>
      <c r="BF160" s="296">
        <v>1</v>
      </c>
      <c r="BG160" s="296">
        <v>0.73</v>
      </c>
      <c r="BH160" s="296">
        <v>1</v>
      </c>
      <c r="BI160" s="296">
        <v>1</v>
      </c>
      <c r="BJ160" s="296">
        <v>1</v>
      </c>
      <c r="BK160" s="296">
        <v>1</v>
      </c>
      <c r="BL160" s="296">
        <v>1</v>
      </c>
      <c r="BM160" s="296">
        <v>1</v>
      </c>
      <c r="BN160" s="296">
        <v>0.5</v>
      </c>
      <c r="BO160" s="296">
        <v>0.78</v>
      </c>
      <c r="BP160" s="296">
        <v>0.6</v>
      </c>
      <c r="BQ160" s="129"/>
    </row>
    <row r="161" spans="1:69" ht="14" x14ac:dyDescent="0.15">
      <c r="A161" s="117" t="s">
        <v>942</v>
      </c>
      <c r="B161" s="156" t="s">
        <v>521</v>
      </c>
      <c r="C161" s="156" t="s">
        <v>241</v>
      </c>
      <c r="D161" s="156" t="s">
        <v>797</v>
      </c>
      <c r="E161" s="156" t="s">
        <v>1025</v>
      </c>
      <c r="F161" s="120">
        <v>24</v>
      </c>
      <c r="G161" s="120">
        <v>64</v>
      </c>
      <c r="H161" s="254">
        <v>24</v>
      </c>
      <c r="I161" s="296">
        <v>1</v>
      </c>
      <c r="J161" s="296">
        <v>1</v>
      </c>
      <c r="K161" s="296">
        <v>1</v>
      </c>
      <c r="L161" s="296">
        <v>1</v>
      </c>
      <c r="M161" s="296">
        <v>1</v>
      </c>
      <c r="N161" s="296">
        <v>1</v>
      </c>
      <c r="O161" s="296">
        <v>1</v>
      </c>
      <c r="P161" s="296">
        <v>1</v>
      </c>
      <c r="Q161" s="296">
        <v>1</v>
      </c>
      <c r="R161" s="296">
        <v>1</v>
      </c>
      <c r="S161" s="296">
        <v>1</v>
      </c>
      <c r="T161" s="296">
        <v>1</v>
      </c>
      <c r="U161" s="296">
        <v>1</v>
      </c>
      <c r="V161" s="296">
        <v>1</v>
      </c>
      <c r="W161" s="296">
        <v>1</v>
      </c>
      <c r="X161" s="296">
        <v>1</v>
      </c>
      <c r="Y161" s="296">
        <v>1</v>
      </c>
      <c r="Z161" s="296">
        <v>1</v>
      </c>
      <c r="AA161" s="296">
        <v>1</v>
      </c>
      <c r="AB161" s="296">
        <v>1</v>
      </c>
      <c r="AC161" s="296">
        <v>1</v>
      </c>
      <c r="AD161" s="296">
        <v>1</v>
      </c>
      <c r="AE161" s="296">
        <v>1</v>
      </c>
      <c r="AF161" s="296">
        <v>0.81</v>
      </c>
      <c r="AG161" s="296">
        <v>1</v>
      </c>
      <c r="AH161" s="296">
        <v>1</v>
      </c>
      <c r="AI161" s="296">
        <v>1</v>
      </c>
      <c r="AJ161" s="296">
        <v>1</v>
      </c>
      <c r="AK161" s="296">
        <v>1</v>
      </c>
      <c r="AL161" s="296">
        <v>1</v>
      </c>
      <c r="AM161" s="296">
        <v>1</v>
      </c>
      <c r="AN161" s="296">
        <v>1</v>
      </c>
      <c r="AO161" s="296">
        <v>1</v>
      </c>
      <c r="AP161" s="296">
        <v>1</v>
      </c>
      <c r="AQ161" s="296">
        <v>1</v>
      </c>
      <c r="AR161" s="296">
        <v>1</v>
      </c>
      <c r="AS161" s="296">
        <v>1</v>
      </c>
      <c r="AT161" s="296">
        <v>1</v>
      </c>
      <c r="AU161" s="296">
        <v>1</v>
      </c>
      <c r="AV161" s="296">
        <v>0.5</v>
      </c>
      <c r="AW161" s="296">
        <v>1</v>
      </c>
      <c r="AX161" s="296">
        <v>0.89</v>
      </c>
      <c r="AY161" s="296">
        <v>1</v>
      </c>
      <c r="AZ161" s="296">
        <v>0.55000000000000004</v>
      </c>
      <c r="BA161" s="296">
        <v>1</v>
      </c>
      <c r="BB161" s="296">
        <v>0.6</v>
      </c>
      <c r="BC161" s="296">
        <v>1</v>
      </c>
      <c r="BD161" s="296">
        <v>1</v>
      </c>
      <c r="BE161" s="296">
        <v>1</v>
      </c>
      <c r="BF161" s="296">
        <v>1</v>
      </c>
      <c r="BG161" s="296">
        <v>0.73</v>
      </c>
      <c r="BH161" s="296">
        <v>1</v>
      </c>
      <c r="BI161" s="296">
        <v>1</v>
      </c>
      <c r="BJ161" s="296">
        <v>1</v>
      </c>
      <c r="BK161" s="296">
        <v>1</v>
      </c>
      <c r="BL161" s="296">
        <v>1</v>
      </c>
      <c r="BM161" s="296">
        <v>1</v>
      </c>
      <c r="BN161" s="296">
        <v>0.5</v>
      </c>
      <c r="BO161" s="296">
        <v>0.78</v>
      </c>
      <c r="BP161" s="296">
        <v>0.6</v>
      </c>
      <c r="BQ161" s="129"/>
    </row>
    <row r="162" spans="1:69" ht="14" x14ac:dyDescent="0.15">
      <c r="A162" s="117" t="s">
        <v>943</v>
      </c>
      <c r="B162" s="156" t="s">
        <v>521</v>
      </c>
      <c r="C162" s="156" t="s">
        <v>241</v>
      </c>
      <c r="D162" s="156" t="s">
        <v>798</v>
      </c>
      <c r="E162" s="156" t="s">
        <v>1025</v>
      </c>
      <c r="F162" s="120">
        <v>48</v>
      </c>
      <c r="G162" s="120">
        <v>64</v>
      </c>
      <c r="H162" s="254">
        <v>48</v>
      </c>
      <c r="I162" s="296">
        <v>1</v>
      </c>
      <c r="J162" s="296">
        <v>1</v>
      </c>
      <c r="K162" s="296">
        <v>1</v>
      </c>
      <c r="L162" s="296">
        <v>1</v>
      </c>
      <c r="M162" s="296">
        <v>1</v>
      </c>
      <c r="N162" s="296">
        <v>1</v>
      </c>
      <c r="O162" s="296">
        <v>1</v>
      </c>
      <c r="P162" s="296">
        <v>1</v>
      </c>
      <c r="Q162" s="296">
        <v>1</v>
      </c>
      <c r="R162" s="296">
        <v>1</v>
      </c>
      <c r="S162" s="296">
        <v>1</v>
      </c>
      <c r="T162" s="296">
        <v>1</v>
      </c>
      <c r="U162" s="296">
        <v>1</v>
      </c>
      <c r="V162" s="296">
        <v>1</v>
      </c>
      <c r="W162" s="296">
        <v>1</v>
      </c>
      <c r="X162" s="296">
        <v>1</v>
      </c>
      <c r="Y162" s="296">
        <v>1</v>
      </c>
      <c r="Z162" s="296">
        <v>1</v>
      </c>
      <c r="AA162" s="296">
        <v>1</v>
      </c>
      <c r="AB162" s="296">
        <v>1</v>
      </c>
      <c r="AC162" s="296">
        <v>1</v>
      </c>
      <c r="AD162" s="296">
        <v>1</v>
      </c>
      <c r="AE162" s="296">
        <v>1</v>
      </c>
      <c r="AF162" s="296">
        <v>0.81</v>
      </c>
      <c r="AG162" s="296">
        <v>1</v>
      </c>
      <c r="AH162" s="296">
        <v>1</v>
      </c>
      <c r="AI162" s="296">
        <v>1</v>
      </c>
      <c r="AJ162" s="296">
        <v>1</v>
      </c>
      <c r="AK162" s="296">
        <v>1</v>
      </c>
      <c r="AL162" s="296">
        <v>1</v>
      </c>
      <c r="AM162" s="296">
        <v>1</v>
      </c>
      <c r="AN162" s="296">
        <v>1</v>
      </c>
      <c r="AO162" s="296">
        <v>1</v>
      </c>
      <c r="AP162" s="296">
        <v>1</v>
      </c>
      <c r="AQ162" s="296">
        <v>1</v>
      </c>
      <c r="AR162" s="296">
        <v>1</v>
      </c>
      <c r="AS162" s="296">
        <v>1</v>
      </c>
      <c r="AT162" s="296">
        <v>1</v>
      </c>
      <c r="AU162" s="296">
        <v>1</v>
      </c>
      <c r="AV162" s="296">
        <v>0.5</v>
      </c>
      <c r="AW162" s="296">
        <v>1</v>
      </c>
      <c r="AX162" s="296">
        <v>0.89</v>
      </c>
      <c r="AY162" s="296">
        <v>1</v>
      </c>
      <c r="AZ162" s="296">
        <v>0.55000000000000004</v>
      </c>
      <c r="BA162" s="296">
        <v>1</v>
      </c>
      <c r="BB162" s="296">
        <v>0.6</v>
      </c>
      <c r="BC162" s="296">
        <v>1</v>
      </c>
      <c r="BD162" s="296">
        <v>1</v>
      </c>
      <c r="BE162" s="296">
        <v>1</v>
      </c>
      <c r="BF162" s="296">
        <v>1</v>
      </c>
      <c r="BG162" s="296">
        <v>0.73</v>
      </c>
      <c r="BH162" s="296">
        <v>1</v>
      </c>
      <c r="BI162" s="296">
        <v>1</v>
      </c>
      <c r="BJ162" s="296">
        <v>1</v>
      </c>
      <c r="BK162" s="296">
        <v>1</v>
      </c>
      <c r="BL162" s="296">
        <v>1</v>
      </c>
      <c r="BM162" s="296">
        <v>1</v>
      </c>
      <c r="BN162" s="296">
        <v>0.5</v>
      </c>
      <c r="BO162" s="296">
        <v>0.78</v>
      </c>
      <c r="BP162" s="296">
        <v>0.6</v>
      </c>
      <c r="BQ162" s="129"/>
    </row>
    <row r="163" spans="1:69" ht="14" x14ac:dyDescent="0.15">
      <c r="A163" s="117" t="s">
        <v>944</v>
      </c>
      <c r="B163" s="156" t="s">
        <v>521</v>
      </c>
      <c r="C163" s="156" t="s">
        <v>241</v>
      </c>
      <c r="D163" s="156" t="s">
        <v>799</v>
      </c>
      <c r="E163" s="156" t="s">
        <v>1025</v>
      </c>
      <c r="F163" s="120">
        <v>64</v>
      </c>
      <c r="G163" s="120">
        <v>80</v>
      </c>
      <c r="H163" s="254">
        <v>64</v>
      </c>
      <c r="I163" s="296">
        <v>1</v>
      </c>
      <c r="J163" s="296">
        <v>1</v>
      </c>
      <c r="K163" s="296">
        <v>1</v>
      </c>
      <c r="L163" s="296">
        <v>1</v>
      </c>
      <c r="M163" s="296">
        <v>1</v>
      </c>
      <c r="N163" s="296">
        <v>1</v>
      </c>
      <c r="O163" s="296">
        <v>1</v>
      </c>
      <c r="P163" s="296">
        <v>1</v>
      </c>
      <c r="Q163" s="296">
        <v>1</v>
      </c>
      <c r="R163" s="296">
        <v>1</v>
      </c>
      <c r="S163" s="296">
        <v>1</v>
      </c>
      <c r="T163" s="296">
        <v>1</v>
      </c>
      <c r="U163" s="296">
        <v>1</v>
      </c>
      <c r="V163" s="296">
        <v>1</v>
      </c>
      <c r="W163" s="296">
        <v>1</v>
      </c>
      <c r="X163" s="296">
        <v>1</v>
      </c>
      <c r="Y163" s="296">
        <v>1</v>
      </c>
      <c r="Z163" s="296">
        <v>1</v>
      </c>
      <c r="AA163" s="296">
        <v>1</v>
      </c>
      <c r="AB163" s="296">
        <v>1</v>
      </c>
      <c r="AC163" s="296">
        <v>1</v>
      </c>
      <c r="AD163" s="296">
        <v>1</v>
      </c>
      <c r="AE163" s="296">
        <v>1</v>
      </c>
      <c r="AF163" s="296">
        <v>0.81</v>
      </c>
      <c r="AG163" s="296">
        <v>1</v>
      </c>
      <c r="AH163" s="296">
        <v>1</v>
      </c>
      <c r="AI163" s="296">
        <v>1</v>
      </c>
      <c r="AJ163" s="296">
        <v>1</v>
      </c>
      <c r="AK163" s="296">
        <v>1</v>
      </c>
      <c r="AL163" s="296">
        <v>1</v>
      </c>
      <c r="AM163" s="296">
        <v>1</v>
      </c>
      <c r="AN163" s="296">
        <v>1</v>
      </c>
      <c r="AO163" s="296">
        <v>1</v>
      </c>
      <c r="AP163" s="296">
        <v>1</v>
      </c>
      <c r="AQ163" s="296">
        <v>1</v>
      </c>
      <c r="AR163" s="296">
        <v>1</v>
      </c>
      <c r="AS163" s="296">
        <v>1</v>
      </c>
      <c r="AT163" s="296">
        <v>1</v>
      </c>
      <c r="AU163" s="296">
        <v>1</v>
      </c>
      <c r="AV163" s="296">
        <v>0.5</v>
      </c>
      <c r="AW163" s="296">
        <v>1</v>
      </c>
      <c r="AX163" s="296">
        <v>0.89</v>
      </c>
      <c r="AY163" s="296">
        <v>1</v>
      </c>
      <c r="AZ163" s="296">
        <v>0.55000000000000004</v>
      </c>
      <c r="BA163" s="296">
        <v>1</v>
      </c>
      <c r="BB163" s="296">
        <v>0.6</v>
      </c>
      <c r="BC163" s="296">
        <v>1</v>
      </c>
      <c r="BD163" s="296">
        <v>1</v>
      </c>
      <c r="BE163" s="296">
        <v>1</v>
      </c>
      <c r="BF163" s="296">
        <v>1</v>
      </c>
      <c r="BG163" s="296">
        <v>0.73</v>
      </c>
      <c r="BH163" s="296">
        <v>1</v>
      </c>
      <c r="BI163" s="296">
        <v>1</v>
      </c>
      <c r="BJ163" s="296">
        <v>1</v>
      </c>
      <c r="BK163" s="296">
        <v>1</v>
      </c>
      <c r="BL163" s="296">
        <v>1</v>
      </c>
      <c r="BM163" s="296">
        <v>1</v>
      </c>
      <c r="BN163" s="296">
        <v>0.5</v>
      </c>
      <c r="BO163" s="296">
        <v>0.78</v>
      </c>
      <c r="BP163" s="296">
        <v>0.6</v>
      </c>
      <c r="BQ163" s="129"/>
    </row>
    <row r="164" spans="1:69" ht="14" x14ac:dyDescent="0.15">
      <c r="A164" s="117" t="s">
        <v>385</v>
      </c>
      <c r="B164" s="156" t="s">
        <v>521</v>
      </c>
      <c r="C164" s="156" t="s">
        <v>242</v>
      </c>
      <c r="D164" s="156" t="s">
        <v>800</v>
      </c>
      <c r="E164" s="156" t="s">
        <v>1026</v>
      </c>
      <c r="F164" s="120">
        <v>4</v>
      </c>
      <c r="G164" s="120">
        <v>64</v>
      </c>
      <c r="H164" s="254">
        <v>4</v>
      </c>
      <c r="I164" s="296">
        <v>1</v>
      </c>
      <c r="J164" s="296">
        <v>1</v>
      </c>
      <c r="K164" s="296">
        <v>1</v>
      </c>
      <c r="L164" s="296">
        <v>1</v>
      </c>
      <c r="M164" s="296">
        <v>1</v>
      </c>
      <c r="N164" s="296">
        <v>1</v>
      </c>
      <c r="O164" s="296">
        <v>1</v>
      </c>
      <c r="P164" s="296">
        <v>1</v>
      </c>
      <c r="Q164" s="296">
        <v>1</v>
      </c>
      <c r="R164" s="296">
        <v>1</v>
      </c>
      <c r="S164" s="296">
        <v>1</v>
      </c>
      <c r="T164" s="296">
        <v>1</v>
      </c>
      <c r="U164" s="296">
        <v>1</v>
      </c>
      <c r="V164" s="296">
        <v>1</v>
      </c>
      <c r="W164" s="296">
        <v>1</v>
      </c>
      <c r="X164" s="296">
        <v>1</v>
      </c>
      <c r="Y164" s="296">
        <v>1</v>
      </c>
      <c r="Z164" s="296">
        <v>1</v>
      </c>
      <c r="AA164" s="296">
        <v>1</v>
      </c>
      <c r="AB164" s="296">
        <v>1</v>
      </c>
      <c r="AC164" s="296">
        <v>1</v>
      </c>
      <c r="AD164" s="296">
        <v>1</v>
      </c>
      <c r="AE164" s="296">
        <v>1</v>
      </c>
      <c r="AF164" s="296">
        <v>0.81</v>
      </c>
      <c r="AG164" s="296">
        <v>1</v>
      </c>
      <c r="AH164" s="296">
        <v>1</v>
      </c>
      <c r="AI164" s="296">
        <v>1</v>
      </c>
      <c r="AJ164" s="296">
        <v>1</v>
      </c>
      <c r="AK164" s="296">
        <v>1</v>
      </c>
      <c r="AL164" s="296">
        <v>1</v>
      </c>
      <c r="AM164" s="296">
        <v>1</v>
      </c>
      <c r="AN164" s="296">
        <v>1</v>
      </c>
      <c r="AO164" s="296">
        <v>1</v>
      </c>
      <c r="AP164" s="296">
        <v>1</v>
      </c>
      <c r="AQ164" s="296">
        <v>1</v>
      </c>
      <c r="AR164" s="296">
        <v>1</v>
      </c>
      <c r="AS164" s="296">
        <v>1</v>
      </c>
      <c r="AT164" s="296">
        <v>1</v>
      </c>
      <c r="AU164" s="296">
        <v>1</v>
      </c>
      <c r="AV164" s="296">
        <v>0.5</v>
      </c>
      <c r="AW164" s="296">
        <v>1</v>
      </c>
      <c r="AX164" s="296">
        <v>0.89</v>
      </c>
      <c r="AY164" s="296">
        <v>1</v>
      </c>
      <c r="AZ164" s="296">
        <v>0.55000000000000004</v>
      </c>
      <c r="BA164" s="296">
        <v>1</v>
      </c>
      <c r="BB164" s="296">
        <v>0.6</v>
      </c>
      <c r="BC164" s="296">
        <v>1</v>
      </c>
      <c r="BD164" s="296">
        <v>1</v>
      </c>
      <c r="BE164" s="296">
        <v>1</v>
      </c>
      <c r="BF164" s="296">
        <v>1</v>
      </c>
      <c r="BG164" s="296">
        <v>0.73</v>
      </c>
      <c r="BH164" s="296">
        <v>1</v>
      </c>
      <c r="BI164" s="296">
        <v>1</v>
      </c>
      <c r="BJ164" s="296">
        <v>1</v>
      </c>
      <c r="BK164" s="296">
        <v>1</v>
      </c>
      <c r="BL164" s="296">
        <v>1</v>
      </c>
      <c r="BM164" s="296">
        <v>1</v>
      </c>
      <c r="BN164" s="296">
        <v>0.5</v>
      </c>
      <c r="BO164" s="296">
        <v>0.78</v>
      </c>
      <c r="BP164" s="296">
        <v>0.6</v>
      </c>
      <c r="BQ164" s="129"/>
    </row>
    <row r="165" spans="1:69" ht="14" x14ac:dyDescent="0.15">
      <c r="A165" s="117" t="s">
        <v>386</v>
      </c>
      <c r="B165" s="156" t="s">
        <v>521</v>
      </c>
      <c r="C165" s="156" t="s">
        <v>242</v>
      </c>
      <c r="D165" s="156" t="s">
        <v>801</v>
      </c>
      <c r="E165" s="156" t="s">
        <v>1026</v>
      </c>
      <c r="F165" s="120">
        <v>4</v>
      </c>
      <c r="G165" s="120">
        <v>160</v>
      </c>
      <c r="H165" s="254">
        <v>4</v>
      </c>
      <c r="I165" s="296">
        <v>1</v>
      </c>
      <c r="J165" s="296">
        <v>1</v>
      </c>
      <c r="K165" s="296">
        <v>1</v>
      </c>
      <c r="L165" s="296">
        <v>1</v>
      </c>
      <c r="M165" s="296">
        <v>1</v>
      </c>
      <c r="N165" s="296">
        <v>1</v>
      </c>
      <c r="O165" s="296">
        <v>1</v>
      </c>
      <c r="P165" s="296">
        <v>1</v>
      </c>
      <c r="Q165" s="296">
        <v>1</v>
      </c>
      <c r="R165" s="296">
        <v>1</v>
      </c>
      <c r="S165" s="296">
        <v>1</v>
      </c>
      <c r="T165" s="296">
        <v>1</v>
      </c>
      <c r="U165" s="296">
        <v>1</v>
      </c>
      <c r="V165" s="296">
        <v>1</v>
      </c>
      <c r="W165" s="296">
        <v>1</v>
      </c>
      <c r="X165" s="296">
        <v>1</v>
      </c>
      <c r="Y165" s="296">
        <v>1</v>
      </c>
      <c r="Z165" s="296">
        <v>1</v>
      </c>
      <c r="AA165" s="296">
        <v>1</v>
      </c>
      <c r="AB165" s="296">
        <v>1</v>
      </c>
      <c r="AC165" s="296">
        <v>1</v>
      </c>
      <c r="AD165" s="296">
        <v>1</v>
      </c>
      <c r="AE165" s="296">
        <v>1</v>
      </c>
      <c r="AF165" s="296">
        <v>0.81</v>
      </c>
      <c r="AG165" s="296">
        <v>1</v>
      </c>
      <c r="AH165" s="296">
        <v>1</v>
      </c>
      <c r="AI165" s="296">
        <v>1</v>
      </c>
      <c r="AJ165" s="296">
        <v>1</v>
      </c>
      <c r="AK165" s="296">
        <v>1</v>
      </c>
      <c r="AL165" s="296">
        <v>1</v>
      </c>
      <c r="AM165" s="296">
        <v>1</v>
      </c>
      <c r="AN165" s="296">
        <v>1</v>
      </c>
      <c r="AO165" s="296">
        <v>1</v>
      </c>
      <c r="AP165" s="296">
        <v>1</v>
      </c>
      <c r="AQ165" s="296">
        <v>1</v>
      </c>
      <c r="AR165" s="296">
        <v>1</v>
      </c>
      <c r="AS165" s="296">
        <v>1</v>
      </c>
      <c r="AT165" s="296">
        <v>1</v>
      </c>
      <c r="AU165" s="296">
        <v>1</v>
      </c>
      <c r="AV165" s="296">
        <v>0.5</v>
      </c>
      <c r="AW165" s="296">
        <v>1</v>
      </c>
      <c r="AX165" s="296">
        <v>0.89</v>
      </c>
      <c r="AY165" s="296">
        <v>1</v>
      </c>
      <c r="AZ165" s="296">
        <v>0.55000000000000004</v>
      </c>
      <c r="BA165" s="296">
        <v>1</v>
      </c>
      <c r="BB165" s="296">
        <v>0.6</v>
      </c>
      <c r="BC165" s="296">
        <v>1</v>
      </c>
      <c r="BD165" s="296">
        <v>1</v>
      </c>
      <c r="BE165" s="296">
        <v>1</v>
      </c>
      <c r="BF165" s="296">
        <v>1</v>
      </c>
      <c r="BG165" s="296">
        <v>0.73</v>
      </c>
      <c r="BH165" s="296">
        <v>1</v>
      </c>
      <c r="BI165" s="296">
        <v>1</v>
      </c>
      <c r="BJ165" s="296">
        <v>1</v>
      </c>
      <c r="BK165" s="296">
        <v>1</v>
      </c>
      <c r="BL165" s="296">
        <v>1</v>
      </c>
      <c r="BM165" s="296">
        <v>1</v>
      </c>
      <c r="BN165" s="296">
        <v>0.5</v>
      </c>
      <c r="BO165" s="296">
        <v>0.78</v>
      </c>
      <c r="BP165" s="296">
        <v>0.6</v>
      </c>
      <c r="BQ165" s="129"/>
    </row>
    <row r="166" spans="1:69" ht="14" x14ac:dyDescent="0.15">
      <c r="A166" s="117" t="s">
        <v>387</v>
      </c>
      <c r="B166" s="156" t="s">
        <v>521</v>
      </c>
      <c r="C166" s="156" t="s">
        <v>242</v>
      </c>
      <c r="D166" s="156" t="s">
        <v>802</v>
      </c>
      <c r="E166" s="156" t="s">
        <v>1026</v>
      </c>
      <c r="F166" s="120">
        <v>6</v>
      </c>
      <c r="G166" s="120">
        <v>56</v>
      </c>
      <c r="H166" s="254">
        <v>6</v>
      </c>
      <c r="I166" s="296">
        <v>1</v>
      </c>
      <c r="J166" s="296">
        <v>1</v>
      </c>
      <c r="K166" s="296">
        <v>1</v>
      </c>
      <c r="L166" s="296">
        <v>1</v>
      </c>
      <c r="M166" s="296">
        <v>1</v>
      </c>
      <c r="N166" s="296">
        <v>1</v>
      </c>
      <c r="O166" s="296">
        <v>1</v>
      </c>
      <c r="P166" s="296">
        <v>1</v>
      </c>
      <c r="Q166" s="296">
        <v>1</v>
      </c>
      <c r="R166" s="296">
        <v>1</v>
      </c>
      <c r="S166" s="296">
        <v>1</v>
      </c>
      <c r="T166" s="296">
        <v>1</v>
      </c>
      <c r="U166" s="296">
        <v>1</v>
      </c>
      <c r="V166" s="296">
        <v>1</v>
      </c>
      <c r="W166" s="296">
        <v>1</v>
      </c>
      <c r="X166" s="296">
        <v>1</v>
      </c>
      <c r="Y166" s="296">
        <v>1</v>
      </c>
      <c r="Z166" s="296">
        <v>1</v>
      </c>
      <c r="AA166" s="296">
        <v>1</v>
      </c>
      <c r="AB166" s="296">
        <v>1</v>
      </c>
      <c r="AC166" s="296">
        <v>1</v>
      </c>
      <c r="AD166" s="296">
        <v>1</v>
      </c>
      <c r="AE166" s="296">
        <v>1</v>
      </c>
      <c r="AF166" s="296">
        <v>0.81</v>
      </c>
      <c r="AG166" s="296">
        <v>1</v>
      </c>
      <c r="AH166" s="296">
        <v>1</v>
      </c>
      <c r="AI166" s="296">
        <v>1</v>
      </c>
      <c r="AJ166" s="296">
        <v>1</v>
      </c>
      <c r="AK166" s="296">
        <v>1</v>
      </c>
      <c r="AL166" s="296">
        <v>1</v>
      </c>
      <c r="AM166" s="296">
        <v>1</v>
      </c>
      <c r="AN166" s="296">
        <v>1</v>
      </c>
      <c r="AO166" s="296">
        <v>1</v>
      </c>
      <c r="AP166" s="296">
        <v>1</v>
      </c>
      <c r="AQ166" s="296">
        <v>1</v>
      </c>
      <c r="AR166" s="296">
        <v>1</v>
      </c>
      <c r="AS166" s="296">
        <v>1</v>
      </c>
      <c r="AT166" s="296">
        <v>1</v>
      </c>
      <c r="AU166" s="296">
        <v>1</v>
      </c>
      <c r="AV166" s="296">
        <v>0.5</v>
      </c>
      <c r="AW166" s="296">
        <v>1</v>
      </c>
      <c r="AX166" s="296">
        <v>0.89</v>
      </c>
      <c r="AY166" s="296">
        <v>1</v>
      </c>
      <c r="AZ166" s="296">
        <v>0.55000000000000004</v>
      </c>
      <c r="BA166" s="296">
        <v>1</v>
      </c>
      <c r="BB166" s="296">
        <v>0.6</v>
      </c>
      <c r="BC166" s="296">
        <v>1</v>
      </c>
      <c r="BD166" s="296">
        <v>1</v>
      </c>
      <c r="BE166" s="296">
        <v>1</v>
      </c>
      <c r="BF166" s="296">
        <v>1</v>
      </c>
      <c r="BG166" s="296">
        <v>0.73</v>
      </c>
      <c r="BH166" s="296">
        <v>1</v>
      </c>
      <c r="BI166" s="296">
        <v>1</v>
      </c>
      <c r="BJ166" s="296">
        <v>1</v>
      </c>
      <c r="BK166" s="296">
        <v>1</v>
      </c>
      <c r="BL166" s="296">
        <v>1</v>
      </c>
      <c r="BM166" s="296">
        <v>1</v>
      </c>
      <c r="BN166" s="296">
        <v>0.5</v>
      </c>
      <c r="BO166" s="296">
        <v>0.78</v>
      </c>
      <c r="BP166" s="296">
        <v>0.6</v>
      </c>
      <c r="BQ166" s="129"/>
    </row>
    <row r="167" spans="1:69" ht="14" x14ac:dyDescent="0.15">
      <c r="A167" s="117" t="s">
        <v>388</v>
      </c>
      <c r="B167" s="156" t="s">
        <v>521</v>
      </c>
      <c r="C167" s="156" t="s">
        <v>242</v>
      </c>
      <c r="D167" s="156" t="s">
        <v>803</v>
      </c>
      <c r="E167" s="156" t="s">
        <v>1026</v>
      </c>
      <c r="F167" s="120">
        <v>6</v>
      </c>
      <c r="G167" s="120">
        <v>88</v>
      </c>
      <c r="H167" s="254">
        <v>6</v>
      </c>
      <c r="I167" s="296">
        <v>1</v>
      </c>
      <c r="J167" s="296">
        <v>1</v>
      </c>
      <c r="K167" s="296">
        <v>1</v>
      </c>
      <c r="L167" s="296">
        <v>1</v>
      </c>
      <c r="M167" s="296">
        <v>1</v>
      </c>
      <c r="N167" s="296">
        <v>1</v>
      </c>
      <c r="O167" s="296">
        <v>1</v>
      </c>
      <c r="P167" s="296">
        <v>1</v>
      </c>
      <c r="Q167" s="296">
        <v>1</v>
      </c>
      <c r="R167" s="296">
        <v>1</v>
      </c>
      <c r="S167" s="296">
        <v>1</v>
      </c>
      <c r="T167" s="296">
        <v>1</v>
      </c>
      <c r="U167" s="296">
        <v>1</v>
      </c>
      <c r="V167" s="296">
        <v>1</v>
      </c>
      <c r="W167" s="296">
        <v>1</v>
      </c>
      <c r="X167" s="296">
        <v>1</v>
      </c>
      <c r="Y167" s="296">
        <v>1</v>
      </c>
      <c r="Z167" s="296">
        <v>1</v>
      </c>
      <c r="AA167" s="296">
        <v>1</v>
      </c>
      <c r="AB167" s="296">
        <v>1</v>
      </c>
      <c r="AC167" s="296">
        <v>1</v>
      </c>
      <c r="AD167" s="296">
        <v>1</v>
      </c>
      <c r="AE167" s="296">
        <v>1</v>
      </c>
      <c r="AF167" s="296">
        <v>0.81</v>
      </c>
      <c r="AG167" s="296">
        <v>1</v>
      </c>
      <c r="AH167" s="296">
        <v>1</v>
      </c>
      <c r="AI167" s="296">
        <v>1</v>
      </c>
      <c r="AJ167" s="296">
        <v>1</v>
      </c>
      <c r="AK167" s="296">
        <v>1</v>
      </c>
      <c r="AL167" s="296">
        <v>1</v>
      </c>
      <c r="AM167" s="296">
        <v>1</v>
      </c>
      <c r="AN167" s="296">
        <v>1</v>
      </c>
      <c r="AO167" s="296">
        <v>1</v>
      </c>
      <c r="AP167" s="296">
        <v>1</v>
      </c>
      <c r="AQ167" s="296">
        <v>1</v>
      </c>
      <c r="AR167" s="296">
        <v>1</v>
      </c>
      <c r="AS167" s="296">
        <v>1</v>
      </c>
      <c r="AT167" s="296">
        <v>1</v>
      </c>
      <c r="AU167" s="296">
        <v>1</v>
      </c>
      <c r="AV167" s="296">
        <v>0.5</v>
      </c>
      <c r="AW167" s="296">
        <v>1</v>
      </c>
      <c r="AX167" s="296">
        <v>0.89</v>
      </c>
      <c r="AY167" s="296">
        <v>1</v>
      </c>
      <c r="AZ167" s="296">
        <v>0.55000000000000004</v>
      </c>
      <c r="BA167" s="296">
        <v>1</v>
      </c>
      <c r="BB167" s="296">
        <v>0.6</v>
      </c>
      <c r="BC167" s="296">
        <v>1</v>
      </c>
      <c r="BD167" s="296">
        <v>1</v>
      </c>
      <c r="BE167" s="296">
        <v>1</v>
      </c>
      <c r="BF167" s="296">
        <v>1</v>
      </c>
      <c r="BG167" s="296">
        <v>0.73</v>
      </c>
      <c r="BH167" s="296">
        <v>1</v>
      </c>
      <c r="BI167" s="296">
        <v>1</v>
      </c>
      <c r="BJ167" s="296">
        <v>1</v>
      </c>
      <c r="BK167" s="296">
        <v>1</v>
      </c>
      <c r="BL167" s="296">
        <v>1</v>
      </c>
      <c r="BM167" s="296">
        <v>1</v>
      </c>
      <c r="BN167" s="296">
        <v>0.5</v>
      </c>
      <c r="BO167" s="296">
        <v>0.78</v>
      </c>
      <c r="BP167" s="296">
        <v>0.6</v>
      </c>
      <c r="BQ167" s="129"/>
    </row>
    <row r="168" spans="1:69" ht="14" x14ac:dyDescent="0.15">
      <c r="A168" s="117" t="s">
        <v>389</v>
      </c>
      <c r="B168" s="156" t="s">
        <v>521</v>
      </c>
      <c r="C168" s="156" t="s">
        <v>242</v>
      </c>
      <c r="D168" s="156" t="s">
        <v>804</v>
      </c>
      <c r="E168" s="156" t="s">
        <v>1026</v>
      </c>
      <c r="F168" s="120">
        <v>8</v>
      </c>
      <c r="G168" s="120">
        <v>44</v>
      </c>
      <c r="H168" s="254">
        <v>8</v>
      </c>
      <c r="I168" s="296">
        <v>1</v>
      </c>
      <c r="J168" s="296">
        <v>1</v>
      </c>
      <c r="K168" s="296">
        <v>1</v>
      </c>
      <c r="L168" s="296">
        <v>1</v>
      </c>
      <c r="M168" s="296">
        <v>1</v>
      </c>
      <c r="N168" s="296">
        <v>1</v>
      </c>
      <c r="O168" s="296">
        <v>1</v>
      </c>
      <c r="P168" s="296">
        <v>1</v>
      </c>
      <c r="Q168" s="296">
        <v>1</v>
      </c>
      <c r="R168" s="296">
        <v>1</v>
      </c>
      <c r="S168" s="296">
        <v>1</v>
      </c>
      <c r="T168" s="296">
        <v>1</v>
      </c>
      <c r="U168" s="296">
        <v>1</v>
      </c>
      <c r="V168" s="296">
        <v>1</v>
      </c>
      <c r="W168" s="296">
        <v>1</v>
      </c>
      <c r="X168" s="296">
        <v>1</v>
      </c>
      <c r="Y168" s="296">
        <v>1</v>
      </c>
      <c r="Z168" s="296">
        <v>1</v>
      </c>
      <c r="AA168" s="296">
        <v>1</v>
      </c>
      <c r="AB168" s="296">
        <v>1</v>
      </c>
      <c r="AC168" s="296">
        <v>1</v>
      </c>
      <c r="AD168" s="296">
        <v>1</v>
      </c>
      <c r="AE168" s="296">
        <v>1</v>
      </c>
      <c r="AF168" s="296">
        <v>0.81</v>
      </c>
      <c r="AG168" s="296">
        <v>1</v>
      </c>
      <c r="AH168" s="296">
        <v>1</v>
      </c>
      <c r="AI168" s="296">
        <v>1</v>
      </c>
      <c r="AJ168" s="296">
        <v>1</v>
      </c>
      <c r="AK168" s="296">
        <v>1</v>
      </c>
      <c r="AL168" s="296">
        <v>1</v>
      </c>
      <c r="AM168" s="296">
        <v>1</v>
      </c>
      <c r="AN168" s="296">
        <v>1</v>
      </c>
      <c r="AO168" s="296">
        <v>1</v>
      </c>
      <c r="AP168" s="296">
        <v>1</v>
      </c>
      <c r="AQ168" s="296">
        <v>1</v>
      </c>
      <c r="AR168" s="296">
        <v>1</v>
      </c>
      <c r="AS168" s="296">
        <v>1</v>
      </c>
      <c r="AT168" s="296">
        <v>1</v>
      </c>
      <c r="AU168" s="296">
        <v>1</v>
      </c>
      <c r="AV168" s="296">
        <v>0.5</v>
      </c>
      <c r="AW168" s="296">
        <v>1</v>
      </c>
      <c r="AX168" s="296">
        <v>0.89</v>
      </c>
      <c r="AY168" s="296">
        <v>1</v>
      </c>
      <c r="AZ168" s="296">
        <v>0.55000000000000004</v>
      </c>
      <c r="BA168" s="296">
        <v>1</v>
      </c>
      <c r="BB168" s="296">
        <v>0.6</v>
      </c>
      <c r="BC168" s="296">
        <v>1</v>
      </c>
      <c r="BD168" s="296">
        <v>1</v>
      </c>
      <c r="BE168" s="296">
        <v>1</v>
      </c>
      <c r="BF168" s="296">
        <v>1</v>
      </c>
      <c r="BG168" s="296">
        <v>0.73</v>
      </c>
      <c r="BH168" s="296">
        <v>1</v>
      </c>
      <c r="BI168" s="296">
        <v>1</v>
      </c>
      <c r="BJ168" s="296">
        <v>1</v>
      </c>
      <c r="BK168" s="296">
        <v>1</v>
      </c>
      <c r="BL168" s="296">
        <v>1</v>
      </c>
      <c r="BM168" s="296">
        <v>1</v>
      </c>
      <c r="BN168" s="296">
        <v>0.5</v>
      </c>
      <c r="BO168" s="296">
        <v>0.78</v>
      </c>
      <c r="BP168" s="296">
        <v>0.6</v>
      </c>
      <c r="BQ168" s="129"/>
    </row>
    <row r="169" spans="1:69" ht="14" x14ac:dyDescent="0.15">
      <c r="A169" s="117" t="s">
        <v>390</v>
      </c>
      <c r="B169" s="156" t="s">
        <v>521</v>
      </c>
      <c r="C169" s="156" t="s">
        <v>242</v>
      </c>
      <c r="D169" s="156" t="s">
        <v>805</v>
      </c>
      <c r="E169" s="156" t="s">
        <v>1026</v>
      </c>
      <c r="F169" s="120">
        <v>8</v>
      </c>
      <c r="G169" s="120">
        <v>64</v>
      </c>
      <c r="H169" s="254">
        <v>8</v>
      </c>
      <c r="I169" s="296">
        <v>1</v>
      </c>
      <c r="J169" s="296">
        <v>1</v>
      </c>
      <c r="K169" s="296">
        <v>1</v>
      </c>
      <c r="L169" s="296">
        <v>1</v>
      </c>
      <c r="M169" s="296">
        <v>1</v>
      </c>
      <c r="N169" s="296">
        <v>1</v>
      </c>
      <c r="O169" s="296">
        <v>1</v>
      </c>
      <c r="P169" s="296">
        <v>1</v>
      </c>
      <c r="Q169" s="296">
        <v>1</v>
      </c>
      <c r="R169" s="296">
        <v>1</v>
      </c>
      <c r="S169" s="296">
        <v>1</v>
      </c>
      <c r="T169" s="296">
        <v>1</v>
      </c>
      <c r="U169" s="296">
        <v>1</v>
      </c>
      <c r="V169" s="296">
        <v>1</v>
      </c>
      <c r="W169" s="296">
        <v>1</v>
      </c>
      <c r="X169" s="296">
        <v>1</v>
      </c>
      <c r="Y169" s="296">
        <v>1</v>
      </c>
      <c r="Z169" s="296">
        <v>1</v>
      </c>
      <c r="AA169" s="296">
        <v>1</v>
      </c>
      <c r="AB169" s="296">
        <v>1</v>
      </c>
      <c r="AC169" s="296">
        <v>1</v>
      </c>
      <c r="AD169" s="296">
        <v>1</v>
      </c>
      <c r="AE169" s="296">
        <v>1</v>
      </c>
      <c r="AF169" s="296">
        <v>0.81</v>
      </c>
      <c r="AG169" s="296">
        <v>1</v>
      </c>
      <c r="AH169" s="296">
        <v>1</v>
      </c>
      <c r="AI169" s="296">
        <v>1</v>
      </c>
      <c r="AJ169" s="296">
        <v>1</v>
      </c>
      <c r="AK169" s="296">
        <v>1</v>
      </c>
      <c r="AL169" s="296">
        <v>1</v>
      </c>
      <c r="AM169" s="296">
        <v>1</v>
      </c>
      <c r="AN169" s="296">
        <v>1</v>
      </c>
      <c r="AO169" s="296">
        <v>1</v>
      </c>
      <c r="AP169" s="296">
        <v>1</v>
      </c>
      <c r="AQ169" s="296">
        <v>1</v>
      </c>
      <c r="AR169" s="296">
        <v>1</v>
      </c>
      <c r="AS169" s="296">
        <v>1</v>
      </c>
      <c r="AT169" s="296">
        <v>1</v>
      </c>
      <c r="AU169" s="296">
        <v>1</v>
      </c>
      <c r="AV169" s="296">
        <v>0.5</v>
      </c>
      <c r="AW169" s="296">
        <v>1</v>
      </c>
      <c r="AX169" s="296">
        <v>0.89</v>
      </c>
      <c r="AY169" s="296">
        <v>1</v>
      </c>
      <c r="AZ169" s="296">
        <v>0.55000000000000004</v>
      </c>
      <c r="BA169" s="296">
        <v>1</v>
      </c>
      <c r="BB169" s="296">
        <v>0.6</v>
      </c>
      <c r="BC169" s="296">
        <v>1</v>
      </c>
      <c r="BD169" s="296">
        <v>1</v>
      </c>
      <c r="BE169" s="296">
        <v>1</v>
      </c>
      <c r="BF169" s="296">
        <v>1</v>
      </c>
      <c r="BG169" s="296">
        <v>0.73</v>
      </c>
      <c r="BH169" s="296">
        <v>1</v>
      </c>
      <c r="BI169" s="296">
        <v>1</v>
      </c>
      <c r="BJ169" s="296">
        <v>1</v>
      </c>
      <c r="BK169" s="296">
        <v>1</v>
      </c>
      <c r="BL169" s="296">
        <v>1</v>
      </c>
      <c r="BM169" s="296">
        <v>1</v>
      </c>
      <c r="BN169" s="296">
        <v>0.5</v>
      </c>
      <c r="BO169" s="296">
        <v>0.78</v>
      </c>
      <c r="BP169" s="296">
        <v>0.6</v>
      </c>
      <c r="BQ169" s="129"/>
    </row>
    <row r="170" spans="1:69" ht="14" x14ac:dyDescent="0.15">
      <c r="A170" s="117" t="s">
        <v>391</v>
      </c>
      <c r="B170" s="156" t="s">
        <v>521</v>
      </c>
      <c r="C170" s="156" t="s">
        <v>242</v>
      </c>
      <c r="D170" s="156" t="s">
        <v>806</v>
      </c>
      <c r="E170" s="156" t="s">
        <v>1026</v>
      </c>
      <c r="F170" s="120">
        <v>8</v>
      </c>
      <c r="G170" s="120">
        <v>80</v>
      </c>
      <c r="H170" s="254">
        <v>8</v>
      </c>
      <c r="I170" s="296">
        <v>1</v>
      </c>
      <c r="J170" s="296">
        <v>1</v>
      </c>
      <c r="K170" s="296">
        <v>1</v>
      </c>
      <c r="L170" s="296">
        <v>1</v>
      </c>
      <c r="M170" s="296">
        <v>1</v>
      </c>
      <c r="N170" s="296">
        <v>1</v>
      </c>
      <c r="O170" s="296">
        <v>1</v>
      </c>
      <c r="P170" s="296">
        <v>1</v>
      </c>
      <c r="Q170" s="296">
        <v>1</v>
      </c>
      <c r="R170" s="296">
        <v>1</v>
      </c>
      <c r="S170" s="296">
        <v>1</v>
      </c>
      <c r="T170" s="296">
        <v>1</v>
      </c>
      <c r="U170" s="296">
        <v>1</v>
      </c>
      <c r="V170" s="296">
        <v>1</v>
      </c>
      <c r="W170" s="296">
        <v>1</v>
      </c>
      <c r="X170" s="296">
        <v>1</v>
      </c>
      <c r="Y170" s="296">
        <v>1</v>
      </c>
      <c r="Z170" s="296">
        <v>1</v>
      </c>
      <c r="AA170" s="296">
        <v>1</v>
      </c>
      <c r="AB170" s="296">
        <v>1</v>
      </c>
      <c r="AC170" s="296">
        <v>1</v>
      </c>
      <c r="AD170" s="296">
        <v>1</v>
      </c>
      <c r="AE170" s="296">
        <v>1</v>
      </c>
      <c r="AF170" s="296">
        <v>0.81</v>
      </c>
      <c r="AG170" s="296">
        <v>1</v>
      </c>
      <c r="AH170" s="296">
        <v>1</v>
      </c>
      <c r="AI170" s="296">
        <v>1</v>
      </c>
      <c r="AJ170" s="296">
        <v>1</v>
      </c>
      <c r="AK170" s="296">
        <v>1</v>
      </c>
      <c r="AL170" s="296">
        <v>1</v>
      </c>
      <c r="AM170" s="296">
        <v>1</v>
      </c>
      <c r="AN170" s="296">
        <v>1</v>
      </c>
      <c r="AO170" s="296">
        <v>1</v>
      </c>
      <c r="AP170" s="296">
        <v>1</v>
      </c>
      <c r="AQ170" s="296">
        <v>1</v>
      </c>
      <c r="AR170" s="296">
        <v>1</v>
      </c>
      <c r="AS170" s="296">
        <v>1</v>
      </c>
      <c r="AT170" s="296">
        <v>1</v>
      </c>
      <c r="AU170" s="296">
        <v>1</v>
      </c>
      <c r="AV170" s="296">
        <v>0.5</v>
      </c>
      <c r="AW170" s="296">
        <v>1</v>
      </c>
      <c r="AX170" s="296">
        <v>0.89</v>
      </c>
      <c r="AY170" s="296">
        <v>1</v>
      </c>
      <c r="AZ170" s="296">
        <v>0.55000000000000004</v>
      </c>
      <c r="BA170" s="296">
        <v>1</v>
      </c>
      <c r="BB170" s="296">
        <v>0.6</v>
      </c>
      <c r="BC170" s="296">
        <v>1</v>
      </c>
      <c r="BD170" s="296">
        <v>1</v>
      </c>
      <c r="BE170" s="296">
        <v>1</v>
      </c>
      <c r="BF170" s="296">
        <v>1</v>
      </c>
      <c r="BG170" s="296">
        <v>0.73</v>
      </c>
      <c r="BH170" s="296">
        <v>1</v>
      </c>
      <c r="BI170" s="296">
        <v>1</v>
      </c>
      <c r="BJ170" s="296">
        <v>1</v>
      </c>
      <c r="BK170" s="296">
        <v>1</v>
      </c>
      <c r="BL170" s="296">
        <v>1</v>
      </c>
      <c r="BM170" s="296">
        <v>1</v>
      </c>
      <c r="BN170" s="296">
        <v>0.5</v>
      </c>
      <c r="BO170" s="296">
        <v>0.78</v>
      </c>
      <c r="BP170" s="296">
        <v>0.6</v>
      </c>
      <c r="BQ170" s="129"/>
    </row>
    <row r="171" spans="1:69" ht="14" x14ac:dyDescent="0.15">
      <c r="A171" s="117" t="s">
        <v>392</v>
      </c>
      <c r="B171" s="156" t="s">
        <v>521</v>
      </c>
      <c r="C171" s="156" t="s">
        <v>242</v>
      </c>
      <c r="D171" s="156" t="s">
        <v>807</v>
      </c>
      <c r="E171" s="156" t="s">
        <v>1026</v>
      </c>
      <c r="F171" s="120">
        <v>8</v>
      </c>
      <c r="G171" s="120">
        <v>96</v>
      </c>
      <c r="H171" s="254">
        <v>8</v>
      </c>
      <c r="I171" s="296">
        <v>1</v>
      </c>
      <c r="J171" s="296">
        <v>1</v>
      </c>
      <c r="K171" s="296">
        <v>1</v>
      </c>
      <c r="L171" s="296">
        <v>1</v>
      </c>
      <c r="M171" s="296">
        <v>1</v>
      </c>
      <c r="N171" s="296">
        <v>1</v>
      </c>
      <c r="O171" s="296">
        <v>1</v>
      </c>
      <c r="P171" s="296">
        <v>1</v>
      </c>
      <c r="Q171" s="296">
        <v>1</v>
      </c>
      <c r="R171" s="296">
        <v>1</v>
      </c>
      <c r="S171" s="296">
        <v>1</v>
      </c>
      <c r="T171" s="296">
        <v>1</v>
      </c>
      <c r="U171" s="296">
        <v>1</v>
      </c>
      <c r="V171" s="296">
        <v>1</v>
      </c>
      <c r="W171" s="296">
        <v>1</v>
      </c>
      <c r="X171" s="296">
        <v>1</v>
      </c>
      <c r="Y171" s="296">
        <v>1</v>
      </c>
      <c r="Z171" s="296">
        <v>1</v>
      </c>
      <c r="AA171" s="296">
        <v>1</v>
      </c>
      <c r="AB171" s="296">
        <v>1</v>
      </c>
      <c r="AC171" s="296">
        <v>1</v>
      </c>
      <c r="AD171" s="296">
        <v>1</v>
      </c>
      <c r="AE171" s="296">
        <v>1</v>
      </c>
      <c r="AF171" s="296">
        <v>0.81</v>
      </c>
      <c r="AG171" s="296">
        <v>1</v>
      </c>
      <c r="AH171" s="296">
        <v>1</v>
      </c>
      <c r="AI171" s="296">
        <v>1</v>
      </c>
      <c r="AJ171" s="296">
        <v>1</v>
      </c>
      <c r="AK171" s="296">
        <v>1</v>
      </c>
      <c r="AL171" s="296">
        <v>1</v>
      </c>
      <c r="AM171" s="296">
        <v>1</v>
      </c>
      <c r="AN171" s="296">
        <v>1</v>
      </c>
      <c r="AO171" s="296">
        <v>1</v>
      </c>
      <c r="AP171" s="296">
        <v>1</v>
      </c>
      <c r="AQ171" s="296">
        <v>1</v>
      </c>
      <c r="AR171" s="296">
        <v>1</v>
      </c>
      <c r="AS171" s="296">
        <v>1</v>
      </c>
      <c r="AT171" s="296">
        <v>1</v>
      </c>
      <c r="AU171" s="296">
        <v>1</v>
      </c>
      <c r="AV171" s="296">
        <v>0.5</v>
      </c>
      <c r="AW171" s="296">
        <v>1</v>
      </c>
      <c r="AX171" s="296">
        <v>0.89</v>
      </c>
      <c r="AY171" s="296">
        <v>1</v>
      </c>
      <c r="AZ171" s="296">
        <v>0.55000000000000004</v>
      </c>
      <c r="BA171" s="296">
        <v>1</v>
      </c>
      <c r="BB171" s="296">
        <v>0.6</v>
      </c>
      <c r="BC171" s="296">
        <v>1</v>
      </c>
      <c r="BD171" s="296">
        <v>1</v>
      </c>
      <c r="BE171" s="296">
        <v>1</v>
      </c>
      <c r="BF171" s="296">
        <v>1</v>
      </c>
      <c r="BG171" s="296">
        <v>0.73</v>
      </c>
      <c r="BH171" s="296">
        <v>1</v>
      </c>
      <c r="BI171" s="296">
        <v>1</v>
      </c>
      <c r="BJ171" s="296">
        <v>1</v>
      </c>
      <c r="BK171" s="296">
        <v>1</v>
      </c>
      <c r="BL171" s="296">
        <v>1</v>
      </c>
      <c r="BM171" s="296">
        <v>1</v>
      </c>
      <c r="BN171" s="296">
        <v>0.5</v>
      </c>
      <c r="BO171" s="296">
        <v>0.78</v>
      </c>
      <c r="BP171" s="296">
        <v>0.6</v>
      </c>
      <c r="BQ171" s="129"/>
    </row>
    <row r="172" spans="1:69" ht="14" x14ac:dyDescent="0.15">
      <c r="A172" s="117" t="s">
        <v>393</v>
      </c>
      <c r="B172" s="156" t="s">
        <v>521</v>
      </c>
      <c r="C172" s="156" t="s">
        <v>242</v>
      </c>
      <c r="D172" s="156" t="s">
        <v>808</v>
      </c>
      <c r="E172" s="156" t="s">
        <v>1026</v>
      </c>
      <c r="F172" s="120">
        <v>8</v>
      </c>
      <c r="G172" s="120">
        <v>120</v>
      </c>
      <c r="H172" s="254">
        <v>8</v>
      </c>
      <c r="I172" s="296">
        <v>1</v>
      </c>
      <c r="J172" s="296">
        <v>1</v>
      </c>
      <c r="K172" s="296">
        <v>1</v>
      </c>
      <c r="L172" s="296">
        <v>1</v>
      </c>
      <c r="M172" s="296">
        <v>1</v>
      </c>
      <c r="N172" s="296">
        <v>1</v>
      </c>
      <c r="O172" s="296">
        <v>1</v>
      </c>
      <c r="P172" s="296">
        <v>1</v>
      </c>
      <c r="Q172" s="296">
        <v>1</v>
      </c>
      <c r="R172" s="296">
        <v>1</v>
      </c>
      <c r="S172" s="296">
        <v>1</v>
      </c>
      <c r="T172" s="296">
        <v>1</v>
      </c>
      <c r="U172" s="296">
        <v>1</v>
      </c>
      <c r="V172" s="296">
        <v>1</v>
      </c>
      <c r="W172" s="296">
        <v>1</v>
      </c>
      <c r="X172" s="296">
        <v>1</v>
      </c>
      <c r="Y172" s="296">
        <v>1</v>
      </c>
      <c r="Z172" s="296">
        <v>1</v>
      </c>
      <c r="AA172" s="296">
        <v>1</v>
      </c>
      <c r="AB172" s="296">
        <v>1</v>
      </c>
      <c r="AC172" s="296">
        <v>1</v>
      </c>
      <c r="AD172" s="296">
        <v>1</v>
      </c>
      <c r="AE172" s="296">
        <v>1</v>
      </c>
      <c r="AF172" s="296">
        <v>0.81</v>
      </c>
      <c r="AG172" s="296">
        <v>1</v>
      </c>
      <c r="AH172" s="296">
        <v>1</v>
      </c>
      <c r="AI172" s="296">
        <v>1</v>
      </c>
      <c r="AJ172" s="296">
        <v>1</v>
      </c>
      <c r="AK172" s="296">
        <v>1</v>
      </c>
      <c r="AL172" s="296">
        <v>1</v>
      </c>
      <c r="AM172" s="296">
        <v>1</v>
      </c>
      <c r="AN172" s="296">
        <v>1</v>
      </c>
      <c r="AO172" s="296">
        <v>1</v>
      </c>
      <c r="AP172" s="296">
        <v>1</v>
      </c>
      <c r="AQ172" s="296">
        <v>1</v>
      </c>
      <c r="AR172" s="296">
        <v>1</v>
      </c>
      <c r="AS172" s="296">
        <v>1</v>
      </c>
      <c r="AT172" s="296">
        <v>1</v>
      </c>
      <c r="AU172" s="296">
        <v>1</v>
      </c>
      <c r="AV172" s="296">
        <v>0.5</v>
      </c>
      <c r="AW172" s="296">
        <v>1</v>
      </c>
      <c r="AX172" s="296">
        <v>0.89</v>
      </c>
      <c r="AY172" s="296">
        <v>1</v>
      </c>
      <c r="AZ172" s="296">
        <v>0.55000000000000004</v>
      </c>
      <c r="BA172" s="296">
        <v>1</v>
      </c>
      <c r="BB172" s="296">
        <v>0.6</v>
      </c>
      <c r="BC172" s="296">
        <v>1</v>
      </c>
      <c r="BD172" s="296">
        <v>1</v>
      </c>
      <c r="BE172" s="296">
        <v>1</v>
      </c>
      <c r="BF172" s="296">
        <v>1</v>
      </c>
      <c r="BG172" s="296">
        <v>0.73</v>
      </c>
      <c r="BH172" s="296">
        <v>1</v>
      </c>
      <c r="BI172" s="296">
        <v>1</v>
      </c>
      <c r="BJ172" s="296">
        <v>1</v>
      </c>
      <c r="BK172" s="296">
        <v>1</v>
      </c>
      <c r="BL172" s="296">
        <v>1</v>
      </c>
      <c r="BM172" s="296">
        <v>1</v>
      </c>
      <c r="BN172" s="296">
        <v>0.5</v>
      </c>
      <c r="BO172" s="296">
        <v>0.78</v>
      </c>
      <c r="BP172" s="296">
        <v>0.6</v>
      </c>
      <c r="BQ172" s="129"/>
    </row>
    <row r="173" spans="1:69" ht="14" x14ac:dyDescent="0.15">
      <c r="A173" s="117" t="s">
        <v>395</v>
      </c>
      <c r="B173" s="156" t="s">
        <v>521</v>
      </c>
      <c r="C173" s="156" t="s">
        <v>242</v>
      </c>
      <c r="D173" s="156" t="s">
        <v>810</v>
      </c>
      <c r="E173" s="156" t="s">
        <v>1026</v>
      </c>
      <c r="F173" s="120">
        <v>12</v>
      </c>
      <c r="G173" s="120">
        <v>96</v>
      </c>
      <c r="H173" s="254">
        <v>12</v>
      </c>
      <c r="I173" s="296">
        <v>1</v>
      </c>
      <c r="J173" s="296">
        <v>1</v>
      </c>
      <c r="K173" s="296">
        <v>1</v>
      </c>
      <c r="L173" s="296">
        <v>1</v>
      </c>
      <c r="M173" s="296">
        <v>1</v>
      </c>
      <c r="N173" s="296">
        <v>1</v>
      </c>
      <c r="O173" s="296">
        <v>1</v>
      </c>
      <c r="P173" s="296">
        <v>1</v>
      </c>
      <c r="Q173" s="296">
        <v>1</v>
      </c>
      <c r="R173" s="296">
        <v>1</v>
      </c>
      <c r="S173" s="296">
        <v>1</v>
      </c>
      <c r="T173" s="296">
        <v>1</v>
      </c>
      <c r="U173" s="296">
        <v>1</v>
      </c>
      <c r="V173" s="296">
        <v>1</v>
      </c>
      <c r="W173" s="296">
        <v>1</v>
      </c>
      <c r="X173" s="296">
        <v>1</v>
      </c>
      <c r="Y173" s="296">
        <v>1</v>
      </c>
      <c r="Z173" s="296">
        <v>1</v>
      </c>
      <c r="AA173" s="296">
        <v>1</v>
      </c>
      <c r="AB173" s="296">
        <v>1</v>
      </c>
      <c r="AC173" s="296">
        <v>1</v>
      </c>
      <c r="AD173" s="296">
        <v>1</v>
      </c>
      <c r="AE173" s="296">
        <v>1</v>
      </c>
      <c r="AF173" s="296">
        <v>0.81</v>
      </c>
      <c r="AG173" s="296">
        <v>1</v>
      </c>
      <c r="AH173" s="296">
        <v>1</v>
      </c>
      <c r="AI173" s="296">
        <v>1</v>
      </c>
      <c r="AJ173" s="296">
        <v>1</v>
      </c>
      <c r="AK173" s="296">
        <v>1</v>
      </c>
      <c r="AL173" s="296">
        <v>1</v>
      </c>
      <c r="AM173" s="296">
        <v>1</v>
      </c>
      <c r="AN173" s="296">
        <v>1</v>
      </c>
      <c r="AO173" s="296">
        <v>1</v>
      </c>
      <c r="AP173" s="296">
        <v>1</v>
      </c>
      <c r="AQ173" s="296">
        <v>1</v>
      </c>
      <c r="AR173" s="296">
        <v>1</v>
      </c>
      <c r="AS173" s="296">
        <v>1</v>
      </c>
      <c r="AT173" s="296">
        <v>1</v>
      </c>
      <c r="AU173" s="296">
        <v>1</v>
      </c>
      <c r="AV173" s="296">
        <v>0.5</v>
      </c>
      <c r="AW173" s="296">
        <v>1</v>
      </c>
      <c r="AX173" s="296">
        <v>0.89</v>
      </c>
      <c r="AY173" s="296">
        <v>1</v>
      </c>
      <c r="AZ173" s="296">
        <v>0.55000000000000004</v>
      </c>
      <c r="BA173" s="296">
        <v>1</v>
      </c>
      <c r="BB173" s="296">
        <v>0.6</v>
      </c>
      <c r="BC173" s="296">
        <v>1</v>
      </c>
      <c r="BD173" s="296">
        <v>1</v>
      </c>
      <c r="BE173" s="296">
        <v>1</v>
      </c>
      <c r="BF173" s="296">
        <v>1</v>
      </c>
      <c r="BG173" s="296">
        <v>0.73</v>
      </c>
      <c r="BH173" s="296">
        <v>1</v>
      </c>
      <c r="BI173" s="296">
        <v>1</v>
      </c>
      <c r="BJ173" s="296">
        <v>1</v>
      </c>
      <c r="BK173" s="296">
        <v>1</v>
      </c>
      <c r="BL173" s="296">
        <v>1</v>
      </c>
      <c r="BM173" s="296">
        <v>1</v>
      </c>
      <c r="BN173" s="296">
        <v>0.5</v>
      </c>
      <c r="BO173" s="296">
        <v>0.78</v>
      </c>
      <c r="BP173" s="296">
        <v>0.6</v>
      </c>
      <c r="BQ173" s="129"/>
    </row>
    <row r="174" spans="1:69" ht="14" x14ac:dyDescent="0.15">
      <c r="A174" s="117" t="s">
        <v>396</v>
      </c>
      <c r="B174" s="156" t="s">
        <v>521</v>
      </c>
      <c r="C174" s="156" t="s">
        <v>242</v>
      </c>
      <c r="D174" s="156" t="s">
        <v>811</v>
      </c>
      <c r="E174" s="156" t="s">
        <v>1026</v>
      </c>
      <c r="F174" s="120">
        <v>16</v>
      </c>
      <c r="G174" s="120">
        <v>64</v>
      </c>
      <c r="H174" s="254">
        <v>16</v>
      </c>
      <c r="I174" s="296">
        <v>1</v>
      </c>
      <c r="J174" s="296">
        <v>1</v>
      </c>
      <c r="K174" s="296">
        <v>1</v>
      </c>
      <c r="L174" s="296">
        <v>1</v>
      </c>
      <c r="M174" s="296">
        <v>1</v>
      </c>
      <c r="N174" s="296">
        <v>1</v>
      </c>
      <c r="O174" s="296">
        <v>1</v>
      </c>
      <c r="P174" s="296">
        <v>1</v>
      </c>
      <c r="Q174" s="296">
        <v>1</v>
      </c>
      <c r="R174" s="296">
        <v>1</v>
      </c>
      <c r="S174" s="296">
        <v>1</v>
      </c>
      <c r="T174" s="296">
        <v>1</v>
      </c>
      <c r="U174" s="296">
        <v>1</v>
      </c>
      <c r="V174" s="296">
        <v>1</v>
      </c>
      <c r="W174" s="296">
        <v>1</v>
      </c>
      <c r="X174" s="296">
        <v>1</v>
      </c>
      <c r="Y174" s="296">
        <v>1</v>
      </c>
      <c r="Z174" s="296">
        <v>1</v>
      </c>
      <c r="AA174" s="296">
        <v>1</v>
      </c>
      <c r="AB174" s="296">
        <v>1</v>
      </c>
      <c r="AC174" s="296">
        <v>1</v>
      </c>
      <c r="AD174" s="296">
        <v>1</v>
      </c>
      <c r="AE174" s="296">
        <v>1</v>
      </c>
      <c r="AF174" s="296">
        <v>0.81</v>
      </c>
      <c r="AG174" s="296">
        <v>1</v>
      </c>
      <c r="AH174" s="296">
        <v>1</v>
      </c>
      <c r="AI174" s="296">
        <v>1</v>
      </c>
      <c r="AJ174" s="296">
        <v>1</v>
      </c>
      <c r="AK174" s="296">
        <v>1</v>
      </c>
      <c r="AL174" s="296">
        <v>1</v>
      </c>
      <c r="AM174" s="296">
        <v>1</v>
      </c>
      <c r="AN174" s="296">
        <v>1</v>
      </c>
      <c r="AO174" s="296">
        <v>1</v>
      </c>
      <c r="AP174" s="296">
        <v>1</v>
      </c>
      <c r="AQ174" s="296">
        <v>1</v>
      </c>
      <c r="AR174" s="296">
        <v>1</v>
      </c>
      <c r="AS174" s="296">
        <v>1</v>
      </c>
      <c r="AT174" s="296">
        <v>1</v>
      </c>
      <c r="AU174" s="296">
        <v>1</v>
      </c>
      <c r="AV174" s="296">
        <v>0.5</v>
      </c>
      <c r="AW174" s="296">
        <v>1</v>
      </c>
      <c r="AX174" s="296">
        <v>0.89</v>
      </c>
      <c r="AY174" s="296">
        <v>1</v>
      </c>
      <c r="AZ174" s="296">
        <v>0.55000000000000004</v>
      </c>
      <c r="BA174" s="296">
        <v>1</v>
      </c>
      <c r="BB174" s="296">
        <v>0.6</v>
      </c>
      <c r="BC174" s="296">
        <v>1</v>
      </c>
      <c r="BD174" s="296">
        <v>1</v>
      </c>
      <c r="BE174" s="296">
        <v>1</v>
      </c>
      <c r="BF174" s="296">
        <v>1</v>
      </c>
      <c r="BG174" s="296">
        <v>0.73</v>
      </c>
      <c r="BH174" s="296">
        <v>1</v>
      </c>
      <c r="BI174" s="296">
        <v>1</v>
      </c>
      <c r="BJ174" s="296">
        <v>1</v>
      </c>
      <c r="BK174" s="296">
        <v>1</v>
      </c>
      <c r="BL174" s="296">
        <v>1</v>
      </c>
      <c r="BM174" s="296">
        <v>1</v>
      </c>
      <c r="BN174" s="296">
        <v>0.5</v>
      </c>
      <c r="BO174" s="296">
        <v>0.78</v>
      </c>
      <c r="BP174" s="296">
        <v>0.6</v>
      </c>
      <c r="BQ174" s="129"/>
    </row>
    <row r="175" spans="1:69" ht="14" x14ac:dyDescent="0.15">
      <c r="A175" s="117" t="s">
        <v>397</v>
      </c>
      <c r="B175" s="156" t="s">
        <v>521</v>
      </c>
      <c r="C175" s="156" t="s">
        <v>242</v>
      </c>
      <c r="D175" s="156" t="s">
        <v>812</v>
      </c>
      <c r="E175" s="156" t="s">
        <v>1026</v>
      </c>
      <c r="F175" s="120">
        <v>16</v>
      </c>
      <c r="G175" s="120">
        <v>88</v>
      </c>
      <c r="H175" s="254">
        <v>16</v>
      </c>
      <c r="I175" s="296">
        <v>1</v>
      </c>
      <c r="J175" s="296">
        <v>1</v>
      </c>
      <c r="K175" s="296">
        <v>1</v>
      </c>
      <c r="L175" s="296">
        <v>1</v>
      </c>
      <c r="M175" s="296">
        <v>1</v>
      </c>
      <c r="N175" s="296">
        <v>1</v>
      </c>
      <c r="O175" s="296">
        <v>1</v>
      </c>
      <c r="P175" s="296">
        <v>1</v>
      </c>
      <c r="Q175" s="296">
        <v>1</v>
      </c>
      <c r="R175" s="296">
        <v>1</v>
      </c>
      <c r="S175" s="296">
        <v>1</v>
      </c>
      <c r="T175" s="296">
        <v>1</v>
      </c>
      <c r="U175" s="296">
        <v>1</v>
      </c>
      <c r="V175" s="296">
        <v>1</v>
      </c>
      <c r="W175" s="296">
        <v>1</v>
      </c>
      <c r="X175" s="296">
        <v>1</v>
      </c>
      <c r="Y175" s="296">
        <v>1</v>
      </c>
      <c r="Z175" s="296">
        <v>1</v>
      </c>
      <c r="AA175" s="296">
        <v>1</v>
      </c>
      <c r="AB175" s="296">
        <v>1</v>
      </c>
      <c r="AC175" s="296">
        <v>1</v>
      </c>
      <c r="AD175" s="296">
        <v>1</v>
      </c>
      <c r="AE175" s="296">
        <v>1</v>
      </c>
      <c r="AF175" s="296">
        <v>0.81</v>
      </c>
      <c r="AG175" s="296">
        <v>1</v>
      </c>
      <c r="AH175" s="296">
        <v>1</v>
      </c>
      <c r="AI175" s="296">
        <v>1</v>
      </c>
      <c r="AJ175" s="296">
        <v>1</v>
      </c>
      <c r="AK175" s="296">
        <v>1</v>
      </c>
      <c r="AL175" s="296">
        <v>1</v>
      </c>
      <c r="AM175" s="296">
        <v>1</v>
      </c>
      <c r="AN175" s="296">
        <v>1</v>
      </c>
      <c r="AO175" s="296">
        <v>1</v>
      </c>
      <c r="AP175" s="296">
        <v>1</v>
      </c>
      <c r="AQ175" s="296">
        <v>1</v>
      </c>
      <c r="AR175" s="296">
        <v>1</v>
      </c>
      <c r="AS175" s="296">
        <v>1</v>
      </c>
      <c r="AT175" s="296">
        <v>1</v>
      </c>
      <c r="AU175" s="296">
        <v>1</v>
      </c>
      <c r="AV175" s="296">
        <v>0.5</v>
      </c>
      <c r="AW175" s="296">
        <v>1</v>
      </c>
      <c r="AX175" s="296">
        <v>0.89</v>
      </c>
      <c r="AY175" s="296">
        <v>1</v>
      </c>
      <c r="AZ175" s="296">
        <v>0.55000000000000004</v>
      </c>
      <c r="BA175" s="296">
        <v>1</v>
      </c>
      <c r="BB175" s="296">
        <v>0.6</v>
      </c>
      <c r="BC175" s="296">
        <v>1</v>
      </c>
      <c r="BD175" s="296">
        <v>1</v>
      </c>
      <c r="BE175" s="296">
        <v>1</v>
      </c>
      <c r="BF175" s="296">
        <v>1</v>
      </c>
      <c r="BG175" s="296">
        <v>0.73</v>
      </c>
      <c r="BH175" s="296">
        <v>1</v>
      </c>
      <c r="BI175" s="296">
        <v>1</v>
      </c>
      <c r="BJ175" s="296">
        <v>1</v>
      </c>
      <c r="BK175" s="296">
        <v>1</v>
      </c>
      <c r="BL175" s="296">
        <v>1</v>
      </c>
      <c r="BM175" s="296">
        <v>1</v>
      </c>
      <c r="BN175" s="296">
        <v>0.5</v>
      </c>
      <c r="BO175" s="296">
        <v>0.78</v>
      </c>
      <c r="BP175" s="296">
        <v>0.6</v>
      </c>
      <c r="BQ175" s="129"/>
    </row>
    <row r="176" spans="1:69" ht="14" x14ac:dyDescent="0.15">
      <c r="A176" s="117" t="s">
        <v>398</v>
      </c>
      <c r="B176" s="156" t="s">
        <v>521</v>
      </c>
      <c r="C176" s="156" t="s">
        <v>242</v>
      </c>
      <c r="D176" s="156" t="s">
        <v>813</v>
      </c>
      <c r="E176" s="156" t="s">
        <v>1026</v>
      </c>
      <c r="F176" s="120">
        <v>16</v>
      </c>
      <c r="G176" s="120">
        <v>144</v>
      </c>
      <c r="H176" s="254">
        <v>16</v>
      </c>
      <c r="I176" s="296">
        <v>1</v>
      </c>
      <c r="J176" s="296">
        <v>1</v>
      </c>
      <c r="K176" s="296">
        <v>1</v>
      </c>
      <c r="L176" s="296">
        <v>1</v>
      </c>
      <c r="M176" s="296">
        <v>1</v>
      </c>
      <c r="N176" s="296">
        <v>1</v>
      </c>
      <c r="O176" s="296">
        <v>1</v>
      </c>
      <c r="P176" s="296">
        <v>1</v>
      </c>
      <c r="Q176" s="296">
        <v>1</v>
      </c>
      <c r="R176" s="296">
        <v>1</v>
      </c>
      <c r="S176" s="296">
        <v>1</v>
      </c>
      <c r="T176" s="296">
        <v>1</v>
      </c>
      <c r="U176" s="296">
        <v>1</v>
      </c>
      <c r="V176" s="296">
        <v>1</v>
      </c>
      <c r="W176" s="296">
        <v>1</v>
      </c>
      <c r="X176" s="296">
        <v>1</v>
      </c>
      <c r="Y176" s="296">
        <v>1</v>
      </c>
      <c r="Z176" s="296">
        <v>1</v>
      </c>
      <c r="AA176" s="296">
        <v>1</v>
      </c>
      <c r="AB176" s="296">
        <v>1</v>
      </c>
      <c r="AC176" s="296">
        <v>1</v>
      </c>
      <c r="AD176" s="296">
        <v>1</v>
      </c>
      <c r="AE176" s="296">
        <v>1</v>
      </c>
      <c r="AF176" s="296">
        <v>0.81</v>
      </c>
      <c r="AG176" s="296">
        <v>1</v>
      </c>
      <c r="AH176" s="296">
        <v>1</v>
      </c>
      <c r="AI176" s="296">
        <v>1</v>
      </c>
      <c r="AJ176" s="296">
        <v>1</v>
      </c>
      <c r="AK176" s="296">
        <v>1</v>
      </c>
      <c r="AL176" s="296">
        <v>1</v>
      </c>
      <c r="AM176" s="296">
        <v>1</v>
      </c>
      <c r="AN176" s="296">
        <v>1</v>
      </c>
      <c r="AO176" s="296">
        <v>1</v>
      </c>
      <c r="AP176" s="296">
        <v>1</v>
      </c>
      <c r="AQ176" s="296">
        <v>1</v>
      </c>
      <c r="AR176" s="296">
        <v>1</v>
      </c>
      <c r="AS176" s="296">
        <v>1</v>
      </c>
      <c r="AT176" s="296">
        <v>1</v>
      </c>
      <c r="AU176" s="296">
        <v>1</v>
      </c>
      <c r="AV176" s="296">
        <v>0.5</v>
      </c>
      <c r="AW176" s="296">
        <v>1</v>
      </c>
      <c r="AX176" s="296">
        <v>0.89</v>
      </c>
      <c r="AY176" s="296">
        <v>1</v>
      </c>
      <c r="AZ176" s="296">
        <v>0.55000000000000004</v>
      </c>
      <c r="BA176" s="296">
        <v>1</v>
      </c>
      <c r="BB176" s="296">
        <v>0.6</v>
      </c>
      <c r="BC176" s="296">
        <v>1</v>
      </c>
      <c r="BD176" s="296">
        <v>1</v>
      </c>
      <c r="BE176" s="296">
        <v>1</v>
      </c>
      <c r="BF176" s="296">
        <v>1</v>
      </c>
      <c r="BG176" s="296">
        <v>0.89</v>
      </c>
      <c r="BH176" s="296">
        <v>1</v>
      </c>
      <c r="BI176" s="296">
        <v>1</v>
      </c>
      <c r="BJ176" s="296">
        <v>1</v>
      </c>
      <c r="BK176" s="296">
        <v>1</v>
      </c>
      <c r="BL176" s="296">
        <v>1</v>
      </c>
      <c r="BM176" s="296">
        <v>1</v>
      </c>
      <c r="BN176" s="296">
        <v>0.5</v>
      </c>
      <c r="BO176" s="296">
        <v>0.78</v>
      </c>
      <c r="BP176" s="296">
        <v>0.6</v>
      </c>
      <c r="BQ176" s="129"/>
    </row>
    <row r="177" spans="1:69" ht="14" x14ac:dyDescent="0.15">
      <c r="A177" s="117" t="s">
        <v>399</v>
      </c>
      <c r="B177" s="156" t="s">
        <v>521</v>
      </c>
      <c r="C177" s="156" t="s">
        <v>242</v>
      </c>
      <c r="D177" s="156" t="s">
        <v>814</v>
      </c>
      <c r="E177" s="156" t="s">
        <v>1026</v>
      </c>
      <c r="F177" s="120">
        <v>16</v>
      </c>
      <c r="G177" s="120">
        <v>184</v>
      </c>
      <c r="H177" s="254">
        <v>16</v>
      </c>
      <c r="I177" s="296">
        <v>1</v>
      </c>
      <c r="J177" s="296">
        <v>1</v>
      </c>
      <c r="K177" s="296">
        <v>1</v>
      </c>
      <c r="L177" s="296">
        <v>1</v>
      </c>
      <c r="M177" s="296">
        <v>1</v>
      </c>
      <c r="N177" s="296">
        <v>1</v>
      </c>
      <c r="O177" s="296">
        <v>1</v>
      </c>
      <c r="P177" s="296">
        <v>1</v>
      </c>
      <c r="Q177" s="296">
        <v>1</v>
      </c>
      <c r="R177" s="296">
        <v>1</v>
      </c>
      <c r="S177" s="296">
        <v>1</v>
      </c>
      <c r="T177" s="296">
        <v>1</v>
      </c>
      <c r="U177" s="296">
        <v>1</v>
      </c>
      <c r="V177" s="296">
        <v>1</v>
      </c>
      <c r="W177" s="296">
        <v>1</v>
      </c>
      <c r="X177" s="296">
        <v>1</v>
      </c>
      <c r="Y177" s="296">
        <v>1</v>
      </c>
      <c r="Z177" s="296">
        <v>1</v>
      </c>
      <c r="AA177" s="296">
        <v>1</v>
      </c>
      <c r="AB177" s="296">
        <v>1</v>
      </c>
      <c r="AC177" s="296">
        <v>1</v>
      </c>
      <c r="AD177" s="296">
        <v>1</v>
      </c>
      <c r="AE177" s="296">
        <v>1</v>
      </c>
      <c r="AF177" s="296">
        <v>0.81</v>
      </c>
      <c r="AG177" s="296">
        <v>1</v>
      </c>
      <c r="AH177" s="296">
        <v>1</v>
      </c>
      <c r="AI177" s="296">
        <v>1</v>
      </c>
      <c r="AJ177" s="296">
        <v>1</v>
      </c>
      <c r="AK177" s="296">
        <v>1</v>
      </c>
      <c r="AL177" s="296">
        <v>1</v>
      </c>
      <c r="AM177" s="296">
        <v>1</v>
      </c>
      <c r="AN177" s="296">
        <v>1</v>
      </c>
      <c r="AO177" s="296">
        <v>1</v>
      </c>
      <c r="AP177" s="296">
        <v>1</v>
      </c>
      <c r="AQ177" s="296">
        <v>1</v>
      </c>
      <c r="AR177" s="296">
        <v>1</v>
      </c>
      <c r="AS177" s="296">
        <v>1</v>
      </c>
      <c r="AT177" s="296">
        <v>1</v>
      </c>
      <c r="AU177" s="296">
        <v>1</v>
      </c>
      <c r="AV177" s="296">
        <v>0.5</v>
      </c>
      <c r="AW177" s="296">
        <v>1</v>
      </c>
      <c r="AX177" s="296">
        <v>0.89</v>
      </c>
      <c r="AY177" s="296">
        <v>1</v>
      </c>
      <c r="AZ177" s="296">
        <v>0.55000000000000004</v>
      </c>
      <c r="BA177" s="296">
        <v>1</v>
      </c>
      <c r="BB177" s="296">
        <v>0.6</v>
      </c>
      <c r="BC177" s="296">
        <v>1</v>
      </c>
      <c r="BD177" s="296">
        <v>1</v>
      </c>
      <c r="BE177" s="296">
        <v>1</v>
      </c>
      <c r="BF177" s="296">
        <v>1</v>
      </c>
      <c r="BG177" s="296">
        <v>0.73</v>
      </c>
      <c r="BH177" s="296">
        <v>1</v>
      </c>
      <c r="BI177" s="296">
        <v>1</v>
      </c>
      <c r="BJ177" s="296">
        <v>1</v>
      </c>
      <c r="BK177" s="296">
        <v>1</v>
      </c>
      <c r="BL177" s="296">
        <v>1</v>
      </c>
      <c r="BM177" s="296">
        <v>1</v>
      </c>
      <c r="BN177" s="296">
        <v>0.5</v>
      </c>
      <c r="BO177" s="296">
        <v>0.78</v>
      </c>
      <c r="BP177" s="296">
        <v>0.6</v>
      </c>
      <c r="BQ177" s="129"/>
    </row>
    <row r="178" spans="1:69" ht="15" x14ac:dyDescent="0.15">
      <c r="A178" s="104" t="s">
        <v>402</v>
      </c>
      <c r="B178" s="153" t="s">
        <v>522</v>
      </c>
      <c r="C178" s="153" t="s">
        <v>245</v>
      </c>
      <c r="D178" s="153" t="s">
        <v>817</v>
      </c>
      <c r="E178" s="153" t="s">
        <v>946</v>
      </c>
      <c r="F178" s="107">
        <v>16</v>
      </c>
      <c r="G178" s="107">
        <v>16</v>
      </c>
      <c r="H178" s="248">
        <v>16</v>
      </c>
      <c r="I178" s="296">
        <v>1</v>
      </c>
      <c r="J178" s="296">
        <v>1</v>
      </c>
      <c r="K178" s="296">
        <v>1</v>
      </c>
      <c r="L178" s="296">
        <v>1</v>
      </c>
      <c r="M178" s="296">
        <v>1</v>
      </c>
      <c r="N178" s="296">
        <v>1</v>
      </c>
      <c r="O178" s="296">
        <v>1</v>
      </c>
      <c r="P178" s="296">
        <v>1</v>
      </c>
      <c r="Q178" s="296">
        <v>1</v>
      </c>
      <c r="R178" s="296">
        <v>1</v>
      </c>
      <c r="S178" s="296">
        <v>1</v>
      </c>
      <c r="T178" s="296">
        <v>1</v>
      </c>
      <c r="U178" s="296">
        <v>1</v>
      </c>
      <c r="V178" s="296">
        <v>1</v>
      </c>
      <c r="W178" s="296">
        <v>1</v>
      </c>
      <c r="X178" s="296">
        <v>1</v>
      </c>
      <c r="Y178" s="296">
        <v>1</v>
      </c>
      <c r="Z178" s="296">
        <v>1</v>
      </c>
      <c r="AA178" s="296">
        <v>1</v>
      </c>
      <c r="AB178" s="296">
        <v>1</v>
      </c>
      <c r="AC178" s="296">
        <v>1</v>
      </c>
      <c r="AD178" s="296">
        <v>1</v>
      </c>
      <c r="AE178" s="296">
        <v>1</v>
      </c>
      <c r="AF178" s="296">
        <v>0.81</v>
      </c>
      <c r="AG178" s="296">
        <v>1</v>
      </c>
      <c r="AH178" s="296">
        <v>1</v>
      </c>
      <c r="AI178" s="296">
        <v>1</v>
      </c>
      <c r="AJ178" s="296">
        <v>1</v>
      </c>
      <c r="AK178" s="296">
        <v>1</v>
      </c>
      <c r="AL178" s="296">
        <v>1</v>
      </c>
      <c r="AM178" s="296">
        <v>1</v>
      </c>
      <c r="AN178" s="296">
        <v>1</v>
      </c>
      <c r="AO178" s="296">
        <v>1</v>
      </c>
      <c r="AP178" s="296">
        <v>1</v>
      </c>
      <c r="AQ178" s="296">
        <v>1</v>
      </c>
      <c r="AR178" s="296">
        <v>1</v>
      </c>
      <c r="AS178" s="296">
        <v>1</v>
      </c>
      <c r="AT178" s="296">
        <v>1</v>
      </c>
      <c r="AU178" s="296">
        <v>1</v>
      </c>
      <c r="AV178" s="296">
        <v>0.5</v>
      </c>
      <c r="AW178" s="296">
        <v>1</v>
      </c>
      <c r="AX178" s="296">
        <v>0.89</v>
      </c>
      <c r="AY178" s="296">
        <v>1</v>
      </c>
      <c r="AZ178" s="296">
        <v>0.55000000000000004</v>
      </c>
      <c r="BA178" s="296">
        <v>1</v>
      </c>
      <c r="BB178" s="296">
        <v>0.6</v>
      </c>
      <c r="BC178" s="296">
        <v>1</v>
      </c>
      <c r="BD178" s="296">
        <v>1</v>
      </c>
      <c r="BE178" s="296">
        <v>1</v>
      </c>
      <c r="BF178" s="296">
        <v>1</v>
      </c>
      <c r="BG178" s="296">
        <v>0.73</v>
      </c>
      <c r="BH178" s="296">
        <v>1</v>
      </c>
      <c r="BI178" s="296">
        <v>1</v>
      </c>
      <c r="BJ178" s="296">
        <v>1</v>
      </c>
      <c r="BK178" s="296">
        <v>1</v>
      </c>
      <c r="BL178" s="296">
        <v>1</v>
      </c>
      <c r="BM178" s="296">
        <v>1</v>
      </c>
      <c r="BN178" s="296">
        <v>0.5</v>
      </c>
      <c r="BO178" s="296">
        <v>0.78</v>
      </c>
      <c r="BP178" s="296">
        <v>0.6</v>
      </c>
      <c r="BQ178" s="129"/>
    </row>
    <row r="179" spans="1:69" ht="15" x14ac:dyDescent="0.15">
      <c r="A179" s="104" t="s">
        <v>403</v>
      </c>
      <c r="B179" s="153" t="s">
        <v>522</v>
      </c>
      <c r="C179" s="153" t="s">
        <v>245</v>
      </c>
      <c r="D179" s="153" t="s">
        <v>818</v>
      </c>
      <c r="E179" s="153" t="s">
        <v>946</v>
      </c>
      <c r="F179" s="107">
        <v>20</v>
      </c>
      <c r="G179" s="107">
        <v>20</v>
      </c>
      <c r="H179" s="248">
        <v>20</v>
      </c>
      <c r="I179" s="296">
        <v>1</v>
      </c>
      <c r="J179" s="296">
        <v>1</v>
      </c>
      <c r="K179" s="296">
        <v>1</v>
      </c>
      <c r="L179" s="296">
        <v>1</v>
      </c>
      <c r="M179" s="296">
        <v>1</v>
      </c>
      <c r="N179" s="296">
        <v>1</v>
      </c>
      <c r="O179" s="296">
        <v>1</v>
      </c>
      <c r="P179" s="296">
        <v>1</v>
      </c>
      <c r="Q179" s="296">
        <v>1</v>
      </c>
      <c r="R179" s="296">
        <v>1</v>
      </c>
      <c r="S179" s="296">
        <v>1</v>
      </c>
      <c r="T179" s="296">
        <v>1</v>
      </c>
      <c r="U179" s="296">
        <v>1</v>
      </c>
      <c r="V179" s="296">
        <v>1</v>
      </c>
      <c r="W179" s="296">
        <v>1</v>
      </c>
      <c r="X179" s="296">
        <v>1</v>
      </c>
      <c r="Y179" s="296">
        <v>1</v>
      </c>
      <c r="Z179" s="296">
        <v>1</v>
      </c>
      <c r="AA179" s="296">
        <v>1</v>
      </c>
      <c r="AB179" s="296">
        <v>1</v>
      </c>
      <c r="AC179" s="296">
        <v>1</v>
      </c>
      <c r="AD179" s="296">
        <v>1</v>
      </c>
      <c r="AE179" s="296">
        <v>1</v>
      </c>
      <c r="AF179" s="296">
        <v>0.81</v>
      </c>
      <c r="AG179" s="296">
        <v>1</v>
      </c>
      <c r="AH179" s="296">
        <v>1</v>
      </c>
      <c r="AI179" s="296">
        <v>1</v>
      </c>
      <c r="AJ179" s="296">
        <v>1</v>
      </c>
      <c r="AK179" s="296">
        <v>1</v>
      </c>
      <c r="AL179" s="296">
        <v>1</v>
      </c>
      <c r="AM179" s="296">
        <v>1</v>
      </c>
      <c r="AN179" s="296">
        <v>1</v>
      </c>
      <c r="AO179" s="296">
        <v>1</v>
      </c>
      <c r="AP179" s="296">
        <v>1</v>
      </c>
      <c r="AQ179" s="296">
        <v>1</v>
      </c>
      <c r="AR179" s="296">
        <v>1</v>
      </c>
      <c r="AS179" s="296">
        <v>1</v>
      </c>
      <c r="AT179" s="296">
        <v>1</v>
      </c>
      <c r="AU179" s="296">
        <v>1</v>
      </c>
      <c r="AV179" s="296">
        <v>0.5</v>
      </c>
      <c r="AW179" s="296">
        <v>1</v>
      </c>
      <c r="AX179" s="296">
        <v>0.89</v>
      </c>
      <c r="AY179" s="296">
        <v>1</v>
      </c>
      <c r="AZ179" s="296">
        <v>0.55000000000000004</v>
      </c>
      <c r="BA179" s="296">
        <v>1</v>
      </c>
      <c r="BB179" s="296">
        <v>0.6</v>
      </c>
      <c r="BC179" s="296">
        <v>1</v>
      </c>
      <c r="BD179" s="296">
        <v>1</v>
      </c>
      <c r="BE179" s="296">
        <v>1</v>
      </c>
      <c r="BF179" s="296">
        <v>1</v>
      </c>
      <c r="BG179" s="296">
        <v>0.73</v>
      </c>
      <c r="BH179" s="296">
        <v>1</v>
      </c>
      <c r="BI179" s="296">
        <v>1</v>
      </c>
      <c r="BJ179" s="296">
        <v>1</v>
      </c>
      <c r="BK179" s="296">
        <v>1</v>
      </c>
      <c r="BL179" s="296">
        <v>1</v>
      </c>
      <c r="BM179" s="296">
        <v>1</v>
      </c>
      <c r="BN179" s="296">
        <v>0.5</v>
      </c>
      <c r="BO179" s="296">
        <v>0.78</v>
      </c>
      <c r="BP179" s="296">
        <v>0.6</v>
      </c>
      <c r="BQ179" s="129"/>
    </row>
    <row r="180" spans="1:69" ht="15" x14ac:dyDescent="0.15">
      <c r="A180" s="104" t="s">
        <v>404</v>
      </c>
      <c r="B180" s="153" t="s">
        <v>522</v>
      </c>
      <c r="C180" s="153" t="s">
        <v>245</v>
      </c>
      <c r="D180" s="153" t="s">
        <v>819</v>
      </c>
      <c r="E180" s="153" t="s">
        <v>946</v>
      </c>
      <c r="F180" s="107">
        <v>20</v>
      </c>
      <c r="G180" s="107">
        <v>24</v>
      </c>
      <c r="H180" s="248">
        <v>20</v>
      </c>
      <c r="I180" s="296">
        <v>1</v>
      </c>
      <c r="J180" s="296">
        <v>1</v>
      </c>
      <c r="K180" s="296">
        <v>1</v>
      </c>
      <c r="L180" s="296">
        <v>1</v>
      </c>
      <c r="M180" s="296">
        <v>1</v>
      </c>
      <c r="N180" s="296">
        <v>1</v>
      </c>
      <c r="O180" s="296">
        <v>1</v>
      </c>
      <c r="P180" s="296">
        <v>1</v>
      </c>
      <c r="Q180" s="296">
        <v>1</v>
      </c>
      <c r="R180" s="296">
        <v>1</v>
      </c>
      <c r="S180" s="296">
        <v>1</v>
      </c>
      <c r="T180" s="296">
        <v>1</v>
      </c>
      <c r="U180" s="296">
        <v>1</v>
      </c>
      <c r="V180" s="296">
        <v>1</v>
      </c>
      <c r="W180" s="296">
        <v>1</v>
      </c>
      <c r="X180" s="296">
        <v>1</v>
      </c>
      <c r="Y180" s="296">
        <v>1</v>
      </c>
      <c r="Z180" s="296">
        <v>1</v>
      </c>
      <c r="AA180" s="296">
        <v>1</v>
      </c>
      <c r="AB180" s="296">
        <v>1</v>
      </c>
      <c r="AC180" s="296">
        <v>1</v>
      </c>
      <c r="AD180" s="296">
        <v>1</v>
      </c>
      <c r="AE180" s="296">
        <v>1</v>
      </c>
      <c r="AF180" s="296">
        <v>0.81</v>
      </c>
      <c r="AG180" s="296">
        <v>1</v>
      </c>
      <c r="AH180" s="296">
        <v>1</v>
      </c>
      <c r="AI180" s="296">
        <v>1</v>
      </c>
      <c r="AJ180" s="296">
        <v>1</v>
      </c>
      <c r="AK180" s="296">
        <v>1</v>
      </c>
      <c r="AL180" s="296">
        <v>1</v>
      </c>
      <c r="AM180" s="296">
        <v>1</v>
      </c>
      <c r="AN180" s="296">
        <v>1</v>
      </c>
      <c r="AO180" s="296">
        <v>1</v>
      </c>
      <c r="AP180" s="296">
        <v>1</v>
      </c>
      <c r="AQ180" s="296">
        <v>1</v>
      </c>
      <c r="AR180" s="296">
        <v>1</v>
      </c>
      <c r="AS180" s="296">
        <v>1</v>
      </c>
      <c r="AT180" s="296">
        <v>1</v>
      </c>
      <c r="AU180" s="296">
        <v>1</v>
      </c>
      <c r="AV180" s="296">
        <v>0.5</v>
      </c>
      <c r="AW180" s="296">
        <v>1</v>
      </c>
      <c r="AX180" s="296">
        <v>0.89</v>
      </c>
      <c r="AY180" s="296">
        <v>1</v>
      </c>
      <c r="AZ180" s="296">
        <v>0.55000000000000004</v>
      </c>
      <c r="BA180" s="296">
        <v>1</v>
      </c>
      <c r="BB180" s="296">
        <v>0.6</v>
      </c>
      <c r="BC180" s="296">
        <v>1</v>
      </c>
      <c r="BD180" s="296">
        <v>1</v>
      </c>
      <c r="BE180" s="296">
        <v>1</v>
      </c>
      <c r="BF180" s="296">
        <v>1</v>
      </c>
      <c r="BG180" s="296">
        <v>0.73</v>
      </c>
      <c r="BH180" s="296">
        <v>1</v>
      </c>
      <c r="BI180" s="296">
        <v>1</v>
      </c>
      <c r="BJ180" s="296">
        <v>1</v>
      </c>
      <c r="BK180" s="296">
        <v>1</v>
      </c>
      <c r="BL180" s="296">
        <v>1</v>
      </c>
      <c r="BM180" s="296">
        <v>1</v>
      </c>
      <c r="BN180" s="296">
        <v>0.5</v>
      </c>
      <c r="BO180" s="296">
        <v>0.78</v>
      </c>
      <c r="BP180" s="296">
        <v>0.6</v>
      </c>
      <c r="BQ180" s="129"/>
    </row>
    <row r="181" spans="1:69" ht="15" x14ac:dyDescent="0.15">
      <c r="A181" s="104" t="s">
        <v>405</v>
      </c>
      <c r="B181" s="153" t="s">
        <v>522</v>
      </c>
      <c r="C181" s="153" t="s">
        <v>245</v>
      </c>
      <c r="D181" s="153" t="s">
        <v>820</v>
      </c>
      <c r="E181" s="153" t="s">
        <v>946</v>
      </c>
      <c r="F181" s="107">
        <v>24</v>
      </c>
      <c r="G181" s="107">
        <v>24</v>
      </c>
      <c r="H181" s="248">
        <v>24</v>
      </c>
      <c r="I181" s="296">
        <v>1</v>
      </c>
      <c r="J181" s="296">
        <v>1</v>
      </c>
      <c r="K181" s="296">
        <v>1</v>
      </c>
      <c r="L181" s="296">
        <v>1</v>
      </c>
      <c r="M181" s="296">
        <v>1</v>
      </c>
      <c r="N181" s="296">
        <v>1</v>
      </c>
      <c r="O181" s="296">
        <v>1</v>
      </c>
      <c r="P181" s="296">
        <v>1</v>
      </c>
      <c r="Q181" s="296">
        <v>1</v>
      </c>
      <c r="R181" s="296">
        <v>1</v>
      </c>
      <c r="S181" s="296">
        <v>1</v>
      </c>
      <c r="T181" s="296">
        <v>1</v>
      </c>
      <c r="U181" s="296">
        <v>1</v>
      </c>
      <c r="V181" s="296">
        <v>1</v>
      </c>
      <c r="W181" s="296">
        <v>1</v>
      </c>
      <c r="X181" s="296">
        <v>1</v>
      </c>
      <c r="Y181" s="296">
        <v>1</v>
      </c>
      <c r="Z181" s="296">
        <v>1</v>
      </c>
      <c r="AA181" s="296">
        <v>1</v>
      </c>
      <c r="AB181" s="296">
        <v>1</v>
      </c>
      <c r="AC181" s="296">
        <v>1</v>
      </c>
      <c r="AD181" s="296">
        <v>1</v>
      </c>
      <c r="AE181" s="296">
        <v>1</v>
      </c>
      <c r="AF181" s="296">
        <v>0.81</v>
      </c>
      <c r="AG181" s="296">
        <v>1</v>
      </c>
      <c r="AH181" s="296">
        <v>1</v>
      </c>
      <c r="AI181" s="296">
        <v>1</v>
      </c>
      <c r="AJ181" s="296">
        <v>1</v>
      </c>
      <c r="AK181" s="296">
        <v>1</v>
      </c>
      <c r="AL181" s="296">
        <v>1</v>
      </c>
      <c r="AM181" s="296">
        <v>1</v>
      </c>
      <c r="AN181" s="296">
        <v>1</v>
      </c>
      <c r="AO181" s="296">
        <v>1</v>
      </c>
      <c r="AP181" s="296">
        <v>1</v>
      </c>
      <c r="AQ181" s="296">
        <v>1</v>
      </c>
      <c r="AR181" s="296">
        <v>1</v>
      </c>
      <c r="AS181" s="296">
        <v>1</v>
      </c>
      <c r="AT181" s="296">
        <v>1</v>
      </c>
      <c r="AU181" s="296">
        <v>1</v>
      </c>
      <c r="AV181" s="296">
        <v>0.5</v>
      </c>
      <c r="AW181" s="296">
        <v>1</v>
      </c>
      <c r="AX181" s="296">
        <v>0.89</v>
      </c>
      <c r="AY181" s="296">
        <v>1</v>
      </c>
      <c r="AZ181" s="296">
        <v>0.55000000000000004</v>
      </c>
      <c r="BA181" s="296">
        <v>1</v>
      </c>
      <c r="BB181" s="296">
        <v>0.6</v>
      </c>
      <c r="BC181" s="296">
        <v>1</v>
      </c>
      <c r="BD181" s="296">
        <v>1</v>
      </c>
      <c r="BE181" s="296">
        <v>1</v>
      </c>
      <c r="BF181" s="296">
        <v>1</v>
      </c>
      <c r="BG181" s="296">
        <v>0.73</v>
      </c>
      <c r="BH181" s="296">
        <v>1</v>
      </c>
      <c r="BI181" s="296">
        <v>1</v>
      </c>
      <c r="BJ181" s="296">
        <v>1</v>
      </c>
      <c r="BK181" s="296">
        <v>1</v>
      </c>
      <c r="BL181" s="296">
        <v>1</v>
      </c>
      <c r="BM181" s="296">
        <v>1</v>
      </c>
      <c r="BN181" s="296">
        <v>0.5</v>
      </c>
      <c r="BO181" s="296">
        <v>0.78</v>
      </c>
      <c r="BP181" s="296">
        <v>0.6</v>
      </c>
      <c r="BQ181" s="129"/>
    </row>
    <row r="182" spans="1:69" ht="15" x14ac:dyDescent="0.15">
      <c r="A182" s="104" t="s">
        <v>406</v>
      </c>
      <c r="B182" s="153" t="s">
        <v>522</v>
      </c>
      <c r="C182" s="153" t="s">
        <v>246</v>
      </c>
      <c r="D182" s="153" t="s">
        <v>821</v>
      </c>
      <c r="E182" s="153" t="s">
        <v>946</v>
      </c>
      <c r="F182" s="107">
        <v>17.600000000000001</v>
      </c>
      <c r="G182" s="107">
        <v>17.600000000000001</v>
      </c>
      <c r="H182" s="248">
        <v>17.600000000000001</v>
      </c>
      <c r="I182" s="296">
        <v>1</v>
      </c>
      <c r="J182" s="296">
        <v>1</v>
      </c>
      <c r="K182" s="296">
        <v>1</v>
      </c>
      <c r="L182" s="296">
        <v>1</v>
      </c>
      <c r="M182" s="296">
        <v>1</v>
      </c>
      <c r="N182" s="296">
        <v>1</v>
      </c>
      <c r="O182" s="296">
        <v>1</v>
      </c>
      <c r="P182" s="296">
        <v>1</v>
      </c>
      <c r="Q182" s="296">
        <v>1</v>
      </c>
      <c r="R182" s="296">
        <v>1</v>
      </c>
      <c r="S182" s="296">
        <v>1</v>
      </c>
      <c r="T182" s="296">
        <v>1</v>
      </c>
      <c r="U182" s="296">
        <v>1</v>
      </c>
      <c r="V182" s="296">
        <v>1</v>
      </c>
      <c r="W182" s="296">
        <v>1</v>
      </c>
      <c r="X182" s="296">
        <v>1</v>
      </c>
      <c r="Y182" s="296">
        <v>1</v>
      </c>
      <c r="Z182" s="296">
        <v>1</v>
      </c>
      <c r="AA182" s="296">
        <v>1</v>
      </c>
      <c r="AB182" s="296">
        <v>1</v>
      </c>
      <c r="AC182" s="296">
        <v>1</v>
      </c>
      <c r="AD182" s="296">
        <v>1</v>
      </c>
      <c r="AE182" s="296">
        <v>1</v>
      </c>
      <c r="AF182" s="296">
        <v>0.81</v>
      </c>
      <c r="AG182" s="296">
        <v>1</v>
      </c>
      <c r="AH182" s="296">
        <v>1</v>
      </c>
      <c r="AI182" s="296">
        <v>1</v>
      </c>
      <c r="AJ182" s="296">
        <v>1</v>
      </c>
      <c r="AK182" s="296">
        <v>1</v>
      </c>
      <c r="AL182" s="296">
        <v>1</v>
      </c>
      <c r="AM182" s="296">
        <v>1</v>
      </c>
      <c r="AN182" s="296">
        <v>1</v>
      </c>
      <c r="AO182" s="296">
        <v>1</v>
      </c>
      <c r="AP182" s="296">
        <v>1</v>
      </c>
      <c r="AQ182" s="296">
        <v>1</v>
      </c>
      <c r="AR182" s="296">
        <v>1</v>
      </c>
      <c r="AS182" s="296">
        <v>1</v>
      </c>
      <c r="AT182" s="296">
        <v>1</v>
      </c>
      <c r="AU182" s="296">
        <v>1</v>
      </c>
      <c r="AV182" s="296">
        <v>0.5</v>
      </c>
      <c r="AW182" s="296">
        <v>1</v>
      </c>
      <c r="AX182" s="296">
        <v>0.89</v>
      </c>
      <c r="AY182" s="296">
        <v>1</v>
      </c>
      <c r="AZ182" s="296">
        <v>0.55000000000000004</v>
      </c>
      <c r="BA182" s="296">
        <v>1</v>
      </c>
      <c r="BB182" s="296">
        <v>0.6</v>
      </c>
      <c r="BC182" s="296">
        <v>1</v>
      </c>
      <c r="BD182" s="296">
        <v>1</v>
      </c>
      <c r="BE182" s="296">
        <v>1</v>
      </c>
      <c r="BF182" s="296">
        <v>1</v>
      </c>
      <c r="BG182" s="296">
        <v>0.73</v>
      </c>
      <c r="BH182" s="296">
        <v>1</v>
      </c>
      <c r="BI182" s="296">
        <v>1</v>
      </c>
      <c r="BJ182" s="296">
        <v>1</v>
      </c>
      <c r="BK182" s="296">
        <v>1</v>
      </c>
      <c r="BL182" s="296">
        <v>1</v>
      </c>
      <c r="BM182" s="296">
        <v>1</v>
      </c>
      <c r="BN182" s="296">
        <v>0.5</v>
      </c>
      <c r="BO182" s="296">
        <v>0.78</v>
      </c>
      <c r="BP182" s="296">
        <v>0.6</v>
      </c>
      <c r="BQ182" s="129"/>
    </row>
    <row r="183" spans="1:69" ht="15" x14ac:dyDescent="0.15">
      <c r="A183" s="104" t="s">
        <v>951</v>
      </c>
      <c r="B183" s="153" t="s">
        <v>521</v>
      </c>
      <c r="C183" s="153" t="s">
        <v>228</v>
      </c>
      <c r="D183" s="153" t="s">
        <v>822</v>
      </c>
      <c r="E183" s="153" t="s">
        <v>1025</v>
      </c>
      <c r="F183" s="107">
        <v>16</v>
      </c>
      <c r="G183" s="107">
        <v>40</v>
      </c>
      <c r="H183" s="248">
        <v>16</v>
      </c>
      <c r="I183" s="296">
        <v>1</v>
      </c>
      <c r="J183" s="296">
        <v>1</v>
      </c>
      <c r="K183" s="296">
        <v>1</v>
      </c>
      <c r="L183" s="296">
        <v>1</v>
      </c>
      <c r="M183" s="296">
        <v>1</v>
      </c>
      <c r="N183" s="296">
        <v>1</v>
      </c>
      <c r="O183" s="296">
        <v>1</v>
      </c>
      <c r="P183" s="296">
        <v>1</v>
      </c>
      <c r="Q183" s="296">
        <v>1</v>
      </c>
      <c r="R183" s="296">
        <v>1</v>
      </c>
      <c r="S183" s="296">
        <v>1</v>
      </c>
      <c r="T183" s="296">
        <v>1</v>
      </c>
      <c r="U183" s="296">
        <v>1</v>
      </c>
      <c r="V183" s="296">
        <v>1</v>
      </c>
      <c r="W183" s="296">
        <v>1</v>
      </c>
      <c r="X183" s="296">
        <v>1</v>
      </c>
      <c r="Y183" s="296">
        <v>1</v>
      </c>
      <c r="Z183" s="296">
        <v>1</v>
      </c>
      <c r="AA183" s="296">
        <v>1</v>
      </c>
      <c r="AB183" s="296">
        <v>1</v>
      </c>
      <c r="AC183" s="296">
        <v>1</v>
      </c>
      <c r="AD183" s="296">
        <v>1</v>
      </c>
      <c r="AE183" s="296">
        <v>1</v>
      </c>
      <c r="AF183" s="296">
        <v>0.81</v>
      </c>
      <c r="AG183" s="296">
        <v>1</v>
      </c>
      <c r="AH183" s="296">
        <v>1</v>
      </c>
      <c r="AI183" s="296">
        <v>1</v>
      </c>
      <c r="AJ183" s="296">
        <v>1</v>
      </c>
      <c r="AK183" s="296">
        <v>1</v>
      </c>
      <c r="AL183" s="296">
        <v>1</v>
      </c>
      <c r="AM183" s="296">
        <v>1</v>
      </c>
      <c r="AN183" s="296">
        <v>1</v>
      </c>
      <c r="AO183" s="296">
        <v>1</v>
      </c>
      <c r="AP183" s="296">
        <v>1</v>
      </c>
      <c r="AQ183" s="296">
        <v>1</v>
      </c>
      <c r="AR183" s="296">
        <v>1</v>
      </c>
      <c r="AS183" s="296">
        <v>1</v>
      </c>
      <c r="AT183" s="296">
        <v>1</v>
      </c>
      <c r="AU183" s="296">
        <v>1</v>
      </c>
      <c r="AV183" s="296">
        <v>0.5</v>
      </c>
      <c r="AW183" s="296">
        <v>1</v>
      </c>
      <c r="AX183" s="296">
        <v>0.89</v>
      </c>
      <c r="AY183" s="296">
        <v>1</v>
      </c>
      <c r="AZ183" s="296">
        <v>0.55000000000000004</v>
      </c>
      <c r="BA183" s="296">
        <v>1</v>
      </c>
      <c r="BB183" s="296">
        <v>0.6</v>
      </c>
      <c r="BC183" s="296">
        <v>1</v>
      </c>
      <c r="BD183" s="296">
        <v>1</v>
      </c>
      <c r="BE183" s="296">
        <v>1</v>
      </c>
      <c r="BF183" s="296">
        <v>1</v>
      </c>
      <c r="BG183" s="296">
        <v>0.73</v>
      </c>
      <c r="BH183" s="296">
        <v>1</v>
      </c>
      <c r="BI183" s="296">
        <v>1</v>
      </c>
      <c r="BJ183" s="296">
        <v>1</v>
      </c>
      <c r="BK183" s="296">
        <v>1</v>
      </c>
      <c r="BL183" s="296">
        <v>1</v>
      </c>
      <c r="BM183" s="296">
        <v>1</v>
      </c>
      <c r="BN183" s="296">
        <v>0.5</v>
      </c>
      <c r="BO183" s="296">
        <v>0.78</v>
      </c>
      <c r="BP183" s="296">
        <v>0.6</v>
      </c>
      <c r="BQ183" s="129"/>
    </row>
    <row r="184" spans="1:69" ht="15" x14ac:dyDescent="0.15">
      <c r="A184" s="104" t="s">
        <v>407</v>
      </c>
      <c r="B184" s="153" t="s">
        <v>523</v>
      </c>
      <c r="C184" s="153" t="s">
        <v>228</v>
      </c>
      <c r="D184" s="153" t="s">
        <v>823</v>
      </c>
      <c r="E184" s="153" t="s">
        <v>1027</v>
      </c>
      <c r="F184" s="107">
        <v>8</v>
      </c>
      <c r="G184" s="107">
        <v>16</v>
      </c>
      <c r="H184" s="248"/>
      <c r="I184" s="296">
        <v>1</v>
      </c>
      <c r="J184" s="296">
        <v>1</v>
      </c>
      <c r="K184" s="296">
        <v>1</v>
      </c>
      <c r="L184" s="296">
        <v>1</v>
      </c>
      <c r="M184" s="296">
        <v>1</v>
      </c>
      <c r="N184" s="296">
        <v>1</v>
      </c>
      <c r="O184" s="296">
        <v>1</v>
      </c>
      <c r="P184" s="296">
        <v>1</v>
      </c>
      <c r="Q184" s="296">
        <v>1</v>
      </c>
      <c r="R184" s="296">
        <v>1</v>
      </c>
      <c r="S184" s="296">
        <v>1</v>
      </c>
      <c r="T184" s="296">
        <v>1</v>
      </c>
      <c r="U184" s="296">
        <v>1</v>
      </c>
      <c r="V184" s="296">
        <v>1</v>
      </c>
      <c r="W184" s="296">
        <v>1</v>
      </c>
      <c r="X184" s="296">
        <v>1</v>
      </c>
      <c r="Y184" s="296">
        <v>1</v>
      </c>
      <c r="Z184" s="296">
        <v>1</v>
      </c>
      <c r="AA184" s="296">
        <v>1</v>
      </c>
      <c r="AB184" s="296">
        <v>1</v>
      </c>
      <c r="AC184" s="296">
        <v>1</v>
      </c>
      <c r="AD184" s="296">
        <v>1</v>
      </c>
      <c r="AE184" s="296">
        <v>1</v>
      </c>
      <c r="AF184" s="296">
        <v>0.81</v>
      </c>
      <c r="AG184" s="296">
        <v>1</v>
      </c>
      <c r="AH184" s="296">
        <v>1</v>
      </c>
      <c r="AI184" s="296">
        <v>1</v>
      </c>
      <c r="AJ184" s="296">
        <v>1</v>
      </c>
      <c r="AK184" s="296">
        <v>1</v>
      </c>
      <c r="AL184" s="296">
        <v>1</v>
      </c>
      <c r="AM184" s="296">
        <v>1</v>
      </c>
      <c r="AN184" s="296">
        <v>1</v>
      </c>
      <c r="AO184" s="296">
        <v>1</v>
      </c>
      <c r="AP184" s="296">
        <v>1</v>
      </c>
      <c r="AQ184" s="296">
        <v>1</v>
      </c>
      <c r="AR184" s="296">
        <v>1</v>
      </c>
      <c r="AS184" s="296">
        <v>1</v>
      </c>
      <c r="AT184" s="296">
        <v>1</v>
      </c>
      <c r="AU184" s="296">
        <v>1</v>
      </c>
      <c r="AV184" s="296">
        <v>0.5</v>
      </c>
      <c r="AW184" s="296">
        <v>1</v>
      </c>
      <c r="AX184" s="296">
        <v>0.89</v>
      </c>
      <c r="AY184" s="296">
        <v>1</v>
      </c>
      <c r="AZ184" s="296">
        <v>0.55000000000000004</v>
      </c>
      <c r="BA184" s="296">
        <v>1</v>
      </c>
      <c r="BB184" s="296">
        <v>0.6</v>
      </c>
      <c r="BC184" s="296">
        <v>1</v>
      </c>
      <c r="BD184" s="296">
        <v>1</v>
      </c>
      <c r="BE184" s="296">
        <v>1</v>
      </c>
      <c r="BF184" s="296">
        <v>1</v>
      </c>
      <c r="BG184" s="296">
        <v>0.73</v>
      </c>
      <c r="BH184" s="296">
        <v>1</v>
      </c>
      <c r="BI184" s="296">
        <v>1</v>
      </c>
      <c r="BJ184" s="296">
        <v>1</v>
      </c>
      <c r="BK184" s="296">
        <v>1</v>
      </c>
      <c r="BL184" s="296">
        <v>1</v>
      </c>
      <c r="BM184" s="296">
        <v>1</v>
      </c>
      <c r="BN184" s="296">
        <v>0.5</v>
      </c>
      <c r="BO184" s="296">
        <v>0.78</v>
      </c>
      <c r="BP184" s="296">
        <v>0.6</v>
      </c>
      <c r="BQ184" s="129"/>
    </row>
    <row r="185" spans="1:69" ht="15" x14ac:dyDescent="0.15">
      <c r="A185" s="104" t="s">
        <v>408</v>
      </c>
      <c r="B185" s="153" t="s">
        <v>523</v>
      </c>
      <c r="C185" s="153" t="s">
        <v>228</v>
      </c>
      <c r="D185" s="153" t="s">
        <v>824</v>
      </c>
      <c r="E185" s="153" t="s">
        <v>1027</v>
      </c>
      <c r="F185" s="107">
        <v>12</v>
      </c>
      <c r="G185" s="107">
        <v>20</v>
      </c>
      <c r="H185" s="248"/>
      <c r="I185" s="296">
        <v>1</v>
      </c>
      <c r="J185" s="296">
        <v>1</v>
      </c>
      <c r="K185" s="296">
        <v>1</v>
      </c>
      <c r="L185" s="296">
        <v>1</v>
      </c>
      <c r="M185" s="296">
        <v>1</v>
      </c>
      <c r="N185" s="296">
        <v>1</v>
      </c>
      <c r="O185" s="296">
        <v>1</v>
      </c>
      <c r="P185" s="296">
        <v>1</v>
      </c>
      <c r="Q185" s="296">
        <v>1</v>
      </c>
      <c r="R185" s="296">
        <v>1</v>
      </c>
      <c r="S185" s="296">
        <v>1</v>
      </c>
      <c r="T185" s="296">
        <v>1</v>
      </c>
      <c r="U185" s="296">
        <v>1</v>
      </c>
      <c r="V185" s="296">
        <v>1</v>
      </c>
      <c r="W185" s="296">
        <v>1</v>
      </c>
      <c r="X185" s="296">
        <v>1</v>
      </c>
      <c r="Y185" s="296">
        <v>1</v>
      </c>
      <c r="Z185" s="296">
        <v>1</v>
      </c>
      <c r="AA185" s="296">
        <v>1</v>
      </c>
      <c r="AB185" s="296">
        <v>1</v>
      </c>
      <c r="AC185" s="296">
        <v>1</v>
      </c>
      <c r="AD185" s="296">
        <v>1</v>
      </c>
      <c r="AE185" s="296">
        <v>1</v>
      </c>
      <c r="AF185" s="296">
        <v>0.81</v>
      </c>
      <c r="AG185" s="296">
        <v>1</v>
      </c>
      <c r="AH185" s="296">
        <v>1</v>
      </c>
      <c r="AI185" s="296">
        <v>1</v>
      </c>
      <c r="AJ185" s="296">
        <v>1</v>
      </c>
      <c r="AK185" s="296">
        <v>1</v>
      </c>
      <c r="AL185" s="296">
        <v>1</v>
      </c>
      <c r="AM185" s="296">
        <v>1</v>
      </c>
      <c r="AN185" s="296">
        <v>1</v>
      </c>
      <c r="AO185" s="296">
        <v>1</v>
      </c>
      <c r="AP185" s="296">
        <v>1</v>
      </c>
      <c r="AQ185" s="296">
        <v>1</v>
      </c>
      <c r="AR185" s="296">
        <v>1</v>
      </c>
      <c r="AS185" s="296">
        <v>1</v>
      </c>
      <c r="AT185" s="296">
        <v>1</v>
      </c>
      <c r="AU185" s="296">
        <v>1</v>
      </c>
      <c r="AV185" s="296">
        <v>0.5</v>
      </c>
      <c r="AW185" s="296">
        <v>1</v>
      </c>
      <c r="AX185" s="296">
        <v>0.89</v>
      </c>
      <c r="AY185" s="296">
        <v>1</v>
      </c>
      <c r="AZ185" s="296">
        <v>0.55000000000000004</v>
      </c>
      <c r="BA185" s="296">
        <v>1</v>
      </c>
      <c r="BB185" s="296">
        <v>0.6</v>
      </c>
      <c r="BC185" s="296">
        <v>1</v>
      </c>
      <c r="BD185" s="296">
        <v>1</v>
      </c>
      <c r="BE185" s="296">
        <v>1</v>
      </c>
      <c r="BF185" s="296">
        <v>1</v>
      </c>
      <c r="BG185" s="296">
        <v>0.73</v>
      </c>
      <c r="BH185" s="296">
        <v>1</v>
      </c>
      <c r="BI185" s="296">
        <v>1</v>
      </c>
      <c r="BJ185" s="296">
        <v>1</v>
      </c>
      <c r="BK185" s="296">
        <v>1</v>
      </c>
      <c r="BL185" s="296">
        <v>1</v>
      </c>
      <c r="BM185" s="296">
        <v>1</v>
      </c>
      <c r="BN185" s="296">
        <v>0.5</v>
      </c>
      <c r="BO185" s="296">
        <v>0.78</v>
      </c>
      <c r="BP185" s="296">
        <v>0.6</v>
      </c>
      <c r="BQ185" s="129"/>
    </row>
    <row r="186" spans="1:69" ht="15" x14ac:dyDescent="0.15">
      <c r="A186" s="104" t="s">
        <v>409</v>
      </c>
      <c r="B186" s="153" t="s">
        <v>523</v>
      </c>
      <c r="C186" s="153" t="s">
        <v>228</v>
      </c>
      <c r="D186" s="153" t="s">
        <v>825</v>
      </c>
      <c r="E186" s="153" t="s">
        <v>1027</v>
      </c>
      <c r="F186" s="107">
        <v>16</v>
      </c>
      <c r="G186" s="107">
        <v>32</v>
      </c>
      <c r="H186" s="248"/>
      <c r="I186" s="296">
        <v>1</v>
      </c>
      <c r="J186" s="296">
        <v>1</v>
      </c>
      <c r="K186" s="296">
        <v>1</v>
      </c>
      <c r="L186" s="296">
        <v>1</v>
      </c>
      <c r="M186" s="296">
        <v>1</v>
      </c>
      <c r="N186" s="296">
        <v>1</v>
      </c>
      <c r="O186" s="296">
        <v>1</v>
      </c>
      <c r="P186" s="296">
        <v>1</v>
      </c>
      <c r="Q186" s="296">
        <v>1</v>
      </c>
      <c r="R186" s="296">
        <v>1</v>
      </c>
      <c r="S186" s="296">
        <v>1</v>
      </c>
      <c r="T186" s="296">
        <v>1</v>
      </c>
      <c r="U186" s="296">
        <v>1</v>
      </c>
      <c r="V186" s="296">
        <v>1</v>
      </c>
      <c r="W186" s="296">
        <v>1</v>
      </c>
      <c r="X186" s="296">
        <v>1</v>
      </c>
      <c r="Y186" s="296">
        <v>1</v>
      </c>
      <c r="Z186" s="296">
        <v>1</v>
      </c>
      <c r="AA186" s="296">
        <v>1</v>
      </c>
      <c r="AB186" s="296">
        <v>1</v>
      </c>
      <c r="AC186" s="296">
        <v>1</v>
      </c>
      <c r="AD186" s="296">
        <v>1</v>
      </c>
      <c r="AE186" s="296">
        <v>1</v>
      </c>
      <c r="AF186" s="296">
        <v>0.81</v>
      </c>
      <c r="AG186" s="296">
        <v>1</v>
      </c>
      <c r="AH186" s="296">
        <v>1</v>
      </c>
      <c r="AI186" s="296">
        <v>1</v>
      </c>
      <c r="AJ186" s="296">
        <v>1</v>
      </c>
      <c r="AK186" s="296">
        <v>1</v>
      </c>
      <c r="AL186" s="296">
        <v>1</v>
      </c>
      <c r="AM186" s="296">
        <v>1</v>
      </c>
      <c r="AN186" s="296">
        <v>1</v>
      </c>
      <c r="AO186" s="296">
        <v>1</v>
      </c>
      <c r="AP186" s="296">
        <v>1</v>
      </c>
      <c r="AQ186" s="296">
        <v>1</v>
      </c>
      <c r="AR186" s="296">
        <v>1</v>
      </c>
      <c r="AS186" s="296">
        <v>1</v>
      </c>
      <c r="AT186" s="296">
        <v>1</v>
      </c>
      <c r="AU186" s="296">
        <v>1</v>
      </c>
      <c r="AV186" s="296">
        <v>0.5</v>
      </c>
      <c r="AW186" s="296">
        <v>1</v>
      </c>
      <c r="AX186" s="296">
        <v>0.89</v>
      </c>
      <c r="AY186" s="296">
        <v>1</v>
      </c>
      <c r="AZ186" s="296">
        <v>0.55000000000000004</v>
      </c>
      <c r="BA186" s="296">
        <v>1</v>
      </c>
      <c r="BB186" s="296">
        <v>0.6</v>
      </c>
      <c r="BC186" s="296">
        <v>1</v>
      </c>
      <c r="BD186" s="296">
        <v>1</v>
      </c>
      <c r="BE186" s="296">
        <v>1</v>
      </c>
      <c r="BF186" s="296">
        <v>1</v>
      </c>
      <c r="BG186" s="296">
        <v>0.73</v>
      </c>
      <c r="BH186" s="296">
        <v>1</v>
      </c>
      <c r="BI186" s="296">
        <v>1</v>
      </c>
      <c r="BJ186" s="296">
        <v>1</v>
      </c>
      <c r="BK186" s="296">
        <v>1</v>
      </c>
      <c r="BL186" s="296">
        <v>1</v>
      </c>
      <c r="BM186" s="296">
        <v>1</v>
      </c>
      <c r="BN186" s="296">
        <v>0.5</v>
      </c>
      <c r="BO186" s="296">
        <v>0.78</v>
      </c>
      <c r="BP186" s="296">
        <v>0.6</v>
      </c>
      <c r="BQ186" s="129"/>
    </row>
    <row r="187" spans="1:69" ht="15" x14ac:dyDescent="0.15">
      <c r="A187" s="104" t="s">
        <v>410</v>
      </c>
      <c r="B187" s="153" t="s">
        <v>523</v>
      </c>
      <c r="C187" s="153" t="s">
        <v>228</v>
      </c>
      <c r="D187" s="153" t="s">
        <v>826</v>
      </c>
      <c r="E187" s="153" t="s">
        <v>1027</v>
      </c>
      <c r="F187" s="107">
        <v>24</v>
      </c>
      <c r="G187" s="107">
        <v>32</v>
      </c>
      <c r="H187" s="248"/>
      <c r="I187" s="296">
        <v>1</v>
      </c>
      <c r="J187" s="296">
        <v>1</v>
      </c>
      <c r="K187" s="296">
        <v>1</v>
      </c>
      <c r="L187" s="296">
        <v>1</v>
      </c>
      <c r="M187" s="296">
        <v>1</v>
      </c>
      <c r="N187" s="296">
        <v>1</v>
      </c>
      <c r="O187" s="296">
        <v>1</v>
      </c>
      <c r="P187" s="296">
        <v>1</v>
      </c>
      <c r="Q187" s="296">
        <v>1</v>
      </c>
      <c r="R187" s="296">
        <v>1</v>
      </c>
      <c r="S187" s="296">
        <v>1</v>
      </c>
      <c r="T187" s="296">
        <v>1</v>
      </c>
      <c r="U187" s="296">
        <v>1</v>
      </c>
      <c r="V187" s="296">
        <v>1</v>
      </c>
      <c r="W187" s="296">
        <v>1</v>
      </c>
      <c r="X187" s="296">
        <v>1</v>
      </c>
      <c r="Y187" s="296">
        <v>1</v>
      </c>
      <c r="Z187" s="296">
        <v>1</v>
      </c>
      <c r="AA187" s="296">
        <v>1</v>
      </c>
      <c r="AB187" s="296">
        <v>1</v>
      </c>
      <c r="AC187" s="296">
        <v>1</v>
      </c>
      <c r="AD187" s="296">
        <v>1</v>
      </c>
      <c r="AE187" s="296">
        <v>1</v>
      </c>
      <c r="AF187" s="296">
        <v>0.81</v>
      </c>
      <c r="AG187" s="296">
        <v>1</v>
      </c>
      <c r="AH187" s="296">
        <v>1</v>
      </c>
      <c r="AI187" s="296">
        <v>1</v>
      </c>
      <c r="AJ187" s="296">
        <v>1</v>
      </c>
      <c r="AK187" s="296">
        <v>1</v>
      </c>
      <c r="AL187" s="296">
        <v>1</v>
      </c>
      <c r="AM187" s="296">
        <v>1</v>
      </c>
      <c r="AN187" s="296">
        <v>1</v>
      </c>
      <c r="AO187" s="296">
        <v>1</v>
      </c>
      <c r="AP187" s="296">
        <v>1</v>
      </c>
      <c r="AQ187" s="296">
        <v>1</v>
      </c>
      <c r="AR187" s="296">
        <v>1</v>
      </c>
      <c r="AS187" s="296">
        <v>1</v>
      </c>
      <c r="AT187" s="296">
        <v>1</v>
      </c>
      <c r="AU187" s="296">
        <v>1</v>
      </c>
      <c r="AV187" s="296">
        <v>0.5</v>
      </c>
      <c r="AW187" s="296">
        <v>1</v>
      </c>
      <c r="AX187" s="296">
        <v>0.89</v>
      </c>
      <c r="AY187" s="296">
        <v>1</v>
      </c>
      <c r="AZ187" s="296">
        <v>0.55000000000000004</v>
      </c>
      <c r="BA187" s="296">
        <v>1</v>
      </c>
      <c r="BB187" s="296">
        <v>0.6</v>
      </c>
      <c r="BC187" s="296">
        <v>1</v>
      </c>
      <c r="BD187" s="296">
        <v>1</v>
      </c>
      <c r="BE187" s="296">
        <v>1</v>
      </c>
      <c r="BF187" s="296">
        <v>1</v>
      </c>
      <c r="BG187" s="296">
        <v>0.73</v>
      </c>
      <c r="BH187" s="296">
        <v>1</v>
      </c>
      <c r="BI187" s="296">
        <v>1</v>
      </c>
      <c r="BJ187" s="296">
        <v>1</v>
      </c>
      <c r="BK187" s="296">
        <v>1</v>
      </c>
      <c r="BL187" s="296">
        <v>1</v>
      </c>
      <c r="BM187" s="296">
        <v>1</v>
      </c>
      <c r="BN187" s="296">
        <v>0.5</v>
      </c>
      <c r="BO187" s="296">
        <v>0.78</v>
      </c>
      <c r="BP187" s="296">
        <v>0.6</v>
      </c>
      <c r="BQ187" s="129"/>
    </row>
    <row r="188" spans="1:69" ht="15" x14ac:dyDescent="0.15">
      <c r="A188" s="104" t="s">
        <v>411</v>
      </c>
      <c r="B188" s="153" t="s">
        <v>523</v>
      </c>
      <c r="C188" s="153" t="s">
        <v>227</v>
      </c>
      <c r="D188" s="153" t="s">
        <v>827</v>
      </c>
      <c r="E188" s="153" t="s">
        <v>1027</v>
      </c>
      <c r="F188" s="107">
        <v>16</v>
      </c>
      <c r="G188" s="107">
        <v>16</v>
      </c>
      <c r="H188" s="248"/>
      <c r="I188" s="296">
        <v>1</v>
      </c>
      <c r="J188" s="296">
        <v>1</v>
      </c>
      <c r="K188" s="296">
        <v>1</v>
      </c>
      <c r="L188" s="296">
        <v>1</v>
      </c>
      <c r="M188" s="296">
        <v>1</v>
      </c>
      <c r="N188" s="296">
        <v>1</v>
      </c>
      <c r="O188" s="296">
        <v>1</v>
      </c>
      <c r="P188" s="296">
        <v>1</v>
      </c>
      <c r="Q188" s="296">
        <v>1</v>
      </c>
      <c r="R188" s="296">
        <v>1</v>
      </c>
      <c r="S188" s="296">
        <v>1</v>
      </c>
      <c r="T188" s="296">
        <v>1</v>
      </c>
      <c r="U188" s="296">
        <v>1</v>
      </c>
      <c r="V188" s="296">
        <v>1</v>
      </c>
      <c r="W188" s="296">
        <v>1</v>
      </c>
      <c r="X188" s="296">
        <v>1</v>
      </c>
      <c r="Y188" s="296">
        <v>1</v>
      </c>
      <c r="Z188" s="296">
        <v>1</v>
      </c>
      <c r="AA188" s="296">
        <v>1</v>
      </c>
      <c r="AB188" s="296">
        <v>1</v>
      </c>
      <c r="AC188" s="296">
        <v>1</v>
      </c>
      <c r="AD188" s="296">
        <v>1</v>
      </c>
      <c r="AE188" s="296">
        <v>1</v>
      </c>
      <c r="AF188" s="296">
        <v>0.81</v>
      </c>
      <c r="AG188" s="296">
        <v>1</v>
      </c>
      <c r="AH188" s="296">
        <v>1</v>
      </c>
      <c r="AI188" s="296">
        <v>1</v>
      </c>
      <c r="AJ188" s="296">
        <v>1</v>
      </c>
      <c r="AK188" s="296">
        <v>1</v>
      </c>
      <c r="AL188" s="296">
        <v>1</v>
      </c>
      <c r="AM188" s="296">
        <v>1</v>
      </c>
      <c r="AN188" s="296">
        <v>1</v>
      </c>
      <c r="AO188" s="296">
        <v>1</v>
      </c>
      <c r="AP188" s="296">
        <v>1</v>
      </c>
      <c r="AQ188" s="296">
        <v>1</v>
      </c>
      <c r="AR188" s="296">
        <v>1</v>
      </c>
      <c r="AS188" s="296">
        <v>1</v>
      </c>
      <c r="AT188" s="296">
        <v>1</v>
      </c>
      <c r="AU188" s="296">
        <v>1</v>
      </c>
      <c r="AV188" s="296">
        <v>0.5</v>
      </c>
      <c r="AW188" s="296">
        <v>1</v>
      </c>
      <c r="AX188" s="296">
        <v>0.89</v>
      </c>
      <c r="AY188" s="296">
        <v>1</v>
      </c>
      <c r="AZ188" s="296">
        <v>0.55000000000000004</v>
      </c>
      <c r="BA188" s="296">
        <v>1</v>
      </c>
      <c r="BB188" s="296">
        <v>0.6</v>
      </c>
      <c r="BC188" s="296">
        <v>1</v>
      </c>
      <c r="BD188" s="296">
        <v>1</v>
      </c>
      <c r="BE188" s="296">
        <v>1</v>
      </c>
      <c r="BF188" s="296">
        <v>1</v>
      </c>
      <c r="BG188" s="296">
        <v>0.73</v>
      </c>
      <c r="BH188" s="296">
        <v>1</v>
      </c>
      <c r="BI188" s="296">
        <v>1</v>
      </c>
      <c r="BJ188" s="296">
        <v>1</v>
      </c>
      <c r="BK188" s="296">
        <v>1</v>
      </c>
      <c r="BL188" s="296">
        <v>1</v>
      </c>
      <c r="BM188" s="296">
        <v>1</v>
      </c>
      <c r="BN188" s="296">
        <v>0.5</v>
      </c>
      <c r="BO188" s="296">
        <v>0.78</v>
      </c>
      <c r="BP188" s="296">
        <v>0.6</v>
      </c>
      <c r="BQ188" s="129"/>
    </row>
    <row r="189" spans="1:69" ht="15" x14ac:dyDescent="0.15">
      <c r="A189" s="104" t="s">
        <v>412</v>
      </c>
      <c r="B189" s="153" t="s">
        <v>523</v>
      </c>
      <c r="C189" s="153" t="s">
        <v>247</v>
      </c>
      <c r="D189" s="170" t="s">
        <v>828</v>
      </c>
      <c r="E189" s="153" t="s">
        <v>1027</v>
      </c>
      <c r="F189" s="107">
        <v>6</v>
      </c>
      <c r="G189" s="107">
        <v>16</v>
      </c>
      <c r="H189" s="248"/>
      <c r="I189" s="296">
        <v>1</v>
      </c>
      <c r="J189" s="296">
        <v>1</v>
      </c>
      <c r="K189" s="296">
        <v>1</v>
      </c>
      <c r="L189" s="296">
        <v>1</v>
      </c>
      <c r="M189" s="296">
        <v>1</v>
      </c>
      <c r="N189" s="296">
        <v>1</v>
      </c>
      <c r="O189" s="296">
        <v>1</v>
      </c>
      <c r="P189" s="296">
        <v>1</v>
      </c>
      <c r="Q189" s="296">
        <v>1</v>
      </c>
      <c r="R189" s="296">
        <v>1</v>
      </c>
      <c r="S189" s="296">
        <v>1</v>
      </c>
      <c r="T189" s="296">
        <v>1</v>
      </c>
      <c r="U189" s="296">
        <v>1</v>
      </c>
      <c r="V189" s="296">
        <v>1</v>
      </c>
      <c r="W189" s="296">
        <v>1</v>
      </c>
      <c r="X189" s="296">
        <v>1</v>
      </c>
      <c r="Y189" s="296">
        <v>1</v>
      </c>
      <c r="Z189" s="296">
        <v>1</v>
      </c>
      <c r="AA189" s="296">
        <v>1</v>
      </c>
      <c r="AB189" s="296">
        <v>1</v>
      </c>
      <c r="AC189" s="296">
        <v>1</v>
      </c>
      <c r="AD189" s="296">
        <v>1</v>
      </c>
      <c r="AE189" s="296">
        <v>1</v>
      </c>
      <c r="AF189" s="296">
        <v>0.81</v>
      </c>
      <c r="AG189" s="296">
        <v>1</v>
      </c>
      <c r="AH189" s="296">
        <v>1</v>
      </c>
      <c r="AI189" s="296">
        <v>1</v>
      </c>
      <c r="AJ189" s="296">
        <v>1</v>
      </c>
      <c r="AK189" s="296">
        <v>1</v>
      </c>
      <c r="AL189" s="296">
        <v>1</v>
      </c>
      <c r="AM189" s="296">
        <v>1</v>
      </c>
      <c r="AN189" s="296">
        <v>1</v>
      </c>
      <c r="AO189" s="296">
        <v>1</v>
      </c>
      <c r="AP189" s="296">
        <v>1</v>
      </c>
      <c r="AQ189" s="296">
        <v>1</v>
      </c>
      <c r="AR189" s="296">
        <v>1</v>
      </c>
      <c r="AS189" s="296">
        <v>1</v>
      </c>
      <c r="AT189" s="296">
        <v>1</v>
      </c>
      <c r="AU189" s="296">
        <v>1</v>
      </c>
      <c r="AV189" s="296">
        <v>0.5</v>
      </c>
      <c r="AW189" s="296">
        <v>1</v>
      </c>
      <c r="AX189" s="296">
        <v>0.89</v>
      </c>
      <c r="AY189" s="296">
        <v>1</v>
      </c>
      <c r="AZ189" s="296">
        <v>0.55000000000000004</v>
      </c>
      <c r="BA189" s="296">
        <v>1</v>
      </c>
      <c r="BB189" s="296">
        <v>0.6</v>
      </c>
      <c r="BC189" s="296">
        <v>1</v>
      </c>
      <c r="BD189" s="296">
        <v>1</v>
      </c>
      <c r="BE189" s="296">
        <v>1</v>
      </c>
      <c r="BF189" s="296">
        <v>1</v>
      </c>
      <c r="BG189" s="296">
        <v>0.73</v>
      </c>
      <c r="BH189" s="296">
        <v>1</v>
      </c>
      <c r="BI189" s="296">
        <v>1</v>
      </c>
      <c r="BJ189" s="296">
        <v>1</v>
      </c>
      <c r="BK189" s="296">
        <v>1</v>
      </c>
      <c r="BL189" s="296">
        <v>1</v>
      </c>
      <c r="BM189" s="296">
        <v>1</v>
      </c>
      <c r="BN189" s="296">
        <v>0.5</v>
      </c>
      <c r="BO189" s="296">
        <v>0.78</v>
      </c>
      <c r="BP189" s="296">
        <v>0.6</v>
      </c>
      <c r="BQ189" s="129"/>
    </row>
    <row r="190" spans="1:69" ht="15" x14ac:dyDescent="0.15">
      <c r="A190" s="104" t="s">
        <v>413</v>
      </c>
      <c r="B190" s="153" t="s">
        <v>523</v>
      </c>
      <c r="C190" s="153" t="s">
        <v>247</v>
      </c>
      <c r="D190" s="170" t="s">
        <v>829</v>
      </c>
      <c r="E190" s="153" t="s">
        <v>1027</v>
      </c>
      <c r="F190" s="107">
        <v>8</v>
      </c>
      <c r="G190" s="107">
        <v>16</v>
      </c>
      <c r="H190" s="248"/>
      <c r="I190" s="296">
        <v>1</v>
      </c>
      <c r="J190" s="296">
        <v>1</v>
      </c>
      <c r="K190" s="296">
        <v>1</v>
      </c>
      <c r="L190" s="296">
        <v>1</v>
      </c>
      <c r="M190" s="296">
        <v>1</v>
      </c>
      <c r="N190" s="296">
        <v>1</v>
      </c>
      <c r="O190" s="296">
        <v>1</v>
      </c>
      <c r="P190" s="296">
        <v>1</v>
      </c>
      <c r="Q190" s="296">
        <v>1</v>
      </c>
      <c r="R190" s="296">
        <v>1</v>
      </c>
      <c r="S190" s="296">
        <v>1</v>
      </c>
      <c r="T190" s="296">
        <v>1</v>
      </c>
      <c r="U190" s="296">
        <v>1</v>
      </c>
      <c r="V190" s="296">
        <v>1</v>
      </c>
      <c r="W190" s="296">
        <v>1</v>
      </c>
      <c r="X190" s="296">
        <v>1</v>
      </c>
      <c r="Y190" s="296">
        <v>1</v>
      </c>
      <c r="Z190" s="296">
        <v>1</v>
      </c>
      <c r="AA190" s="296">
        <v>1</v>
      </c>
      <c r="AB190" s="296">
        <v>1</v>
      </c>
      <c r="AC190" s="296">
        <v>1</v>
      </c>
      <c r="AD190" s="296">
        <v>1</v>
      </c>
      <c r="AE190" s="296">
        <v>1</v>
      </c>
      <c r="AF190" s="296">
        <v>0.81</v>
      </c>
      <c r="AG190" s="296">
        <v>1</v>
      </c>
      <c r="AH190" s="296">
        <v>1</v>
      </c>
      <c r="AI190" s="296">
        <v>1</v>
      </c>
      <c r="AJ190" s="296">
        <v>1</v>
      </c>
      <c r="AK190" s="296">
        <v>1</v>
      </c>
      <c r="AL190" s="296">
        <v>1</v>
      </c>
      <c r="AM190" s="296">
        <v>1</v>
      </c>
      <c r="AN190" s="296">
        <v>1</v>
      </c>
      <c r="AO190" s="296">
        <v>1</v>
      </c>
      <c r="AP190" s="296">
        <v>1</v>
      </c>
      <c r="AQ190" s="296">
        <v>1</v>
      </c>
      <c r="AR190" s="296">
        <v>1</v>
      </c>
      <c r="AS190" s="296">
        <v>1</v>
      </c>
      <c r="AT190" s="296">
        <v>1</v>
      </c>
      <c r="AU190" s="296">
        <v>1</v>
      </c>
      <c r="AV190" s="296">
        <v>0.5</v>
      </c>
      <c r="AW190" s="296">
        <v>1</v>
      </c>
      <c r="AX190" s="296">
        <v>0.89</v>
      </c>
      <c r="AY190" s="296">
        <v>1</v>
      </c>
      <c r="AZ190" s="296">
        <v>0.55000000000000004</v>
      </c>
      <c r="BA190" s="296">
        <v>1</v>
      </c>
      <c r="BB190" s="296">
        <v>0.6</v>
      </c>
      <c r="BC190" s="296">
        <v>1</v>
      </c>
      <c r="BD190" s="296">
        <v>1</v>
      </c>
      <c r="BE190" s="296">
        <v>1</v>
      </c>
      <c r="BF190" s="296">
        <v>1</v>
      </c>
      <c r="BG190" s="296">
        <v>0.73</v>
      </c>
      <c r="BH190" s="296">
        <v>1</v>
      </c>
      <c r="BI190" s="296">
        <v>1</v>
      </c>
      <c r="BJ190" s="296">
        <v>1</v>
      </c>
      <c r="BK190" s="296">
        <v>1</v>
      </c>
      <c r="BL190" s="296">
        <v>1</v>
      </c>
      <c r="BM190" s="296">
        <v>1</v>
      </c>
      <c r="BN190" s="296">
        <v>0.5</v>
      </c>
      <c r="BO190" s="296">
        <v>0.78</v>
      </c>
      <c r="BP190" s="296">
        <v>0.6</v>
      </c>
      <c r="BQ190" s="129"/>
    </row>
    <row r="191" spans="1:69" ht="15" x14ac:dyDescent="0.15">
      <c r="A191" s="104" t="s">
        <v>414</v>
      </c>
      <c r="B191" s="153" t="s">
        <v>523</v>
      </c>
      <c r="C191" s="153" t="s">
        <v>247</v>
      </c>
      <c r="D191" s="170" t="s">
        <v>830</v>
      </c>
      <c r="E191" s="153" t="s">
        <v>1027</v>
      </c>
      <c r="F191" s="107">
        <v>8</v>
      </c>
      <c r="G191" s="107">
        <v>24</v>
      </c>
      <c r="H191" s="248"/>
      <c r="I191" s="296">
        <v>1</v>
      </c>
      <c r="J191" s="296">
        <v>1</v>
      </c>
      <c r="K191" s="296">
        <v>1</v>
      </c>
      <c r="L191" s="296">
        <v>1</v>
      </c>
      <c r="M191" s="296">
        <v>1</v>
      </c>
      <c r="N191" s="296">
        <v>1</v>
      </c>
      <c r="O191" s="296">
        <v>1</v>
      </c>
      <c r="P191" s="296">
        <v>1</v>
      </c>
      <c r="Q191" s="296">
        <v>1</v>
      </c>
      <c r="R191" s="296">
        <v>1</v>
      </c>
      <c r="S191" s="296">
        <v>1</v>
      </c>
      <c r="T191" s="296">
        <v>1</v>
      </c>
      <c r="U191" s="296">
        <v>1</v>
      </c>
      <c r="V191" s="296">
        <v>1</v>
      </c>
      <c r="W191" s="296">
        <v>1</v>
      </c>
      <c r="X191" s="296">
        <v>1</v>
      </c>
      <c r="Y191" s="296">
        <v>1</v>
      </c>
      <c r="Z191" s="296">
        <v>1</v>
      </c>
      <c r="AA191" s="296">
        <v>1</v>
      </c>
      <c r="AB191" s="296">
        <v>1</v>
      </c>
      <c r="AC191" s="296">
        <v>1</v>
      </c>
      <c r="AD191" s="296">
        <v>1</v>
      </c>
      <c r="AE191" s="296">
        <v>1</v>
      </c>
      <c r="AF191" s="296">
        <v>0.81</v>
      </c>
      <c r="AG191" s="296">
        <v>1</v>
      </c>
      <c r="AH191" s="296">
        <v>1</v>
      </c>
      <c r="AI191" s="296">
        <v>1</v>
      </c>
      <c r="AJ191" s="296">
        <v>1</v>
      </c>
      <c r="AK191" s="296">
        <v>1</v>
      </c>
      <c r="AL191" s="296">
        <v>1</v>
      </c>
      <c r="AM191" s="296">
        <v>1</v>
      </c>
      <c r="AN191" s="296">
        <v>1</v>
      </c>
      <c r="AO191" s="296">
        <v>1</v>
      </c>
      <c r="AP191" s="296">
        <v>1</v>
      </c>
      <c r="AQ191" s="296">
        <v>1</v>
      </c>
      <c r="AR191" s="296">
        <v>1</v>
      </c>
      <c r="AS191" s="296">
        <v>1</v>
      </c>
      <c r="AT191" s="296">
        <v>1</v>
      </c>
      <c r="AU191" s="296">
        <v>1</v>
      </c>
      <c r="AV191" s="296">
        <v>0.5</v>
      </c>
      <c r="AW191" s="296">
        <v>1</v>
      </c>
      <c r="AX191" s="296">
        <v>0.89</v>
      </c>
      <c r="AY191" s="296">
        <v>1</v>
      </c>
      <c r="AZ191" s="296">
        <v>0.55000000000000004</v>
      </c>
      <c r="BA191" s="296">
        <v>1</v>
      </c>
      <c r="BB191" s="296">
        <v>0.6</v>
      </c>
      <c r="BC191" s="296">
        <v>1</v>
      </c>
      <c r="BD191" s="296">
        <v>1</v>
      </c>
      <c r="BE191" s="296">
        <v>1</v>
      </c>
      <c r="BF191" s="296">
        <v>1</v>
      </c>
      <c r="BG191" s="296">
        <v>0.89</v>
      </c>
      <c r="BH191" s="296">
        <v>1</v>
      </c>
      <c r="BI191" s="296">
        <v>1</v>
      </c>
      <c r="BJ191" s="296">
        <v>1</v>
      </c>
      <c r="BK191" s="296">
        <v>1</v>
      </c>
      <c r="BL191" s="296">
        <v>1</v>
      </c>
      <c r="BM191" s="296">
        <v>1</v>
      </c>
      <c r="BN191" s="296">
        <v>0.5</v>
      </c>
      <c r="BO191" s="296">
        <v>0.78</v>
      </c>
      <c r="BP191" s="296">
        <v>0.6</v>
      </c>
      <c r="BQ191" s="129"/>
    </row>
    <row r="192" spans="1:69" ht="15" x14ac:dyDescent="0.15">
      <c r="A192" s="104" t="s">
        <v>415</v>
      </c>
      <c r="B192" s="153" t="s">
        <v>523</v>
      </c>
      <c r="C192" s="153" t="s">
        <v>247</v>
      </c>
      <c r="D192" s="170" t="s">
        <v>831</v>
      </c>
      <c r="E192" s="153" t="s">
        <v>1027</v>
      </c>
      <c r="F192" s="107">
        <v>12</v>
      </c>
      <c r="G192" s="107">
        <v>40</v>
      </c>
      <c r="H192" s="248"/>
      <c r="I192" s="296">
        <v>1</v>
      </c>
      <c r="J192" s="296">
        <v>1</v>
      </c>
      <c r="K192" s="296">
        <v>1</v>
      </c>
      <c r="L192" s="296">
        <v>1</v>
      </c>
      <c r="M192" s="296">
        <v>1</v>
      </c>
      <c r="N192" s="296">
        <v>1</v>
      </c>
      <c r="O192" s="296">
        <v>1</v>
      </c>
      <c r="P192" s="296">
        <v>1</v>
      </c>
      <c r="Q192" s="296">
        <v>1</v>
      </c>
      <c r="R192" s="296">
        <v>1</v>
      </c>
      <c r="S192" s="296">
        <v>1</v>
      </c>
      <c r="T192" s="296">
        <v>1</v>
      </c>
      <c r="U192" s="296">
        <v>1</v>
      </c>
      <c r="V192" s="296">
        <v>1</v>
      </c>
      <c r="W192" s="296">
        <v>1</v>
      </c>
      <c r="X192" s="296">
        <v>1</v>
      </c>
      <c r="Y192" s="296">
        <v>1</v>
      </c>
      <c r="Z192" s="296">
        <v>1</v>
      </c>
      <c r="AA192" s="296">
        <v>1</v>
      </c>
      <c r="AB192" s="296">
        <v>1</v>
      </c>
      <c r="AC192" s="296">
        <v>1</v>
      </c>
      <c r="AD192" s="296">
        <v>1</v>
      </c>
      <c r="AE192" s="296">
        <v>1</v>
      </c>
      <c r="AF192" s="296">
        <v>0.81</v>
      </c>
      <c r="AG192" s="296">
        <v>1</v>
      </c>
      <c r="AH192" s="296">
        <v>1</v>
      </c>
      <c r="AI192" s="296">
        <v>1</v>
      </c>
      <c r="AJ192" s="296">
        <v>1</v>
      </c>
      <c r="AK192" s="296">
        <v>1</v>
      </c>
      <c r="AL192" s="296">
        <v>1</v>
      </c>
      <c r="AM192" s="296">
        <v>1</v>
      </c>
      <c r="AN192" s="296">
        <v>1</v>
      </c>
      <c r="AO192" s="296">
        <v>1</v>
      </c>
      <c r="AP192" s="296">
        <v>1</v>
      </c>
      <c r="AQ192" s="296">
        <v>1</v>
      </c>
      <c r="AR192" s="296">
        <v>1</v>
      </c>
      <c r="AS192" s="296">
        <v>1</v>
      </c>
      <c r="AT192" s="296">
        <v>1</v>
      </c>
      <c r="AU192" s="296">
        <v>1</v>
      </c>
      <c r="AV192" s="296">
        <v>0.5</v>
      </c>
      <c r="AW192" s="296">
        <v>1</v>
      </c>
      <c r="AX192" s="296">
        <v>0.89</v>
      </c>
      <c r="AY192" s="296">
        <v>1</v>
      </c>
      <c r="AZ192" s="296">
        <v>0.55000000000000004</v>
      </c>
      <c r="BA192" s="296">
        <v>1</v>
      </c>
      <c r="BB192" s="296">
        <v>0.6</v>
      </c>
      <c r="BC192" s="296">
        <v>1</v>
      </c>
      <c r="BD192" s="296">
        <v>1</v>
      </c>
      <c r="BE192" s="296">
        <v>1</v>
      </c>
      <c r="BF192" s="296">
        <v>1</v>
      </c>
      <c r="BG192" s="296">
        <v>0.73</v>
      </c>
      <c r="BH192" s="296">
        <v>1</v>
      </c>
      <c r="BI192" s="296">
        <v>1</v>
      </c>
      <c r="BJ192" s="296">
        <v>1</v>
      </c>
      <c r="BK192" s="296">
        <v>1</v>
      </c>
      <c r="BL192" s="296">
        <v>1</v>
      </c>
      <c r="BM192" s="296">
        <v>1</v>
      </c>
      <c r="BN192" s="296">
        <v>0.5</v>
      </c>
      <c r="BO192" s="296">
        <v>0.78</v>
      </c>
      <c r="BP192" s="296">
        <v>0.6</v>
      </c>
      <c r="BQ192" s="129"/>
    </row>
    <row r="193" spans="1:69" ht="15" x14ac:dyDescent="0.15">
      <c r="A193" s="104" t="s">
        <v>416</v>
      </c>
      <c r="B193" s="153" t="s">
        <v>523</v>
      </c>
      <c r="C193" s="153" t="s">
        <v>247</v>
      </c>
      <c r="D193" s="171" t="s">
        <v>840</v>
      </c>
      <c r="E193" s="153" t="s">
        <v>1027</v>
      </c>
      <c r="F193" s="107">
        <v>16</v>
      </c>
      <c r="G193" s="107">
        <v>24</v>
      </c>
      <c r="H193" s="248"/>
      <c r="I193" s="296">
        <v>1</v>
      </c>
      <c r="J193" s="296">
        <v>1</v>
      </c>
      <c r="K193" s="296">
        <v>1</v>
      </c>
      <c r="L193" s="296">
        <v>1</v>
      </c>
      <c r="M193" s="296">
        <v>1</v>
      </c>
      <c r="N193" s="296">
        <v>1</v>
      </c>
      <c r="O193" s="296">
        <v>1</v>
      </c>
      <c r="P193" s="296">
        <v>1</v>
      </c>
      <c r="Q193" s="296">
        <v>1</v>
      </c>
      <c r="R193" s="296">
        <v>1</v>
      </c>
      <c r="S193" s="296">
        <v>1</v>
      </c>
      <c r="T193" s="296">
        <v>1</v>
      </c>
      <c r="U193" s="296">
        <v>1</v>
      </c>
      <c r="V193" s="296">
        <v>1</v>
      </c>
      <c r="W193" s="296">
        <v>1</v>
      </c>
      <c r="X193" s="296">
        <v>1</v>
      </c>
      <c r="Y193" s="296">
        <v>1</v>
      </c>
      <c r="Z193" s="296">
        <v>1</v>
      </c>
      <c r="AA193" s="296">
        <v>1</v>
      </c>
      <c r="AB193" s="296">
        <v>1</v>
      </c>
      <c r="AC193" s="296">
        <v>1</v>
      </c>
      <c r="AD193" s="296">
        <v>1</v>
      </c>
      <c r="AE193" s="296">
        <v>1</v>
      </c>
      <c r="AF193" s="296">
        <v>0.81</v>
      </c>
      <c r="AG193" s="296">
        <v>1</v>
      </c>
      <c r="AH193" s="296">
        <v>1</v>
      </c>
      <c r="AI193" s="296">
        <v>1</v>
      </c>
      <c r="AJ193" s="296">
        <v>1</v>
      </c>
      <c r="AK193" s="296">
        <v>0.6</v>
      </c>
      <c r="AL193" s="296">
        <v>1</v>
      </c>
      <c r="AM193" s="296">
        <v>1</v>
      </c>
      <c r="AN193" s="296">
        <v>1</v>
      </c>
      <c r="AO193" s="296">
        <v>1</v>
      </c>
      <c r="AP193" s="296">
        <v>1</v>
      </c>
      <c r="AQ193" s="296">
        <v>1</v>
      </c>
      <c r="AR193" s="296">
        <v>1</v>
      </c>
      <c r="AS193" s="296">
        <v>1</v>
      </c>
      <c r="AT193" s="296">
        <v>1</v>
      </c>
      <c r="AU193" s="296">
        <v>1</v>
      </c>
      <c r="AV193" s="296">
        <v>0.5</v>
      </c>
      <c r="AW193" s="296">
        <v>1</v>
      </c>
      <c r="AX193" s="296">
        <v>0.89</v>
      </c>
      <c r="AY193" s="296">
        <v>1</v>
      </c>
      <c r="AZ193" s="296">
        <v>0.55000000000000004</v>
      </c>
      <c r="BA193" s="296">
        <v>1</v>
      </c>
      <c r="BB193" s="296">
        <v>0.6</v>
      </c>
      <c r="BC193" s="296">
        <v>1</v>
      </c>
      <c r="BD193" s="296">
        <v>1</v>
      </c>
      <c r="BE193" s="296">
        <v>1</v>
      </c>
      <c r="BF193" s="296">
        <v>1</v>
      </c>
      <c r="BG193" s="296">
        <v>0.73</v>
      </c>
      <c r="BH193" s="296">
        <v>1</v>
      </c>
      <c r="BI193" s="296">
        <v>1</v>
      </c>
      <c r="BJ193" s="296">
        <v>1</v>
      </c>
      <c r="BK193" s="296">
        <v>1</v>
      </c>
      <c r="BL193" s="296">
        <v>1</v>
      </c>
      <c r="BM193" s="296">
        <v>1</v>
      </c>
      <c r="BN193" s="296">
        <v>0.5</v>
      </c>
      <c r="BO193" s="296">
        <v>0.78</v>
      </c>
      <c r="BP193" s="296">
        <v>0.6</v>
      </c>
      <c r="BQ193" s="129"/>
    </row>
    <row r="194" spans="1:69" ht="15" x14ac:dyDescent="0.15">
      <c r="A194" s="104" t="s">
        <v>417</v>
      </c>
      <c r="B194" s="153" t="s">
        <v>523</v>
      </c>
      <c r="C194" s="153" t="s">
        <v>247</v>
      </c>
      <c r="D194" s="171" t="s">
        <v>841</v>
      </c>
      <c r="E194" s="153" t="s">
        <v>1027</v>
      </c>
      <c r="F194" s="107">
        <v>16</v>
      </c>
      <c r="G194" s="107">
        <v>48</v>
      </c>
      <c r="H194" s="248"/>
      <c r="I194" s="296">
        <v>1</v>
      </c>
      <c r="J194" s="296">
        <v>1</v>
      </c>
      <c r="K194" s="296">
        <v>1</v>
      </c>
      <c r="L194" s="296">
        <v>1</v>
      </c>
      <c r="M194" s="296">
        <v>1</v>
      </c>
      <c r="N194" s="296">
        <v>1</v>
      </c>
      <c r="O194" s="296">
        <v>1</v>
      </c>
      <c r="P194" s="296">
        <v>1</v>
      </c>
      <c r="Q194" s="296">
        <v>1</v>
      </c>
      <c r="R194" s="296">
        <v>1</v>
      </c>
      <c r="S194" s="296">
        <v>1</v>
      </c>
      <c r="T194" s="296">
        <v>1</v>
      </c>
      <c r="U194" s="296">
        <v>1</v>
      </c>
      <c r="V194" s="296">
        <v>1</v>
      </c>
      <c r="W194" s="296">
        <v>1</v>
      </c>
      <c r="X194" s="296">
        <v>1</v>
      </c>
      <c r="Y194" s="296">
        <v>1</v>
      </c>
      <c r="Z194" s="296">
        <v>1</v>
      </c>
      <c r="AA194" s="296">
        <v>1</v>
      </c>
      <c r="AB194" s="296">
        <v>1</v>
      </c>
      <c r="AC194" s="296">
        <v>1</v>
      </c>
      <c r="AD194" s="296">
        <v>1</v>
      </c>
      <c r="AE194" s="296">
        <v>1</v>
      </c>
      <c r="AF194" s="296">
        <v>0.81</v>
      </c>
      <c r="AG194" s="296">
        <v>1</v>
      </c>
      <c r="AH194" s="296">
        <v>1</v>
      </c>
      <c r="AI194" s="296">
        <v>1</v>
      </c>
      <c r="AJ194" s="296">
        <v>1</v>
      </c>
      <c r="AK194" s="296">
        <v>1</v>
      </c>
      <c r="AL194" s="296">
        <v>1</v>
      </c>
      <c r="AM194" s="296">
        <v>1</v>
      </c>
      <c r="AN194" s="296">
        <v>1</v>
      </c>
      <c r="AO194" s="296">
        <v>1</v>
      </c>
      <c r="AP194" s="296">
        <v>1</v>
      </c>
      <c r="AQ194" s="296">
        <v>1</v>
      </c>
      <c r="AR194" s="296">
        <v>1</v>
      </c>
      <c r="AS194" s="296">
        <v>1</v>
      </c>
      <c r="AT194" s="296">
        <v>1</v>
      </c>
      <c r="AU194" s="296">
        <v>1</v>
      </c>
      <c r="AV194" s="296">
        <v>0.5</v>
      </c>
      <c r="AW194" s="296">
        <v>1</v>
      </c>
      <c r="AX194" s="296">
        <v>0.89</v>
      </c>
      <c r="AY194" s="296">
        <v>1</v>
      </c>
      <c r="AZ194" s="296">
        <v>0.55000000000000004</v>
      </c>
      <c r="BA194" s="296">
        <v>1</v>
      </c>
      <c r="BB194" s="296">
        <v>0.6</v>
      </c>
      <c r="BC194" s="296">
        <v>1</v>
      </c>
      <c r="BD194" s="296">
        <v>1</v>
      </c>
      <c r="BE194" s="296">
        <v>1</v>
      </c>
      <c r="BF194" s="296">
        <v>1</v>
      </c>
      <c r="BG194" s="296">
        <v>0.73</v>
      </c>
      <c r="BH194" s="296">
        <v>1</v>
      </c>
      <c r="BI194" s="296">
        <v>1</v>
      </c>
      <c r="BJ194" s="296">
        <v>1</v>
      </c>
      <c r="BK194" s="296">
        <v>1</v>
      </c>
      <c r="BL194" s="296">
        <v>1</v>
      </c>
      <c r="BM194" s="296">
        <v>1</v>
      </c>
      <c r="BN194" s="296">
        <v>0.5</v>
      </c>
      <c r="BO194" s="296">
        <v>0.78</v>
      </c>
      <c r="BP194" s="296">
        <v>0.6</v>
      </c>
      <c r="BQ194" s="129"/>
    </row>
    <row r="195" spans="1:69" ht="15" x14ac:dyDescent="0.15">
      <c r="A195" s="104" t="s">
        <v>418</v>
      </c>
      <c r="B195" s="153" t="s">
        <v>523</v>
      </c>
      <c r="C195" s="153" t="s">
        <v>248</v>
      </c>
      <c r="D195" s="153" t="s">
        <v>832</v>
      </c>
      <c r="E195" s="153" t="s">
        <v>1027</v>
      </c>
      <c r="F195" s="107">
        <v>8</v>
      </c>
      <c r="G195" s="107">
        <v>20</v>
      </c>
      <c r="H195" s="248"/>
      <c r="I195" s="296">
        <v>1</v>
      </c>
      <c r="J195" s="296">
        <v>1</v>
      </c>
      <c r="K195" s="296">
        <v>1</v>
      </c>
      <c r="L195" s="296">
        <v>1</v>
      </c>
      <c r="M195" s="296">
        <v>1</v>
      </c>
      <c r="N195" s="296">
        <v>1</v>
      </c>
      <c r="O195" s="296">
        <v>1</v>
      </c>
      <c r="P195" s="296">
        <v>1</v>
      </c>
      <c r="Q195" s="296">
        <v>1</v>
      </c>
      <c r="R195" s="296">
        <v>1</v>
      </c>
      <c r="S195" s="296">
        <v>1</v>
      </c>
      <c r="T195" s="296">
        <v>1</v>
      </c>
      <c r="U195" s="296">
        <v>1</v>
      </c>
      <c r="V195" s="296">
        <v>1</v>
      </c>
      <c r="W195" s="296">
        <v>1</v>
      </c>
      <c r="X195" s="296">
        <v>1</v>
      </c>
      <c r="Y195" s="296">
        <v>1</v>
      </c>
      <c r="Z195" s="296">
        <v>1</v>
      </c>
      <c r="AA195" s="296">
        <v>1</v>
      </c>
      <c r="AB195" s="296">
        <v>1</v>
      </c>
      <c r="AC195" s="296">
        <v>1</v>
      </c>
      <c r="AD195" s="296">
        <v>1</v>
      </c>
      <c r="AE195" s="296">
        <v>1</v>
      </c>
      <c r="AF195" s="296">
        <v>0.81</v>
      </c>
      <c r="AG195" s="296">
        <v>1</v>
      </c>
      <c r="AH195" s="296">
        <v>1</v>
      </c>
      <c r="AI195" s="296">
        <v>1</v>
      </c>
      <c r="AJ195" s="296">
        <v>1</v>
      </c>
      <c r="AK195" s="296">
        <v>1</v>
      </c>
      <c r="AL195" s="296">
        <v>1</v>
      </c>
      <c r="AM195" s="296">
        <v>1</v>
      </c>
      <c r="AN195" s="296">
        <v>1</v>
      </c>
      <c r="AO195" s="296">
        <v>1</v>
      </c>
      <c r="AP195" s="296">
        <v>1</v>
      </c>
      <c r="AQ195" s="296">
        <v>1</v>
      </c>
      <c r="AR195" s="296">
        <v>1</v>
      </c>
      <c r="AS195" s="296">
        <v>1</v>
      </c>
      <c r="AT195" s="296">
        <v>1</v>
      </c>
      <c r="AU195" s="296">
        <v>1</v>
      </c>
      <c r="AV195" s="296">
        <v>0.5</v>
      </c>
      <c r="AW195" s="296">
        <v>1</v>
      </c>
      <c r="AX195" s="296">
        <v>0.89</v>
      </c>
      <c r="AY195" s="296">
        <v>1</v>
      </c>
      <c r="AZ195" s="296">
        <v>0.55000000000000004</v>
      </c>
      <c r="BA195" s="296">
        <v>1</v>
      </c>
      <c r="BB195" s="296">
        <v>0.6</v>
      </c>
      <c r="BC195" s="296">
        <v>1</v>
      </c>
      <c r="BD195" s="296">
        <v>1</v>
      </c>
      <c r="BE195" s="296">
        <v>1</v>
      </c>
      <c r="BF195" s="296">
        <v>1</v>
      </c>
      <c r="BG195" s="296">
        <v>0.73</v>
      </c>
      <c r="BH195" s="296">
        <v>1</v>
      </c>
      <c r="BI195" s="296">
        <v>1</v>
      </c>
      <c r="BJ195" s="296">
        <v>1</v>
      </c>
      <c r="BK195" s="296">
        <v>1</v>
      </c>
      <c r="BL195" s="296">
        <v>1</v>
      </c>
      <c r="BM195" s="296">
        <v>1</v>
      </c>
      <c r="BN195" s="296">
        <v>0.5</v>
      </c>
      <c r="BO195" s="296">
        <v>0.78</v>
      </c>
      <c r="BP195" s="296">
        <v>0.6</v>
      </c>
      <c r="BQ195" s="129"/>
    </row>
    <row r="196" spans="1:69" ht="15" x14ac:dyDescent="0.15">
      <c r="A196" s="104" t="s">
        <v>419</v>
      </c>
      <c r="B196" s="153" t="s">
        <v>523</v>
      </c>
      <c r="C196" s="153" t="s">
        <v>248</v>
      </c>
      <c r="D196" s="153" t="s">
        <v>833</v>
      </c>
      <c r="E196" s="153" t="s">
        <v>1027</v>
      </c>
      <c r="F196" s="107">
        <v>8</v>
      </c>
      <c r="G196" s="107">
        <v>32</v>
      </c>
      <c r="H196" s="248"/>
      <c r="I196" s="296">
        <v>1</v>
      </c>
      <c r="J196" s="296">
        <v>1</v>
      </c>
      <c r="K196" s="296">
        <v>1</v>
      </c>
      <c r="L196" s="296">
        <v>1</v>
      </c>
      <c r="M196" s="296">
        <v>1</v>
      </c>
      <c r="N196" s="296">
        <v>1</v>
      </c>
      <c r="O196" s="296">
        <v>1</v>
      </c>
      <c r="P196" s="296">
        <v>1</v>
      </c>
      <c r="Q196" s="296">
        <v>1</v>
      </c>
      <c r="R196" s="296">
        <v>1</v>
      </c>
      <c r="S196" s="296">
        <v>1</v>
      </c>
      <c r="T196" s="296">
        <v>1</v>
      </c>
      <c r="U196" s="296">
        <v>1</v>
      </c>
      <c r="V196" s="296">
        <v>1</v>
      </c>
      <c r="W196" s="296">
        <v>1</v>
      </c>
      <c r="X196" s="296">
        <v>1</v>
      </c>
      <c r="Y196" s="296">
        <v>1</v>
      </c>
      <c r="Z196" s="296">
        <v>1</v>
      </c>
      <c r="AA196" s="296">
        <v>1</v>
      </c>
      <c r="AB196" s="296">
        <v>1</v>
      </c>
      <c r="AC196" s="296">
        <v>1</v>
      </c>
      <c r="AD196" s="296">
        <v>1</v>
      </c>
      <c r="AE196" s="296">
        <v>1</v>
      </c>
      <c r="AF196" s="296">
        <v>0.81</v>
      </c>
      <c r="AG196" s="296">
        <v>1</v>
      </c>
      <c r="AH196" s="296">
        <v>1</v>
      </c>
      <c r="AI196" s="296">
        <v>1</v>
      </c>
      <c r="AJ196" s="296">
        <v>1</v>
      </c>
      <c r="AK196" s="296">
        <v>1</v>
      </c>
      <c r="AL196" s="296">
        <v>1</v>
      </c>
      <c r="AM196" s="296">
        <v>1</v>
      </c>
      <c r="AN196" s="296">
        <v>1</v>
      </c>
      <c r="AO196" s="296">
        <v>1</v>
      </c>
      <c r="AP196" s="296">
        <v>1</v>
      </c>
      <c r="AQ196" s="296">
        <v>1</v>
      </c>
      <c r="AR196" s="296">
        <v>1</v>
      </c>
      <c r="AS196" s="296">
        <v>1</v>
      </c>
      <c r="AT196" s="296">
        <v>1</v>
      </c>
      <c r="AU196" s="296">
        <v>1</v>
      </c>
      <c r="AV196" s="296">
        <v>0.5</v>
      </c>
      <c r="AW196" s="296">
        <v>1</v>
      </c>
      <c r="AX196" s="296">
        <v>0.89</v>
      </c>
      <c r="AY196" s="296">
        <v>1</v>
      </c>
      <c r="AZ196" s="296">
        <v>0.55000000000000004</v>
      </c>
      <c r="BA196" s="296">
        <v>1</v>
      </c>
      <c r="BB196" s="296">
        <v>0.6</v>
      </c>
      <c r="BC196" s="296">
        <v>1</v>
      </c>
      <c r="BD196" s="296">
        <v>1</v>
      </c>
      <c r="BE196" s="296">
        <v>1</v>
      </c>
      <c r="BF196" s="296">
        <v>1</v>
      </c>
      <c r="BG196" s="296">
        <v>0.73</v>
      </c>
      <c r="BH196" s="296">
        <v>1</v>
      </c>
      <c r="BI196" s="296">
        <v>1</v>
      </c>
      <c r="BJ196" s="296">
        <v>1</v>
      </c>
      <c r="BK196" s="296">
        <v>1</v>
      </c>
      <c r="BL196" s="296">
        <v>1</v>
      </c>
      <c r="BM196" s="296">
        <v>1</v>
      </c>
      <c r="BN196" s="296">
        <v>0.5</v>
      </c>
      <c r="BO196" s="296">
        <v>0.78</v>
      </c>
      <c r="BP196" s="296">
        <v>0.6</v>
      </c>
      <c r="BQ196" s="129"/>
    </row>
    <row r="197" spans="1:69" ht="15" x14ac:dyDescent="0.15">
      <c r="A197" s="104" t="s">
        <v>420</v>
      </c>
      <c r="B197" s="153" t="s">
        <v>523</v>
      </c>
      <c r="C197" s="153" t="s">
        <v>248</v>
      </c>
      <c r="D197" s="153" t="s">
        <v>834</v>
      </c>
      <c r="E197" s="153" t="s">
        <v>1027</v>
      </c>
      <c r="F197" s="107">
        <v>8</v>
      </c>
      <c r="G197" s="107">
        <v>40</v>
      </c>
      <c r="H197" s="248"/>
      <c r="I197" s="296">
        <v>1</v>
      </c>
      <c r="J197" s="296">
        <v>1</v>
      </c>
      <c r="K197" s="296">
        <v>1</v>
      </c>
      <c r="L197" s="296">
        <v>1</v>
      </c>
      <c r="M197" s="296">
        <v>1</v>
      </c>
      <c r="N197" s="296">
        <v>1</v>
      </c>
      <c r="O197" s="296">
        <v>1</v>
      </c>
      <c r="P197" s="296">
        <v>1</v>
      </c>
      <c r="Q197" s="296">
        <v>1</v>
      </c>
      <c r="R197" s="296">
        <v>1</v>
      </c>
      <c r="S197" s="296">
        <v>1</v>
      </c>
      <c r="T197" s="296">
        <v>1</v>
      </c>
      <c r="U197" s="296">
        <v>1</v>
      </c>
      <c r="V197" s="296">
        <v>1</v>
      </c>
      <c r="W197" s="296">
        <v>1</v>
      </c>
      <c r="X197" s="296">
        <v>1</v>
      </c>
      <c r="Y197" s="296">
        <v>1</v>
      </c>
      <c r="Z197" s="296">
        <v>1</v>
      </c>
      <c r="AA197" s="296">
        <v>1</v>
      </c>
      <c r="AB197" s="296">
        <v>1</v>
      </c>
      <c r="AC197" s="296">
        <v>1</v>
      </c>
      <c r="AD197" s="296">
        <v>1</v>
      </c>
      <c r="AE197" s="296">
        <v>1</v>
      </c>
      <c r="AF197" s="296">
        <v>0.81</v>
      </c>
      <c r="AG197" s="296">
        <v>1</v>
      </c>
      <c r="AH197" s="296">
        <v>1</v>
      </c>
      <c r="AI197" s="296">
        <v>1</v>
      </c>
      <c r="AJ197" s="296">
        <v>1</v>
      </c>
      <c r="AK197" s="296">
        <v>1</v>
      </c>
      <c r="AL197" s="296">
        <v>1</v>
      </c>
      <c r="AM197" s="296">
        <v>1</v>
      </c>
      <c r="AN197" s="296">
        <v>1</v>
      </c>
      <c r="AO197" s="296">
        <v>1</v>
      </c>
      <c r="AP197" s="296">
        <v>1</v>
      </c>
      <c r="AQ197" s="296">
        <v>1</v>
      </c>
      <c r="AR197" s="296">
        <v>1</v>
      </c>
      <c r="AS197" s="296">
        <v>1</v>
      </c>
      <c r="AT197" s="296">
        <v>1</v>
      </c>
      <c r="AU197" s="296">
        <v>1</v>
      </c>
      <c r="AV197" s="296">
        <v>0.5</v>
      </c>
      <c r="AW197" s="296">
        <v>1</v>
      </c>
      <c r="AX197" s="296">
        <v>0.89</v>
      </c>
      <c r="AY197" s="296">
        <v>1</v>
      </c>
      <c r="AZ197" s="296">
        <v>0.55000000000000004</v>
      </c>
      <c r="BA197" s="296">
        <v>1</v>
      </c>
      <c r="BB197" s="296">
        <v>0.6</v>
      </c>
      <c r="BC197" s="296">
        <v>1</v>
      </c>
      <c r="BD197" s="296">
        <v>1</v>
      </c>
      <c r="BE197" s="296">
        <v>1</v>
      </c>
      <c r="BF197" s="296">
        <v>1</v>
      </c>
      <c r="BG197" s="296">
        <v>0.73</v>
      </c>
      <c r="BH197" s="296">
        <v>1</v>
      </c>
      <c r="BI197" s="296">
        <v>1</v>
      </c>
      <c r="BJ197" s="296">
        <v>1</v>
      </c>
      <c r="BK197" s="296">
        <v>1</v>
      </c>
      <c r="BL197" s="296">
        <v>1</v>
      </c>
      <c r="BM197" s="296">
        <v>1</v>
      </c>
      <c r="BN197" s="296">
        <v>0.5</v>
      </c>
      <c r="BO197" s="296">
        <v>0.78</v>
      </c>
      <c r="BP197" s="296">
        <v>0.6</v>
      </c>
      <c r="BQ197" s="129"/>
    </row>
    <row r="198" spans="1:69" ht="15" x14ac:dyDescent="0.15">
      <c r="A198" s="104" t="s">
        <v>421</v>
      </c>
      <c r="B198" s="153" t="s">
        <v>523</v>
      </c>
      <c r="C198" s="153" t="s">
        <v>248</v>
      </c>
      <c r="D198" s="153" t="s">
        <v>835</v>
      </c>
      <c r="E198" s="153" t="s">
        <v>1027</v>
      </c>
      <c r="F198" s="107">
        <v>8</v>
      </c>
      <c r="G198" s="107">
        <v>136</v>
      </c>
      <c r="H198" s="248"/>
      <c r="I198" s="296">
        <v>1</v>
      </c>
      <c r="J198" s="296">
        <v>1</v>
      </c>
      <c r="K198" s="296">
        <v>1</v>
      </c>
      <c r="L198" s="296">
        <v>1</v>
      </c>
      <c r="M198" s="296">
        <v>1</v>
      </c>
      <c r="N198" s="296">
        <v>1</v>
      </c>
      <c r="O198" s="296">
        <v>1</v>
      </c>
      <c r="P198" s="296">
        <v>1</v>
      </c>
      <c r="Q198" s="296">
        <v>1</v>
      </c>
      <c r="R198" s="296">
        <v>1</v>
      </c>
      <c r="S198" s="296">
        <v>1</v>
      </c>
      <c r="T198" s="296">
        <v>1</v>
      </c>
      <c r="U198" s="296">
        <v>1</v>
      </c>
      <c r="V198" s="296">
        <v>1</v>
      </c>
      <c r="W198" s="296">
        <v>1</v>
      </c>
      <c r="X198" s="296">
        <v>1</v>
      </c>
      <c r="Y198" s="296">
        <v>1</v>
      </c>
      <c r="Z198" s="296">
        <v>1</v>
      </c>
      <c r="AA198" s="296">
        <v>1</v>
      </c>
      <c r="AB198" s="296">
        <v>1</v>
      </c>
      <c r="AC198" s="296">
        <v>1</v>
      </c>
      <c r="AD198" s="296">
        <v>1</v>
      </c>
      <c r="AE198" s="296">
        <v>1</v>
      </c>
      <c r="AF198" s="296">
        <v>0.81</v>
      </c>
      <c r="AG198" s="296">
        <v>1</v>
      </c>
      <c r="AH198" s="296">
        <v>1</v>
      </c>
      <c r="AI198" s="296">
        <v>1</v>
      </c>
      <c r="AJ198" s="296">
        <v>1</v>
      </c>
      <c r="AK198" s="296">
        <v>1</v>
      </c>
      <c r="AL198" s="296">
        <v>1</v>
      </c>
      <c r="AM198" s="296">
        <v>1</v>
      </c>
      <c r="AN198" s="296">
        <v>1</v>
      </c>
      <c r="AO198" s="296">
        <v>1</v>
      </c>
      <c r="AP198" s="296">
        <v>1</v>
      </c>
      <c r="AQ198" s="296">
        <v>1</v>
      </c>
      <c r="AR198" s="296">
        <v>1</v>
      </c>
      <c r="AS198" s="296">
        <v>1</v>
      </c>
      <c r="AT198" s="296">
        <v>1</v>
      </c>
      <c r="AU198" s="296">
        <v>1</v>
      </c>
      <c r="AV198" s="296">
        <v>0.5</v>
      </c>
      <c r="AW198" s="296">
        <v>1</v>
      </c>
      <c r="AX198" s="296">
        <v>0.89</v>
      </c>
      <c r="AY198" s="296">
        <v>1</v>
      </c>
      <c r="AZ198" s="296">
        <v>0.55000000000000004</v>
      </c>
      <c r="BA198" s="296">
        <v>1</v>
      </c>
      <c r="BB198" s="296">
        <v>0.6</v>
      </c>
      <c r="BC198" s="296">
        <v>1</v>
      </c>
      <c r="BD198" s="296">
        <v>1</v>
      </c>
      <c r="BE198" s="296">
        <v>1</v>
      </c>
      <c r="BF198" s="296">
        <v>1</v>
      </c>
      <c r="BG198" s="296">
        <v>0.73</v>
      </c>
      <c r="BH198" s="296">
        <v>1</v>
      </c>
      <c r="BI198" s="296">
        <v>1</v>
      </c>
      <c r="BJ198" s="296">
        <v>1</v>
      </c>
      <c r="BK198" s="296">
        <v>1</v>
      </c>
      <c r="BL198" s="296">
        <v>1</v>
      </c>
      <c r="BM198" s="296">
        <v>1</v>
      </c>
      <c r="BN198" s="296">
        <v>0.5</v>
      </c>
      <c r="BO198" s="296">
        <v>0.78</v>
      </c>
      <c r="BP198" s="296">
        <v>0.6</v>
      </c>
      <c r="BQ198" s="129"/>
    </row>
    <row r="199" spans="1:69" ht="15" x14ac:dyDescent="0.15">
      <c r="A199" s="104" t="s">
        <v>422</v>
      </c>
      <c r="B199" s="153" t="s">
        <v>523</v>
      </c>
      <c r="C199" s="153" t="s">
        <v>248</v>
      </c>
      <c r="D199" s="153" t="s">
        <v>836</v>
      </c>
      <c r="E199" s="153" t="s">
        <v>1027</v>
      </c>
      <c r="F199" s="107">
        <v>12</v>
      </c>
      <c r="G199" s="107">
        <v>80</v>
      </c>
      <c r="H199" s="248"/>
      <c r="I199" s="296">
        <v>1</v>
      </c>
      <c r="J199" s="296">
        <v>1</v>
      </c>
      <c r="K199" s="296">
        <v>1</v>
      </c>
      <c r="L199" s="296">
        <v>1</v>
      </c>
      <c r="M199" s="296">
        <v>1</v>
      </c>
      <c r="N199" s="296">
        <v>1</v>
      </c>
      <c r="O199" s="296">
        <v>1</v>
      </c>
      <c r="P199" s="296">
        <v>1</v>
      </c>
      <c r="Q199" s="296">
        <v>1</v>
      </c>
      <c r="R199" s="296">
        <v>1</v>
      </c>
      <c r="S199" s="296">
        <v>1</v>
      </c>
      <c r="T199" s="296">
        <v>1</v>
      </c>
      <c r="U199" s="296">
        <v>1</v>
      </c>
      <c r="V199" s="296">
        <v>1</v>
      </c>
      <c r="W199" s="296">
        <v>1</v>
      </c>
      <c r="X199" s="296">
        <v>1</v>
      </c>
      <c r="Y199" s="296">
        <v>1</v>
      </c>
      <c r="Z199" s="296">
        <v>1</v>
      </c>
      <c r="AA199" s="296">
        <v>1</v>
      </c>
      <c r="AB199" s="296">
        <v>1</v>
      </c>
      <c r="AC199" s="296">
        <v>1</v>
      </c>
      <c r="AD199" s="296">
        <v>1</v>
      </c>
      <c r="AE199" s="296">
        <v>1</v>
      </c>
      <c r="AF199" s="296">
        <v>0.81</v>
      </c>
      <c r="AG199" s="296">
        <v>1</v>
      </c>
      <c r="AH199" s="296">
        <v>1</v>
      </c>
      <c r="AI199" s="296">
        <v>1</v>
      </c>
      <c r="AJ199" s="296">
        <v>1</v>
      </c>
      <c r="AK199" s="296">
        <v>1</v>
      </c>
      <c r="AL199" s="296">
        <v>1</v>
      </c>
      <c r="AM199" s="296">
        <v>1</v>
      </c>
      <c r="AN199" s="296">
        <v>1</v>
      </c>
      <c r="AO199" s="296">
        <v>1</v>
      </c>
      <c r="AP199" s="296">
        <v>1</v>
      </c>
      <c r="AQ199" s="296">
        <v>1</v>
      </c>
      <c r="AR199" s="296">
        <v>1</v>
      </c>
      <c r="AS199" s="296">
        <v>1</v>
      </c>
      <c r="AT199" s="296">
        <v>1</v>
      </c>
      <c r="AU199" s="296">
        <v>1</v>
      </c>
      <c r="AV199" s="296">
        <v>0.5</v>
      </c>
      <c r="AW199" s="296">
        <v>1</v>
      </c>
      <c r="AX199" s="296">
        <v>0.89</v>
      </c>
      <c r="AY199" s="296">
        <v>1</v>
      </c>
      <c r="AZ199" s="296">
        <v>0.55000000000000004</v>
      </c>
      <c r="BA199" s="296">
        <v>1</v>
      </c>
      <c r="BB199" s="296">
        <v>0.6</v>
      </c>
      <c r="BC199" s="296">
        <v>1</v>
      </c>
      <c r="BD199" s="296">
        <v>1</v>
      </c>
      <c r="BE199" s="296">
        <v>1</v>
      </c>
      <c r="BF199" s="296">
        <v>1</v>
      </c>
      <c r="BG199" s="296">
        <v>0.73</v>
      </c>
      <c r="BH199" s="296">
        <v>1</v>
      </c>
      <c r="BI199" s="296">
        <v>1</v>
      </c>
      <c r="BJ199" s="296">
        <v>1</v>
      </c>
      <c r="BK199" s="296">
        <v>1</v>
      </c>
      <c r="BL199" s="296">
        <v>1</v>
      </c>
      <c r="BM199" s="296">
        <v>1</v>
      </c>
      <c r="BN199" s="296">
        <v>0.5</v>
      </c>
      <c r="BO199" s="296">
        <v>0.78</v>
      </c>
      <c r="BP199" s="296">
        <v>0.6</v>
      </c>
      <c r="BQ199" s="129"/>
    </row>
    <row r="200" spans="1:69" ht="15" x14ac:dyDescent="0.15">
      <c r="A200" s="104" t="s">
        <v>423</v>
      </c>
      <c r="B200" s="153" t="s">
        <v>523</v>
      </c>
      <c r="C200" s="153" t="s">
        <v>248</v>
      </c>
      <c r="D200" s="153" t="s">
        <v>837</v>
      </c>
      <c r="E200" s="153" t="s">
        <v>1027</v>
      </c>
      <c r="F200" s="107">
        <v>16</v>
      </c>
      <c r="G200" s="107">
        <v>48</v>
      </c>
      <c r="H200" s="248"/>
      <c r="I200" s="296">
        <v>1</v>
      </c>
      <c r="J200" s="296">
        <v>1</v>
      </c>
      <c r="K200" s="296">
        <v>1</v>
      </c>
      <c r="L200" s="296">
        <v>1</v>
      </c>
      <c r="M200" s="296">
        <v>1</v>
      </c>
      <c r="N200" s="296">
        <v>1</v>
      </c>
      <c r="O200" s="296">
        <v>1</v>
      </c>
      <c r="P200" s="296">
        <v>1</v>
      </c>
      <c r="Q200" s="296">
        <v>1</v>
      </c>
      <c r="R200" s="296">
        <v>1</v>
      </c>
      <c r="S200" s="296">
        <v>1</v>
      </c>
      <c r="T200" s="296">
        <v>1</v>
      </c>
      <c r="U200" s="296">
        <v>1</v>
      </c>
      <c r="V200" s="296">
        <v>1</v>
      </c>
      <c r="W200" s="296">
        <v>1</v>
      </c>
      <c r="X200" s="296">
        <v>1</v>
      </c>
      <c r="Y200" s="296">
        <v>1</v>
      </c>
      <c r="Z200" s="296">
        <v>1</v>
      </c>
      <c r="AA200" s="296">
        <v>1</v>
      </c>
      <c r="AB200" s="296">
        <v>1</v>
      </c>
      <c r="AC200" s="296">
        <v>1</v>
      </c>
      <c r="AD200" s="296">
        <v>1</v>
      </c>
      <c r="AE200" s="296">
        <v>1</v>
      </c>
      <c r="AF200" s="296">
        <v>0.81</v>
      </c>
      <c r="AG200" s="296">
        <v>1</v>
      </c>
      <c r="AH200" s="296">
        <v>1</v>
      </c>
      <c r="AI200" s="296">
        <v>1</v>
      </c>
      <c r="AJ200" s="296">
        <v>1</v>
      </c>
      <c r="AK200" s="296">
        <v>1</v>
      </c>
      <c r="AL200" s="296">
        <v>1</v>
      </c>
      <c r="AM200" s="296">
        <v>1</v>
      </c>
      <c r="AN200" s="296">
        <v>1</v>
      </c>
      <c r="AO200" s="296">
        <v>1</v>
      </c>
      <c r="AP200" s="296">
        <v>1</v>
      </c>
      <c r="AQ200" s="296">
        <v>1</v>
      </c>
      <c r="AR200" s="296">
        <v>1</v>
      </c>
      <c r="AS200" s="296">
        <v>1</v>
      </c>
      <c r="AT200" s="296">
        <v>1</v>
      </c>
      <c r="AU200" s="296">
        <v>1</v>
      </c>
      <c r="AV200" s="296">
        <v>0.5</v>
      </c>
      <c r="AW200" s="296">
        <v>1</v>
      </c>
      <c r="AX200" s="296">
        <v>0.89</v>
      </c>
      <c r="AY200" s="296">
        <v>1</v>
      </c>
      <c r="AZ200" s="296">
        <v>0.55000000000000004</v>
      </c>
      <c r="BA200" s="296">
        <v>1</v>
      </c>
      <c r="BB200" s="296">
        <v>0.6</v>
      </c>
      <c r="BC200" s="296">
        <v>1</v>
      </c>
      <c r="BD200" s="296">
        <v>1</v>
      </c>
      <c r="BE200" s="296">
        <v>1</v>
      </c>
      <c r="BF200" s="296">
        <v>1</v>
      </c>
      <c r="BG200" s="296">
        <v>0.89</v>
      </c>
      <c r="BH200" s="296">
        <v>1</v>
      </c>
      <c r="BI200" s="296">
        <v>1</v>
      </c>
      <c r="BJ200" s="296">
        <v>1</v>
      </c>
      <c r="BK200" s="296">
        <v>1</v>
      </c>
      <c r="BL200" s="296">
        <v>1</v>
      </c>
      <c r="BM200" s="296">
        <v>1</v>
      </c>
      <c r="BN200" s="296">
        <v>0.5</v>
      </c>
      <c r="BO200" s="296">
        <v>0.78</v>
      </c>
      <c r="BP200" s="296">
        <v>0.6</v>
      </c>
      <c r="BQ200" s="129"/>
    </row>
    <row r="201" spans="1:69" ht="15" x14ac:dyDescent="0.15">
      <c r="A201" s="104" t="s">
        <v>424</v>
      </c>
      <c r="B201" s="153" t="s">
        <v>523</v>
      </c>
      <c r="C201" s="153" t="s">
        <v>248</v>
      </c>
      <c r="D201" s="153" t="s">
        <v>838</v>
      </c>
      <c r="E201" s="153" t="s">
        <v>1027</v>
      </c>
      <c r="F201" s="107">
        <v>16</v>
      </c>
      <c r="G201" s="107">
        <v>144</v>
      </c>
      <c r="H201" s="248"/>
      <c r="I201" s="296">
        <v>1</v>
      </c>
      <c r="J201" s="296">
        <v>1</v>
      </c>
      <c r="K201" s="296">
        <v>1</v>
      </c>
      <c r="L201" s="296">
        <v>1</v>
      </c>
      <c r="M201" s="296">
        <v>1</v>
      </c>
      <c r="N201" s="296">
        <v>1</v>
      </c>
      <c r="O201" s="296">
        <v>1</v>
      </c>
      <c r="P201" s="296">
        <v>1</v>
      </c>
      <c r="Q201" s="296">
        <v>1</v>
      </c>
      <c r="R201" s="296">
        <v>1</v>
      </c>
      <c r="S201" s="296">
        <v>1</v>
      </c>
      <c r="T201" s="296">
        <v>1</v>
      </c>
      <c r="U201" s="296">
        <v>1</v>
      </c>
      <c r="V201" s="296">
        <v>1</v>
      </c>
      <c r="W201" s="296">
        <v>1</v>
      </c>
      <c r="X201" s="296">
        <v>1</v>
      </c>
      <c r="Y201" s="296">
        <v>1</v>
      </c>
      <c r="Z201" s="296">
        <v>1</v>
      </c>
      <c r="AA201" s="296">
        <v>1</v>
      </c>
      <c r="AB201" s="296">
        <v>1</v>
      </c>
      <c r="AC201" s="296">
        <v>1</v>
      </c>
      <c r="AD201" s="296">
        <v>1</v>
      </c>
      <c r="AE201" s="296">
        <v>1</v>
      </c>
      <c r="AF201" s="296">
        <v>0.81</v>
      </c>
      <c r="AG201" s="296">
        <v>1</v>
      </c>
      <c r="AH201" s="296">
        <v>1</v>
      </c>
      <c r="AI201" s="296">
        <v>1</v>
      </c>
      <c r="AJ201" s="296">
        <v>1</v>
      </c>
      <c r="AK201" s="296">
        <v>1</v>
      </c>
      <c r="AL201" s="296">
        <v>1</v>
      </c>
      <c r="AM201" s="296">
        <v>1</v>
      </c>
      <c r="AN201" s="296">
        <v>1</v>
      </c>
      <c r="AO201" s="296">
        <v>1</v>
      </c>
      <c r="AP201" s="296">
        <v>1</v>
      </c>
      <c r="AQ201" s="296">
        <v>1</v>
      </c>
      <c r="AR201" s="296">
        <v>1</v>
      </c>
      <c r="AS201" s="296">
        <v>1</v>
      </c>
      <c r="AT201" s="296">
        <v>1</v>
      </c>
      <c r="AU201" s="296">
        <v>1</v>
      </c>
      <c r="AV201" s="296">
        <v>0.5</v>
      </c>
      <c r="AW201" s="296">
        <v>1</v>
      </c>
      <c r="AX201" s="296">
        <v>0.89</v>
      </c>
      <c r="AY201" s="296">
        <v>1</v>
      </c>
      <c r="AZ201" s="296">
        <v>0.55000000000000004</v>
      </c>
      <c r="BA201" s="296">
        <v>1</v>
      </c>
      <c r="BB201" s="296">
        <v>0.6</v>
      </c>
      <c r="BC201" s="296">
        <v>1</v>
      </c>
      <c r="BD201" s="296">
        <v>1</v>
      </c>
      <c r="BE201" s="296">
        <v>1</v>
      </c>
      <c r="BF201" s="296">
        <v>1</v>
      </c>
      <c r="BG201" s="296">
        <v>0.73</v>
      </c>
      <c r="BH201" s="296">
        <v>1</v>
      </c>
      <c r="BI201" s="296">
        <v>1</v>
      </c>
      <c r="BJ201" s="296">
        <v>1</v>
      </c>
      <c r="BK201" s="296">
        <v>1</v>
      </c>
      <c r="BL201" s="296">
        <v>1</v>
      </c>
      <c r="BM201" s="296">
        <v>1</v>
      </c>
      <c r="BN201" s="296">
        <v>0.5</v>
      </c>
      <c r="BO201" s="296">
        <v>0.78</v>
      </c>
      <c r="BP201" s="296">
        <v>0.6</v>
      </c>
      <c r="BQ201" s="129"/>
    </row>
    <row r="202" spans="1:69" ht="15" x14ac:dyDescent="0.15">
      <c r="A202" s="104" t="s">
        <v>425</v>
      </c>
      <c r="B202" s="153" t="s">
        <v>523</v>
      </c>
      <c r="C202" s="153" t="s">
        <v>248</v>
      </c>
      <c r="D202" s="153" t="s">
        <v>839</v>
      </c>
      <c r="E202" s="153" t="s">
        <v>1027</v>
      </c>
      <c r="F202" s="107">
        <v>40</v>
      </c>
      <c r="G202" s="107">
        <v>40</v>
      </c>
      <c r="H202" s="248"/>
      <c r="I202" s="296">
        <v>1</v>
      </c>
      <c r="J202" s="296">
        <v>1</v>
      </c>
      <c r="K202" s="296">
        <v>1</v>
      </c>
      <c r="L202" s="296">
        <v>1</v>
      </c>
      <c r="M202" s="296">
        <v>1</v>
      </c>
      <c r="N202" s="296">
        <v>1</v>
      </c>
      <c r="O202" s="296">
        <v>1</v>
      </c>
      <c r="P202" s="296">
        <v>1</v>
      </c>
      <c r="Q202" s="296">
        <v>1</v>
      </c>
      <c r="R202" s="296">
        <v>1</v>
      </c>
      <c r="S202" s="296">
        <v>1</v>
      </c>
      <c r="T202" s="296">
        <v>1</v>
      </c>
      <c r="U202" s="296">
        <v>1</v>
      </c>
      <c r="V202" s="296">
        <v>1</v>
      </c>
      <c r="W202" s="296">
        <v>1</v>
      </c>
      <c r="X202" s="296">
        <v>1</v>
      </c>
      <c r="Y202" s="296">
        <v>1</v>
      </c>
      <c r="Z202" s="296">
        <v>1</v>
      </c>
      <c r="AA202" s="296">
        <v>1</v>
      </c>
      <c r="AB202" s="296">
        <v>1</v>
      </c>
      <c r="AC202" s="296">
        <v>1</v>
      </c>
      <c r="AD202" s="296">
        <v>1</v>
      </c>
      <c r="AE202" s="296">
        <v>1</v>
      </c>
      <c r="AF202" s="296">
        <v>0.81</v>
      </c>
      <c r="AG202" s="296">
        <v>1</v>
      </c>
      <c r="AH202" s="296">
        <v>1</v>
      </c>
      <c r="AI202" s="296">
        <v>1</v>
      </c>
      <c r="AJ202" s="296">
        <v>1</v>
      </c>
      <c r="AK202" s="296">
        <v>1</v>
      </c>
      <c r="AL202" s="296">
        <v>1</v>
      </c>
      <c r="AM202" s="296">
        <v>1</v>
      </c>
      <c r="AN202" s="296">
        <v>1</v>
      </c>
      <c r="AO202" s="296">
        <v>1</v>
      </c>
      <c r="AP202" s="296">
        <v>1</v>
      </c>
      <c r="AQ202" s="296">
        <v>1</v>
      </c>
      <c r="AR202" s="296">
        <v>1</v>
      </c>
      <c r="AS202" s="296">
        <v>1</v>
      </c>
      <c r="AT202" s="296">
        <v>1</v>
      </c>
      <c r="AU202" s="296">
        <v>1</v>
      </c>
      <c r="AV202" s="296">
        <v>0.5</v>
      </c>
      <c r="AW202" s="296">
        <v>1</v>
      </c>
      <c r="AX202" s="296">
        <v>0.89</v>
      </c>
      <c r="AY202" s="296">
        <v>1</v>
      </c>
      <c r="AZ202" s="296">
        <v>0.55000000000000004</v>
      </c>
      <c r="BA202" s="296">
        <v>1</v>
      </c>
      <c r="BB202" s="296">
        <v>0.6</v>
      </c>
      <c r="BC202" s="296">
        <v>1</v>
      </c>
      <c r="BD202" s="296">
        <v>1</v>
      </c>
      <c r="BE202" s="296">
        <v>1</v>
      </c>
      <c r="BF202" s="296">
        <v>1</v>
      </c>
      <c r="BG202" s="296">
        <v>0.73</v>
      </c>
      <c r="BH202" s="296">
        <v>1</v>
      </c>
      <c r="BI202" s="296">
        <v>1</v>
      </c>
      <c r="BJ202" s="296">
        <v>1</v>
      </c>
      <c r="BK202" s="296">
        <v>1</v>
      </c>
      <c r="BL202" s="296">
        <v>1</v>
      </c>
      <c r="BM202" s="296">
        <v>1</v>
      </c>
      <c r="BN202" s="296">
        <v>0.5</v>
      </c>
      <c r="BO202" s="296">
        <v>0.78</v>
      </c>
      <c r="BP202" s="296">
        <v>0.6</v>
      </c>
      <c r="BQ202" s="129"/>
    </row>
    <row r="203" spans="1:69" ht="15" x14ac:dyDescent="0.15">
      <c r="A203" s="104" t="s">
        <v>444</v>
      </c>
      <c r="B203" s="153" t="s">
        <v>525</v>
      </c>
      <c r="C203" s="153" t="s">
        <v>249</v>
      </c>
      <c r="D203" s="153" t="s">
        <v>864</v>
      </c>
      <c r="E203" s="153" t="s">
        <v>1027</v>
      </c>
      <c r="F203" s="107">
        <v>16</v>
      </c>
      <c r="G203" s="107">
        <v>16</v>
      </c>
      <c r="H203" s="248"/>
      <c r="I203" s="296">
        <v>1</v>
      </c>
      <c r="J203" s="296">
        <v>1</v>
      </c>
      <c r="K203" s="296">
        <v>1</v>
      </c>
      <c r="L203" s="296">
        <v>1</v>
      </c>
      <c r="M203" s="296">
        <v>1</v>
      </c>
      <c r="N203" s="296">
        <v>1</v>
      </c>
      <c r="O203" s="296">
        <v>1</v>
      </c>
      <c r="P203" s="296">
        <v>1</v>
      </c>
      <c r="Q203" s="296">
        <v>1</v>
      </c>
      <c r="R203" s="296">
        <v>1</v>
      </c>
      <c r="S203" s="296">
        <v>1</v>
      </c>
      <c r="T203" s="296">
        <v>1</v>
      </c>
      <c r="U203" s="296">
        <v>1</v>
      </c>
      <c r="V203" s="296">
        <v>1</v>
      </c>
      <c r="W203" s="296">
        <v>1</v>
      </c>
      <c r="X203" s="296">
        <v>1</v>
      </c>
      <c r="Y203" s="296">
        <v>1</v>
      </c>
      <c r="Z203" s="296">
        <v>1</v>
      </c>
      <c r="AA203" s="296">
        <v>1</v>
      </c>
      <c r="AB203" s="296">
        <v>1</v>
      </c>
      <c r="AC203" s="296">
        <v>1</v>
      </c>
      <c r="AD203" s="296">
        <v>1</v>
      </c>
      <c r="AE203" s="296">
        <v>1</v>
      </c>
      <c r="AF203" s="296">
        <v>0.81</v>
      </c>
      <c r="AG203" s="296">
        <v>1</v>
      </c>
      <c r="AH203" s="296">
        <v>1</v>
      </c>
      <c r="AI203" s="296">
        <v>1</v>
      </c>
      <c r="AJ203" s="296">
        <v>1</v>
      </c>
      <c r="AK203" s="296">
        <v>1</v>
      </c>
      <c r="AL203" s="296">
        <v>1</v>
      </c>
      <c r="AM203" s="296">
        <v>1</v>
      </c>
      <c r="AN203" s="296">
        <v>1</v>
      </c>
      <c r="AO203" s="296">
        <v>1</v>
      </c>
      <c r="AP203" s="296">
        <v>1</v>
      </c>
      <c r="AQ203" s="296">
        <v>1</v>
      </c>
      <c r="AR203" s="296">
        <v>1</v>
      </c>
      <c r="AS203" s="296">
        <v>1</v>
      </c>
      <c r="AT203" s="296">
        <v>1</v>
      </c>
      <c r="AU203" s="296">
        <v>1</v>
      </c>
      <c r="AV203" s="296">
        <v>0.5</v>
      </c>
      <c r="AW203" s="296">
        <v>1</v>
      </c>
      <c r="AX203" s="296">
        <v>0.89</v>
      </c>
      <c r="AY203" s="296">
        <v>1</v>
      </c>
      <c r="AZ203" s="296">
        <v>0.55000000000000004</v>
      </c>
      <c r="BA203" s="296">
        <v>1</v>
      </c>
      <c r="BB203" s="296">
        <v>0.6</v>
      </c>
      <c r="BC203" s="296">
        <v>1</v>
      </c>
      <c r="BD203" s="296">
        <v>1</v>
      </c>
      <c r="BE203" s="296">
        <v>1</v>
      </c>
      <c r="BF203" s="296">
        <v>1</v>
      </c>
      <c r="BG203" s="296">
        <v>0.73</v>
      </c>
      <c r="BH203" s="296">
        <v>1</v>
      </c>
      <c r="BI203" s="296">
        <v>1</v>
      </c>
      <c r="BJ203" s="296">
        <v>1</v>
      </c>
      <c r="BK203" s="296">
        <v>1</v>
      </c>
      <c r="BL203" s="296">
        <v>1</v>
      </c>
      <c r="BM203" s="296">
        <v>1</v>
      </c>
      <c r="BN203" s="296">
        <v>0.5</v>
      </c>
      <c r="BO203" s="296">
        <v>0.78</v>
      </c>
      <c r="BP203" s="296">
        <v>0.6</v>
      </c>
      <c r="BQ203" s="129"/>
    </row>
    <row r="204" spans="1:69" ht="15" x14ac:dyDescent="0.15">
      <c r="A204" s="104" t="s">
        <v>445</v>
      </c>
      <c r="B204" s="153" t="s">
        <v>525</v>
      </c>
      <c r="C204" s="153" t="s">
        <v>249</v>
      </c>
      <c r="D204" s="153" t="s">
        <v>865</v>
      </c>
      <c r="E204" s="153" t="s">
        <v>1027</v>
      </c>
      <c r="F204" s="107">
        <v>32</v>
      </c>
      <c r="G204" s="107">
        <v>32</v>
      </c>
      <c r="H204" s="248"/>
      <c r="I204" s="296">
        <v>1</v>
      </c>
      <c r="J204" s="296">
        <v>1</v>
      </c>
      <c r="K204" s="296">
        <v>1</v>
      </c>
      <c r="L204" s="296">
        <v>1</v>
      </c>
      <c r="M204" s="296">
        <v>1</v>
      </c>
      <c r="N204" s="296">
        <v>1</v>
      </c>
      <c r="O204" s="296">
        <v>1</v>
      </c>
      <c r="P204" s="296">
        <v>1</v>
      </c>
      <c r="Q204" s="296">
        <v>1</v>
      </c>
      <c r="R204" s="296">
        <v>1</v>
      </c>
      <c r="S204" s="296">
        <v>1</v>
      </c>
      <c r="T204" s="296">
        <v>1</v>
      </c>
      <c r="U204" s="296">
        <v>1</v>
      </c>
      <c r="V204" s="296">
        <v>1</v>
      </c>
      <c r="W204" s="296">
        <v>1</v>
      </c>
      <c r="X204" s="296">
        <v>1</v>
      </c>
      <c r="Y204" s="296">
        <v>1</v>
      </c>
      <c r="Z204" s="296">
        <v>1</v>
      </c>
      <c r="AA204" s="296">
        <v>1</v>
      </c>
      <c r="AB204" s="296">
        <v>1</v>
      </c>
      <c r="AC204" s="296">
        <v>1</v>
      </c>
      <c r="AD204" s="296">
        <v>1</v>
      </c>
      <c r="AE204" s="296">
        <v>1</v>
      </c>
      <c r="AF204" s="296">
        <v>0.81</v>
      </c>
      <c r="AG204" s="296">
        <v>1</v>
      </c>
      <c r="AH204" s="296">
        <v>1</v>
      </c>
      <c r="AI204" s="296">
        <v>1</v>
      </c>
      <c r="AJ204" s="296">
        <v>1</v>
      </c>
      <c r="AK204" s="296">
        <v>1</v>
      </c>
      <c r="AL204" s="296">
        <v>1</v>
      </c>
      <c r="AM204" s="296">
        <v>1</v>
      </c>
      <c r="AN204" s="296">
        <v>1</v>
      </c>
      <c r="AO204" s="296">
        <v>1</v>
      </c>
      <c r="AP204" s="296">
        <v>1</v>
      </c>
      <c r="AQ204" s="296">
        <v>1</v>
      </c>
      <c r="AR204" s="296">
        <v>1</v>
      </c>
      <c r="AS204" s="296">
        <v>1</v>
      </c>
      <c r="AT204" s="296">
        <v>1</v>
      </c>
      <c r="AU204" s="296">
        <v>1</v>
      </c>
      <c r="AV204" s="296">
        <v>0.5</v>
      </c>
      <c r="AW204" s="296">
        <v>1</v>
      </c>
      <c r="AX204" s="296">
        <v>0.89</v>
      </c>
      <c r="AY204" s="296">
        <v>1</v>
      </c>
      <c r="AZ204" s="296">
        <v>0.55000000000000004</v>
      </c>
      <c r="BA204" s="296">
        <v>1</v>
      </c>
      <c r="BB204" s="296">
        <v>0.6</v>
      </c>
      <c r="BC204" s="296">
        <v>1</v>
      </c>
      <c r="BD204" s="296">
        <v>1</v>
      </c>
      <c r="BE204" s="296">
        <v>1</v>
      </c>
      <c r="BF204" s="296">
        <v>1</v>
      </c>
      <c r="BG204" s="296">
        <v>0.73</v>
      </c>
      <c r="BH204" s="296">
        <v>1</v>
      </c>
      <c r="BI204" s="296">
        <v>1</v>
      </c>
      <c r="BJ204" s="296">
        <v>1</v>
      </c>
      <c r="BK204" s="296">
        <v>1</v>
      </c>
      <c r="BL204" s="296">
        <v>1</v>
      </c>
      <c r="BM204" s="296">
        <v>1</v>
      </c>
      <c r="BN204" s="296">
        <v>0.5</v>
      </c>
      <c r="BO204" s="296">
        <v>0.78</v>
      </c>
      <c r="BP204" s="296">
        <v>0.6</v>
      </c>
      <c r="BQ204" s="129"/>
    </row>
    <row r="205" spans="1:69" ht="15" x14ac:dyDescent="0.15">
      <c r="A205" s="104" t="s">
        <v>453</v>
      </c>
      <c r="B205" s="153" t="s">
        <v>528</v>
      </c>
      <c r="C205" s="153" t="s">
        <v>250</v>
      </c>
      <c r="D205" s="153" t="s">
        <v>873</v>
      </c>
      <c r="E205" s="153" t="s">
        <v>1027</v>
      </c>
      <c r="F205" s="107">
        <v>16</v>
      </c>
      <c r="G205" s="107">
        <v>24</v>
      </c>
      <c r="H205" s="248"/>
      <c r="I205" s="296">
        <v>1</v>
      </c>
      <c r="J205" s="296">
        <v>1</v>
      </c>
      <c r="K205" s="296">
        <v>1</v>
      </c>
      <c r="L205" s="296">
        <v>1</v>
      </c>
      <c r="M205" s="296">
        <v>1</v>
      </c>
      <c r="N205" s="296">
        <v>1</v>
      </c>
      <c r="O205" s="296">
        <v>1</v>
      </c>
      <c r="P205" s="296">
        <v>1</v>
      </c>
      <c r="Q205" s="296">
        <v>1</v>
      </c>
      <c r="R205" s="296">
        <v>1</v>
      </c>
      <c r="S205" s="296">
        <v>1</v>
      </c>
      <c r="T205" s="296">
        <v>1</v>
      </c>
      <c r="U205" s="296">
        <v>1</v>
      </c>
      <c r="V205" s="296">
        <v>1</v>
      </c>
      <c r="W205" s="296">
        <v>1</v>
      </c>
      <c r="X205" s="296">
        <v>1</v>
      </c>
      <c r="Y205" s="296">
        <v>1</v>
      </c>
      <c r="Z205" s="296">
        <v>1</v>
      </c>
      <c r="AA205" s="296">
        <v>1</v>
      </c>
      <c r="AB205" s="296">
        <v>1</v>
      </c>
      <c r="AC205" s="296">
        <v>1</v>
      </c>
      <c r="AD205" s="296">
        <v>1</v>
      </c>
      <c r="AE205" s="296">
        <v>1</v>
      </c>
      <c r="AF205" s="296">
        <v>0.81</v>
      </c>
      <c r="AG205" s="296">
        <v>1</v>
      </c>
      <c r="AH205" s="296">
        <v>1</v>
      </c>
      <c r="AI205" s="296">
        <v>1</v>
      </c>
      <c r="AJ205" s="296">
        <v>1</v>
      </c>
      <c r="AK205" s="296">
        <v>1</v>
      </c>
      <c r="AL205" s="296">
        <v>1</v>
      </c>
      <c r="AM205" s="296">
        <v>1</v>
      </c>
      <c r="AN205" s="296">
        <v>1</v>
      </c>
      <c r="AO205" s="296">
        <v>1</v>
      </c>
      <c r="AP205" s="296">
        <v>1</v>
      </c>
      <c r="AQ205" s="296">
        <v>1</v>
      </c>
      <c r="AR205" s="296">
        <v>1</v>
      </c>
      <c r="AS205" s="296">
        <v>1</v>
      </c>
      <c r="AT205" s="296">
        <v>1</v>
      </c>
      <c r="AU205" s="296">
        <v>1</v>
      </c>
      <c r="AV205" s="296">
        <v>0.5</v>
      </c>
      <c r="AW205" s="296">
        <v>1</v>
      </c>
      <c r="AX205" s="296">
        <v>0.89</v>
      </c>
      <c r="AY205" s="296">
        <v>1</v>
      </c>
      <c r="AZ205" s="296">
        <v>0.55000000000000004</v>
      </c>
      <c r="BA205" s="296">
        <v>1</v>
      </c>
      <c r="BB205" s="296">
        <v>0.6</v>
      </c>
      <c r="BC205" s="296">
        <v>1</v>
      </c>
      <c r="BD205" s="296">
        <v>1</v>
      </c>
      <c r="BE205" s="296">
        <v>1</v>
      </c>
      <c r="BF205" s="296">
        <v>1</v>
      </c>
      <c r="BG205" s="296">
        <v>0.73</v>
      </c>
      <c r="BH205" s="296">
        <v>1</v>
      </c>
      <c r="BI205" s="296">
        <v>1</v>
      </c>
      <c r="BJ205" s="296">
        <v>1</v>
      </c>
      <c r="BK205" s="296">
        <v>1</v>
      </c>
      <c r="BL205" s="296">
        <v>1</v>
      </c>
      <c r="BM205" s="296">
        <v>1</v>
      </c>
      <c r="BN205" s="296">
        <v>0.5</v>
      </c>
      <c r="BO205" s="296">
        <v>0.78</v>
      </c>
      <c r="BP205" s="296">
        <v>0.6</v>
      </c>
      <c r="BQ205" s="129"/>
    </row>
    <row r="206" spans="1:69" ht="15" x14ac:dyDescent="0.15">
      <c r="A206" s="104" t="s">
        <v>454</v>
      </c>
      <c r="B206" s="153" t="s">
        <v>528</v>
      </c>
      <c r="C206" s="153" t="s">
        <v>250</v>
      </c>
      <c r="D206" s="153" t="s">
        <v>874</v>
      </c>
      <c r="E206" s="153" t="s">
        <v>1027</v>
      </c>
      <c r="F206" s="107">
        <v>16</v>
      </c>
      <c r="G206" s="107">
        <v>80</v>
      </c>
      <c r="H206" s="248"/>
      <c r="I206" s="296">
        <v>1</v>
      </c>
      <c r="J206" s="296">
        <v>1</v>
      </c>
      <c r="K206" s="296">
        <v>1</v>
      </c>
      <c r="L206" s="296">
        <v>1</v>
      </c>
      <c r="M206" s="296">
        <v>1</v>
      </c>
      <c r="N206" s="296">
        <v>1</v>
      </c>
      <c r="O206" s="296">
        <v>1</v>
      </c>
      <c r="P206" s="296">
        <v>1</v>
      </c>
      <c r="Q206" s="296">
        <v>1</v>
      </c>
      <c r="R206" s="296">
        <v>1</v>
      </c>
      <c r="S206" s="296">
        <v>1</v>
      </c>
      <c r="T206" s="296">
        <v>1</v>
      </c>
      <c r="U206" s="296">
        <v>1</v>
      </c>
      <c r="V206" s="296">
        <v>1</v>
      </c>
      <c r="W206" s="296">
        <v>1</v>
      </c>
      <c r="X206" s="296">
        <v>1</v>
      </c>
      <c r="Y206" s="296">
        <v>1</v>
      </c>
      <c r="Z206" s="296">
        <v>1</v>
      </c>
      <c r="AA206" s="296">
        <v>1</v>
      </c>
      <c r="AB206" s="296">
        <v>1</v>
      </c>
      <c r="AC206" s="296">
        <v>1</v>
      </c>
      <c r="AD206" s="296">
        <v>1</v>
      </c>
      <c r="AE206" s="296">
        <v>1</v>
      </c>
      <c r="AF206" s="296">
        <v>0.81</v>
      </c>
      <c r="AG206" s="296">
        <v>1</v>
      </c>
      <c r="AH206" s="296">
        <v>1</v>
      </c>
      <c r="AI206" s="296">
        <v>1</v>
      </c>
      <c r="AJ206" s="296">
        <v>1</v>
      </c>
      <c r="AK206" s="296">
        <v>1</v>
      </c>
      <c r="AL206" s="296">
        <v>1</v>
      </c>
      <c r="AM206" s="296">
        <v>1</v>
      </c>
      <c r="AN206" s="296">
        <v>1</v>
      </c>
      <c r="AO206" s="296">
        <v>1</v>
      </c>
      <c r="AP206" s="296">
        <v>1</v>
      </c>
      <c r="AQ206" s="296">
        <v>1</v>
      </c>
      <c r="AR206" s="296">
        <v>1</v>
      </c>
      <c r="AS206" s="296">
        <v>1</v>
      </c>
      <c r="AT206" s="296">
        <v>1</v>
      </c>
      <c r="AU206" s="296">
        <v>1</v>
      </c>
      <c r="AV206" s="296">
        <v>0.5</v>
      </c>
      <c r="AW206" s="296">
        <v>1</v>
      </c>
      <c r="AX206" s="296">
        <v>0.89</v>
      </c>
      <c r="AY206" s="296">
        <v>1</v>
      </c>
      <c r="AZ206" s="296">
        <v>0.55000000000000004</v>
      </c>
      <c r="BA206" s="296">
        <v>1</v>
      </c>
      <c r="BB206" s="296">
        <v>0.6</v>
      </c>
      <c r="BC206" s="296">
        <v>1</v>
      </c>
      <c r="BD206" s="296">
        <v>1</v>
      </c>
      <c r="BE206" s="296">
        <v>1</v>
      </c>
      <c r="BF206" s="296">
        <v>1</v>
      </c>
      <c r="BG206" s="296">
        <v>0.73</v>
      </c>
      <c r="BH206" s="296">
        <v>1</v>
      </c>
      <c r="BI206" s="296">
        <v>1</v>
      </c>
      <c r="BJ206" s="296">
        <v>1</v>
      </c>
      <c r="BK206" s="296">
        <v>1</v>
      </c>
      <c r="BL206" s="296">
        <v>1</v>
      </c>
      <c r="BM206" s="296">
        <v>1</v>
      </c>
      <c r="BN206" s="296">
        <v>0.5</v>
      </c>
      <c r="BO206" s="296">
        <v>0.78</v>
      </c>
      <c r="BP206" s="296">
        <v>0.6</v>
      </c>
      <c r="BQ206" s="129"/>
    </row>
    <row r="207" spans="1:69" ht="15" x14ac:dyDescent="0.15">
      <c r="A207" s="104" t="s">
        <v>455</v>
      </c>
      <c r="B207" s="153" t="s">
        <v>528</v>
      </c>
      <c r="C207" s="153" t="s">
        <v>250</v>
      </c>
      <c r="D207" s="153" t="s">
        <v>875</v>
      </c>
      <c r="E207" s="153" t="s">
        <v>1027</v>
      </c>
      <c r="F207" s="107">
        <v>20</v>
      </c>
      <c r="G207" s="107">
        <v>40</v>
      </c>
      <c r="H207" s="248"/>
      <c r="I207" s="296">
        <v>1</v>
      </c>
      <c r="J207" s="296">
        <v>1</v>
      </c>
      <c r="K207" s="296">
        <v>1</v>
      </c>
      <c r="L207" s="296">
        <v>1</v>
      </c>
      <c r="M207" s="296">
        <v>1</v>
      </c>
      <c r="N207" s="296">
        <v>1</v>
      </c>
      <c r="O207" s="296">
        <v>1</v>
      </c>
      <c r="P207" s="296">
        <v>1</v>
      </c>
      <c r="Q207" s="296">
        <v>1</v>
      </c>
      <c r="R207" s="296">
        <v>1</v>
      </c>
      <c r="S207" s="296">
        <v>1</v>
      </c>
      <c r="T207" s="296">
        <v>1</v>
      </c>
      <c r="U207" s="296">
        <v>1</v>
      </c>
      <c r="V207" s="296">
        <v>1</v>
      </c>
      <c r="W207" s="296">
        <v>1</v>
      </c>
      <c r="X207" s="296">
        <v>1</v>
      </c>
      <c r="Y207" s="296">
        <v>1</v>
      </c>
      <c r="Z207" s="296">
        <v>1</v>
      </c>
      <c r="AA207" s="296">
        <v>1</v>
      </c>
      <c r="AB207" s="296">
        <v>1</v>
      </c>
      <c r="AC207" s="296">
        <v>1</v>
      </c>
      <c r="AD207" s="296">
        <v>1</v>
      </c>
      <c r="AE207" s="296">
        <v>1</v>
      </c>
      <c r="AF207" s="296">
        <v>0.81</v>
      </c>
      <c r="AG207" s="296">
        <v>1</v>
      </c>
      <c r="AH207" s="296">
        <v>1</v>
      </c>
      <c r="AI207" s="296">
        <v>1</v>
      </c>
      <c r="AJ207" s="296">
        <v>1</v>
      </c>
      <c r="AK207" s="296">
        <v>1</v>
      </c>
      <c r="AL207" s="296">
        <v>1</v>
      </c>
      <c r="AM207" s="296">
        <v>1</v>
      </c>
      <c r="AN207" s="296">
        <v>1</v>
      </c>
      <c r="AO207" s="296">
        <v>1</v>
      </c>
      <c r="AP207" s="296">
        <v>1</v>
      </c>
      <c r="AQ207" s="296">
        <v>1</v>
      </c>
      <c r="AR207" s="296">
        <v>1</v>
      </c>
      <c r="AS207" s="296">
        <v>1</v>
      </c>
      <c r="AT207" s="296">
        <v>1</v>
      </c>
      <c r="AU207" s="296">
        <v>1</v>
      </c>
      <c r="AV207" s="296">
        <v>0.5</v>
      </c>
      <c r="AW207" s="296">
        <v>1</v>
      </c>
      <c r="AX207" s="296">
        <v>0.89</v>
      </c>
      <c r="AY207" s="296">
        <v>1</v>
      </c>
      <c r="AZ207" s="296">
        <v>0.55000000000000004</v>
      </c>
      <c r="BA207" s="296">
        <v>1</v>
      </c>
      <c r="BB207" s="296">
        <v>0.6</v>
      </c>
      <c r="BC207" s="296">
        <v>1</v>
      </c>
      <c r="BD207" s="296">
        <v>1</v>
      </c>
      <c r="BE207" s="296">
        <v>1</v>
      </c>
      <c r="BF207" s="296">
        <v>1</v>
      </c>
      <c r="BG207" s="296">
        <v>0.73</v>
      </c>
      <c r="BH207" s="296">
        <v>1</v>
      </c>
      <c r="BI207" s="296">
        <v>1</v>
      </c>
      <c r="BJ207" s="296">
        <v>1</v>
      </c>
      <c r="BK207" s="296">
        <v>1</v>
      </c>
      <c r="BL207" s="296">
        <v>1</v>
      </c>
      <c r="BM207" s="296">
        <v>1</v>
      </c>
      <c r="BN207" s="296">
        <v>0.5</v>
      </c>
      <c r="BO207" s="296">
        <v>0.78</v>
      </c>
      <c r="BP207" s="296">
        <v>0.6</v>
      </c>
      <c r="BQ207" s="129"/>
    </row>
    <row r="208" spans="1:69" ht="15" x14ac:dyDescent="0.15">
      <c r="A208" s="104" t="s">
        <v>456</v>
      </c>
      <c r="B208" s="153" t="s">
        <v>528</v>
      </c>
      <c r="C208" s="153" t="s">
        <v>250</v>
      </c>
      <c r="D208" s="153" t="s">
        <v>876</v>
      </c>
      <c r="E208" s="153" t="s">
        <v>1027</v>
      </c>
      <c r="F208" s="107">
        <v>20</v>
      </c>
      <c r="G208" s="107">
        <v>64</v>
      </c>
      <c r="H208" s="248"/>
      <c r="I208" s="296">
        <v>1</v>
      </c>
      <c r="J208" s="296">
        <v>1</v>
      </c>
      <c r="K208" s="296">
        <v>1</v>
      </c>
      <c r="L208" s="296">
        <v>1</v>
      </c>
      <c r="M208" s="296">
        <v>1</v>
      </c>
      <c r="N208" s="296">
        <v>1</v>
      </c>
      <c r="O208" s="296">
        <v>1</v>
      </c>
      <c r="P208" s="296">
        <v>1</v>
      </c>
      <c r="Q208" s="296">
        <v>1</v>
      </c>
      <c r="R208" s="296">
        <v>1</v>
      </c>
      <c r="S208" s="296">
        <v>1</v>
      </c>
      <c r="T208" s="296">
        <v>1</v>
      </c>
      <c r="U208" s="296">
        <v>1</v>
      </c>
      <c r="V208" s="296">
        <v>1</v>
      </c>
      <c r="W208" s="296">
        <v>1</v>
      </c>
      <c r="X208" s="296">
        <v>1</v>
      </c>
      <c r="Y208" s="296">
        <v>1</v>
      </c>
      <c r="Z208" s="296">
        <v>1</v>
      </c>
      <c r="AA208" s="296">
        <v>1</v>
      </c>
      <c r="AB208" s="296">
        <v>1</v>
      </c>
      <c r="AC208" s="296">
        <v>1</v>
      </c>
      <c r="AD208" s="296">
        <v>1</v>
      </c>
      <c r="AE208" s="296">
        <v>1</v>
      </c>
      <c r="AF208" s="296">
        <v>0.81</v>
      </c>
      <c r="AG208" s="296">
        <v>1</v>
      </c>
      <c r="AH208" s="296">
        <v>1</v>
      </c>
      <c r="AI208" s="296">
        <v>1</v>
      </c>
      <c r="AJ208" s="296">
        <v>1</v>
      </c>
      <c r="AK208" s="296">
        <v>1</v>
      </c>
      <c r="AL208" s="296">
        <v>1</v>
      </c>
      <c r="AM208" s="296">
        <v>1</v>
      </c>
      <c r="AN208" s="296">
        <v>1</v>
      </c>
      <c r="AO208" s="296">
        <v>1</v>
      </c>
      <c r="AP208" s="296">
        <v>1</v>
      </c>
      <c r="AQ208" s="296">
        <v>1</v>
      </c>
      <c r="AR208" s="296">
        <v>1</v>
      </c>
      <c r="AS208" s="296">
        <v>1</v>
      </c>
      <c r="AT208" s="296">
        <v>1</v>
      </c>
      <c r="AU208" s="296">
        <v>1</v>
      </c>
      <c r="AV208" s="296">
        <v>0.5</v>
      </c>
      <c r="AW208" s="296">
        <v>1</v>
      </c>
      <c r="AX208" s="296">
        <v>0.89</v>
      </c>
      <c r="AY208" s="296">
        <v>1</v>
      </c>
      <c r="AZ208" s="296">
        <v>0.55000000000000004</v>
      </c>
      <c r="BA208" s="296">
        <v>1</v>
      </c>
      <c r="BB208" s="296">
        <v>0.6</v>
      </c>
      <c r="BC208" s="296">
        <v>1</v>
      </c>
      <c r="BD208" s="296">
        <v>1</v>
      </c>
      <c r="BE208" s="296">
        <v>1</v>
      </c>
      <c r="BF208" s="296">
        <v>1</v>
      </c>
      <c r="BG208" s="296">
        <v>0.73</v>
      </c>
      <c r="BH208" s="296">
        <v>1</v>
      </c>
      <c r="BI208" s="296">
        <v>1</v>
      </c>
      <c r="BJ208" s="296">
        <v>1</v>
      </c>
      <c r="BK208" s="296">
        <v>1</v>
      </c>
      <c r="BL208" s="296">
        <v>1</v>
      </c>
      <c r="BM208" s="296">
        <v>1</v>
      </c>
      <c r="BN208" s="296">
        <v>0.5</v>
      </c>
      <c r="BO208" s="296">
        <v>0.78</v>
      </c>
      <c r="BP208" s="296">
        <v>0.6</v>
      </c>
      <c r="BQ208" s="129"/>
    </row>
    <row r="209" spans="1:69" ht="15" x14ac:dyDescent="0.15">
      <c r="A209" s="104" t="s">
        <v>457</v>
      </c>
      <c r="B209" s="153" t="s">
        <v>528</v>
      </c>
      <c r="C209" s="153" t="s">
        <v>250</v>
      </c>
      <c r="D209" s="153" t="s">
        <v>877</v>
      </c>
      <c r="E209" s="153" t="s">
        <v>1027</v>
      </c>
      <c r="F209" s="107">
        <v>24</v>
      </c>
      <c r="G209" s="107">
        <v>32</v>
      </c>
      <c r="H209" s="248"/>
      <c r="I209" s="296">
        <v>1</v>
      </c>
      <c r="J209" s="296">
        <v>1</v>
      </c>
      <c r="K209" s="296">
        <v>1</v>
      </c>
      <c r="L209" s="296">
        <v>1</v>
      </c>
      <c r="M209" s="296">
        <v>1</v>
      </c>
      <c r="N209" s="296">
        <v>1</v>
      </c>
      <c r="O209" s="296">
        <v>1</v>
      </c>
      <c r="P209" s="296">
        <v>1</v>
      </c>
      <c r="Q209" s="296">
        <v>1</v>
      </c>
      <c r="R209" s="296">
        <v>1</v>
      </c>
      <c r="S209" s="296">
        <v>1</v>
      </c>
      <c r="T209" s="296">
        <v>1</v>
      </c>
      <c r="U209" s="296">
        <v>1</v>
      </c>
      <c r="V209" s="296">
        <v>1</v>
      </c>
      <c r="W209" s="296">
        <v>1</v>
      </c>
      <c r="X209" s="296">
        <v>1</v>
      </c>
      <c r="Y209" s="296">
        <v>1</v>
      </c>
      <c r="Z209" s="296">
        <v>1</v>
      </c>
      <c r="AA209" s="296">
        <v>1</v>
      </c>
      <c r="AB209" s="296">
        <v>1</v>
      </c>
      <c r="AC209" s="296">
        <v>1</v>
      </c>
      <c r="AD209" s="296">
        <v>1</v>
      </c>
      <c r="AE209" s="296">
        <v>1</v>
      </c>
      <c r="AF209" s="296">
        <v>0.81</v>
      </c>
      <c r="AG209" s="296">
        <v>1</v>
      </c>
      <c r="AH209" s="296">
        <v>1</v>
      </c>
      <c r="AI209" s="296">
        <v>1</v>
      </c>
      <c r="AJ209" s="296">
        <v>1</v>
      </c>
      <c r="AK209" s="296">
        <v>1</v>
      </c>
      <c r="AL209" s="296">
        <v>1</v>
      </c>
      <c r="AM209" s="296">
        <v>1</v>
      </c>
      <c r="AN209" s="296">
        <v>1</v>
      </c>
      <c r="AO209" s="296">
        <v>1</v>
      </c>
      <c r="AP209" s="296">
        <v>1</v>
      </c>
      <c r="AQ209" s="296">
        <v>1</v>
      </c>
      <c r="AR209" s="296">
        <v>1</v>
      </c>
      <c r="AS209" s="296">
        <v>1</v>
      </c>
      <c r="AT209" s="296">
        <v>1</v>
      </c>
      <c r="AU209" s="296">
        <v>1</v>
      </c>
      <c r="AV209" s="296">
        <v>0.5</v>
      </c>
      <c r="AW209" s="296">
        <v>1</v>
      </c>
      <c r="AX209" s="296">
        <v>0.89</v>
      </c>
      <c r="AY209" s="296">
        <v>1</v>
      </c>
      <c r="AZ209" s="296">
        <v>0.55000000000000004</v>
      </c>
      <c r="BA209" s="296">
        <v>1</v>
      </c>
      <c r="BB209" s="296">
        <v>0.6</v>
      </c>
      <c r="BC209" s="296">
        <v>1</v>
      </c>
      <c r="BD209" s="296">
        <v>1</v>
      </c>
      <c r="BE209" s="296">
        <v>1</v>
      </c>
      <c r="BF209" s="296">
        <v>1</v>
      </c>
      <c r="BG209" s="296">
        <v>0.73</v>
      </c>
      <c r="BH209" s="296">
        <v>1</v>
      </c>
      <c r="BI209" s="296">
        <v>1</v>
      </c>
      <c r="BJ209" s="296">
        <v>1</v>
      </c>
      <c r="BK209" s="296">
        <v>1</v>
      </c>
      <c r="BL209" s="296">
        <v>1</v>
      </c>
      <c r="BM209" s="296">
        <v>1</v>
      </c>
      <c r="BN209" s="296">
        <v>0.5</v>
      </c>
      <c r="BO209" s="296">
        <v>0.78</v>
      </c>
      <c r="BP209" s="296">
        <v>0.6</v>
      </c>
      <c r="BQ209" s="129"/>
    </row>
    <row r="210" spans="1:69" ht="15" x14ac:dyDescent="0.15">
      <c r="A210" s="104" t="s">
        <v>458</v>
      </c>
      <c r="B210" s="153" t="s">
        <v>528</v>
      </c>
      <c r="C210" s="153" t="s">
        <v>250</v>
      </c>
      <c r="D210" s="153" t="s">
        <v>878</v>
      </c>
      <c r="E210" s="153" t="s">
        <v>1027</v>
      </c>
      <c r="F210" s="107">
        <v>24</v>
      </c>
      <c r="G210" s="107">
        <v>40</v>
      </c>
      <c r="H210" s="248"/>
      <c r="I210" s="296">
        <v>1</v>
      </c>
      <c r="J210" s="296">
        <v>1</v>
      </c>
      <c r="K210" s="296">
        <v>1</v>
      </c>
      <c r="L210" s="296">
        <v>1</v>
      </c>
      <c r="M210" s="296">
        <v>1</v>
      </c>
      <c r="N210" s="296">
        <v>1</v>
      </c>
      <c r="O210" s="296">
        <v>1</v>
      </c>
      <c r="P210" s="296">
        <v>1</v>
      </c>
      <c r="Q210" s="296">
        <v>1</v>
      </c>
      <c r="R210" s="296">
        <v>1</v>
      </c>
      <c r="S210" s="296">
        <v>1</v>
      </c>
      <c r="T210" s="296">
        <v>1</v>
      </c>
      <c r="U210" s="296">
        <v>1</v>
      </c>
      <c r="V210" s="296">
        <v>1</v>
      </c>
      <c r="W210" s="296">
        <v>1</v>
      </c>
      <c r="X210" s="296">
        <v>1</v>
      </c>
      <c r="Y210" s="296">
        <v>1</v>
      </c>
      <c r="Z210" s="296">
        <v>1</v>
      </c>
      <c r="AA210" s="296">
        <v>1</v>
      </c>
      <c r="AB210" s="296">
        <v>1</v>
      </c>
      <c r="AC210" s="296">
        <v>1</v>
      </c>
      <c r="AD210" s="296">
        <v>1</v>
      </c>
      <c r="AE210" s="296">
        <v>1</v>
      </c>
      <c r="AF210" s="296">
        <v>0.81</v>
      </c>
      <c r="AG210" s="296">
        <v>1</v>
      </c>
      <c r="AH210" s="296">
        <v>1</v>
      </c>
      <c r="AI210" s="296">
        <v>1</v>
      </c>
      <c r="AJ210" s="296">
        <v>1</v>
      </c>
      <c r="AK210" s="296">
        <v>1</v>
      </c>
      <c r="AL210" s="296">
        <v>1</v>
      </c>
      <c r="AM210" s="296">
        <v>1</v>
      </c>
      <c r="AN210" s="296">
        <v>1</v>
      </c>
      <c r="AO210" s="296">
        <v>1</v>
      </c>
      <c r="AP210" s="296">
        <v>1</v>
      </c>
      <c r="AQ210" s="296">
        <v>1</v>
      </c>
      <c r="AR210" s="296">
        <v>1</v>
      </c>
      <c r="AS210" s="296">
        <v>1</v>
      </c>
      <c r="AT210" s="296">
        <v>1</v>
      </c>
      <c r="AU210" s="296">
        <v>1</v>
      </c>
      <c r="AV210" s="296">
        <v>0.5</v>
      </c>
      <c r="AW210" s="296">
        <v>1</v>
      </c>
      <c r="AX210" s="296">
        <v>0.89</v>
      </c>
      <c r="AY210" s="296">
        <v>1</v>
      </c>
      <c r="AZ210" s="296">
        <v>0.55000000000000004</v>
      </c>
      <c r="BA210" s="296">
        <v>1</v>
      </c>
      <c r="BB210" s="296">
        <v>0.6</v>
      </c>
      <c r="BC210" s="296">
        <v>1</v>
      </c>
      <c r="BD210" s="296">
        <v>1</v>
      </c>
      <c r="BE210" s="296">
        <v>1</v>
      </c>
      <c r="BF210" s="296">
        <v>1</v>
      </c>
      <c r="BG210" s="296">
        <v>0.73</v>
      </c>
      <c r="BH210" s="296">
        <v>1</v>
      </c>
      <c r="BI210" s="296">
        <v>1</v>
      </c>
      <c r="BJ210" s="296">
        <v>1</v>
      </c>
      <c r="BK210" s="296">
        <v>1</v>
      </c>
      <c r="BL210" s="296">
        <v>1</v>
      </c>
      <c r="BM210" s="296">
        <v>1</v>
      </c>
      <c r="BN210" s="296">
        <v>0.5</v>
      </c>
      <c r="BO210" s="296">
        <v>0.78</v>
      </c>
      <c r="BP210" s="296">
        <v>0.6</v>
      </c>
      <c r="BQ210" s="129"/>
    </row>
    <row r="211" spans="1:69" ht="15" x14ac:dyDescent="0.15">
      <c r="A211" s="104" t="s">
        <v>459</v>
      </c>
      <c r="B211" s="153" t="s">
        <v>528</v>
      </c>
      <c r="C211" s="153" t="s">
        <v>250</v>
      </c>
      <c r="D211" s="153" t="s">
        <v>879</v>
      </c>
      <c r="E211" s="153" t="s">
        <v>1027</v>
      </c>
      <c r="F211" s="107">
        <v>24</v>
      </c>
      <c r="G211" s="107">
        <v>48</v>
      </c>
      <c r="H211" s="248"/>
      <c r="I211" s="296">
        <v>1</v>
      </c>
      <c r="J211" s="296">
        <v>1</v>
      </c>
      <c r="K211" s="296">
        <v>1</v>
      </c>
      <c r="L211" s="296">
        <v>1</v>
      </c>
      <c r="M211" s="296">
        <v>1</v>
      </c>
      <c r="N211" s="296">
        <v>1</v>
      </c>
      <c r="O211" s="296">
        <v>1</v>
      </c>
      <c r="P211" s="296">
        <v>1</v>
      </c>
      <c r="Q211" s="296">
        <v>1</v>
      </c>
      <c r="R211" s="296">
        <v>1</v>
      </c>
      <c r="S211" s="296">
        <v>1</v>
      </c>
      <c r="T211" s="296">
        <v>1</v>
      </c>
      <c r="U211" s="296">
        <v>1</v>
      </c>
      <c r="V211" s="296">
        <v>1</v>
      </c>
      <c r="W211" s="296">
        <v>1</v>
      </c>
      <c r="X211" s="296">
        <v>1</v>
      </c>
      <c r="Y211" s="296">
        <v>1</v>
      </c>
      <c r="Z211" s="296">
        <v>1</v>
      </c>
      <c r="AA211" s="296">
        <v>1</v>
      </c>
      <c r="AB211" s="296">
        <v>1</v>
      </c>
      <c r="AC211" s="296">
        <v>1</v>
      </c>
      <c r="AD211" s="296">
        <v>1</v>
      </c>
      <c r="AE211" s="296">
        <v>1</v>
      </c>
      <c r="AF211" s="296">
        <v>0.81</v>
      </c>
      <c r="AG211" s="296">
        <v>1</v>
      </c>
      <c r="AH211" s="296">
        <v>1</v>
      </c>
      <c r="AI211" s="296">
        <v>1</v>
      </c>
      <c r="AJ211" s="296">
        <v>1</v>
      </c>
      <c r="AK211" s="296">
        <v>1</v>
      </c>
      <c r="AL211" s="296">
        <v>1</v>
      </c>
      <c r="AM211" s="296">
        <v>1</v>
      </c>
      <c r="AN211" s="296">
        <v>1</v>
      </c>
      <c r="AO211" s="296">
        <v>1</v>
      </c>
      <c r="AP211" s="296">
        <v>1</v>
      </c>
      <c r="AQ211" s="296">
        <v>1</v>
      </c>
      <c r="AR211" s="296">
        <v>1</v>
      </c>
      <c r="AS211" s="296">
        <v>1</v>
      </c>
      <c r="AT211" s="296">
        <v>1</v>
      </c>
      <c r="AU211" s="296">
        <v>1</v>
      </c>
      <c r="AV211" s="296">
        <v>0.5</v>
      </c>
      <c r="AW211" s="296">
        <v>1</v>
      </c>
      <c r="AX211" s="296">
        <v>0.89</v>
      </c>
      <c r="AY211" s="296">
        <v>1</v>
      </c>
      <c r="AZ211" s="296">
        <v>0.55000000000000004</v>
      </c>
      <c r="BA211" s="296">
        <v>1</v>
      </c>
      <c r="BB211" s="296">
        <v>0.6</v>
      </c>
      <c r="BC211" s="296">
        <v>1</v>
      </c>
      <c r="BD211" s="296">
        <v>1</v>
      </c>
      <c r="BE211" s="296">
        <v>1</v>
      </c>
      <c r="BF211" s="296">
        <v>1</v>
      </c>
      <c r="BG211" s="296">
        <v>0.73</v>
      </c>
      <c r="BH211" s="296">
        <v>1</v>
      </c>
      <c r="BI211" s="296">
        <v>1</v>
      </c>
      <c r="BJ211" s="296">
        <v>1</v>
      </c>
      <c r="BK211" s="296">
        <v>1</v>
      </c>
      <c r="BL211" s="296">
        <v>1</v>
      </c>
      <c r="BM211" s="296">
        <v>1</v>
      </c>
      <c r="BN211" s="296">
        <v>0.5</v>
      </c>
      <c r="BO211" s="296">
        <v>0.78</v>
      </c>
      <c r="BP211" s="296">
        <v>0.6</v>
      </c>
      <c r="BQ211" s="129"/>
    </row>
    <row r="212" spans="1:69" ht="15" x14ac:dyDescent="0.15">
      <c r="A212" s="104" t="s">
        <v>460</v>
      </c>
      <c r="B212" s="153" t="s">
        <v>528</v>
      </c>
      <c r="C212" s="153" t="s">
        <v>250</v>
      </c>
      <c r="D212" s="153" t="s">
        <v>880</v>
      </c>
      <c r="E212" s="153" t="s">
        <v>1027</v>
      </c>
      <c r="F212" s="107">
        <v>24</v>
      </c>
      <c r="G212" s="107">
        <v>56</v>
      </c>
      <c r="H212" s="248"/>
      <c r="I212" s="296">
        <v>1</v>
      </c>
      <c r="J212" s="296">
        <v>1</v>
      </c>
      <c r="K212" s="296">
        <v>1</v>
      </c>
      <c r="L212" s="296">
        <v>1</v>
      </c>
      <c r="M212" s="296">
        <v>1</v>
      </c>
      <c r="N212" s="296">
        <v>1</v>
      </c>
      <c r="O212" s="296">
        <v>1</v>
      </c>
      <c r="P212" s="296">
        <v>1</v>
      </c>
      <c r="Q212" s="296">
        <v>1</v>
      </c>
      <c r="R212" s="296">
        <v>1</v>
      </c>
      <c r="S212" s="296">
        <v>1</v>
      </c>
      <c r="T212" s="296">
        <v>1</v>
      </c>
      <c r="U212" s="296">
        <v>1</v>
      </c>
      <c r="V212" s="296">
        <v>1</v>
      </c>
      <c r="W212" s="296">
        <v>1</v>
      </c>
      <c r="X212" s="296">
        <v>1</v>
      </c>
      <c r="Y212" s="296">
        <v>1</v>
      </c>
      <c r="Z212" s="296">
        <v>1</v>
      </c>
      <c r="AA212" s="296">
        <v>1</v>
      </c>
      <c r="AB212" s="296">
        <v>1</v>
      </c>
      <c r="AC212" s="296">
        <v>1</v>
      </c>
      <c r="AD212" s="296">
        <v>1</v>
      </c>
      <c r="AE212" s="296">
        <v>1</v>
      </c>
      <c r="AF212" s="296">
        <v>0.81</v>
      </c>
      <c r="AG212" s="296">
        <v>1</v>
      </c>
      <c r="AH212" s="296">
        <v>1</v>
      </c>
      <c r="AI212" s="296">
        <v>1</v>
      </c>
      <c r="AJ212" s="296">
        <v>1</v>
      </c>
      <c r="AK212" s="296">
        <v>1</v>
      </c>
      <c r="AL212" s="296">
        <v>1</v>
      </c>
      <c r="AM212" s="296">
        <v>1</v>
      </c>
      <c r="AN212" s="296">
        <v>1</v>
      </c>
      <c r="AO212" s="296">
        <v>1</v>
      </c>
      <c r="AP212" s="296">
        <v>1</v>
      </c>
      <c r="AQ212" s="296">
        <v>1</v>
      </c>
      <c r="AR212" s="296">
        <v>1</v>
      </c>
      <c r="AS212" s="296">
        <v>1</v>
      </c>
      <c r="AT212" s="296">
        <v>1</v>
      </c>
      <c r="AU212" s="296">
        <v>1</v>
      </c>
      <c r="AV212" s="296">
        <v>0.5</v>
      </c>
      <c r="AW212" s="296">
        <v>1</v>
      </c>
      <c r="AX212" s="296">
        <v>0.89</v>
      </c>
      <c r="AY212" s="296">
        <v>1</v>
      </c>
      <c r="AZ212" s="296">
        <v>0.55000000000000004</v>
      </c>
      <c r="BA212" s="296">
        <v>1</v>
      </c>
      <c r="BB212" s="296">
        <v>0.6</v>
      </c>
      <c r="BC212" s="296">
        <v>1</v>
      </c>
      <c r="BD212" s="296">
        <v>1</v>
      </c>
      <c r="BE212" s="296">
        <v>1</v>
      </c>
      <c r="BF212" s="296">
        <v>1</v>
      </c>
      <c r="BG212" s="296">
        <v>0.73</v>
      </c>
      <c r="BH212" s="296">
        <v>1</v>
      </c>
      <c r="BI212" s="296">
        <v>1</v>
      </c>
      <c r="BJ212" s="296">
        <v>1</v>
      </c>
      <c r="BK212" s="296">
        <v>1</v>
      </c>
      <c r="BL212" s="296">
        <v>1</v>
      </c>
      <c r="BM212" s="296">
        <v>1</v>
      </c>
      <c r="BN212" s="296">
        <v>0.5</v>
      </c>
      <c r="BO212" s="296">
        <v>0.78</v>
      </c>
      <c r="BP212" s="296">
        <v>0.6</v>
      </c>
      <c r="BQ212" s="129"/>
    </row>
    <row r="213" spans="1:69" ht="15" x14ac:dyDescent="0.15">
      <c r="A213" s="104" t="s">
        <v>461</v>
      </c>
      <c r="B213" s="153" t="s">
        <v>528</v>
      </c>
      <c r="C213" s="153" t="s">
        <v>250</v>
      </c>
      <c r="D213" s="153" t="s">
        <v>881</v>
      </c>
      <c r="E213" s="153" t="s">
        <v>1027</v>
      </c>
      <c r="F213" s="107">
        <v>24</v>
      </c>
      <c r="G213" s="107">
        <v>64</v>
      </c>
      <c r="H213" s="248"/>
      <c r="I213" s="296">
        <v>1</v>
      </c>
      <c r="J213" s="296">
        <v>1</v>
      </c>
      <c r="K213" s="296">
        <v>1</v>
      </c>
      <c r="L213" s="296">
        <v>1</v>
      </c>
      <c r="M213" s="296">
        <v>1</v>
      </c>
      <c r="N213" s="296">
        <v>1</v>
      </c>
      <c r="O213" s="296">
        <v>1</v>
      </c>
      <c r="P213" s="296">
        <v>1</v>
      </c>
      <c r="Q213" s="296">
        <v>1</v>
      </c>
      <c r="R213" s="296">
        <v>1</v>
      </c>
      <c r="S213" s="296">
        <v>1</v>
      </c>
      <c r="T213" s="296">
        <v>1</v>
      </c>
      <c r="U213" s="296">
        <v>1</v>
      </c>
      <c r="V213" s="296">
        <v>1</v>
      </c>
      <c r="W213" s="296">
        <v>1</v>
      </c>
      <c r="X213" s="296">
        <v>1</v>
      </c>
      <c r="Y213" s="296">
        <v>1</v>
      </c>
      <c r="Z213" s="296">
        <v>1</v>
      </c>
      <c r="AA213" s="296">
        <v>1</v>
      </c>
      <c r="AB213" s="296">
        <v>1</v>
      </c>
      <c r="AC213" s="296">
        <v>1</v>
      </c>
      <c r="AD213" s="296">
        <v>1</v>
      </c>
      <c r="AE213" s="296">
        <v>1</v>
      </c>
      <c r="AF213" s="296">
        <v>0.81</v>
      </c>
      <c r="AG213" s="296">
        <v>1</v>
      </c>
      <c r="AH213" s="296">
        <v>1</v>
      </c>
      <c r="AI213" s="296">
        <v>1</v>
      </c>
      <c r="AJ213" s="296">
        <v>1</v>
      </c>
      <c r="AK213" s="296">
        <v>1</v>
      </c>
      <c r="AL213" s="296">
        <v>1</v>
      </c>
      <c r="AM213" s="296">
        <v>1</v>
      </c>
      <c r="AN213" s="296">
        <v>1</v>
      </c>
      <c r="AO213" s="296">
        <v>1</v>
      </c>
      <c r="AP213" s="296">
        <v>1</v>
      </c>
      <c r="AQ213" s="296">
        <v>1</v>
      </c>
      <c r="AR213" s="296">
        <v>1</v>
      </c>
      <c r="AS213" s="296">
        <v>1</v>
      </c>
      <c r="AT213" s="296">
        <v>1</v>
      </c>
      <c r="AU213" s="296">
        <v>1</v>
      </c>
      <c r="AV213" s="296">
        <v>0.5</v>
      </c>
      <c r="AW213" s="296">
        <v>1</v>
      </c>
      <c r="AX213" s="296">
        <v>0.89</v>
      </c>
      <c r="AY213" s="296">
        <v>1</v>
      </c>
      <c r="AZ213" s="296">
        <v>0.55000000000000004</v>
      </c>
      <c r="BA213" s="296">
        <v>1</v>
      </c>
      <c r="BB213" s="296">
        <v>0.6</v>
      </c>
      <c r="BC213" s="296">
        <v>1</v>
      </c>
      <c r="BD213" s="296">
        <v>1</v>
      </c>
      <c r="BE213" s="296">
        <v>1</v>
      </c>
      <c r="BF213" s="296">
        <v>1</v>
      </c>
      <c r="BG213" s="296">
        <v>0.73</v>
      </c>
      <c r="BH213" s="296">
        <v>1</v>
      </c>
      <c r="BI213" s="296">
        <v>1</v>
      </c>
      <c r="BJ213" s="296">
        <v>1</v>
      </c>
      <c r="BK213" s="296">
        <v>1</v>
      </c>
      <c r="BL213" s="296">
        <v>1</v>
      </c>
      <c r="BM213" s="296">
        <v>1</v>
      </c>
      <c r="BN213" s="296">
        <v>0.5</v>
      </c>
      <c r="BO213" s="296">
        <v>0.78</v>
      </c>
      <c r="BP213" s="296">
        <v>0.6</v>
      </c>
      <c r="BQ213" s="129"/>
    </row>
    <row r="214" spans="1:69" ht="15" x14ac:dyDescent="0.15">
      <c r="A214" s="104" t="s">
        <v>462</v>
      </c>
      <c r="B214" s="153" t="s">
        <v>528</v>
      </c>
      <c r="C214" s="153" t="s">
        <v>250</v>
      </c>
      <c r="D214" s="153" t="s">
        <v>882</v>
      </c>
      <c r="E214" s="153" t="s">
        <v>1027</v>
      </c>
      <c r="F214" s="107">
        <v>24</v>
      </c>
      <c r="G214" s="107">
        <v>72</v>
      </c>
      <c r="H214" s="248"/>
      <c r="I214" s="296">
        <v>1</v>
      </c>
      <c r="J214" s="296">
        <v>1</v>
      </c>
      <c r="K214" s="296">
        <v>1</v>
      </c>
      <c r="L214" s="296">
        <v>1</v>
      </c>
      <c r="M214" s="296">
        <v>1</v>
      </c>
      <c r="N214" s="296">
        <v>1</v>
      </c>
      <c r="O214" s="296">
        <v>1</v>
      </c>
      <c r="P214" s="296">
        <v>1</v>
      </c>
      <c r="Q214" s="296">
        <v>1</v>
      </c>
      <c r="R214" s="296">
        <v>1</v>
      </c>
      <c r="S214" s="296">
        <v>1</v>
      </c>
      <c r="T214" s="296">
        <v>1</v>
      </c>
      <c r="U214" s="296">
        <v>1</v>
      </c>
      <c r="V214" s="296">
        <v>1</v>
      </c>
      <c r="W214" s="296">
        <v>1</v>
      </c>
      <c r="X214" s="296">
        <v>1</v>
      </c>
      <c r="Y214" s="296">
        <v>1</v>
      </c>
      <c r="Z214" s="296">
        <v>1</v>
      </c>
      <c r="AA214" s="296">
        <v>1</v>
      </c>
      <c r="AB214" s="296">
        <v>1</v>
      </c>
      <c r="AC214" s="296">
        <v>1</v>
      </c>
      <c r="AD214" s="296">
        <v>1</v>
      </c>
      <c r="AE214" s="296">
        <v>1</v>
      </c>
      <c r="AF214" s="296">
        <v>0.81</v>
      </c>
      <c r="AG214" s="296">
        <v>1</v>
      </c>
      <c r="AH214" s="296">
        <v>1</v>
      </c>
      <c r="AI214" s="296">
        <v>1</v>
      </c>
      <c r="AJ214" s="296">
        <v>1</v>
      </c>
      <c r="AK214" s="296">
        <v>1</v>
      </c>
      <c r="AL214" s="296">
        <v>1</v>
      </c>
      <c r="AM214" s="296">
        <v>1</v>
      </c>
      <c r="AN214" s="296">
        <v>1</v>
      </c>
      <c r="AO214" s="296">
        <v>1</v>
      </c>
      <c r="AP214" s="296">
        <v>1</v>
      </c>
      <c r="AQ214" s="296">
        <v>1</v>
      </c>
      <c r="AR214" s="296">
        <v>1</v>
      </c>
      <c r="AS214" s="296">
        <v>1</v>
      </c>
      <c r="AT214" s="296">
        <v>1</v>
      </c>
      <c r="AU214" s="296">
        <v>1</v>
      </c>
      <c r="AV214" s="296">
        <v>0.5</v>
      </c>
      <c r="AW214" s="296">
        <v>1</v>
      </c>
      <c r="AX214" s="296">
        <v>0.89</v>
      </c>
      <c r="AY214" s="296">
        <v>1</v>
      </c>
      <c r="AZ214" s="296">
        <v>0.55000000000000004</v>
      </c>
      <c r="BA214" s="296">
        <v>1</v>
      </c>
      <c r="BB214" s="296">
        <v>0.6</v>
      </c>
      <c r="BC214" s="296">
        <v>1</v>
      </c>
      <c r="BD214" s="296">
        <v>1</v>
      </c>
      <c r="BE214" s="296">
        <v>1</v>
      </c>
      <c r="BF214" s="296">
        <v>1</v>
      </c>
      <c r="BG214" s="296">
        <v>0.73</v>
      </c>
      <c r="BH214" s="296">
        <v>1</v>
      </c>
      <c r="BI214" s="296">
        <v>1</v>
      </c>
      <c r="BJ214" s="296">
        <v>1</v>
      </c>
      <c r="BK214" s="296">
        <v>1</v>
      </c>
      <c r="BL214" s="296">
        <v>1</v>
      </c>
      <c r="BM214" s="296">
        <v>1</v>
      </c>
      <c r="BN214" s="296">
        <v>0.5</v>
      </c>
      <c r="BO214" s="296">
        <v>0.78</v>
      </c>
      <c r="BP214" s="296">
        <v>0.6</v>
      </c>
      <c r="BQ214" s="129"/>
    </row>
    <row r="215" spans="1:69" ht="15" x14ac:dyDescent="0.15">
      <c r="A215" s="104" t="s">
        <v>463</v>
      </c>
      <c r="B215" s="153" t="s">
        <v>528</v>
      </c>
      <c r="C215" s="153" t="s">
        <v>250</v>
      </c>
      <c r="D215" s="153" t="s">
        <v>883</v>
      </c>
      <c r="E215" s="153" t="s">
        <v>1027</v>
      </c>
      <c r="F215" s="107">
        <v>24</v>
      </c>
      <c r="G215" s="107">
        <v>96</v>
      </c>
      <c r="H215" s="248"/>
      <c r="I215" s="296">
        <v>1</v>
      </c>
      <c r="J215" s="296">
        <v>1</v>
      </c>
      <c r="K215" s="296">
        <v>1</v>
      </c>
      <c r="L215" s="296">
        <v>1</v>
      </c>
      <c r="M215" s="296">
        <v>1</v>
      </c>
      <c r="N215" s="296">
        <v>1</v>
      </c>
      <c r="O215" s="296">
        <v>1</v>
      </c>
      <c r="P215" s="296">
        <v>1</v>
      </c>
      <c r="Q215" s="296">
        <v>1</v>
      </c>
      <c r="R215" s="296">
        <v>1</v>
      </c>
      <c r="S215" s="296">
        <v>1</v>
      </c>
      <c r="T215" s="296">
        <v>1</v>
      </c>
      <c r="U215" s="296">
        <v>1</v>
      </c>
      <c r="V215" s="296">
        <v>1</v>
      </c>
      <c r="W215" s="296">
        <v>1</v>
      </c>
      <c r="X215" s="296">
        <v>1</v>
      </c>
      <c r="Y215" s="296">
        <v>1</v>
      </c>
      <c r="Z215" s="296">
        <v>1</v>
      </c>
      <c r="AA215" s="296">
        <v>1</v>
      </c>
      <c r="AB215" s="296">
        <v>1</v>
      </c>
      <c r="AC215" s="296">
        <v>1</v>
      </c>
      <c r="AD215" s="296">
        <v>1</v>
      </c>
      <c r="AE215" s="296">
        <v>1</v>
      </c>
      <c r="AF215" s="296">
        <v>0.81</v>
      </c>
      <c r="AG215" s="296">
        <v>1</v>
      </c>
      <c r="AH215" s="296">
        <v>1</v>
      </c>
      <c r="AI215" s="296">
        <v>1</v>
      </c>
      <c r="AJ215" s="296">
        <v>1</v>
      </c>
      <c r="AK215" s="296">
        <v>1</v>
      </c>
      <c r="AL215" s="296">
        <v>1</v>
      </c>
      <c r="AM215" s="296">
        <v>1</v>
      </c>
      <c r="AN215" s="296">
        <v>1</v>
      </c>
      <c r="AO215" s="296">
        <v>1</v>
      </c>
      <c r="AP215" s="296">
        <v>1</v>
      </c>
      <c r="AQ215" s="296">
        <v>1</v>
      </c>
      <c r="AR215" s="296">
        <v>1</v>
      </c>
      <c r="AS215" s="296">
        <v>1</v>
      </c>
      <c r="AT215" s="296">
        <v>1</v>
      </c>
      <c r="AU215" s="296">
        <v>1</v>
      </c>
      <c r="AV215" s="296">
        <v>0.5</v>
      </c>
      <c r="AW215" s="296">
        <v>1</v>
      </c>
      <c r="AX215" s="296">
        <v>0.89</v>
      </c>
      <c r="AY215" s="296">
        <v>1</v>
      </c>
      <c r="AZ215" s="296">
        <v>0.55000000000000004</v>
      </c>
      <c r="BA215" s="296">
        <v>1</v>
      </c>
      <c r="BB215" s="296">
        <v>0.6</v>
      </c>
      <c r="BC215" s="296">
        <v>1</v>
      </c>
      <c r="BD215" s="296">
        <v>1</v>
      </c>
      <c r="BE215" s="296">
        <v>1</v>
      </c>
      <c r="BF215" s="296">
        <v>1</v>
      </c>
      <c r="BG215" s="296">
        <v>0.73</v>
      </c>
      <c r="BH215" s="296">
        <v>1</v>
      </c>
      <c r="BI215" s="296">
        <v>1</v>
      </c>
      <c r="BJ215" s="296">
        <v>1</v>
      </c>
      <c r="BK215" s="296">
        <v>1</v>
      </c>
      <c r="BL215" s="296">
        <v>1</v>
      </c>
      <c r="BM215" s="296">
        <v>1</v>
      </c>
      <c r="BN215" s="296">
        <v>0.42</v>
      </c>
      <c r="BO215" s="296">
        <v>0.78</v>
      </c>
      <c r="BP215" s="296">
        <v>0.6</v>
      </c>
      <c r="BQ215" s="129"/>
    </row>
    <row r="216" spans="1:69" ht="15" x14ac:dyDescent="0.15">
      <c r="A216" s="104" t="s">
        <v>464</v>
      </c>
      <c r="B216" s="153" t="s">
        <v>528</v>
      </c>
      <c r="C216" s="153" t="s">
        <v>250</v>
      </c>
      <c r="D216" s="153" t="s">
        <v>884</v>
      </c>
      <c r="E216" s="153" t="s">
        <v>1027</v>
      </c>
      <c r="F216" s="107">
        <v>24</v>
      </c>
      <c r="G216" s="107">
        <v>120</v>
      </c>
      <c r="H216" s="248"/>
      <c r="I216" s="296">
        <v>1</v>
      </c>
      <c r="J216" s="296">
        <v>1</v>
      </c>
      <c r="K216" s="296">
        <v>1</v>
      </c>
      <c r="L216" s="296">
        <v>1</v>
      </c>
      <c r="M216" s="296">
        <v>1</v>
      </c>
      <c r="N216" s="296">
        <v>1</v>
      </c>
      <c r="O216" s="296">
        <v>1</v>
      </c>
      <c r="P216" s="296">
        <v>1</v>
      </c>
      <c r="Q216" s="296">
        <v>1</v>
      </c>
      <c r="R216" s="296">
        <v>1</v>
      </c>
      <c r="S216" s="296">
        <v>1</v>
      </c>
      <c r="T216" s="296">
        <v>1</v>
      </c>
      <c r="U216" s="296">
        <v>1</v>
      </c>
      <c r="V216" s="296">
        <v>1</v>
      </c>
      <c r="W216" s="296">
        <v>1</v>
      </c>
      <c r="X216" s="296">
        <v>1</v>
      </c>
      <c r="Y216" s="296">
        <v>1</v>
      </c>
      <c r="Z216" s="296">
        <v>1</v>
      </c>
      <c r="AA216" s="296">
        <v>1</v>
      </c>
      <c r="AB216" s="296">
        <v>1</v>
      </c>
      <c r="AC216" s="296">
        <v>1</v>
      </c>
      <c r="AD216" s="296">
        <v>1</v>
      </c>
      <c r="AE216" s="296">
        <v>1</v>
      </c>
      <c r="AF216" s="296">
        <v>0.81</v>
      </c>
      <c r="AG216" s="296">
        <v>1</v>
      </c>
      <c r="AH216" s="296">
        <v>1</v>
      </c>
      <c r="AI216" s="296">
        <v>1</v>
      </c>
      <c r="AJ216" s="296">
        <v>1</v>
      </c>
      <c r="AK216" s="296">
        <v>1</v>
      </c>
      <c r="AL216" s="296">
        <v>1</v>
      </c>
      <c r="AM216" s="296">
        <v>1</v>
      </c>
      <c r="AN216" s="296">
        <v>1</v>
      </c>
      <c r="AO216" s="296">
        <v>1</v>
      </c>
      <c r="AP216" s="296">
        <v>1</v>
      </c>
      <c r="AQ216" s="296">
        <v>1</v>
      </c>
      <c r="AR216" s="296">
        <v>1</v>
      </c>
      <c r="AS216" s="296">
        <v>1</v>
      </c>
      <c r="AT216" s="296">
        <v>1</v>
      </c>
      <c r="AU216" s="296">
        <v>1</v>
      </c>
      <c r="AV216" s="296">
        <v>0.5</v>
      </c>
      <c r="AW216" s="296">
        <v>1</v>
      </c>
      <c r="AX216" s="296">
        <v>0.89</v>
      </c>
      <c r="AY216" s="296">
        <v>1</v>
      </c>
      <c r="AZ216" s="296">
        <v>0.55000000000000004</v>
      </c>
      <c r="BA216" s="296">
        <v>1</v>
      </c>
      <c r="BB216" s="296">
        <v>0.6</v>
      </c>
      <c r="BC216" s="296">
        <v>1</v>
      </c>
      <c r="BD216" s="296">
        <v>1</v>
      </c>
      <c r="BE216" s="296">
        <v>1</v>
      </c>
      <c r="BF216" s="296">
        <v>1</v>
      </c>
      <c r="BG216" s="296">
        <v>0.73</v>
      </c>
      <c r="BH216" s="296">
        <v>1</v>
      </c>
      <c r="BI216" s="296">
        <v>1</v>
      </c>
      <c r="BJ216" s="296">
        <v>1</v>
      </c>
      <c r="BK216" s="296">
        <v>1</v>
      </c>
      <c r="BL216" s="296">
        <v>1</v>
      </c>
      <c r="BM216" s="296">
        <v>1</v>
      </c>
      <c r="BN216" s="296">
        <v>0.5</v>
      </c>
      <c r="BO216" s="296">
        <v>0.42</v>
      </c>
      <c r="BP216" s="296">
        <v>0.5</v>
      </c>
      <c r="BQ216" s="129"/>
    </row>
    <row r="217" spans="1:69" ht="15" x14ac:dyDescent="0.15">
      <c r="A217" s="104" t="s">
        <v>465</v>
      </c>
      <c r="B217" s="153" t="s">
        <v>528</v>
      </c>
      <c r="C217" s="153" t="s">
        <v>250</v>
      </c>
      <c r="D217" s="153" t="s">
        <v>885</v>
      </c>
      <c r="E217" s="153" t="s">
        <v>1027</v>
      </c>
      <c r="F217" s="107">
        <v>32</v>
      </c>
      <c r="G217" s="107">
        <v>40</v>
      </c>
      <c r="H217" s="248"/>
      <c r="I217" s="296">
        <v>1</v>
      </c>
      <c r="J217" s="296">
        <v>1</v>
      </c>
      <c r="K217" s="296">
        <v>1</v>
      </c>
      <c r="L217" s="296">
        <v>1</v>
      </c>
      <c r="M217" s="296">
        <v>1</v>
      </c>
      <c r="N217" s="296">
        <v>1</v>
      </c>
      <c r="O217" s="296">
        <v>1</v>
      </c>
      <c r="P217" s="296">
        <v>1</v>
      </c>
      <c r="Q217" s="296">
        <v>1</v>
      </c>
      <c r="R217" s="296">
        <v>1</v>
      </c>
      <c r="S217" s="296">
        <v>1</v>
      </c>
      <c r="T217" s="296">
        <v>1</v>
      </c>
      <c r="U217" s="296">
        <v>1</v>
      </c>
      <c r="V217" s="296">
        <v>1</v>
      </c>
      <c r="W217" s="296">
        <v>1</v>
      </c>
      <c r="X217" s="296">
        <v>1</v>
      </c>
      <c r="Y217" s="296">
        <v>1</v>
      </c>
      <c r="Z217" s="296">
        <v>1</v>
      </c>
      <c r="AA217" s="296">
        <v>1</v>
      </c>
      <c r="AB217" s="296">
        <v>1</v>
      </c>
      <c r="AC217" s="296">
        <v>1</v>
      </c>
      <c r="AD217" s="296">
        <v>1</v>
      </c>
      <c r="AE217" s="296">
        <v>1</v>
      </c>
      <c r="AF217" s="296">
        <v>0.81</v>
      </c>
      <c r="AG217" s="296">
        <v>1</v>
      </c>
      <c r="AH217" s="296">
        <v>1</v>
      </c>
      <c r="AI217" s="296">
        <v>1</v>
      </c>
      <c r="AJ217" s="296">
        <v>1</v>
      </c>
      <c r="AK217" s="296">
        <v>1</v>
      </c>
      <c r="AL217" s="296">
        <v>1</v>
      </c>
      <c r="AM217" s="296">
        <v>1</v>
      </c>
      <c r="AN217" s="296">
        <v>1</v>
      </c>
      <c r="AO217" s="296">
        <v>1</v>
      </c>
      <c r="AP217" s="296">
        <v>1</v>
      </c>
      <c r="AQ217" s="296">
        <v>1</v>
      </c>
      <c r="AR217" s="296">
        <v>1</v>
      </c>
      <c r="AS217" s="296">
        <v>1</v>
      </c>
      <c r="AT217" s="296">
        <v>1</v>
      </c>
      <c r="AU217" s="296">
        <v>1</v>
      </c>
      <c r="AV217" s="296">
        <v>0.5</v>
      </c>
      <c r="AW217" s="296">
        <v>1</v>
      </c>
      <c r="AX217" s="296">
        <v>0.89</v>
      </c>
      <c r="AY217" s="296">
        <v>1</v>
      </c>
      <c r="AZ217" s="296">
        <v>0.55000000000000004</v>
      </c>
      <c r="BA217" s="296">
        <v>1</v>
      </c>
      <c r="BB217" s="296">
        <v>0.6</v>
      </c>
      <c r="BC217" s="296">
        <v>1</v>
      </c>
      <c r="BD217" s="296">
        <v>1</v>
      </c>
      <c r="BE217" s="296">
        <v>1</v>
      </c>
      <c r="BF217" s="296">
        <v>1</v>
      </c>
      <c r="BG217" s="296">
        <v>0.73</v>
      </c>
      <c r="BH217" s="296">
        <v>1</v>
      </c>
      <c r="BI217" s="296">
        <v>1</v>
      </c>
      <c r="BJ217" s="296">
        <v>1</v>
      </c>
      <c r="BK217" s="296">
        <v>1</v>
      </c>
      <c r="BL217" s="296">
        <v>1</v>
      </c>
      <c r="BM217" s="296">
        <v>1</v>
      </c>
      <c r="BN217" s="296">
        <v>0.5</v>
      </c>
      <c r="BO217" s="296">
        <v>0.78</v>
      </c>
      <c r="BP217" s="296">
        <v>0.6</v>
      </c>
      <c r="BQ217" s="129"/>
    </row>
    <row r="218" spans="1:69" ht="15" x14ac:dyDescent="0.15">
      <c r="A218" s="104" t="s">
        <v>466</v>
      </c>
      <c r="B218" s="153" t="s">
        <v>528</v>
      </c>
      <c r="C218" s="153" t="s">
        <v>250</v>
      </c>
      <c r="D218" s="153" t="s">
        <v>886</v>
      </c>
      <c r="E218" s="153" t="s">
        <v>1027</v>
      </c>
      <c r="F218" s="107">
        <v>32</v>
      </c>
      <c r="G218" s="107">
        <v>48</v>
      </c>
      <c r="H218" s="248"/>
      <c r="I218" s="296">
        <v>1</v>
      </c>
      <c r="J218" s="296">
        <v>1</v>
      </c>
      <c r="K218" s="296">
        <v>1</v>
      </c>
      <c r="L218" s="296">
        <v>1</v>
      </c>
      <c r="M218" s="296">
        <v>1</v>
      </c>
      <c r="N218" s="296">
        <v>1</v>
      </c>
      <c r="O218" s="296">
        <v>1</v>
      </c>
      <c r="P218" s="296">
        <v>1</v>
      </c>
      <c r="Q218" s="296">
        <v>1</v>
      </c>
      <c r="R218" s="296">
        <v>1</v>
      </c>
      <c r="S218" s="296">
        <v>1</v>
      </c>
      <c r="T218" s="296">
        <v>1</v>
      </c>
      <c r="U218" s="296">
        <v>1</v>
      </c>
      <c r="V218" s="296">
        <v>1</v>
      </c>
      <c r="W218" s="296">
        <v>1</v>
      </c>
      <c r="X218" s="296">
        <v>1</v>
      </c>
      <c r="Y218" s="296">
        <v>1</v>
      </c>
      <c r="Z218" s="296">
        <v>1</v>
      </c>
      <c r="AA218" s="296">
        <v>1</v>
      </c>
      <c r="AB218" s="296">
        <v>1</v>
      </c>
      <c r="AC218" s="296">
        <v>1</v>
      </c>
      <c r="AD218" s="296">
        <v>1</v>
      </c>
      <c r="AE218" s="296">
        <v>1</v>
      </c>
      <c r="AF218" s="296">
        <v>0.81</v>
      </c>
      <c r="AG218" s="296">
        <v>1</v>
      </c>
      <c r="AH218" s="296">
        <v>1</v>
      </c>
      <c r="AI218" s="296">
        <v>1</v>
      </c>
      <c r="AJ218" s="296">
        <v>1</v>
      </c>
      <c r="AK218" s="296">
        <v>1</v>
      </c>
      <c r="AL218" s="296">
        <v>1</v>
      </c>
      <c r="AM218" s="296">
        <v>1</v>
      </c>
      <c r="AN218" s="296">
        <v>1</v>
      </c>
      <c r="AO218" s="296">
        <v>1</v>
      </c>
      <c r="AP218" s="296">
        <v>1</v>
      </c>
      <c r="AQ218" s="296">
        <v>1</v>
      </c>
      <c r="AR218" s="296">
        <v>1</v>
      </c>
      <c r="AS218" s="296">
        <v>1</v>
      </c>
      <c r="AT218" s="296">
        <v>1</v>
      </c>
      <c r="AU218" s="296">
        <v>1</v>
      </c>
      <c r="AV218" s="296">
        <v>0.5</v>
      </c>
      <c r="AW218" s="296">
        <v>1</v>
      </c>
      <c r="AX218" s="296">
        <v>0.89</v>
      </c>
      <c r="AY218" s="296">
        <v>1</v>
      </c>
      <c r="AZ218" s="296">
        <v>0.55000000000000004</v>
      </c>
      <c r="BA218" s="296">
        <v>1</v>
      </c>
      <c r="BB218" s="296">
        <v>0.6</v>
      </c>
      <c r="BC218" s="296">
        <v>1</v>
      </c>
      <c r="BD218" s="296">
        <v>1</v>
      </c>
      <c r="BE218" s="296">
        <v>1</v>
      </c>
      <c r="BF218" s="296">
        <v>1</v>
      </c>
      <c r="BG218" s="296">
        <v>0.73</v>
      </c>
      <c r="BH218" s="296">
        <v>1</v>
      </c>
      <c r="BI218" s="296">
        <v>1</v>
      </c>
      <c r="BJ218" s="296">
        <v>1</v>
      </c>
      <c r="BK218" s="296">
        <v>1</v>
      </c>
      <c r="BL218" s="296">
        <v>1</v>
      </c>
      <c r="BM218" s="296">
        <v>1</v>
      </c>
      <c r="BN218" s="296">
        <v>0.5</v>
      </c>
      <c r="BO218" s="296">
        <v>0.78</v>
      </c>
      <c r="BP218" s="296">
        <v>0.6</v>
      </c>
      <c r="BQ218" s="129"/>
    </row>
    <row r="219" spans="1:69" ht="15" x14ac:dyDescent="0.15">
      <c r="A219" s="104" t="s">
        <v>467</v>
      </c>
      <c r="B219" s="153" t="s">
        <v>528</v>
      </c>
      <c r="C219" s="153" t="s">
        <v>250</v>
      </c>
      <c r="D219" s="153" t="s">
        <v>887</v>
      </c>
      <c r="E219" s="153" t="s">
        <v>1027</v>
      </c>
      <c r="F219" s="107">
        <v>32</v>
      </c>
      <c r="G219" s="107">
        <v>56</v>
      </c>
      <c r="H219" s="248"/>
      <c r="I219" s="296">
        <v>1</v>
      </c>
      <c r="J219" s="296">
        <v>1</v>
      </c>
      <c r="K219" s="296">
        <v>1</v>
      </c>
      <c r="L219" s="296">
        <v>1</v>
      </c>
      <c r="M219" s="296">
        <v>1</v>
      </c>
      <c r="N219" s="296">
        <v>1</v>
      </c>
      <c r="O219" s="296">
        <v>1</v>
      </c>
      <c r="P219" s="296">
        <v>1</v>
      </c>
      <c r="Q219" s="296">
        <v>1</v>
      </c>
      <c r="R219" s="296">
        <v>1</v>
      </c>
      <c r="S219" s="296">
        <v>1</v>
      </c>
      <c r="T219" s="296">
        <v>1</v>
      </c>
      <c r="U219" s="296">
        <v>1</v>
      </c>
      <c r="V219" s="296">
        <v>1</v>
      </c>
      <c r="W219" s="296">
        <v>1</v>
      </c>
      <c r="X219" s="296">
        <v>1</v>
      </c>
      <c r="Y219" s="296">
        <v>1</v>
      </c>
      <c r="Z219" s="296">
        <v>1</v>
      </c>
      <c r="AA219" s="296">
        <v>1</v>
      </c>
      <c r="AB219" s="296">
        <v>1</v>
      </c>
      <c r="AC219" s="296">
        <v>1</v>
      </c>
      <c r="AD219" s="296">
        <v>1</v>
      </c>
      <c r="AE219" s="296">
        <v>1</v>
      </c>
      <c r="AF219" s="296">
        <v>0.81</v>
      </c>
      <c r="AG219" s="296">
        <v>1</v>
      </c>
      <c r="AH219" s="296">
        <v>1</v>
      </c>
      <c r="AI219" s="296">
        <v>1</v>
      </c>
      <c r="AJ219" s="296">
        <v>1</v>
      </c>
      <c r="AK219" s="296">
        <v>1</v>
      </c>
      <c r="AL219" s="296">
        <v>1</v>
      </c>
      <c r="AM219" s="296">
        <v>1</v>
      </c>
      <c r="AN219" s="296">
        <v>1</v>
      </c>
      <c r="AO219" s="296">
        <v>1</v>
      </c>
      <c r="AP219" s="296">
        <v>1</v>
      </c>
      <c r="AQ219" s="296">
        <v>1</v>
      </c>
      <c r="AR219" s="296">
        <v>1</v>
      </c>
      <c r="AS219" s="296">
        <v>1</v>
      </c>
      <c r="AT219" s="296">
        <v>1</v>
      </c>
      <c r="AU219" s="296">
        <v>1</v>
      </c>
      <c r="AV219" s="296">
        <v>0.5</v>
      </c>
      <c r="AW219" s="296">
        <v>1</v>
      </c>
      <c r="AX219" s="296">
        <v>0.89</v>
      </c>
      <c r="AY219" s="296">
        <v>1</v>
      </c>
      <c r="AZ219" s="296">
        <v>0.55000000000000004</v>
      </c>
      <c r="BA219" s="296">
        <v>1</v>
      </c>
      <c r="BB219" s="296">
        <v>0.6</v>
      </c>
      <c r="BC219" s="296">
        <v>1</v>
      </c>
      <c r="BD219" s="296">
        <v>1</v>
      </c>
      <c r="BE219" s="296">
        <v>1</v>
      </c>
      <c r="BF219" s="296">
        <v>1</v>
      </c>
      <c r="BG219" s="296">
        <v>0.73</v>
      </c>
      <c r="BH219" s="296">
        <v>1</v>
      </c>
      <c r="BI219" s="296">
        <v>1</v>
      </c>
      <c r="BJ219" s="296">
        <v>1</v>
      </c>
      <c r="BK219" s="296">
        <v>1</v>
      </c>
      <c r="BL219" s="296">
        <v>1</v>
      </c>
      <c r="BM219" s="296">
        <v>1</v>
      </c>
      <c r="BN219" s="296">
        <v>0.5</v>
      </c>
      <c r="BO219" s="296">
        <v>0.78</v>
      </c>
      <c r="BP219" s="296">
        <v>0.6</v>
      </c>
      <c r="BQ219" s="129"/>
    </row>
    <row r="220" spans="1:69" ht="15" x14ac:dyDescent="0.15">
      <c r="A220" s="104" t="s">
        <v>468</v>
      </c>
      <c r="B220" s="153" t="s">
        <v>528</v>
      </c>
      <c r="C220" s="153" t="s">
        <v>250</v>
      </c>
      <c r="D220" s="153" t="s">
        <v>888</v>
      </c>
      <c r="E220" s="153" t="s">
        <v>1027</v>
      </c>
      <c r="F220" s="107">
        <v>32</v>
      </c>
      <c r="G220" s="107">
        <v>64</v>
      </c>
      <c r="H220" s="248"/>
      <c r="I220" s="296">
        <v>1</v>
      </c>
      <c r="J220" s="296">
        <v>1</v>
      </c>
      <c r="K220" s="296">
        <v>1</v>
      </c>
      <c r="L220" s="296">
        <v>1</v>
      </c>
      <c r="M220" s="296">
        <v>1</v>
      </c>
      <c r="N220" s="296">
        <v>1</v>
      </c>
      <c r="O220" s="296">
        <v>1</v>
      </c>
      <c r="P220" s="296">
        <v>1</v>
      </c>
      <c r="Q220" s="296">
        <v>1</v>
      </c>
      <c r="R220" s="296">
        <v>1</v>
      </c>
      <c r="S220" s="296">
        <v>1</v>
      </c>
      <c r="T220" s="296">
        <v>1</v>
      </c>
      <c r="U220" s="296">
        <v>1</v>
      </c>
      <c r="V220" s="296">
        <v>1</v>
      </c>
      <c r="W220" s="296">
        <v>1</v>
      </c>
      <c r="X220" s="296">
        <v>1</v>
      </c>
      <c r="Y220" s="296">
        <v>1</v>
      </c>
      <c r="Z220" s="296">
        <v>1</v>
      </c>
      <c r="AA220" s="296">
        <v>1</v>
      </c>
      <c r="AB220" s="296">
        <v>1</v>
      </c>
      <c r="AC220" s="296">
        <v>1</v>
      </c>
      <c r="AD220" s="296">
        <v>1</v>
      </c>
      <c r="AE220" s="296">
        <v>1</v>
      </c>
      <c r="AF220" s="296">
        <v>0.81</v>
      </c>
      <c r="AG220" s="296">
        <v>1</v>
      </c>
      <c r="AH220" s="296">
        <v>1</v>
      </c>
      <c r="AI220" s="296">
        <v>1</v>
      </c>
      <c r="AJ220" s="296">
        <v>1</v>
      </c>
      <c r="AK220" s="296">
        <v>1</v>
      </c>
      <c r="AL220" s="296">
        <v>1</v>
      </c>
      <c r="AM220" s="296">
        <v>1</v>
      </c>
      <c r="AN220" s="296">
        <v>1</v>
      </c>
      <c r="AO220" s="296">
        <v>1</v>
      </c>
      <c r="AP220" s="296">
        <v>1</v>
      </c>
      <c r="AQ220" s="296">
        <v>1</v>
      </c>
      <c r="AR220" s="296">
        <v>1</v>
      </c>
      <c r="AS220" s="296">
        <v>1</v>
      </c>
      <c r="AT220" s="296">
        <v>1</v>
      </c>
      <c r="AU220" s="296">
        <v>1</v>
      </c>
      <c r="AV220" s="296">
        <v>0.5</v>
      </c>
      <c r="AW220" s="296">
        <v>1</v>
      </c>
      <c r="AX220" s="296">
        <v>0.89</v>
      </c>
      <c r="AY220" s="296">
        <v>1</v>
      </c>
      <c r="AZ220" s="296">
        <v>0.55000000000000004</v>
      </c>
      <c r="BA220" s="296">
        <v>1</v>
      </c>
      <c r="BB220" s="296">
        <v>0.6</v>
      </c>
      <c r="BC220" s="296">
        <v>1</v>
      </c>
      <c r="BD220" s="296">
        <v>1</v>
      </c>
      <c r="BE220" s="296">
        <v>1</v>
      </c>
      <c r="BF220" s="296">
        <v>1</v>
      </c>
      <c r="BG220" s="296">
        <v>0.73</v>
      </c>
      <c r="BH220" s="296">
        <v>1</v>
      </c>
      <c r="BI220" s="296">
        <v>1</v>
      </c>
      <c r="BJ220" s="296">
        <v>1</v>
      </c>
      <c r="BK220" s="296">
        <v>1</v>
      </c>
      <c r="BL220" s="296">
        <v>1</v>
      </c>
      <c r="BM220" s="296">
        <v>1</v>
      </c>
      <c r="BN220" s="296">
        <v>0.5</v>
      </c>
      <c r="BO220" s="296">
        <v>0.78</v>
      </c>
      <c r="BP220" s="296">
        <v>0.6</v>
      </c>
      <c r="BQ220" s="129"/>
    </row>
    <row r="221" spans="1:69" ht="15" x14ac:dyDescent="0.15">
      <c r="A221" s="104" t="s">
        <v>469</v>
      </c>
      <c r="B221" s="153" t="s">
        <v>528</v>
      </c>
      <c r="C221" s="153" t="s">
        <v>251</v>
      </c>
      <c r="D221" s="153" t="s">
        <v>889</v>
      </c>
      <c r="E221" s="153" t="s">
        <v>1027</v>
      </c>
      <c r="F221" s="107">
        <v>12</v>
      </c>
      <c r="G221" s="107">
        <v>32</v>
      </c>
      <c r="H221" s="248"/>
      <c r="I221" s="296">
        <v>1</v>
      </c>
      <c r="J221" s="296">
        <v>1</v>
      </c>
      <c r="K221" s="296">
        <v>1</v>
      </c>
      <c r="L221" s="296">
        <v>1</v>
      </c>
      <c r="M221" s="296">
        <v>1</v>
      </c>
      <c r="N221" s="296">
        <v>1</v>
      </c>
      <c r="O221" s="296">
        <v>1</v>
      </c>
      <c r="P221" s="296">
        <v>1</v>
      </c>
      <c r="Q221" s="296">
        <v>1</v>
      </c>
      <c r="R221" s="296">
        <v>1</v>
      </c>
      <c r="S221" s="296">
        <v>1</v>
      </c>
      <c r="T221" s="296">
        <v>1</v>
      </c>
      <c r="U221" s="296">
        <v>1</v>
      </c>
      <c r="V221" s="296">
        <v>1</v>
      </c>
      <c r="W221" s="296">
        <v>1</v>
      </c>
      <c r="X221" s="296">
        <v>1</v>
      </c>
      <c r="Y221" s="296">
        <v>1</v>
      </c>
      <c r="Z221" s="296">
        <v>1</v>
      </c>
      <c r="AA221" s="296">
        <v>1</v>
      </c>
      <c r="AB221" s="296">
        <v>1</v>
      </c>
      <c r="AC221" s="296">
        <v>1</v>
      </c>
      <c r="AD221" s="296">
        <v>1</v>
      </c>
      <c r="AE221" s="296">
        <v>1</v>
      </c>
      <c r="AF221" s="296">
        <v>0.81</v>
      </c>
      <c r="AG221" s="296">
        <v>1</v>
      </c>
      <c r="AH221" s="296">
        <v>1</v>
      </c>
      <c r="AI221" s="296">
        <v>1</v>
      </c>
      <c r="AJ221" s="296">
        <v>1</v>
      </c>
      <c r="AK221" s="296">
        <v>1</v>
      </c>
      <c r="AL221" s="296">
        <v>1</v>
      </c>
      <c r="AM221" s="296">
        <v>1</v>
      </c>
      <c r="AN221" s="296">
        <v>1</v>
      </c>
      <c r="AO221" s="296">
        <v>1</v>
      </c>
      <c r="AP221" s="296">
        <v>1</v>
      </c>
      <c r="AQ221" s="296">
        <v>1</v>
      </c>
      <c r="AR221" s="296">
        <v>1</v>
      </c>
      <c r="AS221" s="296">
        <v>1</v>
      </c>
      <c r="AT221" s="296">
        <v>1</v>
      </c>
      <c r="AU221" s="296">
        <v>1</v>
      </c>
      <c r="AV221" s="296">
        <v>0.5</v>
      </c>
      <c r="AW221" s="296">
        <v>1</v>
      </c>
      <c r="AX221" s="296">
        <v>0.89</v>
      </c>
      <c r="AY221" s="296">
        <v>1</v>
      </c>
      <c r="AZ221" s="296">
        <v>0.55000000000000004</v>
      </c>
      <c r="BA221" s="296">
        <v>1</v>
      </c>
      <c r="BB221" s="296">
        <v>0.6</v>
      </c>
      <c r="BC221" s="296">
        <v>1</v>
      </c>
      <c r="BD221" s="296">
        <v>1</v>
      </c>
      <c r="BE221" s="296">
        <v>1</v>
      </c>
      <c r="BF221" s="296">
        <v>1</v>
      </c>
      <c r="BG221" s="296">
        <v>0.73</v>
      </c>
      <c r="BH221" s="296">
        <v>1</v>
      </c>
      <c r="BI221" s="296">
        <v>1</v>
      </c>
      <c r="BJ221" s="296">
        <v>1</v>
      </c>
      <c r="BK221" s="296">
        <v>1</v>
      </c>
      <c r="BL221" s="296">
        <v>1</v>
      </c>
      <c r="BM221" s="296">
        <v>1</v>
      </c>
      <c r="BN221" s="296">
        <v>0.5</v>
      </c>
      <c r="BO221" s="296">
        <v>0.78</v>
      </c>
      <c r="BP221" s="296">
        <v>0.6</v>
      </c>
      <c r="BQ221" s="129"/>
    </row>
    <row r="222" spans="1:69" ht="15" x14ac:dyDescent="0.15">
      <c r="A222" s="104" t="s">
        <v>470</v>
      </c>
      <c r="B222" s="153" t="s">
        <v>528</v>
      </c>
      <c r="C222" s="153" t="s">
        <v>251</v>
      </c>
      <c r="D222" s="153" t="s">
        <v>890</v>
      </c>
      <c r="E222" s="153" t="s">
        <v>1027</v>
      </c>
      <c r="F222" s="107">
        <v>16</v>
      </c>
      <c r="G222" s="107">
        <v>20</v>
      </c>
      <c r="H222" s="248"/>
      <c r="I222" s="296">
        <v>1</v>
      </c>
      <c r="J222" s="296">
        <v>1</v>
      </c>
      <c r="K222" s="296">
        <v>1</v>
      </c>
      <c r="L222" s="296">
        <v>1</v>
      </c>
      <c r="M222" s="296">
        <v>1</v>
      </c>
      <c r="N222" s="296">
        <v>1</v>
      </c>
      <c r="O222" s="296">
        <v>1</v>
      </c>
      <c r="P222" s="296">
        <v>1</v>
      </c>
      <c r="Q222" s="296">
        <v>1</v>
      </c>
      <c r="R222" s="296">
        <v>1</v>
      </c>
      <c r="S222" s="296">
        <v>1</v>
      </c>
      <c r="T222" s="296">
        <v>1</v>
      </c>
      <c r="U222" s="296">
        <v>1</v>
      </c>
      <c r="V222" s="296">
        <v>1</v>
      </c>
      <c r="W222" s="296">
        <v>1</v>
      </c>
      <c r="X222" s="296">
        <v>1</v>
      </c>
      <c r="Y222" s="296">
        <v>1</v>
      </c>
      <c r="Z222" s="296">
        <v>1</v>
      </c>
      <c r="AA222" s="296">
        <v>1</v>
      </c>
      <c r="AB222" s="296">
        <v>1</v>
      </c>
      <c r="AC222" s="296">
        <v>1</v>
      </c>
      <c r="AD222" s="296">
        <v>1</v>
      </c>
      <c r="AE222" s="296">
        <v>1</v>
      </c>
      <c r="AF222" s="296">
        <v>0.81</v>
      </c>
      <c r="AG222" s="296">
        <v>1</v>
      </c>
      <c r="AH222" s="296">
        <v>1</v>
      </c>
      <c r="AI222" s="296">
        <v>1</v>
      </c>
      <c r="AJ222" s="296">
        <v>1</v>
      </c>
      <c r="AK222" s="296">
        <v>1</v>
      </c>
      <c r="AL222" s="296">
        <v>1</v>
      </c>
      <c r="AM222" s="296">
        <v>1</v>
      </c>
      <c r="AN222" s="296">
        <v>1</v>
      </c>
      <c r="AO222" s="296">
        <v>1</v>
      </c>
      <c r="AP222" s="296">
        <v>1</v>
      </c>
      <c r="AQ222" s="296">
        <v>1</v>
      </c>
      <c r="AR222" s="296">
        <v>1</v>
      </c>
      <c r="AS222" s="296">
        <v>1</v>
      </c>
      <c r="AT222" s="296">
        <v>1</v>
      </c>
      <c r="AU222" s="296">
        <v>1</v>
      </c>
      <c r="AV222" s="296">
        <v>0.5</v>
      </c>
      <c r="AW222" s="296">
        <v>1</v>
      </c>
      <c r="AX222" s="296">
        <v>0.89</v>
      </c>
      <c r="AY222" s="296">
        <v>1</v>
      </c>
      <c r="AZ222" s="296">
        <v>0.55000000000000004</v>
      </c>
      <c r="BA222" s="296">
        <v>1</v>
      </c>
      <c r="BB222" s="296">
        <v>0.6</v>
      </c>
      <c r="BC222" s="296">
        <v>1</v>
      </c>
      <c r="BD222" s="296">
        <v>1</v>
      </c>
      <c r="BE222" s="296">
        <v>1</v>
      </c>
      <c r="BF222" s="296">
        <v>1</v>
      </c>
      <c r="BG222" s="296">
        <v>0.73</v>
      </c>
      <c r="BH222" s="296">
        <v>1</v>
      </c>
      <c r="BI222" s="296">
        <v>1</v>
      </c>
      <c r="BJ222" s="296">
        <v>1</v>
      </c>
      <c r="BK222" s="296">
        <v>1</v>
      </c>
      <c r="BL222" s="296">
        <v>1</v>
      </c>
      <c r="BM222" s="296">
        <v>1</v>
      </c>
      <c r="BN222" s="296">
        <v>0.5</v>
      </c>
      <c r="BO222" s="296">
        <v>0.78</v>
      </c>
      <c r="BP222" s="296">
        <v>0.6</v>
      </c>
      <c r="BQ222" s="129"/>
    </row>
    <row r="223" spans="1:69" ht="15" x14ac:dyDescent="0.15">
      <c r="A223" s="104" t="s">
        <v>471</v>
      </c>
      <c r="B223" s="153" t="s">
        <v>528</v>
      </c>
      <c r="C223" s="153" t="s">
        <v>251</v>
      </c>
      <c r="D223" s="153" t="s">
        <v>891</v>
      </c>
      <c r="E223" s="153" t="s">
        <v>1027</v>
      </c>
      <c r="F223" s="107">
        <v>16</v>
      </c>
      <c r="G223" s="107">
        <v>24</v>
      </c>
      <c r="H223" s="248"/>
      <c r="I223" s="296">
        <v>1</v>
      </c>
      <c r="J223" s="296">
        <v>1</v>
      </c>
      <c r="K223" s="296">
        <v>1</v>
      </c>
      <c r="L223" s="296">
        <v>1</v>
      </c>
      <c r="M223" s="296">
        <v>1</v>
      </c>
      <c r="N223" s="296">
        <v>1</v>
      </c>
      <c r="O223" s="296">
        <v>1</v>
      </c>
      <c r="P223" s="296">
        <v>1</v>
      </c>
      <c r="Q223" s="296">
        <v>1</v>
      </c>
      <c r="R223" s="296">
        <v>1</v>
      </c>
      <c r="S223" s="296">
        <v>1</v>
      </c>
      <c r="T223" s="296">
        <v>1</v>
      </c>
      <c r="U223" s="296">
        <v>1</v>
      </c>
      <c r="V223" s="296">
        <v>1</v>
      </c>
      <c r="W223" s="296">
        <v>1</v>
      </c>
      <c r="X223" s="296">
        <v>1</v>
      </c>
      <c r="Y223" s="296">
        <v>1</v>
      </c>
      <c r="Z223" s="296">
        <v>1</v>
      </c>
      <c r="AA223" s="296">
        <v>1</v>
      </c>
      <c r="AB223" s="296">
        <v>1</v>
      </c>
      <c r="AC223" s="296">
        <v>1</v>
      </c>
      <c r="AD223" s="296">
        <v>1</v>
      </c>
      <c r="AE223" s="296">
        <v>1</v>
      </c>
      <c r="AF223" s="296">
        <v>0.81</v>
      </c>
      <c r="AG223" s="296">
        <v>1</v>
      </c>
      <c r="AH223" s="296">
        <v>1</v>
      </c>
      <c r="AI223" s="296">
        <v>1</v>
      </c>
      <c r="AJ223" s="296">
        <v>1</v>
      </c>
      <c r="AK223" s="296">
        <v>1</v>
      </c>
      <c r="AL223" s="296">
        <v>1</v>
      </c>
      <c r="AM223" s="296">
        <v>1</v>
      </c>
      <c r="AN223" s="296">
        <v>1</v>
      </c>
      <c r="AO223" s="296">
        <v>1</v>
      </c>
      <c r="AP223" s="296">
        <v>1</v>
      </c>
      <c r="AQ223" s="296">
        <v>1</v>
      </c>
      <c r="AR223" s="296">
        <v>1</v>
      </c>
      <c r="AS223" s="296">
        <v>1</v>
      </c>
      <c r="AT223" s="296">
        <v>1</v>
      </c>
      <c r="AU223" s="296">
        <v>1</v>
      </c>
      <c r="AV223" s="296">
        <v>0.5</v>
      </c>
      <c r="AW223" s="296">
        <v>1</v>
      </c>
      <c r="AX223" s="296">
        <v>0.89</v>
      </c>
      <c r="AY223" s="296">
        <v>1</v>
      </c>
      <c r="AZ223" s="296">
        <v>0.55000000000000004</v>
      </c>
      <c r="BA223" s="296">
        <v>1</v>
      </c>
      <c r="BB223" s="296">
        <v>0.6</v>
      </c>
      <c r="BC223" s="296">
        <v>1</v>
      </c>
      <c r="BD223" s="296">
        <v>1</v>
      </c>
      <c r="BE223" s="296">
        <v>1</v>
      </c>
      <c r="BF223" s="296">
        <v>1</v>
      </c>
      <c r="BG223" s="296">
        <v>0.73</v>
      </c>
      <c r="BH223" s="296">
        <v>1</v>
      </c>
      <c r="BI223" s="296">
        <v>1</v>
      </c>
      <c r="BJ223" s="296">
        <v>1</v>
      </c>
      <c r="BK223" s="296">
        <v>1</v>
      </c>
      <c r="BL223" s="296">
        <v>1</v>
      </c>
      <c r="BM223" s="296">
        <v>1</v>
      </c>
      <c r="BN223" s="296">
        <v>0.5</v>
      </c>
      <c r="BO223" s="296">
        <v>0.78</v>
      </c>
      <c r="BP223" s="296">
        <v>0.6</v>
      </c>
      <c r="BQ223" s="129"/>
    </row>
    <row r="224" spans="1:69" ht="15" x14ac:dyDescent="0.15">
      <c r="A224" s="104" t="s">
        <v>472</v>
      </c>
      <c r="B224" s="153" t="s">
        <v>528</v>
      </c>
      <c r="C224" s="153" t="s">
        <v>251</v>
      </c>
      <c r="D224" s="153" t="s">
        <v>892</v>
      </c>
      <c r="E224" s="153" t="s">
        <v>1027</v>
      </c>
      <c r="F224" s="107">
        <v>16</v>
      </c>
      <c r="G224" s="107">
        <v>36</v>
      </c>
      <c r="H224" s="248"/>
      <c r="I224" s="296">
        <v>1</v>
      </c>
      <c r="J224" s="296">
        <v>1</v>
      </c>
      <c r="K224" s="296">
        <v>1</v>
      </c>
      <c r="L224" s="296">
        <v>1</v>
      </c>
      <c r="M224" s="296">
        <v>1</v>
      </c>
      <c r="N224" s="296">
        <v>1</v>
      </c>
      <c r="O224" s="296">
        <v>1</v>
      </c>
      <c r="P224" s="296">
        <v>1</v>
      </c>
      <c r="Q224" s="296">
        <v>1</v>
      </c>
      <c r="R224" s="296">
        <v>1</v>
      </c>
      <c r="S224" s="296">
        <v>1</v>
      </c>
      <c r="T224" s="296">
        <v>1</v>
      </c>
      <c r="U224" s="296">
        <v>1</v>
      </c>
      <c r="V224" s="296">
        <v>1</v>
      </c>
      <c r="W224" s="296">
        <v>1</v>
      </c>
      <c r="X224" s="296">
        <v>1</v>
      </c>
      <c r="Y224" s="296">
        <v>1</v>
      </c>
      <c r="Z224" s="296">
        <v>1</v>
      </c>
      <c r="AA224" s="296">
        <v>1</v>
      </c>
      <c r="AB224" s="296">
        <v>1</v>
      </c>
      <c r="AC224" s="296">
        <v>1</v>
      </c>
      <c r="AD224" s="296">
        <v>1</v>
      </c>
      <c r="AE224" s="296">
        <v>1</v>
      </c>
      <c r="AF224" s="296">
        <v>0.81</v>
      </c>
      <c r="AG224" s="296">
        <v>1</v>
      </c>
      <c r="AH224" s="296">
        <v>1</v>
      </c>
      <c r="AI224" s="296">
        <v>1</v>
      </c>
      <c r="AJ224" s="296">
        <v>1</v>
      </c>
      <c r="AK224" s="296">
        <v>1</v>
      </c>
      <c r="AL224" s="296">
        <v>1</v>
      </c>
      <c r="AM224" s="296">
        <v>1</v>
      </c>
      <c r="AN224" s="296">
        <v>1</v>
      </c>
      <c r="AO224" s="296">
        <v>1</v>
      </c>
      <c r="AP224" s="296">
        <v>1</v>
      </c>
      <c r="AQ224" s="296">
        <v>1</v>
      </c>
      <c r="AR224" s="296">
        <v>1</v>
      </c>
      <c r="AS224" s="296">
        <v>1</v>
      </c>
      <c r="AT224" s="296">
        <v>1</v>
      </c>
      <c r="AU224" s="296">
        <v>1</v>
      </c>
      <c r="AV224" s="296">
        <v>0.5</v>
      </c>
      <c r="AW224" s="296">
        <v>1</v>
      </c>
      <c r="AX224" s="296">
        <v>0.89</v>
      </c>
      <c r="AY224" s="296">
        <v>1</v>
      </c>
      <c r="AZ224" s="296">
        <v>0.55000000000000004</v>
      </c>
      <c r="BA224" s="296">
        <v>1</v>
      </c>
      <c r="BB224" s="296">
        <v>0.6</v>
      </c>
      <c r="BC224" s="296">
        <v>1</v>
      </c>
      <c r="BD224" s="296">
        <v>1</v>
      </c>
      <c r="BE224" s="296">
        <v>1</v>
      </c>
      <c r="BF224" s="296">
        <v>1</v>
      </c>
      <c r="BG224" s="296">
        <v>0.73</v>
      </c>
      <c r="BH224" s="296">
        <v>1</v>
      </c>
      <c r="BI224" s="296">
        <v>1</v>
      </c>
      <c r="BJ224" s="296">
        <v>1</v>
      </c>
      <c r="BK224" s="296">
        <v>1</v>
      </c>
      <c r="BL224" s="296">
        <v>1</v>
      </c>
      <c r="BM224" s="296">
        <v>1</v>
      </c>
      <c r="BN224" s="296">
        <v>0.5</v>
      </c>
      <c r="BO224" s="296">
        <v>0.78</v>
      </c>
      <c r="BP224" s="296">
        <v>0.6</v>
      </c>
      <c r="BQ224" s="129"/>
    </row>
    <row r="225" spans="1:69" ht="15" x14ac:dyDescent="0.15">
      <c r="A225" s="104" t="s">
        <v>473</v>
      </c>
      <c r="B225" s="153" t="s">
        <v>528</v>
      </c>
      <c r="C225" s="153" t="s">
        <v>251</v>
      </c>
      <c r="D225" s="153" t="s">
        <v>893</v>
      </c>
      <c r="E225" s="153" t="s">
        <v>1027</v>
      </c>
      <c r="F225" s="107">
        <v>32</v>
      </c>
      <c r="G225" s="107">
        <v>56</v>
      </c>
      <c r="H225" s="248"/>
      <c r="I225" s="296">
        <v>1</v>
      </c>
      <c r="J225" s="296">
        <v>1</v>
      </c>
      <c r="K225" s="296">
        <v>1</v>
      </c>
      <c r="L225" s="296">
        <v>1</v>
      </c>
      <c r="M225" s="296">
        <v>1</v>
      </c>
      <c r="N225" s="296">
        <v>1</v>
      </c>
      <c r="O225" s="296">
        <v>1</v>
      </c>
      <c r="P225" s="296">
        <v>1</v>
      </c>
      <c r="Q225" s="296">
        <v>1</v>
      </c>
      <c r="R225" s="296">
        <v>1</v>
      </c>
      <c r="S225" s="296">
        <v>1</v>
      </c>
      <c r="T225" s="296">
        <v>1</v>
      </c>
      <c r="U225" s="296">
        <v>1</v>
      </c>
      <c r="V225" s="296">
        <v>1</v>
      </c>
      <c r="W225" s="296">
        <v>1</v>
      </c>
      <c r="X225" s="296">
        <v>1</v>
      </c>
      <c r="Y225" s="296">
        <v>1</v>
      </c>
      <c r="Z225" s="296">
        <v>1</v>
      </c>
      <c r="AA225" s="296">
        <v>1</v>
      </c>
      <c r="AB225" s="296">
        <v>1</v>
      </c>
      <c r="AC225" s="296">
        <v>1</v>
      </c>
      <c r="AD225" s="296">
        <v>1</v>
      </c>
      <c r="AE225" s="296">
        <v>1</v>
      </c>
      <c r="AF225" s="296">
        <v>0.81</v>
      </c>
      <c r="AG225" s="296">
        <v>1</v>
      </c>
      <c r="AH225" s="296">
        <v>1</v>
      </c>
      <c r="AI225" s="296">
        <v>1</v>
      </c>
      <c r="AJ225" s="296">
        <v>1</v>
      </c>
      <c r="AK225" s="296">
        <v>1</v>
      </c>
      <c r="AL225" s="296">
        <v>1</v>
      </c>
      <c r="AM225" s="296">
        <v>1</v>
      </c>
      <c r="AN225" s="296">
        <v>1</v>
      </c>
      <c r="AO225" s="296">
        <v>1</v>
      </c>
      <c r="AP225" s="296">
        <v>1</v>
      </c>
      <c r="AQ225" s="296">
        <v>1</v>
      </c>
      <c r="AR225" s="296">
        <v>1</v>
      </c>
      <c r="AS225" s="296">
        <v>1</v>
      </c>
      <c r="AT225" s="296">
        <v>1</v>
      </c>
      <c r="AU225" s="296">
        <v>1</v>
      </c>
      <c r="AV225" s="296">
        <v>0.5</v>
      </c>
      <c r="AW225" s="296">
        <v>1</v>
      </c>
      <c r="AX225" s="296">
        <v>0.89</v>
      </c>
      <c r="AY225" s="296">
        <v>1</v>
      </c>
      <c r="AZ225" s="296">
        <v>0.55000000000000004</v>
      </c>
      <c r="BA225" s="296">
        <v>1</v>
      </c>
      <c r="BB225" s="296">
        <v>0.6</v>
      </c>
      <c r="BC225" s="296">
        <v>1</v>
      </c>
      <c r="BD225" s="296">
        <v>1</v>
      </c>
      <c r="BE225" s="296">
        <v>1</v>
      </c>
      <c r="BF225" s="296">
        <v>1</v>
      </c>
      <c r="BG225" s="296">
        <v>0.73</v>
      </c>
      <c r="BH225" s="296">
        <v>1</v>
      </c>
      <c r="BI225" s="296">
        <v>1</v>
      </c>
      <c r="BJ225" s="296">
        <v>1</v>
      </c>
      <c r="BK225" s="296">
        <v>1</v>
      </c>
      <c r="BL225" s="296">
        <v>1</v>
      </c>
      <c r="BM225" s="296">
        <v>1</v>
      </c>
      <c r="BN225" s="296">
        <v>0.5</v>
      </c>
      <c r="BO225" s="296">
        <v>0.78</v>
      </c>
      <c r="BP225" s="296">
        <v>0.6</v>
      </c>
      <c r="BQ225" s="129"/>
    </row>
    <row r="226" spans="1:69" ht="15" x14ac:dyDescent="0.15">
      <c r="A226" s="128" t="s">
        <v>474</v>
      </c>
      <c r="B226" s="158" t="s">
        <v>529</v>
      </c>
      <c r="C226" s="158" t="s">
        <v>228</v>
      </c>
      <c r="D226" s="158" t="s">
        <v>894</v>
      </c>
      <c r="E226" s="153" t="s">
        <v>1027</v>
      </c>
      <c r="F226" s="107">
        <v>8</v>
      </c>
      <c r="G226" s="107">
        <v>48</v>
      </c>
      <c r="H226" s="248"/>
      <c r="I226" s="296">
        <v>1</v>
      </c>
      <c r="J226" s="296">
        <v>1</v>
      </c>
      <c r="K226" s="296">
        <v>1</v>
      </c>
      <c r="L226" s="296">
        <v>1</v>
      </c>
      <c r="M226" s="296">
        <v>1</v>
      </c>
      <c r="N226" s="296">
        <v>1</v>
      </c>
      <c r="O226" s="296">
        <v>1</v>
      </c>
      <c r="P226" s="296">
        <v>1</v>
      </c>
      <c r="Q226" s="296">
        <v>1</v>
      </c>
      <c r="R226" s="296">
        <v>1</v>
      </c>
      <c r="S226" s="296">
        <v>1</v>
      </c>
      <c r="T226" s="296">
        <v>1</v>
      </c>
      <c r="U226" s="296">
        <v>1</v>
      </c>
      <c r="V226" s="296">
        <v>1</v>
      </c>
      <c r="W226" s="296">
        <v>1</v>
      </c>
      <c r="X226" s="296">
        <v>1</v>
      </c>
      <c r="Y226" s="296">
        <v>1</v>
      </c>
      <c r="Z226" s="296">
        <v>1</v>
      </c>
      <c r="AA226" s="296">
        <v>1</v>
      </c>
      <c r="AB226" s="296">
        <v>1</v>
      </c>
      <c r="AC226" s="296">
        <v>1</v>
      </c>
      <c r="AD226" s="296">
        <v>1</v>
      </c>
      <c r="AE226" s="296">
        <v>1</v>
      </c>
      <c r="AF226" s="296">
        <v>0.81</v>
      </c>
      <c r="AG226" s="296">
        <v>1</v>
      </c>
      <c r="AH226" s="296">
        <v>1</v>
      </c>
      <c r="AI226" s="296">
        <v>1</v>
      </c>
      <c r="AJ226" s="296">
        <v>1</v>
      </c>
      <c r="AK226" s="296">
        <v>1</v>
      </c>
      <c r="AL226" s="296">
        <v>1</v>
      </c>
      <c r="AM226" s="296">
        <v>1</v>
      </c>
      <c r="AN226" s="296">
        <v>1</v>
      </c>
      <c r="AO226" s="296">
        <v>1</v>
      </c>
      <c r="AP226" s="296">
        <v>1</v>
      </c>
      <c r="AQ226" s="296">
        <v>1</v>
      </c>
      <c r="AR226" s="296">
        <v>1</v>
      </c>
      <c r="AS226" s="296">
        <v>1</v>
      </c>
      <c r="AT226" s="296">
        <v>1</v>
      </c>
      <c r="AU226" s="296">
        <v>1</v>
      </c>
      <c r="AV226" s="296">
        <v>0.5</v>
      </c>
      <c r="AW226" s="296">
        <v>1</v>
      </c>
      <c r="AX226" s="296">
        <v>0.89</v>
      </c>
      <c r="AY226" s="296">
        <v>1</v>
      </c>
      <c r="AZ226" s="296">
        <v>0.55000000000000004</v>
      </c>
      <c r="BA226" s="296">
        <v>1</v>
      </c>
      <c r="BB226" s="296">
        <v>0.6</v>
      </c>
      <c r="BC226" s="296">
        <v>1</v>
      </c>
      <c r="BD226" s="296">
        <v>1</v>
      </c>
      <c r="BE226" s="296">
        <v>1</v>
      </c>
      <c r="BF226" s="296">
        <v>1</v>
      </c>
      <c r="BG226" s="296">
        <v>0.73</v>
      </c>
      <c r="BH226" s="296">
        <v>1</v>
      </c>
      <c r="BI226" s="296">
        <v>1</v>
      </c>
      <c r="BJ226" s="296">
        <v>1</v>
      </c>
      <c r="BK226" s="296">
        <v>1</v>
      </c>
      <c r="BL226" s="296">
        <v>1</v>
      </c>
      <c r="BM226" s="296">
        <v>1</v>
      </c>
      <c r="BN226" s="296">
        <v>0.5</v>
      </c>
      <c r="BO226" s="296">
        <v>0.78</v>
      </c>
      <c r="BP226" s="296">
        <v>0.6</v>
      </c>
      <c r="BQ226" s="129"/>
    </row>
    <row r="227" spans="1:69" ht="15" x14ac:dyDescent="0.15">
      <c r="A227" s="128" t="s">
        <v>475</v>
      </c>
      <c r="B227" s="158" t="s">
        <v>529</v>
      </c>
      <c r="C227" s="158" t="s">
        <v>228</v>
      </c>
      <c r="D227" s="158" t="s">
        <v>895</v>
      </c>
      <c r="E227" s="153" t="s">
        <v>1022</v>
      </c>
      <c r="F227" s="107">
        <v>8</v>
      </c>
      <c r="G227" s="107">
        <v>168</v>
      </c>
      <c r="H227" s="248"/>
      <c r="I227" s="296">
        <v>1</v>
      </c>
      <c r="J227" s="296">
        <v>1</v>
      </c>
      <c r="K227" s="296">
        <v>1</v>
      </c>
      <c r="L227" s="296">
        <v>1</v>
      </c>
      <c r="M227" s="296">
        <v>1</v>
      </c>
      <c r="N227" s="296">
        <v>1</v>
      </c>
      <c r="O227" s="296">
        <v>1</v>
      </c>
      <c r="P227" s="296">
        <v>1</v>
      </c>
      <c r="Q227" s="296">
        <v>1</v>
      </c>
      <c r="R227" s="296">
        <v>1</v>
      </c>
      <c r="S227" s="296">
        <v>1</v>
      </c>
      <c r="T227" s="296">
        <v>1</v>
      </c>
      <c r="U227" s="296">
        <v>1</v>
      </c>
      <c r="V227" s="296">
        <v>1</v>
      </c>
      <c r="W227" s="296">
        <v>1</v>
      </c>
      <c r="X227" s="296">
        <v>1</v>
      </c>
      <c r="Y227" s="296">
        <v>1</v>
      </c>
      <c r="Z227" s="296">
        <v>1</v>
      </c>
      <c r="AA227" s="296">
        <v>1</v>
      </c>
      <c r="AB227" s="296">
        <v>1</v>
      </c>
      <c r="AC227" s="296">
        <v>1</v>
      </c>
      <c r="AD227" s="296">
        <v>1</v>
      </c>
      <c r="AE227" s="296">
        <v>1</v>
      </c>
      <c r="AF227" s="296">
        <v>0.81</v>
      </c>
      <c r="AG227" s="296">
        <v>1</v>
      </c>
      <c r="AH227" s="296">
        <v>1</v>
      </c>
      <c r="AI227" s="296">
        <v>1</v>
      </c>
      <c r="AJ227" s="296">
        <v>1</v>
      </c>
      <c r="AK227" s="296">
        <v>1</v>
      </c>
      <c r="AL227" s="296">
        <v>1</v>
      </c>
      <c r="AM227" s="296">
        <v>1</v>
      </c>
      <c r="AN227" s="296">
        <v>1</v>
      </c>
      <c r="AO227" s="296">
        <v>1</v>
      </c>
      <c r="AP227" s="296">
        <v>1</v>
      </c>
      <c r="AQ227" s="296">
        <v>1</v>
      </c>
      <c r="AR227" s="296">
        <v>1</v>
      </c>
      <c r="AS227" s="296">
        <v>1</v>
      </c>
      <c r="AT227" s="296">
        <v>1</v>
      </c>
      <c r="AU227" s="296">
        <v>1</v>
      </c>
      <c r="AV227" s="296">
        <v>0.5</v>
      </c>
      <c r="AW227" s="296">
        <v>1</v>
      </c>
      <c r="AX227" s="296">
        <v>0.89</v>
      </c>
      <c r="AY227" s="296">
        <v>1</v>
      </c>
      <c r="AZ227" s="296">
        <v>0.55000000000000004</v>
      </c>
      <c r="BA227" s="296">
        <v>1</v>
      </c>
      <c r="BB227" s="296">
        <v>0.6</v>
      </c>
      <c r="BC227" s="296">
        <v>1</v>
      </c>
      <c r="BD227" s="296">
        <v>1</v>
      </c>
      <c r="BE227" s="296">
        <v>1</v>
      </c>
      <c r="BF227" s="296">
        <v>1</v>
      </c>
      <c r="BG227" s="296">
        <v>0.73</v>
      </c>
      <c r="BH227" s="296">
        <v>1</v>
      </c>
      <c r="BI227" s="296">
        <v>1</v>
      </c>
      <c r="BJ227" s="296">
        <v>1</v>
      </c>
      <c r="BK227" s="296">
        <v>1</v>
      </c>
      <c r="BL227" s="296">
        <v>1</v>
      </c>
      <c r="BM227" s="296">
        <v>1</v>
      </c>
      <c r="BN227" s="296">
        <v>0.5</v>
      </c>
      <c r="BO227" s="296">
        <v>0.78</v>
      </c>
      <c r="BP227" s="296">
        <v>0.6</v>
      </c>
      <c r="BQ227" s="129"/>
    </row>
    <row r="228" spans="1:69" ht="15" x14ac:dyDescent="0.15">
      <c r="A228" s="128" t="s">
        <v>476</v>
      </c>
      <c r="B228" s="158" t="s">
        <v>529</v>
      </c>
      <c r="C228" s="158" t="s">
        <v>228</v>
      </c>
      <c r="D228" s="158" t="s">
        <v>896</v>
      </c>
      <c r="E228" s="153" t="s">
        <v>1027</v>
      </c>
      <c r="F228" s="107">
        <v>16</v>
      </c>
      <c r="G228" s="107">
        <v>80</v>
      </c>
      <c r="H228" s="248"/>
      <c r="I228" s="296">
        <v>1</v>
      </c>
      <c r="J228" s="296">
        <v>1</v>
      </c>
      <c r="K228" s="296">
        <v>1</v>
      </c>
      <c r="L228" s="296">
        <v>1</v>
      </c>
      <c r="M228" s="296">
        <v>1</v>
      </c>
      <c r="N228" s="296">
        <v>1</v>
      </c>
      <c r="O228" s="296">
        <v>1</v>
      </c>
      <c r="P228" s="296">
        <v>1</v>
      </c>
      <c r="Q228" s="296">
        <v>1</v>
      </c>
      <c r="R228" s="296">
        <v>1</v>
      </c>
      <c r="S228" s="296">
        <v>1</v>
      </c>
      <c r="T228" s="296">
        <v>1</v>
      </c>
      <c r="U228" s="296">
        <v>1</v>
      </c>
      <c r="V228" s="296">
        <v>1</v>
      </c>
      <c r="W228" s="296">
        <v>1</v>
      </c>
      <c r="X228" s="296">
        <v>1</v>
      </c>
      <c r="Y228" s="296">
        <v>1</v>
      </c>
      <c r="Z228" s="296">
        <v>1</v>
      </c>
      <c r="AA228" s="296">
        <v>1</v>
      </c>
      <c r="AB228" s="296">
        <v>1</v>
      </c>
      <c r="AC228" s="296">
        <v>1</v>
      </c>
      <c r="AD228" s="296">
        <v>1</v>
      </c>
      <c r="AE228" s="296">
        <v>1</v>
      </c>
      <c r="AF228" s="296">
        <v>0.81</v>
      </c>
      <c r="AG228" s="296">
        <v>1</v>
      </c>
      <c r="AH228" s="296">
        <v>1</v>
      </c>
      <c r="AI228" s="296">
        <v>1</v>
      </c>
      <c r="AJ228" s="296">
        <v>1</v>
      </c>
      <c r="AK228" s="296">
        <v>1</v>
      </c>
      <c r="AL228" s="296">
        <v>1</v>
      </c>
      <c r="AM228" s="296">
        <v>1</v>
      </c>
      <c r="AN228" s="296">
        <v>1</v>
      </c>
      <c r="AO228" s="296">
        <v>1</v>
      </c>
      <c r="AP228" s="296">
        <v>1</v>
      </c>
      <c r="AQ228" s="296">
        <v>1</v>
      </c>
      <c r="AR228" s="296">
        <v>1</v>
      </c>
      <c r="AS228" s="296">
        <v>1</v>
      </c>
      <c r="AT228" s="296">
        <v>1</v>
      </c>
      <c r="AU228" s="296">
        <v>1</v>
      </c>
      <c r="AV228" s="296">
        <v>0.5</v>
      </c>
      <c r="AW228" s="296">
        <v>1</v>
      </c>
      <c r="AX228" s="296">
        <v>0.89</v>
      </c>
      <c r="AY228" s="296">
        <v>1</v>
      </c>
      <c r="AZ228" s="296">
        <v>0.55000000000000004</v>
      </c>
      <c r="BA228" s="296">
        <v>1</v>
      </c>
      <c r="BB228" s="296">
        <v>0.6</v>
      </c>
      <c r="BC228" s="296">
        <v>1</v>
      </c>
      <c r="BD228" s="296">
        <v>1</v>
      </c>
      <c r="BE228" s="296">
        <v>1</v>
      </c>
      <c r="BF228" s="296">
        <v>1</v>
      </c>
      <c r="BG228" s="296">
        <v>0.73</v>
      </c>
      <c r="BH228" s="296">
        <v>1</v>
      </c>
      <c r="BI228" s="296">
        <v>1</v>
      </c>
      <c r="BJ228" s="296">
        <v>1</v>
      </c>
      <c r="BK228" s="296">
        <v>1</v>
      </c>
      <c r="BL228" s="296">
        <v>1</v>
      </c>
      <c r="BM228" s="296">
        <v>1</v>
      </c>
      <c r="BN228" s="296">
        <v>0.5</v>
      </c>
      <c r="BO228" s="296">
        <v>0.78</v>
      </c>
      <c r="BP228" s="296">
        <v>0.6</v>
      </c>
      <c r="BQ228" s="129"/>
    </row>
    <row r="229" spans="1:69" ht="15" x14ac:dyDescent="0.15">
      <c r="A229" s="128" t="s">
        <v>478</v>
      </c>
      <c r="B229" s="158" t="s">
        <v>529</v>
      </c>
      <c r="C229" s="158" t="s">
        <v>228</v>
      </c>
      <c r="D229" s="158" t="s">
        <v>898</v>
      </c>
      <c r="E229" s="158" t="s">
        <v>1027</v>
      </c>
      <c r="F229" s="107">
        <v>32</v>
      </c>
      <c r="G229" s="107">
        <v>40</v>
      </c>
      <c r="H229" s="248"/>
      <c r="I229" s="296">
        <v>1</v>
      </c>
      <c r="J229" s="296">
        <v>1</v>
      </c>
      <c r="K229" s="296">
        <v>1</v>
      </c>
      <c r="L229" s="296">
        <v>1</v>
      </c>
      <c r="M229" s="296">
        <v>1</v>
      </c>
      <c r="N229" s="296">
        <v>1</v>
      </c>
      <c r="O229" s="296">
        <v>1</v>
      </c>
      <c r="P229" s="296">
        <v>1</v>
      </c>
      <c r="Q229" s="296">
        <v>1</v>
      </c>
      <c r="R229" s="296">
        <v>1</v>
      </c>
      <c r="S229" s="296">
        <v>1</v>
      </c>
      <c r="T229" s="296">
        <v>1</v>
      </c>
      <c r="U229" s="296">
        <v>1</v>
      </c>
      <c r="V229" s="296">
        <v>1</v>
      </c>
      <c r="W229" s="296">
        <v>1</v>
      </c>
      <c r="X229" s="296">
        <v>1</v>
      </c>
      <c r="Y229" s="296">
        <v>1</v>
      </c>
      <c r="Z229" s="296">
        <v>1</v>
      </c>
      <c r="AA229" s="296">
        <v>1</v>
      </c>
      <c r="AB229" s="296">
        <v>1</v>
      </c>
      <c r="AC229" s="296">
        <v>1</v>
      </c>
      <c r="AD229" s="296">
        <v>1</v>
      </c>
      <c r="AE229" s="296">
        <v>1</v>
      </c>
      <c r="AF229" s="296">
        <v>0.81</v>
      </c>
      <c r="AG229" s="296">
        <v>1</v>
      </c>
      <c r="AH229" s="296">
        <v>1</v>
      </c>
      <c r="AI229" s="296">
        <v>1</v>
      </c>
      <c r="AJ229" s="296">
        <v>1</v>
      </c>
      <c r="AK229" s="296">
        <v>1</v>
      </c>
      <c r="AL229" s="296">
        <v>1</v>
      </c>
      <c r="AM229" s="296">
        <v>1</v>
      </c>
      <c r="AN229" s="296">
        <v>1</v>
      </c>
      <c r="AO229" s="296">
        <v>1</v>
      </c>
      <c r="AP229" s="296">
        <v>1</v>
      </c>
      <c r="AQ229" s="296">
        <v>1</v>
      </c>
      <c r="AR229" s="296">
        <v>1</v>
      </c>
      <c r="AS229" s="296">
        <v>1</v>
      </c>
      <c r="AT229" s="296">
        <v>1</v>
      </c>
      <c r="AU229" s="296">
        <v>1</v>
      </c>
      <c r="AV229" s="296">
        <v>0.5</v>
      </c>
      <c r="AW229" s="296">
        <v>1</v>
      </c>
      <c r="AX229" s="296">
        <v>0.89</v>
      </c>
      <c r="AY229" s="296">
        <v>1</v>
      </c>
      <c r="AZ229" s="296">
        <v>0.55000000000000004</v>
      </c>
      <c r="BA229" s="296">
        <v>1</v>
      </c>
      <c r="BB229" s="296">
        <v>0.6</v>
      </c>
      <c r="BC229" s="296">
        <v>1</v>
      </c>
      <c r="BD229" s="296">
        <v>1</v>
      </c>
      <c r="BE229" s="296">
        <v>1</v>
      </c>
      <c r="BF229" s="296">
        <v>1</v>
      </c>
      <c r="BG229" s="296">
        <v>0.73</v>
      </c>
      <c r="BH229" s="296">
        <v>1</v>
      </c>
      <c r="BI229" s="296">
        <v>1</v>
      </c>
      <c r="BJ229" s="296">
        <v>1</v>
      </c>
      <c r="BK229" s="296">
        <v>1</v>
      </c>
      <c r="BL229" s="296">
        <v>1</v>
      </c>
      <c r="BM229" s="296">
        <v>1</v>
      </c>
      <c r="BN229" s="296">
        <v>0.5</v>
      </c>
      <c r="BO229" s="296">
        <v>0.78</v>
      </c>
      <c r="BP229" s="296">
        <v>0.6</v>
      </c>
      <c r="BQ229" s="129"/>
    </row>
    <row r="230" spans="1:69" ht="15" x14ac:dyDescent="0.15">
      <c r="A230" s="104" t="s">
        <v>479</v>
      </c>
      <c r="B230" s="158" t="s">
        <v>529</v>
      </c>
      <c r="C230" s="158" t="s">
        <v>228</v>
      </c>
      <c r="D230" s="158" t="s">
        <v>899</v>
      </c>
      <c r="E230" s="158" t="s">
        <v>1027</v>
      </c>
      <c r="F230" s="107">
        <v>32</v>
      </c>
      <c r="G230" s="107">
        <v>80</v>
      </c>
      <c r="H230" s="248"/>
      <c r="I230" s="296">
        <v>1</v>
      </c>
      <c r="J230" s="296">
        <v>1</v>
      </c>
      <c r="K230" s="296">
        <v>1</v>
      </c>
      <c r="L230" s="296">
        <v>1</v>
      </c>
      <c r="M230" s="296">
        <v>1</v>
      </c>
      <c r="N230" s="296">
        <v>1</v>
      </c>
      <c r="O230" s="296">
        <v>1</v>
      </c>
      <c r="P230" s="296">
        <v>1</v>
      </c>
      <c r="Q230" s="296">
        <v>1</v>
      </c>
      <c r="R230" s="296">
        <v>1</v>
      </c>
      <c r="S230" s="296">
        <v>1</v>
      </c>
      <c r="T230" s="296">
        <v>1</v>
      </c>
      <c r="U230" s="296">
        <v>1</v>
      </c>
      <c r="V230" s="296">
        <v>1</v>
      </c>
      <c r="W230" s="296">
        <v>1</v>
      </c>
      <c r="X230" s="296">
        <v>1</v>
      </c>
      <c r="Y230" s="296">
        <v>1</v>
      </c>
      <c r="Z230" s="296">
        <v>1</v>
      </c>
      <c r="AA230" s="296">
        <v>1</v>
      </c>
      <c r="AB230" s="296">
        <v>1</v>
      </c>
      <c r="AC230" s="296">
        <v>1</v>
      </c>
      <c r="AD230" s="296">
        <v>1</v>
      </c>
      <c r="AE230" s="296">
        <v>1</v>
      </c>
      <c r="AF230" s="296">
        <v>0.81</v>
      </c>
      <c r="AG230" s="296">
        <v>1</v>
      </c>
      <c r="AH230" s="296">
        <v>1</v>
      </c>
      <c r="AI230" s="296">
        <v>1</v>
      </c>
      <c r="AJ230" s="296">
        <v>1</v>
      </c>
      <c r="AK230" s="296">
        <v>1</v>
      </c>
      <c r="AL230" s="296">
        <v>1</v>
      </c>
      <c r="AM230" s="296">
        <v>1</v>
      </c>
      <c r="AN230" s="296">
        <v>1</v>
      </c>
      <c r="AO230" s="296">
        <v>1</v>
      </c>
      <c r="AP230" s="296">
        <v>1</v>
      </c>
      <c r="AQ230" s="296">
        <v>1</v>
      </c>
      <c r="AR230" s="296">
        <v>1</v>
      </c>
      <c r="AS230" s="296">
        <v>1</v>
      </c>
      <c r="AT230" s="296">
        <v>1</v>
      </c>
      <c r="AU230" s="296">
        <v>1</v>
      </c>
      <c r="AV230" s="296">
        <v>0.5</v>
      </c>
      <c r="AW230" s="296">
        <v>1</v>
      </c>
      <c r="AX230" s="296">
        <v>0.89</v>
      </c>
      <c r="AY230" s="296">
        <v>1</v>
      </c>
      <c r="AZ230" s="296">
        <v>0.55000000000000004</v>
      </c>
      <c r="BA230" s="296">
        <v>1</v>
      </c>
      <c r="BB230" s="296">
        <v>0.6</v>
      </c>
      <c r="BC230" s="296">
        <v>1</v>
      </c>
      <c r="BD230" s="296">
        <v>1</v>
      </c>
      <c r="BE230" s="296">
        <v>1</v>
      </c>
      <c r="BF230" s="296">
        <v>1</v>
      </c>
      <c r="BG230" s="296">
        <v>0.73</v>
      </c>
      <c r="BH230" s="296">
        <v>1</v>
      </c>
      <c r="BI230" s="296">
        <v>1</v>
      </c>
      <c r="BJ230" s="296">
        <v>1</v>
      </c>
      <c r="BK230" s="296">
        <v>1</v>
      </c>
      <c r="BL230" s="296">
        <v>1</v>
      </c>
      <c r="BM230" s="296">
        <v>1</v>
      </c>
      <c r="BN230" s="296">
        <v>0.5</v>
      </c>
      <c r="BO230" s="296">
        <v>0.78</v>
      </c>
      <c r="BP230" s="296">
        <v>0.6</v>
      </c>
      <c r="BQ230" s="129"/>
    </row>
    <row r="231" spans="1:69" ht="15" x14ac:dyDescent="0.15">
      <c r="A231" s="128" t="s">
        <v>480</v>
      </c>
      <c r="B231" s="158" t="s">
        <v>529</v>
      </c>
      <c r="C231" s="158" t="s">
        <v>228</v>
      </c>
      <c r="D231" s="158" t="s">
        <v>900</v>
      </c>
      <c r="E231" s="158" t="s">
        <v>1027</v>
      </c>
      <c r="F231" s="107">
        <v>40</v>
      </c>
      <c r="G231" s="107">
        <v>48</v>
      </c>
      <c r="H231" s="248"/>
      <c r="I231" s="296">
        <v>1</v>
      </c>
      <c r="J231" s="296">
        <v>1</v>
      </c>
      <c r="K231" s="296">
        <v>1</v>
      </c>
      <c r="L231" s="296">
        <v>1</v>
      </c>
      <c r="M231" s="296">
        <v>1</v>
      </c>
      <c r="N231" s="296">
        <v>1</v>
      </c>
      <c r="O231" s="296">
        <v>1</v>
      </c>
      <c r="P231" s="296">
        <v>1</v>
      </c>
      <c r="Q231" s="296">
        <v>1</v>
      </c>
      <c r="R231" s="296">
        <v>1</v>
      </c>
      <c r="S231" s="296">
        <v>1</v>
      </c>
      <c r="T231" s="296">
        <v>1</v>
      </c>
      <c r="U231" s="296">
        <v>1</v>
      </c>
      <c r="V231" s="296">
        <v>1</v>
      </c>
      <c r="W231" s="296">
        <v>1</v>
      </c>
      <c r="X231" s="296">
        <v>1</v>
      </c>
      <c r="Y231" s="296">
        <v>1</v>
      </c>
      <c r="Z231" s="296">
        <v>1</v>
      </c>
      <c r="AA231" s="296">
        <v>1</v>
      </c>
      <c r="AB231" s="296">
        <v>1</v>
      </c>
      <c r="AC231" s="296">
        <v>1</v>
      </c>
      <c r="AD231" s="296">
        <v>1</v>
      </c>
      <c r="AE231" s="296">
        <v>1</v>
      </c>
      <c r="AF231" s="296">
        <v>0.81</v>
      </c>
      <c r="AG231" s="296">
        <v>1</v>
      </c>
      <c r="AH231" s="296">
        <v>1</v>
      </c>
      <c r="AI231" s="296">
        <v>1</v>
      </c>
      <c r="AJ231" s="296">
        <v>1</v>
      </c>
      <c r="AK231" s="296">
        <v>1</v>
      </c>
      <c r="AL231" s="296">
        <v>1</v>
      </c>
      <c r="AM231" s="296">
        <v>1</v>
      </c>
      <c r="AN231" s="296">
        <v>1</v>
      </c>
      <c r="AO231" s="296">
        <v>1</v>
      </c>
      <c r="AP231" s="296">
        <v>1</v>
      </c>
      <c r="AQ231" s="296">
        <v>1</v>
      </c>
      <c r="AR231" s="296">
        <v>1</v>
      </c>
      <c r="AS231" s="296">
        <v>1</v>
      </c>
      <c r="AT231" s="296">
        <v>1</v>
      </c>
      <c r="AU231" s="296">
        <v>1</v>
      </c>
      <c r="AV231" s="296">
        <v>0.5</v>
      </c>
      <c r="AW231" s="296">
        <v>1</v>
      </c>
      <c r="AX231" s="296">
        <v>0.89</v>
      </c>
      <c r="AY231" s="296">
        <v>1</v>
      </c>
      <c r="AZ231" s="296">
        <v>0.55000000000000004</v>
      </c>
      <c r="BA231" s="296">
        <v>1</v>
      </c>
      <c r="BB231" s="296">
        <v>0.6</v>
      </c>
      <c r="BC231" s="296">
        <v>1</v>
      </c>
      <c r="BD231" s="296">
        <v>1</v>
      </c>
      <c r="BE231" s="296">
        <v>1</v>
      </c>
      <c r="BF231" s="296">
        <v>1</v>
      </c>
      <c r="BG231" s="296">
        <v>0.73</v>
      </c>
      <c r="BH231" s="296">
        <v>1</v>
      </c>
      <c r="BI231" s="296">
        <v>1</v>
      </c>
      <c r="BJ231" s="296">
        <v>1</v>
      </c>
      <c r="BK231" s="296">
        <v>1</v>
      </c>
      <c r="BL231" s="296">
        <v>1</v>
      </c>
      <c r="BM231" s="296">
        <v>1</v>
      </c>
      <c r="BN231" s="296">
        <v>0.5</v>
      </c>
      <c r="BO231" s="296">
        <v>0.78</v>
      </c>
      <c r="BP231" s="296">
        <v>0.6</v>
      </c>
      <c r="BQ231" s="129"/>
    </row>
    <row r="232" spans="1:69" ht="15" x14ac:dyDescent="0.15">
      <c r="A232" s="128" t="s">
        <v>481</v>
      </c>
      <c r="B232" s="158" t="s">
        <v>529</v>
      </c>
      <c r="C232" s="158" t="s">
        <v>228</v>
      </c>
      <c r="D232" s="158" t="s">
        <v>901</v>
      </c>
      <c r="E232" s="158" t="s">
        <v>1027</v>
      </c>
      <c r="F232" s="107">
        <v>40</v>
      </c>
      <c r="G232" s="107">
        <v>72</v>
      </c>
      <c r="H232" s="248"/>
      <c r="I232" s="296">
        <v>1</v>
      </c>
      <c r="J232" s="296">
        <v>1</v>
      </c>
      <c r="K232" s="296">
        <v>1</v>
      </c>
      <c r="L232" s="296">
        <v>1</v>
      </c>
      <c r="M232" s="296">
        <v>1</v>
      </c>
      <c r="N232" s="296">
        <v>1</v>
      </c>
      <c r="O232" s="296">
        <v>1</v>
      </c>
      <c r="P232" s="296">
        <v>1</v>
      </c>
      <c r="Q232" s="296">
        <v>1</v>
      </c>
      <c r="R232" s="296">
        <v>1</v>
      </c>
      <c r="S232" s="296">
        <v>1</v>
      </c>
      <c r="T232" s="296">
        <v>1</v>
      </c>
      <c r="U232" s="296">
        <v>1</v>
      </c>
      <c r="V232" s="296">
        <v>1</v>
      </c>
      <c r="W232" s="296">
        <v>1</v>
      </c>
      <c r="X232" s="296">
        <v>1</v>
      </c>
      <c r="Y232" s="296">
        <v>1</v>
      </c>
      <c r="Z232" s="296">
        <v>1</v>
      </c>
      <c r="AA232" s="296">
        <v>1</v>
      </c>
      <c r="AB232" s="296">
        <v>1</v>
      </c>
      <c r="AC232" s="296">
        <v>1</v>
      </c>
      <c r="AD232" s="296">
        <v>1</v>
      </c>
      <c r="AE232" s="296">
        <v>1</v>
      </c>
      <c r="AF232" s="296">
        <v>0.81</v>
      </c>
      <c r="AG232" s="296">
        <v>1</v>
      </c>
      <c r="AH232" s="296">
        <v>1</v>
      </c>
      <c r="AI232" s="296">
        <v>1</v>
      </c>
      <c r="AJ232" s="296">
        <v>1</v>
      </c>
      <c r="AK232" s="296">
        <v>1</v>
      </c>
      <c r="AL232" s="296">
        <v>1</v>
      </c>
      <c r="AM232" s="296">
        <v>1</v>
      </c>
      <c r="AN232" s="296">
        <v>1</v>
      </c>
      <c r="AO232" s="296">
        <v>1</v>
      </c>
      <c r="AP232" s="296">
        <v>1</v>
      </c>
      <c r="AQ232" s="296">
        <v>1</v>
      </c>
      <c r="AR232" s="296">
        <v>1</v>
      </c>
      <c r="AS232" s="296">
        <v>1</v>
      </c>
      <c r="AT232" s="296">
        <v>1</v>
      </c>
      <c r="AU232" s="296">
        <v>1</v>
      </c>
      <c r="AV232" s="296">
        <v>0.5</v>
      </c>
      <c r="AW232" s="296">
        <v>1</v>
      </c>
      <c r="AX232" s="296">
        <v>0.89</v>
      </c>
      <c r="AY232" s="296">
        <v>1</v>
      </c>
      <c r="AZ232" s="296">
        <v>0.55000000000000004</v>
      </c>
      <c r="BA232" s="296">
        <v>1</v>
      </c>
      <c r="BB232" s="296">
        <v>0.6</v>
      </c>
      <c r="BC232" s="296">
        <v>1</v>
      </c>
      <c r="BD232" s="296">
        <v>1</v>
      </c>
      <c r="BE232" s="296">
        <v>1</v>
      </c>
      <c r="BF232" s="296">
        <v>1</v>
      </c>
      <c r="BG232" s="296">
        <v>0.73</v>
      </c>
      <c r="BH232" s="296">
        <v>1</v>
      </c>
      <c r="BI232" s="296">
        <v>1</v>
      </c>
      <c r="BJ232" s="296">
        <v>1</v>
      </c>
      <c r="BK232" s="296">
        <v>1</v>
      </c>
      <c r="BL232" s="296">
        <v>1</v>
      </c>
      <c r="BM232" s="296">
        <v>1</v>
      </c>
      <c r="BN232" s="296">
        <v>0.5</v>
      </c>
      <c r="BO232" s="296">
        <v>0.78</v>
      </c>
      <c r="BP232" s="296">
        <v>0.6</v>
      </c>
      <c r="BQ232" s="129"/>
    </row>
    <row r="233" spans="1:69" ht="15" x14ac:dyDescent="0.15">
      <c r="A233" s="104" t="s">
        <v>489</v>
      </c>
      <c r="B233" s="158" t="s">
        <v>529</v>
      </c>
      <c r="C233" s="158" t="s">
        <v>228</v>
      </c>
      <c r="D233" s="153" t="s">
        <v>910</v>
      </c>
      <c r="E233" s="158" t="s">
        <v>1027</v>
      </c>
      <c r="F233" s="107">
        <v>6</v>
      </c>
      <c r="G233" s="107">
        <v>32</v>
      </c>
      <c r="H233" s="248"/>
      <c r="I233" s="296">
        <v>1</v>
      </c>
      <c r="J233" s="296">
        <v>1</v>
      </c>
      <c r="K233" s="296">
        <v>1</v>
      </c>
      <c r="L233" s="296">
        <v>1</v>
      </c>
      <c r="M233" s="296">
        <v>1</v>
      </c>
      <c r="N233" s="296">
        <v>1</v>
      </c>
      <c r="O233" s="296">
        <v>1</v>
      </c>
      <c r="P233" s="296">
        <v>1</v>
      </c>
      <c r="Q233" s="296">
        <v>1</v>
      </c>
      <c r="R233" s="296">
        <v>1</v>
      </c>
      <c r="S233" s="296">
        <v>1</v>
      </c>
      <c r="T233" s="296">
        <v>1</v>
      </c>
      <c r="U233" s="296">
        <v>1</v>
      </c>
      <c r="V233" s="296">
        <v>1</v>
      </c>
      <c r="W233" s="296">
        <v>1</v>
      </c>
      <c r="X233" s="296">
        <v>1</v>
      </c>
      <c r="Y233" s="296">
        <v>1</v>
      </c>
      <c r="Z233" s="296">
        <v>1</v>
      </c>
      <c r="AA233" s="296">
        <v>1</v>
      </c>
      <c r="AB233" s="296">
        <v>1</v>
      </c>
      <c r="AC233" s="296">
        <v>1</v>
      </c>
      <c r="AD233" s="296">
        <v>1</v>
      </c>
      <c r="AE233" s="296">
        <v>1</v>
      </c>
      <c r="AF233" s="296">
        <v>0.81</v>
      </c>
      <c r="AG233" s="296">
        <v>1</v>
      </c>
      <c r="AH233" s="296">
        <v>1</v>
      </c>
      <c r="AI233" s="296">
        <v>1</v>
      </c>
      <c r="AJ233" s="296">
        <v>1</v>
      </c>
      <c r="AK233" s="296">
        <v>1</v>
      </c>
      <c r="AL233" s="296">
        <v>1</v>
      </c>
      <c r="AM233" s="296">
        <v>1</v>
      </c>
      <c r="AN233" s="296">
        <v>1</v>
      </c>
      <c r="AO233" s="296">
        <v>1</v>
      </c>
      <c r="AP233" s="296">
        <v>1</v>
      </c>
      <c r="AQ233" s="296">
        <v>1</v>
      </c>
      <c r="AR233" s="296">
        <v>1</v>
      </c>
      <c r="AS233" s="296">
        <v>1</v>
      </c>
      <c r="AT233" s="296">
        <v>1</v>
      </c>
      <c r="AU233" s="296">
        <v>1</v>
      </c>
      <c r="AV233" s="296">
        <v>0.5</v>
      </c>
      <c r="AW233" s="296">
        <v>1</v>
      </c>
      <c r="AX233" s="296">
        <v>0.89</v>
      </c>
      <c r="AY233" s="296">
        <v>1</v>
      </c>
      <c r="AZ233" s="296">
        <v>0.55000000000000004</v>
      </c>
      <c r="BA233" s="296">
        <v>1</v>
      </c>
      <c r="BB233" s="296">
        <v>0.6</v>
      </c>
      <c r="BC233" s="296">
        <v>1</v>
      </c>
      <c r="BD233" s="296">
        <v>1</v>
      </c>
      <c r="BE233" s="296">
        <v>1</v>
      </c>
      <c r="BF233" s="296">
        <v>1</v>
      </c>
      <c r="BG233" s="296">
        <v>0.73</v>
      </c>
      <c r="BH233" s="296">
        <v>1</v>
      </c>
      <c r="BI233" s="296">
        <v>1</v>
      </c>
      <c r="BJ233" s="296">
        <v>1</v>
      </c>
      <c r="BK233" s="296">
        <v>1</v>
      </c>
      <c r="BL233" s="296">
        <v>1</v>
      </c>
      <c r="BM233" s="296">
        <v>1</v>
      </c>
      <c r="BN233" s="296">
        <v>0.5</v>
      </c>
      <c r="BO233" s="296">
        <v>0.78</v>
      </c>
      <c r="BP233" s="296">
        <v>0.6</v>
      </c>
      <c r="BQ233" s="129"/>
    </row>
    <row r="234" spans="1:69" ht="15" x14ac:dyDescent="0.15">
      <c r="A234" s="104" t="s">
        <v>490</v>
      </c>
      <c r="B234" s="158" t="s">
        <v>529</v>
      </c>
      <c r="C234" s="158" t="s">
        <v>228</v>
      </c>
      <c r="D234" s="153" t="s">
        <v>911</v>
      </c>
      <c r="E234" s="153" t="s">
        <v>1027</v>
      </c>
      <c r="F234" s="107">
        <v>8</v>
      </c>
      <c r="G234" s="107">
        <v>16</v>
      </c>
      <c r="H234" s="248"/>
      <c r="I234" s="296">
        <v>1</v>
      </c>
      <c r="J234" s="296">
        <v>1</v>
      </c>
      <c r="K234" s="296">
        <v>1</v>
      </c>
      <c r="L234" s="296">
        <v>1</v>
      </c>
      <c r="M234" s="296">
        <v>1</v>
      </c>
      <c r="N234" s="296">
        <v>1</v>
      </c>
      <c r="O234" s="296">
        <v>1</v>
      </c>
      <c r="P234" s="296">
        <v>1</v>
      </c>
      <c r="Q234" s="296">
        <v>1</v>
      </c>
      <c r="R234" s="296">
        <v>1</v>
      </c>
      <c r="S234" s="296">
        <v>1</v>
      </c>
      <c r="T234" s="296">
        <v>1</v>
      </c>
      <c r="U234" s="296">
        <v>1</v>
      </c>
      <c r="V234" s="296">
        <v>1</v>
      </c>
      <c r="W234" s="296">
        <v>1</v>
      </c>
      <c r="X234" s="296">
        <v>1</v>
      </c>
      <c r="Y234" s="296">
        <v>1</v>
      </c>
      <c r="Z234" s="296">
        <v>1</v>
      </c>
      <c r="AA234" s="296">
        <v>1</v>
      </c>
      <c r="AB234" s="296">
        <v>1</v>
      </c>
      <c r="AC234" s="296">
        <v>1</v>
      </c>
      <c r="AD234" s="296">
        <v>1</v>
      </c>
      <c r="AE234" s="296">
        <v>1</v>
      </c>
      <c r="AF234" s="296">
        <v>0.81</v>
      </c>
      <c r="AG234" s="296">
        <v>1</v>
      </c>
      <c r="AH234" s="296">
        <v>1</v>
      </c>
      <c r="AI234" s="296">
        <v>1</v>
      </c>
      <c r="AJ234" s="296">
        <v>1</v>
      </c>
      <c r="AK234" s="296">
        <v>1</v>
      </c>
      <c r="AL234" s="296">
        <v>1</v>
      </c>
      <c r="AM234" s="296">
        <v>1</v>
      </c>
      <c r="AN234" s="296">
        <v>1</v>
      </c>
      <c r="AO234" s="296">
        <v>1</v>
      </c>
      <c r="AP234" s="296">
        <v>1</v>
      </c>
      <c r="AQ234" s="296">
        <v>1</v>
      </c>
      <c r="AR234" s="296">
        <v>1</v>
      </c>
      <c r="AS234" s="296">
        <v>1</v>
      </c>
      <c r="AT234" s="296">
        <v>1</v>
      </c>
      <c r="AU234" s="296">
        <v>1</v>
      </c>
      <c r="AV234" s="296">
        <v>0.5</v>
      </c>
      <c r="AW234" s="296">
        <v>1</v>
      </c>
      <c r="AX234" s="296">
        <v>0.89</v>
      </c>
      <c r="AY234" s="296">
        <v>1</v>
      </c>
      <c r="AZ234" s="296">
        <v>0.55000000000000004</v>
      </c>
      <c r="BA234" s="296">
        <v>1</v>
      </c>
      <c r="BB234" s="296">
        <v>0.6</v>
      </c>
      <c r="BC234" s="296">
        <v>1</v>
      </c>
      <c r="BD234" s="296">
        <v>1</v>
      </c>
      <c r="BE234" s="296">
        <v>1</v>
      </c>
      <c r="BF234" s="296">
        <v>1</v>
      </c>
      <c r="BG234" s="296">
        <v>0.73</v>
      </c>
      <c r="BH234" s="296">
        <v>1</v>
      </c>
      <c r="BI234" s="296">
        <v>1</v>
      </c>
      <c r="BJ234" s="296">
        <v>1</v>
      </c>
      <c r="BK234" s="296">
        <v>1</v>
      </c>
      <c r="BL234" s="296">
        <v>1</v>
      </c>
      <c r="BM234" s="296">
        <v>1</v>
      </c>
      <c r="BN234" s="296">
        <v>0.5</v>
      </c>
      <c r="BO234" s="296">
        <v>0.78</v>
      </c>
      <c r="BP234" s="296">
        <v>0.6</v>
      </c>
      <c r="BQ234" s="129"/>
    </row>
    <row r="235" spans="1:69" ht="15" x14ac:dyDescent="0.15">
      <c r="A235" s="104" t="s">
        <v>491</v>
      </c>
      <c r="B235" s="158" t="s">
        <v>529</v>
      </c>
      <c r="C235" s="158" t="s">
        <v>228</v>
      </c>
      <c r="D235" s="153" t="s">
        <v>912</v>
      </c>
      <c r="E235" s="153" t="s">
        <v>1027</v>
      </c>
      <c r="F235" s="107">
        <v>8</v>
      </c>
      <c r="G235" s="107">
        <v>24</v>
      </c>
      <c r="H235" s="248"/>
      <c r="I235" s="296">
        <v>1</v>
      </c>
      <c r="J235" s="296">
        <v>1</v>
      </c>
      <c r="K235" s="296">
        <v>1</v>
      </c>
      <c r="L235" s="296">
        <v>1</v>
      </c>
      <c r="M235" s="296">
        <v>1</v>
      </c>
      <c r="N235" s="296">
        <v>1</v>
      </c>
      <c r="O235" s="296">
        <v>1</v>
      </c>
      <c r="P235" s="296">
        <v>1</v>
      </c>
      <c r="Q235" s="296">
        <v>1</v>
      </c>
      <c r="R235" s="296">
        <v>1</v>
      </c>
      <c r="S235" s="296">
        <v>1</v>
      </c>
      <c r="T235" s="296">
        <v>1</v>
      </c>
      <c r="U235" s="296">
        <v>1</v>
      </c>
      <c r="V235" s="296">
        <v>1</v>
      </c>
      <c r="W235" s="296">
        <v>1</v>
      </c>
      <c r="X235" s="296">
        <v>1</v>
      </c>
      <c r="Y235" s="296">
        <v>1</v>
      </c>
      <c r="Z235" s="296">
        <v>1</v>
      </c>
      <c r="AA235" s="296">
        <v>1</v>
      </c>
      <c r="AB235" s="296">
        <v>1</v>
      </c>
      <c r="AC235" s="296">
        <v>1</v>
      </c>
      <c r="AD235" s="296">
        <v>1</v>
      </c>
      <c r="AE235" s="296">
        <v>1</v>
      </c>
      <c r="AF235" s="296">
        <v>0.81</v>
      </c>
      <c r="AG235" s="296">
        <v>1</v>
      </c>
      <c r="AH235" s="296">
        <v>1</v>
      </c>
      <c r="AI235" s="296">
        <v>1</v>
      </c>
      <c r="AJ235" s="296">
        <v>1</v>
      </c>
      <c r="AK235" s="296">
        <v>1</v>
      </c>
      <c r="AL235" s="296">
        <v>1</v>
      </c>
      <c r="AM235" s="296">
        <v>1</v>
      </c>
      <c r="AN235" s="296">
        <v>1</v>
      </c>
      <c r="AO235" s="296">
        <v>1</v>
      </c>
      <c r="AP235" s="296">
        <v>1</v>
      </c>
      <c r="AQ235" s="296">
        <v>1</v>
      </c>
      <c r="AR235" s="296">
        <v>1</v>
      </c>
      <c r="AS235" s="296">
        <v>1</v>
      </c>
      <c r="AT235" s="296">
        <v>1</v>
      </c>
      <c r="AU235" s="296">
        <v>1</v>
      </c>
      <c r="AV235" s="296">
        <v>0.5</v>
      </c>
      <c r="AW235" s="296">
        <v>1</v>
      </c>
      <c r="AX235" s="296">
        <v>0.89</v>
      </c>
      <c r="AY235" s="296">
        <v>1</v>
      </c>
      <c r="AZ235" s="296">
        <v>0.55000000000000004</v>
      </c>
      <c r="BA235" s="296">
        <v>1</v>
      </c>
      <c r="BB235" s="296">
        <v>0.6</v>
      </c>
      <c r="BC235" s="296">
        <v>1</v>
      </c>
      <c r="BD235" s="296">
        <v>1</v>
      </c>
      <c r="BE235" s="296">
        <v>1</v>
      </c>
      <c r="BF235" s="296">
        <v>1</v>
      </c>
      <c r="BG235" s="296">
        <v>0.73</v>
      </c>
      <c r="BH235" s="296">
        <v>1</v>
      </c>
      <c r="BI235" s="296">
        <v>1</v>
      </c>
      <c r="BJ235" s="296">
        <v>1</v>
      </c>
      <c r="BK235" s="296">
        <v>1</v>
      </c>
      <c r="BL235" s="296">
        <v>1</v>
      </c>
      <c r="BM235" s="296">
        <v>1</v>
      </c>
      <c r="BN235" s="296">
        <v>0.5</v>
      </c>
      <c r="BO235" s="296">
        <v>0.78</v>
      </c>
      <c r="BP235" s="296">
        <v>0.6</v>
      </c>
      <c r="BQ235" s="129"/>
    </row>
    <row r="236" spans="1:69" ht="15" x14ac:dyDescent="0.15">
      <c r="A236" s="104" t="s">
        <v>492</v>
      </c>
      <c r="B236" s="158" t="s">
        <v>529</v>
      </c>
      <c r="C236" s="158" t="s">
        <v>228</v>
      </c>
      <c r="D236" s="153" t="s">
        <v>913</v>
      </c>
      <c r="E236" s="153" t="s">
        <v>1022</v>
      </c>
      <c r="F236" s="107">
        <v>8</v>
      </c>
      <c r="G236" s="107">
        <v>32</v>
      </c>
      <c r="H236" s="248"/>
      <c r="I236" s="296">
        <v>1</v>
      </c>
      <c r="J236" s="296">
        <v>1</v>
      </c>
      <c r="K236" s="296">
        <v>1</v>
      </c>
      <c r="L236" s="296">
        <v>1</v>
      </c>
      <c r="M236" s="296">
        <v>1</v>
      </c>
      <c r="N236" s="296">
        <v>1</v>
      </c>
      <c r="O236" s="296">
        <v>1</v>
      </c>
      <c r="P236" s="296">
        <v>1</v>
      </c>
      <c r="Q236" s="296">
        <v>1</v>
      </c>
      <c r="R236" s="296">
        <v>1</v>
      </c>
      <c r="S236" s="296">
        <v>1</v>
      </c>
      <c r="T236" s="296">
        <v>1</v>
      </c>
      <c r="U236" s="296">
        <v>1</v>
      </c>
      <c r="V236" s="296">
        <v>1</v>
      </c>
      <c r="W236" s="296">
        <v>1</v>
      </c>
      <c r="X236" s="296">
        <v>1</v>
      </c>
      <c r="Y236" s="296">
        <v>1</v>
      </c>
      <c r="Z236" s="296">
        <v>1</v>
      </c>
      <c r="AA236" s="296">
        <v>1</v>
      </c>
      <c r="AB236" s="296">
        <v>1</v>
      </c>
      <c r="AC236" s="296">
        <v>1</v>
      </c>
      <c r="AD236" s="296">
        <v>1</v>
      </c>
      <c r="AE236" s="296">
        <v>1</v>
      </c>
      <c r="AF236" s="296">
        <v>0.81</v>
      </c>
      <c r="AG236" s="296">
        <v>1</v>
      </c>
      <c r="AH236" s="296">
        <v>1</v>
      </c>
      <c r="AI236" s="296">
        <v>1</v>
      </c>
      <c r="AJ236" s="296">
        <v>1</v>
      </c>
      <c r="AK236" s="296">
        <v>1</v>
      </c>
      <c r="AL236" s="296">
        <v>1</v>
      </c>
      <c r="AM236" s="296">
        <v>1</v>
      </c>
      <c r="AN236" s="296">
        <v>1</v>
      </c>
      <c r="AO236" s="296">
        <v>1</v>
      </c>
      <c r="AP236" s="296">
        <v>1</v>
      </c>
      <c r="AQ236" s="296">
        <v>1</v>
      </c>
      <c r="AR236" s="296">
        <v>1</v>
      </c>
      <c r="AS236" s="296">
        <v>1</v>
      </c>
      <c r="AT236" s="296">
        <v>1</v>
      </c>
      <c r="AU236" s="296">
        <v>1</v>
      </c>
      <c r="AV236" s="296">
        <v>0.5</v>
      </c>
      <c r="AW236" s="296">
        <v>1</v>
      </c>
      <c r="AX236" s="296">
        <v>0.89</v>
      </c>
      <c r="AY236" s="296">
        <v>1</v>
      </c>
      <c r="AZ236" s="296">
        <v>0.55000000000000004</v>
      </c>
      <c r="BA236" s="296">
        <v>1</v>
      </c>
      <c r="BB236" s="296">
        <v>0.6</v>
      </c>
      <c r="BC236" s="296">
        <v>1</v>
      </c>
      <c r="BD236" s="296">
        <v>1</v>
      </c>
      <c r="BE236" s="296">
        <v>1</v>
      </c>
      <c r="BF236" s="296">
        <v>1</v>
      </c>
      <c r="BG236" s="296">
        <v>0.73</v>
      </c>
      <c r="BH236" s="296">
        <v>1</v>
      </c>
      <c r="BI236" s="296">
        <v>1</v>
      </c>
      <c r="BJ236" s="296">
        <v>1</v>
      </c>
      <c r="BK236" s="296">
        <v>1</v>
      </c>
      <c r="BL236" s="296">
        <v>1</v>
      </c>
      <c r="BM236" s="296">
        <v>1</v>
      </c>
      <c r="BN236" s="296">
        <v>0.5</v>
      </c>
      <c r="BO236" s="296">
        <v>0.78</v>
      </c>
      <c r="BP236" s="296">
        <v>0.6</v>
      </c>
      <c r="BQ236" s="129"/>
    </row>
    <row r="237" spans="1:69" ht="15" x14ac:dyDescent="0.15">
      <c r="A237" s="104" t="s">
        <v>493</v>
      </c>
      <c r="B237" s="158" t="s">
        <v>529</v>
      </c>
      <c r="C237" s="158" t="s">
        <v>228</v>
      </c>
      <c r="D237" s="153" t="s">
        <v>914</v>
      </c>
      <c r="E237" s="153" t="s">
        <v>1027</v>
      </c>
      <c r="F237" s="107">
        <v>12</v>
      </c>
      <c r="G237" s="107">
        <v>32</v>
      </c>
      <c r="H237" s="248"/>
      <c r="I237" s="296">
        <v>1</v>
      </c>
      <c r="J237" s="296">
        <v>1</v>
      </c>
      <c r="K237" s="296">
        <v>1</v>
      </c>
      <c r="L237" s="296">
        <v>1</v>
      </c>
      <c r="M237" s="296">
        <v>1</v>
      </c>
      <c r="N237" s="296">
        <v>1</v>
      </c>
      <c r="O237" s="296">
        <v>1</v>
      </c>
      <c r="P237" s="296">
        <v>1</v>
      </c>
      <c r="Q237" s="296">
        <v>1</v>
      </c>
      <c r="R237" s="296">
        <v>1</v>
      </c>
      <c r="S237" s="296">
        <v>1</v>
      </c>
      <c r="T237" s="296">
        <v>1</v>
      </c>
      <c r="U237" s="296">
        <v>1</v>
      </c>
      <c r="V237" s="296">
        <v>1</v>
      </c>
      <c r="W237" s="296">
        <v>1</v>
      </c>
      <c r="X237" s="296">
        <v>1</v>
      </c>
      <c r="Y237" s="296">
        <v>1</v>
      </c>
      <c r="Z237" s="296">
        <v>1</v>
      </c>
      <c r="AA237" s="296">
        <v>1</v>
      </c>
      <c r="AB237" s="296">
        <v>1</v>
      </c>
      <c r="AC237" s="296">
        <v>1</v>
      </c>
      <c r="AD237" s="296">
        <v>1</v>
      </c>
      <c r="AE237" s="296">
        <v>1</v>
      </c>
      <c r="AF237" s="296">
        <v>0.81</v>
      </c>
      <c r="AG237" s="296">
        <v>1</v>
      </c>
      <c r="AH237" s="296">
        <v>1</v>
      </c>
      <c r="AI237" s="296">
        <v>1</v>
      </c>
      <c r="AJ237" s="296">
        <v>1</v>
      </c>
      <c r="AK237" s="296">
        <v>1</v>
      </c>
      <c r="AL237" s="296">
        <v>1</v>
      </c>
      <c r="AM237" s="296">
        <v>1</v>
      </c>
      <c r="AN237" s="296">
        <v>1</v>
      </c>
      <c r="AO237" s="296">
        <v>1</v>
      </c>
      <c r="AP237" s="296">
        <v>1</v>
      </c>
      <c r="AQ237" s="296">
        <v>1</v>
      </c>
      <c r="AR237" s="296">
        <v>1</v>
      </c>
      <c r="AS237" s="296">
        <v>1</v>
      </c>
      <c r="AT237" s="296">
        <v>1</v>
      </c>
      <c r="AU237" s="296">
        <v>1</v>
      </c>
      <c r="AV237" s="296">
        <v>0.5</v>
      </c>
      <c r="AW237" s="296">
        <v>1</v>
      </c>
      <c r="AX237" s="296">
        <v>0.89</v>
      </c>
      <c r="AY237" s="296">
        <v>1</v>
      </c>
      <c r="AZ237" s="296">
        <v>0.55000000000000004</v>
      </c>
      <c r="BA237" s="296">
        <v>1</v>
      </c>
      <c r="BB237" s="296">
        <v>0.6</v>
      </c>
      <c r="BC237" s="296">
        <v>1</v>
      </c>
      <c r="BD237" s="296">
        <v>1</v>
      </c>
      <c r="BE237" s="296">
        <v>1</v>
      </c>
      <c r="BF237" s="296">
        <v>1</v>
      </c>
      <c r="BG237" s="296">
        <v>0.73</v>
      </c>
      <c r="BH237" s="296">
        <v>1</v>
      </c>
      <c r="BI237" s="296">
        <v>1</v>
      </c>
      <c r="BJ237" s="296">
        <v>1</v>
      </c>
      <c r="BK237" s="296">
        <v>1</v>
      </c>
      <c r="BL237" s="296">
        <v>1</v>
      </c>
      <c r="BM237" s="296">
        <v>1</v>
      </c>
      <c r="BN237" s="296">
        <v>0.5</v>
      </c>
      <c r="BO237" s="296">
        <v>0.78</v>
      </c>
      <c r="BP237" s="296">
        <v>0.6</v>
      </c>
      <c r="BQ237" s="129"/>
    </row>
    <row r="238" spans="1:69" ht="15" x14ac:dyDescent="0.15">
      <c r="A238" s="104" t="s">
        <v>494</v>
      </c>
      <c r="B238" s="158" t="s">
        <v>529</v>
      </c>
      <c r="C238" s="158" t="s">
        <v>228</v>
      </c>
      <c r="D238" s="153" t="s">
        <v>915</v>
      </c>
      <c r="E238" s="153" t="s">
        <v>1027</v>
      </c>
      <c r="F238" s="107">
        <v>16</v>
      </c>
      <c r="G238" s="107">
        <v>24</v>
      </c>
      <c r="H238" s="248"/>
      <c r="I238" s="296">
        <v>1</v>
      </c>
      <c r="J238" s="296">
        <v>1</v>
      </c>
      <c r="K238" s="296">
        <v>1</v>
      </c>
      <c r="L238" s="296">
        <v>1</v>
      </c>
      <c r="M238" s="296">
        <v>1</v>
      </c>
      <c r="N238" s="296">
        <v>1</v>
      </c>
      <c r="O238" s="296">
        <v>1</v>
      </c>
      <c r="P238" s="296">
        <v>1</v>
      </c>
      <c r="Q238" s="296">
        <v>1</v>
      </c>
      <c r="R238" s="296">
        <v>1</v>
      </c>
      <c r="S238" s="296">
        <v>1</v>
      </c>
      <c r="T238" s="296">
        <v>1</v>
      </c>
      <c r="U238" s="296">
        <v>1</v>
      </c>
      <c r="V238" s="296">
        <v>1</v>
      </c>
      <c r="W238" s="296">
        <v>1</v>
      </c>
      <c r="X238" s="296">
        <v>1</v>
      </c>
      <c r="Y238" s="296">
        <v>1</v>
      </c>
      <c r="Z238" s="296">
        <v>1</v>
      </c>
      <c r="AA238" s="296">
        <v>1</v>
      </c>
      <c r="AB238" s="296">
        <v>1</v>
      </c>
      <c r="AC238" s="296">
        <v>1</v>
      </c>
      <c r="AD238" s="296">
        <v>1</v>
      </c>
      <c r="AE238" s="296">
        <v>1</v>
      </c>
      <c r="AF238" s="296">
        <v>0.81</v>
      </c>
      <c r="AG238" s="296">
        <v>1</v>
      </c>
      <c r="AH238" s="296">
        <v>1</v>
      </c>
      <c r="AI238" s="296">
        <v>1</v>
      </c>
      <c r="AJ238" s="296">
        <v>1</v>
      </c>
      <c r="AK238" s="296">
        <v>1</v>
      </c>
      <c r="AL238" s="296">
        <v>1</v>
      </c>
      <c r="AM238" s="296">
        <v>1</v>
      </c>
      <c r="AN238" s="296">
        <v>1</v>
      </c>
      <c r="AO238" s="296">
        <v>1</v>
      </c>
      <c r="AP238" s="296">
        <v>1</v>
      </c>
      <c r="AQ238" s="296">
        <v>1</v>
      </c>
      <c r="AR238" s="296">
        <v>1</v>
      </c>
      <c r="AS238" s="296">
        <v>1</v>
      </c>
      <c r="AT238" s="296">
        <v>1</v>
      </c>
      <c r="AU238" s="296">
        <v>1</v>
      </c>
      <c r="AV238" s="296">
        <v>0.5</v>
      </c>
      <c r="AW238" s="296">
        <v>1</v>
      </c>
      <c r="AX238" s="296">
        <v>0.89</v>
      </c>
      <c r="AY238" s="296">
        <v>1</v>
      </c>
      <c r="AZ238" s="296">
        <v>0.55000000000000004</v>
      </c>
      <c r="BA238" s="296">
        <v>1</v>
      </c>
      <c r="BB238" s="296">
        <v>0.6</v>
      </c>
      <c r="BC238" s="296">
        <v>1</v>
      </c>
      <c r="BD238" s="296">
        <v>1</v>
      </c>
      <c r="BE238" s="296">
        <v>1</v>
      </c>
      <c r="BF238" s="296">
        <v>1</v>
      </c>
      <c r="BG238" s="296">
        <v>0.73</v>
      </c>
      <c r="BH238" s="296">
        <v>1</v>
      </c>
      <c r="BI238" s="296">
        <v>1</v>
      </c>
      <c r="BJ238" s="296">
        <v>1</v>
      </c>
      <c r="BK238" s="296">
        <v>1</v>
      </c>
      <c r="BL238" s="296">
        <v>1</v>
      </c>
      <c r="BM238" s="296">
        <v>1</v>
      </c>
      <c r="BN238" s="296">
        <v>0.5</v>
      </c>
      <c r="BO238" s="296">
        <v>0.78</v>
      </c>
      <c r="BP238" s="296">
        <v>0.6</v>
      </c>
      <c r="BQ238" s="129"/>
    </row>
    <row r="239" spans="1:69" ht="15" x14ac:dyDescent="0.15">
      <c r="A239" s="104" t="s">
        <v>495</v>
      </c>
      <c r="B239" s="158" t="s">
        <v>529</v>
      </c>
      <c r="C239" s="158" t="s">
        <v>228</v>
      </c>
      <c r="D239" s="153" t="s">
        <v>916</v>
      </c>
      <c r="E239" s="153" t="s">
        <v>1027</v>
      </c>
      <c r="F239" s="107">
        <v>16</v>
      </c>
      <c r="G239" s="107">
        <v>32</v>
      </c>
      <c r="H239" s="248"/>
      <c r="I239" s="296">
        <v>1</v>
      </c>
      <c r="J239" s="296">
        <v>1</v>
      </c>
      <c r="K239" s="296">
        <v>1</v>
      </c>
      <c r="L239" s="296">
        <v>1</v>
      </c>
      <c r="M239" s="296">
        <v>1</v>
      </c>
      <c r="N239" s="296">
        <v>1</v>
      </c>
      <c r="O239" s="296">
        <v>1</v>
      </c>
      <c r="P239" s="296">
        <v>1</v>
      </c>
      <c r="Q239" s="296">
        <v>1</v>
      </c>
      <c r="R239" s="296">
        <v>1</v>
      </c>
      <c r="S239" s="296">
        <v>1</v>
      </c>
      <c r="T239" s="296">
        <v>1</v>
      </c>
      <c r="U239" s="296">
        <v>1</v>
      </c>
      <c r="V239" s="296">
        <v>1</v>
      </c>
      <c r="W239" s="296">
        <v>1</v>
      </c>
      <c r="X239" s="296">
        <v>1</v>
      </c>
      <c r="Y239" s="296">
        <v>1</v>
      </c>
      <c r="Z239" s="296">
        <v>1</v>
      </c>
      <c r="AA239" s="296">
        <v>1</v>
      </c>
      <c r="AB239" s="296">
        <v>1</v>
      </c>
      <c r="AC239" s="296">
        <v>1</v>
      </c>
      <c r="AD239" s="296">
        <v>1</v>
      </c>
      <c r="AE239" s="296">
        <v>1</v>
      </c>
      <c r="AF239" s="296">
        <v>0.81</v>
      </c>
      <c r="AG239" s="296">
        <v>1</v>
      </c>
      <c r="AH239" s="296">
        <v>1</v>
      </c>
      <c r="AI239" s="296">
        <v>1</v>
      </c>
      <c r="AJ239" s="296">
        <v>1</v>
      </c>
      <c r="AK239" s="296">
        <v>1</v>
      </c>
      <c r="AL239" s="296">
        <v>1</v>
      </c>
      <c r="AM239" s="296">
        <v>1</v>
      </c>
      <c r="AN239" s="296">
        <v>1</v>
      </c>
      <c r="AO239" s="296">
        <v>1</v>
      </c>
      <c r="AP239" s="296">
        <v>1</v>
      </c>
      <c r="AQ239" s="296">
        <v>1</v>
      </c>
      <c r="AR239" s="296">
        <v>1</v>
      </c>
      <c r="AS239" s="296">
        <v>1</v>
      </c>
      <c r="AT239" s="296">
        <v>1</v>
      </c>
      <c r="AU239" s="296">
        <v>1</v>
      </c>
      <c r="AV239" s="296">
        <v>0.5</v>
      </c>
      <c r="AW239" s="296">
        <v>1</v>
      </c>
      <c r="AX239" s="296">
        <v>0.89</v>
      </c>
      <c r="AY239" s="296">
        <v>1</v>
      </c>
      <c r="AZ239" s="296">
        <v>0.55000000000000004</v>
      </c>
      <c r="BA239" s="296">
        <v>1</v>
      </c>
      <c r="BB239" s="296">
        <v>0.6</v>
      </c>
      <c r="BC239" s="296">
        <v>1</v>
      </c>
      <c r="BD239" s="296">
        <v>1</v>
      </c>
      <c r="BE239" s="296">
        <v>1</v>
      </c>
      <c r="BF239" s="296">
        <v>1</v>
      </c>
      <c r="BG239" s="296">
        <v>0.73</v>
      </c>
      <c r="BH239" s="296">
        <v>1</v>
      </c>
      <c r="BI239" s="296">
        <v>1</v>
      </c>
      <c r="BJ239" s="296">
        <v>1</v>
      </c>
      <c r="BK239" s="296">
        <v>1</v>
      </c>
      <c r="BL239" s="296">
        <v>1</v>
      </c>
      <c r="BM239" s="296">
        <v>1</v>
      </c>
      <c r="BN239" s="296">
        <v>0.5</v>
      </c>
      <c r="BO239" s="296">
        <v>0.78</v>
      </c>
      <c r="BP239" s="296">
        <v>0.6</v>
      </c>
      <c r="BQ239" s="129"/>
    </row>
    <row r="240" spans="1:69" ht="15" x14ac:dyDescent="0.15">
      <c r="A240" s="104" t="s">
        <v>496</v>
      </c>
      <c r="B240" s="158" t="s">
        <v>529</v>
      </c>
      <c r="C240" s="158" t="s">
        <v>228</v>
      </c>
      <c r="D240" s="153" t="s">
        <v>917</v>
      </c>
      <c r="E240" s="153" t="s">
        <v>1027</v>
      </c>
      <c r="F240" s="107">
        <v>16</v>
      </c>
      <c r="G240" s="107">
        <v>40</v>
      </c>
      <c r="H240" s="248"/>
      <c r="I240" s="296">
        <v>1</v>
      </c>
      <c r="J240" s="296">
        <v>1</v>
      </c>
      <c r="K240" s="296">
        <v>1</v>
      </c>
      <c r="L240" s="296">
        <v>1</v>
      </c>
      <c r="M240" s="296">
        <v>1</v>
      </c>
      <c r="N240" s="296">
        <v>1</v>
      </c>
      <c r="O240" s="296">
        <v>1</v>
      </c>
      <c r="P240" s="296">
        <v>1</v>
      </c>
      <c r="Q240" s="296">
        <v>1</v>
      </c>
      <c r="R240" s="296">
        <v>1</v>
      </c>
      <c r="S240" s="296">
        <v>1</v>
      </c>
      <c r="T240" s="296">
        <v>1</v>
      </c>
      <c r="U240" s="296">
        <v>1</v>
      </c>
      <c r="V240" s="296">
        <v>1</v>
      </c>
      <c r="W240" s="296">
        <v>1</v>
      </c>
      <c r="X240" s="296">
        <v>1</v>
      </c>
      <c r="Y240" s="296">
        <v>1</v>
      </c>
      <c r="Z240" s="296">
        <v>1</v>
      </c>
      <c r="AA240" s="296">
        <v>1</v>
      </c>
      <c r="AB240" s="296">
        <v>1</v>
      </c>
      <c r="AC240" s="296">
        <v>1</v>
      </c>
      <c r="AD240" s="296">
        <v>1</v>
      </c>
      <c r="AE240" s="296">
        <v>1</v>
      </c>
      <c r="AF240" s="296">
        <v>0.81</v>
      </c>
      <c r="AG240" s="296">
        <v>1</v>
      </c>
      <c r="AH240" s="296">
        <v>1</v>
      </c>
      <c r="AI240" s="296">
        <v>1</v>
      </c>
      <c r="AJ240" s="296">
        <v>1</v>
      </c>
      <c r="AK240" s="296">
        <v>1</v>
      </c>
      <c r="AL240" s="296">
        <v>1</v>
      </c>
      <c r="AM240" s="296">
        <v>1</v>
      </c>
      <c r="AN240" s="296">
        <v>1</v>
      </c>
      <c r="AO240" s="296">
        <v>1</v>
      </c>
      <c r="AP240" s="296">
        <v>1</v>
      </c>
      <c r="AQ240" s="296">
        <v>1</v>
      </c>
      <c r="AR240" s="296">
        <v>1</v>
      </c>
      <c r="AS240" s="296">
        <v>1</v>
      </c>
      <c r="AT240" s="296">
        <v>1</v>
      </c>
      <c r="AU240" s="296">
        <v>1</v>
      </c>
      <c r="AV240" s="296">
        <v>0.5</v>
      </c>
      <c r="AW240" s="296">
        <v>1</v>
      </c>
      <c r="AX240" s="296">
        <v>0.89</v>
      </c>
      <c r="AY240" s="296">
        <v>1</v>
      </c>
      <c r="AZ240" s="296">
        <v>0.55000000000000004</v>
      </c>
      <c r="BA240" s="296">
        <v>1</v>
      </c>
      <c r="BB240" s="296">
        <v>0.6</v>
      </c>
      <c r="BC240" s="296">
        <v>1</v>
      </c>
      <c r="BD240" s="296">
        <v>1</v>
      </c>
      <c r="BE240" s="296">
        <v>1</v>
      </c>
      <c r="BF240" s="296">
        <v>1</v>
      </c>
      <c r="BG240" s="296">
        <v>0.73</v>
      </c>
      <c r="BH240" s="296">
        <v>1</v>
      </c>
      <c r="BI240" s="296">
        <v>1</v>
      </c>
      <c r="BJ240" s="296">
        <v>1</v>
      </c>
      <c r="BK240" s="296">
        <v>1</v>
      </c>
      <c r="BL240" s="296">
        <v>1</v>
      </c>
      <c r="BM240" s="296">
        <v>1</v>
      </c>
      <c r="BN240" s="296">
        <v>0.5</v>
      </c>
      <c r="BO240" s="296">
        <v>0.78</v>
      </c>
      <c r="BP240" s="296">
        <v>0.6</v>
      </c>
      <c r="BQ240" s="129"/>
    </row>
    <row r="241" spans="1:69" ht="15" x14ac:dyDescent="0.15">
      <c r="A241" s="104" t="s">
        <v>497</v>
      </c>
      <c r="B241" s="158" t="s">
        <v>529</v>
      </c>
      <c r="C241" s="158" t="s">
        <v>228</v>
      </c>
      <c r="D241" s="153" t="s">
        <v>918</v>
      </c>
      <c r="E241" s="153" t="s">
        <v>1027</v>
      </c>
      <c r="F241" s="107">
        <v>16</v>
      </c>
      <c r="G241" s="107">
        <v>72</v>
      </c>
      <c r="H241" s="248"/>
      <c r="I241" s="296">
        <v>1</v>
      </c>
      <c r="J241" s="296">
        <v>1</v>
      </c>
      <c r="K241" s="296">
        <v>1</v>
      </c>
      <c r="L241" s="296">
        <v>1</v>
      </c>
      <c r="M241" s="296">
        <v>1</v>
      </c>
      <c r="N241" s="296">
        <v>1</v>
      </c>
      <c r="O241" s="296">
        <v>1</v>
      </c>
      <c r="P241" s="296">
        <v>1</v>
      </c>
      <c r="Q241" s="296">
        <v>1</v>
      </c>
      <c r="R241" s="296">
        <v>1</v>
      </c>
      <c r="S241" s="296">
        <v>1</v>
      </c>
      <c r="T241" s="296">
        <v>1</v>
      </c>
      <c r="U241" s="296">
        <v>1</v>
      </c>
      <c r="V241" s="296">
        <v>1</v>
      </c>
      <c r="W241" s="296">
        <v>1</v>
      </c>
      <c r="X241" s="296">
        <v>1</v>
      </c>
      <c r="Y241" s="296">
        <v>1</v>
      </c>
      <c r="Z241" s="296">
        <v>1</v>
      </c>
      <c r="AA241" s="296">
        <v>1</v>
      </c>
      <c r="AB241" s="296">
        <v>1</v>
      </c>
      <c r="AC241" s="296">
        <v>1</v>
      </c>
      <c r="AD241" s="296">
        <v>1</v>
      </c>
      <c r="AE241" s="296">
        <v>1</v>
      </c>
      <c r="AF241" s="296">
        <v>0.81</v>
      </c>
      <c r="AG241" s="296">
        <v>1</v>
      </c>
      <c r="AH241" s="296">
        <v>1</v>
      </c>
      <c r="AI241" s="296">
        <v>1</v>
      </c>
      <c r="AJ241" s="296">
        <v>1</v>
      </c>
      <c r="AK241" s="296">
        <v>1</v>
      </c>
      <c r="AL241" s="296">
        <v>1</v>
      </c>
      <c r="AM241" s="296">
        <v>1</v>
      </c>
      <c r="AN241" s="296">
        <v>1</v>
      </c>
      <c r="AO241" s="296">
        <v>1</v>
      </c>
      <c r="AP241" s="296">
        <v>1</v>
      </c>
      <c r="AQ241" s="296">
        <v>1</v>
      </c>
      <c r="AR241" s="296">
        <v>1</v>
      </c>
      <c r="AS241" s="296">
        <v>1</v>
      </c>
      <c r="AT241" s="296">
        <v>1</v>
      </c>
      <c r="AU241" s="296">
        <v>1</v>
      </c>
      <c r="AV241" s="296">
        <v>0.5</v>
      </c>
      <c r="AW241" s="296">
        <v>1</v>
      </c>
      <c r="AX241" s="296">
        <v>0.89</v>
      </c>
      <c r="AY241" s="296">
        <v>1</v>
      </c>
      <c r="AZ241" s="296">
        <v>0.55000000000000004</v>
      </c>
      <c r="BA241" s="296">
        <v>1</v>
      </c>
      <c r="BB241" s="296">
        <v>0.6</v>
      </c>
      <c r="BC241" s="296">
        <v>1</v>
      </c>
      <c r="BD241" s="296">
        <v>1</v>
      </c>
      <c r="BE241" s="296">
        <v>1</v>
      </c>
      <c r="BF241" s="296">
        <v>1</v>
      </c>
      <c r="BG241" s="296">
        <v>0.73</v>
      </c>
      <c r="BH241" s="296">
        <v>1</v>
      </c>
      <c r="BI241" s="296">
        <v>1</v>
      </c>
      <c r="BJ241" s="296">
        <v>1</v>
      </c>
      <c r="BK241" s="296">
        <v>1</v>
      </c>
      <c r="BL241" s="296">
        <v>1</v>
      </c>
      <c r="BM241" s="296">
        <v>1</v>
      </c>
      <c r="BN241" s="296">
        <v>0.5</v>
      </c>
      <c r="BO241" s="296">
        <v>0.78</v>
      </c>
      <c r="BP241" s="296">
        <v>0.6</v>
      </c>
      <c r="BQ241" s="129"/>
    </row>
    <row r="242" spans="1:69" ht="15" x14ac:dyDescent="0.15">
      <c r="A242" s="104" t="s">
        <v>498</v>
      </c>
      <c r="B242" s="158" t="s">
        <v>529</v>
      </c>
      <c r="C242" s="158" t="s">
        <v>228</v>
      </c>
      <c r="D242" s="153" t="s">
        <v>919</v>
      </c>
      <c r="E242" s="153" t="s">
        <v>1027</v>
      </c>
      <c r="F242" s="107">
        <v>20</v>
      </c>
      <c r="G242" s="107">
        <v>40</v>
      </c>
      <c r="H242" s="248"/>
      <c r="I242" s="296">
        <v>1</v>
      </c>
      <c r="J242" s="296">
        <v>1</v>
      </c>
      <c r="K242" s="296">
        <v>1</v>
      </c>
      <c r="L242" s="296">
        <v>1</v>
      </c>
      <c r="M242" s="296">
        <v>1</v>
      </c>
      <c r="N242" s="296">
        <v>1</v>
      </c>
      <c r="O242" s="296">
        <v>1</v>
      </c>
      <c r="P242" s="296">
        <v>1</v>
      </c>
      <c r="Q242" s="296">
        <v>1</v>
      </c>
      <c r="R242" s="296">
        <v>1</v>
      </c>
      <c r="S242" s="296">
        <v>1</v>
      </c>
      <c r="T242" s="296">
        <v>1</v>
      </c>
      <c r="U242" s="296">
        <v>1</v>
      </c>
      <c r="V242" s="296">
        <v>1</v>
      </c>
      <c r="W242" s="296">
        <v>1</v>
      </c>
      <c r="X242" s="296">
        <v>1</v>
      </c>
      <c r="Y242" s="296">
        <v>1</v>
      </c>
      <c r="Z242" s="296">
        <v>1</v>
      </c>
      <c r="AA242" s="296">
        <v>1</v>
      </c>
      <c r="AB242" s="296">
        <v>1</v>
      </c>
      <c r="AC242" s="296">
        <v>1</v>
      </c>
      <c r="AD242" s="296">
        <v>1</v>
      </c>
      <c r="AE242" s="296">
        <v>1</v>
      </c>
      <c r="AF242" s="296">
        <v>0.81</v>
      </c>
      <c r="AG242" s="296">
        <v>1</v>
      </c>
      <c r="AH242" s="296">
        <v>1</v>
      </c>
      <c r="AI242" s="296">
        <v>1</v>
      </c>
      <c r="AJ242" s="296">
        <v>1</v>
      </c>
      <c r="AK242" s="296">
        <v>1</v>
      </c>
      <c r="AL242" s="296">
        <v>1</v>
      </c>
      <c r="AM242" s="296">
        <v>1</v>
      </c>
      <c r="AN242" s="296">
        <v>1</v>
      </c>
      <c r="AO242" s="296">
        <v>1</v>
      </c>
      <c r="AP242" s="296">
        <v>1</v>
      </c>
      <c r="AQ242" s="296">
        <v>1</v>
      </c>
      <c r="AR242" s="296">
        <v>1</v>
      </c>
      <c r="AS242" s="296">
        <v>1</v>
      </c>
      <c r="AT242" s="296">
        <v>1</v>
      </c>
      <c r="AU242" s="296">
        <v>1</v>
      </c>
      <c r="AV242" s="296">
        <v>0.5</v>
      </c>
      <c r="AW242" s="296">
        <v>1</v>
      </c>
      <c r="AX242" s="296">
        <v>0.89</v>
      </c>
      <c r="AY242" s="296">
        <v>1</v>
      </c>
      <c r="AZ242" s="296">
        <v>0.55000000000000004</v>
      </c>
      <c r="BA242" s="296">
        <v>1</v>
      </c>
      <c r="BB242" s="296">
        <v>0.6</v>
      </c>
      <c r="BC242" s="296">
        <v>1</v>
      </c>
      <c r="BD242" s="296">
        <v>1</v>
      </c>
      <c r="BE242" s="296">
        <v>1</v>
      </c>
      <c r="BF242" s="296">
        <v>1</v>
      </c>
      <c r="BG242" s="296">
        <v>0.73</v>
      </c>
      <c r="BH242" s="296">
        <v>1</v>
      </c>
      <c r="BI242" s="296">
        <v>1</v>
      </c>
      <c r="BJ242" s="296">
        <v>1</v>
      </c>
      <c r="BK242" s="296">
        <v>1</v>
      </c>
      <c r="BL242" s="296">
        <v>1</v>
      </c>
      <c r="BM242" s="296">
        <v>1</v>
      </c>
      <c r="BN242" s="296">
        <v>0.5</v>
      </c>
      <c r="BO242" s="296">
        <v>0.78</v>
      </c>
      <c r="BP242" s="296">
        <v>0.6</v>
      </c>
      <c r="BQ242" s="129"/>
    </row>
    <row r="243" spans="1:69" ht="15" x14ac:dyDescent="0.15">
      <c r="A243" s="104" t="s">
        <v>499</v>
      </c>
      <c r="B243" s="158" t="s">
        <v>529</v>
      </c>
      <c r="C243" s="158" t="s">
        <v>228</v>
      </c>
      <c r="D243" s="153" t="s">
        <v>920</v>
      </c>
      <c r="E243" s="153" t="s">
        <v>1027</v>
      </c>
      <c r="F243" s="107">
        <v>24</v>
      </c>
      <c r="G243" s="107">
        <v>32</v>
      </c>
      <c r="H243" s="248"/>
      <c r="I243" s="296">
        <v>1</v>
      </c>
      <c r="J243" s="296">
        <v>1</v>
      </c>
      <c r="K243" s="296">
        <v>1</v>
      </c>
      <c r="L243" s="296">
        <v>1</v>
      </c>
      <c r="M243" s="296">
        <v>1</v>
      </c>
      <c r="N243" s="296">
        <v>1</v>
      </c>
      <c r="O243" s="296">
        <v>1</v>
      </c>
      <c r="P243" s="296">
        <v>1</v>
      </c>
      <c r="Q243" s="296">
        <v>1</v>
      </c>
      <c r="R243" s="296">
        <v>1</v>
      </c>
      <c r="S243" s="296">
        <v>1</v>
      </c>
      <c r="T243" s="296">
        <v>1</v>
      </c>
      <c r="U243" s="296">
        <v>1</v>
      </c>
      <c r="V243" s="296">
        <v>1</v>
      </c>
      <c r="W243" s="296">
        <v>1</v>
      </c>
      <c r="X243" s="296">
        <v>1</v>
      </c>
      <c r="Y243" s="296">
        <v>1</v>
      </c>
      <c r="Z243" s="296">
        <v>1</v>
      </c>
      <c r="AA243" s="296">
        <v>1</v>
      </c>
      <c r="AB243" s="296">
        <v>1</v>
      </c>
      <c r="AC243" s="296">
        <v>1</v>
      </c>
      <c r="AD243" s="296">
        <v>1</v>
      </c>
      <c r="AE243" s="296">
        <v>1</v>
      </c>
      <c r="AF243" s="296">
        <v>0.81</v>
      </c>
      <c r="AG243" s="296">
        <v>1</v>
      </c>
      <c r="AH243" s="296">
        <v>1</v>
      </c>
      <c r="AI243" s="296">
        <v>1</v>
      </c>
      <c r="AJ243" s="296">
        <v>1</v>
      </c>
      <c r="AK243" s="296">
        <v>1</v>
      </c>
      <c r="AL243" s="296">
        <v>1</v>
      </c>
      <c r="AM243" s="296">
        <v>1</v>
      </c>
      <c r="AN243" s="296">
        <v>1</v>
      </c>
      <c r="AO243" s="296">
        <v>1</v>
      </c>
      <c r="AP243" s="296">
        <v>1</v>
      </c>
      <c r="AQ243" s="296">
        <v>1</v>
      </c>
      <c r="AR243" s="296">
        <v>1</v>
      </c>
      <c r="AS243" s="296">
        <v>1</v>
      </c>
      <c r="AT243" s="296">
        <v>1</v>
      </c>
      <c r="AU243" s="296">
        <v>1</v>
      </c>
      <c r="AV243" s="296">
        <v>0.5</v>
      </c>
      <c r="AW243" s="296">
        <v>1</v>
      </c>
      <c r="AX243" s="296">
        <v>0.89</v>
      </c>
      <c r="AY243" s="296">
        <v>1</v>
      </c>
      <c r="AZ243" s="296">
        <v>0.55000000000000004</v>
      </c>
      <c r="BA243" s="296">
        <v>1</v>
      </c>
      <c r="BB243" s="296">
        <v>0.6</v>
      </c>
      <c r="BC243" s="296">
        <v>1</v>
      </c>
      <c r="BD243" s="296">
        <v>1</v>
      </c>
      <c r="BE243" s="296">
        <v>1</v>
      </c>
      <c r="BF243" s="296">
        <v>1</v>
      </c>
      <c r="BG243" s="296">
        <v>0.73</v>
      </c>
      <c r="BH243" s="296">
        <v>1</v>
      </c>
      <c r="BI243" s="296">
        <v>1</v>
      </c>
      <c r="BJ243" s="296">
        <v>1</v>
      </c>
      <c r="BK243" s="296">
        <v>1</v>
      </c>
      <c r="BL243" s="296">
        <v>1</v>
      </c>
      <c r="BM243" s="296">
        <v>1</v>
      </c>
      <c r="BN243" s="296">
        <v>0.5</v>
      </c>
      <c r="BO243" s="296">
        <v>0.78</v>
      </c>
      <c r="BP243" s="296">
        <v>0.6</v>
      </c>
      <c r="BQ243" s="129"/>
    </row>
    <row r="244" spans="1:69" ht="15" x14ac:dyDescent="0.15">
      <c r="A244" s="104" t="s">
        <v>500</v>
      </c>
      <c r="B244" s="158" t="s">
        <v>529</v>
      </c>
      <c r="C244" s="158" t="s">
        <v>228</v>
      </c>
      <c r="D244" s="153" t="s">
        <v>921</v>
      </c>
      <c r="E244" s="153" t="s">
        <v>1027</v>
      </c>
      <c r="F244" s="107">
        <v>24</v>
      </c>
      <c r="G244" s="107">
        <v>40</v>
      </c>
      <c r="H244" s="248"/>
      <c r="I244" s="296">
        <v>1</v>
      </c>
      <c r="J244" s="296">
        <v>1</v>
      </c>
      <c r="K244" s="296">
        <v>1</v>
      </c>
      <c r="L244" s="296">
        <v>1</v>
      </c>
      <c r="M244" s="296">
        <v>1</v>
      </c>
      <c r="N244" s="296">
        <v>1</v>
      </c>
      <c r="O244" s="296">
        <v>1</v>
      </c>
      <c r="P244" s="296">
        <v>1</v>
      </c>
      <c r="Q244" s="296">
        <v>1</v>
      </c>
      <c r="R244" s="296">
        <v>1</v>
      </c>
      <c r="S244" s="296">
        <v>1</v>
      </c>
      <c r="T244" s="296">
        <v>1</v>
      </c>
      <c r="U244" s="296">
        <v>1</v>
      </c>
      <c r="V244" s="296">
        <v>1</v>
      </c>
      <c r="W244" s="296">
        <v>1</v>
      </c>
      <c r="X244" s="296">
        <v>1</v>
      </c>
      <c r="Y244" s="296">
        <v>1</v>
      </c>
      <c r="Z244" s="296">
        <v>1</v>
      </c>
      <c r="AA244" s="296">
        <v>1</v>
      </c>
      <c r="AB244" s="296">
        <v>1</v>
      </c>
      <c r="AC244" s="296">
        <v>1</v>
      </c>
      <c r="AD244" s="296">
        <v>1</v>
      </c>
      <c r="AE244" s="296">
        <v>1</v>
      </c>
      <c r="AF244" s="296">
        <v>0.81</v>
      </c>
      <c r="AG244" s="296">
        <v>1</v>
      </c>
      <c r="AH244" s="296">
        <v>1</v>
      </c>
      <c r="AI244" s="296">
        <v>1</v>
      </c>
      <c r="AJ244" s="296">
        <v>1</v>
      </c>
      <c r="AK244" s="296">
        <v>1</v>
      </c>
      <c r="AL244" s="296">
        <v>1</v>
      </c>
      <c r="AM244" s="296">
        <v>1</v>
      </c>
      <c r="AN244" s="296">
        <v>1</v>
      </c>
      <c r="AO244" s="296">
        <v>1</v>
      </c>
      <c r="AP244" s="296">
        <v>1</v>
      </c>
      <c r="AQ244" s="296">
        <v>1</v>
      </c>
      <c r="AR244" s="296">
        <v>1</v>
      </c>
      <c r="AS244" s="296">
        <v>1</v>
      </c>
      <c r="AT244" s="296">
        <v>1</v>
      </c>
      <c r="AU244" s="296">
        <v>1</v>
      </c>
      <c r="AV244" s="296">
        <v>0.5</v>
      </c>
      <c r="AW244" s="296">
        <v>1</v>
      </c>
      <c r="AX244" s="296">
        <v>0.89</v>
      </c>
      <c r="AY244" s="296">
        <v>1</v>
      </c>
      <c r="AZ244" s="296">
        <v>0.55000000000000004</v>
      </c>
      <c r="BA244" s="296">
        <v>1</v>
      </c>
      <c r="BB244" s="296">
        <v>0.6</v>
      </c>
      <c r="BC244" s="296">
        <v>1</v>
      </c>
      <c r="BD244" s="296">
        <v>1</v>
      </c>
      <c r="BE244" s="296">
        <v>1</v>
      </c>
      <c r="BF244" s="296">
        <v>1</v>
      </c>
      <c r="BG244" s="296">
        <v>0.73</v>
      </c>
      <c r="BH244" s="296">
        <v>1</v>
      </c>
      <c r="BI244" s="296">
        <v>1</v>
      </c>
      <c r="BJ244" s="296">
        <v>1</v>
      </c>
      <c r="BK244" s="296">
        <v>1</v>
      </c>
      <c r="BL244" s="296">
        <v>1</v>
      </c>
      <c r="BM244" s="296">
        <v>1</v>
      </c>
      <c r="BN244" s="296">
        <v>0.5</v>
      </c>
      <c r="BO244" s="296">
        <v>0.78</v>
      </c>
      <c r="BP244" s="296">
        <v>0.6</v>
      </c>
      <c r="BQ244" s="129"/>
    </row>
    <row r="245" spans="1:69" ht="15" x14ac:dyDescent="0.15">
      <c r="A245" s="104" t="s">
        <v>501</v>
      </c>
      <c r="B245" s="158" t="s">
        <v>529</v>
      </c>
      <c r="C245" s="158" t="s">
        <v>228</v>
      </c>
      <c r="D245" s="153" t="s">
        <v>922</v>
      </c>
      <c r="E245" s="153" t="s">
        <v>1029</v>
      </c>
      <c r="F245" s="107">
        <v>32</v>
      </c>
      <c r="G245" s="107">
        <v>32</v>
      </c>
      <c r="H245" s="248"/>
      <c r="I245" s="296">
        <v>1</v>
      </c>
      <c r="J245" s="296">
        <v>1</v>
      </c>
      <c r="K245" s="296">
        <v>1</v>
      </c>
      <c r="L245" s="296">
        <v>1</v>
      </c>
      <c r="M245" s="296">
        <v>1</v>
      </c>
      <c r="N245" s="296">
        <v>1</v>
      </c>
      <c r="O245" s="296">
        <v>1</v>
      </c>
      <c r="P245" s="296">
        <v>1</v>
      </c>
      <c r="Q245" s="296">
        <v>1</v>
      </c>
      <c r="R245" s="296">
        <v>1</v>
      </c>
      <c r="S245" s="296">
        <v>1</v>
      </c>
      <c r="T245" s="296">
        <v>1</v>
      </c>
      <c r="U245" s="296">
        <v>1</v>
      </c>
      <c r="V245" s="296">
        <v>1</v>
      </c>
      <c r="W245" s="296">
        <v>1</v>
      </c>
      <c r="X245" s="296">
        <v>1</v>
      </c>
      <c r="Y245" s="296">
        <v>1</v>
      </c>
      <c r="Z245" s="296">
        <v>1</v>
      </c>
      <c r="AA245" s="296">
        <v>1</v>
      </c>
      <c r="AB245" s="296">
        <v>1</v>
      </c>
      <c r="AC245" s="296">
        <v>1</v>
      </c>
      <c r="AD245" s="296">
        <v>1</v>
      </c>
      <c r="AE245" s="296">
        <v>1</v>
      </c>
      <c r="AF245" s="296">
        <v>0.81</v>
      </c>
      <c r="AG245" s="296">
        <v>1</v>
      </c>
      <c r="AH245" s="296">
        <v>1</v>
      </c>
      <c r="AI245" s="296">
        <v>1</v>
      </c>
      <c r="AJ245" s="296">
        <v>1</v>
      </c>
      <c r="AK245" s="296">
        <v>1</v>
      </c>
      <c r="AL245" s="296">
        <v>1</v>
      </c>
      <c r="AM245" s="296">
        <v>1</v>
      </c>
      <c r="AN245" s="296">
        <v>1</v>
      </c>
      <c r="AO245" s="296">
        <v>1</v>
      </c>
      <c r="AP245" s="296">
        <v>1</v>
      </c>
      <c r="AQ245" s="296">
        <v>1</v>
      </c>
      <c r="AR245" s="296">
        <v>1</v>
      </c>
      <c r="AS245" s="296">
        <v>1</v>
      </c>
      <c r="AT245" s="296">
        <v>1</v>
      </c>
      <c r="AU245" s="296">
        <v>1</v>
      </c>
      <c r="AV245" s="296">
        <v>0.5</v>
      </c>
      <c r="AW245" s="296">
        <v>1</v>
      </c>
      <c r="AX245" s="296">
        <v>0.89</v>
      </c>
      <c r="AY245" s="296">
        <v>1</v>
      </c>
      <c r="AZ245" s="296">
        <v>0.55000000000000004</v>
      </c>
      <c r="BA245" s="296">
        <v>1</v>
      </c>
      <c r="BB245" s="296">
        <v>0.6</v>
      </c>
      <c r="BC245" s="296">
        <v>1</v>
      </c>
      <c r="BD245" s="296">
        <v>1</v>
      </c>
      <c r="BE245" s="296">
        <v>1</v>
      </c>
      <c r="BF245" s="296">
        <v>1</v>
      </c>
      <c r="BG245" s="296">
        <v>0.73</v>
      </c>
      <c r="BH245" s="296">
        <v>1</v>
      </c>
      <c r="BI245" s="296">
        <v>1</v>
      </c>
      <c r="BJ245" s="296">
        <v>1</v>
      </c>
      <c r="BK245" s="296">
        <v>1</v>
      </c>
      <c r="BL245" s="296">
        <v>1</v>
      </c>
      <c r="BM245" s="296">
        <v>1</v>
      </c>
      <c r="BN245" s="296">
        <v>0.5</v>
      </c>
      <c r="BO245" s="296">
        <v>0.78</v>
      </c>
      <c r="BP245" s="296">
        <v>0.6</v>
      </c>
      <c r="BQ245" s="129"/>
    </row>
    <row r="246" spans="1:69" s="559" customFormat="1" ht="15" x14ac:dyDescent="0.15">
      <c r="A246" s="315" t="s">
        <v>502</v>
      </c>
      <c r="B246" s="555" t="s">
        <v>529</v>
      </c>
      <c r="C246" s="555" t="s">
        <v>228</v>
      </c>
      <c r="D246" s="316" t="s">
        <v>923</v>
      </c>
      <c r="E246" s="316" t="s">
        <v>1027</v>
      </c>
      <c r="F246" s="319">
        <v>32</v>
      </c>
      <c r="G246" s="319">
        <v>56</v>
      </c>
      <c r="H246" s="556"/>
      <c r="I246" s="557">
        <v>1</v>
      </c>
      <c r="J246" s="557">
        <v>1</v>
      </c>
      <c r="K246" s="557">
        <v>1</v>
      </c>
      <c r="L246" s="557">
        <v>1</v>
      </c>
      <c r="M246" s="557">
        <v>1</v>
      </c>
      <c r="N246" s="557">
        <v>1</v>
      </c>
      <c r="O246" s="557">
        <v>1</v>
      </c>
      <c r="P246" s="557">
        <v>1</v>
      </c>
      <c r="Q246" s="557">
        <v>1</v>
      </c>
      <c r="R246" s="557">
        <v>1</v>
      </c>
      <c r="S246" s="557">
        <v>1</v>
      </c>
      <c r="T246" s="557">
        <v>1</v>
      </c>
      <c r="U246" s="557">
        <v>1</v>
      </c>
      <c r="V246" s="557">
        <v>1</v>
      </c>
      <c r="W246" s="557">
        <v>1</v>
      </c>
      <c r="X246" s="557">
        <v>1</v>
      </c>
      <c r="Y246" s="557">
        <v>1</v>
      </c>
      <c r="Z246" s="557">
        <v>1</v>
      </c>
      <c r="AA246" s="557">
        <v>1</v>
      </c>
      <c r="AB246" s="557">
        <v>1</v>
      </c>
      <c r="AC246" s="557">
        <v>1</v>
      </c>
      <c r="AD246" s="557">
        <v>1</v>
      </c>
      <c r="AE246" s="557">
        <v>1</v>
      </c>
      <c r="AF246" s="557">
        <v>0.81</v>
      </c>
      <c r="AG246" s="557">
        <v>1</v>
      </c>
      <c r="AH246" s="557">
        <v>1</v>
      </c>
      <c r="AI246" s="557">
        <v>1</v>
      </c>
      <c r="AJ246" s="557">
        <v>1</v>
      </c>
      <c r="AK246" s="557">
        <v>1</v>
      </c>
      <c r="AL246" s="557">
        <v>1</v>
      </c>
      <c r="AM246" s="557">
        <v>1</v>
      </c>
      <c r="AN246" s="557">
        <v>1</v>
      </c>
      <c r="AO246" s="557">
        <v>1</v>
      </c>
      <c r="AP246" s="557">
        <v>1</v>
      </c>
      <c r="AQ246" s="557">
        <v>1</v>
      </c>
      <c r="AR246" s="557">
        <v>1</v>
      </c>
      <c r="AS246" s="557">
        <v>1</v>
      </c>
      <c r="AT246" s="557">
        <v>1</v>
      </c>
      <c r="AU246" s="557">
        <v>1</v>
      </c>
      <c r="AV246" s="557">
        <v>0.5</v>
      </c>
      <c r="AW246" s="557">
        <v>1</v>
      </c>
      <c r="AX246" s="557">
        <v>0.89</v>
      </c>
      <c r="AY246" s="557">
        <v>1</v>
      </c>
      <c r="AZ246" s="557">
        <v>0.55000000000000004</v>
      </c>
      <c r="BA246" s="557">
        <v>1</v>
      </c>
      <c r="BB246" s="557">
        <v>0.6</v>
      </c>
      <c r="BC246" s="557">
        <v>1</v>
      </c>
      <c r="BD246" s="557">
        <v>1</v>
      </c>
      <c r="BE246" s="557">
        <v>1</v>
      </c>
      <c r="BF246" s="557">
        <v>1</v>
      </c>
      <c r="BG246" s="557">
        <v>0.73</v>
      </c>
      <c r="BH246" s="557">
        <v>1</v>
      </c>
      <c r="BI246" s="557">
        <v>1</v>
      </c>
      <c r="BJ246" s="557">
        <v>1</v>
      </c>
      <c r="BK246" s="557">
        <v>1</v>
      </c>
      <c r="BL246" s="557">
        <v>1</v>
      </c>
      <c r="BM246" s="557">
        <v>1</v>
      </c>
      <c r="BN246" s="557">
        <v>0.5</v>
      </c>
      <c r="BO246" s="557">
        <v>0.78</v>
      </c>
      <c r="BP246" s="557">
        <v>0.6</v>
      </c>
      <c r="BQ246" s="558"/>
    </row>
    <row r="247" spans="1:69" ht="15" x14ac:dyDescent="0.15">
      <c r="A247" s="107" t="s">
        <v>508</v>
      </c>
      <c r="B247" s="158" t="s">
        <v>529</v>
      </c>
      <c r="C247" s="107" t="s">
        <v>233</v>
      </c>
      <c r="D247" s="170" t="s">
        <v>929</v>
      </c>
      <c r="E247" s="107" t="s">
        <v>1029</v>
      </c>
      <c r="F247" s="107">
        <v>16</v>
      </c>
      <c r="G247" s="107">
        <v>16</v>
      </c>
      <c r="H247" s="248"/>
      <c r="I247" s="296">
        <v>1</v>
      </c>
      <c r="J247" s="296">
        <v>1</v>
      </c>
      <c r="K247" s="296">
        <v>1</v>
      </c>
      <c r="L247" s="296">
        <v>1</v>
      </c>
      <c r="M247" s="296">
        <v>1</v>
      </c>
      <c r="N247" s="296">
        <v>1</v>
      </c>
      <c r="O247" s="296">
        <v>1</v>
      </c>
      <c r="P247" s="296">
        <v>1</v>
      </c>
      <c r="Q247" s="296">
        <v>1</v>
      </c>
      <c r="R247" s="296">
        <v>1</v>
      </c>
      <c r="S247" s="296">
        <v>1</v>
      </c>
      <c r="T247" s="296">
        <v>1</v>
      </c>
      <c r="U247" s="296">
        <v>1</v>
      </c>
      <c r="V247" s="296">
        <v>1</v>
      </c>
      <c r="W247" s="296">
        <v>1</v>
      </c>
      <c r="X247" s="296">
        <v>1</v>
      </c>
      <c r="Y247" s="296">
        <v>1</v>
      </c>
      <c r="Z247" s="296">
        <v>1</v>
      </c>
      <c r="AA247" s="296">
        <v>1</v>
      </c>
      <c r="AB247" s="296">
        <v>1</v>
      </c>
      <c r="AC247" s="296">
        <v>1</v>
      </c>
      <c r="AD247" s="296">
        <v>1</v>
      </c>
      <c r="AE247" s="296">
        <v>1</v>
      </c>
      <c r="AF247" s="296">
        <v>0.81</v>
      </c>
      <c r="AG247" s="296">
        <v>1</v>
      </c>
      <c r="AH247" s="296">
        <v>1</v>
      </c>
      <c r="AI247" s="296">
        <v>1</v>
      </c>
      <c r="AJ247" s="296">
        <v>1</v>
      </c>
      <c r="AK247" s="296">
        <v>1</v>
      </c>
      <c r="AL247" s="296">
        <v>1</v>
      </c>
      <c r="AM247" s="296">
        <v>1</v>
      </c>
      <c r="AN247" s="296">
        <v>1</v>
      </c>
      <c r="AO247" s="296">
        <v>1</v>
      </c>
      <c r="AP247" s="296">
        <v>1</v>
      </c>
      <c r="AQ247" s="296">
        <v>1</v>
      </c>
      <c r="AR247" s="296">
        <v>1</v>
      </c>
      <c r="AS247" s="296">
        <v>1</v>
      </c>
      <c r="AT247" s="296">
        <v>1</v>
      </c>
      <c r="AU247" s="296">
        <v>1</v>
      </c>
      <c r="AV247" s="296">
        <v>0.5</v>
      </c>
      <c r="AW247" s="296">
        <v>1</v>
      </c>
      <c r="AX247" s="296">
        <v>0.89</v>
      </c>
      <c r="AY247" s="296">
        <v>1</v>
      </c>
      <c r="AZ247" s="296">
        <v>0.55000000000000004</v>
      </c>
      <c r="BA247" s="296">
        <v>1</v>
      </c>
      <c r="BB247" s="296">
        <v>0.6</v>
      </c>
      <c r="BC247" s="296">
        <v>1</v>
      </c>
      <c r="BD247" s="296">
        <v>1</v>
      </c>
      <c r="BE247" s="296">
        <v>1</v>
      </c>
      <c r="BF247" s="296">
        <v>1</v>
      </c>
      <c r="BG247" s="296">
        <v>0.73</v>
      </c>
      <c r="BH247" s="296">
        <v>1</v>
      </c>
      <c r="BI247" s="296">
        <v>1</v>
      </c>
      <c r="BJ247" s="296">
        <v>1</v>
      </c>
      <c r="BK247" s="296">
        <v>1</v>
      </c>
      <c r="BL247" s="296">
        <v>1</v>
      </c>
      <c r="BM247" s="296">
        <v>1</v>
      </c>
      <c r="BN247" s="296">
        <v>0.5</v>
      </c>
      <c r="BO247" s="296">
        <v>0.78</v>
      </c>
      <c r="BP247" s="296">
        <v>0.6</v>
      </c>
      <c r="BQ247" s="129"/>
    </row>
    <row r="248" spans="1:69" ht="15" x14ac:dyDescent="0.15">
      <c r="A248" s="104" t="s">
        <v>509</v>
      </c>
      <c r="B248" s="158" t="s">
        <v>529</v>
      </c>
      <c r="C248" s="107" t="s">
        <v>233</v>
      </c>
      <c r="D248" s="170" t="s">
        <v>930</v>
      </c>
      <c r="E248" s="107" t="s">
        <v>1029</v>
      </c>
      <c r="F248" s="107">
        <v>28</v>
      </c>
      <c r="G248" s="107">
        <v>28</v>
      </c>
      <c r="H248" s="248"/>
      <c r="I248" s="296">
        <v>1</v>
      </c>
      <c r="J248" s="296">
        <v>1</v>
      </c>
      <c r="K248" s="296">
        <v>1</v>
      </c>
      <c r="L248" s="296">
        <v>1</v>
      </c>
      <c r="M248" s="296">
        <v>1</v>
      </c>
      <c r="N248" s="296">
        <v>1</v>
      </c>
      <c r="O248" s="296">
        <v>1</v>
      </c>
      <c r="P248" s="296">
        <v>1</v>
      </c>
      <c r="Q248" s="296">
        <v>1</v>
      </c>
      <c r="R248" s="296">
        <v>1</v>
      </c>
      <c r="S248" s="296">
        <v>1</v>
      </c>
      <c r="T248" s="296">
        <v>1</v>
      </c>
      <c r="U248" s="296">
        <v>1</v>
      </c>
      <c r="V248" s="296">
        <v>1</v>
      </c>
      <c r="W248" s="296">
        <v>1</v>
      </c>
      <c r="X248" s="296">
        <v>1</v>
      </c>
      <c r="Y248" s="296">
        <v>1</v>
      </c>
      <c r="Z248" s="296">
        <v>1</v>
      </c>
      <c r="AA248" s="296">
        <v>1</v>
      </c>
      <c r="AB248" s="296">
        <v>1</v>
      </c>
      <c r="AC248" s="296">
        <v>1</v>
      </c>
      <c r="AD248" s="296">
        <v>1</v>
      </c>
      <c r="AE248" s="296">
        <v>1</v>
      </c>
      <c r="AF248" s="296">
        <v>0.81</v>
      </c>
      <c r="AG248" s="296">
        <v>1</v>
      </c>
      <c r="AH248" s="296">
        <v>1</v>
      </c>
      <c r="AI248" s="296">
        <v>1</v>
      </c>
      <c r="AJ248" s="296">
        <v>1</v>
      </c>
      <c r="AK248" s="296">
        <v>1</v>
      </c>
      <c r="AL248" s="296">
        <v>1</v>
      </c>
      <c r="AM248" s="296">
        <v>1</v>
      </c>
      <c r="AN248" s="296">
        <v>1</v>
      </c>
      <c r="AO248" s="296">
        <v>1</v>
      </c>
      <c r="AP248" s="296">
        <v>1</v>
      </c>
      <c r="AQ248" s="296">
        <v>1</v>
      </c>
      <c r="AR248" s="296">
        <v>1</v>
      </c>
      <c r="AS248" s="296">
        <v>1</v>
      </c>
      <c r="AT248" s="296">
        <v>1</v>
      </c>
      <c r="AU248" s="296">
        <v>1</v>
      </c>
      <c r="AV248" s="296">
        <v>0.5</v>
      </c>
      <c r="AW248" s="296">
        <v>1</v>
      </c>
      <c r="AX248" s="296">
        <v>0.89</v>
      </c>
      <c r="AY248" s="296">
        <v>1</v>
      </c>
      <c r="AZ248" s="296">
        <v>0.55000000000000004</v>
      </c>
      <c r="BA248" s="296">
        <v>1</v>
      </c>
      <c r="BB248" s="296">
        <v>0.6</v>
      </c>
      <c r="BC248" s="296">
        <v>1</v>
      </c>
      <c r="BD248" s="296">
        <v>1</v>
      </c>
      <c r="BE248" s="296">
        <v>1</v>
      </c>
      <c r="BF248" s="296">
        <v>1</v>
      </c>
      <c r="BG248" s="296">
        <v>0.73</v>
      </c>
      <c r="BH248" s="296">
        <v>1</v>
      </c>
      <c r="BI248" s="296">
        <v>1</v>
      </c>
      <c r="BJ248" s="296">
        <v>1</v>
      </c>
      <c r="BK248" s="296">
        <v>1</v>
      </c>
      <c r="BL248" s="296">
        <v>1</v>
      </c>
      <c r="BM248" s="296">
        <v>1</v>
      </c>
      <c r="BN248" s="296">
        <v>0.5</v>
      </c>
      <c r="BO248" s="296">
        <v>0.78</v>
      </c>
      <c r="BP248" s="296">
        <v>0.6</v>
      </c>
      <c r="BQ248" s="129"/>
    </row>
    <row r="249" spans="1:69" ht="15" x14ac:dyDescent="0.15">
      <c r="A249" s="104" t="s">
        <v>510</v>
      </c>
      <c r="B249" s="158" t="s">
        <v>529</v>
      </c>
      <c r="C249" s="107" t="s">
        <v>233</v>
      </c>
      <c r="D249" s="170" t="s">
        <v>931</v>
      </c>
      <c r="E249" s="107" t="s">
        <v>1029</v>
      </c>
      <c r="F249" s="107">
        <v>40</v>
      </c>
      <c r="G249" s="107">
        <v>40</v>
      </c>
      <c r="H249" s="248"/>
      <c r="I249" s="296">
        <v>1</v>
      </c>
      <c r="J249" s="296">
        <v>1</v>
      </c>
      <c r="K249" s="296">
        <v>1</v>
      </c>
      <c r="L249" s="296">
        <v>1</v>
      </c>
      <c r="M249" s="296">
        <v>1</v>
      </c>
      <c r="N249" s="296">
        <v>1</v>
      </c>
      <c r="O249" s="296">
        <v>1</v>
      </c>
      <c r="P249" s="296">
        <v>1</v>
      </c>
      <c r="Q249" s="296">
        <v>1</v>
      </c>
      <c r="R249" s="296">
        <v>1</v>
      </c>
      <c r="S249" s="296">
        <v>1</v>
      </c>
      <c r="T249" s="296">
        <v>1</v>
      </c>
      <c r="U249" s="296">
        <v>1</v>
      </c>
      <c r="V249" s="296">
        <v>1</v>
      </c>
      <c r="W249" s="296">
        <v>1</v>
      </c>
      <c r="X249" s="296">
        <v>1</v>
      </c>
      <c r="Y249" s="296">
        <v>1</v>
      </c>
      <c r="Z249" s="296">
        <v>1</v>
      </c>
      <c r="AA249" s="296">
        <v>1</v>
      </c>
      <c r="AB249" s="296">
        <v>1</v>
      </c>
      <c r="AC249" s="296">
        <v>1</v>
      </c>
      <c r="AD249" s="296">
        <v>1</v>
      </c>
      <c r="AE249" s="296">
        <v>1</v>
      </c>
      <c r="AF249" s="296">
        <v>0.81</v>
      </c>
      <c r="AG249" s="296">
        <v>1</v>
      </c>
      <c r="AH249" s="296">
        <v>1</v>
      </c>
      <c r="AI249" s="296">
        <v>1</v>
      </c>
      <c r="AJ249" s="296">
        <v>1</v>
      </c>
      <c r="AK249" s="296">
        <v>1</v>
      </c>
      <c r="AL249" s="296">
        <v>1</v>
      </c>
      <c r="AM249" s="296">
        <v>1</v>
      </c>
      <c r="AN249" s="296">
        <v>1</v>
      </c>
      <c r="AO249" s="296">
        <v>1</v>
      </c>
      <c r="AP249" s="296">
        <v>1</v>
      </c>
      <c r="AQ249" s="296">
        <v>1</v>
      </c>
      <c r="AR249" s="296">
        <v>1</v>
      </c>
      <c r="AS249" s="296">
        <v>1</v>
      </c>
      <c r="AT249" s="296">
        <v>1</v>
      </c>
      <c r="AU249" s="296">
        <v>1</v>
      </c>
      <c r="AV249" s="296">
        <v>0.5</v>
      </c>
      <c r="AW249" s="296">
        <v>1</v>
      </c>
      <c r="AX249" s="296">
        <v>0.89</v>
      </c>
      <c r="AY249" s="296">
        <v>1</v>
      </c>
      <c r="AZ249" s="296">
        <v>0.55000000000000004</v>
      </c>
      <c r="BA249" s="296">
        <v>1</v>
      </c>
      <c r="BB249" s="296">
        <v>0.6</v>
      </c>
      <c r="BC249" s="296">
        <v>1</v>
      </c>
      <c r="BD249" s="296">
        <v>1</v>
      </c>
      <c r="BE249" s="296">
        <v>1</v>
      </c>
      <c r="BF249" s="296">
        <v>1</v>
      </c>
      <c r="BG249" s="296">
        <v>0.73</v>
      </c>
      <c r="BH249" s="296">
        <v>1</v>
      </c>
      <c r="BI249" s="296">
        <v>1</v>
      </c>
      <c r="BJ249" s="296">
        <v>1</v>
      </c>
      <c r="BK249" s="296">
        <v>1</v>
      </c>
      <c r="BL249" s="296">
        <v>1</v>
      </c>
      <c r="BM249" s="296">
        <v>1</v>
      </c>
      <c r="BN249" s="296">
        <v>0.5</v>
      </c>
      <c r="BO249" s="296">
        <v>0.78</v>
      </c>
      <c r="BP249" s="296">
        <v>0.6</v>
      </c>
      <c r="BQ249" s="129"/>
    </row>
    <row r="250" spans="1:69" ht="15" x14ac:dyDescent="0.15">
      <c r="A250" s="104" t="s">
        <v>511</v>
      </c>
      <c r="B250" s="158" t="s">
        <v>529</v>
      </c>
      <c r="C250" s="107" t="s">
        <v>233</v>
      </c>
      <c r="D250" s="170" t="s">
        <v>932</v>
      </c>
      <c r="E250" s="107" t="s">
        <v>1029</v>
      </c>
      <c r="F250" s="107">
        <v>48</v>
      </c>
      <c r="G250" s="107">
        <v>48</v>
      </c>
      <c r="H250" s="248"/>
      <c r="I250" s="296">
        <v>1</v>
      </c>
      <c r="J250" s="296">
        <v>1</v>
      </c>
      <c r="K250" s="296">
        <v>1</v>
      </c>
      <c r="L250" s="296">
        <v>1</v>
      </c>
      <c r="M250" s="296">
        <v>1</v>
      </c>
      <c r="N250" s="296">
        <v>1</v>
      </c>
      <c r="O250" s="296">
        <v>1</v>
      </c>
      <c r="P250" s="296">
        <v>1</v>
      </c>
      <c r="Q250" s="296">
        <v>1</v>
      </c>
      <c r="R250" s="296">
        <v>1</v>
      </c>
      <c r="S250" s="296">
        <v>1</v>
      </c>
      <c r="T250" s="296">
        <v>1</v>
      </c>
      <c r="U250" s="296">
        <v>1</v>
      </c>
      <c r="V250" s="296">
        <v>1</v>
      </c>
      <c r="W250" s="296">
        <v>1</v>
      </c>
      <c r="X250" s="296">
        <v>1</v>
      </c>
      <c r="Y250" s="296">
        <v>1</v>
      </c>
      <c r="Z250" s="296">
        <v>1</v>
      </c>
      <c r="AA250" s="296">
        <v>1</v>
      </c>
      <c r="AB250" s="296">
        <v>1</v>
      </c>
      <c r="AC250" s="296">
        <v>1</v>
      </c>
      <c r="AD250" s="296">
        <v>1</v>
      </c>
      <c r="AE250" s="296">
        <v>1</v>
      </c>
      <c r="AF250" s="296">
        <v>0.81</v>
      </c>
      <c r="AG250" s="296">
        <v>1</v>
      </c>
      <c r="AH250" s="296">
        <v>1</v>
      </c>
      <c r="AI250" s="296">
        <v>1</v>
      </c>
      <c r="AJ250" s="296">
        <v>1</v>
      </c>
      <c r="AK250" s="296">
        <v>1</v>
      </c>
      <c r="AL250" s="296">
        <v>1</v>
      </c>
      <c r="AM250" s="296">
        <v>1</v>
      </c>
      <c r="AN250" s="296">
        <v>1</v>
      </c>
      <c r="AO250" s="296">
        <v>1</v>
      </c>
      <c r="AP250" s="296">
        <v>1</v>
      </c>
      <c r="AQ250" s="296">
        <v>1</v>
      </c>
      <c r="AR250" s="296">
        <v>1</v>
      </c>
      <c r="AS250" s="296">
        <v>1</v>
      </c>
      <c r="AT250" s="296">
        <v>1</v>
      </c>
      <c r="AU250" s="296">
        <v>1</v>
      </c>
      <c r="AV250" s="296">
        <v>0.5</v>
      </c>
      <c r="AW250" s="296">
        <v>1</v>
      </c>
      <c r="AX250" s="296">
        <v>0.89</v>
      </c>
      <c r="AY250" s="296">
        <v>1</v>
      </c>
      <c r="AZ250" s="296">
        <v>0.55000000000000004</v>
      </c>
      <c r="BA250" s="296">
        <v>1</v>
      </c>
      <c r="BB250" s="296">
        <v>0.6</v>
      </c>
      <c r="BC250" s="296">
        <v>1</v>
      </c>
      <c r="BD250" s="296">
        <v>1</v>
      </c>
      <c r="BE250" s="296">
        <v>1</v>
      </c>
      <c r="BF250" s="296">
        <v>1</v>
      </c>
      <c r="BG250" s="296">
        <v>0.73</v>
      </c>
      <c r="BH250" s="296">
        <v>1</v>
      </c>
      <c r="BI250" s="296">
        <v>1</v>
      </c>
      <c r="BJ250" s="296">
        <v>1</v>
      </c>
      <c r="BK250" s="296">
        <v>1</v>
      </c>
      <c r="BL250" s="296">
        <v>1</v>
      </c>
      <c r="BM250" s="296">
        <v>1</v>
      </c>
      <c r="BN250" s="296">
        <v>0.5</v>
      </c>
      <c r="BO250" s="296">
        <v>0.78</v>
      </c>
      <c r="BP250" s="296">
        <v>0.6</v>
      </c>
      <c r="BQ250" s="129"/>
    </row>
    <row r="251" spans="1:69" ht="15" x14ac:dyDescent="0.15">
      <c r="A251" s="104" t="s">
        <v>512</v>
      </c>
      <c r="B251" s="158" t="s">
        <v>529</v>
      </c>
      <c r="C251" s="107" t="s">
        <v>233</v>
      </c>
      <c r="D251" s="170" t="s">
        <v>933</v>
      </c>
      <c r="E251" s="107" t="s">
        <v>1029</v>
      </c>
      <c r="F251" s="107">
        <v>56</v>
      </c>
      <c r="G251" s="107">
        <v>56</v>
      </c>
      <c r="H251" s="248"/>
      <c r="I251" s="296">
        <v>1</v>
      </c>
      <c r="J251" s="296">
        <v>1</v>
      </c>
      <c r="K251" s="296">
        <v>1</v>
      </c>
      <c r="L251" s="296">
        <v>1</v>
      </c>
      <c r="M251" s="296">
        <v>1</v>
      </c>
      <c r="N251" s="296">
        <v>1</v>
      </c>
      <c r="O251" s="296">
        <v>1</v>
      </c>
      <c r="P251" s="296">
        <v>1</v>
      </c>
      <c r="Q251" s="296">
        <v>1</v>
      </c>
      <c r="R251" s="296">
        <v>1</v>
      </c>
      <c r="S251" s="296">
        <v>1</v>
      </c>
      <c r="T251" s="296">
        <v>1</v>
      </c>
      <c r="U251" s="296">
        <v>1</v>
      </c>
      <c r="V251" s="296">
        <v>1</v>
      </c>
      <c r="W251" s="296">
        <v>1</v>
      </c>
      <c r="X251" s="296">
        <v>1</v>
      </c>
      <c r="Y251" s="296">
        <v>1</v>
      </c>
      <c r="Z251" s="296">
        <v>1</v>
      </c>
      <c r="AA251" s="296">
        <v>1</v>
      </c>
      <c r="AB251" s="296">
        <v>1</v>
      </c>
      <c r="AC251" s="296">
        <v>1</v>
      </c>
      <c r="AD251" s="296">
        <v>1</v>
      </c>
      <c r="AE251" s="296">
        <v>1</v>
      </c>
      <c r="AF251" s="296">
        <v>0.81</v>
      </c>
      <c r="AG251" s="296">
        <v>1</v>
      </c>
      <c r="AH251" s="296">
        <v>1</v>
      </c>
      <c r="AI251" s="296">
        <v>1</v>
      </c>
      <c r="AJ251" s="296">
        <v>1</v>
      </c>
      <c r="AK251" s="296">
        <v>1</v>
      </c>
      <c r="AL251" s="296">
        <v>1</v>
      </c>
      <c r="AM251" s="296">
        <v>1</v>
      </c>
      <c r="AN251" s="296">
        <v>1</v>
      </c>
      <c r="AO251" s="296">
        <v>1</v>
      </c>
      <c r="AP251" s="296">
        <v>1</v>
      </c>
      <c r="AQ251" s="296">
        <v>1</v>
      </c>
      <c r="AR251" s="296">
        <v>1</v>
      </c>
      <c r="AS251" s="296">
        <v>1</v>
      </c>
      <c r="AT251" s="296">
        <v>1</v>
      </c>
      <c r="AU251" s="296">
        <v>1</v>
      </c>
      <c r="AV251" s="296">
        <v>0.5</v>
      </c>
      <c r="AW251" s="296">
        <v>1</v>
      </c>
      <c r="AX251" s="296">
        <v>0.89</v>
      </c>
      <c r="AY251" s="296">
        <v>1</v>
      </c>
      <c r="AZ251" s="296">
        <v>0.55000000000000004</v>
      </c>
      <c r="BA251" s="296">
        <v>1</v>
      </c>
      <c r="BB251" s="296">
        <v>0.6</v>
      </c>
      <c r="BC251" s="296">
        <v>1</v>
      </c>
      <c r="BD251" s="296">
        <v>1</v>
      </c>
      <c r="BE251" s="296">
        <v>1</v>
      </c>
      <c r="BF251" s="296">
        <v>1</v>
      </c>
      <c r="BG251" s="296">
        <v>0.73</v>
      </c>
      <c r="BH251" s="296">
        <v>1</v>
      </c>
      <c r="BI251" s="296">
        <v>1</v>
      </c>
      <c r="BJ251" s="296">
        <v>1</v>
      </c>
      <c r="BK251" s="296">
        <v>1</v>
      </c>
      <c r="BL251" s="296">
        <v>1</v>
      </c>
      <c r="BM251" s="296">
        <v>1</v>
      </c>
      <c r="BN251" s="296">
        <v>0.5</v>
      </c>
      <c r="BO251" s="296">
        <v>0.78</v>
      </c>
      <c r="BP251" s="296">
        <v>0.6</v>
      </c>
      <c r="BQ251" s="129"/>
    </row>
    <row r="252" spans="1:69" ht="15" x14ac:dyDescent="0.15">
      <c r="A252" s="104" t="s">
        <v>513</v>
      </c>
      <c r="B252" s="158" t="s">
        <v>529</v>
      </c>
      <c r="C252" s="107" t="s">
        <v>233</v>
      </c>
      <c r="D252" s="170" t="s">
        <v>934</v>
      </c>
      <c r="E252" s="107" t="s">
        <v>1029</v>
      </c>
      <c r="F252" s="107">
        <v>64</v>
      </c>
      <c r="G252" s="107">
        <v>64</v>
      </c>
      <c r="H252" s="248"/>
      <c r="I252" s="296">
        <v>1</v>
      </c>
      <c r="J252" s="296">
        <v>1</v>
      </c>
      <c r="K252" s="296">
        <v>1</v>
      </c>
      <c r="L252" s="296">
        <v>1</v>
      </c>
      <c r="M252" s="296">
        <v>1</v>
      </c>
      <c r="N252" s="296">
        <v>1</v>
      </c>
      <c r="O252" s="296">
        <v>1</v>
      </c>
      <c r="P252" s="296">
        <v>1</v>
      </c>
      <c r="Q252" s="296">
        <v>1</v>
      </c>
      <c r="R252" s="296">
        <v>1</v>
      </c>
      <c r="S252" s="296">
        <v>1</v>
      </c>
      <c r="T252" s="296">
        <v>1</v>
      </c>
      <c r="U252" s="296">
        <v>1</v>
      </c>
      <c r="V252" s="296">
        <v>1</v>
      </c>
      <c r="W252" s="296">
        <v>1</v>
      </c>
      <c r="X252" s="296">
        <v>1</v>
      </c>
      <c r="Y252" s="296">
        <v>1</v>
      </c>
      <c r="Z252" s="296">
        <v>1</v>
      </c>
      <c r="AA252" s="296">
        <v>1</v>
      </c>
      <c r="AB252" s="296">
        <v>1</v>
      </c>
      <c r="AC252" s="296">
        <v>1</v>
      </c>
      <c r="AD252" s="296">
        <v>1</v>
      </c>
      <c r="AE252" s="296">
        <v>1</v>
      </c>
      <c r="AF252" s="296">
        <v>0.81</v>
      </c>
      <c r="AG252" s="296">
        <v>1</v>
      </c>
      <c r="AH252" s="296">
        <v>1</v>
      </c>
      <c r="AI252" s="296">
        <v>1</v>
      </c>
      <c r="AJ252" s="296">
        <v>1</v>
      </c>
      <c r="AK252" s="296">
        <v>1</v>
      </c>
      <c r="AL252" s="296">
        <v>1</v>
      </c>
      <c r="AM252" s="296">
        <v>1</v>
      </c>
      <c r="AN252" s="296">
        <v>1</v>
      </c>
      <c r="AO252" s="296">
        <v>1</v>
      </c>
      <c r="AP252" s="296">
        <v>1</v>
      </c>
      <c r="AQ252" s="296">
        <v>1</v>
      </c>
      <c r="AR252" s="296">
        <v>1</v>
      </c>
      <c r="AS252" s="296">
        <v>1</v>
      </c>
      <c r="AT252" s="296">
        <v>1</v>
      </c>
      <c r="AU252" s="296">
        <v>1</v>
      </c>
      <c r="AV252" s="296">
        <v>0.5</v>
      </c>
      <c r="AW252" s="296">
        <v>1</v>
      </c>
      <c r="AX252" s="296">
        <v>0.89</v>
      </c>
      <c r="AY252" s="296">
        <v>1</v>
      </c>
      <c r="AZ252" s="296">
        <v>0.55000000000000004</v>
      </c>
      <c r="BA252" s="296">
        <v>1</v>
      </c>
      <c r="BB252" s="296">
        <v>0.6</v>
      </c>
      <c r="BC252" s="296">
        <v>1</v>
      </c>
      <c r="BD252" s="296">
        <v>1</v>
      </c>
      <c r="BE252" s="296">
        <v>1</v>
      </c>
      <c r="BF252" s="296">
        <v>1</v>
      </c>
      <c r="BG252" s="296">
        <v>0.73</v>
      </c>
      <c r="BH252" s="296">
        <v>1</v>
      </c>
      <c r="BI252" s="296">
        <v>1</v>
      </c>
      <c r="BJ252" s="296">
        <v>1</v>
      </c>
      <c r="BK252" s="296">
        <v>1</v>
      </c>
      <c r="BL252" s="296">
        <v>1</v>
      </c>
      <c r="BM252" s="296">
        <v>1</v>
      </c>
      <c r="BN252" s="296">
        <v>0.5</v>
      </c>
      <c r="BO252" s="296">
        <v>0.78</v>
      </c>
      <c r="BP252" s="296">
        <v>0.6</v>
      </c>
      <c r="BQ252" s="129"/>
    </row>
    <row r="253" spans="1:69" ht="15" x14ac:dyDescent="0.15">
      <c r="A253" s="104" t="s">
        <v>514</v>
      </c>
      <c r="B253" s="158" t="s">
        <v>529</v>
      </c>
      <c r="C253" s="107" t="s">
        <v>233</v>
      </c>
      <c r="D253" s="170" t="s">
        <v>935</v>
      </c>
      <c r="E253" s="107" t="s">
        <v>1029</v>
      </c>
      <c r="F253" s="107">
        <v>80</v>
      </c>
      <c r="G253" s="107">
        <v>80</v>
      </c>
      <c r="H253" s="248"/>
      <c r="I253" s="296">
        <v>1</v>
      </c>
      <c r="J253" s="296">
        <v>1</v>
      </c>
      <c r="K253" s="296">
        <v>1</v>
      </c>
      <c r="L253" s="296">
        <v>1</v>
      </c>
      <c r="M253" s="296">
        <v>1</v>
      </c>
      <c r="N253" s="296">
        <v>1</v>
      </c>
      <c r="O253" s="296">
        <v>1</v>
      </c>
      <c r="P253" s="296">
        <v>1</v>
      </c>
      <c r="Q253" s="296">
        <v>1</v>
      </c>
      <c r="R253" s="296">
        <v>1</v>
      </c>
      <c r="S253" s="296">
        <v>1</v>
      </c>
      <c r="T253" s="296">
        <v>1</v>
      </c>
      <c r="U253" s="296">
        <v>1</v>
      </c>
      <c r="V253" s="296">
        <v>1</v>
      </c>
      <c r="W253" s="296">
        <v>1</v>
      </c>
      <c r="X253" s="296">
        <v>1</v>
      </c>
      <c r="Y253" s="296">
        <v>1</v>
      </c>
      <c r="Z253" s="296">
        <v>1</v>
      </c>
      <c r="AA253" s="296">
        <v>1</v>
      </c>
      <c r="AB253" s="296">
        <v>1</v>
      </c>
      <c r="AC253" s="296">
        <v>1</v>
      </c>
      <c r="AD253" s="296">
        <v>1</v>
      </c>
      <c r="AE253" s="296">
        <v>1</v>
      </c>
      <c r="AF253" s="296">
        <v>0.81</v>
      </c>
      <c r="AG253" s="296">
        <v>1</v>
      </c>
      <c r="AH253" s="296">
        <v>1</v>
      </c>
      <c r="AI253" s="296">
        <v>1</v>
      </c>
      <c r="AJ253" s="296">
        <v>1</v>
      </c>
      <c r="AK253" s="296">
        <v>1</v>
      </c>
      <c r="AL253" s="296">
        <v>1</v>
      </c>
      <c r="AM253" s="296">
        <v>1</v>
      </c>
      <c r="AN253" s="296">
        <v>1</v>
      </c>
      <c r="AO253" s="296">
        <v>1</v>
      </c>
      <c r="AP253" s="296">
        <v>1</v>
      </c>
      <c r="AQ253" s="296">
        <v>1</v>
      </c>
      <c r="AR253" s="296">
        <v>1</v>
      </c>
      <c r="AS253" s="296">
        <v>1</v>
      </c>
      <c r="AT253" s="296">
        <v>1</v>
      </c>
      <c r="AU253" s="296">
        <v>1</v>
      </c>
      <c r="AV253" s="296">
        <v>0.5</v>
      </c>
      <c r="AW253" s="296">
        <v>1</v>
      </c>
      <c r="AX253" s="296">
        <v>0.89</v>
      </c>
      <c r="AY253" s="296">
        <v>1</v>
      </c>
      <c r="AZ253" s="296">
        <v>0.55000000000000004</v>
      </c>
      <c r="BA253" s="296">
        <v>1</v>
      </c>
      <c r="BB253" s="296">
        <v>0.6</v>
      </c>
      <c r="BC253" s="296">
        <v>1</v>
      </c>
      <c r="BD253" s="296">
        <v>1</v>
      </c>
      <c r="BE253" s="296">
        <v>1</v>
      </c>
      <c r="BF253" s="296">
        <v>1</v>
      </c>
      <c r="BG253" s="296">
        <v>0.73</v>
      </c>
      <c r="BH253" s="296">
        <v>1</v>
      </c>
      <c r="BI253" s="296">
        <v>1</v>
      </c>
      <c r="BJ253" s="296">
        <v>1</v>
      </c>
      <c r="BK253" s="296">
        <v>1</v>
      </c>
      <c r="BL253" s="296">
        <v>1</v>
      </c>
      <c r="BM253" s="296">
        <v>1</v>
      </c>
      <c r="BN253" s="296">
        <v>0.5</v>
      </c>
      <c r="BO253" s="296">
        <v>0.78</v>
      </c>
      <c r="BP253" s="296">
        <v>0.6</v>
      </c>
      <c r="BQ253" s="129"/>
    </row>
    <row r="254" spans="1:69" ht="15" x14ac:dyDescent="0.2">
      <c r="A254" s="286" t="s">
        <v>515</v>
      </c>
      <c r="B254" s="158" t="s">
        <v>529</v>
      </c>
      <c r="C254" s="107" t="s">
        <v>233</v>
      </c>
      <c r="D254" s="170" t="s">
        <v>936</v>
      </c>
      <c r="E254" s="107" t="s">
        <v>1029</v>
      </c>
      <c r="F254" s="107">
        <v>24.5</v>
      </c>
      <c r="G254" s="107">
        <v>24.5</v>
      </c>
      <c r="H254" s="295"/>
      <c r="I254" s="296">
        <v>1</v>
      </c>
      <c r="J254" s="296">
        <v>1</v>
      </c>
      <c r="K254" s="296">
        <v>1</v>
      </c>
      <c r="L254" s="296">
        <v>1</v>
      </c>
      <c r="M254" s="296">
        <v>1</v>
      </c>
      <c r="N254" s="296">
        <v>1</v>
      </c>
      <c r="O254" s="296">
        <v>1</v>
      </c>
      <c r="P254" s="296">
        <v>1</v>
      </c>
      <c r="Q254" s="296">
        <v>1</v>
      </c>
      <c r="R254" s="296">
        <v>1</v>
      </c>
      <c r="S254" s="296">
        <v>1</v>
      </c>
      <c r="T254" s="296">
        <v>1</v>
      </c>
      <c r="U254" s="296">
        <v>1</v>
      </c>
      <c r="V254" s="296">
        <v>1</v>
      </c>
      <c r="W254" s="296">
        <v>1</v>
      </c>
      <c r="X254" s="296">
        <v>1</v>
      </c>
      <c r="Y254" s="296">
        <v>1</v>
      </c>
      <c r="Z254" s="296">
        <v>1</v>
      </c>
      <c r="AA254" s="296">
        <v>1</v>
      </c>
      <c r="AB254" s="296">
        <v>1</v>
      </c>
      <c r="AC254" s="296">
        <v>1</v>
      </c>
      <c r="AD254" s="296">
        <v>1</v>
      </c>
      <c r="AE254" s="296">
        <v>1</v>
      </c>
      <c r="AF254" s="296">
        <v>0.81</v>
      </c>
      <c r="AG254" s="296">
        <v>1</v>
      </c>
      <c r="AH254" s="296">
        <v>1</v>
      </c>
      <c r="AI254" s="296">
        <v>1</v>
      </c>
      <c r="AJ254" s="296">
        <v>1</v>
      </c>
      <c r="AK254" s="296">
        <v>1</v>
      </c>
      <c r="AL254" s="296">
        <v>1</v>
      </c>
      <c r="AM254" s="296">
        <v>1</v>
      </c>
      <c r="AN254" s="296">
        <v>1</v>
      </c>
      <c r="AO254" s="296">
        <v>1</v>
      </c>
      <c r="AP254" s="296">
        <v>1</v>
      </c>
      <c r="AQ254" s="296">
        <v>1</v>
      </c>
      <c r="AR254" s="296">
        <v>1</v>
      </c>
      <c r="AS254" s="296">
        <v>1</v>
      </c>
      <c r="AT254" s="296">
        <v>1</v>
      </c>
      <c r="AU254" s="296">
        <v>1</v>
      </c>
      <c r="AV254" s="296">
        <v>0.5</v>
      </c>
      <c r="AW254" s="296">
        <v>1</v>
      </c>
      <c r="AX254" s="296">
        <v>0.89</v>
      </c>
      <c r="AY254" s="296">
        <v>1</v>
      </c>
      <c r="AZ254" s="296">
        <v>0.55000000000000004</v>
      </c>
      <c r="BA254" s="296">
        <v>1</v>
      </c>
      <c r="BB254" s="296">
        <v>0.6</v>
      </c>
      <c r="BC254" s="296">
        <v>1</v>
      </c>
      <c r="BD254" s="296">
        <v>1</v>
      </c>
      <c r="BE254" s="296">
        <v>1</v>
      </c>
      <c r="BF254" s="296">
        <v>1</v>
      </c>
      <c r="BG254" s="296">
        <v>0.89</v>
      </c>
      <c r="BH254" s="296">
        <v>1</v>
      </c>
      <c r="BI254" s="296">
        <v>1</v>
      </c>
      <c r="BJ254" s="296">
        <v>1</v>
      </c>
      <c r="BK254" s="296">
        <v>1</v>
      </c>
      <c r="BL254" s="296">
        <v>1</v>
      </c>
      <c r="BM254" s="296">
        <v>1</v>
      </c>
      <c r="BN254" s="296">
        <v>0.5</v>
      </c>
      <c r="BO254" s="296">
        <v>0.78</v>
      </c>
      <c r="BP254" s="296">
        <v>0.6</v>
      </c>
      <c r="BQ254" s="129"/>
    </row>
    <row r="255" spans="1:69" x14ac:dyDescent="0.15">
      <c r="H255" s="277"/>
    </row>
    <row r="256" spans="1:69" x14ac:dyDescent="0.15">
      <c r="H256" s="277"/>
    </row>
    <row r="257" spans="8:8" ht="14" thickBot="1" x14ac:dyDescent="0.2">
      <c r="H257" s="281"/>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ED438-3A23-E24F-A968-9061EDE1CA78}">
  <dimension ref="A1:CE87"/>
  <sheetViews>
    <sheetView zoomScale="140" zoomScaleNormal="140" workbookViewId="0">
      <selection activeCell="A2" sqref="A2"/>
    </sheetView>
  </sheetViews>
  <sheetFormatPr baseColWidth="10" defaultRowHeight="13" x14ac:dyDescent="0.15"/>
  <cols>
    <col min="1" max="1" width="30.83203125" style="48" customWidth="1"/>
    <col min="2" max="2" width="16.6640625" style="48" customWidth="1"/>
    <col min="3" max="3" width="15" style="48" customWidth="1"/>
    <col min="4" max="4" width="12.33203125" style="48" customWidth="1"/>
    <col min="5" max="5" width="20" style="48" customWidth="1"/>
    <col min="6" max="7" width="10.83203125" style="93" customWidth="1"/>
    <col min="8" max="9" width="10.83203125" style="48" customWidth="1"/>
    <col min="10" max="10" width="13.1640625" style="48" customWidth="1"/>
    <col min="11" max="30" width="10.83203125" style="48" customWidth="1"/>
    <col min="31" max="60" width="10.83203125" style="48"/>
    <col min="61" max="61" width="10.83203125" style="70"/>
    <col min="62" max="70" width="10.83203125" style="48"/>
    <col min="71" max="71" width="10.83203125" style="94"/>
    <col min="72" max="16384" width="10.83203125" style="48"/>
  </cols>
  <sheetData>
    <row r="1" spans="1:71" s="2" customFormat="1" ht="16" customHeight="1" x14ac:dyDescent="0.2">
      <c r="A1" s="1" t="s">
        <v>1125</v>
      </c>
    </row>
    <row r="2" spans="1:71" s="2" customFormat="1" ht="16" customHeight="1" x14ac:dyDescent="0.15">
      <c r="A2" s="3" t="s">
        <v>0</v>
      </c>
      <c r="B2" s="4" t="s">
        <v>2</v>
      </c>
      <c r="C2" s="5"/>
      <c r="D2" s="5"/>
      <c r="E2" s="5"/>
      <c r="F2" s="5"/>
      <c r="G2" s="5"/>
      <c r="H2" s="5"/>
      <c r="I2" s="5"/>
      <c r="J2" s="5"/>
      <c r="K2" s="5"/>
      <c r="L2" s="5"/>
      <c r="M2" s="5"/>
      <c r="N2" s="5"/>
      <c r="O2" s="5"/>
      <c r="P2" s="5"/>
      <c r="Q2" s="5"/>
      <c r="R2" s="5"/>
      <c r="S2" s="5"/>
      <c r="T2" s="5"/>
      <c r="U2" s="5"/>
    </row>
    <row r="3" spans="1:71" s="2" customFormat="1" ht="16" customHeight="1" x14ac:dyDescent="0.15">
      <c r="A3" s="9" t="s">
        <v>3</v>
      </c>
      <c r="K3" s="12">
        <v>43711</v>
      </c>
      <c r="L3" s="12">
        <v>44444</v>
      </c>
      <c r="M3" s="12">
        <v>44444</v>
      </c>
      <c r="N3" s="12">
        <v>44444</v>
      </c>
      <c r="O3" s="12">
        <v>44444</v>
      </c>
      <c r="P3" s="12">
        <v>44444</v>
      </c>
      <c r="Q3" s="12">
        <v>44444</v>
      </c>
      <c r="R3" s="12">
        <v>44443</v>
      </c>
      <c r="S3" s="12">
        <v>44443</v>
      </c>
      <c r="T3" s="12">
        <v>44443</v>
      </c>
      <c r="U3" s="12">
        <v>43676</v>
      </c>
      <c r="V3" s="12">
        <v>43678</v>
      </c>
      <c r="W3" s="12">
        <v>43678</v>
      </c>
      <c r="X3" s="12">
        <v>43678</v>
      </c>
      <c r="Y3" s="12">
        <v>43678</v>
      </c>
      <c r="Z3" s="12">
        <v>43678</v>
      </c>
      <c r="AA3" s="12">
        <v>43678</v>
      </c>
      <c r="AB3" s="12">
        <v>43677</v>
      </c>
      <c r="AC3" s="12">
        <v>43677</v>
      </c>
      <c r="AD3" s="12">
        <v>43677</v>
      </c>
      <c r="AE3" s="10">
        <v>43695</v>
      </c>
      <c r="AF3" s="10">
        <v>43697</v>
      </c>
      <c r="AG3" s="10">
        <v>43697</v>
      </c>
      <c r="AH3" s="10">
        <v>43697</v>
      </c>
      <c r="AI3" s="10">
        <v>43697</v>
      </c>
      <c r="AJ3" s="10">
        <v>43697</v>
      </c>
      <c r="AK3" s="10">
        <v>43697</v>
      </c>
      <c r="AL3" s="10">
        <v>43696</v>
      </c>
      <c r="AM3" s="10">
        <v>43696</v>
      </c>
      <c r="AN3" s="10">
        <v>43696</v>
      </c>
      <c r="AO3" s="10">
        <v>43690</v>
      </c>
      <c r="AP3" s="10">
        <v>43692</v>
      </c>
      <c r="AQ3" s="10">
        <v>43692</v>
      </c>
      <c r="AR3" s="10">
        <v>43692</v>
      </c>
      <c r="AS3" s="10">
        <v>43692</v>
      </c>
      <c r="AT3" s="10">
        <v>43692</v>
      </c>
      <c r="AU3" s="10">
        <v>43692</v>
      </c>
      <c r="AV3" s="10">
        <v>43692</v>
      </c>
      <c r="AW3" s="10">
        <v>43692</v>
      </c>
      <c r="AX3" s="10">
        <v>43692</v>
      </c>
      <c r="AY3" s="10">
        <v>43669</v>
      </c>
      <c r="AZ3" s="10">
        <v>43671</v>
      </c>
      <c r="BA3" s="10">
        <v>43671</v>
      </c>
      <c r="BB3" s="10">
        <v>43671</v>
      </c>
      <c r="BC3" s="10">
        <v>43671</v>
      </c>
      <c r="BD3" s="10">
        <v>43671</v>
      </c>
      <c r="BE3" s="10">
        <v>43671</v>
      </c>
      <c r="BF3" s="10">
        <v>43670</v>
      </c>
      <c r="BG3" s="10">
        <v>43670</v>
      </c>
      <c r="BH3" s="10">
        <v>43670</v>
      </c>
      <c r="BI3" s="10">
        <v>43725</v>
      </c>
      <c r="BJ3" s="10">
        <v>43727</v>
      </c>
      <c r="BK3" s="10">
        <v>43727</v>
      </c>
      <c r="BL3" s="10">
        <v>43727</v>
      </c>
      <c r="BM3" s="10">
        <v>43727</v>
      </c>
      <c r="BN3" s="10">
        <v>43727</v>
      </c>
      <c r="BO3" s="10">
        <v>43727</v>
      </c>
      <c r="BP3" s="10">
        <v>43726</v>
      </c>
      <c r="BQ3" s="10">
        <v>43726</v>
      </c>
      <c r="BR3" s="10">
        <v>43726</v>
      </c>
    </row>
    <row r="4" spans="1:71" s="2" customFormat="1" ht="16" customHeight="1" x14ac:dyDescent="0.15">
      <c r="A4" s="13" t="s">
        <v>5</v>
      </c>
      <c r="K4" s="19" t="s">
        <v>57</v>
      </c>
      <c r="L4" s="19" t="s">
        <v>58</v>
      </c>
      <c r="M4" s="19" t="s">
        <v>59</v>
      </c>
      <c r="N4" s="19" t="s">
        <v>60</v>
      </c>
      <c r="O4" s="19" t="s">
        <v>61</v>
      </c>
      <c r="P4" s="19" t="s">
        <v>62</v>
      </c>
      <c r="Q4" s="19" t="s">
        <v>63</v>
      </c>
      <c r="R4" s="19" t="s">
        <v>64</v>
      </c>
      <c r="S4" s="19" t="s">
        <v>65</v>
      </c>
      <c r="T4" s="19" t="s">
        <v>66</v>
      </c>
      <c r="U4" s="19" t="s">
        <v>47</v>
      </c>
      <c r="V4" s="19" t="s">
        <v>48</v>
      </c>
      <c r="W4" s="19" t="s">
        <v>49</v>
      </c>
      <c r="X4" s="19" t="s">
        <v>50</v>
      </c>
      <c r="Y4" s="19" t="s">
        <v>51</v>
      </c>
      <c r="Z4" s="19" t="s">
        <v>52</v>
      </c>
      <c r="AA4" s="19" t="s">
        <v>53</v>
      </c>
      <c r="AB4" s="19" t="s">
        <v>54</v>
      </c>
      <c r="AC4" s="19" t="s">
        <v>55</v>
      </c>
      <c r="AD4" s="19" t="s">
        <v>56</v>
      </c>
      <c r="AE4" s="17" t="s">
        <v>37</v>
      </c>
      <c r="AF4" s="17" t="s">
        <v>38</v>
      </c>
      <c r="AG4" s="17" t="s">
        <v>39</v>
      </c>
      <c r="AH4" s="17" t="s">
        <v>40</v>
      </c>
      <c r="AI4" s="17" t="s">
        <v>41</v>
      </c>
      <c r="AJ4" s="17" t="s">
        <v>42</v>
      </c>
      <c r="AK4" s="17" t="s">
        <v>43</v>
      </c>
      <c r="AL4" s="17" t="s">
        <v>44</v>
      </c>
      <c r="AM4" s="17" t="s">
        <v>45</v>
      </c>
      <c r="AN4" s="17" t="s">
        <v>46</v>
      </c>
      <c r="AO4" s="17" t="s">
        <v>27</v>
      </c>
      <c r="AP4" s="17" t="s">
        <v>28</v>
      </c>
      <c r="AQ4" s="17" t="s">
        <v>29</v>
      </c>
      <c r="AR4" s="17" t="s">
        <v>30</v>
      </c>
      <c r="AS4" s="17" t="s">
        <v>31</v>
      </c>
      <c r="AT4" s="17" t="s">
        <v>32</v>
      </c>
      <c r="AU4" s="17" t="s">
        <v>33</v>
      </c>
      <c r="AV4" s="17" t="s">
        <v>34</v>
      </c>
      <c r="AW4" s="17" t="s">
        <v>35</v>
      </c>
      <c r="AX4" s="17" t="s">
        <v>36</v>
      </c>
      <c r="AY4" s="17" t="s">
        <v>17</v>
      </c>
      <c r="AZ4" s="17" t="s">
        <v>18</v>
      </c>
      <c r="BA4" s="17" t="s">
        <v>19</v>
      </c>
      <c r="BB4" s="17" t="s">
        <v>20</v>
      </c>
      <c r="BC4" s="17" t="s">
        <v>21</v>
      </c>
      <c r="BD4" s="17" t="s">
        <v>22</v>
      </c>
      <c r="BE4" s="17" t="s">
        <v>23</v>
      </c>
      <c r="BF4" s="17" t="s">
        <v>24</v>
      </c>
      <c r="BG4" s="17" t="s">
        <v>25</v>
      </c>
      <c r="BH4" s="17" t="s">
        <v>26</v>
      </c>
      <c r="BI4" s="17" t="s">
        <v>6</v>
      </c>
      <c r="BJ4" s="17" t="s">
        <v>7</v>
      </c>
      <c r="BK4" s="17" t="s">
        <v>9</v>
      </c>
      <c r="BL4" s="17" t="s">
        <v>10</v>
      </c>
      <c r="BM4" s="17" t="s">
        <v>11</v>
      </c>
      <c r="BN4" s="17" t="s">
        <v>12</v>
      </c>
      <c r="BO4" s="17" t="s">
        <v>13</v>
      </c>
      <c r="BP4" s="17" t="s">
        <v>14</v>
      </c>
      <c r="BQ4" s="17" t="s">
        <v>15</v>
      </c>
      <c r="BR4" s="17" t="s">
        <v>16</v>
      </c>
    </row>
    <row r="5" spans="1:71" s="2" customFormat="1" ht="16" customHeight="1" x14ac:dyDescent="0.15">
      <c r="A5" s="13" t="s">
        <v>67</v>
      </c>
      <c r="K5" s="22">
        <f>(226-25)/226</f>
        <v>0.88938053097345138</v>
      </c>
      <c r="L5" s="22">
        <f>(59-5)/59</f>
        <v>0.9152542372881356</v>
      </c>
      <c r="M5" s="22">
        <f>(59-5)/59</f>
        <v>0.9152542372881356</v>
      </c>
      <c r="N5" s="22">
        <f>(58-5)/58</f>
        <v>0.91379310344827591</v>
      </c>
      <c r="O5" s="22">
        <f>(62-5)/62</f>
        <v>0.91935483870967738</v>
      </c>
      <c r="P5" s="22">
        <f>(61-5)/61</f>
        <v>0.91803278688524592</v>
      </c>
      <c r="Q5" s="22">
        <f>(60-5)/60</f>
        <v>0.91666666666666663</v>
      </c>
      <c r="R5" s="22">
        <f>(59-5)/59</f>
        <v>0.9152542372881356</v>
      </c>
      <c r="S5" s="22">
        <f>(62-5)/62</f>
        <v>0.91935483870967738</v>
      </c>
      <c r="T5" s="22">
        <f>(60-5)/60</f>
        <v>0.91666666666666663</v>
      </c>
      <c r="U5" s="20">
        <f>(246-25)/246</f>
        <v>0.89837398373983735</v>
      </c>
      <c r="V5" s="20">
        <f>(54-5)/54</f>
        <v>0.90740740740740744</v>
      </c>
      <c r="W5" s="22">
        <f>(62-5)/62</f>
        <v>0.91935483870967738</v>
      </c>
      <c r="X5" s="22">
        <f>(56-5)/56</f>
        <v>0.9107142857142857</v>
      </c>
      <c r="Y5" s="22">
        <f>(56-5)/56</f>
        <v>0.9107142857142857</v>
      </c>
      <c r="Z5" s="22">
        <f>(61-5)/61</f>
        <v>0.91803278688524592</v>
      </c>
      <c r="AA5" s="22">
        <f>(61-5)/61</f>
        <v>0.91803278688524592</v>
      </c>
      <c r="AB5" s="22">
        <f>(51-5)/51</f>
        <v>0.90196078431372551</v>
      </c>
      <c r="AC5" s="22">
        <f>(54-5)/54</f>
        <v>0.90740740740740744</v>
      </c>
      <c r="AD5" s="22">
        <f>(52-5)/52</f>
        <v>0.90384615384615385</v>
      </c>
      <c r="AE5" s="20">
        <f>(256-25)/256</f>
        <v>0.90234375</v>
      </c>
      <c r="AF5" s="20">
        <f>(60-5)/60</f>
        <v>0.91666666666666663</v>
      </c>
      <c r="AG5" s="20">
        <f>(64-5)/64</f>
        <v>0.921875</v>
      </c>
      <c r="AH5" s="20">
        <f>(57-5)/57</f>
        <v>0.91228070175438591</v>
      </c>
      <c r="AI5" s="20">
        <f>(58-5)/58</f>
        <v>0.91379310344827591</v>
      </c>
      <c r="AJ5" s="20">
        <f>(58-5)/58</f>
        <v>0.91379310344827591</v>
      </c>
      <c r="AK5" s="20">
        <f>(59-5)/59</f>
        <v>0.9152542372881356</v>
      </c>
      <c r="AL5" s="20">
        <f>(61-5)/61</f>
        <v>0.91803278688524592</v>
      </c>
      <c r="AM5" s="20">
        <f>(61-5)/61</f>
        <v>0.91803278688524592</v>
      </c>
      <c r="AN5" s="20">
        <f>(64-5)/64</f>
        <v>0.921875</v>
      </c>
      <c r="AO5" s="20">
        <f>(254-25)/254</f>
        <v>0.90157480314960625</v>
      </c>
      <c r="AP5" s="20">
        <f>(52-5)/52</f>
        <v>0.90384615384615385</v>
      </c>
      <c r="AQ5" s="20">
        <f>(53-5)/53</f>
        <v>0.90566037735849059</v>
      </c>
      <c r="AR5" s="20">
        <f>(53-5)/53</f>
        <v>0.90566037735849059</v>
      </c>
      <c r="AS5" s="20">
        <f>(53-5)/53</f>
        <v>0.90566037735849059</v>
      </c>
      <c r="AT5" s="20">
        <f>(55-5)/55</f>
        <v>0.90909090909090906</v>
      </c>
      <c r="AU5" s="20">
        <f>(54-5)/54</f>
        <v>0.90740740740740744</v>
      </c>
      <c r="AV5" s="20">
        <f>(60-5)/60</f>
        <v>0.91666666666666663</v>
      </c>
      <c r="AW5" s="20">
        <f>(54-5)/54</f>
        <v>0.90740740740740744</v>
      </c>
      <c r="AX5" s="20">
        <f>(59-5)/59</f>
        <v>0.9152542372881356</v>
      </c>
      <c r="AY5" s="20">
        <f>(253-25)/253</f>
        <v>0.90118577075098816</v>
      </c>
      <c r="AZ5" s="20">
        <f>(62-5)/62</f>
        <v>0.91935483870967738</v>
      </c>
      <c r="BA5" s="20">
        <f>(61-5)/61</f>
        <v>0.91803278688524592</v>
      </c>
      <c r="BB5" s="20">
        <f>(60-5)/60</f>
        <v>0.91666666666666663</v>
      </c>
      <c r="BC5" s="20">
        <f>(60-5)/60</f>
        <v>0.91666666666666663</v>
      </c>
      <c r="BD5" s="20">
        <f>(60-5)/60</f>
        <v>0.91666666666666663</v>
      </c>
      <c r="BE5" s="20">
        <f>(53-5)/53</f>
        <v>0.90566037735849059</v>
      </c>
      <c r="BF5" s="20">
        <f>(55-5)/55</f>
        <v>0.90909090909090906</v>
      </c>
      <c r="BG5" s="20">
        <f>(56-5)/56</f>
        <v>0.9107142857142857</v>
      </c>
      <c r="BH5" s="20">
        <f>(55-5)/55</f>
        <v>0.90909090909090906</v>
      </c>
      <c r="BI5" s="20">
        <f>(239-25)/239</f>
        <v>0.89539748953974896</v>
      </c>
      <c r="BJ5" s="20">
        <f>(58-5)/58</f>
        <v>0.91379310344827591</v>
      </c>
      <c r="BK5" s="20">
        <f>(56-5)/56</f>
        <v>0.9107142857142857</v>
      </c>
      <c r="BL5" s="20">
        <f>(59-5)/59</f>
        <v>0.9152542372881356</v>
      </c>
      <c r="BM5" s="20">
        <f>(60-5)/60</f>
        <v>0.91666666666666663</v>
      </c>
      <c r="BN5" s="20">
        <f>(66-5)/66</f>
        <v>0.9242424242424242</v>
      </c>
      <c r="BO5" s="20">
        <f>(64-5)/64</f>
        <v>0.921875</v>
      </c>
      <c r="BP5" s="20">
        <f>(58-5)/58</f>
        <v>0.91379310344827591</v>
      </c>
      <c r="BQ5" s="20">
        <f>(57-5)/57</f>
        <v>0.91228070175438591</v>
      </c>
      <c r="BR5" s="20">
        <f>(62-5)/62</f>
        <v>0.91935483870967738</v>
      </c>
    </row>
    <row r="6" spans="1:71" s="26" customFormat="1" ht="16" customHeight="1" x14ac:dyDescent="0.15">
      <c r="A6" s="23" t="s">
        <v>68</v>
      </c>
      <c r="K6" s="24">
        <v>25</v>
      </c>
      <c r="L6" s="24">
        <v>25</v>
      </c>
      <c r="M6" s="24">
        <v>25</v>
      </c>
      <c r="N6" s="24">
        <v>25</v>
      </c>
      <c r="O6" s="24">
        <v>25</v>
      </c>
      <c r="P6" s="24">
        <v>25</v>
      </c>
      <c r="Q6" s="24">
        <v>25</v>
      </c>
      <c r="R6" s="24">
        <v>25</v>
      </c>
      <c r="S6" s="24">
        <v>25</v>
      </c>
      <c r="T6" s="24">
        <v>25</v>
      </c>
      <c r="U6" s="24">
        <v>25</v>
      </c>
      <c r="V6" s="24">
        <v>25</v>
      </c>
      <c r="W6" s="24">
        <v>26</v>
      </c>
      <c r="X6" s="24">
        <v>26</v>
      </c>
      <c r="Y6" s="24">
        <v>25</v>
      </c>
      <c r="Z6" s="24">
        <v>27</v>
      </c>
      <c r="AA6" s="24">
        <v>25</v>
      </c>
      <c r="AB6" s="24">
        <v>26</v>
      </c>
      <c r="AC6" s="24">
        <v>25</v>
      </c>
      <c r="AD6" s="24">
        <v>25</v>
      </c>
      <c r="AE6" s="24">
        <v>5.5</v>
      </c>
      <c r="AF6" s="24">
        <v>25</v>
      </c>
      <c r="AG6" s="24">
        <v>24</v>
      </c>
      <c r="AH6" s="24">
        <v>25</v>
      </c>
      <c r="AI6" s="24">
        <v>25</v>
      </c>
      <c r="AJ6" s="24">
        <v>25</v>
      </c>
      <c r="AK6" s="24">
        <v>25</v>
      </c>
      <c r="AL6" s="24">
        <v>25</v>
      </c>
      <c r="AM6" s="24">
        <v>25</v>
      </c>
      <c r="AN6" s="24">
        <v>27</v>
      </c>
      <c r="AO6" s="24">
        <v>5</v>
      </c>
      <c r="AP6" s="24">
        <v>24</v>
      </c>
      <c r="AQ6" s="24">
        <v>26</v>
      </c>
      <c r="AR6" s="24">
        <v>25</v>
      </c>
      <c r="AS6" s="24">
        <v>25</v>
      </c>
      <c r="AT6" s="24">
        <v>25</v>
      </c>
      <c r="AU6" s="24">
        <v>27</v>
      </c>
      <c r="AV6" s="24">
        <v>26</v>
      </c>
      <c r="AW6" s="24">
        <v>25</v>
      </c>
      <c r="AX6" s="24">
        <v>25</v>
      </c>
      <c r="AY6" s="24">
        <v>2.5</v>
      </c>
      <c r="AZ6" s="24">
        <v>18</v>
      </c>
      <c r="BA6" s="24">
        <v>22</v>
      </c>
      <c r="BB6" s="24">
        <v>22.5</v>
      </c>
      <c r="BC6" s="24">
        <v>22</v>
      </c>
      <c r="BD6" s="24">
        <v>25</v>
      </c>
      <c r="BE6" s="24">
        <v>25</v>
      </c>
      <c r="BF6" s="24">
        <v>25</v>
      </c>
      <c r="BG6" s="24">
        <v>25</v>
      </c>
      <c r="BH6" s="24">
        <v>28</v>
      </c>
      <c r="BI6" s="24">
        <v>2.5</v>
      </c>
      <c r="BJ6" s="24">
        <v>5</v>
      </c>
      <c r="BK6" s="24">
        <v>8.5</v>
      </c>
      <c r="BL6" s="24">
        <v>9</v>
      </c>
      <c r="BM6" s="24">
        <v>8</v>
      </c>
      <c r="BN6" s="24">
        <v>15</v>
      </c>
      <c r="BO6" s="24">
        <v>15</v>
      </c>
      <c r="BP6" s="24">
        <v>20</v>
      </c>
      <c r="BQ6" s="24">
        <v>17</v>
      </c>
      <c r="BR6" s="24">
        <v>20</v>
      </c>
    </row>
    <row r="7" spans="1:71" s="31" customFormat="1" ht="16" customHeight="1" x14ac:dyDescent="0.15">
      <c r="A7" s="27" t="s">
        <v>69</v>
      </c>
      <c r="K7" s="30">
        <v>44516</v>
      </c>
      <c r="L7" s="30">
        <v>44511</v>
      </c>
      <c r="M7" s="30">
        <v>44512</v>
      </c>
      <c r="N7" s="30">
        <v>44514</v>
      </c>
      <c r="O7" s="30">
        <v>44515</v>
      </c>
      <c r="P7" s="30">
        <v>44516</v>
      </c>
      <c r="Q7" s="30">
        <v>44517</v>
      </c>
      <c r="R7" s="30">
        <v>44518</v>
      </c>
      <c r="S7" s="30">
        <v>44519</v>
      </c>
      <c r="T7" s="30">
        <v>44521</v>
      </c>
      <c r="U7" s="30">
        <v>44518</v>
      </c>
      <c r="V7" s="30">
        <v>44496</v>
      </c>
      <c r="W7" s="30">
        <v>44497</v>
      </c>
      <c r="X7" s="30">
        <v>44498</v>
      </c>
      <c r="Y7" s="30">
        <v>44502</v>
      </c>
      <c r="Z7" s="30">
        <v>44503</v>
      </c>
      <c r="AA7" s="30">
        <v>44504</v>
      </c>
      <c r="AB7" s="30">
        <v>44505</v>
      </c>
      <c r="AC7" s="30">
        <v>44509</v>
      </c>
      <c r="AD7" s="30">
        <v>44510</v>
      </c>
      <c r="AE7" s="30">
        <v>44411</v>
      </c>
      <c r="AF7" s="30">
        <v>44481</v>
      </c>
      <c r="AG7" s="30">
        <v>44482</v>
      </c>
      <c r="AH7" s="30">
        <v>44483</v>
      </c>
      <c r="AI7" s="30">
        <v>44484</v>
      </c>
      <c r="AJ7" s="30">
        <v>44488</v>
      </c>
      <c r="AK7" s="30">
        <v>44489</v>
      </c>
      <c r="AL7" s="30">
        <v>44490</v>
      </c>
      <c r="AM7" s="30">
        <v>44491</v>
      </c>
      <c r="AN7" s="30">
        <v>44495</v>
      </c>
      <c r="AO7" s="30">
        <v>44410</v>
      </c>
      <c r="AP7" s="30">
        <v>44461</v>
      </c>
      <c r="AQ7" s="30">
        <v>44462</v>
      </c>
      <c r="AR7" s="30">
        <v>44463</v>
      </c>
      <c r="AS7" s="30">
        <v>44467</v>
      </c>
      <c r="AT7" s="30">
        <v>44468</v>
      </c>
      <c r="AU7" s="30">
        <v>44469</v>
      </c>
      <c r="AV7" s="30">
        <v>44470</v>
      </c>
      <c r="AW7" s="30">
        <v>44474</v>
      </c>
      <c r="AX7" s="30">
        <v>44475</v>
      </c>
      <c r="AY7" s="30">
        <v>44388</v>
      </c>
      <c r="AZ7" s="30">
        <v>44441</v>
      </c>
      <c r="BA7" s="30">
        <v>44446</v>
      </c>
      <c r="BB7" s="30">
        <v>44447</v>
      </c>
      <c r="BC7" s="30">
        <v>44449</v>
      </c>
      <c r="BD7" s="30">
        <v>44452</v>
      </c>
      <c r="BE7" s="30">
        <v>44454</v>
      </c>
      <c r="BF7" s="30">
        <v>44455</v>
      </c>
      <c r="BG7" s="30">
        <v>44456</v>
      </c>
      <c r="BH7" s="30">
        <v>44459</v>
      </c>
      <c r="BI7" s="28">
        <v>44387</v>
      </c>
      <c r="BJ7" s="28">
        <v>44413</v>
      </c>
      <c r="BK7" s="28">
        <v>44415</v>
      </c>
      <c r="BL7" s="28">
        <v>44417</v>
      </c>
      <c r="BM7" s="28">
        <v>44419</v>
      </c>
      <c r="BN7" s="28">
        <v>44420</v>
      </c>
      <c r="BO7" s="28">
        <v>44424</v>
      </c>
      <c r="BP7" s="28">
        <v>44432</v>
      </c>
      <c r="BQ7" s="28">
        <v>44434</v>
      </c>
      <c r="BR7" s="28">
        <v>44438</v>
      </c>
    </row>
    <row r="8" spans="1:71" s="37" customFormat="1" ht="14" x14ac:dyDescent="0.15">
      <c r="A8" s="38" t="s">
        <v>85</v>
      </c>
      <c r="B8" s="38" t="s">
        <v>224</v>
      </c>
      <c r="C8" s="37" t="s">
        <v>516</v>
      </c>
      <c r="D8" s="38" t="s">
        <v>225</v>
      </c>
      <c r="E8" s="38" t="s">
        <v>132</v>
      </c>
      <c r="F8" s="39" t="s">
        <v>86</v>
      </c>
      <c r="G8" s="39"/>
      <c r="H8" s="38"/>
      <c r="I8" s="38"/>
      <c r="J8" s="38"/>
      <c r="K8" s="41" t="s">
        <v>57</v>
      </c>
      <c r="L8" s="41" t="s">
        <v>58</v>
      </c>
      <c r="M8" s="41" t="s">
        <v>59</v>
      </c>
      <c r="N8" s="41" t="s">
        <v>60</v>
      </c>
      <c r="O8" s="41" t="s">
        <v>61</v>
      </c>
      <c r="P8" s="41" t="s">
        <v>62</v>
      </c>
      <c r="Q8" s="41" t="s">
        <v>63</v>
      </c>
      <c r="R8" s="41" t="s">
        <v>64</v>
      </c>
      <c r="S8" s="41" t="s">
        <v>65</v>
      </c>
      <c r="T8" s="41" t="s">
        <v>66</v>
      </c>
      <c r="U8" s="41" t="s">
        <v>47</v>
      </c>
      <c r="V8" s="41" t="s">
        <v>48</v>
      </c>
      <c r="W8" s="41" t="s">
        <v>49</v>
      </c>
      <c r="X8" s="41" t="s">
        <v>50</v>
      </c>
      <c r="Y8" s="41" t="s">
        <v>51</v>
      </c>
      <c r="Z8" s="41" t="s">
        <v>52</v>
      </c>
      <c r="AA8" s="41" t="s">
        <v>53</v>
      </c>
      <c r="AB8" s="41" t="s">
        <v>54</v>
      </c>
      <c r="AC8" s="41" t="s">
        <v>55</v>
      </c>
      <c r="AD8" s="41" t="s">
        <v>56</v>
      </c>
      <c r="AE8" s="41" t="s">
        <v>37</v>
      </c>
      <c r="AF8" s="41" t="s">
        <v>38</v>
      </c>
      <c r="AG8" s="41" t="s">
        <v>39</v>
      </c>
      <c r="AH8" s="41" t="s">
        <v>40</v>
      </c>
      <c r="AI8" s="41" t="s">
        <v>41</v>
      </c>
      <c r="AJ8" s="41" t="s">
        <v>42</v>
      </c>
      <c r="AK8" s="41" t="s">
        <v>43</v>
      </c>
      <c r="AL8" s="41" t="s">
        <v>44</v>
      </c>
      <c r="AM8" s="41" t="s">
        <v>45</v>
      </c>
      <c r="AN8" s="41" t="s">
        <v>46</v>
      </c>
      <c r="AO8" s="41" t="s">
        <v>27</v>
      </c>
      <c r="AP8" s="41" t="s">
        <v>28</v>
      </c>
      <c r="AQ8" s="41" t="s">
        <v>29</v>
      </c>
      <c r="AR8" s="41" t="s">
        <v>30</v>
      </c>
      <c r="AS8" s="41" t="s">
        <v>31</v>
      </c>
      <c r="AT8" s="41" t="s">
        <v>32</v>
      </c>
      <c r="AU8" s="41" t="s">
        <v>33</v>
      </c>
      <c r="AV8" s="41" t="s">
        <v>34</v>
      </c>
      <c r="AW8" s="41" t="s">
        <v>35</v>
      </c>
      <c r="AX8" s="41" t="s">
        <v>36</v>
      </c>
      <c r="AY8" s="41" t="s">
        <v>17</v>
      </c>
      <c r="AZ8" s="41" t="s">
        <v>18</v>
      </c>
      <c r="BA8" s="41" t="s">
        <v>19</v>
      </c>
      <c r="BB8" s="41" t="s">
        <v>20</v>
      </c>
      <c r="BC8" s="41" t="s">
        <v>21</v>
      </c>
      <c r="BD8" s="41" t="s">
        <v>22</v>
      </c>
      <c r="BE8" s="41" t="s">
        <v>23</v>
      </c>
      <c r="BF8" s="41" t="s">
        <v>24</v>
      </c>
      <c r="BG8" s="41" t="s">
        <v>25</v>
      </c>
      <c r="BH8" s="41" t="s">
        <v>26</v>
      </c>
      <c r="BI8" s="41" t="s">
        <v>6</v>
      </c>
      <c r="BJ8" s="41" t="s">
        <v>7</v>
      </c>
      <c r="BK8" s="41" t="s">
        <v>8</v>
      </c>
      <c r="BL8" s="41" t="s">
        <v>10</v>
      </c>
      <c r="BM8" s="41" t="s">
        <v>11</v>
      </c>
      <c r="BN8" s="41" t="s">
        <v>12</v>
      </c>
      <c r="BO8" s="41" t="s">
        <v>13</v>
      </c>
      <c r="BP8" s="41" t="s">
        <v>14</v>
      </c>
      <c r="BQ8" s="41" t="s">
        <v>15</v>
      </c>
      <c r="BR8" s="41" t="s">
        <v>16</v>
      </c>
      <c r="BS8" s="36"/>
    </row>
    <row r="9" spans="1:71" s="37" customFormat="1" ht="14" x14ac:dyDescent="0.15">
      <c r="A9" s="38"/>
      <c r="B9" s="38"/>
      <c r="C9" s="38"/>
      <c r="D9" s="38"/>
      <c r="E9" s="38"/>
      <c r="F9" s="44" t="s">
        <v>87</v>
      </c>
      <c r="G9" s="44"/>
      <c r="H9" s="45" t="s">
        <v>88</v>
      </c>
      <c r="I9" s="45"/>
      <c r="J9" s="45"/>
      <c r="K9" s="42"/>
      <c r="L9" s="42"/>
      <c r="M9" s="42"/>
      <c r="N9" s="42"/>
      <c r="O9" s="42"/>
      <c r="P9" s="42"/>
      <c r="Q9" s="42"/>
      <c r="R9" s="42"/>
      <c r="S9" s="42"/>
      <c r="T9" s="42"/>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36"/>
    </row>
    <row r="10" spans="1:71" s="37" customFormat="1" ht="16" customHeight="1" x14ac:dyDescent="0.15">
      <c r="F10" s="39" t="s">
        <v>89</v>
      </c>
      <c r="G10" s="39" t="s">
        <v>90</v>
      </c>
      <c r="H10" s="38" t="s">
        <v>89</v>
      </c>
      <c r="I10" s="38" t="s">
        <v>90</v>
      </c>
      <c r="J10" s="38" t="s">
        <v>133</v>
      </c>
      <c r="K10" s="38"/>
      <c r="L10" s="38"/>
      <c r="M10" s="38"/>
      <c r="N10" s="38"/>
      <c r="O10" s="38"/>
      <c r="P10" s="38"/>
      <c r="Q10" s="38"/>
      <c r="R10" s="38"/>
      <c r="S10" s="38"/>
      <c r="T10" s="38"/>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7"/>
    </row>
    <row r="11" spans="1:71" ht="16" customHeight="1" x14ac:dyDescent="0.15">
      <c r="A11" s="50" t="s">
        <v>159</v>
      </c>
      <c r="B11" s="159" t="s">
        <v>517</v>
      </c>
      <c r="C11" s="52" t="s">
        <v>227</v>
      </c>
      <c r="D11" s="52" t="s">
        <v>536</v>
      </c>
      <c r="E11" s="130" t="s">
        <v>131</v>
      </c>
      <c r="F11" s="51">
        <v>0.2</v>
      </c>
      <c r="G11" s="51">
        <v>0.2</v>
      </c>
      <c r="H11" s="52">
        <f t="shared" ref="H11:I31" si="0">F11*20</f>
        <v>4</v>
      </c>
      <c r="I11" s="52">
        <f t="shared" si="0"/>
        <v>4</v>
      </c>
      <c r="J11" s="52"/>
      <c r="K11" s="211">
        <f>RawCounts400All!L11/(PropCntd400!K11* K$5*K$6)*1000</f>
        <v>0</v>
      </c>
      <c r="L11" s="211">
        <f>RawCounts400All!M11/(PropCntd400!L11* L$5*L$6)*1000</f>
        <v>0</v>
      </c>
      <c r="M11" s="211">
        <f>RawCounts400All!N11/(PropCntd400!M11* M$5*M$6)*1000</f>
        <v>0</v>
      </c>
      <c r="N11" s="211">
        <f>RawCounts400All!O11/(PropCntd400!N11* N$5*N$6)*1000</f>
        <v>0</v>
      </c>
      <c r="O11" s="211">
        <f>RawCounts400All!P11/(PropCntd400!O11* O$5*O$6)*1000</f>
        <v>0</v>
      </c>
      <c r="P11" s="211">
        <f>RawCounts400All!Q11/(PropCntd400!P11* P$5*P$6)*1000</f>
        <v>0</v>
      </c>
      <c r="Q11" s="211">
        <f>RawCounts400All!R11/(PropCntd400!Q11* Q$5*Q$6)*1000</f>
        <v>0</v>
      </c>
      <c r="R11" s="211">
        <f>RawCounts400All!S11/(PropCntd400!R11* R$5*R$6)*1000</f>
        <v>0</v>
      </c>
      <c r="S11" s="211">
        <f>RawCounts400All!T11/(PropCntd400!S11* S$5*S$6)*1000</f>
        <v>0</v>
      </c>
      <c r="T11" s="211">
        <f>RawCounts400All!U11/(PropCntd400!T11* T$5*T$6)*1000</f>
        <v>0</v>
      </c>
      <c r="U11" s="211">
        <f>RawCounts400All!V11/(PropCntd400!U11* U$5*U$6)*1000</f>
        <v>0</v>
      </c>
      <c r="V11" s="211">
        <f>RawCounts400All!W11/(PropCntd400!V11* V$5*V$6)*1000</f>
        <v>0</v>
      </c>
      <c r="W11" s="211">
        <f>RawCounts400All!X11/(PropCntd400!W11* W$5*W$6)*1000</f>
        <v>0</v>
      </c>
      <c r="X11" s="211">
        <f>RawCounts400All!Y11/(PropCntd400!X11* X$5*X$6)*1000</f>
        <v>0</v>
      </c>
      <c r="Y11" s="211">
        <f>RawCounts400All!Z11/(PropCntd400!Y11* Y$5*Y$6)*1000</f>
        <v>0</v>
      </c>
      <c r="Z11" s="211">
        <f>RawCounts400All!AA11/(PropCntd400!Z11* Z$5*Z$6)*1000</f>
        <v>0</v>
      </c>
      <c r="AA11" s="211">
        <f>RawCounts400All!AB11/(PropCntd400!AA11* AA$5*AA$6)*1000</f>
        <v>0</v>
      </c>
      <c r="AB11" s="211">
        <f>RawCounts400All!AC11/(PropCntd400!AB11* AB$5*AB$6)*1000</f>
        <v>0</v>
      </c>
      <c r="AC11" s="211">
        <f>RawCounts400All!AD11/(PropCntd400!AC11* AC$5*AC$6)*1000</f>
        <v>0</v>
      </c>
      <c r="AD11" s="211">
        <f>RawCounts400All!AE11/(PropCntd400!AD11* AD$5*AD$6)*1000</f>
        <v>0</v>
      </c>
      <c r="AE11" s="211">
        <f>RawCounts400All!AF11/(PropCntd400!AE11* AE$5*AE$6)*1000</f>
        <v>0</v>
      </c>
      <c r="AF11" s="211">
        <f>RawCounts400All!AG11/(PropCntd400!AF11* AF$5*AF$6)*1000</f>
        <v>0</v>
      </c>
      <c r="AG11" s="211">
        <f>RawCounts400All!AH11/(PropCntd400!AG11* AG$5*AG$6)*1000</f>
        <v>0</v>
      </c>
      <c r="AH11" s="211">
        <f>RawCounts400All!AI11/(PropCntd400!AH11* AH$5*AH$6)*1000</f>
        <v>0</v>
      </c>
      <c r="AI11" s="211">
        <f>RawCounts400All!AJ11/(PropCntd400!AI11* AI$5*AI$6)*1000</f>
        <v>0</v>
      </c>
      <c r="AJ11" s="211">
        <f>RawCounts400All!AK11/(PropCntd400!AJ11* AJ$5*AJ$6)*1000</f>
        <v>0</v>
      </c>
      <c r="AK11" s="211">
        <f>RawCounts400All!AL11/(PropCntd400!AK11* AK$5*AK$6)*1000</f>
        <v>437.03703703703701</v>
      </c>
      <c r="AL11" s="211">
        <f>RawCounts400All!AM11/(PropCntd400!AL11* AL$5*AL$6)*1000</f>
        <v>0</v>
      </c>
      <c r="AM11" s="211">
        <f>RawCounts400All!AN11/(PropCntd400!AM11* AM$5*AM$6)*1000</f>
        <v>0</v>
      </c>
      <c r="AN11" s="211">
        <f>RawCounts400All!AO11/(PropCntd400!AN11* AN$5*AN$6)*1000</f>
        <v>0</v>
      </c>
      <c r="AO11" s="211">
        <f>RawCounts400All!AP11/(PropCntd400!AO11* AO$5*AO$6)*1000</f>
        <v>0</v>
      </c>
      <c r="AP11" s="211">
        <f>RawCounts400All!AQ11/(PropCntd400!AP11* AP$5*AP$6)*1000</f>
        <v>0</v>
      </c>
      <c r="AQ11" s="211">
        <f>RawCounts400All!AR11/(PropCntd400!AQ11* AQ$5*AQ$6)*1000</f>
        <v>0</v>
      </c>
      <c r="AR11" s="211">
        <f>RawCounts400All!AS11/(PropCntd400!AR11* AR$5*AR$6)*1000</f>
        <v>0</v>
      </c>
      <c r="AS11" s="211">
        <f>RawCounts400All!AT11/(PropCntd400!AS11* AS$5*AS$6)*1000</f>
        <v>0</v>
      </c>
      <c r="AT11" s="211">
        <f>RawCounts400All!AU11/(PropCntd400!AT11* AT$5*AT$6)*1000</f>
        <v>0</v>
      </c>
      <c r="AU11" s="211">
        <f>RawCounts400All!AV11/(PropCntd400!AU11* AU$5*AU$6)*1000</f>
        <v>0</v>
      </c>
      <c r="AV11" s="211">
        <f>RawCounts400All!AW11/(PropCntd400!AV11* AV$5*AV$6)*1000</f>
        <v>0</v>
      </c>
      <c r="AW11" s="211">
        <f>RawCounts400All!AX11/(PropCntd400!AW11* AW$5*AW$6)*1000</f>
        <v>0</v>
      </c>
      <c r="AX11" s="211">
        <f>RawCounts400All!AY11/(PropCntd400!AX11* AX$5*AX$6)*1000</f>
        <v>0</v>
      </c>
      <c r="AY11" s="211">
        <f>RawCounts400All!AZ11/(PropCntd400!AY11* AY$5*AY$6)*1000</f>
        <v>0</v>
      </c>
      <c r="AZ11" s="211">
        <f>RawCounts400All!BA11/(PropCntd400!AZ11* AZ$5*AZ$6)*1000</f>
        <v>0</v>
      </c>
      <c r="BA11" s="211">
        <f>RawCounts400All!BB11/(PropCntd400!BA11* BA$5*BA$6)*1000</f>
        <v>0</v>
      </c>
      <c r="BB11" s="211">
        <f>RawCounts400All!BC11/(PropCntd400!BB11* BB$5*BB$6)*1000</f>
        <v>0</v>
      </c>
      <c r="BC11" s="211">
        <f>RawCounts400All!BD11/(PropCntd400!BC11* BC$5*BC$6)*1000</f>
        <v>0</v>
      </c>
      <c r="BD11" s="211">
        <f>RawCounts400All!BE11/(PropCntd400!BD11* BD$5*BD$6)*1000</f>
        <v>0</v>
      </c>
      <c r="BE11" s="211">
        <f>RawCounts400All!BF11/(PropCntd400!BE11* BE$5*BE$6)*1000</f>
        <v>0</v>
      </c>
      <c r="BF11" s="211">
        <f>RawCounts400All!BG11/(PropCntd400!BF11* BF$5*BF$6)*1000</f>
        <v>0</v>
      </c>
      <c r="BG11" s="211">
        <f>RawCounts400All!BH11/(PropCntd400!BG11* BG$5*BG$6)*1000</f>
        <v>0</v>
      </c>
      <c r="BH11" s="211">
        <f>RawCounts400All!BI11/(PropCntd400!BH11* BH$5*BH$6)*1000</f>
        <v>0</v>
      </c>
      <c r="BI11" s="211">
        <f>RawCounts400All!BJ11/(PropCntd400!BI11* BI$5*BI$6)*1000</f>
        <v>59563.862928348914</v>
      </c>
      <c r="BJ11" s="211">
        <f>RawCounts400All!BK11/(PropCntd400!BJ11* BJ$5*BJ$6)*1000</f>
        <v>0</v>
      </c>
      <c r="BK11" s="211">
        <f>RawCounts400All!BL11/(PropCntd400!BK11* BK$5*BK$6)*1000</f>
        <v>0</v>
      </c>
      <c r="BL11" s="211">
        <f>RawCounts400All!BM11/(PropCntd400!BL11* BL$5*BL$6)*1000</f>
        <v>21244.855967078187</v>
      </c>
      <c r="BM11" s="211">
        <f>RawCounts400All!BN11/(PropCntd400!BM11* BM$5*BM$6)*1000</f>
        <v>0</v>
      </c>
      <c r="BN11" s="211">
        <f>RawCounts400All!BO11/(PropCntd400!BN11* BN$5*BN$6)*1000</f>
        <v>0</v>
      </c>
      <c r="BO11" s="211">
        <f>RawCounts400All!BP11/(PropCntd400!BO11* BO$5*BO$6)*1000</f>
        <v>0</v>
      </c>
      <c r="BP11" s="211">
        <f>RawCounts400All!BQ11/(PropCntd400!BP11* BP$5*BP$6)*1000</f>
        <v>0</v>
      </c>
      <c r="BQ11" s="211">
        <f>RawCounts400All!BR11/(PropCntd400!BQ11* BQ$5*BQ$6)*1000</f>
        <v>0</v>
      </c>
      <c r="BR11" s="211">
        <f>RawCounts400All!BS11/(PropCntd400!BR11* BR$5*BR$6)*1000</f>
        <v>0</v>
      </c>
      <c r="BS11" s="47"/>
    </row>
    <row r="12" spans="1:71" ht="16" customHeight="1" x14ac:dyDescent="0.15">
      <c r="A12" s="50" t="s">
        <v>160</v>
      </c>
      <c r="B12" s="159" t="s">
        <v>517</v>
      </c>
      <c r="C12" s="52" t="s">
        <v>227</v>
      </c>
      <c r="D12" s="52" t="s">
        <v>537</v>
      </c>
      <c r="E12" s="130" t="s">
        <v>131</v>
      </c>
      <c r="F12" s="51">
        <v>0.2</v>
      </c>
      <c r="G12" s="51">
        <v>0.8</v>
      </c>
      <c r="H12" s="52">
        <f t="shared" si="0"/>
        <v>4</v>
      </c>
      <c r="I12" s="52">
        <f t="shared" si="0"/>
        <v>16</v>
      </c>
      <c r="J12" s="52"/>
      <c r="K12" s="211">
        <f>RawCounts400All!L12/(PropCntd400!K12* K$5*K$6)*1000</f>
        <v>0</v>
      </c>
      <c r="L12" s="211">
        <f>RawCounts400All!M12/(PropCntd400!L12* L$5*L$6)*1000</f>
        <v>0</v>
      </c>
      <c r="M12" s="211">
        <f>RawCounts400All!N12/(PropCntd400!M12* M$5*M$6)*1000</f>
        <v>0</v>
      </c>
      <c r="N12" s="211">
        <f>RawCounts400All!O12/(PropCntd400!N12* N$5*N$6)*1000</f>
        <v>0</v>
      </c>
      <c r="O12" s="211">
        <f>RawCounts400All!P12/(PropCntd400!O12* O$5*O$6)*1000</f>
        <v>0</v>
      </c>
      <c r="P12" s="211">
        <f>RawCounts400All!Q12/(PropCntd400!P12* P$5*P$6)*1000</f>
        <v>0</v>
      </c>
      <c r="Q12" s="211">
        <f>RawCounts400All!R12/(PropCntd400!Q12* Q$5*Q$6)*1000</f>
        <v>0</v>
      </c>
      <c r="R12" s="211">
        <f>RawCounts400All!S12/(PropCntd400!R12* R$5*R$6)*1000</f>
        <v>0</v>
      </c>
      <c r="S12" s="211">
        <f>RawCounts400All!T12/(PropCntd400!S12* S$5*S$6)*1000</f>
        <v>0</v>
      </c>
      <c r="T12" s="211">
        <f>RawCounts400All!U12/(PropCntd400!T12* T$5*T$6)*1000</f>
        <v>0</v>
      </c>
      <c r="U12" s="211">
        <f>RawCounts400All!V12/(PropCntd400!U12* U$5*U$6)*1000</f>
        <v>0</v>
      </c>
      <c r="V12" s="211">
        <f>RawCounts400All!W12/(PropCntd400!V12* V$5*V$6)*1000</f>
        <v>0</v>
      </c>
      <c r="W12" s="211">
        <f>RawCounts400All!X12/(PropCntd400!W12* W$5*W$6)*1000</f>
        <v>0</v>
      </c>
      <c r="X12" s="211">
        <f>RawCounts400All!Y12/(PropCntd400!X12* X$5*X$6)*1000</f>
        <v>0</v>
      </c>
      <c r="Y12" s="211">
        <f>RawCounts400All!Z12/(PropCntd400!Y12* Y$5*Y$6)*1000</f>
        <v>0</v>
      </c>
      <c r="Z12" s="211">
        <f>RawCounts400All!AA12/(PropCntd400!Z12* Z$5*Z$6)*1000</f>
        <v>0</v>
      </c>
      <c r="AA12" s="211">
        <f>RawCounts400All!AB12/(PropCntd400!AA12* AA$5*AA$6)*1000</f>
        <v>0</v>
      </c>
      <c r="AB12" s="211">
        <f>RawCounts400All!AC12/(PropCntd400!AB12* AB$5*AB$6)*1000</f>
        <v>0</v>
      </c>
      <c r="AC12" s="211">
        <f>RawCounts400All!AD12/(PropCntd400!AC12* AC$5*AC$6)*1000</f>
        <v>0</v>
      </c>
      <c r="AD12" s="211">
        <f>RawCounts400All!AE12/(PropCntd400!AD12* AD$5*AD$6)*1000</f>
        <v>0</v>
      </c>
      <c r="AE12" s="211">
        <f>RawCounts400All!AF12/(PropCntd400!AE12* AE$5*AE$6)*1000</f>
        <v>0</v>
      </c>
      <c r="AF12" s="211">
        <f>RawCounts400All!AG12/(PropCntd400!AF12* AF$5*AF$6)*1000</f>
        <v>0</v>
      </c>
      <c r="AG12" s="211">
        <f>RawCounts400All!AH12/(PropCntd400!AG12* AG$5*AG$6)*1000</f>
        <v>0</v>
      </c>
      <c r="AH12" s="211">
        <f>RawCounts400All!AI12/(PropCntd400!AH12* AH$5*AH$6)*1000</f>
        <v>0</v>
      </c>
      <c r="AI12" s="211">
        <f>RawCounts400All!AJ12/(PropCntd400!AI12* AI$5*AI$6)*1000</f>
        <v>0</v>
      </c>
      <c r="AJ12" s="211">
        <f>RawCounts400All!AK12/(PropCntd400!AJ12* AJ$5*AJ$6)*1000</f>
        <v>0</v>
      </c>
      <c r="AK12" s="211">
        <f>RawCounts400All!AL12/(PropCntd400!AK12* AK$5*AK$6)*1000</f>
        <v>0</v>
      </c>
      <c r="AL12" s="211">
        <f>RawCounts400All!AM12/(PropCntd400!AL12* AL$5*AL$6)*1000</f>
        <v>0</v>
      </c>
      <c r="AM12" s="211">
        <f>RawCounts400All!AN12/(PropCntd400!AM12* AM$5*AM$6)*1000</f>
        <v>0</v>
      </c>
      <c r="AN12" s="211">
        <f>RawCounts400All!AO12/(PropCntd400!AN12* AN$5*AN$6)*1000</f>
        <v>0</v>
      </c>
      <c r="AO12" s="211">
        <f>RawCounts400All!AP12/(PropCntd400!AO12* AO$5*AO$6)*1000</f>
        <v>0</v>
      </c>
      <c r="AP12" s="211">
        <f>RawCounts400All!AQ12/(PropCntd400!AP12* AP$5*AP$6)*1000</f>
        <v>0</v>
      </c>
      <c r="AQ12" s="211">
        <f>RawCounts400All!AR12/(PropCntd400!AQ12* AQ$5*AQ$6)*1000</f>
        <v>0</v>
      </c>
      <c r="AR12" s="211">
        <f>RawCounts400All!AS12/(PropCntd400!AR12* AR$5*AR$6)*1000</f>
        <v>0</v>
      </c>
      <c r="AS12" s="211">
        <f>RawCounts400All!AT12/(PropCntd400!AS12* AS$5*AS$6)*1000</f>
        <v>0</v>
      </c>
      <c r="AT12" s="211">
        <f>RawCounts400All!AU12/(PropCntd400!AT12* AT$5*AT$6)*1000</f>
        <v>0</v>
      </c>
      <c r="AU12" s="211">
        <f>RawCounts400All!AV12/(PropCntd400!AU12* AU$5*AU$6)*1000</f>
        <v>0</v>
      </c>
      <c r="AV12" s="211">
        <f>RawCounts400All!AW12/(PropCntd400!AV12* AV$5*AV$6)*1000</f>
        <v>0</v>
      </c>
      <c r="AW12" s="211">
        <f>RawCounts400All!AX12/(PropCntd400!AW12* AW$5*AW$6)*1000</f>
        <v>0</v>
      </c>
      <c r="AX12" s="211">
        <f>RawCounts400All!AY12/(PropCntd400!AX12* AX$5*AX$6)*1000</f>
        <v>0</v>
      </c>
      <c r="AY12" s="211">
        <f>RawCounts400All!AZ12/(PropCntd400!AY12* AY$5*AY$6)*1000</f>
        <v>0</v>
      </c>
      <c r="AZ12" s="211">
        <f>RawCounts400All!BA12/(PropCntd400!AZ12* AZ$5*AZ$6)*1000</f>
        <v>0</v>
      </c>
      <c r="BA12" s="211">
        <f>RawCounts400All!BB12/(PropCntd400!BA12* BA$5*BA$6)*1000</f>
        <v>0</v>
      </c>
      <c r="BB12" s="211">
        <f>RawCounts400All!BC12/(PropCntd400!BB12* BB$5*BB$6)*1000</f>
        <v>0</v>
      </c>
      <c r="BC12" s="211">
        <f>RawCounts400All!BD12/(PropCntd400!BC12* BC$5*BC$6)*1000</f>
        <v>0</v>
      </c>
      <c r="BD12" s="211">
        <f>RawCounts400All!BE12/(PropCntd400!BD12* BD$5*BD$6)*1000</f>
        <v>0</v>
      </c>
      <c r="BE12" s="211">
        <f>RawCounts400All!BF12/(PropCntd400!BE12* BE$5*BE$6)*1000</f>
        <v>0</v>
      </c>
      <c r="BF12" s="211">
        <f>RawCounts400All!BG12/(PropCntd400!BF12* BF$5*BF$6)*1000</f>
        <v>0</v>
      </c>
      <c r="BG12" s="211">
        <f>RawCounts400All!BH12/(PropCntd400!BG12* BG$5*BG$6)*1000</f>
        <v>0</v>
      </c>
      <c r="BH12" s="211">
        <f>RawCounts400All!BI12/(PropCntd400!BH12* BH$5*BH$6)*1000</f>
        <v>0</v>
      </c>
      <c r="BI12" s="211">
        <f>RawCounts400All!BJ12/(PropCntd400!BI12* BI$5*BI$6)*1000</f>
        <v>7445.4828660436142</v>
      </c>
      <c r="BJ12" s="211">
        <f>RawCounts400All!BK12/(PropCntd400!BJ12* BJ$5*BJ$6)*1000</f>
        <v>0</v>
      </c>
      <c r="BK12" s="211">
        <f>RawCounts400All!BL12/(PropCntd400!BK12* BK$5*BK$6)*1000</f>
        <v>0</v>
      </c>
      <c r="BL12" s="211">
        <f>RawCounts400All!BM12/(PropCntd400!BL12* BL$5*BL$6)*1000</f>
        <v>0</v>
      </c>
      <c r="BM12" s="211">
        <f>RawCounts400All!BN12/(PropCntd400!BM12* BM$5*BM$6)*1000</f>
        <v>0</v>
      </c>
      <c r="BN12" s="211">
        <f>RawCounts400All!BO12/(PropCntd400!BN12* BN$5*BN$6)*1000</f>
        <v>0</v>
      </c>
      <c r="BO12" s="211">
        <f>RawCounts400All!BP12/(PropCntd400!BO12* BO$5*BO$6)*1000</f>
        <v>0</v>
      </c>
      <c r="BP12" s="211">
        <f>RawCounts400All!BQ12/(PropCntd400!BP12* BP$5*BP$6)*1000</f>
        <v>45962.264150943389</v>
      </c>
      <c r="BQ12" s="211">
        <f>RawCounts400All!BR12/(PropCntd400!BQ12* BQ$5*BQ$6)*1000</f>
        <v>0</v>
      </c>
      <c r="BR12" s="211">
        <f>RawCounts400All!BS12/(PropCntd400!BR12* BR$5*BR$6)*1000</f>
        <v>0</v>
      </c>
      <c r="BS12" s="47"/>
    </row>
    <row r="13" spans="1:71" ht="16" customHeight="1" x14ac:dyDescent="0.15">
      <c r="A13" s="50" t="s">
        <v>161</v>
      </c>
      <c r="B13" s="159" t="s">
        <v>517</v>
      </c>
      <c r="C13" s="52" t="s">
        <v>227</v>
      </c>
      <c r="D13" s="52" t="s">
        <v>555</v>
      </c>
      <c r="E13" s="130" t="s">
        <v>130</v>
      </c>
      <c r="F13" s="51">
        <v>0.3</v>
      </c>
      <c r="G13" s="51">
        <v>0.3</v>
      </c>
      <c r="H13" s="52">
        <f t="shared" si="0"/>
        <v>6</v>
      </c>
      <c r="I13" s="52">
        <f t="shared" si="0"/>
        <v>6</v>
      </c>
      <c r="J13" s="52"/>
      <c r="K13" s="211">
        <f>RawCounts400All!L13/(PropCntd400!K13* K$5*K$6)*1000</f>
        <v>0</v>
      </c>
      <c r="L13" s="211">
        <f>RawCounts400All!M13/(PropCntd400!L13* L$5*L$6)*1000</f>
        <v>0</v>
      </c>
      <c r="M13" s="211">
        <f>RawCounts400All!N13/(PropCntd400!M13* M$5*M$6)*1000</f>
        <v>0</v>
      </c>
      <c r="N13" s="211">
        <f>RawCounts400All!O13/(PropCntd400!N13* N$5*N$6)*1000</f>
        <v>0</v>
      </c>
      <c r="O13" s="211">
        <f>RawCounts400All!P13/(PropCntd400!O13* O$5*O$6)*1000</f>
        <v>0</v>
      </c>
      <c r="P13" s="211">
        <f>RawCounts400All!Q13/(PropCntd400!P13* P$5*P$6)*1000</f>
        <v>0</v>
      </c>
      <c r="Q13" s="211">
        <f>RawCounts400All!R13/(PropCntd400!Q13* Q$5*Q$6)*1000</f>
        <v>0</v>
      </c>
      <c r="R13" s="211">
        <f>RawCounts400All!S13/(PropCntd400!R13* R$5*R$6)*1000</f>
        <v>0</v>
      </c>
      <c r="S13" s="211">
        <f>RawCounts400All!T13/(PropCntd400!S13* S$5*S$6)*1000</f>
        <v>0</v>
      </c>
      <c r="T13" s="211">
        <f>RawCounts400All!U13/(PropCntd400!T13* T$5*T$6)*1000</f>
        <v>0</v>
      </c>
      <c r="U13" s="211">
        <f>RawCounts400All!V13/(PropCntd400!U13* U$5*U$6)*1000</f>
        <v>0</v>
      </c>
      <c r="V13" s="211">
        <f>RawCounts400All!W13/(PropCntd400!V13* V$5*V$6)*1000</f>
        <v>0</v>
      </c>
      <c r="W13" s="211">
        <f>RawCounts400All!X13/(PropCntd400!W13* W$5*W$6)*1000</f>
        <v>0</v>
      </c>
      <c r="X13" s="211">
        <f>RawCounts400All!Y13/(PropCntd400!X13* X$5*X$6)*1000</f>
        <v>0</v>
      </c>
      <c r="Y13" s="211">
        <f>RawCounts400All!Z13/(PropCntd400!Y13* Y$5*Y$6)*1000</f>
        <v>0</v>
      </c>
      <c r="Z13" s="211">
        <f>RawCounts400All!AA13/(PropCntd400!Z13* Z$5*Z$6)*1000</f>
        <v>0</v>
      </c>
      <c r="AA13" s="211">
        <f>RawCounts400All!AB13/(PropCntd400!AA13* AA$5*AA$6)*1000</f>
        <v>0</v>
      </c>
      <c r="AB13" s="211">
        <f>RawCounts400All!AC13/(PropCntd400!AB13* AB$5*AB$6)*1000</f>
        <v>0</v>
      </c>
      <c r="AC13" s="211">
        <f>RawCounts400All!AD13/(PropCntd400!AC13* AC$5*AC$6)*1000</f>
        <v>0</v>
      </c>
      <c r="AD13" s="211">
        <f>RawCounts400All!AE13/(PropCntd400!AD13* AD$5*AD$6)*1000</f>
        <v>0</v>
      </c>
      <c r="AE13" s="211">
        <f>RawCounts400All!AF13/(PropCntd400!AE13* AE$5*AE$6)*1000</f>
        <v>2518.693427784337</v>
      </c>
      <c r="AF13" s="211">
        <f>RawCounts400All!AG13/(PropCntd400!AF13* AF$5*AF$6)*1000</f>
        <v>0</v>
      </c>
      <c r="AG13" s="211">
        <f>RawCounts400All!AH13/(PropCntd400!AG13* AG$5*AG$6)*1000</f>
        <v>0</v>
      </c>
      <c r="AH13" s="211">
        <f>RawCounts400All!AI13/(PropCntd400!AH13* AH$5*AH$6)*1000</f>
        <v>0</v>
      </c>
      <c r="AI13" s="211">
        <f>RawCounts400All!AJ13/(PropCntd400!AI13* AI$5*AI$6)*1000</f>
        <v>0</v>
      </c>
      <c r="AJ13" s="211">
        <f>RawCounts400All!AK13/(PropCntd400!AJ13* AJ$5*AJ$6)*1000</f>
        <v>0</v>
      </c>
      <c r="AK13" s="211">
        <f>RawCounts400All!AL13/(PropCntd400!AK13* AK$5*AK$6)*1000</f>
        <v>0</v>
      </c>
      <c r="AL13" s="211">
        <f>RawCounts400All!AM13/(PropCntd400!AL13* AL$5*AL$6)*1000</f>
        <v>0</v>
      </c>
      <c r="AM13" s="211">
        <f>RawCounts400All!AN13/(PropCntd400!AM13* AM$5*AM$6)*1000</f>
        <v>0</v>
      </c>
      <c r="AN13" s="211">
        <f>RawCounts400All!AO13/(PropCntd400!AN13* AN$5*AN$6)*1000</f>
        <v>0</v>
      </c>
      <c r="AO13" s="211">
        <f>RawCounts400All!AP13/(PropCntd400!AO13* AO$5*AO$6)*1000</f>
        <v>0</v>
      </c>
      <c r="AP13" s="211">
        <f>RawCounts400All!AQ13/(PropCntd400!AP13* AP$5*AP$6)*1000</f>
        <v>0</v>
      </c>
      <c r="AQ13" s="211">
        <f>RawCounts400All!AR13/(PropCntd400!AQ13* AQ$5*AQ$6)*1000</f>
        <v>0</v>
      </c>
      <c r="AR13" s="211">
        <f>RawCounts400All!AS13/(PropCntd400!AR13* AR$5*AR$6)*1000</f>
        <v>0</v>
      </c>
      <c r="AS13" s="211">
        <f>RawCounts400All!AT13/(PropCntd400!AS13* AS$5*AS$6)*1000</f>
        <v>0</v>
      </c>
      <c r="AT13" s="211">
        <f>RawCounts400All!AU13/(PropCntd400!AT13* AT$5*AT$6)*1000</f>
        <v>0</v>
      </c>
      <c r="AU13" s="211">
        <f>RawCounts400All!AV13/(PropCntd400!AU13* AU$5*AU$6)*1000</f>
        <v>0</v>
      </c>
      <c r="AV13" s="211">
        <f>RawCounts400All!AW13/(PropCntd400!AV13* AV$5*AV$6)*1000</f>
        <v>0</v>
      </c>
      <c r="AW13" s="211">
        <f>RawCounts400All!AX13/(PropCntd400!AW13* AW$5*AW$6)*1000</f>
        <v>0</v>
      </c>
      <c r="AX13" s="211">
        <f>RawCounts400All!AY13/(PropCntd400!AX13* AX$5*AX$6)*1000</f>
        <v>728.39506172839492</v>
      </c>
      <c r="AY13" s="211">
        <f>RawCounts400All!AZ13/(PropCntd400!AY13* AY$5*AY$6)*1000</f>
        <v>0</v>
      </c>
      <c r="AZ13" s="211">
        <f>RawCounts400All!BA13/(PropCntd400!AZ13* AZ$5*AZ$6)*1000</f>
        <v>0</v>
      </c>
      <c r="BA13" s="211">
        <f>RawCounts400All!BB13/(PropCntd400!BA13* BA$5*BA$6)*1000</f>
        <v>0</v>
      </c>
      <c r="BB13" s="211">
        <f>RawCounts400All!BC13/(PropCntd400!BB13* BB$5*BB$6)*1000</f>
        <v>0</v>
      </c>
      <c r="BC13" s="211">
        <f>RawCounts400All!BD13/(PropCntd400!BC13* BC$5*BC$6)*1000</f>
        <v>0</v>
      </c>
      <c r="BD13" s="211">
        <f>RawCounts400All!BE13/(PropCntd400!BD13* BD$5*BD$6)*1000</f>
        <v>0</v>
      </c>
      <c r="BE13" s="211">
        <f>RawCounts400All!BF13/(PropCntd400!BE13* BE$5*BE$6)*1000</f>
        <v>0</v>
      </c>
      <c r="BF13" s="211">
        <f>RawCounts400All!BG13/(PropCntd400!BF13* BF$5*BF$6)*1000</f>
        <v>0</v>
      </c>
      <c r="BG13" s="211">
        <f>RawCounts400All!BH13/(PropCntd400!BG13* BG$5*BG$6)*1000</f>
        <v>0</v>
      </c>
      <c r="BH13" s="211">
        <f>RawCounts400All!BI13/(PropCntd400!BH13* BH$5*BH$6)*1000</f>
        <v>0</v>
      </c>
      <c r="BI13" s="211">
        <f>RawCounts400All!BJ13/(PropCntd400!BI13* BI$5*BI$6)*1000</f>
        <v>0</v>
      </c>
      <c r="BJ13" s="211">
        <f>RawCounts400All!BK13/(PropCntd400!BJ13* BJ$5*BJ$6)*1000</f>
        <v>0</v>
      </c>
      <c r="BK13" s="211">
        <f>RawCounts400All!BL13/(PropCntd400!BK13* BK$5*BK$6)*1000</f>
        <v>4613.6101499423303</v>
      </c>
      <c r="BL13" s="211">
        <f>RawCounts400All!BM13/(PropCntd400!BL13* BL$5*BL$6)*1000</f>
        <v>0</v>
      </c>
      <c r="BM13" s="211">
        <f>RawCounts400All!BN13/(PropCntd400!BM13* BM$5*BM$6)*1000</f>
        <v>0</v>
      </c>
      <c r="BN13" s="211">
        <f>RawCounts400All!BO13/(PropCntd400!BN13* BN$5*BN$6)*1000</f>
        <v>0</v>
      </c>
      <c r="BO13" s="211">
        <f>RawCounts400All!BP13/(PropCntd400!BO13* BO$5*BO$6)*1000</f>
        <v>0</v>
      </c>
      <c r="BP13" s="211">
        <f>RawCounts400All!BQ13/(PropCntd400!BP13* BP$5*BP$6)*1000</f>
        <v>0</v>
      </c>
      <c r="BQ13" s="211">
        <f>RawCounts400All!BR13/(PropCntd400!BQ13* BQ$5*BQ$6)*1000</f>
        <v>60610.859728506781</v>
      </c>
      <c r="BR13" s="211">
        <f>RawCounts400All!BS13/(PropCntd400!BR13* BR$5*BR$6)*1000</f>
        <v>0</v>
      </c>
      <c r="BS13" s="47"/>
    </row>
    <row r="14" spans="1:71" ht="16" customHeight="1" x14ac:dyDescent="0.15">
      <c r="A14" s="50" t="s">
        <v>162</v>
      </c>
      <c r="B14" s="159" t="s">
        <v>517</v>
      </c>
      <c r="C14" s="52" t="s">
        <v>227</v>
      </c>
      <c r="D14" s="52" t="s">
        <v>556</v>
      </c>
      <c r="E14" s="130" t="s">
        <v>131</v>
      </c>
      <c r="F14" s="51">
        <v>0.3</v>
      </c>
      <c r="G14" s="51">
        <v>0.6</v>
      </c>
      <c r="H14" s="52">
        <f t="shared" si="0"/>
        <v>6</v>
      </c>
      <c r="I14" s="52">
        <f t="shared" si="0"/>
        <v>12</v>
      </c>
      <c r="J14" s="52"/>
      <c r="K14" s="211">
        <f>RawCounts400All!L14/(PropCntd400!K14* K$5*K$6)*1000</f>
        <v>0</v>
      </c>
      <c r="L14" s="211">
        <f>RawCounts400All!M14/(PropCntd400!L14* L$5*L$6)*1000</f>
        <v>0</v>
      </c>
      <c r="M14" s="211">
        <f>RawCounts400All!N14/(PropCntd400!M14* M$5*M$6)*1000</f>
        <v>0</v>
      </c>
      <c r="N14" s="211">
        <f>RawCounts400All!O14/(PropCntd400!N14* N$5*N$6)*1000</f>
        <v>0</v>
      </c>
      <c r="O14" s="211">
        <f>RawCounts400All!P14/(PropCntd400!O14* O$5*O$6)*1000</f>
        <v>0</v>
      </c>
      <c r="P14" s="211">
        <f>RawCounts400All!Q14/(PropCntd400!P14* P$5*P$6)*1000</f>
        <v>0</v>
      </c>
      <c r="Q14" s="211">
        <f>RawCounts400All!R14/(PropCntd400!Q14* Q$5*Q$6)*1000</f>
        <v>0</v>
      </c>
      <c r="R14" s="211">
        <f>RawCounts400All!S14/(PropCntd400!R14* R$5*R$6)*1000</f>
        <v>0</v>
      </c>
      <c r="S14" s="211">
        <f>RawCounts400All!T14/(PropCntd400!S14* S$5*S$6)*1000</f>
        <v>0</v>
      </c>
      <c r="T14" s="211">
        <f>RawCounts400All!U14/(PropCntd400!T14* T$5*T$6)*1000</f>
        <v>0</v>
      </c>
      <c r="U14" s="211">
        <f>RawCounts400All!V14/(PropCntd400!U14* U$5*U$6)*1000</f>
        <v>0</v>
      </c>
      <c r="V14" s="211">
        <f>RawCounts400All!W14/(PropCntd400!V14* V$5*V$6)*1000</f>
        <v>0</v>
      </c>
      <c r="W14" s="211">
        <f>RawCounts400All!X14/(PropCntd400!W14* W$5*W$6)*1000</f>
        <v>0</v>
      </c>
      <c r="X14" s="211">
        <f>RawCounts400All!Y14/(PropCntd400!X14* X$5*X$6)*1000</f>
        <v>0</v>
      </c>
      <c r="Y14" s="211">
        <f>RawCounts400All!Z14/(PropCntd400!Y14* Y$5*Y$6)*1000</f>
        <v>0</v>
      </c>
      <c r="Z14" s="211">
        <f>RawCounts400All!AA14/(PropCntd400!Z14* Z$5*Z$6)*1000</f>
        <v>0</v>
      </c>
      <c r="AA14" s="211">
        <f>RawCounts400All!AB14/(PropCntd400!AA14* AA$5*AA$6)*1000</f>
        <v>0</v>
      </c>
      <c r="AB14" s="211">
        <f>RawCounts400All!AC14/(PropCntd400!AB14* AB$5*AB$6)*1000</f>
        <v>0</v>
      </c>
      <c r="AC14" s="211">
        <f>RawCounts400All!AD14/(PropCntd400!AC14* AC$5*AC$6)*1000</f>
        <v>0</v>
      </c>
      <c r="AD14" s="211">
        <f>RawCounts400All!AE14/(PropCntd400!AD14* AD$5*AD$6)*1000</f>
        <v>0</v>
      </c>
      <c r="AE14" s="211">
        <f>RawCounts400All!AF14/(PropCntd400!AE14* AE$5*AE$6)*1000</f>
        <v>0</v>
      </c>
      <c r="AF14" s="211">
        <f>RawCounts400All!AG14/(PropCntd400!AF14* AF$5*AF$6)*1000</f>
        <v>0</v>
      </c>
      <c r="AG14" s="211">
        <f>RawCounts400All!AH14/(PropCntd400!AG14* AG$5*AG$6)*1000</f>
        <v>0</v>
      </c>
      <c r="AH14" s="211">
        <f>RawCounts400All!AI14/(PropCntd400!AH14* AH$5*AH$6)*1000</f>
        <v>0</v>
      </c>
      <c r="AI14" s="211">
        <f>RawCounts400All!AJ14/(PropCntd400!AI14* AI$5*AI$6)*1000</f>
        <v>0</v>
      </c>
      <c r="AJ14" s="211">
        <f>RawCounts400All!AK14/(PropCntd400!AJ14* AJ$5*AJ$6)*1000</f>
        <v>0</v>
      </c>
      <c r="AK14" s="211">
        <f>RawCounts400All!AL14/(PropCntd400!AK14* AK$5*AK$6)*1000</f>
        <v>0</v>
      </c>
      <c r="AL14" s="211">
        <f>RawCounts400All!AM14/(PropCntd400!AL14* AL$5*AL$6)*1000</f>
        <v>0</v>
      </c>
      <c r="AM14" s="211">
        <f>RawCounts400All!AN14/(PropCntd400!AM14* AM$5*AM$6)*1000</f>
        <v>0</v>
      </c>
      <c r="AN14" s="211">
        <f>RawCounts400All!AO14/(PropCntd400!AN14* AN$5*AN$6)*1000</f>
        <v>0</v>
      </c>
      <c r="AO14" s="211">
        <f>RawCounts400All!AP14/(PropCntd400!AO14* AO$5*AO$6)*1000</f>
        <v>201667.32830488289</v>
      </c>
      <c r="AP14" s="211">
        <f>RawCounts400All!AQ14/(PropCntd400!AP14* AP$5*AP$6)*1000</f>
        <v>0</v>
      </c>
      <c r="AQ14" s="211">
        <f>RawCounts400All!AR14/(PropCntd400!AQ14* AQ$5*AQ$6)*1000</f>
        <v>0</v>
      </c>
      <c r="AR14" s="211">
        <f>RawCounts400All!AS14/(PropCntd400!AR14* AR$5*AR$6)*1000</f>
        <v>0</v>
      </c>
      <c r="AS14" s="211">
        <f>RawCounts400All!AT14/(PropCntd400!AS14* AS$5*AS$6)*1000</f>
        <v>0</v>
      </c>
      <c r="AT14" s="211">
        <f>RawCounts400All!AU14/(PropCntd400!AT14* AT$5*AT$6)*1000</f>
        <v>0</v>
      </c>
      <c r="AU14" s="211">
        <f>RawCounts400All!AV14/(PropCntd400!AU14* AU$5*AU$6)*1000</f>
        <v>0</v>
      </c>
      <c r="AV14" s="211">
        <f>RawCounts400All!AW14/(PropCntd400!AV14* AV$5*AV$6)*1000</f>
        <v>349.65034965034977</v>
      </c>
      <c r="AW14" s="211">
        <f>RawCounts400All!AX14/(PropCntd400!AW14* AW$5*AW$6)*1000</f>
        <v>0</v>
      </c>
      <c r="AX14" s="211">
        <f>RawCounts400All!AY14/(PropCntd400!AX14* AX$5*AX$6)*1000</f>
        <v>0</v>
      </c>
      <c r="AY14" s="211">
        <f>RawCounts400All!AZ14/(PropCntd400!AY14* AY$5*AY$6)*1000</f>
        <v>0</v>
      </c>
      <c r="AZ14" s="211">
        <f>RawCounts400All!BA14/(PropCntd400!AZ14* AZ$5*AZ$6)*1000</f>
        <v>0</v>
      </c>
      <c r="BA14" s="211">
        <f>RawCounts400All!BB14/(PropCntd400!BA14* BA$5*BA$6)*1000</f>
        <v>0</v>
      </c>
      <c r="BB14" s="211">
        <f>RawCounts400All!BC14/(PropCntd400!BB14* BB$5*BB$6)*1000</f>
        <v>0</v>
      </c>
      <c r="BC14" s="211">
        <f>RawCounts400All!BD14/(PropCntd400!BC14* BC$5*BC$6)*1000</f>
        <v>0</v>
      </c>
      <c r="BD14" s="211">
        <f>RawCounts400All!BE14/(PropCntd400!BD14* BD$5*BD$6)*1000</f>
        <v>0</v>
      </c>
      <c r="BE14" s="211">
        <f>RawCounts400All!BF14/(PropCntd400!BE14* BE$5*BE$6)*1000</f>
        <v>0</v>
      </c>
      <c r="BF14" s="211">
        <f>RawCounts400All!BG14/(PropCntd400!BF14* BF$5*BF$6)*1000</f>
        <v>0</v>
      </c>
      <c r="BG14" s="211">
        <f>RawCounts400All!BH14/(PropCntd400!BG14* BG$5*BG$6)*1000</f>
        <v>0</v>
      </c>
      <c r="BH14" s="211">
        <f>RawCounts400All!BI14/(PropCntd400!BH14* BH$5*BH$6)*1000</f>
        <v>0</v>
      </c>
      <c r="BI14" s="211">
        <f>RawCounts400All!BJ14/(PropCntd400!BI14* BI$5*BI$6)*1000</f>
        <v>0</v>
      </c>
      <c r="BJ14" s="211">
        <f>RawCounts400All!BK14/(PropCntd400!BJ14* BJ$5*BJ$6)*1000</f>
        <v>0</v>
      </c>
      <c r="BK14" s="211">
        <f>RawCounts400All!BL14/(PropCntd400!BK14* BK$5*BK$6)*1000</f>
        <v>0</v>
      </c>
      <c r="BL14" s="211">
        <f>RawCounts400All!BM14/(PropCntd400!BL14* BL$5*BL$6)*1000</f>
        <v>0</v>
      </c>
      <c r="BM14" s="211">
        <f>RawCounts400All!BN14/(PropCntd400!BM14* BM$5*BM$6)*1000</f>
        <v>2153.1100478468898</v>
      </c>
      <c r="BN14" s="211">
        <f>RawCounts400All!BO14/(PropCntd400!BN14* BN$5*BN$6)*1000</f>
        <v>0</v>
      </c>
      <c r="BO14" s="211">
        <f>RawCounts400All!BP14/(PropCntd400!BO14* BO$5*BO$6)*1000</f>
        <v>0</v>
      </c>
      <c r="BP14" s="211">
        <f>RawCounts400All!BQ14/(PropCntd400!BP14* BP$5*BP$6)*1000</f>
        <v>0</v>
      </c>
      <c r="BQ14" s="211">
        <f>RawCounts400All!BR14/(PropCntd400!BQ14* BQ$5*BQ$6)*1000</f>
        <v>0</v>
      </c>
      <c r="BR14" s="211">
        <f>RawCounts400All!BS14/(PropCntd400!BR14* BR$5*BR$6)*1000</f>
        <v>0</v>
      </c>
      <c r="BS14" s="47"/>
    </row>
    <row r="15" spans="1:71" ht="16" customHeight="1" x14ac:dyDescent="0.15">
      <c r="A15" s="50" t="s">
        <v>163</v>
      </c>
      <c r="B15" s="159" t="s">
        <v>517</v>
      </c>
      <c r="C15" s="52" t="s">
        <v>227</v>
      </c>
      <c r="D15" s="52" t="s">
        <v>557</v>
      </c>
      <c r="E15" s="130" t="s">
        <v>131</v>
      </c>
      <c r="F15" s="51">
        <v>0.4</v>
      </c>
      <c r="G15" s="51">
        <v>0.4</v>
      </c>
      <c r="H15" s="52">
        <f t="shared" si="0"/>
        <v>8</v>
      </c>
      <c r="I15" s="52">
        <f t="shared" si="0"/>
        <v>8</v>
      </c>
      <c r="J15" s="52"/>
      <c r="K15" s="211">
        <f>RawCounts400All!L15/(PropCntd400!K15* K$5*K$6)*1000</f>
        <v>0</v>
      </c>
      <c r="L15" s="211">
        <f>RawCounts400All!M15/(PropCntd400!L15* L$5*L$6)*1000</f>
        <v>0</v>
      </c>
      <c r="M15" s="211">
        <f>RawCounts400All!N15/(PropCntd400!M15* M$5*M$6)*1000</f>
        <v>0</v>
      </c>
      <c r="N15" s="211">
        <f>RawCounts400All!O15/(PropCntd400!N15* N$5*N$6)*1000</f>
        <v>0</v>
      </c>
      <c r="O15" s="211">
        <f>RawCounts400All!P15/(PropCntd400!O15* O$5*O$6)*1000</f>
        <v>0</v>
      </c>
      <c r="P15" s="211">
        <f>RawCounts400All!Q15/(PropCntd400!P15* P$5*P$6)*1000</f>
        <v>0</v>
      </c>
      <c r="Q15" s="211">
        <f>RawCounts400All!R15/(PropCntd400!Q15* Q$5*Q$6)*1000</f>
        <v>0</v>
      </c>
      <c r="R15" s="211">
        <f>RawCounts400All!S15/(PropCntd400!R15* R$5*R$6)*1000</f>
        <v>0</v>
      </c>
      <c r="S15" s="211">
        <f>RawCounts400All!T15/(PropCntd400!S15* S$5*S$6)*1000</f>
        <v>0</v>
      </c>
      <c r="T15" s="211">
        <f>RawCounts400All!U15/(PropCntd400!T15* T$5*T$6)*1000</f>
        <v>0</v>
      </c>
      <c r="U15" s="211">
        <f>RawCounts400All!V15/(PropCntd400!U15* U$5*U$6)*1000</f>
        <v>0</v>
      </c>
      <c r="V15" s="211">
        <f>RawCounts400All!W15/(PropCntd400!V15* V$5*V$6)*1000</f>
        <v>0</v>
      </c>
      <c r="W15" s="211">
        <f>RawCounts400All!X15/(PropCntd400!W15* W$5*W$6)*1000</f>
        <v>0</v>
      </c>
      <c r="X15" s="211">
        <f>RawCounts400All!Y15/(PropCntd400!X15* X$5*X$6)*1000</f>
        <v>0</v>
      </c>
      <c r="Y15" s="211">
        <f>RawCounts400All!Z15/(PropCntd400!Y15* Y$5*Y$6)*1000</f>
        <v>0</v>
      </c>
      <c r="Z15" s="211">
        <f>RawCounts400All!AA15/(PropCntd400!Z15* Z$5*Z$6)*1000</f>
        <v>0</v>
      </c>
      <c r="AA15" s="211">
        <f>RawCounts400All!AB15/(PropCntd400!AA15* AA$5*AA$6)*1000</f>
        <v>0</v>
      </c>
      <c r="AB15" s="211">
        <f>RawCounts400All!AC15/(PropCntd400!AB15* AB$5*AB$6)*1000</f>
        <v>0</v>
      </c>
      <c r="AC15" s="211">
        <f>RawCounts400All!AD15/(PropCntd400!AC15* AC$5*AC$6)*1000</f>
        <v>0</v>
      </c>
      <c r="AD15" s="211">
        <f>RawCounts400All!AE15/(PropCntd400!AD15* AD$5*AD$6)*1000</f>
        <v>0</v>
      </c>
      <c r="AE15" s="211">
        <f>RawCounts400All!AF15/(PropCntd400!AE15* AE$5*AE$6)*1000</f>
        <v>0</v>
      </c>
      <c r="AF15" s="211">
        <f>RawCounts400All!AG15/(PropCntd400!AF15* AF$5*AF$6)*1000</f>
        <v>0</v>
      </c>
      <c r="AG15" s="211">
        <f>RawCounts400All!AH15/(PropCntd400!AG15* AG$5*AG$6)*1000</f>
        <v>0</v>
      </c>
      <c r="AH15" s="211">
        <f>RawCounts400All!AI15/(PropCntd400!AH15* AH$5*AH$6)*1000</f>
        <v>0</v>
      </c>
      <c r="AI15" s="211">
        <f>RawCounts400All!AJ15/(PropCntd400!AI15* AI$5*AI$6)*1000</f>
        <v>0</v>
      </c>
      <c r="AJ15" s="211">
        <f>RawCounts400All!AK15/(PropCntd400!AJ15* AJ$5*AJ$6)*1000</f>
        <v>0</v>
      </c>
      <c r="AK15" s="211">
        <f>RawCounts400All!AL15/(PropCntd400!AK15* AK$5*AK$6)*1000</f>
        <v>0</v>
      </c>
      <c r="AL15" s="211">
        <f>RawCounts400All!AM15/(PropCntd400!AL15* AL$5*AL$6)*1000</f>
        <v>0</v>
      </c>
      <c r="AM15" s="211">
        <f>RawCounts400All!AN15/(PropCntd400!AM15* AM$5*AM$6)*1000</f>
        <v>0</v>
      </c>
      <c r="AN15" s="211">
        <f>RawCounts400All!AO15/(PropCntd400!AN15* AN$5*AN$6)*1000</f>
        <v>0</v>
      </c>
      <c r="AO15" s="211">
        <f>RawCounts400All!AP15/(PropCntd400!AO15* AO$5*AO$6)*1000</f>
        <v>0</v>
      </c>
      <c r="AP15" s="211">
        <f>RawCounts400All!AQ15/(PropCntd400!AP15* AP$5*AP$6)*1000</f>
        <v>0</v>
      </c>
      <c r="AQ15" s="211">
        <f>RawCounts400All!AR15/(PropCntd400!AQ15* AQ$5*AQ$6)*1000</f>
        <v>0</v>
      </c>
      <c r="AR15" s="211">
        <f>RawCounts400All!AS15/(PropCntd400!AR15* AR$5*AR$6)*1000</f>
        <v>0</v>
      </c>
      <c r="AS15" s="211">
        <f>RawCounts400All!AT15/(PropCntd400!AS15* AS$5*AS$6)*1000</f>
        <v>0</v>
      </c>
      <c r="AT15" s="211">
        <f>RawCounts400All!AU15/(PropCntd400!AT15* AT$5*AT$6)*1000</f>
        <v>0</v>
      </c>
      <c r="AU15" s="211">
        <f>RawCounts400All!AV15/(PropCntd400!AU15* AU$5*AU$6)*1000</f>
        <v>214.82277121374867</v>
      </c>
      <c r="AV15" s="211">
        <f>RawCounts400All!AW15/(PropCntd400!AV15* AV$5*AV$6)*1000</f>
        <v>0</v>
      </c>
      <c r="AW15" s="211">
        <f>RawCounts400All!AX15/(PropCntd400!AW15* AW$5*AW$6)*1000</f>
        <v>0</v>
      </c>
      <c r="AX15" s="211">
        <f>RawCounts400All!AY15/(PropCntd400!AX15* AX$5*AX$6)*1000</f>
        <v>0</v>
      </c>
      <c r="AY15" s="211">
        <f>RawCounts400All!AZ15/(PropCntd400!AY15* AY$5*AY$6)*1000</f>
        <v>0</v>
      </c>
      <c r="AZ15" s="211">
        <f>RawCounts400All!BA15/(PropCntd400!AZ15* AZ$5*AZ$6)*1000</f>
        <v>0</v>
      </c>
      <c r="BA15" s="211">
        <f>RawCounts400All!BB15/(PropCntd400!BA15* BA$5*BA$6)*1000</f>
        <v>0</v>
      </c>
      <c r="BB15" s="211">
        <f>RawCounts400All!BC15/(PropCntd400!BB15* BB$5*BB$6)*1000</f>
        <v>1212.1212121212125</v>
      </c>
      <c r="BC15" s="211">
        <f>RawCounts400All!BD15/(PropCntd400!BC15* BC$5*BC$6)*1000</f>
        <v>0</v>
      </c>
      <c r="BD15" s="211">
        <f>RawCounts400All!BE15/(PropCntd400!BD15* BD$5*BD$6)*1000</f>
        <v>0</v>
      </c>
      <c r="BE15" s="211">
        <f>RawCounts400All!BF15/(PropCntd400!BE15* BE$5*BE$6)*1000</f>
        <v>0</v>
      </c>
      <c r="BF15" s="211">
        <f>RawCounts400All!BG15/(PropCntd400!BF15* BF$5*BF$6)*1000</f>
        <v>0</v>
      </c>
      <c r="BG15" s="211">
        <f>RawCounts400All!BH15/(PropCntd400!BG15* BG$5*BG$6)*1000</f>
        <v>0</v>
      </c>
      <c r="BH15" s="211">
        <f>RawCounts400All!BI15/(PropCntd400!BH15* BH$5*BH$6)*1000</f>
        <v>0</v>
      </c>
      <c r="BI15" s="211">
        <f>RawCounts400All!BJ15/(PropCntd400!BI15* BI$5*BI$6)*1000</f>
        <v>14890.965732087228</v>
      </c>
      <c r="BJ15" s="211">
        <f>RawCounts400All!BK15/(PropCntd400!BJ15* BJ$5*BJ$6)*1000</f>
        <v>0</v>
      </c>
      <c r="BK15" s="211">
        <f>RawCounts400All!BL15/(PropCntd400!BK15* BK$5*BK$6)*1000</f>
        <v>0</v>
      </c>
      <c r="BL15" s="211">
        <f>RawCounts400All!BM15/(PropCntd400!BL15* BL$5*BL$6)*1000</f>
        <v>0</v>
      </c>
      <c r="BM15" s="211">
        <f>RawCounts400All!BN15/(PropCntd400!BM15* BM$5*BM$6)*1000</f>
        <v>0</v>
      </c>
      <c r="BN15" s="211">
        <f>RawCounts400All!BO15/(PropCntd400!BN15* BN$5*BN$6)*1000</f>
        <v>0</v>
      </c>
      <c r="BO15" s="211">
        <f>RawCounts400All!BP15/(PropCntd400!BO15* BO$5*BO$6)*1000</f>
        <v>0</v>
      </c>
      <c r="BP15" s="211">
        <f>RawCounts400All!BQ15/(PropCntd400!BP15* BP$5*BP$6)*1000</f>
        <v>0</v>
      </c>
      <c r="BQ15" s="211">
        <f>RawCounts400All!BR15/(PropCntd400!BQ15* BQ$5*BQ$6)*1000</f>
        <v>0</v>
      </c>
      <c r="BR15" s="211">
        <f>RawCounts400All!BS15/(PropCntd400!BR15* BR$5*BR$6)*1000</f>
        <v>26173.245614035088</v>
      </c>
      <c r="BS15" s="47"/>
    </row>
    <row r="16" spans="1:71" ht="16" customHeight="1" x14ac:dyDescent="0.15">
      <c r="A16" s="50" t="s">
        <v>164</v>
      </c>
      <c r="B16" s="159" t="s">
        <v>517</v>
      </c>
      <c r="C16" s="52" t="s">
        <v>227</v>
      </c>
      <c r="D16" s="159" t="s">
        <v>558</v>
      </c>
      <c r="E16" s="131" t="s">
        <v>131</v>
      </c>
      <c r="F16" s="51">
        <v>0.4</v>
      </c>
      <c r="G16" s="51">
        <v>0.8</v>
      </c>
      <c r="H16" s="52">
        <f t="shared" si="0"/>
        <v>8</v>
      </c>
      <c r="I16" s="52">
        <f t="shared" si="0"/>
        <v>16</v>
      </c>
      <c r="J16" s="52"/>
      <c r="K16" s="211">
        <f>RawCounts400All!L16/(PropCntd400!K16* K$5*K$6)*1000</f>
        <v>0</v>
      </c>
      <c r="L16" s="211">
        <f>RawCounts400All!M16/(PropCntd400!L16* L$5*L$6)*1000</f>
        <v>0</v>
      </c>
      <c r="M16" s="211">
        <f>RawCounts400All!N16/(PropCntd400!M16* M$5*M$6)*1000</f>
        <v>0</v>
      </c>
      <c r="N16" s="211">
        <f>RawCounts400All!O16/(PropCntd400!N16* N$5*N$6)*1000</f>
        <v>0</v>
      </c>
      <c r="O16" s="211">
        <f>RawCounts400All!P16/(PropCntd400!O16* O$5*O$6)*1000</f>
        <v>0</v>
      </c>
      <c r="P16" s="211">
        <f>RawCounts400All!Q16/(PropCntd400!P16* P$5*P$6)*1000</f>
        <v>0</v>
      </c>
      <c r="Q16" s="211">
        <f>RawCounts400All!R16/(PropCntd400!Q16* Q$5*Q$6)*1000</f>
        <v>0</v>
      </c>
      <c r="R16" s="211">
        <f>RawCounts400All!S16/(PropCntd400!R16* R$5*R$6)*1000</f>
        <v>0</v>
      </c>
      <c r="S16" s="211">
        <f>RawCounts400All!T16/(PropCntd400!S16* S$5*S$6)*1000</f>
        <v>0</v>
      </c>
      <c r="T16" s="211">
        <f>RawCounts400All!U16/(PropCntd400!T16* T$5*T$6)*1000</f>
        <v>0</v>
      </c>
      <c r="U16" s="211">
        <f>RawCounts400All!V16/(PropCntd400!U16* U$5*U$6)*1000</f>
        <v>0</v>
      </c>
      <c r="V16" s="211">
        <f>RawCounts400All!W16/(PropCntd400!V16* V$5*V$6)*1000</f>
        <v>0</v>
      </c>
      <c r="W16" s="211">
        <f>RawCounts400All!X16/(PropCntd400!W16* W$5*W$6)*1000</f>
        <v>0</v>
      </c>
      <c r="X16" s="211">
        <f>RawCounts400All!Y16/(PropCntd400!X16* X$5*X$6)*1000</f>
        <v>0</v>
      </c>
      <c r="Y16" s="211">
        <f>RawCounts400All!Z16/(PropCntd400!Y16* Y$5*Y$6)*1000</f>
        <v>0</v>
      </c>
      <c r="Z16" s="211">
        <f>RawCounts400All!AA16/(PropCntd400!Z16* Z$5*Z$6)*1000</f>
        <v>0</v>
      </c>
      <c r="AA16" s="211">
        <f>RawCounts400All!AB16/(PropCntd400!AA16* AA$5*AA$6)*1000</f>
        <v>0</v>
      </c>
      <c r="AB16" s="211">
        <f>RawCounts400All!AC16/(PropCntd400!AB16* AB$5*AB$6)*1000</f>
        <v>0</v>
      </c>
      <c r="AC16" s="211">
        <f>RawCounts400All!AD16/(PropCntd400!AC16* AC$5*AC$6)*1000</f>
        <v>0</v>
      </c>
      <c r="AD16" s="211">
        <f>RawCounts400All!AE16/(PropCntd400!AD16* AD$5*AD$6)*1000</f>
        <v>0</v>
      </c>
      <c r="AE16" s="211">
        <f>RawCounts400All!AF16/(PropCntd400!AE16* AE$5*AE$6)*1000</f>
        <v>0</v>
      </c>
      <c r="AF16" s="211">
        <f>RawCounts400All!AG16/(PropCntd400!AF16* AF$5*AF$6)*1000</f>
        <v>0</v>
      </c>
      <c r="AG16" s="211">
        <f>RawCounts400All!AH16/(PropCntd400!AG16* AG$5*AG$6)*1000</f>
        <v>0</v>
      </c>
      <c r="AH16" s="211">
        <f>RawCounts400All!AI16/(PropCntd400!AH16* AH$5*AH$6)*1000</f>
        <v>0</v>
      </c>
      <c r="AI16" s="211">
        <f>RawCounts400All!AJ16/(PropCntd400!AI16* AI$5*AI$6)*1000</f>
        <v>0</v>
      </c>
      <c r="AJ16" s="211">
        <f>RawCounts400All!AK16/(PropCntd400!AJ16* AJ$5*AJ$6)*1000</f>
        <v>0</v>
      </c>
      <c r="AK16" s="211">
        <f>RawCounts400All!AL16/(PropCntd400!AK16* AK$5*AK$6)*1000</f>
        <v>0</v>
      </c>
      <c r="AL16" s="211">
        <f>RawCounts400All!AM16/(PropCntd400!AL16* AL$5*AL$6)*1000</f>
        <v>0</v>
      </c>
      <c r="AM16" s="211">
        <f>RawCounts400All!AN16/(PropCntd400!AM16* AM$5*AM$6)*1000</f>
        <v>0</v>
      </c>
      <c r="AN16" s="211">
        <f>RawCounts400All!AO16/(PropCntd400!AN16* AN$5*AN$6)*1000</f>
        <v>0</v>
      </c>
      <c r="AO16" s="211">
        <f>RawCounts400All!AP16/(PropCntd400!AO16* AO$5*AO$6)*1000</f>
        <v>0</v>
      </c>
      <c r="AP16" s="211">
        <f>RawCounts400All!AQ16/(PropCntd400!AP16* AP$5*AP$6)*1000</f>
        <v>0</v>
      </c>
      <c r="AQ16" s="211">
        <f>RawCounts400All!AR16/(PropCntd400!AQ16* AQ$5*AQ$6)*1000</f>
        <v>0</v>
      </c>
      <c r="AR16" s="211">
        <f>RawCounts400All!AS16/(PropCntd400!AR16* AR$5*AR$6)*1000</f>
        <v>0</v>
      </c>
      <c r="AS16" s="211">
        <f>RawCounts400All!AT16/(PropCntd400!AS16* AS$5*AS$6)*1000</f>
        <v>0</v>
      </c>
      <c r="AT16" s="211">
        <f>RawCounts400All!AU16/(PropCntd400!AT16* AT$5*AT$6)*1000</f>
        <v>0</v>
      </c>
      <c r="AU16" s="211">
        <f>RawCounts400All!AV16/(PropCntd400!AU16* AU$5*AU$6)*1000</f>
        <v>0</v>
      </c>
      <c r="AV16" s="211">
        <f>RawCounts400All!AW16/(PropCntd400!AV16* AV$5*AV$6)*1000</f>
        <v>0</v>
      </c>
      <c r="AW16" s="211">
        <f>RawCounts400All!AX16/(PropCntd400!AW16* AW$5*AW$6)*1000</f>
        <v>0</v>
      </c>
      <c r="AX16" s="211">
        <f>RawCounts400All!AY16/(PropCntd400!AX16* AX$5*AX$6)*1000</f>
        <v>0</v>
      </c>
      <c r="AY16" s="211">
        <f>RawCounts400All!AZ16/(PropCntd400!AY16* AY$5*AY$6)*1000</f>
        <v>0</v>
      </c>
      <c r="AZ16" s="211">
        <f>RawCounts400All!BA16/(PropCntd400!AZ16* AZ$5*AZ$6)*1000</f>
        <v>0</v>
      </c>
      <c r="BA16" s="211">
        <f>RawCounts400All!BB16/(PropCntd400!BA16* BA$5*BA$6)*1000</f>
        <v>0</v>
      </c>
      <c r="BB16" s="211">
        <f>RawCounts400All!BC16/(PropCntd400!BB16* BB$5*BB$6)*1000</f>
        <v>0</v>
      </c>
      <c r="BC16" s="211">
        <f>RawCounts400All!BD16/(PropCntd400!BC16* BC$5*BC$6)*1000</f>
        <v>0</v>
      </c>
      <c r="BD16" s="211">
        <f>RawCounts400All!BE16/(PropCntd400!BD16* BD$5*BD$6)*1000</f>
        <v>0</v>
      </c>
      <c r="BE16" s="211">
        <f>RawCounts400All!BF16/(PropCntd400!BE16* BE$5*BE$6)*1000</f>
        <v>0</v>
      </c>
      <c r="BF16" s="211">
        <f>RawCounts400All!BG16/(PropCntd400!BF16* BF$5*BF$6)*1000</f>
        <v>0</v>
      </c>
      <c r="BG16" s="211">
        <f>RawCounts400All!BH16/(PropCntd400!BG16* BG$5*BG$6)*1000</f>
        <v>0</v>
      </c>
      <c r="BH16" s="211">
        <f>RawCounts400All!BI16/(PropCntd400!BH16* BH$5*BH$6)*1000</f>
        <v>0</v>
      </c>
      <c r="BI16" s="211">
        <f>RawCounts400All!BJ16/(PropCntd400!BI16* BI$5*BI$6)*1000</f>
        <v>0</v>
      </c>
      <c r="BJ16" s="211">
        <f>RawCounts400All!BK16/(PropCntd400!BJ16* BJ$5*BJ$6)*1000</f>
        <v>0</v>
      </c>
      <c r="BK16" s="211">
        <f>RawCounts400All!BL16/(PropCntd400!BK16* BK$5*BK$6)*1000</f>
        <v>0</v>
      </c>
      <c r="BL16" s="211">
        <f>RawCounts400All!BM16/(PropCntd400!BL16* BL$5*BL$6)*1000</f>
        <v>0</v>
      </c>
      <c r="BM16" s="211">
        <f>RawCounts400All!BN16/(PropCntd400!BM16* BM$5*BM$6)*1000</f>
        <v>0</v>
      </c>
      <c r="BN16" s="211">
        <f>RawCounts400All!BO16/(PropCntd400!BN16* BN$5*BN$6)*1000</f>
        <v>0</v>
      </c>
      <c r="BO16" s="211">
        <f>RawCounts400All!BP16/(PropCntd400!BO16* BO$5*BO$6)*1000</f>
        <v>0</v>
      </c>
      <c r="BP16" s="211">
        <f>RawCounts400All!BQ16/(PropCntd400!BP16* BP$5*BP$6)*1000</f>
        <v>2188.6792452830182</v>
      </c>
      <c r="BQ16" s="211">
        <f>RawCounts400All!BR16/(PropCntd400!BQ16* BQ$5*BQ$6)*1000</f>
        <v>6447.9638009049768</v>
      </c>
      <c r="BR16" s="211">
        <f>RawCounts400All!BS16/(PropCntd400!BR16* BR$5*BR$6)*1000</f>
        <v>0</v>
      </c>
      <c r="BS16" s="47"/>
    </row>
    <row r="17" spans="1:71" ht="16" customHeight="1" x14ac:dyDescent="0.15">
      <c r="A17" s="50" t="s">
        <v>165</v>
      </c>
      <c r="B17" s="159" t="s">
        <v>517</v>
      </c>
      <c r="C17" s="52" t="s">
        <v>227</v>
      </c>
      <c r="D17" s="159" t="s">
        <v>559</v>
      </c>
      <c r="E17" s="131" t="s">
        <v>131</v>
      </c>
      <c r="F17" s="51">
        <v>0.5</v>
      </c>
      <c r="G17" s="51">
        <v>0.5</v>
      </c>
      <c r="H17" s="52">
        <f t="shared" si="0"/>
        <v>10</v>
      </c>
      <c r="I17" s="52">
        <f t="shared" si="0"/>
        <v>10</v>
      </c>
      <c r="J17" s="52"/>
      <c r="K17" s="211">
        <f>RawCounts400All!L17/(PropCntd400!K17* K$5*K$6)*1000</f>
        <v>0</v>
      </c>
      <c r="L17" s="211">
        <f>RawCounts400All!M17/(PropCntd400!L17* L$5*L$6)*1000</f>
        <v>1959.1315453384418</v>
      </c>
      <c r="M17" s="211">
        <f>RawCounts400All!N17/(PropCntd400!M17* M$5*M$6)*1000</f>
        <v>0</v>
      </c>
      <c r="N17" s="211">
        <f>RawCounts400All!O17/(PropCntd400!N17* N$5*N$6)*1000</f>
        <v>0</v>
      </c>
      <c r="O17" s="211">
        <f>RawCounts400All!P17/(PropCntd400!O17* O$5*O$6)*1000</f>
        <v>0</v>
      </c>
      <c r="P17" s="211">
        <f>RawCounts400All!Q17/(PropCntd400!P17* P$5*P$6)*1000</f>
        <v>0</v>
      </c>
      <c r="Q17" s="211">
        <f>RawCounts400All!R17/(PropCntd400!Q17* Q$5*Q$6)*1000</f>
        <v>0</v>
      </c>
      <c r="R17" s="211">
        <f>RawCounts400All!S17/(PropCntd400!R17* R$5*R$6)*1000</f>
        <v>0</v>
      </c>
      <c r="S17" s="211">
        <f>RawCounts400All!T17/(PropCntd400!S17* S$5*S$6)*1000</f>
        <v>0</v>
      </c>
      <c r="T17" s="211">
        <f>RawCounts400All!U17/(PropCntd400!T17* T$5*T$6)*1000</f>
        <v>0</v>
      </c>
      <c r="U17" s="211">
        <f>RawCounts400All!V17/(PropCntd400!U17* U$5*U$6)*1000</f>
        <v>0</v>
      </c>
      <c r="V17" s="211">
        <f>RawCounts400All!W17/(PropCntd400!V17* V$5*V$6)*1000</f>
        <v>0</v>
      </c>
      <c r="W17" s="211">
        <f>RawCounts400All!X17/(PropCntd400!W17* W$5*W$6)*1000</f>
        <v>0</v>
      </c>
      <c r="X17" s="211">
        <f>RawCounts400All!Y17/(PropCntd400!X17* X$5*X$6)*1000</f>
        <v>0</v>
      </c>
      <c r="Y17" s="211">
        <f>RawCounts400All!Z17/(PropCntd400!Y17* Y$5*Y$6)*1000</f>
        <v>0</v>
      </c>
      <c r="Z17" s="211">
        <f>RawCounts400All!AA17/(PropCntd400!Z17* Z$5*Z$6)*1000</f>
        <v>0</v>
      </c>
      <c r="AA17" s="211">
        <f>RawCounts400All!AB17/(PropCntd400!AA17* AA$5*AA$6)*1000</f>
        <v>0</v>
      </c>
      <c r="AB17" s="211">
        <f>RawCounts400All!AC17/(PropCntd400!AB17* AB$5*AB$6)*1000</f>
        <v>0</v>
      </c>
      <c r="AC17" s="211">
        <f>RawCounts400All!AD17/(PropCntd400!AC17* AC$5*AC$6)*1000</f>
        <v>0</v>
      </c>
      <c r="AD17" s="211">
        <f>RawCounts400All!AE17/(PropCntd400!AD17* AD$5*AD$6)*1000</f>
        <v>0</v>
      </c>
      <c r="AE17" s="211">
        <f>RawCounts400All!AF17/(PropCntd400!AE17* AE$5*AE$6)*1000</f>
        <v>0</v>
      </c>
      <c r="AF17" s="211">
        <f>RawCounts400All!AG17/(PropCntd400!AF17* AF$5*AF$6)*1000</f>
        <v>918.66028708133967</v>
      </c>
      <c r="AG17" s="211">
        <f>RawCounts400All!AH17/(PropCntd400!AG17* AG$5*AG$6)*1000</f>
        <v>0</v>
      </c>
      <c r="AH17" s="211">
        <f>RawCounts400All!AI17/(PropCntd400!AH17* AH$5*AH$6)*1000</f>
        <v>0</v>
      </c>
      <c r="AI17" s="211">
        <f>RawCounts400All!AJ17/(PropCntd400!AI17* AI$5*AI$6)*1000</f>
        <v>0</v>
      </c>
      <c r="AJ17" s="211">
        <f>RawCounts400All!AK17/(PropCntd400!AJ17* AJ$5*AJ$6)*1000</f>
        <v>0</v>
      </c>
      <c r="AK17" s="211">
        <f>RawCounts400All!AL17/(PropCntd400!AK17* AK$5*AK$6)*1000</f>
        <v>0</v>
      </c>
      <c r="AL17" s="211">
        <f>RawCounts400All!AM17/(PropCntd400!AL17* AL$5*AL$6)*1000</f>
        <v>0</v>
      </c>
      <c r="AM17" s="211">
        <f>RawCounts400All!AN17/(PropCntd400!AM17* AM$5*AM$6)*1000</f>
        <v>0</v>
      </c>
      <c r="AN17" s="211">
        <f>RawCounts400All!AO17/(PropCntd400!AN17* AN$5*AN$6)*1000</f>
        <v>0</v>
      </c>
      <c r="AO17" s="211">
        <f>RawCounts400All!AP17/(PropCntd400!AO17* AO$5*AO$6)*1000</f>
        <v>0</v>
      </c>
      <c r="AP17" s="211">
        <f>RawCounts400All!AQ17/(PropCntd400!AP17* AP$5*AP$6)*1000</f>
        <v>0</v>
      </c>
      <c r="AQ17" s="211">
        <f>RawCounts400All!AR17/(PropCntd400!AQ17* AQ$5*AQ$6)*1000</f>
        <v>0</v>
      </c>
      <c r="AR17" s="211">
        <f>RawCounts400All!AS17/(PropCntd400!AR17* AR$5*AR$6)*1000</f>
        <v>0</v>
      </c>
      <c r="AS17" s="211">
        <f>RawCounts400All!AT17/(PropCntd400!AS17* AS$5*AS$6)*1000</f>
        <v>0</v>
      </c>
      <c r="AT17" s="211">
        <f>RawCounts400All!AU17/(PropCntd400!AT17* AT$5*AT$6)*1000</f>
        <v>439.99999999999994</v>
      </c>
      <c r="AU17" s="211">
        <f>RawCounts400All!AV17/(PropCntd400!AU17* AU$5*AU$6)*1000</f>
        <v>0</v>
      </c>
      <c r="AV17" s="211">
        <f>RawCounts400All!AW17/(PropCntd400!AV17* AV$5*AV$6)*1000</f>
        <v>0</v>
      </c>
      <c r="AW17" s="211">
        <f>RawCounts400All!AX17/(PropCntd400!AW17* AW$5*AW$6)*1000</f>
        <v>0</v>
      </c>
      <c r="AX17" s="211">
        <f>RawCounts400All!AY17/(PropCntd400!AX17* AX$5*AX$6)*1000</f>
        <v>0</v>
      </c>
      <c r="AY17" s="211">
        <f>RawCounts400All!AZ17/(PropCntd400!AY17* AY$5*AY$6)*1000</f>
        <v>0</v>
      </c>
      <c r="AZ17" s="211">
        <f>RawCounts400All!BA17/(PropCntd400!AZ17* AZ$5*AZ$6)*1000</f>
        <v>0</v>
      </c>
      <c r="BA17" s="211">
        <f>RawCounts400All!BB17/(PropCntd400!BA17* BA$5*BA$6)*1000</f>
        <v>0</v>
      </c>
      <c r="BB17" s="211">
        <f>RawCounts400All!BC17/(PropCntd400!BB17* BB$5*BB$6)*1000</f>
        <v>0</v>
      </c>
      <c r="BC17" s="211">
        <f>RawCounts400All!BD17/(PropCntd400!BC17* BC$5*BC$6)*1000</f>
        <v>0</v>
      </c>
      <c r="BD17" s="211">
        <f>RawCounts400All!BE17/(PropCntd400!BD17* BD$5*BD$6)*1000</f>
        <v>0</v>
      </c>
      <c r="BE17" s="211">
        <f>RawCounts400All!BF17/(PropCntd400!BE17* BE$5*BE$6)*1000</f>
        <v>0</v>
      </c>
      <c r="BF17" s="211">
        <f>RawCounts400All!BG17/(PropCntd400!BF17* BF$5*BF$6)*1000</f>
        <v>0</v>
      </c>
      <c r="BG17" s="211">
        <f>RawCounts400All!BH17/(PropCntd400!BG17* BG$5*BG$6)*1000</f>
        <v>0</v>
      </c>
      <c r="BH17" s="211">
        <f>RawCounts400All!BI17/(PropCntd400!BH17* BH$5*BH$6)*1000</f>
        <v>0</v>
      </c>
      <c r="BI17" s="211">
        <f>RawCounts400All!BJ17/(PropCntd400!BI17* BI$5*BI$6)*1000</f>
        <v>22336.448598130843</v>
      </c>
      <c r="BJ17" s="211">
        <f>RawCounts400All!BK17/(PropCntd400!BJ17* BJ$5*BJ$6)*1000</f>
        <v>0</v>
      </c>
      <c r="BK17" s="211">
        <f>RawCounts400All!BL17/(PropCntd400!BK17* BK$5*BK$6)*1000</f>
        <v>0</v>
      </c>
      <c r="BL17" s="211">
        <f>RawCounts400All!BM17/(PropCntd400!BL17* BL$5*BL$6)*1000</f>
        <v>0</v>
      </c>
      <c r="BM17" s="211">
        <f>RawCounts400All!BN17/(PropCntd400!BM17* BM$5*BM$6)*1000</f>
        <v>0</v>
      </c>
      <c r="BN17" s="211">
        <f>RawCounts400All!BO17/(PropCntd400!BN17* BN$5*BN$6)*1000</f>
        <v>0</v>
      </c>
      <c r="BO17" s="211">
        <f>RawCounts400All!BP17/(PropCntd400!BO17* BO$5*BO$6)*1000</f>
        <v>39774.011299435035</v>
      </c>
      <c r="BP17" s="211">
        <f>RawCounts400All!BQ17/(PropCntd400!BP17* BP$5*BP$6)*1000</f>
        <v>0</v>
      </c>
      <c r="BQ17" s="211">
        <f>RawCounts400All!BR17/(PropCntd400!BQ17* BQ$5*BQ$6)*1000</f>
        <v>7737.5565610859721</v>
      </c>
      <c r="BR17" s="211">
        <f>RawCounts400All!BS17/(PropCntd400!BR17* BR$5*BR$6)*1000</f>
        <v>4418.8596491228072</v>
      </c>
      <c r="BS17" s="47"/>
    </row>
    <row r="18" spans="1:71" ht="16" customHeight="1" x14ac:dyDescent="0.15">
      <c r="A18" s="50" t="s">
        <v>166</v>
      </c>
      <c r="B18" s="159" t="s">
        <v>517</v>
      </c>
      <c r="C18" s="52" t="s">
        <v>227</v>
      </c>
      <c r="D18" s="159" t="s">
        <v>560</v>
      </c>
      <c r="E18" s="131" t="s">
        <v>131</v>
      </c>
      <c r="F18" s="51">
        <v>0.6</v>
      </c>
      <c r="G18" s="51">
        <v>0.6</v>
      </c>
      <c r="H18" s="52">
        <f t="shared" si="0"/>
        <v>12</v>
      </c>
      <c r="I18" s="52">
        <f t="shared" si="0"/>
        <v>12</v>
      </c>
      <c r="J18" s="52"/>
      <c r="K18" s="211">
        <f>RawCounts400All!L18/(PropCntd400!K18* K$5*K$6)*1000</f>
        <v>0</v>
      </c>
      <c r="L18" s="211">
        <f>RawCounts400All!M18/(PropCntd400!L18* L$5*L$6)*1000</f>
        <v>0</v>
      </c>
      <c r="M18" s="211">
        <f>RawCounts400All!N18/(PropCntd400!M18* M$5*M$6)*1000</f>
        <v>0</v>
      </c>
      <c r="N18" s="211">
        <f>RawCounts400All!O18/(PropCntd400!N18* N$5*N$6)*1000</f>
        <v>0</v>
      </c>
      <c r="O18" s="211">
        <f>RawCounts400All!P18/(PropCntd400!O18* O$5*O$6)*1000</f>
        <v>0</v>
      </c>
      <c r="P18" s="211">
        <f>RawCounts400All!Q18/(PropCntd400!P18* P$5*P$6)*1000</f>
        <v>0</v>
      </c>
      <c r="Q18" s="211">
        <f>RawCounts400All!R18/(PropCntd400!Q18* Q$5*Q$6)*1000</f>
        <v>0</v>
      </c>
      <c r="R18" s="211">
        <f>RawCounts400All!S18/(PropCntd400!R18* R$5*R$6)*1000</f>
        <v>0</v>
      </c>
      <c r="S18" s="211">
        <f>RawCounts400All!T18/(PropCntd400!S18* S$5*S$6)*1000</f>
        <v>0</v>
      </c>
      <c r="T18" s="211">
        <f>RawCounts400All!U18/(PropCntd400!T18* T$5*T$6)*1000</f>
        <v>0</v>
      </c>
      <c r="U18" s="211">
        <f>RawCounts400All!V18/(PropCntd400!U18* U$5*U$6)*1000</f>
        <v>0</v>
      </c>
      <c r="V18" s="211">
        <f>RawCounts400All!W18/(PropCntd400!V18* V$5*V$6)*1000</f>
        <v>839.65014577259467</v>
      </c>
      <c r="W18" s="211">
        <f>RawCounts400All!X18/(PropCntd400!W18* W$5*W$6)*1000</f>
        <v>0</v>
      </c>
      <c r="X18" s="211">
        <f>RawCounts400All!Y18/(PropCntd400!X18* X$5*X$6)*1000</f>
        <v>0</v>
      </c>
      <c r="Y18" s="211">
        <f>RawCounts400All!Z18/(PropCntd400!Y18* Y$5*Y$6)*1000</f>
        <v>0</v>
      </c>
      <c r="Z18" s="211">
        <f>RawCounts400All!AA18/(PropCntd400!Z18* Z$5*Z$6)*1000</f>
        <v>0</v>
      </c>
      <c r="AA18" s="211">
        <f>RawCounts400All!AB18/(PropCntd400!AA18* AA$5*AA$6)*1000</f>
        <v>0</v>
      </c>
      <c r="AB18" s="211">
        <f>RawCounts400All!AC18/(PropCntd400!AB18* AB$5*AB$6)*1000</f>
        <v>0</v>
      </c>
      <c r="AC18" s="211">
        <f>RawCounts400All!AD18/(PropCntd400!AC18* AC$5*AC$6)*1000</f>
        <v>0</v>
      </c>
      <c r="AD18" s="211">
        <f>RawCounts400All!AE18/(PropCntd400!AD18* AD$5*AD$6)*1000</f>
        <v>0</v>
      </c>
      <c r="AE18" s="211">
        <f>RawCounts400All!AF18/(PropCntd400!AE18* AE$5*AE$6)*1000</f>
        <v>0</v>
      </c>
      <c r="AF18" s="211">
        <f>RawCounts400All!AG18/(PropCntd400!AF18* AF$5*AF$6)*1000</f>
        <v>0</v>
      </c>
      <c r="AG18" s="211">
        <f>RawCounts400All!AH18/(PropCntd400!AG18* AG$5*AG$6)*1000</f>
        <v>0</v>
      </c>
      <c r="AH18" s="211">
        <f>RawCounts400All!AI18/(PropCntd400!AH18* AH$5*AH$6)*1000</f>
        <v>0</v>
      </c>
      <c r="AI18" s="211">
        <f>RawCounts400All!AJ18/(PropCntd400!AI18* AI$5*AI$6)*1000</f>
        <v>0</v>
      </c>
      <c r="AJ18" s="211">
        <f>RawCounts400All!AK18/(PropCntd400!AJ18* AJ$5*AJ$6)*1000</f>
        <v>0</v>
      </c>
      <c r="AK18" s="211">
        <f>RawCounts400All!AL18/(PropCntd400!AK18* AK$5*AK$6)*1000</f>
        <v>0</v>
      </c>
      <c r="AL18" s="211">
        <f>RawCounts400All!AM18/(PropCntd400!AL18* AL$5*AL$6)*1000</f>
        <v>0</v>
      </c>
      <c r="AM18" s="211">
        <f>RawCounts400All!AN18/(PropCntd400!AM18* AM$5*AM$6)*1000</f>
        <v>0</v>
      </c>
      <c r="AN18" s="211">
        <f>RawCounts400All!AO18/(PropCntd400!AN18* AN$5*AN$6)*1000</f>
        <v>0</v>
      </c>
      <c r="AO18" s="211">
        <f>RawCounts400All!AP18/(PropCntd400!AO18* AO$5*AO$6)*1000</f>
        <v>0</v>
      </c>
      <c r="AP18" s="211">
        <f>RawCounts400All!AQ18/(PropCntd400!AP18* AP$5*AP$6)*1000</f>
        <v>485.25569242254568</v>
      </c>
      <c r="AQ18" s="211">
        <f>RawCounts400All!AR18/(PropCntd400!AQ18* AQ$5*AQ$6)*1000</f>
        <v>0</v>
      </c>
      <c r="AR18" s="211">
        <f>RawCounts400All!AS18/(PropCntd400!AR18* AR$5*AR$6)*1000</f>
        <v>0</v>
      </c>
      <c r="AS18" s="211">
        <f>RawCounts400All!AT18/(PropCntd400!AS18* AS$5*AS$6)*1000</f>
        <v>0</v>
      </c>
      <c r="AT18" s="211">
        <f>RawCounts400All!AU18/(PropCntd400!AT18* AT$5*AT$6)*1000</f>
        <v>0</v>
      </c>
      <c r="AU18" s="211">
        <f>RawCounts400All!AV18/(PropCntd400!AU18* AU$5*AU$6)*1000</f>
        <v>0</v>
      </c>
      <c r="AV18" s="211">
        <f>RawCounts400All!AW18/(PropCntd400!AV18* AV$5*AV$6)*1000</f>
        <v>0</v>
      </c>
      <c r="AW18" s="211">
        <f>RawCounts400All!AX18/(PropCntd400!AW18* AW$5*AW$6)*1000</f>
        <v>0</v>
      </c>
      <c r="AX18" s="211">
        <f>RawCounts400All!AY18/(PropCntd400!AX18* AX$5*AX$6)*1000</f>
        <v>0</v>
      </c>
      <c r="AY18" s="211">
        <f>RawCounts400All!AZ18/(PropCntd400!AY18* AY$5*AY$6)*1000</f>
        <v>0</v>
      </c>
      <c r="AZ18" s="211">
        <f>RawCounts400All!BA18/(PropCntd400!AZ18* AZ$5*AZ$6)*1000</f>
        <v>0</v>
      </c>
      <c r="BA18" s="211">
        <f>RawCounts400All!BB18/(PropCntd400!BA18* BA$5*BA$6)*1000</f>
        <v>0</v>
      </c>
      <c r="BB18" s="211">
        <f>RawCounts400All!BC18/(PropCntd400!BB18* BB$5*BB$6)*1000</f>
        <v>0</v>
      </c>
      <c r="BC18" s="211">
        <f>RawCounts400All!BD18/(PropCntd400!BC18* BC$5*BC$6)*1000</f>
        <v>0</v>
      </c>
      <c r="BD18" s="211">
        <f>RawCounts400All!BE18/(PropCntd400!BD18* BD$5*BD$6)*1000</f>
        <v>155.84415584415586</v>
      </c>
      <c r="BE18" s="211">
        <f>RawCounts400All!BF18/(PropCntd400!BE18* BE$5*BE$6)*1000</f>
        <v>0</v>
      </c>
      <c r="BF18" s="211">
        <f>RawCounts400All!BG18/(PropCntd400!BF18* BF$5*BF$6)*1000</f>
        <v>0</v>
      </c>
      <c r="BG18" s="211">
        <f>RawCounts400All!BH18/(PropCntd400!BG18* BG$5*BG$6)*1000</f>
        <v>0</v>
      </c>
      <c r="BH18" s="211">
        <f>RawCounts400All!BI18/(PropCntd400!BH18* BH$5*BH$6)*1000</f>
        <v>0</v>
      </c>
      <c r="BI18" s="211">
        <f>RawCounts400All!BJ18/(PropCntd400!BI18* BI$5*BI$6)*1000</f>
        <v>0</v>
      </c>
      <c r="BJ18" s="211">
        <f>RawCounts400All!BK18/(PropCntd400!BJ18* BJ$5*BJ$6)*1000</f>
        <v>0</v>
      </c>
      <c r="BK18" s="211">
        <f>RawCounts400All!BL18/(PropCntd400!BK18* BK$5*BK$6)*1000</f>
        <v>0</v>
      </c>
      <c r="BL18" s="211">
        <f>RawCounts400All!BM18/(PropCntd400!BL18* BL$5*BL$6)*1000</f>
        <v>0</v>
      </c>
      <c r="BM18" s="211">
        <f>RawCounts400All!BN18/(PropCntd400!BM18* BM$5*BM$6)*1000</f>
        <v>0</v>
      </c>
      <c r="BN18" s="211">
        <f>RawCounts400All!BO18/(PropCntd400!BN18* BN$5*BN$6)*1000</f>
        <v>9617.4863387978166</v>
      </c>
      <c r="BO18" s="211">
        <f>RawCounts400All!BP18/(PropCntd400!BO18* BO$5*BO$6)*1000</f>
        <v>1355.9322033898306</v>
      </c>
      <c r="BP18" s="211">
        <f>RawCounts400All!BQ18/(PropCntd400!BP18* BP$5*BP$6)*1000</f>
        <v>7660.3773584905648</v>
      </c>
      <c r="BQ18" s="211">
        <f>RawCounts400All!BR18/(PropCntd400!BQ18* BQ$5*BQ$6)*1000</f>
        <v>0</v>
      </c>
      <c r="BR18" s="211">
        <f>RawCounts400All!BS18/(PropCntd400!BR18* BR$5*BR$6)*1000</f>
        <v>0</v>
      </c>
      <c r="BS18" s="47"/>
    </row>
    <row r="19" spans="1:71" ht="16" customHeight="1" x14ac:dyDescent="0.15">
      <c r="A19" s="50" t="s">
        <v>167</v>
      </c>
      <c r="B19" s="159" t="s">
        <v>517</v>
      </c>
      <c r="C19" s="52" t="s">
        <v>227</v>
      </c>
      <c r="D19" s="159" t="s">
        <v>561</v>
      </c>
      <c r="E19" s="131" t="s">
        <v>131</v>
      </c>
      <c r="F19" s="51">
        <v>0.8</v>
      </c>
      <c r="G19" s="51">
        <v>0.8</v>
      </c>
      <c r="H19" s="52">
        <f t="shared" si="0"/>
        <v>16</v>
      </c>
      <c r="I19" s="52">
        <f t="shared" si="0"/>
        <v>16</v>
      </c>
      <c r="J19" s="52"/>
      <c r="K19" s="211">
        <f>RawCounts400All!L19/(PropCntd400!K19* K$5*K$6)*1000</f>
        <v>0</v>
      </c>
      <c r="L19" s="211">
        <f>RawCounts400All!M19/(PropCntd400!L19* L$5*L$6)*1000</f>
        <v>0</v>
      </c>
      <c r="M19" s="211">
        <f>RawCounts400All!N19/(PropCntd400!M19* M$5*M$6)*1000</f>
        <v>0</v>
      </c>
      <c r="N19" s="211">
        <f>RawCounts400All!O19/(PropCntd400!N19* N$5*N$6)*1000</f>
        <v>0</v>
      </c>
      <c r="O19" s="211">
        <f>RawCounts400All!P19/(PropCntd400!O19* O$5*O$6)*1000</f>
        <v>0</v>
      </c>
      <c r="P19" s="211">
        <f>RawCounts400All!Q19/(PropCntd400!P19* P$5*P$6)*1000</f>
        <v>0</v>
      </c>
      <c r="Q19" s="211">
        <f>RawCounts400All!R19/(PropCntd400!Q19* Q$5*Q$6)*1000</f>
        <v>0</v>
      </c>
      <c r="R19" s="211">
        <f>RawCounts400All!S19/(PropCntd400!R19* R$5*R$6)*1000</f>
        <v>0</v>
      </c>
      <c r="S19" s="211">
        <f>RawCounts400All!T19/(PropCntd400!S19* S$5*S$6)*1000</f>
        <v>0</v>
      </c>
      <c r="T19" s="211">
        <f>RawCounts400All!U19/(PropCntd400!T19* T$5*T$6)*1000</f>
        <v>0</v>
      </c>
      <c r="U19" s="211">
        <f>RawCounts400All!V19/(PropCntd400!U19* U$5*U$6)*1000</f>
        <v>0</v>
      </c>
      <c r="V19" s="211">
        <f>RawCounts400All!W19/(PropCntd400!V19* V$5*V$6)*1000</f>
        <v>0</v>
      </c>
      <c r="W19" s="211">
        <f>RawCounts400All!X19/(PropCntd400!W19* W$5*W$6)*1000</f>
        <v>0</v>
      </c>
      <c r="X19" s="211">
        <f>RawCounts400All!Y19/(PropCntd400!X19* X$5*X$6)*1000</f>
        <v>0</v>
      </c>
      <c r="Y19" s="211">
        <f>RawCounts400All!Z19/(PropCntd400!Y19* Y$5*Y$6)*1000</f>
        <v>0</v>
      </c>
      <c r="Z19" s="211">
        <f>RawCounts400All!AA19/(PropCntd400!Z19* Z$5*Z$6)*1000</f>
        <v>0</v>
      </c>
      <c r="AA19" s="211">
        <f>RawCounts400All!AB19/(PropCntd400!AA19* AA$5*AA$6)*1000</f>
        <v>0</v>
      </c>
      <c r="AB19" s="211">
        <f>RawCounts400All!AC19/(PropCntd400!AB19* AB$5*AB$6)*1000</f>
        <v>0</v>
      </c>
      <c r="AC19" s="211">
        <f>RawCounts400All!AD19/(PropCntd400!AC19* AC$5*AC$6)*1000</f>
        <v>0</v>
      </c>
      <c r="AD19" s="211">
        <f>RawCounts400All!AE19/(PropCntd400!AD19* AD$5*AD$6)*1000</f>
        <v>0</v>
      </c>
      <c r="AE19" s="211">
        <f>RawCounts400All!AF19/(PropCntd400!AE19* AE$5*AE$6)*1000</f>
        <v>0</v>
      </c>
      <c r="AF19" s="211">
        <f>RawCounts400All!AG19/(PropCntd400!AF19* AF$5*AF$6)*1000</f>
        <v>0</v>
      </c>
      <c r="AG19" s="211">
        <f>RawCounts400All!AH19/(PropCntd400!AG19* AG$5*AG$6)*1000</f>
        <v>0</v>
      </c>
      <c r="AH19" s="211">
        <f>RawCounts400All!AI19/(PropCntd400!AH19* AH$5*AH$6)*1000</f>
        <v>0</v>
      </c>
      <c r="AI19" s="211">
        <f>RawCounts400All!AJ19/(PropCntd400!AI19* AI$5*AI$6)*1000</f>
        <v>0</v>
      </c>
      <c r="AJ19" s="211">
        <f>RawCounts400All!AK19/(PropCntd400!AJ19* AJ$5*AJ$6)*1000</f>
        <v>0</v>
      </c>
      <c r="AK19" s="211">
        <f>RawCounts400All!AL19/(PropCntd400!AK19* AK$5*AK$6)*1000</f>
        <v>0</v>
      </c>
      <c r="AL19" s="211">
        <f>RawCounts400All!AM19/(PropCntd400!AL19* AL$5*AL$6)*1000</f>
        <v>0</v>
      </c>
      <c r="AM19" s="211">
        <f>RawCounts400All!AN19/(PropCntd400!AM19* AM$5*AM$6)*1000</f>
        <v>0</v>
      </c>
      <c r="AN19" s="211">
        <f>RawCounts400All!AO19/(PropCntd400!AN19* AN$5*AN$6)*1000</f>
        <v>0</v>
      </c>
      <c r="AO19" s="211">
        <f>RawCounts400All!AP19/(PropCntd400!AO19* AO$5*AO$6)*1000</f>
        <v>0</v>
      </c>
      <c r="AP19" s="211">
        <f>RawCounts400All!AQ19/(PropCntd400!AP19* AP$5*AP$6)*1000</f>
        <v>0</v>
      </c>
      <c r="AQ19" s="211">
        <f>RawCounts400All!AR19/(PropCntd400!AQ19* AQ$5*AQ$6)*1000</f>
        <v>0</v>
      </c>
      <c r="AR19" s="211">
        <f>RawCounts400All!AS19/(PropCntd400!AR19* AR$5*AR$6)*1000</f>
        <v>0</v>
      </c>
      <c r="AS19" s="211">
        <f>RawCounts400All!AT19/(PropCntd400!AS19* AS$5*AS$6)*1000</f>
        <v>0</v>
      </c>
      <c r="AT19" s="211">
        <f>RawCounts400All!AU19/(PropCntd400!AT19* AT$5*AT$6)*1000</f>
        <v>0</v>
      </c>
      <c r="AU19" s="211">
        <f>RawCounts400All!AV19/(PropCntd400!AU19* AU$5*AU$6)*1000</f>
        <v>0</v>
      </c>
      <c r="AV19" s="211">
        <f>RawCounts400All!AW19/(PropCntd400!AV19* AV$5*AV$6)*1000</f>
        <v>0</v>
      </c>
      <c r="AW19" s="211">
        <f>RawCounts400All!AX19/(PropCntd400!AW19* AW$5*AW$6)*1000</f>
        <v>0</v>
      </c>
      <c r="AX19" s="211">
        <f>RawCounts400All!AY19/(PropCntd400!AX19* AX$5*AX$6)*1000</f>
        <v>0</v>
      </c>
      <c r="AY19" s="211">
        <f>RawCounts400All!AZ19/(PropCntd400!AY19* AY$5*AY$6)*1000</f>
        <v>0</v>
      </c>
      <c r="AZ19" s="211">
        <f>RawCounts400All!BA19/(PropCntd400!AZ19* AZ$5*AZ$6)*1000</f>
        <v>0</v>
      </c>
      <c r="BA19" s="211">
        <f>RawCounts400All!BB19/(PropCntd400!BA19* BA$5*BA$6)*1000</f>
        <v>0</v>
      </c>
      <c r="BB19" s="211">
        <f>RawCounts400All!BC19/(PropCntd400!BB19* BB$5*BB$6)*1000</f>
        <v>0</v>
      </c>
      <c r="BC19" s="211">
        <f>RawCounts400All!BD19/(PropCntd400!BC19* BC$5*BC$6)*1000</f>
        <v>0</v>
      </c>
      <c r="BD19" s="211">
        <f>RawCounts400All!BE19/(PropCntd400!BD19* BD$5*BD$6)*1000</f>
        <v>0</v>
      </c>
      <c r="BE19" s="211">
        <f>RawCounts400All!BF19/(PropCntd400!BE19* BE$5*BE$6)*1000</f>
        <v>0</v>
      </c>
      <c r="BF19" s="211">
        <f>RawCounts400All!BG19/(PropCntd400!BF19* BF$5*BF$6)*1000</f>
        <v>0</v>
      </c>
      <c r="BG19" s="211">
        <f>RawCounts400All!BH19/(PropCntd400!BG19* BG$5*BG$6)*1000</f>
        <v>0</v>
      </c>
      <c r="BH19" s="211">
        <f>RawCounts400All!BI19/(PropCntd400!BH19* BH$5*BH$6)*1000</f>
        <v>0</v>
      </c>
      <c r="BI19" s="211">
        <f>RawCounts400All!BJ19/(PropCntd400!BI19* BI$5*BI$6)*1000</f>
        <v>0</v>
      </c>
      <c r="BJ19" s="211">
        <f>RawCounts400All!BK19/(PropCntd400!BJ19* BJ$5*BJ$6)*1000</f>
        <v>0</v>
      </c>
      <c r="BK19" s="211">
        <f>RawCounts400All!BL19/(PropCntd400!BK19* BK$5*BK$6)*1000</f>
        <v>0</v>
      </c>
      <c r="BL19" s="211">
        <f>RawCounts400All!BM19/(PropCntd400!BL19* BL$5*BL$6)*1000</f>
        <v>0</v>
      </c>
      <c r="BM19" s="211">
        <f>RawCounts400All!BN19/(PropCntd400!BM19* BM$5*BM$6)*1000</f>
        <v>0</v>
      </c>
      <c r="BN19" s="211">
        <f>RawCounts400All!BO19/(PropCntd400!BN19* BN$5*BN$6)*1000</f>
        <v>39431.693989071042</v>
      </c>
      <c r="BO19" s="211">
        <f>RawCounts400All!BP19/(PropCntd400!BO19* BO$5*BO$6)*1000</f>
        <v>0</v>
      </c>
      <c r="BP19" s="211">
        <f>RawCounts400All!BQ19/(PropCntd400!BP19* BP$5*BP$6)*1000</f>
        <v>7660.3773584905648</v>
      </c>
      <c r="BQ19" s="211">
        <f>RawCounts400All!BR19/(PropCntd400!BQ19* BQ$5*BQ$6)*1000</f>
        <v>0</v>
      </c>
      <c r="BR19" s="211">
        <f>RawCounts400All!BS19/(PropCntd400!BR19* BR$5*BR$6)*1000</f>
        <v>0</v>
      </c>
      <c r="BS19" s="47"/>
    </row>
    <row r="20" spans="1:71" ht="16" customHeight="1" x14ac:dyDescent="0.15">
      <c r="A20" s="50" t="s">
        <v>168</v>
      </c>
      <c r="B20" s="159" t="s">
        <v>517</v>
      </c>
      <c r="C20" s="52" t="s">
        <v>227</v>
      </c>
      <c r="D20" s="159" t="s">
        <v>562</v>
      </c>
      <c r="E20" s="131" t="s">
        <v>131</v>
      </c>
      <c r="F20" s="51">
        <v>0.2</v>
      </c>
      <c r="G20" s="51">
        <v>0.5</v>
      </c>
      <c r="H20" s="52">
        <f t="shared" si="0"/>
        <v>4</v>
      </c>
      <c r="I20" s="52">
        <f t="shared" si="0"/>
        <v>10</v>
      </c>
      <c r="J20" s="52"/>
      <c r="K20" s="211">
        <f>RawCounts400All!L20/(PropCntd400!K20* K$5*K$6)*1000</f>
        <v>0</v>
      </c>
      <c r="L20" s="211">
        <f>RawCounts400All!M20/(PropCntd400!L20* L$5*L$6)*1000</f>
        <v>0</v>
      </c>
      <c r="M20" s="211">
        <f>RawCounts400All!N20/(PropCntd400!M20* M$5*M$6)*1000</f>
        <v>0</v>
      </c>
      <c r="N20" s="211">
        <f>RawCounts400All!O20/(PropCntd400!N20* N$5*N$6)*1000</f>
        <v>0</v>
      </c>
      <c r="O20" s="211">
        <f>RawCounts400All!P20/(PropCntd400!O20* O$5*O$6)*1000</f>
        <v>0</v>
      </c>
      <c r="P20" s="211">
        <f>RawCounts400All!Q20/(PropCntd400!P20* P$5*P$6)*1000</f>
        <v>0</v>
      </c>
      <c r="Q20" s="211">
        <f>RawCounts400All!R20/(PropCntd400!Q20* Q$5*Q$6)*1000</f>
        <v>0</v>
      </c>
      <c r="R20" s="211">
        <f>RawCounts400All!S20/(PropCntd400!R20* R$5*R$6)*1000</f>
        <v>0</v>
      </c>
      <c r="S20" s="211">
        <f>RawCounts400All!T20/(PropCntd400!S20* S$5*S$6)*1000</f>
        <v>0</v>
      </c>
      <c r="T20" s="211">
        <f>RawCounts400All!U20/(PropCntd400!T20* T$5*T$6)*1000</f>
        <v>0</v>
      </c>
      <c r="U20" s="211">
        <f>RawCounts400All!V20/(PropCntd400!U20* U$5*U$6)*1000</f>
        <v>0</v>
      </c>
      <c r="V20" s="211">
        <f>RawCounts400All!W20/(PropCntd400!V20* V$5*V$6)*1000</f>
        <v>0</v>
      </c>
      <c r="W20" s="211">
        <f>RawCounts400All!X20/(PropCntd400!W20* W$5*W$6)*1000</f>
        <v>0</v>
      </c>
      <c r="X20" s="211">
        <f>RawCounts400All!Y20/(PropCntd400!X20* X$5*X$6)*1000</f>
        <v>0</v>
      </c>
      <c r="Y20" s="211">
        <f>RawCounts400All!Z20/(PropCntd400!Y20* Y$5*Y$6)*1000</f>
        <v>0</v>
      </c>
      <c r="Z20" s="211">
        <f>RawCounts400All!AA20/(PropCntd400!Z20* Z$5*Z$6)*1000</f>
        <v>0</v>
      </c>
      <c r="AA20" s="211">
        <f>RawCounts400All!AB20/(PropCntd400!AA20* AA$5*AA$6)*1000</f>
        <v>0</v>
      </c>
      <c r="AB20" s="211">
        <f>RawCounts400All!AC20/(PropCntd400!AB20* AB$5*AB$6)*1000</f>
        <v>0</v>
      </c>
      <c r="AC20" s="211">
        <f>RawCounts400All!AD20/(PropCntd400!AC20* AC$5*AC$6)*1000</f>
        <v>0</v>
      </c>
      <c r="AD20" s="211">
        <f>RawCounts400All!AE20/(PropCntd400!AD20* AD$5*AD$6)*1000</f>
        <v>0</v>
      </c>
      <c r="AE20" s="211">
        <f>RawCounts400All!AF20/(PropCntd400!AE20* AE$5*AE$6)*1000</f>
        <v>0</v>
      </c>
      <c r="AF20" s="211">
        <f>RawCounts400All!AG20/(PropCntd400!AF20* AF$5*AF$6)*1000</f>
        <v>0</v>
      </c>
      <c r="AG20" s="211">
        <f>RawCounts400All!AH20/(PropCntd400!AG20* AG$5*AG$6)*1000</f>
        <v>0</v>
      </c>
      <c r="AH20" s="211">
        <f>RawCounts400All!AI20/(PropCntd400!AH20* AH$5*AH$6)*1000</f>
        <v>0</v>
      </c>
      <c r="AI20" s="211">
        <f>RawCounts400All!AJ20/(PropCntd400!AI20* AI$5*AI$6)*1000</f>
        <v>0</v>
      </c>
      <c r="AJ20" s="211">
        <f>RawCounts400All!AK20/(PropCntd400!AJ20* AJ$5*AJ$6)*1000</f>
        <v>0</v>
      </c>
      <c r="AK20" s="211">
        <f>RawCounts400All!AL20/(PropCntd400!AK20* AK$5*AK$6)*1000</f>
        <v>0</v>
      </c>
      <c r="AL20" s="211">
        <f>RawCounts400All!AM20/(PropCntd400!AL20* AL$5*AL$6)*1000</f>
        <v>0</v>
      </c>
      <c r="AM20" s="211">
        <f>RawCounts400All!AN20/(PropCntd400!AM20* AM$5*AM$6)*1000</f>
        <v>0</v>
      </c>
      <c r="AN20" s="211">
        <f>RawCounts400All!AO20/(PropCntd400!AN20* AN$5*AN$6)*1000</f>
        <v>0</v>
      </c>
      <c r="AO20" s="211">
        <f>RawCounts400All!AP20/(PropCntd400!AO20* AO$5*AO$6)*1000</f>
        <v>0</v>
      </c>
      <c r="AP20" s="211">
        <f>RawCounts400All!AQ20/(PropCntd400!AP20* AP$5*AP$6)*1000</f>
        <v>0</v>
      </c>
      <c r="AQ20" s="211">
        <f>RawCounts400All!AR20/(PropCntd400!AQ20* AQ$5*AQ$6)*1000</f>
        <v>0</v>
      </c>
      <c r="AR20" s="211">
        <f>RawCounts400All!AS20/(PropCntd400!AR20* AR$5*AR$6)*1000</f>
        <v>0</v>
      </c>
      <c r="AS20" s="211">
        <f>RawCounts400All!AT20/(PropCntd400!AS20* AS$5*AS$6)*1000</f>
        <v>0</v>
      </c>
      <c r="AT20" s="211">
        <f>RawCounts400All!AU20/(PropCntd400!AT20* AT$5*AT$6)*1000</f>
        <v>0</v>
      </c>
      <c r="AU20" s="211">
        <f>RawCounts400All!AV20/(PropCntd400!AU20* AU$5*AU$6)*1000</f>
        <v>0</v>
      </c>
      <c r="AV20" s="211">
        <f>RawCounts400All!AW20/(PropCntd400!AV20* AV$5*AV$6)*1000</f>
        <v>0</v>
      </c>
      <c r="AW20" s="211">
        <f>RawCounts400All!AX20/(PropCntd400!AW20* AW$5*AW$6)*1000</f>
        <v>0</v>
      </c>
      <c r="AX20" s="211">
        <f>RawCounts400All!AY20/(PropCntd400!AX20* AX$5*AX$6)*1000</f>
        <v>0</v>
      </c>
      <c r="AY20" s="211">
        <f>RawCounts400All!AZ20/(PropCntd400!AY20* AY$5*AY$6)*1000</f>
        <v>0</v>
      </c>
      <c r="AZ20" s="211">
        <f>RawCounts400All!BA20/(PropCntd400!AZ20* AZ$5*AZ$6)*1000</f>
        <v>0</v>
      </c>
      <c r="BA20" s="211">
        <f>RawCounts400All!BB20/(PropCntd400!BA20* BA$5*BA$6)*1000</f>
        <v>0</v>
      </c>
      <c r="BB20" s="211">
        <f>RawCounts400All!BC20/(PropCntd400!BB20* BB$5*BB$6)*1000</f>
        <v>0</v>
      </c>
      <c r="BC20" s="211">
        <f>RawCounts400All!BD20/(PropCntd400!BC20* BC$5*BC$6)*1000</f>
        <v>0</v>
      </c>
      <c r="BD20" s="211">
        <f>RawCounts400All!BE20/(PropCntd400!BD20* BD$5*BD$6)*1000</f>
        <v>0</v>
      </c>
      <c r="BE20" s="211">
        <f>RawCounts400All!BF20/(PropCntd400!BE20* BE$5*BE$6)*1000</f>
        <v>0</v>
      </c>
      <c r="BF20" s="211">
        <f>RawCounts400All!BG20/(PropCntd400!BF20* BF$5*BF$6)*1000</f>
        <v>0</v>
      </c>
      <c r="BG20" s="211">
        <f>RawCounts400All!BH20/(PropCntd400!BG20* BG$5*BG$6)*1000</f>
        <v>0</v>
      </c>
      <c r="BH20" s="211">
        <f>RawCounts400All!BI20/(PropCntd400!BH20* BH$5*BH$6)*1000</f>
        <v>0</v>
      </c>
      <c r="BI20" s="211">
        <f>RawCounts400All!BJ20/(PropCntd400!BI20* BI$5*BI$6)*1000</f>
        <v>14890.965732087228</v>
      </c>
      <c r="BJ20" s="211">
        <f>RawCounts400All!BK20/(PropCntd400!BJ20* BJ$5*BJ$6)*1000</f>
        <v>0</v>
      </c>
      <c r="BK20" s="211">
        <f>RawCounts400All!BL20/(PropCntd400!BK20* BK$5*BK$6)*1000</f>
        <v>0</v>
      </c>
      <c r="BL20" s="211">
        <f>RawCounts400All!BM20/(PropCntd400!BL20* BL$5*BL$6)*1000</f>
        <v>0</v>
      </c>
      <c r="BM20" s="211">
        <f>RawCounts400All!BN20/(PropCntd400!BM20* BM$5*BM$6)*1000</f>
        <v>0</v>
      </c>
      <c r="BN20" s="211">
        <f>RawCounts400All!BO20/(PropCntd400!BN20* BN$5*BN$6)*1000</f>
        <v>0</v>
      </c>
      <c r="BO20" s="211">
        <f>RawCounts400All!BP20/(PropCntd400!BO20* BO$5*BO$6)*1000</f>
        <v>0</v>
      </c>
      <c r="BP20" s="211">
        <f>RawCounts400All!BQ20/(PropCntd400!BP20* BP$5*BP$6)*1000</f>
        <v>0</v>
      </c>
      <c r="BQ20" s="211">
        <f>RawCounts400All!BR20/(PropCntd400!BQ20* BQ$5*BQ$6)*1000</f>
        <v>0</v>
      </c>
      <c r="BR20" s="211">
        <f>RawCounts400All!BS20/(PropCntd400!BR20* BR$5*BR$6)*1000</f>
        <v>0</v>
      </c>
      <c r="BS20" s="47"/>
    </row>
    <row r="21" spans="1:71" ht="16" customHeight="1" x14ac:dyDescent="0.15">
      <c r="A21" s="50" t="s">
        <v>169</v>
      </c>
      <c r="B21" s="159" t="s">
        <v>517</v>
      </c>
      <c r="C21" s="159" t="s">
        <v>228</v>
      </c>
      <c r="D21" s="159" t="s">
        <v>563</v>
      </c>
      <c r="E21" s="131" t="s">
        <v>131</v>
      </c>
      <c r="F21" s="51">
        <v>0.5</v>
      </c>
      <c r="G21" s="51">
        <v>0.5</v>
      </c>
      <c r="H21" s="52">
        <f t="shared" si="0"/>
        <v>10</v>
      </c>
      <c r="I21" s="52">
        <f t="shared" si="0"/>
        <v>10</v>
      </c>
      <c r="J21" s="52"/>
      <c r="K21" s="211">
        <f>RawCounts400All!L21/(PropCntd400!K21* K$5*K$6)*1000</f>
        <v>0</v>
      </c>
      <c r="L21" s="211">
        <f>RawCounts400All!M21/(PropCntd400!L21* L$5*L$6)*1000</f>
        <v>0</v>
      </c>
      <c r="M21" s="211">
        <f>RawCounts400All!N21/(PropCntd400!M21* M$5*M$6)*1000</f>
        <v>0</v>
      </c>
      <c r="N21" s="211">
        <f>RawCounts400All!O21/(PropCntd400!N21* N$5*N$6)*1000</f>
        <v>0</v>
      </c>
      <c r="O21" s="211">
        <f>RawCounts400All!P21/(PropCntd400!O21* O$5*O$6)*1000</f>
        <v>0</v>
      </c>
      <c r="P21" s="211">
        <f>RawCounts400All!Q21/(PropCntd400!P21* P$5*P$6)*1000</f>
        <v>0</v>
      </c>
      <c r="Q21" s="211">
        <f>RawCounts400All!R21/(PropCntd400!Q21* Q$5*Q$6)*1000</f>
        <v>0</v>
      </c>
      <c r="R21" s="211">
        <f>RawCounts400All!S21/(PropCntd400!R21* R$5*R$6)*1000</f>
        <v>0</v>
      </c>
      <c r="S21" s="211">
        <f>RawCounts400All!T21/(PropCntd400!S21* S$5*S$6)*1000</f>
        <v>0</v>
      </c>
      <c r="T21" s="211">
        <f>RawCounts400All!U21/(PropCntd400!T21* T$5*T$6)*1000</f>
        <v>0</v>
      </c>
      <c r="U21" s="211">
        <f>RawCounts400All!V21/(PropCntd400!U21* U$5*U$6)*1000</f>
        <v>0</v>
      </c>
      <c r="V21" s="211">
        <f>RawCounts400All!W21/(PropCntd400!V21* V$5*V$6)*1000</f>
        <v>0</v>
      </c>
      <c r="W21" s="211">
        <f>RawCounts400All!X21/(PropCntd400!W21* W$5*W$6)*1000</f>
        <v>0</v>
      </c>
      <c r="X21" s="211">
        <f>RawCounts400All!Y21/(PropCntd400!X21* X$5*X$6)*1000</f>
        <v>0</v>
      </c>
      <c r="Y21" s="211">
        <f>RawCounts400All!Z21/(PropCntd400!Y21* Y$5*Y$6)*1000</f>
        <v>0</v>
      </c>
      <c r="Z21" s="211">
        <f>RawCounts400All!AA21/(PropCntd400!Z21* Z$5*Z$6)*1000</f>
        <v>0</v>
      </c>
      <c r="AA21" s="211">
        <f>RawCounts400All!AB21/(PropCntd400!AA21* AA$5*AA$6)*1000</f>
        <v>0</v>
      </c>
      <c r="AB21" s="211">
        <f>RawCounts400All!AC21/(PropCntd400!AB21* AB$5*AB$6)*1000</f>
        <v>0</v>
      </c>
      <c r="AC21" s="211">
        <f>RawCounts400All!AD21/(PropCntd400!AC21* AC$5*AC$6)*1000</f>
        <v>0</v>
      </c>
      <c r="AD21" s="211">
        <f>RawCounts400All!AE21/(PropCntd400!AD21* AD$5*AD$6)*1000</f>
        <v>0</v>
      </c>
      <c r="AE21" s="211">
        <f>RawCounts400All!AF21/(PropCntd400!AE21* AE$5*AE$6)*1000</f>
        <v>0</v>
      </c>
      <c r="AF21" s="211">
        <f>RawCounts400All!AG21/(PropCntd400!AF21* AF$5*AF$6)*1000</f>
        <v>0</v>
      </c>
      <c r="AG21" s="211">
        <f>RawCounts400All!AH21/(PropCntd400!AG21* AG$5*AG$6)*1000</f>
        <v>0</v>
      </c>
      <c r="AH21" s="211">
        <f>RawCounts400All!AI21/(PropCntd400!AH21* AH$5*AH$6)*1000</f>
        <v>0</v>
      </c>
      <c r="AI21" s="211">
        <f>RawCounts400All!AJ21/(PropCntd400!AI21* AI$5*AI$6)*1000</f>
        <v>0</v>
      </c>
      <c r="AJ21" s="211">
        <f>RawCounts400All!AK21/(PropCntd400!AJ21* AJ$5*AJ$6)*1000</f>
        <v>0</v>
      </c>
      <c r="AK21" s="211">
        <f>RawCounts400All!AL21/(PropCntd400!AK21* AK$5*AK$6)*1000</f>
        <v>218.5185185185185</v>
      </c>
      <c r="AL21" s="211">
        <f>RawCounts400All!AM21/(PropCntd400!AL21* AL$5*AL$6)*1000</f>
        <v>0</v>
      </c>
      <c r="AM21" s="211">
        <f>RawCounts400All!AN21/(PropCntd400!AM21* AM$5*AM$6)*1000</f>
        <v>0</v>
      </c>
      <c r="AN21" s="211">
        <f>RawCounts400All!AO21/(PropCntd400!AN21* AN$5*AN$6)*1000</f>
        <v>0</v>
      </c>
      <c r="AO21" s="211">
        <f>RawCounts400All!AP21/(PropCntd400!AO21* AO$5*AO$6)*1000</f>
        <v>0</v>
      </c>
      <c r="AP21" s="211">
        <f>RawCounts400All!AQ21/(PropCntd400!AP21* AP$5*AP$6)*1000</f>
        <v>0</v>
      </c>
      <c r="AQ21" s="211">
        <f>RawCounts400All!AR21/(PropCntd400!AQ21* AQ$5*AQ$6)*1000</f>
        <v>0</v>
      </c>
      <c r="AR21" s="211">
        <f>RawCounts400All!AS21/(PropCntd400!AR21* AR$5*AR$6)*1000</f>
        <v>0</v>
      </c>
      <c r="AS21" s="211">
        <f>RawCounts400All!AT21/(PropCntd400!AS21* AS$5*AS$6)*1000</f>
        <v>0</v>
      </c>
      <c r="AT21" s="211">
        <f>RawCounts400All!AU21/(PropCntd400!AT21* AT$5*AT$6)*1000</f>
        <v>0</v>
      </c>
      <c r="AU21" s="211">
        <f>RawCounts400All!AV21/(PropCntd400!AU21* AU$5*AU$6)*1000</f>
        <v>2363.050483351235</v>
      </c>
      <c r="AV21" s="211">
        <f>RawCounts400All!AW21/(PropCntd400!AV21* AV$5*AV$6)*1000</f>
        <v>0</v>
      </c>
      <c r="AW21" s="211">
        <f>RawCounts400All!AX21/(PropCntd400!AW21* AW$5*AW$6)*1000</f>
        <v>0</v>
      </c>
      <c r="AX21" s="211">
        <f>RawCounts400All!AY21/(PropCntd400!AX21* AX$5*AX$6)*1000</f>
        <v>0</v>
      </c>
      <c r="AY21" s="211">
        <f>RawCounts400All!AZ21/(PropCntd400!AY21* AY$5*AY$6)*1000</f>
        <v>0</v>
      </c>
      <c r="AZ21" s="211">
        <f>RawCounts400All!BA21/(PropCntd400!AZ21* AZ$5*AZ$6)*1000</f>
        <v>0</v>
      </c>
      <c r="BA21" s="211">
        <f>RawCounts400All!BB21/(PropCntd400!BA21* BA$5*BA$6)*1000</f>
        <v>0</v>
      </c>
      <c r="BB21" s="211">
        <f>RawCounts400All!BC21/(PropCntd400!BB21* BB$5*BB$6)*1000</f>
        <v>0</v>
      </c>
      <c r="BC21" s="211">
        <f>RawCounts400All!BD21/(PropCntd400!BC21* BC$5*BC$6)*1000</f>
        <v>0</v>
      </c>
      <c r="BD21" s="211">
        <f>RawCounts400All!BE21/(PropCntd400!BD21* BD$5*BD$6)*1000</f>
        <v>0</v>
      </c>
      <c r="BE21" s="211">
        <f>RawCounts400All!BF21/(PropCntd400!BE21* BE$5*BE$6)*1000</f>
        <v>0</v>
      </c>
      <c r="BF21" s="211">
        <f>RawCounts400All!BG21/(PropCntd400!BF21* BF$5*BF$6)*1000</f>
        <v>0</v>
      </c>
      <c r="BG21" s="211">
        <f>RawCounts400All!BH21/(PropCntd400!BG21* BG$5*BG$6)*1000</f>
        <v>1386.9969040247677</v>
      </c>
      <c r="BH21" s="211">
        <f>RawCounts400All!BI21/(PropCntd400!BH21* BH$5*BH$6)*1000</f>
        <v>0</v>
      </c>
      <c r="BI21" s="211">
        <f>RawCounts400All!BJ21/(PropCntd400!BI21* BI$5*BI$6)*1000</f>
        <v>0</v>
      </c>
      <c r="BJ21" s="211">
        <f>RawCounts400All!BK21/(PropCntd400!BJ21* BJ$5*BJ$6)*1000</f>
        <v>0</v>
      </c>
      <c r="BK21" s="211">
        <f>RawCounts400All!BL21/(PropCntd400!BK21* BK$5*BK$6)*1000</f>
        <v>0</v>
      </c>
      <c r="BL21" s="211">
        <f>RawCounts400All!BM21/(PropCntd400!BL21* BL$5*BL$6)*1000</f>
        <v>0</v>
      </c>
      <c r="BM21" s="211">
        <f>RawCounts400All!BN21/(PropCntd400!BM21* BM$5*BM$6)*1000</f>
        <v>0</v>
      </c>
      <c r="BN21" s="211">
        <f>RawCounts400All!BO21/(PropCntd400!BN21* BN$5*BN$6)*1000</f>
        <v>8174.8633879781437</v>
      </c>
      <c r="BO21" s="211">
        <f>RawCounts400All!BP21/(PropCntd400!BO21* BO$5*BO$6)*1000</f>
        <v>0</v>
      </c>
      <c r="BP21" s="211">
        <f>RawCounts400All!BQ21/(PropCntd400!BP21* BP$5*BP$6)*1000</f>
        <v>0</v>
      </c>
      <c r="BQ21" s="211">
        <f>RawCounts400All!BR21/(PropCntd400!BQ21* BQ$5*BQ$6)*1000</f>
        <v>0</v>
      </c>
      <c r="BR21" s="211">
        <f>RawCounts400All!BS21/(PropCntd400!BR21* BR$5*BR$6)*1000</f>
        <v>0</v>
      </c>
      <c r="BS21" s="47"/>
    </row>
    <row r="22" spans="1:71" ht="16" customHeight="1" x14ac:dyDescent="0.15">
      <c r="A22" s="67" t="s">
        <v>149</v>
      </c>
      <c r="B22" s="67" t="s">
        <v>517</v>
      </c>
      <c r="C22" s="67" t="s">
        <v>230</v>
      </c>
      <c r="D22" s="67" t="s">
        <v>564</v>
      </c>
      <c r="E22" s="38" t="s">
        <v>135</v>
      </c>
      <c r="F22" s="66">
        <v>0.2</v>
      </c>
      <c r="G22" s="66">
        <v>0.2</v>
      </c>
      <c r="H22" s="67">
        <f t="shared" si="0"/>
        <v>4</v>
      </c>
      <c r="I22" s="67">
        <f t="shared" si="0"/>
        <v>4</v>
      </c>
      <c r="J22" s="67"/>
      <c r="K22" s="211">
        <f>RawCounts400All!L22/(PropCntd400!K22* K$5*K$6)*1000</f>
        <v>1499.1708126036483</v>
      </c>
      <c r="L22" s="211">
        <f>RawCounts400All!M22/(PropCntd400!L22* L$5*L$6)*1000</f>
        <v>0</v>
      </c>
      <c r="M22" s="211">
        <f>RawCounts400All!N22/(PropCntd400!M22* M$5*M$6)*1000</f>
        <v>0</v>
      </c>
      <c r="N22" s="211">
        <f>RawCounts400All!O22/(PropCntd400!N22* N$5*N$6)*1000</f>
        <v>416.89128481581309</v>
      </c>
      <c r="O22" s="211">
        <f>RawCounts400All!P22/(PropCntd400!O22* O$5*O$6)*1000</f>
        <v>0</v>
      </c>
      <c r="P22" s="211">
        <f>RawCounts400All!Q22/(PropCntd400!P22* P$5*P$6)*1000</f>
        <v>0</v>
      </c>
      <c r="Q22" s="211">
        <f>RawCounts400All!R22/(PropCntd400!Q22* Q$5*Q$6)*1000</f>
        <v>415.58441558441569</v>
      </c>
      <c r="R22" s="211">
        <f>RawCounts400All!S22/(PropCntd400!R22* R$5*R$6)*1000</f>
        <v>0</v>
      </c>
      <c r="S22" s="211">
        <f>RawCounts400All!T22/(PropCntd400!S22* S$5*S$6)*1000</f>
        <v>828.73851294903932</v>
      </c>
      <c r="T22" s="211">
        <f>RawCounts400All!U22/(PropCntd400!T22* T$5*T$6)*1000</f>
        <v>831.16883116883139</v>
      </c>
      <c r="U22" s="211">
        <f>RawCounts400All!V22/(PropCntd400!U22* U$5*U$6)*1000</f>
        <v>1908.2094376212026</v>
      </c>
      <c r="V22" s="211">
        <f>RawCounts400All!W22/(PropCntd400!V22* V$5*V$6)*1000</f>
        <v>2309.0379008746354</v>
      </c>
      <c r="W22" s="211">
        <f>RawCounts400All!X22/(PropCntd400!W22* W$5*W$6)*1000</f>
        <v>0</v>
      </c>
      <c r="X22" s="211">
        <f>RawCounts400All!Y22/(PropCntd400!X22* X$5*X$6)*1000</f>
        <v>2212.1669180492713</v>
      </c>
      <c r="Y22" s="211">
        <f>RawCounts400All!Z22/(PropCntd400!Y22* Y$5*Y$6)*1000</f>
        <v>1254.9019607843138</v>
      </c>
      <c r="Z22" s="211">
        <f>RawCounts400All!AA22/(PropCntd400!Z22* Z$5*Z$6)*1000</f>
        <v>0</v>
      </c>
      <c r="AA22" s="211">
        <f>RawCounts400All!AB22/(PropCntd400!AA22* AA$5*AA$6)*1000</f>
        <v>2074.8299319727894</v>
      </c>
      <c r="AB22" s="211">
        <f>RawCounts400All!AC22/(PropCntd400!AB22* AB$5*AB$6)*1000</f>
        <v>2639.7515527950309</v>
      </c>
      <c r="AC22" s="211">
        <f>RawCounts400All!AD22/(PropCntd400!AC22* AC$5*AC$6)*1000</f>
        <v>2099.1253644314866</v>
      </c>
      <c r="AD22" s="211">
        <f>RawCounts400All!AE22/(PropCntd400!AD22* AD$5*AD$6)*1000</f>
        <v>0</v>
      </c>
      <c r="AE22" s="211">
        <f>RawCounts400All!AF22/(PropCntd400!AE22* AE$5*AE$6)*1000</f>
        <v>0</v>
      </c>
      <c r="AF22" s="211">
        <f>RawCounts400All!AG22/(PropCntd400!AF22* AF$5*AF$6)*1000</f>
        <v>0</v>
      </c>
      <c r="AG22" s="211">
        <f>RawCounts400All!AH22/(PropCntd400!AG22* AG$5*AG$6)*1000</f>
        <v>0</v>
      </c>
      <c r="AH22" s="211">
        <f>RawCounts400All!AI22/(PropCntd400!AH22* AH$5*AH$6)*1000</f>
        <v>0</v>
      </c>
      <c r="AI22" s="211">
        <f>RawCounts400All!AJ22/(PropCntd400!AI22* AI$5*AI$6)*1000</f>
        <v>0</v>
      </c>
      <c r="AJ22" s="211">
        <f>RawCounts400All!AK22/(PropCntd400!AJ22* AJ$5*AJ$6)*1000</f>
        <v>0</v>
      </c>
      <c r="AK22" s="211">
        <f>RawCounts400All!AL22/(PropCntd400!AK22* AK$5*AK$6)*1000</f>
        <v>0</v>
      </c>
      <c r="AL22" s="211">
        <f>RawCounts400All!AM22/(PropCntd400!AL22* AL$5*AL$6)*1000</f>
        <v>0</v>
      </c>
      <c r="AM22" s="211">
        <f>RawCounts400All!AN22/(PropCntd400!AM22* AM$5*AM$6)*1000</f>
        <v>0</v>
      </c>
      <c r="AN22" s="211">
        <f>RawCounts400All!AO22/(PropCntd400!AN22* AN$5*AN$6)*1000</f>
        <v>0</v>
      </c>
      <c r="AO22" s="211">
        <f>RawCounts400All!AP22/(PropCntd400!AO22* AO$5*AO$6)*1000</f>
        <v>0</v>
      </c>
      <c r="AP22" s="211">
        <f>RawCounts400All!AQ22/(PropCntd400!AP22* AP$5*AP$6)*1000</f>
        <v>0</v>
      </c>
      <c r="AQ22" s="211">
        <f>RawCounts400All!AR22/(PropCntd400!AQ22* AQ$5*AQ$6)*1000</f>
        <v>0</v>
      </c>
      <c r="AR22" s="211">
        <f>RawCounts400All!AS22/(PropCntd400!AR22* AR$5*AR$6)*1000</f>
        <v>0</v>
      </c>
      <c r="AS22" s="211">
        <f>RawCounts400All!AT22/(PropCntd400!AS22* AS$5*AS$6)*1000</f>
        <v>0</v>
      </c>
      <c r="AT22" s="211">
        <f>RawCounts400All!AU22/(PropCntd400!AT22* AT$5*AT$6)*1000</f>
        <v>0</v>
      </c>
      <c r="AU22" s="211">
        <f>RawCounts400All!AV22/(PropCntd400!AU22* AU$5*AU$6)*1000</f>
        <v>0</v>
      </c>
      <c r="AV22" s="211">
        <f>RawCounts400All!AW22/(PropCntd400!AV22* AV$5*AV$6)*1000</f>
        <v>0</v>
      </c>
      <c r="AW22" s="211">
        <f>RawCounts400All!AX22/(PropCntd400!AW22* AW$5*AW$6)*1000</f>
        <v>0</v>
      </c>
      <c r="AX22" s="211">
        <f>RawCounts400All!AY22/(PropCntd400!AX22* AX$5*AX$6)*1000</f>
        <v>0</v>
      </c>
      <c r="AY22" s="211">
        <f>RawCounts400All!AZ22/(PropCntd400!AY22* AY$5*AY$6)*1000</f>
        <v>0</v>
      </c>
      <c r="AZ22" s="211">
        <f>RawCounts400All!BA22/(PropCntd400!AZ22* AZ$5*AZ$6)*1000</f>
        <v>0</v>
      </c>
      <c r="BA22" s="211">
        <f>RawCounts400All!BB22/(PropCntd400!BA22* BA$5*BA$6)*1000</f>
        <v>0</v>
      </c>
      <c r="BB22" s="211">
        <f>RawCounts400All!BC22/(PropCntd400!BB22* BB$5*BB$6)*1000</f>
        <v>0</v>
      </c>
      <c r="BC22" s="211">
        <f>RawCounts400All!BD22/(PropCntd400!BC22* BC$5*BC$6)*1000</f>
        <v>0</v>
      </c>
      <c r="BD22" s="211">
        <f>RawCounts400All!BE22/(PropCntd400!BD22* BD$5*BD$6)*1000</f>
        <v>0</v>
      </c>
      <c r="BE22" s="211">
        <f>RawCounts400All!BF22/(PropCntd400!BE22* BE$5*BE$6)*1000</f>
        <v>0</v>
      </c>
      <c r="BF22" s="211">
        <f>RawCounts400All!BG22/(PropCntd400!BF22* BF$5*BF$6)*1000</f>
        <v>0</v>
      </c>
      <c r="BG22" s="211">
        <f>RawCounts400All!BH22/(PropCntd400!BG22* BG$5*BG$6)*1000</f>
        <v>693.49845201238384</v>
      </c>
      <c r="BH22" s="211">
        <f>RawCounts400All!BI22/(PropCntd400!BH22* BH$5*BH$6)*1000</f>
        <v>0</v>
      </c>
      <c r="BI22" s="211">
        <f>RawCounts400All!BJ22/(PropCntd400!BI22* BI$5*BI$6)*1000</f>
        <v>0</v>
      </c>
      <c r="BJ22" s="211">
        <f>RawCounts400All!BK22/(PropCntd400!BJ22* BJ$5*BJ$6)*1000</f>
        <v>0</v>
      </c>
      <c r="BK22" s="211">
        <f>RawCounts400All!BL22/(PropCntd400!BK22* BK$5*BK$6)*1000</f>
        <v>9227.2202998846606</v>
      </c>
      <c r="BL22" s="211">
        <f>RawCounts400All!BM22/(PropCntd400!BL22* BL$5*BL$6)*1000</f>
        <v>0</v>
      </c>
      <c r="BM22" s="211">
        <f>RawCounts400All!BN22/(PropCntd400!BM22* BM$5*BM$6)*1000</f>
        <v>0</v>
      </c>
      <c r="BN22" s="211">
        <f>RawCounts400All!BO22/(PropCntd400!BN22* BN$5*BN$6)*1000</f>
        <v>0</v>
      </c>
      <c r="BO22" s="211">
        <f>RawCounts400All!BP22/(PropCntd400!BO22* BO$5*BO$6)*1000</f>
        <v>7231.6384180790956</v>
      </c>
      <c r="BP22" s="211">
        <f>RawCounts400All!BQ22/(PropCntd400!BP22* BP$5*BP$6)*1000</f>
        <v>0</v>
      </c>
      <c r="BQ22" s="211">
        <f>RawCounts400All!BR22/(PropCntd400!BQ22* BQ$5*BQ$6)*1000</f>
        <v>0</v>
      </c>
      <c r="BR22" s="211">
        <f>RawCounts400All!BS22/(PropCntd400!BR22* BR$5*BR$6)*1000</f>
        <v>0</v>
      </c>
      <c r="BS22" s="47"/>
    </row>
    <row r="23" spans="1:71" ht="16" customHeight="1" x14ac:dyDescent="0.15">
      <c r="A23" s="67" t="s">
        <v>150</v>
      </c>
      <c r="B23" s="67" t="s">
        <v>517</v>
      </c>
      <c r="C23" s="67" t="s">
        <v>230</v>
      </c>
      <c r="D23" s="67" t="s">
        <v>565</v>
      </c>
      <c r="E23" s="38" t="s">
        <v>135</v>
      </c>
      <c r="F23" s="66">
        <v>0.2</v>
      </c>
      <c r="G23" s="66">
        <v>0.3</v>
      </c>
      <c r="H23" s="67">
        <f t="shared" si="0"/>
        <v>4</v>
      </c>
      <c r="I23" s="67">
        <f t="shared" si="0"/>
        <v>6</v>
      </c>
      <c r="J23" s="67"/>
      <c r="K23" s="211">
        <f>RawCounts400All!L23/(PropCntd400!K23* K$5*K$6)*1000</f>
        <v>0</v>
      </c>
      <c r="L23" s="211">
        <f>RawCounts400All!M23/(PropCntd400!L23* L$5*L$6)*1000</f>
        <v>0</v>
      </c>
      <c r="M23" s="211">
        <f>RawCounts400All!N23/(PropCntd400!M23* M$5*M$6)*1000</f>
        <v>0</v>
      </c>
      <c r="N23" s="211">
        <f>RawCounts400All!O23/(PropCntd400!N23* N$5*N$6)*1000</f>
        <v>0</v>
      </c>
      <c r="O23" s="211">
        <f>RawCounts400All!P23/(PropCntd400!O23* O$5*O$6)*1000</f>
        <v>207.18462823725983</v>
      </c>
      <c r="P23" s="211">
        <f>RawCounts400All!Q23/(PropCntd400!P23* P$5*P$6)*1000</f>
        <v>0</v>
      </c>
      <c r="Q23" s="211">
        <f>RawCounts400All!R23/(PropCntd400!Q23* Q$5*Q$6)*1000</f>
        <v>0</v>
      </c>
      <c r="R23" s="211">
        <f>RawCounts400All!S23/(PropCntd400!R23* R$5*R$6)*1000</f>
        <v>0</v>
      </c>
      <c r="S23" s="211">
        <f>RawCounts400All!T23/(PropCntd400!S23* S$5*S$6)*1000</f>
        <v>0</v>
      </c>
      <c r="T23" s="211">
        <f>RawCounts400All!U23/(PropCntd400!T23* T$5*T$6)*1000</f>
        <v>0</v>
      </c>
      <c r="U23" s="211">
        <f>RawCounts400All!V23/(PropCntd400!U23* U$5*U$6)*1000</f>
        <v>0</v>
      </c>
      <c r="V23" s="211">
        <f>RawCounts400All!W23/(PropCntd400!V23* V$5*V$6)*1000</f>
        <v>0</v>
      </c>
      <c r="W23" s="211">
        <f>RawCounts400All!X23/(PropCntd400!W23* W$5*W$6)*1000</f>
        <v>0</v>
      </c>
      <c r="X23" s="211">
        <f>RawCounts400All!Y23/(PropCntd400!X23* X$5*X$6)*1000</f>
        <v>0</v>
      </c>
      <c r="Y23" s="211">
        <f>RawCounts400All!Z23/(PropCntd400!Y23* Y$5*Y$6)*1000</f>
        <v>0</v>
      </c>
      <c r="Z23" s="211">
        <f>RawCounts400All!AA23/(PropCntd400!Z23* Z$5*Z$6)*1000</f>
        <v>0</v>
      </c>
      <c r="AA23" s="211">
        <f>RawCounts400All!AB23/(PropCntd400!AA23* AA$5*AA$6)*1000</f>
        <v>0</v>
      </c>
      <c r="AB23" s="211">
        <f>RawCounts400All!AC23/(PropCntd400!AB23* AB$5*AB$6)*1000</f>
        <v>0</v>
      </c>
      <c r="AC23" s="211">
        <f>RawCounts400All!AD23/(PropCntd400!AC23* AC$5*AC$6)*1000</f>
        <v>0</v>
      </c>
      <c r="AD23" s="211">
        <f>RawCounts400All!AE23/(PropCntd400!AD23* AD$5*AD$6)*1000</f>
        <v>0</v>
      </c>
      <c r="AE23" s="211">
        <f>RawCounts400All!AF23/(PropCntd400!AE23* AE$5*AE$6)*1000</f>
        <v>0</v>
      </c>
      <c r="AF23" s="211">
        <f>RawCounts400All!AG23/(PropCntd400!AF23* AF$5*AF$6)*1000</f>
        <v>688.9952153110047</v>
      </c>
      <c r="AG23" s="211">
        <f>RawCounts400All!AH23/(PropCntd400!AG23* AG$5*AG$6)*1000</f>
        <v>0</v>
      </c>
      <c r="AH23" s="211">
        <f>RawCounts400All!AI23/(PropCntd400!AH23* AH$5*AH$6)*1000</f>
        <v>0</v>
      </c>
      <c r="AI23" s="211">
        <f>RawCounts400All!AJ23/(PropCntd400!AI23* AI$5*AI$6)*1000</f>
        <v>0</v>
      </c>
      <c r="AJ23" s="211">
        <f>RawCounts400All!AK23/(PropCntd400!AJ23* AJ$5*AJ$6)*1000</f>
        <v>875.47169811320759</v>
      </c>
      <c r="AK23" s="211">
        <f>RawCounts400All!AL23/(PropCntd400!AK23* AK$5*AK$6)*1000</f>
        <v>0</v>
      </c>
      <c r="AL23" s="211">
        <f>RawCounts400All!AM23/(PropCntd400!AL23* AL$5*AL$6)*1000</f>
        <v>0</v>
      </c>
      <c r="AM23" s="211">
        <f>RawCounts400All!AN23/(PropCntd400!AM23* AM$5*AM$6)*1000</f>
        <v>0</v>
      </c>
      <c r="AN23" s="211">
        <f>RawCounts400All!AO23/(PropCntd400!AN23* AN$5*AN$6)*1000</f>
        <v>1673.9903745553463</v>
      </c>
      <c r="AO23" s="211">
        <f>RawCounts400All!AP23/(PropCntd400!AO23* AO$5*AO$6)*1000</f>
        <v>2464.8229015041243</v>
      </c>
      <c r="AP23" s="211">
        <f>RawCounts400All!AQ23/(PropCntd400!AP23* AP$5*AP$6)*1000</f>
        <v>727.88353863381849</v>
      </c>
      <c r="AQ23" s="211">
        <f>RawCounts400All!AR23/(PropCntd400!AQ23* AQ$5*AQ$6)*1000</f>
        <v>0</v>
      </c>
      <c r="AR23" s="211">
        <f>RawCounts400All!AS23/(PropCntd400!AR23* AR$5*AR$6)*1000</f>
        <v>0</v>
      </c>
      <c r="AS23" s="211">
        <f>RawCounts400All!AT23/(PropCntd400!AS23* AS$5*AS$6)*1000</f>
        <v>0</v>
      </c>
      <c r="AT23" s="211">
        <f>RawCounts400All!AU23/(PropCntd400!AT23* AT$5*AT$6)*1000</f>
        <v>0</v>
      </c>
      <c r="AU23" s="211">
        <f>RawCounts400All!AV23/(PropCntd400!AU23* AU$5*AU$6)*1000</f>
        <v>644.46831364124591</v>
      </c>
      <c r="AV23" s="211">
        <f>RawCounts400All!AW23/(PropCntd400!AV23* AV$5*AV$6)*1000</f>
        <v>0</v>
      </c>
      <c r="AW23" s="211">
        <f>RawCounts400All!AX23/(PropCntd400!AW23* AW$5*AW$6)*1000</f>
        <v>801.48423005565871</v>
      </c>
      <c r="AX23" s="211">
        <f>RawCounts400All!AY23/(PropCntd400!AX23* AX$5*AX$6)*1000</f>
        <v>2549.3827160493825</v>
      </c>
      <c r="AY23" s="211">
        <f>RawCounts400All!AZ23/(PropCntd400!AY23* AY$5*AY$6)*1000</f>
        <v>0</v>
      </c>
      <c r="AZ23" s="211">
        <f>RawCounts400All!BA23/(PropCntd400!AZ23* AZ$5*AZ$6)*1000</f>
        <v>0</v>
      </c>
      <c r="BA23" s="211">
        <f>RawCounts400All!BB23/(PropCntd400!BA23* BA$5*BA$6)*1000</f>
        <v>0</v>
      </c>
      <c r="BB23" s="211">
        <f>RawCounts400All!BC23/(PropCntd400!BB23* BB$5*BB$6)*1000</f>
        <v>0</v>
      </c>
      <c r="BC23" s="211">
        <f>RawCounts400All!BD23/(PropCntd400!BC23* BC$5*BC$6)*1000</f>
        <v>0</v>
      </c>
      <c r="BD23" s="211">
        <f>RawCounts400All!BE23/(PropCntd400!BD23* BD$5*BD$6)*1000</f>
        <v>0</v>
      </c>
      <c r="BE23" s="211">
        <f>RawCounts400All!BF23/(PropCntd400!BE23* BE$5*BE$6)*1000</f>
        <v>0</v>
      </c>
      <c r="BF23" s="211">
        <f>RawCounts400All!BG23/(PropCntd400!BF23* BF$5*BF$6)*1000</f>
        <v>0</v>
      </c>
      <c r="BG23" s="211">
        <f>RawCounts400All!BH23/(PropCntd400!BG23* BG$5*BG$6)*1000</f>
        <v>0</v>
      </c>
      <c r="BH23" s="211">
        <f>RawCounts400All!BI23/(PropCntd400!BH23* BH$5*BH$6)*1000</f>
        <v>0</v>
      </c>
      <c r="BI23" s="211">
        <f>RawCounts400All!BJ23/(PropCntd400!BI23* BI$5*BI$6)*1000</f>
        <v>0</v>
      </c>
      <c r="BJ23" s="211">
        <f>RawCounts400All!BK23/(PropCntd400!BJ23* BJ$5*BJ$6)*1000</f>
        <v>15633.42318059299</v>
      </c>
      <c r="BK23" s="211">
        <f>RawCounts400All!BL23/(PropCntd400!BK23* BK$5*BK$6)*1000</f>
        <v>0</v>
      </c>
      <c r="BL23" s="211">
        <f>RawCounts400All!BM23/(PropCntd400!BL23* BL$5*BL$6)*1000</f>
        <v>17198.216735253769</v>
      </c>
      <c r="BM23" s="211">
        <f>RawCounts400All!BN23/(PropCntd400!BM23* BM$5*BM$6)*1000</f>
        <v>0</v>
      </c>
      <c r="BN23" s="211">
        <f>RawCounts400All!BO23/(PropCntd400!BN23* BN$5*BN$6)*1000</f>
        <v>16830.601092896177</v>
      </c>
      <c r="BO23" s="211">
        <f>RawCounts400All!BP23/(PropCntd400!BO23* BO$5*BO$6)*1000</f>
        <v>18531.073446327686</v>
      </c>
      <c r="BP23" s="211">
        <f>RawCounts400All!BQ23/(PropCntd400!BP23* BP$5*BP$6)*1000</f>
        <v>0</v>
      </c>
      <c r="BQ23" s="211">
        <f>RawCounts400All!BR23/(PropCntd400!BQ23* BQ$5*BQ$6)*1000</f>
        <v>9027.1493212669684</v>
      </c>
      <c r="BR23" s="211">
        <f>RawCounts400All!BS23/(PropCntd400!BR23* BR$5*BR$6)*1000</f>
        <v>13936.403508771929</v>
      </c>
      <c r="BS23" s="47"/>
    </row>
    <row r="24" spans="1:71" ht="16" customHeight="1" x14ac:dyDescent="0.15">
      <c r="A24" s="67" t="s">
        <v>151</v>
      </c>
      <c r="B24" s="67" t="s">
        <v>517</v>
      </c>
      <c r="C24" s="67" t="s">
        <v>230</v>
      </c>
      <c r="D24" s="67" t="s">
        <v>566</v>
      </c>
      <c r="E24" s="38" t="s">
        <v>135</v>
      </c>
      <c r="F24" s="66">
        <v>0.2</v>
      </c>
      <c r="G24" s="66">
        <v>0.4</v>
      </c>
      <c r="H24" s="67">
        <f t="shared" si="0"/>
        <v>4</v>
      </c>
      <c r="I24" s="67">
        <f t="shared" si="0"/>
        <v>8</v>
      </c>
      <c r="J24" s="67"/>
      <c r="K24" s="211">
        <f>RawCounts400All!L24/(PropCntd400!K24* K$5*K$6)*1000</f>
        <v>0</v>
      </c>
      <c r="L24" s="211">
        <f>RawCounts400All!M24/(PropCntd400!L24* L$5*L$6)*1000</f>
        <v>1507.0242656449552</v>
      </c>
      <c r="M24" s="211">
        <f>RawCounts400All!N24/(PropCntd400!M24* M$5*M$6)*1000</f>
        <v>1248.6772486772486</v>
      </c>
      <c r="N24" s="211">
        <f>RawCounts400All!O24/(PropCntd400!N24* N$5*N$6)*1000</f>
        <v>0</v>
      </c>
      <c r="O24" s="211">
        <f>RawCounts400All!P24/(PropCntd400!O24* O$5*O$6)*1000</f>
        <v>0</v>
      </c>
      <c r="P24" s="211">
        <f>RawCounts400All!Q24/(PropCntd400!P24* P$5*P$6)*1000</f>
        <v>0</v>
      </c>
      <c r="Q24" s="211">
        <f>RawCounts400All!R24/(PropCntd400!Q24* Q$5*Q$6)*1000</f>
        <v>0</v>
      </c>
      <c r="R24" s="211">
        <f>RawCounts400All!S24/(PropCntd400!R24* R$5*R$6)*1000</f>
        <v>0</v>
      </c>
      <c r="S24" s="211">
        <f>RawCounts400All!T24/(PropCntd400!S24* S$5*S$6)*1000</f>
        <v>0</v>
      </c>
      <c r="T24" s="211">
        <f>RawCounts400All!U24/(PropCntd400!T24* T$5*T$6)*1000</f>
        <v>0</v>
      </c>
      <c r="U24" s="211">
        <f>RawCounts400All!V24/(PropCntd400!U24* U$5*U$6)*1000</f>
        <v>0</v>
      </c>
      <c r="V24" s="211">
        <f>RawCounts400All!W24/(PropCntd400!V24* V$5*V$6)*1000</f>
        <v>0</v>
      </c>
      <c r="W24" s="211">
        <f>RawCounts400All!X24/(PropCntd400!W24* W$5*W$6)*1000</f>
        <v>0</v>
      </c>
      <c r="X24" s="211">
        <f>RawCounts400All!Y24/(PropCntd400!X24* X$5*X$6)*1000</f>
        <v>0</v>
      </c>
      <c r="Y24" s="211">
        <f>RawCounts400All!Z24/(PropCntd400!Y24* Y$5*Y$6)*1000</f>
        <v>0</v>
      </c>
      <c r="Z24" s="211">
        <f>RawCounts400All!AA24/(PropCntd400!Z24* Z$5*Z$6)*1000</f>
        <v>1344.7971781305114</v>
      </c>
      <c r="AA24" s="211">
        <f>RawCounts400All!AB24/(PropCntd400!AA24* AA$5*AA$6)*1000</f>
        <v>0</v>
      </c>
      <c r="AB24" s="211">
        <f>RawCounts400All!AC24/(PropCntd400!AB24* AB$5*AB$6)*1000</f>
        <v>0</v>
      </c>
      <c r="AC24" s="211">
        <f>RawCounts400All!AD24/(PropCntd400!AC24* AC$5*AC$6)*1000</f>
        <v>0</v>
      </c>
      <c r="AD24" s="211">
        <f>RawCounts400All!AE24/(PropCntd400!AD24* AD$5*AD$6)*1000</f>
        <v>0</v>
      </c>
      <c r="AE24" s="211">
        <f>RawCounts400All!AF24/(PropCntd400!AE24* AE$5*AE$6)*1000</f>
        <v>0</v>
      </c>
      <c r="AF24" s="211">
        <f>RawCounts400All!AG24/(PropCntd400!AF24* AF$5*AF$6)*1000</f>
        <v>0</v>
      </c>
      <c r="AG24" s="211">
        <f>RawCounts400All!AH24/(PropCntd400!AG24* AG$5*AG$6)*1000</f>
        <v>0</v>
      </c>
      <c r="AH24" s="211">
        <f>RawCounts400All!AI24/(PropCntd400!AH24* AH$5*AH$6)*1000</f>
        <v>0</v>
      </c>
      <c r="AI24" s="211">
        <f>RawCounts400All!AJ24/(PropCntd400!AI24* AI$5*AI$6)*1000</f>
        <v>0</v>
      </c>
      <c r="AJ24" s="211">
        <f>RawCounts400All!AK24/(PropCntd400!AJ24* AJ$5*AJ$6)*1000</f>
        <v>0</v>
      </c>
      <c r="AK24" s="211">
        <f>RawCounts400All!AL24/(PropCntd400!AK24* AK$5*AK$6)*1000</f>
        <v>0</v>
      </c>
      <c r="AL24" s="211">
        <f>RawCounts400All!AM24/(PropCntd400!AL24* AL$5*AL$6)*1000</f>
        <v>0</v>
      </c>
      <c r="AM24" s="211">
        <f>RawCounts400All!AN24/(PropCntd400!AM24* AM$5*AM$6)*1000</f>
        <v>0</v>
      </c>
      <c r="AN24" s="211">
        <f>RawCounts400All!AO24/(PropCntd400!AN24* AN$5*AN$6)*1000</f>
        <v>0</v>
      </c>
      <c r="AO24" s="211">
        <f>RawCounts400All!AP24/(PropCntd400!AO24* AO$5*AO$6)*1000</f>
        <v>0</v>
      </c>
      <c r="AP24" s="211">
        <f>RawCounts400All!AQ24/(PropCntd400!AP24* AP$5*AP$6)*1000</f>
        <v>0</v>
      </c>
      <c r="AQ24" s="211">
        <f>RawCounts400All!AR24/(PropCntd400!AQ24* AQ$5*AQ$6)*1000</f>
        <v>670.54655870445345</v>
      </c>
      <c r="AR24" s="211">
        <f>RawCounts400All!AS24/(PropCntd400!AR24* AR$5*AR$6)*1000</f>
        <v>0</v>
      </c>
      <c r="AS24" s="211">
        <f>RawCounts400All!AT24/(PropCntd400!AS24* AS$5*AS$6)*1000</f>
        <v>1627.1929824561405</v>
      </c>
      <c r="AT24" s="211">
        <f>RawCounts400All!AU24/(PropCntd400!AT24* AT$5*AT$6)*1000</f>
        <v>1099.9999999999998</v>
      </c>
      <c r="AU24" s="211">
        <f>RawCounts400All!AV24/(PropCntd400!AU24* AU$5*AU$6)*1000</f>
        <v>0</v>
      </c>
      <c r="AV24" s="211">
        <f>RawCounts400All!AW24/(PropCntd400!AV24* AV$5*AV$6)*1000</f>
        <v>0</v>
      </c>
      <c r="AW24" s="211">
        <f>RawCounts400All!AX24/(PropCntd400!AW24* AW$5*AW$6)*1000</f>
        <v>0</v>
      </c>
      <c r="AX24" s="211">
        <f>RawCounts400All!AY24/(PropCntd400!AX24* AX$5*AX$6)*1000</f>
        <v>0</v>
      </c>
      <c r="AY24" s="211">
        <f>RawCounts400All!AZ24/(PropCntd400!AY24* AY$5*AY$6)*1000</f>
        <v>0</v>
      </c>
      <c r="AZ24" s="211">
        <f>RawCounts400All!BA24/(PropCntd400!AZ24* AZ$5*AZ$6)*1000</f>
        <v>0</v>
      </c>
      <c r="BA24" s="211">
        <f>RawCounts400All!BB24/(PropCntd400!BA24* BA$5*BA$6)*1000</f>
        <v>401.45665145665146</v>
      </c>
      <c r="BB24" s="211">
        <f>RawCounts400All!BC24/(PropCntd400!BB24* BB$5*BB$6)*1000</f>
        <v>0</v>
      </c>
      <c r="BC24" s="211">
        <f>RawCounts400All!BD24/(PropCntd400!BC24* BC$5*BC$6)*1000</f>
        <v>0</v>
      </c>
      <c r="BD24" s="211">
        <f>RawCounts400All!BE24/(PropCntd400!BD24* BD$5*BD$6)*1000</f>
        <v>467.53246753246759</v>
      </c>
      <c r="BE24" s="211">
        <f>RawCounts400All!BF24/(PropCntd400!BE24* BE$5*BE$6)*1000</f>
        <v>0</v>
      </c>
      <c r="BF24" s="211">
        <f>RawCounts400All!BG24/(PropCntd400!BF24* BF$5*BF$6)*1000</f>
        <v>1621.0526315789473</v>
      </c>
      <c r="BG24" s="211">
        <f>RawCounts400All!BH24/(PropCntd400!BG24* BG$5*BG$6)*1000</f>
        <v>0</v>
      </c>
      <c r="BH24" s="211">
        <f>RawCounts400All!BI24/(PropCntd400!BH24* BH$5*BH$6)*1000</f>
        <v>0</v>
      </c>
      <c r="BI24" s="211">
        <f>RawCounts400All!BJ24/(PropCntd400!BI24* BI$5*BI$6)*1000</f>
        <v>0</v>
      </c>
      <c r="BJ24" s="211">
        <f>RawCounts400All!BK24/(PropCntd400!BJ24* BJ$5*BJ$6)*1000</f>
        <v>0</v>
      </c>
      <c r="BK24" s="211">
        <f>RawCounts400All!BL24/(PropCntd400!BK24* BK$5*BK$6)*1000</f>
        <v>0</v>
      </c>
      <c r="BL24" s="211">
        <f>RawCounts400All!BM24/(PropCntd400!BL24* BL$5*BL$6)*1000</f>
        <v>0</v>
      </c>
      <c r="BM24" s="211">
        <f>RawCounts400All!BN24/(PropCntd400!BM24* BM$5*BM$6)*1000</f>
        <v>10047.846889952152</v>
      </c>
      <c r="BN24" s="211">
        <f>RawCounts400All!BO24/(PropCntd400!BN24* BN$5*BN$6)*1000</f>
        <v>0</v>
      </c>
      <c r="BO24" s="211">
        <f>RawCounts400All!BP24/(PropCntd400!BO24* BO$5*BO$6)*1000</f>
        <v>0</v>
      </c>
      <c r="BP24" s="211">
        <f>RawCounts400All!BQ24/(PropCntd400!BP24* BP$5*BP$6)*1000</f>
        <v>0</v>
      </c>
      <c r="BQ24" s="211">
        <f>RawCounts400All!BR24/(PropCntd400!BQ24* BQ$5*BQ$6)*1000</f>
        <v>0</v>
      </c>
      <c r="BR24" s="211">
        <f>RawCounts400All!BS24/(PropCntd400!BR24* BR$5*BR$6)*1000</f>
        <v>0</v>
      </c>
      <c r="BS24" s="47"/>
    </row>
    <row r="25" spans="1:71" ht="16" customHeight="1" x14ac:dyDescent="0.15">
      <c r="A25" s="65" t="s">
        <v>152</v>
      </c>
      <c r="B25" s="160" t="s">
        <v>517</v>
      </c>
      <c r="C25" s="67" t="s">
        <v>230</v>
      </c>
      <c r="D25" s="160" t="s">
        <v>567</v>
      </c>
      <c r="E25" s="38" t="s">
        <v>135</v>
      </c>
      <c r="F25" s="66">
        <v>0.3</v>
      </c>
      <c r="G25" s="66">
        <v>0.7</v>
      </c>
      <c r="H25" s="67">
        <f t="shared" si="0"/>
        <v>6</v>
      </c>
      <c r="I25" s="67">
        <f t="shared" si="0"/>
        <v>14</v>
      </c>
      <c r="J25" s="67"/>
      <c r="K25" s="211">
        <f>RawCounts400All!L25/(PropCntd400!K25* K$5*K$6)*1000</f>
        <v>0</v>
      </c>
      <c r="L25" s="211">
        <f>RawCounts400All!M25/(PropCntd400!L25* L$5*L$6)*1000</f>
        <v>0</v>
      </c>
      <c r="M25" s="211">
        <f>RawCounts400All!N25/(PropCntd400!M25* M$5*M$6)*1000</f>
        <v>0</v>
      </c>
      <c r="N25" s="211">
        <f>RawCounts400All!O25/(PropCntd400!N25* N$5*N$6)*1000</f>
        <v>0</v>
      </c>
      <c r="O25" s="211">
        <f>RawCounts400All!P25/(PropCntd400!O25* O$5*O$6)*1000</f>
        <v>0</v>
      </c>
      <c r="P25" s="211">
        <f>RawCounts400All!Q25/(PropCntd400!P25* P$5*P$6)*1000</f>
        <v>0</v>
      </c>
      <c r="Q25" s="211">
        <f>RawCounts400All!R25/(PropCntd400!Q25* Q$5*Q$6)*1000</f>
        <v>0</v>
      </c>
      <c r="R25" s="211">
        <f>RawCounts400All!S25/(PropCntd400!R25* R$5*R$6)*1000</f>
        <v>1873.015873015873</v>
      </c>
      <c r="S25" s="211">
        <f>RawCounts400All!T25/(PropCntd400!S25* S$5*S$6)*1000</f>
        <v>0</v>
      </c>
      <c r="T25" s="211">
        <f>RawCounts400All!U25/(PropCntd400!T25* T$5*T$6)*1000</f>
        <v>0</v>
      </c>
      <c r="U25" s="211">
        <f>RawCounts400All!V25/(PropCntd400!U25* U$5*U$6)*1000</f>
        <v>0</v>
      </c>
      <c r="V25" s="211">
        <f>RawCounts400All!W25/(PropCntd400!V25* V$5*V$6)*1000</f>
        <v>0</v>
      </c>
      <c r="W25" s="211">
        <f>RawCounts400All!X25/(PropCntd400!W25* W$5*W$6)*1000</f>
        <v>0</v>
      </c>
      <c r="X25" s="211">
        <f>RawCounts400All!Y25/(PropCntd400!X25* X$5*X$6)*1000</f>
        <v>0</v>
      </c>
      <c r="Y25" s="211">
        <f>RawCounts400All!Z25/(PropCntd400!Y25* Y$5*Y$6)*1000</f>
        <v>0</v>
      </c>
      <c r="Z25" s="211">
        <f>RawCounts400All!AA25/(PropCntd400!Z25* Z$5*Z$6)*1000</f>
        <v>0</v>
      </c>
      <c r="AA25" s="211">
        <f>RawCounts400All!AB25/(PropCntd400!AA25* AA$5*AA$6)*1000</f>
        <v>0</v>
      </c>
      <c r="AB25" s="211">
        <f>RawCounts400All!AC25/(PropCntd400!AB25* AB$5*AB$6)*1000</f>
        <v>0</v>
      </c>
      <c r="AC25" s="211">
        <f>RawCounts400All!AD25/(PropCntd400!AC25* AC$5*AC$6)*1000</f>
        <v>0</v>
      </c>
      <c r="AD25" s="211">
        <f>RawCounts400All!AE25/(PropCntd400!AD25* AD$5*AD$6)*1000</f>
        <v>0</v>
      </c>
      <c r="AE25" s="211">
        <f>RawCounts400All!AF25/(PropCntd400!AE25* AE$5*AE$6)*1000</f>
        <v>0</v>
      </c>
      <c r="AF25" s="211">
        <f>RawCounts400All!AG25/(PropCntd400!AF25* AF$5*AF$6)*1000</f>
        <v>0</v>
      </c>
      <c r="AG25" s="211">
        <f>RawCounts400All!AH25/(PropCntd400!AG25* AG$5*AG$6)*1000</f>
        <v>0</v>
      </c>
      <c r="AH25" s="211">
        <f>RawCounts400All!AI25/(PropCntd400!AH25* AH$5*AH$6)*1000</f>
        <v>0</v>
      </c>
      <c r="AI25" s="211">
        <f>RawCounts400All!AJ25/(PropCntd400!AI25* AI$5*AI$6)*1000</f>
        <v>0</v>
      </c>
      <c r="AJ25" s="211">
        <f>RawCounts400All!AK25/(PropCntd400!AJ25* AJ$5*AJ$6)*1000</f>
        <v>0</v>
      </c>
      <c r="AK25" s="211">
        <f>RawCounts400All!AL25/(PropCntd400!AK25* AK$5*AK$6)*1000</f>
        <v>0</v>
      </c>
      <c r="AL25" s="211">
        <f>RawCounts400All!AM25/(PropCntd400!AL25* AL$5*AL$6)*1000</f>
        <v>0</v>
      </c>
      <c r="AM25" s="211">
        <f>RawCounts400All!AN25/(PropCntd400!AM25* AM$5*AM$6)*1000</f>
        <v>0</v>
      </c>
      <c r="AN25" s="211">
        <f>RawCounts400All!AO25/(PropCntd400!AN25* AN$5*AN$6)*1000</f>
        <v>0</v>
      </c>
      <c r="AO25" s="211">
        <f>RawCounts400All!AP25/(PropCntd400!AO25* AO$5*AO$6)*1000</f>
        <v>0</v>
      </c>
      <c r="AP25" s="211">
        <f>RawCounts400All!AQ25/(PropCntd400!AP25* AP$5*AP$6)*1000</f>
        <v>0</v>
      </c>
      <c r="AQ25" s="211">
        <f>RawCounts400All!AR25/(PropCntd400!AQ25* AQ$5*AQ$6)*1000</f>
        <v>0</v>
      </c>
      <c r="AR25" s="211">
        <f>RawCounts400All!AS25/(PropCntd400!AR25* AR$5*AR$6)*1000</f>
        <v>0</v>
      </c>
      <c r="AS25" s="211">
        <f>RawCounts400All!AT25/(PropCntd400!AS25* AS$5*AS$6)*1000</f>
        <v>0</v>
      </c>
      <c r="AT25" s="211">
        <f>RawCounts400All!AU25/(PropCntd400!AT25* AT$5*AT$6)*1000</f>
        <v>0</v>
      </c>
      <c r="AU25" s="211">
        <f>RawCounts400All!AV25/(PropCntd400!AU25* AU$5*AU$6)*1000</f>
        <v>0</v>
      </c>
      <c r="AV25" s="211">
        <f>RawCounts400All!AW25/(PropCntd400!AV25* AV$5*AV$6)*1000</f>
        <v>0</v>
      </c>
      <c r="AW25" s="211">
        <f>RawCounts400All!AX25/(PropCntd400!AW25* AW$5*AW$6)*1000</f>
        <v>0</v>
      </c>
      <c r="AX25" s="211">
        <f>RawCounts400All!AY25/(PropCntd400!AX25* AX$5*AX$6)*1000</f>
        <v>0</v>
      </c>
      <c r="AY25" s="211">
        <f>RawCounts400All!AZ25/(PropCntd400!AY25* AY$5*AY$6)*1000</f>
        <v>0</v>
      </c>
      <c r="AZ25" s="211">
        <f>RawCounts400All!BA25/(PropCntd400!AZ25* AZ$5*AZ$6)*1000</f>
        <v>0</v>
      </c>
      <c r="BA25" s="211">
        <f>RawCounts400All!BB25/(PropCntd400!BA25* BA$5*BA$6)*1000</f>
        <v>0</v>
      </c>
      <c r="BB25" s="211">
        <f>RawCounts400All!BC25/(PropCntd400!BB25* BB$5*BB$6)*1000</f>
        <v>0</v>
      </c>
      <c r="BC25" s="211">
        <f>RawCounts400All!BD25/(PropCntd400!BC25* BC$5*BC$6)*1000</f>
        <v>0</v>
      </c>
      <c r="BD25" s="211">
        <f>RawCounts400All!BE25/(PropCntd400!BD25* BD$5*BD$6)*1000</f>
        <v>0</v>
      </c>
      <c r="BE25" s="211">
        <f>RawCounts400All!BF25/(PropCntd400!BE25* BE$5*BE$6)*1000</f>
        <v>0</v>
      </c>
      <c r="BF25" s="211">
        <f>RawCounts400All!BG25/(PropCntd400!BF25* BF$5*BF$6)*1000</f>
        <v>0</v>
      </c>
      <c r="BG25" s="211">
        <f>RawCounts400All!BH25/(PropCntd400!BG25* BG$5*BG$6)*1000</f>
        <v>0</v>
      </c>
      <c r="BH25" s="211">
        <f>RawCounts400All!BI25/(PropCntd400!BH25* BH$5*BH$6)*1000</f>
        <v>0</v>
      </c>
      <c r="BI25" s="211">
        <f>RawCounts400All!BJ25/(PropCntd400!BI25* BI$5*BI$6)*1000</f>
        <v>0</v>
      </c>
      <c r="BJ25" s="211">
        <f>RawCounts400All!BK25/(PropCntd400!BJ25* BJ$5*BJ$6)*1000</f>
        <v>0</v>
      </c>
      <c r="BK25" s="211">
        <f>RawCounts400All!BL25/(PropCntd400!BK25* BK$5*BK$6)*1000</f>
        <v>0</v>
      </c>
      <c r="BL25" s="211">
        <f>RawCounts400All!BM25/(PropCntd400!BL25* BL$5*BL$6)*1000</f>
        <v>0</v>
      </c>
      <c r="BM25" s="211">
        <f>RawCounts400All!BN25/(PropCntd400!BM25* BM$5*BM$6)*1000</f>
        <v>0</v>
      </c>
      <c r="BN25" s="211">
        <f>RawCounts400All!BO25/(PropCntd400!BN25* BN$5*BN$6)*1000</f>
        <v>0</v>
      </c>
      <c r="BO25" s="211">
        <f>RawCounts400All!BP25/(PropCntd400!BO25* BO$5*BO$6)*1000</f>
        <v>0</v>
      </c>
      <c r="BP25" s="211">
        <f>RawCounts400All!BQ25/(PropCntd400!BP25* BP$5*BP$6)*1000</f>
        <v>0</v>
      </c>
      <c r="BQ25" s="211">
        <f>RawCounts400All!BR25/(PropCntd400!BQ25* BQ$5*BQ$6)*1000</f>
        <v>0</v>
      </c>
      <c r="BR25" s="211">
        <f>RawCounts400All!BS25/(PropCntd400!BR25* BR$5*BR$6)*1000</f>
        <v>0</v>
      </c>
      <c r="BS25" s="47"/>
    </row>
    <row r="26" spans="1:71" ht="16" customHeight="1" x14ac:dyDescent="0.15">
      <c r="A26" s="65" t="s">
        <v>153</v>
      </c>
      <c r="B26" s="160" t="s">
        <v>517</v>
      </c>
      <c r="C26" s="67" t="s">
        <v>230</v>
      </c>
      <c r="D26" s="160" t="s">
        <v>568</v>
      </c>
      <c r="E26" s="38" t="s">
        <v>135</v>
      </c>
      <c r="F26" s="66">
        <v>0.3</v>
      </c>
      <c r="G26" s="66">
        <v>0.3</v>
      </c>
      <c r="H26" s="67">
        <f t="shared" si="0"/>
        <v>6</v>
      </c>
      <c r="I26" s="67">
        <f t="shared" si="0"/>
        <v>6</v>
      </c>
      <c r="J26" s="67"/>
      <c r="K26" s="211">
        <f>RawCounts400All!L26/(PropCntd400!K26* K$5*K$6)*1000</f>
        <v>0</v>
      </c>
      <c r="L26" s="211">
        <f>RawCounts400All!M26/(PropCntd400!L26* L$5*L$6)*1000</f>
        <v>0</v>
      </c>
      <c r="M26" s="211">
        <f>RawCounts400All!N26/(PropCntd400!M26* M$5*M$6)*1000</f>
        <v>0</v>
      </c>
      <c r="N26" s="211">
        <f>RawCounts400All!O26/(PropCntd400!N26* N$5*N$6)*1000</f>
        <v>0</v>
      </c>
      <c r="O26" s="211">
        <f>RawCounts400All!P26/(PropCntd400!O26* O$5*O$6)*1000</f>
        <v>0</v>
      </c>
      <c r="P26" s="211">
        <f>RawCounts400All!Q26/(PropCntd400!P26* P$5*P$6)*1000</f>
        <v>0</v>
      </c>
      <c r="Q26" s="211">
        <f>RawCounts400All!R26/(PropCntd400!Q26* Q$5*Q$6)*1000</f>
        <v>0</v>
      </c>
      <c r="R26" s="211">
        <f>RawCounts400All!S26/(PropCntd400!R26* R$5*R$6)*1000</f>
        <v>0</v>
      </c>
      <c r="S26" s="211">
        <f>RawCounts400All!T26/(PropCntd400!S26* S$5*S$6)*1000</f>
        <v>0</v>
      </c>
      <c r="T26" s="211">
        <f>RawCounts400All!U26/(PropCntd400!T26* T$5*T$6)*1000</f>
        <v>0</v>
      </c>
      <c r="U26" s="211">
        <f>RawCounts400All!V26/(PropCntd400!U26* U$5*U$6)*1000</f>
        <v>0</v>
      </c>
      <c r="V26" s="211">
        <f>RawCounts400All!W26/(PropCntd400!V26* V$5*V$6)*1000</f>
        <v>0</v>
      </c>
      <c r="W26" s="211">
        <f>RawCounts400All!X26/(PropCntd400!W26* W$5*W$6)*1000</f>
        <v>996.07994344836447</v>
      </c>
      <c r="X26" s="211">
        <f>RawCounts400All!Y26/(PropCntd400!X26* X$5*X$6)*1000</f>
        <v>0</v>
      </c>
      <c r="Y26" s="211">
        <f>RawCounts400All!Z26/(PropCntd400!Y26* Y$5*Y$6)*1000</f>
        <v>0</v>
      </c>
      <c r="Z26" s="211">
        <f>RawCounts400All!AA26/(PropCntd400!Z26* Z$5*Z$6)*1000</f>
        <v>0</v>
      </c>
      <c r="AA26" s="211">
        <f>RawCounts400All!AB26/(PropCntd400!AA26* AA$5*AA$6)*1000</f>
        <v>0</v>
      </c>
      <c r="AB26" s="211">
        <f>RawCounts400All!AC26/(PropCntd400!AB26* AB$5*AB$6)*1000</f>
        <v>0</v>
      </c>
      <c r="AC26" s="211">
        <f>RawCounts400All!AD26/(PropCntd400!AC26* AC$5*AC$6)*1000</f>
        <v>0</v>
      </c>
      <c r="AD26" s="211">
        <f>RawCounts400All!AE26/(PropCntd400!AD26* AD$5*AD$6)*1000</f>
        <v>0</v>
      </c>
      <c r="AE26" s="211">
        <f>RawCounts400All!AF26/(PropCntd400!AE26* AE$5*AE$6)*1000</f>
        <v>0</v>
      </c>
      <c r="AF26" s="211">
        <f>RawCounts400All!AG26/(PropCntd400!AF26* AF$5*AF$6)*1000</f>
        <v>0</v>
      </c>
      <c r="AG26" s="211">
        <f>RawCounts400All!AH26/(PropCntd400!AG26* AG$5*AG$6)*1000</f>
        <v>0</v>
      </c>
      <c r="AH26" s="211">
        <f>RawCounts400All!AI26/(PropCntd400!AH26* AH$5*AH$6)*1000</f>
        <v>0</v>
      </c>
      <c r="AI26" s="211">
        <f>RawCounts400All!AJ26/(PropCntd400!AI26* AI$5*AI$6)*1000</f>
        <v>0</v>
      </c>
      <c r="AJ26" s="211">
        <f>RawCounts400All!AK26/(PropCntd400!AJ26* AJ$5*AJ$6)*1000</f>
        <v>0</v>
      </c>
      <c r="AK26" s="211">
        <f>RawCounts400All!AL26/(PropCntd400!AK26* AK$5*AK$6)*1000</f>
        <v>0</v>
      </c>
      <c r="AL26" s="211">
        <f>RawCounts400All!AM26/(PropCntd400!AL26* AL$5*AL$6)*1000</f>
        <v>0</v>
      </c>
      <c r="AM26" s="211">
        <f>RawCounts400All!AN26/(PropCntd400!AM26* AM$5*AM$6)*1000</f>
        <v>0</v>
      </c>
      <c r="AN26" s="211">
        <f>RawCounts400All!AO26/(PropCntd400!AN26* AN$5*AN$6)*1000</f>
        <v>0</v>
      </c>
      <c r="AO26" s="211">
        <f>RawCounts400All!AP26/(PropCntd400!AO26* AO$5*AO$6)*1000</f>
        <v>0</v>
      </c>
      <c r="AP26" s="211">
        <f>RawCounts400All!AQ26/(PropCntd400!AP26* AP$5*AP$6)*1000</f>
        <v>0</v>
      </c>
      <c r="AQ26" s="211">
        <f>RawCounts400All!AR26/(PropCntd400!AQ26* AQ$5*AQ$6)*1000</f>
        <v>0</v>
      </c>
      <c r="AR26" s="211">
        <f>RawCounts400All!AS26/(PropCntd400!AR26* AR$5*AR$6)*1000</f>
        <v>0</v>
      </c>
      <c r="AS26" s="211">
        <f>RawCounts400All!AT26/(PropCntd400!AS26* AS$5*AS$6)*1000</f>
        <v>0</v>
      </c>
      <c r="AT26" s="211">
        <f>RawCounts400All!AU26/(PropCntd400!AT26* AT$5*AT$6)*1000</f>
        <v>0</v>
      </c>
      <c r="AU26" s="211">
        <f>RawCounts400All!AV26/(PropCntd400!AU26* AU$5*AU$6)*1000</f>
        <v>0</v>
      </c>
      <c r="AV26" s="211">
        <f>RawCounts400All!AW26/(PropCntd400!AV26* AV$5*AV$6)*1000</f>
        <v>0</v>
      </c>
      <c r="AW26" s="211">
        <f>RawCounts400All!AX26/(PropCntd400!AW26* AW$5*AW$6)*1000</f>
        <v>0</v>
      </c>
      <c r="AX26" s="211">
        <f>RawCounts400All!AY26/(PropCntd400!AX26* AX$5*AX$6)*1000</f>
        <v>0</v>
      </c>
      <c r="AY26" s="211">
        <f>RawCounts400All!AZ26/(PropCntd400!AY26* AY$5*AY$6)*1000</f>
        <v>0</v>
      </c>
      <c r="AZ26" s="211">
        <f>RawCounts400All!BA26/(PropCntd400!AZ26* AZ$5*AZ$6)*1000</f>
        <v>0</v>
      </c>
      <c r="BA26" s="211">
        <f>RawCounts400All!BB26/(PropCntd400!BA26* BA$5*BA$6)*1000</f>
        <v>0</v>
      </c>
      <c r="BB26" s="211">
        <f>RawCounts400All!BC26/(PropCntd400!BB26* BB$5*BB$6)*1000</f>
        <v>0</v>
      </c>
      <c r="BC26" s="211">
        <f>RawCounts400All!BD26/(PropCntd400!BC26* BC$5*BC$6)*1000</f>
        <v>0</v>
      </c>
      <c r="BD26" s="211">
        <f>RawCounts400All!BE26/(PropCntd400!BD26* BD$5*BD$6)*1000</f>
        <v>0</v>
      </c>
      <c r="BE26" s="211">
        <f>RawCounts400All!BF26/(PropCntd400!BE26* BE$5*BE$6)*1000</f>
        <v>0</v>
      </c>
      <c r="BF26" s="211">
        <f>RawCounts400All!BG26/(PropCntd400!BF26* BF$5*BF$6)*1000</f>
        <v>0</v>
      </c>
      <c r="BG26" s="211">
        <f>RawCounts400All!BH26/(PropCntd400!BG26* BG$5*BG$6)*1000</f>
        <v>0</v>
      </c>
      <c r="BH26" s="211">
        <f>RawCounts400All!BI26/(PropCntd400!BH26* BH$5*BH$6)*1000</f>
        <v>0</v>
      </c>
      <c r="BI26" s="211">
        <f>RawCounts400All!BJ26/(PropCntd400!BI26* BI$5*BI$6)*1000</f>
        <v>0</v>
      </c>
      <c r="BJ26" s="211">
        <f>RawCounts400All!BK26/(PropCntd400!BJ26* BJ$5*BJ$6)*1000</f>
        <v>0</v>
      </c>
      <c r="BK26" s="211">
        <f>RawCounts400All!BL26/(PropCntd400!BK26* BK$5*BK$6)*1000</f>
        <v>0</v>
      </c>
      <c r="BL26" s="211">
        <f>RawCounts400All!BM26/(PropCntd400!BL26* BL$5*BL$6)*1000</f>
        <v>0</v>
      </c>
      <c r="BM26" s="211">
        <f>RawCounts400All!BN26/(PropCntd400!BM26* BM$5*BM$6)*1000</f>
        <v>0</v>
      </c>
      <c r="BN26" s="211">
        <f>RawCounts400All!BO26/(PropCntd400!BN26* BN$5*BN$6)*1000</f>
        <v>0</v>
      </c>
      <c r="BO26" s="211">
        <f>RawCounts400All!BP26/(PropCntd400!BO26* BO$5*BO$6)*1000</f>
        <v>0</v>
      </c>
      <c r="BP26" s="211">
        <f>RawCounts400All!BQ26/(PropCntd400!BP26* BP$5*BP$6)*1000</f>
        <v>1094.3396226415091</v>
      </c>
      <c r="BQ26" s="211">
        <f>RawCounts400All!BR26/(PropCntd400!BQ26* BQ$5*BQ$6)*1000</f>
        <v>0</v>
      </c>
      <c r="BR26" s="211">
        <f>RawCounts400All!BS26/(PropCntd400!BR26* BR$5*BR$6)*1000</f>
        <v>0</v>
      </c>
      <c r="BS26" s="47"/>
    </row>
    <row r="27" spans="1:71" ht="16" customHeight="1" x14ac:dyDescent="0.15">
      <c r="A27" s="65" t="s">
        <v>154</v>
      </c>
      <c r="B27" s="160" t="s">
        <v>517</v>
      </c>
      <c r="C27" s="67" t="s">
        <v>230</v>
      </c>
      <c r="D27" s="160" t="s">
        <v>569</v>
      </c>
      <c r="E27" s="38" t="s">
        <v>135</v>
      </c>
      <c r="F27" s="66">
        <v>0.3</v>
      </c>
      <c r="G27" s="66">
        <v>0.4</v>
      </c>
      <c r="H27" s="67">
        <f t="shared" si="0"/>
        <v>6</v>
      </c>
      <c r="I27" s="67">
        <f t="shared" si="0"/>
        <v>8</v>
      </c>
      <c r="J27" s="67"/>
      <c r="K27" s="211">
        <f>RawCounts400All!L27/(PropCntd400!K27* K$5*K$6)*1000</f>
        <v>0</v>
      </c>
      <c r="L27" s="211">
        <f>RawCounts400All!M27/(PropCntd400!L27* L$5*L$6)*1000</f>
        <v>0</v>
      </c>
      <c r="M27" s="211">
        <f>RawCounts400All!N27/(PropCntd400!M27* M$5*M$6)*1000</f>
        <v>0</v>
      </c>
      <c r="N27" s="211">
        <f>RawCounts400All!O27/(PropCntd400!N27* N$5*N$6)*1000</f>
        <v>0</v>
      </c>
      <c r="O27" s="211">
        <f>RawCounts400All!P27/(PropCntd400!O27* O$5*O$6)*1000</f>
        <v>0</v>
      </c>
      <c r="P27" s="211">
        <f>RawCounts400All!Q27/(PropCntd400!P27* P$5*P$6)*1000</f>
        <v>0</v>
      </c>
      <c r="Q27" s="211">
        <f>RawCounts400All!R27/(PropCntd400!Q27* Q$5*Q$6)*1000</f>
        <v>0</v>
      </c>
      <c r="R27" s="211">
        <f>RawCounts400All!S27/(PropCntd400!R27* R$5*R$6)*1000</f>
        <v>0</v>
      </c>
      <c r="S27" s="211">
        <f>RawCounts400All!T27/(PropCntd400!S27* S$5*S$6)*1000</f>
        <v>0</v>
      </c>
      <c r="T27" s="211">
        <f>RawCounts400All!U27/(PropCntd400!T27* T$5*T$6)*1000</f>
        <v>0</v>
      </c>
      <c r="U27" s="211">
        <f>RawCounts400All!V27/(PropCntd400!U27* U$5*U$6)*1000</f>
        <v>0</v>
      </c>
      <c r="V27" s="211">
        <f>RawCounts400All!W27/(PropCntd400!V27* V$5*V$6)*1000</f>
        <v>0</v>
      </c>
      <c r="W27" s="211">
        <f>RawCounts400All!X27/(PropCntd400!W27* W$5*W$6)*1000</f>
        <v>0</v>
      </c>
      <c r="X27" s="211">
        <f>RawCounts400All!Y27/(PropCntd400!X27* X$5*X$6)*1000</f>
        <v>0</v>
      </c>
      <c r="Y27" s="211">
        <f>RawCounts400All!Z27/(PropCntd400!Y27* Y$5*Y$6)*1000</f>
        <v>0</v>
      </c>
      <c r="Z27" s="211">
        <f>RawCounts400All!AA27/(PropCntd400!Z27* Z$5*Z$6)*1000</f>
        <v>0</v>
      </c>
      <c r="AA27" s="211">
        <f>RawCounts400All!AB27/(PropCntd400!AA27* AA$5*AA$6)*1000</f>
        <v>0</v>
      </c>
      <c r="AB27" s="211">
        <f>RawCounts400All!AC27/(PropCntd400!AB27* AB$5*AB$6)*1000</f>
        <v>0</v>
      </c>
      <c r="AC27" s="211">
        <f>RawCounts400All!AD27/(PropCntd400!AC27* AC$5*AC$6)*1000</f>
        <v>0</v>
      </c>
      <c r="AD27" s="211">
        <f>RawCounts400All!AE27/(PropCntd400!AD27* AD$5*AD$6)*1000</f>
        <v>0</v>
      </c>
      <c r="AE27" s="211">
        <f>RawCounts400All!AF27/(PropCntd400!AE27* AE$5*AE$6)*1000</f>
        <v>839.56447592811242</v>
      </c>
      <c r="AF27" s="211">
        <f>RawCounts400All!AG27/(PropCntd400!AF27* AF$5*AF$6)*1000</f>
        <v>0</v>
      </c>
      <c r="AG27" s="211">
        <f>RawCounts400All!AH27/(PropCntd400!AG27* AG$5*AG$6)*1000</f>
        <v>0</v>
      </c>
      <c r="AH27" s="211">
        <f>RawCounts400All!AI27/(PropCntd400!AH27* AH$5*AH$6)*1000</f>
        <v>0</v>
      </c>
      <c r="AI27" s="211">
        <f>RawCounts400All!AJ27/(PropCntd400!AI27* AI$5*AI$6)*1000</f>
        <v>0</v>
      </c>
      <c r="AJ27" s="211">
        <f>RawCounts400All!AK27/(PropCntd400!AJ27* AJ$5*AJ$6)*1000</f>
        <v>0</v>
      </c>
      <c r="AK27" s="211">
        <f>RawCounts400All!AL27/(PropCntd400!AK27* AK$5*AK$6)*1000</f>
        <v>0</v>
      </c>
      <c r="AL27" s="211">
        <f>RawCounts400All!AM27/(PropCntd400!AL27* AL$5*AL$6)*1000</f>
        <v>0</v>
      </c>
      <c r="AM27" s="211">
        <f>RawCounts400All!AN27/(PropCntd400!AM27* AM$5*AM$6)*1000</f>
        <v>0</v>
      </c>
      <c r="AN27" s="211">
        <f>RawCounts400All!AO27/(PropCntd400!AN27* AN$5*AN$6)*1000</f>
        <v>0</v>
      </c>
      <c r="AO27" s="211">
        <f>RawCounts400All!AP27/(PropCntd400!AO27* AO$5*AO$6)*1000</f>
        <v>0</v>
      </c>
      <c r="AP27" s="211">
        <f>RawCounts400All!AQ27/(PropCntd400!AP27* AP$5*AP$6)*1000</f>
        <v>0</v>
      </c>
      <c r="AQ27" s="211">
        <f>RawCounts400All!AR27/(PropCntd400!AQ27* AQ$5*AQ$6)*1000</f>
        <v>0</v>
      </c>
      <c r="AR27" s="211">
        <f>RawCounts400All!AS27/(PropCntd400!AR27* AR$5*AR$6)*1000</f>
        <v>0</v>
      </c>
      <c r="AS27" s="211">
        <f>RawCounts400All!AT27/(PropCntd400!AS27* AS$5*AS$6)*1000</f>
        <v>0</v>
      </c>
      <c r="AT27" s="211">
        <f>RawCounts400All!AU27/(PropCntd400!AT27* AT$5*AT$6)*1000</f>
        <v>0</v>
      </c>
      <c r="AU27" s="211">
        <f>RawCounts400All!AV27/(PropCntd400!AU27* AU$5*AU$6)*1000</f>
        <v>0</v>
      </c>
      <c r="AV27" s="211">
        <f>RawCounts400All!AW27/(PropCntd400!AV27* AV$5*AV$6)*1000</f>
        <v>0</v>
      </c>
      <c r="AW27" s="211">
        <f>RawCounts400All!AX27/(PropCntd400!AW27* AW$5*AW$6)*1000</f>
        <v>0</v>
      </c>
      <c r="AX27" s="211">
        <f>RawCounts400All!AY27/(PropCntd400!AX27* AX$5*AX$6)*1000</f>
        <v>0</v>
      </c>
      <c r="AY27" s="211">
        <f>RawCounts400All!AZ27/(PropCntd400!AY27* AY$5*AY$6)*1000</f>
        <v>0</v>
      </c>
      <c r="AZ27" s="211">
        <f>RawCounts400All!BA27/(PropCntd400!AZ27* AZ$5*AZ$6)*1000</f>
        <v>0</v>
      </c>
      <c r="BA27" s="211">
        <f>RawCounts400All!BB27/(PropCntd400!BA27* BA$5*BA$6)*1000</f>
        <v>0</v>
      </c>
      <c r="BB27" s="211">
        <f>RawCounts400All!BC27/(PropCntd400!BB27* BB$5*BB$6)*1000</f>
        <v>0</v>
      </c>
      <c r="BC27" s="211">
        <f>RawCounts400All!BD27/(PropCntd400!BC27* BC$5*BC$6)*1000</f>
        <v>2097.9020979020979</v>
      </c>
      <c r="BD27" s="211">
        <f>RawCounts400All!BE27/(PropCntd400!BD27* BD$5*BD$6)*1000</f>
        <v>0</v>
      </c>
      <c r="BE27" s="211">
        <f>RawCounts400All!BF27/(PropCntd400!BE27* BE$5*BE$6)*1000</f>
        <v>0</v>
      </c>
      <c r="BF27" s="211">
        <f>RawCounts400All!BG27/(PropCntd400!BF27* BF$5*BF$6)*1000</f>
        <v>0</v>
      </c>
      <c r="BG27" s="211">
        <f>RawCounts400All!BH27/(PropCntd400!BG27* BG$5*BG$6)*1000</f>
        <v>0</v>
      </c>
      <c r="BH27" s="211">
        <f>RawCounts400All!BI27/(PropCntd400!BH27* BH$5*BH$6)*1000</f>
        <v>0</v>
      </c>
      <c r="BI27" s="211">
        <f>RawCounts400All!BJ27/(PropCntd400!BI27* BI$5*BI$6)*1000</f>
        <v>0</v>
      </c>
      <c r="BJ27" s="211">
        <f>RawCounts400All!BK27/(PropCntd400!BJ27* BJ$5*BJ$6)*1000</f>
        <v>0</v>
      </c>
      <c r="BK27" s="211">
        <f>RawCounts400All!BL27/(PropCntd400!BK27* BK$5*BK$6)*1000</f>
        <v>7381.7762399077274</v>
      </c>
      <c r="BL27" s="211">
        <f>RawCounts400All!BM27/(PropCntd400!BL27* BL$5*BL$6)*1000</f>
        <v>0</v>
      </c>
      <c r="BM27" s="211">
        <f>RawCounts400All!BN27/(PropCntd400!BM27* BM$5*BM$6)*1000</f>
        <v>0</v>
      </c>
      <c r="BN27" s="211">
        <f>RawCounts400All!BO27/(PropCntd400!BN27* BN$5*BN$6)*1000</f>
        <v>0</v>
      </c>
      <c r="BO27" s="211">
        <f>RawCounts400All!BP27/(PropCntd400!BO27* BO$5*BO$6)*1000</f>
        <v>0</v>
      </c>
      <c r="BP27" s="211">
        <f>RawCounts400All!BQ27/(PropCntd400!BP27* BP$5*BP$6)*1000</f>
        <v>0</v>
      </c>
      <c r="BQ27" s="211">
        <f>RawCounts400All!BR27/(PropCntd400!BQ27* BQ$5*BQ$6)*1000</f>
        <v>0</v>
      </c>
      <c r="BR27" s="211">
        <f>RawCounts400All!BS27/(PropCntd400!BR27* BR$5*BR$6)*1000</f>
        <v>0</v>
      </c>
      <c r="BS27" s="47"/>
    </row>
    <row r="28" spans="1:71" ht="16" customHeight="1" x14ac:dyDescent="0.15">
      <c r="A28" s="65" t="s">
        <v>155</v>
      </c>
      <c r="B28" s="160" t="s">
        <v>517</v>
      </c>
      <c r="C28" s="67" t="s">
        <v>230</v>
      </c>
      <c r="D28" s="160" t="s">
        <v>570</v>
      </c>
      <c r="E28" s="38" t="s">
        <v>135</v>
      </c>
      <c r="F28" s="66">
        <v>0.4</v>
      </c>
      <c r="G28" s="66">
        <v>0.5</v>
      </c>
      <c r="H28" s="67">
        <f t="shared" si="0"/>
        <v>8</v>
      </c>
      <c r="I28" s="67">
        <f t="shared" si="0"/>
        <v>10</v>
      </c>
      <c r="J28" s="67"/>
      <c r="K28" s="211">
        <f>RawCounts400All!L28/(PropCntd400!K28* K$5*K$6)*1000</f>
        <v>0</v>
      </c>
      <c r="L28" s="211">
        <f>RawCounts400All!M28/(PropCntd400!L28* L$5*L$6)*1000</f>
        <v>0</v>
      </c>
      <c r="M28" s="211">
        <f>RawCounts400All!N28/(PropCntd400!M28* M$5*M$6)*1000</f>
        <v>0</v>
      </c>
      <c r="N28" s="211">
        <f>RawCounts400All!O28/(PropCntd400!N28* N$5*N$6)*1000</f>
        <v>0</v>
      </c>
      <c r="O28" s="211">
        <f>RawCounts400All!P28/(PropCntd400!O28* O$5*O$6)*1000</f>
        <v>0</v>
      </c>
      <c r="P28" s="211">
        <f>RawCounts400All!Q28/(PropCntd400!P28* P$5*P$6)*1000</f>
        <v>0</v>
      </c>
      <c r="Q28" s="211">
        <f>RawCounts400All!R28/(PropCntd400!Q28* Q$5*Q$6)*1000</f>
        <v>0</v>
      </c>
      <c r="R28" s="211">
        <f>RawCounts400All!S28/(PropCntd400!R28* R$5*R$6)*1000</f>
        <v>0</v>
      </c>
      <c r="S28" s="211">
        <f>RawCounts400All!T28/(PropCntd400!S28* S$5*S$6)*1000</f>
        <v>0</v>
      </c>
      <c r="T28" s="211">
        <f>RawCounts400All!U28/(PropCntd400!T28* T$5*T$6)*1000</f>
        <v>0</v>
      </c>
      <c r="U28" s="211">
        <f>RawCounts400All!V28/(PropCntd400!U28* U$5*U$6)*1000</f>
        <v>0</v>
      </c>
      <c r="V28" s="211">
        <f>RawCounts400All!W28/(PropCntd400!V28* V$5*V$6)*1000</f>
        <v>0</v>
      </c>
      <c r="W28" s="211">
        <f>RawCounts400All!X28/(PropCntd400!W28* W$5*W$6)*1000</f>
        <v>0</v>
      </c>
      <c r="X28" s="211">
        <f>RawCounts400All!Y28/(PropCntd400!X28* X$5*X$6)*1000</f>
        <v>0</v>
      </c>
      <c r="Y28" s="211">
        <f>RawCounts400All!Z28/(PropCntd400!Y28* Y$5*Y$6)*1000</f>
        <v>0</v>
      </c>
      <c r="Z28" s="211">
        <f>RawCounts400All!AA28/(PropCntd400!Z28* Z$5*Z$6)*1000</f>
        <v>0</v>
      </c>
      <c r="AA28" s="211">
        <f>RawCounts400All!AB28/(PropCntd400!AA28* AA$5*AA$6)*1000</f>
        <v>0</v>
      </c>
      <c r="AB28" s="211">
        <f>RawCounts400All!AC28/(PropCntd400!AB28* AB$5*AB$6)*1000</f>
        <v>0</v>
      </c>
      <c r="AC28" s="211">
        <f>RawCounts400All!AD28/(PropCntd400!AC28* AC$5*AC$6)*1000</f>
        <v>0</v>
      </c>
      <c r="AD28" s="211">
        <f>RawCounts400All!AE28/(PropCntd400!AD28* AD$5*AD$6)*1000</f>
        <v>632.21884498480244</v>
      </c>
      <c r="AE28" s="211">
        <f>RawCounts400All!AF28/(PropCntd400!AE28* AE$5*AE$6)*1000</f>
        <v>0</v>
      </c>
      <c r="AF28" s="211">
        <f>RawCounts400All!AG28/(PropCntd400!AF28* AF$5*AF$6)*1000</f>
        <v>0</v>
      </c>
      <c r="AG28" s="211">
        <f>RawCounts400All!AH28/(PropCntd400!AG28* AG$5*AG$6)*1000</f>
        <v>0</v>
      </c>
      <c r="AH28" s="211">
        <f>RawCounts400All!AI28/(PropCntd400!AH28* AH$5*AH$6)*1000</f>
        <v>0</v>
      </c>
      <c r="AI28" s="211">
        <f>RawCounts400All!AJ28/(PropCntd400!AI28* AI$5*AI$6)*1000</f>
        <v>0</v>
      </c>
      <c r="AJ28" s="211">
        <f>RawCounts400All!AK28/(PropCntd400!AJ28* AJ$5*AJ$6)*1000</f>
        <v>0</v>
      </c>
      <c r="AK28" s="211">
        <f>RawCounts400All!AL28/(PropCntd400!AK28* AK$5*AK$6)*1000</f>
        <v>0</v>
      </c>
      <c r="AL28" s="211">
        <f>RawCounts400All!AM28/(PropCntd400!AL28* AL$5*AL$6)*1000</f>
        <v>0</v>
      </c>
      <c r="AM28" s="211">
        <f>RawCounts400All!AN28/(PropCntd400!AM28* AM$5*AM$6)*1000</f>
        <v>580.95238095238085</v>
      </c>
      <c r="AN28" s="211">
        <f>RawCounts400All!AO28/(PropCntd400!AN28* AN$5*AN$6)*1000</f>
        <v>0</v>
      </c>
      <c r="AO28" s="211">
        <f>RawCounts400All!AP28/(PropCntd400!AO28* AO$5*AO$6)*1000</f>
        <v>0</v>
      </c>
      <c r="AP28" s="211">
        <f>RawCounts400All!AQ28/(PropCntd400!AP28* AP$5*AP$6)*1000</f>
        <v>0</v>
      </c>
      <c r="AQ28" s="211">
        <f>RawCounts400All!AR28/(PropCntd400!AQ28* AQ$5*AQ$6)*1000</f>
        <v>0</v>
      </c>
      <c r="AR28" s="211">
        <f>RawCounts400All!AS28/(PropCntd400!AR28* AR$5*AR$6)*1000</f>
        <v>0</v>
      </c>
      <c r="AS28" s="211">
        <f>RawCounts400All!AT28/(PropCntd400!AS28* AS$5*AS$6)*1000</f>
        <v>0</v>
      </c>
      <c r="AT28" s="211">
        <f>RawCounts400All!AU28/(PropCntd400!AT28* AT$5*AT$6)*1000</f>
        <v>0</v>
      </c>
      <c r="AU28" s="211">
        <f>RawCounts400All!AV28/(PropCntd400!AU28* AU$5*AU$6)*1000</f>
        <v>0</v>
      </c>
      <c r="AV28" s="211">
        <f>RawCounts400All!AW28/(PropCntd400!AV28* AV$5*AV$6)*1000</f>
        <v>0</v>
      </c>
      <c r="AW28" s="211">
        <f>RawCounts400All!AX28/(PropCntd400!AW28* AW$5*AW$6)*1000</f>
        <v>0</v>
      </c>
      <c r="AX28" s="211">
        <f>RawCounts400All!AY28/(PropCntd400!AX28* AX$5*AX$6)*1000</f>
        <v>0</v>
      </c>
      <c r="AY28" s="211">
        <f>RawCounts400All!AZ28/(PropCntd400!AY28* AY$5*AY$6)*1000</f>
        <v>0</v>
      </c>
      <c r="AZ28" s="211">
        <f>RawCounts400All!BA28/(PropCntd400!AZ28* AZ$5*AZ$6)*1000</f>
        <v>0</v>
      </c>
      <c r="BA28" s="211">
        <f>RawCounts400All!BB28/(PropCntd400!BA28* BA$5*BA$6)*1000</f>
        <v>0</v>
      </c>
      <c r="BB28" s="211">
        <f>RawCounts400All!BC28/(PropCntd400!BB28* BB$5*BB$6)*1000</f>
        <v>0</v>
      </c>
      <c r="BC28" s="211">
        <f>RawCounts400All!BD28/(PropCntd400!BC28* BC$5*BC$6)*1000</f>
        <v>0</v>
      </c>
      <c r="BD28" s="211">
        <f>RawCounts400All!BE28/(PropCntd400!BD28* BD$5*BD$6)*1000</f>
        <v>0</v>
      </c>
      <c r="BE28" s="211">
        <f>RawCounts400All!BF28/(PropCntd400!BE28* BE$5*BE$6)*1000</f>
        <v>0</v>
      </c>
      <c r="BF28" s="211">
        <f>RawCounts400All!BG28/(PropCntd400!BF28* BF$5*BF$6)*1000</f>
        <v>0</v>
      </c>
      <c r="BG28" s="211">
        <f>RawCounts400All!BH28/(PropCntd400!BG28* BG$5*BG$6)*1000</f>
        <v>0</v>
      </c>
      <c r="BH28" s="211">
        <f>RawCounts400All!BI28/(PropCntd400!BH28* BH$5*BH$6)*1000</f>
        <v>0</v>
      </c>
      <c r="BI28" s="211">
        <f>RawCounts400All!BJ28/(PropCntd400!BI28* BI$5*BI$6)*1000</f>
        <v>0</v>
      </c>
      <c r="BJ28" s="211">
        <f>RawCounts400All!BK28/(PropCntd400!BJ28* BJ$5*BJ$6)*1000</f>
        <v>0</v>
      </c>
      <c r="BK28" s="211">
        <f>RawCounts400All!BL28/(PropCntd400!BK28* BK$5*BK$6)*1000</f>
        <v>0</v>
      </c>
      <c r="BL28" s="211">
        <f>RawCounts400All!BM28/(PropCntd400!BL28* BL$5*BL$6)*1000</f>
        <v>0</v>
      </c>
      <c r="BM28" s="211">
        <f>RawCounts400All!BN28/(PropCntd400!BM28* BM$5*BM$6)*1000</f>
        <v>0</v>
      </c>
      <c r="BN28" s="211">
        <f>RawCounts400All!BO28/(PropCntd400!BN28* BN$5*BN$6)*1000</f>
        <v>0</v>
      </c>
      <c r="BO28" s="211">
        <f>RawCounts400All!BP28/(PropCntd400!BO28* BO$5*BO$6)*1000</f>
        <v>0</v>
      </c>
      <c r="BP28" s="211">
        <f>RawCounts400All!BQ28/(PropCntd400!BP28* BP$5*BP$6)*1000</f>
        <v>0</v>
      </c>
      <c r="BQ28" s="211">
        <f>RawCounts400All!BR28/(PropCntd400!BQ28* BQ$5*BQ$6)*1000</f>
        <v>0</v>
      </c>
      <c r="BR28" s="211">
        <f>RawCounts400All!BS28/(PropCntd400!BR28* BR$5*BR$6)*1000</f>
        <v>0</v>
      </c>
      <c r="BS28" s="47"/>
    </row>
    <row r="29" spans="1:71" ht="16" customHeight="1" x14ac:dyDescent="0.15">
      <c r="A29" s="67" t="s">
        <v>156</v>
      </c>
      <c r="B29" s="67" t="s">
        <v>517</v>
      </c>
      <c r="C29" s="67" t="s">
        <v>230</v>
      </c>
      <c r="D29" s="67" t="s">
        <v>571</v>
      </c>
      <c r="E29" s="38" t="s">
        <v>135</v>
      </c>
      <c r="F29" s="66">
        <v>0.4</v>
      </c>
      <c r="G29" s="66">
        <v>0.6</v>
      </c>
      <c r="H29" s="67">
        <f t="shared" si="0"/>
        <v>8</v>
      </c>
      <c r="I29" s="67">
        <f t="shared" si="0"/>
        <v>12</v>
      </c>
      <c r="J29" s="67"/>
      <c r="K29" s="211">
        <f>RawCounts400All!L29/(PropCntd400!K29* K$5*K$6)*1000</f>
        <v>0</v>
      </c>
      <c r="L29" s="211">
        <f>RawCounts400All!M29/(PropCntd400!L29* L$5*L$6)*1000</f>
        <v>0</v>
      </c>
      <c r="M29" s="211">
        <f>RawCounts400All!N29/(PropCntd400!M29* M$5*M$6)*1000</f>
        <v>0</v>
      </c>
      <c r="N29" s="211">
        <f>RawCounts400All!O29/(PropCntd400!N29* N$5*N$6)*1000</f>
        <v>0</v>
      </c>
      <c r="O29" s="211">
        <f>RawCounts400All!P29/(PropCntd400!O29* O$5*O$6)*1000</f>
        <v>0</v>
      </c>
      <c r="P29" s="211">
        <f>RawCounts400All!Q29/(PropCntd400!P29* P$5*P$6)*1000</f>
        <v>0</v>
      </c>
      <c r="Q29" s="211">
        <f>RawCounts400All!R29/(PropCntd400!Q29* Q$5*Q$6)*1000</f>
        <v>0</v>
      </c>
      <c r="R29" s="211">
        <f>RawCounts400All!S29/(PropCntd400!R29* R$5*R$6)*1000</f>
        <v>0</v>
      </c>
      <c r="S29" s="211">
        <f>RawCounts400All!T29/(PropCntd400!S29* S$5*S$6)*1000</f>
        <v>0</v>
      </c>
      <c r="T29" s="211">
        <f>RawCounts400All!U29/(PropCntd400!T29* T$5*T$6)*1000</f>
        <v>0</v>
      </c>
      <c r="U29" s="211">
        <f>RawCounts400All!V29/(PropCntd400!U29* U$5*U$6)*1000</f>
        <v>0</v>
      </c>
      <c r="V29" s="211">
        <f>RawCounts400All!W29/(PropCntd400!V29* V$5*V$6)*1000</f>
        <v>0</v>
      </c>
      <c r="W29" s="211">
        <f>RawCounts400All!X29/(PropCntd400!W29* W$5*W$6)*1000</f>
        <v>0</v>
      </c>
      <c r="X29" s="211">
        <f>RawCounts400All!Y29/(PropCntd400!X29* X$5*X$6)*1000</f>
        <v>0</v>
      </c>
      <c r="Y29" s="211">
        <f>RawCounts400All!Z29/(PropCntd400!Y29* Y$5*Y$6)*1000</f>
        <v>0</v>
      </c>
      <c r="Z29" s="211">
        <f>RawCounts400All!AA29/(PropCntd400!Z29* Z$5*Z$6)*1000</f>
        <v>960.5694129503654</v>
      </c>
      <c r="AA29" s="211">
        <f>RawCounts400All!AB29/(PropCntd400!AA29* AA$5*AA$6)*1000</f>
        <v>0</v>
      </c>
      <c r="AB29" s="211">
        <f>RawCounts400All!AC29/(PropCntd400!AB29* AB$5*AB$6)*1000</f>
        <v>0</v>
      </c>
      <c r="AC29" s="211">
        <f>RawCounts400All!AD29/(PropCntd400!AC29* AC$5*AC$6)*1000</f>
        <v>0</v>
      </c>
      <c r="AD29" s="211">
        <f>RawCounts400All!AE29/(PropCntd400!AD29* AD$5*AD$6)*1000</f>
        <v>0</v>
      </c>
      <c r="AE29" s="211">
        <f>RawCounts400All!AF29/(PropCntd400!AE29* AE$5*AE$6)*1000</f>
        <v>0</v>
      </c>
      <c r="AF29" s="211">
        <f>RawCounts400All!AG29/(PropCntd400!AF29* AF$5*AF$6)*1000</f>
        <v>0</v>
      </c>
      <c r="AG29" s="211">
        <f>RawCounts400All!AH29/(PropCntd400!AG29* AG$5*AG$6)*1000</f>
        <v>0</v>
      </c>
      <c r="AH29" s="211">
        <f>RawCounts400All!AI29/(PropCntd400!AH29* AH$5*AH$6)*1000</f>
        <v>0</v>
      </c>
      <c r="AI29" s="211">
        <f>RawCounts400All!AJ29/(PropCntd400!AI29* AI$5*AI$6)*1000</f>
        <v>0</v>
      </c>
      <c r="AJ29" s="211">
        <f>RawCounts400All!AK29/(PropCntd400!AJ29* AJ$5*AJ$6)*1000</f>
        <v>0</v>
      </c>
      <c r="AK29" s="211">
        <f>RawCounts400All!AL29/(PropCntd400!AK29* AK$5*AK$6)*1000</f>
        <v>0</v>
      </c>
      <c r="AL29" s="211">
        <f>RawCounts400All!AM29/(PropCntd400!AL29* AL$5*AL$6)*1000</f>
        <v>0</v>
      </c>
      <c r="AM29" s="211">
        <f>RawCounts400All!AN29/(PropCntd400!AM29* AM$5*AM$6)*1000</f>
        <v>0</v>
      </c>
      <c r="AN29" s="211">
        <f>RawCounts400All!AO29/(PropCntd400!AN29* AN$5*AN$6)*1000</f>
        <v>0</v>
      </c>
      <c r="AO29" s="211">
        <f>RawCounts400All!AP29/(PropCntd400!AO29* AO$5*AO$6)*1000</f>
        <v>0</v>
      </c>
      <c r="AP29" s="211">
        <f>RawCounts400All!AQ29/(PropCntd400!AP29* AP$5*AP$6)*1000</f>
        <v>0</v>
      </c>
      <c r="AQ29" s="211">
        <f>RawCounts400All!AR29/(PropCntd400!AQ29* AQ$5*AQ$6)*1000</f>
        <v>0</v>
      </c>
      <c r="AR29" s="211">
        <f>RawCounts400All!AS29/(PropCntd400!AR29* AR$5*AR$6)*1000</f>
        <v>0</v>
      </c>
      <c r="AS29" s="211">
        <f>RawCounts400All!AT29/(PropCntd400!AS29* AS$5*AS$6)*1000</f>
        <v>0</v>
      </c>
      <c r="AT29" s="211">
        <f>RawCounts400All!AU29/(PropCntd400!AT29* AT$5*AT$6)*1000</f>
        <v>0</v>
      </c>
      <c r="AU29" s="211">
        <f>RawCounts400All!AV29/(PropCntd400!AU29* AU$5*AU$6)*1000</f>
        <v>0</v>
      </c>
      <c r="AV29" s="211">
        <f>RawCounts400All!AW29/(PropCntd400!AV29* AV$5*AV$6)*1000</f>
        <v>0</v>
      </c>
      <c r="AW29" s="211">
        <f>RawCounts400All!AX29/(PropCntd400!AW29* AW$5*AW$6)*1000</f>
        <v>0</v>
      </c>
      <c r="AX29" s="211">
        <f>RawCounts400All!AY29/(PropCntd400!AX29* AX$5*AX$6)*1000</f>
        <v>0</v>
      </c>
      <c r="AY29" s="211">
        <f>RawCounts400All!AZ29/(PropCntd400!AY29* AY$5*AY$6)*1000</f>
        <v>0</v>
      </c>
      <c r="AZ29" s="211">
        <f>RawCounts400All!BA29/(PropCntd400!AZ29* AZ$5*AZ$6)*1000</f>
        <v>0</v>
      </c>
      <c r="BA29" s="211">
        <f>RawCounts400All!BB29/(PropCntd400!BA29* BA$5*BA$6)*1000</f>
        <v>0</v>
      </c>
      <c r="BB29" s="211">
        <f>RawCounts400All!BC29/(PropCntd400!BB29* BB$5*BB$6)*1000</f>
        <v>0</v>
      </c>
      <c r="BC29" s="211">
        <f>RawCounts400All!BD29/(PropCntd400!BC29* BC$5*BC$6)*1000</f>
        <v>0</v>
      </c>
      <c r="BD29" s="211">
        <f>RawCounts400All!BE29/(PropCntd400!BD29* BD$5*BD$6)*1000</f>
        <v>0</v>
      </c>
      <c r="BE29" s="211">
        <f>RawCounts400All!BF29/(PropCntd400!BE29* BE$5*BE$6)*1000</f>
        <v>0</v>
      </c>
      <c r="BF29" s="211">
        <f>RawCounts400All!BG29/(PropCntd400!BF29* BF$5*BF$6)*1000</f>
        <v>0</v>
      </c>
      <c r="BG29" s="211">
        <f>RawCounts400All!BH29/(PropCntd400!BG29* BG$5*BG$6)*1000</f>
        <v>0</v>
      </c>
      <c r="BH29" s="211">
        <f>RawCounts400All!BI29/(PropCntd400!BH29* BH$5*BH$6)*1000</f>
        <v>0</v>
      </c>
      <c r="BI29" s="211">
        <f>RawCounts400All!BJ29/(PropCntd400!BI29* BI$5*BI$6)*1000</f>
        <v>0</v>
      </c>
      <c r="BJ29" s="211">
        <f>RawCounts400All!BK29/(PropCntd400!BJ29* BJ$5*BJ$6)*1000</f>
        <v>0</v>
      </c>
      <c r="BK29" s="211">
        <f>RawCounts400All!BL29/(PropCntd400!BK29* BK$5*BK$6)*1000</f>
        <v>0</v>
      </c>
      <c r="BL29" s="211">
        <f>RawCounts400All!BM29/(PropCntd400!BL29* BL$5*BL$6)*1000</f>
        <v>0</v>
      </c>
      <c r="BM29" s="211">
        <f>RawCounts400All!BN29/(PropCntd400!BM29* BM$5*BM$6)*1000</f>
        <v>0</v>
      </c>
      <c r="BN29" s="211">
        <f>RawCounts400All!BO29/(PropCntd400!BN29* BN$5*BN$6)*1000</f>
        <v>0</v>
      </c>
      <c r="BO29" s="211">
        <f>RawCounts400All!BP29/(PropCntd400!BO29* BO$5*BO$6)*1000</f>
        <v>0</v>
      </c>
      <c r="BP29" s="211">
        <f>RawCounts400All!BQ29/(PropCntd400!BP29* BP$5*BP$6)*1000</f>
        <v>0</v>
      </c>
      <c r="BQ29" s="211">
        <f>RawCounts400All!BR29/(PropCntd400!BQ29* BQ$5*BQ$6)*1000</f>
        <v>10316.742081447963</v>
      </c>
      <c r="BR29" s="211">
        <f>RawCounts400All!BS29/(PropCntd400!BR29* BR$5*BR$6)*1000</f>
        <v>0</v>
      </c>
      <c r="BS29" s="47"/>
    </row>
    <row r="30" spans="1:71" ht="16" customHeight="1" x14ac:dyDescent="0.15">
      <c r="A30" s="67" t="s">
        <v>157</v>
      </c>
      <c r="B30" s="67" t="s">
        <v>517</v>
      </c>
      <c r="C30" s="67" t="s">
        <v>230</v>
      </c>
      <c r="D30" s="67" t="s">
        <v>572</v>
      </c>
      <c r="E30" s="38" t="s">
        <v>135</v>
      </c>
      <c r="F30" s="66">
        <v>0.5</v>
      </c>
      <c r="G30" s="66">
        <v>0.8</v>
      </c>
      <c r="H30" s="67">
        <f t="shared" si="0"/>
        <v>10</v>
      </c>
      <c r="I30" s="67">
        <f t="shared" si="0"/>
        <v>16</v>
      </c>
      <c r="J30" s="67"/>
      <c r="K30" s="211">
        <f>RawCounts400All!L30/(PropCntd400!K30* K$5*K$6)*1000</f>
        <v>0</v>
      </c>
      <c r="L30" s="211">
        <f>RawCounts400All!M30/(PropCntd400!L30* L$5*L$6)*1000</f>
        <v>0</v>
      </c>
      <c r="M30" s="211">
        <f>RawCounts400All!N30/(PropCntd400!M30* M$5*M$6)*1000</f>
        <v>0</v>
      </c>
      <c r="N30" s="211">
        <f>RawCounts400All!O30/(PropCntd400!N30* N$5*N$6)*1000</f>
        <v>0</v>
      </c>
      <c r="O30" s="211">
        <f>RawCounts400All!P30/(PropCntd400!O30* O$5*O$6)*1000</f>
        <v>0</v>
      </c>
      <c r="P30" s="211">
        <f>RawCounts400All!Q30/(PropCntd400!P30* P$5*P$6)*1000</f>
        <v>0</v>
      </c>
      <c r="Q30" s="211">
        <f>RawCounts400All!R30/(PropCntd400!Q30* Q$5*Q$6)*1000</f>
        <v>0</v>
      </c>
      <c r="R30" s="211">
        <f>RawCounts400All!S30/(PropCntd400!R30* R$5*R$6)*1000</f>
        <v>0</v>
      </c>
      <c r="S30" s="211">
        <f>RawCounts400All!T30/(PropCntd400!S30* S$5*S$6)*1000</f>
        <v>0</v>
      </c>
      <c r="T30" s="211">
        <f>RawCounts400All!U30/(PropCntd400!T30* T$5*T$6)*1000</f>
        <v>0</v>
      </c>
      <c r="U30" s="211">
        <f>RawCounts400All!V30/(PropCntd400!U30* U$5*U$6)*1000</f>
        <v>0</v>
      </c>
      <c r="V30" s="211">
        <f>RawCounts400All!W30/(PropCntd400!V30* V$5*V$6)*1000</f>
        <v>0</v>
      </c>
      <c r="W30" s="211">
        <f>RawCounts400All!X30/(PropCntd400!W30* W$5*W$6)*1000</f>
        <v>0</v>
      </c>
      <c r="X30" s="211">
        <f>RawCounts400All!Y30/(PropCntd400!X30* X$5*X$6)*1000</f>
        <v>0</v>
      </c>
      <c r="Y30" s="211">
        <f>RawCounts400All!Z30/(PropCntd400!Y30* Y$5*Y$6)*1000</f>
        <v>0</v>
      </c>
      <c r="Z30" s="211">
        <f>RawCounts400All!AA30/(PropCntd400!Z30* Z$5*Z$6)*1000</f>
        <v>0</v>
      </c>
      <c r="AA30" s="211">
        <f>RawCounts400All!AB30/(PropCntd400!AA30* AA$5*AA$6)*1000</f>
        <v>0</v>
      </c>
      <c r="AB30" s="211">
        <f>RawCounts400All!AC30/(PropCntd400!AB30* AB$5*AB$6)*1000</f>
        <v>0</v>
      </c>
      <c r="AC30" s="211">
        <f>RawCounts400All!AD30/(PropCntd400!AC30* AC$5*AC$6)*1000</f>
        <v>0</v>
      </c>
      <c r="AD30" s="211">
        <f>RawCounts400All!AE30/(PropCntd400!AD30* AD$5*AD$6)*1000</f>
        <v>0</v>
      </c>
      <c r="AE30" s="211">
        <f>RawCounts400All!AF30/(PropCntd400!AE30* AE$5*AE$6)*1000</f>
        <v>0</v>
      </c>
      <c r="AF30" s="211">
        <f>RawCounts400All!AG30/(PropCntd400!AF30* AF$5*AF$6)*1000</f>
        <v>0</v>
      </c>
      <c r="AG30" s="211">
        <f>RawCounts400All!AH30/(PropCntd400!AG30* AG$5*AG$6)*1000</f>
        <v>951.53137079988107</v>
      </c>
      <c r="AH30" s="211">
        <f>RawCounts400All!AI30/(PropCntd400!AH30* AH$5*AH$6)*1000</f>
        <v>0</v>
      </c>
      <c r="AI30" s="211">
        <f>RawCounts400All!AJ30/(PropCntd400!AI30* AI$5*AI$6)*1000</f>
        <v>0</v>
      </c>
      <c r="AJ30" s="211">
        <f>RawCounts400All!AK30/(PropCntd400!AJ30* AJ$5*AJ$6)*1000</f>
        <v>0</v>
      </c>
      <c r="AK30" s="211">
        <f>RawCounts400All!AL30/(PropCntd400!AK30* AK$5*AK$6)*1000</f>
        <v>0</v>
      </c>
      <c r="AL30" s="211">
        <f>RawCounts400All!AM30/(PropCntd400!AL30* AL$5*AL$6)*1000</f>
        <v>0</v>
      </c>
      <c r="AM30" s="211">
        <f>RawCounts400All!AN30/(PropCntd400!AM30* AM$5*AM$6)*1000</f>
        <v>0</v>
      </c>
      <c r="AN30" s="211">
        <f>RawCounts400All!AO30/(PropCntd400!AN30* AN$5*AN$6)*1000</f>
        <v>0</v>
      </c>
      <c r="AO30" s="211">
        <f>RawCounts400All!AP30/(PropCntd400!AO30* AO$5*AO$6)*1000</f>
        <v>0</v>
      </c>
      <c r="AP30" s="211">
        <f>RawCounts400All!AQ30/(PropCntd400!AP30* AP$5*AP$6)*1000</f>
        <v>0</v>
      </c>
      <c r="AQ30" s="211">
        <f>RawCounts400All!AR30/(PropCntd400!AQ30* AQ$5*AQ$6)*1000</f>
        <v>0</v>
      </c>
      <c r="AR30" s="211">
        <f>RawCounts400All!AS30/(PropCntd400!AR30* AR$5*AR$6)*1000</f>
        <v>0</v>
      </c>
      <c r="AS30" s="211">
        <f>RawCounts400All!AT30/(PropCntd400!AS30* AS$5*AS$6)*1000</f>
        <v>0</v>
      </c>
      <c r="AT30" s="211">
        <f>RawCounts400All!AU30/(PropCntd400!AT30* AT$5*AT$6)*1000</f>
        <v>0</v>
      </c>
      <c r="AU30" s="211">
        <f>RawCounts400All!AV30/(PropCntd400!AU30* AU$5*AU$6)*1000</f>
        <v>0</v>
      </c>
      <c r="AV30" s="211">
        <f>RawCounts400All!AW30/(PropCntd400!AV30* AV$5*AV$6)*1000</f>
        <v>0</v>
      </c>
      <c r="AW30" s="211">
        <f>RawCounts400All!AX30/(PropCntd400!AW30* AW$5*AW$6)*1000</f>
        <v>0</v>
      </c>
      <c r="AX30" s="211">
        <f>RawCounts400All!AY30/(PropCntd400!AX30* AX$5*AX$6)*1000</f>
        <v>0</v>
      </c>
      <c r="AY30" s="211">
        <f>RawCounts400All!AZ30/(PropCntd400!AY30* AY$5*AY$6)*1000</f>
        <v>0</v>
      </c>
      <c r="AZ30" s="211">
        <f>RawCounts400All!BA30/(PropCntd400!AZ30* AZ$5*AZ$6)*1000</f>
        <v>0</v>
      </c>
      <c r="BA30" s="211">
        <f>RawCounts400All!BB30/(PropCntd400!BA30* BA$5*BA$6)*1000</f>
        <v>0</v>
      </c>
      <c r="BB30" s="211">
        <f>RawCounts400All!BC30/(PropCntd400!BB30* BB$5*BB$6)*1000</f>
        <v>0</v>
      </c>
      <c r="BC30" s="211">
        <f>RawCounts400All!BD30/(PropCntd400!BC30* BC$5*BC$6)*1000</f>
        <v>0</v>
      </c>
      <c r="BD30" s="211">
        <f>RawCounts400All!BE30/(PropCntd400!BD30* BD$5*BD$6)*1000</f>
        <v>0</v>
      </c>
      <c r="BE30" s="211">
        <f>RawCounts400All!BF30/(PropCntd400!BE30* BE$5*BE$6)*1000</f>
        <v>0</v>
      </c>
      <c r="BF30" s="211">
        <f>RawCounts400All!BG30/(PropCntd400!BF30* BF$5*BF$6)*1000</f>
        <v>0</v>
      </c>
      <c r="BG30" s="211">
        <f>RawCounts400All!BH30/(PropCntd400!BG30* BG$5*BG$6)*1000</f>
        <v>0</v>
      </c>
      <c r="BH30" s="211">
        <f>RawCounts400All!BI30/(PropCntd400!BH30* BH$5*BH$6)*1000</f>
        <v>0</v>
      </c>
      <c r="BI30" s="211">
        <f>RawCounts400All!BJ30/(PropCntd400!BI30* BI$5*BI$6)*1000</f>
        <v>0</v>
      </c>
      <c r="BJ30" s="211">
        <f>RawCounts400All!BK30/(PropCntd400!BJ30* BJ$5*BJ$6)*1000</f>
        <v>0</v>
      </c>
      <c r="BK30" s="211">
        <f>RawCounts400All!BL30/(PropCntd400!BK30* BK$5*BK$6)*1000</f>
        <v>0</v>
      </c>
      <c r="BL30" s="211">
        <f>RawCounts400All!BM30/(PropCntd400!BL30* BL$5*BL$6)*1000</f>
        <v>0</v>
      </c>
      <c r="BM30" s="211">
        <f>RawCounts400All!BN30/(PropCntd400!BM30* BM$5*BM$6)*1000</f>
        <v>0</v>
      </c>
      <c r="BN30" s="211">
        <f>RawCounts400All!BO30/(PropCntd400!BN30* BN$5*BN$6)*1000</f>
        <v>0</v>
      </c>
      <c r="BO30" s="211">
        <f>RawCounts400All!BP30/(PropCntd400!BO30* BO$5*BO$6)*1000</f>
        <v>0</v>
      </c>
      <c r="BP30" s="211">
        <f>RawCounts400All!BQ30/(PropCntd400!BP30* BP$5*BP$6)*1000</f>
        <v>7660.3773584905648</v>
      </c>
      <c r="BQ30" s="211">
        <f>RawCounts400All!BR30/(PropCntd400!BQ30* BQ$5*BQ$6)*1000</f>
        <v>0</v>
      </c>
      <c r="BR30" s="211">
        <f>RawCounts400All!BS30/(PropCntd400!BR30* BR$5*BR$6)*1000</f>
        <v>0</v>
      </c>
      <c r="BS30" s="47"/>
    </row>
    <row r="31" spans="1:71" ht="16" customHeight="1" x14ac:dyDescent="0.15">
      <c r="A31" s="67" t="s">
        <v>158</v>
      </c>
      <c r="B31" s="67" t="s">
        <v>517</v>
      </c>
      <c r="C31" s="67" t="s">
        <v>230</v>
      </c>
      <c r="D31" s="67" t="s">
        <v>573</v>
      </c>
      <c r="E31" s="38" t="s">
        <v>135</v>
      </c>
      <c r="F31" s="66">
        <v>0.7</v>
      </c>
      <c r="G31" s="66">
        <v>1</v>
      </c>
      <c r="H31" s="67">
        <f t="shared" si="0"/>
        <v>14</v>
      </c>
      <c r="I31" s="67">
        <f t="shared" si="0"/>
        <v>20</v>
      </c>
      <c r="J31" s="67"/>
      <c r="K31" s="211">
        <f>RawCounts400All!L31/(PropCntd400!K31* K$5*K$6)*1000</f>
        <v>0</v>
      </c>
      <c r="L31" s="211">
        <f>RawCounts400All!M31/(PropCntd400!L31* L$5*L$6)*1000</f>
        <v>0</v>
      </c>
      <c r="M31" s="211">
        <f>RawCounts400All!N31/(PropCntd400!M31* M$5*M$6)*1000</f>
        <v>0</v>
      </c>
      <c r="N31" s="211">
        <f>RawCounts400All!O31/(PropCntd400!N31* N$5*N$6)*1000</f>
        <v>0</v>
      </c>
      <c r="O31" s="211">
        <f>RawCounts400All!P31/(PropCntd400!O31* O$5*O$6)*1000</f>
        <v>0</v>
      </c>
      <c r="P31" s="211">
        <f>RawCounts400All!Q31/(PropCntd400!P31* P$5*P$6)*1000</f>
        <v>0</v>
      </c>
      <c r="Q31" s="211">
        <f>RawCounts400All!R31/(PropCntd400!Q31* Q$5*Q$6)*1000</f>
        <v>0</v>
      </c>
      <c r="R31" s="211">
        <f>RawCounts400All!S31/(PropCntd400!R31* R$5*R$6)*1000</f>
        <v>0</v>
      </c>
      <c r="S31" s="211">
        <f>RawCounts400All!T31/(PropCntd400!S31* S$5*S$6)*1000</f>
        <v>0</v>
      </c>
      <c r="T31" s="211">
        <f>RawCounts400All!U31/(PropCntd400!T31* T$5*T$6)*1000</f>
        <v>0</v>
      </c>
      <c r="U31" s="211">
        <f>RawCounts400All!V31/(PropCntd400!U31* U$5*U$6)*1000</f>
        <v>0</v>
      </c>
      <c r="V31" s="211">
        <f>RawCounts400All!W31/(PropCntd400!V31* V$5*V$6)*1000</f>
        <v>0</v>
      </c>
      <c r="W31" s="211">
        <f>RawCounts400All!X31/(PropCntd400!W31* W$5*W$6)*1000</f>
        <v>0</v>
      </c>
      <c r="X31" s="211">
        <f>RawCounts400All!Y31/(PropCntd400!X31* X$5*X$6)*1000</f>
        <v>0</v>
      </c>
      <c r="Y31" s="211">
        <f>RawCounts400All!Z31/(PropCntd400!Y31* Y$5*Y$6)*1000</f>
        <v>0</v>
      </c>
      <c r="Z31" s="211">
        <f>RawCounts400All!AA31/(PropCntd400!Z31* Z$5*Z$6)*1000</f>
        <v>0</v>
      </c>
      <c r="AA31" s="211">
        <f>RawCounts400All!AB31/(PropCntd400!AA31* AA$5*AA$6)*1000</f>
        <v>0</v>
      </c>
      <c r="AB31" s="211">
        <f>RawCounts400All!AC31/(PropCntd400!AB31* AB$5*AB$6)*1000</f>
        <v>0</v>
      </c>
      <c r="AC31" s="211">
        <f>RawCounts400All!AD31/(PropCntd400!AC31* AC$5*AC$6)*1000</f>
        <v>0</v>
      </c>
      <c r="AD31" s="211">
        <f>RawCounts400All!AE31/(PropCntd400!AD31* AD$5*AD$6)*1000</f>
        <v>0</v>
      </c>
      <c r="AE31" s="211">
        <f>RawCounts400All!AF31/(PropCntd400!AE31* AE$5*AE$6)*1000</f>
        <v>0</v>
      </c>
      <c r="AF31" s="211">
        <f>RawCounts400All!AG31/(PropCntd400!AF31* AF$5*AF$6)*1000</f>
        <v>0</v>
      </c>
      <c r="AG31" s="211">
        <f>RawCounts400All!AH31/(PropCntd400!AG31* AG$5*AG$6)*1000</f>
        <v>0</v>
      </c>
      <c r="AH31" s="211">
        <f>RawCounts400All!AI31/(PropCntd400!AH31* AH$5*AH$6)*1000</f>
        <v>692.30769230769215</v>
      </c>
      <c r="AI31" s="211">
        <f>RawCounts400All!AJ31/(PropCntd400!AI31* AI$5*AI$6)*1000</f>
        <v>0</v>
      </c>
      <c r="AJ31" s="211">
        <f>RawCounts400All!AK31/(PropCntd400!AJ31* AJ$5*AJ$6)*1000</f>
        <v>0</v>
      </c>
      <c r="AK31" s="211">
        <f>RawCounts400All!AL31/(PropCntd400!AK31* AK$5*AK$6)*1000</f>
        <v>0</v>
      </c>
      <c r="AL31" s="211">
        <f>RawCounts400All!AM31/(PropCntd400!AL31* AL$5*AL$6)*1000</f>
        <v>0</v>
      </c>
      <c r="AM31" s="211">
        <f>RawCounts400All!AN31/(PropCntd400!AM31* AM$5*AM$6)*1000</f>
        <v>0</v>
      </c>
      <c r="AN31" s="211">
        <f>RawCounts400All!AO31/(PropCntd400!AN31* AN$5*AN$6)*1000</f>
        <v>0</v>
      </c>
      <c r="AO31" s="211">
        <f>RawCounts400All!AP31/(PropCntd400!AO31* AO$5*AO$6)*1000</f>
        <v>0</v>
      </c>
      <c r="AP31" s="211">
        <f>RawCounts400All!AQ31/(PropCntd400!AP31* AP$5*AP$6)*1000</f>
        <v>0</v>
      </c>
      <c r="AQ31" s="211">
        <f>RawCounts400All!AR31/(PropCntd400!AQ31* AQ$5*AQ$6)*1000</f>
        <v>0</v>
      </c>
      <c r="AR31" s="211">
        <f>RawCounts400All!AS31/(PropCntd400!AR31* AR$5*AR$6)*1000</f>
        <v>0</v>
      </c>
      <c r="AS31" s="211">
        <f>RawCounts400All!AT31/(PropCntd400!AS31* AS$5*AS$6)*1000</f>
        <v>0</v>
      </c>
      <c r="AT31" s="211">
        <f>RawCounts400All!AU31/(PropCntd400!AT31* AT$5*AT$6)*1000</f>
        <v>0</v>
      </c>
      <c r="AU31" s="211">
        <f>RawCounts400All!AV31/(PropCntd400!AU31* AU$5*AU$6)*1000</f>
        <v>0</v>
      </c>
      <c r="AV31" s="211">
        <f>RawCounts400All!AW31/(PropCntd400!AV31* AV$5*AV$6)*1000</f>
        <v>0</v>
      </c>
      <c r="AW31" s="211">
        <f>RawCounts400All!AX31/(PropCntd400!AW31* AW$5*AW$6)*1000</f>
        <v>0</v>
      </c>
      <c r="AX31" s="211">
        <f>RawCounts400All!AY31/(PropCntd400!AX31* AX$5*AX$6)*1000</f>
        <v>0</v>
      </c>
      <c r="AY31" s="211">
        <f>RawCounts400All!AZ31/(PropCntd400!AY31* AY$5*AY$6)*1000</f>
        <v>0</v>
      </c>
      <c r="AZ31" s="211">
        <f>RawCounts400All!BA31/(PropCntd400!AZ31* AZ$5*AZ$6)*1000</f>
        <v>0</v>
      </c>
      <c r="BA31" s="211">
        <f>RawCounts400All!BB31/(PropCntd400!BA31* BA$5*BA$6)*1000</f>
        <v>0</v>
      </c>
      <c r="BB31" s="211">
        <f>RawCounts400All!BC31/(PropCntd400!BB31* BB$5*BB$6)*1000</f>
        <v>0</v>
      </c>
      <c r="BC31" s="211">
        <f>RawCounts400All!BD31/(PropCntd400!BC31* BC$5*BC$6)*1000</f>
        <v>0</v>
      </c>
      <c r="BD31" s="211">
        <f>RawCounts400All!BE31/(PropCntd400!BD31* BD$5*BD$6)*1000</f>
        <v>0</v>
      </c>
      <c r="BE31" s="211">
        <f>RawCounts400All!BF31/(PropCntd400!BE31* BE$5*BE$6)*1000</f>
        <v>0</v>
      </c>
      <c r="BF31" s="211">
        <f>RawCounts400All!BG31/(PropCntd400!BF31* BF$5*BF$6)*1000</f>
        <v>0</v>
      </c>
      <c r="BG31" s="211">
        <f>RawCounts400All!BH31/(PropCntd400!BG31* BG$5*BG$6)*1000</f>
        <v>0</v>
      </c>
      <c r="BH31" s="211">
        <f>RawCounts400All!BI31/(PropCntd400!BH31* BH$5*BH$6)*1000</f>
        <v>0</v>
      </c>
      <c r="BI31" s="211">
        <f>RawCounts400All!BJ31/(PropCntd400!BI31* BI$5*BI$6)*1000</f>
        <v>0</v>
      </c>
      <c r="BJ31" s="211">
        <f>RawCounts400All!BK31/(PropCntd400!BJ31* BJ$5*BJ$6)*1000</f>
        <v>0</v>
      </c>
      <c r="BK31" s="211">
        <f>RawCounts400All!BL31/(PropCntd400!BK31* BK$5*BK$6)*1000</f>
        <v>0</v>
      </c>
      <c r="BL31" s="211">
        <f>RawCounts400All!BM31/(PropCntd400!BL31* BL$5*BL$6)*1000</f>
        <v>0</v>
      </c>
      <c r="BM31" s="211">
        <f>RawCounts400All!BN31/(PropCntd400!BM31* BM$5*BM$6)*1000</f>
        <v>0</v>
      </c>
      <c r="BN31" s="211">
        <f>RawCounts400All!BO31/(PropCntd400!BN31* BN$5*BN$6)*1000</f>
        <v>0</v>
      </c>
      <c r="BO31" s="211">
        <f>RawCounts400All!BP31/(PropCntd400!BO31* BO$5*BO$6)*1000</f>
        <v>0</v>
      </c>
      <c r="BP31" s="211">
        <f>RawCounts400All!BQ31/(PropCntd400!BP31* BP$5*BP$6)*1000</f>
        <v>2188.6792452830182</v>
      </c>
      <c r="BQ31" s="211">
        <f>RawCounts400All!BR31/(PropCntd400!BQ31* BQ$5*BQ$6)*1000</f>
        <v>0</v>
      </c>
      <c r="BR31" s="211">
        <f>RawCounts400All!BS31/(PropCntd400!BR31* BR$5*BR$6)*1000</f>
        <v>0</v>
      </c>
      <c r="BS31" s="47"/>
    </row>
    <row r="32" spans="1:71" ht="16" customHeight="1" x14ac:dyDescent="0.15">
      <c r="A32" s="135" t="s">
        <v>71</v>
      </c>
      <c r="B32" s="161" t="s">
        <v>518</v>
      </c>
      <c r="C32" s="161" t="s">
        <v>233</v>
      </c>
      <c r="D32" s="161" t="s">
        <v>538</v>
      </c>
      <c r="E32" s="138" t="s">
        <v>131</v>
      </c>
      <c r="F32" s="55"/>
      <c r="G32" s="55"/>
      <c r="H32" s="56">
        <v>5.5</v>
      </c>
      <c r="I32" s="56">
        <v>5.5</v>
      </c>
      <c r="J32" s="56"/>
      <c r="K32" s="211">
        <f>RawCounts400All!L32/(PropCntd400!K32* K$5*K$6)*1000</f>
        <v>0</v>
      </c>
      <c r="L32" s="211">
        <f>RawCounts400All!M32/(PropCntd400!L32* L$5*L$6)*1000</f>
        <v>602.80970625798216</v>
      </c>
      <c r="M32" s="211">
        <f>RawCounts400All!N32/(PropCntd400!M32* M$5*M$6)*1000</f>
        <v>832.45149911816577</v>
      </c>
      <c r="N32" s="211">
        <f>RawCounts400All!O32/(PropCntd400!N32* N$5*N$6)*1000</f>
        <v>833.78256963162619</v>
      </c>
      <c r="O32" s="211">
        <f>RawCounts400All!P32/(PropCntd400!O32* O$5*O$6)*1000</f>
        <v>0</v>
      </c>
      <c r="P32" s="211">
        <f>RawCounts400All!Q32/(PropCntd400!P32* P$5*P$6)*1000</f>
        <v>207.48299319727892</v>
      </c>
      <c r="Q32" s="211">
        <f>RawCounts400All!R32/(PropCntd400!Q32* Q$5*Q$6)*1000</f>
        <v>207.79220779220785</v>
      </c>
      <c r="R32" s="211">
        <f>RawCounts400All!S32/(PropCntd400!R32* R$5*R$6)*1000</f>
        <v>0</v>
      </c>
      <c r="S32" s="211">
        <f>RawCounts400All!T32/(PropCntd400!S32* S$5*S$6)*1000</f>
        <v>207.18462823725983</v>
      </c>
      <c r="T32" s="211">
        <f>RawCounts400All!U32/(PropCntd400!T32* T$5*T$6)*1000</f>
        <v>0</v>
      </c>
      <c r="U32" s="211">
        <f>RawCounts400All!V32/(PropCntd400!U32* U$5*U$6)*1000</f>
        <v>0</v>
      </c>
      <c r="V32" s="211">
        <f>RawCounts400All!W32/(PropCntd400!V32* V$5*V$6)*1000</f>
        <v>3988.3381924198247</v>
      </c>
      <c r="W32" s="211">
        <f>RawCounts400All!X32/(PropCntd400!W32* W$5*W$6)*1000</f>
        <v>2589.8078529657478</v>
      </c>
      <c r="X32" s="211">
        <f>RawCounts400All!Y32/(PropCntd400!X32* X$5*X$6)*1000</f>
        <v>3016.5912518853693</v>
      </c>
      <c r="Y32" s="211">
        <f>RawCounts400All!Z32/(PropCntd400!Y32* Y$5*Y$6)*1000</f>
        <v>836.60130718954247</v>
      </c>
      <c r="Z32" s="211">
        <f>RawCounts400All!AA32/(PropCntd400!Z32* Z$5*Z$6)*1000</f>
        <v>2497.4804736709498</v>
      </c>
      <c r="AA32" s="211">
        <f>RawCounts400All!AB32/(PropCntd400!AA32* AA$5*AA$6)*1000</f>
        <v>1452.3809523809525</v>
      </c>
      <c r="AB32" s="211">
        <f>RawCounts400All!AC32/(PropCntd400!AB32* AB$5*AB$6)*1000</f>
        <v>1015.2890587673196</v>
      </c>
      <c r="AC32" s="211">
        <f>RawCounts400All!AD32/(PropCntd400!AC32* AC$5*AC$6)*1000</f>
        <v>419.82507288629733</v>
      </c>
      <c r="AD32" s="211">
        <f>RawCounts400All!AE32/(PropCntd400!AD32* AD$5*AD$6)*1000</f>
        <v>421.47922998986832</v>
      </c>
      <c r="AE32" s="211">
        <f>RawCounts400All!AF32/(PropCntd400!AE32* AE$5*AE$6)*1000</f>
        <v>0</v>
      </c>
      <c r="AF32" s="211">
        <f>RawCounts400All!AG32/(PropCntd400!AF32* AF$5*AF$6)*1000</f>
        <v>688.9952153110047</v>
      </c>
      <c r="AG32" s="211">
        <f>RawCounts400All!AH32/(PropCntd400!AG32* AG$5*AG$6)*1000</f>
        <v>237.88284269997027</v>
      </c>
      <c r="AH32" s="211">
        <f>RawCounts400All!AI32/(PropCntd400!AH32* AH$5*AH$6)*1000</f>
        <v>0</v>
      </c>
      <c r="AI32" s="211">
        <f>RawCounts400All!AJ32/(PropCntd400!AI32* AI$5*AI$6)*1000</f>
        <v>0</v>
      </c>
      <c r="AJ32" s="211">
        <f>RawCounts400All!AK32/(PropCntd400!AJ32* AJ$5*AJ$6)*1000</f>
        <v>583.64779874213843</v>
      </c>
      <c r="AK32" s="211">
        <f>RawCounts400All!AL32/(PropCntd400!AK32* AK$5*AK$6)*1000</f>
        <v>437.03703703703701</v>
      </c>
      <c r="AL32" s="211">
        <f>RawCounts400All!AM32/(PropCntd400!AL32* AL$5*AL$6)*1000</f>
        <v>373.4693877551021</v>
      </c>
      <c r="AM32" s="211">
        <f>RawCounts400All!AN32/(PropCntd400!AM32* AM$5*AM$6)*1000</f>
        <v>580.95238095238085</v>
      </c>
      <c r="AN32" s="211">
        <f>RawCounts400All!AO32/(PropCntd400!AN32* AN$5*AN$6)*1000</f>
        <v>669.5961498221385</v>
      </c>
      <c r="AO32" s="211">
        <f>RawCounts400All!AP32/(PropCntd400!AO32* AO$5*AO$6)*1000</f>
        <v>821.60763383470805</v>
      </c>
      <c r="AP32" s="211">
        <f>RawCounts400All!AQ32/(PropCntd400!AP32* AP$5*AP$6)*1000</f>
        <v>3639.4176931690927</v>
      </c>
      <c r="AQ32" s="211">
        <f>RawCounts400All!AR32/(PropCntd400!AQ32* AQ$5*AQ$6)*1000</f>
        <v>2011.6396761133606</v>
      </c>
      <c r="AR32" s="211">
        <f>RawCounts400All!AS32/(PropCntd400!AR32* AR$5*AR$6)*1000</f>
        <v>5578.9473684210534</v>
      </c>
      <c r="AS32" s="211">
        <f>RawCounts400All!AT32/(PropCntd400!AS32* AS$5*AS$6)*1000</f>
        <v>1859.6491228070176</v>
      </c>
      <c r="AT32" s="211">
        <f>RawCounts400All!AU32/(PropCntd400!AT32* AT$5*AT$6)*1000</f>
        <v>7039.9999999999991</v>
      </c>
      <c r="AU32" s="211">
        <f>RawCounts400All!AV32/(PropCntd400!AU32* AU$5*AU$6)*1000</f>
        <v>1503.7593984962405</v>
      </c>
      <c r="AV32" s="211">
        <f>RawCounts400All!AW32/(PropCntd400!AV32* AV$5*AV$6)*1000</f>
        <v>349.65034965034977</v>
      </c>
      <c r="AW32" s="211">
        <f>RawCounts400All!AX32/(PropCntd400!AW32* AW$5*AW$6)*1000</f>
        <v>801.48423005565871</v>
      </c>
      <c r="AX32" s="211">
        <f>RawCounts400All!AY32/(PropCntd400!AX32* AX$5*AX$6)*1000</f>
        <v>728.39506172839492</v>
      </c>
      <c r="AY32" s="211">
        <f>RawCounts400All!AZ32/(PropCntd400!AY32* AY$5*AY$6)*1000</f>
        <v>0</v>
      </c>
      <c r="AZ32" s="211">
        <f>RawCounts400All!BA32/(PropCntd400!AZ32* AZ$5*AZ$6)*1000</f>
        <v>3296.1190855927698</v>
      </c>
      <c r="BA32" s="211">
        <f>RawCounts400All!BB32/(PropCntd400!BA32* BA$5*BA$6)*1000</f>
        <v>133.81888381888382</v>
      </c>
      <c r="BB32" s="211">
        <f>RawCounts400All!BC32/(PropCntd400!BB32* BB$5*BB$6)*1000</f>
        <v>1010.1010101010102</v>
      </c>
      <c r="BC32" s="211">
        <f>RawCounts400All!BD32/(PropCntd400!BC32* BC$5*BC$6)*1000</f>
        <v>572.15511760966308</v>
      </c>
      <c r="BD32" s="211">
        <f>RawCounts400All!BE32/(PropCntd400!BD32* BD$5*BD$6)*1000</f>
        <v>13870.129870129871</v>
      </c>
      <c r="BE32" s="211">
        <f>RawCounts400All!BF32/(PropCntd400!BE32* BE$5*BE$6)*1000</f>
        <v>315.47619047619048</v>
      </c>
      <c r="BF32" s="211">
        <f>RawCounts400All!BG32/(PropCntd400!BF32* BF$5*BF$6)*1000</f>
        <v>463.15789473684208</v>
      </c>
      <c r="BG32" s="211">
        <f>RawCounts400All!BH32/(PropCntd400!BG32* BG$5*BG$6)*1000</f>
        <v>693.49845201238384</v>
      </c>
      <c r="BH32" s="211">
        <f>RawCounts400All!BI32/(PropCntd400!BH32* BH$5*BH$6)*1000</f>
        <v>206.76691729323309</v>
      </c>
      <c r="BI32" s="211">
        <f>RawCounts400All!BJ32/(PropCntd400!BI32* BI$5*BI$6)*1000</f>
        <v>0</v>
      </c>
      <c r="BJ32" s="211">
        <f>RawCounts400All!BK32/(PropCntd400!BJ32* BJ$5*BJ$6)*1000</f>
        <v>0</v>
      </c>
      <c r="BK32" s="211">
        <f>RawCounts400All!BL32/(PropCntd400!BK32* BK$5*BK$6)*1000</f>
        <v>0</v>
      </c>
      <c r="BL32" s="211">
        <f>RawCounts400All!BM32/(PropCntd400!BL32* BL$5*BL$6)*1000</f>
        <v>1011.6598079561041</v>
      </c>
      <c r="BM32" s="211">
        <f>RawCounts400All!BN32/(PropCntd400!BM32* BM$5*BM$6)*1000</f>
        <v>0</v>
      </c>
      <c r="BN32" s="211">
        <f>RawCounts400All!BO32/(PropCntd400!BN32* BN$5*BN$6)*1000</f>
        <v>1442.6229508196725</v>
      </c>
      <c r="BO32" s="211">
        <f>RawCounts400All!BP32/(PropCntd400!BO32* BO$5*BO$6)*1000</f>
        <v>8587.5706214689271</v>
      </c>
      <c r="BP32" s="211">
        <f>RawCounts400All!BQ32/(PropCntd400!BP32* BP$5*BP$6)*1000</f>
        <v>15320.75471698113</v>
      </c>
      <c r="BQ32" s="211">
        <f>RawCounts400All!BR32/(PropCntd400!BQ32* BQ$5*BQ$6)*1000</f>
        <v>3761.3122171945702</v>
      </c>
      <c r="BR32" s="211">
        <f>RawCounts400All!BS32/(PropCntd400!BR32* BR$5*BR$6)*1000</f>
        <v>7817.9824561403511</v>
      </c>
      <c r="BS32" s="47"/>
    </row>
    <row r="33" spans="1:71" ht="16" customHeight="1" x14ac:dyDescent="0.15">
      <c r="A33" s="135" t="s">
        <v>72</v>
      </c>
      <c r="B33" s="161" t="s">
        <v>518</v>
      </c>
      <c r="C33" s="161" t="s">
        <v>233</v>
      </c>
      <c r="D33" s="161" t="s">
        <v>539</v>
      </c>
      <c r="E33" s="138" t="s">
        <v>131</v>
      </c>
      <c r="F33" s="55"/>
      <c r="G33" s="55"/>
      <c r="H33" s="56">
        <v>9.5</v>
      </c>
      <c r="I33" s="56">
        <v>9.5</v>
      </c>
      <c r="J33" s="56"/>
      <c r="K33" s="211">
        <f>RawCounts400All!L33/(PropCntd400!K33* K$5*K$6)*1000</f>
        <v>0</v>
      </c>
      <c r="L33" s="211">
        <f>RawCounts400All!M33/(PropCntd400!L33* L$5*L$6)*1000</f>
        <v>2863.3461047254154</v>
      </c>
      <c r="M33" s="211">
        <f>RawCounts400All!N33/(PropCntd400!M33* M$5*M$6)*1000</f>
        <v>1664.9029982363315</v>
      </c>
      <c r="N33" s="211">
        <f>RawCounts400All!O33/(PropCntd400!N33* N$5*N$6)*1000</f>
        <v>4168.9128481581311</v>
      </c>
      <c r="O33" s="211">
        <f>RawCounts400All!P33/(PropCntd400!O33* O$5*O$6)*1000</f>
        <v>1657.4770258980786</v>
      </c>
      <c r="P33" s="211">
        <f>RawCounts400All!Q33/(PropCntd400!P33* P$5*P$6)*1000</f>
        <v>2697.2789115646265</v>
      </c>
      <c r="Q33" s="211">
        <f>RawCounts400All!R33/(PropCntd400!Q33* Q$5*Q$6)*1000</f>
        <v>1454.5454545454547</v>
      </c>
      <c r="R33" s="211">
        <f>RawCounts400All!S33/(PropCntd400!R33* R$5*R$6)*1000</f>
        <v>1040.5643738977074</v>
      </c>
      <c r="S33" s="211">
        <f>RawCounts400All!T33/(PropCntd400!S33* S$5*S$6)*1000</f>
        <v>1864.6616541353385</v>
      </c>
      <c r="T33" s="211">
        <f>RawCounts400All!U33/(PropCntd400!T33* T$5*T$6)*1000</f>
        <v>2285.7142857142862</v>
      </c>
      <c r="U33" s="211">
        <f>RawCounts400All!V33/(PropCntd400!U33* U$5*U$6)*1000</f>
        <v>848.09308338720109</v>
      </c>
      <c r="V33" s="211">
        <f>RawCounts400All!W33/(PropCntd400!V33* V$5*V$6)*1000</f>
        <v>11335.276967930027</v>
      </c>
      <c r="W33" s="211">
        <f>RawCounts400All!X33/(PropCntd400!W33* W$5*W$6)*1000</f>
        <v>6374.9116380695332</v>
      </c>
      <c r="X33" s="211">
        <f>RawCounts400All!Y33/(PropCntd400!X33* X$5*X$6)*1000</f>
        <v>18702.865761689292</v>
      </c>
      <c r="Y33" s="211">
        <f>RawCounts400All!Z33/(PropCntd400!Y33* Y$5*Y$6)*1000</f>
        <v>8993.4640522875816</v>
      </c>
      <c r="Z33" s="211">
        <f>RawCounts400All!AA33/(PropCntd400!Z33* Z$5*Z$6)*1000</f>
        <v>9989.9218946837991</v>
      </c>
      <c r="AA33" s="211">
        <f>RawCounts400All!AB33/(PropCntd400!AA33* AA$5*AA$6)*1000</f>
        <v>6431.9727891156463</v>
      </c>
      <c r="AB33" s="211">
        <f>RawCounts400All!AC33/(PropCntd400!AB33* AB$5*AB$6)*1000</f>
        <v>3451.9827998088867</v>
      </c>
      <c r="AC33" s="211">
        <f>RawCounts400All!AD33/(PropCntd400!AC33* AC$5*AC$6)*1000</f>
        <v>1259.4752186588921</v>
      </c>
      <c r="AD33" s="211">
        <f>RawCounts400All!AE33/(PropCntd400!AD33* AD$5*AD$6)*1000</f>
        <v>2528.8753799392098</v>
      </c>
      <c r="AE33" s="211">
        <f>RawCounts400All!AF33/(PropCntd400!AE33* AE$5*AE$6)*1000</f>
        <v>0</v>
      </c>
      <c r="AF33" s="211">
        <f>RawCounts400All!AG33/(PropCntd400!AF33* AF$5*AF$6)*1000</f>
        <v>7349.2822966507174</v>
      </c>
      <c r="AG33" s="211">
        <f>RawCounts400All!AH33/(PropCntd400!AG33* AG$5*AG$6)*1000</f>
        <v>2140.9455842997322</v>
      </c>
      <c r="AH33" s="211">
        <f>RawCounts400All!AI33/(PropCntd400!AH33* AH$5*AH$6)*1000</f>
        <v>2999.9999999999995</v>
      </c>
      <c r="AI33" s="211">
        <f>RawCounts400All!AJ33/(PropCntd400!AI33* AI$5*AI$6)*1000</f>
        <v>1094.3396226415091</v>
      </c>
      <c r="AJ33" s="211">
        <f>RawCounts400All!AK33/(PropCntd400!AJ33* AJ$5*AJ$6)*1000</f>
        <v>9046.5408805031439</v>
      </c>
      <c r="AK33" s="211">
        <f>RawCounts400All!AL33/(PropCntd400!AK33* AK$5*AK$6)*1000</f>
        <v>2403.7037037037035</v>
      </c>
      <c r="AL33" s="211">
        <f>RawCounts400All!AM33/(PropCntd400!AL33* AL$5*AL$6)*1000</f>
        <v>248.9795918367347</v>
      </c>
      <c r="AM33" s="211">
        <f>RawCounts400All!AN33/(PropCntd400!AM33* AM$5*AM$6)*1000</f>
        <v>1742.8571428571427</v>
      </c>
      <c r="AN33" s="211">
        <f>RawCounts400All!AO33/(PropCntd400!AN33* AN$5*AN$6)*1000</f>
        <v>2343.5865243774847</v>
      </c>
      <c r="AO33" s="211">
        <f>RawCounts400All!AP33/(PropCntd400!AO33* AO$5*AO$6)*1000</f>
        <v>821.60763383470805</v>
      </c>
      <c r="AP33" s="211">
        <f>RawCounts400All!AQ33/(PropCntd400!AP33* AP$5*AP$6)*1000</f>
        <v>11160.880925718551</v>
      </c>
      <c r="AQ33" s="211">
        <f>RawCounts400All!AR33/(PropCntd400!AQ33* AQ$5*AQ$6)*1000</f>
        <v>5364.3724696356276</v>
      </c>
      <c r="AR33" s="211">
        <f>RawCounts400All!AS33/(PropCntd400!AR33* AR$5*AR$6)*1000</f>
        <v>10692.982456140351</v>
      </c>
      <c r="AS33" s="211">
        <f>RawCounts400All!AT33/(PropCntd400!AS33* AS$5*AS$6)*1000</f>
        <v>3486.8421052631579</v>
      </c>
      <c r="AT33" s="211">
        <f>RawCounts400All!AU33/(PropCntd400!AT33* AT$5*AT$6)*1000</f>
        <v>11440</v>
      </c>
      <c r="AU33" s="211">
        <f>RawCounts400All!AV33/(PropCntd400!AU33* AU$5*AU$6)*1000</f>
        <v>7733.619763694951</v>
      </c>
      <c r="AV33" s="211">
        <f>RawCounts400All!AW33/(PropCntd400!AV33* AV$5*AV$6)*1000</f>
        <v>4195.8041958041968</v>
      </c>
      <c r="AW33" s="211">
        <f>RawCounts400All!AX33/(PropCntd400!AW33* AW$5*AW$6)*1000</f>
        <v>2204.0816326530617</v>
      </c>
      <c r="AX33" s="211">
        <f>RawCounts400All!AY33/(PropCntd400!AX33* AX$5*AX$6)*1000</f>
        <v>6919.7530864197524</v>
      </c>
      <c r="AY33" s="211">
        <f>RawCounts400All!AZ33/(PropCntd400!AY33* AY$5*AY$6)*1000</f>
        <v>0</v>
      </c>
      <c r="AZ33" s="211">
        <f>RawCounts400All!BA33/(PropCntd400!AZ33* AZ$5*AZ$6)*1000</f>
        <v>5310.4140823439066</v>
      </c>
      <c r="BA33" s="211">
        <f>RawCounts400All!BB33/(PropCntd400!BA33* BA$5*BA$6)*1000</f>
        <v>802.91330291330291</v>
      </c>
      <c r="BB33" s="211">
        <f>RawCounts400All!BC33/(PropCntd400!BB33* BB$5*BB$6)*1000</f>
        <v>3636.3636363636365</v>
      </c>
      <c r="BC33" s="211">
        <f>RawCounts400All!BD33/(PropCntd400!BC33* BC$5*BC$6)*1000</f>
        <v>1335.0286077558806</v>
      </c>
      <c r="BD33" s="211">
        <f>RawCounts400All!BE33/(PropCntd400!BD33* BD$5*BD$6)*1000</f>
        <v>3740.2597402597407</v>
      </c>
      <c r="BE33" s="211">
        <f>RawCounts400All!BF33/(PropCntd400!BE33* BE$5*BE$6)*1000</f>
        <v>1735.1190476190475</v>
      </c>
      <c r="BF33" s="211">
        <f>RawCounts400All!BG33/(PropCntd400!BF33* BF$5*BF$6)*1000</f>
        <v>6947.3684210526308</v>
      </c>
      <c r="BG33" s="211">
        <f>RawCounts400All!BH33/(PropCntd400!BG33* BG$5*BG$6)*1000</f>
        <v>5316.8214654282765</v>
      </c>
      <c r="BH33" s="211">
        <f>RawCounts400All!BI33/(PropCntd400!BH33* BH$5*BH$6)*1000</f>
        <v>7236.8421052631584</v>
      </c>
      <c r="BI33" s="211">
        <f>RawCounts400All!BJ33/(PropCntd400!BI33* BI$5*BI$6)*1000</f>
        <v>0</v>
      </c>
      <c r="BJ33" s="211">
        <f>RawCounts400All!BK33/(PropCntd400!BJ33* BJ$5*BJ$6)*1000</f>
        <v>35956.873315363875</v>
      </c>
      <c r="BK33" s="211">
        <f>RawCounts400All!BL33/(PropCntd400!BK33* BK$5*BK$6)*1000</f>
        <v>0</v>
      </c>
      <c r="BL33" s="211">
        <f>RawCounts400All!BM33/(PropCntd400!BL33* BL$5*BL$6)*1000</f>
        <v>25291.495198902605</v>
      </c>
      <c r="BM33" s="211">
        <f>RawCounts400All!BN33/(PropCntd400!BM33* BM$5*BM$6)*1000</f>
        <v>2153.1100478468898</v>
      </c>
      <c r="BN33" s="211">
        <f>RawCounts400All!BO33/(PropCntd400!BN33* BN$5*BN$6)*1000</f>
        <v>47125.683060109295</v>
      </c>
      <c r="BO33" s="211">
        <f>RawCounts400All!BP33/(PropCntd400!BO33* BO$5*BO$6)*1000</f>
        <v>4971.7514124293793</v>
      </c>
      <c r="BP33" s="211">
        <f>RawCounts400All!BQ33/(PropCntd400!BP33* BP$5*BP$6)*1000</f>
        <v>8754.7169811320728</v>
      </c>
      <c r="BQ33" s="211">
        <f>RawCounts400All!BR33/(PropCntd400!BQ33* BQ$5*BQ$6)*1000</f>
        <v>11821.266968325792</v>
      </c>
      <c r="BR33" s="211">
        <f>RawCounts400All!BS33/(PropCntd400!BR33* BR$5*BR$6)*1000</f>
        <v>11557.017543859649</v>
      </c>
      <c r="BS33" s="47"/>
    </row>
    <row r="34" spans="1:71" ht="16" customHeight="1" x14ac:dyDescent="0.15">
      <c r="A34" s="135" t="s">
        <v>73</v>
      </c>
      <c r="B34" s="161" t="s">
        <v>518</v>
      </c>
      <c r="C34" s="161" t="s">
        <v>233</v>
      </c>
      <c r="D34" s="161" t="s">
        <v>540</v>
      </c>
      <c r="E34" s="138" t="s">
        <v>131</v>
      </c>
      <c r="F34" s="55"/>
      <c r="G34" s="55"/>
      <c r="H34" s="56">
        <v>14</v>
      </c>
      <c r="I34" s="56">
        <v>14</v>
      </c>
      <c r="J34" s="56"/>
      <c r="K34" s="211">
        <f>RawCounts400All!L34/(PropCntd400!K34* K$5*K$6)*1000</f>
        <v>642.50177683013499</v>
      </c>
      <c r="L34" s="211">
        <f>RawCounts400All!M34/(PropCntd400!L34* L$5*L$6)*1000</f>
        <v>3315.4533844189018</v>
      </c>
      <c r="M34" s="211">
        <f>RawCounts400All!N34/(PropCntd400!M34* M$5*M$6)*1000</f>
        <v>1040.5643738977074</v>
      </c>
      <c r="N34" s="211">
        <f>RawCounts400All!O34/(PropCntd400!N34* N$5*N$6)*1000</f>
        <v>6044.9236298292899</v>
      </c>
      <c r="O34" s="211">
        <f>RawCounts400All!P34/(PropCntd400!O34* O$5*O$6)*1000</f>
        <v>414.36925647451966</v>
      </c>
      <c r="P34" s="211">
        <f>RawCounts400All!Q34/(PropCntd400!P34* P$5*P$6)*1000</f>
        <v>3734.6938775510207</v>
      </c>
      <c r="Q34" s="211">
        <f>RawCounts400All!R34/(PropCntd400!Q34* Q$5*Q$6)*1000</f>
        <v>207.79220779220785</v>
      </c>
      <c r="R34" s="211">
        <f>RawCounts400All!S34/(PropCntd400!R34* R$5*R$6)*1000</f>
        <v>1248.6772486772486</v>
      </c>
      <c r="S34" s="211">
        <f>RawCounts400All!T34/(PropCntd400!S34* S$5*S$6)*1000</f>
        <v>2900.5847953216376</v>
      </c>
      <c r="T34" s="211">
        <f>RawCounts400All!U34/(PropCntd400!T34* T$5*T$6)*1000</f>
        <v>1662.3376623376628</v>
      </c>
      <c r="U34" s="211">
        <f>RawCounts400All!V34/(PropCntd400!U34* U$5*U$6)*1000</f>
        <v>5088.5585003232072</v>
      </c>
      <c r="V34" s="211">
        <f>RawCounts400All!W34/(PropCntd400!V34* V$5*V$6)*1000</f>
        <v>5877.5510204081629</v>
      </c>
      <c r="W34" s="211">
        <f>RawCounts400All!X34/(PropCntd400!W34* W$5*W$6)*1000</f>
        <v>4781.1837285521497</v>
      </c>
      <c r="X34" s="211">
        <f>RawCounts400All!Y34/(PropCntd400!X34* X$5*X$6)*1000</f>
        <v>11261.940673705378</v>
      </c>
      <c r="Y34" s="211">
        <f>RawCounts400All!Z34/(PropCntd400!Y34* Y$5*Y$6)*1000</f>
        <v>2091.5032679738565</v>
      </c>
      <c r="Z34" s="211">
        <f>RawCounts400All!AA34/(PropCntd400!Z34* Z$5*Z$6)*1000</f>
        <v>8453.0108339632152</v>
      </c>
      <c r="AA34" s="211">
        <f>RawCounts400All!AB34/(PropCntd400!AA34* AA$5*AA$6)*1000</f>
        <v>4564.6258503401368</v>
      </c>
      <c r="AB34" s="211">
        <f>RawCounts400All!AC34/(PropCntd400!AB34* AB$5*AB$6)*1000</f>
        <v>2436.6937410415671</v>
      </c>
      <c r="AC34" s="211">
        <f>RawCounts400All!AD34/(PropCntd400!AC34* AC$5*AC$6)*1000</f>
        <v>419.82507288629733</v>
      </c>
      <c r="AD34" s="211">
        <f>RawCounts400All!AE34/(PropCntd400!AD34* AD$5*AD$6)*1000</f>
        <v>2528.8753799392098</v>
      </c>
      <c r="AE34" s="211">
        <f>RawCounts400All!AF34/(PropCntd400!AE34* AE$5*AE$6)*1000</f>
        <v>8395.6447592811237</v>
      </c>
      <c r="AF34" s="211">
        <f>RawCounts400All!AG34/(PropCntd400!AF34* AF$5*AF$6)*1000</f>
        <v>4133.971291866028</v>
      </c>
      <c r="AG34" s="211">
        <f>RawCounts400All!AH34/(PropCntd400!AG34* AG$5*AG$6)*1000</f>
        <v>475.76568539994054</v>
      </c>
      <c r="AH34" s="211">
        <f>RawCounts400All!AI34/(PropCntd400!AH34* AH$5*AH$6)*1000</f>
        <v>3923.0769230769224</v>
      </c>
      <c r="AI34" s="211">
        <f>RawCounts400All!AJ34/(PropCntd400!AI34* AI$5*AI$6)*1000</f>
        <v>1094.3396226415091</v>
      </c>
      <c r="AJ34" s="211">
        <f>RawCounts400All!AK34/(PropCntd400!AJ34* AJ$5*AJ$6)*1000</f>
        <v>5544.6540880503153</v>
      </c>
      <c r="AK34" s="211">
        <f>RawCounts400All!AL34/(PropCntd400!AK34* AK$5*AK$6)*1000</f>
        <v>2185.1851851851852</v>
      </c>
      <c r="AL34" s="211">
        <f>RawCounts400All!AM34/(PropCntd400!AL34* AL$5*AL$6)*1000</f>
        <v>1120.4081632653063</v>
      </c>
      <c r="AM34" s="211">
        <f>RawCounts400All!AN34/(PropCntd400!AM34* AM$5*AM$6)*1000</f>
        <v>580.95238095238085</v>
      </c>
      <c r="AN34" s="211">
        <f>RawCounts400All!AO34/(PropCntd400!AN34* AN$5*AN$6)*1000</f>
        <v>2008.7884494664156</v>
      </c>
      <c r="AO34" s="211">
        <f>RawCounts400All!AP34/(PropCntd400!AO34* AO$5*AO$6)*1000</f>
        <v>1643.2152676694161</v>
      </c>
      <c r="AP34" s="211">
        <f>RawCounts400All!AQ34/(PropCntd400!AP34* AP$5*AP$6)*1000</f>
        <v>7278.8353863381853</v>
      </c>
      <c r="AQ34" s="211">
        <f>RawCounts400All!AR34/(PropCntd400!AQ34* AQ$5*AQ$6)*1000</f>
        <v>1788.1241565452092</v>
      </c>
      <c r="AR34" s="211">
        <f>RawCounts400All!AS34/(PropCntd400!AR34* AR$5*AR$6)*1000</f>
        <v>4416.666666666667</v>
      </c>
      <c r="AS34" s="211">
        <f>RawCounts400All!AT34/(PropCntd400!AS34* AS$5*AS$6)*1000</f>
        <v>697.36842105263167</v>
      </c>
      <c r="AT34" s="211">
        <f>RawCounts400All!AU34/(PropCntd400!AT34* AT$5*AT$6)*1000</f>
        <v>5060</v>
      </c>
      <c r="AU34" s="211">
        <f>RawCounts400All!AV34/(PropCntd400!AU34* AU$5*AU$6)*1000</f>
        <v>1933.4049409237377</v>
      </c>
      <c r="AV34" s="211">
        <f>RawCounts400All!AW34/(PropCntd400!AV34* AV$5*AV$6)*1000</f>
        <v>1223.776223776224</v>
      </c>
      <c r="AW34" s="211">
        <f>RawCounts400All!AX34/(PropCntd400!AW34* AW$5*AW$6)*1000</f>
        <v>3005.56586270872</v>
      </c>
      <c r="AX34" s="211">
        <f>RawCounts400All!AY34/(PropCntd400!AX34* AX$5*AX$6)*1000</f>
        <v>4734.5679012345672</v>
      </c>
      <c r="AY34" s="211">
        <f>RawCounts400All!AZ34/(PropCntd400!AY34* AY$5*AY$6)*1000</f>
        <v>4035.0877192982457</v>
      </c>
      <c r="AZ34" s="211">
        <f>RawCounts400All!BA34/(PropCntd400!AZ34* AZ$5*AZ$6)*1000</f>
        <v>11170.181345619943</v>
      </c>
      <c r="BA34" s="211">
        <f>RawCounts400All!BB34/(PropCntd400!BA34* BA$5*BA$6)*1000</f>
        <v>1739.6454896454895</v>
      </c>
      <c r="BB34" s="211">
        <f>RawCounts400All!BC34/(PropCntd400!BB34* BB$5*BB$6)*1000</f>
        <v>10909.09090909091</v>
      </c>
      <c r="BC34" s="211">
        <f>RawCounts400All!BD34/(PropCntd400!BC34* BC$5*BC$6)*1000</f>
        <v>2479.3388429752067</v>
      </c>
      <c r="BD34" s="211">
        <f>RawCounts400All!BE34/(PropCntd400!BD34* BD$5*BD$6)*1000</f>
        <v>11064.935064935065</v>
      </c>
      <c r="BE34" s="211">
        <f>RawCounts400All!BF34/(PropCntd400!BE34* BE$5*BE$6)*1000</f>
        <v>2366.0714285714284</v>
      </c>
      <c r="BF34" s="211">
        <f>RawCounts400All!BG34/(PropCntd400!BF34* BF$5*BF$6)*1000</f>
        <v>4863.1578947368425</v>
      </c>
      <c r="BG34" s="211">
        <f>RawCounts400All!BH34/(PropCntd400!BG34* BG$5*BG$6)*1000</f>
        <v>3467.4922600619193</v>
      </c>
      <c r="BH34" s="211">
        <f>RawCounts400All!BI34/(PropCntd400!BH34* BH$5*BH$6)*1000</f>
        <v>8063.9097744360906</v>
      </c>
      <c r="BI34" s="211">
        <f>RawCounts400All!BJ34/(PropCntd400!BI34* BI$5*BI$6)*1000</f>
        <v>52118.380062305296</v>
      </c>
      <c r="BJ34" s="211">
        <f>RawCounts400All!BK34/(PropCntd400!BJ34* BJ$5*BJ$6)*1000</f>
        <v>12506.73854447439</v>
      </c>
      <c r="BK34" s="211">
        <f>RawCounts400All!BL34/(PropCntd400!BK34* BK$5*BK$6)*1000</f>
        <v>16608.996539792388</v>
      </c>
      <c r="BL34" s="211">
        <f>RawCounts400All!BM34/(PropCntd400!BL34* BL$5*BL$6)*1000</f>
        <v>19221.536351165982</v>
      </c>
      <c r="BM34" s="211">
        <f>RawCounts400All!BN34/(PropCntd400!BM34* BM$5*BM$6)*1000</f>
        <v>0</v>
      </c>
      <c r="BN34" s="211">
        <f>RawCounts400All!BO34/(PropCntd400!BN34* BN$5*BN$6)*1000</f>
        <v>25486.338797814213</v>
      </c>
      <c r="BO34" s="211">
        <f>RawCounts400All!BP34/(PropCntd400!BO34* BO$5*BO$6)*1000</f>
        <v>4519.7740112994352</v>
      </c>
      <c r="BP34" s="211">
        <f>RawCounts400All!BQ34/(PropCntd400!BP34* BP$5*BP$6)*1000</f>
        <v>19698.113207547165</v>
      </c>
      <c r="BQ34" s="211">
        <f>RawCounts400All!BR34/(PropCntd400!BQ34* BQ$5*BQ$6)*1000</f>
        <v>16657.239819004528</v>
      </c>
      <c r="BR34" s="211">
        <f>RawCounts400All!BS34/(PropCntd400!BR34* BR$5*BR$6)*1000</f>
        <v>11896.929824561405</v>
      </c>
      <c r="BS34" s="47"/>
    </row>
    <row r="35" spans="1:71" ht="16" customHeight="1" x14ac:dyDescent="0.15">
      <c r="A35" s="59" t="s">
        <v>91</v>
      </c>
      <c r="B35" s="162" t="s">
        <v>520</v>
      </c>
      <c r="C35" s="162"/>
      <c r="D35" s="162" t="s">
        <v>541</v>
      </c>
      <c r="E35" s="131" t="s">
        <v>130</v>
      </c>
      <c r="F35" s="60">
        <v>0.2</v>
      </c>
      <c r="G35" s="60">
        <v>1.2</v>
      </c>
      <c r="H35" s="61">
        <f>F35*20</f>
        <v>4</v>
      </c>
      <c r="I35" s="61">
        <f>G35*20</f>
        <v>24</v>
      </c>
      <c r="J35" s="61"/>
      <c r="K35" s="211">
        <f>RawCounts400All!L35/(PropCntd400!K35* K$5*K$6)*1000</f>
        <v>0</v>
      </c>
      <c r="L35" s="211">
        <f>RawCounts400All!M35/(PropCntd400!L35* L$5*L$6)*1000</f>
        <v>0</v>
      </c>
      <c r="M35" s="211">
        <f>RawCounts400All!N35/(PropCntd400!M35* M$5*M$6)*1000</f>
        <v>0</v>
      </c>
      <c r="N35" s="211">
        <f>RawCounts400All!O35/(PropCntd400!N35* N$5*N$6)*1000</f>
        <v>0</v>
      </c>
      <c r="O35" s="211">
        <f>RawCounts400All!P35/(PropCntd400!O35* O$5*O$6)*1000</f>
        <v>0</v>
      </c>
      <c r="P35" s="211">
        <f>RawCounts400All!Q35/(PropCntd400!P35* P$5*P$6)*1000</f>
        <v>0</v>
      </c>
      <c r="Q35" s="211">
        <f>RawCounts400All!R35/(PropCntd400!Q35* Q$5*Q$6)*1000</f>
        <v>0</v>
      </c>
      <c r="R35" s="211">
        <f>RawCounts400All!S35/(PropCntd400!R35* R$5*R$6)*1000</f>
        <v>0</v>
      </c>
      <c r="S35" s="211">
        <f>RawCounts400All!T35/(PropCntd400!S35* S$5*S$6)*1000</f>
        <v>0</v>
      </c>
      <c r="T35" s="211">
        <f>RawCounts400All!U35/(PropCntd400!T35* T$5*T$6)*1000</f>
        <v>0</v>
      </c>
      <c r="U35" s="211">
        <f>RawCounts400All!V35/(PropCntd400!U35* U$5*U$6)*1000</f>
        <v>0</v>
      </c>
      <c r="V35" s="211">
        <f>RawCounts400All!W35/(PropCntd400!V35* V$5*V$6)*1000</f>
        <v>0</v>
      </c>
      <c r="W35" s="211">
        <f>RawCounts400All!X35/(PropCntd400!W35* W$5*W$6)*1000</f>
        <v>0</v>
      </c>
      <c r="X35" s="211">
        <f>RawCounts400All!Y35/(PropCntd400!X35* X$5*X$6)*1000</f>
        <v>2212.1669180492713</v>
      </c>
      <c r="Y35" s="211">
        <f>RawCounts400All!Z35/(PropCntd400!Y35* Y$5*Y$6)*1000</f>
        <v>0</v>
      </c>
      <c r="Z35" s="211">
        <f>RawCounts400All!AA35/(PropCntd400!Z35* Z$5*Z$6)*1000</f>
        <v>0</v>
      </c>
      <c r="AA35" s="211">
        <f>RawCounts400All!AB35/(PropCntd400!AA35* AA$5*AA$6)*1000</f>
        <v>0</v>
      </c>
      <c r="AB35" s="211">
        <f>RawCounts400All!AC35/(PropCntd400!AB35* AB$5*AB$6)*1000</f>
        <v>0</v>
      </c>
      <c r="AC35" s="211">
        <f>RawCounts400All!AD35/(PropCntd400!AC35* AC$5*AC$6)*1000</f>
        <v>0</v>
      </c>
      <c r="AD35" s="211">
        <f>RawCounts400All!AE35/(PropCntd400!AD35* AD$5*AD$6)*1000</f>
        <v>0</v>
      </c>
      <c r="AE35" s="211">
        <f>RawCounts400All!AF35/(PropCntd400!AE35* AE$5*AE$6)*1000</f>
        <v>0</v>
      </c>
      <c r="AF35" s="211">
        <f>RawCounts400All!AG35/(PropCntd400!AF35* AF$5*AF$6)*1000</f>
        <v>0</v>
      </c>
      <c r="AG35" s="211">
        <f>RawCounts400All!AH35/(PropCntd400!AG35* AG$5*AG$6)*1000</f>
        <v>0</v>
      </c>
      <c r="AH35" s="211">
        <f>RawCounts400All!AI35/(PropCntd400!AH35* AH$5*AH$6)*1000</f>
        <v>0</v>
      </c>
      <c r="AI35" s="211">
        <f>RawCounts400All!AJ35/(PropCntd400!AI35* AI$5*AI$6)*1000</f>
        <v>0</v>
      </c>
      <c r="AJ35" s="211">
        <f>RawCounts400All!AK35/(PropCntd400!AJ35* AJ$5*AJ$6)*1000</f>
        <v>0</v>
      </c>
      <c r="AK35" s="211">
        <f>RawCounts400All!AL35/(PropCntd400!AK35* AK$5*AK$6)*1000</f>
        <v>0</v>
      </c>
      <c r="AL35" s="211">
        <f>RawCounts400All!AM35/(PropCntd400!AL35* AL$5*AL$6)*1000</f>
        <v>0</v>
      </c>
      <c r="AM35" s="211">
        <f>RawCounts400All!AN35/(PropCntd400!AM35* AM$5*AM$6)*1000</f>
        <v>0</v>
      </c>
      <c r="AN35" s="211">
        <f>RawCounts400All!AO35/(PropCntd400!AN35* AN$5*AN$6)*1000</f>
        <v>0</v>
      </c>
      <c r="AO35" s="211">
        <f>RawCounts400All!AP35/(PropCntd400!AO35* AO$5*AO$6)*1000</f>
        <v>0</v>
      </c>
      <c r="AP35" s="211">
        <f>RawCounts400All!AQ35/(PropCntd400!AP35* AP$5*AP$6)*1000</f>
        <v>0</v>
      </c>
      <c r="AQ35" s="211">
        <f>RawCounts400All!AR35/(PropCntd400!AQ35* AQ$5*AQ$6)*1000</f>
        <v>0</v>
      </c>
      <c r="AR35" s="211">
        <f>RawCounts400All!AS35/(PropCntd400!AR35* AR$5*AR$6)*1000</f>
        <v>0</v>
      </c>
      <c r="AS35" s="211">
        <f>RawCounts400All!AT35/(PropCntd400!AS35* AS$5*AS$6)*1000</f>
        <v>0</v>
      </c>
      <c r="AT35" s="211">
        <f>RawCounts400All!AU35/(PropCntd400!AT35* AT$5*AT$6)*1000</f>
        <v>0</v>
      </c>
      <c r="AU35" s="211">
        <f>RawCounts400All!AV35/(PropCntd400!AU35* AU$5*AU$6)*1000</f>
        <v>0</v>
      </c>
      <c r="AV35" s="211">
        <f>RawCounts400All!AW35/(PropCntd400!AV35* AV$5*AV$6)*1000</f>
        <v>0</v>
      </c>
      <c r="AW35" s="211">
        <f>RawCounts400All!AX35/(PropCntd400!AW35* AW$5*AW$6)*1000</f>
        <v>0</v>
      </c>
      <c r="AX35" s="211">
        <f>RawCounts400All!AY35/(PropCntd400!AX35* AX$5*AX$6)*1000</f>
        <v>0</v>
      </c>
      <c r="AY35" s="211">
        <f>RawCounts400All!AZ35/(PropCntd400!AY35* AY$5*AY$6)*1000</f>
        <v>0</v>
      </c>
      <c r="AZ35" s="211">
        <f>RawCounts400All!BA35/(PropCntd400!AZ35* AZ$5*AZ$6)*1000</f>
        <v>0</v>
      </c>
      <c r="BA35" s="211">
        <f>RawCounts400All!BB35/(PropCntd400!BA35* BA$5*BA$6)*1000</f>
        <v>0</v>
      </c>
      <c r="BB35" s="211">
        <f>RawCounts400All!BC35/(PropCntd400!BB35* BB$5*BB$6)*1000</f>
        <v>0</v>
      </c>
      <c r="BC35" s="211">
        <f>RawCounts400All!BD35/(PropCntd400!BC35* BC$5*BC$6)*1000</f>
        <v>0</v>
      </c>
      <c r="BD35" s="211">
        <f>RawCounts400All!BE35/(PropCntd400!BD35* BD$5*BD$6)*1000</f>
        <v>0</v>
      </c>
      <c r="BE35" s="211">
        <f>RawCounts400All!BF35/(PropCntd400!BE35* BE$5*BE$6)*1000</f>
        <v>0</v>
      </c>
      <c r="BF35" s="211">
        <f>RawCounts400All!BG35/(PropCntd400!BF35* BF$5*BF$6)*1000</f>
        <v>0</v>
      </c>
      <c r="BG35" s="211">
        <f>RawCounts400All!BH35/(PropCntd400!BG35* BG$5*BG$6)*1000</f>
        <v>0</v>
      </c>
      <c r="BH35" s="211">
        <f>RawCounts400All!BI35/(PropCntd400!BH35* BH$5*BH$6)*1000</f>
        <v>0</v>
      </c>
      <c r="BI35" s="211">
        <f>RawCounts400All!BJ35/(PropCntd400!BI35* BI$5*BI$6)*1000</f>
        <v>0</v>
      </c>
      <c r="BJ35" s="211">
        <f>RawCounts400All!BK35/(PropCntd400!BJ35* BJ$5*BJ$6)*1000</f>
        <v>0</v>
      </c>
      <c r="BK35" s="211">
        <f>RawCounts400All!BL35/(PropCntd400!BK35* BK$5*BK$6)*1000</f>
        <v>0</v>
      </c>
      <c r="BL35" s="211">
        <f>RawCounts400All!BM35/(PropCntd400!BL35* BL$5*BL$6)*1000</f>
        <v>0</v>
      </c>
      <c r="BM35" s="211">
        <f>RawCounts400All!BN35/(PropCntd400!BM35* BM$5*BM$6)*1000</f>
        <v>0</v>
      </c>
      <c r="BN35" s="211">
        <f>RawCounts400All!BO35/(PropCntd400!BN35* BN$5*BN$6)*1000</f>
        <v>0</v>
      </c>
      <c r="BO35" s="211">
        <f>RawCounts400All!BP35/(PropCntd400!BO35* BO$5*BO$6)*1000</f>
        <v>0</v>
      </c>
      <c r="BP35" s="211">
        <f>RawCounts400All!BQ35/(PropCntd400!BP35* BP$5*BP$6)*1000</f>
        <v>0</v>
      </c>
      <c r="BQ35" s="211">
        <f>RawCounts400All!BR35/(PropCntd400!BQ35* BQ$5*BQ$6)*1000</f>
        <v>0</v>
      </c>
      <c r="BR35" s="211">
        <f>RawCounts400All!BS35/(PropCntd400!BR35* BR$5*BR$6)*1000</f>
        <v>0</v>
      </c>
      <c r="BS35" s="47"/>
    </row>
    <row r="36" spans="1:71" ht="16" customHeight="1" x14ac:dyDescent="0.15">
      <c r="A36" s="59" t="s">
        <v>114</v>
      </c>
      <c r="B36" s="162" t="s">
        <v>520</v>
      </c>
      <c r="C36" s="162"/>
      <c r="D36" s="162" t="s">
        <v>542</v>
      </c>
      <c r="E36" s="131" t="s">
        <v>130</v>
      </c>
      <c r="F36" s="60">
        <v>0.2</v>
      </c>
      <c r="G36" s="60">
        <v>2.5</v>
      </c>
      <c r="H36" s="61">
        <f>F36*20</f>
        <v>4</v>
      </c>
      <c r="I36" s="61">
        <f>G36*20</f>
        <v>50</v>
      </c>
      <c r="J36" s="61"/>
      <c r="K36" s="211">
        <f>RawCounts400All!L36/(PropCntd400!K36* K$5*K$6)*1000</f>
        <v>0</v>
      </c>
      <c r="L36" s="211">
        <f>RawCounts400All!M36/(PropCntd400!L36* L$5*L$6)*1000</f>
        <v>0</v>
      </c>
      <c r="M36" s="211">
        <f>RawCounts400All!N36/(PropCntd400!M36* M$5*M$6)*1000</f>
        <v>0</v>
      </c>
      <c r="N36" s="211">
        <f>RawCounts400All!O36/(PropCntd400!N36* N$5*N$6)*1000</f>
        <v>0</v>
      </c>
      <c r="O36" s="211">
        <f>RawCounts400All!P36/(PropCntd400!O36* O$5*O$6)*1000</f>
        <v>0</v>
      </c>
      <c r="P36" s="211">
        <f>RawCounts400All!Q36/(PropCntd400!P36* P$5*P$6)*1000</f>
        <v>0</v>
      </c>
      <c r="Q36" s="211">
        <f>RawCounts400All!R36/(PropCntd400!Q36* Q$5*Q$6)*1000</f>
        <v>0</v>
      </c>
      <c r="R36" s="211">
        <f>RawCounts400All!S36/(PropCntd400!R36* R$5*R$6)*1000</f>
        <v>0</v>
      </c>
      <c r="S36" s="211">
        <f>RawCounts400All!T36/(PropCntd400!S36* S$5*S$6)*1000</f>
        <v>0</v>
      </c>
      <c r="T36" s="211">
        <f>RawCounts400All!U36/(PropCntd400!T36* T$5*T$6)*1000</f>
        <v>0</v>
      </c>
      <c r="U36" s="211">
        <f>RawCounts400All!V36/(PropCntd400!U36* U$5*U$6)*1000</f>
        <v>0</v>
      </c>
      <c r="V36" s="211">
        <f>RawCounts400All!W36/(PropCntd400!V36* V$5*V$6)*1000</f>
        <v>0</v>
      </c>
      <c r="W36" s="211">
        <f>RawCounts400All!X36/(PropCntd400!W36* W$5*W$6)*1000</f>
        <v>199.21598868967291</v>
      </c>
      <c r="X36" s="211">
        <f>RawCounts400All!Y36/(PropCntd400!X36* X$5*X$6)*1000</f>
        <v>0</v>
      </c>
      <c r="Y36" s="211">
        <f>RawCounts400All!Z36/(PropCntd400!Y36* Y$5*Y$6)*1000</f>
        <v>0</v>
      </c>
      <c r="Z36" s="211">
        <f>RawCounts400All!AA36/(PropCntd400!Z36* Z$5*Z$6)*1000</f>
        <v>0</v>
      </c>
      <c r="AA36" s="211">
        <f>RawCounts400All!AB36/(PropCntd400!AA36* AA$5*AA$6)*1000</f>
        <v>0</v>
      </c>
      <c r="AB36" s="211">
        <f>RawCounts400All!AC36/(PropCntd400!AB36* AB$5*AB$6)*1000</f>
        <v>0</v>
      </c>
      <c r="AC36" s="211">
        <f>RawCounts400All!AD36/(PropCntd400!AC36* AC$5*AC$6)*1000</f>
        <v>0</v>
      </c>
      <c r="AD36" s="211">
        <f>RawCounts400All!AE36/(PropCntd400!AD36* AD$5*AD$6)*1000</f>
        <v>0</v>
      </c>
      <c r="AE36" s="211">
        <f>RawCounts400All!AF36/(PropCntd400!AE36* AE$5*AE$6)*1000</f>
        <v>0</v>
      </c>
      <c r="AF36" s="211">
        <f>RawCounts400All!AG36/(PropCntd400!AF36* AF$5*AF$6)*1000</f>
        <v>0</v>
      </c>
      <c r="AG36" s="211">
        <f>RawCounts400All!AH36/(PropCntd400!AG36* AG$5*AG$6)*1000</f>
        <v>0</v>
      </c>
      <c r="AH36" s="211">
        <f>RawCounts400All!AI36/(PropCntd400!AH36* AH$5*AH$6)*1000</f>
        <v>0</v>
      </c>
      <c r="AI36" s="211">
        <f>RawCounts400All!AJ36/(PropCntd400!AI36* AI$5*AI$6)*1000</f>
        <v>0</v>
      </c>
      <c r="AJ36" s="211">
        <f>RawCounts400All!AK36/(PropCntd400!AJ36* AJ$5*AJ$6)*1000</f>
        <v>0</v>
      </c>
      <c r="AK36" s="211">
        <f>RawCounts400All!AL36/(PropCntd400!AK36* AK$5*AK$6)*1000</f>
        <v>0</v>
      </c>
      <c r="AL36" s="211">
        <f>RawCounts400All!AM36/(PropCntd400!AL36* AL$5*AL$6)*1000</f>
        <v>0</v>
      </c>
      <c r="AM36" s="211">
        <f>RawCounts400All!AN36/(PropCntd400!AM36* AM$5*AM$6)*1000</f>
        <v>0</v>
      </c>
      <c r="AN36" s="211">
        <f>RawCounts400All!AO36/(PropCntd400!AN36* AN$5*AN$6)*1000</f>
        <v>0</v>
      </c>
      <c r="AO36" s="211">
        <f>RawCounts400All!AP36/(PropCntd400!AO36* AO$5*AO$6)*1000</f>
        <v>0</v>
      </c>
      <c r="AP36" s="211">
        <f>RawCounts400All!AQ36/(PropCntd400!AP36* AP$5*AP$6)*1000</f>
        <v>0</v>
      </c>
      <c r="AQ36" s="211">
        <f>RawCounts400All!AR36/(PropCntd400!AQ36* AQ$5*AQ$6)*1000</f>
        <v>0</v>
      </c>
      <c r="AR36" s="211">
        <f>RawCounts400All!AS36/(PropCntd400!AR36* AR$5*AR$6)*1000</f>
        <v>0</v>
      </c>
      <c r="AS36" s="211">
        <f>RawCounts400All!AT36/(PropCntd400!AS36* AS$5*AS$6)*1000</f>
        <v>0</v>
      </c>
      <c r="AT36" s="211">
        <f>RawCounts400All!AU36/(PropCntd400!AT36* AT$5*AT$6)*1000</f>
        <v>0</v>
      </c>
      <c r="AU36" s="211">
        <f>RawCounts400All!AV36/(PropCntd400!AU36* AU$5*AU$6)*1000</f>
        <v>0</v>
      </c>
      <c r="AV36" s="211">
        <f>RawCounts400All!AW36/(PropCntd400!AV36* AV$5*AV$6)*1000</f>
        <v>0</v>
      </c>
      <c r="AW36" s="211">
        <f>RawCounts400All!AX36/(PropCntd400!AW36* AW$5*AW$6)*1000</f>
        <v>0</v>
      </c>
      <c r="AX36" s="211">
        <f>RawCounts400All!AY36/(PropCntd400!AX36* AX$5*AX$6)*1000</f>
        <v>0</v>
      </c>
      <c r="AY36" s="211">
        <f>RawCounts400All!AZ36/(PropCntd400!AY36* AY$5*AY$6)*1000</f>
        <v>0</v>
      </c>
      <c r="AZ36" s="211">
        <f>RawCounts400All!BA36/(PropCntd400!AZ36* AZ$5*AZ$6)*1000</f>
        <v>0</v>
      </c>
      <c r="BA36" s="211">
        <f>RawCounts400All!BB36/(PropCntd400!BA36* BA$5*BA$6)*1000</f>
        <v>0</v>
      </c>
      <c r="BB36" s="211">
        <f>RawCounts400All!BC36/(PropCntd400!BB36* BB$5*BB$6)*1000</f>
        <v>0</v>
      </c>
      <c r="BC36" s="211">
        <f>RawCounts400All!BD36/(PropCntd400!BC36* BC$5*BC$6)*1000</f>
        <v>0</v>
      </c>
      <c r="BD36" s="211">
        <f>RawCounts400All!BE36/(PropCntd400!BD36* BD$5*BD$6)*1000</f>
        <v>0</v>
      </c>
      <c r="BE36" s="211">
        <f>RawCounts400All!BF36/(PropCntd400!BE36* BE$5*BE$6)*1000</f>
        <v>0</v>
      </c>
      <c r="BF36" s="211">
        <f>RawCounts400All!BG36/(PropCntd400!BF36* BF$5*BF$6)*1000</f>
        <v>0</v>
      </c>
      <c r="BG36" s="211">
        <f>RawCounts400All!BH36/(PropCntd400!BG36* BG$5*BG$6)*1000</f>
        <v>0</v>
      </c>
      <c r="BH36" s="211">
        <f>RawCounts400All!BI36/(PropCntd400!BH36* BH$5*BH$6)*1000</f>
        <v>0</v>
      </c>
      <c r="BI36" s="211">
        <f>RawCounts400All!BJ36/(PropCntd400!BI36* BI$5*BI$6)*1000</f>
        <v>0</v>
      </c>
      <c r="BJ36" s="211">
        <f>RawCounts400All!BK36/(PropCntd400!BJ36* BJ$5*BJ$6)*1000</f>
        <v>0</v>
      </c>
      <c r="BK36" s="211">
        <f>RawCounts400All!BL36/(PropCntd400!BK36* BK$5*BK$6)*1000</f>
        <v>0</v>
      </c>
      <c r="BL36" s="211">
        <f>RawCounts400All!BM36/(PropCntd400!BL36* BL$5*BL$6)*1000</f>
        <v>0</v>
      </c>
      <c r="BM36" s="211">
        <f>RawCounts400All!BN36/(PropCntd400!BM36* BM$5*BM$6)*1000</f>
        <v>0</v>
      </c>
      <c r="BN36" s="211">
        <f>RawCounts400All!BO36/(PropCntd400!BN36* BN$5*BN$6)*1000</f>
        <v>0</v>
      </c>
      <c r="BO36" s="211">
        <f>RawCounts400All!BP36/(PropCntd400!BO36* BO$5*BO$6)*1000</f>
        <v>0</v>
      </c>
      <c r="BP36" s="211">
        <f>RawCounts400All!BQ36/(PropCntd400!BP36* BP$5*BP$6)*1000</f>
        <v>0</v>
      </c>
      <c r="BQ36" s="211">
        <f>RawCounts400All!BR36/(PropCntd400!BQ36* BQ$5*BQ$6)*1000</f>
        <v>0</v>
      </c>
      <c r="BR36" s="211">
        <f>RawCounts400All!BS36/(PropCntd400!BR36* BR$5*BR$6)*1000</f>
        <v>0</v>
      </c>
      <c r="BS36" s="47"/>
    </row>
    <row r="37" spans="1:71" ht="16" customHeight="1" x14ac:dyDescent="0.15">
      <c r="A37" s="134" t="s">
        <v>74</v>
      </c>
      <c r="B37" s="137" t="s">
        <v>521</v>
      </c>
      <c r="C37" s="137" t="s">
        <v>236</v>
      </c>
      <c r="D37" s="137" t="s">
        <v>543</v>
      </c>
      <c r="E37" s="137" t="s">
        <v>130</v>
      </c>
      <c r="F37" s="39"/>
      <c r="G37" s="39"/>
      <c r="H37" s="38">
        <v>5.5</v>
      </c>
      <c r="I37" s="38">
        <v>5.5</v>
      </c>
      <c r="J37" s="38"/>
      <c r="K37" s="211">
        <f>RawCounts400All!L37/(PropCntd400!K37* K$5*K$6)*1000</f>
        <v>34695.095948827286</v>
      </c>
      <c r="L37" s="211">
        <f>RawCounts400All!M37/(PropCntd400!L37* L$5*L$6)*1000</f>
        <v>29236.270753512134</v>
      </c>
      <c r="M37" s="211">
        <f>RawCounts400All!N37/(PropCntd400!M37* M$5*M$6)*1000</f>
        <v>16232.80423280423</v>
      </c>
      <c r="N37" s="211">
        <f>RawCounts400All!O37/(PropCntd400!N37* N$5*N$6)*1000</f>
        <v>21261.455525606467</v>
      </c>
      <c r="O37" s="211">
        <f>RawCounts400All!P37/(PropCntd400!O37* O$5*O$6)*1000</f>
        <v>15953.216374269006</v>
      </c>
      <c r="P37" s="211">
        <f>RawCounts400All!Q37/(PropCntd400!P37* P$5*P$6)*1000</f>
        <v>17636.054421768709</v>
      </c>
      <c r="Q37" s="211">
        <f>RawCounts400All!R37/(PropCntd400!Q37* Q$5*Q$6)*1000</f>
        <v>9558.4415584415601</v>
      </c>
      <c r="R37" s="211">
        <f>RawCounts400All!S37/(PropCntd400!R37* R$5*R$6)*1000</f>
        <v>21435.626102292768</v>
      </c>
      <c r="S37" s="211">
        <f>RawCounts400All!T37/(PropCntd400!S37* S$5*S$6)*1000</f>
        <v>28177.109440267337</v>
      </c>
      <c r="T37" s="211">
        <f>RawCounts400All!U37/(PropCntd400!T37* T$5*T$6)*1000</f>
        <v>39064.935064935067</v>
      </c>
      <c r="U37" s="211">
        <f>RawCounts400All!V37/(PropCntd400!U37* U$5*U$6)*1000</f>
        <v>5512.6050420168076</v>
      </c>
      <c r="V37" s="211">
        <f>RawCounts400All!W37/(PropCntd400!V37* V$5*V$6)*1000</f>
        <v>3148.6880466472298</v>
      </c>
      <c r="W37" s="211">
        <f>RawCounts400All!X37/(PropCntd400!W37* W$5*W$6)*1000</f>
        <v>3187.4558190347666</v>
      </c>
      <c r="X37" s="211">
        <f>RawCounts400All!Y37/(PropCntd400!X37* X$5*X$6)*1000</f>
        <v>3619.9095022624433</v>
      </c>
      <c r="Y37" s="211">
        <f>RawCounts400All!Z37/(PropCntd400!Y37* Y$5*Y$6)*1000</f>
        <v>3137.2549019607841</v>
      </c>
      <c r="Z37" s="211">
        <f>RawCounts400All!AA37/(PropCntd400!Z37* Z$5*Z$6)*1000</f>
        <v>4418.619299571681</v>
      </c>
      <c r="AA37" s="211">
        <f>RawCounts400All!AB37/(PropCntd400!AA37* AA$5*AA$6)*1000</f>
        <v>4357.1428571428578</v>
      </c>
      <c r="AB37" s="211">
        <f>RawCounts400All!AC37/(PropCntd400!AB37* AB$5*AB$6)*1000</f>
        <v>1218.3468705207836</v>
      </c>
      <c r="AC37" s="211">
        <f>RawCounts400All!AD37/(PropCntd400!AC37* AC$5*AC$6)*1000</f>
        <v>2938.7755102040815</v>
      </c>
      <c r="AD37" s="211">
        <f>RawCounts400All!AE37/(PropCntd400!AD37* AD$5*AD$6)*1000</f>
        <v>2950.3546099290784</v>
      </c>
      <c r="AE37" s="211">
        <f>RawCounts400All!AF37/(PropCntd400!AE37* AE$5*AE$6)*1000</f>
        <v>0</v>
      </c>
      <c r="AF37" s="211">
        <f>RawCounts400All!AG37/(PropCntd400!AF37* AF$5*AF$6)*1000</f>
        <v>60727.272727272735</v>
      </c>
      <c r="AG37" s="211">
        <f>RawCounts400All!AH37/(PropCntd400!AG37* AG$5*AG$6)*1000</f>
        <v>11656.25929229854</v>
      </c>
      <c r="AH37" s="211">
        <f>RawCounts400All!AI37/(PropCntd400!AH37* AH$5*AH$6)*1000</f>
        <v>0</v>
      </c>
      <c r="AI37" s="211">
        <f>RawCounts400All!AJ37/(PropCntd400!AI37* AI$5*AI$6)*1000</f>
        <v>9630.1886792452824</v>
      </c>
      <c r="AJ37" s="211">
        <f>RawCounts400All!AK37/(PropCntd400!AJ37* AJ$5*AJ$6)*1000</f>
        <v>49901.886792452839</v>
      </c>
      <c r="AK37" s="211">
        <f>RawCounts400All!AL37/(PropCntd400!AK37* AK$5*AK$6)*1000</f>
        <v>9396.2962962962956</v>
      </c>
      <c r="AL37" s="211">
        <f>RawCounts400All!AM37/(PropCntd400!AL37* AL$5*AL$6)*1000</f>
        <v>8340.8163265306121</v>
      </c>
      <c r="AM37" s="211">
        <f>RawCounts400All!AN37/(PropCntd400!AM37* AM$5*AM$6)*1000</f>
        <v>12780.95238095238</v>
      </c>
      <c r="AN37" s="211">
        <f>RawCounts400All!AO37/(PropCntd400!AN37* AN$5*AN$6)*1000</f>
        <v>46202.134337727555</v>
      </c>
      <c r="AO37" s="211">
        <f>RawCounts400All!AP37/(PropCntd400!AO37* AO$5*AO$6)*1000</f>
        <v>0</v>
      </c>
      <c r="AP37" s="211">
        <f>RawCounts400All!AQ37/(PropCntd400!AP37* AP$5*AP$6)*1000</f>
        <v>1698.39492347891</v>
      </c>
      <c r="AQ37" s="211">
        <f>RawCounts400All!AR37/(PropCntd400!AQ37* AQ$5*AQ$6)*1000</f>
        <v>2235.1551956815115</v>
      </c>
      <c r="AR37" s="211">
        <f>RawCounts400All!AS37/(PropCntd400!AR37* AR$5*AR$6)*1000</f>
        <v>1859.6491228070176</v>
      </c>
      <c r="AS37" s="211">
        <f>RawCounts400All!AT37/(PropCntd400!AS37* AS$5*AS$6)*1000</f>
        <v>1394.7368421052633</v>
      </c>
      <c r="AT37" s="211">
        <f>RawCounts400All!AU37/(PropCntd400!AT37* AT$5*AT$6)*1000</f>
        <v>3739.9999999999995</v>
      </c>
      <c r="AU37" s="211">
        <f>RawCounts400All!AV37/(PropCntd400!AU37* AU$5*AU$6)*1000</f>
        <v>8163.2653061224491</v>
      </c>
      <c r="AV37" s="211">
        <f>RawCounts400All!AW37/(PropCntd400!AV37* AV$5*AV$6)*1000</f>
        <v>3321.6783216783224</v>
      </c>
      <c r="AW37" s="211">
        <f>RawCounts400All!AX37/(PropCntd400!AW37* AW$5*AW$6)*1000</f>
        <v>2805.1948051948052</v>
      </c>
      <c r="AX37" s="211">
        <f>RawCounts400All!AY37/(PropCntd400!AX37* AX$5*AX$6)*1000</f>
        <v>6191.358024691358</v>
      </c>
      <c r="AY37" s="211">
        <f>RawCounts400All!AZ37/(PropCntd400!AY37* AY$5*AY$6)*1000</f>
        <v>56491.228070175435</v>
      </c>
      <c r="AZ37" s="211">
        <f>RawCounts400All!BA37/(PropCntd400!AZ37* AZ$5*AZ$6)*1000</f>
        <v>27061.615391134845</v>
      </c>
      <c r="BA37" s="211">
        <f>RawCounts400All!BB37/(PropCntd400!BA37* BA$5*BA$6)*1000</f>
        <v>5754.2120042120041</v>
      </c>
      <c r="BB37" s="211">
        <f>RawCounts400All!BC37/(PropCntd400!BB37* BB$5*BB$6)*1000</f>
        <v>16565.656565656569</v>
      </c>
      <c r="BC37" s="211">
        <f>RawCounts400All!BD37/(PropCntd400!BC37* BC$5*BC$6)*1000</f>
        <v>10489.510489510491</v>
      </c>
      <c r="BD37" s="211">
        <f>RawCounts400All!BE37/(PropCntd400!BD37* BD$5*BD$6)*1000</f>
        <v>31168.831168831173</v>
      </c>
      <c r="BE37" s="211">
        <f>RawCounts400All!BF37/(PropCntd400!BE37* BE$5*BE$6)*1000</f>
        <v>19717.261904761905</v>
      </c>
      <c r="BF37" s="211">
        <f>RawCounts400All!BG37/(PropCntd400!BF37* BF$5*BF$6)*1000</f>
        <v>22694.73684210526</v>
      </c>
      <c r="BG37" s="211">
        <f>RawCounts400All!BH37/(PropCntd400!BG37* BG$5*BG$6)*1000</f>
        <v>11558.307533539732</v>
      </c>
      <c r="BH37" s="211">
        <f>RawCounts400All!BI37/(PropCntd400!BH37* BH$5*BH$6)*1000</f>
        <v>9924.8120300751889</v>
      </c>
      <c r="BI37" s="211">
        <f>RawCounts400All!BJ37/(PropCntd400!BI37* BI$5*BI$6)*1000</f>
        <v>186137.07165109034</v>
      </c>
      <c r="BJ37" s="211">
        <f>RawCounts400All!BK37/(PropCntd400!BJ37* BJ$5*BJ$6)*1000</f>
        <v>136010.781671159</v>
      </c>
      <c r="BK37" s="211">
        <f>RawCounts400All!BL37/(PropCntd400!BK37* BK$5*BK$6)*1000</f>
        <v>41522.491349480973</v>
      </c>
      <c r="BL37" s="211">
        <f>RawCounts400All!BM37/(PropCntd400!BL37* BL$5*BL$6)*1000</f>
        <v>91049.382716049382</v>
      </c>
      <c r="BM37" s="211">
        <f>RawCounts400All!BN37/(PropCntd400!BM37* BM$5*BM$6)*1000</f>
        <v>0</v>
      </c>
      <c r="BN37" s="211">
        <f>RawCounts400All!BO37/(PropCntd400!BN37* BN$5*BN$6)*1000</f>
        <v>113806.92167577415</v>
      </c>
      <c r="BO37" s="211">
        <f>RawCounts400All!BP37/(PropCntd400!BO37* BO$5*BO$6)*1000</f>
        <v>28022.598870056499</v>
      </c>
      <c r="BP37" s="211">
        <f>RawCounts400All!BQ37/(PropCntd400!BP37* BP$5*BP$6)*1000</f>
        <v>125849.05660377356</v>
      </c>
      <c r="BQ37" s="211">
        <f>RawCounts400All!BR37/(PropCntd400!BQ37* BQ$5*BQ$6)*1000</f>
        <v>137986.42533936648</v>
      </c>
      <c r="BR37" s="211">
        <f>RawCounts400All!BS37/(PropCntd400!BR37* BR$5*BR$6)*1000</f>
        <v>155000</v>
      </c>
      <c r="BS37" s="47"/>
    </row>
    <row r="38" spans="1:71" ht="16" customHeight="1" x14ac:dyDescent="0.15">
      <c r="A38" s="134" t="s">
        <v>75</v>
      </c>
      <c r="B38" s="137" t="s">
        <v>521</v>
      </c>
      <c r="C38" s="137" t="s">
        <v>236</v>
      </c>
      <c r="D38" s="137" t="s">
        <v>544</v>
      </c>
      <c r="E38" s="137" t="s">
        <v>130</v>
      </c>
      <c r="F38" s="39"/>
      <c r="G38" s="39"/>
      <c r="H38" s="38">
        <v>9.5</v>
      </c>
      <c r="I38" s="38">
        <v>9.5</v>
      </c>
      <c r="J38" s="38"/>
      <c r="K38" s="211">
        <f>RawCounts400All!L38/(PropCntd400!K38* K$5*K$6)*1000</f>
        <v>13064.202795546078</v>
      </c>
      <c r="L38" s="211">
        <f>RawCounts400All!M38/(PropCntd400!L38* L$5*L$6)*1000</f>
        <v>11001.277139208174</v>
      </c>
      <c r="M38" s="211">
        <f>RawCounts400All!N38/(PropCntd400!M38* M$5*M$6)*1000</f>
        <v>1873.015873015873</v>
      </c>
      <c r="N38" s="211">
        <f>RawCounts400All!O38/(PropCntd400!N38* N$5*N$6)*1000</f>
        <v>10839.173405211141</v>
      </c>
      <c r="O38" s="211">
        <f>RawCounts400All!P38/(PropCntd400!O38* O$5*O$6)*1000</f>
        <v>4350.8771929824561</v>
      </c>
      <c r="P38" s="211">
        <f>RawCounts400All!Q38/(PropCntd400!P38* P$5*P$6)*1000</f>
        <v>9751.7006802721098</v>
      </c>
      <c r="Q38" s="211">
        <f>RawCounts400All!R38/(PropCntd400!Q38* Q$5*Q$6)*1000</f>
        <v>1454.5454545454547</v>
      </c>
      <c r="R38" s="211">
        <f>RawCounts400All!S38/(PropCntd400!R38* R$5*R$6)*1000</f>
        <v>6659.6119929453262</v>
      </c>
      <c r="S38" s="211">
        <f>RawCounts400All!T38/(PropCntd400!S38* S$5*S$6)*1000</f>
        <v>9944.8621553884732</v>
      </c>
      <c r="T38" s="211">
        <f>RawCounts400All!U38/(PropCntd400!T38* T$5*T$6)*1000</f>
        <v>11220.779220779223</v>
      </c>
      <c r="U38" s="211">
        <f>RawCounts400All!V38/(PropCntd400!U38* U$5*U$6)*1000</f>
        <v>424.04654169360055</v>
      </c>
      <c r="V38" s="211">
        <f>RawCounts400All!W38/(PropCntd400!V38* V$5*V$6)*1000</f>
        <v>1469.3877551020407</v>
      </c>
      <c r="W38" s="211">
        <f>RawCounts400All!X38/(PropCntd400!W38* W$5*W$6)*1000</f>
        <v>996.07994344836447</v>
      </c>
      <c r="X38" s="211">
        <f>RawCounts400All!Y38/(PropCntd400!X38* X$5*X$6)*1000</f>
        <v>201.10608345902463</v>
      </c>
      <c r="Y38" s="211">
        <f>RawCounts400All!Z38/(PropCntd400!Y38* Y$5*Y$6)*1000</f>
        <v>418.30065359477123</v>
      </c>
      <c r="Z38" s="211">
        <f>RawCounts400All!AA38/(PropCntd400!Z38* Z$5*Z$6)*1000</f>
        <v>2497.4804736709498</v>
      </c>
      <c r="AA38" s="211">
        <f>RawCounts400All!AB38/(PropCntd400!AA38* AA$5*AA$6)*1000</f>
        <v>207.48299319727892</v>
      </c>
      <c r="AB38" s="211">
        <f>RawCounts400All!AC38/(PropCntd400!AB38* AB$5*AB$6)*1000</f>
        <v>2030.5781175346392</v>
      </c>
      <c r="AC38" s="211">
        <f>RawCounts400All!AD38/(PropCntd400!AC38* AC$5*AC$6)*1000</f>
        <v>839.65014577259467</v>
      </c>
      <c r="AD38" s="211">
        <f>RawCounts400All!AE38/(PropCntd400!AD38* AD$5*AD$6)*1000</f>
        <v>421.47922998986832</v>
      </c>
      <c r="AE38" s="211">
        <f>RawCounts400All!AF38/(PropCntd400!AE38* AE$5*AE$6)*1000</f>
        <v>83956.447592811252</v>
      </c>
      <c r="AF38" s="211">
        <f>RawCounts400All!AG38/(PropCntd400!AF38* AF$5*AF$6)*1000</f>
        <v>116363.63636363638</v>
      </c>
      <c r="AG38" s="211">
        <f>RawCounts400All!AH38/(PropCntd400!AG38* AG$5*AG$6)*1000</f>
        <v>15224.501932798097</v>
      </c>
      <c r="AH38" s="211">
        <f>RawCounts400All!AI38/(PropCntd400!AH38* AH$5*AH$6)*1000</f>
        <v>118384.61538461539</v>
      </c>
      <c r="AI38" s="211">
        <f>RawCounts400All!AJ38/(PropCntd400!AI38* AI$5*AI$6)*1000</f>
        <v>8754.7169811320728</v>
      </c>
      <c r="AJ38" s="211">
        <f>RawCounts400All!AK38/(PropCntd400!AJ38* AJ$5*AJ$6)*1000</f>
        <v>143577.35849056605</v>
      </c>
      <c r="AK38" s="211">
        <f>RawCounts400All!AL38/(PropCntd400!AK38* AK$5*AK$6)*1000</f>
        <v>21633.333333333332</v>
      </c>
      <c r="AL38" s="211">
        <f>RawCounts400All!AM38/(PropCntd400!AL38* AL$5*AL$6)*1000</f>
        <v>86137.362637362632</v>
      </c>
      <c r="AM38" s="211">
        <f>RawCounts400All!AN38/(PropCntd400!AM38* AM$5*AM$6)*1000</f>
        <v>104861.90476190475</v>
      </c>
      <c r="AN38" s="211">
        <f>RawCounts400All!AO38/(PropCntd400!AN38* AN$5*AN$6)*1000</f>
        <v>181237.35788519218</v>
      </c>
      <c r="AO38" s="211">
        <f>RawCounts400All!AP38/(PropCntd400!AO38* AO$5*AO$6)*1000</f>
        <v>2464.8229015041243</v>
      </c>
      <c r="AP38" s="211">
        <f>RawCounts400All!AQ38/(PropCntd400!AP38* AP$5*AP$6)*1000</f>
        <v>1213.1392310563642</v>
      </c>
      <c r="AQ38" s="211">
        <f>RawCounts400All!AR38/(PropCntd400!AQ38* AQ$5*AQ$6)*1000</f>
        <v>447.0310391363023</v>
      </c>
      <c r="AR38" s="211">
        <f>RawCounts400All!AS38/(PropCntd400!AR38* AR$5*AR$6)*1000</f>
        <v>0</v>
      </c>
      <c r="AS38" s="211">
        <f>RawCounts400All!AT38/(PropCntd400!AS38* AS$5*AS$6)*1000</f>
        <v>1859.6491228070176</v>
      </c>
      <c r="AT38" s="211">
        <f>RawCounts400All!AU38/(PropCntd400!AT38* AT$5*AT$6)*1000</f>
        <v>1319.9999999999998</v>
      </c>
      <c r="AU38" s="211">
        <f>RawCounts400All!AV38/(PropCntd400!AU38* AU$5*AU$6)*1000</f>
        <v>1074.1138560687434</v>
      </c>
      <c r="AV38" s="211">
        <f>RawCounts400All!AW38/(PropCntd400!AV38* AV$5*AV$6)*1000</f>
        <v>1398.6013986013991</v>
      </c>
      <c r="AW38" s="211">
        <f>RawCounts400All!AX38/(PropCntd400!AW38* AW$5*AW$6)*1000</f>
        <v>1803.339517625232</v>
      </c>
      <c r="AX38" s="211">
        <f>RawCounts400All!AY38/(PropCntd400!AX38* AX$5*AX$6)*1000</f>
        <v>2913.5802469135797</v>
      </c>
      <c r="AY38" s="211">
        <f>RawCounts400All!AZ38/(PropCntd400!AY38* AY$5*AY$6)*1000</f>
        <v>28245.614035087718</v>
      </c>
      <c r="AZ38" s="211">
        <f>RawCounts400All!BA38/(PropCntd400!AZ38* AZ$5*AZ$6)*1000</f>
        <v>41167.15399610137</v>
      </c>
      <c r="BA38" s="211">
        <f>RawCounts400All!BB38/(PropCntd400!BA38* BA$5*BA$6)*1000</f>
        <v>7360.0386100386104</v>
      </c>
      <c r="BB38" s="211">
        <f>RawCounts400All!BC38/(PropCntd400!BB38* BB$5*BB$6)*1000</f>
        <v>24040.404040404046</v>
      </c>
      <c r="BC38" s="211">
        <f>RawCounts400All!BD38/(PropCntd400!BC38* BC$5*BC$6)*1000</f>
        <v>27626.918536009449</v>
      </c>
      <c r="BD38" s="211">
        <f>RawCounts400All!BE38/(PropCntd400!BD38* BD$5*BD$6)*1000</f>
        <v>80415.584415584424</v>
      </c>
      <c r="BE38" s="211">
        <f>RawCounts400All!BF38/(PropCntd400!BE38* BE$5*BE$6)*1000</f>
        <v>11357.142857142855</v>
      </c>
      <c r="BF38" s="211">
        <f>RawCounts400All!BG38/(PropCntd400!BF38* BF$5*BF$6)*1000</f>
        <v>61599.999999999993</v>
      </c>
      <c r="BG38" s="211">
        <f>RawCounts400All!BH38/(PropCntd400!BG38* BG$5*BG$6)*1000</f>
        <v>69581.011351909183</v>
      </c>
      <c r="BH38" s="211">
        <f>RawCounts400All!BI38/(PropCntd400!BH38* BH$5*BH$6)*1000</f>
        <v>37424.812030075191</v>
      </c>
      <c r="BI38" s="211">
        <f>RawCounts400All!BJ38/(PropCntd400!BI38* BI$5*BI$6)*1000</f>
        <v>52118.380062305296</v>
      </c>
      <c r="BJ38" s="211">
        <f>RawCounts400All!BK38/(PropCntd400!BJ38* BJ$5*BJ$6)*1000</f>
        <v>65660.377358490543</v>
      </c>
      <c r="BK38" s="211">
        <f>RawCounts400All!BL38/(PropCntd400!BK38* BK$5*BK$6)*1000</f>
        <v>11995.386389850059</v>
      </c>
      <c r="BL38" s="211">
        <f>RawCounts400All!BM38/(PropCntd400!BL38* BL$5*BL$6)*1000</f>
        <v>103189.30041152262</v>
      </c>
      <c r="BM38" s="211">
        <f>RawCounts400All!BN38/(PropCntd400!BM38* BM$5*BM$6)*1000</f>
        <v>4306.2200956937795</v>
      </c>
      <c r="BN38" s="211">
        <f>RawCounts400All!BO38/(PropCntd400!BN38* BN$5*BN$6)*1000</f>
        <v>43278.688524590172</v>
      </c>
      <c r="BO38" s="211">
        <f>RawCounts400All!BP38/(PropCntd400!BO38* BO$5*BO$6)*1000</f>
        <v>14915.254237288136</v>
      </c>
      <c r="BP38" s="211">
        <f>RawCounts400All!BQ38/(PropCntd400!BP38* BP$5*BP$6)*1000</f>
        <v>113811.32075471696</v>
      </c>
      <c r="BQ38" s="211">
        <f>RawCounts400All!BR38/(PropCntd400!BQ38* BQ$5*BQ$6)*1000</f>
        <v>163778.28054298641</v>
      </c>
      <c r="BR38" s="211">
        <f>RawCounts400All!BS38/(PropCntd400!BR38* BR$5*BR$6)*1000</f>
        <v>108771.9298245614</v>
      </c>
      <c r="BS38" s="47"/>
    </row>
    <row r="39" spans="1:71" ht="16" customHeight="1" x14ac:dyDescent="0.15">
      <c r="A39" s="134" t="s">
        <v>76</v>
      </c>
      <c r="B39" s="137" t="s">
        <v>521</v>
      </c>
      <c r="C39" s="137" t="s">
        <v>236</v>
      </c>
      <c r="D39" s="137" t="s">
        <v>545</v>
      </c>
      <c r="E39" s="137" t="s">
        <v>130</v>
      </c>
      <c r="F39" s="39"/>
      <c r="G39" s="39"/>
      <c r="H39" s="38">
        <v>14</v>
      </c>
      <c r="I39" s="38">
        <v>14</v>
      </c>
      <c r="J39" s="38"/>
      <c r="K39" s="211">
        <f>RawCounts400All!L39/(PropCntd400!K39* K$5*K$6)*1000</f>
        <v>9851.6939113954031</v>
      </c>
      <c r="L39" s="211">
        <f>RawCounts400All!M39/(PropCntd400!L39* L$5*L$6)*1000</f>
        <v>3315.4533844189018</v>
      </c>
      <c r="M39" s="211">
        <f>RawCounts400All!N39/(PropCntd400!M39* M$5*M$6)*1000</f>
        <v>1873.015873015873</v>
      </c>
      <c r="N39" s="211">
        <f>RawCounts400All!O39/(PropCntd400!N39* N$5*N$6)*1000</f>
        <v>5002.6954177897578</v>
      </c>
      <c r="O39" s="211">
        <f>RawCounts400All!P39/(PropCntd400!O39* O$5*O$6)*1000</f>
        <v>1243.1077694235591</v>
      </c>
      <c r="P39" s="211">
        <f>RawCounts400All!Q39/(PropCntd400!P39* P$5*P$6)*1000</f>
        <v>4979.591836734694</v>
      </c>
      <c r="Q39" s="211">
        <f>RawCounts400All!R39/(PropCntd400!Q39* Q$5*Q$6)*1000</f>
        <v>415.58441558441569</v>
      </c>
      <c r="R39" s="211">
        <f>RawCounts400All!S39/(PropCntd400!R39* R$5*R$6)*1000</f>
        <v>5410.9347442680773</v>
      </c>
      <c r="S39" s="211">
        <f>RawCounts400All!T39/(PropCntd400!S39* S$5*S$6)*1000</f>
        <v>2279.0309106098584</v>
      </c>
      <c r="T39" s="211">
        <f>RawCounts400All!U39/(PropCntd400!T39* T$5*T$6)*1000</f>
        <v>3948.0519480519488</v>
      </c>
      <c r="U39" s="211">
        <f>RawCounts400All!V39/(PropCntd400!U39* U$5*U$6)*1000</f>
        <v>1060.1163542340016</v>
      </c>
      <c r="V39" s="211">
        <f>RawCounts400All!W39/(PropCntd400!V39* V$5*V$6)*1000</f>
        <v>0</v>
      </c>
      <c r="W39" s="211">
        <f>RawCounts400All!X39/(PropCntd400!W39* W$5*W$6)*1000</f>
        <v>796.86395475869165</v>
      </c>
      <c r="X39" s="211">
        <f>RawCounts400All!Y39/(PropCntd400!X39* X$5*X$6)*1000</f>
        <v>1407.7425842131722</v>
      </c>
      <c r="Y39" s="211">
        <f>RawCounts400All!Z39/(PropCntd400!Y39* Y$5*Y$6)*1000</f>
        <v>209.15032679738562</v>
      </c>
      <c r="Z39" s="211">
        <f>RawCounts400All!AA39/(PropCntd400!Z39* Z$5*Z$6)*1000</f>
        <v>1344.7971781305114</v>
      </c>
      <c r="AA39" s="211">
        <f>RawCounts400All!AB39/(PropCntd400!AA39* AA$5*AA$6)*1000</f>
        <v>207.48299319727892</v>
      </c>
      <c r="AB39" s="211">
        <f>RawCounts400All!AC39/(PropCntd400!AB39* AB$5*AB$6)*1000</f>
        <v>2436.6937410415671</v>
      </c>
      <c r="AC39" s="211">
        <f>RawCounts400All!AD39/(PropCntd400!AC39* AC$5*AC$6)*1000</f>
        <v>0</v>
      </c>
      <c r="AD39" s="211">
        <f>RawCounts400All!AE39/(PropCntd400!AD39* AD$5*AD$6)*1000</f>
        <v>1053.6980749746708</v>
      </c>
      <c r="AE39" s="211">
        <f>RawCounts400All!AF39/(PropCntd400!AE39* AE$5*AE$6)*1000</f>
        <v>0</v>
      </c>
      <c r="AF39" s="211">
        <f>RawCounts400All!AG39/(PropCntd400!AF39* AF$5*AF$6)*1000</f>
        <v>4593.3014354066981</v>
      </c>
      <c r="AG39" s="211">
        <f>RawCounts400All!AH39/(PropCntd400!AG39* AG$5*AG$6)*1000</f>
        <v>2378.8284269997025</v>
      </c>
      <c r="AH39" s="211">
        <f>RawCounts400All!AI39/(PropCntd400!AH39* AH$5*AH$6)*1000</f>
        <v>14769.230769230766</v>
      </c>
      <c r="AI39" s="211">
        <f>RawCounts400All!AJ39/(PropCntd400!AI39* AI$5*AI$6)*1000</f>
        <v>6566.0377358490559</v>
      </c>
      <c r="AJ39" s="211">
        <f>RawCounts400All!AK39/(PropCntd400!AJ39* AJ$5*AJ$6)*1000</f>
        <v>15758.490566037737</v>
      </c>
      <c r="AK39" s="211">
        <f>RawCounts400All!AL39/(PropCntd400!AK39* AK$5*AK$6)*1000</f>
        <v>1966.6666666666665</v>
      </c>
      <c r="AL39" s="211">
        <f>RawCounts400All!AM39/(PropCntd400!AL39* AL$5*AL$6)*1000</f>
        <v>3485.7142857142858</v>
      </c>
      <c r="AM39" s="211">
        <f>RawCounts400All!AN39/(PropCntd400!AM39* AM$5*AM$6)*1000</f>
        <v>8133.333333333333</v>
      </c>
      <c r="AN39" s="211">
        <f>RawCounts400All!AO39/(PropCntd400!AN39* AN$5*AN$6)*1000</f>
        <v>17074.701820464532</v>
      </c>
      <c r="AO39" s="211">
        <f>RawCounts400All!AP39/(PropCntd400!AO39* AO$5*AO$6)*1000</f>
        <v>0</v>
      </c>
      <c r="AP39" s="211">
        <f>RawCounts400All!AQ39/(PropCntd400!AP39* AP$5*AP$6)*1000</f>
        <v>727.88353863381849</v>
      </c>
      <c r="AQ39" s="211">
        <f>RawCounts400All!AR39/(PropCntd400!AQ39* AQ$5*AQ$6)*1000</f>
        <v>0</v>
      </c>
      <c r="AR39" s="211">
        <f>RawCounts400All!AS39/(PropCntd400!AR39* AR$5*AR$6)*1000</f>
        <v>0</v>
      </c>
      <c r="AS39" s="211">
        <f>RawCounts400All!AT39/(PropCntd400!AS39* AS$5*AS$6)*1000</f>
        <v>0</v>
      </c>
      <c r="AT39" s="211">
        <f>RawCounts400All!AU39/(PropCntd400!AT39* AT$5*AT$6)*1000</f>
        <v>439.99999999999994</v>
      </c>
      <c r="AU39" s="211">
        <f>RawCounts400All!AV39/(PropCntd400!AU39* AU$5*AU$6)*1000</f>
        <v>214.82277121374867</v>
      </c>
      <c r="AV39" s="211">
        <f>RawCounts400All!AW39/(PropCntd400!AV39* AV$5*AV$6)*1000</f>
        <v>0</v>
      </c>
      <c r="AW39" s="211">
        <f>RawCounts400All!AX39/(PropCntd400!AW39* AW$5*AW$6)*1000</f>
        <v>601.11317254174401</v>
      </c>
      <c r="AX39" s="211">
        <f>RawCounts400All!AY39/(PropCntd400!AX39* AX$5*AX$6)*1000</f>
        <v>2549.3827160493825</v>
      </c>
      <c r="AY39" s="211">
        <f>RawCounts400All!AZ39/(PropCntd400!AY39* AY$5*AY$6)*1000</f>
        <v>0</v>
      </c>
      <c r="AZ39" s="211">
        <f>RawCounts400All!BA39/(PropCntd400!AZ39* AZ$5*AZ$6)*1000</f>
        <v>4394.8254474570258</v>
      </c>
      <c r="BA39" s="211">
        <f>RawCounts400All!BB39/(PropCntd400!BA39* BA$5*BA$6)*1000</f>
        <v>3211.6532116532117</v>
      </c>
      <c r="BB39" s="211">
        <f>RawCounts400All!BC39/(PropCntd400!BB39* BB$5*BB$6)*1000</f>
        <v>7676.7676767676785</v>
      </c>
      <c r="BC39" s="211">
        <f>RawCounts400All!BD39/(PropCntd400!BC39* BC$5*BC$6)*1000</f>
        <v>1144.3102352193262</v>
      </c>
      <c r="BD39" s="211">
        <f>RawCounts400All!BE39/(PropCntd400!BD39* BD$5*BD$6)*1000</f>
        <v>4831.1688311688313</v>
      </c>
      <c r="BE39" s="211">
        <f>RawCounts400All!BF39/(PropCntd400!BE39* BE$5*BE$6)*1000</f>
        <v>473.21428571428572</v>
      </c>
      <c r="BF39" s="211">
        <f>RawCounts400All!BG39/(PropCntd400!BF39* BF$5*BF$6)*1000</f>
        <v>694.73684210526312</v>
      </c>
      <c r="BG39" s="211">
        <f>RawCounts400All!BH39/(PropCntd400!BG39* BG$5*BG$6)*1000</f>
        <v>2311.661506707946</v>
      </c>
      <c r="BH39" s="211">
        <f>RawCounts400All!BI39/(PropCntd400!BH39* BH$5*BH$6)*1000</f>
        <v>827.06766917293237</v>
      </c>
      <c r="BI39" s="211">
        <f>RawCounts400All!BJ39/(PropCntd400!BI39* BI$5*BI$6)*1000</f>
        <v>52118.380062305296</v>
      </c>
      <c r="BJ39" s="211">
        <f>RawCounts400All!BK39/(PropCntd400!BJ39* BJ$5*BJ$6)*1000</f>
        <v>45336.927223719671</v>
      </c>
      <c r="BK39" s="211">
        <f>RawCounts400All!BL39/(PropCntd400!BK39* BK$5*BK$6)*1000</f>
        <v>0</v>
      </c>
      <c r="BL39" s="211">
        <f>RawCounts400All!BM39/(PropCntd400!BL39* BL$5*BL$6)*1000</f>
        <v>26303.155006858709</v>
      </c>
      <c r="BM39" s="211">
        <f>RawCounts400All!BN39/(PropCntd400!BM39* BM$5*BM$6)*1000</f>
        <v>4306.2200956937795</v>
      </c>
      <c r="BN39" s="211">
        <f>RawCounts400All!BO39/(PropCntd400!BN39* BN$5*BN$6)*1000</f>
        <v>26448.087431693995</v>
      </c>
      <c r="BO39" s="211">
        <f>RawCounts400All!BP39/(PropCntd400!BO39* BO$5*BO$6)*1000</f>
        <v>3163.8418079096045</v>
      </c>
      <c r="BP39" s="211">
        <f>RawCounts400All!BQ39/(PropCntd400!BP39* BP$5*BP$6)*1000</f>
        <v>41584.90566037735</v>
      </c>
      <c r="BQ39" s="211">
        <f>RawCounts400All!BR39/(PropCntd400!BQ39* BQ$5*BQ$6)*1000</f>
        <v>41266.968325791851</v>
      </c>
      <c r="BR39" s="211">
        <f>RawCounts400All!BS39/(PropCntd400!BR39* BR$5*BR$6)*1000</f>
        <v>0</v>
      </c>
      <c r="BS39" s="47"/>
    </row>
    <row r="40" spans="1:71" ht="16" customHeight="1" x14ac:dyDescent="0.15">
      <c r="A40" s="65" t="s">
        <v>92</v>
      </c>
      <c r="B40" s="160" t="s">
        <v>521</v>
      </c>
      <c r="C40" s="160" t="s">
        <v>240</v>
      </c>
      <c r="D40" s="160" t="s">
        <v>574</v>
      </c>
      <c r="E40" s="131" t="s">
        <v>134</v>
      </c>
      <c r="F40" s="66">
        <v>0.1</v>
      </c>
      <c r="G40" s="66">
        <v>0.4</v>
      </c>
      <c r="H40" s="67">
        <f t="shared" ref="H40:I60" si="1">F40*20</f>
        <v>2</v>
      </c>
      <c r="I40" s="67">
        <f t="shared" si="1"/>
        <v>8</v>
      </c>
      <c r="J40" s="67">
        <f t="shared" ref="J40:J60" si="2">H40</f>
        <v>2</v>
      </c>
      <c r="K40" s="211">
        <f>RawCounts400All!L40/(PropCntd400!K40* K$5*K$6)*1000</f>
        <v>0</v>
      </c>
      <c r="L40" s="211">
        <f>RawCounts400All!M40/(PropCntd400!L40* L$5*L$6)*1000</f>
        <v>0</v>
      </c>
      <c r="M40" s="211">
        <f>RawCounts400All!N40/(PropCntd400!M40* M$5*M$6)*1000</f>
        <v>0</v>
      </c>
      <c r="N40" s="211">
        <f>RawCounts400All!O40/(PropCntd400!N40* N$5*N$6)*1000</f>
        <v>0</v>
      </c>
      <c r="O40" s="211">
        <f>RawCounts400All!P40/(PropCntd400!O40* O$5*O$6)*1000</f>
        <v>0</v>
      </c>
      <c r="P40" s="211">
        <f>RawCounts400All!Q40/(PropCntd400!P40* P$5*P$6)*1000</f>
        <v>0</v>
      </c>
      <c r="Q40" s="211">
        <f>RawCounts400All!R40/(PropCntd400!Q40* Q$5*Q$6)*1000</f>
        <v>0</v>
      </c>
      <c r="R40" s="211">
        <f>RawCounts400All!S40/(PropCntd400!R40* R$5*R$6)*1000</f>
        <v>1248.6772486772486</v>
      </c>
      <c r="S40" s="211">
        <f>RawCounts400All!T40/(PropCntd400!S40* S$5*S$6)*1000</f>
        <v>0</v>
      </c>
      <c r="T40" s="211">
        <f>RawCounts400All!U40/(PropCntd400!T40* T$5*T$6)*1000</f>
        <v>0</v>
      </c>
      <c r="U40" s="211">
        <f>RawCounts400All!V40/(PropCntd400!U40* U$5*U$6)*1000</f>
        <v>0</v>
      </c>
      <c r="V40" s="211">
        <f>RawCounts400All!W40/(PropCntd400!V40* V$5*V$6)*1000</f>
        <v>0</v>
      </c>
      <c r="W40" s="211">
        <f>RawCounts400All!X40/(PropCntd400!W40* W$5*W$6)*1000</f>
        <v>0</v>
      </c>
      <c r="X40" s="211">
        <f>RawCounts400All!Y40/(PropCntd400!X40* X$5*X$6)*1000</f>
        <v>0</v>
      </c>
      <c r="Y40" s="211">
        <f>RawCounts400All!Z40/(PropCntd400!Y40* Y$5*Y$6)*1000</f>
        <v>0</v>
      </c>
      <c r="Z40" s="211">
        <f>RawCounts400All!AA40/(PropCntd400!Z40* Z$5*Z$6)*1000</f>
        <v>0</v>
      </c>
      <c r="AA40" s="211">
        <f>RawCounts400All!AB40/(PropCntd400!AA40* AA$5*AA$6)*1000</f>
        <v>0</v>
      </c>
      <c r="AB40" s="211">
        <f>RawCounts400All!AC40/(PropCntd400!AB40* AB$5*AB$6)*1000</f>
        <v>0</v>
      </c>
      <c r="AC40" s="211">
        <f>RawCounts400All!AD40/(PropCntd400!AC40* AC$5*AC$6)*1000</f>
        <v>0</v>
      </c>
      <c r="AD40" s="211">
        <f>RawCounts400All!AE40/(PropCntd400!AD40* AD$5*AD$6)*1000</f>
        <v>0</v>
      </c>
      <c r="AE40" s="211">
        <f>RawCounts400All!AF40/(PropCntd400!AE40* AE$5*AE$6)*1000</f>
        <v>0</v>
      </c>
      <c r="AF40" s="211">
        <f>RawCounts400All!AG40/(PropCntd400!AF40* AF$5*AF$6)*1000</f>
        <v>0</v>
      </c>
      <c r="AG40" s="211">
        <f>RawCounts400All!AH40/(PropCntd400!AG40* AG$5*AG$6)*1000</f>
        <v>0</v>
      </c>
      <c r="AH40" s="211">
        <f>RawCounts400All!AI40/(PropCntd400!AH40* AH$5*AH$6)*1000</f>
        <v>0</v>
      </c>
      <c r="AI40" s="211">
        <f>RawCounts400All!AJ40/(PropCntd400!AI40* AI$5*AI$6)*1000</f>
        <v>0</v>
      </c>
      <c r="AJ40" s="211">
        <f>RawCounts400All!AK40/(PropCntd400!AJ40* AJ$5*AJ$6)*1000</f>
        <v>0</v>
      </c>
      <c r="AK40" s="211">
        <f>RawCounts400All!AL40/(PropCntd400!AK40* AK$5*AK$6)*1000</f>
        <v>0</v>
      </c>
      <c r="AL40" s="211">
        <f>RawCounts400All!AM40/(PropCntd400!AL40* AL$5*AL$6)*1000</f>
        <v>0</v>
      </c>
      <c r="AM40" s="211">
        <f>RawCounts400All!AN40/(PropCntd400!AM40* AM$5*AM$6)*1000</f>
        <v>0</v>
      </c>
      <c r="AN40" s="211">
        <f>RawCounts400All!AO40/(PropCntd400!AN40* AN$5*AN$6)*1000</f>
        <v>0</v>
      </c>
      <c r="AO40" s="211">
        <f>RawCounts400All!AP40/(PropCntd400!AO40* AO$5*AO$6)*1000</f>
        <v>0</v>
      </c>
      <c r="AP40" s="211">
        <f>RawCounts400All!AQ40/(PropCntd400!AP40* AP$5*AP$6)*1000</f>
        <v>0</v>
      </c>
      <c r="AQ40" s="211">
        <f>RawCounts400All!AR40/(PropCntd400!AQ40* AQ$5*AQ$6)*1000</f>
        <v>0</v>
      </c>
      <c r="AR40" s="211">
        <f>RawCounts400All!AS40/(PropCntd400!AR40* AR$5*AR$6)*1000</f>
        <v>0</v>
      </c>
      <c r="AS40" s="211">
        <f>RawCounts400All!AT40/(PropCntd400!AS40* AS$5*AS$6)*1000</f>
        <v>0</v>
      </c>
      <c r="AT40" s="211">
        <f>RawCounts400All!AU40/(PropCntd400!AT40* AT$5*AT$6)*1000</f>
        <v>0</v>
      </c>
      <c r="AU40" s="211">
        <f>RawCounts400All!AV40/(PropCntd400!AU40* AU$5*AU$6)*1000</f>
        <v>0</v>
      </c>
      <c r="AV40" s="211">
        <f>RawCounts400All!AW40/(PropCntd400!AV40* AV$5*AV$6)*1000</f>
        <v>0</v>
      </c>
      <c r="AW40" s="211">
        <f>RawCounts400All!AX40/(PropCntd400!AW40* AW$5*AW$6)*1000</f>
        <v>0</v>
      </c>
      <c r="AX40" s="211">
        <f>RawCounts400All!AY40/(PropCntd400!AX40* AX$5*AX$6)*1000</f>
        <v>0</v>
      </c>
      <c r="AY40" s="211">
        <f>RawCounts400All!AZ40/(PropCntd400!AY40* AY$5*AY$6)*1000</f>
        <v>0</v>
      </c>
      <c r="AZ40" s="211">
        <f>RawCounts400All!BA40/(PropCntd400!AZ40* AZ$5*AZ$6)*1000</f>
        <v>0</v>
      </c>
      <c r="BA40" s="211">
        <f>RawCounts400All!BB40/(PropCntd400!BA40* BA$5*BA$6)*1000</f>
        <v>0</v>
      </c>
      <c r="BB40" s="211">
        <f>RawCounts400All!BC40/(PropCntd400!BB40* BB$5*BB$6)*1000</f>
        <v>0</v>
      </c>
      <c r="BC40" s="211">
        <f>RawCounts400All!BD40/(PropCntd400!BC40* BC$5*BC$6)*1000</f>
        <v>0</v>
      </c>
      <c r="BD40" s="211">
        <f>RawCounts400All!BE40/(PropCntd400!BD40* BD$5*BD$6)*1000</f>
        <v>0</v>
      </c>
      <c r="BE40" s="211">
        <f>RawCounts400All!BF40/(PropCntd400!BE40* BE$5*BE$6)*1000</f>
        <v>0</v>
      </c>
      <c r="BF40" s="211">
        <f>RawCounts400All!BG40/(PropCntd400!BF40* BF$5*BF$6)*1000</f>
        <v>0</v>
      </c>
      <c r="BG40" s="211">
        <f>RawCounts400All!BH40/(PropCntd400!BG40* BG$5*BG$6)*1000</f>
        <v>0</v>
      </c>
      <c r="BH40" s="211">
        <f>RawCounts400All!BI40/(PropCntd400!BH40* BH$5*BH$6)*1000</f>
        <v>0</v>
      </c>
      <c r="BI40" s="211">
        <f>RawCounts400All!BJ40/(PropCntd400!BI40* BI$5*BI$6)*1000</f>
        <v>0</v>
      </c>
      <c r="BJ40" s="211">
        <f>RawCounts400All!BK40/(PropCntd400!BJ40* BJ$5*BJ$6)*1000</f>
        <v>0</v>
      </c>
      <c r="BK40" s="211">
        <f>RawCounts400All!BL40/(PropCntd400!BK40* BK$5*BK$6)*1000</f>
        <v>0</v>
      </c>
      <c r="BL40" s="211">
        <f>RawCounts400All!BM40/(PropCntd400!BL40* BL$5*BL$6)*1000</f>
        <v>0</v>
      </c>
      <c r="BM40" s="211">
        <f>RawCounts400All!BN40/(PropCntd400!BM40* BM$5*BM$6)*1000</f>
        <v>0</v>
      </c>
      <c r="BN40" s="211">
        <f>RawCounts400All!BO40/(PropCntd400!BN40* BN$5*BN$6)*1000</f>
        <v>0</v>
      </c>
      <c r="BO40" s="211">
        <f>RawCounts400All!BP40/(PropCntd400!BO40* BO$5*BO$6)*1000</f>
        <v>0</v>
      </c>
      <c r="BP40" s="211">
        <f>RawCounts400All!BQ40/(PropCntd400!BP40* BP$5*BP$6)*1000</f>
        <v>0</v>
      </c>
      <c r="BQ40" s="211">
        <f>RawCounts400All!BR40/(PropCntd400!BQ40* BQ$5*BQ$6)*1000</f>
        <v>0</v>
      </c>
      <c r="BR40" s="211">
        <f>RawCounts400All!BS40/(PropCntd400!BR40* BR$5*BR$6)*1000</f>
        <v>0</v>
      </c>
      <c r="BS40" s="47"/>
    </row>
    <row r="41" spans="1:71" ht="16" customHeight="1" x14ac:dyDescent="0.15">
      <c r="A41" s="65" t="s">
        <v>93</v>
      </c>
      <c r="B41" s="160" t="s">
        <v>521</v>
      </c>
      <c r="C41" s="160" t="s">
        <v>240</v>
      </c>
      <c r="D41" s="160" t="s">
        <v>576</v>
      </c>
      <c r="E41" s="131" t="s">
        <v>134</v>
      </c>
      <c r="F41" s="66">
        <v>0.1</v>
      </c>
      <c r="G41" s="66">
        <v>0.5</v>
      </c>
      <c r="H41" s="67">
        <f t="shared" si="1"/>
        <v>2</v>
      </c>
      <c r="I41" s="67">
        <f t="shared" si="1"/>
        <v>10</v>
      </c>
      <c r="J41" s="67">
        <f t="shared" si="2"/>
        <v>2</v>
      </c>
      <c r="K41" s="211">
        <f>RawCounts400All!L41/(PropCntd400!K41* K$5*K$6)*1000</f>
        <v>0</v>
      </c>
      <c r="L41" s="211">
        <f>RawCounts400All!M41/(PropCntd400!L41* L$5*L$6)*1000</f>
        <v>0</v>
      </c>
      <c r="M41" s="211">
        <f>RawCounts400All!N41/(PropCntd400!M41* M$5*M$6)*1000</f>
        <v>0</v>
      </c>
      <c r="N41" s="211">
        <f>RawCounts400All!O41/(PropCntd400!N41* N$5*N$6)*1000</f>
        <v>0</v>
      </c>
      <c r="O41" s="211">
        <f>RawCounts400All!P41/(PropCntd400!O41* O$5*O$6)*1000</f>
        <v>0</v>
      </c>
      <c r="P41" s="211">
        <f>RawCounts400All!Q41/(PropCntd400!P41* P$5*P$6)*1000</f>
        <v>0</v>
      </c>
      <c r="Q41" s="211">
        <f>RawCounts400All!R41/(PropCntd400!Q41* Q$5*Q$6)*1000</f>
        <v>1246.7532467532469</v>
      </c>
      <c r="R41" s="211">
        <f>RawCounts400All!S41/(PropCntd400!R41* R$5*R$6)*1000</f>
        <v>0</v>
      </c>
      <c r="S41" s="211">
        <f>RawCounts400All!T41/(PropCntd400!S41* S$5*S$6)*1000</f>
        <v>2486.2155388471183</v>
      </c>
      <c r="T41" s="211">
        <f>RawCounts400All!U41/(PropCntd400!T41* T$5*T$6)*1000</f>
        <v>3532.4675324675331</v>
      </c>
      <c r="U41" s="211">
        <f>RawCounts400All!V41/(PropCntd400!U41* U$5*U$6)*1000</f>
        <v>0</v>
      </c>
      <c r="V41" s="211">
        <f>RawCounts400All!W41/(PropCntd400!V41* V$5*V$6)*1000</f>
        <v>0</v>
      </c>
      <c r="W41" s="211">
        <f>RawCounts400All!X41/(PropCntd400!W41* W$5*W$6)*1000</f>
        <v>0</v>
      </c>
      <c r="X41" s="211">
        <f>RawCounts400All!Y41/(PropCntd400!X41* X$5*X$6)*1000</f>
        <v>0</v>
      </c>
      <c r="Y41" s="211">
        <f>RawCounts400All!Z41/(PropCntd400!Y41* Y$5*Y$6)*1000</f>
        <v>0</v>
      </c>
      <c r="Z41" s="211">
        <f>RawCounts400All!AA41/(PropCntd400!Z41* Z$5*Z$6)*1000</f>
        <v>0</v>
      </c>
      <c r="AA41" s="211">
        <f>RawCounts400All!AB41/(PropCntd400!AA41* AA$5*AA$6)*1000</f>
        <v>0</v>
      </c>
      <c r="AB41" s="211">
        <f>RawCounts400All!AC41/(PropCntd400!AB41* AB$5*AB$6)*1000</f>
        <v>0</v>
      </c>
      <c r="AC41" s="211">
        <f>RawCounts400All!AD41/(PropCntd400!AC41* AC$5*AC$6)*1000</f>
        <v>0</v>
      </c>
      <c r="AD41" s="211">
        <f>RawCounts400All!AE41/(PropCntd400!AD41* AD$5*AD$6)*1000</f>
        <v>1475.1773049645392</v>
      </c>
      <c r="AE41" s="211">
        <f>RawCounts400All!AF41/(PropCntd400!AE41* AE$5*AE$6)*1000</f>
        <v>0</v>
      </c>
      <c r="AF41" s="211">
        <f>RawCounts400All!AG41/(PropCntd400!AF41* AF$5*AF$6)*1000</f>
        <v>0</v>
      </c>
      <c r="AG41" s="211">
        <f>RawCounts400All!AH41/(PropCntd400!AG41* AG$5*AG$6)*1000</f>
        <v>0</v>
      </c>
      <c r="AH41" s="211">
        <f>RawCounts400All!AI41/(PropCntd400!AH41* AH$5*AH$6)*1000</f>
        <v>0</v>
      </c>
      <c r="AI41" s="211">
        <f>RawCounts400All!AJ41/(PropCntd400!AI41* AI$5*AI$6)*1000</f>
        <v>0</v>
      </c>
      <c r="AJ41" s="211">
        <f>RawCounts400All!AK41/(PropCntd400!AJ41* AJ$5*AJ$6)*1000</f>
        <v>0</v>
      </c>
      <c r="AK41" s="211">
        <f>RawCounts400All!AL41/(PropCntd400!AK41* AK$5*AK$6)*1000</f>
        <v>0</v>
      </c>
      <c r="AL41" s="211">
        <f>RawCounts400All!AM41/(PropCntd400!AL41* AL$5*AL$6)*1000</f>
        <v>0</v>
      </c>
      <c r="AM41" s="211">
        <f>RawCounts400All!AN41/(PropCntd400!AM41* AM$5*AM$6)*1000</f>
        <v>0</v>
      </c>
      <c r="AN41" s="211">
        <f>RawCounts400All!AO41/(PropCntd400!AN41* AN$5*AN$6)*1000</f>
        <v>2678.384599288554</v>
      </c>
      <c r="AO41" s="211">
        <f>RawCounts400All!AP41/(PropCntd400!AO41* AO$5*AO$6)*1000</f>
        <v>0</v>
      </c>
      <c r="AP41" s="211">
        <f>RawCounts400All!AQ41/(PropCntd400!AP41* AP$5*AP$6)*1000</f>
        <v>0</v>
      </c>
      <c r="AQ41" s="211">
        <f>RawCounts400All!AR41/(PropCntd400!AQ41* AQ$5*AQ$6)*1000</f>
        <v>0</v>
      </c>
      <c r="AR41" s="211">
        <f>RawCounts400All!AS41/(PropCntd400!AR41* AR$5*AR$6)*1000</f>
        <v>0</v>
      </c>
      <c r="AS41" s="211">
        <f>RawCounts400All!AT41/(PropCntd400!AS41* AS$5*AS$6)*1000</f>
        <v>0</v>
      </c>
      <c r="AT41" s="211">
        <f>RawCounts400All!AU41/(PropCntd400!AT41* AT$5*AT$6)*1000</f>
        <v>0</v>
      </c>
      <c r="AU41" s="211">
        <f>RawCounts400All!AV41/(PropCntd400!AU41* AU$5*AU$6)*1000</f>
        <v>0</v>
      </c>
      <c r="AV41" s="211">
        <f>RawCounts400All!AW41/(PropCntd400!AV41* AV$5*AV$6)*1000</f>
        <v>0</v>
      </c>
      <c r="AW41" s="211">
        <f>RawCounts400All!AX41/(PropCntd400!AW41* AW$5*AW$6)*1000</f>
        <v>0</v>
      </c>
      <c r="AX41" s="211">
        <f>RawCounts400All!AY41/(PropCntd400!AX41* AX$5*AX$6)*1000</f>
        <v>0</v>
      </c>
      <c r="AY41" s="211">
        <f>RawCounts400All!AZ41/(PropCntd400!AY41* AY$5*AY$6)*1000</f>
        <v>0</v>
      </c>
      <c r="AZ41" s="211">
        <f>RawCounts400All!BA41/(PropCntd400!AZ41* AZ$5*AZ$6)*1000</f>
        <v>0</v>
      </c>
      <c r="BA41" s="211">
        <f>RawCounts400All!BB41/(PropCntd400!BA41* BA$5*BA$6)*1000</f>
        <v>0</v>
      </c>
      <c r="BB41" s="211">
        <f>RawCounts400All!BC41/(PropCntd400!BB41* BB$5*BB$6)*1000</f>
        <v>0</v>
      </c>
      <c r="BC41" s="211">
        <f>RawCounts400All!BD41/(PropCntd400!BC41* BC$5*BC$6)*1000</f>
        <v>0</v>
      </c>
      <c r="BD41" s="211">
        <f>RawCounts400All!BE41/(PropCntd400!BD41* BD$5*BD$6)*1000</f>
        <v>0</v>
      </c>
      <c r="BE41" s="211">
        <f>RawCounts400All!BF41/(PropCntd400!BE41* BE$5*BE$6)*1000</f>
        <v>0</v>
      </c>
      <c r="BF41" s="211">
        <f>RawCounts400All!BG41/(PropCntd400!BF41* BF$5*BF$6)*1000</f>
        <v>0</v>
      </c>
      <c r="BG41" s="211">
        <f>RawCounts400All!BH41/(PropCntd400!BG41* BG$5*BG$6)*1000</f>
        <v>0</v>
      </c>
      <c r="BH41" s="211">
        <f>RawCounts400All!BI41/(PropCntd400!BH41* BH$5*BH$6)*1000</f>
        <v>0</v>
      </c>
      <c r="BI41" s="211">
        <f>RawCounts400All!BJ41/(PropCntd400!BI41* BI$5*BI$6)*1000</f>
        <v>89345.79439252337</v>
      </c>
      <c r="BJ41" s="211">
        <f>RawCounts400All!BK41/(PropCntd400!BJ41* BJ$5*BJ$6)*1000</f>
        <v>0</v>
      </c>
      <c r="BK41" s="211">
        <f>RawCounts400All!BL41/(PropCntd400!BK41* BK$5*BK$6)*1000</f>
        <v>0</v>
      </c>
      <c r="BL41" s="211">
        <f>RawCounts400All!BM41/(PropCntd400!BL41* BL$5*BL$6)*1000</f>
        <v>0</v>
      </c>
      <c r="BM41" s="211">
        <f>RawCounts400All!BN41/(PropCntd400!BM41* BM$5*BM$6)*1000</f>
        <v>0</v>
      </c>
      <c r="BN41" s="211">
        <f>RawCounts400All!BO41/(PropCntd400!BN41* BN$5*BN$6)*1000</f>
        <v>0</v>
      </c>
      <c r="BO41" s="211">
        <f>RawCounts400All!BP41/(PropCntd400!BO41* BO$5*BO$6)*1000</f>
        <v>0</v>
      </c>
      <c r="BP41" s="211">
        <f>RawCounts400All!BQ41/(PropCntd400!BP41* BP$5*BP$6)*1000</f>
        <v>0</v>
      </c>
      <c r="BQ41" s="211">
        <f>RawCounts400All!BR41/(PropCntd400!BQ41* BQ$5*BQ$6)*1000</f>
        <v>0</v>
      </c>
      <c r="BR41" s="211">
        <f>RawCounts400All!BS41/(PropCntd400!BR41* BR$5*BR$6)*1000</f>
        <v>0</v>
      </c>
      <c r="BS41" s="47"/>
    </row>
    <row r="42" spans="1:71" ht="16" customHeight="1" x14ac:dyDescent="0.15">
      <c r="A42" s="65" t="s">
        <v>94</v>
      </c>
      <c r="B42" s="160" t="s">
        <v>521</v>
      </c>
      <c r="C42" s="160" t="s">
        <v>240</v>
      </c>
      <c r="D42" s="160" t="s">
        <v>575</v>
      </c>
      <c r="E42" s="131" t="s">
        <v>134</v>
      </c>
      <c r="F42" s="66">
        <v>0.1</v>
      </c>
      <c r="G42" s="66">
        <v>0.6</v>
      </c>
      <c r="H42" s="67">
        <f t="shared" si="1"/>
        <v>2</v>
      </c>
      <c r="I42" s="67">
        <f t="shared" si="1"/>
        <v>12</v>
      </c>
      <c r="J42" s="67">
        <f t="shared" si="2"/>
        <v>2</v>
      </c>
      <c r="K42" s="211">
        <f>RawCounts400All!L42/(PropCntd400!K42* K$5*K$6)*1000</f>
        <v>0</v>
      </c>
      <c r="L42" s="211">
        <f>RawCounts400All!M42/(PropCntd400!L42* L$5*L$6)*1000</f>
        <v>2109.8339719029377</v>
      </c>
      <c r="M42" s="211">
        <f>RawCounts400All!N42/(PropCntd400!M42* M$5*M$6)*1000</f>
        <v>2289.2416225749557</v>
      </c>
      <c r="N42" s="211">
        <f>RawCounts400All!O42/(PropCntd400!N42* N$5*N$6)*1000</f>
        <v>0</v>
      </c>
      <c r="O42" s="211">
        <f>RawCounts400All!P42/(PropCntd400!O42* O$5*O$6)*1000</f>
        <v>0</v>
      </c>
      <c r="P42" s="211">
        <f>RawCounts400All!Q42/(PropCntd400!P42* P$5*P$6)*1000</f>
        <v>0</v>
      </c>
      <c r="Q42" s="211">
        <f>RawCounts400All!R42/(PropCntd400!Q42* Q$5*Q$6)*1000</f>
        <v>0</v>
      </c>
      <c r="R42" s="211">
        <f>RawCounts400All!S42/(PropCntd400!R42* R$5*R$6)*1000</f>
        <v>0</v>
      </c>
      <c r="S42" s="211">
        <f>RawCounts400All!T42/(PropCntd400!S42* S$5*S$6)*1000</f>
        <v>0</v>
      </c>
      <c r="T42" s="211">
        <f>RawCounts400All!U42/(PropCntd400!T42* T$5*T$6)*1000</f>
        <v>0</v>
      </c>
      <c r="U42" s="211">
        <f>RawCounts400All!V42/(PropCntd400!U42* U$5*U$6)*1000</f>
        <v>0</v>
      </c>
      <c r="V42" s="211">
        <f>RawCounts400All!W42/(PropCntd400!V42* V$5*V$6)*1000</f>
        <v>0</v>
      </c>
      <c r="W42" s="211">
        <f>RawCounts400All!X42/(PropCntd400!W42* W$5*W$6)*1000</f>
        <v>0</v>
      </c>
      <c r="X42" s="211">
        <f>RawCounts400All!Y42/(PropCntd400!X42* X$5*X$6)*1000</f>
        <v>0</v>
      </c>
      <c r="Y42" s="211">
        <f>RawCounts400All!Z42/(PropCntd400!Y42* Y$5*Y$6)*1000</f>
        <v>0</v>
      </c>
      <c r="Z42" s="211">
        <f>RawCounts400All!AA42/(PropCntd400!Z42* Z$5*Z$6)*1000</f>
        <v>0</v>
      </c>
      <c r="AA42" s="211">
        <f>RawCounts400All!AB42/(PropCntd400!AA42* AA$5*AA$6)*1000</f>
        <v>0</v>
      </c>
      <c r="AB42" s="211">
        <f>RawCounts400All!AC42/(PropCntd400!AB42* AB$5*AB$6)*1000</f>
        <v>0</v>
      </c>
      <c r="AC42" s="211">
        <f>RawCounts400All!AD42/(PropCntd400!AC42* AC$5*AC$6)*1000</f>
        <v>0</v>
      </c>
      <c r="AD42" s="211">
        <f>RawCounts400All!AE42/(PropCntd400!AD42* AD$5*AD$6)*1000</f>
        <v>0</v>
      </c>
      <c r="AE42" s="211">
        <f>RawCounts400All!AF42/(PropCntd400!AE42* AE$5*AE$6)*1000</f>
        <v>0</v>
      </c>
      <c r="AF42" s="211">
        <f>RawCounts400All!AG42/(PropCntd400!AF42* AF$5*AF$6)*1000</f>
        <v>0</v>
      </c>
      <c r="AG42" s="211">
        <f>RawCounts400All!AH42/(PropCntd400!AG42* AG$5*AG$6)*1000</f>
        <v>0</v>
      </c>
      <c r="AH42" s="211">
        <f>RawCounts400All!AI42/(PropCntd400!AH42* AH$5*AH$6)*1000</f>
        <v>0</v>
      </c>
      <c r="AI42" s="211">
        <f>RawCounts400All!AJ42/(PropCntd400!AI42* AI$5*AI$6)*1000</f>
        <v>0</v>
      </c>
      <c r="AJ42" s="211">
        <f>RawCounts400All!AK42/(PropCntd400!AJ42* AJ$5*AJ$6)*1000</f>
        <v>0</v>
      </c>
      <c r="AK42" s="211">
        <f>RawCounts400All!AL42/(PropCntd400!AK42* AK$5*AK$6)*1000</f>
        <v>0</v>
      </c>
      <c r="AL42" s="211">
        <f>RawCounts400All!AM42/(PropCntd400!AL42* AL$5*AL$6)*1000</f>
        <v>0</v>
      </c>
      <c r="AM42" s="211">
        <f>RawCounts400All!AN42/(PropCntd400!AM42* AM$5*AM$6)*1000</f>
        <v>0</v>
      </c>
      <c r="AN42" s="211">
        <f>RawCounts400All!AO42/(PropCntd400!AN42* AN$5*AN$6)*1000</f>
        <v>0</v>
      </c>
      <c r="AO42" s="211">
        <f>RawCounts400All!AP42/(PropCntd400!AO42* AO$5*AO$6)*1000</f>
        <v>0</v>
      </c>
      <c r="AP42" s="211">
        <f>RawCounts400All!AQ42/(PropCntd400!AP42* AP$5*AP$6)*1000</f>
        <v>0</v>
      </c>
      <c r="AQ42" s="211">
        <f>RawCounts400All!AR42/(PropCntd400!AQ42* AQ$5*AQ$6)*1000</f>
        <v>0</v>
      </c>
      <c r="AR42" s="211">
        <f>RawCounts400All!AS42/(PropCntd400!AR42* AR$5*AR$6)*1000</f>
        <v>0</v>
      </c>
      <c r="AS42" s="211">
        <f>RawCounts400All!AT42/(PropCntd400!AS42* AS$5*AS$6)*1000</f>
        <v>0</v>
      </c>
      <c r="AT42" s="211">
        <f>RawCounts400All!AU42/(PropCntd400!AT42* AT$5*AT$6)*1000</f>
        <v>0</v>
      </c>
      <c r="AU42" s="211">
        <f>RawCounts400All!AV42/(PropCntd400!AU42* AU$5*AU$6)*1000</f>
        <v>0</v>
      </c>
      <c r="AV42" s="211">
        <f>RawCounts400All!AW42/(PropCntd400!AV42* AV$5*AV$6)*1000</f>
        <v>0</v>
      </c>
      <c r="AW42" s="211">
        <f>RawCounts400All!AX42/(PropCntd400!AW42* AW$5*AW$6)*1000</f>
        <v>0</v>
      </c>
      <c r="AX42" s="211">
        <f>RawCounts400All!AY42/(PropCntd400!AX42* AX$5*AX$6)*1000</f>
        <v>0</v>
      </c>
      <c r="AY42" s="211">
        <f>RawCounts400All!AZ42/(PropCntd400!AY42* AY$5*AY$6)*1000</f>
        <v>0</v>
      </c>
      <c r="AZ42" s="211">
        <f>RawCounts400All!BA42/(PropCntd400!AZ42* AZ$5*AZ$6)*1000</f>
        <v>0</v>
      </c>
      <c r="BA42" s="211">
        <f>RawCounts400All!BB42/(PropCntd400!BA42* BA$5*BA$6)*1000</f>
        <v>0</v>
      </c>
      <c r="BB42" s="211">
        <f>RawCounts400All!BC42/(PropCntd400!BB42* BB$5*BB$6)*1000</f>
        <v>0</v>
      </c>
      <c r="BC42" s="211">
        <f>RawCounts400All!BD42/(PropCntd400!BC42* BC$5*BC$6)*1000</f>
        <v>0</v>
      </c>
      <c r="BD42" s="211">
        <f>RawCounts400All!BE42/(PropCntd400!BD42* BD$5*BD$6)*1000</f>
        <v>0</v>
      </c>
      <c r="BE42" s="211">
        <f>RawCounts400All!BF42/(PropCntd400!BE42* BE$5*BE$6)*1000</f>
        <v>0</v>
      </c>
      <c r="BF42" s="211">
        <f>RawCounts400All!BG42/(PropCntd400!BF42* BF$5*BF$6)*1000</f>
        <v>0</v>
      </c>
      <c r="BG42" s="211">
        <f>RawCounts400All!BH42/(PropCntd400!BG42* BG$5*BG$6)*1000</f>
        <v>0</v>
      </c>
      <c r="BH42" s="211">
        <f>RawCounts400All!BI42/(PropCntd400!BH42* BH$5*BH$6)*1000</f>
        <v>0</v>
      </c>
      <c r="BI42" s="211">
        <f>RawCounts400All!BJ42/(PropCntd400!BI42* BI$5*BI$6)*1000</f>
        <v>0</v>
      </c>
      <c r="BJ42" s="211">
        <f>RawCounts400All!BK42/(PropCntd400!BJ42* BJ$5*BJ$6)*1000</f>
        <v>0</v>
      </c>
      <c r="BK42" s="211">
        <f>RawCounts400All!BL42/(PropCntd400!BK42* BK$5*BK$6)*1000</f>
        <v>0</v>
      </c>
      <c r="BL42" s="211">
        <f>RawCounts400All!BM42/(PropCntd400!BL42* BL$5*BL$6)*1000</f>
        <v>0</v>
      </c>
      <c r="BM42" s="211">
        <f>RawCounts400All!BN42/(PropCntd400!BM42* BM$5*BM$6)*1000</f>
        <v>0</v>
      </c>
      <c r="BN42" s="211">
        <f>RawCounts400All!BO42/(PropCntd400!BN42* BN$5*BN$6)*1000</f>
        <v>0</v>
      </c>
      <c r="BO42" s="211">
        <f>RawCounts400All!BP42/(PropCntd400!BO42* BO$5*BO$6)*1000</f>
        <v>0</v>
      </c>
      <c r="BP42" s="211">
        <f>RawCounts400All!BQ42/(PropCntd400!BP42* BP$5*BP$6)*1000</f>
        <v>0</v>
      </c>
      <c r="BQ42" s="211">
        <f>RawCounts400All!BR42/(PropCntd400!BQ42* BQ$5*BQ$6)*1000</f>
        <v>0</v>
      </c>
      <c r="BR42" s="211">
        <f>RawCounts400All!BS42/(PropCntd400!BR42* BR$5*BR$6)*1000</f>
        <v>0</v>
      </c>
      <c r="BS42" s="47"/>
    </row>
    <row r="43" spans="1:71" ht="16" customHeight="1" x14ac:dyDescent="0.15">
      <c r="A43" s="65" t="s">
        <v>95</v>
      </c>
      <c r="B43" s="160" t="s">
        <v>521</v>
      </c>
      <c r="C43" s="160" t="s">
        <v>240</v>
      </c>
      <c r="D43" s="160" t="s">
        <v>577</v>
      </c>
      <c r="E43" s="131" t="s">
        <v>134</v>
      </c>
      <c r="F43" s="66">
        <v>0.1</v>
      </c>
      <c r="G43" s="66">
        <v>1</v>
      </c>
      <c r="H43" s="67">
        <f t="shared" si="1"/>
        <v>2</v>
      </c>
      <c r="I43" s="67">
        <f t="shared" si="1"/>
        <v>20</v>
      </c>
      <c r="J43" s="67">
        <f t="shared" si="2"/>
        <v>2</v>
      </c>
      <c r="K43" s="211">
        <f>RawCounts400All!L43/(PropCntd400!K43* K$5*K$6)*1000</f>
        <v>0</v>
      </c>
      <c r="L43" s="211">
        <f>RawCounts400All!M43/(PropCntd400!L43* L$5*L$6)*1000</f>
        <v>0</v>
      </c>
      <c r="M43" s="211">
        <f>RawCounts400All!N43/(PropCntd400!M43* M$5*M$6)*1000</f>
        <v>0</v>
      </c>
      <c r="N43" s="211">
        <f>RawCounts400All!O43/(PropCntd400!N43* N$5*N$6)*1000</f>
        <v>0</v>
      </c>
      <c r="O43" s="211">
        <f>RawCounts400All!P43/(PropCntd400!O43* O$5*O$6)*1000</f>
        <v>0</v>
      </c>
      <c r="P43" s="211">
        <f>RawCounts400All!Q43/(PropCntd400!P43* P$5*P$6)*1000</f>
        <v>0</v>
      </c>
      <c r="Q43" s="211">
        <f>RawCounts400All!R43/(PropCntd400!Q43* Q$5*Q$6)*1000</f>
        <v>0</v>
      </c>
      <c r="R43" s="211">
        <f>RawCounts400All!S43/(PropCntd400!R43* R$5*R$6)*1000</f>
        <v>0</v>
      </c>
      <c r="S43" s="211">
        <f>RawCounts400All!T43/(PropCntd400!S43* S$5*S$6)*1000</f>
        <v>0</v>
      </c>
      <c r="T43" s="211">
        <f>RawCounts400All!U43/(PropCntd400!T43* T$5*T$6)*1000</f>
        <v>0</v>
      </c>
      <c r="U43" s="211">
        <f>RawCounts400All!V43/(PropCntd400!U43* U$5*U$6)*1000</f>
        <v>0</v>
      </c>
      <c r="V43" s="211">
        <f>RawCounts400All!W43/(PropCntd400!V43* V$5*V$6)*1000</f>
        <v>0</v>
      </c>
      <c r="W43" s="211">
        <f>RawCounts400All!X43/(PropCntd400!W43* W$5*W$6)*1000</f>
        <v>0</v>
      </c>
      <c r="X43" s="211">
        <f>RawCounts400All!Y43/(PropCntd400!X43* X$5*X$6)*1000</f>
        <v>0</v>
      </c>
      <c r="Y43" s="211">
        <f>RawCounts400All!Z43/(PropCntd400!Y43* Y$5*Y$6)*1000</f>
        <v>0</v>
      </c>
      <c r="Z43" s="211">
        <f>RawCounts400All!AA43/(PropCntd400!Z43* Z$5*Z$6)*1000</f>
        <v>0</v>
      </c>
      <c r="AA43" s="211">
        <f>RawCounts400All!AB43/(PropCntd400!AA43* AA$5*AA$6)*1000</f>
        <v>0</v>
      </c>
      <c r="AB43" s="211">
        <f>RawCounts400All!AC43/(PropCntd400!AB43* AB$5*AB$6)*1000</f>
        <v>0</v>
      </c>
      <c r="AC43" s="211">
        <f>RawCounts400All!AD43/(PropCntd400!AC43* AC$5*AC$6)*1000</f>
        <v>0</v>
      </c>
      <c r="AD43" s="211">
        <f>RawCounts400All!AE43/(PropCntd400!AD43* AD$5*AD$6)*1000</f>
        <v>0</v>
      </c>
      <c r="AE43" s="211">
        <f>RawCounts400All!AF43/(PropCntd400!AE43* AE$5*AE$6)*1000</f>
        <v>0</v>
      </c>
      <c r="AF43" s="211">
        <f>RawCounts400All!AG43/(PropCntd400!AF43* AF$5*AF$6)*1000</f>
        <v>0</v>
      </c>
      <c r="AG43" s="211">
        <f>RawCounts400All!AH43/(PropCntd400!AG43* AG$5*AG$6)*1000</f>
        <v>0</v>
      </c>
      <c r="AH43" s="211">
        <f>RawCounts400All!AI43/(PropCntd400!AH43* AH$5*AH$6)*1000</f>
        <v>0</v>
      </c>
      <c r="AI43" s="211">
        <f>RawCounts400All!AJ43/(PropCntd400!AI43* AI$5*AI$6)*1000</f>
        <v>0</v>
      </c>
      <c r="AJ43" s="211">
        <f>RawCounts400All!AK43/(PropCntd400!AJ43* AJ$5*AJ$6)*1000</f>
        <v>0</v>
      </c>
      <c r="AK43" s="211">
        <f>RawCounts400All!AL43/(PropCntd400!AK43* AK$5*AK$6)*1000</f>
        <v>0</v>
      </c>
      <c r="AL43" s="211">
        <f>RawCounts400All!AM43/(PropCntd400!AL43* AL$5*AL$6)*1000</f>
        <v>0</v>
      </c>
      <c r="AM43" s="211">
        <f>RawCounts400All!AN43/(PropCntd400!AM43* AM$5*AM$6)*1000</f>
        <v>0</v>
      </c>
      <c r="AN43" s="211">
        <f>RawCounts400All!AO43/(PropCntd400!AN43* AN$5*AN$6)*1000</f>
        <v>0</v>
      </c>
      <c r="AO43" s="211">
        <f>RawCounts400All!AP43/(PropCntd400!AO43* AO$5*AO$6)*1000</f>
        <v>0</v>
      </c>
      <c r="AP43" s="211">
        <f>RawCounts400All!AQ43/(PropCntd400!AP43* AP$5*AP$6)*1000</f>
        <v>0</v>
      </c>
      <c r="AQ43" s="211">
        <f>RawCounts400All!AR43/(PropCntd400!AQ43* AQ$5*AQ$6)*1000</f>
        <v>0</v>
      </c>
      <c r="AR43" s="211">
        <f>RawCounts400All!AS43/(PropCntd400!AR43* AR$5*AR$6)*1000</f>
        <v>0</v>
      </c>
      <c r="AS43" s="211">
        <f>RawCounts400All!AT43/(PropCntd400!AS43* AS$5*AS$6)*1000</f>
        <v>0</v>
      </c>
      <c r="AT43" s="211">
        <f>RawCounts400All!AU43/(PropCntd400!AT43* AT$5*AT$6)*1000</f>
        <v>0</v>
      </c>
      <c r="AU43" s="211">
        <f>RawCounts400All!AV43/(PropCntd400!AU43* AU$5*AU$6)*1000</f>
        <v>0</v>
      </c>
      <c r="AV43" s="211">
        <f>RawCounts400All!AW43/(PropCntd400!AV43* AV$5*AV$6)*1000</f>
        <v>0</v>
      </c>
      <c r="AW43" s="211">
        <f>RawCounts400All!AX43/(PropCntd400!AW43* AW$5*AW$6)*1000</f>
        <v>0</v>
      </c>
      <c r="AX43" s="211">
        <f>RawCounts400All!AY43/(PropCntd400!AX43* AX$5*AX$6)*1000</f>
        <v>0</v>
      </c>
      <c r="AY43" s="211">
        <f>RawCounts400All!AZ43/(PropCntd400!AY43* AY$5*AY$6)*1000</f>
        <v>0</v>
      </c>
      <c r="AZ43" s="211">
        <f>RawCounts400All!BA43/(PropCntd400!AZ43* AZ$5*AZ$6)*1000</f>
        <v>0</v>
      </c>
      <c r="BA43" s="211">
        <f>RawCounts400All!BB43/(PropCntd400!BA43* BA$5*BA$6)*1000</f>
        <v>0</v>
      </c>
      <c r="BB43" s="211">
        <f>RawCounts400All!BC43/(PropCntd400!BB43* BB$5*BB$6)*1000</f>
        <v>0</v>
      </c>
      <c r="BC43" s="211">
        <f>RawCounts400All!BD43/(PropCntd400!BC43* BC$5*BC$6)*1000</f>
        <v>0</v>
      </c>
      <c r="BD43" s="211">
        <f>RawCounts400All!BE43/(PropCntd400!BD43* BD$5*BD$6)*1000</f>
        <v>623.37662337662346</v>
      </c>
      <c r="BE43" s="211">
        <f>RawCounts400All!BF43/(PropCntd400!BE43* BE$5*BE$6)*1000</f>
        <v>0</v>
      </c>
      <c r="BF43" s="211">
        <f>RawCounts400All!BG43/(PropCntd400!BF43* BF$5*BF$6)*1000</f>
        <v>0</v>
      </c>
      <c r="BG43" s="211">
        <f>RawCounts400All!BH43/(PropCntd400!BG43* BG$5*BG$6)*1000</f>
        <v>0</v>
      </c>
      <c r="BH43" s="211">
        <f>RawCounts400All!BI43/(PropCntd400!BH43* BH$5*BH$6)*1000</f>
        <v>0</v>
      </c>
      <c r="BI43" s="211">
        <f>RawCounts400All!BJ43/(PropCntd400!BI43* BI$5*BI$6)*1000</f>
        <v>59563.862928348914</v>
      </c>
      <c r="BJ43" s="211">
        <f>RawCounts400All!BK43/(PropCntd400!BJ43* BJ$5*BJ$6)*1000</f>
        <v>0</v>
      </c>
      <c r="BK43" s="211">
        <f>RawCounts400All!BL43/(PropCntd400!BK43* BK$5*BK$6)*1000</f>
        <v>0</v>
      </c>
      <c r="BL43" s="211">
        <f>RawCounts400All!BM43/(PropCntd400!BL43* BL$5*BL$6)*1000</f>
        <v>0</v>
      </c>
      <c r="BM43" s="211">
        <f>RawCounts400All!BN43/(PropCntd400!BM43* BM$5*BM$6)*1000</f>
        <v>0</v>
      </c>
      <c r="BN43" s="211">
        <f>RawCounts400All!BO43/(PropCntd400!BN43* BN$5*BN$6)*1000</f>
        <v>0</v>
      </c>
      <c r="BO43" s="211">
        <f>RawCounts400All!BP43/(PropCntd400!BO43* BO$5*BO$6)*1000</f>
        <v>0</v>
      </c>
      <c r="BP43" s="211">
        <f>RawCounts400All!BQ43/(PropCntd400!BP43* BP$5*BP$6)*1000</f>
        <v>0</v>
      </c>
      <c r="BQ43" s="211">
        <f>RawCounts400All!BR43/(PropCntd400!BQ43* BQ$5*BQ$6)*1000</f>
        <v>0</v>
      </c>
      <c r="BR43" s="211">
        <f>RawCounts400All!BS43/(PropCntd400!BR43* BR$5*BR$6)*1000</f>
        <v>0</v>
      </c>
      <c r="BS43" s="47"/>
    </row>
    <row r="44" spans="1:71" ht="16" customHeight="1" x14ac:dyDescent="0.15">
      <c r="A44" s="65" t="s">
        <v>96</v>
      </c>
      <c r="B44" s="160" t="s">
        <v>521</v>
      </c>
      <c r="C44" s="160" t="s">
        <v>240</v>
      </c>
      <c r="D44" s="160" t="s">
        <v>578</v>
      </c>
      <c r="E44" s="131" t="s">
        <v>134</v>
      </c>
      <c r="F44" s="66">
        <v>0.15</v>
      </c>
      <c r="G44" s="66">
        <v>0.6</v>
      </c>
      <c r="H44" s="67">
        <f t="shared" si="1"/>
        <v>3</v>
      </c>
      <c r="I44" s="67">
        <f t="shared" si="1"/>
        <v>12</v>
      </c>
      <c r="J44" s="67">
        <f t="shared" si="2"/>
        <v>3</v>
      </c>
      <c r="K44" s="211">
        <f>RawCounts400All!L44/(PropCntd400!K44* K$5*K$6)*1000</f>
        <v>1927.505330490405</v>
      </c>
      <c r="L44" s="211">
        <f>RawCounts400All!M44/(PropCntd400!L44* L$5*L$6)*1000</f>
        <v>0</v>
      </c>
      <c r="M44" s="211">
        <f>RawCounts400All!N44/(PropCntd400!M44* M$5*M$6)*1000</f>
        <v>0</v>
      </c>
      <c r="N44" s="211">
        <f>RawCounts400All!O44/(PropCntd400!N44* N$5*N$6)*1000</f>
        <v>0</v>
      </c>
      <c r="O44" s="211">
        <f>RawCounts400All!P44/(PropCntd400!O44* O$5*O$6)*1000</f>
        <v>0</v>
      </c>
      <c r="P44" s="211">
        <f>RawCounts400All!Q44/(PropCntd400!P44* P$5*P$6)*1000</f>
        <v>0</v>
      </c>
      <c r="Q44" s="211">
        <f>RawCounts400All!R44/(PropCntd400!Q44* Q$5*Q$6)*1000</f>
        <v>0</v>
      </c>
      <c r="R44" s="211">
        <f>RawCounts400All!S44/(PropCntd400!R44* R$5*R$6)*1000</f>
        <v>0</v>
      </c>
      <c r="S44" s="211">
        <f>RawCounts400All!T44/(PropCntd400!S44* S$5*S$6)*1000</f>
        <v>0</v>
      </c>
      <c r="T44" s="211">
        <f>RawCounts400All!U44/(PropCntd400!T44* T$5*T$6)*1000</f>
        <v>0</v>
      </c>
      <c r="U44" s="211">
        <f>RawCounts400All!V44/(PropCntd400!U44* U$5*U$6)*1000</f>
        <v>0</v>
      </c>
      <c r="V44" s="211">
        <f>RawCounts400All!W44/(PropCntd400!V44* V$5*V$6)*1000</f>
        <v>0</v>
      </c>
      <c r="W44" s="211">
        <f>RawCounts400All!X44/(PropCntd400!W44* W$5*W$6)*1000</f>
        <v>0</v>
      </c>
      <c r="X44" s="211">
        <f>RawCounts400All!Y44/(PropCntd400!X44* X$5*X$6)*1000</f>
        <v>0</v>
      </c>
      <c r="Y44" s="211">
        <f>RawCounts400All!Z44/(PropCntd400!Y44* Y$5*Y$6)*1000</f>
        <v>0</v>
      </c>
      <c r="Z44" s="211">
        <f>RawCounts400All!AA44/(PropCntd400!Z44* Z$5*Z$6)*1000</f>
        <v>0</v>
      </c>
      <c r="AA44" s="211">
        <f>RawCounts400All!AB44/(PropCntd400!AA44* AA$5*AA$6)*1000</f>
        <v>0</v>
      </c>
      <c r="AB44" s="211">
        <f>RawCounts400All!AC44/(PropCntd400!AB44* AB$5*AB$6)*1000</f>
        <v>0</v>
      </c>
      <c r="AC44" s="211">
        <f>RawCounts400All!AD44/(PropCntd400!AC44* AC$5*AC$6)*1000</f>
        <v>0</v>
      </c>
      <c r="AD44" s="211">
        <f>RawCounts400All!AE44/(PropCntd400!AD44* AD$5*AD$6)*1000</f>
        <v>0</v>
      </c>
      <c r="AE44" s="211">
        <f>RawCounts400All!AF44/(PropCntd400!AE44* AE$5*AE$6)*1000</f>
        <v>0</v>
      </c>
      <c r="AF44" s="211">
        <f>RawCounts400All!AG44/(PropCntd400!AF44* AF$5*AF$6)*1000</f>
        <v>0</v>
      </c>
      <c r="AG44" s="211">
        <f>RawCounts400All!AH44/(PropCntd400!AG44* AG$5*AG$6)*1000</f>
        <v>0</v>
      </c>
      <c r="AH44" s="211">
        <f>RawCounts400All!AI44/(PropCntd400!AH44* AH$5*AH$6)*1000</f>
        <v>0</v>
      </c>
      <c r="AI44" s="211">
        <f>RawCounts400All!AJ44/(PropCntd400!AI44* AI$5*AI$6)*1000</f>
        <v>0</v>
      </c>
      <c r="AJ44" s="211">
        <f>RawCounts400All!AK44/(PropCntd400!AJ44* AJ$5*AJ$6)*1000</f>
        <v>0</v>
      </c>
      <c r="AK44" s="211">
        <f>RawCounts400All!AL44/(PropCntd400!AK44* AK$5*AK$6)*1000</f>
        <v>0</v>
      </c>
      <c r="AL44" s="211">
        <f>RawCounts400All!AM44/(PropCntd400!AL44* AL$5*AL$6)*1000</f>
        <v>0</v>
      </c>
      <c r="AM44" s="211">
        <f>RawCounts400All!AN44/(PropCntd400!AM44* AM$5*AM$6)*1000</f>
        <v>0</v>
      </c>
      <c r="AN44" s="211">
        <f>RawCounts400All!AO44/(PropCntd400!AN44* AN$5*AN$6)*1000</f>
        <v>0</v>
      </c>
      <c r="AO44" s="211">
        <f>RawCounts400All!AP44/(PropCntd400!AO44* AO$5*AO$6)*1000</f>
        <v>0</v>
      </c>
      <c r="AP44" s="211">
        <f>RawCounts400All!AQ44/(PropCntd400!AP44* AP$5*AP$6)*1000</f>
        <v>0</v>
      </c>
      <c r="AQ44" s="211">
        <f>RawCounts400All!AR44/(PropCntd400!AQ44* AQ$5*AQ$6)*1000</f>
        <v>0</v>
      </c>
      <c r="AR44" s="211">
        <f>RawCounts400All!AS44/(PropCntd400!AR44* AR$5*AR$6)*1000</f>
        <v>0</v>
      </c>
      <c r="AS44" s="211">
        <f>RawCounts400All!AT44/(PropCntd400!AS44* AS$5*AS$6)*1000</f>
        <v>0</v>
      </c>
      <c r="AT44" s="211">
        <f>RawCounts400All!AU44/(PropCntd400!AT44* AT$5*AT$6)*1000</f>
        <v>0</v>
      </c>
      <c r="AU44" s="211">
        <f>RawCounts400All!AV44/(PropCntd400!AU44* AU$5*AU$6)*1000</f>
        <v>0</v>
      </c>
      <c r="AV44" s="211">
        <f>RawCounts400All!AW44/(PropCntd400!AV44* AV$5*AV$6)*1000</f>
        <v>0</v>
      </c>
      <c r="AW44" s="211">
        <f>RawCounts400All!AX44/(PropCntd400!AW44* AW$5*AW$6)*1000</f>
        <v>0</v>
      </c>
      <c r="AX44" s="211">
        <f>RawCounts400All!AY44/(PropCntd400!AX44* AX$5*AX$6)*1000</f>
        <v>0</v>
      </c>
      <c r="AY44" s="211">
        <f>RawCounts400All!AZ44/(PropCntd400!AY44* AY$5*AY$6)*1000</f>
        <v>0</v>
      </c>
      <c r="AZ44" s="211">
        <f>RawCounts400All!BA44/(PropCntd400!AZ44* AZ$5*AZ$6)*1000</f>
        <v>0</v>
      </c>
      <c r="BA44" s="211">
        <f>RawCounts400All!BB44/(PropCntd400!BA44* BA$5*BA$6)*1000</f>
        <v>0</v>
      </c>
      <c r="BB44" s="211">
        <f>RawCounts400All!BC44/(PropCntd400!BB44* BB$5*BB$6)*1000</f>
        <v>0</v>
      </c>
      <c r="BC44" s="211">
        <f>RawCounts400All!BD44/(PropCntd400!BC44* BC$5*BC$6)*1000</f>
        <v>0</v>
      </c>
      <c r="BD44" s="211">
        <f>RawCounts400All!BE44/(PropCntd400!BD44* BD$5*BD$6)*1000</f>
        <v>0</v>
      </c>
      <c r="BE44" s="211">
        <f>RawCounts400All!BF44/(PropCntd400!BE44* BE$5*BE$6)*1000</f>
        <v>0</v>
      </c>
      <c r="BF44" s="211">
        <f>RawCounts400All!BG44/(PropCntd400!BF44* BF$5*BF$6)*1000</f>
        <v>0</v>
      </c>
      <c r="BG44" s="211">
        <f>RawCounts400All!BH44/(PropCntd400!BG44* BG$5*BG$6)*1000</f>
        <v>0</v>
      </c>
      <c r="BH44" s="211">
        <f>RawCounts400All!BI44/(PropCntd400!BH44* BH$5*BH$6)*1000</f>
        <v>0</v>
      </c>
      <c r="BI44" s="211">
        <f>RawCounts400All!BJ44/(PropCntd400!BI44* BI$5*BI$6)*1000</f>
        <v>0</v>
      </c>
      <c r="BJ44" s="211">
        <f>RawCounts400All!BK44/(PropCntd400!BJ44* BJ$5*BJ$6)*1000</f>
        <v>0</v>
      </c>
      <c r="BK44" s="211">
        <f>RawCounts400All!BL44/(PropCntd400!BK44* BK$5*BK$6)*1000</f>
        <v>0</v>
      </c>
      <c r="BL44" s="211">
        <f>RawCounts400All!BM44/(PropCntd400!BL44* BL$5*BL$6)*1000</f>
        <v>0</v>
      </c>
      <c r="BM44" s="211">
        <f>RawCounts400All!BN44/(PropCntd400!BM44* BM$5*BM$6)*1000</f>
        <v>0</v>
      </c>
      <c r="BN44" s="211">
        <f>RawCounts400All!BO44/(PropCntd400!BN44* BN$5*BN$6)*1000</f>
        <v>0</v>
      </c>
      <c r="BO44" s="211">
        <f>RawCounts400All!BP44/(PropCntd400!BO44* BO$5*BO$6)*1000</f>
        <v>0</v>
      </c>
      <c r="BP44" s="211">
        <f>RawCounts400All!BQ44/(PropCntd400!BP44* BP$5*BP$6)*1000</f>
        <v>0</v>
      </c>
      <c r="BQ44" s="211">
        <f>RawCounts400All!BR44/(PropCntd400!BQ44* BQ$5*BQ$6)*1000</f>
        <v>0</v>
      </c>
      <c r="BR44" s="211">
        <f>RawCounts400All!BS44/(PropCntd400!BR44* BR$5*BR$6)*1000</f>
        <v>0</v>
      </c>
      <c r="BS44" s="47"/>
    </row>
    <row r="45" spans="1:71" ht="16" customHeight="1" x14ac:dyDescent="0.15">
      <c r="A45" s="65" t="s">
        <v>97</v>
      </c>
      <c r="B45" s="160" t="s">
        <v>521</v>
      </c>
      <c r="C45" s="160" t="s">
        <v>240</v>
      </c>
      <c r="D45" s="160" t="s">
        <v>579</v>
      </c>
      <c r="E45" s="131" t="s">
        <v>134</v>
      </c>
      <c r="F45" s="66">
        <v>0.2</v>
      </c>
      <c r="G45" s="66">
        <v>0.5</v>
      </c>
      <c r="H45" s="67">
        <f t="shared" si="1"/>
        <v>4</v>
      </c>
      <c r="I45" s="67">
        <f t="shared" si="1"/>
        <v>10</v>
      </c>
      <c r="J45" s="67">
        <f t="shared" si="2"/>
        <v>4</v>
      </c>
      <c r="K45" s="211">
        <f>RawCounts400All!L45/(PropCntd400!K45* K$5*K$6)*1000</f>
        <v>0</v>
      </c>
      <c r="L45" s="211">
        <f>RawCounts400All!M45/(PropCntd400!L45* L$5*L$6)*1000</f>
        <v>0</v>
      </c>
      <c r="M45" s="211">
        <f>RawCounts400All!N45/(PropCntd400!M45* M$5*M$6)*1000</f>
        <v>0</v>
      </c>
      <c r="N45" s="211">
        <f>RawCounts400All!O45/(PropCntd400!N45* N$5*N$6)*1000</f>
        <v>0</v>
      </c>
      <c r="O45" s="211">
        <f>RawCounts400All!P45/(PropCntd400!O45* O$5*O$6)*1000</f>
        <v>0</v>
      </c>
      <c r="P45" s="211">
        <f>RawCounts400All!Q45/(PropCntd400!P45* P$5*P$6)*1000</f>
        <v>0</v>
      </c>
      <c r="Q45" s="211">
        <f>RawCounts400All!R45/(PropCntd400!Q45* Q$5*Q$6)*1000</f>
        <v>0</v>
      </c>
      <c r="R45" s="211">
        <f>RawCounts400All!S45/(PropCntd400!R45* R$5*R$6)*1000</f>
        <v>0</v>
      </c>
      <c r="S45" s="211">
        <f>RawCounts400All!T45/(PropCntd400!S45* S$5*S$6)*1000</f>
        <v>0</v>
      </c>
      <c r="T45" s="211">
        <f>RawCounts400All!U45/(PropCntd400!T45* T$5*T$6)*1000</f>
        <v>0</v>
      </c>
      <c r="U45" s="211">
        <f>RawCounts400All!V45/(PropCntd400!U45* U$5*U$6)*1000</f>
        <v>0</v>
      </c>
      <c r="V45" s="211">
        <f>RawCounts400All!W45/(PropCntd400!V45* V$5*V$6)*1000</f>
        <v>0</v>
      </c>
      <c r="W45" s="211">
        <f>RawCounts400All!X45/(PropCntd400!W45* W$5*W$6)*1000</f>
        <v>0</v>
      </c>
      <c r="X45" s="211">
        <f>RawCounts400All!Y45/(PropCntd400!X45* X$5*X$6)*1000</f>
        <v>0</v>
      </c>
      <c r="Y45" s="211">
        <f>RawCounts400All!Z45/(PropCntd400!Y45* Y$5*Y$6)*1000</f>
        <v>0</v>
      </c>
      <c r="Z45" s="211">
        <f>RawCounts400All!AA45/(PropCntd400!Z45* Z$5*Z$6)*1000</f>
        <v>576.3416477702192</v>
      </c>
      <c r="AA45" s="211">
        <f>RawCounts400All!AB45/(PropCntd400!AA45* AA$5*AA$6)*1000</f>
        <v>0</v>
      </c>
      <c r="AB45" s="211">
        <f>RawCounts400All!AC45/(PropCntd400!AB45* AB$5*AB$6)*1000</f>
        <v>0</v>
      </c>
      <c r="AC45" s="211">
        <f>RawCounts400All!AD45/(PropCntd400!AC45* AC$5*AC$6)*1000</f>
        <v>0</v>
      </c>
      <c r="AD45" s="211">
        <f>RawCounts400All!AE45/(PropCntd400!AD45* AD$5*AD$6)*1000</f>
        <v>0</v>
      </c>
      <c r="AE45" s="211">
        <f>RawCounts400All!AF45/(PropCntd400!AE45* AE$5*AE$6)*1000</f>
        <v>0</v>
      </c>
      <c r="AF45" s="211">
        <f>RawCounts400All!AG45/(PropCntd400!AF45* AF$5*AF$6)*1000</f>
        <v>0</v>
      </c>
      <c r="AG45" s="211">
        <f>RawCounts400All!AH45/(PropCntd400!AG45* AG$5*AG$6)*1000</f>
        <v>0</v>
      </c>
      <c r="AH45" s="211">
        <f>RawCounts400All!AI45/(PropCntd400!AH45* AH$5*AH$6)*1000</f>
        <v>0</v>
      </c>
      <c r="AI45" s="211">
        <f>RawCounts400All!AJ45/(PropCntd400!AI45* AI$5*AI$6)*1000</f>
        <v>0</v>
      </c>
      <c r="AJ45" s="211">
        <f>RawCounts400All!AK45/(PropCntd400!AJ45* AJ$5*AJ$6)*1000</f>
        <v>0</v>
      </c>
      <c r="AK45" s="211">
        <f>RawCounts400All!AL45/(PropCntd400!AK45* AK$5*AK$6)*1000</f>
        <v>0</v>
      </c>
      <c r="AL45" s="211">
        <f>RawCounts400All!AM45/(PropCntd400!AL45* AL$5*AL$6)*1000</f>
        <v>0</v>
      </c>
      <c r="AM45" s="211">
        <f>RawCounts400All!AN45/(PropCntd400!AM45* AM$5*AM$6)*1000</f>
        <v>0</v>
      </c>
      <c r="AN45" s="211">
        <f>RawCounts400All!AO45/(PropCntd400!AN45* AN$5*AN$6)*1000</f>
        <v>0</v>
      </c>
      <c r="AO45" s="211">
        <f>RawCounts400All!AP45/(PropCntd400!AO45* AO$5*AO$6)*1000</f>
        <v>0</v>
      </c>
      <c r="AP45" s="211">
        <f>RawCounts400All!AQ45/(PropCntd400!AP45* AP$5*AP$6)*1000</f>
        <v>0</v>
      </c>
      <c r="AQ45" s="211">
        <f>RawCounts400All!AR45/(PropCntd400!AQ45* AQ$5*AQ$6)*1000</f>
        <v>0</v>
      </c>
      <c r="AR45" s="211">
        <f>RawCounts400All!AS45/(PropCntd400!AR45* AR$5*AR$6)*1000</f>
        <v>0</v>
      </c>
      <c r="AS45" s="211">
        <f>RawCounts400All!AT45/(PropCntd400!AS45* AS$5*AS$6)*1000</f>
        <v>0</v>
      </c>
      <c r="AT45" s="211">
        <f>RawCounts400All!AU45/(PropCntd400!AT45* AT$5*AT$6)*1000</f>
        <v>0</v>
      </c>
      <c r="AU45" s="211">
        <f>RawCounts400All!AV45/(PropCntd400!AU45* AU$5*AU$6)*1000</f>
        <v>0</v>
      </c>
      <c r="AV45" s="211">
        <f>RawCounts400All!AW45/(PropCntd400!AV45* AV$5*AV$6)*1000</f>
        <v>0</v>
      </c>
      <c r="AW45" s="211">
        <f>RawCounts400All!AX45/(PropCntd400!AW45* AW$5*AW$6)*1000</f>
        <v>0</v>
      </c>
      <c r="AX45" s="211">
        <f>RawCounts400All!AY45/(PropCntd400!AX45* AX$5*AX$6)*1000</f>
        <v>0</v>
      </c>
      <c r="AY45" s="211">
        <f>RawCounts400All!AZ45/(PropCntd400!AY45* AY$5*AY$6)*1000</f>
        <v>0</v>
      </c>
      <c r="AZ45" s="211">
        <f>RawCounts400All!BA45/(PropCntd400!AZ45* AZ$5*AZ$6)*1000</f>
        <v>0</v>
      </c>
      <c r="BA45" s="211">
        <f>RawCounts400All!BB45/(PropCntd400!BA45* BA$5*BA$6)*1000</f>
        <v>0</v>
      </c>
      <c r="BB45" s="211">
        <f>RawCounts400All!BC45/(PropCntd400!BB45* BB$5*BB$6)*1000</f>
        <v>0</v>
      </c>
      <c r="BC45" s="211">
        <f>RawCounts400All!BD45/(PropCntd400!BC45* BC$5*BC$6)*1000</f>
        <v>0</v>
      </c>
      <c r="BD45" s="211">
        <f>RawCounts400All!BE45/(PropCntd400!BD45* BD$5*BD$6)*1000</f>
        <v>0</v>
      </c>
      <c r="BE45" s="211">
        <f>RawCounts400All!BF45/(PropCntd400!BE45* BE$5*BE$6)*1000</f>
        <v>946.42857142857144</v>
      </c>
      <c r="BF45" s="211">
        <f>RawCounts400All!BG45/(PropCntd400!BF45* BF$5*BF$6)*1000</f>
        <v>0</v>
      </c>
      <c r="BG45" s="211">
        <f>RawCounts400All!BH45/(PropCntd400!BG45* BG$5*BG$6)*1000</f>
        <v>0</v>
      </c>
      <c r="BH45" s="211">
        <f>RawCounts400All!BI45/(PropCntd400!BH45* BH$5*BH$6)*1000</f>
        <v>0</v>
      </c>
      <c r="BI45" s="211">
        <f>RawCounts400All!BJ45/(PropCntd400!BI45* BI$5*BI$6)*1000</f>
        <v>0</v>
      </c>
      <c r="BJ45" s="211">
        <f>RawCounts400All!BK45/(PropCntd400!BJ45* BJ$5*BJ$6)*1000</f>
        <v>0</v>
      </c>
      <c r="BK45" s="211">
        <f>RawCounts400All!BL45/(PropCntd400!BK45* BK$5*BK$6)*1000</f>
        <v>0</v>
      </c>
      <c r="BL45" s="211">
        <f>RawCounts400All!BM45/(PropCntd400!BL45* BL$5*BL$6)*1000</f>
        <v>0</v>
      </c>
      <c r="BM45" s="211">
        <f>RawCounts400All!BN45/(PropCntd400!BM45* BM$5*BM$6)*1000</f>
        <v>0</v>
      </c>
      <c r="BN45" s="211">
        <f>RawCounts400All!BO45/(PropCntd400!BN45* BN$5*BN$6)*1000</f>
        <v>0</v>
      </c>
      <c r="BO45" s="211">
        <f>RawCounts400All!BP45/(PropCntd400!BO45* BO$5*BO$6)*1000</f>
        <v>0</v>
      </c>
      <c r="BP45" s="211">
        <f>RawCounts400All!BQ45/(PropCntd400!BP45* BP$5*BP$6)*1000</f>
        <v>45962.264150943389</v>
      </c>
      <c r="BQ45" s="211">
        <f>RawCounts400All!BR45/(PropCntd400!BQ45* BQ$5*BQ$6)*1000</f>
        <v>0</v>
      </c>
      <c r="BR45" s="211">
        <f>RawCounts400All!BS45/(PropCntd400!BR45* BR$5*BR$6)*1000</f>
        <v>0</v>
      </c>
      <c r="BS45" s="47"/>
    </row>
    <row r="46" spans="1:71" ht="16" customHeight="1" x14ac:dyDescent="0.15">
      <c r="A46" s="65" t="s">
        <v>98</v>
      </c>
      <c r="B46" s="160" t="s">
        <v>521</v>
      </c>
      <c r="C46" s="160" t="s">
        <v>240</v>
      </c>
      <c r="D46" s="160" t="s">
        <v>580</v>
      </c>
      <c r="E46" s="131" t="s">
        <v>134</v>
      </c>
      <c r="F46" s="66">
        <v>0.2</v>
      </c>
      <c r="G46" s="66">
        <v>1.2</v>
      </c>
      <c r="H46" s="67">
        <f t="shared" si="1"/>
        <v>4</v>
      </c>
      <c r="I46" s="67">
        <f t="shared" si="1"/>
        <v>24</v>
      </c>
      <c r="J46" s="67">
        <f t="shared" si="2"/>
        <v>4</v>
      </c>
      <c r="K46" s="211">
        <f>RawCounts400All!L46/(PropCntd400!K46* K$5*K$6)*1000</f>
        <v>0</v>
      </c>
      <c r="L46" s="211">
        <f>RawCounts400All!M46/(PropCntd400!L46* L$5*L$6)*1000</f>
        <v>0</v>
      </c>
      <c r="M46" s="211">
        <f>RawCounts400All!N46/(PropCntd400!M46* M$5*M$6)*1000</f>
        <v>0</v>
      </c>
      <c r="N46" s="211">
        <f>RawCounts400All!O46/(PropCntd400!N46* N$5*N$6)*1000</f>
        <v>0</v>
      </c>
      <c r="O46" s="211">
        <f>RawCounts400All!P46/(PropCntd400!O46* O$5*O$6)*1000</f>
        <v>0</v>
      </c>
      <c r="P46" s="211">
        <f>RawCounts400All!Q46/(PropCntd400!P46* P$5*P$6)*1000</f>
        <v>0</v>
      </c>
      <c r="Q46" s="211">
        <f>RawCounts400All!R46/(PropCntd400!Q46* Q$5*Q$6)*1000</f>
        <v>0</v>
      </c>
      <c r="R46" s="211">
        <f>RawCounts400All!S46/(PropCntd400!R46* R$5*R$6)*1000</f>
        <v>0</v>
      </c>
      <c r="S46" s="211">
        <f>RawCounts400All!T46/(PropCntd400!S46* S$5*S$6)*1000</f>
        <v>0</v>
      </c>
      <c r="T46" s="211">
        <f>RawCounts400All!U46/(PropCntd400!T46* T$5*T$6)*1000</f>
        <v>0</v>
      </c>
      <c r="U46" s="211">
        <f>RawCounts400All!V46/(PropCntd400!U46* U$5*U$6)*1000</f>
        <v>0</v>
      </c>
      <c r="V46" s="211">
        <f>RawCounts400All!W46/(PropCntd400!V46* V$5*V$6)*1000</f>
        <v>0</v>
      </c>
      <c r="W46" s="211">
        <f>RawCounts400All!X46/(PropCntd400!W46* W$5*W$6)*1000</f>
        <v>0</v>
      </c>
      <c r="X46" s="211">
        <f>RawCounts400All!Y46/(PropCntd400!X46* X$5*X$6)*1000</f>
        <v>2212.1669180492713</v>
      </c>
      <c r="Y46" s="211">
        <f>RawCounts400All!Z46/(PropCntd400!Y46* Y$5*Y$6)*1000</f>
        <v>0</v>
      </c>
      <c r="Z46" s="211">
        <f>RawCounts400All!AA46/(PropCntd400!Z46* Z$5*Z$6)*1000</f>
        <v>0</v>
      </c>
      <c r="AA46" s="211">
        <f>RawCounts400All!AB46/(PropCntd400!AA46* AA$5*AA$6)*1000</f>
        <v>0</v>
      </c>
      <c r="AB46" s="211">
        <f>RawCounts400All!AC46/(PropCntd400!AB46* AB$5*AB$6)*1000</f>
        <v>0</v>
      </c>
      <c r="AC46" s="211">
        <f>RawCounts400All!AD46/(PropCntd400!AC46* AC$5*AC$6)*1000</f>
        <v>0</v>
      </c>
      <c r="AD46" s="211">
        <f>RawCounts400All!AE46/(PropCntd400!AD46* AD$5*AD$6)*1000</f>
        <v>0</v>
      </c>
      <c r="AE46" s="211">
        <f>RawCounts400All!AF46/(PropCntd400!AE46* AE$5*AE$6)*1000</f>
        <v>0</v>
      </c>
      <c r="AF46" s="211">
        <f>RawCounts400All!AG46/(PropCntd400!AF46* AF$5*AF$6)*1000</f>
        <v>0</v>
      </c>
      <c r="AG46" s="211">
        <f>RawCounts400All!AH46/(PropCntd400!AG46* AG$5*AG$6)*1000</f>
        <v>0</v>
      </c>
      <c r="AH46" s="211">
        <f>RawCounts400All!AI46/(PropCntd400!AH46* AH$5*AH$6)*1000</f>
        <v>0</v>
      </c>
      <c r="AI46" s="211">
        <f>RawCounts400All!AJ46/(PropCntd400!AI46* AI$5*AI$6)*1000</f>
        <v>0</v>
      </c>
      <c r="AJ46" s="211">
        <f>RawCounts400All!AK46/(PropCntd400!AJ46* AJ$5*AJ$6)*1000</f>
        <v>0</v>
      </c>
      <c r="AK46" s="211">
        <f>RawCounts400All!AL46/(PropCntd400!AK46* AK$5*AK$6)*1000</f>
        <v>0</v>
      </c>
      <c r="AL46" s="211">
        <f>RawCounts400All!AM46/(PropCntd400!AL46* AL$5*AL$6)*1000</f>
        <v>0</v>
      </c>
      <c r="AM46" s="211">
        <f>RawCounts400All!AN46/(PropCntd400!AM46* AM$5*AM$6)*1000</f>
        <v>0</v>
      </c>
      <c r="AN46" s="211">
        <f>RawCounts400All!AO46/(PropCntd400!AN46* AN$5*AN$6)*1000</f>
        <v>0</v>
      </c>
      <c r="AO46" s="211">
        <f>RawCounts400All!AP46/(PropCntd400!AO46* AO$5*AO$6)*1000</f>
        <v>0</v>
      </c>
      <c r="AP46" s="211">
        <f>RawCounts400All!AQ46/(PropCntd400!AP46* AP$5*AP$6)*1000</f>
        <v>0</v>
      </c>
      <c r="AQ46" s="211">
        <f>RawCounts400All!AR46/(PropCntd400!AQ46* AQ$5*AQ$6)*1000</f>
        <v>0</v>
      </c>
      <c r="AR46" s="211">
        <f>RawCounts400All!AS46/(PropCntd400!AR46* AR$5*AR$6)*1000</f>
        <v>0</v>
      </c>
      <c r="AS46" s="211">
        <f>RawCounts400All!AT46/(PropCntd400!AS46* AS$5*AS$6)*1000</f>
        <v>0</v>
      </c>
      <c r="AT46" s="211">
        <f>RawCounts400All!AU46/(PropCntd400!AT46* AT$5*AT$6)*1000</f>
        <v>0</v>
      </c>
      <c r="AU46" s="211">
        <f>RawCounts400All!AV46/(PropCntd400!AU46* AU$5*AU$6)*1000</f>
        <v>0</v>
      </c>
      <c r="AV46" s="211">
        <f>RawCounts400All!AW46/(PropCntd400!AV46* AV$5*AV$6)*1000</f>
        <v>0</v>
      </c>
      <c r="AW46" s="211">
        <f>RawCounts400All!AX46/(PropCntd400!AW46* AW$5*AW$6)*1000</f>
        <v>0</v>
      </c>
      <c r="AX46" s="211">
        <f>RawCounts400All!AY46/(PropCntd400!AX46* AX$5*AX$6)*1000</f>
        <v>0</v>
      </c>
      <c r="AY46" s="211">
        <f>RawCounts400All!AZ46/(PropCntd400!AY46* AY$5*AY$6)*1000</f>
        <v>0</v>
      </c>
      <c r="AZ46" s="211">
        <f>RawCounts400All!BA46/(PropCntd400!AZ46* AZ$5*AZ$6)*1000</f>
        <v>0</v>
      </c>
      <c r="BA46" s="211">
        <f>RawCounts400All!BB46/(PropCntd400!BA46* BA$5*BA$6)*1000</f>
        <v>0</v>
      </c>
      <c r="BB46" s="211">
        <f>RawCounts400All!BC46/(PropCntd400!BB46* BB$5*BB$6)*1000</f>
        <v>0</v>
      </c>
      <c r="BC46" s="211">
        <f>RawCounts400All!BD46/(PropCntd400!BC46* BC$5*BC$6)*1000</f>
        <v>0</v>
      </c>
      <c r="BD46" s="211">
        <f>RawCounts400All!BE46/(PropCntd400!BD46* BD$5*BD$6)*1000</f>
        <v>0</v>
      </c>
      <c r="BE46" s="211">
        <f>RawCounts400All!BF46/(PropCntd400!BE46* BE$5*BE$6)*1000</f>
        <v>0</v>
      </c>
      <c r="BF46" s="211">
        <f>RawCounts400All!BG46/(PropCntd400!BF46* BF$5*BF$6)*1000</f>
        <v>0</v>
      </c>
      <c r="BG46" s="211">
        <f>RawCounts400All!BH46/(PropCntd400!BG46* BG$5*BG$6)*1000</f>
        <v>0</v>
      </c>
      <c r="BH46" s="211">
        <f>RawCounts400All!BI46/(PropCntd400!BH46* BH$5*BH$6)*1000</f>
        <v>0</v>
      </c>
      <c r="BI46" s="211">
        <f>RawCounts400All!BJ46/(PropCntd400!BI46* BI$5*BI$6)*1000</f>
        <v>0</v>
      </c>
      <c r="BJ46" s="211">
        <f>RawCounts400All!BK46/(PropCntd400!BJ46* BJ$5*BJ$6)*1000</f>
        <v>40646.900269541773</v>
      </c>
      <c r="BK46" s="211">
        <f>RawCounts400All!BL46/(PropCntd400!BK46* BK$5*BK$6)*1000</f>
        <v>4613.6101499423303</v>
      </c>
      <c r="BL46" s="211">
        <f>RawCounts400All!BM46/(PropCntd400!BL46* BL$5*BL$6)*1000</f>
        <v>0</v>
      </c>
      <c r="BM46" s="211">
        <f>RawCounts400All!BN46/(PropCntd400!BM46* BM$5*BM$6)*1000</f>
        <v>7177.0334928229659</v>
      </c>
      <c r="BN46" s="211">
        <f>RawCounts400All!BO46/(PropCntd400!BN46* BN$5*BN$6)*1000</f>
        <v>40393.442622950832</v>
      </c>
      <c r="BO46" s="211">
        <f>RawCounts400All!BP46/(PropCntd400!BO46* BO$5*BO$6)*1000</f>
        <v>0</v>
      </c>
      <c r="BP46" s="211">
        <f>RawCounts400All!BQ46/(PropCntd400!BP46* BP$5*BP$6)*1000</f>
        <v>0</v>
      </c>
      <c r="BQ46" s="211">
        <f>RawCounts400All!BR46/(PropCntd400!BQ46* BQ$5*BQ$6)*1000</f>
        <v>0</v>
      </c>
      <c r="BR46" s="211">
        <f>RawCounts400All!BS46/(PropCntd400!BR46* BR$5*BR$6)*1000</f>
        <v>0</v>
      </c>
      <c r="BS46" s="47"/>
    </row>
    <row r="47" spans="1:71" ht="16" customHeight="1" x14ac:dyDescent="0.15">
      <c r="A47" s="65" t="s">
        <v>99</v>
      </c>
      <c r="B47" s="160" t="s">
        <v>521</v>
      </c>
      <c r="C47" s="160" t="s">
        <v>240</v>
      </c>
      <c r="D47" s="160" t="s">
        <v>581</v>
      </c>
      <c r="E47" s="131" t="s">
        <v>134</v>
      </c>
      <c r="F47" s="66">
        <v>0.2</v>
      </c>
      <c r="G47" s="66">
        <v>1.8</v>
      </c>
      <c r="H47" s="67">
        <f t="shared" si="1"/>
        <v>4</v>
      </c>
      <c r="I47" s="67">
        <f t="shared" si="1"/>
        <v>36</v>
      </c>
      <c r="J47" s="67">
        <f t="shared" si="2"/>
        <v>4</v>
      </c>
      <c r="K47" s="211">
        <f>RawCounts400All!L47/(PropCntd400!K47* K$5*K$6)*1000</f>
        <v>0</v>
      </c>
      <c r="L47" s="211">
        <f>RawCounts400All!M47/(PropCntd400!L47* L$5*L$6)*1000</f>
        <v>0</v>
      </c>
      <c r="M47" s="211">
        <f>RawCounts400All!N47/(PropCntd400!M47* M$5*M$6)*1000</f>
        <v>0</v>
      </c>
      <c r="N47" s="211">
        <f>RawCounts400All!O47/(PropCntd400!N47* N$5*N$6)*1000</f>
        <v>0</v>
      </c>
      <c r="O47" s="211">
        <f>RawCounts400All!P47/(PropCntd400!O47* O$5*O$6)*1000</f>
        <v>0</v>
      </c>
      <c r="P47" s="211">
        <f>RawCounts400All!Q47/(PropCntd400!P47* P$5*P$6)*1000</f>
        <v>0</v>
      </c>
      <c r="Q47" s="211">
        <f>RawCounts400All!R47/(PropCntd400!Q47* Q$5*Q$6)*1000</f>
        <v>0</v>
      </c>
      <c r="R47" s="211">
        <f>RawCounts400All!S47/(PropCntd400!R47* R$5*R$6)*1000</f>
        <v>0</v>
      </c>
      <c r="S47" s="211">
        <f>RawCounts400All!T47/(PropCntd400!S47* S$5*S$6)*1000</f>
        <v>0</v>
      </c>
      <c r="T47" s="211">
        <f>RawCounts400All!U47/(PropCntd400!T47* T$5*T$6)*1000</f>
        <v>0</v>
      </c>
      <c r="U47" s="211">
        <f>RawCounts400All!V47/(PropCntd400!U47* U$5*U$6)*1000</f>
        <v>0</v>
      </c>
      <c r="V47" s="211">
        <f>RawCounts400All!W47/(PropCntd400!V47* V$5*V$6)*1000</f>
        <v>0</v>
      </c>
      <c r="W47" s="211">
        <f>RawCounts400All!X47/(PropCntd400!W47* W$5*W$6)*1000</f>
        <v>0</v>
      </c>
      <c r="X47" s="211">
        <f>RawCounts400All!Y47/(PropCntd400!X47* X$5*X$6)*1000</f>
        <v>0</v>
      </c>
      <c r="Y47" s="211">
        <f>RawCounts400All!Z47/(PropCntd400!Y47* Y$5*Y$6)*1000</f>
        <v>0</v>
      </c>
      <c r="Z47" s="211">
        <f>RawCounts400All!AA47/(PropCntd400!Z47* Z$5*Z$6)*1000</f>
        <v>0</v>
      </c>
      <c r="AA47" s="211">
        <f>RawCounts400All!AB47/(PropCntd400!AA47* AA$5*AA$6)*1000</f>
        <v>0</v>
      </c>
      <c r="AB47" s="211">
        <f>RawCounts400All!AC47/(PropCntd400!AB47* AB$5*AB$6)*1000</f>
        <v>0</v>
      </c>
      <c r="AC47" s="211">
        <f>RawCounts400All!AD47/(PropCntd400!AC47* AC$5*AC$6)*1000</f>
        <v>0</v>
      </c>
      <c r="AD47" s="211">
        <f>RawCounts400All!AE47/(PropCntd400!AD47* AD$5*AD$6)*1000</f>
        <v>0</v>
      </c>
      <c r="AE47" s="211">
        <f>RawCounts400All!AF47/(PropCntd400!AE47* AE$5*AE$6)*1000</f>
        <v>0</v>
      </c>
      <c r="AF47" s="211">
        <f>RawCounts400All!AG47/(PropCntd400!AF47* AF$5*AF$6)*1000</f>
        <v>0</v>
      </c>
      <c r="AG47" s="211">
        <f>RawCounts400All!AH47/(PropCntd400!AG47* AG$5*AG$6)*1000</f>
        <v>0</v>
      </c>
      <c r="AH47" s="211">
        <f>RawCounts400All!AI47/(PropCntd400!AH47* AH$5*AH$6)*1000</f>
        <v>0</v>
      </c>
      <c r="AI47" s="211">
        <f>RawCounts400All!AJ47/(PropCntd400!AI47* AI$5*AI$6)*1000</f>
        <v>0</v>
      </c>
      <c r="AJ47" s="211">
        <f>RawCounts400All!AK47/(PropCntd400!AJ47* AJ$5*AJ$6)*1000</f>
        <v>0</v>
      </c>
      <c r="AK47" s="211">
        <f>RawCounts400All!AL47/(PropCntd400!AK47* AK$5*AK$6)*1000</f>
        <v>0</v>
      </c>
      <c r="AL47" s="211">
        <f>RawCounts400All!AM47/(PropCntd400!AL47* AL$5*AL$6)*1000</f>
        <v>0</v>
      </c>
      <c r="AM47" s="211">
        <f>RawCounts400All!AN47/(PropCntd400!AM47* AM$5*AM$6)*1000</f>
        <v>0</v>
      </c>
      <c r="AN47" s="211">
        <f>RawCounts400All!AO47/(PropCntd400!AN47* AN$5*AN$6)*1000</f>
        <v>0</v>
      </c>
      <c r="AO47" s="211">
        <f>RawCounts400All!AP47/(PropCntd400!AO47* AO$5*AO$6)*1000</f>
        <v>0</v>
      </c>
      <c r="AP47" s="211">
        <f>RawCounts400All!AQ47/(PropCntd400!AP47* AP$5*AP$6)*1000</f>
        <v>0</v>
      </c>
      <c r="AQ47" s="211">
        <f>RawCounts400All!AR47/(PropCntd400!AQ47* AQ$5*AQ$6)*1000</f>
        <v>0</v>
      </c>
      <c r="AR47" s="211">
        <f>RawCounts400All!AS47/(PropCntd400!AR47* AR$5*AR$6)*1000</f>
        <v>0</v>
      </c>
      <c r="AS47" s="211">
        <f>RawCounts400All!AT47/(PropCntd400!AS47* AS$5*AS$6)*1000</f>
        <v>0</v>
      </c>
      <c r="AT47" s="211">
        <f>RawCounts400All!AU47/(PropCntd400!AT47* AT$5*AT$6)*1000</f>
        <v>0</v>
      </c>
      <c r="AU47" s="211">
        <f>RawCounts400All!AV47/(PropCntd400!AU47* AU$5*AU$6)*1000</f>
        <v>0</v>
      </c>
      <c r="AV47" s="211">
        <f>RawCounts400All!AW47/(PropCntd400!AV47* AV$5*AV$6)*1000</f>
        <v>0</v>
      </c>
      <c r="AW47" s="211">
        <f>RawCounts400All!AX47/(PropCntd400!AW47* AW$5*AW$6)*1000</f>
        <v>0</v>
      </c>
      <c r="AX47" s="211">
        <f>RawCounts400All!AY47/(PropCntd400!AX47* AX$5*AX$6)*1000</f>
        <v>0</v>
      </c>
      <c r="AY47" s="211">
        <f>RawCounts400All!AZ47/(PropCntd400!AY47* AY$5*AY$6)*1000</f>
        <v>0</v>
      </c>
      <c r="AZ47" s="211">
        <f>RawCounts400All!BA47/(PropCntd400!AZ47* AZ$5*AZ$6)*1000</f>
        <v>0</v>
      </c>
      <c r="BA47" s="211">
        <f>RawCounts400All!BB47/(PropCntd400!BA47* BA$5*BA$6)*1000</f>
        <v>0</v>
      </c>
      <c r="BB47" s="211">
        <f>RawCounts400All!BC47/(PropCntd400!BB47* BB$5*BB$6)*1000</f>
        <v>0</v>
      </c>
      <c r="BC47" s="211">
        <f>RawCounts400All!BD47/(PropCntd400!BC47* BC$5*BC$6)*1000</f>
        <v>0</v>
      </c>
      <c r="BD47" s="211">
        <f>RawCounts400All!BE47/(PropCntd400!BD47* BD$5*BD$6)*1000</f>
        <v>0</v>
      </c>
      <c r="BE47" s="211">
        <f>RawCounts400All!BF47/(PropCntd400!BE47* BE$5*BE$6)*1000</f>
        <v>0</v>
      </c>
      <c r="BF47" s="211">
        <f>RawCounts400All!BG47/(PropCntd400!BF47* BF$5*BF$6)*1000</f>
        <v>0</v>
      </c>
      <c r="BG47" s="211">
        <f>RawCounts400All!BH47/(PropCntd400!BG47* BG$5*BG$6)*1000</f>
        <v>0</v>
      </c>
      <c r="BH47" s="211">
        <f>RawCounts400All!BI47/(PropCntd400!BH47* BH$5*BH$6)*1000</f>
        <v>0</v>
      </c>
      <c r="BI47" s="211">
        <f>RawCounts400All!BJ47/(PropCntd400!BI47* BI$5*BI$6)*1000</f>
        <v>0</v>
      </c>
      <c r="BJ47" s="211">
        <f>RawCounts400All!BK47/(PropCntd400!BJ47* BJ$5*BJ$6)*1000</f>
        <v>0</v>
      </c>
      <c r="BK47" s="211">
        <f>RawCounts400All!BL47/(PropCntd400!BK47* BK$5*BK$6)*1000</f>
        <v>0</v>
      </c>
      <c r="BL47" s="211">
        <f>RawCounts400All!BM47/(PropCntd400!BL47* BL$5*BL$6)*1000</f>
        <v>0</v>
      </c>
      <c r="BM47" s="211">
        <f>RawCounts400All!BN47/(PropCntd400!BM47* BM$5*BM$6)*1000</f>
        <v>12918.660287081339</v>
      </c>
      <c r="BN47" s="211">
        <f>RawCounts400All!BO47/(PropCntd400!BN47* BN$5*BN$6)*1000</f>
        <v>0</v>
      </c>
      <c r="BO47" s="211">
        <f>RawCounts400All!BP47/(PropCntd400!BO47* BO$5*BO$6)*1000</f>
        <v>6779.6610169491532</v>
      </c>
      <c r="BP47" s="211">
        <f>RawCounts400All!BQ47/(PropCntd400!BP47* BP$5*BP$6)*1000</f>
        <v>0</v>
      </c>
      <c r="BQ47" s="211">
        <f>RawCounts400All!BR47/(PropCntd400!BQ47* BQ$5*BQ$6)*1000</f>
        <v>0</v>
      </c>
      <c r="BR47" s="211">
        <f>RawCounts400All!BS47/(PropCntd400!BR47* BR$5*BR$6)*1000</f>
        <v>0</v>
      </c>
      <c r="BS47" s="47"/>
    </row>
    <row r="48" spans="1:71" ht="16" customHeight="1" x14ac:dyDescent="0.15">
      <c r="A48" s="68" t="s">
        <v>100</v>
      </c>
      <c r="B48" s="163" t="s">
        <v>521</v>
      </c>
      <c r="C48" s="163" t="s">
        <v>240</v>
      </c>
      <c r="D48" s="163" t="s">
        <v>582</v>
      </c>
      <c r="E48" s="131" t="s">
        <v>134</v>
      </c>
      <c r="F48" s="69">
        <v>0.1</v>
      </c>
      <c r="G48" s="69">
        <v>1</v>
      </c>
      <c r="H48" s="54">
        <f t="shared" si="1"/>
        <v>2</v>
      </c>
      <c r="I48" s="54">
        <f t="shared" si="1"/>
        <v>20</v>
      </c>
      <c r="J48" s="54">
        <f t="shared" si="2"/>
        <v>2</v>
      </c>
      <c r="K48" s="211">
        <f>RawCounts400All!L48/(PropCntd400!K48* K$5*K$6)*1000</f>
        <v>0</v>
      </c>
      <c r="L48" s="211">
        <f>RawCounts400All!M48/(PropCntd400!L48* L$5*L$6)*1000</f>
        <v>0</v>
      </c>
      <c r="M48" s="211">
        <f>RawCounts400All!N48/(PropCntd400!M48* M$5*M$6)*1000</f>
        <v>0</v>
      </c>
      <c r="N48" s="211">
        <f>RawCounts400All!O48/(PropCntd400!N48* N$5*N$6)*1000</f>
        <v>0</v>
      </c>
      <c r="O48" s="211">
        <f>RawCounts400All!P48/(PropCntd400!O48* O$5*O$6)*1000</f>
        <v>0</v>
      </c>
      <c r="P48" s="211">
        <f>RawCounts400All!Q48/(PropCntd400!P48* P$5*P$6)*1000</f>
        <v>0</v>
      </c>
      <c r="Q48" s="211">
        <f>RawCounts400All!R48/(PropCntd400!Q48* Q$5*Q$6)*1000</f>
        <v>0</v>
      </c>
      <c r="R48" s="211">
        <f>RawCounts400All!S48/(PropCntd400!R48* R$5*R$6)*1000</f>
        <v>0</v>
      </c>
      <c r="S48" s="211">
        <f>RawCounts400All!T48/(PropCntd400!S48* S$5*S$6)*1000</f>
        <v>0</v>
      </c>
      <c r="T48" s="211">
        <f>RawCounts400All!U48/(PropCntd400!T48* T$5*T$6)*1000</f>
        <v>0</v>
      </c>
      <c r="U48" s="211">
        <f>RawCounts400All!V48/(PropCntd400!U48* U$5*U$6)*1000</f>
        <v>0</v>
      </c>
      <c r="V48" s="211">
        <f>RawCounts400All!W48/(PropCntd400!V48* V$5*V$6)*1000</f>
        <v>0</v>
      </c>
      <c r="W48" s="211">
        <f>RawCounts400All!X48/(PropCntd400!W48* W$5*W$6)*1000</f>
        <v>0</v>
      </c>
      <c r="X48" s="211">
        <f>RawCounts400All!Y48/(PropCntd400!X48* X$5*X$6)*1000</f>
        <v>0</v>
      </c>
      <c r="Y48" s="211">
        <f>RawCounts400All!Z48/(PropCntd400!Y48* Y$5*Y$6)*1000</f>
        <v>0</v>
      </c>
      <c r="Z48" s="211">
        <f>RawCounts400All!AA48/(PropCntd400!Z48* Z$5*Z$6)*1000</f>
        <v>0</v>
      </c>
      <c r="AA48" s="211">
        <f>RawCounts400All!AB48/(PropCntd400!AA48* AA$5*AA$6)*1000</f>
        <v>0</v>
      </c>
      <c r="AB48" s="211">
        <f>RawCounts400All!AC48/(PropCntd400!AB48* AB$5*AB$6)*1000</f>
        <v>0</v>
      </c>
      <c r="AC48" s="211">
        <f>RawCounts400All!AD48/(PropCntd400!AC48* AC$5*AC$6)*1000</f>
        <v>0</v>
      </c>
      <c r="AD48" s="211">
        <f>RawCounts400All!AE48/(PropCntd400!AD48* AD$5*AD$6)*1000</f>
        <v>0</v>
      </c>
      <c r="AE48" s="211">
        <f>RawCounts400All!AF48/(PropCntd400!AE48* AE$5*AE$6)*1000</f>
        <v>0</v>
      </c>
      <c r="AF48" s="211">
        <f>RawCounts400All!AG48/(PropCntd400!AF48* AF$5*AF$6)*1000</f>
        <v>0</v>
      </c>
      <c r="AG48" s="211">
        <f>RawCounts400All!AH48/(PropCntd400!AG48* AG$5*AG$6)*1000</f>
        <v>0</v>
      </c>
      <c r="AH48" s="211">
        <f>RawCounts400All!AI48/(PropCntd400!AH48* AH$5*AH$6)*1000</f>
        <v>0</v>
      </c>
      <c r="AI48" s="211">
        <f>RawCounts400All!AJ48/(PropCntd400!AI48* AI$5*AI$6)*1000</f>
        <v>0</v>
      </c>
      <c r="AJ48" s="211">
        <f>RawCounts400All!AK48/(PropCntd400!AJ48* AJ$5*AJ$6)*1000</f>
        <v>0</v>
      </c>
      <c r="AK48" s="211">
        <f>RawCounts400All!AL48/(PropCntd400!AK48* AK$5*AK$6)*1000</f>
        <v>0</v>
      </c>
      <c r="AL48" s="211">
        <f>RawCounts400All!AM48/(PropCntd400!AL48* AL$5*AL$6)*1000</f>
        <v>0</v>
      </c>
      <c r="AM48" s="211">
        <f>RawCounts400All!AN48/(PropCntd400!AM48* AM$5*AM$6)*1000</f>
        <v>0</v>
      </c>
      <c r="AN48" s="211">
        <f>RawCounts400All!AO48/(PropCntd400!AN48* AN$5*AN$6)*1000</f>
        <v>0</v>
      </c>
      <c r="AO48" s="211">
        <f>RawCounts400All!AP48/(PropCntd400!AO48* AO$5*AO$6)*1000</f>
        <v>0</v>
      </c>
      <c r="AP48" s="211">
        <f>RawCounts400All!AQ48/(PropCntd400!AP48* AP$5*AP$6)*1000</f>
        <v>0</v>
      </c>
      <c r="AQ48" s="211">
        <f>RawCounts400All!AR48/(PropCntd400!AQ48* AQ$5*AQ$6)*1000</f>
        <v>0</v>
      </c>
      <c r="AR48" s="211">
        <f>RawCounts400All!AS48/(PropCntd400!AR48* AR$5*AR$6)*1000</f>
        <v>0</v>
      </c>
      <c r="AS48" s="211">
        <f>RawCounts400All!AT48/(PropCntd400!AS48* AS$5*AS$6)*1000</f>
        <v>0</v>
      </c>
      <c r="AT48" s="211">
        <f>RawCounts400All!AU48/(PropCntd400!AT48* AT$5*AT$6)*1000</f>
        <v>0</v>
      </c>
      <c r="AU48" s="211">
        <f>RawCounts400All!AV48/(PropCntd400!AU48* AU$5*AU$6)*1000</f>
        <v>0</v>
      </c>
      <c r="AV48" s="211">
        <f>RawCounts400All!AW48/(PropCntd400!AV48* AV$5*AV$6)*1000</f>
        <v>0</v>
      </c>
      <c r="AW48" s="211">
        <f>RawCounts400All!AX48/(PropCntd400!AW48* AW$5*AW$6)*1000</f>
        <v>0</v>
      </c>
      <c r="AX48" s="211">
        <f>RawCounts400All!AY48/(PropCntd400!AX48* AX$5*AX$6)*1000</f>
        <v>0</v>
      </c>
      <c r="AY48" s="211">
        <f>RawCounts400All!AZ48/(PropCntd400!AY48* AY$5*AY$6)*1000</f>
        <v>0</v>
      </c>
      <c r="AZ48" s="211">
        <f>RawCounts400All!BA48/(PropCntd400!AZ48* AZ$5*AZ$6)*1000</f>
        <v>0</v>
      </c>
      <c r="BA48" s="211">
        <f>RawCounts400All!BB48/(PropCntd400!BA48* BA$5*BA$6)*1000</f>
        <v>0</v>
      </c>
      <c r="BB48" s="211">
        <f>RawCounts400All!BC48/(PropCntd400!BB48* BB$5*BB$6)*1000</f>
        <v>4040.4040404040406</v>
      </c>
      <c r="BC48" s="211">
        <f>RawCounts400All!BD48/(PropCntd400!BC48* BC$5*BC$6)*1000</f>
        <v>0</v>
      </c>
      <c r="BD48" s="211">
        <f>RawCounts400All!BE48/(PropCntd400!BD48* BD$5*BD$6)*1000</f>
        <v>2337.6623376623379</v>
      </c>
      <c r="BE48" s="211">
        <f>RawCounts400All!BF48/(PropCntd400!BE48* BE$5*BE$6)*1000</f>
        <v>0</v>
      </c>
      <c r="BF48" s="211">
        <f>RawCounts400All!BG48/(PropCntd400!BF48* BF$5*BF$6)*1000</f>
        <v>5326.3157894736842</v>
      </c>
      <c r="BG48" s="211">
        <f>RawCounts400All!BH48/(PropCntd400!BG48* BG$5*BG$6)*1000</f>
        <v>0</v>
      </c>
      <c r="BH48" s="211">
        <f>RawCounts400All!BI48/(PropCntd400!BH48* BH$5*BH$6)*1000</f>
        <v>0</v>
      </c>
      <c r="BI48" s="211">
        <f>RawCounts400All!BJ48/(PropCntd400!BI48* BI$5*BI$6)*1000</f>
        <v>0</v>
      </c>
      <c r="BJ48" s="211">
        <f>RawCounts400All!BK48/(PropCntd400!BJ48* BJ$5*BJ$6)*1000</f>
        <v>0</v>
      </c>
      <c r="BK48" s="211">
        <f>RawCounts400All!BL48/(PropCntd400!BK48* BK$5*BK$6)*1000</f>
        <v>0</v>
      </c>
      <c r="BL48" s="211">
        <f>RawCounts400All!BM48/(PropCntd400!BL48* BL$5*BL$6)*1000</f>
        <v>0</v>
      </c>
      <c r="BM48" s="211">
        <f>RawCounts400All!BN48/(PropCntd400!BM48* BM$5*BM$6)*1000</f>
        <v>0</v>
      </c>
      <c r="BN48" s="211">
        <f>RawCounts400All!BO48/(PropCntd400!BN48* BN$5*BN$6)*1000</f>
        <v>0</v>
      </c>
      <c r="BO48" s="211">
        <f>RawCounts400All!BP48/(PropCntd400!BO48* BO$5*BO$6)*1000</f>
        <v>0</v>
      </c>
      <c r="BP48" s="211">
        <f>RawCounts400All!BQ48/(PropCntd400!BP48* BP$5*BP$6)*1000</f>
        <v>0</v>
      </c>
      <c r="BQ48" s="211">
        <f>RawCounts400All!BR48/(PropCntd400!BQ48* BQ$5*BQ$6)*1000</f>
        <v>0</v>
      </c>
      <c r="BR48" s="211">
        <f>RawCounts400All!BS48/(PropCntd400!BR48* BR$5*BR$6)*1000</f>
        <v>0</v>
      </c>
      <c r="BS48" s="47"/>
    </row>
    <row r="49" spans="1:83" ht="16" customHeight="1" x14ac:dyDescent="0.15">
      <c r="A49" s="68" t="s">
        <v>101</v>
      </c>
      <c r="B49" s="163" t="s">
        <v>521</v>
      </c>
      <c r="C49" s="163" t="s">
        <v>240</v>
      </c>
      <c r="D49" s="163" t="s">
        <v>583</v>
      </c>
      <c r="E49" s="131" t="s">
        <v>134</v>
      </c>
      <c r="F49" s="69">
        <v>0.15</v>
      </c>
      <c r="G49" s="69">
        <v>1</v>
      </c>
      <c r="H49" s="54">
        <f t="shared" si="1"/>
        <v>3</v>
      </c>
      <c r="I49" s="54">
        <f t="shared" si="1"/>
        <v>20</v>
      </c>
      <c r="J49" s="54">
        <f t="shared" si="2"/>
        <v>3</v>
      </c>
      <c r="K49" s="211">
        <f>RawCounts400All!L49/(PropCntd400!K49* K$5*K$6)*1000</f>
        <v>0</v>
      </c>
      <c r="L49" s="211">
        <f>RawCounts400All!M49/(PropCntd400!L49* L$5*L$6)*1000</f>
        <v>0</v>
      </c>
      <c r="M49" s="211">
        <f>RawCounts400All!N49/(PropCntd400!M49* M$5*M$6)*1000</f>
        <v>0</v>
      </c>
      <c r="N49" s="211">
        <f>RawCounts400All!O49/(PropCntd400!N49* N$5*N$6)*1000</f>
        <v>0</v>
      </c>
      <c r="O49" s="211">
        <f>RawCounts400All!P49/(PropCntd400!O49* O$5*O$6)*1000</f>
        <v>0</v>
      </c>
      <c r="P49" s="211">
        <f>RawCounts400All!Q49/(PropCntd400!P49* P$5*P$6)*1000</f>
        <v>0</v>
      </c>
      <c r="Q49" s="211">
        <f>RawCounts400All!R49/(PropCntd400!Q49* Q$5*Q$6)*1000</f>
        <v>0</v>
      </c>
      <c r="R49" s="211">
        <f>RawCounts400All!S49/(PropCntd400!R49* R$5*R$6)*1000</f>
        <v>0</v>
      </c>
      <c r="S49" s="211">
        <f>RawCounts400All!T49/(PropCntd400!S49* S$5*S$6)*1000</f>
        <v>0</v>
      </c>
      <c r="T49" s="211">
        <f>RawCounts400All!U49/(PropCntd400!T49* T$5*T$6)*1000</f>
        <v>0</v>
      </c>
      <c r="U49" s="211">
        <f>RawCounts400All!V49/(PropCntd400!U49* U$5*U$6)*1000</f>
        <v>0</v>
      </c>
      <c r="V49" s="211">
        <f>RawCounts400All!W49/(PropCntd400!V49* V$5*V$6)*1000</f>
        <v>0</v>
      </c>
      <c r="W49" s="211">
        <f>RawCounts400All!X49/(PropCntd400!W49* W$5*W$6)*1000</f>
        <v>0</v>
      </c>
      <c r="X49" s="211">
        <f>RawCounts400All!Y49/(PropCntd400!X49* X$5*X$6)*1000</f>
        <v>0</v>
      </c>
      <c r="Y49" s="211">
        <f>RawCounts400All!Z49/(PropCntd400!Y49* Y$5*Y$6)*1000</f>
        <v>0</v>
      </c>
      <c r="Z49" s="211">
        <f>RawCounts400All!AA49/(PropCntd400!Z49* Z$5*Z$6)*1000</f>
        <v>0</v>
      </c>
      <c r="AA49" s="211">
        <f>RawCounts400All!AB49/(PropCntd400!AA49* AA$5*AA$6)*1000</f>
        <v>0</v>
      </c>
      <c r="AB49" s="211">
        <f>RawCounts400All!AC49/(PropCntd400!AB49* AB$5*AB$6)*1000</f>
        <v>0</v>
      </c>
      <c r="AC49" s="211">
        <f>RawCounts400All!AD49/(PropCntd400!AC49* AC$5*AC$6)*1000</f>
        <v>0</v>
      </c>
      <c r="AD49" s="211">
        <f>RawCounts400All!AE49/(PropCntd400!AD49* AD$5*AD$6)*1000</f>
        <v>0</v>
      </c>
      <c r="AE49" s="211">
        <f>RawCounts400All!AF49/(PropCntd400!AE49* AE$5*AE$6)*1000</f>
        <v>0</v>
      </c>
      <c r="AF49" s="211">
        <f>RawCounts400All!AG49/(PropCntd400!AF49* AF$5*AF$6)*1000</f>
        <v>0</v>
      </c>
      <c r="AG49" s="211">
        <f>RawCounts400All!AH49/(PropCntd400!AG49* AG$5*AG$6)*1000</f>
        <v>0</v>
      </c>
      <c r="AH49" s="211">
        <f>RawCounts400All!AI49/(PropCntd400!AH49* AH$5*AH$6)*1000</f>
        <v>3461.5384615384614</v>
      </c>
      <c r="AI49" s="211">
        <f>RawCounts400All!AJ49/(PropCntd400!AI49* AI$5*AI$6)*1000</f>
        <v>0</v>
      </c>
      <c r="AJ49" s="211">
        <f>RawCounts400All!AK49/(PropCntd400!AJ49* AJ$5*AJ$6)*1000</f>
        <v>0</v>
      </c>
      <c r="AK49" s="211">
        <f>RawCounts400All!AL49/(PropCntd400!AK49* AK$5*AK$6)*1000</f>
        <v>0</v>
      </c>
      <c r="AL49" s="211">
        <f>RawCounts400All!AM49/(PropCntd400!AL49* AL$5*AL$6)*1000</f>
        <v>0</v>
      </c>
      <c r="AM49" s="211">
        <f>RawCounts400All!AN49/(PropCntd400!AM49* AM$5*AM$6)*1000</f>
        <v>0</v>
      </c>
      <c r="AN49" s="211">
        <f>RawCounts400All!AO49/(PropCntd400!AN49* AN$5*AN$6)*1000</f>
        <v>0</v>
      </c>
      <c r="AO49" s="211">
        <f>RawCounts400All!AP49/(PropCntd400!AO49* AO$5*AO$6)*1000</f>
        <v>0</v>
      </c>
      <c r="AP49" s="211">
        <f>RawCounts400All!AQ49/(PropCntd400!AP49* AP$5*AP$6)*1000</f>
        <v>0</v>
      </c>
      <c r="AQ49" s="211">
        <f>RawCounts400All!AR49/(PropCntd400!AQ49* AQ$5*AQ$6)*1000</f>
        <v>0</v>
      </c>
      <c r="AR49" s="211">
        <f>RawCounts400All!AS49/(PropCntd400!AR49* AR$5*AR$6)*1000</f>
        <v>0</v>
      </c>
      <c r="AS49" s="211">
        <f>RawCounts400All!AT49/(PropCntd400!AS49* AS$5*AS$6)*1000</f>
        <v>0</v>
      </c>
      <c r="AT49" s="211">
        <f>RawCounts400All!AU49/(PropCntd400!AT49* AT$5*AT$6)*1000</f>
        <v>0</v>
      </c>
      <c r="AU49" s="211">
        <f>RawCounts400All!AV49/(PropCntd400!AU49* AU$5*AU$6)*1000</f>
        <v>0</v>
      </c>
      <c r="AV49" s="211">
        <f>RawCounts400All!AW49/(PropCntd400!AV49* AV$5*AV$6)*1000</f>
        <v>0</v>
      </c>
      <c r="AW49" s="211">
        <f>RawCounts400All!AX49/(PropCntd400!AW49* AW$5*AW$6)*1000</f>
        <v>0</v>
      </c>
      <c r="AX49" s="211">
        <f>RawCounts400All!AY49/(PropCntd400!AX49* AX$5*AX$6)*1000</f>
        <v>0</v>
      </c>
      <c r="AY49" s="211">
        <f>RawCounts400All!AZ49/(PropCntd400!AY49* AY$5*AY$6)*1000</f>
        <v>0</v>
      </c>
      <c r="AZ49" s="211">
        <f>RawCounts400All!BA49/(PropCntd400!AZ49* AZ$5*AZ$6)*1000</f>
        <v>0</v>
      </c>
      <c r="BA49" s="211">
        <f>RawCounts400All!BB49/(PropCntd400!BA49* BA$5*BA$6)*1000</f>
        <v>0</v>
      </c>
      <c r="BB49" s="211">
        <f>RawCounts400All!BC49/(PropCntd400!BB49* BB$5*BB$6)*1000</f>
        <v>0</v>
      </c>
      <c r="BC49" s="211">
        <f>RawCounts400All!BD49/(PropCntd400!BC49* BC$5*BC$6)*1000</f>
        <v>0</v>
      </c>
      <c r="BD49" s="211">
        <f>RawCounts400All!BE49/(PropCntd400!BD49* BD$5*BD$6)*1000</f>
        <v>0</v>
      </c>
      <c r="BE49" s="211">
        <f>RawCounts400All!BF49/(PropCntd400!BE49* BE$5*BE$6)*1000</f>
        <v>0</v>
      </c>
      <c r="BF49" s="211">
        <f>RawCounts400All!BG49/(PropCntd400!BF49* BF$5*BF$6)*1000</f>
        <v>0</v>
      </c>
      <c r="BG49" s="211">
        <f>RawCounts400All!BH49/(PropCntd400!BG49* BG$5*BG$6)*1000</f>
        <v>0</v>
      </c>
      <c r="BH49" s="211">
        <f>RawCounts400All!BI49/(PropCntd400!BH49* BH$5*BH$6)*1000</f>
        <v>0</v>
      </c>
      <c r="BI49" s="211">
        <f>RawCounts400All!BJ49/(PropCntd400!BI49* BI$5*BI$6)*1000</f>
        <v>0</v>
      </c>
      <c r="BJ49" s="211">
        <f>RawCounts400All!BK49/(PropCntd400!BJ49* BJ$5*BJ$6)*1000</f>
        <v>0</v>
      </c>
      <c r="BK49" s="211">
        <f>RawCounts400All!BL49/(PropCntd400!BK49* BK$5*BK$6)*1000</f>
        <v>0</v>
      </c>
      <c r="BL49" s="211">
        <f>RawCounts400All!BM49/(PropCntd400!BL49* BL$5*BL$6)*1000</f>
        <v>0</v>
      </c>
      <c r="BM49" s="211">
        <f>RawCounts400All!BN49/(PropCntd400!BM49* BM$5*BM$6)*1000</f>
        <v>2153.1100478468898</v>
      </c>
      <c r="BN49" s="211">
        <f>RawCounts400All!BO49/(PropCntd400!BN49* BN$5*BN$6)*1000</f>
        <v>0</v>
      </c>
      <c r="BO49" s="211">
        <f>RawCounts400All!BP49/(PropCntd400!BO49* BO$5*BO$6)*1000</f>
        <v>0</v>
      </c>
      <c r="BP49" s="211">
        <f>RawCounts400All!BQ49/(PropCntd400!BP49* BP$5*BP$6)*1000</f>
        <v>0</v>
      </c>
      <c r="BQ49" s="211">
        <f>RawCounts400All!BR49/(PropCntd400!BQ49* BQ$5*BQ$6)*1000</f>
        <v>0</v>
      </c>
      <c r="BR49" s="211">
        <f>RawCounts400All!BS49/(PropCntd400!BR49* BR$5*BR$6)*1000</f>
        <v>0</v>
      </c>
      <c r="BS49" s="47"/>
    </row>
    <row r="50" spans="1:83" ht="16" customHeight="1" x14ac:dyDescent="0.15">
      <c r="A50" s="68" t="s">
        <v>102</v>
      </c>
      <c r="B50" s="163" t="s">
        <v>521</v>
      </c>
      <c r="C50" s="163" t="s">
        <v>240</v>
      </c>
      <c r="D50" s="163" t="s">
        <v>584</v>
      </c>
      <c r="E50" s="131" t="s">
        <v>134</v>
      </c>
      <c r="F50" s="69">
        <v>0.2</v>
      </c>
      <c r="G50" s="69">
        <v>0.6</v>
      </c>
      <c r="H50" s="54">
        <f t="shared" si="1"/>
        <v>4</v>
      </c>
      <c r="I50" s="54">
        <f t="shared" si="1"/>
        <v>12</v>
      </c>
      <c r="J50" s="54">
        <f t="shared" si="2"/>
        <v>4</v>
      </c>
      <c r="K50" s="211">
        <f>RawCounts400All!L50/(PropCntd400!K50* K$5*K$6)*1000</f>
        <v>0</v>
      </c>
      <c r="L50" s="211">
        <f>RawCounts400All!M50/(PropCntd400!L50* L$5*L$6)*1000</f>
        <v>0</v>
      </c>
      <c r="M50" s="211">
        <f>RawCounts400All!N50/(PropCntd400!M50* M$5*M$6)*1000</f>
        <v>0</v>
      </c>
      <c r="N50" s="211">
        <f>RawCounts400All!O50/(PropCntd400!N50* N$5*N$6)*1000</f>
        <v>0</v>
      </c>
      <c r="O50" s="211">
        <f>RawCounts400All!P50/(PropCntd400!O50* O$5*O$6)*1000</f>
        <v>0</v>
      </c>
      <c r="P50" s="211">
        <f>RawCounts400All!Q50/(PropCntd400!P50* P$5*P$6)*1000</f>
        <v>0</v>
      </c>
      <c r="Q50" s="211">
        <f>RawCounts400All!R50/(PropCntd400!Q50* Q$5*Q$6)*1000</f>
        <v>0</v>
      </c>
      <c r="R50" s="211">
        <f>RawCounts400All!S50/(PropCntd400!R50* R$5*R$6)*1000</f>
        <v>0</v>
      </c>
      <c r="S50" s="211">
        <f>RawCounts400All!T50/(PropCntd400!S50* S$5*S$6)*1000</f>
        <v>0</v>
      </c>
      <c r="T50" s="211">
        <f>RawCounts400All!U50/(PropCntd400!T50* T$5*T$6)*1000</f>
        <v>0</v>
      </c>
      <c r="U50" s="211">
        <f>RawCounts400All!V50/(PropCntd400!U50* U$5*U$6)*1000</f>
        <v>0</v>
      </c>
      <c r="V50" s="211">
        <f>RawCounts400All!W50/(PropCntd400!V50* V$5*V$6)*1000</f>
        <v>0</v>
      </c>
      <c r="W50" s="211">
        <f>RawCounts400All!X50/(PropCntd400!W50* W$5*W$6)*1000</f>
        <v>0</v>
      </c>
      <c r="X50" s="211">
        <f>RawCounts400All!Y50/(PropCntd400!X50* X$5*X$6)*1000</f>
        <v>0</v>
      </c>
      <c r="Y50" s="211">
        <f>RawCounts400All!Z50/(PropCntd400!Y50* Y$5*Y$6)*1000</f>
        <v>0</v>
      </c>
      <c r="Z50" s="211">
        <f>RawCounts400All!AA50/(PropCntd400!Z50* Z$5*Z$6)*1000</f>
        <v>0</v>
      </c>
      <c r="AA50" s="211">
        <f>RawCounts400All!AB50/(PropCntd400!AA50* AA$5*AA$6)*1000</f>
        <v>0</v>
      </c>
      <c r="AB50" s="211">
        <f>RawCounts400All!AC50/(PropCntd400!AB50* AB$5*AB$6)*1000</f>
        <v>0</v>
      </c>
      <c r="AC50" s="211">
        <f>RawCounts400All!AD50/(PropCntd400!AC50* AC$5*AC$6)*1000</f>
        <v>0</v>
      </c>
      <c r="AD50" s="211">
        <f>RawCounts400All!AE50/(PropCntd400!AD50* AD$5*AD$6)*1000</f>
        <v>0</v>
      </c>
      <c r="AE50" s="211">
        <f>RawCounts400All!AF50/(PropCntd400!AE50* AE$5*AE$6)*1000</f>
        <v>2518.693427784337</v>
      </c>
      <c r="AF50" s="211">
        <f>RawCounts400All!AG50/(PropCntd400!AF50* AF$5*AF$6)*1000</f>
        <v>0</v>
      </c>
      <c r="AG50" s="211">
        <f>RawCounts400All!AH50/(PropCntd400!AG50* AG$5*AG$6)*1000</f>
        <v>0</v>
      </c>
      <c r="AH50" s="211">
        <f>RawCounts400All!AI50/(PropCntd400!AH50* AH$5*AH$6)*1000</f>
        <v>0</v>
      </c>
      <c r="AI50" s="211">
        <f>RawCounts400All!AJ50/(PropCntd400!AI50* AI$5*AI$6)*1000</f>
        <v>0</v>
      </c>
      <c r="AJ50" s="211">
        <f>RawCounts400All!AK50/(PropCntd400!AJ50* AJ$5*AJ$6)*1000</f>
        <v>0</v>
      </c>
      <c r="AK50" s="211">
        <f>RawCounts400All!AL50/(PropCntd400!AK50* AK$5*AK$6)*1000</f>
        <v>0</v>
      </c>
      <c r="AL50" s="211">
        <f>RawCounts400All!AM50/(PropCntd400!AL50* AL$5*AL$6)*1000</f>
        <v>0</v>
      </c>
      <c r="AM50" s="211">
        <f>RawCounts400All!AN50/(PropCntd400!AM50* AM$5*AM$6)*1000</f>
        <v>0</v>
      </c>
      <c r="AN50" s="211">
        <f>RawCounts400All!AO50/(PropCntd400!AN50* AN$5*AN$6)*1000</f>
        <v>0</v>
      </c>
      <c r="AO50" s="211">
        <f>RawCounts400All!AP50/(PropCntd400!AO50* AO$5*AO$6)*1000</f>
        <v>0</v>
      </c>
      <c r="AP50" s="211">
        <f>RawCounts400All!AQ50/(PropCntd400!AP50* AP$5*AP$6)*1000</f>
        <v>0</v>
      </c>
      <c r="AQ50" s="211">
        <f>RawCounts400All!AR50/(PropCntd400!AQ50* AQ$5*AQ$6)*1000</f>
        <v>0</v>
      </c>
      <c r="AR50" s="211">
        <f>RawCounts400All!AS50/(PropCntd400!AR50* AR$5*AR$6)*1000</f>
        <v>4416.666666666667</v>
      </c>
      <c r="AS50" s="211">
        <f>RawCounts400All!AT50/(PropCntd400!AS50* AS$5*AS$6)*1000</f>
        <v>0</v>
      </c>
      <c r="AT50" s="211">
        <f>RawCounts400All!AU50/(PropCntd400!AT50* AT$5*AT$6)*1000</f>
        <v>0</v>
      </c>
      <c r="AU50" s="211">
        <f>RawCounts400All!AV50/(PropCntd400!AU50* AU$5*AU$6)*1000</f>
        <v>0</v>
      </c>
      <c r="AV50" s="211">
        <f>RawCounts400All!AW50/(PropCntd400!AV50* AV$5*AV$6)*1000</f>
        <v>0</v>
      </c>
      <c r="AW50" s="211">
        <f>RawCounts400All!AX50/(PropCntd400!AW50* AW$5*AW$6)*1000</f>
        <v>0</v>
      </c>
      <c r="AX50" s="211">
        <f>RawCounts400All!AY50/(PropCntd400!AX50* AX$5*AX$6)*1000</f>
        <v>0</v>
      </c>
      <c r="AY50" s="211">
        <f>RawCounts400All!AZ50/(PropCntd400!AY50* AY$5*AY$6)*1000</f>
        <v>0</v>
      </c>
      <c r="AZ50" s="211">
        <f>RawCounts400All!BA50/(PropCntd400!AZ50* AZ$5*AZ$6)*1000</f>
        <v>3845.4722665248983</v>
      </c>
      <c r="BA50" s="211">
        <f>RawCounts400All!BB50/(PropCntd400!BA50* BA$5*BA$6)*1000</f>
        <v>0</v>
      </c>
      <c r="BB50" s="211">
        <f>RawCounts400All!BC50/(PropCntd400!BB50* BB$5*BB$6)*1000</f>
        <v>0</v>
      </c>
      <c r="BC50" s="211">
        <f>RawCounts400All!BD50/(PropCntd400!BC50* BC$5*BC$6)*1000</f>
        <v>4767.9593134138586</v>
      </c>
      <c r="BD50" s="211">
        <f>RawCounts400All!BE50/(PropCntd400!BD50* BD$5*BD$6)*1000</f>
        <v>0</v>
      </c>
      <c r="BE50" s="211">
        <f>RawCounts400All!BF50/(PropCntd400!BE50* BE$5*BE$6)*1000</f>
        <v>0</v>
      </c>
      <c r="BF50" s="211">
        <f>RawCounts400All!BG50/(PropCntd400!BF50* BF$5*BF$6)*1000</f>
        <v>0</v>
      </c>
      <c r="BG50" s="211">
        <f>RawCounts400All!BH50/(PropCntd400!BG50* BG$5*BG$6)*1000</f>
        <v>0</v>
      </c>
      <c r="BH50" s="211">
        <f>RawCounts400All!BI50/(PropCntd400!BH50* BH$5*BH$6)*1000</f>
        <v>0</v>
      </c>
      <c r="BI50" s="211">
        <f>RawCounts400All!BJ50/(PropCntd400!BI50* BI$5*BI$6)*1000</f>
        <v>0</v>
      </c>
      <c r="BJ50" s="211">
        <f>RawCounts400All!BK50/(PropCntd400!BJ50* BJ$5*BJ$6)*1000</f>
        <v>0</v>
      </c>
      <c r="BK50" s="211">
        <f>RawCounts400All!BL50/(PropCntd400!BK50* BK$5*BK$6)*1000</f>
        <v>0</v>
      </c>
      <c r="BL50" s="211">
        <f>RawCounts400All!BM50/(PropCntd400!BL50* BL$5*BL$6)*1000</f>
        <v>0</v>
      </c>
      <c r="BM50" s="211">
        <f>RawCounts400All!BN50/(PropCntd400!BM50* BM$5*BM$6)*1000</f>
        <v>0</v>
      </c>
      <c r="BN50" s="211">
        <f>RawCounts400All!BO50/(PropCntd400!BN50* BN$5*BN$6)*1000</f>
        <v>0</v>
      </c>
      <c r="BO50" s="211">
        <f>RawCounts400All!BP50/(PropCntd400!BO50* BO$5*BO$6)*1000</f>
        <v>0</v>
      </c>
      <c r="BP50" s="211">
        <f>RawCounts400All!BQ50/(PropCntd400!BP50* BP$5*BP$6)*1000</f>
        <v>0</v>
      </c>
      <c r="BQ50" s="211">
        <f>RawCounts400All!BR50/(PropCntd400!BQ50* BQ$5*BQ$6)*1000</f>
        <v>0</v>
      </c>
      <c r="BR50" s="211">
        <f>RawCounts400All!BS50/(PropCntd400!BR50* BR$5*BR$6)*1000</f>
        <v>8837.7192982456145</v>
      </c>
      <c r="BS50" s="47"/>
    </row>
    <row r="51" spans="1:83" s="78" customFormat="1" ht="16" customHeight="1" x14ac:dyDescent="0.15">
      <c r="A51" s="54" t="s">
        <v>103</v>
      </c>
      <c r="B51" s="54" t="s">
        <v>521</v>
      </c>
      <c r="C51" s="54" t="s">
        <v>240</v>
      </c>
      <c r="D51" s="54" t="s">
        <v>585</v>
      </c>
      <c r="E51" s="38" t="s">
        <v>134</v>
      </c>
      <c r="F51" s="69">
        <v>0.2</v>
      </c>
      <c r="G51" s="69">
        <v>0.8</v>
      </c>
      <c r="H51" s="54">
        <f t="shared" si="1"/>
        <v>4</v>
      </c>
      <c r="I51" s="54">
        <f t="shared" si="1"/>
        <v>16</v>
      </c>
      <c r="J51" s="54">
        <f t="shared" si="2"/>
        <v>4</v>
      </c>
      <c r="K51" s="211">
        <f>RawCounts400All!L51/(PropCntd400!K51* K$5*K$6)*1000</f>
        <v>0</v>
      </c>
      <c r="L51" s="211">
        <f>RawCounts400All!M51/(PropCntd400!L51* L$5*L$6)*1000</f>
        <v>0</v>
      </c>
      <c r="M51" s="211">
        <f>RawCounts400All!N51/(PropCntd400!M51* M$5*M$6)*1000</f>
        <v>0</v>
      </c>
      <c r="N51" s="211">
        <f>RawCounts400All!O51/(PropCntd400!N51* N$5*N$6)*1000</f>
        <v>0</v>
      </c>
      <c r="O51" s="211">
        <f>RawCounts400All!P51/(PropCntd400!O51* O$5*O$6)*1000</f>
        <v>0</v>
      </c>
      <c r="P51" s="211">
        <f>RawCounts400All!Q51/(PropCntd400!P51* P$5*P$6)*1000</f>
        <v>0</v>
      </c>
      <c r="Q51" s="211">
        <f>RawCounts400All!R51/(PropCntd400!Q51* Q$5*Q$6)*1000</f>
        <v>0</v>
      </c>
      <c r="R51" s="211">
        <f>RawCounts400All!S51/(PropCntd400!R51* R$5*R$6)*1000</f>
        <v>0</v>
      </c>
      <c r="S51" s="211">
        <f>RawCounts400All!T51/(PropCntd400!S51* S$5*S$6)*1000</f>
        <v>3522.1386800334171</v>
      </c>
      <c r="T51" s="211">
        <f>RawCounts400All!U51/(PropCntd400!T51* T$5*T$6)*1000</f>
        <v>0</v>
      </c>
      <c r="U51" s="211">
        <f>RawCounts400All!V51/(PropCntd400!U51* U$5*U$6)*1000</f>
        <v>0</v>
      </c>
      <c r="V51" s="211">
        <f>RawCounts400All!W51/(PropCntd400!V51* V$5*V$6)*1000</f>
        <v>0</v>
      </c>
      <c r="W51" s="211">
        <f>RawCounts400All!X51/(PropCntd400!W51* W$5*W$6)*1000</f>
        <v>0</v>
      </c>
      <c r="X51" s="211">
        <f>RawCounts400All!Y51/(PropCntd400!X51* X$5*X$6)*1000</f>
        <v>0</v>
      </c>
      <c r="Y51" s="211">
        <f>RawCounts400All!Z51/(PropCntd400!Y51* Y$5*Y$6)*1000</f>
        <v>0</v>
      </c>
      <c r="Z51" s="211">
        <f>RawCounts400All!AA51/(PropCntd400!Z51* Z$5*Z$6)*1000</f>
        <v>0</v>
      </c>
      <c r="AA51" s="211">
        <f>RawCounts400All!AB51/(PropCntd400!AA51* AA$5*AA$6)*1000</f>
        <v>0</v>
      </c>
      <c r="AB51" s="211">
        <f>RawCounts400All!AC51/(PropCntd400!AB51* AB$5*AB$6)*1000</f>
        <v>0</v>
      </c>
      <c r="AC51" s="211">
        <f>RawCounts400All!AD51/(PropCntd400!AC51* AC$5*AC$6)*1000</f>
        <v>0</v>
      </c>
      <c r="AD51" s="211">
        <f>RawCounts400All!AE51/(PropCntd400!AD51* AD$5*AD$6)*1000</f>
        <v>0</v>
      </c>
      <c r="AE51" s="211">
        <f>RawCounts400All!AF51/(PropCntd400!AE51* AE$5*AE$6)*1000</f>
        <v>0</v>
      </c>
      <c r="AF51" s="211">
        <f>RawCounts400All!AG51/(PropCntd400!AF51* AF$5*AF$6)*1000</f>
        <v>0</v>
      </c>
      <c r="AG51" s="211">
        <f>RawCounts400All!AH51/(PropCntd400!AG51* AG$5*AG$6)*1000</f>
        <v>0</v>
      </c>
      <c r="AH51" s="211">
        <f>RawCounts400All!AI51/(PropCntd400!AH51* AH$5*AH$6)*1000</f>
        <v>0</v>
      </c>
      <c r="AI51" s="211">
        <f>RawCounts400All!AJ51/(PropCntd400!AI51* AI$5*AI$6)*1000</f>
        <v>0</v>
      </c>
      <c r="AJ51" s="211">
        <f>RawCounts400All!AK51/(PropCntd400!AJ51* AJ$5*AJ$6)*1000</f>
        <v>0</v>
      </c>
      <c r="AK51" s="211">
        <f>RawCounts400All!AL51/(PropCntd400!AK51* AK$5*AK$6)*1000</f>
        <v>0</v>
      </c>
      <c r="AL51" s="211">
        <f>RawCounts400All!AM51/(PropCntd400!AL51* AL$5*AL$6)*1000</f>
        <v>0</v>
      </c>
      <c r="AM51" s="211">
        <f>RawCounts400All!AN51/(PropCntd400!AM51* AM$5*AM$6)*1000</f>
        <v>0</v>
      </c>
      <c r="AN51" s="211">
        <f>RawCounts400All!AO51/(PropCntd400!AN51* AN$5*AN$6)*1000</f>
        <v>0</v>
      </c>
      <c r="AO51" s="211">
        <f>RawCounts400All!AP51/(PropCntd400!AO51* AO$5*AO$6)*1000</f>
        <v>0</v>
      </c>
      <c r="AP51" s="211">
        <f>RawCounts400All!AQ51/(PropCntd400!AP51* AP$5*AP$6)*1000</f>
        <v>0</v>
      </c>
      <c r="AQ51" s="211">
        <f>RawCounts400All!AR51/(PropCntd400!AQ51* AQ$5*AQ$6)*1000</f>
        <v>0</v>
      </c>
      <c r="AR51" s="211">
        <f>RawCounts400All!AS51/(PropCntd400!AR51* AR$5*AR$6)*1000</f>
        <v>0</v>
      </c>
      <c r="AS51" s="211">
        <f>RawCounts400All!AT51/(PropCntd400!AS51* AS$5*AS$6)*1000</f>
        <v>0</v>
      </c>
      <c r="AT51" s="211">
        <f>RawCounts400All!AU51/(PropCntd400!AT51* AT$5*AT$6)*1000</f>
        <v>0</v>
      </c>
      <c r="AU51" s="211">
        <f>RawCounts400All!AV51/(PropCntd400!AU51* AU$5*AU$6)*1000</f>
        <v>0</v>
      </c>
      <c r="AV51" s="211">
        <f>RawCounts400All!AW51/(PropCntd400!AV51* AV$5*AV$6)*1000</f>
        <v>0</v>
      </c>
      <c r="AW51" s="211">
        <f>RawCounts400All!AX51/(PropCntd400!AW51* AW$5*AW$6)*1000</f>
        <v>0</v>
      </c>
      <c r="AX51" s="211">
        <f>RawCounts400All!AY51/(PropCntd400!AX51* AX$5*AX$6)*1000</f>
        <v>0</v>
      </c>
      <c r="AY51" s="211">
        <f>RawCounts400All!AZ51/(PropCntd400!AY51* AY$5*AY$6)*1000</f>
        <v>0</v>
      </c>
      <c r="AZ51" s="211">
        <f>RawCounts400All!BA51/(PropCntd400!AZ51* AZ$5*AZ$6)*1000</f>
        <v>0</v>
      </c>
      <c r="BA51" s="211">
        <f>RawCounts400All!BB51/(PropCntd400!BA51* BA$5*BA$6)*1000</f>
        <v>0</v>
      </c>
      <c r="BB51" s="211">
        <f>RawCounts400All!BC51/(PropCntd400!BB51* BB$5*BB$6)*1000</f>
        <v>0</v>
      </c>
      <c r="BC51" s="211">
        <f>RawCounts400All!BD51/(PropCntd400!BC51* BC$5*BC$6)*1000</f>
        <v>0</v>
      </c>
      <c r="BD51" s="211">
        <f>RawCounts400All!BE51/(PropCntd400!BD51* BD$5*BD$6)*1000</f>
        <v>0</v>
      </c>
      <c r="BE51" s="211">
        <f>RawCounts400All!BF51/(PropCntd400!BE51* BE$5*BE$6)*1000</f>
        <v>0</v>
      </c>
      <c r="BF51" s="211">
        <f>RawCounts400All!BG51/(PropCntd400!BF51* BF$5*BF$6)*1000</f>
        <v>0</v>
      </c>
      <c r="BG51" s="211">
        <f>RawCounts400All!BH51/(PropCntd400!BG51* BG$5*BG$6)*1000</f>
        <v>0</v>
      </c>
      <c r="BH51" s="211">
        <f>RawCounts400All!BI51/(PropCntd400!BH51* BH$5*BH$6)*1000</f>
        <v>0</v>
      </c>
      <c r="BI51" s="211">
        <f>RawCounts400All!BJ51/(PropCntd400!BI51* BI$5*BI$6)*1000</f>
        <v>0</v>
      </c>
      <c r="BJ51" s="211">
        <f>RawCounts400All!BK51/(PropCntd400!BJ51* BJ$5*BJ$6)*1000</f>
        <v>0</v>
      </c>
      <c r="BK51" s="211">
        <f>RawCounts400All!BL51/(PropCntd400!BK51* BK$5*BK$6)*1000</f>
        <v>0</v>
      </c>
      <c r="BL51" s="211">
        <f>RawCounts400All!BM51/(PropCntd400!BL51* BL$5*BL$6)*1000</f>
        <v>11128.257887517146</v>
      </c>
      <c r="BM51" s="211">
        <f>RawCounts400All!BN51/(PropCntd400!BM51* BM$5*BM$6)*1000</f>
        <v>0</v>
      </c>
      <c r="BN51" s="211">
        <f>RawCounts400All!BO51/(PropCntd400!BN51* BN$5*BN$6)*1000</f>
        <v>0</v>
      </c>
      <c r="BO51" s="211">
        <f>RawCounts400All!BP51/(PropCntd400!BO51* BO$5*BO$6)*1000</f>
        <v>0</v>
      </c>
      <c r="BP51" s="211">
        <f>RawCounts400All!BQ51/(PropCntd400!BP51* BP$5*BP$6)*1000</f>
        <v>10943.396226415092</v>
      </c>
      <c r="BQ51" s="211">
        <f>RawCounts400All!BR51/(PropCntd400!BQ51* BQ$5*BQ$6)*1000</f>
        <v>0</v>
      </c>
      <c r="BR51" s="211">
        <f>RawCounts400All!BS51/(PropCntd400!BR51* BR$5*BR$6)*1000</f>
        <v>0</v>
      </c>
      <c r="BS51" s="47"/>
      <c r="BT51" s="48"/>
      <c r="BU51" s="48"/>
      <c r="BV51" s="48"/>
      <c r="BW51" s="48"/>
      <c r="BX51" s="48"/>
      <c r="BY51" s="48"/>
      <c r="BZ51" s="48"/>
      <c r="CA51" s="48"/>
      <c r="CB51" s="48"/>
      <c r="CC51" s="48"/>
      <c r="CD51" s="48"/>
      <c r="CE51" s="48"/>
    </row>
    <row r="52" spans="1:83" s="78" customFormat="1" ht="16" customHeight="1" x14ac:dyDescent="0.15">
      <c r="A52" s="54" t="s">
        <v>104</v>
      </c>
      <c r="B52" s="54" t="s">
        <v>521</v>
      </c>
      <c r="C52" s="54" t="s">
        <v>240</v>
      </c>
      <c r="D52" s="54" t="s">
        <v>586</v>
      </c>
      <c r="E52" s="38" t="s">
        <v>134</v>
      </c>
      <c r="F52" s="69">
        <v>0.2</v>
      </c>
      <c r="G52" s="69">
        <v>1</v>
      </c>
      <c r="H52" s="54">
        <f t="shared" si="1"/>
        <v>4</v>
      </c>
      <c r="I52" s="54">
        <f t="shared" si="1"/>
        <v>20</v>
      </c>
      <c r="J52" s="54">
        <f t="shared" si="2"/>
        <v>4</v>
      </c>
      <c r="K52" s="211">
        <f>RawCounts400All!L52/(PropCntd400!K52* K$5*K$6)*1000</f>
        <v>0</v>
      </c>
      <c r="L52" s="211">
        <f>RawCounts400All!M52/(PropCntd400!L52* L$5*L$6)*1000</f>
        <v>0</v>
      </c>
      <c r="M52" s="211">
        <f>RawCounts400All!N52/(PropCntd400!M52* M$5*M$6)*1000</f>
        <v>0</v>
      </c>
      <c r="N52" s="211">
        <f>RawCounts400All!O52/(PropCntd400!N52* N$5*N$6)*1000</f>
        <v>0</v>
      </c>
      <c r="O52" s="211">
        <f>RawCounts400All!P52/(PropCntd400!O52* O$5*O$6)*1000</f>
        <v>0</v>
      </c>
      <c r="P52" s="211">
        <f>RawCounts400All!Q52/(PropCntd400!P52* P$5*P$6)*1000</f>
        <v>0</v>
      </c>
      <c r="Q52" s="211">
        <f>RawCounts400All!R52/(PropCntd400!Q52* Q$5*Q$6)*1000</f>
        <v>0</v>
      </c>
      <c r="R52" s="211">
        <f>RawCounts400All!S52/(PropCntd400!R52* R$5*R$6)*1000</f>
        <v>0</v>
      </c>
      <c r="S52" s="211">
        <f>RawCounts400All!T52/(PropCntd400!S52* S$5*S$6)*1000</f>
        <v>0</v>
      </c>
      <c r="T52" s="211">
        <f>RawCounts400All!U52/(PropCntd400!T52* T$5*T$6)*1000</f>
        <v>415.58441558441569</v>
      </c>
      <c r="U52" s="211">
        <f>RawCounts400All!V52/(PropCntd400!U52* U$5*U$6)*1000</f>
        <v>8056.8842921784117</v>
      </c>
      <c r="V52" s="211">
        <f>RawCounts400All!W52/(PropCntd400!V52* V$5*V$6)*1000</f>
        <v>1679.3002915451893</v>
      </c>
      <c r="W52" s="211">
        <f>RawCounts400All!X52/(PropCntd400!W52* W$5*W$6)*1000</f>
        <v>0</v>
      </c>
      <c r="X52" s="211">
        <f>RawCounts400All!Y52/(PropCntd400!X52* X$5*X$6)*1000</f>
        <v>0</v>
      </c>
      <c r="Y52" s="211">
        <f>RawCounts400All!Z52/(PropCntd400!Y52* Y$5*Y$6)*1000</f>
        <v>0</v>
      </c>
      <c r="Z52" s="211">
        <f>RawCounts400All!AA52/(PropCntd400!Z52* Z$5*Z$6)*1000</f>
        <v>0</v>
      </c>
      <c r="AA52" s="211">
        <f>RawCounts400All!AB52/(PropCntd400!AA52* AA$5*AA$6)*1000</f>
        <v>0</v>
      </c>
      <c r="AB52" s="211">
        <f>RawCounts400All!AC52/(PropCntd400!AB52* AB$5*AB$6)*1000</f>
        <v>0</v>
      </c>
      <c r="AC52" s="211">
        <f>RawCounts400All!AD52/(PropCntd400!AC52* AC$5*AC$6)*1000</f>
        <v>0</v>
      </c>
      <c r="AD52" s="211">
        <f>RawCounts400All!AE52/(PropCntd400!AD52* AD$5*AD$6)*1000</f>
        <v>0</v>
      </c>
      <c r="AE52" s="211">
        <f>RawCounts400All!AF52/(PropCntd400!AE52* AE$5*AE$6)*1000</f>
        <v>0</v>
      </c>
      <c r="AF52" s="211">
        <f>RawCounts400All!AG52/(PropCntd400!AF52* AF$5*AF$6)*1000</f>
        <v>0</v>
      </c>
      <c r="AG52" s="211">
        <f>RawCounts400All!AH52/(PropCntd400!AG52* AG$5*AG$6)*1000</f>
        <v>2140.9455842997322</v>
      </c>
      <c r="AH52" s="211">
        <f>RawCounts400All!AI52/(PropCntd400!AH52* AH$5*AH$6)*1000</f>
        <v>0</v>
      </c>
      <c r="AI52" s="211">
        <f>RawCounts400All!AJ52/(PropCntd400!AI52* AI$5*AI$6)*1000</f>
        <v>0</v>
      </c>
      <c r="AJ52" s="211">
        <f>RawCounts400All!AK52/(PropCntd400!AJ52* AJ$5*AJ$6)*1000</f>
        <v>0</v>
      </c>
      <c r="AK52" s="211">
        <f>RawCounts400All!AL52/(PropCntd400!AK52* AK$5*AK$6)*1000</f>
        <v>0</v>
      </c>
      <c r="AL52" s="211">
        <f>RawCounts400All!AM52/(PropCntd400!AL52* AL$5*AL$6)*1000</f>
        <v>0</v>
      </c>
      <c r="AM52" s="211">
        <f>RawCounts400All!AN52/(PropCntd400!AM52* AM$5*AM$6)*1000</f>
        <v>0</v>
      </c>
      <c r="AN52" s="211">
        <f>RawCounts400All!AO52/(PropCntd400!AN52* AN$5*AN$6)*1000</f>
        <v>0</v>
      </c>
      <c r="AO52" s="211">
        <f>RawCounts400All!AP52/(PropCntd400!AO52* AO$5*AO$6)*1000</f>
        <v>13145.722141355329</v>
      </c>
      <c r="AP52" s="211">
        <f>RawCounts400All!AQ52/(PropCntd400!AP52* AP$5*AP$6)*1000</f>
        <v>0</v>
      </c>
      <c r="AQ52" s="211">
        <f>RawCounts400All!AR52/(PropCntd400!AQ52* AQ$5*AQ$6)*1000</f>
        <v>0</v>
      </c>
      <c r="AR52" s="211">
        <f>RawCounts400All!AS52/(PropCntd400!AR52* AR$5*AR$6)*1000</f>
        <v>0</v>
      </c>
      <c r="AS52" s="211">
        <f>RawCounts400All!AT52/(PropCntd400!AS52* AS$5*AS$6)*1000</f>
        <v>0</v>
      </c>
      <c r="AT52" s="211">
        <f>RawCounts400All!AU52/(PropCntd400!AT52* AT$5*AT$6)*1000</f>
        <v>0</v>
      </c>
      <c r="AU52" s="211">
        <f>RawCounts400All!AV52/(PropCntd400!AU52* AU$5*AU$6)*1000</f>
        <v>0</v>
      </c>
      <c r="AV52" s="211">
        <f>RawCounts400All!AW52/(PropCntd400!AV52* AV$5*AV$6)*1000</f>
        <v>0</v>
      </c>
      <c r="AW52" s="211">
        <f>RawCounts400All!AX52/(PropCntd400!AW52* AW$5*AW$6)*1000</f>
        <v>0</v>
      </c>
      <c r="AX52" s="211">
        <f>RawCounts400All!AY52/(PropCntd400!AX52* AX$5*AX$6)*1000</f>
        <v>0</v>
      </c>
      <c r="AY52" s="211">
        <f>RawCounts400All!AZ52/(PropCntd400!AY52* AY$5*AY$6)*1000</f>
        <v>0</v>
      </c>
      <c r="AZ52" s="211">
        <f>RawCounts400All!BA52/(PropCntd400!AZ52* AZ$5*AZ$6)*1000</f>
        <v>0</v>
      </c>
      <c r="BA52" s="211">
        <f>RawCounts400All!BB52/(PropCntd400!BA52* BA$5*BA$6)*1000</f>
        <v>1338.1888381888382</v>
      </c>
      <c r="BB52" s="211">
        <f>RawCounts400All!BC52/(PropCntd400!BB52* BB$5*BB$6)*1000</f>
        <v>0</v>
      </c>
      <c r="BC52" s="211">
        <f>RawCounts400All!BD52/(PropCntd400!BC52* BC$5*BC$6)*1000</f>
        <v>0</v>
      </c>
      <c r="BD52" s="211">
        <f>RawCounts400All!BE52/(PropCntd400!BD52* BD$5*BD$6)*1000</f>
        <v>0</v>
      </c>
      <c r="BE52" s="211">
        <f>RawCounts400All!BF52/(PropCntd400!BE52* BE$5*BE$6)*1000</f>
        <v>0</v>
      </c>
      <c r="BF52" s="211">
        <f>RawCounts400All!BG52/(PropCntd400!BF52* BF$5*BF$6)*1000</f>
        <v>0</v>
      </c>
      <c r="BG52" s="211">
        <f>RawCounts400All!BH52/(PropCntd400!BG52* BG$5*BG$6)*1000</f>
        <v>0</v>
      </c>
      <c r="BH52" s="211">
        <f>RawCounts400All!BI52/(PropCntd400!BH52* BH$5*BH$6)*1000</f>
        <v>0</v>
      </c>
      <c r="BI52" s="211">
        <f>RawCounts400All!BJ52/(PropCntd400!BI52* BI$5*BI$6)*1000</f>
        <v>0</v>
      </c>
      <c r="BJ52" s="211">
        <f>RawCounts400All!BK52/(PropCntd400!BJ52* BJ$5*BJ$6)*1000</f>
        <v>0</v>
      </c>
      <c r="BK52" s="211">
        <f>RawCounts400All!BL52/(PropCntd400!BK52* BK$5*BK$6)*1000</f>
        <v>0</v>
      </c>
      <c r="BL52" s="211">
        <f>RawCounts400All!BM52/(PropCntd400!BL52* BL$5*BL$6)*1000</f>
        <v>0</v>
      </c>
      <c r="BM52" s="211">
        <f>RawCounts400All!BN52/(PropCntd400!BM52* BM$5*BM$6)*1000</f>
        <v>0</v>
      </c>
      <c r="BN52" s="211">
        <f>RawCounts400All!BO52/(PropCntd400!BN52* BN$5*BN$6)*1000</f>
        <v>0</v>
      </c>
      <c r="BO52" s="211">
        <f>RawCounts400All!BP52/(PropCntd400!BO52* BO$5*BO$6)*1000</f>
        <v>0</v>
      </c>
      <c r="BP52" s="211">
        <f>RawCounts400All!BQ52/(PropCntd400!BP52* BP$5*BP$6)*1000</f>
        <v>0</v>
      </c>
      <c r="BQ52" s="211">
        <f>RawCounts400All!BR52/(PropCntd400!BQ52* BQ$5*BQ$6)*1000</f>
        <v>0</v>
      </c>
      <c r="BR52" s="211">
        <f>RawCounts400All!BS52/(PropCntd400!BR52* BR$5*BR$6)*1000</f>
        <v>0</v>
      </c>
      <c r="BS52" s="47"/>
      <c r="BT52" s="48"/>
      <c r="BU52" s="48"/>
      <c r="BV52" s="48"/>
      <c r="BW52" s="48"/>
      <c r="BX52" s="48"/>
      <c r="BY52" s="48"/>
      <c r="BZ52" s="48"/>
      <c r="CA52" s="48"/>
      <c r="CB52" s="48"/>
      <c r="CC52" s="48"/>
      <c r="CD52" s="48"/>
      <c r="CE52" s="48"/>
    </row>
    <row r="53" spans="1:83" s="78" customFormat="1" ht="16" customHeight="1" x14ac:dyDescent="0.15">
      <c r="A53" s="73" t="s">
        <v>105</v>
      </c>
      <c r="B53" s="73" t="s">
        <v>521</v>
      </c>
      <c r="C53" s="73" t="s">
        <v>240</v>
      </c>
      <c r="D53" s="73" t="s">
        <v>587</v>
      </c>
      <c r="E53" s="38" t="s">
        <v>134</v>
      </c>
      <c r="F53" s="72">
        <v>0.05</v>
      </c>
      <c r="G53" s="72">
        <v>1</v>
      </c>
      <c r="H53" s="73">
        <f t="shared" si="1"/>
        <v>1</v>
      </c>
      <c r="I53" s="73">
        <f t="shared" si="1"/>
        <v>20</v>
      </c>
      <c r="J53" s="73">
        <f t="shared" si="2"/>
        <v>1</v>
      </c>
      <c r="K53" s="211">
        <f>RawCounts400All!L53/(PropCntd400!K53* K$5*K$6)*1000</f>
        <v>0</v>
      </c>
      <c r="L53" s="211">
        <f>RawCounts400All!M53/(PropCntd400!L53* L$5*L$6)*1000</f>
        <v>0</v>
      </c>
      <c r="M53" s="211">
        <f>RawCounts400All!N53/(PropCntd400!M53* M$5*M$6)*1000</f>
        <v>0</v>
      </c>
      <c r="N53" s="211">
        <f>RawCounts400All!O53/(PropCntd400!N53* N$5*N$6)*1000</f>
        <v>0</v>
      </c>
      <c r="O53" s="211">
        <f>RawCounts400All!P53/(PropCntd400!O53* O$5*O$6)*1000</f>
        <v>0</v>
      </c>
      <c r="P53" s="211">
        <f>RawCounts400All!Q53/(PropCntd400!P53* P$5*P$6)*1000</f>
        <v>0</v>
      </c>
      <c r="Q53" s="211">
        <f>RawCounts400All!R53/(PropCntd400!Q53* Q$5*Q$6)*1000</f>
        <v>0</v>
      </c>
      <c r="R53" s="211">
        <f>RawCounts400All!S53/(PropCntd400!R53* R$5*R$6)*1000</f>
        <v>0</v>
      </c>
      <c r="S53" s="211">
        <f>RawCounts400All!T53/(PropCntd400!S53* S$5*S$6)*1000</f>
        <v>0</v>
      </c>
      <c r="T53" s="211">
        <f>RawCounts400All!U53/(PropCntd400!T53* T$5*T$6)*1000</f>
        <v>0</v>
      </c>
      <c r="U53" s="211">
        <f>RawCounts400All!V53/(PropCntd400!U53* U$5*U$6)*1000</f>
        <v>0</v>
      </c>
      <c r="V53" s="211">
        <f>RawCounts400All!W53/(PropCntd400!V53* V$5*V$6)*1000</f>
        <v>0</v>
      </c>
      <c r="W53" s="211">
        <f>RawCounts400All!X53/(PropCntd400!W53* W$5*W$6)*1000</f>
        <v>0</v>
      </c>
      <c r="X53" s="211">
        <f>RawCounts400All!Y53/(PropCntd400!X53* X$5*X$6)*1000</f>
        <v>0</v>
      </c>
      <c r="Y53" s="211">
        <f>RawCounts400All!Z53/(PropCntd400!Y53* Y$5*Y$6)*1000</f>
        <v>0</v>
      </c>
      <c r="Z53" s="211">
        <f>RawCounts400All!AA53/(PropCntd400!Z53* Z$5*Z$6)*1000</f>
        <v>0</v>
      </c>
      <c r="AA53" s="211">
        <f>RawCounts400All!AB53/(PropCntd400!AA53* AA$5*AA$6)*1000</f>
        <v>0</v>
      </c>
      <c r="AB53" s="211">
        <f>RawCounts400All!AC53/(PropCntd400!AB53* AB$5*AB$6)*1000</f>
        <v>0</v>
      </c>
      <c r="AC53" s="211">
        <f>RawCounts400All!AD53/(PropCntd400!AC53* AC$5*AC$6)*1000</f>
        <v>0</v>
      </c>
      <c r="AD53" s="211">
        <f>RawCounts400All!AE53/(PropCntd400!AD53* AD$5*AD$6)*1000</f>
        <v>0</v>
      </c>
      <c r="AE53" s="211">
        <f>RawCounts400All!AF53/(PropCntd400!AE53* AE$5*AE$6)*1000</f>
        <v>0</v>
      </c>
      <c r="AF53" s="211">
        <f>RawCounts400All!AG53/(PropCntd400!AF53* AF$5*AF$6)*1000</f>
        <v>0</v>
      </c>
      <c r="AG53" s="211">
        <f>RawCounts400All!AH53/(PropCntd400!AG53* AG$5*AG$6)*1000</f>
        <v>0</v>
      </c>
      <c r="AH53" s="211">
        <f>RawCounts400All!AI53/(PropCntd400!AH53* AH$5*AH$6)*1000</f>
        <v>7846.1538461538448</v>
      </c>
      <c r="AI53" s="211">
        <f>RawCounts400All!AJ53/(PropCntd400!AI53* AI$5*AI$6)*1000</f>
        <v>0</v>
      </c>
      <c r="AJ53" s="211">
        <f>RawCounts400All!AK53/(PropCntd400!AJ53* AJ$5*AJ$6)*1000</f>
        <v>0</v>
      </c>
      <c r="AK53" s="211">
        <f>RawCounts400All!AL53/(PropCntd400!AK53* AK$5*AK$6)*1000</f>
        <v>0</v>
      </c>
      <c r="AL53" s="211">
        <f>RawCounts400All!AM53/(PropCntd400!AL53* AL$5*AL$6)*1000</f>
        <v>0</v>
      </c>
      <c r="AM53" s="211">
        <f>RawCounts400All!AN53/(PropCntd400!AM53* AM$5*AM$6)*1000</f>
        <v>0</v>
      </c>
      <c r="AN53" s="211">
        <f>RawCounts400All!AO53/(PropCntd400!AN53* AN$5*AN$6)*1000</f>
        <v>0</v>
      </c>
      <c r="AO53" s="211">
        <f>RawCounts400All!AP53/(PropCntd400!AO53* AO$5*AO$6)*1000</f>
        <v>0</v>
      </c>
      <c r="AP53" s="211">
        <f>RawCounts400All!AQ53/(PropCntd400!AP53* AP$5*AP$6)*1000</f>
        <v>0</v>
      </c>
      <c r="AQ53" s="211">
        <f>RawCounts400All!AR53/(PropCntd400!AQ53* AQ$5*AQ$6)*1000</f>
        <v>0</v>
      </c>
      <c r="AR53" s="211">
        <f>RawCounts400All!AS53/(PropCntd400!AR53* AR$5*AR$6)*1000</f>
        <v>0</v>
      </c>
      <c r="AS53" s="211">
        <f>RawCounts400All!AT53/(PropCntd400!AS53* AS$5*AS$6)*1000</f>
        <v>0</v>
      </c>
      <c r="AT53" s="211">
        <f>RawCounts400All!AU53/(PropCntd400!AT53* AT$5*AT$6)*1000</f>
        <v>0</v>
      </c>
      <c r="AU53" s="211">
        <f>RawCounts400All!AV53/(PropCntd400!AU53* AU$5*AU$6)*1000</f>
        <v>0</v>
      </c>
      <c r="AV53" s="211">
        <f>RawCounts400All!AW53/(PropCntd400!AV53* AV$5*AV$6)*1000</f>
        <v>0</v>
      </c>
      <c r="AW53" s="211">
        <f>RawCounts400All!AX53/(PropCntd400!AW53* AW$5*AW$6)*1000</f>
        <v>0</v>
      </c>
      <c r="AX53" s="211">
        <f>RawCounts400All!AY53/(PropCntd400!AX53* AX$5*AX$6)*1000</f>
        <v>0</v>
      </c>
      <c r="AY53" s="211">
        <f>RawCounts400All!AZ53/(PropCntd400!AY53* AY$5*AY$6)*1000</f>
        <v>0</v>
      </c>
      <c r="AZ53" s="211">
        <f>RawCounts400All!BA53/(PropCntd400!AZ53* AZ$5*AZ$6)*1000</f>
        <v>0</v>
      </c>
      <c r="BA53" s="211">
        <f>RawCounts400All!BB53/(PropCntd400!BA53* BA$5*BA$6)*1000</f>
        <v>0</v>
      </c>
      <c r="BB53" s="211">
        <f>RawCounts400All!BC53/(PropCntd400!BB53* BB$5*BB$6)*1000</f>
        <v>0</v>
      </c>
      <c r="BC53" s="211">
        <f>RawCounts400All!BD53/(PropCntd400!BC53* BC$5*BC$6)*1000</f>
        <v>0</v>
      </c>
      <c r="BD53" s="211">
        <f>RawCounts400All!BE53/(PropCntd400!BD53* BD$5*BD$6)*1000</f>
        <v>0</v>
      </c>
      <c r="BE53" s="211">
        <f>RawCounts400All!BF53/(PropCntd400!BE53* BE$5*BE$6)*1000</f>
        <v>0</v>
      </c>
      <c r="BF53" s="211">
        <f>RawCounts400All!BG53/(PropCntd400!BF53* BF$5*BF$6)*1000</f>
        <v>0</v>
      </c>
      <c r="BG53" s="211">
        <f>RawCounts400All!BH53/(PropCntd400!BG53* BG$5*BG$6)*1000</f>
        <v>2542.8276573787407</v>
      </c>
      <c r="BH53" s="211">
        <f>RawCounts400All!BI53/(PropCntd400!BH53* BH$5*BH$6)*1000</f>
        <v>0</v>
      </c>
      <c r="BI53" s="211">
        <f>RawCounts400All!BJ53/(PropCntd400!BI53* BI$5*BI$6)*1000</f>
        <v>0</v>
      </c>
      <c r="BJ53" s="211">
        <f>RawCounts400All!BK53/(PropCntd400!BJ53* BJ$5*BJ$6)*1000</f>
        <v>0</v>
      </c>
      <c r="BK53" s="211">
        <f>RawCounts400All!BL53/(PropCntd400!BK53* BK$5*BK$6)*1000</f>
        <v>0</v>
      </c>
      <c r="BL53" s="211">
        <f>RawCounts400All!BM53/(PropCntd400!BL53* BL$5*BL$6)*1000</f>
        <v>0</v>
      </c>
      <c r="BM53" s="211">
        <f>RawCounts400All!BN53/(PropCntd400!BM53* BM$5*BM$6)*1000</f>
        <v>0</v>
      </c>
      <c r="BN53" s="211">
        <f>RawCounts400All!BO53/(PropCntd400!BN53* BN$5*BN$6)*1000</f>
        <v>0</v>
      </c>
      <c r="BO53" s="211">
        <f>RawCounts400All!BP53/(PropCntd400!BO53* BO$5*BO$6)*1000</f>
        <v>0</v>
      </c>
      <c r="BP53" s="211">
        <f>RawCounts400All!BQ53/(PropCntd400!BP53* BP$5*BP$6)*1000</f>
        <v>4377.3584905660364</v>
      </c>
      <c r="BQ53" s="211">
        <f>RawCounts400All!BR53/(PropCntd400!BQ53* BQ$5*BQ$6)*1000</f>
        <v>0</v>
      </c>
      <c r="BR53" s="211">
        <f>RawCounts400All!BS53/(PropCntd400!BR53* BR$5*BR$6)*1000</f>
        <v>0</v>
      </c>
      <c r="BS53" s="47"/>
      <c r="BT53" s="48"/>
      <c r="BU53" s="48"/>
      <c r="BV53" s="48"/>
      <c r="BW53" s="48"/>
      <c r="BX53" s="48"/>
      <c r="BY53" s="48"/>
      <c r="BZ53" s="48"/>
      <c r="CA53" s="48"/>
      <c r="CB53" s="48"/>
      <c r="CC53" s="48"/>
      <c r="CD53" s="48"/>
      <c r="CE53" s="48"/>
    </row>
    <row r="54" spans="1:83" s="78" customFormat="1" ht="16" customHeight="1" x14ac:dyDescent="0.15">
      <c r="A54" s="73" t="s">
        <v>106</v>
      </c>
      <c r="B54" s="73" t="s">
        <v>521</v>
      </c>
      <c r="C54" s="73" t="s">
        <v>240</v>
      </c>
      <c r="D54" s="73" t="s">
        <v>588</v>
      </c>
      <c r="E54" s="38" t="s">
        <v>134</v>
      </c>
      <c r="F54" s="72">
        <v>0.1</v>
      </c>
      <c r="G54" s="72">
        <v>0.8</v>
      </c>
      <c r="H54" s="73">
        <f t="shared" si="1"/>
        <v>2</v>
      </c>
      <c r="I54" s="73">
        <f t="shared" si="1"/>
        <v>16</v>
      </c>
      <c r="J54" s="73">
        <f t="shared" si="2"/>
        <v>2</v>
      </c>
      <c r="K54" s="211">
        <f>RawCounts400All!L54/(PropCntd400!K54* K$5*K$6)*1000</f>
        <v>0</v>
      </c>
      <c r="L54" s="211">
        <f>RawCounts400All!M54/(PropCntd400!L54* L$5*L$6)*1000</f>
        <v>0</v>
      </c>
      <c r="M54" s="211">
        <f>RawCounts400All!N54/(PropCntd400!M54* M$5*M$6)*1000</f>
        <v>0</v>
      </c>
      <c r="N54" s="211">
        <f>RawCounts400All!O54/(PropCntd400!N54* N$5*N$6)*1000</f>
        <v>0</v>
      </c>
      <c r="O54" s="211">
        <f>RawCounts400All!P54/(PropCntd400!O54* O$5*O$6)*1000</f>
        <v>0</v>
      </c>
      <c r="P54" s="211">
        <f>RawCounts400All!Q54/(PropCntd400!P54* P$5*P$6)*1000</f>
        <v>0</v>
      </c>
      <c r="Q54" s="211">
        <f>RawCounts400All!R54/(PropCntd400!Q54* Q$5*Q$6)*1000</f>
        <v>0</v>
      </c>
      <c r="R54" s="211">
        <f>RawCounts400All!S54/(PropCntd400!R54* R$5*R$6)*1000</f>
        <v>0</v>
      </c>
      <c r="S54" s="211">
        <f>RawCounts400All!T54/(PropCntd400!S54* S$5*S$6)*1000</f>
        <v>0</v>
      </c>
      <c r="T54" s="211">
        <f>RawCounts400All!U54/(PropCntd400!T54* T$5*T$6)*1000</f>
        <v>0</v>
      </c>
      <c r="U54" s="211">
        <f>RawCounts400All!V54/(PropCntd400!U54* U$5*U$6)*1000</f>
        <v>0</v>
      </c>
      <c r="V54" s="211">
        <f>RawCounts400All!W54/(PropCntd400!V54* V$5*V$6)*1000</f>
        <v>0</v>
      </c>
      <c r="W54" s="211">
        <f>RawCounts400All!X54/(PropCntd400!W54* W$5*W$6)*1000</f>
        <v>0</v>
      </c>
      <c r="X54" s="211">
        <f>RawCounts400All!Y54/(PropCntd400!X54* X$5*X$6)*1000</f>
        <v>0</v>
      </c>
      <c r="Y54" s="211">
        <f>RawCounts400All!Z54/(PropCntd400!Y54* Y$5*Y$6)*1000</f>
        <v>0</v>
      </c>
      <c r="Z54" s="211">
        <f>RawCounts400All!AA54/(PropCntd400!Z54* Z$5*Z$6)*1000</f>
        <v>0</v>
      </c>
      <c r="AA54" s="211">
        <f>RawCounts400All!AB54/(PropCntd400!AA54* AA$5*AA$6)*1000</f>
        <v>0</v>
      </c>
      <c r="AB54" s="211">
        <f>RawCounts400All!AC54/(PropCntd400!AB54* AB$5*AB$6)*1000</f>
        <v>0</v>
      </c>
      <c r="AC54" s="211">
        <f>RawCounts400All!AD54/(PropCntd400!AC54* AC$5*AC$6)*1000</f>
        <v>0</v>
      </c>
      <c r="AD54" s="211">
        <f>RawCounts400All!AE54/(PropCntd400!AD54* AD$5*AD$6)*1000</f>
        <v>0</v>
      </c>
      <c r="AE54" s="211">
        <f>RawCounts400All!AF54/(PropCntd400!AE54* AE$5*AE$6)*1000</f>
        <v>0</v>
      </c>
      <c r="AF54" s="211">
        <f>RawCounts400All!AG54/(PropCntd400!AF54* AF$5*AF$6)*1000</f>
        <v>0</v>
      </c>
      <c r="AG54" s="211">
        <f>RawCounts400All!AH54/(PropCntd400!AG54* AG$5*AG$6)*1000</f>
        <v>0</v>
      </c>
      <c r="AH54" s="211">
        <f>RawCounts400All!AI54/(PropCntd400!AH54* AH$5*AH$6)*1000</f>
        <v>0</v>
      </c>
      <c r="AI54" s="211">
        <f>RawCounts400All!AJ54/(PropCntd400!AI54* AI$5*AI$6)*1000</f>
        <v>0</v>
      </c>
      <c r="AJ54" s="211">
        <f>RawCounts400All!AK54/(PropCntd400!AJ54* AJ$5*AJ$6)*1000</f>
        <v>0</v>
      </c>
      <c r="AK54" s="211">
        <f>RawCounts400All!AL54/(PropCntd400!AK54* AK$5*AK$6)*1000</f>
        <v>0</v>
      </c>
      <c r="AL54" s="211">
        <f>RawCounts400All!AM54/(PropCntd400!AL54* AL$5*AL$6)*1000</f>
        <v>0</v>
      </c>
      <c r="AM54" s="211">
        <f>RawCounts400All!AN54/(PropCntd400!AM54* AM$5*AM$6)*1000</f>
        <v>15104.761904761905</v>
      </c>
      <c r="AN54" s="211">
        <f>RawCounts400All!AO54/(PropCntd400!AN54* AN$5*AN$6)*1000</f>
        <v>0</v>
      </c>
      <c r="AO54" s="211">
        <f>RawCounts400All!AP54/(PropCntd400!AO54* AO$5*AO$6)*1000</f>
        <v>0</v>
      </c>
      <c r="AP54" s="211">
        <f>RawCounts400All!AQ54/(PropCntd400!AP54* AP$5*AP$6)*1000</f>
        <v>0</v>
      </c>
      <c r="AQ54" s="211">
        <f>RawCounts400All!AR54/(PropCntd400!AQ54* AQ$5*AQ$6)*1000</f>
        <v>0</v>
      </c>
      <c r="AR54" s="211">
        <f>RawCounts400All!AS54/(PropCntd400!AR54* AR$5*AR$6)*1000</f>
        <v>0</v>
      </c>
      <c r="AS54" s="211">
        <f>RawCounts400All!AT54/(PropCntd400!AS54* AS$5*AS$6)*1000</f>
        <v>0</v>
      </c>
      <c r="AT54" s="211">
        <f>RawCounts400All!AU54/(PropCntd400!AT54* AT$5*AT$6)*1000</f>
        <v>0</v>
      </c>
      <c r="AU54" s="211">
        <f>RawCounts400All!AV54/(PropCntd400!AU54* AU$5*AU$6)*1000</f>
        <v>0</v>
      </c>
      <c r="AV54" s="211">
        <f>RawCounts400All!AW54/(PropCntd400!AV54* AV$5*AV$6)*1000</f>
        <v>0</v>
      </c>
      <c r="AW54" s="211">
        <f>RawCounts400All!AX54/(PropCntd400!AW54* AW$5*AW$6)*1000</f>
        <v>0</v>
      </c>
      <c r="AX54" s="211">
        <f>RawCounts400All!AY54/(PropCntd400!AX54* AX$5*AX$6)*1000</f>
        <v>0</v>
      </c>
      <c r="AY54" s="211">
        <f>RawCounts400All!AZ54/(PropCntd400!AY54* AY$5*AY$6)*1000</f>
        <v>0</v>
      </c>
      <c r="AZ54" s="211">
        <f>RawCounts400All!BA54/(PropCntd400!AZ54* AZ$5*AZ$6)*1000</f>
        <v>0</v>
      </c>
      <c r="BA54" s="211">
        <f>RawCounts400All!BB54/(PropCntd400!BA54* BA$5*BA$6)*1000</f>
        <v>0</v>
      </c>
      <c r="BB54" s="211">
        <f>RawCounts400All!BC54/(PropCntd400!BB54* BB$5*BB$6)*1000</f>
        <v>0</v>
      </c>
      <c r="BC54" s="211">
        <f>RawCounts400All!BD54/(PropCntd400!BC54* BC$5*BC$6)*1000</f>
        <v>0</v>
      </c>
      <c r="BD54" s="211">
        <f>RawCounts400All!BE54/(PropCntd400!BD54* BD$5*BD$6)*1000</f>
        <v>0</v>
      </c>
      <c r="BE54" s="211">
        <f>RawCounts400All!BF54/(PropCntd400!BE54* BE$5*BE$6)*1000</f>
        <v>0</v>
      </c>
      <c r="BF54" s="211">
        <f>RawCounts400All!BG54/(PropCntd400!BF54* BF$5*BF$6)*1000</f>
        <v>0</v>
      </c>
      <c r="BG54" s="211">
        <f>RawCounts400All!BH54/(PropCntd400!BG54* BG$5*BG$6)*1000</f>
        <v>0</v>
      </c>
      <c r="BH54" s="211">
        <f>RawCounts400All!BI54/(PropCntd400!BH54* BH$5*BH$6)*1000</f>
        <v>0</v>
      </c>
      <c r="BI54" s="211">
        <f>RawCounts400All!BJ54/(PropCntd400!BI54* BI$5*BI$6)*1000</f>
        <v>0</v>
      </c>
      <c r="BJ54" s="211">
        <f>RawCounts400All!BK54/(PropCntd400!BJ54* BJ$5*BJ$6)*1000</f>
        <v>0</v>
      </c>
      <c r="BK54" s="211">
        <f>RawCounts400All!BL54/(PropCntd400!BK54* BK$5*BK$6)*1000</f>
        <v>0</v>
      </c>
      <c r="BL54" s="211">
        <f>RawCounts400All!BM54/(PropCntd400!BL54* BL$5*BL$6)*1000</f>
        <v>0</v>
      </c>
      <c r="BM54" s="211">
        <f>RawCounts400All!BN54/(PropCntd400!BM54* BM$5*BM$6)*1000</f>
        <v>0</v>
      </c>
      <c r="BN54" s="211">
        <f>RawCounts400All!BO54/(PropCntd400!BN54* BN$5*BN$6)*1000</f>
        <v>0</v>
      </c>
      <c r="BO54" s="211">
        <f>RawCounts400All!BP54/(PropCntd400!BO54* BO$5*BO$6)*1000</f>
        <v>0</v>
      </c>
      <c r="BP54" s="211">
        <f>RawCounts400All!BQ54/(PropCntd400!BP54* BP$5*BP$6)*1000</f>
        <v>0</v>
      </c>
      <c r="BQ54" s="211">
        <f>RawCounts400All!BR54/(PropCntd400!BQ54* BQ$5*BQ$6)*1000</f>
        <v>0</v>
      </c>
      <c r="BR54" s="211">
        <f>RawCounts400All!BS54/(PropCntd400!BR54* BR$5*BR$6)*1000</f>
        <v>0</v>
      </c>
      <c r="BS54" s="47"/>
      <c r="BT54" s="48"/>
      <c r="BU54" s="48"/>
      <c r="BV54" s="48"/>
      <c r="BW54" s="48"/>
      <c r="BX54" s="48"/>
      <c r="BY54" s="48"/>
      <c r="BZ54" s="48"/>
      <c r="CA54" s="48"/>
      <c r="CB54" s="48"/>
      <c r="CC54" s="48"/>
      <c r="CD54" s="48"/>
      <c r="CE54" s="48"/>
    </row>
    <row r="55" spans="1:83" s="78" customFormat="1" ht="16" customHeight="1" x14ac:dyDescent="0.15">
      <c r="A55" s="73" t="s">
        <v>170</v>
      </c>
      <c r="B55" s="73" t="s">
        <v>521</v>
      </c>
      <c r="C55" s="73" t="s">
        <v>240</v>
      </c>
      <c r="D55" s="73" t="s">
        <v>589</v>
      </c>
      <c r="E55" s="38" t="s">
        <v>134</v>
      </c>
      <c r="F55" s="72">
        <v>0.1</v>
      </c>
      <c r="G55" s="72">
        <v>0.9</v>
      </c>
      <c r="H55" s="73">
        <f t="shared" si="1"/>
        <v>2</v>
      </c>
      <c r="I55" s="73">
        <f t="shared" si="1"/>
        <v>18</v>
      </c>
      <c r="J55" s="73">
        <f t="shared" si="2"/>
        <v>2</v>
      </c>
      <c r="K55" s="211">
        <f>RawCounts400All!L55/(PropCntd400!K55* K$5*K$6)*1000</f>
        <v>0</v>
      </c>
      <c r="L55" s="211">
        <f>RawCounts400All!M55/(PropCntd400!L55* L$5*L$6)*1000</f>
        <v>0</v>
      </c>
      <c r="M55" s="211">
        <f>RawCounts400All!N55/(PropCntd400!M55* M$5*M$6)*1000</f>
        <v>0</v>
      </c>
      <c r="N55" s="211">
        <f>RawCounts400All!O55/(PropCntd400!N55* N$5*N$6)*1000</f>
        <v>0</v>
      </c>
      <c r="O55" s="211">
        <f>RawCounts400All!P55/(PropCntd400!O55* O$5*O$6)*1000</f>
        <v>0</v>
      </c>
      <c r="P55" s="211">
        <f>RawCounts400All!Q55/(PropCntd400!P55* P$5*P$6)*1000</f>
        <v>0</v>
      </c>
      <c r="Q55" s="211">
        <f>RawCounts400All!R55/(PropCntd400!Q55* Q$5*Q$6)*1000</f>
        <v>0</v>
      </c>
      <c r="R55" s="211">
        <f>RawCounts400All!S55/(PropCntd400!R55* R$5*R$6)*1000</f>
        <v>0</v>
      </c>
      <c r="S55" s="211">
        <f>RawCounts400All!T55/(PropCntd400!S55* S$5*S$6)*1000</f>
        <v>0</v>
      </c>
      <c r="T55" s="211">
        <f>RawCounts400All!U55/(PropCntd400!T55* T$5*T$6)*1000</f>
        <v>0</v>
      </c>
      <c r="U55" s="211">
        <f>RawCounts400All!V55/(PropCntd400!U55* U$5*U$6)*1000</f>
        <v>0</v>
      </c>
      <c r="V55" s="211">
        <f>RawCounts400All!W55/(PropCntd400!V55* V$5*V$6)*1000</f>
        <v>0</v>
      </c>
      <c r="W55" s="211">
        <f>RawCounts400All!X55/(PropCntd400!W55* W$5*W$6)*1000</f>
        <v>0</v>
      </c>
      <c r="X55" s="211">
        <f>RawCounts400All!Y55/(PropCntd400!X55* X$5*X$6)*1000</f>
        <v>0</v>
      </c>
      <c r="Y55" s="211">
        <f>RawCounts400All!Z55/(PropCntd400!Y55* Y$5*Y$6)*1000</f>
        <v>0</v>
      </c>
      <c r="Z55" s="211">
        <f>RawCounts400All!AA55/(PropCntd400!Z55* Z$5*Z$6)*1000</f>
        <v>0</v>
      </c>
      <c r="AA55" s="211">
        <f>RawCounts400All!AB55/(PropCntd400!AA55* AA$5*AA$6)*1000</f>
        <v>0</v>
      </c>
      <c r="AB55" s="211">
        <f>RawCounts400All!AC55/(PropCntd400!AB55* AB$5*AB$6)*1000</f>
        <v>0</v>
      </c>
      <c r="AC55" s="211">
        <f>RawCounts400All!AD55/(PropCntd400!AC55* AC$5*AC$6)*1000</f>
        <v>0</v>
      </c>
      <c r="AD55" s="211">
        <f>RawCounts400All!AE55/(PropCntd400!AD55* AD$5*AD$6)*1000</f>
        <v>0</v>
      </c>
      <c r="AE55" s="211">
        <f>RawCounts400All!AF55/(PropCntd400!AE55* AE$5*AE$6)*1000</f>
        <v>0</v>
      </c>
      <c r="AF55" s="211">
        <f>RawCounts400All!AG55/(PropCntd400!AF55* AF$5*AF$6)*1000</f>
        <v>0</v>
      </c>
      <c r="AG55" s="211">
        <f>RawCounts400All!AH55/(PropCntd400!AG55* AG$5*AG$6)*1000</f>
        <v>0</v>
      </c>
      <c r="AH55" s="211">
        <f>RawCounts400All!AI55/(PropCntd400!AH55* AH$5*AH$6)*1000</f>
        <v>0</v>
      </c>
      <c r="AI55" s="211">
        <f>RawCounts400All!AJ55/(PropCntd400!AI55* AI$5*AI$6)*1000</f>
        <v>0</v>
      </c>
      <c r="AJ55" s="211">
        <f>RawCounts400All!AK55/(PropCntd400!AJ55* AJ$5*AJ$6)*1000</f>
        <v>0</v>
      </c>
      <c r="AK55" s="211">
        <f>RawCounts400All!AL55/(PropCntd400!AK55* AK$5*AK$6)*1000</f>
        <v>0</v>
      </c>
      <c r="AL55" s="211">
        <f>RawCounts400All!AM55/(PropCntd400!AL55* AL$5*AL$6)*1000</f>
        <v>0</v>
      </c>
      <c r="AM55" s="211">
        <f>RawCounts400All!AN55/(PropCntd400!AM55* AM$5*AM$6)*1000</f>
        <v>0</v>
      </c>
      <c r="AN55" s="211">
        <f>RawCounts400All!AO55/(PropCntd400!AN55* AN$5*AN$6)*1000</f>
        <v>0</v>
      </c>
      <c r="AO55" s="211">
        <f>RawCounts400All!AP55/(PropCntd400!AO55* AO$5*AO$6)*1000</f>
        <v>0</v>
      </c>
      <c r="AP55" s="211">
        <f>RawCounts400All!AQ55/(PropCntd400!AP55* AP$5*AP$6)*1000</f>
        <v>0</v>
      </c>
      <c r="AQ55" s="211">
        <f>RawCounts400All!AR55/(PropCntd400!AQ55* AQ$5*AQ$6)*1000</f>
        <v>0</v>
      </c>
      <c r="AR55" s="211">
        <f>RawCounts400All!AS55/(PropCntd400!AR55* AR$5*AR$6)*1000</f>
        <v>0</v>
      </c>
      <c r="AS55" s="211">
        <f>RawCounts400All!AT55/(PropCntd400!AS55* AS$5*AS$6)*1000</f>
        <v>0</v>
      </c>
      <c r="AT55" s="211">
        <f>RawCounts400All!AU55/(PropCntd400!AT55* AT$5*AT$6)*1000</f>
        <v>0</v>
      </c>
      <c r="AU55" s="211">
        <f>RawCounts400All!AV55/(PropCntd400!AU55* AU$5*AU$6)*1000</f>
        <v>0</v>
      </c>
      <c r="AV55" s="211">
        <f>RawCounts400All!AW55/(PropCntd400!AV55* AV$5*AV$6)*1000</f>
        <v>0</v>
      </c>
      <c r="AW55" s="211">
        <f>RawCounts400All!AX55/(PropCntd400!AW55* AW$5*AW$6)*1000</f>
        <v>0</v>
      </c>
      <c r="AX55" s="211">
        <f>RawCounts400All!AY55/(PropCntd400!AX55* AX$5*AX$6)*1000</f>
        <v>0</v>
      </c>
      <c r="AY55" s="211">
        <f>RawCounts400All!AZ55/(PropCntd400!AY55* AY$5*AY$6)*1000</f>
        <v>0</v>
      </c>
      <c r="AZ55" s="211">
        <f>RawCounts400All!BA55/(PropCntd400!AZ55* AZ$5*AZ$6)*1000</f>
        <v>0</v>
      </c>
      <c r="BA55" s="211">
        <f>RawCounts400All!BB55/(PropCntd400!BA55* BA$5*BA$6)*1000</f>
        <v>0</v>
      </c>
      <c r="BB55" s="211">
        <f>RawCounts400All!BC55/(PropCntd400!BB55* BB$5*BB$6)*1000</f>
        <v>0</v>
      </c>
      <c r="BC55" s="211">
        <f>RawCounts400All!BD55/(PropCntd400!BC55* BC$5*BC$6)*1000</f>
        <v>0</v>
      </c>
      <c r="BD55" s="211">
        <f>RawCounts400All!BE55/(PropCntd400!BD55* BD$5*BD$6)*1000</f>
        <v>0</v>
      </c>
      <c r="BE55" s="211">
        <f>RawCounts400All!BF55/(PropCntd400!BE55* BE$5*BE$6)*1000</f>
        <v>5520.833333333333</v>
      </c>
      <c r="BF55" s="211">
        <f>RawCounts400All!BG55/(PropCntd400!BF55* BF$5*BF$6)*1000</f>
        <v>0</v>
      </c>
      <c r="BG55" s="211">
        <f>RawCounts400All!BH55/(PropCntd400!BG55* BG$5*BG$6)*1000</f>
        <v>0</v>
      </c>
      <c r="BH55" s="211">
        <f>RawCounts400All!BI55/(PropCntd400!BH55* BH$5*BH$6)*1000</f>
        <v>0</v>
      </c>
      <c r="BI55" s="211">
        <f>RawCounts400All!BJ55/(PropCntd400!BI55* BI$5*BI$6)*1000</f>
        <v>0</v>
      </c>
      <c r="BJ55" s="211">
        <f>RawCounts400All!BK55/(PropCntd400!BJ55* BJ$5*BJ$6)*1000</f>
        <v>0</v>
      </c>
      <c r="BK55" s="211">
        <f>RawCounts400All!BL55/(PropCntd400!BK55* BK$5*BK$6)*1000</f>
        <v>0</v>
      </c>
      <c r="BL55" s="211">
        <f>RawCounts400All!BM55/(PropCntd400!BL55* BL$5*BL$6)*1000</f>
        <v>0</v>
      </c>
      <c r="BM55" s="211">
        <f>RawCounts400All!BN55/(PropCntd400!BM55* BM$5*BM$6)*1000</f>
        <v>0</v>
      </c>
      <c r="BN55" s="211">
        <f>RawCounts400All!BO55/(PropCntd400!BN55* BN$5*BN$6)*1000</f>
        <v>0</v>
      </c>
      <c r="BO55" s="211">
        <f>RawCounts400All!BP55/(PropCntd400!BO55* BO$5*BO$6)*1000</f>
        <v>0</v>
      </c>
      <c r="BP55" s="211">
        <f>RawCounts400All!BQ55/(PropCntd400!BP55* BP$5*BP$6)*1000</f>
        <v>0</v>
      </c>
      <c r="BQ55" s="211">
        <f>RawCounts400All!BR55/(PropCntd400!BQ55* BQ$5*BQ$6)*1000</f>
        <v>0</v>
      </c>
      <c r="BR55" s="211">
        <f>RawCounts400All!BS55/(PropCntd400!BR55* BR$5*BR$6)*1000</f>
        <v>0</v>
      </c>
      <c r="BS55" s="47"/>
      <c r="BT55" s="48"/>
      <c r="BU55" s="48"/>
      <c r="BV55" s="48"/>
      <c r="BW55" s="48"/>
      <c r="BX55" s="48"/>
      <c r="BY55" s="48"/>
      <c r="BZ55" s="48"/>
      <c r="CA55" s="48"/>
      <c r="CB55" s="48"/>
      <c r="CC55" s="48"/>
      <c r="CD55" s="48"/>
      <c r="CE55" s="48"/>
    </row>
    <row r="56" spans="1:83" s="78" customFormat="1" ht="16" customHeight="1" x14ac:dyDescent="0.15">
      <c r="A56" s="73" t="s">
        <v>107</v>
      </c>
      <c r="B56" s="73" t="s">
        <v>521</v>
      </c>
      <c r="C56" s="73" t="s">
        <v>240</v>
      </c>
      <c r="D56" s="73" t="s">
        <v>590</v>
      </c>
      <c r="E56" s="38" t="s">
        <v>134</v>
      </c>
      <c r="F56" s="72">
        <v>0.1</v>
      </c>
      <c r="G56" s="72">
        <v>1</v>
      </c>
      <c r="H56" s="73">
        <f t="shared" si="1"/>
        <v>2</v>
      </c>
      <c r="I56" s="73">
        <f t="shared" si="1"/>
        <v>20</v>
      </c>
      <c r="J56" s="73">
        <f t="shared" si="2"/>
        <v>2</v>
      </c>
      <c r="K56" s="211">
        <f>RawCounts400All!L56/(PropCntd400!K56* K$5*K$6)*1000</f>
        <v>13064.202795546078</v>
      </c>
      <c r="L56" s="211">
        <f>RawCounts400All!M56/(PropCntd400!L56* L$5*L$6)*1000</f>
        <v>10097.062579821202</v>
      </c>
      <c r="M56" s="211">
        <f>RawCounts400All!N56/(PropCntd400!M56* M$5*M$6)*1000</f>
        <v>2705.4673721340387</v>
      </c>
      <c r="N56" s="211">
        <f>RawCounts400All!O56/(PropCntd400!N56* N$5*N$6)*1000</f>
        <v>6461.8149146451033</v>
      </c>
      <c r="O56" s="211">
        <f>RawCounts400All!P56/(PropCntd400!O56* O$5*O$6)*1000</f>
        <v>5801.1695906432751</v>
      </c>
      <c r="P56" s="211">
        <f>RawCounts400All!Q56/(PropCntd400!P56* P$5*P$6)*1000</f>
        <v>5602.0408163265311</v>
      </c>
      <c r="Q56" s="211">
        <f>RawCounts400All!R56/(PropCntd400!Q56* Q$5*Q$6)*1000</f>
        <v>2909.0909090909095</v>
      </c>
      <c r="R56" s="211">
        <f>RawCounts400All!S56/(PropCntd400!R56* R$5*R$6)*1000</f>
        <v>10405.643738977073</v>
      </c>
      <c r="S56" s="211">
        <f>RawCounts400All!T56/(PropCntd400!S56* S$5*S$6)*1000</f>
        <v>10980.785296574772</v>
      </c>
      <c r="T56" s="211">
        <f>RawCounts400All!U56/(PropCntd400!T56* T$5*T$6)*1000</f>
        <v>0</v>
      </c>
      <c r="U56" s="211">
        <f>RawCounts400All!V56/(PropCntd400!U56* U$5*U$6)*1000</f>
        <v>15689.722042663219</v>
      </c>
      <c r="V56" s="211">
        <f>RawCounts400All!W56/(PropCntd400!V56* V$5*V$6)*1000</f>
        <v>5247.8134110787169</v>
      </c>
      <c r="W56" s="211">
        <f>RawCounts400All!X56/(PropCntd400!W56* W$5*W$6)*1000</f>
        <v>4382.7517511728038</v>
      </c>
      <c r="X56" s="211">
        <f>RawCounts400All!Y56/(PropCntd400!X56* X$5*X$6)*1000</f>
        <v>8044.243338360985</v>
      </c>
      <c r="Y56" s="211">
        <f>RawCounts400All!Z56/(PropCntd400!Y56* Y$5*Y$6)*1000</f>
        <v>10666.666666666666</v>
      </c>
      <c r="Z56" s="211">
        <f>RawCounts400All!AA56/(PropCntd400!Z56* Z$5*Z$6)*1000</f>
        <v>4226.5054169816076</v>
      </c>
      <c r="AA56" s="211">
        <f>RawCounts400All!AB56/(PropCntd400!AA56* AA$5*AA$6)*1000</f>
        <v>4772.1088435374149</v>
      </c>
      <c r="AB56" s="211">
        <f>RawCounts400All!AC56/(PropCntd400!AB56* AB$5*AB$6)*1000</f>
        <v>10355.948399426661</v>
      </c>
      <c r="AC56" s="211">
        <f>RawCounts400All!AD56/(PropCntd400!AC56* AC$5*AC$6)*1000</f>
        <v>5877.5510204081629</v>
      </c>
      <c r="AD56" s="211">
        <f>RawCounts400All!AE56/(PropCntd400!AD56* AD$5*AD$6)*1000</f>
        <v>6322.188449848024</v>
      </c>
      <c r="AE56" s="211">
        <f>RawCounts400All!AF56/(PropCntd400!AE56* AE$5*AE$6)*1000</f>
        <v>0</v>
      </c>
      <c r="AF56" s="211">
        <f>RawCounts400All!AG56/(PropCntd400!AF56* AF$5*AF$6)*1000</f>
        <v>13090.90909090909</v>
      </c>
      <c r="AG56" s="211">
        <f>RawCounts400All!AH56/(PropCntd400!AG56* AG$5*AG$6)*1000</f>
        <v>10466.845078798691</v>
      </c>
      <c r="AH56" s="211">
        <f>RawCounts400All!AI56/(PropCntd400!AH56* AH$5*AH$6)*1000</f>
        <v>0</v>
      </c>
      <c r="AI56" s="211">
        <f>RawCounts400All!AJ56/(PropCntd400!AI56* AI$5*AI$6)*1000</f>
        <v>14007.54716981132</v>
      </c>
      <c r="AJ56" s="211">
        <f>RawCounts400All!AK56/(PropCntd400!AJ56* AJ$5*AJ$6)*1000</f>
        <v>20719.496855345911</v>
      </c>
      <c r="AK56" s="211">
        <f>RawCounts400All!AL56/(PropCntd400!AK56* AK$5*AK$6)*1000</f>
        <v>11144.444444444443</v>
      </c>
      <c r="AL56" s="211">
        <f>RawCounts400All!AM56/(PropCntd400!AL56* AL$5*AL$6)*1000</f>
        <v>16432.653061224493</v>
      </c>
      <c r="AM56" s="211">
        <f>RawCounts400All!AN56/(PropCntd400!AM56* AM$5*AM$6)*1000</f>
        <v>0</v>
      </c>
      <c r="AN56" s="211">
        <f>RawCounts400All!AO56/(PropCntd400!AN56* AN$5*AN$6)*1000</f>
        <v>42854.153588616864</v>
      </c>
      <c r="AO56" s="211">
        <f>RawCounts400All!AP56/(PropCntd400!AO56* AO$5*AO$6)*1000</f>
        <v>0</v>
      </c>
      <c r="AP56" s="211">
        <f>RawCounts400All!AQ56/(PropCntd400!AP56* AP$5*AP$6)*1000</f>
        <v>0</v>
      </c>
      <c r="AQ56" s="211">
        <f>RawCounts400All!AR56/(PropCntd400!AQ56* AQ$5*AQ$6)*1000</f>
        <v>5811.4035087719294</v>
      </c>
      <c r="AR56" s="211">
        <f>RawCounts400All!AS56/(PropCntd400!AR56* AR$5*AR$6)*1000</f>
        <v>0</v>
      </c>
      <c r="AS56" s="211">
        <f>RawCounts400All!AT56/(PropCntd400!AS56* AS$5*AS$6)*1000</f>
        <v>5346.4912280701756</v>
      </c>
      <c r="AT56" s="211">
        <f>RawCounts400All!AU56/(PropCntd400!AT56* AT$5*AT$6)*1000</f>
        <v>8360</v>
      </c>
      <c r="AU56" s="211">
        <f>RawCounts400All!AV56/(PropCntd400!AU56* AU$5*AU$6)*1000</f>
        <v>7733.619763694951</v>
      </c>
      <c r="AV56" s="211">
        <f>RawCounts400All!AW56/(PropCntd400!AV56* AV$5*AV$6)*1000</f>
        <v>10489.510489510492</v>
      </c>
      <c r="AW56" s="211">
        <f>RawCounts400All!AX56/(PropCntd400!AW56* AW$5*AW$6)*1000</f>
        <v>6612.2448979591836</v>
      </c>
      <c r="AX56" s="211">
        <f>RawCounts400All!AY56/(PropCntd400!AX56* AX$5*AX$6)*1000</f>
        <v>1092.5925925925926</v>
      </c>
      <c r="AY56" s="211">
        <f>RawCounts400All!AZ56/(PropCntd400!AY56* AY$5*AY$6)*1000</f>
        <v>0</v>
      </c>
      <c r="AZ56" s="211">
        <f>RawCounts400All!BA56/(PropCntd400!AZ56* AZ$5*AZ$6)*1000</f>
        <v>0</v>
      </c>
      <c r="BA56" s="211">
        <f>RawCounts400All!BB56/(PropCntd400!BA56* BA$5*BA$6)*1000</f>
        <v>0</v>
      </c>
      <c r="BB56" s="211">
        <f>RawCounts400All!BC56/(PropCntd400!BB56* BB$5*BB$6)*1000</f>
        <v>0</v>
      </c>
      <c r="BC56" s="211">
        <f>RawCounts400All!BD56/(PropCntd400!BC56* BC$5*BC$6)*1000</f>
        <v>0</v>
      </c>
      <c r="BD56" s="211">
        <f>RawCounts400All!BE56/(PropCntd400!BD56* BD$5*BD$6)*1000</f>
        <v>0</v>
      </c>
      <c r="BE56" s="211">
        <f>RawCounts400All!BF56/(PropCntd400!BE56* BE$5*BE$6)*1000</f>
        <v>0</v>
      </c>
      <c r="BF56" s="211">
        <f>RawCounts400All!BG56/(PropCntd400!BF56* BF$5*BF$6)*1000</f>
        <v>0</v>
      </c>
      <c r="BG56" s="211">
        <f>RawCounts400All!BH56/(PropCntd400!BG56* BG$5*BG$6)*1000</f>
        <v>0</v>
      </c>
      <c r="BH56" s="211">
        <f>RawCounts400All!BI56/(PropCntd400!BH56* BH$5*BH$6)*1000</f>
        <v>0</v>
      </c>
      <c r="BI56" s="211">
        <f>RawCounts400All!BJ56/(PropCntd400!BI56* BI$5*BI$6)*1000</f>
        <v>0</v>
      </c>
      <c r="BJ56" s="211">
        <f>RawCounts400All!BK56/(PropCntd400!BJ56* BJ$5*BJ$6)*1000</f>
        <v>0</v>
      </c>
      <c r="BK56" s="211">
        <f>RawCounts400All!BL56/(PropCntd400!BK56* BK$5*BK$6)*1000</f>
        <v>0</v>
      </c>
      <c r="BL56" s="211">
        <f>RawCounts400All!BM56/(PropCntd400!BL56* BL$5*BL$6)*1000</f>
        <v>0</v>
      </c>
      <c r="BM56" s="211">
        <f>RawCounts400All!BN56/(PropCntd400!BM56* BM$5*BM$6)*1000</f>
        <v>0</v>
      </c>
      <c r="BN56" s="211">
        <f>RawCounts400All!BO56/(PropCntd400!BN56* BN$5*BN$6)*1000</f>
        <v>0</v>
      </c>
      <c r="BO56" s="211">
        <f>RawCounts400All!BP56/(PropCntd400!BO56* BO$5*BO$6)*1000</f>
        <v>0</v>
      </c>
      <c r="BP56" s="211">
        <f>RawCounts400All!BQ56/(PropCntd400!BP56* BP$5*BP$6)*1000</f>
        <v>0</v>
      </c>
      <c r="BQ56" s="211">
        <f>RawCounts400All!BR56/(PropCntd400!BQ56* BQ$5*BQ$6)*1000</f>
        <v>0</v>
      </c>
      <c r="BR56" s="211">
        <f>RawCounts400All!BS56/(PropCntd400!BR56* BR$5*BR$6)*1000</f>
        <v>0</v>
      </c>
      <c r="BS56" s="47"/>
      <c r="BT56" s="48"/>
      <c r="BU56" s="48"/>
      <c r="BV56" s="48"/>
      <c r="BW56" s="48"/>
      <c r="BX56" s="48"/>
      <c r="BY56" s="48"/>
      <c r="BZ56" s="48"/>
      <c r="CA56" s="48"/>
      <c r="CB56" s="48"/>
      <c r="CC56" s="48"/>
      <c r="CD56" s="48"/>
      <c r="CE56" s="48"/>
    </row>
    <row r="57" spans="1:83" ht="16" customHeight="1" x14ac:dyDescent="0.15">
      <c r="A57" s="71" t="s">
        <v>108</v>
      </c>
      <c r="B57" s="164" t="s">
        <v>521</v>
      </c>
      <c r="C57" s="164" t="s">
        <v>240</v>
      </c>
      <c r="D57" s="164" t="s">
        <v>591</v>
      </c>
      <c r="E57" s="131" t="s">
        <v>134</v>
      </c>
      <c r="F57" s="72">
        <v>0.1</v>
      </c>
      <c r="G57" s="72">
        <v>1.5</v>
      </c>
      <c r="H57" s="73">
        <f t="shared" si="1"/>
        <v>2</v>
      </c>
      <c r="I57" s="73">
        <f t="shared" si="1"/>
        <v>30</v>
      </c>
      <c r="J57" s="73">
        <f t="shared" si="2"/>
        <v>2</v>
      </c>
      <c r="K57" s="211">
        <f>RawCounts400All!L57/(PropCntd400!K57* K$5*K$6)*1000</f>
        <v>0</v>
      </c>
      <c r="L57" s="211">
        <f>RawCounts400All!M57/(PropCntd400!L57* L$5*L$6)*1000</f>
        <v>0</v>
      </c>
      <c r="M57" s="211">
        <f>RawCounts400All!N57/(PropCntd400!M57* M$5*M$6)*1000</f>
        <v>0</v>
      </c>
      <c r="N57" s="211">
        <f>RawCounts400All!O57/(PropCntd400!N57* N$5*N$6)*1000</f>
        <v>0</v>
      </c>
      <c r="O57" s="211">
        <f>RawCounts400All!P57/(PropCntd400!O57* O$5*O$6)*1000</f>
        <v>0</v>
      </c>
      <c r="P57" s="211">
        <f>RawCounts400All!Q57/(PropCntd400!P57* P$5*P$6)*1000</f>
        <v>0</v>
      </c>
      <c r="Q57" s="211">
        <f>RawCounts400All!R57/(PropCntd400!Q57* Q$5*Q$6)*1000</f>
        <v>0</v>
      </c>
      <c r="R57" s="211">
        <f>RawCounts400All!S57/(PropCntd400!R57* R$5*R$6)*1000</f>
        <v>0</v>
      </c>
      <c r="S57" s="211">
        <f>RawCounts400All!T57/(PropCntd400!S57* S$5*S$6)*1000</f>
        <v>0</v>
      </c>
      <c r="T57" s="211">
        <f>RawCounts400All!U57/(PropCntd400!T57* T$5*T$6)*1000</f>
        <v>0</v>
      </c>
      <c r="U57" s="211">
        <f>RawCounts400All!V57/(PropCntd400!U57* U$5*U$6)*1000</f>
        <v>0</v>
      </c>
      <c r="V57" s="211">
        <f>RawCounts400All!W57/(PropCntd400!V57* V$5*V$6)*1000</f>
        <v>0</v>
      </c>
      <c r="W57" s="211">
        <f>RawCounts400All!X57/(PropCntd400!W57* W$5*W$6)*1000</f>
        <v>0</v>
      </c>
      <c r="X57" s="211">
        <f>RawCounts400All!Y57/(PropCntd400!X57* X$5*X$6)*1000</f>
        <v>0</v>
      </c>
      <c r="Y57" s="211">
        <f>RawCounts400All!Z57/(PropCntd400!Y57* Y$5*Y$6)*1000</f>
        <v>0</v>
      </c>
      <c r="Z57" s="211">
        <f>RawCounts400All!AA57/(PropCntd400!Z57* Z$5*Z$6)*1000</f>
        <v>0</v>
      </c>
      <c r="AA57" s="211">
        <f>RawCounts400All!AB57/(PropCntd400!AA57* AA$5*AA$6)*1000</f>
        <v>0</v>
      </c>
      <c r="AB57" s="211">
        <f>RawCounts400All!AC57/(PropCntd400!AB57* AB$5*AB$6)*1000</f>
        <v>0</v>
      </c>
      <c r="AC57" s="211">
        <f>RawCounts400All!AD57/(PropCntd400!AC57* AC$5*AC$6)*1000</f>
        <v>0</v>
      </c>
      <c r="AD57" s="211">
        <f>RawCounts400All!AE57/(PropCntd400!AD57* AD$5*AD$6)*1000</f>
        <v>0</v>
      </c>
      <c r="AE57" s="211">
        <f>RawCounts400All!AF57/(PropCntd400!AE57* AE$5*AE$6)*1000</f>
        <v>0</v>
      </c>
      <c r="AF57" s="211">
        <f>RawCounts400All!AG57/(PropCntd400!AF57* AF$5*AF$6)*1000</f>
        <v>0</v>
      </c>
      <c r="AG57" s="211">
        <f>RawCounts400All!AH57/(PropCntd400!AG57* AG$5*AG$6)*1000</f>
        <v>0</v>
      </c>
      <c r="AH57" s="211">
        <f>RawCounts400All!AI57/(PropCntd400!AH57* AH$5*AH$6)*1000</f>
        <v>0</v>
      </c>
      <c r="AI57" s="211">
        <f>RawCounts400All!AJ57/(PropCntd400!AI57* AI$5*AI$6)*1000</f>
        <v>0</v>
      </c>
      <c r="AJ57" s="211">
        <f>RawCounts400All!AK57/(PropCntd400!AJ57* AJ$5*AJ$6)*1000</f>
        <v>0</v>
      </c>
      <c r="AK57" s="211">
        <f>RawCounts400All!AL57/(PropCntd400!AK57* AK$5*AK$6)*1000</f>
        <v>0</v>
      </c>
      <c r="AL57" s="211">
        <f>RawCounts400All!AM57/(PropCntd400!AL57* AL$5*AL$6)*1000</f>
        <v>0</v>
      </c>
      <c r="AM57" s="211">
        <f>RawCounts400All!AN57/(PropCntd400!AM57* AM$5*AM$6)*1000</f>
        <v>0</v>
      </c>
      <c r="AN57" s="211">
        <f>RawCounts400All!AO57/(PropCntd400!AN57* AN$5*AN$6)*1000</f>
        <v>0</v>
      </c>
      <c r="AO57" s="211">
        <f>RawCounts400All!AP57/(PropCntd400!AO57* AO$5*AO$6)*1000</f>
        <v>0</v>
      </c>
      <c r="AP57" s="211">
        <f>RawCounts400All!AQ57/(PropCntd400!AP57* AP$5*AP$6)*1000</f>
        <v>8006.7189249720041</v>
      </c>
      <c r="AQ57" s="211">
        <f>RawCounts400All!AR57/(PropCntd400!AQ57* AQ$5*AQ$6)*1000</f>
        <v>0</v>
      </c>
      <c r="AR57" s="211">
        <f>RawCounts400All!AS57/(PropCntd400!AR57* AR$5*AR$6)*1000</f>
        <v>0</v>
      </c>
      <c r="AS57" s="211">
        <f>RawCounts400All!AT57/(PropCntd400!AS57* AS$5*AS$6)*1000</f>
        <v>0</v>
      </c>
      <c r="AT57" s="211">
        <f>RawCounts400All!AU57/(PropCntd400!AT57* AT$5*AT$6)*1000</f>
        <v>0</v>
      </c>
      <c r="AU57" s="211">
        <f>RawCounts400All!AV57/(PropCntd400!AU57* AU$5*AU$6)*1000</f>
        <v>0</v>
      </c>
      <c r="AV57" s="211">
        <f>RawCounts400All!AW57/(PropCntd400!AV57* AV$5*AV$6)*1000</f>
        <v>0</v>
      </c>
      <c r="AW57" s="211">
        <f>RawCounts400All!AX57/(PropCntd400!AW57* AW$5*AW$6)*1000</f>
        <v>0</v>
      </c>
      <c r="AX57" s="211">
        <f>RawCounts400All!AY57/(PropCntd400!AX57* AX$5*AX$6)*1000</f>
        <v>0</v>
      </c>
      <c r="AY57" s="211">
        <f>RawCounts400All!AZ57/(PropCntd400!AY57* AY$5*AY$6)*1000</f>
        <v>0</v>
      </c>
      <c r="AZ57" s="211">
        <f>RawCounts400All!BA57/(PropCntd400!AZ57* AZ$5*AZ$6)*1000</f>
        <v>0</v>
      </c>
      <c r="BA57" s="211">
        <f>RawCounts400All!BB57/(PropCntd400!BA57* BA$5*BA$6)*1000</f>
        <v>0</v>
      </c>
      <c r="BB57" s="211">
        <f>RawCounts400All!BC57/(PropCntd400!BB57* BB$5*BB$6)*1000</f>
        <v>0</v>
      </c>
      <c r="BC57" s="211">
        <f>RawCounts400All!BD57/(PropCntd400!BC57* BC$5*BC$6)*1000</f>
        <v>0</v>
      </c>
      <c r="BD57" s="211">
        <f>RawCounts400All!BE57/(PropCntd400!BD57* BD$5*BD$6)*1000</f>
        <v>0</v>
      </c>
      <c r="BE57" s="211">
        <f>RawCounts400All!BF57/(PropCntd400!BE57* BE$5*BE$6)*1000</f>
        <v>0</v>
      </c>
      <c r="BF57" s="211">
        <f>RawCounts400All!BG57/(PropCntd400!BF57* BF$5*BF$6)*1000</f>
        <v>0</v>
      </c>
      <c r="BG57" s="211">
        <f>RawCounts400All!BH57/(PropCntd400!BG57* BG$5*BG$6)*1000</f>
        <v>0</v>
      </c>
      <c r="BH57" s="211">
        <f>RawCounts400All!BI57/(PropCntd400!BH57* BH$5*BH$6)*1000</f>
        <v>0</v>
      </c>
      <c r="BI57" s="211">
        <f>RawCounts400All!BJ57/(PropCntd400!BI57* BI$5*BI$6)*1000</f>
        <v>0</v>
      </c>
      <c r="BJ57" s="211">
        <f>RawCounts400All!BK57/(PropCntd400!BJ57* BJ$5*BJ$6)*1000</f>
        <v>0</v>
      </c>
      <c r="BK57" s="211">
        <f>RawCounts400All!BL57/(PropCntd400!BK57* BK$5*BK$6)*1000</f>
        <v>0</v>
      </c>
      <c r="BL57" s="211">
        <f>RawCounts400All!BM57/(PropCntd400!BL57* BL$5*BL$6)*1000</f>
        <v>0</v>
      </c>
      <c r="BM57" s="211">
        <f>RawCounts400All!BN57/(PropCntd400!BM57* BM$5*BM$6)*1000</f>
        <v>0</v>
      </c>
      <c r="BN57" s="211">
        <f>RawCounts400All!BO57/(PropCntd400!BN57* BN$5*BN$6)*1000</f>
        <v>0</v>
      </c>
      <c r="BO57" s="211">
        <f>RawCounts400All!BP57/(PropCntd400!BO57* BO$5*BO$6)*1000</f>
        <v>0</v>
      </c>
      <c r="BP57" s="211">
        <f>RawCounts400All!BQ57/(PropCntd400!BP57* BP$5*BP$6)*1000</f>
        <v>0</v>
      </c>
      <c r="BQ57" s="211">
        <f>RawCounts400All!BR57/(PropCntd400!BQ57* BQ$5*BQ$6)*1000</f>
        <v>0</v>
      </c>
      <c r="BR57" s="211">
        <f>RawCounts400All!BS57/(PropCntd400!BR57* BR$5*BR$6)*1000</f>
        <v>0</v>
      </c>
      <c r="BS57" s="47"/>
    </row>
    <row r="58" spans="1:83" ht="16" customHeight="1" x14ac:dyDescent="0.15">
      <c r="A58" s="71" t="s">
        <v>109</v>
      </c>
      <c r="B58" s="164" t="s">
        <v>521</v>
      </c>
      <c r="C58" s="164" t="s">
        <v>240</v>
      </c>
      <c r="D58" s="164" t="s">
        <v>592</v>
      </c>
      <c r="E58" s="131" t="s">
        <v>134</v>
      </c>
      <c r="F58" s="72">
        <v>0.2</v>
      </c>
      <c r="G58" s="72">
        <v>0.5</v>
      </c>
      <c r="H58" s="73">
        <f t="shared" si="1"/>
        <v>4</v>
      </c>
      <c r="I58" s="73">
        <f t="shared" si="1"/>
        <v>10</v>
      </c>
      <c r="J58" s="73">
        <f t="shared" si="2"/>
        <v>4</v>
      </c>
      <c r="K58" s="211">
        <f>RawCounts400All!L58/(PropCntd400!K58* K$5*K$6)*1000</f>
        <v>0</v>
      </c>
      <c r="L58" s="211">
        <f>RawCounts400All!M58/(PropCntd400!L58* L$5*L$6)*1000</f>
        <v>0</v>
      </c>
      <c r="M58" s="211">
        <f>RawCounts400All!N58/(PropCntd400!M58* M$5*M$6)*1000</f>
        <v>0</v>
      </c>
      <c r="N58" s="211">
        <f>RawCounts400All!O58/(PropCntd400!N58* N$5*N$6)*1000</f>
        <v>0</v>
      </c>
      <c r="O58" s="211">
        <f>RawCounts400All!P58/(PropCntd400!O58* O$5*O$6)*1000</f>
        <v>0</v>
      </c>
      <c r="P58" s="211">
        <f>RawCounts400All!Q58/(PropCntd400!P58* P$5*P$6)*1000</f>
        <v>0</v>
      </c>
      <c r="Q58" s="211">
        <f>RawCounts400All!R58/(PropCntd400!Q58* Q$5*Q$6)*1000</f>
        <v>0</v>
      </c>
      <c r="R58" s="211">
        <f>RawCounts400All!S58/(PropCntd400!R58* R$5*R$6)*1000</f>
        <v>0</v>
      </c>
      <c r="S58" s="211">
        <f>RawCounts400All!T58/(PropCntd400!S58* S$5*S$6)*1000</f>
        <v>0</v>
      </c>
      <c r="T58" s="211">
        <f>RawCounts400All!U58/(PropCntd400!T58* T$5*T$6)*1000</f>
        <v>11220.779220779223</v>
      </c>
      <c r="U58" s="211">
        <f>RawCounts400All!V58/(PropCntd400!U58* U$5*U$6)*1000</f>
        <v>0</v>
      </c>
      <c r="V58" s="211">
        <f>RawCounts400All!W58/(PropCntd400!V58* V$5*V$6)*1000</f>
        <v>0</v>
      </c>
      <c r="W58" s="211">
        <f>RawCounts400All!X58/(PropCntd400!W58* W$5*W$6)*1000</f>
        <v>0</v>
      </c>
      <c r="X58" s="211">
        <f>RawCounts400All!Y58/(PropCntd400!X58* X$5*X$6)*1000</f>
        <v>0</v>
      </c>
      <c r="Y58" s="211">
        <f>RawCounts400All!Z58/(PropCntd400!Y58* Y$5*Y$6)*1000</f>
        <v>0</v>
      </c>
      <c r="Z58" s="211">
        <f>RawCounts400All!AA58/(PropCntd400!Z58* Z$5*Z$6)*1000</f>
        <v>0</v>
      </c>
      <c r="AA58" s="211">
        <f>RawCounts400All!AB58/(PropCntd400!AA58* AA$5*AA$6)*1000</f>
        <v>0</v>
      </c>
      <c r="AB58" s="211">
        <f>RawCounts400All!AC58/(PropCntd400!AB58* AB$5*AB$6)*1000</f>
        <v>0</v>
      </c>
      <c r="AC58" s="211">
        <f>RawCounts400All!AD58/(PropCntd400!AC58* AC$5*AC$6)*1000</f>
        <v>0</v>
      </c>
      <c r="AD58" s="211">
        <f>RawCounts400All!AE58/(PropCntd400!AD58* AD$5*AD$6)*1000</f>
        <v>0</v>
      </c>
      <c r="AE58" s="211">
        <f>RawCounts400All!AF58/(PropCntd400!AE58* AE$5*AE$6)*1000</f>
        <v>0</v>
      </c>
      <c r="AF58" s="211">
        <f>RawCounts400All!AG58/(PropCntd400!AF58* AF$5*AF$6)*1000</f>
        <v>0</v>
      </c>
      <c r="AG58" s="211">
        <f>RawCounts400All!AH58/(PropCntd400!AG58* AG$5*AG$6)*1000</f>
        <v>0</v>
      </c>
      <c r="AH58" s="211">
        <f>RawCounts400All!AI58/(PropCntd400!AH58* AH$5*AH$6)*1000</f>
        <v>0</v>
      </c>
      <c r="AI58" s="211">
        <f>RawCounts400All!AJ58/(PropCntd400!AI58* AI$5*AI$6)*1000</f>
        <v>0</v>
      </c>
      <c r="AJ58" s="211">
        <f>RawCounts400All!AK58/(PropCntd400!AJ58* AJ$5*AJ$6)*1000</f>
        <v>0</v>
      </c>
      <c r="AK58" s="211">
        <f>RawCounts400All!AL58/(PropCntd400!AK58* AK$5*AK$6)*1000</f>
        <v>0</v>
      </c>
      <c r="AL58" s="211">
        <f>RawCounts400All!AM58/(PropCntd400!AL58* AL$5*AL$6)*1000</f>
        <v>0</v>
      </c>
      <c r="AM58" s="211">
        <f>RawCounts400All!AN58/(PropCntd400!AM58* AM$5*AM$6)*1000</f>
        <v>0</v>
      </c>
      <c r="AN58" s="211">
        <f>RawCounts400All!AO58/(PropCntd400!AN58* AN$5*AN$6)*1000</f>
        <v>0</v>
      </c>
      <c r="AO58" s="211">
        <f>RawCounts400All!AP58/(PropCntd400!AO58* AO$5*AO$6)*1000</f>
        <v>0</v>
      </c>
      <c r="AP58" s="211">
        <f>RawCounts400All!AQ58/(PropCntd400!AP58* AP$5*AP$6)*1000</f>
        <v>0</v>
      </c>
      <c r="AQ58" s="211">
        <f>RawCounts400All!AR58/(PropCntd400!AQ58* AQ$5*AQ$6)*1000</f>
        <v>0</v>
      </c>
      <c r="AR58" s="211">
        <f>RawCounts400All!AS58/(PropCntd400!AR58* AR$5*AR$6)*1000</f>
        <v>0</v>
      </c>
      <c r="AS58" s="211">
        <f>RawCounts400All!AT58/(PropCntd400!AS58* AS$5*AS$6)*1000</f>
        <v>0</v>
      </c>
      <c r="AT58" s="211">
        <f>RawCounts400All!AU58/(PropCntd400!AT58* AT$5*AT$6)*1000</f>
        <v>0</v>
      </c>
      <c r="AU58" s="211">
        <f>RawCounts400All!AV58/(PropCntd400!AU58* AU$5*AU$6)*1000</f>
        <v>0</v>
      </c>
      <c r="AV58" s="211">
        <f>RawCounts400All!AW58/(PropCntd400!AV58* AV$5*AV$6)*1000</f>
        <v>0</v>
      </c>
      <c r="AW58" s="211">
        <f>RawCounts400All!AX58/(PropCntd400!AW58* AW$5*AW$6)*1000</f>
        <v>0</v>
      </c>
      <c r="AX58" s="211">
        <f>RawCounts400All!AY58/(PropCntd400!AX58* AX$5*AX$6)*1000</f>
        <v>0</v>
      </c>
      <c r="AY58" s="211">
        <f>RawCounts400All!AZ58/(PropCntd400!AY58* AY$5*AY$6)*1000</f>
        <v>0</v>
      </c>
      <c r="AZ58" s="211">
        <f>RawCounts400All!BA58/(PropCntd400!AZ58* AZ$5*AZ$6)*1000</f>
        <v>0</v>
      </c>
      <c r="BA58" s="211">
        <f>RawCounts400All!BB58/(PropCntd400!BA58* BA$5*BA$6)*1000</f>
        <v>0</v>
      </c>
      <c r="BB58" s="211">
        <f>RawCounts400All!BC58/(PropCntd400!BB58* BB$5*BB$6)*1000</f>
        <v>0</v>
      </c>
      <c r="BC58" s="211">
        <f>RawCounts400All!BD58/(PropCntd400!BC58* BC$5*BC$6)*1000</f>
        <v>0</v>
      </c>
      <c r="BD58" s="211">
        <f>RawCounts400All!BE58/(PropCntd400!BD58* BD$5*BD$6)*1000</f>
        <v>0</v>
      </c>
      <c r="BE58" s="211">
        <f>RawCounts400All!BF58/(PropCntd400!BE58* BE$5*BE$6)*1000</f>
        <v>0</v>
      </c>
      <c r="BF58" s="211">
        <f>RawCounts400All!BG58/(PropCntd400!BF58* BF$5*BF$6)*1000</f>
        <v>0</v>
      </c>
      <c r="BG58" s="211">
        <f>RawCounts400All!BH58/(PropCntd400!BG58* BG$5*BG$6)*1000</f>
        <v>0</v>
      </c>
      <c r="BH58" s="211">
        <f>RawCounts400All!BI58/(PropCntd400!BH58* BH$5*BH$6)*1000</f>
        <v>0</v>
      </c>
      <c r="BI58" s="211">
        <f>RawCounts400All!BJ58/(PropCntd400!BI58* BI$5*BI$6)*1000</f>
        <v>0</v>
      </c>
      <c r="BJ58" s="211">
        <f>RawCounts400All!BK58/(PropCntd400!BJ58* BJ$5*BJ$6)*1000</f>
        <v>0</v>
      </c>
      <c r="BK58" s="211">
        <f>RawCounts400All!BL58/(PropCntd400!BK58* BK$5*BK$6)*1000</f>
        <v>0</v>
      </c>
      <c r="BL58" s="211">
        <f>RawCounts400All!BM58/(PropCntd400!BL58* BL$5*BL$6)*1000</f>
        <v>0</v>
      </c>
      <c r="BM58" s="211">
        <f>RawCounts400All!BN58/(PropCntd400!BM58* BM$5*BM$6)*1000</f>
        <v>0</v>
      </c>
      <c r="BN58" s="211">
        <f>RawCounts400All!BO58/(PropCntd400!BN58* BN$5*BN$6)*1000</f>
        <v>0</v>
      </c>
      <c r="BO58" s="211">
        <f>RawCounts400All!BP58/(PropCntd400!BO58* BO$5*BO$6)*1000</f>
        <v>0</v>
      </c>
      <c r="BP58" s="211">
        <f>RawCounts400All!BQ58/(PropCntd400!BP58* BP$5*BP$6)*1000</f>
        <v>0</v>
      </c>
      <c r="BQ58" s="211">
        <f>RawCounts400All!BR58/(PropCntd400!BQ58* BQ$5*BQ$6)*1000</f>
        <v>0</v>
      </c>
      <c r="BR58" s="211">
        <f>RawCounts400All!BS58/(PropCntd400!BR58* BR$5*BR$6)*1000</f>
        <v>0</v>
      </c>
      <c r="BS58" s="47"/>
    </row>
    <row r="59" spans="1:83" ht="16" customHeight="1" x14ac:dyDescent="0.15">
      <c r="A59" s="71" t="s">
        <v>110</v>
      </c>
      <c r="B59" s="164" t="s">
        <v>521</v>
      </c>
      <c r="C59" s="164" t="s">
        <v>240</v>
      </c>
      <c r="D59" s="164" t="s">
        <v>593</v>
      </c>
      <c r="E59" s="131" t="s">
        <v>134</v>
      </c>
      <c r="F59" s="72">
        <v>0.2</v>
      </c>
      <c r="G59" s="72">
        <v>1.2</v>
      </c>
      <c r="H59" s="73">
        <f t="shared" si="1"/>
        <v>4</v>
      </c>
      <c r="I59" s="73">
        <f t="shared" si="1"/>
        <v>24</v>
      </c>
      <c r="J59" s="73">
        <f t="shared" si="2"/>
        <v>4</v>
      </c>
      <c r="K59" s="211">
        <f>RawCounts400All!L59/(PropCntd400!K59* K$5*K$6)*1000</f>
        <v>0</v>
      </c>
      <c r="L59" s="211">
        <f>RawCounts400All!M59/(PropCntd400!L59* L$5*L$6)*1000</f>
        <v>0</v>
      </c>
      <c r="M59" s="211">
        <f>RawCounts400All!N59/(PropCntd400!M59* M$5*M$6)*1000</f>
        <v>0</v>
      </c>
      <c r="N59" s="211">
        <f>RawCounts400All!O59/(PropCntd400!N59* N$5*N$6)*1000</f>
        <v>0</v>
      </c>
      <c r="O59" s="211">
        <f>RawCounts400All!P59/(PropCntd400!O59* O$5*O$6)*1000</f>
        <v>0</v>
      </c>
      <c r="P59" s="211">
        <f>RawCounts400All!Q59/(PropCntd400!P59* P$5*P$6)*1000</f>
        <v>0</v>
      </c>
      <c r="Q59" s="211">
        <f>RawCounts400All!R59/(PropCntd400!Q59* Q$5*Q$6)*1000</f>
        <v>0</v>
      </c>
      <c r="R59" s="211">
        <f>RawCounts400All!S59/(PropCntd400!R59* R$5*R$6)*1000</f>
        <v>0</v>
      </c>
      <c r="S59" s="211">
        <f>RawCounts400All!T59/(PropCntd400!S59* S$5*S$6)*1000</f>
        <v>0</v>
      </c>
      <c r="T59" s="211">
        <f>RawCounts400All!U59/(PropCntd400!T59* T$5*T$6)*1000</f>
        <v>0</v>
      </c>
      <c r="U59" s="211">
        <f>RawCounts400All!V59/(PropCntd400!U59* U$5*U$6)*1000</f>
        <v>0</v>
      </c>
      <c r="V59" s="211">
        <f>RawCounts400All!W59/(PropCntd400!V59* V$5*V$6)*1000</f>
        <v>0</v>
      </c>
      <c r="W59" s="211">
        <f>RawCounts400All!X59/(PropCntd400!W59* W$5*W$6)*1000</f>
        <v>0</v>
      </c>
      <c r="X59" s="211">
        <f>RawCounts400All!Y59/(PropCntd400!X59* X$5*X$6)*1000</f>
        <v>0</v>
      </c>
      <c r="Y59" s="211">
        <f>RawCounts400All!Z59/(PropCntd400!Y59* Y$5*Y$6)*1000</f>
        <v>0</v>
      </c>
      <c r="Z59" s="211">
        <f>RawCounts400All!AA59/(PropCntd400!Z59* Z$5*Z$6)*1000</f>
        <v>0</v>
      </c>
      <c r="AA59" s="211">
        <f>RawCounts400All!AB59/(PropCntd400!AA59* AA$5*AA$6)*1000</f>
        <v>0</v>
      </c>
      <c r="AB59" s="211">
        <f>RawCounts400All!AC59/(PropCntd400!AB59* AB$5*AB$6)*1000</f>
        <v>0</v>
      </c>
      <c r="AC59" s="211">
        <f>RawCounts400All!AD59/(PropCntd400!AC59* AC$5*AC$6)*1000</f>
        <v>839.65014577259467</v>
      </c>
      <c r="AD59" s="211">
        <f>RawCounts400All!AE59/(PropCntd400!AD59* AD$5*AD$6)*1000</f>
        <v>0</v>
      </c>
      <c r="AE59" s="211">
        <f>RawCounts400All!AF59/(PropCntd400!AE59* AE$5*AE$6)*1000</f>
        <v>0</v>
      </c>
      <c r="AF59" s="211">
        <f>RawCounts400All!AG59/(PropCntd400!AF59* AF$5*AF$6)*1000</f>
        <v>0</v>
      </c>
      <c r="AG59" s="211">
        <f>RawCounts400All!AH59/(PropCntd400!AG59* AG$5*AG$6)*1000</f>
        <v>0</v>
      </c>
      <c r="AH59" s="211">
        <f>RawCounts400All!AI59/(PropCntd400!AH59* AH$5*AH$6)*1000</f>
        <v>0</v>
      </c>
      <c r="AI59" s="211">
        <f>RawCounts400All!AJ59/(PropCntd400!AI59* AI$5*AI$6)*1000</f>
        <v>0</v>
      </c>
      <c r="AJ59" s="211">
        <f>RawCounts400All!AK59/(PropCntd400!AJ59* AJ$5*AJ$6)*1000</f>
        <v>0</v>
      </c>
      <c r="AK59" s="211">
        <f>RawCounts400All!AL59/(PropCntd400!AK59* AK$5*AK$6)*1000</f>
        <v>0</v>
      </c>
      <c r="AL59" s="211">
        <f>RawCounts400All!AM59/(PropCntd400!AL59* AL$5*AL$6)*1000</f>
        <v>0</v>
      </c>
      <c r="AM59" s="211">
        <f>RawCounts400All!AN59/(PropCntd400!AM59* AM$5*AM$6)*1000</f>
        <v>0</v>
      </c>
      <c r="AN59" s="211">
        <f>RawCounts400All!AO59/(PropCntd400!AN59* AN$5*AN$6)*1000</f>
        <v>0</v>
      </c>
      <c r="AO59" s="211">
        <f>RawCounts400All!AP59/(PropCntd400!AO59* AO$5*AO$6)*1000</f>
        <v>0</v>
      </c>
      <c r="AP59" s="211">
        <f>RawCounts400All!AQ59/(PropCntd400!AP59* AP$5*AP$6)*1000</f>
        <v>0</v>
      </c>
      <c r="AQ59" s="211">
        <f>RawCounts400All!AR59/(PropCntd400!AQ59* AQ$5*AQ$6)*1000</f>
        <v>0</v>
      </c>
      <c r="AR59" s="211">
        <f>RawCounts400All!AS59/(PropCntd400!AR59* AR$5*AR$6)*1000</f>
        <v>0</v>
      </c>
      <c r="AS59" s="211">
        <f>RawCounts400All!AT59/(PropCntd400!AS59* AS$5*AS$6)*1000</f>
        <v>0</v>
      </c>
      <c r="AT59" s="211">
        <f>RawCounts400All!AU59/(PropCntd400!AT59* AT$5*AT$6)*1000</f>
        <v>0</v>
      </c>
      <c r="AU59" s="211">
        <f>RawCounts400All!AV59/(PropCntd400!AU59* AU$5*AU$6)*1000</f>
        <v>0</v>
      </c>
      <c r="AV59" s="211">
        <f>RawCounts400All!AW59/(PropCntd400!AV59* AV$5*AV$6)*1000</f>
        <v>0</v>
      </c>
      <c r="AW59" s="211">
        <f>RawCounts400All!AX59/(PropCntd400!AW59* AW$5*AW$6)*1000</f>
        <v>0</v>
      </c>
      <c r="AX59" s="211">
        <f>RawCounts400All!AY59/(PropCntd400!AX59* AX$5*AX$6)*1000</f>
        <v>0</v>
      </c>
      <c r="AY59" s="211">
        <f>RawCounts400All!AZ59/(PropCntd400!AY59* AY$5*AY$6)*1000</f>
        <v>0</v>
      </c>
      <c r="AZ59" s="211">
        <f>RawCounts400All!BA59/(PropCntd400!AZ59* AZ$5*AZ$6)*1000</f>
        <v>0</v>
      </c>
      <c r="BA59" s="211">
        <f>RawCounts400All!BB59/(PropCntd400!BA59* BA$5*BA$6)*1000</f>
        <v>0</v>
      </c>
      <c r="BB59" s="211">
        <f>RawCounts400All!BC59/(PropCntd400!BB59* BB$5*BB$6)*1000</f>
        <v>0</v>
      </c>
      <c r="BC59" s="211">
        <f>RawCounts400All!BD59/(PropCntd400!BC59* BC$5*BC$6)*1000</f>
        <v>0</v>
      </c>
      <c r="BD59" s="211">
        <f>RawCounts400All!BE59/(PropCntd400!BD59* BD$5*BD$6)*1000</f>
        <v>0</v>
      </c>
      <c r="BE59" s="211">
        <f>RawCounts400All!BF59/(PropCntd400!BE59* BE$5*BE$6)*1000</f>
        <v>0</v>
      </c>
      <c r="BF59" s="211">
        <f>RawCounts400All!BG59/(PropCntd400!BF59* BF$5*BF$6)*1000</f>
        <v>0</v>
      </c>
      <c r="BG59" s="211">
        <f>RawCounts400All!BH59/(PropCntd400!BG59* BG$5*BG$6)*1000</f>
        <v>0</v>
      </c>
      <c r="BH59" s="211">
        <f>RawCounts400All!BI59/(PropCntd400!BH59* BH$5*BH$6)*1000</f>
        <v>0</v>
      </c>
      <c r="BI59" s="211">
        <f>RawCounts400All!BJ59/(PropCntd400!BI59* BI$5*BI$6)*1000</f>
        <v>0</v>
      </c>
      <c r="BJ59" s="211">
        <f>RawCounts400All!BK59/(PropCntd400!BJ59* BJ$5*BJ$6)*1000</f>
        <v>0</v>
      </c>
      <c r="BK59" s="211">
        <f>RawCounts400All!BL59/(PropCntd400!BK59* BK$5*BK$6)*1000</f>
        <v>0</v>
      </c>
      <c r="BL59" s="211">
        <f>RawCounts400All!BM59/(PropCntd400!BL59* BL$5*BL$6)*1000</f>
        <v>0</v>
      </c>
      <c r="BM59" s="211">
        <f>RawCounts400All!BN59/(PropCntd400!BM59* BM$5*BM$6)*1000</f>
        <v>0</v>
      </c>
      <c r="BN59" s="211">
        <f>RawCounts400All!BO59/(PropCntd400!BN59* BN$5*BN$6)*1000</f>
        <v>0</v>
      </c>
      <c r="BO59" s="211">
        <f>RawCounts400All!BP59/(PropCntd400!BO59* BO$5*BO$6)*1000</f>
        <v>0</v>
      </c>
      <c r="BP59" s="211">
        <f>RawCounts400All!BQ59/(PropCntd400!BP59* BP$5*BP$6)*1000</f>
        <v>0</v>
      </c>
      <c r="BQ59" s="211">
        <f>RawCounts400All!BR59/(PropCntd400!BQ59* BQ$5*BQ$6)*1000</f>
        <v>0</v>
      </c>
      <c r="BR59" s="211">
        <f>RawCounts400All!BS59/(PropCntd400!BR59* BR$5*BR$6)*1000</f>
        <v>0</v>
      </c>
      <c r="BS59" s="47"/>
    </row>
    <row r="60" spans="1:83" ht="16" customHeight="1" x14ac:dyDescent="0.15">
      <c r="A60" s="71" t="s">
        <v>111</v>
      </c>
      <c r="B60" s="164" t="s">
        <v>521</v>
      </c>
      <c r="C60" s="164" t="s">
        <v>240</v>
      </c>
      <c r="D60" s="164" t="s">
        <v>594</v>
      </c>
      <c r="E60" s="131" t="s">
        <v>134</v>
      </c>
      <c r="F60" s="72">
        <v>0.2</v>
      </c>
      <c r="G60" s="72">
        <v>1.3</v>
      </c>
      <c r="H60" s="73">
        <f t="shared" si="1"/>
        <v>4</v>
      </c>
      <c r="I60" s="73">
        <f t="shared" si="1"/>
        <v>26</v>
      </c>
      <c r="J60" s="73">
        <f t="shared" si="2"/>
        <v>4</v>
      </c>
      <c r="K60" s="211">
        <f>RawCounts400All!L60/(PropCntd400!K60* K$5*K$6)*1000</f>
        <v>0</v>
      </c>
      <c r="L60" s="211">
        <f>RawCounts400All!M60/(PropCntd400!L60* L$5*L$6)*1000</f>
        <v>0</v>
      </c>
      <c r="M60" s="211">
        <f>RawCounts400All!N60/(PropCntd400!M60* M$5*M$6)*1000</f>
        <v>0</v>
      </c>
      <c r="N60" s="211">
        <f>RawCounts400All!O60/(PropCntd400!N60* N$5*N$6)*1000</f>
        <v>0</v>
      </c>
      <c r="O60" s="211">
        <f>RawCounts400All!P60/(PropCntd400!O60* O$5*O$6)*1000</f>
        <v>0</v>
      </c>
      <c r="P60" s="211">
        <f>RawCounts400All!Q60/(PropCntd400!P60* P$5*P$6)*1000</f>
        <v>0</v>
      </c>
      <c r="Q60" s="211">
        <f>RawCounts400All!R60/(PropCntd400!Q60* Q$5*Q$6)*1000</f>
        <v>0</v>
      </c>
      <c r="R60" s="211">
        <f>RawCounts400All!S60/(PropCntd400!R60* R$5*R$6)*1000</f>
        <v>0</v>
      </c>
      <c r="S60" s="211">
        <f>RawCounts400All!T60/(PropCntd400!S60* S$5*S$6)*1000</f>
        <v>0</v>
      </c>
      <c r="T60" s="211">
        <f>RawCounts400All!U60/(PropCntd400!T60* T$5*T$6)*1000</f>
        <v>0</v>
      </c>
      <c r="U60" s="211">
        <f>RawCounts400All!V60/(PropCntd400!U60* U$5*U$6)*1000</f>
        <v>0</v>
      </c>
      <c r="V60" s="211">
        <f>RawCounts400All!W60/(PropCntd400!V60* V$5*V$6)*1000</f>
        <v>0</v>
      </c>
      <c r="W60" s="211">
        <f>RawCounts400All!X60/(PropCntd400!W60* W$5*W$6)*1000</f>
        <v>1195.2959321380374</v>
      </c>
      <c r="X60" s="211">
        <f>RawCounts400All!Y60/(PropCntd400!X60* X$5*X$6)*1000</f>
        <v>0</v>
      </c>
      <c r="Y60" s="211">
        <f>RawCounts400All!Z60/(PropCntd400!Y60* Y$5*Y$6)*1000</f>
        <v>0</v>
      </c>
      <c r="Z60" s="211">
        <f>RawCounts400All!AA60/(PropCntd400!Z60* Z$5*Z$6)*1000</f>
        <v>0</v>
      </c>
      <c r="AA60" s="211">
        <f>RawCounts400All!AB60/(PropCntd400!AA60* AA$5*AA$6)*1000</f>
        <v>0</v>
      </c>
      <c r="AB60" s="211">
        <f>RawCounts400All!AC60/(PropCntd400!AB60* AB$5*AB$6)*1000</f>
        <v>0</v>
      </c>
      <c r="AC60" s="211">
        <f>RawCounts400All!AD60/(PropCntd400!AC60* AC$5*AC$6)*1000</f>
        <v>0</v>
      </c>
      <c r="AD60" s="211">
        <f>RawCounts400All!AE60/(PropCntd400!AD60* AD$5*AD$6)*1000</f>
        <v>0</v>
      </c>
      <c r="AE60" s="211">
        <f>RawCounts400All!AF60/(PropCntd400!AE60* AE$5*AE$6)*1000</f>
        <v>0</v>
      </c>
      <c r="AF60" s="211">
        <f>RawCounts400All!AG60/(PropCntd400!AF60* AF$5*AF$6)*1000</f>
        <v>0</v>
      </c>
      <c r="AG60" s="211">
        <f>RawCounts400All!AH60/(PropCntd400!AG60* AG$5*AG$6)*1000</f>
        <v>0</v>
      </c>
      <c r="AH60" s="211">
        <f>RawCounts400All!AI60/(PropCntd400!AH60* AH$5*AH$6)*1000</f>
        <v>0</v>
      </c>
      <c r="AI60" s="211">
        <f>RawCounts400All!AJ60/(PropCntd400!AI60* AI$5*AI$6)*1000</f>
        <v>0</v>
      </c>
      <c r="AJ60" s="211">
        <f>RawCounts400All!AK60/(PropCntd400!AJ60* AJ$5*AJ$6)*1000</f>
        <v>0</v>
      </c>
      <c r="AK60" s="211">
        <f>RawCounts400All!AL60/(PropCntd400!AK60* AK$5*AK$6)*1000</f>
        <v>0</v>
      </c>
      <c r="AL60" s="211">
        <f>RawCounts400All!AM60/(PropCntd400!AL60* AL$5*AL$6)*1000</f>
        <v>0</v>
      </c>
      <c r="AM60" s="211">
        <f>RawCounts400All!AN60/(PropCntd400!AM60* AM$5*AM$6)*1000</f>
        <v>0</v>
      </c>
      <c r="AN60" s="211">
        <f>RawCounts400All!AO60/(PropCntd400!AN60* AN$5*AN$6)*1000</f>
        <v>0</v>
      </c>
      <c r="AO60" s="211">
        <f>RawCounts400All!AP60/(PropCntd400!AO60* AO$5*AO$6)*1000</f>
        <v>0</v>
      </c>
      <c r="AP60" s="211">
        <f>RawCounts400All!AQ60/(PropCntd400!AP60* AP$5*AP$6)*1000</f>
        <v>0</v>
      </c>
      <c r="AQ60" s="211">
        <f>RawCounts400All!AR60/(PropCntd400!AQ60* AQ$5*AQ$6)*1000</f>
        <v>0</v>
      </c>
      <c r="AR60" s="211">
        <f>RawCounts400All!AS60/(PropCntd400!AR60* AR$5*AR$6)*1000</f>
        <v>0</v>
      </c>
      <c r="AS60" s="211">
        <f>RawCounts400All!AT60/(PropCntd400!AS60* AS$5*AS$6)*1000</f>
        <v>0</v>
      </c>
      <c r="AT60" s="211">
        <f>RawCounts400All!AU60/(PropCntd400!AT60* AT$5*AT$6)*1000</f>
        <v>0</v>
      </c>
      <c r="AU60" s="211">
        <f>RawCounts400All!AV60/(PropCntd400!AU60* AU$5*AU$6)*1000</f>
        <v>0</v>
      </c>
      <c r="AV60" s="211">
        <f>RawCounts400All!AW60/(PropCntd400!AV60* AV$5*AV$6)*1000</f>
        <v>0</v>
      </c>
      <c r="AW60" s="211">
        <f>RawCounts400All!AX60/(PropCntd400!AW60* AW$5*AW$6)*1000</f>
        <v>0</v>
      </c>
      <c r="AX60" s="211">
        <f>RawCounts400All!AY60/(PropCntd400!AX60* AX$5*AX$6)*1000</f>
        <v>0</v>
      </c>
      <c r="AY60" s="211">
        <f>RawCounts400All!AZ60/(PropCntd400!AY60* AY$5*AY$6)*1000</f>
        <v>0</v>
      </c>
      <c r="AZ60" s="211">
        <f>RawCounts400All!BA60/(PropCntd400!AZ60* AZ$5*AZ$6)*1000</f>
        <v>0</v>
      </c>
      <c r="BA60" s="211">
        <f>RawCounts400All!BB60/(PropCntd400!BA60* BA$5*BA$6)*1000</f>
        <v>0</v>
      </c>
      <c r="BB60" s="211">
        <f>RawCounts400All!BC60/(PropCntd400!BB60* BB$5*BB$6)*1000</f>
        <v>0</v>
      </c>
      <c r="BC60" s="211">
        <f>RawCounts400All!BD60/(PropCntd400!BC60* BC$5*BC$6)*1000</f>
        <v>0</v>
      </c>
      <c r="BD60" s="211">
        <f>RawCounts400All!BE60/(PropCntd400!BD60* BD$5*BD$6)*1000</f>
        <v>0</v>
      </c>
      <c r="BE60" s="211">
        <f>RawCounts400All!BF60/(PropCntd400!BE60* BE$5*BE$6)*1000</f>
        <v>0</v>
      </c>
      <c r="BF60" s="211">
        <f>RawCounts400All!BG60/(PropCntd400!BF60* BF$5*BF$6)*1000</f>
        <v>0</v>
      </c>
      <c r="BG60" s="211">
        <f>RawCounts400All!BH60/(PropCntd400!BG60* BG$5*BG$6)*1000</f>
        <v>0</v>
      </c>
      <c r="BH60" s="211">
        <f>RawCounts400All!BI60/(PropCntd400!BH60* BH$5*BH$6)*1000</f>
        <v>0</v>
      </c>
      <c r="BI60" s="211">
        <f>RawCounts400All!BJ60/(PropCntd400!BI60* BI$5*BI$6)*1000</f>
        <v>0</v>
      </c>
      <c r="BJ60" s="211">
        <f>RawCounts400All!BK60/(PropCntd400!BJ60* BJ$5*BJ$6)*1000</f>
        <v>0</v>
      </c>
      <c r="BK60" s="211">
        <f>RawCounts400All!BL60/(PropCntd400!BK60* BK$5*BK$6)*1000</f>
        <v>0</v>
      </c>
      <c r="BL60" s="211">
        <f>RawCounts400All!BM60/(PropCntd400!BL60* BL$5*BL$6)*1000</f>
        <v>0</v>
      </c>
      <c r="BM60" s="211">
        <f>RawCounts400All!BN60/(PropCntd400!BM60* BM$5*BM$6)*1000</f>
        <v>0</v>
      </c>
      <c r="BN60" s="211">
        <f>RawCounts400All!BO60/(PropCntd400!BN60* BN$5*BN$6)*1000</f>
        <v>0</v>
      </c>
      <c r="BO60" s="211">
        <f>RawCounts400All!BP60/(PropCntd400!BO60* BO$5*BO$6)*1000</f>
        <v>4067.7966101694915</v>
      </c>
      <c r="BP60" s="211">
        <f>RawCounts400All!BQ60/(PropCntd400!BP60* BP$5*BP$6)*1000</f>
        <v>0</v>
      </c>
      <c r="BQ60" s="211">
        <f>RawCounts400All!BR60/(PropCntd400!BQ60* BQ$5*BQ$6)*1000</f>
        <v>1289.5927601809954</v>
      </c>
      <c r="BR60" s="211">
        <f>RawCounts400All!BS60/(PropCntd400!BR60* BR$5*BR$6)*1000</f>
        <v>0</v>
      </c>
      <c r="BS60" s="47"/>
    </row>
    <row r="61" spans="1:83" ht="16" customHeight="1" x14ac:dyDescent="0.15">
      <c r="A61" s="133" t="s">
        <v>530</v>
      </c>
      <c r="B61" s="165" t="s">
        <v>523</v>
      </c>
      <c r="C61" s="165" t="s">
        <v>247</v>
      </c>
      <c r="D61" s="165" t="s">
        <v>546</v>
      </c>
      <c r="E61" s="137" t="s">
        <v>135</v>
      </c>
      <c r="F61" s="74"/>
      <c r="G61" s="74"/>
      <c r="H61" s="75">
        <v>3.67</v>
      </c>
      <c r="I61" s="76">
        <v>5.5</v>
      </c>
      <c r="J61" s="76"/>
      <c r="K61" s="211">
        <f>RawCounts400All!L61/(PropCntd400!K61* K$5*K$6)*1000</f>
        <v>71103.529969201598</v>
      </c>
      <c r="L61" s="211">
        <f>RawCounts400All!M61/(PropCntd400!L61* L$5*L$6)*1000</f>
        <v>2863.3461047254154</v>
      </c>
      <c r="M61" s="211">
        <f>RawCounts400All!N61/(PropCntd400!M61* M$5*M$6)*1000</f>
        <v>5827.1604938271603</v>
      </c>
      <c r="N61" s="211">
        <f>RawCounts400All!O61/(PropCntd400!N61* N$5*N$6)*1000</f>
        <v>2918.2389937106918</v>
      </c>
      <c r="O61" s="211">
        <f>RawCounts400All!P61/(PropCntd400!O61* O$5*O$6)*1000</f>
        <v>1657.4770258980786</v>
      </c>
      <c r="P61" s="211">
        <f>RawCounts400All!Q61/(PropCntd400!P61* P$5*P$6)*1000</f>
        <v>622.44897959183675</v>
      </c>
      <c r="Q61" s="211">
        <f>RawCounts400All!R61/(PropCntd400!Q61* Q$5*Q$6)*1000</f>
        <v>0</v>
      </c>
      <c r="R61" s="211">
        <f>RawCounts400All!S61/(PropCntd400!R61* R$5*R$6)*1000</f>
        <v>15192.239858906525</v>
      </c>
      <c r="S61" s="211">
        <f>RawCounts400All!T61/(PropCntd400!S61* S$5*S$6)*1000</f>
        <v>27348.370927318301</v>
      </c>
      <c r="T61" s="211">
        <f>RawCounts400All!U61/(PropCntd400!T61* T$5*T$6)*1000</f>
        <v>40103.896103896113</v>
      </c>
      <c r="U61" s="211">
        <f>RawCounts400All!V61/(PropCntd400!U61* U$5*U$6)*1000</f>
        <v>47281.189398836461</v>
      </c>
      <c r="V61" s="211">
        <f>RawCounts400All!W61/(PropCntd400!V61* V$5*V$6)*1000</f>
        <v>332816.32653061225</v>
      </c>
      <c r="W61" s="211">
        <f>RawCounts400All!X61/(PropCntd400!W61* W$5*W$6)*1000</f>
        <v>181501.09000311428</v>
      </c>
      <c r="X61" s="211">
        <f>RawCounts400All!Y61/(PropCntd400!X61* X$5*X$6)*1000</f>
        <v>302536.67900726723</v>
      </c>
      <c r="Y61" s="211">
        <f>RawCounts400All!Z61/(PropCntd400!Y61* Y$5*Y$6)*1000</f>
        <v>239541.47812971339</v>
      </c>
      <c r="Z61" s="211">
        <f>RawCounts400All!AA61/(PropCntd400!Z61* Z$5*Z$6)*1000</f>
        <v>280235.04273504275</v>
      </c>
      <c r="AA61" s="211">
        <f>RawCounts400All!AB61/(PropCntd400!AA61* AA$5*AA$6)*1000</f>
        <v>169098.63945578231</v>
      </c>
      <c r="AB61" s="211">
        <f>RawCounts400All!AC61/(PropCntd400!AB61* AB$5*AB$6)*1000</f>
        <v>397637.95986622071</v>
      </c>
      <c r="AC61" s="211">
        <f>RawCounts400All!AD61/(PropCntd400!AC61* AC$5*AC$6)*1000</f>
        <v>485632.65306122456</v>
      </c>
      <c r="AD61" s="211">
        <f>RawCounts400All!AE61/(PropCntd400!AD61* AD$5*AD$6)*1000</f>
        <v>595971.63120567368</v>
      </c>
      <c r="AE61" s="211">
        <f>RawCounts400All!AF61/(PropCntd400!AE61* AE$5*AE$6)*1000</f>
        <v>0</v>
      </c>
      <c r="AF61" s="211">
        <f>RawCounts400All!AG61/(PropCntd400!AF61* AF$5*AF$6)*1000</f>
        <v>211272.72727272732</v>
      </c>
      <c r="AG61" s="211">
        <f>RawCounts400All!AH61/(PropCntd400!AG61* AG$5*AG$6)*1000</f>
        <v>122444.78685156652</v>
      </c>
      <c r="AH61" s="211">
        <f>RawCounts400All!AI61/(PropCntd400!AH61* AH$5*AH$6)*1000</f>
        <v>117288.46153846155</v>
      </c>
      <c r="AI61" s="211">
        <f>RawCounts400All!AJ61/(PropCntd400!AI61* AI$5*AI$6)*1000</f>
        <v>115687.33153638813</v>
      </c>
      <c r="AJ61" s="211">
        <f>RawCounts400All!AK61/(PropCntd400!AJ61* AJ$5*AJ$6)*1000</f>
        <v>166923.27044025157</v>
      </c>
      <c r="AK61" s="211">
        <f>RawCounts400All!AL61/(PropCntd400!AK61* AK$5*AK$6)*1000</f>
        <v>81507.407407407401</v>
      </c>
      <c r="AL61" s="211">
        <f>RawCounts400All!AM61/(PropCntd400!AL61* AL$5*AL$6)*1000</f>
        <v>137082.41758241758</v>
      </c>
      <c r="AM61" s="211">
        <f>RawCounts400All!AN61/(PropCntd400!AM61* AM$5*AM$6)*1000</f>
        <v>94404.761904761894</v>
      </c>
      <c r="AN61" s="211">
        <f>RawCounts400All!AO61/(PropCntd400!AN61* AN$5*AN$6)*1000</f>
        <v>635781.54425612057</v>
      </c>
      <c r="AO61" s="211">
        <f>RawCounts400All!AP61/(PropCntd400!AO61* AO$5*AO$6)*1000</f>
        <v>0</v>
      </c>
      <c r="AP61" s="211">
        <f>RawCounts400All!AQ61/(PropCntd400!AP61* AP$5*AP$6)*1000</f>
        <v>0</v>
      </c>
      <c r="AQ61" s="211">
        <f>RawCounts400All!AR61/(PropCntd400!AQ61* AQ$5*AQ$6)*1000</f>
        <v>75228.93772893773</v>
      </c>
      <c r="AR61" s="211">
        <f>RawCounts400All!AS61/(PropCntd400!AR61* AR$5*AR$6)*1000</f>
        <v>38277.777777777781</v>
      </c>
      <c r="AS61" s="211">
        <f>RawCounts400All!AT61/(PropCntd400!AS61* AS$5*AS$6)*1000</f>
        <v>38355.26315789474</v>
      </c>
      <c r="AT61" s="211">
        <f>RawCounts400All!AU61/(PropCntd400!AT61* AT$5*AT$6)*1000</f>
        <v>43266.666666666672</v>
      </c>
      <c r="AU61" s="211">
        <f>RawCounts400All!AV61/(PropCntd400!AU61* AU$5*AU$6)*1000</f>
        <v>66213.151927437633</v>
      </c>
      <c r="AV61" s="211">
        <f>RawCounts400All!AW61/(PropCntd400!AV61* AV$5*AV$6)*1000</f>
        <v>23426.573426573432</v>
      </c>
      <c r="AW61" s="211">
        <f>RawCounts400All!AX61/(PropCntd400!AW61* AW$5*AW$6)*1000</f>
        <v>74938.775510204083</v>
      </c>
      <c r="AX61" s="211">
        <f>RawCounts400All!AY61/(PropCntd400!AX61* AX$5*AX$6)*1000</f>
        <v>336518.51851851854</v>
      </c>
      <c r="AY61" s="211">
        <f>RawCounts400All!AZ61/(PropCntd400!AY61* AY$5*AY$6)*1000</f>
        <v>0</v>
      </c>
      <c r="AZ61" s="211">
        <f>RawCounts400All!BA61/(PropCntd400!AZ61* AZ$5*AZ$6)*1000</f>
        <v>0</v>
      </c>
      <c r="BA61" s="211">
        <f>RawCounts400All!BB61/(PropCntd400!BA61* BA$5*BA$6)*1000</f>
        <v>0</v>
      </c>
      <c r="BB61" s="211">
        <f>RawCounts400All!BC61/(PropCntd400!BB61* BB$5*BB$6)*1000</f>
        <v>0</v>
      </c>
      <c r="BC61" s="211">
        <f>RawCounts400All!BD61/(PropCntd400!BC61* BC$5*BC$6)*1000</f>
        <v>0</v>
      </c>
      <c r="BD61" s="211">
        <f>RawCounts400All!BE61/(PropCntd400!BD61* BD$5*BD$6)*1000</f>
        <v>0</v>
      </c>
      <c r="BE61" s="211">
        <f>RawCounts400All!BF61/(PropCntd400!BE61* BE$5*BE$6)*1000</f>
        <v>0</v>
      </c>
      <c r="BF61" s="211">
        <f>RawCounts400All!BG61/(PropCntd400!BF61* BF$5*BF$6)*1000</f>
        <v>0</v>
      </c>
      <c r="BG61" s="211">
        <f>RawCounts400All!BH61/(PropCntd400!BG61* BG$5*BG$6)*1000</f>
        <v>0</v>
      </c>
      <c r="BH61" s="211">
        <f>RawCounts400All!BI61/(PropCntd400!BH61* BH$5*BH$6)*1000</f>
        <v>0</v>
      </c>
      <c r="BI61" s="211">
        <f>RawCounts400All!BJ61/(PropCntd400!BI61* BI$5*BI$6)*1000</f>
        <v>52118.380062305296</v>
      </c>
      <c r="BJ61" s="211">
        <f>RawCounts400All!BK61/(PropCntd400!BJ61* BJ$5*BJ$6)*1000</f>
        <v>0</v>
      </c>
      <c r="BK61" s="211">
        <f>RawCounts400All!BL61/(PropCntd400!BK61* BK$5*BK$6)*1000</f>
        <v>0</v>
      </c>
      <c r="BL61" s="211">
        <f>RawCounts400All!BM61/(PropCntd400!BL61* BL$5*BL$6)*1000</f>
        <v>0</v>
      </c>
      <c r="BM61" s="211">
        <f>RawCounts400All!BN61/(PropCntd400!BM61* BM$5*BM$6)*1000</f>
        <v>0</v>
      </c>
      <c r="BN61" s="211">
        <f>RawCounts400All!BO61/(PropCntd400!BN61* BN$5*BN$6)*1000</f>
        <v>0</v>
      </c>
      <c r="BO61" s="211">
        <f>RawCounts400All!BP61/(PropCntd400!BO61* BO$5*BO$6)*1000</f>
        <v>10395.4802259887</v>
      </c>
      <c r="BP61" s="211">
        <f>RawCounts400All!BQ61/(PropCntd400!BP61* BP$5*BP$6)*1000</f>
        <v>0</v>
      </c>
      <c r="BQ61" s="211">
        <f>RawCounts400All!BR61/(PropCntd400!BQ61* BQ$5*BQ$6)*1000</f>
        <v>0</v>
      </c>
      <c r="BR61" s="211">
        <f>RawCounts400All!BS61/(PropCntd400!BR61* BR$5*BR$6)*1000</f>
        <v>0</v>
      </c>
      <c r="BS61" s="47"/>
    </row>
    <row r="62" spans="1:83" ht="16" customHeight="1" x14ac:dyDescent="0.15">
      <c r="A62" s="133" t="s">
        <v>531</v>
      </c>
      <c r="B62" s="165" t="s">
        <v>523</v>
      </c>
      <c r="C62" s="165" t="s">
        <v>247</v>
      </c>
      <c r="D62" s="165" t="s">
        <v>547</v>
      </c>
      <c r="E62" s="137" t="s">
        <v>135</v>
      </c>
      <c r="F62" s="74"/>
      <c r="G62" s="74"/>
      <c r="H62" s="75">
        <v>6.33</v>
      </c>
      <c r="I62" s="76">
        <v>9.5</v>
      </c>
      <c r="J62" s="76"/>
      <c r="K62" s="211">
        <f>RawCounts400All!L62/(PropCntd400!K62* K$5*K$6)*1000</f>
        <v>23986.733001658373</v>
      </c>
      <c r="L62" s="211">
        <f>RawCounts400All!M62/(PropCntd400!L62* L$5*L$6)*1000</f>
        <v>13563.218390804599</v>
      </c>
      <c r="M62" s="211">
        <f>RawCounts400All!N62/(PropCntd400!M62* M$5*M$6)*1000</f>
        <v>1456.7901234567901</v>
      </c>
      <c r="N62" s="211">
        <f>RawCounts400All!O62/(PropCntd400!N62* N$5*N$6)*1000</f>
        <v>21261.455525606467</v>
      </c>
      <c r="O62" s="211">
        <f>RawCounts400All!P62/(PropCntd400!O62* O$5*O$6)*1000</f>
        <v>6215.5388471177948</v>
      </c>
      <c r="P62" s="211">
        <f>RawCounts400All!Q62/(PropCntd400!P62* P$5*P$6)*1000</f>
        <v>4357.1428571428578</v>
      </c>
      <c r="Q62" s="211">
        <f>RawCounts400All!R62/(PropCntd400!Q62* Q$5*Q$6)*1000</f>
        <v>3532.4675324675331</v>
      </c>
      <c r="R62" s="211">
        <f>RawCounts400All!S62/(PropCntd400!R62* R$5*R$6)*1000</f>
        <v>34754.850088183426</v>
      </c>
      <c r="S62" s="211">
        <f>RawCounts400All!T62/(PropCntd400!S62* S$5*S$6)*1000</f>
        <v>35014.202172096906</v>
      </c>
      <c r="T62" s="211">
        <f>RawCounts400All!U62/(PropCntd400!T62* T$5*T$6)*1000</f>
        <v>30545.454545454551</v>
      </c>
      <c r="U62" s="211">
        <f>RawCounts400All!V62/(PropCntd400!U62* U$5*U$6)*1000</f>
        <v>19930.187459599227</v>
      </c>
      <c r="V62" s="211">
        <f>RawCounts400All!W62/(PropCntd400!V62* V$5*V$6)*1000</f>
        <v>10075.801749271137</v>
      </c>
      <c r="W62" s="211">
        <f>RawCounts400All!X62/(PropCntd400!W62* W$5*W$6)*1000</f>
        <v>1992.1598868967289</v>
      </c>
      <c r="X62" s="211">
        <f>RawCounts400All!Y62/(PropCntd400!X62* X$5*X$6)*1000</f>
        <v>9854.1980894922071</v>
      </c>
      <c r="Y62" s="211">
        <f>RawCounts400All!Z62/(PropCntd400!Y62* Y$5*Y$6)*1000</f>
        <v>1045.7516339869283</v>
      </c>
      <c r="Z62" s="211">
        <f>RawCounts400All!AA62/(PropCntd400!Z62* Z$5*Z$6)*1000</f>
        <v>8453.0108339632152</v>
      </c>
      <c r="AA62" s="211">
        <f>RawCounts400All!AB62/(PropCntd400!AA62* AA$5*AA$6)*1000</f>
        <v>5187.074829931973</v>
      </c>
      <c r="AB62" s="211">
        <f>RawCounts400All!AC62/(PropCntd400!AB62* AB$5*AB$6)*1000</f>
        <v>11980.410893454371</v>
      </c>
      <c r="AC62" s="211">
        <f>RawCounts400All!AD62/(PropCntd400!AC62* AC$5*AC$6)*1000</f>
        <v>9865.8892128279876</v>
      </c>
      <c r="AD62" s="211">
        <f>RawCounts400All!AE62/(PropCntd400!AD62* AD$5*AD$6)*1000</f>
        <v>25710.233029381969</v>
      </c>
      <c r="AE62" s="211">
        <f>RawCounts400All!AF62/(PropCntd400!AE62* AE$5*AE$6)*1000</f>
        <v>52052.997507542968</v>
      </c>
      <c r="AF62" s="211">
        <f>RawCounts400All!AG62/(PropCntd400!AF62* AF$5*AF$6)*1000</f>
        <v>29626.794258373204</v>
      </c>
      <c r="AG62" s="211">
        <f>RawCounts400All!AH62/(PropCntd400!AG62* AG$5*AG$6)*1000</f>
        <v>18792.744573297648</v>
      </c>
      <c r="AH62" s="211">
        <f>RawCounts400All!AI62/(PropCntd400!AH62* AH$5*AH$6)*1000</f>
        <v>39923.076923076922</v>
      </c>
      <c r="AI62" s="211">
        <f>RawCounts400All!AJ62/(PropCntd400!AI62* AI$5*AI$6)*1000</f>
        <v>17509.433962264146</v>
      </c>
      <c r="AJ62" s="211">
        <f>RawCounts400All!AK62/(PropCntd400!AJ62* AJ$5*AJ$6)*1000</f>
        <v>24805.031446540885</v>
      </c>
      <c r="AK62" s="211">
        <f>RawCounts400All!AL62/(PropCntd400!AK62* AK$5*AK$6)*1000</f>
        <v>6774.0740740740739</v>
      </c>
      <c r="AL62" s="211">
        <f>RawCounts400All!AM62/(PropCntd400!AL62* AL$5*AL$6)*1000</f>
        <v>26018.36734693878</v>
      </c>
      <c r="AM62" s="211">
        <f>RawCounts400All!AN62/(PropCntd400!AM62* AM$5*AM$6)*1000</f>
        <v>24980.952380952378</v>
      </c>
      <c r="AN62" s="211">
        <f>RawCounts400All!AO62/(PropCntd400!AN62* AN$5*AN$6)*1000</f>
        <v>57250.470809792845</v>
      </c>
      <c r="AO62" s="211">
        <f>RawCounts400All!AP62/(PropCntd400!AO62* AO$5*AO$6)*1000</f>
        <v>136603.07975178122</v>
      </c>
      <c r="AP62" s="211">
        <f>RawCounts400All!AQ62/(PropCntd400!AP62* AP$5*AP$6)*1000</f>
        <v>0</v>
      </c>
      <c r="AQ62" s="211">
        <f>RawCounts400All!AR62/(PropCntd400!AQ62* AQ$5*AQ$6)*1000</f>
        <v>15422.57085020243</v>
      </c>
      <c r="AR62" s="211">
        <f>RawCounts400All!AS62/(PropCntd400!AR62* AR$5*AR$6)*1000</f>
        <v>26267.543859649122</v>
      </c>
      <c r="AS62" s="211">
        <f>RawCounts400All!AT62/(PropCntd400!AS62* AS$5*AS$6)*1000</f>
        <v>16969.298245614034</v>
      </c>
      <c r="AT62" s="211">
        <f>RawCounts400All!AU62/(PropCntd400!AT62* AT$5*AT$6)*1000</f>
        <v>28819.999999999996</v>
      </c>
      <c r="AU62" s="211">
        <f>RawCounts400All!AV62/(PropCntd400!AU62* AU$5*AU$6)*1000</f>
        <v>15467.239527389902</v>
      </c>
      <c r="AV62" s="211">
        <f>RawCounts400All!AW62/(PropCntd400!AV62* AV$5*AV$6)*1000</f>
        <v>44580.419580419584</v>
      </c>
      <c r="AW62" s="211">
        <f>RawCounts400All!AX62/(PropCntd400!AW62* AW$5*AW$6)*1000</f>
        <v>110604.8237476809</v>
      </c>
      <c r="AX62" s="211">
        <f>RawCounts400All!AY62/(PropCntd400!AX62* AX$5*AX$6)*1000</f>
        <v>310296.29629629629</v>
      </c>
      <c r="AY62" s="211">
        <f>RawCounts400All!AZ62/(PropCntd400!AY62* AY$5*AY$6)*1000</f>
        <v>0</v>
      </c>
      <c r="AZ62" s="211">
        <f>RawCounts400All!BA62/(PropCntd400!AZ62* AZ$5*AZ$6)*1000</f>
        <v>0</v>
      </c>
      <c r="BA62" s="211">
        <f>RawCounts400All!BB62/(PropCntd400!BA62* BA$5*BA$6)*1000</f>
        <v>0</v>
      </c>
      <c r="BB62" s="211">
        <f>RawCounts400All!BC62/(PropCntd400!BB62* BB$5*BB$6)*1000</f>
        <v>0</v>
      </c>
      <c r="BC62" s="211">
        <f>RawCounts400All!BD62/(PropCntd400!BC62* BC$5*BC$6)*1000</f>
        <v>0</v>
      </c>
      <c r="BD62" s="211">
        <f>RawCounts400All!BE62/(PropCntd400!BD62* BD$5*BD$6)*1000</f>
        <v>0</v>
      </c>
      <c r="BE62" s="211">
        <f>RawCounts400All!BF62/(PropCntd400!BE62* BE$5*BE$6)*1000</f>
        <v>0</v>
      </c>
      <c r="BF62" s="211">
        <f>RawCounts400All!BG62/(PropCntd400!BF62* BF$5*BF$6)*1000</f>
        <v>0</v>
      </c>
      <c r="BG62" s="211">
        <f>RawCounts400All!BH62/(PropCntd400!BG62* BG$5*BG$6)*1000</f>
        <v>0</v>
      </c>
      <c r="BH62" s="211">
        <f>RawCounts400All!BI62/(PropCntd400!BH62* BH$5*BH$6)*1000</f>
        <v>0</v>
      </c>
      <c r="BI62" s="211">
        <f>RawCounts400All!BJ62/(PropCntd400!BI62* BI$5*BI$6)*1000</f>
        <v>0</v>
      </c>
      <c r="BJ62" s="211">
        <f>RawCounts400All!BK62/(PropCntd400!BJ62* BJ$5*BJ$6)*1000</f>
        <v>0</v>
      </c>
      <c r="BK62" s="211">
        <f>RawCounts400All!BL62/(PropCntd400!BK62* BK$5*BK$6)*1000</f>
        <v>0</v>
      </c>
      <c r="BL62" s="211">
        <f>RawCounts400All!BM62/(PropCntd400!BL62* BL$5*BL$6)*1000</f>
        <v>0</v>
      </c>
      <c r="BM62" s="211">
        <f>RawCounts400All!BN62/(PropCntd400!BM62* BM$5*BM$6)*1000</f>
        <v>0</v>
      </c>
      <c r="BN62" s="211">
        <f>RawCounts400All!BO62/(PropCntd400!BN62* BN$5*BN$6)*1000</f>
        <v>0</v>
      </c>
      <c r="BO62" s="211">
        <f>RawCounts400All!BP62/(PropCntd400!BO62* BO$5*BO$6)*1000</f>
        <v>0</v>
      </c>
      <c r="BP62" s="211">
        <f>RawCounts400All!BQ62/(PropCntd400!BP62* BP$5*BP$6)*1000</f>
        <v>0</v>
      </c>
      <c r="BQ62" s="211">
        <f>RawCounts400All!BR62/(PropCntd400!BQ62* BQ$5*BQ$6)*1000</f>
        <v>0</v>
      </c>
      <c r="BR62" s="211">
        <f>RawCounts400All!BS62/(PropCntd400!BR62* BR$5*BR$6)*1000</f>
        <v>0</v>
      </c>
      <c r="BS62" s="47"/>
    </row>
    <row r="63" spans="1:83" ht="16" customHeight="1" x14ac:dyDescent="0.15">
      <c r="A63" s="133" t="s">
        <v>532</v>
      </c>
      <c r="B63" s="165" t="s">
        <v>523</v>
      </c>
      <c r="C63" s="165" t="s">
        <v>247</v>
      </c>
      <c r="D63" s="165" t="s">
        <v>548</v>
      </c>
      <c r="E63" s="137" t="s">
        <v>135</v>
      </c>
      <c r="F63" s="74"/>
      <c r="G63" s="74"/>
      <c r="H63" s="75">
        <v>9</v>
      </c>
      <c r="I63" s="76">
        <v>14</v>
      </c>
      <c r="J63" s="76"/>
      <c r="K63" s="211">
        <f>RawCounts400All!L63/(PropCntd400!K63* K$5*K$6)*1000</f>
        <v>8995.0248756218898</v>
      </c>
      <c r="L63" s="211">
        <f>RawCounts400All!M63/(PropCntd400!L63* L$5*L$6)*1000</f>
        <v>8439.3358876117509</v>
      </c>
      <c r="M63" s="211">
        <f>RawCounts400All!N63/(PropCntd400!M63* M$5*M$6)*1000</f>
        <v>3537.9188712522046</v>
      </c>
      <c r="N63" s="211">
        <f>RawCounts400All!O63/(PropCntd400!N63* N$5*N$6)*1000</f>
        <v>7504.0431266846363</v>
      </c>
      <c r="O63" s="211">
        <f>RawCounts400All!P63/(PropCntd400!O63* O$5*O$6)*1000</f>
        <v>2071.8462823725986</v>
      </c>
      <c r="P63" s="211">
        <f>RawCounts400All!Q63/(PropCntd400!P63* P$5*P$6)*1000</f>
        <v>7261.9047619047624</v>
      </c>
      <c r="Q63" s="211">
        <f>RawCounts400All!R63/(PropCntd400!Q63* Q$5*Q$6)*1000</f>
        <v>207.79220779220785</v>
      </c>
      <c r="R63" s="211">
        <f>RawCounts400All!S63/(PropCntd400!R63* R$5*R$6)*1000</f>
        <v>14151.675485008818</v>
      </c>
      <c r="S63" s="211">
        <f>RawCounts400All!T63/(PropCntd400!S63* S$5*S$6)*1000</f>
        <v>7873.0158730158737</v>
      </c>
      <c r="T63" s="211">
        <f>RawCounts400All!U63/(PropCntd400!T63* T$5*T$6)*1000</f>
        <v>10805.194805194807</v>
      </c>
      <c r="U63" s="211">
        <f>RawCounts400All!V63/(PropCntd400!U63* U$5*U$6)*1000</f>
        <v>2756.3025210084038</v>
      </c>
      <c r="V63" s="211">
        <f>RawCounts400All!W63/(PropCntd400!V63* V$5*V$6)*1000</f>
        <v>2728.8629737609326</v>
      </c>
      <c r="W63" s="211">
        <f>RawCounts400All!X63/(PropCntd400!W63* W$5*W$6)*1000</f>
        <v>0</v>
      </c>
      <c r="X63" s="211">
        <f>RawCounts400All!Y63/(PropCntd400!X63* X$5*X$6)*1000</f>
        <v>2212.1669180492713</v>
      </c>
      <c r="Y63" s="211">
        <f>RawCounts400All!Z63/(PropCntd400!Y63* Y$5*Y$6)*1000</f>
        <v>0</v>
      </c>
      <c r="Z63" s="211">
        <f>RawCounts400All!AA63/(PropCntd400!Z63* Z$5*Z$6)*1000</f>
        <v>1921.1388259007308</v>
      </c>
      <c r="AA63" s="211">
        <f>RawCounts400All!AB63/(PropCntd400!AA63* AA$5*AA$6)*1000</f>
        <v>0</v>
      </c>
      <c r="AB63" s="211">
        <f>RawCounts400All!AC63/(PropCntd400!AB63* AB$5*AB$6)*1000</f>
        <v>3451.9827998088867</v>
      </c>
      <c r="AC63" s="211">
        <f>RawCounts400All!AD63/(PropCntd400!AC63* AC$5*AC$6)*1000</f>
        <v>4827.9883381924192</v>
      </c>
      <c r="AD63" s="211">
        <f>RawCounts400All!AE63/(PropCntd400!AD63* AD$5*AD$6)*1000</f>
        <v>12012.158054711246</v>
      </c>
      <c r="AE63" s="211">
        <f>RawCounts400All!AF63/(PropCntd400!AE63* AE$5*AE$6)*1000</f>
        <v>0</v>
      </c>
      <c r="AF63" s="211">
        <f>RawCounts400All!AG63/(PropCntd400!AF63* AF$5*AF$6)*1000</f>
        <v>20899.521531100476</v>
      </c>
      <c r="AG63" s="211">
        <f>RawCounts400All!AH63/(PropCntd400!AG63* AG$5*AG$6)*1000</f>
        <v>0</v>
      </c>
      <c r="AH63" s="211">
        <f>RawCounts400All!AI63/(PropCntd400!AH63* AH$5*AH$6)*1000</f>
        <v>12230.76923076923</v>
      </c>
      <c r="AI63" s="211">
        <f>RawCounts400All!AJ63/(PropCntd400!AI63* AI$5*AI$6)*1000</f>
        <v>2188.6792452830182</v>
      </c>
      <c r="AJ63" s="211">
        <f>RawCounts400All!AK63/(PropCntd400!AJ63* AJ$5*AJ$6)*1000</f>
        <v>9338.3647798742149</v>
      </c>
      <c r="AK63" s="211">
        <f>RawCounts400All!AL63/(PropCntd400!AK63* AK$5*AK$6)*1000</f>
        <v>1311.1111111111111</v>
      </c>
      <c r="AL63" s="211">
        <f>RawCounts400All!AM63/(PropCntd400!AL63* AL$5*AL$6)*1000</f>
        <v>10208.163265306122</v>
      </c>
      <c r="AM63" s="211">
        <f>RawCounts400All!AN63/(PropCntd400!AM63* AM$5*AM$6)*1000</f>
        <v>6971.4285714285706</v>
      </c>
      <c r="AN63" s="211">
        <f>RawCounts400All!AO63/(PropCntd400!AN63* AN$5*AN$6)*1000</f>
        <v>14061.519146264911</v>
      </c>
      <c r="AO63" s="211">
        <f>RawCounts400All!AP63/(PropCntd400!AO63* AO$5*AO$6)*1000</f>
        <v>0</v>
      </c>
      <c r="AP63" s="211">
        <f>RawCounts400All!AQ63/(PropCntd400!AP63* AP$5*AP$6)*1000</f>
        <v>0</v>
      </c>
      <c r="AQ63" s="211">
        <f>RawCounts400All!AR63/(PropCntd400!AQ63* AQ$5*AQ$6)*1000</f>
        <v>0</v>
      </c>
      <c r="AR63" s="211">
        <f>RawCounts400All!AS63/(PropCntd400!AR63* AR$5*AR$6)*1000</f>
        <v>0</v>
      </c>
      <c r="AS63" s="211">
        <f>RawCounts400All!AT63/(PropCntd400!AS63* AS$5*AS$6)*1000</f>
        <v>0</v>
      </c>
      <c r="AT63" s="211">
        <f>RawCounts400All!AU63/(PropCntd400!AT63* AT$5*AT$6)*1000</f>
        <v>3079.9999999999995</v>
      </c>
      <c r="AU63" s="211">
        <f>RawCounts400All!AV63/(PropCntd400!AU63* AU$5*AU$6)*1000</f>
        <v>644.46831364124591</v>
      </c>
      <c r="AV63" s="211">
        <f>RawCounts400All!AW63/(PropCntd400!AV63* AV$5*AV$6)*1000</f>
        <v>3671.328671328672</v>
      </c>
      <c r="AW63" s="211">
        <f>RawCounts400All!AX63/(PropCntd400!AW63* AW$5*AW$6)*1000</f>
        <v>4007.4211502782937</v>
      </c>
      <c r="AX63" s="211">
        <f>RawCounts400All!AY63/(PropCntd400!AX63* AX$5*AX$6)*1000</f>
        <v>16388.888888888887</v>
      </c>
      <c r="AY63" s="211">
        <f>RawCounts400All!AZ63/(PropCntd400!AY63* AY$5*AY$6)*1000</f>
        <v>0</v>
      </c>
      <c r="AZ63" s="211">
        <f>RawCounts400All!BA63/(PropCntd400!AZ63* AZ$5*AZ$6)*1000</f>
        <v>0</v>
      </c>
      <c r="BA63" s="211">
        <f>RawCounts400All!BB63/(PropCntd400!BA63* BA$5*BA$6)*1000</f>
        <v>0</v>
      </c>
      <c r="BB63" s="211">
        <f>RawCounts400All!BC63/(PropCntd400!BB63* BB$5*BB$6)*1000</f>
        <v>0</v>
      </c>
      <c r="BC63" s="211">
        <f>RawCounts400All!BD63/(PropCntd400!BC63* BC$5*BC$6)*1000</f>
        <v>0</v>
      </c>
      <c r="BD63" s="211">
        <f>RawCounts400All!BE63/(PropCntd400!BD63* BD$5*BD$6)*1000</f>
        <v>0</v>
      </c>
      <c r="BE63" s="211">
        <f>RawCounts400All!BF63/(PropCntd400!BE63* BE$5*BE$6)*1000</f>
        <v>0</v>
      </c>
      <c r="BF63" s="211">
        <f>RawCounts400All!BG63/(PropCntd400!BF63* BF$5*BF$6)*1000</f>
        <v>0</v>
      </c>
      <c r="BG63" s="211">
        <f>RawCounts400All!BH63/(PropCntd400!BG63* BG$5*BG$6)*1000</f>
        <v>0</v>
      </c>
      <c r="BH63" s="211">
        <f>RawCounts400All!BI63/(PropCntd400!BH63* BH$5*BH$6)*1000</f>
        <v>0</v>
      </c>
      <c r="BI63" s="211">
        <f>RawCounts400All!BJ63/(PropCntd400!BI63* BI$5*BI$6)*1000</f>
        <v>0</v>
      </c>
      <c r="BJ63" s="211">
        <f>RawCounts400All!BK63/(PropCntd400!BJ63* BJ$5*BJ$6)*1000</f>
        <v>15633.42318059299</v>
      </c>
      <c r="BK63" s="211">
        <f>RawCounts400All!BL63/(PropCntd400!BK63* BK$5*BK$6)*1000</f>
        <v>0</v>
      </c>
      <c r="BL63" s="211">
        <f>RawCounts400All!BM63/(PropCntd400!BL63* BL$5*BL$6)*1000</f>
        <v>0</v>
      </c>
      <c r="BM63" s="211">
        <f>RawCounts400All!BN63/(PropCntd400!BM63* BM$5*BM$6)*1000</f>
        <v>0</v>
      </c>
      <c r="BN63" s="211">
        <f>RawCounts400All!BO63/(PropCntd400!BN63* BN$5*BN$6)*1000</f>
        <v>0</v>
      </c>
      <c r="BO63" s="211">
        <f>RawCounts400All!BP63/(PropCntd400!BO63* BO$5*BO$6)*1000</f>
        <v>0</v>
      </c>
      <c r="BP63" s="211">
        <f>RawCounts400All!BQ63/(PropCntd400!BP63* BP$5*BP$6)*1000</f>
        <v>0</v>
      </c>
      <c r="BQ63" s="211">
        <f>RawCounts400All!BR63/(PropCntd400!BQ63* BQ$5*BQ$6)*1000</f>
        <v>0</v>
      </c>
      <c r="BR63" s="211">
        <f>RawCounts400All!BS63/(PropCntd400!BR63* BR$5*BR$6)*1000</f>
        <v>0</v>
      </c>
      <c r="BS63" s="47"/>
    </row>
    <row r="64" spans="1:83" ht="16" customHeight="1" x14ac:dyDescent="0.15">
      <c r="A64" s="133" t="s">
        <v>77</v>
      </c>
      <c r="B64" s="165" t="s">
        <v>523</v>
      </c>
      <c r="C64" s="165" t="s">
        <v>228</v>
      </c>
      <c r="D64" s="165" t="s">
        <v>595</v>
      </c>
      <c r="E64" s="137" t="s">
        <v>135</v>
      </c>
      <c r="F64" s="74"/>
      <c r="G64" s="74"/>
      <c r="H64" s="75">
        <v>3.67</v>
      </c>
      <c r="I64" s="76">
        <v>5.5</v>
      </c>
      <c r="J64" s="76"/>
      <c r="K64" s="211">
        <f>RawCounts400All!L64/(PropCntd400!K64* K$5*K$6)*1000</f>
        <v>62965.174129353232</v>
      </c>
      <c r="L64" s="211">
        <f>RawCounts400All!M64/(PropCntd400!L64* L$5*L$6)*1000</f>
        <v>60733.077905491707</v>
      </c>
      <c r="M64" s="211">
        <f>RawCounts400All!N64/(PropCntd400!M64* M$5*M$6)*1000</f>
        <v>49322.751322751326</v>
      </c>
      <c r="N64" s="211">
        <f>RawCounts400All!O64/(PropCntd400!N64* N$5*N$6)*1000</f>
        <v>55654.986522911051</v>
      </c>
      <c r="O64" s="211">
        <f>RawCounts400All!P64/(PropCntd400!O64* O$5*O$6)*1000</f>
        <v>32113.617376775273</v>
      </c>
      <c r="P64" s="211">
        <f>RawCounts400All!Q64/(PropCntd400!P64* P$5*P$6)*1000</f>
        <v>31537.414965986398</v>
      </c>
      <c r="Q64" s="211">
        <f>RawCounts400All!R64/(PropCntd400!Q64* Q$5*Q$6)*1000</f>
        <v>22649.350649350654</v>
      </c>
      <c r="R64" s="211">
        <f>RawCounts400All!S64/(PropCntd400!R64* R$5*R$6)*1000</f>
        <v>41622.574955908291</v>
      </c>
      <c r="S64" s="211">
        <f>RawCounts400All!T64/(PropCntd400!S64* S$5*S$6)*1000</f>
        <v>50553.049289891394</v>
      </c>
      <c r="T64" s="211">
        <f>RawCounts400All!U64/(PropCntd400!T64* T$5*T$6)*1000</f>
        <v>207.79220779220785</v>
      </c>
      <c r="U64" s="211">
        <f>RawCounts400All!V64/(PropCntd400!U64* U$5*U$6)*1000</f>
        <v>37316.095669036848</v>
      </c>
      <c r="V64" s="211">
        <f>RawCounts400All!W64/(PropCntd400!V64* V$5*V$6)*1000</f>
        <v>61294.460641399412</v>
      </c>
      <c r="W64" s="211">
        <f>RawCounts400All!X64/(PropCntd400!W64* W$5*W$6)*1000</f>
        <v>60362.444572970897</v>
      </c>
      <c r="X64" s="211">
        <f>RawCounts400All!Y64/(PropCntd400!X64* X$5*X$6)*1000</f>
        <v>71442.93614881851</v>
      </c>
      <c r="Y64" s="211">
        <f>RawCounts400All!Z64/(PropCntd400!Y64* Y$5*Y$6)*1000</f>
        <v>63372.549019607846</v>
      </c>
      <c r="Z64" s="211">
        <f>RawCounts400All!AA64/(PropCntd400!Z64* Z$5*Z$6)*1000</f>
        <v>64166.036785084398</v>
      </c>
      <c r="AA64" s="211">
        <f>RawCounts400All!AB64/(PropCntd400!AA64* AA$5*AA$6)*1000</f>
        <v>75108.84353741497</v>
      </c>
      <c r="AB64" s="211">
        <f>RawCounts400All!AC64/(PropCntd400!AB64* AB$5*AB$6)*1000</f>
        <v>38784.042044911606</v>
      </c>
      <c r="AC64" s="211">
        <f>RawCounts400All!AD64/(PropCntd400!AC64* AC$5*AC$6)*1000</f>
        <v>55206.9970845481</v>
      </c>
      <c r="AD64" s="211">
        <f>RawCounts400All!AE64/(PropCntd400!AD64* AD$5*AD$6)*1000</f>
        <v>56899.69604863222</v>
      </c>
      <c r="AE64" s="211">
        <f>RawCounts400All!AF64/(PropCntd400!AE64* AE$5*AE$6)*1000</f>
        <v>0</v>
      </c>
      <c r="AF64" s="211">
        <f>RawCounts400All!AG64/(PropCntd400!AF64* AF$5*AF$6)*1000</f>
        <v>30086.124401913876</v>
      </c>
      <c r="AG64" s="211">
        <f>RawCounts400All!AH64/(PropCntd400!AG64* AG$5*AG$6)*1000</f>
        <v>20457.924472197439</v>
      </c>
      <c r="AH64" s="211">
        <f>RawCounts400All!AI64/(PropCntd400!AH64* AH$5*AH$6)*1000</f>
        <v>22615.384615384613</v>
      </c>
      <c r="AI64" s="211">
        <f>RawCounts400All!AJ64/(PropCntd400!AI64* AI$5*AI$6)*1000</f>
        <v>22105.660377358487</v>
      </c>
      <c r="AJ64" s="211">
        <f>RawCounts400All!AK64/(PropCntd400!AJ64* AJ$5*AJ$6)*1000</f>
        <v>49901.886792452839</v>
      </c>
      <c r="AK64" s="211">
        <f>RawCounts400All!AL64/(PropCntd400!AK64* AK$5*AK$6)*1000</f>
        <v>32559.259259259255</v>
      </c>
      <c r="AL64" s="211">
        <f>RawCounts400All!AM64/(PropCntd400!AL64* AL$5*AL$6)*1000</f>
        <v>17179.591836734693</v>
      </c>
      <c r="AM64" s="211">
        <f>RawCounts400All!AN64/(PropCntd400!AM64* AM$5*AM$6)*1000</f>
        <v>26433.333333333328</v>
      </c>
      <c r="AN64" s="211">
        <f>RawCounts400All!AO64/(PropCntd400!AN64* AN$5*AN$6)*1000</f>
        <v>51558.903536304671</v>
      </c>
      <c r="AO64" s="211">
        <f>RawCounts400All!AP64/(PropCntd400!AO64* AO$5*AO$6)*1000</f>
        <v>12324.11450752062</v>
      </c>
      <c r="AP64" s="211">
        <f>RawCounts400All!AQ64/(PropCntd400!AP64* AP$5*AP$6)*1000</f>
        <v>100265.95744680852</v>
      </c>
      <c r="AQ64" s="211">
        <f>RawCounts400All!AR64/(PropCntd400!AQ64* AQ$5*AQ$6)*1000</f>
        <v>108596.61172161171</v>
      </c>
      <c r="AR64" s="211">
        <f>RawCounts400All!AS64/(PropCntd400!AR64* AR$5*AR$6)*1000</f>
        <v>46006.944444444453</v>
      </c>
      <c r="AS64" s="211">
        <f>RawCounts400All!AT64/(PropCntd400!AS64* AS$5*AS$6)*1000</f>
        <v>70035.714285714275</v>
      </c>
      <c r="AT64" s="211">
        <f>RawCounts400All!AU64/(PropCntd400!AT64* AT$5*AT$6)*1000</f>
        <v>98633.333333333343</v>
      </c>
      <c r="AU64" s="211">
        <f>RawCounts400All!AV64/(PropCntd400!AU64* AU$5*AU$6)*1000</f>
        <v>81179.138321995473</v>
      </c>
      <c r="AV64" s="211">
        <f>RawCounts400All!AW64/(PropCntd400!AV64* AV$5*AV$6)*1000</f>
        <v>62337.662337662347</v>
      </c>
      <c r="AW64" s="211">
        <f>RawCounts400All!AX64/(PropCntd400!AW64* AW$5*AW$6)*1000</f>
        <v>19035.250463821892</v>
      </c>
      <c r="AX64" s="211">
        <f>RawCounts400All!AY64/(PropCntd400!AX64* AX$5*AX$6)*1000</f>
        <v>135481.48148148146</v>
      </c>
      <c r="AY64" s="211">
        <f>RawCounts400All!AZ64/(PropCntd400!AY64* AY$5*AY$6)*1000</f>
        <v>0</v>
      </c>
      <c r="AZ64" s="211">
        <f>RawCounts400All!BA64/(PropCntd400!AZ64* AZ$5*AZ$6)*1000</f>
        <v>11536.416799574694</v>
      </c>
      <c r="BA64" s="211">
        <f>RawCounts400All!BB64/(PropCntd400!BA64* BA$5*BA$6)*1000</f>
        <v>4549.8420498420492</v>
      </c>
      <c r="BB64" s="211">
        <f>RawCounts400All!BC64/(PropCntd400!BB64* BB$5*BB$6)*1000</f>
        <v>16565.656565656569</v>
      </c>
      <c r="BC64" s="211">
        <f>RawCounts400All!BD64/(PropCntd400!BC64* BC$5*BC$6)*1000</f>
        <v>24557.26092089729</v>
      </c>
      <c r="BD64" s="211">
        <f>RawCounts400All!BE64/(PropCntd400!BD64* BD$5*BD$6)*1000</f>
        <v>46909.090909090912</v>
      </c>
      <c r="BE64" s="211">
        <f>RawCounts400All!BF64/(PropCntd400!BE64* BE$5*BE$6)*1000</f>
        <v>41485.119047619046</v>
      </c>
      <c r="BF64" s="211">
        <f>RawCounts400All!BG64/(PropCntd400!BF64* BF$5*BF$6)*1000</f>
        <v>22926.315789473683</v>
      </c>
      <c r="BG64" s="211">
        <f>RawCounts400All!BH64/(PropCntd400!BG64* BG$5*BG$6)*1000</f>
        <v>10633.642930856553</v>
      </c>
      <c r="BH64" s="211">
        <f>RawCounts400All!BI64/(PropCntd400!BH64* BH$5*BH$6)*1000</f>
        <v>19436.090225563912</v>
      </c>
      <c r="BI64" s="211">
        <f>RawCounts400All!BJ64/(PropCntd400!BI64* BI$5*BI$6)*1000</f>
        <v>0</v>
      </c>
      <c r="BJ64" s="211">
        <f>RawCounts400All!BK64/(PropCntd400!BJ64* BJ$5*BJ$6)*1000</f>
        <v>200107.81671159025</v>
      </c>
      <c r="BK64" s="211">
        <f>RawCounts400All!BL64/(PropCntd400!BK64* BK$5*BK$6)*1000</f>
        <v>178085.35178777392</v>
      </c>
      <c r="BL64" s="211">
        <f>RawCounts400All!BM64/(PropCntd400!BL64* BL$5*BL$6)*1000</f>
        <v>100154.32098765431</v>
      </c>
      <c r="BM64" s="211">
        <f>RawCounts400All!BN64/(PropCntd400!BM64* BM$5*BM$6)*1000</f>
        <v>118181.81818181821</v>
      </c>
      <c r="BN64" s="211">
        <f>RawCounts400All!BO64/(PropCntd400!BN64* BN$5*BN$6)*1000</f>
        <v>102586.5209471767</v>
      </c>
      <c r="BO64" s="211">
        <f>RawCounts400All!BP64/(PropCntd400!BO64* BO$5*BO$6)*1000</f>
        <v>189830.50847457629</v>
      </c>
      <c r="BP64" s="211">
        <f>RawCounts400All!BQ64/(PropCntd400!BP64* BP$5*BP$6)*1000</f>
        <v>70037.735849056582</v>
      </c>
      <c r="BQ64" s="211">
        <f>RawCounts400All!BR64/(PropCntd400!BQ64* BQ$5*BQ$6)*1000</f>
        <v>122511.31221719456</v>
      </c>
      <c r="BR64" s="211">
        <f>RawCounts400All!BS64/(PropCntd400!BR64* BR$5*BR$6)*1000</f>
        <v>18355.263157894737</v>
      </c>
      <c r="BS64" s="47"/>
    </row>
    <row r="65" spans="1:72" ht="16" customHeight="1" x14ac:dyDescent="0.15">
      <c r="A65" s="133" t="s">
        <v>78</v>
      </c>
      <c r="B65" s="165" t="s">
        <v>523</v>
      </c>
      <c r="C65" s="165" t="s">
        <v>228</v>
      </c>
      <c r="D65" s="165" t="s">
        <v>596</v>
      </c>
      <c r="E65" s="137" t="s">
        <v>135</v>
      </c>
      <c r="F65" s="74"/>
      <c r="G65" s="74"/>
      <c r="H65" s="75">
        <v>6.33</v>
      </c>
      <c r="I65" s="76">
        <v>9.5</v>
      </c>
      <c r="J65" s="76"/>
      <c r="K65" s="211">
        <f>RawCounts400All!L65/(PropCntd400!K65* K$5*K$6)*1000</f>
        <v>8352.5230987917548</v>
      </c>
      <c r="L65" s="211">
        <f>RawCounts400All!M65/(PropCntd400!L65* L$5*L$6)*1000</f>
        <v>4068.96551724138</v>
      </c>
      <c r="M65" s="211">
        <f>RawCounts400All!N65/(PropCntd400!M65* M$5*M$6)*1000</f>
        <v>3954.1446208112875</v>
      </c>
      <c r="N65" s="211">
        <f>RawCounts400All!O65/(PropCntd400!N65* N$5*N$6)*1000</f>
        <v>7087.1518418688229</v>
      </c>
      <c r="O65" s="211">
        <f>RawCounts400All!P65/(PropCntd400!O65* O$5*O$6)*1000</f>
        <v>828.73851294903932</v>
      </c>
      <c r="P65" s="211">
        <f>RawCounts400All!Q65/(PropCntd400!P65* P$5*P$6)*1000</f>
        <v>3319.7278911564626</v>
      </c>
      <c r="Q65" s="211">
        <f>RawCounts400All!R65/(PropCntd400!Q65* Q$5*Q$6)*1000</f>
        <v>1038.9610389610391</v>
      </c>
      <c r="R65" s="211">
        <f>RawCounts400All!S65/(PropCntd400!R65* R$5*R$6)*1000</f>
        <v>9989.4179894179888</v>
      </c>
      <c r="S65" s="211">
        <f>RawCounts400All!T65/(PropCntd400!S65* S$5*S$6)*1000</f>
        <v>6422.7234753550556</v>
      </c>
      <c r="T65" s="211">
        <f>RawCounts400All!U65/(PropCntd400!T65* T$5*T$6)*1000</f>
        <v>8103.8961038961052</v>
      </c>
      <c r="U65" s="211">
        <f>RawCounts400All!V65/(PropCntd400!U65* U$5*U$6)*1000</f>
        <v>12509.372979961217</v>
      </c>
      <c r="V65" s="211">
        <f>RawCounts400All!W65/(PropCntd400!V65* V$5*V$6)*1000</f>
        <v>629.73760932944606</v>
      </c>
      <c r="W65" s="211">
        <f>RawCounts400All!X65/(PropCntd400!W65* W$5*W$6)*1000</f>
        <v>0</v>
      </c>
      <c r="X65" s="211">
        <f>RawCounts400All!Y65/(PropCntd400!X65* X$5*X$6)*1000</f>
        <v>2011.0608345902463</v>
      </c>
      <c r="Y65" s="211">
        <f>RawCounts400All!Z65/(PropCntd400!Y65* Y$5*Y$6)*1000</f>
        <v>1254.9019607843138</v>
      </c>
      <c r="Z65" s="211">
        <f>RawCounts400All!AA65/(PropCntd400!Z65* Z$5*Z$6)*1000</f>
        <v>192.11388259007305</v>
      </c>
      <c r="AA65" s="211">
        <f>RawCounts400All!AB65/(PropCntd400!AA65* AA$5*AA$6)*1000</f>
        <v>0</v>
      </c>
      <c r="AB65" s="211">
        <f>RawCounts400All!AC65/(PropCntd400!AB65* AB$5*AB$6)*1000</f>
        <v>0</v>
      </c>
      <c r="AC65" s="211">
        <f>RawCounts400All!AD65/(PropCntd400!AC65* AC$5*AC$6)*1000</f>
        <v>1259.4752186588921</v>
      </c>
      <c r="AD65" s="211">
        <f>RawCounts400All!AE65/(PropCntd400!AD65* AD$5*AD$6)*1000</f>
        <v>210.73961499493416</v>
      </c>
      <c r="AE65" s="211">
        <f>RawCounts400All!AF65/(PropCntd400!AE65* AE$5*AE$6)*1000</f>
        <v>8395.6447592811237</v>
      </c>
      <c r="AF65" s="211">
        <f>RawCounts400All!AG65/(PropCntd400!AF65* AF$5*AF$6)*1000</f>
        <v>5741.6267942583727</v>
      </c>
      <c r="AG65" s="211">
        <f>RawCounts400All!AH65/(PropCntd400!AG65* AG$5*AG$6)*1000</f>
        <v>2616.7112696996728</v>
      </c>
      <c r="AH65" s="211">
        <f>RawCounts400All!AI65/(PropCntd400!AH65* AH$5*AH$6)*1000</f>
        <v>3923.0769230769224</v>
      </c>
      <c r="AI65" s="211">
        <f>RawCounts400All!AJ65/(PropCntd400!AI65* AI$5*AI$6)*1000</f>
        <v>1313.2075471698113</v>
      </c>
      <c r="AJ65" s="211">
        <f>RawCounts400All!AK65/(PropCntd400!AJ65* AJ$5*AJ$6)*1000</f>
        <v>5544.6540880503153</v>
      </c>
      <c r="AK65" s="211">
        <f>RawCounts400All!AL65/(PropCntd400!AK65* AK$5*AK$6)*1000</f>
        <v>0</v>
      </c>
      <c r="AL65" s="211">
        <f>RawCounts400All!AM65/(PropCntd400!AL65* AL$5*AL$6)*1000</f>
        <v>1618.3673469387757</v>
      </c>
      <c r="AM65" s="211">
        <f>RawCounts400All!AN65/(PropCntd400!AM65* AM$5*AM$6)*1000</f>
        <v>2033.3333333333333</v>
      </c>
      <c r="AN65" s="211">
        <f>RawCounts400All!AO65/(PropCntd400!AN65* AN$5*AN$6)*1000</f>
        <v>6026.3653483992466</v>
      </c>
      <c r="AO65" s="211">
        <f>RawCounts400All!AP65/(PropCntd400!AO65* AO$5*AO$6)*1000</f>
        <v>0</v>
      </c>
      <c r="AP65" s="211">
        <f>RawCounts400All!AQ65/(PropCntd400!AP65* AP$5*AP$6)*1000</f>
        <v>66075.65011820331</v>
      </c>
      <c r="AQ65" s="211">
        <f>RawCounts400All!AR65/(PropCntd400!AQ65* AQ$5*AQ$6)*1000</f>
        <v>1341.0931174089069</v>
      </c>
      <c r="AR65" s="211">
        <f>RawCounts400All!AS65/(PropCntd400!AR65* AR$5*AR$6)*1000</f>
        <v>6043.8596491228072</v>
      </c>
      <c r="AS65" s="211">
        <f>RawCounts400All!AT65/(PropCntd400!AS65* AS$5*AS$6)*1000</f>
        <v>3719.2982456140353</v>
      </c>
      <c r="AT65" s="211">
        <f>RawCounts400All!AU65/(PropCntd400!AT65* AT$5*AT$6)*1000</f>
        <v>6379.9999999999991</v>
      </c>
      <c r="AU65" s="211">
        <f>RawCounts400All!AV65/(PropCntd400!AU65* AU$5*AU$6)*1000</f>
        <v>3007.5187969924809</v>
      </c>
      <c r="AV65" s="211">
        <f>RawCounts400All!AW65/(PropCntd400!AV65* AV$5*AV$6)*1000</f>
        <v>2397.6023976023976</v>
      </c>
      <c r="AW65" s="211">
        <f>RawCounts400All!AX65/(PropCntd400!AW65* AW$5*AW$6)*1000</f>
        <v>3606.679035250464</v>
      </c>
      <c r="AX65" s="211">
        <f>RawCounts400All!AY65/(PropCntd400!AX65* AX$5*AX$6)*1000</f>
        <v>3277.7777777777778</v>
      </c>
      <c r="AY65" s="211">
        <f>RawCounts400All!AZ65/(PropCntd400!AY65* AY$5*AY$6)*1000</f>
        <v>16140.350877192983</v>
      </c>
      <c r="AZ65" s="211">
        <f>RawCounts400All!BA65/(PropCntd400!AZ65* AZ$5*AZ$6)*1000</f>
        <v>4028.5899935022744</v>
      </c>
      <c r="BA65" s="211">
        <f>RawCounts400All!BB65/(PropCntd400!BA65* BA$5*BA$6)*1000</f>
        <v>936.73218673218673</v>
      </c>
      <c r="BB65" s="211">
        <f>RawCounts400All!BC65/(PropCntd400!BB65* BB$5*BB$6)*1000</f>
        <v>7878.7878787878799</v>
      </c>
      <c r="BC65" s="211">
        <f>RawCounts400All!BD65/(PropCntd400!BC65* BC$5*BC$6)*1000</f>
        <v>4577.2409408773046</v>
      </c>
      <c r="BD65" s="211">
        <f>RawCounts400All!BE65/(PropCntd400!BD65* BD$5*BD$6)*1000</f>
        <v>2961.0389610389611</v>
      </c>
      <c r="BE65" s="211">
        <f>RawCounts400All!BF65/(PropCntd400!BE65* BE$5*BE$6)*1000</f>
        <v>18139.880952380954</v>
      </c>
      <c r="BF65" s="211">
        <f>RawCounts400All!BG65/(PropCntd400!BF65* BF$5*BF$6)*1000</f>
        <v>6252.6315789473683</v>
      </c>
      <c r="BG65" s="211">
        <f>RawCounts400All!BH65/(PropCntd400!BG65* BG$5*BG$6)*1000</f>
        <v>7628.4829721362221</v>
      </c>
      <c r="BH65" s="211">
        <f>RawCounts400All!BI65/(PropCntd400!BH65* BH$5*BH$6)*1000</f>
        <v>14680.45112781955</v>
      </c>
      <c r="BI65" s="211">
        <f>RawCounts400All!BJ65/(PropCntd400!BI65* BI$5*BI$6)*1000</f>
        <v>44672.897196261685</v>
      </c>
      <c r="BJ65" s="211">
        <f>RawCounts400All!BK65/(PropCntd400!BJ65* BJ$5*BJ$6)*1000</f>
        <v>78167.115902964957</v>
      </c>
      <c r="BK65" s="211">
        <f>RawCounts400All!BL65/(PropCntd400!BK65* BK$5*BK$6)*1000</f>
        <v>22145.328719723184</v>
      </c>
      <c r="BL65" s="211">
        <f>RawCounts400All!BM65/(PropCntd400!BL65* BL$5*BL$6)*1000</f>
        <v>100154.32098765431</v>
      </c>
      <c r="BM65" s="211">
        <f>RawCounts400All!BN65/(PropCntd400!BM65* BM$5*BM$6)*1000</f>
        <v>26555.023923444976</v>
      </c>
      <c r="BN65" s="211">
        <f>RawCounts400All!BO65/(PropCntd400!BN65* BN$5*BN$6)*1000</f>
        <v>74295.081967213118</v>
      </c>
      <c r="BO65" s="211">
        <f>RawCounts400All!BP65/(PropCntd400!BO65* BO$5*BO$6)*1000</f>
        <v>23050.847457627122</v>
      </c>
      <c r="BP65" s="211">
        <f>RawCounts400All!BQ65/(PropCntd400!BP65* BP$5*BP$6)*1000</f>
        <v>153207.5471698113</v>
      </c>
      <c r="BQ65" s="211">
        <f>RawCounts400All!BR65/(PropCntd400!BQ65* BQ$5*BQ$6)*1000</f>
        <v>170226.24434389139</v>
      </c>
      <c r="BR65" s="211">
        <f>RawCounts400All!BS65/(PropCntd400!BR65* BR$5*BR$6)*1000</f>
        <v>110947.36842105263</v>
      </c>
      <c r="BS65" s="47"/>
    </row>
    <row r="66" spans="1:72" ht="16" customHeight="1" x14ac:dyDescent="0.15">
      <c r="A66" s="133" t="s">
        <v>79</v>
      </c>
      <c r="B66" s="165" t="s">
        <v>523</v>
      </c>
      <c r="C66" s="165" t="s">
        <v>228</v>
      </c>
      <c r="D66" s="165" t="s">
        <v>597</v>
      </c>
      <c r="E66" s="137" t="s">
        <v>135</v>
      </c>
      <c r="F66" s="74"/>
      <c r="G66" s="74"/>
      <c r="H66" s="75">
        <v>9</v>
      </c>
      <c r="I66" s="76">
        <v>14</v>
      </c>
      <c r="J66" s="76"/>
      <c r="K66" s="211">
        <f>RawCounts400All!L66/(PropCntd400!K66* K$5*K$6)*1000</f>
        <v>0</v>
      </c>
      <c r="L66" s="211">
        <f>RawCounts400All!M66/(PropCntd400!L66* L$5*L$6)*1000</f>
        <v>0</v>
      </c>
      <c r="M66" s="211">
        <f>RawCounts400All!N66/(PropCntd400!M66* M$5*M$6)*1000</f>
        <v>0</v>
      </c>
      <c r="N66" s="211">
        <f>RawCounts400All!O66/(PropCntd400!N66* N$5*N$6)*1000</f>
        <v>0</v>
      </c>
      <c r="O66" s="211">
        <f>RawCounts400All!P66/(PropCntd400!O66* O$5*O$6)*1000</f>
        <v>0</v>
      </c>
      <c r="P66" s="211">
        <f>RawCounts400All!Q66/(PropCntd400!P66* P$5*P$6)*1000</f>
        <v>0</v>
      </c>
      <c r="Q66" s="211">
        <f>RawCounts400All!R66/(PropCntd400!Q66* Q$5*Q$6)*1000</f>
        <v>0</v>
      </c>
      <c r="R66" s="211">
        <f>RawCounts400All!S66/(PropCntd400!R66* R$5*R$6)*1000</f>
        <v>0</v>
      </c>
      <c r="S66" s="211">
        <f>RawCounts400All!T66/(PropCntd400!S66* S$5*S$6)*1000</f>
        <v>0</v>
      </c>
      <c r="T66" s="211">
        <f>RawCounts400All!U66/(PropCntd400!T66* T$5*T$6)*1000</f>
        <v>0</v>
      </c>
      <c r="U66" s="211">
        <f>RawCounts400All!V66/(PropCntd400!U66* U$5*U$6)*1000</f>
        <v>0</v>
      </c>
      <c r="V66" s="211">
        <f>RawCounts400All!W66/(PropCntd400!V66* V$5*V$6)*1000</f>
        <v>209.91253644314867</v>
      </c>
      <c r="W66" s="211">
        <f>RawCounts400All!X66/(PropCntd400!W66* W$5*W$6)*1000</f>
        <v>0</v>
      </c>
      <c r="X66" s="211">
        <f>RawCounts400All!Y66/(PropCntd400!X66* X$5*X$6)*1000</f>
        <v>201.10608345902463</v>
      </c>
      <c r="Y66" s="211">
        <f>RawCounts400All!Z66/(PropCntd400!Y66* Y$5*Y$6)*1000</f>
        <v>0</v>
      </c>
      <c r="Z66" s="211">
        <f>RawCounts400All!AA66/(PropCntd400!Z66* Z$5*Z$6)*1000</f>
        <v>0</v>
      </c>
      <c r="AA66" s="211">
        <f>RawCounts400All!AB66/(PropCntd400!AA66* AA$5*AA$6)*1000</f>
        <v>0</v>
      </c>
      <c r="AB66" s="211">
        <f>RawCounts400All!AC66/(PropCntd400!AB66* AB$5*AB$6)*1000</f>
        <v>0</v>
      </c>
      <c r="AC66" s="211">
        <f>RawCounts400All!AD66/(PropCntd400!AC66* AC$5*AC$6)*1000</f>
        <v>0</v>
      </c>
      <c r="AD66" s="211">
        <f>RawCounts400All!AE66/(PropCntd400!AD66* AD$5*AD$6)*1000</f>
        <v>0</v>
      </c>
      <c r="AE66" s="211">
        <f>RawCounts400All!AF66/(PropCntd400!AE66* AE$5*AE$6)*1000</f>
        <v>0</v>
      </c>
      <c r="AF66" s="211">
        <f>RawCounts400All!AG66/(PropCntd400!AF66* AF$5*AF$6)*1000</f>
        <v>229.66507177033492</v>
      </c>
      <c r="AG66" s="211">
        <f>RawCounts400All!AH66/(PropCntd400!AG66* AG$5*AG$6)*1000</f>
        <v>0</v>
      </c>
      <c r="AH66" s="211">
        <f>RawCounts400All!AI66/(PropCntd400!AH66* AH$5*AH$6)*1000</f>
        <v>0</v>
      </c>
      <c r="AI66" s="211">
        <f>RawCounts400All!AJ66/(PropCntd400!AI66* AI$5*AI$6)*1000</f>
        <v>0</v>
      </c>
      <c r="AJ66" s="211">
        <f>RawCounts400All!AK66/(PropCntd400!AJ66* AJ$5*AJ$6)*1000</f>
        <v>291.82389937106922</v>
      </c>
      <c r="AK66" s="211">
        <f>RawCounts400All!AL66/(PropCntd400!AK66* AK$5*AK$6)*1000</f>
        <v>437.03703703703701</v>
      </c>
      <c r="AL66" s="211">
        <f>RawCounts400All!AM66/(PropCntd400!AL66* AL$5*AL$6)*1000</f>
        <v>0</v>
      </c>
      <c r="AM66" s="211">
        <f>RawCounts400All!AN66/(PropCntd400!AM66* AM$5*AM$6)*1000</f>
        <v>2033.3333333333333</v>
      </c>
      <c r="AN66" s="211">
        <f>RawCounts400All!AO66/(PropCntd400!AN66* AN$5*AN$6)*1000</f>
        <v>0</v>
      </c>
      <c r="AO66" s="211">
        <f>RawCounts400All!AP66/(PropCntd400!AO66* AO$5*AO$6)*1000</f>
        <v>0</v>
      </c>
      <c r="AP66" s="211">
        <f>RawCounts400All!AQ66/(PropCntd400!AP66* AP$5*AP$6)*1000</f>
        <v>6550.9518477043666</v>
      </c>
      <c r="AQ66" s="211">
        <f>RawCounts400All!AR66/(PropCntd400!AQ66* AQ$5*AQ$6)*1000</f>
        <v>0</v>
      </c>
      <c r="AR66" s="211">
        <f>RawCounts400All!AS66/(PropCntd400!AR66* AR$5*AR$6)*1000</f>
        <v>929.82456140350882</v>
      </c>
      <c r="AS66" s="211">
        <f>RawCounts400All!AT66/(PropCntd400!AS66* AS$5*AS$6)*1000</f>
        <v>464.91228070175441</v>
      </c>
      <c r="AT66" s="211">
        <f>RawCounts400All!AU66/(PropCntd400!AT66* AT$5*AT$6)*1000</f>
        <v>0</v>
      </c>
      <c r="AU66" s="211">
        <f>RawCounts400All!AV66/(PropCntd400!AU66* AU$5*AU$6)*1000</f>
        <v>0</v>
      </c>
      <c r="AV66" s="211">
        <f>RawCounts400All!AW66/(PropCntd400!AV66* AV$5*AV$6)*1000</f>
        <v>0</v>
      </c>
      <c r="AW66" s="211">
        <f>RawCounts400All!AX66/(PropCntd400!AW66* AW$5*AW$6)*1000</f>
        <v>2204.0816326530617</v>
      </c>
      <c r="AX66" s="211">
        <f>RawCounts400All!AY66/(PropCntd400!AX66* AX$5*AX$6)*1000</f>
        <v>1092.5925925925926</v>
      </c>
      <c r="AY66" s="211">
        <f>RawCounts400All!AZ66/(PropCntd400!AY66* AY$5*AY$6)*1000</f>
        <v>0</v>
      </c>
      <c r="AZ66" s="211">
        <f>RawCounts400All!BA66/(PropCntd400!AZ66* AZ$5*AZ$6)*1000</f>
        <v>366.23545395475219</v>
      </c>
      <c r="BA66" s="211">
        <f>RawCounts400All!BB66/(PropCntd400!BA66* BA$5*BA$6)*1000</f>
        <v>401.45665145665146</v>
      </c>
      <c r="BB66" s="211">
        <f>RawCounts400All!BC66/(PropCntd400!BB66* BB$5*BB$6)*1000</f>
        <v>10909.09090909091</v>
      </c>
      <c r="BC66" s="211">
        <f>RawCounts400All!BD66/(PropCntd400!BC66* BC$5*BC$6)*1000</f>
        <v>190.71837253655434</v>
      </c>
      <c r="BD66" s="211">
        <f>RawCounts400All!BE66/(PropCntd400!BD66* BD$5*BD$6)*1000</f>
        <v>779.22077922077926</v>
      </c>
      <c r="BE66" s="211">
        <f>RawCounts400All!BF66/(PropCntd400!BE66* BE$5*BE$6)*1000</f>
        <v>788.69047619047615</v>
      </c>
      <c r="BF66" s="211">
        <f>RawCounts400All!BG66/(PropCntd400!BF66* BF$5*BF$6)*1000</f>
        <v>463.15789473684208</v>
      </c>
      <c r="BG66" s="211">
        <f>RawCounts400All!BH66/(PropCntd400!BG66* BG$5*BG$6)*1000</f>
        <v>693.49845201238384</v>
      </c>
      <c r="BH66" s="211">
        <f>RawCounts400All!BI66/(PropCntd400!BH66* BH$5*BH$6)*1000</f>
        <v>1033.8345864661655</v>
      </c>
      <c r="BI66" s="211">
        <f>RawCounts400All!BJ66/(PropCntd400!BI66* BI$5*BI$6)*1000</f>
        <v>111682.24299065421</v>
      </c>
      <c r="BJ66" s="211">
        <f>RawCounts400All!BK66/(PropCntd400!BJ66* BJ$5*BJ$6)*1000</f>
        <v>0</v>
      </c>
      <c r="BK66" s="211">
        <f>RawCounts400All!BL66/(PropCntd400!BK66* BK$5*BK$6)*1000</f>
        <v>12918.108419838523</v>
      </c>
      <c r="BL66" s="211">
        <f>RawCounts400All!BM66/(PropCntd400!BL66* BL$5*BL$6)*1000</f>
        <v>26303.155006858709</v>
      </c>
      <c r="BM66" s="211">
        <f>RawCounts400All!BN66/(PropCntd400!BM66* BM$5*BM$6)*1000</f>
        <v>5023.9234449760761</v>
      </c>
      <c r="BN66" s="211">
        <f>RawCounts400All!BO66/(PropCntd400!BN66* BN$5*BN$6)*1000</f>
        <v>14426.229508196724</v>
      </c>
      <c r="BO66" s="211">
        <f>RawCounts400All!BP66/(PropCntd400!BO66* BO$5*BO$6)*1000</f>
        <v>5875.7062146892658</v>
      </c>
      <c r="BP66" s="211">
        <f>RawCounts400All!BQ66/(PropCntd400!BP66* BP$5*BP$6)*1000</f>
        <v>55811.320754716973</v>
      </c>
      <c r="BQ66" s="211">
        <f>RawCounts400All!BR66/(PropCntd400!BQ66* BQ$5*BQ$6)*1000</f>
        <v>33529.411764705874</v>
      </c>
      <c r="BR66" s="211">
        <f>RawCounts400All!BS66/(PropCntd400!BR66* BR$5*BR$6)*1000</f>
        <v>37730.26315789474</v>
      </c>
      <c r="BS66" s="47"/>
    </row>
    <row r="67" spans="1:72" ht="16" customHeight="1" x14ac:dyDescent="0.15">
      <c r="A67" s="50" t="s">
        <v>143</v>
      </c>
      <c r="B67" s="159" t="s">
        <v>523</v>
      </c>
      <c r="C67" s="159" t="s">
        <v>533</v>
      </c>
      <c r="D67" s="159" t="s">
        <v>598</v>
      </c>
      <c r="E67" s="131" t="s">
        <v>131</v>
      </c>
      <c r="F67" s="51">
        <v>0.2</v>
      </c>
      <c r="G67" s="79">
        <v>0.2</v>
      </c>
      <c r="H67" s="52">
        <f t="shared" ref="H67:I84" si="3">F67*20</f>
        <v>4</v>
      </c>
      <c r="I67" s="52">
        <f t="shared" si="3"/>
        <v>4</v>
      </c>
      <c r="J67" s="52"/>
      <c r="K67" s="211">
        <f>RawCounts400All!L67/(PropCntd400!K67* K$5*K$6)*1000</f>
        <v>0</v>
      </c>
      <c r="L67" s="211">
        <f>RawCounts400All!M67/(PropCntd400!L67* L$5*L$6)*1000</f>
        <v>0</v>
      </c>
      <c r="M67" s="211">
        <f>RawCounts400All!N67/(PropCntd400!M67* M$5*M$6)*1000</f>
        <v>0</v>
      </c>
      <c r="N67" s="211">
        <f>RawCounts400All!O67/(PropCntd400!N67* N$5*N$6)*1000</f>
        <v>0</v>
      </c>
      <c r="O67" s="211">
        <f>RawCounts400All!P67/(PropCntd400!O67* O$5*O$6)*1000</f>
        <v>0</v>
      </c>
      <c r="P67" s="211">
        <f>RawCounts400All!Q67/(PropCntd400!P67* P$5*P$6)*1000</f>
        <v>0</v>
      </c>
      <c r="Q67" s="211">
        <f>RawCounts400All!R67/(PropCntd400!Q67* Q$5*Q$6)*1000</f>
        <v>0</v>
      </c>
      <c r="R67" s="211">
        <f>RawCounts400All!S67/(PropCntd400!R67* R$5*R$6)*1000</f>
        <v>0</v>
      </c>
      <c r="S67" s="211">
        <f>RawCounts400All!T67/(PropCntd400!S67* S$5*S$6)*1000</f>
        <v>0</v>
      </c>
      <c r="T67" s="211">
        <f>RawCounts400All!U67/(PropCntd400!T67* T$5*T$6)*1000</f>
        <v>0</v>
      </c>
      <c r="U67" s="211">
        <f>RawCounts400All!V67/(PropCntd400!U67* U$5*U$6)*1000</f>
        <v>0</v>
      </c>
      <c r="V67" s="211">
        <f>RawCounts400All!W67/(PropCntd400!V67* V$5*V$6)*1000</f>
        <v>0</v>
      </c>
      <c r="W67" s="211">
        <f>RawCounts400All!X67/(PropCntd400!W67* W$5*W$6)*1000</f>
        <v>0</v>
      </c>
      <c r="X67" s="211">
        <f>RawCounts400All!Y67/(PropCntd400!X67* X$5*X$6)*1000</f>
        <v>4022.1216691804925</v>
      </c>
      <c r="Y67" s="211">
        <f>RawCounts400All!Z67/(PropCntd400!Y67* Y$5*Y$6)*1000</f>
        <v>7947.7124183006536</v>
      </c>
      <c r="Z67" s="211">
        <f>RawCounts400All!AA67/(PropCntd400!Z67* Z$5*Z$6)*1000</f>
        <v>6339.7581254724109</v>
      </c>
      <c r="AA67" s="211">
        <f>RawCounts400All!AB67/(PropCntd400!AA67* AA$5*AA$6)*1000</f>
        <v>7676.8707482993204</v>
      </c>
      <c r="AB67" s="211">
        <f>RawCounts400All!AC67/(PropCntd400!AB67* AB$5*AB$6)*1000</f>
        <v>2030.5781175346392</v>
      </c>
      <c r="AC67" s="211">
        <f>RawCounts400All!AD67/(PropCntd400!AC67* AC$5*AC$6)*1000</f>
        <v>3568.5131195335275</v>
      </c>
      <c r="AD67" s="211">
        <f>RawCounts400All!AE67/(PropCntd400!AD67* AD$5*AD$6)*1000</f>
        <v>1475.1773049645392</v>
      </c>
      <c r="AE67" s="211">
        <f>RawCounts400All!AF67/(PropCntd400!AE67* AE$5*AE$6)*1000</f>
        <v>0</v>
      </c>
      <c r="AF67" s="211">
        <f>RawCounts400All!AG67/(PropCntd400!AF67* AF$5*AF$6)*1000</f>
        <v>0</v>
      </c>
      <c r="AG67" s="211">
        <f>RawCounts400All!AH67/(PropCntd400!AG67* AG$5*AG$6)*1000</f>
        <v>0</v>
      </c>
      <c r="AH67" s="211">
        <f>RawCounts400All!AI67/(PropCntd400!AH67* AH$5*AH$6)*1000</f>
        <v>0</v>
      </c>
      <c r="AI67" s="211">
        <f>RawCounts400All!AJ67/(PropCntd400!AI67* AI$5*AI$6)*1000</f>
        <v>0</v>
      </c>
      <c r="AJ67" s="211">
        <f>RawCounts400All!AK67/(PropCntd400!AJ67* AJ$5*AJ$6)*1000</f>
        <v>0</v>
      </c>
      <c r="AK67" s="211">
        <f>RawCounts400All!AL67/(PropCntd400!AK67* AK$5*AK$6)*1000</f>
        <v>0</v>
      </c>
      <c r="AL67" s="211">
        <f>RawCounts400All!AM67/(PropCntd400!AL67* AL$5*AL$6)*1000</f>
        <v>0</v>
      </c>
      <c r="AM67" s="211">
        <f>RawCounts400All!AN67/(PropCntd400!AM67* AM$5*AM$6)*1000</f>
        <v>0</v>
      </c>
      <c r="AN67" s="211">
        <f>RawCounts400All!AO67/(PropCntd400!AN67* AN$5*AN$6)*1000</f>
        <v>0</v>
      </c>
      <c r="AO67" s="211">
        <f>RawCounts400All!AP67/(PropCntd400!AO67* AO$5*AO$6)*1000</f>
        <v>0</v>
      </c>
      <c r="AP67" s="211">
        <f>RawCounts400All!AQ67/(PropCntd400!AP67* AP$5*AP$6)*1000</f>
        <v>0</v>
      </c>
      <c r="AQ67" s="211">
        <f>RawCounts400All!AR67/(PropCntd400!AQ67* AQ$5*AQ$6)*1000</f>
        <v>0</v>
      </c>
      <c r="AR67" s="211">
        <f>RawCounts400All!AS67/(PropCntd400!AR67* AR$5*AR$6)*1000</f>
        <v>0</v>
      </c>
      <c r="AS67" s="211">
        <f>RawCounts400All!AT67/(PropCntd400!AS67* AS$5*AS$6)*1000</f>
        <v>0</v>
      </c>
      <c r="AT67" s="211">
        <f>RawCounts400All!AU67/(PropCntd400!AT67* AT$5*AT$6)*1000</f>
        <v>0</v>
      </c>
      <c r="AU67" s="211">
        <f>RawCounts400All!AV67/(PropCntd400!AU67* AU$5*AU$6)*1000</f>
        <v>0</v>
      </c>
      <c r="AV67" s="211">
        <f>RawCounts400All!AW67/(PropCntd400!AV67* AV$5*AV$6)*1000</f>
        <v>0</v>
      </c>
      <c r="AW67" s="211">
        <f>RawCounts400All!AX67/(PropCntd400!AW67* AW$5*AW$6)*1000</f>
        <v>0</v>
      </c>
      <c r="AX67" s="211">
        <f>RawCounts400All!AY67/(PropCntd400!AX67* AX$5*AX$6)*1000</f>
        <v>0</v>
      </c>
      <c r="AY67" s="211">
        <f>RawCounts400All!AZ67/(PropCntd400!AY67* AY$5*AY$6)*1000</f>
        <v>0</v>
      </c>
      <c r="AZ67" s="211">
        <f>RawCounts400All!BA67/(PropCntd400!AZ67* AZ$5*AZ$6)*1000</f>
        <v>0</v>
      </c>
      <c r="BA67" s="211">
        <f>RawCounts400All!BB67/(PropCntd400!BA67* BA$5*BA$6)*1000</f>
        <v>0</v>
      </c>
      <c r="BB67" s="211">
        <f>RawCounts400All!BC67/(PropCntd400!BB67* BB$5*BB$6)*1000</f>
        <v>0</v>
      </c>
      <c r="BC67" s="211">
        <f>RawCounts400All!BD67/(PropCntd400!BC67* BC$5*BC$6)*1000</f>
        <v>0</v>
      </c>
      <c r="BD67" s="211">
        <f>RawCounts400All!BE67/(PropCntd400!BD67* BD$5*BD$6)*1000</f>
        <v>0</v>
      </c>
      <c r="BE67" s="211">
        <f>RawCounts400All!BF67/(PropCntd400!BE67* BE$5*BE$6)*1000</f>
        <v>0</v>
      </c>
      <c r="BF67" s="211">
        <f>RawCounts400All!BG67/(PropCntd400!BF67* BF$5*BF$6)*1000</f>
        <v>0</v>
      </c>
      <c r="BG67" s="211">
        <f>RawCounts400All!BH67/(PropCntd400!BG67* BG$5*BG$6)*1000</f>
        <v>0</v>
      </c>
      <c r="BH67" s="211">
        <f>RawCounts400All!BI67/(PropCntd400!BH67* BH$5*BH$6)*1000</f>
        <v>0</v>
      </c>
      <c r="BI67" s="211">
        <f>RawCounts400All!BJ67/(PropCntd400!BI67* BI$5*BI$6)*1000</f>
        <v>0</v>
      </c>
      <c r="BJ67" s="211">
        <f>RawCounts400All!BK67/(PropCntd400!BJ67* BJ$5*BJ$6)*1000</f>
        <v>0</v>
      </c>
      <c r="BK67" s="211">
        <f>RawCounts400All!BL67/(PropCntd400!BK67* BK$5*BK$6)*1000</f>
        <v>0</v>
      </c>
      <c r="BL67" s="211">
        <f>RawCounts400All!BM67/(PropCntd400!BL67* BL$5*BL$6)*1000</f>
        <v>0</v>
      </c>
      <c r="BM67" s="211">
        <f>RawCounts400All!BN67/(PropCntd400!BM67* BM$5*BM$6)*1000</f>
        <v>0</v>
      </c>
      <c r="BN67" s="211">
        <f>RawCounts400All!BO67/(PropCntd400!BN67* BN$5*BN$6)*1000</f>
        <v>0</v>
      </c>
      <c r="BO67" s="211">
        <f>RawCounts400All!BP67/(PropCntd400!BO67* BO$5*BO$6)*1000</f>
        <v>0</v>
      </c>
      <c r="BP67" s="211">
        <f>RawCounts400All!BQ67/(PropCntd400!BP67* BP$5*BP$6)*1000</f>
        <v>0</v>
      </c>
      <c r="BQ67" s="211">
        <f>RawCounts400All!BR67/(PropCntd400!BQ67* BQ$5*BQ$6)*1000</f>
        <v>0</v>
      </c>
      <c r="BR67" s="211">
        <f>RawCounts400All!BS67/(PropCntd400!BR67* BR$5*BR$6)*1000</f>
        <v>0</v>
      </c>
      <c r="BS67" s="47"/>
    </row>
    <row r="68" spans="1:72" ht="16" customHeight="1" x14ac:dyDescent="0.15">
      <c r="A68" s="50" t="s">
        <v>144</v>
      </c>
      <c r="B68" s="159" t="s">
        <v>523</v>
      </c>
      <c r="C68" s="159" t="s">
        <v>533</v>
      </c>
      <c r="D68" s="159" t="s">
        <v>599</v>
      </c>
      <c r="E68" s="131" t="s">
        <v>131</v>
      </c>
      <c r="F68" s="51">
        <v>0.3</v>
      </c>
      <c r="G68" s="79">
        <v>0.3</v>
      </c>
      <c r="H68" s="52">
        <f t="shared" si="3"/>
        <v>6</v>
      </c>
      <c r="I68" s="52">
        <f t="shared" si="3"/>
        <v>6</v>
      </c>
      <c r="J68" s="52"/>
      <c r="K68" s="211">
        <f>RawCounts400All!L68/(PropCntd400!K68* K$5*K$6)*1000</f>
        <v>0</v>
      </c>
      <c r="L68" s="211">
        <f>RawCounts400All!M68/(PropCntd400!L68* L$5*L$6)*1000</f>
        <v>0</v>
      </c>
      <c r="M68" s="211">
        <f>RawCounts400All!N68/(PropCntd400!M68* M$5*M$6)*1000</f>
        <v>0</v>
      </c>
      <c r="N68" s="211">
        <f>RawCounts400All!O68/(PropCntd400!N68* N$5*N$6)*1000</f>
        <v>0</v>
      </c>
      <c r="O68" s="211">
        <f>RawCounts400All!P68/(PropCntd400!O68* O$5*O$6)*1000</f>
        <v>0</v>
      </c>
      <c r="P68" s="211">
        <f>RawCounts400All!Q68/(PropCntd400!P68* P$5*P$6)*1000</f>
        <v>0</v>
      </c>
      <c r="Q68" s="211">
        <f>RawCounts400All!R68/(PropCntd400!Q68* Q$5*Q$6)*1000</f>
        <v>0</v>
      </c>
      <c r="R68" s="211">
        <f>RawCounts400All!S68/(PropCntd400!R68* R$5*R$6)*1000</f>
        <v>0</v>
      </c>
      <c r="S68" s="211">
        <f>RawCounts400All!T68/(PropCntd400!S68* S$5*S$6)*1000</f>
        <v>0</v>
      </c>
      <c r="T68" s="211">
        <f>RawCounts400All!U68/(PropCntd400!T68* T$5*T$6)*1000</f>
        <v>0</v>
      </c>
      <c r="U68" s="211">
        <f>RawCounts400All!V68/(PropCntd400!U68* U$5*U$6)*1000</f>
        <v>0</v>
      </c>
      <c r="V68" s="211">
        <f>RawCounts400All!W68/(PropCntd400!V68* V$5*V$6)*1000</f>
        <v>6297.3760932944597</v>
      </c>
      <c r="W68" s="211">
        <f>RawCounts400All!X68/(PropCntd400!W68* W$5*W$6)*1000</f>
        <v>4183.5357624831313</v>
      </c>
      <c r="X68" s="211">
        <f>RawCounts400All!Y68/(PropCntd400!X68* X$5*X$6)*1000</f>
        <v>0</v>
      </c>
      <c r="Y68" s="211">
        <f>RawCounts400All!Z68/(PropCntd400!Y68* Y$5*Y$6)*1000</f>
        <v>0</v>
      </c>
      <c r="Z68" s="211">
        <f>RawCounts400All!AA68/(PropCntd400!Z68* Z$5*Z$6)*1000</f>
        <v>0</v>
      </c>
      <c r="AA68" s="211">
        <f>RawCounts400All!AB68/(PropCntd400!AA68* AA$5*AA$6)*1000</f>
        <v>0</v>
      </c>
      <c r="AB68" s="211">
        <f>RawCounts400All!AC68/(PropCntd400!AB68* AB$5*AB$6)*1000</f>
        <v>0</v>
      </c>
      <c r="AC68" s="211">
        <f>RawCounts400All!AD68/(PropCntd400!AC68* AC$5*AC$6)*1000</f>
        <v>0</v>
      </c>
      <c r="AD68" s="211">
        <f>RawCounts400All!AE68/(PropCntd400!AD68* AD$5*AD$6)*1000</f>
        <v>0</v>
      </c>
      <c r="AE68" s="211">
        <f>RawCounts400All!AF68/(PropCntd400!AE68* AE$5*AE$6)*1000</f>
        <v>0</v>
      </c>
      <c r="AF68" s="211">
        <f>RawCounts400All!AG68/(PropCntd400!AF68* AF$5*AF$6)*1000</f>
        <v>0</v>
      </c>
      <c r="AG68" s="211">
        <f>RawCounts400All!AH68/(PropCntd400!AG68* AG$5*AG$6)*1000</f>
        <v>0</v>
      </c>
      <c r="AH68" s="211">
        <f>RawCounts400All!AI68/(PropCntd400!AH68* AH$5*AH$6)*1000</f>
        <v>0</v>
      </c>
      <c r="AI68" s="211">
        <f>RawCounts400All!AJ68/(PropCntd400!AI68* AI$5*AI$6)*1000</f>
        <v>0</v>
      </c>
      <c r="AJ68" s="211">
        <f>RawCounts400All!AK68/(PropCntd400!AJ68* AJ$5*AJ$6)*1000</f>
        <v>0</v>
      </c>
      <c r="AK68" s="211">
        <f>RawCounts400All!AL68/(PropCntd400!AK68* AK$5*AK$6)*1000</f>
        <v>0</v>
      </c>
      <c r="AL68" s="211">
        <f>RawCounts400All!AM68/(PropCntd400!AL68* AL$5*AL$6)*1000</f>
        <v>0</v>
      </c>
      <c r="AM68" s="211">
        <f>RawCounts400All!AN68/(PropCntd400!AM68* AM$5*AM$6)*1000</f>
        <v>0</v>
      </c>
      <c r="AN68" s="211">
        <f>RawCounts400All!AO68/(PropCntd400!AN68* AN$5*AN$6)*1000</f>
        <v>0</v>
      </c>
      <c r="AO68" s="211">
        <f>RawCounts400All!AP68/(PropCntd400!AO68* AO$5*AO$6)*1000</f>
        <v>0</v>
      </c>
      <c r="AP68" s="211">
        <f>RawCounts400All!AQ68/(PropCntd400!AP68* AP$5*AP$6)*1000</f>
        <v>0</v>
      </c>
      <c r="AQ68" s="211">
        <f>RawCounts400All!AR68/(PropCntd400!AQ68* AQ$5*AQ$6)*1000</f>
        <v>0</v>
      </c>
      <c r="AR68" s="211">
        <f>RawCounts400All!AS68/(PropCntd400!AR68* AR$5*AR$6)*1000</f>
        <v>0</v>
      </c>
      <c r="AS68" s="211">
        <f>RawCounts400All!AT68/(PropCntd400!AS68* AS$5*AS$6)*1000</f>
        <v>0</v>
      </c>
      <c r="AT68" s="211">
        <f>RawCounts400All!AU68/(PropCntd400!AT68* AT$5*AT$6)*1000</f>
        <v>0</v>
      </c>
      <c r="AU68" s="211">
        <f>RawCounts400All!AV68/(PropCntd400!AU68* AU$5*AU$6)*1000</f>
        <v>0</v>
      </c>
      <c r="AV68" s="211">
        <f>RawCounts400All!AW68/(PropCntd400!AV68* AV$5*AV$6)*1000</f>
        <v>0</v>
      </c>
      <c r="AW68" s="211">
        <f>RawCounts400All!AX68/(PropCntd400!AW68* AW$5*AW$6)*1000</f>
        <v>0</v>
      </c>
      <c r="AX68" s="211">
        <f>RawCounts400All!AY68/(PropCntd400!AX68* AX$5*AX$6)*1000</f>
        <v>0</v>
      </c>
      <c r="AY68" s="211">
        <f>RawCounts400All!AZ68/(PropCntd400!AY68* AY$5*AY$6)*1000</f>
        <v>0</v>
      </c>
      <c r="AZ68" s="211">
        <f>RawCounts400All!BA68/(PropCntd400!AZ68* AZ$5*AZ$6)*1000</f>
        <v>0</v>
      </c>
      <c r="BA68" s="211">
        <f>RawCounts400All!BB68/(PropCntd400!BA68* BA$5*BA$6)*1000</f>
        <v>0</v>
      </c>
      <c r="BB68" s="211">
        <f>RawCounts400All!BC68/(PropCntd400!BB68* BB$5*BB$6)*1000</f>
        <v>0</v>
      </c>
      <c r="BC68" s="211">
        <f>RawCounts400All!BD68/(PropCntd400!BC68* BC$5*BC$6)*1000</f>
        <v>0</v>
      </c>
      <c r="BD68" s="211">
        <f>RawCounts400All!BE68/(PropCntd400!BD68* BD$5*BD$6)*1000</f>
        <v>0</v>
      </c>
      <c r="BE68" s="211">
        <f>RawCounts400All!BF68/(PropCntd400!BE68* BE$5*BE$6)*1000</f>
        <v>0</v>
      </c>
      <c r="BF68" s="211">
        <f>RawCounts400All!BG68/(PropCntd400!BF68* BF$5*BF$6)*1000</f>
        <v>0</v>
      </c>
      <c r="BG68" s="211">
        <f>RawCounts400All!BH68/(PropCntd400!BG68* BG$5*BG$6)*1000</f>
        <v>0</v>
      </c>
      <c r="BH68" s="211">
        <f>RawCounts400All!BI68/(PropCntd400!BH68* BH$5*BH$6)*1000</f>
        <v>0</v>
      </c>
      <c r="BI68" s="211">
        <f>RawCounts400All!BJ68/(PropCntd400!BI68* BI$5*BI$6)*1000</f>
        <v>0</v>
      </c>
      <c r="BJ68" s="211">
        <f>RawCounts400All!BK68/(PropCntd400!BJ68* BJ$5*BJ$6)*1000</f>
        <v>0</v>
      </c>
      <c r="BK68" s="211">
        <f>RawCounts400All!BL68/(PropCntd400!BK68* BK$5*BK$6)*1000</f>
        <v>0</v>
      </c>
      <c r="BL68" s="211">
        <f>RawCounts400All!BM68/(PropCntd400!BL68* BL$5*BL$6)*1000</f>
        <v>0</v>
      </c>
      <c r="BM68" s="211">
        <f>RawCounts400All!BN68/(PropCntd400!BM68* BM$5*BM$6)*1000</f>
        <v>0</v>
      </c>
      <c r="BN68" s="211">
        <f>RawCounts400All!BO68/(PropCntd400!BN68* BN$5*BN$6)*1000</f>
        <v>0</v>
      </c>
      <c r="BO68" s="211">
        <f>RawCounts400All!BP68/(PropCntd400!BO68* BO$5*BO$6)*1000</f>
        <v>0</v>
      </c>
      <c r="BP68" s="211">
        <f>RawCounts400All!BQ68/(PropCntd400!BP68* BP$5*BP$6)*1000</f>
        <v>0</v>
      </c>
      <c r="BQ68" s="211">
        <f>RawCounts400All!BR68/(PropCntd400!BQ68* BQ$5*BQ$6)*1000</f>
        <v>0</v>
      </c>
      <c r="BR68" s="211">
        <f>RawCounts400All!BS68/(PropCntd400!BR68* BR$5*BR$6)*1000</f>
        <v>0</v>
      </c>
      <c r="BS68" s="47"/>
    </row>
    <row r="69" spans="1:72" ht="16" customHeight="1" x14ac:dyDescent="0.15">
      <c r="A69" s="82" t="s">
        <v>112</v>
      </c>
      <c r="B69" s="82" t="s">
        <v>529</v>
      </c>
      <c r="C69" s="82" t="s">
        <v>534</v>
      </c>
      <c r="D69" s="82" t="s">
        <v>549</v>
      </c>
      <c r="E69" s="38" t="s">
        <v>141</v>
      </c>
      <c r="F69" s="81">
        <v>0.3</v>
      </c>
      <c r="G69" s="81">
        <v>0.4</v>
      </c>
      <c r="H69" s="82">
        <f t="shared" si="3"/>
        <v>6</v>
      </c>
      <c r="I69" s="82">
        <f t="shared" si="3"/>
        <v>8</v>
      </c>
      <c r="J69" s="82"/>
      <c r="K69" s="211">
        <f>RawCounts400All!L69/(PropCntd400!K69* K$5*K$6)*1000</f>
        <v>0</v>
      </c>
      <c r="L69" s="211">
        <f>RawCounts400All!M69/(PropCntd400!L69* L$5*L$6)*1000</f>
        <v>0</v>
      </c>
      <c r="M69" s="211">
        <f>RawCounts400All!N69/(PropCntd400!M69* M$5*M$6)*1000</f>
        <v>0</v>
      </c>
      <c r="N69" s="211">
        <f>RawCounts400All!O69/(PropCntd400!N69* N$5*N$6)*1000</f>
        <v>0</v>
      </c>
      <c r="O69" s="211">
        <f>RawCounts400All!P69/(PropCntd400!O69* O$5*O$6)*1000</f>
        <v>0</v>
      </c>
      <c r="P69" s="211">
        <f>RawCounts400All!Q69/(PropCntd400!P69* P$5*P$6)*1000</f>
        <v>0</v>
      </c>
      <c r="Q69" s="211">
        <f>RawCounts400All!R69/(PropCntd400!Q69* Q$5*Q$6)*1000</f>
        <v>0</v>
      </c>
      <c r="R69" s="211">
        <f>RawCounts400All!S69/(PropCntd400!R69* R$5*R$6)*1000</f>
        <v>0</v>
      </c>
      <c r="S69" s="211">
        <f>RawCounts400All!T69/(PropCntd400!S69* S$5*S$6)*1000</f>
        <v>0</v>
      </c>
      <c r="T69" s="211">
        <f>RawCounts400All!U69/(PropCntd400!T69* T$5*T$6)*1000</f>
        <v>0</v>
      </c>
      <c r="U69" s="211">
        <f>RawCounts400All!V69/(PropCntd400!U69* U$5*U$6)*1000</f>
        <v>0</v>
      </c>
      <c r="V69" s="211">
        <f>RawCounts400All!W69/(PropCntd400!V69* V$5*V$6)*1000</f>
        <v>0</v>
      </c>
      <c r="W69" s="211">
        <f>RawCounts400All!X69/(PropCntd400!W69* W$5*W$6)*1000</f>
        <v>0</v>
      </c>
      <c r="X69" s="211">
        <f>RawCounts400All!Y69/(PropCntd400!X69* X$5*X$6)*1000</f>
        <v>0</v>
      </c>
      <c r="Y69" s="211">
        <f>RawCounts400All!Z69/(PropCntd400!Y69* Y$5*Y$6)*1000</f>
        <v>0</v>
      </c>
      <c r="Z69" s="211">
        <f>RawCounts400All!AA69/(PropCntd400!Z69* Z$5*Z$6)*1000</f>
        <v>0</v>
      </c>
      <c r="AA69" s="211">
        <f>RawCounts400All!AB69/(PropCntd400!AA69* AA$5*AA$6)*1000</f>
        <v>0</v>
      </c>
      <c r="AB69" s="211">
        <f>RawCounts400All!AC69/(PropCntd400!AB69* AB$5*AB$6)*1000</f>
        <v>0</v>
      </c>
      <c r="AC69" s="211">
        <f>RawCounts400All!AD69/(PropCntd400!AC69* AC$5*AC$6)*1000</f>
        <v>0</v>
      </c>
      <c r="AD69" s="211">
        <f>RawCounts400All!AE69/(PropCntd400!AD69* AD$5*AD$6)*1000</f>
        <v>0</v>
      </c>
      <c r="AE69" s="211">
        <f>RawCounts400All!AF69/(PropCntd400!AE69* AE$5*AE$6)*1000</f>
        <v>0</v>
      </c>
      <c r="AF69" s="211">
        <f>RawCounts400All!AG69/(PropCntd400!AF69* AF$5*AF$6)*1000</f>
        <v>0</v>
      </c>
      <c r="AG69" s="211">
        <f>RawCounts400All!AH69/(PropCntd400!AG69* AG$5*AG$6)*1000</f>
        <v>0</v>
      </c>
      <c r="AH69" s="211">
        <f>RawCounts400All!AI69/(PropCntd400!AH69* AH$5*AH$6)*1000</f>
        <v>0</v>
      </c>
      <c r="AI69" s="211">
        <f>RawCounts400All!AJ69/(PropCntd400!AI69* AI$5*AI$6)*1000</f>
        <v>0</v>
      </c>
      <c r="AJ69" s="211">
        <f>RawCounts400All!AK69/(PropCntd400!AJ69* AJ$5*AJ$6)*1000</f>
        <v>0</v>
      </c>
      <c r="AK69" s="211">
        <f>RawCounts400All!AL69/(PropCntd400!AK69* AK$5*AK$6)*1000</f>
        <v>0</v>
      </c>
      <c r="AL69" s="211">
        <f>RawCounts400All!AM69/(PropCntd400!AL69* AL$5*AL$6)*1000</f>
        <v>0</v>
      </c>
      <c r="AM69" s="211">
        <f>RawCounts400All!AN69/(PropCntd400!AM69* AM$5*AM$6)*1000</f>
        <v>0</v>
      </c>
      <c r="AN69" s="211">
        <f>RawCounts400All!AO69/(PropCntd400!AN69* AN$5*AN$6)*1000</f>
        <v>0</v>
      </c>
      <c r="AO69" s="211">
        <f>RawCounts400All!AP69/(PropCntd400!AO69* AO$5*AO$6)*1000</f>
        <v>5751.253436842956</v>
      </c>
      <c r="AP69" s="211">
        <f>RawCounts400All!AQ69/(PropCntd400!AP69* AP$5*AP$6)*1000</f>
        <v>0</v>
      </c>
      <c r="AQ69" s="211">
        <f>RawCounts400All!AR69/(PropCntd400!AQ69* AQ$5*AQ$6)*1000</f>
        <v>0</v>
      </c>
      <c r="AR69" s="211">
        <f>RawCounts400All!AS69/(PropCntd400!AR69* AR$5*AR$6)*1000</f>
        <v>0</v>
      </c>
      <c r="AS69" s="211">
        <f>RawCounts400All!AT69/(PropCntd400!AS69* AS$5*AS$6)*1000</f>
        <v>0</v>
      </c>
      <c r="AT69" s="211">
        <f>RawCounts400All!AU69/(PropCntd400!AT69* AT$5*AT$6)*1000</f>
        <v>0</v>
      </c>
      <c r="AU69" s="211">
        <f>RawCounts400All!AV69/(PropCntd400!AU69* AU$5*AU$6)*1000</f>
        <v>0</v>
      </c>
      <c r="AV69" s="211">
        <f>RawCounts400All!AW69/(PropCntd400!AV69* AV$5*AV$6)*1000</f>
        <v>0</v>
      </c>
      <c r="AW69" s="211">
        <f>RawCounts400All!AX69/(PropCntd400!AW69* AW$5*AW$6)*1000</f>
        <v>0</v>
      </c>
      <c r="AX69" s="211">
        <f>RawCounts400All!AY69/(PropCntd400!AX69* AX$5*AX$6)*1000</f>
        <v>0</v>
      </c>
      <c r="AY69" s="211">
        <f>RawCounts400All!AZ69/(PropCntd400!AY69* AY$5*AY$6)*1000</f>
        <v>0</v>
      </c>
      <c r="AZ69" s="211">
        <f>RawCounts400All!BA69/(PropCntd400!AZ69* AZ$5*AZ$6)*1000</f>
        <v>0</v>
      </c>
      <c r="BA69" s="211">
        <f>RawCounts400All!BB69/(PropCntd400!BA69* BA$5*BA$6)*1000</f>
        <v>0</v>
      </c>
      <c r="BB69" s="211">
        <f>RawCounts400All!BC69/(PropCntd400!BB69* BB$5*BB$6)*1000</f>
        <v>0</v>
      </c>
      <c r="BC69" s="211">
        <f>RawCounts400All!BD69/(PropCntd400!BC69* BC$5*BC$6)*1000</f>
        <v>0</v>
      </c>
      <c r="BD69" s="211">
        <f>RawCounts400All!BE69/(PropCntd400!BD69* BD$5*BD$6)*1000</f>
        <v>0</v>
      </c>
      <c r="BE69" s="211">
        <f>RawCounts400All!BF69/(PropCntd400!BE69* BE$5*BE$6)*1000</f>
        <v>0</v>
      </c>
      <c r="BF69" s="211">
        <f>RawCounts400All!BG69/(PropCntd400!BF69* BF$5*BF$6)*1000</f>
        <v>0</v>
      </c>
      <c r="BG69" s="211">
        <f>RawCounts400All!BH69/(PropCntd400!BG69* BG$5*BG$6)*1000</f>
        <v>0</v>
      </c>
      <c r="BH69" s="211">
        <f>RawCounts400All!BI69/(PropCntd400!BH69* BH$5*BH$6)*1000</f>
        <v>0</v>
      </c>
      <c r="BI69" s="211">
        <f>RawCounts400All!BJ69/(PropCntd400!BI69* BI$5*BI$6)*1000</f>
        <v>0</v>
      </c>
      <c r="BJ69" s="211">
        <f>RawCounts400All!BK69/(PropCntd400!BJ69* BJ$5*BJ$6)*1000</f>
        <v>0</v>
      </c>
      <c r="BK69" s="211">
        <f>RawCounts400All!BL69/(PropCntd400!BK69* BK$5*BK$6)*1000</f>
        <v>0</v>
      </c>
      <c r="BL69" s="211">
        <f>RawCounts400All!BM69/(PropCntd400!BL69* BL$5*BL$6)*1000</f>
        <v>0</v>
      </c>
      <c r="BM69" s="211">
        <f>RawCounts400All!BN69/(PropCntd400!BM69* BM$5*BM$6)*1000</f>
        <v>0</v>
      </c>
      <c r="BN69" s="211">
        <f>RawCounts400All!BO69/(PropCntd400!BN69* BN$5*BN$6)*1000</f>
        <v>0</v>
      </c>
      <c r="BO69" s="211">
        <f>RawCounts400All!BP69/(PropCntd400!BO69* BO$5*BO$6)*1000</f>
        <v>0</v>
      </c>
      <c r="BP69" s="211">
        <f>RawCounts400All!BQ69/(PropCntd400!BP69* BP$5*BP$6)*1000</f>
        <v>0</v>
      </c>
      <c r="BQ69" s="211">
        <f>RawCounts400All!BR69/(PropCntd400!BQ69* BQ$5*BQ$6)*1000</f>
        <v>0</v>
      </c>
      <c r="BR69" s="211">
        <f>RawCounts400All!BS69/(PropCntd400!BR69* BR$5*BR$6)*1000</f>
        <v>0</v>
      </c>
      <c r="BS69" s="47"/>
    </row>
    <row r="70" spans="1:72" ht="16" customHeight="1" x14ac:dyDescent="0.15">
      <c r="A70" s="82" t="s">
        <v>115</v>
      </c>
      <c r="B70" s="82" t="s">
        <v>529</v>
      </c>
      <c r="C70" s="82"/>
      <c r="D70" s="82" t="s">
        <v>550</v>
      </c>
      <c r="E70" s="38" t="s">
        <v>130</v>
      </c>
      <c r="F70" s="81">
        <v>0.1</v>
      </c>
      <c r="G70" s="81">
        <v>0.5</v>
      </c>
      <c r="H70" s="82">
        <f t="shared" si="3"/>
        <v>2</v>
      </c>
      <c r="I70" s="82">
        <f t="shared" si="3"/>
        <v>10</v>
      </c>
      <c r="J70" s="82"/>
      <c r="K70" s="211">
        <f>RawCounts400All!L70/(PropCntd400!K70* K$5*K$6)*1000</f>
        <v>0</v>
      </c>
      <c r="L70" s="211">
        <f>RawCounts400All!M70/(PropCntd400!L70* L$5*L$6)*1000</f>
        <v>0</v>
      </c>
      <c r="M70" s="211">
        <f>RawCounts400All!N70/(PropCntd400!M70* M$5*M$6)*1000</f>
        <v>0</v>
      </c>
      <c r="N70" s="211">
        <f>RawCounts400All!O70/(PropCntd400!N70* N$5*N$6)*1000</f>
        <v>0</v>
      </c>
      <c r="O70" s="211">
        <f>RawCounts400All!P70/(PropCntd400!O70* O$5*O$6)*1000</f>
        <v>207.18462823725983</v>
      </c>
      <c r="P70" s="211">
        <f>RawCounts400All!Q70/(PropCntd400!P70* P$5*P$6)*1000</f>
        <v>0</v>
      </c>
      <c r="Q70" s="211">
        <f>RawCounts400All!R70/(PropCntd400!Q70* Q$5*Q$6)*1000</f>
        <v>0</v>
      </c>
      <c r="R70" s="211">
        <f>RawCounts400All!S70/(PropCntd400!R70* R$5*R$6)*1000</f>
        <v>0</v>
      </c>
      <c r="S70" s="211">
        <f>RawCounts400All!T70/(PropCntd400!S70* S$5*S$6)*1000</f>
        <v>0</v>
      </c>
      <c r="T70" s="211">
        <f>RawCounts400All!U70/(PropCntd400!T70* T$5*T$6)*1000</f>
        <v>0</v>
      </c>
      <c r="U70" s="211">
        <f>RawCounts400All!V70/(PropCntd400!U70* U$5*U$6)*1000</f>
        <v>0</v>
      </c>
      <c r="V70" s="211">
        <f>RawCounts400All!W70/(PropCntd400!V70* V$5*V$6)*1000</f>
        <v>0</v>
      </c>
      <c r="W70" s="211">
        <f>RawCounts400All!X70/(PropCntd400!W70* W$5*W$6)*1000</f>
        <v>0</v>
      </c>
      <c r="X70" s="211">
        <f>RawCounts400All!Y70/(PropCntd400!X70* X$5*X$6)*1000</f>
        <v>0</v>
      </c>
      <c r="Y70" s="211">
        <f>RawCounts400All!Z70/(PropCntd400!Y70* Y$5*Y$6)*1000</f>
        <v>0</v>
      </c>
      <c r="Z70" s="211">
        <f>RawCounts400All!AA70/(PropCntd400!Z70* Z$5*Z$6)*1000</f>
        <v>0</v>
      </c>
      <c r="AA70" s="211">
        <f>RawCounts400All!AB70/(PropCntd400!AA70* AA$5*AA$6)*1000</f>
        <v>0</v>
      </c>
      <c r="AB70" s="211">
        <f>RawCounts400All!AC70/(PropCntd400!AB70* AB$5*AB$6)*1000</f>
        <v>0</v>
      </c>
      <c r="AC70" s="211">
        <f>RawCounts400All!AD70/(PropCntd400!AC70* AC$5*AC$6)*1000</f>
        <v>0</v>
      </c>
      <c r="AD70" s="211">
        <f>RawCounts400All!AE70/(PropCntd400!AD70* AD$5*AD$6)*1000</f>
        <v>0</v>
      </c>
      <c r="AE70" s="211">
        <f>RawCounts400All!AF70/(PropCntd400!AE70* AE$5*AE$6)*1000</f>
        <v>0</v>
      </c>
      <c r="AF70" s="211">
        <f>RawCounts400All!AG70/(PropCntd400!AF70* AF$5*AF$6)*1000</f>
        <v>0</v>
      </c>
      <c r="AG70" s="211">
        <f>RawCounts400All!AH70/(PropCntd400!AG70* AG$5*AG$6)*1000</f>
        <v>0</v>
      </c>
      <c r="AH70" s="211">
        <f>RawCounts400All!AI70/(PropCntd400!AH70* AH$5*AH$6)*1000</f>
        <v>0</v>
      </c>
      <c r="AI70" s="211">
        <f>RawCounts400All!AJ70/(PropCntd400!AI70* AI$5*AI$6)*1000</f>
        <v>0</v>
      </c>
      <c r="AJ70" s="211">
        <f>RawCounts400All!AK70/(PropCntd400!AJ70* AJ$5*AJ$6)*1000</f>
        <v>0</v>
      </c>
      <c r="AK70" s="211">
        <f>RawCounts400All!AL70/(PropCntd400!AK70* AK$5*AK$6)*1000</f>
        <v>0</v>
      </c>
      <c r="AL70" s="211">
        <f>RawCounts400All!AM70/(PropCntd400!AL70* AL$5*AL$6)*1000</f>
        <v>0</v>
      </c>
      <c r="AM70" s="211">
        <f>RawCounts400All!AN70/(PropCntd400!AM70* AM$5*AM$6)*1000</f>
        <v>0</v>
      </c>
      <c r="AN70" s="211">
        <f>RawCounts400All!AO70/(PropCntd400!AN70* AN$5*AN$6)*1000</f>
        <v>0</v>
      </c>
      <c r="AO70" s="211">
        <f>RawCounts400All!AP70/(PropCntd400!AO70* AO$5*AO$6)*1000</f>
        <v>0</v>
      </c>
      <c r="AP70" s="211">
        <f>RawCounts400All!AQ70/(PropCntd400!AP70* AP$5*AP$6)*1000</f>
        <v>0</v>
      </c>
      <c r="AQ70" s="211">
        <f>RawCounts400All!AR70/(PropCntd400!AQ70* AQ$5*AQ$6)*1000</f>
        <v>0</v>
      </c>
      <c r="AR70" s="211">
        <f>RawCounts400All!AS70/(PropCntd400!AR70* AR$5*AR$6)*1000</f>
        <v>0</v>
      </c>
      <c r="AS70" s="211">
        <f>RawCounts400All!AT70/(PropCntd400!AS70* AS$5*AS$6)*1000</f>
        <v>0</v>
      </c>
      <c r="AT70" s="211">
        <f>RawCounts400All!AU70/(PropCntd400!AT70* AT$5*AT$6)*1000</f>
        <v>0</v>
      </c>
      <c r="AU70" s="211">
        <f>RawCounts400All!AV70/(PropCntd400!AU70* AU$5*AU$6)*1000</f>
        <v>0</v>
      </c>
      <c r="AV70" s="211">
        <f>RawCounts400All!AW70/(PropCntd400!AV70* AV$5*AV$6)*1000</f>
        <v>0</v>
      </c>
      <c r="AW70" s="211">
        <f>RawCounts400All!AX70/(PropCntd400!AW70* AW$5*AW$6)*1000</f>
        <v>0</v>
      </c>
      <c r="AX70" s="211">
        <f>RawCounts400All!AY70/(PropCntd400!AX70* AX$5*AX$6)*1000</f>
        <v>0</v>
      </c>
      <c r="AY70" s="211">
        <f>RawCounts400All!AZ70/(PropCntd400!AY70* AY$5*AY$6)*1000</f>
        <v>8070.1754385964914</v>
      </c>
      <c r="AZ70" s="211">
        <f>RawCounts400All!BA70/(PropCntd400!AZ70* AZ$5*AZ$6)*1000</f>
        <v>0</v>
      </c>
      <c r="BA70" s="211">
        <f>RawCounts400All!BB70/(PropCntd400!BA70* BA$5*BA$6)*1000</f>
        <v>0</v>
      </c>
      <c r="BB70" s="211">
        <f>RawCounts400All!BC70/(PropCntd400!BB70* BB$5*BB$6)*1000</f>
        <v>0</v>
      </c>
      <c r="BC70" s="211">
        <f>RawCounts400All!BD70/(PropCntd400!BC70* BC$5*BC$6)*1000</f>
        <v>0</v>
      </c>
      <c r="BD70" s="211">
        <f>RawCounts400All!BE70/(PropCntd400!BD70* BD$5*BD$6)*1000</f>
        <v>0</v>
      </c>
      <c r="BE70" s="211">
        <f>RawCounts400All!BF70/(PropCntd400!BE70* BE$5*BE$6)*1000</f>
        <v>0</v>
      </c>
      <c r="BF70" s="211">
        <f>RawCounts400All!BG70/(PropCntd400!BF70* BF$5*BF$6)*1000</f>
        <v>0</v>
      </c>
      <c r="BG70" s="211">
        <f>RawCounts400All!BH70/(PropCntd400!BG70* BG$5*BG$6)*1000</f>
        <v>0</v>
      </c>
      <c r="BH70" s="211">
        <f>RawCounts400All!BI70/(PropCntd400!BH70* BH$5*BH$6)*1000</f>
        <v>0</v>
      </c>
      <c r="BI70" s="211">
        <f>RawCounts400All!BJ70/(PropCntd400!BI70* BI$5*BI$6)*1000</f>
        <v>0</v>
      </c>
      <c r="BJ70" s="211">
        <f>RawCounts400All!BK70/(PropCntd400!BJ70* BJ$5*BJ$6)*1000</f>
        <v>0</v>
      </c>
      <c r="BK70" s="211">
        <f>RawCounts400All!BL70/(PropCntd400!BK70* BK$5*BK$6)*1000</f>
        <v>0</v>
      </c>
      <c r="BL70" s="211">
        <f>RawCounts400All!BM70/(PropCntd400!BL70* BL$5*BL$6)*1000</f>
        <v>0</v>
      </c>
      <c r="BM70" s="211">
        <f>RawCounts400All!BN70/(PropCntd400!BM70* BM$5*BM$6)*1000</f>
        <v>0</v>
      </c>
      <c r="BN70" s="211">
        <f>RawCounts400All!BO70/(PropCntd400!BN70* BN$5*BN$6)*1000</f>
        <v>0</v>
      </c>
      <c r="BO70" s="211">
        <f>RawCounts400All!BP70/(PropCntd400!BO70* BO$5*BO$6)*1000</f>
        <v>0</v>
      </c>
      <c r="BP70" s="211">
        <f>RawCounts400All!BQ70/(PropCntd400!BP70* BP$5*BP$6)*1000</f>
        <v>0</v>
      </c>
      <c r="BQ70" s="211">
        <f>RawCounts400All!BR70/(PropCntd400!BQ70* BQ$5*BQ$6)*1000</f>
        <v>5158.3710407239814</v>
      </c>
      <c r="BR70" s="211">
        <f>RawCounts400All!BS70/(PropCntd400!BR70* BR$5*BR$6)*1000</f>
        <v>0</v>
      </c>
      <c r="BS70" s="47"/>
    </row>
    <row r="71" spans="1:72" ht="16" customHeight="1" x14ac:dyDescent="0.15">
      <c r="A71" s="82" t="s">
        <v>116</v>
      </c>
      <c r="B71" s="82" t="s">
        <v>529</v>
      </c>
      <c r="C71" s="82"/>
      <c r="D71" s="82" t="s">
        <v>551</v>
      </c>
      <c r="E71" s="38" t="s">
        <v>130</v>
      </c>
      <c r="F71" s="81">
        <v>0.15</v>
      </c>
      <c r="G71" s="81">
        <v>0.4</v>
      </c>
      <c r="H71" s="82">
        <f t="shared" si="3"/>
        <v>3</v>
      </c>
      <c r="I71" s="82">
        <f t="shared" si="3"/>
        <v>8</v>
      </c>
      <c r="J71" s="82"/>
      <c r="K71" s="211">
        <f>RawCounts400All!L71/(PropCntd400!K71* K$5*K$6)*1000</f>
        <v>0</v>
      </c>
      <c r="L71" s="211">
        <f>RawCounts400All!M71/(PropCntd400!L71* L$5*L$6)*1000</f>
        <v>0</v>
      </c>
      <c r="M71" s="211">
        <f>RawCounts400All!N71/(PropCntd400!M71* M$5*M$6)*1000</f>
        <v>0</v>
      </c>
      <c r="N71" s="211">
        <f>RawCounts400All!O71/(PropCntd400!N71* N$5*N$6)*1000</f>
        <v>0</v>
      </c>
      <c r="O71" s="211">
        <f>RawCounts400All!P71/(PropCntd400!O71* O$5*O$6)*1000</f>
        <v>5801.1695906432751</v>
      </c>
      <c r="P71" s="211">
        <f>RawCounts400All!Q71/(PropCntd400!P71* P$5*P$6)*1000</f>
        <v>0</v>
      </c>
      <c r="Q71" s="211">
        <f>RawCounts400All!R71/(PropCntd400!Q71* Q$5*Q$6)*1000</f>
        <v>0</v>
      </c>
      <c r="R71" s="211">
        <f>RawCounts400All!S71/(PropCntd400!R71* R$5*R$6)*1000</f>
        <v>0</v>
      </c>
      <c r="S71" s="211">
        <f>RawCounts400All!T71/(PropCntd400!S71* S$5*S$6)*1000</f>
        <v>0</v>
      </c>
      <c r="T71" s="211">
        <f>RawCounts400All!U71/(PropCntd400!T71* T$5*T$6)*1000</f>
        <v>0</v>
      </c>
      <c r="U71" s="211">
        <f>RawCounts400All!V71/(PropCntd400!U71* U$5*U$6)*1000</f>
        <v>0</v>
      </c>
      <c r="V71" s="211">
        <f>RawCounts400All!W71/(PropCntd400!V71* V$5*V$6)*1000</f>
        <v>0</v>
      </c>
      <c r="W71" s="211">
        <f>RawCounts400All!X71/(PropCntd400!W71* W$5*W$6)*1000</f>
        <v>0</v>
      </c>
      <c r="X71" s="211">
        <f>RawCounts400All!Y71/(PropCntd400!X71* X$5*X$6)*1000</f>
        <v>0</v>
      </c>
      <c r="Y71" s="211">
        <f>RawCounts400All!Z71/(PropCntd400!Y71* Y$5*Y$6)*1000</f>
        <v>0</v>
      </c>
      <c r="Z71" s="211">
        <f>RawCounts400All!AA71/(PropCntd400!Z71* Z$5*Z$6)*1000</f>
        <v>0</v>
      </c>
      <c r="AA71" s="211">
        <f>RawCounts400All!AB71/(PropCntd400!AA71* AA$5*AA$6)*1000</f>
        <v>0</v>
      </c>
      <c r="AB71" s="211">
        <f>RawCounts400All!AC71/(PropCntd400!AB71* AB$5*AB$6)*1000</f>
        <v>0</v>
      </c>
      <c r="AC71" s="211">
        <f>RawCounts400All!AD71/(PropCntd400!AC71* AC$5*AC$6)*1000</f>
        <v>3778.4256559766759</v>
      </c>
      <c r="AD71" s="211">
        <f>RawCounts400All!AE71/(PropCntd400!AD71* AD$5*AD$6)*1000</f>
        <v>0</v>
      </c>
      <c r="AE71" s="211">
        <f>RawCounts400All!AF71/(PropCntd400!AE71* AE$5*AE$6)*1000</f>
        <v>0</v>
      </c>
      <c r="AF71" s="211">
        <f>RawCounts400All!AG71/(PropCntd400!AF71* AF$5*AF$6)*1000</f>
        <v>0</v>
      </c>
      <c r="AG71" s="211">
        <f>RawCounts400All!AH71/(PropCntd400!AG71* AG$5*AG$6)*1000</f>
        <v>0</v>
      </c>
      <c r="AH71" s="211">
        <f>RawCounts400All!AI71/(PropCntd400!AH71* AH$5*AH$6)*1000</f>
        <v>0</v>
      </c>
      <c r="AI71" s="211">
        <f>RawCounts400All!AJ71/(PropCntd400!AI71* AI$5*AI$6)*1000</f>
        <v>0</v>
      </c>
      <c r="AJ71" s="211">
        <f>RawCounts400All!AK71/(PropCntd400!AJ71* AJ$5*AJ$6)*1000</f>
        <v>0</v>
      </c>
      <c r="AK71" s="211">
        <f>RawCounts400All!AL71/(PropCntd400!AK71* AK$5*AK$6)*1000</f>
        <v>0</v>
      </c>
      <c r="AL71" s="211">
        <f>RawCounts400All!AM71/(PropCntd400!AL71* AL$5*AL$6)*1000</f>
        <v>0</v>
      </c>
      <c r="AM71" s="211">
        <f>RawCounts400All!AN71/(PropCntd400!AM71* AM$5*AM$6)*1000</f>
        <v>0</v>
      </c>
      <c r="AN71" s="211">
        <f>RawCounts400All!AO71/(PropCntd400!AN71* AN$5*AN$6)*1000</f>
        <v>0</v>
      </c>
      <c r="AO71" s="211">
        <f>RawCounts400All!AP71/(PropCntd400!AO71* AO$5*AO$6)*1000</f>
        <v>0</v>
      </c>
      <c r="AP71" s="211">
        <f>RawCounts400All!AQ71/(PropCntd400!AP71* AP$5*AP$6)*1000</f>
        <v>0</v>
      </c>
      <c r="AQ71" s="211">
        <f>RawCounts400All!AR71/(PropCntd400!AQ71* AQ$5*AQ$6)*1000</f>
        <v>0</v>
      </c>
      <c r="AR71" s="211">
        <f>RawCounts400All!AS71/(PropCntd400!AR71* AR$5*AR$6)*1000</f>
        <v>0</v>
      </c>
      <c r="AS71" s="211">
        <f>RawCounts400All!AT71/(PropCntd400!AS71* AS$5*AS$6)*1000</f>
        <v>0</v>
      </c>
      <c r="AT71" s="211">
        <f>RawCounts400All!AU71/(PropCntd400!AT71* AT$5*AT$6)*1000</f>
        <v>0</v>
      </c>
      <c r="AU71" s="211">
        <f>RawCounts400All!AV71/(PropCntd400!AU71* AU$5*AU$6)*1000</f>
        <v>0</v>
      </c>
      <c r="AV71" s="211">
        <f>RawCounts400All!AW71/(PropCntd400!AV71* AV$5*AV$6)*1000</f>
        <v>0</v>
      </c>
      <c r="AW71" s="211">
        <f>RawCounts400All!AX71/(PropCntd400!AW71* AW$5*AW$6)*1000</f>
        <v>0</v>
      </c>
      <c r="AX71" s="211">
        <f>RawCounts400All!AY71/(PropCntd400!AX71* AX$5*AX$6)*1000</f>
        <v>0</v>
      </c>
      <c r="AY71" s="211">
        <f>RawCounts400All!AZ71/(PropCntd400!AY71* AY$5*AY$6)*1000</f>
        <v>0</v>
      </c>
      <c r="AZ71" s="211">
        <f>RawCounts400All!BA71/(PropCntd400!AZ71* AZ$5*AZ$6)*1000</f>
        <v>0</v>
      </c>
      <c r="BA71" s="211">
        <f>RawCounts400All!BB71/(PropCntd400!BA71* BA$5*BA$6)*1000</f>
        <v>0</v>
      </c>
      <c r="BB71" s="211">
        <f>RawCounts400All!BC71/(PropCntd400!BB71* BB$5*BB$6)*1000</f>
        <v>0</v>
      </c>
      <c r="BC71" s="211">
        <f>RawCounts400All!BD71/(PropCntd400!BC71* BC$5*BC$6)*1000</f>
        <v>0</v>
      </c>
      <c r="BD71" s="211">
        <f>RawCounts400All!BE71/(PropCntd400!BD71* BD$5*BD$6)*1000</f>
        <v>0</v>
      </c>
      <c r="BE71" s="211">
        <f>RawCounts400All!BF71/(PropCntd400!BE71* BE$5*BE$6)*1000</f>
        <v>0</v>
      </c>
      <c r="BF71" s="211">
        <f>RawCounts400All!BG71/(PropCntd400!BF71* BF$5*BF$6)*1000</f>
        <v>0</v>
      </c>
      <c r="BG71" s="211">
        <f>RawCounts400All!BH71/(PropCntd400!BG71* BG$5*BG$6)*1000</f>
        <v>0</v>
      </c>
      <c r="BH71" s="211">
        <f>RawCounts400All!BI71/(PropCntd400!BH71* BH$5*BH$6)*1000</f>
        <v>0</v>
      </c>
      <c r="BI71" s="211">
        <f>RawCounts400All!BJ71/(PropCntd400!BI71* BI$5*BI$6)*1000</f>
        <v>0</v>
      </c>
      <c r="BJ71" s="211">
        <f>RawCounts400All!BK71/(PropCntd400!BJ71* BJ$5*BJ$6)*1000</f>
        <v>0</v>
      </c>
      <c r="BK71" s="211">
        <f>RawCounts400All!BL71/(PropCntd400!BK71* BK$5*BK$6)*1000</f>
        <v>0</v>
      </c>
      <c r="BL71" s="211">
        <f>RawCounts400All!BM71/(PropCntd400!BL71* BL$5*BL$6)*1000</f>
        <v>0</v>
      </c>
      <c r="BM71" s="211">
        <f>RawCounts400All!BN71/(PropCntd400!BM71* BM$5*BM$6)*1000</f>
        <v>0</v>
      </c>
      <c r="BN71" s="211">
        <f>RawCounts400All!BO71/(PropCntd400!BN71* BN$5*BN$6)*1000</f>
        <v>0</v>
      </c>
      <c r="BO71" s="211">
        <f>RawCounts400All!BP71/(PropCntd400!BO71* BO$5*BO$6)*1000</f>
        <v>0</v>
      </c>
      <c r="BP71" s="211">
        <f>RawCounts400All!BQ71/(PropCntd400!BP71* BP$5*BP$6)*1000</f>
        <v>0</v>
      </c>
      <c r="BQ71" s="211">
        <f>RawCounts400All!BR71/(PropCntd400!BQ71* BQ$5*BQ$6)*1000</f>
        <v>0</v>
      </c>
      <c r="BR71" s="211">
        <f>RawCounts400All!BS71/(PropCntd400!BR71* BR$5*BR$6)*1000</f>
        <v>0</v>
      </c>
      <c r="BS71" s="47"/>
    </row>
    <row r="72" spans="1:72" ht="16" customHeight="1" x14ac:dyDescent="0.15">
      <c r="A72" s="80" t="s">
        <v>117</v>
      </c>
      <c r="B72" s="82" t="s">
        <v>529</v>
      </c>
      <c r="C72" s="166"/>
      <c r="D72" s="166" t="s">
        <v>600</v>
      </c>
      <c r="E72" s="131" t="s">
        <v>135</v>
      </c>
      <c r="F72" s="81">
        <v>0.2</v>
      </c>
      <c r="G72" s="81">
        <v>0.4</v>
      </c>
      <c r="H72" s="82">
        <f t="shared" si="3"/>
        <v>4</v>
      </c>
      <c r="I72" s="82">
        <f t="shared" si="3"/>
        <v>8</v>
      </c>
      <c r="J72" s="82"/>
      <c r="K72" s="211">
        <f>RawCounts400All!L72/(PropCntd400!K72* K$5*K$6)*1000</f>
        <v>0</v>
      </c>
      <c r="L72" s="211">
        <f>RawCounts400All!M72/(PropCntd400!L72* L$5*L$6)*1000</f>
        <v>0</v>
      </c>
      <c r="M72" s="211">
        <f>RawCounts400All!N72/(PropCntd400!M72* M$5*M$6)*1000</f>
        <v>0</v>
      </c>
      <c r="N72" s="211">
        <f>RawCounts400All!O72/(PropCntd400!N72* N$5*N$6)*1000</f>
        <v>0</v>
      </c>
      <c r="O72" s="211">
        <f>RawCounts400All!P72/(PropCntd400!O72* O$5*O$6)*1000</f>
        <v>0</v>
      </c>
      <c r="P72" s="211">
        <f>RawCounts400All!Q72/(PropCntd400!P72* P$5*P$6)*1000</f>
        <v>0</v>
      </c>
      <c r="Q72" s="211">
        <f>RawCounts400All!R72/(PropCntd400!Q72* Q$5*Q$6)*1000</f>
        <v>0</v>
      </c>
      <c r="R72" s="211">
        <f>RawCounts400All!S72/(PropCntd400!R72* R$5*R$6)*1000</f>
        <v>0</v>
      </c>
      <c r="S72" s="211">
        <f>RawCounts400All!T72/(PropCntd400!S72* S$5*S$6)*1000</f>
        <v>0</v>
      </c>
      <c r="T72" s="211">
        <f>RawCounts400All!U72/(PropCntd400!T72* T$5*T$6)*1000</f>
        <v>0</v>
      </c>
      <c r="U72" s="211">
        <f>RawCounts400All!V72/(PropCntd400!U72* U$5*U$6)*1000</f>
        <v>0</v>
      </c>
      <c r="V72" s="211">
        <f>RawCounts400All!W72/(PropCntd400!V72* V$5*V$6)*1000</f>
        <v>0</v>
      </c>
      <c r="W72" s="211">
        <f>RawCounts400All!X72/(PropCntd400!W72* W$5*W$6)*1000</f>
        <v>0</v>
      </c>
      <c r="X72" s="211">
        <f>RawCounts400All!Y72/(PropCntd400!X72* X$5*X$6)*1000</f>
        <v>0</v>
      </c>
      <c r="Y72" s="211">
        <f>RawCounts400All!Z72/(PropCntd400!Y72* Y$5*Y$6)*1000</f>
        <v>0</v>
      </c>
      <c r="Z72" s="211">
        <f>RawCounts400All!AA72/(PropCntd400!Z72* Z$5*Z$6)*1000</f>
        <v>0</v>
      </c>
      <c r="AA72" s="211">
        <f>RawCounts400All!AB72/(PropCntd400!AA72* AA$5*AA$6)*1000</f>
        <v>0</v>
      </c>
      <c r="AB72" s="211">
        <f>RawCounts400All!AC72/(PropCntd400!AB72* AB$5*AB$6)*1000</f>
        <v>0</v>
      </c>
      <c r="AC72" s="211">
        <f>RawCounts400All!AD72/(PropCntd400!AC72* AC$5*AC$6)*1000</f>
        <v>0</v>
      </c>
      <c r="AD72" s="211">
        <f>RawCounts400All!AE72/(PropCntd400!AD72* AD$5*AD$6)*1000</f>
        <v>2528.8753799392098</v>
      </c>
      <c r="AE72" s="211">
        <f>RawCounts400All!AF72/(PropCntd400!AE72* AE$5*AE$6)*1000</f>
        <v>0</v>
      </c>
      <c r="AF72" s="211">
        <f>RawCounts400All!AG72/(PropCntd400!AF72* AF$5*AF$6)*1000</f>
        <v>0</v>
      </c>
      <c r="AG72" s="211">
        <f>RawCounts400All!AH72/(PropCntd400!AG72* AG$5*AG$6)*1000</f>
        <v>0</v>
      </c>
      <c r="AH72" s="211">
        <f>RawCounts400All!AI72/(PropCntd400!AH72* AH$5*AH$6)*1000</f>
        <v>0</v>
      </c>
      <c r="AI72" s="211">
        <f>RawCounts400All!AJ72/(PropCntd400!AI72* AI$5*AI$6)*1000</f>
        <v>0</v>
      </c>
      <c r="AJ72" s="211">
        <f>RawCounts400All!AK72/(PropCntd400!AJ72* AJ$5*AJ$6)*1000</f>
        <v>0</v>
      </c>
      <c r="AK72" s="211">
        <f>RawCounts400All!AL72/(PropCntd400!AK72* AK$5*AK$6)*1000</f>
        <v>0</v>
      </c>
      <c r="AL72" s="211">
        <f>RawCounts400All!AM72/(PropCntd400!AL72* AL$5*AL$6)*1000</f>
        <v>0</v>
      </c>
      <c r="AM72" s="211">
        <f>RawCounts400All!AN72/(PropCntd400!AM72* AM$5*AM$6)*1000</f>
        <v>0</v>
      </c>
      <c r="AN72" s="211">
        <f>RawCounts400All!AO72/(PropCntd400!AN72* AN$5*AN$6)*1000</f>
        <v>0</v>
      </c>
      <c r="AO72" s="211">
        <f>RawCounts400All!AP72/(PropCntd400!AO72* AO$5*AO$6)*1000</f>
        <v>4108.0381691735402</v>
      </c>
      <c r="AP72" s="211">
        <f>RawCounts400All!AQ72/(PropCntd400!AP72* AP$5*AP$6)*1000</f>
        <v>0</v>
      </c>
      <c r="AQ72" s="211">
        <f>RawCounts400All!AR72/(PropCntd400!AQ72* AQ$5*AQ$6)*1000</f>
        <v>0</v>
      </c>
      <c r="AR72" s="211">
        <f>RawCounts400All!AS72/(PropCntd400!AR72* AR$5*AR$6)*1000</f>
        <v>0</v>
      </c>
      <c r="AS72" s="211">
        <f>RawCounts400All!AT72/(PropCntd400!AS72* AS$5*AS$6)*1000</f>
        <v>0</v>
      </c>
      <c r="AT72" s="211">
        <f>RawCounts400All!AU72/(PropCntd400!AT72* AT$5*AT$6)*1000</f>
        <v>0</v>
      </c>
      <c r="AU72" s="211">
        <f>RawCounts400All!AV72/(PropCntd400!AU72* AU$5*AU$6)*1000</f>
        <v>0</v>
      </c>
      <c r="AV72" s="211">
        <f>RawCounts400All!AW72/(PropCntd400!AV72* AV$5*AV$6)*1000</f>
        <v>0</v>
      </c>
      <c r="AW72" s="211">
        <f>RawCounts400All!AX72/(PropCntd400!AW72* AW$5*AW$6)*1000</f>
        <v>0</v>
      </c>
      <c r="AX72" s="211">
        <f>RawCounts400All!AY72/(PropCntd400!AX72* AX$5*AX$6)*1000</f>
        <v>0</v>
      </c>
      <c r="AY72" s="211">
        <f>RawCounts400All!AZ72/(PropCntd400!AY72* AY$5*AY$6)*1000</f>
        <v>0</v>
      </c>
      <c r="AZ72" s="211">
        <f>RawCounts400All!BA72/(PropCntd400!AZ72* AZ$5*AZ$6)*1000</f>
        <v>0</v>
      </c>
      <c r="BA72" s="211">
        <f>RawCounts400All!BB72/(PropCntd400!BA72* BA$5*BA$6)*1000</f>
        <v>0</v>
      </c>
      <c r="BB72" s="211">
        <f>RawCounts400All!BC72/(PropCntd400!BB72* BB$5*BB$6)*1000</f>
        <v>0</v>
      </c>
      <c r="BC72" s="211">
        <f>RawCounts400All!BD72/(PropCntd400!BC72* BC$5*BC$6)*1000</f>
        <v>0</v>
      </c>
      <c r="BD72" s="211">
        <f>RawCounts400All!BE72/(PropCntd400!BD72* BD$5*BD$6)*1000</f>
        <v>0</v>
      </c>
      <c r="BE72" s="211">
        <f>RawCounts400All!BF72/(PropCntd400!BE72* BE$5*BE$6)*1000</f>
        <v>0</v>
      </c>
      <c r="BF72" s="211">
        <f>RawCounts400All!BG72/(PropCntd400!BF72* BF$5*BF$6)*1000</f>
        <v>0</v>
      </c>
      <c r="BG72" s="211">
        <f>RawCounts400All!BH72/(PropCntd400!BG72* BG$5*BG$6)*1000</f>
        <v>0</v>
      </c>
      <c r="BH72" s="211">
        <f>RawCounts400All!BI72/(PropCntd400!BH72* BH$5*BH$6)*1000</f>
        <v>0</v>
      </c>
      <c r="BI72" s="211">
        <f>RawCounts400All!BJ72/(PropCntd400!BI72* BI$5*BI$6)*1000</f>
        <v>0</v>
      </c>
      <c r="BJ72" s="211">
        <f>RawCounts400All!BK72/(PropCntd400!BJ72* BJ$5*BJ$6)*1000</f>
        <v>0</v>
      </c>
      <c r="BK72" s="211">
        <f>RawCounts400All!BL72/(PropCntd400!BK72* BK$5*BK$6)*1000</f>
        <v>0</v>
      </c>
      <c r="BL72" s="211">
        <f>RawCounts400All!BM72/(PropCntd400!BL72* BL$5*BL$6)*1000</f>
        <v>11128.257887517146</v>
      </c>
      <c r="BM72" s="211">
        <f>RawCounts400All!BN72/(PropCntd400!BM72* BM$5*BM$6)*1000</f>
        <v>0</v>
      </c>
      <c r="BN72" s="211">
        <f>RawCounts400All!BO72/(PropCntd400!BN72* BN$5*BN$6)*1000</f>
        <v>0</v>
      </c>
      <c r="BO72" s="211">
        <f>RawCounts400All!BP72/(PropCntd400!BO72* BO$5*BO$6)*1000</f>
        <v>51977.401129943501</v>
      </c>
      <c r="BP72" s="211">
        <f>RawCounts400All!BQ72/(PropCntd400!BP72* BP$5*BP$6)*1000</f>
        <v>6566.037735849055</v>
      </c>
      <c r="BQ72" s="211">
        <f>RawCounts400All!BR72/(PropCntd400!BQ72* BQ$5*BQ$6)*1000</f>
        <v>0</v>
      </c>
      <c r="BR72" s="211">
        <f>RawCounts400All!BS72/(PropCntd400!BR72* BR$5*BR$6)*1000</f>
        <v>0</v>
      </c>
      <c r="BS72" s="47"/>
    </row>
    <row r="73" spans="1:72" ht="16" customHeight="1" x14ac:dyDescent="0.15">
      <c r="A73" s="80" t="s">
        <v>118</v>
      </c>
      <c r="B73" s="82" t="s">
        <v>529</v>
      </c>
      <c r="C73" s="166"/>
      <c r="D73" s="166" t="s">
        <v>601</v>
      </c>
      <c r="E73" s="131" t="s">
        <v>135</v>
      </c>
      <c r="F73" s="81">
        <v>0.3</v>
      </c>
      <c r="G73" s="81">
        <v>0.7</v>
      </c>
      <c r="H73" s="82">
        <f t="shared" si="3"/>
        <v>6</v>
      </c>
      <c r="I73" s="82">
        <f t="shared" si="3"/>
        <v>14</v>
      </c>
      <c r="J73" s="82"/>
      <c r="K73" s="211">
        <f>RawCounts400All!L73/(PropCntd400!K73* K$5*K$6)*1000</f>
        <v>0</v>
      </c>
      <c r="L73" s="211">
        <f>RawCounts400All!M73/(PropCntd400!L73* L$5*L$6)*1000</f>
        <v>1054.9169859514689</v>
      </c>
      <c r="M73" s="211">
        <f>RawCounts400All!N73/(PropCntd400!M73* M$5*M$6)*1000</f>
        <v>0</v>
      </c>
      <c r="N73" s="211">
        <f>RawCounts400All!O73/(PropCntd400!N73* N$5*N$6)*1000</f>
        <v>0</v>
      </c>
      <c r="O73" s="211">
        <f>RawCounts400All!P73/(PropCntd400!O73* O$5*O$6)*1000</f>
        <v>0</v>
      </c>
      <c r="P73" s="211">
        <f>RawCounts400All!Q73/(PropCntd400!P73* P$5*P$6)*1000</f>
        <v>0</v>
      </c>
      <c r="Q73" s="211">
        <f>RawCounts400All!R73/(PropCntd400!Q73* Q$5*Q$6)*1000</f>
        <v>0</v>
      </c>
      <c r="R73" s="211">
        <f>RawCounts400All!S73/(PropCntd400!R73* R$5*R$6)*1000</f>
        <v>0</v>
      </c>
      <c r="S73" s="211">
        <f>RawCounts400All!T73/(PropCntd400!S73* S$5*S$6)*1000</f>
        <v>0</v>
      </c>
      <c r="T73" s="211">
        <f>RawCounts400All!U73/(PropCntd400!T73* T$5*T$6)*1000</f>
        <v>0</v>
      </c>
      <c r="U73" s="211">
        <f>RawCounts400All!V73/(PropCntd400!U73* U$5*U$6)*1000</f>
        <v>0</v>
      </c>
      <c r="V73" s="211">
        <f>RawCounts400All!W73/(PropCntd400!V73* V$5*V$6)*1000</f>
        <v>0</v>
      </c>
      <c r="W73" s="211">
        <f>RawCounts400All!X73/(PropCntd400!W73* W$5*W$6)*1000</f>
        <v>0</v>
      </c>
      <c r="X73" s="211">
        <f>RawCounts400All!Y73/(PropCntd400!X73* X$5*X$6)*1000</f>
        <v>0</v>
      </c>
      <c r="Y73" s="211">
        <f>RawCounts400All!Z73/(PropCntd400!Y73* Y$5*Y$6)*1000</f>
        <v>0</v>
      </c>
      <c r="Z73" s="211">
        <f>RawCounts400All!AA73/(PropCntd400!Z73* Z$5*Z$6)*1000</f>
        <v>0</v>
      </c>
      <c r="AA73" s="211">
        <f>RawCounts400All!AB73/(PropCntd400!AA73* AA$5*AA$6)*1000</f>
        <v>0</v>
      </c>
      <c r="AB73" s="211">
        <f>RawCounts400All!AC73/(PropCntd400!AB73* AB$5*AB$6)*1000</f>
        <v>0</v>
      </c>
      <c r="AC73" s="211">
        <f>RawCounts400All!AD73/(PropCntd400!AC73* AC$5*AC$6)*1000</f>
        <v>0</v>
      </c>
      <c r="AD73" s="211">
        <f>RawCounts400All!AE73/(PropCntd400!AD73* AD$5*AD$6)*1000</f>
        <v>421.47922998986832</v>
      </c>
      <c r="AE73" s="211">
        <f>RawCounts400All!AF73/(PropCntd400!AE73* AE$5*AE$6)*1000</f>
        <v>0</v>
      </c>
      <c r="AF73" s="211">
        <f>RawCounts400All!AG73/(PropCntd400!AF73* AF$5*AF$6)*1000</f>
        <v>0</v>
      </c>
      <c r="AG73" s="211">
        <f>RawCounts400All!AH73/(PropCntd400!AG73* AG$5*AG$6)*1000</f>
        <v>0</v>
      </c>
      <c r="AH73" s="211">
        <f>RawCounts400All!AI73/(PropCntd400!AH73* AH$5*AH$6)*1000</f>
        <v>0</v>
      </c>
      <c r="AI73" s="211">
        <f>RawCounts400All!AJ73/(PropCntd400!AI73* AI$5*AI$6)*1000</f>
        <v>0</v>
      </c>
      <c r="AJ73" s="211">
        <f>RawCounts400All!AK73/(PropCntd400!AJ73* AJ$5*AJ$6)*1000</f>
        <v>0</v>
      </c>
      <c r="AK73" s="211">
        <f>RawCounts400All!AL73/(PropCntd400!AK73* AK$5*AK$6)*1000</f>
        <v>0</v>
      </c>
      <c r="AL73" s="211">
        <f>RawCounts400All!AM73/(PropCntd400!AL73* AL$5*AL$6)*1000</f>
        <v>0</v>
      </c>
      <c r="AM73" s="211">
        <f>RawCounts400All!AN73/(PropCntd400!AM73* AM$5*AM$6)*1000</f>
        <v>0</v>
      </c>
      <c r="AN73" s="211">
        <f>RawCounts400All!AO73/(PropCntd400!AN73* AN$5*AN$6)*1000</f>
        <v>0</v>
      </c>
      <c r="AO73" s="211">
        <f>RawCounts400All!AP73/(PropCntd400!AO73* AO$5*AO$6)*1000</f>
        <v>0</v>
      </c>
      <c r="AP73" s="211">
        <f>RawCounts400All!AQ73/(PropCntd400!AP73* AP$5*AP$6)*1000</f>
        <v>0</v>
      </c>
      <c r="AQ73" s="211">
        <f>RawCounts400All!AR73/(PropCntd400!AQ73* AQ$5*AQ$6)*1000</f>
        <v>0</v>
      </c>
      <c r="AR73" s="211">
        <f>RawCounts400All!AS73/(PropCntd400!AR73* AR$5*AR$6)*1000</f>
        <v>0</v>
      </c>
      <c r="AS73" s="211">
        <f>RawCounts400All!AT73/(PropCntd400!AS73* AS$5*AS$6)*1000</f>
        <v>0</v>
      </c>
      <c r="AT73" s="211">
        <f>RawCounts400All!AU73/(PropCntd400!AT73* AT$5*AT$6)*1000</f>
        <v>0</v>
      </c>
      <c r="AU73" s="211">
        <f>RawCounts400All!AV73/(PropCntd400!AU73* AU$5*AU$6)*1000</f>
        <v>0</v>
      </c>
      <c r="AV73" s="211">
        <f>RawCounts400All!AW73/(PropCntd400!AV73* AV$5*AV$6)*1000</f>
        <v>0</v>
      </c>
      <c r="AW73" s="211">
        <f>RawCounts400All!AX73/(PropCntd400!AW73* AW$5*AW$6)*1000</f>
        <v>0</v>
      </c>
      <c r="AX73" s="211">
        <f>RawCounts400All!AY73/(PropCntd400!AX73* AX$5*AX$6)*1000</f>
        <v>0</v>
      </c>
      <c r="AY73" s="211">
        <f>RawCounts400All!AZ73/(PropCntd400!AY73* AY$5*AY$6)*1000</f>
        <v>0</v>
      </c>
      <c r="AZ73" s="211">
        <f>RawCounts400All!BA73/(PropCntd400!AZ73* AZ$5*AZ$6)*1000</f>
        <v>0</v>
      </c>
      <c r="BA73" s="211">
        <f>RawCounts400All!BB73/(PropCntd400!BA73* BA$5*BA$6)*1000</f>
        <v>0</v>
      </c>
      <c r="BB73" s="211">
        <f>RawCounts400All!BC73/(PropCntd400!BB73* BB$5*BB$6)*1000</f>
        <v>0</v>
      </c>
      <c r="BC73" s="211">
        <f>RawCounts400All!BD73/(PropCntd400!BC73* BC$5*BC$6)*1000</f>
        <v>0</v>
      </c>
      <c r="BD73" s="211">
        <f>RawCounts400All!BE73/(PropCntd400!BD73* BD$5*BD$6)*1000</f>
        <v>0</v>
      </c>
      <c r="BE73" s="211">
        <f>RawCounts400All!BF73/(PropCntd400!BE73* BE$5*BE$6)*1000</f>
        <v>0</v>
      </c>
      <c r="BF73" s="211">
        <f>RawCounts400All!BG73/(PropCntd400!BF73* BF$5*BF$6)*1000</f>
        <v>0</v>
      </c>
      <c r="BG73" s="211">
        <f>RawCounts400All!BH73/(PropCntd400!BG73* BG$5*BG$6)*1000</f>
        <v>0</v>
      </c>
      <c r="BH73" s="211">
        <f>RawCounts400All!BI73/(PropCntd400!BH73* BH$5*BH$6)*1000</f>
        <v>0</v>
      </c>
      <c r="BI73" s="211">
        <f>RawCounts400All!BJ73/(PropCntd400!BI73* BI$5*BI$6)*1000</f>
        <v>0</v>
      </c>
      <c r="BJ73" s="211">
        <f>RawCounts400All!BK73/(PropCntd400!BJ73* BJ$5*BJ$6)*1000</f>
        <v>0</v>
      </c>
      <c r="BK73" s="211">
        <f>RawCounts400All!BL73/(PropCntd400!BK73* BK$5*BK$6)*1000</f>
        <v>0</v>
      </c>
      <c r="BL73" s="211">
        <f>RawCounts400All!BM73/(PropCntd400!BL73* BL$5*BL$6)*1000</f>
        <v>0</v>
      </c>
      <c r="BM73" s="211">
        <f>RawCounts400All!BN73/(PropCntd400!BM73* BM$5*BM$6)*1000</f>
        <v>1435.4066985645932</v>
      </c>
      <c r="BN73" s="211">
        <f>RawCounts400All!BO73/(PropCntd400!BN73* BN$5*BN$6)*1000</f>
        <v>0</v>
      </c>
      <c r="BO73" s="211">
        <f>RawCounts400All!BP73/(PropCntd400!BO73* BO$5*BO$6)*1000</f>
        <v>0</v>
      </c>
      <c r="BP73" s="211">
        <f>RawCounts400All!BQ73/(PropCntd400!BP73* BP$5*BP$6)*1000</f>
        <v>0</v>
      </c>
      <c r="BQ73" s="211">
        <f>RawCounts400All!BR73/(PropCntd400!BQ73* BQ$5*BQ$6)*1000</f>
        <v>0</v>
      </c>
      <c r="BR73" s="211">
        <f>RawCounts400All!BS73/(PropCntd400!BR73* BR$5*BR$6)*1000</f>
        <v>0</v>
      </c>
      <c r="BS73" s="47"/>
    </row>
    <row r="74" spans="1:72" ht="16" customHeight="1" x14ac:dyDescent="0.15">
      <c r="A74" s="80" t="s">
        <v>119</v>
      </c>
      <c r="B74" s="82" t="s">
        <v>529</v>
      </c>
      <c r="C74" s="166"/>
      <c r="D74" s="166" t="s">
        <v>602</v>
      </c>
      <c r="E74" s="131" t="s">
        <v>135</v>
      </c>
      <c r="F74" s="81">
        <v>0.4</v>
      </c>
      <c r="G74" s="81">
        <v>0.6</v>
      </c>
      <c r="H74" s="82">
        <f t="shared" si="3"/>
        <v>8</v>
      </c>
      <c r="I74" s="82">
        <f t="shared" si="3"/>
        <v>12</v>
      </c>
      <c r="J74" s="82"/>
      <c r="K74" s="211">
        <f>RawCounts400All!L74/(PropCntd400!K74* K$5*K$6)*1000</f>
        <v>0</v>
      </c>
      <c r="L74" s="211">
        <f>RawCounts400All!M74/(PropCntd400!L74* L$5*L$6)*1000</f>
        <v>0</v>
      </c>
      <c r="M74" s="211">
        <f>RawCounts400All!N74/(PropCntd400!M74* M$5*M$6)*1000</f>
        <v>0</v>
      </c>
      <c r="N74" s="211">
        <f>RawCounts400All!O74/(PropCntd400!N74* N$5*N$6)*1000</f>
        <v>0</v>
      </c>
      <c r="O74" s="211">
        <f>RawCounts400All!P74/(PropCntd400!O74* O$5*O$6)*1000</f>
        <v>0</v>
      </c>
      <c r="P74" s="211">
        <f>RawCounts400All!Q74/(PropCntd400!P74* P$5*P$6)*1000</f>
        <v>0</v>
      </c>
      <c r="Q74" s="211">
        <f>RawCounts400All!R74/(PropCntd400!Q74* Q$5*Q$6)*1000</f>
        <v>0</v>
      </c>
      <c r="R74" s="211">
        <f>RawCounts400All!S74/(PropCntd400!R74* R$5*R$6)*1000</f>
        <v>0</v>
      </c>
      <c r="S74" s="211">
        <f>RawCounts400All!T74/(PropCntd400!S74* S$5*S$6)*1000</f>
        <v>0</v>
      </c>
      <c r="T74" s="211">
        <f>RawCounts400All!U74/(PropCntd400!T74* T$5*T$6)*1000</f>
        <v>0</v>
      </c>
      <c r="U74" s="211">
        <f>RawCounts400All!V74/(PropCntd400!U74* U$5*U$6)*1000</f>
        <v>0</v>
      </c>
      <c r="V74" s="211">
        <f>RawCounts400All!W74/(PropCntd400!V74* V$5*V$6)*1000</f>
        <v>0</v>
      </c>
      <c r="W74" s="211">
        <f>RawCounts400All!X74/(PropCntd400!W74* W$5*W$6)*1000</f>
        <v>0</v>
      </c>
      <c r="X74" s="211">
        <f>RawCounts400All!Y74/(PropCntd400!X74* X$5*X$6)*1000</f>
        <v>0</v>
      </c>
      <c r="Y74" s="211">
        <f>RawCounts400All!Z74/(PropCntd400!Y74* Y$5*Y$6)*1000</f>
        <v>0</v>
      </c>
      <c r="Z74" s="211">
        <f>RawCounts400All!AA74/(PropCntd400!Z74* Z$5*Z$6)*1000</f>
        <v>0</v>
      </c>
      <c r="AA74" s="211">
        <f>RawCounts400All!AB74/(PropCntd400!AA74* AA$5*AA$6)*1000</f>
        <v>0</v>
      </c>
      <c r="AB74" s="211">
        <f>RawCounts400All!AC74/(PropCntd400!AB74* AB$5*AB$6)*1000</f>
        <v>0</v>
      </c>
      <c r="AC74" s="211">
        <f>RawCounts400All!AD74/(PropCntd400!AC74* AC$5*AC$6)*1000</f>
        <v>0</v>
      </c>
      <c r="AD74" s="211">
        <f>RawCounts400All!AE74/(PropCntd400!AD74* AD$5*AD$6)*1000</f>
        <v>0</v>
      </c>
      <c r="AE74" s="211">
        <f>RawCounts400All!AF74/(PropCntd400!AE74* AE$5*AE$6)*1000</f>
        <v>839.56447592811242</v>
      </c>
      <c r="AF74" s="211">
        <f>RawCounts400All!AG74/(PropCntd400!AF74* AF$5*AF$6)*1000</f>
        <v>0</v>
      </c>
      <c r="AG74" s="211">
        <f>RawCounts400All!AH74/(PropCntd400!AG74* AG$5*AG$6)*1000</f>
        <v>0</v>
      </c>
      <c r="AH74" s="211">
        <f>RawCounts400All!AI74/(PropCntd400!AH74* AH$5*AH$6)*1000</f>
        <v>0</v>
      </c>
      <c r="AI74" s="211">
        <f>RawCounts400All!AJ74/(PropCntd400!AI74* AI$5*AI$6)*1000</f>
        <v>0</v>
      </c>
      <c r="AJ74" s="211">
        <f>RawCounts400All!AK74/(PropCntd400!AJ74* AJ$5*AJ$6)*1000</f>
        <v>0</v>
      </c>
      <c r="AK74" s="211">
        <f>RawCounts400All!AL74/(PropCntd400!AK74* AK$5*AK$6)*1000</f>
        <v>0</v>
      </c>
      <c r="AL74" s="211">
        <f>RawCounts400All!AM74/(PropCntd400!AL74* AL$5*AL$6)*1000</f>
        <v>0</v>
      </c>
      <c r="AM74" s="211">
        <f>RawCounts400All!AN74/(PropCntd400!AM74* AM$5*AM$6)*1000</f>
        <v>0</v>
      </c>
      <c r="AN74" s="211">
        <f>RawCounts400All!AO74/(PropCntd400!AN74* AN$5*AN$6)*1000</f>
        <v>0</v>
      </c>
      <c r="AO74" s="211">
        <f>RawCounts400All!AP74/(PropCntd400!AO74* AO$5*AO$6)*1000</f>
        <v>7394.4687045123719</v>
      </c>
      <c r="AP74" s="211">
        <f>RawCounts400All!AQ74/(PropCntd400!AP74* AP$5*AP$6)*1000</f>
        <v>0</v>
      </c>
      <c r="AQ74" s="211">
        <f>RawCounts400All!AR74/(PropCntd400!AQ74* AQ$5*AQ$6)*1000</f>
        <v>0</v>
      </c>
      <c r="AR74" s="211">
        <f>RawCounts400All!AS74/(PropCntd400!AR74* AR$5*AR$6)*1000</f>
        <v>0</v>
      </c>
      <c r="AS74" s="211">
        <f>RawCounts400All!AT74/(PropCntd400!AS74* AS$5*AS$6)*1000</f>
        <v>0</v>
      </c>
      <c r="AT74" s="211">
        <f>RawCounts400All!AU74/(PropCntd400!AT74* AT$5*AT$6)*1000</f>
        <v>0</v>
      </c>
      <c r="AU74" s="211">
        <f>RawCounts400All!AV74/(PropCntd400!AU74* AU$5*AU$6)*1000</f>
        <v>0</v>
      </c>
      <c r="AV74" s="211">
        <f>RawCounts400All!AW74/(PropCntd400!AV74* AV$5*AV$6)*1000</f>
        <v>0</v>
      </c>
      <c r="AW74" s="211">
        <f>RawCounts400All!AX74/(PropCntd400!AW74* AW$5*AW$6)*1000</f>
        <v>0</v>
      </c>
      <c r="AX74" s="211">
        <f>RawCounts400All!AY74/(PropCntd400!AX74* AX$5*AX$6)*1000</f>
        <v>0</v>
      </c>
      <c r="AY74" s="211">
        <f>RawCounts400All!AZ74/(PropCntd400!AY74* AY$5*AY$6)*1000</f>
        <v>4035.0877192982457</v>
      </c>
      <c r="AZ74" s="211">
        <f>RawCounts400All!BA74/(PropCntd400!AZ74* AZ$5*AZ$6)*1000</f>
        <v>0</v>
      </c>
      <c r="BA74" s="211">
        <f>RawCounts400All!BB74/(PropCntd400!BA74* BA$5*BA$6)*1000</f>
        <v>0</v>
      </c>
      <c r="BB74" s="211">
        <f>RawCounts400All!BC74/(PropCntd400!BB74* BB$5*BB$6)*1000</f>
        <v>0</v>
      </c>
      <c r="BC74" s="211">
        <f>RawCounts400All!BD74/(PropCntd400!BC74* BC$5*BC$6)*1000</f>
        <v>0</v>
      </c>
      <c r="BD74" s="211">
        <f>RawCounts400All!BE74/(PropCntd400!BD74* BD$5*BD$6)*1000</f>
        <v>0</v>
      </c>
      <c r="BE74" s="211">
        <f>RawCounts400All!BF74/(PropCntd400!BE74* BE$5*BE$6)*1000</f>
        <v>0</v>
      </c>
      <c r="BF74" s="211">
        <f>RawCounts400All!BG74/(PropCntd400!BF74* BF$5*BF$6)*1000</f>
        <v>0</v>
      </c>
      <c r="BG74" s="211">
        <f>RawCounts400All!BH74/(PropCntd400!BG74* BG$5*BG$6)*1000</f>
        <v>0</v>
      </c>
      <c r="BH74" s="211">
        <f>RawCounts400All!BI74/(PropCntd400!BH74* BH$5*BH$6)*1000</f>
        <v>0</v>
      </c>
      <c r="BI74" s="211">
        <f>RawCounts400All!BJ74/(PropCntd400!BI74* BI$5*BI$6)*1000</f>
        <v>0</v>
      </c>
      <c r="BJ74" s="211">
        <f>RawCounts400All!BK74/(PropCntd400!BJ74* BJ$5*BJ$6)*1000</f>
        <v>0</v>
      </c>
      <c r="BK74" s="211">
        <f>RawCounts400All!BL74/(PropCntd400!BK74* BK$5*BK$6)*1000</f>
        <v>0</v>
      </c>
      <c r="BL74" s="211">
        <f>RawCounts400All!BM74/(PropCntd400!BL74* BL$5*BL$6)*1000</f>
        <v>0</v>
      </c>
      <c r="BM74" s="211">
        <f>RawCounts400All!BN74/(PropCntd400!BM74* BM$5*BM$6)*1000</f>
        <v>0</v>
      </c>
      <c r="BN74" s="211">
        <f>RawCounts400All!BO74/(PropCntd400!BN74* BN$5*BN$6)*1000</f>
        <v>0</v>
      </c>
      <c r="BO74" s="211">
        <f>RawCounts400All!BP74/(PropCntd400!BO74* BO$5*BO$6)*1000</f>
        <v>0</v>
      </c>
      <c r="BP74" s="211">
        <f>RawCounts400All!BQ74/(PropCntd400!BP74* BP$5*BP$6)*1000</f>
        <v>0</v>
      </c>
      <c r="BQ74" s="211">
        <f>RawCounts400All!BR74/(PropCntd400!BQ74* BQ$5*BQ$6)*1000</f>
        <v>0</v>
      </c>
      <c r="BR74" s="211">
        <f>RawCounts400All!BS74/(PropCntd400!BR74* BR$5*BR$6)*1000</f>
        <v>0</v>
      </c>
      <c r="BS74" s="47"/>
    </row>
    <row r="75" spans="1:72" ht="16" customHeight="1" x14ac:dyDescent="0.15">
      <c r="A75" s="83" t="s">
        <v>120</v>
      </c>
      <c r="B75" s="82" t="s">
        <v>529</v>
      </c>
      <c r="C75" s="167"/>
      <c r="D75" s="167" t="s">
        <v>603</v>
      </c>
      <c r="E75" s="131" t="s">
        <v>131</v>
      </c>
      <c r="F75" s="84">
        <v>0.5</v>
      </c>
      <c r="G75" s="84">
        <v>0.5</v>
      </c>
      <c r="H75" s="85">
        <f t="shared" si="3"/>
        <v>10</v>
      </c>
      <c r="I75" s="85">
        <f t="shared" si="3"/>
        <v>10</v>
      </c>
      <c r="J75" s="85"/>
      <c r="K75" s="211">
        <f>RawCounts400All!L75/(PropCntd400!K75* K$5*K$6)*1000</f>
        <v>0</v>
      </c>
      <c r="L75" s="211">
        <f>RawCounts400All!M75/(PropCntd400!L75* L$5*L$6)*1000</f>
        <v>0</v>
      </c>
      <c r="M75" s="211">
        <f>RawCounts400All!N75/(PropCntd400!M75* M$5*M$6)*1000</f>
        <v>0</v>
      </c>
      <c r="N75" s="211">
        <f>RawCounts400All!O75/(PropCntd400!N75* N$5*N$6)*1000</f>
        <v>0</v>
      </c>
      <c r="O75" s="211">
        <f>RawCounts400All!P75/(PropCntd400!O75* O$5*O$6)*1000</f>
        <v>0</v>
      </c>
      <c r="P75" s="211">
        <f>RawCounts400All!Q75/(PropCntd400!P75* P$5*P$6)*1000</f>
        <v>0</v>
      </c>
      <c r="Q75" s="211">
        <f>RawCounts400All!R75/(PropCntd400!Q75* Q$5*Q$6)*1000</f>
        <v>207.79220779220785</v>
      </c>
      <c r="R75" s="211">
        <f>RawCounts400All!S75/(PropCntd400!R75* R$5*R$6)*1000</f>
        <v>1248.6772486772486</v>
      </c>
      <c r="S75" s="211">
        <f>RawCounts400All!T75/(PropCntd400!S75* S$5*S$6)*1000</f>
        <v>0</v>
      </c>
      <c r="T75" s="211">
        <f>RawCounts400All!U75/(PropCntd400!T75* T$5*T$6)*1000</f>
        <v>0</v>
      </c>
      <c r="U75" s="211">
        <f>RawCounts400All!V75/(PropCntd400!U75* U$5*U$6)*1000</f>
        <v>0</v>
      </c>
      <c r="V75" s="211">
        <f>RawCounts400All!W75/(PropCntd400!V75* V$5*V$6)*1000</f>
        <v>0</v>
      </c>
      <c r="W75" s="211">
        <f>RawCounts400All!X75/(PropCntd400!W75* W$5*W$6)*1000</f>
        <v>0</v>
      </c>
      <c r="X75" s="211">
        <f>RawCounts400All!Y75/(PropCntd400!X75* X$5*X$6)*1000</f>
        <v>0</v>
      </c>
      <c r="Y75" s="211">
        <f>RawCounts400All!Z75/(PropCntd400!Y75* Y$5*Y$6)*1000</f>
        <v>0</v>
      </c>
      <c r="Z75" s="211">
        <f>RawCounts400All!AA75/(PropCntd400!Z75* Z$5*Z$6)*1000</f>
        <v>0</v>
      </c>
      <c r="AA75" s="211">
        <f>RawCounts400All!AB75/(PropCntd400!AA75* AA$5*AA$6)*1000</f>
        <v>0</v>
      </c>
      <c r="AB75" s="211">
        <f>RawCounts400All!AC75/(PropCntd400!AB75* AB$5*AB$6)*1000</f>
        <v>0</v>
      </c>
      <c r="AC75" s="211">
        <f>RawCounts400All!AD75/(PropCntd400!AC75* AC$5*AC$6)*1000</f>
        <v>0</v>
      </c>
      <c r="AD75" s="211">
        <f>RawCounts400All!AE75/(PropCntd400!AD75* AD$5*AD$6)*1000</f>
        <v>0</v>
      </c>
      <c r="AE75" s="211">
        <f>RawCounts400All!AF75/(PropCntd400!AE75* AE$5*AE$6)*1000</f>
        <v>0</v>
      </c>
      <c r="AF75" s="211">
        <f>RawCounts400All!AG75/(PropCntd400!AF75* AF$5*AF$6)*1000</f>
        <v>0</v>
      </c>
      <c r="AG75" s="211">
        <f>RawCounts400All!AH75/(PropCntd400!AG75* AG$5*AG$6)*1000</f>
        <v>0</v>
      </c>
      <c r="AH75" s="211">
        <f>RawCounts400All!AI75/(PropCntd400!AH75* AH$5*AH$6)*1000</f>
        <v>0</v>
      </c>
      <c r="AI75" s="211">
        <f>RawCounts400All!AJ75/(PropCntd400!AI75* AI$5*AI$6)*1000</f>
        <v>0</v>
      </c>
      <c r="AJ75" s="211">
        <f>RawCounts400All!AK75/(PropCntd400!AJ75* AJ$5*AJ$6)*1000</f>
        <v>0</v>
      </c>
      <c r="AK75" s="211">
        <f>RawCounts400All!AL75/(PropCntd400!AK75* AK$5*AK$6)*1000</f>
        <v>0</v>
      </c>
      <c r="AL75" s="211">
        <f>RawCounts400All!AM75/(PropCntd400!AL75* AL$5*AL$6)*1000</f>
        <v>0</v>
      </c>
      <c r="AM75" s="211">
        <f>RawCounts400All!AN75/(PropCntd400!AM75* AM$5*AM$6)*1000</f>
        <v>0</v>
      </c>
      <c r="AN75" s="211">
        <f>RawCounts400All!AO75/(PropCntd400!AN75* AN$5*AN$6)*1000</f>
        <v>0</v>
      </c>
      <c r="AO75" s="211">
        <f>RawCounts400All!AP75/(PropCntd400!AO75* AO$5*AO$6)*1000</f>
        <v>0</v>
      </c>
      <c r="AP75" s="211">
        <f>RawCounts400All!AQ75/(PropCntd400!AP75* AP$5*AP$6)*1000</f>
        <v>0</v>
      </c>
      <c r="AQ75" s="211">
        <f>RawCounts400All!AR75/(PropCntd400!AQ75* AQ$5*AQ$6)*1000</f>
        <v>0</v>
      </c>
      <c r="AR75" s="211">
        <f>RawCounts400All!AS75/(PropCntd400!AR75* AR$5*AR$6)*1000</f>
        <v>0</v>
      </c>
      <c r="AS75" s="211">
        <f>RawCounts400All!AT75/(PropCntd400!AS75* AS$5*AS$6)*1000</f>
        <v>0</v>
      </c>
      <c r="AT75" s="211">
        <f>RawCounts400All!AU75/(PropCntd400!AT75* AT$5*AT$6)*1000</f>
        <v>0</v>
      </c>
      <c r="AU75" s="211">
        <f>RawCounts400All!AV75/(PropCntd400!AU75* AU$5*AU$6)*1000</f>
        <v>0</v>
      </c>
      <c r="AV75" s="211">
        <f>RawCounts400All!AW75/(PropCntd400!AV75* AV$5*AV$6)*1000</f>
        <v>0</v>
      </c>
      <c r="AW75" s="211">
        <f>RawCounts400All!AX75/(PropCntd400!AW75* AW$5*AW$6)*1000</f>
        <v>0</v>
      </c>
      <c r="AX75" s="211">
        <f>RawCounts400All!AY75/(PropCntd400!AX75* AX$5*AX$6)*1000</f>
        <v>0</v>
      </c>
      <c r="AY75" s="211">
        <f>RawCounts400All!AZ75/(PropCntd400!AY75* AY$5*AY$6)*1000</f>
        <v>0</v>
      </c>
      <c r="AZ75" s="211">
        <f>RawCounts400All!BA75/(PropCntd400!AZ75* AZ$5*AZ$6)*1000</f>
        <v>0</v>
      </c>
      <c r="BA75" s="211">
        <f>RawCounts400All!BB75/(PropCntd400!BA75* BA$5*BA$6)*1000</f>
        <v>0</v>
      </c>
      <c r="BB75" s="211">
        <f>RawCounts400All!BC75/(PropCntd400!BB75* BB$5*BB$6)*1000</f>
        <v>0</v>
      </c>
      <c r="BC75" s="211">
        <f>RawCounts400All!BD75/(PropCntd400!BC75* BC$5*BC$6)*1000</f>
        <v>0</v>
      </c>
      <c r="BD75" s="211">
        <f>RawCounts400All!BE75/(PropCntd400!BD75* BD$5*BD$6)*1000</f>
        <v>0</v>
      </c>
      <c r="BE75" s="211">
        <f>RawCounts400All!BF75/(PropCntd400!BE75* BE$5*BE$6)*1000</f>
        <v>0</v>
      </c>
      <c r="BF75" s="211">
        <f>RawCounts400All!BG75/(PropCntd400!BF75* BF$5*BF$6)*1000</f>
        <v>0</v>
      </c>
      <c r="BG75" s="211">
        <f>RawCounts400All!BH75/(PropCntd400!BG75* BG$5*BG$6)*1000</f>
        <v>0</v>
      </c>
      <c r="BH75" s="211">
        <f>RawCounts400All!BI75/(PropCntd400!BH75* BH$5*BH$6)*1000</f>
        <v>0</v>
      </c>
      <c r="BI75" s="211">
        <f>RawCounts400All!BJ75/(PropCntd400!BI75* BI$5*BI$6)*1000</f>
        <v>0</v>
      </c>
      <c r="BJ75" s="211">
        <f>RawCounts400All!BK75/(PropCntd400!BJ75* BJ$5*BJ$6)*1000</f>
        <v>0</v>
      </c>
      <c r="BK75" s="211">
        <f>RawCounts400All!BL75/(PropCntd400!BK75* BK$5*BK$6)*1000</f>
        <v>0</v>
      </c>
      <c r="BL75" s="211">
        <f>RawCounts400All!BM75/(PropCntd400!BL75* BL$5*BL$6)*1000</f>
        <v>0</v>
      </c>
      <c r="BM75" s="211">
        <f>RawCounts400All!BN75/(PropCntd400!BM75* BM$5*BM$6)*1000</f>
        <v>0</v>
      </c>
      <c r="BN75" s="211">
        <f>RawCounts400All!BO75/(PropCntd400!BN75* BN$5*BN$6)*1000</f>
        <v>0</v>
      </c>
      <c r="BO75" s="211">
        <f>RawCounts400All!BP75/(PropCntd400!BO75* BO$5*BO$6)*1000</f>
        <v>0</v>
      </c>
      <c r="BP75" s="211">
        <f>RawCounts400All!BQ75/(PropCntd400!BP75* BP$5*BP$6)*1000</f>
        <v>0</v>
      </c>
      <c r="BQ75" s="211">
        <f>RawCounts400All!BR75/(PropCntd400!BQ75* BQ$5*BQ$6)*1000</f>
        <v>0</v>
      </c>
      <c r="BR75" s="211">
        <f>RawCounts400All!BS75/(PropCntd400!BR75* BR$5*BR$6)*1000</f>
        <v>0</v>
      </c>
      <c r="BS75" s="47"/>
    </row>
    <row r="76" spans="1:72" s="37" customFormat="1" ht="16" customHeight="1" x14ac:dyDescent="0.15">
      <c r="A76" s="82" t="s">
        <v>121</v>
      </c>
      <c r="B76" s="82" t="s">
        <v>529</v>
      </c>
      <c r="C76" s="166"/>
      <c r="D76" s="166" t="s">
        <v>604</v>
      </c>
      <c r="E76" s="131" t="s">
        <v>131</v>
      </c>
      <c r="F76" s="81">
        <v>0.5</v>
      </c>
      <c r="G76" s="81">
        <v>0.8</v>
      </c>
      <c r="H76" s="82">
        <f t="shared" si="3"/>
        <v>10</v>
      </c>
      <c r="I76" s="82">
        <f t="shared" si="3"/>
        <v>16</v>
      </c>
      <c r="J76" s="82"/>
      <c r="K76" s="211">
        <f>RawCounts400All!L76/(PropCntd400!K76* K$5*K$6)*1000</f>
        <v>0</v>
      </c>
      <c r="L76" s="211">
        <f>RawCounts400All!M76/(PropCntd400!L76* L$5*L$6)*1000</f>
        <v>0</v>
      </c>
      <c r="M76" s="211">
        <f>RawCounts400All!N76/(PropCntd400!M76* M$5*M$6)*1000</f>
        <v>0</v>
      </c>
      <c r="N76" s="211">
        <f>RawCounts400All!O76/(PropCntd400!N76* N$5*N$6)*1000</f>
        <v>0</v>
      </c>
      <c r="O76" s="211">
        <f>RawCounts400All!P76/(PropCntd400!O76* O$5*O$6)*1000</f>
        <v>1243.1077694235591</v>
      </c>
      <c r="P76" s="211">
        <f>RawCounts400All!Q76/(PropCntd400!P76* P$5*P$6)*1000</f>
        <v>0</v>
      </c>
      <c r="Q76" s="211">
        <f>RawCounts400All!R76/(PropCntd400!Q76* Q$5*Q$6)*1000</f>
        <v>0</v>
      </c>
      <c r="R76" s="211">
        <f>RawCounts400All!S76/(PropCntd400!R76* R$5*R$6)*1000</f>
        <v>0</v>
      </c>
      <c r="S76" s="211">
        <f>RawCounts400All!T76/(PropCntd400!S76* S$5*S$6)*1000</f>
        <v>0</v>
      </c>
      <c r="T76" s="211">
        <f>RawCounts400All!U76/(PropCntd400!T76* T$5*T$6)*1000</f>
        <v>0</v>
      </c>
      <c r="U76" s="211">
        <f>RawCounts400All!V76/(PropCntd400!U76* U$5*U$6)*1000</f>
        <v>0</v>
      </c>
      <c r="V76" s="211">
        <f>RawCounts400All!W76/(PropCntd400!V76* V$5*V$6)*1000</f>
        <v>0</v>
      </c>
      <c r="W76" s="211">
        <f>RawCounts400All!X76/(PropCntd400!W76* W$5*W$6)*1000</f>
        <v>0</v>
      </c>
      <c r="X76" s="211">
        <f>RawCounts400All!Y76/(PropCntd400!X76* X$5*X$6)*1000</f>
        <v>0</v>
      </c>
      <c r="Y76" s="211">
        <f>RawCounts400All!Z76/(PropCntd400!Y76* Y$5*Y$6)*1000</f>
        <v>0</v>
      </c>
      <c r="Z76" s="211">
        <f>RawCounts400All!AA76/(PropCntd400!Z76* Z$5*Z$6)*1000</f>
        <v>0</v>
      </c>
      <c r="AA76" s="211">
        <f>RawCounts400All!AB76/(PropCntd400!AA76* AA$5*AA$6)*1000</f>
        <v>0</v>
      </c>
      <c r="AB76" s="211">
        <f>RawCounts400All!AC76/(PropCntd400!AB76* AB$5*AB$6)*1000</f>
        <v>0</v>
      </c>
      <c r="AC76" s="211">
        <f>RawCounts400All!AD76/(PropCntd400!AC76* AC$5*AC$6)*1000</f>
        <v>0</v>
      </c>
      <c r="AD76" s="211">
        <f>RawCounts400All!AE76/(PropCntd400!AD76* AD$5*AD$6)*1000</f>
        <v>0</v>
      </c>
      <c r="AE76" s="211">
        <f>RawCounts400All!AF76/(PropCntd400!AE76* AE$5*AE$6)*1000</f>
        <v>0</v>
      </c>
      <c r="AF76" s="211">
        <f>RawCounts400All!AG76/(PropCntd400!AF76* AF$5*AF$6)*1000</f>
        <v>0</v>
      </c>
      <c r="AG76" s="211">
        <f>RawCounts400All!AH76/(PropCntd400!AG76* AG$5*AG$6)*1000</f>
        <v>0</v>
      </c>
      <c r="AH76" s="211">
        <f>RawCounts400All!AI76/(PropCntd400!AH76* AH$5*AH$6)*1000</f>
        <v>0</v>
      </c>
      <c r="AI76" s="211">
        <f>RawCounts400All!AJ76/(PropCntd400!AI76* AI$5*AI$6)*1000</f>
        <v>0</v>
      </c>
      <c r="AJ76" s="211">
        <f>RawCounts400All!AK76/(PropCntd400!AJ76* AJ$5*AJ$6)*1000</f>
        <v>0</v>
      </c>
      <c r="AK76" s="211">
        <f>RawCounts400All!AL76/(PropCntd400!AK76* AK$5*AK$6)*1000</f>
        <v>0</v>
      </c>
      <c r="AL76" s="211">
        <f>RawCounts400All!AM76/(PropCntd400!AL76* AL$5*AL$6)*1000</f>
        <v>0</v>
      </c>
      <c r="AM76" s="211">
        <f>RawCounts400All!AN76/(PropCntd400!AM76* AM$5*AM$6)*1000</f>
        <v>0</v>
      </c>
      <c r="AN76" s="211">
        <f>RawCounts400All!AO76/(PropCntd400!AN76* AN$5*AN$6)*1000</f>
        <v>0</v>
      </c>
      <c r="AO76" s="211">
        <f>RawCounts400All!AP76/(PropCntd400!AO76* AO$5*AO$6)*1000</f>
        <v>3286.4305353388322</v>
      </c>
      <c r="AP76" s="211">
        <f>RawCounts400All!AQ76/(PropCntd400!AP76* AP$5*AP$6)*1000</f>
        <v>0</v>
      </c>
      <c r="AQ76" s="211">
        <f>RawCounts400All!AR76/(PropCntd400!AQ76* AQ$5*AQ$6)*1000</f>
        <v>0</v>
      </c>
      <c r="AR76" s="211">
        <f>RawCounts400All!AS76/(PropCntd400!AR76* AR$5*AR$6)*1000</f>
        <v>0</v>
      </c>
      <c r="AS76" s="211">
        <f>RawCounts400All!AT76/(PropCntd400!AS76* AS$5*AS$6)*1000</f>
        <v>0</v>
      </c>
      <c r="AT76" s="211">
        <f>RawCounts400All!AU76/(PropCntd400!AT76* AT$5*AT$6)*1000</f>
        <v>0</v>
      </c>
      <c r="AU76" s="211">
        <f>RawCounts400All!AV76/(PropCntd400!AU76* AU$5*AU$6)*1000</f>
        <v>0</v>
      </c>
      <c r="AV76" s="211">
        <f>RawCounts400All!AW76/(PropCntd400!AV76* AV$5*AV$6)*1000</f>
        <v>0</v>
      </c>
      <c r="AW76" s="211">
        <f>RawCounts400All!AX76/(PropCntd400!AW76* AW$5*AW$6)*1000</f>
        <v>0</v>
      </c>
      <c r="AX76" s="211">
        <f>RawCounts400All!AY76/(PropCntd400!AX76* AX$5*AX$6)*1000</f>
        <v>0</v>
      </c>
      <c r="AY76" s="211">
        <f>RawCounts400All!AZ76/(PropCntd400!AY76* AY$5*AY$6)*1000</f>
        <v>0</v>
      </c>
      <c r="AZ76" s="211">
        <f>RawCounts400All!BA76/(PropCntd400!AZ76* AZ$5*AZ$6)*1000</f>
        <v>0</v>
      </c>
      <c r="BA76" s="211">
        <f>RawCounts400All!BB76/(PropCntd400!BA76* BA$5*BA$6)*1000</f>
        <v>0</v>
      </c>
      <c r="BB76" s="211">
        <f>RawCounts400All!BC76/(PropCntd400!BB76* BB$5*BB$6)*1000</f>
        <v>0</v>
      </c>
      <c r="BC76" s="211">
        <f>RawCounts400All!BD76/(PropCntd400!BC76* BC$5*BC$6)*1000</f>
        <v>0</v>
      </c>
      <c r="BD76" s="211">
        <f>RawCounts400All!BE76/(PropCntd400!BD76* BD$5*BD$6)*1000</f>
        <v>0</v>
      </c>
      <c r="BE76" s="211">
        <f>RawCounts400All!BF76/(PropCntd400!BE76* BE$5*BE$6)*1000</f>
        <v>0</v>
      </c>
      <c r="BF76" s="211">
        <f>RawCounts400All!BG76/(PropCntd400!BF76* BF$5*BF$6)*1000</f>
        <v>0</v>
      </c>
      <c r="BG76" s="211">
        <f>RawCounts400All!BH76/(PropCntd400!BG76* BG$5*BG$6)*1000</f>
        <v>0</v>
      </c>
      <c r="BH76" s="211">
        <f>RawCounts400All!BI76/(PropCntd400!BH76* BH$5*BH$6)*1000</f>
        <v>0</v>
      </c>
      <c r="BI76" s="211">
        <f>RawCounts400All!BJ76/(PropCntd400!BI76* BI$5*BI$6)*1000</f>
        <v>0</v>
      </c>
      <c r="BJ76" s="211">
        <f>RawCounts400All!BK76/(PropCntd400!BJ76* BJ$5*BJ$6)*1000</f>
        <v>0</v>
      </c>
      <c r="BK76" s="211">
        <f>RawCounts400All!BL76/(PropCntd400!BK76* BK$5*BK$6)*1000</f>
        <v>0</v>
      </c>
      <c r="BL76" s="211">
        <f>RawCounts400All!BM76/(PropCntd400!BL76* BL$5*BL$6)*1000</f>
        <v>0</v>
      </c>
      <c r="BM76" s="211">
        <f>RawCounts400All!BN76/(PropCntd400!BM76* BM$5*BM$6)*1000</f>
        <v>0</v>
      </c>
      <c r="BN76" s="211">
        <f>RawCounts400All!BO76/(PropCntd400!BN76* BN$5*BN$6)*1000</f>
        <v>0</v>
      </c>
      <c r="BO76" s="211">
        <f>RawCounts400All!BP76/(PropCntd400!BO76* BO$5*BO$6)*1000</f>
        <v>0</v>
      </c>
      <c r="BP76" s="211">
        <f>RawCounts400All!BQ76/(PropCntd400!BP76* BP$5*BP$6)*1000</f>
        <v>0</v>
      </c>
      <c r="BQ76" s="211">
        <f>RawCounts400All!BR76/(PropCntd400!BQ76* BQ$5*BQ$6)*1000</f>
        <v>0</v>
      </c>
      <c r="BR76" s="211">
        <f>RawCounts400All!BS76/(PropCntd400!BR76* BR$5*BR$6)*1000</f>
        <v>0</v>
      </c>
      <c r="BS76" s="47"/>
      <c r="BT76" s="98"/>
    </row>
    <row r="77" spans="1:72" s="37" customFormat="1" ht="16" customHeight="1" x14ac:dyDescent="0.15">
      <c r="A77" s="82" t="s">
        <v>122</v>
      </c>
      <c r="B77" s="82" t="s">
        <v>529</v>
      </c>
      <c r="C77" s="82"/>
      <c r="D77" s="82" t="s">
        <v>605</v>
      </c>
      <c r="E77" s="38" t="s">
        <v>131</v>
      </c>
      <c r="F77" s="81">
        <v>0.6</v>
      </c>
      <c r="G77" s="81">
        <v>0.6</v>
      </c>
      <c r="H77" s="82">
        <f t="shared" si="3"/>
        <v>12</v>
      </c>
      <c r="I77" s="82">
        <f t="shared" si="3"/>
        <v>12</v>
      </c>
      <c r="J77" s="82"/>
      <c r="K77" s="211">
        <f>RawCounts400All!L77/(PropCntd400!K77* K$5*K$6)*1000</f>
        <v>0</v>
      </c>
      <c r="L77" s="211">
        <f>RawCounts400All!M77/(PropCntd400!L77* L$5*L$6)*1000</f>
        <v>0</v>
      </c>
      <c r="M77" s="211">
        <f>RawCounts400All!N77/(PropCntd400!M77* M$5*M$6)*1000</f>
        <v>0</v>
      </c>
      <c r="N77" s="211">
        <f>RawCounts400All!O77/(PropCntd400!N77* N$5*N$6)*1000</f>
        <v>1250.6738544474395</v>
      </c>
      <c r="O77" s="211">
        <f>RawCounts400All!P77/(PropCntd400!O77* O$5*O$6)*1000</f>
        <v>0</v>
      </c>
      <c r="P77" s="211">
        <f>RawCounts400All!Q77/(PropCntd400!P77* P$5*P$6)*1000</f>
        <v>0</v>
      </c>
      <c r="Q77" s="211">
        <f>RawCounts400All!R77/(PropCntd400!Q77* Q$5*Q$6)*1000</f>
        <v>0</v>
      </c>
      <c r="R77" s="211">
        <f>RawCounts400All!S77/(PropCntd400!R77* R$5*R$6)*1000</f>
        <v>0</v>
      </c>
      <c r="S77" s="211">
        <f>RawCounts400All!T77/(PropCntd400!S77* S$5*S$6)*1000</f>
        <v>0</v>
      </c>
      <c r="T77" s="211">
        <f>RawCounts400All!U77/(PropCntd400!T77* T$5*T$6)*1000</f>
        <v>0</v>
      </c>
      <c r="U77" s="211">
        <f>RawCounts400All!V77/(PropCntd400!U77* U$5*U$6)*1000</f>
        <v>0</v>
      </c>
      <c r="V77" s="211">
        <f>RawCounts400All!W77/(PropCntd400!V77* V$5*V$6)*1000</f>
        <v>0</v>
      </c>
      <c r="W77" s="211">
        <f>RawCounts400All!X77/(PropCntd400!W77* W$5*W$6)*1000</f>
        <v>0</v>
      </c>
      <c r="X77" s="211">
        <f>RawCounts400All!Y77/(PropCntd400!X77* X$5*X$6)*1000</f>
        <v>0</v>
      </c>
      <c r="Y77" s="211">
        <f>RawCounts400All!Z77/(PropCntd400!Y77* Y$5*Y$6)*1000</f>
        <v>0</v>
      </c>
      <c r="Z77" s="211">
        <f>RawCounts400All!AA77/(PropCntd400!Z77* Z$5*Z$6)*1000</f>
        <v>0</v>
      </c>
      <c r="AA77" s="211">
        <f>RawCounts400All!AB77/(PropCntd400!AA77* AA$5*AA$6)*1000</f>
        <v>0</v>
      </c>
      <c r="AB77" s="211">
        <f>RawCounts400All!AC77/(PropCntd400!AB77* AB$5*AB$6)*1000</f>
        <v>0</v>
      </c>
      <c r="AC77" s="211">
        <f>RawCounts400All!AD77/(PropCntd400!AC77* AC$5*AC$6)*1000</f>
        <v>0</v>
      </c>
      <c r="AD77" s="211">
        <f>RawCounts400All!AE77/(PropCntd400!AD77* AD$5*AD$6)*1000</f>
        <v>0</v>
      </c>
      <c r="AE77" s="211">
        <f>RawCounts400All!AF77/(PropCntd400!AE77* AE$5*AE$6)*1000</f>
        <v>0</v>
      </c>
      <c r="AF77" s="211">
        <f>RawCounts400All!AG77/(PropCntd400!AF77* AF$5*AF$6)*1000</f>
        <v>0</v>
      </c>
      <c r="AG77" s="211">
        <f>RawCounts400All!AH77/(PropCntd400!AG77* AG$5*AG$6)*1000</f>
        <v>0</v>
      </c>
      <c r="AH77" s="211">
        <f>RawCounts400All!AI77/(PropCntd400!AH77* AH$5*AH$6)*1000</f>
        <v>0</v>
      </c>
      <c r="AI77" s="211">
        <f>RawCounts400All!AJ77/(PropCntd400!AI77* AI$5*AI$6)*1000</f>
        <v>0</v>
      </c>
      <c r="AJ77" s="211">
        <f>RawCounts400All!AK77/(PropCntd400!AJ77* AJ$5*AJ$6)*1000</f>
        <v>0</v>
      </c>
      <c r="AK77" s="211">
        <f>RawCounts400All!AL77/(PropCntd400!AK77* AK$5*AK$6)*1000</f>
        <v>0</v>
      </c>
      <c r="AL77" s="211">
        <f>RawCounts400All!AM77/(PropCntd400!AL77* AL$5*AL$6)*1000</f>
        <v>0</v>
      </c>
      <c r="AM77" s="211">
        <f>RawCounts400All!AN77/(PropCntd400!AM77* AM$5*AM$6)*1000</f>
        <v>0</v>
      </c>
      <c r="AN77" s="211">
        <f>RawCounts400All!AO77/(PropCntd400!AN77* AN$5*AN$6)*1000</f>
        <v>0</v>
      </c>
      <c r="AO77" s="211">
        <f>RawCounts400All!AP77/(PropCntd400!AO77* AO$5*AO$6)*1000</f>
        <v>0</v>
      </c>
      <c r="AP77" s="211">
        <f>RawCounts400All!AQ77/(PropCntd400!AP77* AP$5*AP$6)*1000</f>
        <v>0</v>
      </c>
      <c r="AQ77" s="211">
        <f>RawCounts400All!AR77/(PropCntd400!AQ77* AQ$5*AQ$6)*1000</f>
        <v>0</v>
      </c>
      <c r="AR77" s="211">
        <f>RawCounts400All!AS77/(PropCntd400!AR77* AR$5*AR$6)*1000</f>
        <v>0</v>
      </c>
      <c r="AS77" s="211">
        <f>RawCounts400All!AT77/(PropCntd400!AS77* AS$5*AS$6)*1000</f>
        <v>0</v>
      </c>
      <c r="AT77" s="211">
        <f>RawCounts400All!AU77/(PropCntd400!AT77* AT$5*AT$6)*1000</f>
        <v>0</v>
      </c>
      <c r="AU77" s="211">
        <f>RawCounts400All!AV77/(PropCntd400!AU77* AU$5*AU$6)*1000</f>
        <v>0</v>
      </c>
      <c r="AV77" s="211">
        <f>RawCounts400All!AW77/(PropCntd400!AV77* AV$5*AV$6)*1000</f>
        <v>0</v>
      </c>
      <c r="AW77" s="211">
        <f>RawCounts400All!AX77/(PropCntd400!AW77* AW$5*AW$6)*1000</f>
        <v>0</v>
      </c>
      <c r="AX77" s="211">
        <f>RawCounts400All!AY77/(PropCntd400!AX77* AX$5*AX$6)*1000</f>
        <v>0</v>
      </c>
      <c r="AY77" s="211">
        <f>RawCounts400All!AZ77/(PropCntd400!AY77* AY$5*AY$6)*1000</f>
        <v>0</v>
      </c>
      <c r="AZ77" s="211">
        <f>RawCounts400All!BA77/(PropCntd400!AZ77* AZ$5*AZ$6)*1000</f>
        <v>0</v>
      </c>
      <c r="BA77" s="211">
        <f>RawCounts400All!BB77/(PropCntd400!BA77* BA$5*BA$6)*1000</f>
        <v>0</v>
      </c>
      <c r="BB77" s="211">
        <f>RawCounts400All!BC77/(PropCntd400!BB77* BB$5*BB$6)*1000</f>
        <v>0</v>
      </c>
      <c r="BC77" s="211">
        <f>RawCounts400All!BD77/(PropCntd400!BC77* BC$5*BC$6)*1000</f>
        <v>0</v>
      </c>
      <c r="BD77" s="211">
        <f>RawCounts400All!BE77/(PropCntd400!BD77* BD$5*BD$6)*1000</f>
        <v>0</v>
      </c>
      <c r="BE77" s="211">
        <f>RawCounts400All!BF77/(PropCntd400!BE77* BE$5*BE$6)*1000</f>
        <v>0</v>
      </c>
      <c r="BF77" s="211">
        <f>RawCounts400All!BG77/(PropCntd400!BF77* BF$5*BF$6)*1000</f>
        <v>0</v>
      </c>
      <c r="BG77" s="211">
        <f>RawCounts400All!BH77/(PropCntd400!BG77* BG$5*BG$6)*1000</f>
        <v>0</v>
      </c>
      <c r="BH77" s="211">
        <f>RawCounts400All!BI77/(PropCntd400!BH77* BH$5*BH$6)*1000</f>
        <v>0</v>
      </c>
      <c r="BI77" s="211">
        <f>RawCounts400All!BJ77/(PropCntd400!BI77* BI$5*BI$6)*1000</f>
        <v>0</v>
      </c>
      <c r="BJ77" s="211">
        <f>RawCounts400All!BK77/(PropCntd400!BJ77* BJ$5*BJ$6)*1000</f>
        <v>0</v>
      </c>
      <c r="BK77" s="211">
        <f>RawCounts400All!BL77/(PropCntd400!BK77* BK$5*BK$6)*1000</f>
        <v>0</v>
      </c>
      <c r="BL77" s="211">
        <f>RawCounts400All!BM77/(PropCntd400!BL77* BL$5*BL$6)*1000</f>
        <v>0</v>
      </c>
      <c r="BM77" s="211">
        <f>RawCounts400All!BN77/(PropCntd400!BM77* BM$5*BM$6)*1000</f>
        <v>0</v>
      </c>
      <c r="BN77" s="211">
        <f>RawCounts400All!BO77/(PropCntd400!BN77* BN$5*BN$6)*1000</f>
        <v>0</v>
      </c>
      <c r="BO77" s="211">
        <f>RawCounts400All!BP77/(PropCntd400!BO77* BO$5*BO$6)*1000</f>
        <v>0</v>
      </c>
      <c r="BP77" s="211">
        <f>RawCounts400All!BQ77/(PropCntd400!BP77* BP$5*BP$6)*1000</f>
        <v>0</v>
      </c>
      <c r="BQ77" s="211">
        <f>RawCounts400All!BR77/(PropCntd400!BQ77* BQ$5*BQ$6)*1000</f>
        <v>0</v>
      </c>
      <c r="BR77" s="211">
        <f>RawCounts400All!BS77/(PropCntd400!BR77* BR$5*BR$6)*1000</f>
        <v>0</v>
      </c>
      <c r="BS77" s="47"/>
      <c r="BT77" s="98"/>
    </row>
    <row r="78" spans="1:72" s="37" customFormat="1" ht="16" customHeight="1" x14ac:dyDescent="0.15">
      <c r="A78" s="82" t="s">
        <v>139</v>
      </c>
      <c r="B78" s="82" t="s">
        <v>529</v>
      </c>
      <c r="C78" s="82"/>
      <c r="D78" s="82" t="s">
        <v>606</v>
      </c>
      <c r="E78" s="38" t="s">
        <v>134</v>
      </c>
      <c r="F78" s="81">
        <v>0.1</v>
      </c>
      <c r="G78" s="81">
        <v>0.5</v>
      </c>
      <c r="H78" s="82">
        <f t="shared" si="3"/>
        <v>2</v>
      </c>
      <c r="I78" s="82">
        <f t="shared" si="3"/>
        <v>10</v>
      </c>
      <c r="J78" s="82">
        <v>2</v>
      </c>
      <c r="K78" s="211">
        <f>RawCounts400All!L78/(PropCntd400!K78* K$5*K$6)*1000</f>
        <v>0</v>
      </c>
      <c r="L78" s="211">
        <f>RawCounts400All!M78/(PropCntd400!L78* L$5*L$6)*1000</f>
        <v>0</v>
      </c>
      <c r="M78" s="211">
        <f>RawCounts400All!N78/(PropCntd400!M78* M$5*M$6)*1000</f>
        <v>0</v>
      </c>
      <c r="N78" s="211">
        <f>RawCounts400All!O78/(PropCntd400!N78* N$5*N$6)*1000</f>
        <v>0</v>
      </c>
      <c r="O78" s="211">
        <f>RawCounts400All!P78/(PropCntd400!O78* O$5*O$6)*1000</f>
        <v>0</v>
      </c>
      <c r="P78" s="211">
        <f>RawCounts400All!Q78/(PropCntd400!P78* P$5*P$6)*1000</f>
        <v>0</v>
      </c>
      <c r="Q78" s="211">
        <f>RawCounts400All!R78/(PropCntd400!Q78* Q$5*Q$6)*1000</f>
        <v>0</v>
      </c>
      <c r="R78" s="211">
        <f>RawCounts400All!S78/(PropCntd400!R78* R$5*R$6)*1000</f>
        <v>0</v>
      </c>
      <c r="S78" s="211">
        <f>RawCounts400All!T78/(PropCntd400!S78* S$5*S$6)*1000</f>
        <v>0</v>
      </c>
      <c r="T78" s="211">
        <f>RawCounts400All!U78/(PropCntd400!T78* T$5*T$6)*1000</f>
        <v>0</v>
      </c>
      <c r="U78" s="211">
        <f>RawCounts400All!V78/(PropCntd400!U78* U$5*U$6)*1000</f>
        <v>0</v>
      </c>
      <c r="V78" s="211">
        <f>RawCounts400All!W78/(PropCntd400!V78* V$5*V$6)*1000</f>
        <v>0</v>
      </c>
      <c r="W78" s="211">
        <f>RawCounts400All!X78/(PropCntd400!W78* W$5*W$6)*1000</f>
        <v>0</v>
      </c>
      <c r="X78" s="211">
        <f>RawCounts400All!Y78/(PropCntd400!X78* X$5*X$6)*1000</f>
        <v>0</v>
      </c>
      <c r="Y78" s="211">
        <f>RawCounts400All!Z78/(PropCntd400!Y78* Y$5*Y$6)*1000</f>
        <v>0</v>
      </c>
      <c r="Z78" s="211">
        <f>RawCounts400All!AA78/(PropCntd400!Z78* Z$5*Z$6)*1000</f>
        <v>0</v>
      </c>
      <c r="AA78" s="211">
        <f>RawCounts400All!AB78/(PropCntd400!AA78* AA$5*AA$6)*1000</f>
        <v>0</v>
      </c>
      <c r="AB78" s="211">
        <f>RawCounts400All!AC78/(PropCntd400!AB78* AB$5*AB$6)*1000</f>
        <v>0</v>
      </c>
      <c r="AC78" s="211">
        <f>RawCounts400All!AD78/(PropCntd400!AC78* AC$5*AC$6)*1000</f>
        <v>0</v>
      </c>
      <c r="AD78" s="211">
        <f>RawCounts400All!AE78/(PropCntd400!AD78* AD$5*AD$6)*1000</f>
        <v>0</v>
      </c>
      <c r="AE78" s="211">
        <f>RawCounts400All!AF78/(PropCntd400!AE78* AE$5*AE$6)*1000</f>
        <v>0</v>
      </c>
      <c r="AF78" s="211">
        <f>RawCounts400All!AG78/(PropCntd400!AF78* AF$5*AF$6)*1000</f>
        <v>0</v>
      </c>
      <c r="AG78" s="211">
        <f>RawCounts400All!AH78/(PropCntd400!AG78* AG$5*AG$6)*1000</f>
        <v>0</v>
      </c>
      <c r="AH78" s="211">
        <f>RawCounts400All!AI78/(PropCntd400!AH78* AH$5*AH$6)*1000</f>
        <v>0</v>
      </c>
      <c r="AI78" s="211">
        <f>RawCounts400All!AJ78/(PropCntd400!AI78* AI$5*AI$6)*1000</f>
        <v>0</v>
      </c>
      <c r="AJ78" s="211">
        <f>RawCounts400All!AK78/(PropCntd400!AJ78* AJ$5*AJ$6)*1000</f>
        <v>0</v>
      </c>
      <c r="AK78" s="211">
        <f>RawCounts400All!AL78/(PropCntd400!AK78* AK$5*AK$6)*1000</f>
        <v>0</v>
      </c>
      <c r="AL78" s="211">
        <f>RawCounts400All!AM78/(PropCntd400!AL78* AL$5*AL$6)*1000</f>
        <v>0</v>
      </c>
      <c r="AM78" s="211">
        <f>RawCounts400All!AN78/(PropCntd400!AM78* AM$5*AM$6)*1000</f>
        <v>0</v>
      </c>
      <c r="AN78" s="211">
        <f>RawCounts400All!AO78/(PropCntd400!AN78* AN$5*AN$6)*1000</f>
        <v>0</v>
      </c>
      <c r="AO78" s="211">
        <f>RawCounts400All!AP78/(PropCntd400!AO78* AO$5*AO$6)*1000</f>
        <v>0</v>
      </c>
      <c r="AP78" s="211">
        <f>RawCounts400All!AQ78/(PropCntd400!AP78* AP$5*AP$6)*1000</f>
        <v>0</v>
      </c>
      <c r="AQ78" s="211">
        <f>RawCounts400All!AR78/(PropCntd400!AQ78* AQ$5*AQ$6)*1000</f>
        <v>0</v>
      </c>
      <c r="AR78" s="211">
        <f>RawCounts400All!AS78/(PropCntd400!AR78* AR$5*AR$6)*1000</f>
        <v>0</v>
      </c>
      <c r="AS78" s="211">
        <f>RawCounts400All!AT78/(PropCntd400!AS78* AS$5*AS$6)*1000</f>
        <v>0</v>
      </c>
      <c r="AT78" s="211">
        <f>RawCounts400All!AU78/(PropCntd400!AT78* AT$5*AT$6)*1000</f>
        <v>0</v>
      </c>
      <c r="AU78" s="211">
        <f>RawCounts400All!AV78/(PropCntd400!AU78* AU$5*AU$6)*1000</f>
        <v>0</v>
      </c>
      <c r="AV78" s="211">
        <f>RawCounts400All!AW78/(PropCntd400!AV78* AV$5*AV$6)*1000</f>
        <v>0</v>
      </c>
      <c r="AW78" s="211">
        <f>RawCounts400All!AX78/(PropCntd400!AW78* AW$5*AW$6)*1000</f>
        <v>0</v>
      </c>
      <c r="AX78" s="211">
        <f>RawCounts400All!AY78/(PropCntd400!AX78* AX$5*AX$6)*1000</f>
        <v>0</v>
      </c>
      <c r="AY78" s="211">
        <f>RawCounts400All!AZ78/(PropCntd400!AY78* AY$5*AY$6)*1000</f>
        <v>0</v>
      </c>
      <c r="AZ78" s="211">
        <f>RawCounts400All!BA78/(PropCntd400!AZ78* AZ$5*AZ$6)*1000</f>
        <v>0</v>
      </c>
      <c r="BA78" s="211">
        <f>RawCounts400All!BB78/(PropCntd400!BA78* BA$5*BA$6)*1000</f>
        <v>0</v>
      </c>
      <c r="BB78" s="211">
        <f>RawCounts400All!BC78/(PropCntd400!BB78* BB$5*BB$6)*1000</f>
        <v>0</v>
      </c>
      <c r="BC78" s="211">
        <f>RawCounts400All!BD78/(PropCntd400!BC78* BC$5*BC$6)*1000</f>
        <v>0</v>
      </c>
      <c r="BD78" s="211">
        <f>RawCounts400All!BE78/(PropCntd400!BD78* BD$5*BD$6)*1000</f>
        <v>0</v>
      </c>
      <c r="BE78" s="211">
        <f>RawCounts400All!BF78/(PropCntd400!BE78* BE$5*BE$6)*1000</f>
        <v>0</v>
      </c>
      <c r="BF78" s="211">
        <f>RawCounts400All!BG78/(PropCntd400!BF78* BF$5*BF$6)*1000</f>
        <v>0</v>
      </c>
      <c r="BG78" s="211">
        <f>RawCounts400All!BH78/(PropCntd400!BG78* BG$5*BG$6)*1000</f>
        <v>0</v>
      </c>
      <c r="BH78" s="211">
        <f>RawCounts400All!BI78/(PropCntd400!BH78* BH$5*BH$6)*1000</f>
        <v>0</v>
      </c>
      <c r="BI78" s="211">
        <f>RawCounts400All!BJ78/(PropCntd400!BI78* BI$5*BI$6)*1000</f>
        <v>0</v>
      </c>
      <c r="BJ78" s="211">
        <f>RawCounts400All!BK78/(PropCntd400!BJ78* BJ$5*BJ$6)*1000</f>
        <v>0</v>
      </c>
      <c r="BK78" s="211">
        <f>RawCounts400All!BL78/(PropCntd400!BK78* BK$5*BK$6)*1000</f>
        <v>0</v>
      </c>
      <c r="BL78" s="211">
        <f>RawCounts400All!BM78/(PropCntd400!BL78* BL$5*BL$6)*1000</f>
        <v>0</v>
      </c>
      <c r="BM78" s="211">
        <f>RawCounts400All!BN78/(PropCntd400!BM78* BM$5*BM$6)*1000</f>
        <v>0</v>
      </c>
      <c r="BN78" s="211">
        <f>RawCounts400All!BO78/(PropCntd400!BN78* BN$5*BN$6)*1000</f>
        <v>0</v>
      </c>
      <c r="BO78" s="211">
        <f>RawCounts400All!BP78/(PropCntd400!BO78* BO$5*BO$6)*1000</f>
        <v>12203.389830508475</v>
      </c>
      <c r="BP78" s="211">
        <f>RawCounts400All!BQ78/(PropCntd400!BP78* BP$5*BP$6)*1000</f>
        <v>0</v>
      </c>
      <c r="BQ78" s="211">
        <f>RawCounts400All!BR78/(PropCntd400!BQ78* BQ$5*BQ$6)*1000</f>
        <v>0</v>
      </c>
      <c r="BR78" s="211">
        <f>RawCounts400All!BS78/(PropCntd400!BR78* BR$5*BR$6)*1000</f>
        <v>0</v>
      </c>
      <c r="BS78" s="47"/>
      <c r="BT78" s="98"/>
    </row>
    <row r="79" spans="1:72" s="37" customFormat="1" ht="16" customHeight="1" x14ac:dyDescent="0.15">
      <c r="A79" s="54" t="s">
        <v>123</v>
      </c>
      <c r="B79" s="54" t="s">
        <v>529</v>
      </c>
      <c r="C79" s="54" t="s">
        <v>535</v>
      </c>
      <c r="D79" s="54" t="s">
        <v>607</v>
      </c>
      <c r="E79" s="38" t="s">
        <v>130</v>
      </c>
      <c r="F79" s="69">
        <v>0.15</v>
      </c>
      <c r="G79" s="69">
        <v>1.3</v>
      </c>
      <c r="H79" s="54">
        <f t="shared" si="3"/>
        <v>3</v>
      </c>
      <c r="I79" s="54">
        <f t="shared" si="3"/>
        <v>26</v>
      </c>
      <c r="J79" s="54"/>
      <c r="K79" s="211">
        <f>RawCounts400All!L79/(PropCntd400!K79* K$5*K$6)*1000</f>
        <v>0</v>
      </c>
      <c r="L79" s="211">
        <f>RawCounts400All!M79/(PropCntd400!L79* L$5*L$6)*1000</f>
        <v>0</v>
      </c>
      <c r="M79" s="211">
        <f>RawCounts400All!N79/(PropCntd400!M79* M$5*M$6)*1000</f>
        <v>0</v>
      </c>
      <c r="N79" s="211">
        <f>RawCounts400All!O79/(PropCntd400!N79* N$5*N$6)*1000</f>
        <v>0</v>
      </c>
      <c r="O79" s="211">
        <f>RawCounts400All!P79/(PropCntd400!O79* O$5*O$6)*1000</f>
        <v>0</v>
      </c>
      <c r="P79" s="211">
        <f>RawCounts400All!Q79/(PropCntd400!P79* P$5*P$6)*1000</f>
        <v>0</v>
      </c>
      <c r="Q79" s="211">
        <f>RawCounts400All!R79/(PropCntd400!Q79* Q$5*Q$6)*1000</f>
        <v>0</v>
      </c>
      <c r="R79" s="211">
        <f>RawCounts400All!S79/(PropCntd400!R79* R$5*R$6)*1000</f>
        <v>0</v>
      </c>
      <c r="S79" s="211">
        <f>RawCounts400All!T79/(PropCntd400!S79* S$5*S$6)*1000</f>
        <v>0</v>
      </c>
      <c r="T79" s="211">
        <f>RawCounts400All!U79/(PropCntd400!T79* T$5*T$6)*1000</f>
        <v>0</v>
      </c>
      <c r="U79" s="211">
        <f>RawCounts400All!V79/(PropCntd400!U79* U$5*U$6)*1000</f>
        <v>0</v>
      </c>
      <c r="V79" s="211">
        <f>RawCounts400All!W79/(PropCntd400!V79* V$5*V$6)*1000</f>
        <v>0</v>
      </c>
      <c r="W79" s="211">
        <f>RawCounts400All!X79/(PropCntd400!W79* W$5*W$6)*1000</f>
        <v>0</v>
      </c>
      <c r="X79" s="211">
        <f>RawCounts400All!Y79/(PropCntd400!X79* X$5*X$6)*1000</f>
        <v>0</v>
      </c>
      <c r="Y79" s="211">
        <f>RawCounts400All!Z79/(PropCntd400!Y79* Y$5*Y$6)*1000</f>
        <v>0</v>
      </c>
      <c r="Z79" s="211">
        <f>RawCounts400All!AA79/(PropCntd400!Z79* Z$5*Z$6)*1000</f>
        <v>0</v>
      </c>
      <c r="AA79" s="211">
        <f>RawCounts400All!AB79/(PropCntd400!AA79* AA$5*AA$6)*1000</f>
        <v>0</v>
      </c>
      <c r="AB79" s="211">
        <f>RawCounts400All!AC79/(PropCntd400!AB79* AB$5*AB$6)*1000</f>
        <v>0</v>
      </c>
      <c r="AC79" s="211">
        <f>RawCounts400All!AD79/(PropCntd400!AC79* AC$5*AC$6)*1000</f>
        <v>0</v>
      </c>
      <c r="AD79" s="211">
        <f>RawCounts400All!AE79/(PropCntd400!AD79* AD$5*AD$6)*1000</f>
        <v>0</v>
      </c>
      <c r="AE79" s="211">
        <f>RawCounts400All!AF79/(PropCntd400!AE79* AE$5*AE$6)*1000</f>
        <v>0</v>
      </c>
      <c r="AF79" s="211">
        <f>RawCounts400All!AG79/(PropCntd400!AF79* AF$5*AF$6)*1000</f>
        <v>0</v>
      </c>
      <c r="AG79" s="211">
        <f>RawCounts400All!AH79/(PropCntd400!AG79* AG$5*AG$6)*1000</f>
        <v>0</v>
      </c>
      <c r="AH79" s="211">
        <f>RawCounts400All!AI79/(PropCntd400!AH79* AH$5*AH$6)*1000</f>
        <v>0</v>
      </c>
      <c r="AI79" s="211">
        <f>RawCounts400All!AJ79/(PropCntd400!AI79* AI$5*AI$6)*1000</f>
        <v>9192.4528301886785</v>
      </c>
      <c r="AJ79" s="211">
        <f>RawCounts400All!AK79/(PropCntd400!AJ79* AJ$5*AJ$6)*1000</f>
        <v>7295.59748427673</v>
      </c>
      <c r="AK79" s="211">
        <f>RawCounts400All!AL79/(PropCntd400!AK79* AK$5*AK$6)*1000</f>
        <v>0</v>
      </c>
      <c r="AL79" s="211">
        <f>RawCounts400All!AM79/(PropCntd400!AL79* AL$5*AL$6)*1000</f>
        <v>0</v>
      </c>
      <c r="AM79" s="211">
        <f>RawCounts400All!AN79/(PropCntd400!AM79* AM$5*AM$6)*1000</f>
        <v>0</v>
      </c>
      <c r="AN79" s="211">
        <f>RawCounts400All!AO79/(PropCntd400!AN79* AN$5*AN$6)*1000</f>
        <v>0</v>
      </c>
      <c r="AO79" s="211">
        <f>RawCounts400All!AP79/(PropCntd400!AO79* AO$5*AO$6)*1000</f>
        <v>0</v>
      </c>
      <c r="AP79" s="211">
        <f>RawCounts400All!AQ79/(PropCntd400!AP79* AP$5*AP$6)*1000</f>
        <v>0</v>
      </c>
      <c r="AQ79" s="211">
        <f>RawCounts400All!AR79/(PropCntd400!AQ79* AQ$5*AQ$6)*1000</f>
        <v>0</v>
      </c>
      <c r="AR79" s="211">
        <f>RawCounts400All!AS79/(PropCntd400!AR79* AR$5*AR$6)*1000</f>
        <v>0</v>
      </c>
      <c r="AS79" s="211">
        <f>RawCounts400All!AT79/(PropCntd400!AS79* AS$5*AS$6)*1000</f>
        <v>0</v>
      </c>
      <c r="AT79" s="211">
        <f>RawCounts400All!AU79/(PropCntd400!AT79* AT$5*AT$6)*1000</f>
        <v>0</v>
      </c>
      <c r="AU79" s="211">
        <f>RawCounts400All!AV79/(PropCntd400!AU79* AU$5*AU$6)*1000</f>
        <v>0</v>
      </c>
      <c r="AV79" s="211">
        <f>RawCounts400All!AW79/(PropCntd400!AV79* AV$5*AV$6)*1000</f>
        <v>0</v>
      </c>
      <c r="AW79" s="211">
        <f>RawCounts400All!AX79/(PropCntd400!AW79* AW$5*AW$6)*1000</f>
        <v>0</v>
      </c>
      <c r="AX79" s="211">
        <f>RawCounts400All!AY79/(PropCntd400!AX79* AX$5*AX$6)*1000</f>
        <v>0</v>
      </c>
      <c r="AY79" s="211">
        <f>RawCounts400All!AZ79/(PropCntd400!AY79* AY$5*AY$6)*1000</f>
        <v>0</v>
      </c>
      <c r="AZ79" s="211">
        <f>RawCounts400All!BA79/(PropCntd400!AZ79* AZ$5*AZ$6)*1000</f>
        <v>0</v>
      </c>
      <c r="BA79" s="211">
        <f>RawCounts400All!BB79/(PropCntd400!BA79* BA$5*BA$6)*1000</f>
        <v>0</v>
      </c>
      <c r="BB79" s="211">
        <f>RawCounts400All!BC79/(PropCntd400!BB79* BB$5*BB$6)*1000</f>
        <v>0</v>
      </c>
      <c r="BC79" s="211">
        <f>RawCounts400All!BD79/(PropCntd400!BC79* BC$5*BC$6)*1000</f>
        <v>0</v>
      </c>
      <c r="BD79" s="211">
        <f>RawCounts400All!BE79/(PropCntd400!BD79* BD$5*BD$6)*1000</f>
        <v>0</v>
      </c>
      <c r="BE79" s="211">
        <f>RawCounts400All!BF79/(PropCntd400!BE79* BE$5*BE$6)*1000</f>
        <v>0</v>
      </c>
      <c r="BF79" s="211">
        <f>RawCounts400All!BG79/(PropCntd400!BF79* BF$5*BF$6)*1000</f>
        <v>0</v>
      </c>
      <c r="BG79" s="211">
        <f>RawCounts400All!BH79/(PropCntd400!BG79* BG$5*BG$6)*1000</f>
        <v>0</v>
      </c>
      <c r="BH79" s="211">
        <f>RawCounts400All!BI79/(PropCntd400!BH79* BH$5*BH$6)*1000</f>
        <v>0</v>
      </c>
      <c r="BI79" s="211">
        <f>RawCounts400All!BJ79/(PropCntd400!BI79* BI$5*BI$6)*1000</f>
        <v>0</v>
      </c>
      <c r="BJ79" s="211">
        <f>RawCounts400All!BK79/(PropCntd400!BJ79* BJ$5*BJ$6)*1000</f>
        <v>0</v>
      </c>
      <c r="BK79" s="211">
        <f>RawCounts400All!BL79/(PropCntd400!BK79* BK$5*BK$6)*1000</f>
        <v>0</v>
      </c>
      <c r="BL79" s="211">
        <f>RawCounts400All!BM79/(PropCntd400!BL79* BL$5*BL$6)*1000</f>
        <v>0</v>
      </c>
      <c r="BM79" s="211">
        <f>RawCounts400All!BN79/(PropCntd400!BM79* BM$5*BM$6)*1000</f>
        <v>0</v>
      </c>
      <c r="BN79" s="211">
        <f>RawCounts400All!BO79/(PropCntd400!BN79* BN$5*BN$6)*1000</f>
        <v>0</v>
      </c>
      <c r="BO79" s="211">
        <f>RawCounts400All!BP79/(PropCntd400!BO79* BO$5*BO$6)*1000</f>
        <v>0</v>
      </c>
      <c r="BP79" s="211">
        <f>RawCounts400All!BQ79/(PropCntd400!BP79* BP$5*BP$6)*1000</f>
        <v>0</v>
      </c>
      <c r="BQ79" s="211">
        <f>RawCounts400All!BR79/(PropCntd400!BQ79* BQ$5*BQ$6)*1000</f>
        <v>0</v>
      </c>
      <c r="BR79" s="211">
        <f>RawCounts400All!BS79/(PropCntd400!BR79* BR$5*BR$6)*1000</f>
        <v>0</v>
      </c>
      <c r="BS79" s="47"/>
      <c r="BT79" s="98"/>
    </row>
    <row r="80" spans="1:72" s="37" customFormat="1" ht="16" customHeight="1" x14ac:dyDescent="0.15">
      <c r="A80" s="54" t="s">
        <v>124</v>
      </c>
      <c r="B80" s="54" t="s">
        <v>529</v>
      </c>
      <c r="C80" s="54" t="s">
        <v>535</v>
      </c>
      <c r="D80" s="54" t="s">
        <v>608</v>
      </c>
      <c r="E80" s="38" t="s">
        <v>130</v>
      </c>
      <c r="F80" s="69">
        <v>0.2</v>
      </c>
      <c r="G80" s="69">
        <v>0.4</v>
      </c>
      <c r="H80" s="54">
        <f t="shared" si="3"/>
        <v>4</v>
      </c>
      <c r="I80" s="54">
        <f t="shared" si="3"/>
        <v>8</v>
      </c>
      <c r="J80" s="54"/>
      <c r="K80" s="211">
        <f>RawCounts400All!L80/(PropCntd400!K80* K$5*K$6)*1000</f>
        <v>0</v>
      </c>
      <c r="L80" s="211">
        <f>RawCounts400All!M80/(PropCntd400!L80* L$5*L$6)*1000</f>
        <v>0</v>
      </c>
      <c r="M80" s="211">
        <f>RawCounts400All!N80/(PropCntd400!M80* M$5*M$6)*1000</f>
        <v>0</v>
      </c>
      <c r="N80" s="211">
        <f>RawCounts400All!O80/(PropCntd400!N80* N$5*N$6)*1000</f>
        <v>0</v>
      </c>
      <c r="O80" s="211">
        <f>RawCounts400All!P80/(PropCntd400!O80* O$5*O$6)*1000</f>
        <v>0</v>
      </c>
      <c r="P80" s="211">
        <f>RawCounts400All!Q80/(PropCntd400!P80* P$5*P$6)*1000</f>
        <v>0</v>
      </c>
      <c r="Q80" s="211">
        <f>RawCounts400All!R80/(PropCntd400!Q80* Q$5*Q$6)*1000</f>
        <v>0</v>
      </c>
      <c r="R80" s="211">
        <f>RawCounts400All!S80/(PropCntd400!R80* R$5*R$6)*1000</f>
        <v>0</v>
      </c>
      <c r="S80" s="211">
        <f>RawCounts400All!T80/(PropCntd400!S80* S$5*S$6)*1000</f>
        <v>0</v>
      </c>
      <c r="T80" s="211">
        <f>RawCounts400All!U80/(PropCntd400!T80* T$5*T$6)*1000</f>
        <v>0</v>
      </c>
      <c r="U80" s="211">
        <f>RawCounts400All!V80/(PropCntd400!U80* U$5*U$6)*1000</f>
        <v>0</v>
      </c>
      <c r="V80" s="211">
        <f>RawCounts400All!W80/(PropCntd400!V80* V$5*V$6)*1000</f>
        <v>0</v>
      </c>
      <c r="W80" s="211">
        <f>RawCounts400All!X80/(PropCntd400!W80* W$5*W$6)*1000</f>
        <v>0</v>
      </c>
      <c r="X80" s="211">
        <f>RawCounts400All!Y80/(PropCntd400!X80* X$5*X$6)*1000</f>
        <v>0</v>
      </c>
      <c r="Y80" s="211">
        <f>RawCounts400All!Z80/(PropCntd400!Y80* Y$5*Y$6)*1000</f>
        <v>0</v>
      </c>
      <c r="Z80" s="211">
        <f>RawCounts400All!AA80/(PropCntd400!Z80* Z$5*Z$6)*1000</f>
        <v>0</v>
      </c>
      <c r="AA80" s="211">
        <f>RawCounts400All!AB80/(PropCntd400!AA80* AA$5*AA$6)*1000</f>
        <v>0</v>
      </c>
      <c r="AB80" s="211">
        <f>RawCounts400All!AC80/(PropCntd400!AB80* AB$5*AB$6)*1000</f>
        <v>0</v>
      </c>
      <c r="AC80" s="211">
        <f>RawCounts400All!AD80/(PropCntd400!AC80* AC$5*AC$6)*1000</f>
        <v>0</v>
      </c>
      <c r="AD80" s="211">
        <f>RawCounts400All!AE80/(PropCntd400!AD80* AD$5*AD$6)*1000</f>
        <v>0</v>
      </c>
      <c r="AE80" s="211">
        <f>RawCounts400All!AF80/(PropCntd400!AE80* AE$5*AE$6)*1000</f>
        <v>0</v>
      </c>
      <c r="AF80" s="211">
        <f>RawCounts400All!AG80/(PropCntd400!AF80* AF$5*AF$6)*1000</f>
        <v>0</v>
      </c>
      <c r="AG80" s="211">
        <f>RawCounts400All!AH80/(PropCntd400!AG80* AG$5*AG$6)*1000</f>
        <v>0</v>
      </c>
      <c r="AH80" s="211">
        <f>RawCounts400All!AI80/(PropCntd400!AH80* AH$5*AH$6)*1000</f>
        <v>0</v>
      </c>
      <c r="AI80" s="211">
        <f>RawCounts400All!AJ80/(PropCntd400!AI80* AI$5*AI$6)*1000</f>
        <v>0</v>
      </c>
      <c r="AJ80" s="211">
        <f>RawCounts400All!AK80/(PropCntd400!AJ80* AJ$5*AJ$6)*1000</f>
        <v>0</v>
      </c>
      <c r="AK80" s="211">
        <f>RawCounts400All!AL80/(PropCntd400!AK80* AK$5*AK$6)*1000</f>
        <v>0</v>
      </c>
      <c r="AL80" s="211">
        <f>RawCounts400All!AM80/(PropCntd400!AL80* AL$5*AL$6)*1000</f>
        <v>0</v>
      </c>
      <c r="AM80" s="211">
        <f>RawCounts400All!AN80/(PropCntd400!AM80* AM$5*AM$6)*1000</f>
        <v>0</v>
      </c>
      <c r="AN80" s="211">
        <f>RawCounts400All!AO80/(PropCntd400!AN80* AN$5*AN$6)*1000</f>
        <v>669.5961498221385</v>
      </c>
      <c r="AO80" s="211">
        <f>RawCounts400All!AP80/(PropCntd400!AO80* AO$5*AO$6)*1000</f>
        <v>0</v>
      </c>
      <c r="AP80" s="211">
        <f>RawCounts400All!AQ80/(PropCntd400!AP80* AP$5*AP$6)*1000</f>
        <v>0</v>
      </c>
      <c r="AQ80" s="211">
        <f>RawCounts400All!AR80/(PropCntd400!AQ80* AQ$5*AQ$6)*1000</f>
        <v>0</v>
      </c>
      <c r="AR80" s="211">
        <f>RawCounts400All!AS80/(PropCntd400!AR80* AR$5*AR$6)*1000</f>
        <v>0</v>
      </c>
      <c r="AS80" s="211">
        <f>RawCounts400All!AT80/(PropCntd400!AS80* AS$5*AS$6)*1000</f>
        <v>10692.982456140351</v>
      </c>
      <c r="AT80" s="211">
        <f>RawCounts400All!AU80/(PropCntd400!AT80* AT$5*AT$6)*1000</f>
        <v>0</v>
      </c>
      <c r="AU80" s="211">
        <f>RawCounts400All!AV80/(PropCntd400!AU80* AU$5*AU$6)*1000</f>
        <v>0</v>
      </c>
      <c r="AV80" s="211">
        <f>RawCounts400All!AW80/(PropCntd400!AV80* AV$5*AV$6)*1000</f>
        <v>0</v>
      </c>
      <c r="AW80" s="211">
        <f>RawCounts400All!AX80/(PropCntd400!AW80* AW$5*AW$6)*1000</f>
        <v>0</v>
      </c>
      <c r="AX80" s="211">
        <f>RawCounts400All!AY80/(PropCntd400!AX80* AX$5*AX$6)*1000</f>
        <v>0</v>
      </c>
      <c r="AY80" s="211">
        <f>RawCounts400All!AZ80/(PropCntd400!AY80* AY$5*AY$6)*1000</f>
        <v>0</v>
      </c>
      <c r="AZ80" s="211">
        <f>RawCounts400All!BA80/(PropCntd400!AZ80* AZ$5*AZ$6)*1000</f>
        <v>0</v>
      </c>
      <c r="BA80" s="211">
        <f>RawCounts400All!BB80/(PropCntd400!BA80* BA$5*BA$6)*1000</f>
        <v>0</v>
      </c>
      <c r="BB80" s="211">
        <f>RawCounts400All!BC80/(PropCntd400!BB80* BB$5*BB$6)*1000</f>
        <v>0</v>
      </c>
      <c r="BC80" s="211">
        <f>RawCounts400All!BD80/(PropCntd400!BC80* BC$5*BC$6)*1000</f>
        <v>0</v>
      </c>
      <c r="BD80" s="211">
        <f>RawCounts400All!BE80/(PropCntd400!BD80* BD$5*BD$6)*1000</f>
        <v>0</v>
      </c>
      <c r="BE80" s="211">
        <f>RawCounts400All!BF80/(PropCntd400!BE80* BE$5*BE$6)*1000</f>
        <v>0</v>
      </c>
      <c r="BF80" s="211">
        <f>RawCounts400All!BG80/(PropCntd400!BF80* BF$5*BF$6)*1000</f>
        <v>0</v>
      </c>
      <c r="BG80" s="211">
        <f>RawCounts400All!BH80/(PropCntd400!BG80* BG$5*BG$6)*1000</f>
        <v>0</v>
      </c>
      <c r="BH80" s="211">
        <f>RawCounts400All!BI80/(PropCntd400!BH80* BH$5*BH$6)*1000</f>
        <v>0</v>
      </c>
      <c r="BI80" s="211">
        <f>RawCounts400All!BJ80/(PropCntd400!BI80* BI$5*BI$6)*1000</f>
        <v>0</v>
      </c>
      <c r="BJ80" s="211">
        <f>RawCounts400All!BK80/(PropCntd400!BJ80* BJ$5*BJ$6)*1000</f>
        <v>0</v>
      </c>
      <c r="BK80" s="211">
        <f>RawCounts400All!BL80/(PropCntd400!BK80* BK$5*BK$6)*1000</f>
        <v>28604.382929642445</v>
      </c>
      <c r="BL80" s="211">
        <f>RawCounts400All!BM80/(PropCntd400!BL80* BL$5*BL$6)*1000</f>
        <v>0</v>
      </c>
      <c r="BM80" s="211">
        <f>RawCounts400All!BN80/(PropCntd400!BM80* BM$5*BM$6)*1000</f>
        <v>0</v>
      </c>
      <c r="BN80" s="211">
        <f>RawCounts400All!BO80/(PropCntd400!BN80* BN$5*BN$6)*1000</f>
        <v>0</v>
      </c>
      <c r="BO80" s="211">
        <f>RawCounts400All!BP80/(PropCntd400!BO80* BO$5*BO$6)*1000</f>
        <v>0</v>
      </c>
      <c r="BP80" s="211">
        <f>RawCounts400All!BQ80/(PropCntd400!BP80* BP$5*BP$6)*1000</f>
        <v>0</v>
      </c>
      <c r="BQ80" s="211">
        <f>RawCounts400All!BR80/(PropCntd400!BQ80* BQ$5*BQ$6)*1000</f>
        <v>0</v>
      </c>
      <c r="BR80" s="211">
        <f>RawCounts400All!BS80/(PropCntd400!BR80* BR$5*BR$6)*1000</f>
        <v>0</v>
      </c>
      <c r="BS80" s="47"/>
      <c r="BT80" s="98"/>
    </row>
    <row r="81" spans="1:72" s="37" customFormat="1" ht="16" customHeight="1" x14ac:dyDescent="0.15">
      <c r="A81" s="54" t="s">
        <v>125</v>
      </c>
      <c r="B81" s="54" t="s">
        <v>529</v>
      </c>
      <c r="C81" s="54" t="s">
        <v>535</v>
      </c>
      <c r="D81" s="54" t="s">
        <v>609</v>
      </c>
      <c r="E81" s="38" t="s">
        <v>130</v>
      </c>
      <c r="F81" s="69">
        <v>0.2</v>
      </c>
      <c r="G81" s="69">
        <v>0.5</v>
      </c>
      <c r="H81" s="54">
        <f t="shared" si="3"/>
        <v>4</v>
      </c>
      <c r="I81" s="54">
        <f t="shared" si="3"/>
        <v>10</v>
      </c>
      <c r="J81" s="54"/>
      <c r="K81" s="211">
        <f>RawCounts400All!L81/(PropCntd400!K81* K$5*K$6)*1000</f>
        <v>0</v>
      </c>
      <c r="L81" s="211">
        <f>RawCounts400All!M81/(PropCntd400!L81* L$5*L$6)*1000</f>
        <v>0</v>
      </c>
      <c r="M81" s="211">
        <f>RawCounts400All!N81/(PropCntd400!M81* M$5*M$6)*1000</f>
        <v>0</v>
      </c>
      <c r="N81" s="211">
        <f>RawCounts400All!O81/(PropCntd400!N81* N$5*N$6)*1000</f>
        <v>0</v>
      </c>
      <c r="O81" s="211">
        <f>RawCounts400All!P81/(PropCntd400!O81* O$5*O$6)*1000</f>
        <v>0</v>
      </c>
      <c r="P81" s="211">
        <f>RawCounts400All!Q81/(PropCntd400!P81* P$5*P$6)*1000</f>
        <v>0</v>
      </c>
      <c r="Q81" s="211">
        <f>RawCounts400All!R81/(PropCntd400!Q81* Q$5*Q$6)*1000</f>
        <v>0</v>
      </c>
      <c r="R81" s="211">
        <f>RawCounts400All!S81/(PropCntd400!R81* R$5*R$6)*1000</f>
        <v>0</v>
      </c>
      <c r="S81" s="211">
        <f>RawCounts400All!T81/(PropCntd400!S81* S$5*S$6)*1000</f>
        <v>0</v>
      </c>
      <c r="T81" s="211">
        <f>RawCounts400All!U81/(PropCntd400!T81* T$5*T$6)*1000</f>
        <v>0</v>
      </c>
      <c r="U81" s="211">
        <f>RawCounts400All!V81/(PropCntd400!U81* U$5*U$6)*1000</f>
        <v>0</v>
      </c>
      <c r="V81" s="211">
        <f>RawCounts400All!W81/(PropCntd400!V81* V$5*V$6)*1000</f>
        <v>0</v>
      </c>
      <c r="W81" s="211">
        <f>RawCounts400All!X81/(PropCntd400!W81* W$5*W$6)*1000</f>
        <v>0</v>
      </c>
      <c r="X81" s="211">
        <f>RawCounts400All!Y81/(PropCntd400!X81* X$5*X$6)*1000</f>
        <v>0</v>
      </c>
      <c r="Y81" s="211">
        <f>RawCounts400All!Z81/(PropCntd400!Y81* Y$5*Y$6)*1000</f>
        <v>0</v>
      </c>
      <c r="Z81" s="211">
        <f>RawCounts400All!AA81/(PropCntd400!Z81* Z$5*Z$6)*1000</f>
        <v>0</v>
      </c>
      <c r="AA81" s="211">
        <f>RawCounts400All!AB81/(PropCntd400!AA81* AA$5*AA$6)*1000</f>
        <v>0</v>
      </c>
      <c r="AB81" s="211">
        <f>RawCounts400All!AC81/(PropCntd400!AB81* AB$5*AB$6)*1000</f>
        <v>0</v>
      </c>
      <c r="AC81" s="211">
        <f>RawCounts400All!AD81/(PropCntd400!AC81* AC$5*AC$6)*1000</f>
        <v>13014.577259475218</v>
      </c>
      <c r="AD81" s="211">
        <f>RawCounts400All!AE81/(PropCntd400!AD81* AD$5*AD$6)*1000</f>
        <v>0</v>
      </c>
      <c r="AE81" s="211">
        <f>RawCounts400All!AF81/(PropCntd400!AE81* AE$5*AE$6)*1000</f>
        <v>0</v>
      </c>
      <c r="AF81" s="211">
        <f>RawCounts400All!AG81/(PropCntd400!AF81* AF$5*AF$6)*1000</f>
        <v>0</v>
      </c>
      <c r="AG81" s="211">
        <f>RawCounts400All!AH81/(PropCntd400!AG81* AG$5*AG$6)*1000</f>
        <v>0</v>
      </c>
      <c r="AH81" s="211">
        <f>RawCounts400All!AI81/(PropCntd400!AH81* AH$5*AH$6)*1000</f>
        <v>0</v>
      </c>
      <c r="AI81" s="211">
        <f>RawCounts400All!AJ81/(PropCntd400!AI81* AI$5*AI$6)*1000</f>
        <v>0</v>
      </c>
      <c r="AJ81" s="211">
        <f>RawCounts400All!AK81/(PropCntd400!AJ81* AJ$5*AJ$6)*1000</f>
        <v>0</v>
      </c>
      <c r="AK81" s="211">
        <f>RawCounts400All!AL81/(PropCntd400!AK81* AK$5*AK$6)*1000</f>
        <v>0</v>
      </c>
      <c r="AL81" s="211">
        <f>RawCounts400All!AM81/(PropCntd400!AL81* AL$5*AL$6)*1000</f>
        <v>0</v>
      </c>
      <c r="AM81" s="211">
        <f>RawCounts400All!AN81/(PropCntd400!AM81* AM$5*AM$6)*1000</f>
        <v>0</v>
      </c>
      <c r="AN81" s="211">
        <f>RawCounts400All!AO81/(PropCntd400!AN81* AN$5*AN$6)*1000</f>
        <v>0</v>
      </c>
      <c r="AO81" s="211">
        <f>RawCounts400All!AP81/(PropCntd400!AO81* AO$5*AO$6)*1000</f>
        <v>0</v>
      </c>
      <c r="AP81" s="211">
        <f>RawCounts400All!AQ81/(PropCntd400!AP81* AP$5*AP$6)*1000</f>
        <v>0</v>
      </c>
      <c r="AQ81" s="211">
        <f>RawCounts400All!AR81/(PropCntd400!AQ81* AQ$5*AQ$6)*1000</f>
        <v>0</v>
      </c>
      <c r="AR81" s="211">
        <f>RawCounts400All!AS81/(PropCntd400!AR81* AR$5*AR$6)*1000</f>
        <v>0</v>
      </c>
      <c r="AS81" s="211">
        <f>RawCounts400All!AT81/(PropCntd400!AS81* AS$5*AS$6)*1000</f>
        <v>0</v>
      </c>
      <c r="AT81" s="211">
        <f>RawCounts400All!AU81/(PropCntd400!AT81* AT$5*AT$6)*1000</f>
        <v>0</v>
      </c>
      <c r="AU81" s="211">
        <f>RawCounts400All!AV81/(PropCntd400!AU81* AU$5*AU$6)*1000</f>
        <v>0</v>
      </c>
      <c r="AV81" s="211">
        <f>RawCounts400All!AW81/(PropCntd400!AV81* AV$5*AV$6)*1000</f>
        <v>0</v>
      </c>
      <c r="AW81" s="211">
        <f>RawCounts400All!AX81/(PropCntd400!AW81* AW$5*AW$6)*1000</f>
        <v>0</v>
      </c>
      <c r="AX81" s="211">
        <f>RawCounts400All!AY81/(PropCntd400!AX81* AX$5*AX$6)*1000</f>
        <v>0</v>
      </c>
      <c r="AY81" s="211">
        <f>RawCounts400All!AZ81/(PropCntd400!AY81* AY$5*AY$6)*1000</f>
        <v>0</v>
      </c>
      <c r="AZ81" s="211">
        <f>RawCounts400All!BA81/(PropCntd400!AZ81* AZ$5*AZ$6)*1000</f>
        <v>0</v>
      </c>
      <c r="BA81" s="211">
        <f>RawCounts400All!BB81/(PropCntd400!BA81* BA$5*BA$6)*1000</f>
        <v>0</v>
      </c>
      <c r="BB81" s="211">
        <f>RawCounts400All!BC81/(PropCntd400!BB81* BB$5*BB$6)*1000</f>
        <v>0</v>
      </c>
      <c r="BC81" s="211">
        <f>RawCounts400All!BD81/(PropCntd400!BC81* BC$5*BC$6)*1000</f>
        <v>0</v>
      </c>
      <c r="BD81" s="211">
        <f>RawCounts400All!BE81/(PropCntd400!BD81* BD$5*BD$6)*1000</f>
        <v>0</v>
      </c>
      <c r="BE81" s="211">
        <f>RawCounts400All!BF81/(PropCntd400!BE81* BE$5*BE$6)*1000</f>
        <v>0</v>
      </c>
      <c r="BF81" s="211">
        <f>RawCounts400All!BG81/(PropCntd400!BF81* BF$5*BF$6)*1000</f>
        <v>0</v>
      </c>
      <c r="BG81" s="211">
        <f>RawCounts400All!BH81/(PropCntd400!BG81* BG$5*BG$6)*1000</f>
        <v>0</v>
      </c>
      <c r="BH81" s="211">
        <f>RawCounts400All!BI81/(PropCntd400!BH81* BH$5*BH$6)*1000</f>
        <v>0</v>
      </c>
      <c r="BI81" s="211">
        <f>RawCounts400All!BJ81/(PropCntd400!BI81* BI$5*BI$6)*1000</f>
        <v>0</v>
      </c>
      <c r="BJ81" s="211">
        <f>RawCounts400All!BK81/(PropCntd400!BJ81* BJ$5*BJ$6)*1000</f>
        <v>0</v>
      </c>
      <c r="BK81" s="211">
        <f>RawCounts400All!BL81/(PropCntd400!BK81* BK$5*BK$6)*1000</f>
        <v>0</v>
      </c>
      <c r="BL81" s="211">
        <f>RawCounts400All!BM81/(PropCntd400!BL81* BL$5*BL$6)*1000</f>
        <v>76886.145404663926</v>
      </c>
      <c r="BM81" s="211">
        <f>RawCounts400All!BN81/(PropCntd400!BM81* BM$5*BM$6)*1000</f>
        <v>0</v>
      </c>
      <c r="BN81" s="211">
        <f>RawCounts400All!BO81/(PropCntd400!BN81* BN$5*BN$6)*1000</f>
        <v>0</v>
      </c>
      <c r="BO81" s="211">
        <f>RawCounts400All!BP81/(PropCntd400!BO81* BO$5*BO$6)*1000</f>
        <v>0</v>
      </c>
      <c r="BP81" s="211">
        <f>RawCounts400All!BQ81/(PropCntd400!BP81* BP$5*BP$6)*1000</f>
        <v>0</v>
      </c>
      <c r="BQ81" s="211">
        <f>RawCounts400All!BR81/(PropCntd400!BQ81* BQ$5*BQ$6)*1000</f>
        <v>0</v>
      </c>
      <c r="BR81" s="211">
        <f>RawCounts400All!BS81/(PropCntd400!BR81* BR$5*BR$6)*1000</f>
        <v>0</v>
      </c>
      <c r="BS81" s="47"/>
      <c r="BT81" s="98"/>
    </row>
    <row r="82" spans="1:72" ht="16" customHeight="1" x14ac:dyDescent="0.15">
      <c r="A82" s="89" t="s">
        <v>126</v>
      </c>
      <c r="B82" s="168" t="s">
        <v>529</v>
      </c>
      <c r="C82" s="54" t="s">
        <v>535</v>
      </c>
      <c r="D82" s="168" t="s">
        <v>610</v>
      </c>
      <c r="E82" s="132" t="s">
        <v>130</v>
      </c>
      <c r="F82" s="90">
        <v>0.2</v>
      </c>
      <c r="G82" s="90">
        <v>0.6</v>
      </c>
      <c r="H82" s="91">
        <f t="shared" si="3"/>
        <v>4</v>
      </c>
      <c r="I82" s="91">
        <f t="shared" si="3"/>
        <v>12</v>
      </c>
      <c r="J82" s="91"/>
      <c r="K82" s="211">
        <f>RawCounts400All!L82/(PropCntd400!K82* K$5*K$6)*1000</f>
        <v>0</v>
      </c>
      <c r="L82" s="211">
        <f>RawCounts400All!M82/(PropCntd400!L82* L$5*L$6)*1000</f>
        <v>0</v>
      </c>
      <c r="M82" s="211">
        <f>RawCounts400All!N82/(PropCntd400!M82* M$5*M$6)*1000</f>
        <v>0</v>
      </c>
      <c r="N82" s="211">
        <f>RawCounts400All!O82/(PropCntd400!N82* N$5*N$6)*1000</f>
        <v>0</v>
      </c>
      <c r="O82" s="211">
        <f>RawCounts400All!P82/(PropCntd400!O82* O$5*O$6)*1000</f>
        <v>0</v>
      </c>
      <c r="P82" s="211">
        <f>RawCounts400All!Q82/(PropCntd400!P82* P$5*P$6)*1000</f>
        <v>0</v>
      </c>
      <c r="Q82" s="211">
        <f>RawCounts400All!R82/(PropCntd400!Q82* Q$5*Q$6)*1000</f>
        <v>0</v>
      </c>
      <c r="R82" s="211">
        <f>RawCounts400All!S82/(PropCntd400!R82* R$5*R$6)*1000</f>
        <v>0</v>
      </c>
      <c r="S82" s="211">
        <f>RawCounts400All!T82/(PropCntd400!S82* S$5*S$6)*1000</f>
        <v>0</v>
      </c>
      <c r="T82" s="211">
        <f>RawCounts400All!U82/(PropCntd400!T82* T$5*T$6)*1000</f>
        <v>0</v>
      </c>
      <c r="U82" s="211">
        <f>RawCounts400All!V82/(PropCntd400!U82* U$5*U$6)*1000</f>
        <v>0</v>
      </c>
      <c r="V82" s="211">
        <f>RawCounts400All!W82/(PropCntd400!V82* V$5*V$6)*1000</f>
        <v>839.65014577259467</v>
      </c>
      <c r="W82" s="211">
        <f>RawCounts400All!X82/(PropCntd400!W82* W$5*W$6)*1000</f>
        <v>0</v>
      </c>
      <c r="X82" s="211">
        <f>RawCounts400All!Y82/(PropCntd400!X82* X$5*X$6)*1000</f>
        <v>2011.0608345902463</v>
      </c>
      <c r="Y82" s="211">
        <f>RawCounts400All!Z82/(PropCntd400!Y82* Y$5*Y$6)*1000</f>
        <v>0</v>
      </c>
      <c r="Z82" s="211">
        <f>RawCounts400All!AA82/(PropCntd400!Z82* Z$5*Z$6)*1000</f>
        <v>0</v>
      </c>
      <c r="AA82" s="211">
        <f>RawCounts400All!AB82/(PropCntd400!AA82* AA$5*AA$6)*1000</f>
        <v>0</v>
      </c>
      <c r="AB82" s="211">
        <f>RawCounts400All!AC82/(PropCntd400!AB82* AB$5*AB$6)*1000</f>
        <v>0</v>
      </c>
      <c r="AC82" s="211">
        <f>RawCounts400All!AD82/(PropCntd400!AC82* AC$5*AC$6)*1000</f>
        <v>0</v>
      </c>
      <c r="AD82" s="211">
        <f>RawCounts400All!AE82/(PropCntd400!AD82* AD$5*AD$6)*1000</f>
        <v>0</v>
      </c>
      <c r="AE82" s="211">
        <f>RawCounts400All!AF82/(PropCntd400!AE82* AE$5*AE$6)*1000</f>
        <v>89833.398924308029</v>
      </c>
      <c r="AF82" s="211">
        <f>RawCounts400All!AG82/(PropCntd400!AF82* AF$5*AF$6)*1000</f>
        <v>0</v>
      </c>
      <c r="AG82" s="211">
        <f>RawCounts400All!AH82/(PropCntd400!AG82* AG$5*AG$6)*1000</f>
        <v>0</v>
      </c>
      <c r="AH82" s="211">
        <f>RawCounts400All!AI82/(PropCntd400!AH82* AH$5*AH$6)*1000</f>
        <v>0</v>
      </c>
      <c r="AI82" s="211">
        <f>RawCounts400All!AJ82/(PropCntd400!AI82* AI$5*AI$6)*1000</f>
        <v>0</v>
      </c>
      <c r="AJ82" s="211">
        <f>RawCounts400All!AK82/(PropCntd400!AJ82* AJ$5*AJ$6)*1000</f>
        <v>0</v>
      </c>
      <c r="AK82" s="211">
        <f>RawCounts400All!AL82/(PropCntd400!AK82* AK$5*AK$6)*1000</f>
        <v>0</v>
      </c>
      <c r="AL82" s="211">
        <f>RawCounts400All!AM82/(PropCntd400!AL82* AL$5*AL$6)*1000</f>
        <v>0</v>
      </c>
      <c r="AM82" s="211">
        <f>RawCounts400All!AN82/(PropCntd400!AM82* AM$5*AM$6)*1000</f>
        <v>0</v>
      </c>
      <c r="AN82" s="211">
        <f>RawCounts400All!AO82/(PropCntd400!AN82* AN$5*AN$6)*1000</f>
        <v>0</v>
      </c>
      <c r="AO82" s="211">
        <f>RawCounts400All!AP82/(PropCntd400!AO82* AO$5*AO$6)*1000</f>
        <v>0</v>
      </c>
      <c r="AP82" s="211">
        <f>RawCounts400All!AQ82/(PropCntd400!AP82* AP$5*AP$6)*1000</f>
        <v>0</v>
      </c>
      <c r="AQ82" s="211">
        <f>RawCounts400All!AR82/(PropCntd400!AQ82* AQ$5*AQ$6)*1000</f>
        <v>0</v>
      </c>
      <c r="AR82" s="211">
        <f>RawCounts400All!AS82/(PropCntd400!AR82* AR$5*AR$6)*1000</f>
        <v>0</v>
      </c>
      <c r="AS82" s="211">
        <f>RawCounts400All!AT82/(PropCntd400!AS82* AS$5*AS$6)*1000</f>
        <v>0</v>
      </c>
      <c r="AT82" s="211">
        <f>RawCounts400All!AU82/(PropCntd400!AT82* AT$5*AT$6)*1000</f>
        <v>0</v>
      </c>
      <c r="AU82" s="211">
        <f>RawCounts400All!AV82/(PropCntd400!AU82* AU$5*AU$6)*1000</f>
        <v>0</v>
      </c>
      <c r="AV82" s="211">
        <f>RawCounts400All!AW82/(PropCntd400!AV82* AV$5*AV$6)*1000</f>
        <v>0</v>
      </c>
      <c r="AW82" s="211">
        <f>RawCounts400All!AX82/(PropCntd400!AW82* AW$5*AW$6)*1000</f>
        <v>0</v>
      </c>
      <c r="AX82" s="211">
        <f>RawCounts400All!AY82/(PropCntd400!AX82* AX$5*AX$6)*1000</f>
        <v>0</v>
      </c>
      <c r="AY82" s="211">
        <f>RawCounts400All!AZ82/(PropCntd400!AY82* AY$5*AY$6)*1000</f>
        <v>342982.45614035084</v>
      </c>
      <c r="AZ82" s="211">
        <f>RawCounts400All!BA82/(PropCntd400!AZ82* AZ$5*AZ$6)*1000</f>
        <v>0</v>
      </c>
      <c r="BA82" s="211">
        <f>RawCounts400All!BB82/(PropCntd400!BA82* BA$5*BA$6)*1000</f>
        <v>24110.671936758892</v>
      </c>
      <c r="BB82" s="211">
        <f>RawCounts400All!BC82/(PropCntd400!BB82* BB$5*BB$6)*1000</f>
        <v>0</v>
      </c>
      <c r="BC82" s="211">
        <f>RawCounts400All!BD82/(PropCntd400!BC82* BC$5*BC$6)*1000</f>
        <v>16973.935155753337</v>
      </c>
      <c r="BD82" s="211">
        <f>RawCounts400All!BE82/(PropCntd400!BD82* BD$5*BD$6)*1000</f>
        <v>0</v>
      </c>
      <c r="BE82" s="211">
        <f>RawCounts400All!BF82/(PropCntd400!BE82* BE$5*BE$6)*1000</f>
        <v>0</v>
      </c>
      <c r="BF82" s="211">
        <f>RawCounts400All!BG82/(PropCntd400!BF82* BF$5*BF$6)*1000</f>
        <v>0</v>
      </c>
      <c r="BG82" s="211">
        <f>RawCounts400All!BH82/(PropCntd400!BG82* BG$5*BG$6)*1000</f>
        <v>0</v>
      </c>
      <c r="BH82" s="211">
        <f>RawCounts400All!BI82/(PropCntd400!BH82* BH$5*BH$6)*1000</f>
        <v>0</v>
      </c>
      <c r="BI82" s="211">
        <f>RawCounts400All!BJ82/(PropCntd400!BI82* BI$5*BI$6)*1000</f>
        <v>0</v>
      </c>
      <c r="BJ82" s="211">
        <f>RawCounts400All!BK82/(PropCntd400!BJ82* BJ$5*BJ$6)*1000</f>
        <v>181347.70889487868</v>
      </c>
      <c r="BK82" s="211">
        <f>RawCounts400All!BL82/(PropCntd400!BK82* BK$5*BK$6)*1000</f>
        <v>0</v>
      </c>
      <c r="BL82" s="211">
        <f>RawCounts400All!BM82/(PropCntd400!BL82* BL$5*BL$6)*1000</f>
        <v>18209.876543209877</v>
      </c>
      <c r="BM82" s="211">
        <f>RawCounts400All!BN82/(PropCntd400!BM82* BM$5*BM$6)*1000</f>
        <v>0</v>
      </c>
      <c r="BN82" s="211">
        <f>RawCounts400All!BO82/(PropCntd400!BN82* BN$5*BN$6)*1000</f>
        <v>0</v>
      </c>
      <c r="BO82" s="211">
        <f>RawCounts400All!BP82/(PropCntd400!BO82* BO$5*BO$6)*1000</f>
        <v>18079.096045197741</v>
      </c>
      <c r="BP82" s="211">
        <f>RawCounts400All!BQ82/(PropCntd400!BP82* BP$5*BP$6)*1000</f>
        <v>0</v>
      </c>
      <c r="BQ82" s="211">
        <f>RawCounts400All!BR82/(PropCntd400!BQ82* BQ$5*BQ$6)*1000</f>
        <v>0</v>
      </c>
      <c r="BR82" s="211">
        <f>RawCounts400All!BS82/(PropCntd400!BR82* BR$5*BR$6)*1000</f>
        <v>0</v>
      </c>
      <c r="BS82" s="47"/>
    </row>
    <row r="83" spans="1:72" ht="16" customHeight="1" x14ac:dyDescent="0.15">
      <c r="A83" s="68" t="s">
        <v>127</v>
      </c>
      <c r="B83" s="168" t="s">
        <v>529</v>
      </c>
      <c r="C83" s="54" t="s">
        <v>535</v>
      </c>
      <c r="D83" s="168" t="s">
        <v>611</v>
      </c>
      <c r="E83" s="132" t="s">
        <v>130</v>
      </c>
      <c r="F83" s="69">
        <v>0.2</v>
      </c>
      <c r="G83" s="69">
        <v>1</v>
      </c>
      <c r="H83" s="54">
        <f t="shared" si="3"/>
        <v>4</v>
      </c>
      <c r="I83" s="54">
        <f t="shared" si="3"/>
        <v>20</v>
      </c>
      <c r="J83" s="54"/>
      <c r="K83" s="211">
        <f>RawCounts400All!L83/(PropCntd400!K83* K$5*K$6)*1000</f>
        <v>0</v>
      </c>
      <c r="L83" s="211">
        <f>RawCounts400All!M83/(PropCntd400!L83* L$5*L$6)*1000</f>
        <v>0</v>
      </c>
      <c r="M83" s="211">
        <f>RawCounts400All!N83/(PropCntd400!M83* M$5*M$6)*1000</f>
        <v>0</v>
      </c>
      <c r="N83" s="211">
        <f>RawCounts400All!O83/(PropCntd400!N83* N$5*N$6)*1000</f>
        <v>0</v>
      </c>
      <c r="O83" s="211">
        <f>RawCounts400All!P83/(PropCntd400!O83* O$5*O$6)*1000</f>
        <v>0</v>
      </c>
      <c r="P83" s="211">
        <f>RawCounts400All!Q83/(PropCntd400!P83* P$5*P$6)*1000</f>
        <v>0</v>
      </c>
      <c r="Q83" s="211">
        <f>RawCounts400All!R83/(PropCntd400!Q83* Q$5*Q$6)*1000</f>
        <v>0</v>
      </c>
      <c r="R83" s="211">
        <f>RawCounts400All!S83/(PropCntd400!R83* R$5*R$6)*1000</f>
        <v>0</v>
      </c>
      <c r="S83" s="211">
        <f>RawCounts400All!T83/(PropCntd400!S83* S$5*S$6)*1000</f>
        <v>0</v>
      </c>
      <c r="T83" s="211">
        <f>RawCounts400All!U83/(PropCntd400!T83* T$5*T$6)*1000</f>
        <v>0</v>
      </c>
      <c r="U83" s="211">
        <f>RawCounts400All!V83/(PropCntd400!U83* U$5*U$6)*1000</f>
        <v>0</v>
      </c>
      <c r="V83" s="211">
        <f>RawCounts400All!W83/(PropCntd400!V83* V$5*V$6)*1000</f>
        <v>0</v>
      </c>
      <c r="W83" s="211">
        <f>RawCounts400All!X83/(PropCntd400!W83* W$5*W$6)*1000</f>
        <v>0</v>
      </c>
      <c r="X83" s="211">
        <f>RawCounts400All!Y83/(PropCntd400!X83* X$5*X$6)*1000</f>
        <v>0</v>
      </c>
      <c r="Y83" s="211">
        <f>RawCounts400All!Z83/(PropCntd400!Y83* Y$5*Y$6)*1000</f>
        <v>0</v>
      </c>
      <c r="Z83" s="211">
        <f>RawCounts400All!AA83/(PropCntd400!Z83* Z$5*Z$6)*1000</f>
        <v>4226.5054169816076</v>
      </c>
      <c r="AA83" s="211">
        <f>RawCounts400All!AB83/(PropCntd400!AA83* AA$5*AA$6)*1000</f>
        <v>0</v>
      </c>
      <c r="AB83" s="211">
        <f>RawCounts400All!AC83/(PropCntd400!AB83* AB$5*AB$6)*1000</f>
        <v>7716.1968466316284</v>
      </c>
      <c r="AC83" s="211">
        <f>RawCounts400All!AD83/(PropCntd400!AC83* AC$5*AC$6)*1000</f>
        <v>0</v>
      </c>
      <c r="AD83" s="211">
        <f>RawCounts400All!AE83/(PropCntd400!AD83* AD$5*AD$6)*1000</f>
        <v>4636.2715298885514</v>
      </c>
      <c r="AE83" s="211">
        <f>RawCounts400All!AF83/(PropCntd400!AE83* AE$5*AE$6)*1000</f>
        <v>0</v>
      </c>
      <c r="AF83" s="211">
        <f>RawCounts400All!AG83/(PropCntd400!AF83* AF$5*AF$6)*1000</f>
        <v>0</v>
      </c>
      <c r="AG83" s="211">
        <f>RawCounts400All!AH83/(PropCntd400!AG83* AG$5*AG$6)*1000</f>
        <v>0</v>
      </c>
      <c r="AH83" s="211">
        <f>RawCounts400All!AI83/(PropCntd400!AH83* AH$5*AH$6)*1000</f>
        <v>0</v>
      </c>
      <c r="AI83" s="211">
        <f>RawCounts400All!AJ83/(PropCntd400!AI83* AI$5*AI$6)*1000</f>
        <v>0</v>
      </c>
      <c r="AJ83" s="211">
        <f>RawCounts400All!AK83/(PropCntd400!AJ83* AJ$5*AJ$6)*1000</f>
        <v>0</v>
      </c>
      <c r="AK83" s="211">
        <f>RawCounts400All!AL83/(PropCntd400!AK83* AK$5*AK$6)*1000</f>
        <v>0</v>
      </c>
      <c r="AL83" s="211">
        <f>RawCounts400All!AM83/(PropCntd400!AL83* AL$5*AL$6)*1000</f>
        <v>0</v>
      </c>
      <c r="AM83" s="211">
        <f>RawCounts400All!AN83/(PropCntd400!AM83* AM$5*AM$6)*1000</f>
        <v>0</v>
      </c>
      <c r="AN83" s="211">
        <f>RawCounts400All!AO83/(PropCntd400!AN83* AN$5*AN$6)*1000</f>
        <v>0</v>
      </c>
      <c r="AO83" s="211">
        <f>RawCounts400All!AP83/(PropCntd400!AO83* AO$5*AO$6)*1000</f>
        <v>0</v>
      </c>
      <c r="AP83" s="211">
        <f>RawCounts400All!AQ83/(PropCntd400!AP83* AP$5*AP$6)*1000</f>
        <v>0</v>
      </c>
      <c r="AQ83" s="211">
        <f>RawCounts400All!AR83/(PropCntd400!AQ83* AQ$5*AQ$6)*1000</f>
        <v>0</v>
      </c>
      <c r="AR83" s="211">
        <f>RawCounts400All!AS83/(PropCntd400!AR83* AR$5*AR$6)*1000</f>
        <v>0</v>
      </c>
      <c r="AS83" s="211">
        <f>RawCounts400All!AT83/(PropCntd400!AS83* AS$5*AS$6)*1000</f>
        <v>0</v>
      </c>
      <c r="AT83" s="211">
        <f>RawCounts400All!AU83/(PropCntd400!AT83* AT$5*AT$6)*1000</f>
        <v>0</v>
      </c>
      <c r="AU83" s="211">
        <f>RawCounts400All!AV83/(PropCntd400!AU83* AU$5*AU$6)*1000</f>
        <v>0</v>
      </c>
      <c r="AV83" s="211">
        <f>RawCounts400All!AW83/(PropCntd400!AV83* AV$5*AV$6)*1000</f>
        <v>0</v>
      </c>
      <c r="AW83" s="211">
        <f>RawCounts400All!AX83/(PropCntd400!AW83* AW$5*AW$6)*1000</f>
        <v>0</v>
      </c>
      <c r="AX83" s="211">
        <f>RawCounts400All!AY83/(PropCntd400!AX83* AX$5*AX$6)*1000</f>
        <v>0</v>
      </c>
      <c r="AY83" s="211">
        <f>RawCounts400All!AZ83/(PropCntd400!AY83* AY$5*AY$6)*1000</f>
        <v>0</v>
      </c>
      <c r="AZ83" s="211">
        <f>RawCounts400All!BA83/(PropCntd400!AZ83* AZ$5*AZ$6)*1000</f>
        <v>0</v>
      </c>
      <c r="BA83" s="211">
        <f>RawCounts400All!BB83/(PropCntd400!BA83* BA$5*BA$6)*1000</f>
        <v>0</v>
      </c>
      <c r="BB83" s="211">
        <f>RawCounts400All!BC83/(PropCntd400!BB83* BB$5*BB$6)*1000</f>
        <v>0</v>
      </c>
      <c r="BC83" s="211">
        <f>RawCounts400All!BD83/(PropCntd400!BC83* BC$5*BC$6)*1000</f>
        <v>0</v>
      </c>
      <c r="BD83" s="211">
        <f>RawCounts400All!BE83/(PropCntd400!BD83* BD$5*BD$6)*1000</f>
        <v>0</v>
      </c>
      <c r="BE83" s="211">
        <f>RawCounts400All!BF83/(PropCntd400!BE83* BE$5*BE$6)*1000</f>
        <v>0</v>
      </c>
      <c r="BF83" s="211">
        <f>RawCounts400All!BG83/(PropCntd400!BF83* BF$5*BF$6)*1000</f>
        <v>7178.9473684210525</v>
      </c>
      <c r="BG83" s="211">
        <f>RawCounts400All!BH83/(PropCntd400!BG83* BG$5*BG$6)*1000</f>
        <v>0</v>
      </c>
      <c r="BH83" s="211">
        <f>RawCounts400All!BI83/(PropCntd400!BH83* BH$5*BH$6)*1000</f>
        <v>0</v>
      </c>
      <c r="BI83" s="211">
        <f>RawCounts400All!BJ83/(PropCntd400!BI83* BI$5*BI$6)*1000</f>
        <v>22336.448598130843</v>
      </c>
      <c r="BJ83" s="211">
        <f>RawCounts400All!BK83/(PropCntd400!BJ83* BJ$5*BJ$6)*1000</f>
        <v>0</v>
      </c>
      <c r="BK83" s="211">
        <f>RawCounts400All!BL83/(PropCntd400!BK83* BK$5*BK$6)*1000</f>
        <v>0</v>
      </c>
      <c r="BL83" s="211">
        <f>RawCounts400All!BM83/(PropCntd400!BL83* BL$5*BL$6)*1000</f>
        <v>0</v>
      </c>
      <c r="BM83" s="211">
        <f>RawCounts400All!BN83/(PropCntd400!BM83* BM$5*BM$6)*1000</f>
        <v>0</v>
      </c>
      <c r="BN83" s="211">
        <f>RawCounts400All!BO83/(PropCntd400!BN83* BN$5*BN$6)*1000</f>
        <v>0</v>
      </c>
      <c r="BO83" s="211">
        <f>RawCounts400All!BP83/(PropCntd400!BO83* BO$5*BO$6)*1000</f>
        <v>0</v>
      </c>
      <c r="BP83" s="211">
        <f>RawCounts400All!BQ83/(PropCntd400!BP83* BP$5*BP$6)*1000</f>
        <v>0</v>
      </c>
      <c r="BQ83" s="211">
        <f>RawCounts400All!BR83/(PropCntd400!BQ83* BQ$5*BQ$6)*1000</f>
        <v>0</v>
      </c>
      <c r="BR83" s="211">
        <f>RawCounts400All!BS83/(PropCntd400!BR83* BR$5*BR$6)*1000</f>
        <v>0</v>
      </c>
      <c r="BS83" s="47"/>
    </row>
    <row r="84" spans="1:72" ht="16" customHeight="1" x14ac:dyDescent="0.15">
      <c r="A84" s="68" t="s">
        <v>128</v>
      </c>
      <c r="B84" s="168" t="s">
        <v>529</v>
      </c>
      <c r="C84" s="54" t="s">
        <v>535</v>
      </c>
      <c r="D84" s="168" t="s">
        <v>612</v>
      </c>
      <c r="E84" s="132" t="s">
        <v>130</v>
      </c>
      <c r="F84" s="69">
        <v>0.2</v>
      </c>
      <c r="G84" s="69">
        <v>1.3</v>
      </c>
      <c r="H84" s="54">
        <f t="shared" si="3"/>
        <v>4</v>
      </c>
      <c r="I84" s="54">
        <f t="shared" si="3"/>
        <v>26</v>
      </c>
      <c r="J84" s="54"/>
      <c r="K84" s="211">
        <f>RawCounts400All!L84/(PropCntd400!K84* K$5*K$6)*1000</f>
        <v>0</v>
      </c>
      <c r="L84" s="211">
        <f>RawCounts400All!M84/(PropCntd400!L84* L$5*L$6)*1000</f>
        <v>0</v>
      </c>
      <c r="M84" s="211">
        <f>RawCounts400All!N84/(PropCntd400!M84* M$5*M$6)*1000</f>
        <v>0</v>
      </c>
      <c r="N84" s="211">
        <f>RawCounts400All!O84/(PropCntd400!N84* N$5*N$6)*1000</f>
        <v>0</v>
      </c>
      <c r="O84" s="211">
        <f>RawCounts400All!P84/(PropCntd400!O84* O$5*O$6)*1000</f>
        <v>0</v>
      </c>
      <c r="P84" s="211">
        <f>RawCounts400All!Q84/(PropCntd400!P84* P$5*P$6)*1000</f>
        <v>0</v>
      </c>
      <c r="Q84" s="211">
        <f>RawCounts400All!R84/(PropCntd400!Q84* Q$5*Q$6)*1000</f>
        <v>0</v>
      </c>
      <c r="R84" s="211">
        <f>RawCounts400All!S84/(PropCntd400!R84* R$5*R$6)*1000</f>
        <v>0</v>
      </c>
      <c r="S84" s="211">
        <f>RawCounts400All!T84/(PropCntd400!S84* S$5*S$6)*1000</f>
        <v>0</v>
      </c>
      <c r="T84" s="211">
        <f>RawCounts400All!U84/(PropCntd400!T84* T$5*T$6)*1000</f>
        <v>0</v>
      </c>
      <c r="U84" s="211">
        <f>RawCounts400All!V84/(PropCntd400!U84* U$5*U$6)*1000</f>
        <v>0</v>
      </c>
      <c r="V84" s="211">
        <f>RawCounts400All!W84/(PropCntd400!V84* V$5*V$6)*1000</f>
        <v>0</v>
      </c>
      <c r="W84" s="211">
        <f>RawCounts400All!X84/(PropCntd400!W84* W$5*W$6)*1000</f>
        <v>0</v>
      </c>
      <c r="X84" s="211">
        <f>RawCounts400All!Y84/(PropCntd400!X84* X$5*X$6)*1000</f>
        <v>0</v>
      </c>
      <c r="Y84" s="211">
        <f>RawCounts400All!Z84/(PropCntd400!Y84* Y$5*Y$6)*1000</f>
        <v>0</v>
      </c>
      <c r="Z84" s="211">
        <f>RawCounts400All!AA84/(PropCntd400!Z84* Z$5*Z$6)*1000</f>
        <v>0</v>
      </c>
      <c r="AA84" s="211">
        <f>RawCounts400All!AB84/(PropCntd400!AA84* AA$5*AA$6)*1000</f>
        <v>0</v>
      </c>
      <c r="AB84" s="211">
        <f>RawCounts400All!AC84/(PropCntd400!AB84* AB$5*AB$6)*1000</f>
        <v>0</v>
      </c>
      <c r="AC84" s="211">
        <f>RawCounts400All!AD84/(PropCntd400!AC84* AC$5*AC$6)*1000</f>
        <v>0</v>
      </c>
      <c r="AD84" s="211">
        <f>RawCounts400All!AE84/(PropCntd400!AD84* AD$5*AD$6)*1000</f>
        <v>0</v>
      </c>
      <c r="AE84" s="211">
        <f>RawCounts400All!AF84/(PropCntd400!AE84* AE$5*AE$6)*1000</f>
        <v>0</v>
      </c>
      <c r="AF84" s="211">
        <f>RawCounts400All!AG84/(PropCntd400!AF84* AF$5*AF$6)*1000</f>
        <v>8497.6076555023919</v>
      </c>
      <c r="AG84" s="211">
        <f>RawCounts400All!AH84/(PropCntd400!AG84* AG$5*AG$6)*1000</f>
        <v>19982.158786797503</v>
      </c>
      <c r="AH84" s="211">
        <f>RawCounts400All!AI84/(PropCntd400!AH84* AH$5*AH$6)*1000</f>
        <v>4615.3846153846152</v>
      </c>
      <c r="AI84" s="211">
        <f>RawCounts400All!AJ84/(PropCntd400!AI84* AI$5*AI$6)*1000</f>
        <v>0</v>
      </c>
      <c r="AJ84" s="211">
        <f>RawCounts400All!AK84/(PropCntd400!AJ84* AJ$5*AJ$6)*1000</f>
        <v>0</v>
      </c>
      <c r="AK84" s="211">
        <f>RawCounts400All!AL84/(PropCntd400!AK84* AK$5*AK$6)*1000</f>
        <v>0</v>
      </c>
      <c r="AL84" s="211">
        <f>RawCounts400All!AM84/(PropCntd400!AL84* AL$5*AL$6)*1000</f>
        <v>0</v>
      </c>
      <c r="AM84" s="211">
        <f>RawCounts400All!AN84/(PropCntd400!AM84* AM$5*AM$6)*1000</f>
        <v>0</v>
      </c>
      <c r="AN84" s="211">
        <f>RawCounts400All!AO84/(PropCntd400!AN84* AN$5*AN$6)*1000</f>
        <v>0</v>
      </c>
      <c r="AO84" s="211">
        <f>RawCounts400All!AP84/(PropCntd400!AO84* AO$5*AO$6)*1000</f>
        <v>0</v>
      </c>
      <c r="AP84" s="211">
        <f>RawCounts400All!AQ84/(PropCntd400!AP84* AP$5*AP$6)*1000</f>
        <v>0</v>
      </c>
      <c r="AQ84" s="211">
        <f>RawCounts400All!AR84/(PropCntd400!AQ84* AQ$5*AQ$6)*1000</f>
        <v>0</v>
      </c>
      <c r="AR84" s="211">
        <f>RawCounts400All!AS84/(PropCntd400!AR84* AR$5*AR$6)*1000</f>
        <v>0</v>
      </c>
      <c r="AS84" s="211">
        <f>RawCounts400All!AT84/(PropCntd400!AS84* AS$5*AS$6)*1000</f>
        <v>0</v>
      </c>
      <c r="AT84" s="211">
        <f>RawCounts400All!AU84/(PropCntd400!AT84* AT$5*AT$6)*1000</f>
        <v>0</v>
      </c>
      <c r="AU84" s="211">
        <f>RawCounts400All!AV84/(PropCntd400!AU84* AU$5*AU$6)*1000</f>
        <v>0</v>
      </c>
      <c r="AV84" s="211">
        <f>RawCounts400All!AW84/(PropCntd400!AV84* AV$5*AV$6)*1000</f>
        <v>0</v>
      </c>
      <c r="AW84" s="211">
        <f>RawCounts400All!AX84/(PropCntd400!AW84* AW$5*AW$6)*1000</f>
        <v>0</v>
      </c>
      <c r="AX84" s="211">
        <f>RawCounts400All!AY84/(PropCntd400!AX84* AX$5*AX$6)*1000</f>
        <v>0</v>
      </c>
      <c r="AY84" s="211">
        <f>RawCounts400All!AZ84/(PropCntd400!AY84* AY$5*AY$6)*1000</f>
        <v>0</v>
      </c>
      <c r="AZ84" s="211">
        <f>RawCounts400All!BA84/(PropCntd400!AZ84* AZ$5*AZ$6)*1000</f>
        <v>0</v>
      </c>
      <c r="BA84" s="211">
        <f>RawCounts400All!BB84/(PropCntd400!BA84* BA$5*BA$6)*1000</f>
        <v>0</v>
      </c>
      <c r="BB84" s="211">
        <f>RawCounts400All!BC84/(PropCntd400!BB84* BB$5*BB$6)*1000</f>
        <v>7878.7878787878799</v>
      </c>
      <c r="BC84" s="211">
        <f>RawCounts400All!BD84/(PropCntd400!BC84* BC$5*BC$6)*1000</f>
        <v>0</v>
      </c>
      <c r="BD84" s="211">
        <f>RawCounts400All!BE84/(PropCntd400!BD84* BD$5*BD$6)*1000</f>
        <v>0</v>
      </c>
      <c r="BE84" s="211">
        <f>RawCounts400All!BF84/(PropCntd400!BE84* BE$5*BE$6)*1000</f>
        <v>0</v>
      </c>
      <c r="BF84" s="211">
        <f>RawCounts400All!BG84/(PropCntd400!BF84* BF$5*BF$6)*1000</f>
        <v>0</v>
      </c>
      <c r="BG84" s="211">
        <f>RawCounts400All!BH84/(PropCntd400!BG84* BG$5*BG$6)*1000</f>
        <v>0</v>
      </c>
      <c r="BH84" s="211">
        <f>RawCounts400All!BI84/(PropCntd400!BH84* BH$5*BH$6)*1000</f>
        <v>0</v>
      </c>
      <c r="BI84" s="211">
        <f>RawCounts400All!BJ84/(PropCntd400!BI84* BI$5*BI$6)*1000</f>
        <v>0</v>
      </c>
      <c r="BJ84" s="211">
        <f>RawCounts400All!BK84/(PropCntd400!BJ84* BJ$5*BJ$6)*1000</f>
        <v>0</v>
      </c>
      <c r="BK84" s="211">
        <f>RawCounts400All!BL84/(PropCntd400!BK84* BK$5*BK$6)*1000</f>
        <v>0</v>
      </c>
      <c r="BL84" s="211">
        <f>RawCounts400All!BM84/(PropCntd400!BL84* BL$5*BL$6)*1000</f>
        <v>0</v>
      </c>
      <c r="BM84" s="211">
        <f>RawCounts400All!BN84/(PropCntd400!BM84* BM$5*BM$6)*1000</f>
        <v>0</v>
      </c>
      <c r="BN84" s="211">
        <f>RawCounts400All!BO84/(PropCntd400!BN84* BN$5*BN$6)*1000</f>
        <v>0</v>
      </c>
      <c r="BO84" s="211">
        <f>RawCounts400All!BP84/(PropCntd400!BO84* BO$5*BO$6)*1000</f>
        <v>0</v>
      </c>
      <c r="BP84" s="211">
        <f>RawCounts400All!BQ84/(PropCntd400!BP84* BP$5*BP$6)*1000</f>
        <v>0</v>
      </c>
      <c r="BQ84" s="211">
        <f>RawCounts400All!BR84/(PropCntd400!BQ84* BQ$5*BQ$6)*1000</f>
        <v>0</v>
      </c>
      <c r="BR84" s="211">
        <f>RawCounts400All!BS84/(PropCntd400!BR84* BR$5*BR$6)*1000</f>
        <v>0</v>
      </c>
      <c r="BS84" s="47"/>
    </row>
    <row r="85" spans="1:72" ht="16" customHeight="1" x14ac:dyDescent="0.15">
      <c r="A85" s="148" t="s">
        <v>80</v>
      </c>
      <c r="B85" s="169" t="s">
        <v>529</v>
      </c>
      <c r="C85" s="169" t="s">
        <v>233</v>
      </c>
      <c r="D85" s="169" t="s">
        <v>552</v>
      </c>
      <c r="E85" s="149" t="s">
        <v>131</v>
      </c>
      <c r="F85" s="55"/>
      <c r="G85" s="55"/>
      <c r="H85" s="56">
        <v>5.5</v>
      </c>
      <c r="I85" s="56">
        <v>5.5</v>
      </c>
      <c r="J85" s="56"/>
      <c r="K85" s="211">
        <f>RawCounts400All!L85/(PropCntd400!K85* K$5*K$6)*1000</f>
        <v>30411.750769959723</v>
      </c>
      <c r="L85" s="211">
        <f>RawCounts400All!M85/(PropCntd400!L85* L$5*L$6)*1000</f>
        <v>22002.554278416348</v>
      </c>
      <c r="M85" s="211">
        <f>RawCounts400All!N85/(PropCntd400!M85* M$5*M$6)*1000</f>
        <v>15400.352733686066</v>
      </c>
      <c r="N85" s="211">
        <f>RawCounts400All!O85/(PropCntd400!N85* N$5*N$6)*1000</f>
        <v>16467.205750224617</v>
      </c>
      <c r="O85" s="211">
        <f>RawCounts400All!P85/(PropCntd400!O85* O$5*O$6)*1000</f>
        <v>7873.0158730158737</v>
      </c>
      <c r="P85" s="211">
        <f>RawCounts400All!Q85/(PropCntd400!P85* P$5*P$6)*1000</f>
        <v>10789.115646258506</v>
      </c>
      <c r="Q85" s="211">
        <f>RawCounts400All!R85/(PropCntd400!Q85* Q$5*Q$6)*1000</f>
        <v>7064.9350649350663</v>
      </c>
      <c r="R85" s="211">
        <f>RawCounts400All!S85/(PropCntd400!R85* R$5*R$6)*1000</f>
        <v>30176.366843033509</v>
      </c>
      <c r="S85" s="211">
        <f>RawCounts400All!T85/(PropCntd400!S85* S$5*S$6)*1000</f>
        <v>32942.355889724313</v>
      </c>
      <c r="T85" s="211">
        <f>RawCounts400All!U85/(PropCntd400!T85* T$5*T$6)*1000</f>
        <v>40103.896103896113</v>
      </c>
      <c r="U85" s="211">
        <f>RawCounts400All!V85/(PropCntd400!U85* U$5*U$6)*1000</f>
        <v>51309.631544925673</v>
      </c>
      <c r="V85" s="211">
        <f>RawCounts400All!W85/(PropCntd400!V85* V$5*V$6)*1000</f>
        <v>40093.294460641395</v>
      </c>
      <c r="W85" s="211">
        <f>RawCounts400All!X85/(PropCntd400!W85* W$5*W$6)*1000</f>
        <v>36456.52593021014</v>
      </c>
      <c r="X85" s="211">
        <f>RawCounts400All!Y85/(PropCntd400!X85* X$5*X$6)*1000</f>
        <v>70387.129210658633</v>
      </c>
      <c r="Y85" s="211">
        <f>RawCounts400All!Z85/(PropCntd400!Y85* Y$5*Y$6)*1000</f>
        <v>57307.189542483662</v>
      </c>
      <c r="Z85" s="211">
        <f>RawCounts400All!AA85/(PropCntd400!Z85* Z$5*Z$6)*1000</f>
        <v>51870.748299319726</v>
      </c>
      <c r="AA85" s="211">
        <f>RawCounts400All!AB85/(PropCntd400!AA85* AA$5*AA$6)*1000</f>
        <v>56227.891156462589</v>
      </c>
      <c r="AB85" s="211">
        <f>RawCounts400All!AC85/(PropCntd400!AB85* AB$5*AB$6)*1000</f>
        <v>33098.423315814623</v>
      </c>
      <c r="AC85" s="211">
        <f>RawCounts400All!AD85/(PropCntd400!AC85* AC$5*AC$6)*1000</f>
        <v>43871.720116618075</v>
      </c>
      <c r="AD85" s="211">
        <f>RawCounts400All!AE85/(PropCntd400!AD85* AD$5*AD$6)*1000</f>
        <v>34139.817629179335</v>
      </c>
      <c r="AE85" s="211">
        <f>RawCounts400All!AF85/(PropCntd400!AE85* AE$5*AE$6)*1000</f>
        <v>99908.172635445386</v>
      </c>
      <c r="AF85" s="211">
        <f>RawCounts400All!AG85/(PropCntd400!AF85* AF$5*AF$6)*1000</f>
        <v>27100.478468899521</v>
      </c>
      <c r="AG85" s="211">
        <f>RawCounts400All!AH85/(PropCntd400!AG85* AG$5*AG$6)*1000</f>
        <v>29735.355337496279</v>
      </c>
      <c r="AH85" s="211">
        <f>RawCounts400All!AI85/(PropCntd400!AH85* AH$5*AH$6)*1000</f>
        <v>14769.230769230766</v>
      </c>
      <c r="AI85" s="211">
        <f>RawCounts400All!AJ85/(PropCntd400!AI85* AI$5*AI$6)*1000</f>
        <v>26920.75471698113</v>
      </c>
      <c r="AJ85" s="211">
        <f>RawCounts400All!AK85/(PropCntd400!AJ85* AJ$5*AJ$6)*1000</f>
        <v>49026.415094339623</v>
      </c>
      <c r="AK85" s="211">
        <f>RawCounts400All!AL85/(PropCntd400!AK85* AK$5*AK$6)*1000</f>
        <v>29062.96296296296</v>
      </c>
      <c r="AL85" s="211">
        <f>RawCounts400All!AM85/(PropCntd400!AL85* AL$5*AL$6)*1000</f>
        <v>13195.91836734694</v>
      </c>
      <c r="AM85" s="211">
        <f>RawCounts400All!AN85/(PropCntd400!AM85* AM$5*AM$6)*1000</f>
        <v>25271.428571428569</v>
      </c>
      <c r="AN85" s="211">
        <f>RawCounts400All!AO85/(PropCntd400!AN85* AN$5*AN$6)*1000</f>
        <v>69972.797656413473</v>
      </c>
      <c r="AO85" s="211">
        <f>RawCounts400All!AP85/(PropCntd400!AO85* AO$5*AO$6)*1000</f>
        <v>217800.71456927355</v>
      </c>
      <c r="AP85" s="211">
        <f>RawCounts400All!AQ85/(PropCntd400!AP85* AP$5*AP$6)*1000</f>
        <v>158658.39243498817</v>
      </c>
      <c r="AQ85" s="211">
        <f>RawCounts400All!AR85/(PropCntd400!AQ85* AQ$5*AQ$6)*1000</f>
        <v>164411.63003663003</v>
      </c>
      <c r="AR85" s="211">
        <f>RawCounts400All!AS85/(PropCntd400!AR85* AR$5*AR$6)*1000</f>
        <v>118366.66666666664</v>
      </c>
      <c r="AS85" s="211">
        <f>RawCounts400All!AT85/(PropCntd400!AS85* AS$5*AS$6)*1000</f>
        <v>117041.66666666666</v>
      </c>
      <c r="AT85" s="211">
        <f>RawCounts400All!AU85/(PropCntd400!AT85* AT$5*AT$6)*1000</f>
        <v>95333.333333333343</v>
      </c>
      <c r="AU85" s="211">
        <f>RawCounts400All!AV85/(PropCntd400!AU85* AU$5*AU$6)*1000</f>
        <v>155685.13119533527</v>
      </c>
      <c r="AV85" s="211">
        <f>RawCounts400All!AW85/(PropCntd400!AV85* AV$5*AV$6)*1000</f>
        <v>59940.059940059946</v>
      </c>
      <c r="AW85" s="211">
        <f>RawCounts400All!AX85/(PropCntd400!AW85* AW$5*AW$6)*1000</f>
        <v>63717.996289424867</v>
      </c>
      <c r="AX85" s="211">
        <f>RawCounts400All!AY85/(PropCntd400!AX85* AX$5*AX$6)*1000</f>
        <v>127833.33333333333</v>
      </c>
      <c r="AY85" s="211">
        <f>RawCounts400All!AZ85/(PropCntd400!AY85* AY$5*AY$6)*1000</f>
        <v>621403.50877192977</v>
      </c>
      <c r="AZ85" s="211">
        <f>RawCounts400All!BA85/(PropCntd400!AZ85* AZ$5*AZ$6)*1000</f>
        <v>29426.222561234001</v>
      </c>
      <c r="BA85" s="211">
        <f>RawCounts400All!BB85/(PropCntd400!BA85* BA$5*BA$6)*1000</f>
        <v>26580.656185919346</v>
      </c>
      <c r="BB85" s="211">
        <f>RawCounts400All!BC85/(PropCntd400!BB85* BB$5*BB$6)*1000</f>
        <v>21616.161616161618</v>
      </c>
      <c r="BC85" s="211">
        <f>RawCounts400All!BD85/(PropCntd400!BC85* BC$5*BC$6)*1000</f>
        <v>42148.760330578509</v>
      </c>
      <c r="BD85" s="211">
        <f>RawCounts400All!BE85/(PropCntd400!BD85* BD$5*BD$6)*1000</f>
        <v>31792.207792207795</v>
      </c>
      <c r="BE85" s="211">
        <f>RawCounts400All!BF85/(PropCntd400!BE85* BE$5*BE$6)*1000</f>
        <v>20032.738095238095</v>
      </c>
      <c r="BF85" s="211">
        <f>RawCounts400All!BG85/(PropCntd400!BF85* BF$5*BF$6)*1000</f>
        <v>51642.105263157893</v>
      </c>
      <c r="BG85" s="211">
        <f>RawCounts400All!BH85/(PropCntd400!BG85* BG$5*BG$6)*1000</f>
        <v>20804.953560371516</v>
      </c>
      <c r="BH85" s="211">
        <f>RawCounts400All!BI85/(PropCntd400!BH85* BH$5*BH$6)*1000</f>
        <v>27913.533834586466</v>
      </c>
      <c r="BI85" s="211">
        <f>RawCounts400All!BJ85/(PropCntd400!BI85* BI$5*BI$6)*1000</f>
        <v>238255.45171339565</v>
      </c>
      <c r="BJ85" s="211">
        <f>RawCounts400All!BK85/(PropCntd400!BJ85* BJ$5*BJ$6)*1000</f>
        <v>176657.68194070077</v>
      </c>
      <c r="BK85" s="211">
        <f>RawCounts400All!BL85/(PropCntd400!BK85* BK$5*BK$6)*1000</f>
        <v>167012.68742791234</v>
      </c>
      <c r="BL85" s="211">
        <f>RawCounts400All!BM85/(PropCntd400!BL85* BL$5*BL$6)*1000</f>
        <v>254938.27160493832</v>
      </c>
      <c r="BM85" s="211">
        <f>RawCounts400All!BN85/(PropCntd400!BM85* BM$5*BM$6)*1000</f>
        <v>207272.72727272726</v>
      </c>
      <c r="BN85" s="211">
        <f>RawCounts400All!BO85/(PropCntd400!BN85* BN$5*BN$6)*1000</f>
        <v>183213.11475409838</v>
      </c>
      <c r="BO85" s="211">
        <f>RawCounts400All!BP85/(PropCntd400!BO85* BO$5*BO$6)*1000</f>
        <v>245875.70621468924</v>
      </c>
      <c r="BP85" s="211">
        <f>RawCounts400All!BQ85/(PropCntd400!BP85* BP$5*BP$6)*1000</f>
        <v>122566.03773584904</v>
      </c>
      <c r="BQ85" s="211">
        <f>RawCounts400All!BR85/(PropCntd400!BQ85* BQ$5*BQ$6)*1000</f>
        <v>118642.53393665157</v>
      </c>
      <c r="BR85" s="211">
        <f>RawCounts400All!BS85/(PropCntd400!BR85* BR$5*BR$6)*1000</f>
        <v>117473.68421052632</v>
      </c>
      <c r="BS85" s="47"/>
    </row>
    <row r="86" spans="1:72" ht="16" customHeight="1" x14ac:dyDescent="0.15">
      <c r="A86" s="136" t="s">
        <v>81</v>
      </c>
      <c r="B86" s="97" t="s">
        <v>529</v>
      </c>
      <c r="C86" s="97" t="s">
        <v>233</v>
      </c>
      <c r="D86" s="97" t="s">
        <v>553</v>
      </c>
      <c r="E86" s="149" t="s">
        <v>131</v>
      </c>
      <c r="F86" s="139"/>
      <c r="G86" s="139"/>
      <c r="H86" s="140">
        <v>9.5</v>
      </c>
      <c r="I86" s="140">
        <v>9.5</v>
      </c>
      <c r="J86" s="140"/>
      <c r="K86" s="211">
        <f>RawCounts400All!L86/(PropCntd400!K86* K$5*K$6)*1000</f>
        <v>6210.8505093579715</v>
      </c>
      <c r="L86" s="211">
        <f>RawCounts400All!M86/(PropCntd400!L86* L$5*L$6)*1000</f>
        <v>3767.5606641123886</v>
      </c>
      <c r="M86" s="211">
        <f>RawCounts400All!N86/(PropCntd400!M86* M$5*M$6)*1000</f>
        <v>1456.7901234567901</v>
      </c>
      <c r="N86" s="211">
        <f>RawCounts400All!O86/(PropCntd400!N86* N$5*N$6)*1000</f>
        <v>3543.5759209344114</v>
      </c>
      <c r="O86" s="211">
        <f>RawCounts400All!P86/(PropCntd400!O86* O$5*O$6)*1000</f>
        <v>2071.8462823725986</v>
      </c>
      <c r="P86" s="211">
        <f>RawCounts400All!Q86/(PropCntd400!P86* P$5*P$6)*1000</f>
        <v>2282.3129251700684</v>
      </c>
      <c r="Q86" s="211">
        <f>RawCounts400All!R86/(PropCntd400!Q86* Q$5*Q$6)*1000</f>
        <v>1454.5454545454547</v>
      </c>
      <c r="R86" s="211">
        <f>RawCounts400All!S86/(PropCntd400!R86* R$5*R$6)*1000</f>
        <v>7492.063492063492</v>
      </c>
      <c r="S86" s="211">
        <f>RawCounts400All!T86/(PropCntd400!S86* S$5*S$6)*1000</f>
        <v>6837.0927318295753</v>
      </c>
      <c r="T86" s="211">
        <f>RawCounts400All!U86/(PropCntd400!T86* T$5*T$6)*1000</f>
        <v>6025.9740259740274</v>
      </c>
      <c r="U86" s="211">
        <f>RawCounts400All!V86/(PropCntd400!U86* U$5*U$6)*1000</f>
        <v>13145.442792501617</v>
      </c>
      <c r="V86" s="211">
        <f>RawCounts400All!W86/(PropCntd400!V86* V$5*V$6)*1000</f>
        <v>2938.7755102040815</v>
      </c>
      <c r="W86" s="211">
        <f>RawCounts400All!X86/(PropCntd400!W86* W$5*W$6)*1000</f>
        <v>3585.8877964141125</v>
      </c>
      <c r="X86" s="211">
        <f>RawCounts400All!Y86/(PropCntd400!X86* X$5*X$6)*1000</f>
        <v>2815.4851684263444</v>
      </c>
      <c r="Y86" s="211">
        <f>RawCounts400All!Z86/(PropCntd400!Y86* Y$5*Y$6)*1000</f>
        <v>2300.6535947712418</v>
      </c>
      <c r="Z86" s="211">
        <f>RawCounts400All!AA86/(PropCntd400!Z86* Z$5*Z$6)*1000</f>
        <v>4802.847064751827</v>
      </c>
      <c r="AA86" s="211">
        <f>RawCounts400All!AB86/(PropCntd400!AA86* AA$5*AA$6)*1000</f>
        <v>2904.761904761905</v>
      </c>
      <c r="AB86" s="211">
        <f>RawCounts400All!AC86/(PropCntd400!AB86* AB$5*AB$6)*1000</f>
        <v>1421.4046822742475</v>
      </c>
      <c r="AC86" s="211">
        <f>RawCounts400All!AD86/(PropCntd400!AC86* AC$5*AC$6)*1000</f>
        <v>4198.2507288629731</v>
      </c>
      <c r="AD86" s="211">
        <f>RawCounts400All!AE86/(PropCntd400!AD86* AD$5*AD$6)*1000</f>
        <v>4214.7922998986833</v>
      </c>
      <c r="AE86" s="211">
        <f>RawCounts400All!AF86/(PropCntd400!AE86* AE$5*AE$6)*1000</f>
        <v>94031.22130394858</v>
      </c>
      <c r="AF86" s="211">
        <f>RawCounts400All!AG86/(PropCntd400!AF86* AF$5*AF$6)*1000</f>
        <v>8727.2727272727261</v>
      </c>
      <c r="AG86" s="211">
        <f>RawCounts400All!AH86/(PropCntd400!AG86* AG$5*AG$6)*1000</f>
        <v>3092.4769550996134</v>
      </c>
      <c r="AH86" s="211">
        <f>RawCounts400All!AI86/(PropCntd400!AH86* AH$5*AH$6)*1000</f>
        <v>3923.0769230769224</v>
      </c>
      <c r="AI86" s="211">
        <f>RawCounts400All!AJ86/(PropCntd400!AI86* AI$5*AI$6)*1000</f>
        <v>3501.8867924528299</v>
      </c>
      <c r="AJ86" s="211">
        <f>RawCounts400All!AK86/(PropCntd400!AJ86* AJ$5*AJ$6)*1000</f>
        <v>2334.5911949685537</v>
      </c>
      <c r="AK86" s="211">
        <f>RawCounts400All!AL86/(PropCntd400!AK86* AK$5*AK$6)*1000</f>
        <v>874.07407407407402</v>
      </c>
      <c r="AL86" s="211">
        <f>RawCounts400All!AM86/(PropCntd400!AL86* AL$5*AL$6)*1000</f>
        <v>1991.8367346938776</v>
      </c>
      <c r="AM86" s="211">
        <f>RawCounts400All!AN86/(PropCntd400!AM86* AM$5*AM$6)*1000</f>
        <v>580.95238095238085</v>
      </c>
      <c r="AN86" s="211">
        <f>RawCounts400All!AO86/(PropCntd400!AN86* AN$5*AN$6)*1000</f>
        <v>5021.9711236660387</v>
      </c>
      <c r="AO86" s="211">
        <f>RawCounts400All!AP86/(PropCntd400!AO86* AO$5*AO$6)*1000</f>
        <v>57512.534368429566</v>
      </c>
      <c r="AP86" s="211">
        <f>RawCounts400All!AQ86/(PropCntd400!AP86* AP$5*AP$6)*1000</f>
        <v>13587.15938783128</v>
      </c>
      <c r="AQ86" s="211">
        <f>RawCounts400All!AR86/(PropCntd400!AQ86* AQ$5*AQ$6)*1000</f>
        <v>2905.7017543859647</v>
      </c>
      <c r="AR86" s="211">
        <f>RawCounts400All!AS86/(PropCntd400!AR86* AR$5*AR$6)*1000</f>
        <v>3719.2982456140353</v>
      </c>
      <c r="AS86" s="211">
        <f>RawCounts400All!AT86/(PropCntd400!AS86* AS$5*AS$6)*1000</f>
        <v>3254.385964912281</v>
      </c>
      <c r="AT86" s="211">
        <f>RawCounts400All!AU86/(PropCntd400!AT86* AT$5*AT$6)*1000</f>
        <v>8580</v>
      </c>
      <c r="AU86" s="211">
        <f>RawCounts400All!AV86/(PropCntd400!AU86* AU$5*AU$6)*1000</f>
        <v>5800.2148227712132</v>
      </c>
      <c r="AV86" s="211">
        <f>RawCounts400All!AW86/(PropCntd400!AV86* AV$5*AV$6)*1000</f>
        <v>2972.0279720279727</v>
      </c>
      <c r="AW86" s="211">
        <f>RawCounts400All!AX86/(PropCntd400!AW86* AW$5*AW$6)*1000</f>
        <v>4007.4211502782937</v>
      </c>
      <c r="AX86" s="211">
        <f>RawCounts400All!AY86/(PropCntd400!AX86* AX$5*AX$6)*1000</f>
        <v>9833.3333333333321</v>
      </c>
      <c r="AY86" s="211">
        <f>RawCounts400All!AZ86/(PropCntd400!AY86* AY$5*AY$6)*1000</f>
        <v>0</v>
      </c>
      <c r="AZ86" s="211">
        <f>RawCounts400All!BA86/(PropCntd400!AZ86* AZ$5*AZ$6)*1000</f>
        <v>4028.5899935022744</v>
      </c>
      <c r="BA86" s="211">
        <f>RawCounts400All!BB86/(PropCntd400!BA86* BA$5*BA$6)*1000</f>
        <v>2676.3776763776764</v>
      </c>
      <c r="BB86" s="211">
        <f>RawCounts400All!BC86/(PropCntd400!BB86* BB$5*BB$6)*1000</f>
        <v>8888.8888888888887</v>
      </c>
      <c r="BC86" s="211">
        <f>RawCounts400All!BD86/(PropCntd400!BC86* BC$5*BC$6)*1000</f>
        <v>1716.4653528289894</v>
      </c>
      <c r="BD86" s="211">
        <f>RawCounts400All!BE86/(PropCntd400!BD86* BD$5*BD$6)*1000</f>
        <v>1870.1298701298704</v>
      </c>
      <c r="BE86" s="211">
        <f>RawCounts400All!BF86/(PropCntd400!BE86* BE$5*BE$6)*1000</f>
        <v>2366.0714285714284</v>
      </c>
      <c r="BF86" s="211">
        <f>RawCounts400All!BG86/(PropCntd400!BF86* BF$5*BF$6)*1000</f>
        <v>8105.2631578947367</v>
      </c>
      <c r="BG86" s="211">
        <f>RawCounts400All!BH86/(PropCntd400!BG86* BG$5*BG$6)*1000</f>
        <v>4392.1568627450979</v>
      </c>
      <c r="BH86" s="211">
        <f>RawCounts400All!BI86/(PropCntd400!BH86* BH$5*BH$6)*1000</f>
        <v>8511.9047619047633</v>
      </c>
      <c r="BI86" s="211">
        <f>RawCounts400All!BJ86/(PropCntd400!BI86* BI$5*BI$6)*1000</f>
        <v>119127.72585669783</v>
      </c>
      <c r="BJ86" s="211">
        <f>RawCounts400All!BK86/(PropCntd400!BJ86* BJ$5*BJ$6)*1000</f>
        <v>23450.134770889483</v>
      </c>
      <c r="BK86" s="211">
        <f>RawCounts400All!BL86/(PropCntd400!BK86* BK$5*BK$6)*1000</f>
        <v>18454.440599769321</v>
      </c>
      <c r="BL86" s="211">
        <f>RawCounts400All!BM86/(PropCntd400!BL86* BL$5*BL$6)*1000</f>
        <v>23268.175582990396</v>
      </c>
      <c r="BM86" s="211">
        <f>RawCounts400All!BN86/(PropCntd400!BM86* BM$5*BM$6)*1000</f>
        <v>10765.55023923445</v>
      </c>
      <c r="BN86" s="211">
        <f>RawCounts400All!BO86/(PropCntd400!BN86* BN$5*BN$6)*1000</f>
        <v>24043.715846994543</v>
      </c>
      <c r="BO86" s="211">
        <f>RawCounts400All!BP86/(PropCntd400!BO86* BO$5*BO$6)*1000</f>
        <v>49265.536723163837</v>
      </c>
      <c r="BP86" s="211">
        <f>RawCounts400All!BQ86/(PropCntd400!BP86* BP$5*BP$6)*1000</f>
        <v>40490.566037735836</v>
      </c>
      <c r="BQ86" s="211">
        <f>RawCounts400All!BR86/(PropCntd400!BQ86* BQ$5*BQ$6)*1000</f>
        <v>78665.158371040714</v>
      </c>
      <c r="BR86" s="211">
        <f>RawCounts400All!BS86/(PropCntd400!BR86* BR$5*BR$6)*1000</f>
        <v>35010.964912280702</v>
      </c>
      <c r="BS86" s="47"/>
    </row>
    <row r="87" spans="1:72" s="37" customFormat="1" ht="16" customHeight="1" x14ac:dyDescent="0.15">
      <c r="A87" s="148" t="s">
        <v>82</v>
      </c>
      <c r="B87" s="97" t="s">
        <v>529</v>
      </c>
      <c r="C87" s="97" t="s">
        <v>233</v>
      </c>
      <c r="D87" s="97" t="s">
        <v>554</v>
      </c>
      <c r="E87" s="149" t="s">
        <v>131</v>
      </c>
      <c r="F87" s="55"/>
      <c r="G87" s="55"/>
      <c r="H87" s="56">
        <v>14</v>
      </c>
      <c r="I87" s="56">
        <v>14</v>
      </c>
      <c r="J87" s="56"/>
      <c r="K87" s="211">
        <f>RawCounts400All!L87/(PropCntd400!K87* K$5*K$6)*1000</f>
        <v>0</v>
      </c>
      <c r="L87" s="211">
        <f>RawCounts400All!M87/(PropCntd400!L87* L$5*L$6)*1000</f>
        <v>0</v>
      </c>
      <c r="M87" s="211">
        <f>RawCounts400All!N87/(PropCntd400!M87* M$5*M$6)*1000</f>
        <v>0</v>
      </c>
      <c r="N87" s="211">
        <f>RawCounts400All!O87/(PropCntd400!N87* N$5*N$6)*1000</f>
        <v>0</v>
      </c>
      <c r="O87" s="211">
        <f>RawCounts400All!P87/(PropCntd400!O87* O$5*O$6)*1000</f>
        <v>0</v>
      </c>
      <c r="P87" s="211">
        <f>RawCounts400All!Q87/(PropCntd400!P87* P$5*P$6)*1000</f>
        <v>0</v>
      </c>
      <c r="Q87" s="211">
        <f>RawCounts400All!R87/(PropCntd400!Q87* Q$5*Q$6)*1000</f>
        <v>0</v>
      </c>
      <c r="R87" s="211">
        <f>RawCounts400All!S87/(PropCntd400!R87* R$5*R$6)*1000</f>
        <v>832.45149911816577</v>
      </c>
      <c r="S87" s="211">
        <f>RawCounts400All!T87/(PropCntd400!S87* S$5*S$6)*1000</f>
        <v>0</v>
      </c>
      <c r="T87" s="211">
        <f>RawCounts400All!U87/(PropCntd400!T87* T$5*T$6)*1000</f>
        <v>831.16883116883139</v>
      </c>
      <c r="U87" s="211">
        <f>RawCounts400All!V87/(PropCntd400!U87* U$5*U$6)*1000</f>
        <v>5300.5817711700074</v>
      </c>
      <c r="V87" s="211">
        <f>RawCounts400All!W87/(PropCntd400!V87* V$5*V$6)*1000</f>
        <v>0</v>
      </c>
      <c r="W87" s="211">
        <f>RawCounts400All!X87/(PropCntd400!W87* W$5*W$6)*1000</f>
        <v>0</v>
      </c>
      <c r="X87" s="211">
        <f>RawCounts400All!Y87/(PropCntd400!X87* X$5*X$6)*1000</f>
        <v>0</v>
      </c>
      <c r="Y87" s="211">
        <f>RawCounts400All!Z87/(PropCntd400!Y87* Y$5*Y$6)*1000</f>
        <v>0</v>
      </c>
      <c r="Z87" s="211">
        <f>RawCounts400All!AA87/(PropCntd400!Z87* Z$5*Z$6)*1000</f>
        <v>0</v>
      </c>
      <c r="AA87" s="211">
        <f>RawCounts400All!AB87/(PropCntd400!AA87* AA$5*AA$6)*1000</f>
        <v>0</v>
      </c>
      <c r="AB87" s="211">
        <f>RawCounts400All!AC87/(PropCntd400!AB87* AB$5*AB$6)*1000</f>
        <v>0</v>
      </c>
      <c r="AC87" s="211">
        <f>RawCounts400All!AD87/(PropCntd400!AC87* AC$5*AC$6)*1000</f>
        <v>0</v>
      </c>
      <c r="AD87" s="211">
        <f>RawCounts400All!AE87/(PropCntd400!AD87* AD$5*AD$6)*1000</f>
        <v>0</v>
      </c>
      <c r="AE87" s="211">
        <f>RawCounts400All!AF87/(PropCntd400!AE87* AE$5*AE$6)*1000</f>
        <v>31343.740434649524</v>
      </c>
      <c r="AF87" s="211">
        <f>RawCounts400All!AG87/(PropCntd400!AF87* AF$5*AF$6)*1000</f>
        <v>0</v>
      </c>
      <c r="AG87" s="211">
        <f>RawCounts400All!AH87/(PropCntd400!AG87* AG$5*AG$6)*1000</f>
        <v>0</v>
      </c>
      <c r="AH87" s="211">
        <f>RawCounts400All!AI87/(PropCntd400!AH87* AH$5*AH$6)*1000</f>
        <v>0</v>
      </c>
      <c r="AI87" s="211">
        <f>RawCounts400All!AJ87/(PropCntd400!AI87* AI$5*AI$6)*1000</f>
        <v>0</v>
      </c>
      <c r="AJ87" s="211">
        <f>RawCounts400All!AK87/(PropCntd400!AJ87* AJ$5*AJ$6)*1000</f>
        <v>0</v>
      </c>
      <c r="AK87" s="211">
        <f>RawCounts400All!AL87/(PropCntd400!AK87* AK$5*AK$6)*1000</f>
        <v>0</v>
      </c>
      <c r="AL87" s="211">
        <f>RawCounts400All!AM87/(PropCntd400!AL87* AL$5*AL$6)*1000</f>
        <v>0</v>
      </c>
      <c r="AM87" s="211">
        <f>RawCounts400All!AN87/(PropCntd400!AM87* AM$5*AM$6)*1000</f>
        <v>0</v>
      </c>
      <c r="AN87" s="211">
        <f>RawCounts400All!AO87/(PropCntd400!AN87* AN$5*AN$6)*1000</f>
        <v>0</v>
      </c>
      <c r="AO87" s="211">
        <f>RawCounts400All!AP87/(PropCntd400!AO87* AO$5*AO$6)*1000</f>
        <v>0</v>
      </c>
      <c r="AP87" s="211">
        <f>RawCounts400All!AQ87/(PropCntd400!AP87* AP$5*AP$6)*1000</f>
        <v>727.88353863381849</v>
      </c>
      <c r="AQ87" s="211">
        <f>RawCounts400All!AR87/(PropCntd400!AQ87* AQ$5*AQ$6)*1000</f>
        <v>0</v>
      </c>
      <c r="AR87" s="211">
        <f>RawCounts400All!AS87/(PropCntd400!AR87* AR$5*AR$6)*1000</f>
        <v>0</v>
      </c>
      <c r="AS87" s="211">
        <f>RawCounts400All!AT87/(PropCntd400!AS87* AS$5*AS$6)*1000</f>
        <v>1859.6491228070176</v>
      </c>
      <c r="AT87" s="211">
        <f>RawCounts400All!AU87/(PropCntd400!AT87* AT$5*AT$6)*1000</f>
        <v>1539.9999999999998</v>
      </c>
      <c r="AU87" s="211">
        <f>RawCounts400All!AV87/(PropCntd400!AU87* AU$5*AU$6)*1000</f>
        <v>644.46831364124591</v>
      </c>
      <c r="AV87" s="211">
        <f>RawCounts400All!AW87/(PropCntd400!AV87* AV$5*AV$6)*1000</f>
        <v>0</v>
      </c>
      <c r="AW87" s="211">
        <f>RawCounts400All!AX87/(PropCntd400!AW87* AW$5*AW$6)*1000</f>
        <v>0</v>
      </c>
      <c r="AX87" s="211">
        <f>RawCounts400All!AY87/(PropCntd400!AX87* AX$5*AX$6)*1000</f>
        <v>0</v>
      </c>
      <c r="AY87" s="211">
        <f>RawCounts400All!AZ87/(PropCntd400!AY87* AY$5*AY$6)*1000</f>
        <v>0</v>
      </c>
      <c r="AZ87" s="211">
        <f>RawCounts400All!BA87/(PropCntd400!AZ87* AZ$5*AZ$6)*1000</f>
        <v>0</v>
      </c>
      <c r="BA87" s="211">
        <f>RawCounts400All!BB87/(PropCntd400!BA87* BA$5*BA$6)*1000</f>
        <v>267.63776763776764</v>
      </c>
      <c r="BB87" s="211">
        <f>RawCounts400All!BC87/(PropCntd400!BB87* BB$5*BB$6)*1000</f>
        <v>2626.2626262626268</v>
      </c>
      <c r="BC87" s="211">
        <f>RawCounts400All!BD87/(PropCntd400!BC87* BC$5*BC$6)*1000</f>
        <v>953.59186268277188</v>
      </c>
      <c r="BD87" s="211">
        <f>RawCounts400All!BE87/(PropCntd400!BD87* BD$5*BD$6)*1000</f>
        <v>311.68831168831173</v>
      </c>
      <c r="BE87" s="211">
        <f>RawCounts400All!BF87/(PropCntd400!BE87* BE$5*BE$6)*1000</f>
        <v>630.95238095238096</v>
      </c>
      <c r="BF87" s="211">
        <f>RawCounts400All!BG87/(PropCntd400!BF87* BF$5*BF$6)*1000</f>
        <v>231.57894736842104</v>
      </c>
      <c r="BG87" s="211">
        <f>RawCounts400All!BH87/(PropCntd400!BG87* BG$5*BG$6)*1000</f>
        <v>0</v>
      </c>
      <c r="BH87" s="211">
        <f>RawCounts400All!BI87/(PropCntd400!BH87* BH$5*BH$6)*1000</f>
        <v>0</v>
      </c>
      <c r="BI87" s="211">
        <f>RawCounts400All!BJ87/(PropCntd400!BI87* BI$5*BI$6)*1000</f>
        <v>74454.828660436135</v>
      </c>
      <c r="BJ87" s="211">
        <f>RawCounts400All!BK87/(PropCntd400!BJ87* BJ$5*BJ$6)*1000</f>
        <v>9380.0539083557942</v>
      </c>
      <c r="BK87" s="211">
        <f>RawCounts400All!BL87/(PropCntd400!BK87* BK$5*BK$6)*1000</f>
        <v>8304.498269896194</v>
      </c>
      <c r="BL87" s="211">
        <f>RawCounts400All!BM87/(PropCntd400!BL87* BL$5*BL$6)*1000</f>
        <v>16186.556927297666</v>
      </c>
      <c r="BM87" s="211">
        <f>RawCounts400All!BN87/(PropCntd400!BM87* BM$5*BM$6)*1000</f>
        <v>7177.0334928229659</v>
      </c>
      <c r="BN87" s="211">
        <f>RawCounts400All!BO87/(PropCntd400!BN87* BN$5*BN$6)*1000</f>
        <v>14907.103825136614</v>
      </c>
      <c r="BO87" s="211">
        <f>RawCounts400All!BP87/(PropCntd400!BO87* BO$5*BO$6)*1000</f>
        <v>2711.8644067796613</v>
      </c>
      <c r="BP87" s="211">
        <f>RawCounts400All!BQ87/(PropCntd400!BP87* BP$5*BP$6)*1000</f>
        <v>13132.07547169811</v>
      </c>
      <c r="BQ87" s="211">
        <f>RawCounts400All!BR87/(PropCntd400!BQ87* BQ$5*BQ$6)*1000</f>
        <v>12895.927601809954</v>
      </c>
      <c r="BR87" s="211">
        <f>RawCounts400All!BS87/(PropCntd400!BR87* BR$5*BR$6)*1000</f>
        <v>10197.368421052632</v>
      </c>
      <c r="BS87" s="47"/>
    </row>
  </sheetData>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BBF2C-C96A-2D49-8E14-43103E064C82}">
  <dimension ref="A1:CC77"/>
  <sheetViews>
    <sheetView zoomScale="140" zoomScaleNormal="140" workbookViewId="0">
      <selection activeCell="C69" sqref="C69"/>
    </sheetView>
  </sheetViews>
  <sheetFormatPr baseColWidth="10" defaultRowHeight="13" x14ac:dyDescent="0.15"/>
  <cols>
    <col min="1" max="1" width="30.83203125" style="48" customWidth="1"/>
    <col min="2" max="2" width="16.6640625" style="48" customWidth="1"/>
    <col min="3" max="3" width="15" style="48" customWidth="1"/>
    <col min="4" max="4" width="12.33203125" style="48" customWidth="1"/>
    <col min="5" max="5" width="9.33203125" style="48" customWidth="1"/>
    <col min="6" max="7" width="10.83203125" style="48" customWidth="1"/>
    <col min="8" max="8" width="13.1640625" style="48" customWidth="1"/>
    <col min="9" max="28" width="10.83203125" style="48" customWidth="1"/>
    <col min="29" max="58" width="10.83203125" style="48"/>
    <col min="59" max="59" width="10.83203125" style="70"/>
    <col min="60" max="68" width="10.83203125" style="48"/>
    <col min="69" max="69" width="10.83203125" style="94"/>
    <col min="70" max="16384" width="10.83203125" style="48"/>
  </cols>
  <sheetData>
    <row r="1" spans="1:69" s="37" customFormat="1" ht="14" x14ac:dyDescent="0.15">
      <c r="A1" s="38" t="s">
        <v>85</v>
      </c>
      <c r="B1" s="38" t="s">
        <v>224</v>
      </c>
      <c r="C1" s="37" t="s">
        <v>516</v>
      </c>
      <c r="D1" s="38" t="s">
        <v>1123</v>
      </c>
      <c r="E1" s="38" t="s">
        <v>1047</v>
      </c>
      <c r="F1" s="38" t="s">
        <v>1048</v>
      </c>
      <c r="G1" s="38" t="s">
        <v>1049</v>
      </c>
      <c r="H1" s="38" t="s">
        <v>1050</v>
      </c>
      <c r="I1" s="41" t="s">
        <v>57</v>
      </c>
      <c r="J1" s="41" t="s">
        <v>58</v>
      </c>
      <c r="K1" s="41" t="s">
        <v>59</v>
      </c>
      <c r="L1" s="41" t="s">
        <v>60</v>
      </c>
      <c r="M1" s="41" t="s">
        <v>61</v>
      </c>
      <c r="N1" s="41" t="s">
        <v>62</v>
      </c>
      <c r="O1" s="41" t="s">
        <v>63</v>
      </c>
      <c r="P1" s="41" t="s">
        <v>64</v>
      </c>
      <c r="Q1" s="41" t="s">
        <v>65</v>
      </c>
      <c r="R1" s="41" t="s">
        <v>66</v>
      </c>
      <c r="S1" s="41" t="s">
        <v>47</v>
      </c>
      <c r="T1" s="41" t="s">
        <v>48</v>
      </c>
      <c r="U1" s="41" t="s">
        <v>49</v>
      </c>
      <c r="V1" s="41" t="s">
        <v>50</v>
      </c>
      <c r="W1" s="41" t="s">
        <v>51</v>
      </c>
      <c r="X1" s="41" t="s">
        <v>52</v>
      </c>
      <c r="Y1" s="41" t="s">
        <v>53</v>
      </c>
      <c r="Z1" s="41" t="s">
        <v>54</v>
      </c>
      <c r="AA1" s="41" t="s">
        <v>55</v>
      </c>
      <c r="AB1" s="41" t="s">
        <v>56</v>
      </c>
      <c r="AC1" s="41" t="s">
        <v>37</v>
      </c>
      <c r="AD1" s="41" t="s">
        <v>38</v>
      </c>
      <c r="AE1" s="41" t="s">
        <v>39</v>
      </c>
      <c r="AF1" s="41" t="s">
        <v>40</v>
      </c>
      <c r="AG1" s="41" t="s">
        <v>41</v>
      </c>
      <c r="AH1" s="41" t="s">
        <v>42</v>
      </c>
      <c r="AI1" s="41" t="s">
        <v>43</v>
      </c>
      <c r="AJ1" s="41" t="s">
        <v>44</v>
      </c>
      <c r="AK1" s="41" t="s">
        <v>45</v>
      </c>
      <c r="AL1" s="41" t="s">
        <v>46</v>
      </c>
      <c r="AM1" s="41" t="s">
        <v>27</v>
      </c>
      <c r="AN1" s="41" t="s">
        <v>28</v>
      </c>
      <c r="AO1" s="41" t="s">
        <v>29</v>
      </c>
      <c r="AP1" s="41" t="s">
        <v>30</v>
      </c>
      <c r="AQ1" s="41" t="s">
        <v>31</v>
      </c>
      <c r="AR1" s="41" t="s">
        <v>32</v>
      </c>
      <c r="AS1" s="41" t="s">
        <v>33</v>
      </c>
      <c r="AT1" s="41" t="s">
        <v>34</v>
      </c>
      <c r="AU1" s="41" t="s">
        <v>35</v>
      </c>
      <c r="AV1" s="41" t="s">
        <v>36</v>
      </c>
      <c r="AW1" s="41" t="s">
        <v>17</v>
      </c>
      <c r="AX1" s="41" t="s">
        <v>18</v>
      </c>
      <c r="AY1" s="41" t="s">
        <v>19</v>
      </c>
      <c r="AZ1" s="41" t="s">
        <v>20</v>
      </c>
      <c r="BA1" s="41" t="s">
        <v>21</v>
      </c>
      <c r="BB1" s="41" t="s">
        <v>22</v>
      </c>
      <c r="BC1" s="41" t="s">
        <v>23</v>
      </c>
      <c r="BD1" s="41" t="s">
        <v>24</v>
      </c>
      <c r="BE1" s="41" t="s">
        <v>25</v>
      </c>
      <c r="BF1" s="41" t="s">
        <v>26</v>
      </c>
      <c r="BG1" s="41" t="s">
        <v>6</v>
      </c>
      <c r="BH1" s="41" t="s">
        <v>7</v>
      </c>
      <c r="BI1" s="41" t="s">
        <v>8</v>
      </c>
      <c r="BJ1" s="41" t="s">
        <v>10</v>
      </c>
      <c r="BK1" s="41" t="s">
        <v>11</v>
      </c>
      <c r="BL1" s="41" t="s">
        <v>12</v>
      </c>
      <c r="BM1" s="41" t="s">
        <v>13</v>
      </c>
      <c r="BN1" s="41" t="s">
        <v>14</v>
      </c>
      <c r="BO1" s="41" t="s">
        <v>15</v>
      </c>
      <c r="BP1" s="41" t="s">
        <v>16</v>
      </c>
      <c r="BQ1" s="36"/>
    </row>
    <row r="2" spans="1:69" ht="16" customHeight="1" x14ac:dyDescent="0.15">
      <c r="A2" s="477" t="s">
        <v>159</v>
      </c>
      <c r="B2" s="131" t="s">
        <v>517</v>
      </c>
      <c r="C2" s="38" t="s">
        <v>227</v>
      </c>
      <c r="D2" s="38" t="s">
        <v>536</v>
      </c>
      <c r="E2" s="130" t="s">
        <v>1029</v>
      </c>
      <c r="F2" s="38">
        <v>4</v>
      </c>
      <c r="G2" s="38">
        <v>4</v>
      </c>
      <c r="H2" s="38"/>
      <c r="I2" s="211">
        <v>0</v>
      </c>
      <c r="J2" s="211">
        <v>0</v>
      </c>
      <c r="K2" s="211">
        <v>0</v>
      </c>
      <c r="L2" s="211">
        <v>0</v>
      </c>
      <c r="M2" s="211">
        <v>0</v>
      </c>
      <c r="N2" s="211">
        <v>0</v>
      </c>
      <c r="O2" s="211">
        <v>0</v>
      </c>
      <c r="P2" s="211">
        <v>0</v>
      </c>
      <c r="Q2" s="211">
        <v>0</v>
      </c>
      <c r="R2" s="211">
        <v>0</v>
      </c>
      <c r="S2" s="211">
        <v>0</v>
      </c>
      <c r="T2" s="211">
        <v>0</v>
      </c>
      <c r="U2" s="211">
        <v>0</v>
      </c>
      <c r="V2" s="211">
        <v>0</v>
      </c>
      <c r="W2" s="211">
        <v>0</v>
      </c>
      <c r="X2" s="211">
        <v>0</v>
      </c>
      <c r="Y2" s="211">
        <v>0</v>
      </c>
      <c r="Z2" s="211">
        <v>0</v>
      </c>
      <c r="AA2" s="211">
        <v>0</v>
      </c>
      <c r="AB2" s="211">
        <v>0</v>
      </c>
      <c r="AC2" s="211">
        <v>0</v>
      </c>
      <c r="AD2" s="211">
        <v>0</v>
      </c>
      <c r="AE2" s="211">
        <v>0</v>
      </c>
      <c r="AF2" s="211">
        <v>0</v>
      </c>
      <c r="AG2" s="211">
        <v>0</v>
      </c>
      <c r="AH2" s="211">
        <v>0</v>
      </c>
      <c r="AI2" s="211">
        <v>437.03703703703701</v>
      </c>
      <c r="AJ2" s="211">
        <v>0</v>
      </c>
      <c r="AK2" s="211">
        <v>0</v>
      </c>
      <c r="AL2" s="211">
        <v>0</v>
      </c>
      <c r="AM2" s="211">
        <v>0</v>
      </c>
      <c r="AN2" s="211">
        <v>0</v>
      </c>
      <c r="AO2" s="211">
        <v>0</v>
      </c>
      <c r="AP2" s="211">
        <v>0</v>
      </c>
      <c r="AQ2" s="211">
        <v>0</v>
      </c>
      <c r="AR2" s="211">
        <v>0</v>
      </c>
      <c r="AS2" s="211">
        <v>0</v>
      </c>
      <c r="AT2" s="211">
        <v>0</v>
      </c>
      <c r="AU2" s="211">
        <v>0</v>
      </c>
      <c r="AV2" s="211">
        <v>0</v>
      </c>
      <c r="AW2" s="211">
        <v>0</v>
      </c>
      <c r="AX2" s="211">
        <v>0</v>
      </c>
      <c r="AY2" s="211">
        <v>0</v>
      </c>
      <c r="AZ2" s="211">
        <v>0</v>
      </c>
      <c r="BA2" s="211">
        <v>0</v>
      </c>
      <c r="BB2" s="211">
        <v>0</v>
      </c>
      <c r="BC2" s="211">
        <v>0</v>
      </c>
      <c r="BD2" s="211">
        <v>0</v>
      </c>
      <c r="BE2" s="211">
        <v>0</v>
      </c>
      <c r="BF2" s="211">
        <v>0</v>
      </c>
      <c r="BG2" s="211">
        <v>59563.862928348914</v>
      </c>
      <c r="BH2" s="211">
        <v>0</v>
      </c>
      <c r="BI2" s="211">
        <v>0</v>
      </c>
      <c r="BJ2" s="211">
        <v>21244.855967078187</v>
      </c>
      <c r="BK2" s="211">
        <v>0</v>
      </c>
      <c r="BL2" s="211">
        <v>0</v>
      </c>
      <c r="BM2" s="211">
        <v>0</v>
      </c>
      <c r="BN2" s="211">
        <v>0</v>
      </c>
      <c r="BO2" s="211">
        <v>0</v>
      </c>
      <c r="BP2" s="211">
        <v>0</v>
      </c>
      <c r="BQ2" s="47"/>
    </row>
    <row r="3" spans="1:69" ht="16" customHeight="1" x14ac:dyDescent="0.15">
      <c r="A3" s="477" t="s">
        <v>160</v>
      </c>
      <c r="B3" s="131" t="s">
        <v>517</v>
      </c>
      <c r="C3" s="38" t="s">
        <v>227</v>
      </c>
      <c r="D3" s="38" t="s">
        <v>537</v>
      </c>
      <c r="E3" s="130" t="s">
        <v>1029</v>
      </c>
      <c r="F3" s="38">
        <v>4</v>
      </c>
      <c r="G3" s="38">
        <v>16</v>
      </c>
      <c r="H3" s="38"/>
      <c r="I3" s="211">
        <v>0</v>
      </c>
      <c r="J3" s="211">
        <v>0</v>
      </c>
      <c r="K3" s="211">
        <v>0</v>
      </c>
      <c r="L3" s="211">
        <v>0</v>
      </c>
      <c r="M3" s="211">
        <v>0</v>
      </c>
      <c r="N3" s="211">
        <v>0</v>
      </c>
      <c r="O3" s="211">
        <v>0</v>
      </c>
      <c r="P3" s="211">
        <v>0</v>
      </c>
      <c r="Q3" s="211">
        <v>0</v>
      </c>
      <c r="R3" s="211">
        <v>0</v>
      </c>
      <c r="S3" s="211">
        <v>0</v>
      </c>
      <c r="T3" s="211">
        <v>0</v>
      </c>
      <c r="U3" s="211">
        <v>0</v>
      </c>
      <c r="V3" s="211">
        <v>0</v>
      </c>
      <c r="W3" s="211">
        <v>0</v>
      </c>
      <c r="X3" s="211">
        <v>0</v>
      </c>
      <c r="Y3" s="211">
        <v>0</v>
      </c>
      <c r="Z3" s="211">
        <v>0</v>
      </c>
      <c r="AA3" s="211">
        <v>0</v>
      </c>
      <c r="AB3" s="211">
        <v>0</v>
      </c>
      <c r="AC3" s="211">
        <v>0</v>
      </c>
      <c r="AD3" s="211">
        <v>0</v>
      </c>
      <c r="AE3" s="211">
        <v>0</v>
      </c>
      <c r="AF3" s="211">
        <v>0</v>
      </c>
      <c r="AG3" s="211">
        <v>0</v>
      </c>
      <c r="AH3" s="211">
        <v>0</v>
      </c>
      <c r="AI3" s="211">
        <v>0</v>
      </c>
      <c r="AJ3" s="211">
        <v>0</v>
      </c>
      <c r="AK3" s="211">
        <v>0</v>
      </c>
      <c r="AL3" s="211">
        <v>0</v>
      </c>
      <c r="AM3" s="211">
        <v>0</v>
      </c>
      <c r="AN3" s="211">
        <v>0</v>
      </c>
      <c r="AO3" s="211">
        <v>0</v>
      </c>
      <c r="AP3" s="211">
        <v>0</v>
      </c>
      <c r="AQ3" s="211">
        <v>0</v>
      </c>
      <c r="AR3" s="211">
        <v>0</v>
      </c>
      <c r="AS3" s="211">
        <v>0</v>
      </c>
      <c r="AT3" s="211">
        <v>0</v>
      </c>
      <c r="AU3" s="211">
        <v>0</v>
      </c>
      <c r="AV3" s="211">
        <v>0</v>
      </c>
      <c r="AW3" s="211">
        <v>0</v>
      </c>
      <c r="AX3" s="211">
        <v>0</v>
      </c>
      <c r="AY3" s="211">
        <v>0</v>
      </c>
      <c r="AZ3" s="211">
        <v>0</v>
      </c>
      <c r="BA3" s="211">
        <v>0</v>
      </c>
      <c r="BB3" s="211">
        <v>0</v>
      </c>
      <c r="BC3" s="211">
        <v>0</v>
      </c>
      <c r="BD3" s="211">
        <v>0</v>
      </c>
      <c r="BE3" s="211">
        <v>0</v>
      </c>
      <c r="BF3" s="211">
        <v>0</v>
      </c>
      <c r="BG3" s="211">
        <v>7445.4828660436142</v>
      </c>
      <c r="BH3" s="211">
        <v>0</v>
      </c>
      <c r="BI3" s="211">
        <v>0</v>
      </c>
      <c r="BJ3" s="211">
        <v>0</v>
      </c>
      <c r="BK3" s="211">
        <v>0</v>
      </c>
      <c r="BL3" s="211">
        <v>0</v>
      </c>
      <c r="BM3" s="211">
        <v>0</v>
      </c>
      <c r="BN3" s="211">
        <v>45962.264150943389</v>
      </c>
      <c r="BO3" s="211">
        <v>0</v>
      </c>
      <c r="BP3" s="211">
        <v>0</v>
      </c>
      <c r="BQ3" s="47"/>
    </row>
    <row r="4" spans="1:69" ht="16" customHeight="1" x14ac:dyDescent="0.15">
      <c r="A4" s="477" t="s">
        <v>161</v>
      </c>
      <c r="B4" s="131" t="s">
        <v>517</v>
      </c>
      <c r="C4" s="38" t="s">
        <v>227</v>
      </c>
      <c r="D4" s="38" t="s">
        <v>555</v>
      </c>
      <c r="E4" s="130" t="s">
        <v>1022</v>
      </c>
      <c r="F4" s="38">
        <v>6</v>
      </c>
      <c r="G4" s="38">
        <v>6</v>
      </c>
      <c r="H4" s="38"/>
      <c r="I4" s="211">
        <v>0</v>
      </c>
      <c r="J4" s="211">
        <v>0</v>
      </c>
      <c r="K4" s="211">
        <v>0</v>
      </c>
      <c r="L4" s="211">
        <v>0</v>
      </c>
      <c r="M4" s="211">
        <v>0</v>
      </c>
      <c r="N4" s="211">
        <v>0</v>
      </c>
      <c r="O4" s="211">
        <v>0</v>
      </c>
      <c r="P4" s="211">
        <v>0</v>
      </c>
      <c r="Q4" s="211">
        <v>0</v>
      </c>
      <c r="R4" s="211">
        <v>0</v>
      </c>
      <c r="S4" s="211">
        <v>0</v>
      </c>
      <c r="T4" s="211">
        <v>0</v>
      </c>
      <c r="U4" s="211">
        <v>0</v>
      </c>
      <c r="V4" s="211">
        <v>0</v>
      </c>
      <c r="W4" s="211">
        <v>0</v>
      </c>
      <c r="X4" s="211">
        <v>0</v>
      </c>
      <c r="Y4" s="211">
        <v>0</v>
      </c>
      <c r="Z4" s="211">
        <v>0</v>
      </c>
      <c r="AA4" s="211">
        <v>0</v>
      </c>
      <c r="AB4" s="211">
        <v>0</v>
      </c>
      <c r="AC4" s="211">
        <v>2518.693427784337</v>
      </c>
      <c r="AD4" s="211">
        <v>0</v>
      </c>
      <c r="AE4" s="211">
        <v>0</v>
      </c>
      <c r="AF4" s="211">
        <v>0</v>
      </c>
      <c r="AG4" s="211">
        <v>0</v>
      </c>
      <c r="AH4" s="211">
        <v>0</v>
      </c>
      <c r="AI4" s="211">
        <v>0</v>
      </c>
      <c r="AJ4" s="211">
        <v>0</v>
      </c>
      <c r="AK4" s="211">
        <v>0</v>
      </c>
      <c r="AL4" s="211">
        <v>0</v>
      </c>
      <c r="AM4" s="211">
        <v>0</v>
      </c>
      <c r="AN4" s="211">
        <v>0</v>
      </c>
      <c r="AO4" s="211">
        <v>0</v>
      </c>
      <c r="AP4" s="211">
        <v>0</v>
      </c>
      <c r="AQ4" s="211">
        <v>0</v>
      </c>
      <c r="AR4" s="211">
        <v>0</v>
      </c>
      <c r="AS4" s="211">
        <v>0</v>
      </c>
      <c r="AT4" s="211">
        <v>0</v>
      </c>
      <c r="AU4" s="211">
        <v>0</v>
      </c>
      <c r="AV4" s="211">
        <v>728.39506172839492</v>
      </c>
      <c r="AW4" s="211">
        <v>0</v>
      </c>
      <c r="AX4" s="211">
        <v>0</v>
      </c>
      <c r="AY4" s="211">
        <v>0</v>
      </c>
      <c r="AZ4" s="211">
        <v>0</v>
      </c>
      <c r="BA4" s="211">
        <v>0</v>
      </c>
      <c r="BB4" s="211">
        <v>0</v>
      </c>
      <c r="BC4" s="211">
        <v>0</v>
      </c>
      <c r="BD4" s="211">
        <v>0</v>
      </c>
      <c r="BE4" s="211">
        <v>0</v>
      </c>
      <c r="BF4" s="211">
        <v>0</v>
      </c>
      <c r="BG4" s="211">
        <v>0</v>
      </c>
      <c r="BH4" s="211">
        <v>0</v>
      </c>
      <c r="BI4" s="211">
        <v>4613.6101499423303</v>
      </c>
      <c r="BJ4" s="211">
        <v>0</v>
      </c>
      <c r="BK4" s="211">
        <v>0</v>
      </c>
      <c r="BL4" s="211">
        <v>0</v>
      </c>
      <c r="BM4" s="211">
        <v>0</v>
      </c>
      <c r="BN4" s="211">
        <v>0</v>
      </c>
      <c r="BO4" s="211">
        <v>60610.859728506781</v>
      </c>
      <c r="BP4" s="211">
        <v>0</v>
      </c>
      <c r="BQ4" s="47"/>
    </row>
    <row r="5" spans="1:69" ht="16" customHeight="1" x14ac:dyDescent="0.15">
      <c r="A5" s="477" t="s">
        <v>162</v>
      </c>
      <c r="B5" s="131" t="s">
        <v>517</v>
      </c>
      <c r="C5" s="38" t="s">
        <v>227</v>
      </c>
      <c r="D5" s="38" t="s">
        <v>556</v>
      </c>
      <c r="E5" s="130" t="s">
        <v>1029</v>
      </c>
      <c r="F5" s="38">
        <v>6</v>
      </c>
      <c r="G5" s="38">
        <v>12</v>
      </c>
      <c r="H5" s="38"/>
      <c r="I5" s="211">
        <v>0</v>
      </c>
      <c r="J5" s="211">
        <v>0</v>
      </c>
      <c r="K5" s="211">
        <v>0</v>
      </c>
      <c r="L5" s="211">
        <v>0</v>
      </c>
      <c r="M5" s="211">
        <v>0</v>
      </c>
      <c r="N5" s="211">
        <v>0</v>
      </c>
      <c r="O5" s="211">
        <v>0</v>
      </c>
      <c r="P5" s="211">
        <v>0</v>
      </c>
      <c r="Q5" s="211">
        <v>0</v>
      </c>
      <c r="R5" s="211">
        <v>0</v>
      </c>
      <c r="S5" s="211">
        <v>0</v>
      </c>
      <c r="T5" s="211">
        <v>0</v>
      </c>
      <c r="U5" s="211">
        <v>0</v>
      </c>
      <c r="V5" s="211">
        <v>0</v>
      </c>
      <c r="W5" s="211">
        <v>0</v>
      </c>
      <c r="X5" s="211">
        <v>0</v>
      </c>
      <c r="Y5" s="211">
        <v>0</v>
      </c>
      <c r="Z5" s="211">
        <v>0</v>
      </c>
      <c r="AA5" s="211">
        <v>0</v>
      </c>
      <c r="AB5" s="211">
        <v>0</v>
      </c>
      <c r="AC5" s="211">
        <v>0</v>
      </c>
      <c r="AD5" s="211">
        <v>0</v>
      </c>
      <c r="AE5" s="211">
        <v>0</v>
      </c>
      <c r="AF5" s="211">
        <v>0</v>
      </c>
      <c r="AG5" s="211">
        <v>0</v>
      </c>
      <c r="AH5" s="211">
        <v>0</v>
      </c>
      <c r="AI5" s="211">
        <v>0</v>
      </c>
      <c r="AJ5" s="211">
        <v>0</v>
      </c>
      <c r="AK5" s="211">
        <v>0</v>
      </c>
      <c r="AL5" s="211">
        <v>0</v>
      </c>
      <c r="AM5" s="211">
        <v>201667.32830488289</v>
      </c>
      <c r="AN5" s="211">
        <v>0</v>
      </c>
      <c r="AO5" s="211">
        <v>0</v>
      </c>
      <c r="AP5" s="211">
        <v>0</v>
      </c>
      <c r="AQ5" s="211">
        <v>0</v>
      </c>
      <c r="AR5" s="211">
        <v>0</v>
      </c>
      <c r="AS5" s="211">
        <v>0</v>
      </c>
      <c r="AT5" s="211">
        <v>349.65034965034977</v>
      </c>
      <c r="AU5" s="211">
        <v>0</v>
      </c>
      <c r="AV5" s="211">
        <v>0</v>
      </c>
      <c r="AW5" s="211">
        <v>0</v>
      </c>
      <c r="AX5" s="211">
        <v>0</v>
      </c>
      <c r="AY5" s="211">
        <v>0</v>
      </c>
      <c r="AZ5" s="211">
        <v>0</v>
      </c>
      <c r="BA5" s="211">
        <v>0</v>
      </c>
      <c r="BB5" s="211">
        <v>0</v>
      </c>
      <c r="BC5" s="211">
        <v>0</v>
      </c>
      <c r="BD5" s="211">
        <v>0</v>
      </c>
      <c r="BE5" s="211">
        <v>0</v>
      </c>
      <c r="BF5" s="211">
        <v>0</v>
      </c>
      <c r="BG5" s="211">
        <v>0</v>
      </c>
      <c r="BH5" s="211">
        <v>0</v>
      </c>
      <c r="BI5" s="211">
        <v>0</v>
      </c>
      <c r="BJ5" s="211">
        <v>0</v>
      </c>
      <c r="BK5" s="211">
        <v>2153.1100478468898</v>
      </c>
      <c r="BL5" s="211">
        <v>0</v>
      </c>
      <c r="BM5" s="211">
        <v>0</v>
      </c>
      <c r="BN5" s="211">
        <v>0</v>
      </c>
      <c r="BO5" s="211">
        <v>0</v>
      </c>
      <c r="BP5" s="211">
        <v>0</v>
      </c>
      <c r="BQ5" s="47"/>
    </row>
    <row r="6" spans="1:69" ht="16" customHeight="1" x14ac:dyDescent="0.15">
      <c r="A6" s="477" t="s">
        <v>163</v>
      </c>
      <c r="B6" s="131" t="s">
        <v>517</v>
      </c>
      <c r="C6" s="38" t="s">
        <v>227</v>
      </c>
      <c r="D6" s="38" t="s">
        <v>557</v>
      </c>
      <c r="E6" s="130" t="s">
        <v>1029</v>
      </c>
      <c r="F6" s="38">
        <v>8</v>
      </c>
      <c r="G6" s="38">
        <v>8</v>
      </c>
      <c r="H6" s="38"/>
      <c r="I6" s="211">
        <v>0</v>
      </c>
      <c r="J6" s="211">
        <v>0</v>
      </c>
      <c r="K6" s="211">
        <v>0</v>
      </c>
      <c r="L6" s="211">
        <v>0</v>
      </c>
      <c r="M6" s="211">
        <v>0</v>
      </c>
      <c r="N6" s="211">
        <v>0</v>
      </c>
      <c r="O6" s="211">
        <v>0</v>
      </c>
      <c r="P6" s="211">
        <v>0</v>
      </c>
      <c r="Q6" s="211">
        <v>0</v>
      </c>
      <c r="R6" s="211">
        <v>0</v>
      </c>
      <c r="S6" s="211">
        <v>0</v>
      </c>
      <c r="T6" s="211">
        <v>0</v>
      </c>
      <c r="U6" s="211">
        <v>0</v>
      </c>
      <c r="V6" s="211">
        <v>0</v>
      </c>
      <c r="W6" s="211">
        <v>0</v>
      </c>
      <c r="X6" s="211">
        <v>0</v>
      </c>
      <c r="Y6" s="211">
        <v>0</v>
      </c>
      <c r="Z6" s="211">
        <v>0</v>
      </c>
      <c r="AA6" s="211">
        <v>0</v>
      </c>
      <c r="AB6" s="211">
        <v>0</v>
      </c>
      <c r="AC6" s="211">
        <v>0</v>
      </c>
      <c r="AD6" s="211">
        <v>0</v>
      </c>
      <c r="AE6" s="211">
        <v>0</v>
      </c>
      <c r="AF6" s="211">
        <v>0</v>
      </c>
      <c r="AG6" s="211">
        <v>0</v>
      </c>
      <c r="AH6" s="211">
        <v>0</v>
      </c>
      <c r="AI6" s="211">
        <v>0</v>
      </c>
      <c r="AJ6" s="211">
        <v>0</v>
      </c>
      <c r="AK6" s="211">
        <v>0</v>
      </c>
      <c r="AL6" s="211">
        <v>0</v>
      </c>
      <c r="AM6" s="211">
        <v>0</v>
      </c>
      <c r="AN6" s="211">
        <v>0</v>
      </c>
      <c r="AO6" s="211">
        <v>0</v>
      </c>
      <c r="AP6" s="211">
        <v>0</v>
      </c>
      <c r="AQ6" s="211">
        <v>0</v>
      </c>
      <c r="AR6" s="211">
        <v>0</v>
      </c>
      <c r="AS6" s="211">
        <v>214.82277121374867</v>
      </c>
      <c r="AT6" s="211">
        <v>0</v>
      </c>
      <c r="AU6" s="211">
        <v>0</v>
      </c>
      <c r="AV6" s="211">
        <v>0</v>
      </c>
      <c r="AW6" s="211">
        <v>0</v>
      </c>
      <c r="AX6" s="211">
        <v>0</v>
      </c>
      <c r="AY6" s="211">
        <v>0</v>
      </c>
      <c r="AZ6" s="211">
        <v>1212.1212121212125</v>
      </c>
      <c r="BA6" s="211">
        <v>0</v>
      </c>
      <c r="BB6" s="211">
        <v>0</v>
      </c>
      <c r="BC6" s="211">
        <v>0</v>
      </c>
      <c r="BD6" s="211">
        <v>0</v>
      </c>
      <c r="BE6" s="211">
        <v>0</v>
      </c>
      <c r="BF6" s="211">
        <v>0</v>
      </c>
      <c r="BG6" s="211">
        <v>14890.965732087228</v>
      </c>
      <c r="BH6" s="211">
        <v>0</v>
      </c>
      <c r="BI6" s="211">
        <v>0</v>
      </c>
      <c r="BJ6" s="211">
        <v>0</v>
      </c>
      <c r="BK6" s="211">
        <v>0</v>
      </c>
      <c r="BL6" s="211">
        <v>0</v>
      </c>
      <c r="BM6" s="211">
        <v>0</v>
      </c>
      <c r="BN6" s="211">
        <v>0</v>
      </c>
      <c r="BO6" s="211">
        <v>0</v>
      </c>
      <c r="BP6" s="211">
        <v>26173.245614035088</v>
      </c>
      <c r="BQ6" s="47"/>
    </row>
    <row r="7" spans="1:69" ht="16" customHeight="1" x14ac:dyDescent="0.15">
      <c r="A7" s="477" t="s">
        <v>164</v>
      </c>
      <c r="B7" s="131" t="s">
        <v>517</v>
      </c>
      <c r="C7" s="38" t="s">
        <v>227</v>
      </c>
      <c r="D7" s="131" t="s">
        <v>558</v>
      </c>
      <c r="E7" s="131" t="s">
        <v>1029</v>
      </c>
      <c r="F7" s="38">
        <v>8</v>
      </c>
      <c r="G7" s="38">
        <v>16</v>
      </c>
      <c r="H7" s="38"/>
      <c r="I7" s="211">
        <v>0</v>
      </c>
      <c r="J7" s="211">
        <v>0</v>
      </c>
      <c r="K7" s="211">
        <v>0</v>
      </c>
      <c r="L7" s="211">
        <v>0</v>
      </c>
      <c r="M7" s="211">
        <v>0</v>
      </c>
      <c r="N7" s="211">
        <v>0</v>
      </c>
      <c r="O7" s="211">
        <v>0</v>
      </c>
      <c r="P7" s="211">
        <v>0</v>
      </c>
      <c r="Q7" s="211">
        <v>0</v>
      </c>
      <c r="R7" s="211">
        <v>0</v>
      </c>
      <c r="S7" s="211">
        <v>0</v>
      </c>
      <c r="T7" s="211">
        <v>0</v>
      </c>
      <c r="U7" s="211">
        <v>0</v>
      </c>
      <c r="V7" s="211">
        <v>0</v>
      </c>
      <c r="W7" s="211">
        <v>0</v>
      </c>
      <c r="X7" s="211">
        <v>0</v>
      </c>
      <c r="Y7" s="211">
        <v>0</v>
      </c>
      <c r="Z7" s="211">
        <v>0</v>
      </c>
      <c r="AA7" s="211">
        <v>0</v>
      </c>
      <c r="AB7" s="211">
        <v>0</v>
      </c>
      <c r="AC7" s="211">
        <v>0</v>
      </c>
      <c r="AD7" s="211">
        <v>0</v>
      </c>
      <c r="AE7" s="211">
        <v>0</v>
      </c>
      <c r="AF7" s="211">
        <v>0</v>
      </c>
      <c r="AG7" s="211">
        <v>0</v>
      </c>
      <c r="AH7" s="211">
        <v>0</v>
      </c>
      <c r="AI7" s="211">
        <v>0</v>
      </c>
      <c r="AJ7" s="211">
        <v>0</v>
      </c>
      <c r="AK7" s="211">
        <v>0</v>
      </c>
      <c r="AL7" s="211">
        <v>0</v>
      </c>
      <c r="AM7" s="211">
        <v>0</v>
      </c>
      <c r="AN7" s="211">
        <v>0</v>
      </c>
      <c r="AO7" s="211">
        <v>0</v>
      </c>
      <c r="AP7" s="211">
        <v>0</v>
      </c>
      <c r="AQ7" s="211">
        <v>0</v>
      </c>
      <c r="AR7" s="211">
        <v>0</v>
      </c>
      <c r="AS7" s="211">
        <v>0</v>
      </c>
      <c r="AT7" s="211">
        <v>0</v>
      </c>
      <c r="AU7" s="211">
        <v>0</v>
      </c>
      <c r="AV7" s="211">
        <v>0</v>
      </c>
      <c r="AW7" s="211">
        <v>0</v>
      </c>
      <c r="AX7" s="211">
        <v>0</v>
      </c>
      <c r="AY7" s="211">
        <v>0</v>
      </c>
      <c r="AZ7" s="211">
        <v>0</v>
      </c>
      <c r="BA7" s="211">
        <v>0</v>
      </c>
      <c r="BB7" s="211">
        <v>0</v>
      </c>
      <c r="BC7" s="211">
        <v>0</v>
      </c>
      <c r="BD7" s="211">
        <v>0</v>
      </c>
      <c r="BE7" s="211">
        <v>0</v>
      </c>
      <c r="BF7" s="211">
        <v>0</v>
      </c>
      <c r="BG7" s="211">
        <v>0</v>
      </c>
      <c r="BH7" s="211">
        <v>0</v>
      </c>
      <c r="BI7" s="211">
        <v>0</v>
      </c>
      <c r="BJ7" s="211">
        <v>0</v>
      </c>
      <c r="BK7" s="211">
        <v>0</v>
      </c>
      <c r="BL7" s="211">
        <v>0</v>
      </c>
      <c r="BM7" s="211">
        <v>0</v>
      </c>
      <c r="BN7" s="211">
        <v>2188.6792452830182</v>
      </c>
      <c r="BO7" s="211">
        <v>6447.9638009049768</v>
      </c>
      <c r="BP7" s="211">
        <v>0</v>
      </c>
      <c r="BQ7" s="47"/>
    </row>
    <row r="8" spans="1:69" ht="16" customHeight="1" x14ac:dyDescent="0.15">
      <c r="A8" s="477" t="s">
        <v>165</v>
      </c>
      <c r="B8" s="131" t="s">
        <v>517</v>
      </c>
      <c r="C8" s="38" t="s">
        <v>227</v>
      </c>
      <c r="D8" s="131" t="s">
        <v>559</v>
      </c>
      <c r="E8" s="131" t="s">
        <v>1029</v>
      </c>
      <c r="F8" s="38">
        <v>10</v>
      </c>
      <c r="G8" s="38">
        <v>10</v>
      </c>
      <c r="H8" s="38"/>
      <c r="I8" s="211">
        <v>0</v>
      </c>
      <c r="J8" s="211">
        <v>1959.1315453384418</v>
      </c>
      <c r="K8" s="211">
        <v>0</v>
      </c>
      <c r="L8" s="211">
        <v>0</v>
      </c>
      <c r="M8" s="211">
        <v>0</v>
      </c>
      <c r="N8" s="211">
        <v>0</v>
      </c>
      <c r="O8" s="211">
        <v>0</v>
      </c>
      <c r="P8" s="211">
        <v>0</v>
      </c>
      <c r="Q8" s="211">
        <v>0</v>
      </c>
      <c r="R8" s="211">
        <v>0</v>
      </c>
      <c r="S8" s="211">
        <v>0</v>
      </c>
      <c r="T8" s="211">
        <v>0</v>
      </c>
      <c r="U8" s="211">
        <v>0</v>
      </c>
      <c r="V8" s="211">
        <v>0</v>
      </c>
      <c r="W8" s="211">
        <v>0</v>
      </c>
      <c r="X8" s="211">
        <v>0</v>
      </c>
      <c r="Y8" s="211">
        <v>0</v>
      </c>
      <c r="Z8" s="211">
        <v>0</v>
      </c>
      <c r="AA8" s="211">
        <v>0</v>
      </c>
      <c r="AB8" s="211">
        <v>0</v>
      </c>
      <c r="AC8" s="211">
        <v>0</v>
      </c>
      <c r="AD8" s="211">
        <v>918.66028708133967</v>
      </c>
      <c r="AE8" s="211">
        <v>0</v>
      </c>
      <c r="AF8" s="211">
        <v>0</v>
      </c>
      <c r="AG8" s="211">
        <v>0</v>
      </c>
      <c r="AH8" s="211">
        <v>0</v>
      </c>
      <c r="AI8" s="211">
        <v>0</v>
      </c>
      <c r="AJ8" s="211">
        <v>0</v>
      </c>
      <c r="AK8" s="211">
        <v>0</v>
      </c>
      <c r="AL8" s="211">
        <v>0</v>
      </c>
      <c r="AM8" s="211">
        <v>0</v>
      </c>
      <c r="AN8" s="211">
        <v>0</v>
      </c>
      <c r="AO8" s="211">
        <v>0</v>
      </c>
      <c r="AP8" s="211">
        <v>0</v>
      </c>
      <c r="AQ8" s="211">
        <v>0</v>
      </c>
      <c r="AR8" s="211">
        <v>439.99999999999994</v>
      </c>
      <c r="AS8" s="211">
        <v>0</v>
      </c>
      <c r="AT8" s="211">
        <v>0</v>
      </c>
      <c r="AU8" s="211">
        <v>0</v>
      </c>
      <c r="AV8" s="211">
        <v>0</v>
      </c>
      <c r="AW8" s="211">
        <v>0</v>
      </c>
      <c r="AX8" s="211">
        <v>0</v>
      </c>
      <c r="AY8" s="211">
        <v>0</v>
      </c>
      <c r="AZ8" s="211">
        <v>0</v>
      </c>
      <c r="BA8" s="211">
        <v>0</v>
      </c>
      <c r="BB8" s="211">
        <v>0</v>
      </c>
      <c r="BC8" s="211">
        <v>0</v>
      </c>
      <c r="BD8" s="211">
        <v>0</v>
      </c>
      <c r="BE8" s="211">
        <v>0</v>
      </c>
      <c r="BF8" s="211">
        <v>0</v>
      </c>
      <c r="BG8" s="211">
        <v>22336.448598130843</v>
      </c>
      <c r="BH8" s="211">
        <v>0</v>
      </c>
      <c r="BI8" s="211">
        <v>0</v>
      </c>
      <c r="BJ8" s="211">
        <v>0</v>
      </c>
      <c r="BK8" s="211">
        <v>0</v>
      </c>
      <c r="BL8" s="211">
        <v>0</v>
      </c>
      <c r="BM8" s="211">
        <v>39774.011299435035</v>
      </c>
      <c r="BN8" s="211">
        <v>0</v>
      </c>
      <c r="BO8" s="211">
        <v>7737.5565610859721</v>
      </c>
      <c r="BP8" s="211">
        <v>4418.8596491228072</v>
      </c>
      <c r="BQ8" s="47"/>
    </row>
    <row r="9" spans="1:69" ht="16" customHeight="1" x14ac:dyDescent="0.15">
      <c r="A9" s="477" t="s">
        <v>166</v>
      </c>
      <c r="B9" s="131" t="s">
        <v>517</v>
      </c>
      <c r="C9" s="38" t="s">
        <v>227</v>
      </c>
      <c r="D9" s="131" t="s">
        <v>560</v>
      </c>
      <c r="E9" s="131" t="s">
        <v>1029</v>
      </c>
      <c r="F9" s="38">
        <v>12</v>
      </c>
      <c r="G9" s="38">
        <v>12</v>
      </c>
      <c r="H9" s="38"/>
      <c r="I9" s="211">
        <v>0</v>
      </c>
      <c r="J9" s="211">
        <v>0</v>
      </c>
      <c r="K9" s="211">
        <v>0</v>
      </c>
      <c r="L9" s="211">
        <v>0</v>
      </c>
      <c r="M9" s="211">
        <v>0</v>
      </c>
      <c r="N9" s="211">
        <v>0</v>
      </c>
      <c r="O9" s="211">
        <v>0</v>
      </c>
      <c r="P9" s="211">
        <v>0</v>
      </c>
      <c r="Q9" s="211">
        <v>0</v>
      </c>
      <c r="R9" s="211">
        <v>0</v>
      </c>
      <c r="S9" s="211">
        <v>0</v>
      </c>
      <c r="T9" s="211">
        <v>839.65014577259467</v>
      </c>
      <c r="U9" s="211">
        <v>0</v>
      </c>
      <c r="V9" s="211">
        <v>0</v>
      </c>
      <c r="W9" s="211">
        <v>0</v>
      </c>
      <c r="X9" s="211">
        <v>0</v>
      </c>
      <c r="Y9" s="211">
        <v>0</v>
      </c>
      <c r="Z9" s="211">
        <v>0</v>
      </c>
      <c r="AA9" s="211">
        <v>0</v>
      </c>
      <c r="AB9" s="211">
        <v>0</v>
      </c>
      <c r="AC9" s="211">
        <v>0</v>
      </c>
      <c r="AD9" s="211">
        <v>0</v>
      </c>
      <c r="AE9" s="211">
        <v>0</v>
      </c>
      <c r="AF9" s="211">
        <v>0</v>
      </c>
      <c r="AG9" s="211">
        <v>0</v>
      </c>
      <c r="AH9" s="211">
        <v>0</v>
      </c>
      <c r="AI9" s="211">
        <v>0</v>
      </c>
      <c r="AJ9" s="211">
        <v>0</v>
      </c>
      <c r="AK9" s="211">
        <v>0</v>
      </c>
      <c r="AL9" s="211">
        <v>0</v>
      </c>
      <c r="AM9" s="211">
        <v>0</v>
      </c>
      <c r="AN9" s="211">
        <v>485.25569242254568</v>
      </c>
      <c r="AO9" s="211">
        <v>0</v>
      </c>
      <c r="AP9" s="211">
        <v>0</v>
      </c>
      <c r="AQ9" s="211">
        <v>0</v>
      </c>
      <c r="AR9" s="211">
        <v>0</v>
      </c>
      <c r="AS9" s="211">
        <v>0</v>
      </c>
      <c r="AT9" s="211">
        <v>0</v>
      </c>
      <c r="AU9" s="211">
        <v>0</v>
      </c>
      <c r="AV9" s="211">
        <v>0</v>
      </c>
      <c r="AW9" s="211">
        <v>0</v>
      </c>
      <c r="AX9" s="211">
        <v>0</v>
      </c>
      <c r="AY9" s="211">
        <v>0</v>
      </c>
      <c r="AZ9" s="211">
        <v>0</v>
      </c>
      <c r="BA9" s="211">
        <v>0</v>
      </c>
      <c r="BB9" s="211">
        <v>155.84415584415586</v>
      </c>
      <c r="BC9" s="211">
        <v>0</v>
      </c>
      <c r="BD9" s="211">
        <v>0</v>
      </c>
      <c r="BE9" s="211">
        <v>0</v>
      </c>
      <c r="BF9" s="211">
        <v>0</v>
      </c>
      <c r="BG9" s="211">
        <v>0</v>
      </c>
      <c r="BH9" s="211">
        <v>0</v>
      </c>
      <c r="BI9" s="211">
        <v>0</v>
      </c>
      <c r="BJ9" s="211">
        <v>0</v>
      </c>
      <c r="BK9" s="211">
        <v>0</v>
      </c>
      <c r="BL9" s="211">
        <v>9617.4863387978166</v>
      </c>
      <c r="BM9" s="211">
        <v>1355.9322033898306</v>
      </c>
      <c r="BN9" s="211">
        <v>7660.3773584905648</v>
      </c>
      <c r="BO9" s="211">
        <v>0</v>
      </c>
      <c r="BP9" s="211">
        <v>0</v>
      </c>
      <c r="BQ9" s="47"/>
    </row>
    <row r="10" spans="1:69" ht="16" customHeight="1" x14ac:dyDescent="0.15">
      <c r="A10" s="477" t="s">
        <v>167</v>
      </c>
      <c r="B10" s="131" t="s">
        <v>517</v>
      </c>
      <c r="C10" s="38" t="s">
        <v>227</v>
      </c>
      <c r="D10" s="131" t="s">
        <v>561</v>
      </c>
      <c r="E10" s="131" t="s">
        <v>1029</v>
      </c>
      <c r="F10" s="38">
        <v>16</v>
      </c>
      <c r="G10" s="38">
        <v>16</v>
      </c>
      <c r="H10" s="38"/>
      <c r="I10" s="211">
        <v>0</v>
      </c>
      <c r="J10" s="211">
        <v>0</v>
      </c>
      <c r="K10" s="211">
        <v>0</v>
      </c>
      <c r="L10" s="211">
        <v>0</v>
      </c>
      <c r="M10" s="211">
        <v>0</v>
      </c>
      <c r="N10" s="211">
        <v>0</v>
      </c>
      <c r="O10" s="211">
        <v>0</v>
      </c>
      <c r="P10" s="211">
        <v>0</v>
      </c>
      <c r="Q10" s="211">
        <v>0</v>
      </c>
      <c r="R10" s="211">
        <v>0</v>
      </c>
      <c r="S10" s="211">
        <v>0</v>
      </c>
      <c r="T10" s="211">
        <v>0</v>
      </c>
      <c r="U10" s="211">
        <v>0</v>
      </c>
      <c r="V10" s="211">
        <v>0</v>
      </c>
      <c r="W10" s="211">
        <v>0</v>
      </c>
      <c r="X10" s="211">
        <v>0</v>
      </c>
      <c r="Y10" s="211">
        <v>0</v>
      </c>
      <c r="Z10" s="211">
        <v>0</v>
      </c>
      <c r="AA10" s="211">
        <v>0</v>
      </c>
      <c r="AB10" s="211">
        <v>0</v>
      </c>
      <c r="AC10" s="211">
        <v>0</v>
      </c>
      <c r="AD10" s="211">
        <v>0</v>
      </c>
      <c r="AE10" s="211">
        <v>0</v>
      </c>
      <c r="AF10" s="211">
        <v>0</v>
      </c>
      <c r="AG10" s="211">
        <v>0</v>
      </c>
      <c r="AH10" s="211">
        <v>0</v>
      </c>
      <c r="AI10" s="211">
        <v>0</v>
      </c>
      <c r="AJ10" s="211">
        <v>0</v>
      </c>
      <c r="AK10" s="211">
        <v>0</v>
      </c>
      <c r="AL10" s="211">
        <v>0</v>
      </c>
      <c r="AM10" s="211">
        <v>0</v>
      </c>
      <c r="AN10" s="211">
        <v>0</v>
      </c>
      <c r="AO10" s="211">
        <v>0</v>
      </c>
      <c r="AP10" s="211">
        <v>0</v>
      </c>
      <c r="AQ10" s="211">
        <v>0</v>
      </c>
      <c r="AR10" s="211">
        <v>0</v>
      </c>
      <c r="AS10" s="211">
        <v>0</v>
      </c>
      <c r="AT10" s="211">
        <v>0</v>
      </c>
      <c r="AU10" s="211">
        <v>0</v>
      </c>
      <c r="AV10" s="211">
        <v>0</v>
      </c>
      <c r="AW10" s="211">
        <v>0</v>
      </c>
      <c r="AX10" s="211">
        <v>0</v>
      </c>
      <c r="AY10" s="211">
        <v>0</v>
      </c>
      <c r="AZ10" s="211">
        <v>0</v>
      </c>
      <c r="BA10" s="211">
        <v>0</v>
      </c>
      <c r="BB10" s="211">
        <v>0</v>
      </c>
      <c r="BC10" s="211">
        <v>0</v>
      </c>
      <c r="BD10" s="211">
        <v>0</v>
      </c>
      <c r="BE10" s="211">
        <v>0</v>
      </c>
      <c r="BF10" s="211">
        <v>0</v>
      </c>
      <c r="BG10" s="211">
        <v>0</v>
      </c>
      <c r="BH10" s="211">
        <v>0</v>
      </c>
      <c r="BI10" s="211">
        <v>0</v>
      </c>
      <c r="BJ10" s="211">
        <v>0</v>
      </c>
      <c r="BK10" s="211">
        <v>0</v>
      </c>
      <c r="BL10" s="211">
        <v>39431.693989071042</v>
      </c>
      <c r="BM10" s="211">
        <v>0</v>
      </c>
      <c r="BN10" s="211">
        <v>7660.3773584905648</v>
      </c>
      <c r="BO10" s="211">
        <v>0</v>
      </c>
      <c r="BP10" s="211">
        <v>0</v>
      </c>
      <c r="BQ10" s="47"/>
    </row>
    <row r="11" spans="1:69" ht="16" customHeight="1" x14ac:dyDescent="0.15">
      <c r="A11" s="477" t="s">
        <v>168</v>
      </c>
      <c r="B11" s="131" t="s">
        <v>517</v>
      </c>
      <c r="C11" s="38" t="s">
        <v>227</v>
      </c>
      <c r="D11" s="131" t="s">
        <v>562</v>
      </c>
      <c r="E11" s="131" t="s">
        <v>1029</v>
      </c>
      <c r="F11" s="38">
        <v>4</v>
      </c>
      <c r="G11" s="38">
        <v>10</v>
      </c>
      <c r="H11" s="38"/>
      <c r="I11" s="211">
        <v>0</v>
      </c>
      <c r="J11" s="211">
        <v>0</v>
      </c>
      <c r="K11" s="211">
        <v>0</v>
      </c>
      <c r="L11" s="211">
        <v>0</v>
      </c>
      <c r="M11" s="211">
        <v>0</v>
      </c>
      <c r="N11" s="211">
        <v>0</v>
      </c>
      <c r="O11" s="211">
        <v>0</v>
      </c>
      <c r="P11" s="211">
        <v>0</v>
      </c>
      <c r="Q11" s="211">
        <v>0</v>
      </c>
      <c r="R11" s="211">
        <v>0</v>
      </c>
      <c r="S11" s="211">
        <v>0</v>
      </c>
      <c r="T11" s="211">
        <v>0</v>
      </c>
      <c r="U11" s="211">
        <v>0</v>
      </c>
      <c r="V11" s="211">
        <v>0</v>
      </c>
      <c r="W11" s="211">
        <v>0</v>
      </c>
      <c r="X11" s="211">
        <v>0</v>
      </c>
      <c r="Y11" s="211">
        <v>0</v>
      </c>
      <c r="Z11" s="211">
        <v>0</v>
      </c>
      <c r="AA11" s="211">
        <v>0</v>
      </c>
      <c r="AB11" s="211">
        <v>0</v>
      </c>
      <c r="AC11" s="211">
        <v>0</v>
      </c>
      <c r="AD11" s="211">
        <v>0</v>
      </c>
      <c r="AE11" s="211">
        <v>0</v>
      </c>
      <c r="AF11" s="211">
        <v>0</v>
      </c>
      <c r="AG11" s="211">
        <v>0</v>
      </c>
      <c r="AH11" s="211">
        <v>0</v>
      </c>
      <c r="AI11" s="211">
        <v>0</v>
      </c>
      <c r="AJ11" s="211">
        <v>0</v>
      </c>
      <c r="AK11" s="211">
        <v>0</v>
      </c>
      <c r="AL11" s="211">
        <v>0</v>
      </c>
      <c r="AM11" s="211">
        <v>0</v>
      </c>
      <c r="AN11" s="211">
        <v>0</v>
      </c>
      <c r="AO11" s="211">
        <v>0</v>
      </c>
      <c r="AP11" s="211">
        <v>0</v>
      </c>
      <c r="AQ11" s="211">
        <v>0</v>
      </c>
      <c r="AR11" s="211">
        <v>0</v>
      </c>
      <c r="AS11" s="211">
        <v>0</v>
      </c>
      <c r="AT11" s="211">
        <v>0</v>
      </c>
      <c r="AU11" s="211">
        <v>0</v>
      </c>
      <c r="AV11" s="211">
        <v>0</v>
      </c>
      <c r="AW11" s="211">
        <v>0</v>
      </c>
      <c r="AX11" s="211">
        <v>0</v>
      </c>
      <c r="AY11" s="211">
        <v>0</v>
      </c>
      <c r="AZ11" s="211">
        <v>0</v>
      </c>
      <c r="BA11" s="211">
        <v>0</v>
      </c>
      <c r="BB11" s="211">
        <v>0</v>
      </c>
      <c r="BC11" s="211">
        <v>0</v>
      </c>
      <c r="BD11" s="211">
        <v>0</v>
      </c>
      <c r="BE11" s="211">
        <v>0</v>
      </c>
      <c r="BF11" s="211">
        <v>0</v>
      </c>
      <c r="BG11" s="211">
        <v>14890.965732087228</v>
      </c>
      <c r="BH11" s="211">
        <v>0</v>
      </c>
      <c r="BI11" s="211">
        <v>0</v>
      </c>
      <c r="BJ11" s="211">
        <v>0</v>
      </c>
      <c r="BK11" s="211">
        <v>0</v>
      </c>
      <c r="BL11" s="211">
        <v>0</v>
      </c>
      <c r="BM11" s="211">
        <v>0</v>
      </c>
      <c r="BN11" s="211">
        <v>0</v>
      </c>
      <c r="BO11" s="211">
        <v>0</v>
      </c>
      <c r="BP11" s="211">
        <v>0</v>
      </c>
      <c r="BQ11" s="47"/>
    </row>
    <row r="12" spans="1:69" ht="16" customHeight="1" x14ac:dyDescent="0.15">
      <c r="A12" s="477" t="s">
        <v>169</v>
      </c>
      <c r="B12" s="131" t="s">
        <v>517</v>
      </c>
      <c r="C12" s="131" t="s">
        <v>228</v>
      </c>
      <c r="D12" s="131" t="s">
        <v>563</v>
      </c>
      <c r="E12" s="131" t="s">
        <v>1029</v>
      </c>
      <c r="F12" s="38">
        <v>10</v>
      </c>
      <c r="G12" s="38">
        <v>10</v>
      </c>
      <c r="H12" s="38"/>
      <c r="I12" s="211">
        <v>0</v>
      </c>
      <c r="J12" s="211">
        <v>0</v>
      </c>
      <c r="K12" s="211">
        <v>0</v>
      </c>
      <c r="L12" s="211">
        <v>0</v>
      </c>
      <c r="M12" s="211">
        <v>0</v>
      </c>
      <c r="N12" s="211">
        <v>0</v>
      </c>
      <c r="O12" s="211">
        <v>0</v>
      </c>
      <c r="P12" s="211">
        <v>0</v>
      </c>
      <c r="Q12" s="211">
        <v>0</v>
      </c>
      <c r="R12" s="211">
        <v>0</v>
      </c>
      <c r="S12" s="211">
        <v>0</v>
      </c>
      <c r="T12" s="211">
        <v>0</v>
      </c>
      <c r="U12" s="211">
        <v>0</v>
      </c>
      <c r="V12" s="211">
        <v>0</v>
      </c>
      <c r="W12" s="211">
        <v>0</v>
      </c>
      <c r="X12" s="211">
        <v>0</v>
      </c>
      <c r="Y12" s="211">
        <v>0</v>
      </c>
      <c r="Z12" s="211">
        <v>0</v>
      </c>
      <c r="AA12" s="211">
        <v>0</v>
      </c>
      <c r="AB12" s="211">
        <v>0</v>
      </c>
      <c r="AC12" s="211">
        <v>0</v>
      </c>
      <c r="AD12" s="211">
        <v>0</v>
      </c>
      <c r="AE12" s="211">
        <v>0</v>
      </c>
      <c r="AF12" s="211">
        <v>0</v>
      </c>
      <c r="AG12" s="211">
        <v>0</v>
      </c>
      <c r="AH12" s="211">
        <v>0</v>
      </c>
      <c r="AI12" s="211">
        <v>218.5185185185185</v>
      </c>
      <c r="AJ12" s="211">
        <v>0</v>
      </c>
      <c r="AK12" s="211">
        <v>0</v>
      </c>
      <c r="AL12" s="211">
        <v>0</v>
      </c>
      <c r="AM12" s="211">
        <v>0</v>
      </c>
      <c r="AN12" s="211">
        <v>0</v>
      </c>
      <c r="AO12" s="211">
        <v>0</v>
      </c>
      <c r="AP12" s="211">
        <v>0</v>
      </c>
      <c r="AQ12" s="211">
        <v>0</v>
      </c>
      <c r="AR12" s="211">
        <v>0</v>
      </c>
      <c r="AS12" s="211">
        <v>2363.050483351235</v>
      </c>
      <c r="AT12" s="211">
        <v>0</v>
      </c>
      <c r="AU12" s="211">
        <v>0</v>
      </c>
      <c r="AV12" s="211">
        <v>0</v>
      </c>
      <c r="AW12" s="211">
        <v>0</v>
      </c>
      <c r="AX12" s="211">
        <v>0</v>
      </c>
      <c r="AY12" s="211">
        <v>0</v>
      </c>
      <c r="AZ12" s="211">
        <v>0</v>
      </c>
      <c r="BA12" s="211">
        <v>0</v>
      </c>
      <c r="BB12" s="211">
        <v>0</v>
      </c>
      <c r="BC12" s="211">
        <v>0</v>
      </c>
      <c r="BD12" s="211">
        <v>0</v>
      </c>
      <c r="BE12" s="211">
        <v>1386.9969040247677</v>
      </c>
      <c r="BF12" s="211">
        <v>0</v>
      </c>
      <c r="BG12" s="211">
        <v>0</v>
      </c>
      <c r="BH12" s="211">
        <v>0</v>
      </c>
      <c r="BI12" s="211">
        <v>0</v>
      </c>
      <c r="BJ12" s="211">
        <v>0</v>
      </c>
      <c r="BK12" s="211">
        <v>0</v>
      </c>
      <c r="BL12" s="211">
        <v>8174.8633879781437</v>
      </c>
      <c r="BM12" s="211">
        <v>0</v>
      </c>
      <c r="BN12" s="211">
        <v>0</v>
      </c>
      <c r="BO12" s="211">
        <v>0</v>
      </c>
      <c r="BP12" s="211">
        <v>0</v>
      </c>
      <c r="BQ12" s="47"/>
    </row>
    <row r="13" spans="1:69" ht="16" customHeight="1" x14ac:dyDescent="0.15">
      <c r="A13" s="38" t="s">
        <v>149</v>
      </c>
      <c r="B13" s="38" t="s">
        <v>517</v>
      </c>
      <c r="C13" s="38" t="s">
        <v>230</v>
      </c>
      <c r="D13" s="38" t="s">
        <v>564</v>
      </c>
      <c r="E13" s="38" t="s">
        <v>1027</v>
      </c>
      <c r="F13" s="38">
        <v>4</v>
      </c>
      <c r="G13" s="38">
        <v>4</v>
      </c>
      <c r="H13" s="38"/>
      <c r="I13" s="211">
        <v>1499.1708126036483</v>
      </c>
      <c r="J13" s="211">
        <v>0</v>
      </c>
      <c r="K13" s="211">
        <v>0</v>
      </c>
      <c r="L13" s="211">
        <v>416.89128481581309</v>
      </c>
      <c r="M13" s="211">
        <v>0</v>
      </c>
      <c r="N13" s="211">
        <v>0</v>
      </c>
      <c r="O13" s="211">
        <v>415.58441558441569</v>
      </c>
      <c r="P13" s="211">
        <v>0</v>
      </c>
      <c r="Q13" s="211">
        <v>828.73851294903932</v>
      </c>
      <c r="R13" s="211">
        <v>831.16883116883139</v>
      </c>
      <c r="S13" s="211">
        <v>1908.2094376212026</v>
      </c>
      <c r="T13" s="211">
        <v>2309.0379008746354</v>
      </c>
      <c r="U13" s="211">
        <v>0</v>
      </c>
      <c r="V13" s="211">
        <v>2212.1669180492713</v>
      </c>
      <c r="W13" s="211">
        <v>1254.9019607843138</v>
      </c>
      <c r="X13" s="211">
        <v>0</v>
      </c>
      <c r="Y13" s="211">
        <v>2074.8299319727894</v>
      </c>
      <c r="Z13" s="211">
        <v>2639.7515527950309</v>
      </c>
      <c r="AA13" s="211">
        <v>2099.1253644314866</v>
      </c>
      <c r="AB13" s="211">
        <v>0</v>
      </c>
      <c r="AC13" s="211">
        <v>0</v>
      </c>
      <c r="AD13" s="211">
        <v>0</v>
      </c>
      <c r="AE13" s="211">
        <v>0</v>
      </c>
      <c r="AF13" s="211">
        <v>0</v>
      </c>
      <c r="AG13" s="211">
        <v>0</v>
      </c>
      <c r="AH13" s="211">
        <v>0</v>
      </c>
      <c r="AI13" s="211">
        <v>0</v>
      </c>
      <c r="AJ13" s="211">
        <v>0</v>
      </c>
      <c r="AK13" s="211">
        <v>0</v>
      </c>
      <c r="AL13" s="211">
        <v>0</v>
      </c>
      <c r="AM13" s="211">
        <v>0</v>
      </c>
      <c r="AN13" s="211">
        <v>0</v>
      </c>
      <c r="AO13" s="211">
        <v>0</v>
      </c>
      <c r="AP13" s="211">
        <v>0</v>
      </c>
      <c r="AQ13" s="211">
        <v>0</v>
      </c>
      <c r="AR13" s="211">
        <v>0</v>
      </c>
      <c r="AS13" s="211">
        <v>0</v>
      </c>
      <c r="AT13" s="211">
        <v>0</v>
      </c>
      <c r="AU13" s="211">
        <v>0</v>
      </c>
      <c r="AV13" s="211">
        <v>0</v>
      </c>
      <c r="AW13" s="211">
        <v>0</v>
      </c>
      <c r="AX13" s="211">
        <v>0</v>
      </c>
      <c r="AY13" s="211">
        <v>0</v>
      </c>
      <c r="AZ13" s="211">
        <v>0</v>
      </c>
      <c r="BA13" s="211">
        <v>0</v>
      </c>
      <c r="BB13" s="211">
        <v>0</v>
      </c>
      <c r="BC13" s="211">
        <v>0</v>
      </c>
      <c r="BD13" s="211">
        <v>0</v>
      </c>
      <c r="BE13" s="211">
        <v>693.49845201238384</v>
      </c>
      <c r="BF13" s="211">
        <v>0</v>
      </c>
      <c r="BG13" s="211">
        <v>0</v>
      </c>
      <c r="BH13" s="211">
        <v>0</v>
      </c>
      <c r="BI13" s="211">
        <v>9227.2202998846606</v>
      </c>
      <c r="BJ13" s="211">
        <v>0</v>
      </c>
      <c r="BK13" s="211">
        <v>0</v>
      </c>
      <c r="BL13" s="211">
        <v>0</v>
      </c>
      <c r="BM13" s="211">
        <v>7231.6384180790956</v>
      </c>
      <c r="BN13" s="211">
        <v>0</v>
      </c>
      <c r="BO13" s="211">
        <v>0</v>
      </c>
      <c r="BP13" s="211">
        <v>0</v>
      </c>
      <c r="BQ13" s="47"/>
    </row>
    <row r="14" spans="1:69" ht="16" customHeight="1" x14ac:dyDescent="0.15">
      <c r="A14" s="38" t="s">
        <v>150</v>
      </c>
      <c r="B14" s="38" t="s">
        <v>517</v>
      </c>
      <c r="C14" s="38" t="s">
        <v>230</v>
      </c>
      <c r="D14" s="38" t="s">
        <v>565</v>
      </c>
      <c r="E14" s="38" t="s">
        <v>1027</v>
      </c>
      <c r="F14" s="38">
        <v>4</v>
      </c>
      <c r="G14" s="38">
        <v>6</v>
      </c>
      <c r="H14" s="38"/>
      <c r="I14" s="211">
        <v>0</v>
      </c>
      <c r="J14" s="211">
        <v>0</v>
      </c>
      <c r="K14" s="211">
        <v>0</v>
      </c>
      <c r="L14" s="211">
        <v>0</v>
      </c>
      <c r="M14" s="211">
        <v>207.18462823725983</v>
      </c>
      <c r="N14" s="211">
        <v>0</v>
      </c>
      <c r="O14" s="211">
        <v>0</v>
      </c>
      <c r="P14" s="211">
        <v>0</v>
      </c>
      <c r="Q14" s="211">
        <v>0</v>
      </c>
      <c r="R14" s="211">
        <v>0</v>
      </c>
      <c r="S14" s="211">
        <v>0</v>
      </c>
      <c r="T14" s="211">
        <v>0</v>
      </c>
      <c r="U14" s="211">
        <v>0</v>
      </c>
      <c r="V14" s="211">
        <v>0</v>
      </c>
      <c r="W14" s="211">
        <v>0</v>
      </c>
      <c r="X14" s="211">
        <v>0</v>
      </c>
      <c r="Y14" s="211">
        <v>0</v>
      </c>
      <c r="Z14" s="211">
        <v>0</v>
      </c>
      <c r="AA14" s="211">
        <v>0</v>
      </c>
      <c r="AB14" s="211">
        <v>0</v>
      </c>
      <c r="AC14" s="211">
        <v>0</v>
      </c>
      <c r="AD14" s="211">
        <v>688.9952153110047</v>
      </c>
      <c r="AE14" s="211">
        <v>0</v>
      </c>
      <c r="AF14" s="211">
        <v>0</v>
      </c>
      <c r="AG14" s="211">
        <v>0</v>
      </c>
      <c r="AH14" s="211">
        <v>875.47169811320759</v>
      </c>
      <c r="AI14" s="211">
        <v>0</v>
      </c>
      <c r="AJ14" s="211">
        <v>0</v>
      </c>
      <c r="AK14" s="211">
        <v>0</v>
      </c>
      <c r="AL14" s="211">
        <v>1673.9903745553463</v>
      </c>
      <c r="AM14" s="211">
        <v>2464.8229015041243</v>
      </c>
      <c r="AN14" s="211">
        <v>727.88353863381849</v>
      </c>
      <c r="AO14" s="211">
        <v>0</v>
      </c>
      <c r="AP14" s="211">
        <v>0</v>
      </c>
      <c r="AQ14" s="211">
        <v>0</v>
      </c>
      <c r="AR14" s="211">
        <v>0</v>
      </c>
      <c r="AS14" s="211">
        <v>644.46831364124591</v>
      </c>
      <c r="AT14" s="211">
        <v>0</v>
      </c>
      <c r="AU14" s="211">
        <v>801.48423005565871</v>
      </c>
      <c r="AV14" s="211">
        <v>2549.3827160493825</v>
      </c>
      <c r="AW14" s="211">
        <v>0</v>
      </c>
      <c r="AX14" s="211">
        <v>0</v>
      </c>
      <c r="AY14" s="211">
        <v>0</v>
      </c>
      <c r="AZ14" s="211">
        <v>0</v>
      </c>
      <c r="BA14" s="211">
        <v>0</v>
      </c>
      <c r="BB14" s="211">
        <v>0</v>
      </c>
      <c r="BC14" s="211">
        <v>0</v>
      </c>
      <c r="BD14" s="211">
        <v>0</v>
      </c>
      <c r="BE14" s="211">
        <v>0</v>
      </c>
      <c r="BF14" s="211">
        <v>0</v>
      </c>
      <c r="BG14" s="211">
        <v>0</v>
      </c>
      <c r="BH14" s="211">
        <v>15633.42318059299</v>
      </c>
      <c r="BI14" s="211">
        <v>0</v>
      </c>
      <c r="BJ14" s="211">
        <v>17198.216735253769</v>
      </c>
      <c r="BK14" s="211">
        <v>0</v>
      </c>
      <c r="BL14" s="211">
        <v>16830.601092896177</v>
      </c>
      <c r="BM14" s="211">
        <v>18531.073446327686</v>
      </c>
      <c r="BN14" s="211">
        <v>0</v>
      </c>
      <c r="BO14" s="211">
        <v>9027.1493212669684</v>
      </c>
      <c r="BP14" s="211">
        <v>13936.403508771929</v>
      </c>
      <c r="BQ14" s="47"/>
    </row>
    <row r="15" spans="1:69" ht="16" customHeight="1" x14ac:dyDescent="0.15">
      <c r="A15" s="38" t="s">
        <v>151</v>
      </c>
      <c r="B15" s="38" t="s">
        <v>517</v>
      </c>
      <c r="C15" s="38" t="s">
        <v>230</v>
      </c>
      <c r="D15" s="38" t="s">
        <v>566</v>
      </c>
      <c r="E15" s="38" t="s">
        <v>1027</v>
      </c>
      <c r="F15" s="38">
        <v>4</v>
      </c>
      <c r="G15" s="38">
        <v>8</v>
      </c>
      <c r="H15" s="38"/>
      <c r="I15" s="211">
        <v>0</v>
      </c>
      <c r="J15" s="211">
        <v>1507.0242656449552</v>
      </c>
      <c r="K15" s="211">
        <v>1248.6772486772486</v>
      </c>
      <c r="L15" s="211">
        <v>0</v>
      </c>
      <c r="M15" s="211">
        <v>0</v>
      </c>
      <c r="N15" s="211">
        <v>0</v>
      </c>
      <c r="O15" s="211">
        <v>0</v>
      </c>
      <c r="P15" s="211">
        <v>0</v>
      </c>
      <c r="Q15" s="211">
        <v>0</v>
      </c>
      <c r="R15" s="211">
        <v>0</v>
      </c>
      <c r="S15" s="211">
        <v>0</v>
      </c>
      <c r="T15" s="211">
        <v>0</v>
      </c>
      <c r="U15" s="211">
        <v>0</v>
      </c>
      <c r="V15" s="211">
        <v>0</v>
      </c>
      <c r="W15" s="211">
        <v>0</v>
      </c>
      <c r="X15" s="211">
        <v>1344.7971781305114</v>
      </c>
      <c r="Y15" s="211">
        <v>0</v>
      </c>
      <c r="Z15" s="211">
        <v>0</v>
      </c>
      <c r="AA15" s="211">
        <v>0</v>
      </c>
      <c r="AB15" s="211">
        <v>0</v>
      </c>
      <c r="AC15" s="211">
        <v>0</v>
      </c>
      <c r="AD15" s="211">
        <v>0</v>
      </c>
      <c r="AE15" s="211">
        <v>0</v>
      </c>
      <c r="AF15" s="211">
        <v>0</v>
      </c>
      <c r="AG15" s="211">
        <v>0</v>
      </c>
      <c r="AH15" s="211">
        <v>0</v>
      </c>
      <c r="AI15" s="211">
        <v>0</v>
      </c>
      <c r="AJ15" s="211">
        <v>0</v>
      </c>
      <c r="AK15" s="211">
        <v>0</v>
      </c>
      <c r="AL15" s="211">
        <v>0</v>
      </c>
      <c r="AM15" s="211">
        <v>0</v>
      </c>
      <c r="AN15" s="211">
        <v>0</v>
      </c>
      <c r="AO15" s="211">
        <v>670.54655870445345</v>
      </c>
      <c r="AP15" s="211">
        <v>0</v>
      </c>
      <c r="AQ15" s="211">
        <v>1627.1929824561405</v>
      </c>
      <c r="AR15" s="211">
        <v>1099.9999999999998</v>
      </c>
      <c r="AS15" s="211">
        <v>0</v>
      </c>
      <c r="AT15" s="211">
        <v>0</v>
      </c>
      <c r="AU15" s="211">
        <v>0</v>
      </c>
      <c r="AV15" s="211">
        <v>0</v>
      </c>
      <c r="AW15" s="211">
        <v>0</v>
      </c>
      <c r="AX15" s="211">
        <v>0</v>
      </c>
      <c r="AY15" s="211">
        <v>401.45665145665146</v>
      </c>
      <c r="AZ15" s="211">
        <v>0</v>
      </c>
      <c r="BA15" s="211">
        <v>0</v>
      </c>
      <c r="BB15" s="211">
        <v>467.53246753246759</v>
      </c>
      <c r="BC15" s="211">
        <v>0</v>
      </c>
      <c r="BD15" s="211">
        <v>1621.0526315789473</v>
      </c>
      <c r="BE15" s="211">
        <v>0</v>
      </c>
      <c r="BF15" s="211">
        <v>0</v>
      </c>
      <c r="BG15" s="211">
        <v>0</v>
      </c>
      <c r="BH15" s="211">
        <v>0</v>
      </c>
      <c r="BI15" s="211">
        <v>0</v>
      </c>
      <c r="BJ15" s="211">
        <v>0</v>
      </c>
      <c r="BK15" s="211">
        <v>10047.846889952152</v>
      </c>
      <c r="BL15" s="211">
        <v>0</v>
      </c>
      <c r="BM15" s="211">
        <v>0</v>
      </c>
      <c r="BN15" s="211">
        <v>0</v>
      </c>
      <c r="BO15" s="211">
        <v>0</v>
      </c>
      <c r="BP15" s="211">
        <v>0</v>
      </c>
      <c r="BQ15" s="47"/>
    </row>
    <row r="16" spans="1:69" ht="16" customHeight="1" x14ac:dyDescent="0.15">
      <c r="A16" s="477" t="s">
        <v>152</v>
      </c>
      <c r="B16" s="131" t="s">
        <v>517</v>
      </c>
      <c r="C16" s="38" t="s">
        <v>230</v>
      </c>
      <c r="D16" s="131" t="s">
        <v>567</v>
      </c>
      <c r="E16" s="38" t="s">
        <v>1027</v>
      </c>
      <c r="F16" s="38">
        <v>6</v>
      </c>
      <c r="G16" s="38">
        <v>14</v>
      </c>
      <c r="H16" s="38"/>
      <c r="I16" s="211">
        <v>0</v>
      </c>
      <c r="J16" s="211">
        <v>0</v>
      </c>
      <c r="K16" s="211">
        <v>0</v>
      </c>
      <c r="L16" s="211">
        <v>0</v>
      </c>
      <c r="M16" s="211">
        <v>0</v>
      </c>
      <c r="N16" s="211">
        <v>0</v>
      </c>
      <c r="O16" s="211">
        <v>0</v>
      </c>
      <c r="P16" s="211">
        <v>1873.015873015873</v>
      </c>
      <c r="Q16" s="211">
        <v>0</v>
      </c>
      <c r="R16" s="211">
        <v>0</v>
      </c>
      <c r="S16" s="211">
        <v>0</v>
      </c>
      <c r="T16" s="211">
        <v>0</v>
      </c>
      <c r="U16" s="211">
        <v>0</v>
      </c>
      <c r="V16" s="211">
        <v>0</v>
      </c>
      <c r="W16" s="211">
        <v>0</v>
      </c>
      <c r="X16" s="211">
        <v>0</v>
      </c>
      <c r="Y16" s="211">
        <v>0</v>
      </c>
      <c r="Z16" s="211">
        <v>0</v>
      </c>
      <c r="AA16" s="211">
        <v>0</v>
      </c>
      <c r="AB16" s="211">
        <v>0</v>
      </c>
      <c r="AC16" s="211">
        <v>0</v>
      </c>
      <c r="AD16" s="211">
        <v>0</v>
      </c>
      <c r="AE16" s="211">
        <v>0</v>
      </c>
      <c r="AF16" s="211">
        <v>0</v>
      </c>
      <c r="AG16" s="211">
        <v>0</v>
      </c>
      <c r="AH16" s="211">
        <v>0</v>
      </c>
      <c r="AI16" s="211">
        <v>0</v>
      </c>
      <c r="AJ16" s="211">
        <v>0</v>
      </c>
      <c r="AK16" s="211">
        <v>0</v>
      </c>
      <c r="AL16" s="211">
        <v>0</v>
      </c>
      <c r="AM16" s="211">
        <v>0</v>
      </c>
      <c r="AN16" s="211">
        <v>0</v>
      </c>
      <c r="AO16" s="211">
        <v>0</v>
      </c>
      <c r="AP16" s="211">
        <v>0</v>
      </c>
      <c r="AQ16" s="211">
        <v>0</v>
      </c>
      <c r="AR16" s="211">
        <v>0</v>
      </c>
      <c r="AS16" s="211">
        <v>0</v>
      </c>
      <c r="AT16" s="211">
        <v>0</v>
      </c>
      <c r="AU16" s="211">
        <v>0</v>
      </c>
      <c r="AV16" s="211">
        <v>0</v>
      </c>
      <c r="AW16" s="211">
        <v>0</v>
      </c>
      <c r="AX16" s="211">
        <v>0</v>
      </c>
      <c r="AY16" s="211">
        <v>0</v>
      </c>
      <c r="AZ16" s="211">
        <v>0</v>
      </c>
      <c r="BA16" s="211">
        <v>0</v>
      </c>
      <c r="BB16" s="211">
        <v>0</v>
      </c>
      <c r="BC16" s="211">
        <v>0</v>
      </c>
      <c r="BD16" s="211">
        <v>0</v>
      </c>
      <c r="BE16" s="211">
        <v>0</v>
      </c>
      <c r="BF16" s="211">
        <v>0</v>
      </c>
      <c r="BG16" s="211">
        <v>0</v>
      </c>
      <c r="BH16" s="211">
        <v>0</v>
      </c>
      <c r="BI16" s="211">
        <v>0</v>
      </c>
      <c r="BJ16" s="211">
        <v>0</v>
      </c>
      <c r="BK16" s="211">
        <v>0</v>
      </c>
      <c r="BL16" s="211">
        <v>0</v>
      </c>
      <c r="BM16" s="211">
        <v>0</v>
      </c>
      <c r="BN16" s="211">
        <v>0</v>
      </c>
      <c r="BO16" s="211">
        <v>0</v>
      </c>
      <c r="BP16" s="211">
        <v>0</v>
      </c>
      <c r="BQ16" s="47"/>
    </row>
    <row r="17" spans="1:69" ht="16" customHeight="1" x14ac:dyDescent="0.15">
      <c r="A17" s="477" t="s">
        <v>153</v>
      </c>
      <c r="B17" s="131" t="s">
        <v>517</v>
      </c>
      <c r="C17" s="38" t="s">
        <v>230</v>
      </c>
      <c r="D17" s="131" t="s">
        <v>568</v>
      </c>
      <c r="E17" s="38" t="s">
        <v>1027</v>
      </c>
      <c r="F17" s="38">
        <v>6</v>
      </c>
      <c r="G17" s="38">
        <v>6</v>
      </c>
      <c r="H17" s="38"/>
      <c r="I17" s="211">
        <v>0</v>
      </c>
      <c r="J17" s="211">
        <v>0</v>
      </c>
      <c r="K17" s="211">
        <v>0</v>
      </c>
      <c r="L17" s="211">
        <v>0</v>
      </c>
      <c r="M17" s="211">
        <v>0</v>
      </c>
      <c r="N17" s="211">
        <v>0</v>
      </c>
      <c r="O17" s="211">
        <v>0</v>
      </c>
      <c r="P17" s="211">
        <v>0</v>
      </c>
      <c r="Q17" s="211">
        <v>0</v>
      </c>
      <c r="R17" s="211">
        <v>0</v>
      </c>
      <c r="S17" s="211">
        <v>0</v>
      </c>
      <c r="T17" s="211">
        <v>0</v>
      </c>
      <c r="U17" s="211">
        <v>996.07994344836447</v>
      </c>
      <c r="V17" s="211">
        <v>0</v>
      </c>
      <c r="W17" s="211">
        <v>0</v>
      </c>
      <c r="X17" s="211">
        <v>0</v>
      </c>
      <c r="Y17" s="211">
        <v>0</v>
      </c>
      <c r="Z17" s="211">
        <v>0</v>
      </c>
      <c r="AA17" s="211">
        <v>0</v>
      </c>
      <c r="AB17" s="211">
        <v>0</v>
      </c>
      <c r="AC17" s="211">
        <v>0</v>
      </c>
      <c r="AD17" s="211">
        <v>0</v>
      </c>
      <c r="AE17" s="211">
        <v>0</v>
      </c>
      <c r="AF17" s="211">
        <v>0</v>
      </c>
      <c r="AG17" s="211">
        <v>0</v>
      </c>
      <c r="AH17" s="211">
        <v>0</v>
      </c>
      <c r="AI17" s="211">
        <v>0</v>
      </c>
      <c r="AJ17" s="211">
        <v>0</v>
      </c>
      <c r="AK17" s="211">
        <v>0</v>
      </c>
      <c r="AL17" s="211">
        <v>0</v>
      </c>
      <c r="AM17" s="211">
        <v>0</v>
      </c>
      <c r="AN17" s="211">
        <v>0</v>
      </c>
      <c r="AO17" s="211">
        <v>0</v>
      </c>
      <c r="AP17" s="211">
        <v>0</v>
      </c>
      <c r="AQ17" s="211">
        <v>0</v>
      </c>
      <c r="AR17" s="211">
        <v>0</v>
      </c>
      <c r="AS17" s="211">
        <v>0</v>
      </c>
      <c r="AT17" s="211">
        <v>0</v>
      </c>
      <c r="AU17" s="211">
        <v>0</v>
      </c>
      <c r="AV17" s="211">
        <v>0</v>
      </c>
      <c r="AW17" s="211">
        <v>0</v>
      </c>
      <c r="AX17" s="211">
        <v>0</v>
      </c>
      <c r="AY17" s="211">
        <v>0</v>
      </c>
      <c r="AZ17" s="211">
        <v>0</v>
      </c>
      <c r="BA17" s="211">
        <v>0</v>
      </c>
      <c r="BB17" s="211">
        <v>0</v>
      </c>
      <c r="BC17" s="211">
        <v>0</v>
      </c>
      <c r="BD17" s="211">
        <v>0</v>
      </c>
      <c r="BE17" s="211">
        <v>0</v>
      </c>
      <c r="BF17" s="211">
        <v>0</v>
      </c>
      <c r="BG17" s="211">
        <v>0</v>
      </c>
      <c r="BH17" s="211">
        <v>0</v>
      </c>
      <c r="BI17" s="211">
        <v>0</v>
      </c>
      <c r="BJ17" s="211">
        <v>0</v>
      </c>
      <c r="BK17" s="211">
        <v>0</v>
      </c>
      <c r="BL17" s="211">
        <v>0</v>
      </c>
      <c r="BM17" s="211">
        <v>0</v>
      </c>
      <c r="BN17" s="211">
        <v>1094.3396226415091</v>
      </c>
      <c r="BO17" s="211">
        <v>0</v>
      </c>
      <c r="BP17" s="211">
        <v>0</v>
      </c>
      <c r="BQ17" s="47"/>
    </row>
    <row r="18" spans="1:69" ht="16" customHeight="1" x14ac:dyDescent="0.15">
      <c r="A18" s="477" t="s">
        <v>154</v>
      </c>
      <c r="B18" s="131" t="s">
        <v>517</v>
      </c>
      <c r="C18" s="38" t="s">
        <v>230</v>
      </c>
      <c r="D18" s="131" t="s">
        <v>569</v>
      </c>
      <c r="E18" s="38" t="s">
        <v>1027</v>
      </c>
      <c r="F18" s="38">
        <v>6</v>
      </c>
      <c r="G18" s="38">
        <v>8</v>
      </c>
      <c r="H18" s="38"/>
      <c r="I18" s="211">
        <v>0</v>
      </c>
      <c r="J18" s="211">
        <v>0</v>
      </c>
      <c r="K18" s="211">
        <v>0</v>
      </c>
      <c r="L18" s="211">
        <v>0</v>
      </c>
      <c r="M18" s="211">
        <v>0</v>
      </c>
      <c r="N18" s="211">
        <v>0</v>
      </c>
      <c r="O18" s="211">
        <v>0</v>
      </c>
      <c r="P18" s="211">
        <v>0</v>
      </c>
      <c r="Q18" s="211">
        <v>0</v>
      </c>
      <c r="R18" s="211">
        <v>0</v>
      </c>
      <c r="S18" s="211">
        <v>0</v>
      </c>
      <c r="T18" s="211">
        <v>0</v>
      </c>
      <c r="U18" s="211">
        <v>0</v>
      </c>
      <c r="V18" s="211">
        <v>0</v>
      </c>
      <c r="W18" s="211">
        <v>0</v>
      </c>
      <c r="X18" s="211">
        <v>0</v>
      </c>
      <c r="Y18" s="211">
        <v>0</v>
      </c>
      <c r="Z18" s="211">
        <v>0</v>
      </c>
      <c r="AA18" s="211">
        <v>0</v>
      </c>
      <c r="AB18" s="211">
        <v>0</v>
      </c>
      <c r="AC18" s="211">
        <v>839.56447592811242</v>
      </c>
      <c r="AD18" s="211">
        <v>0</v>
      </c>
      <c r="AE18" s="211">
        <v>0</v>
      </c>
      <c r="AF18" s="211">
        <v>0</v>
      </c>
      <c r="AG18" s="211">
        <v>0</v>
      </c>
      <c r="AH18" s="211">
        <v>0</v>
      </c>
      <c r="AI18" s="211">
        <v>0</v>
      </c>
      <c r="AJ18" s="211">
        <v>0</v>
      </c>
      <c r="AK18" s="211">
        <v>0</v>
      </c>
      <c r="AL18" s="211">
        <v>0</v>
      </c>
      <c r="AM18" s="211">
        <v>0</v>
      </c>
      <c r="AN18" s="211">
        <v>0</v>
      </c>
      <c r="AO18" s="211">
        <v>0</v>
      </c>
      <c r="AP18" s="211">
        <v>0</v>
      </c>
      <c r="AQ18" s="211">
        <v>0</v>
      </c>
      <c r="AR18" s="211">
        <v>0</v>
      </c>
      <c r="AS18" s="211">
        <v>0</v>
      </c>
      <c r="AT18" s="211">
        <v>0</v>
      </c>
      <c r="AU18" s="211">
        <v>0</v>
      </c>
      <c r="AV18" s="211">
        <v>0</v>
      </c>
      <c r="AW18" s="211">
        <v>0</v>
      </c>
      <c r="AX18" s="211">
        <v>0</v>
      </c>
      <c r="AY18" s="211">
        <v>0</v>
      </c>
      <c r="AZ18" s="211">
        <v>0</v>
      </c>
      <c r="BA18" s="211">
        <v>2097.9020979020979</v>
      </c>
      <c r="BB18" s="211">
        <v>0</v>
      </c>
      <c r="BC18" s="211">
        <v>0</v>
      </c>
      <c r="BD18" s="211">
        <v>0</v>
      </c>
      <c r="BE18" s="211">
        <v>0</v>
      </c>
      <c r="BF18" s="211">
        <v>0</v>
      </c>
      <c r="BG18" s="211">
        <v>0</v>
      </c>
      <c r="BH18" s="211">
        <v>0</v>
      </c>
      <c r="BI18" s="211">
        <v>7381.7762399077274</v>
      </c>
      <c r="BJ18" s="211">
        <v>0</v>
      </c>
      <c r="BK18" s="211">
        <v>0</v>
      </c>
      <c r="BL18" s="211">
        <v>0</v>
      </c>
      <c r="BM18" s="211">
        <v>0</v>
      </c>
      <c r="BN18" s="211">
        <v>0</v>
      </c>
      <c r="BO18" s="211">
        <v>0</v>
      </c>
      <c r="BP18" s="211">
        <v>0</v>
      </c>
      <c r="BQ18" s="47"/>
    </row>
    <row r="19" spans="1:69" ht="16" customHeight="1" x14ac:dyDescent="0.15">
      <c r="A19" s="477" t="s">
        <v>155</v>
      </c>
      <c r="B19" s="131" t="s">
        <v>517</v>
      </c>
      <c r="C19" s="38" t="s">
        <v>230</v>
      </c>
      <c r="D19" s="131" t="s">
        <v>570</v>
      </c>
      <c r="E19" s="38" t="s">
        <v>1027</v>
      </c>
      <c r="F19" s="38">
        <v>8</v>
      </c>
      <c r="G19" s="38">
        <v>10</v>
      </c>
      <c r="H19" s="38"/>
      <c r="I19" s="211">
        <v>0</v>
      </c>
      <c r="J19" s="211">
        <v>0</v>
      </c>
      <c r="K19" s="211">
        <v>0</v>
      </c>
      <c r="L19" s="211">
        <v>0</v>
      </c>
      <c r="M19" s="211">
        <v>0</v>
      </c>
      <c r="N19" s="211">
        <v>0</v>
      </c>
      <c r="O19" s="211">
        <v>0</v>
      </c>
      <c r="P19" s="211">
        <v>0</v>
      </c>
      <c r="Q19" s="211">
        <v>0</v>
      </c>
      <c r="R19" s="211">
        <v>0</v>
      </c>
      <c r="S19" s="211">
        <v>0</v>
      </c>
      <c r="T19" s="211">
        <v>0</v>
      </c>
      <c r="U19" s="211">
        <v>0</v>
      </c>
      <c r="V19" s="211">
        <v>0</v>
      </c>
      <c r="W19" s="211">
        <v>0</v>
      </c>
      <c r="X19" s="211">
        <v>0</v>
      </c>
      <c r="Y19" s="211">
        <v>0</v>
      </c>
      <c r="Z19" s="211">
        <v>0</v>
      </c>
      <c r="AA19" s="211">
        <v>0</v>
      </c>
      <c r="AB19" s="211">
        <v>632.21884498480244</v>
      </c>
      <c r="AC19" s="211">
        <v>0</v>
      </c>
      <c r="AD19" s="211">
        <v>0</v>
      </c>
      <c r="AE19" s="211">
        <v>0</v>
      </c>
      <c r="AF19" s="211">
        <v>0</v>
      </c>
      <c r="AG19" s="211">
        <v>0</v>
      </c>
      <c r="AH19" s="211">
        <v>0</v>
      </c>
      <c r="AI19" s="211">
        <v>0</v>
      </c>
      <c r="AJ19" s="211">
        <v>0</v>
      </c>
      <c r="AK19" s="211">
        <v>580.95238095238085</v>
      </c>
      <c r="AL19" s="211">
        <v>0</v>
      </c>
      <c r="AM19" s="211">
        <v>0</v>
      </c>
      <c r="AN19" s="211">
        <v>0</v>
      </c>
      <c r="AO19" s="211">
        <v>0</v>
      </c>
      <c r="AP19" s="211">
        <v>0</v>
      </c>
      <c r="AQ19" s="211">
        <v>0</v>
      </c>
      <c r="AR19" s="211">
        <v>0</v>
      </c>
      <c r="AS19" s="211">
        <v>0</v>
      </c>
      <c r="AT19" s="211">
        <v>0</v>
      </c>
      <c r="AU19" s="211">
        <v>0</v>
      </c>
      <c r="AV19" s="211">
        <v>0</v>
      </c>
      <c r="AW19" s="211">
        <v>0</v>
      </c>
      <c r="AX19" s="211">
        <v>0</v>
      </c>
      <c r="AY19" s="211">
        <v>0</v>
      </c>
      <c r="AZ19" s="211">
        <v>0</v>
      </c>
      <c r="BA19" s="211">
        <v>0</v>
      </c>
      <c r="BB19" s="211">
        <v>0</v>
      </c>
      <c r="BC19" s="211">
        <v>0</v>
      </c>
      <c r="BD19" s="211">
        <v>0</v>
      </c>
      <c r="BE19" s="211">
        <v>0</v>
      </c>
      <c r="BF19" s="211">
        <v>0</v>
      </c>
      <c r="BG19" s="211">
        <v>0</v>
      </c>
      <c r="BH19" s="211">
        <v>0</v>
      </c>
      <c r="BI19" s="211">
        <v>0</v>
      </c>
      <c r="BJ19" s="211">
        <v>0</v>
      </c>
      <c r="BK19" s="211">
        <v>0</v>
      </c>
      <c r="BL19" s="211">
        <v>0</v>
      </c>
      <c r="BM19" s="211">
        <v>0</v>
      </c>
      <c r="BN19" s="211">
        <v>0</v>
      </c>
      <c r="BO19" s="211">
        <v>0</v>
      </c>
      <c r="BP19" s="211">
        <v>0</v>
      </c>
      <c r="BQ19" s="47"/>
    </row>
    <row r="20" spans="1:69" ht="16" customHeight="1" x14ac:dyDescent="0.15">
      <c r="A20" s="38" t="s">
        <v>156</v>
      </c>
      <c r="B20" s="38" t="s">
        <v>517</v>
      </c>
      <c r="C20" s="38" t="s">
        <v>230</v>
      </c>
      <c r="D20" s="38" t="s">
        <v>571</v>
      </c>
      <c r="E20" s="38" t="s">
        <v>1027</v>
      </c>
      <c r="F20" s="38">
        <v>8</v>
      </c>
      <c r="G20" s="38">
        <v>12</v>
      </c>
      <c r="H20" s="38"/>
      <c r="I20" s="211">
        <v>0</v>
      </c>
      <c r="J20" s="211">
        <v>0</v>
      </c>
      <c r="K20" s="211">
        <v>0</v>
      </c>
      <c r="L20" s="211">
        <v>0</v>
      </c>
      <c r="M20" s="211">
        <v>0</v>
      </c>
      <c r="N20" s="211">
        <v>0</v>
      </c>
      <c r="O20" s="211">
        <v>0</v>
      </c>
      <c r="P20" s="211">
        <v>0</v>
      </c>
      <c r="Q20" s="211">
        <v>0</v>
      </c>
      <c r="R20" s="211">
        <v>0</v>
      </c>
      <c r="S20" s="211">
        <v>0</v>
      </c>
      <c r="T20" s="211">
        <v>0</v>
      </c>
      <c r="U20" s="211">
        <v>0</v>
      </c>
      <c r="V20" s="211">
        <v>0</v>
      </c>
      <c r="W20" s="211">
        <v>0</v>
      </c>
      <c r="X20" s="211">
        <v>960.5694129503654</v>
      </c>
      <c r="Y20" s="211">
        <v>0</v>
      </c>
      <c r="Z20" s="211">
        <v>0</v>
      </c>
      <c r="AA20" s="211">
        <v>0</v>
      </c>
      <c r="AB20" s="211">
        <v>0</v>
      </c>
      <c r="AC20" s="211">
        <v>0</v>
      </c>
      <c r="AD20" s="211">
        <v>0</v>
      </c>
      <c r="AE20" s="211">
        <v>0</v>
      </c>
      <c r="AF20" s="211">
        <v>0</v>
      </c>
      <c r="AG20" s="211">
        <v>0</v>
      </c>
      <c r="AH20" s="211">
        <v>0</v>
      </c>
      <c r="AI20" s="211">
        <v>0</v>
      </c>
      <c r="AJ20" s="211">
        <v>0</v>
      </c>
      <c r="AK20" s="211">
        <v>0</v>
      </c>
      <c r="AL20" s="211">
        <v>0</v>
      </c>
      <c r="AM20" s="211">
        <v>0</v>
      </c>
      <c r="AN20" s="211">
        <v>0</v>
      </c>
      <c r="AO20" s="211">
        <v>0</v>
      </c>
      <c r="AP20" s="211">
        <v>0</v>
      </c>
      <c r="AQ20" s="211">
        <v>0</v>
      </c>
      <c r="AR20" s="211">
        <v>0</v>
      </c>
      <c r="AS20" s="211">
        <v>0</v>
      </c>
      <c r="AT20" s="211">
        <v>0</v>
      </c>
      <c r="AU20" s="211">
        <v>0</v>
      </c>
      <c r="AV20" s="211">
        <v>0</v>
      </c>
      <c r="AW20" s="211">
        <v>0</v>
      </c>
      <c r="AX20" s="211">
        <v>0</v>
      </c>
      <c r="AY20" s="211">
        <v>0</v>
      </c>
      <c r="AZ20" s="211">
        <v>0</v>
      </c>
      <c r="BA20" s="211">
        <v>0</v>
      </c>
      <c r="BB20" s="211">
        <v>0</v>
      </c>
      <c r="BC20" s="211">
        <v>0</v>
      </c>
      <c r="BD20" s="211">
        <v>0</v>
      </c>
      <c r="BE20" s="211">
        <v>0</v>
      </c>
      <c r="BF20" s="211">
        <v>0</v>
      </c>
      <c r="BG20" s="211">
        <v>0</v>
      </c>
      <c r="BH20" s="211">
        <v>0</v>
      </c>
      <c r="BI20" s="211">
        <v>0</v>
      </c>
      <c r="BJ20" s="211">
        <v>0</v>
      </c>
      <c r="BK20" s="211">
        <v>0</v>
      </c>
      <c r="BL20" s="211">
        <v>0</v>
      </c>
      <c r="BM20" s="211">
        <v>0</v>
      </c>
      <c r="BN20" s="211">
        <v>0</v>
      </c>
      <c r="BO20" s="211">
        <v>10316.742081447963</v>
      </c>
      <c r="BP20" s="211">
        <v>0</v>
      </c>
      <c r="BQ20" s="47"/>
    </row>
    <row r="21" spans="1:69" ht="16" customHeight="1" x14ac:dyDescent="0.15">
      <c r="A21" s="38" t="s">
        <v>157</v>
      </c>
      <c r="B21" s="38" t="s">
        <v>517</v>
      </c>
      <c r="C21" s="38" t="s">
        <v>230</v>
      </c>
      <c r="D21" s="38" t="s">
        <v>572</v>
      </c>
      <c r="E21" s="38" t="s">
        <v>1027</v>
      </c>
      <c r="F21" s="38">
        <v>10</v>
      </c>
      <c r="G21" s="38">
        <v>16</v>
      </c>
      <c r="H21" s="38"/>
      <c r="I21" s="211">
        <v>0</v>
      </c>
      <c r="J21" s="211">
        <v>0</v>
      </c>
      <c r="K21" s="211">
        <v>0</v>
      </c>
      <c r="L21" s="211">
        <v>0</v>
      </c>
      <c r="M21" s="211">
        <v>0</v>
      </c>
      <c r="N21" s="211">
        <v>0</v>
      </c>
      <c r="O21" s="211">
        <v>0</v>
      </c>
      <c r="P21" s="211">
        <v>0</v>
      </c>
      <c r="Q21" s="211">
        <v>0</v>
      </c>
      <c r="R21" s="211">
        <v>0</v>
      </c>
      <c r="S21" s="211">
        <v>0</v>
      </c>
      <c r="T21" s="211">
        <v>0</v>
      </c>
      <c r="U21" s="211">
        <v>0</v>
      </c>
      <c r="V21" s="211">
        <v>0</v>
      </c>
      <c r="W21" s="211">
        <v>0</v>
      </c>
      <c r="X21" s="211">
        <v>0</v>
      </c>
      <c r="Y21" s="211">
        <v>0</v>
      </c>
      <c r="Z21" s="211">
        <v>0</v>
      </c>
      <c r="AA21" s="211">
        <v>0</v>
      </c>
      <c r="AB21" s="211">
        <v>0</v>
      </c>
      <c r="AC21" s="211">
        <v>0</v>
      </c>
      <c r="AD21" s="211">
        <v>0</v>
      </c>
      <c r="AE21" s="211">
        <v>951.53137079988107</v>
      </c>
      <c r="AF21" s="211">
        <v>0</v>
      </c>
      <c r="AG21" s="211">
        <v>0</v>
      </c>
      <c r="AH21" s="211">
        <v>0</v>
      </c>
      <c r="AI21" s="211">
        <v>0</v>
      </c>
      <c r="AJ21" s="211">
        <v>0</v>
      </c>
      <c r="AK21" s="211">
        <v>0</v>
      </c>
      <c r="AL21" s="211">
        <v>0</v>
      </c>
      <c r="AM21" s="211">
        <v>0</v>
      </c>
      <c r="AN21" s="211">
        <v>0</v>
      </c>
      <c r="AO21" s="211">
        <v>0</v>
      </c>
      <c r="AP21" s="211">
        <v>0</v>
      </c>
      <c r="AQ21" s="211">
        <v>0</v>
      </c>
      <c r="AR21" s="211">
        <v>0</v>
      </c>
      <c r="AS21" s="211">
        <v>0</v>
      </c>
      <c r="AT21" s="211">
        <v>0</v>
      </c>
      <c r="AU21" s="211">
        <v>0</v>
      </c>
      <c r="AV21" s="211">
        <v>0</v>
      </c>
      <c r="AW21" s="211">
        <v>0</v>
      </c>
      <c r="AX21" s="211">
        <v>0</v>
      </c>
      <c r="AY21" s="211">
        <v>0</v>
      </c>
      <c r="AZ21" s="211">
        <v>0</v>
      </c>
      <c r="BA21" s="211">
        <v>0</v>
      </c>
      <c r="BB21" s="211">
        <v>0</v>
      </c>
      <c r="BC21" s="211">
        <v>0</v>
      </c>
      <c r="BD21" s="211">
        <v>0</v>
      </c>
      <c r="BE21" s="211">
        <v>0</v>
      </c>
      <c r="BF21" s="211">
        <v>0</v>
      </c>
      <c r="BG21" s="211">
        <v>0</v>
      </c>
      <c r="BH21" s="211">
        <v>0</v>
      </c>
      <c r="BI21" s="211">
        <v>0</v>
      </c>
      <c r="BJ21" s="211">
        <v>0</v>
      </c>
      <c r="BK21" s="211">
        <v>0</v>
      </c>
      <c r="BL21" s="211">
        <v>0</v>
      </c>
      <c r="BM21" s="211">
        <v>0</v>
      </c>
      <c r="BN21" s="211">
        <v>7660.3773584905648</v>
      </c>
      <c r="BO21" s="211">
        <v>0</v>
      </c>
      <c r="BP21" s="211">
        <v>0</v>
      </c>
      <c r="BQ21" s="47"/>
    </row>
    <row r="22" spans="1:69" ht="16" customHeight="1" x14ac:dyDescent="0.15">
      <c r="A22" s="38" t="s">
        <v>158</v>
      </c>
      <c r="B22" s="38" t="s">
        <v>517</v>
      </c>
      <c r="C22" s="38" t="s">
        <v>230</v>
      </c>
      <c r="D22" s="38" t="s">
        <v>573</v>
      </c>
      <c r="E22" s="38" t="s">
        <v>1027</v>
      </c>
      <c r="F22" s="38">
        <v>14</v>
      </c>
      <c r="G22" s="38">
        <v>20</v>
      </c>
      <c r="H22" s="38"/>
      <c r="I22" s="211">
        <v>0</v>
      </c>
      <c r="J22" s="211">
        <v>0</v>
      </c>
      <c r="K22" s="211">
        <v>0</v>
      </c>
      <c r="L22" s="211">
        <v>0</v>
      </c>
      <c r="M22" s="211">
        <v>0</v>
      </c>
      <c r="N22" s="211">
        <v>0</v>
      </c>
      <c r="O22" s="211">
        <v>0</v>
      </c>
      <c r="P22" s="211">
        <v>0</v>
      </c>
      <c r="Q22" s="211">
        <v>0</v>
      </c>
      <c r="R22" s="211">
        <v>0</v>
      </c>
      <c r="S22" s="211">
        <v>0</v>
      </c>
      <c r="T22" s="211">
        <v>0</v>
      </c>
      <c r="U22" s="211">
        <v>0</v>
      </c>
      <c r="V22" s="211">
        <v>0</v>
      </c>
      <c r="W22" s="211">
        <v>0</v>
      </c>
      <c r="X22" s="211">
        <v>0</v>
      </c>
      <c r="Y22" s="211">
        <v>0</v>
      </c>
      <c r="Z22" s="211">
        <v>0</v>
      </c>
      <c r="AA22" s="211">
        <v>0</v>
      </c>
      <c r="AB22" s="211">
        <v>0</v>
      </c>
      <c r="AC22" s="211">
        <v>0</v>
      </c>
      <c r="AD22" s="211">
        <v>0</v>
      </c>
      <c r="AE22" s="211">
        <v>0</v>
      </c>
      <c r="AF22" s="211">
        <v>692.30769230769215</v>
      </c>
      <c r="AG22" s="211">
        <v>0</v>
      </c>
      <c r="AH22" s="211">
        <v>0</v>
      </c>
      <c r="AI22" s="211">
        <v>0</v>
      </c>
      <c r="AJ22" s="211">
        <v>0</v>
      </c>
      <c r="AK22" s="211">
        <v>0</v>
      </c>
      <c r="AL22" s="211">
        <v>0</v>
      </c>
      <c r="AM22" s="211">
        <v>0</v>
      </c>
      <c r="AN22" s="211">
        <v>0</v>
      </c>
      <c r="AO22" s="211">
        <v>0</v>
      </c>
      <c r="AP22" s="211">
        <v>0</v>
      </c>
      <c r="AQ22" s="211">
        <v>0</v>
      </c>
      <c r="AR22" s="211">
        <v>0</v>
      </c>
      <c r="AS22" s="211">
        <v>0</v>
      </c>
      <c r="AT22" s="211">
        <v>0</v>
      </c>
      <c r="AU22" s="211">
        <v>0</v>
      </c>
      <c r="AV22" s="211">
        <v>0</v>
      </c>
      <c r="AW22" s="211">
        <v>0</v>
      </c>
      <c r="AX22" s="211">
        <v>0</v>
      </c>
      <c r="AY22" s="211">
        <v>0</v>
      </c>
      <c r="AZ22" s="211">
        <v>0</v>
      </c>
      <c r="BA22" s="211">
        <v>0</v>
      </c>
      <c r="BB22" s="211">
        <v>0</v>
      </c>
      <c r="BC22" s="211">
        <v>0</v>
      </c>
      <c r="BD22" s="211">
        <v>0</v>
      </c>
      <c r="BE22" s="211">
        <v>0</v>
      </c>
      <c r="BF22" s="211">
        <v>0</v>
      </c>
      <c r="BG22" s="211">
        <v>0</v>
      </c>
      <c r="BH22" s="211">
        <v>0</v>
      </c>
      <c r="BI22" s="211">
        <v>0</v>
      </c>
      <c r="BJ22" s="211">
        <v>0</v>
      </c>
      <c r="BK22" s="211">
        <v>0</v>
      </c>
      <c r="BL22" s="211">
        <v>0</v>
      </c>
      <c r="BM22" s="211">
        <v>0</v>
      </c>
      <c r="BN22" s="211">
        <v>2188.6792452830182</v>
      </c>
      <c r="BO22" s="211">
        <v>0</v>
      </c>
      <c r="BP22" s="211">
        <v>0</v>
      </c>
      <c r="BQ22" s="47"/>
    </row>
    <row r="23" spans="1:69" ht="16" customHeight="1" x14ac:dyDescent="0.15">
      <c r="A23" s="478" t="s">
        <v>71</v>
      </c>
      <c r="B23" s="138" t="s">
        <v>518</v>
      </c>
      <c r="C23" s="138" t="s">
        <v>233</v>
      </c>
      <c r="D23" s="138" t="s">
        <v>538</v>
      </c>
      <c r="E23" s="138" t="s">
        <v>1029</v>
      </c>
      <c r="F23" s="38">
        <v>5.5</v>
      </c>
      <c r="G23" s="38">
        <v>5.5</v>
      </c>
      <c r="H23" s="38"/>
      <c r="I23" s="211">
        <v>0</v>
      </c>
      <c r="J23" s="211">
        <v>602.80970625798216</v>
      </c>
      <c r="K23" s="211">
        <v>832.45149911816577</v>
      </c>
      <c r="L23" s="211">
        <v>833.78256963162619</v>
      </c>
      <c r="M23" s="211">
        <v>0</v>
      </c>
      <c r="N23" s="211">
        <v>207.48299319727892</v>
      </c>
      <c r="O23" s="211">
        <v>207.79220779220785</v>
      </c>
      <c r="P23" s="211">
        <v>0</v>
      </c>
      <c r="Q23" s="211">
        <v>207.18462823725983</v>
      </c>
      <c r="R23" s="211">
        <v>0</v>
      </c>
      <c r="S23" s="211">
        <v>0</v>
      </c>
      <c r="T23" s="211">
        <v>3988.3381924198247</v>
      </c>
      <c r="U23" s="211">
        <v>2589.8078529657478</v>
      </c>
      <c r="V23" s="211">
        <v>3016.5912518853693</v>
      </c>
      <c r="W23" s="211">
        <v>836.60130718954247</v>
      </c>
      <c r="X23" s="211">
        <v>2497.4804736709498</v>
      </c>
      <c r="Y23" s="211">
        <v>1452.3809523809525</v>
      </c>
      <c r="Z23" s="211">
        <v>1015.2890587673196</v>
      </c>
      <c r="AA23" s="211">
        <v>419.82507288629733</v>
      </c>
      <c r="AB23" s="211">
        <v>421.47922998986832</v>
      </c>
      <c r="AC23" s="211">
        <v>0</v>
      </c>
      <c r="AD23" s="211">
        <v>688.9952153110047</v>
      </c>
      <c r="AE23" s="211">
        <v>237.88284269997027</v>
      </c>
      <c r="AF23" s="211">
        <v>0</v>
      </c>
      <c r="AG23" s="211">
        <v>0</v>
      </c>
      <c r="AH23" s="211">
        <v>583.64779874213843</v>
      </c>
      <c r="AI23" s="211">
        <v>437.03703703703701</v>
      </c>
      <c r="AJ23" s="211">
        <v>373.4693877551021</v>
      </c>
      <c r="AK23" s="211">
        <v>580.95238095238085</v>
      </c>
      <c r="AL23" s="211">
        <v>669.5961498221385</v>
      </c>
      <c r="AM23" s="211">
        <v>821.60763383470805</v>
      </c>
      <c r="AN23" s="211">
        <v>3639.4176931690927</v>
      </c>
      <c r="AO23" s="211">
        <v>2011.6396761133606</v>
      </c>
      <c r="AP23" s="211">
        <v>5578.9473684210534</v>
      </c>
      <c r="AQ23" s="211">
        <v>1859.6491228070176</v>
      </c>
      <c r="AR23" s="211">
        <v>7039.9999999999991</v>
      </c>
      <c r="AS23" s="211">
        <v>1503.7593984962405</v>
      </c>
      <c r="AT23" s="211">
        <v>349.65034965034977</v>
      </c>
      <c r="AU23" s="211">
        <v>801.48423005565871</v>
      </c>
      <c r="AV23" s="211">
        <v>728.39506172839492</v>
      </c>
      <c r="AW23" s="211">
        <v>0</v>
      </c>
      <c r="AX23" s="211">
        <v>3296.1190855927698</v>
      </c>
      <c r="AY23" s="211">
        <v>133.81888381888382</v>
      </c>
      <c r="AZ23" s="211">
        <v>1010.1010101010102</v>
      </c>
      <c r="BA23" s="211">
        <v>572.15511760966308</v>
      </c>
      <c r="BB23" s="211">
        <v>13870.129870129871</v>
      </c>
      <c r="BC23" s="211">
        <v>315.47619047619048</v>
      </c>
      <c r="BD23" s="211">
        <v>463.15789473684208</v>
      </c>
      <c r="BE23" s="211">
        <v>693.49845201238384</v>
      </c>
      <c r="BF23" s="211">
        <v>206.76691729323309</v>
      </c>
      <c r="BG23" s="211">
        <v>0</v>
      </c>
      <c r="BH23" s="211">
        <v>0</v>
      </c>
      <c r="BI23" s="211">
        <v>0</v>
      </c>
      <c r="BJ23" s="211">
        <v>1011.6598079561041</v>
      </c>
      <c r="BK23" s="211">
        <v>0</v>
      </c>
      <c r="BL23" s="211">
        <v>1442.6229508196725</v>
      </c>
      <c r="BM23" s="211">
        <v>8587.5706214689271</v>
      </c>
      <c r="BN23" s="211">
        <v>15320.75471698113</v>
      </c>
      <c r="BO23" s="211">
        <v>3761.3122171945702</v>
      </c>
      <c r="BP23" s="211">
        <v>7817.9824561403511</v>
      </c>
      <c r="BQ23" s="47"/>
    </row>
    <row r="24" spans="1:69" ht="16" customHeight="1" x14ac:dyDescent="0.15">
      <c r="A24" s="478" t="s">
        <v>72</v>
      </c>
      <c r="B24" s="138" t="s">
        <v>518</v>
      </c>
      <c r="C24" s="138" t="s">
        <v>233</v>
      </c>
      <c r="D24" s="138" t="s">
        <v>539</v>
      </c>
      <c r="E24" s="138" t="s">
        <v>1029</v>
      </c>
      <c r="F24" s="38">
        <v>9.5</v>
      </c>
      <c r="G24" s="38">
        <v>9.5</v>
      </c>
      <c r="H24" s="38"/>
      <c r="I24" s="211">
        <v>0</v>
      </c>
      <c r="J24" s="211">
        <v>2863.3461047254154</v>
      </c>
      <c r="K24" s="211">
        <v>1664.9029982363315</v>
      </c>
      <c r="L24" s="211">
        <v>4168.9128481581311</v>
      </c>
      <c r="M24" s="211">
        <v>1657.4770258980786</v>
      </c>
      <c r="N24" s="211">
        <v>2697.2789115646265</v>
      </c>
      <c r="O24" s="211">
        <v>1454.5454545454547</v>
      </c>
      <c r="P24" s="211">
        <v>1040.5643738977074</v>
      </c>
      <c r="Q24" s="211">
        <v>1864.6616541353385</v>
      </c>
      <c r="R24" s="211">
        <v>2285.7142857142862</v>
      </c>
      <c r="S24" s="211">
        <v>848.09308338720109</v>
      </c>
      <c r="T24" s="211">
        <v>11335.276967930027</v>
      </c>
      <c r="U24" s="211">
        <v>6374.9116380695332</v>
      </c>
      <c r="V24" s="211">
        <v>18702.865761689292</v>
      </c>
      <c r="W24" s="211">
        <v>8993.4640522875816</v>
      </c>
      <c r="X24" s="211">
        <v>9989.9218946837991</v>
      </c>
      <c r="Y24" s="211">
        <v>6431.9727891156463</v>
      </c>
      <c r="Z24" s="211">
        <v>3451.9827998088867</v>
      </c>
      <c r="AA24" s="211">
        <v>1259.4752186588921</v>
      </c>
      <c r="AB24" s="211">
        <v>2528.8753799392098</v>
      </c>
      <c r="AC24" s="211">
        <v>0</v>
      </c>
      <c r="AD24" s="211">
        <v>7349.2822966507174</v>
      </c>
      <c r="AE24" s="211">
        <v>2140.9455842997322</v>
      </c>
      <c r="AF24" s="211">
        <v>2999.9999999999995</v>
      </c>
      <c r="AG24" s="211">
        <v>1094.3396226415091</v>
      </c>
      <c r="AH24" s="211">
        <v>9046.5408805031439</v>
      </c>
      <c r="AI24" s="211">
        <v>2403.7037037037035</v>
      </c>
      <c r="AJ24" s="211">
        <v>248.9795918367347</v>
      </c>
      <c r="AK24" s="211">
        <v>1742.8571428571427</v>
      </c>
      <c r="AL24" s="211">
        <v>2343.5865243774847</v>
      </c>
      <c r="AM24" s="211">
        <v>821.60763383470805</v>
      </c>
      <c r="AN24" s="211">
        <v>11160.880925718551</v>
      </c>
      <c r="AO24" s="211">
        <v>5364.3724696356276</v>
      </c>
      <c r="AP24" s="211">
        <v>10692.982456140351</v>
      </c>
      <c r="AQ24" s="211">
        <v>3486.8421052631579</v>
      </c>
      <c r="AR24" s="211">
        <v>11440</v>
      </c>
      <c r="AS24" s="211">
        <v>7733.619763694951</v>
      </c>
      <c r="AT24" s="211">
        <v>4195.8041958041968</v>
      </c>
      <c r="AU24" s="211">
        <v>2204.0816326530617</v>
      </c>
      <c r="AV24" s="211">
        <v>6919.7530864197524</v>
      </c>
      <c r="AW24" s="211">
        <v>0</v>
      </c>
      <c r="AX24" s="211">
        <v>5310.4140823439066</v>
      </c>
      <c r="AY24" s="211">
        <v>802.91330291330291</v>
      </c>
      <c r="AZ24" s="211">
        <v>3636.3636363636365</v>
      </c>
      <c r="BA24" s="211">
        <v>1335.0286077558806</v>
      </c>
      <c r="BB24" s="211">
        <v>3740.2597402597407</v>
      </c>
      <c r="BC24" s="211">
        <v>1735.1190476190475</v>
      </c>
      <c r="BD24" s="211">
        <v>6947.3684210526308</v>
      </c>
      <c r="BE24" s="211">
        <v>5316.8214654282765</v>
      </c>
      <c r="BF24" s="211">
        <v>7236.8421052631584</v>
      </c>
      <c r="BG24" s="211">
        <v>0</v>
      </c>
      <c r="BH24" s="211">
        <v>35956.873315363875</v>
      </c>
      <c r="BI24" s="211">
        <v>0</v>
      </c>
      <c r="BJ24" s="211">
        <v>25291.495198902605</v>
      </c>
      <c r="BK24" s="211">
        <v>2153.1100478468898</v>
      </c>
      <c r="BL24" s="211">
        <v>47125.683060109295</v>
      </c>
      <c r="BM24" s="211">
        <v>4971.7514124293793</v>
      </c>
      <c r="BN24" s="211">
        <v>8754.7169811320728</v>
      </c>
      <c r="BO24" s="211">
        <v>11821.266968325792</v>
      </c>
      <c r="BP24" s="211">
        <v>11557.017543859649</v>
      </c>
      <c r="BQ24" s="47"/>
    </row>
    <row r="25" spans="1:69" ht="16" customHeight="1" x14ac:dyDescent="0.15">
      <c r="A25" s="478" t="s">
        <v>73</v>
      </c>
      <c r="B25" s="138" t="s">
        <v>518</v>
      </c>
      <c r="C25" s="138" t="s">
        <v>233</v>
      </c>
      <c r="D25" s="138" t="s">
        <v>540</v>
      </c>
      <c r="E25" s="138" t="s">
        <v>1029</v>
      </c>
      <c r="F25" s="38">
        <v>14</v>
      </c>
      <c r="G25" s="38">
        <v>14</v>
      </c>
      <c r="H25" s="38"/>
      <c r="I25" s="211">
        <v>642.50177683013499</v>
      </c>
      <c r="J25" s="211">
        <v>3315.4533844189018</v>
      </c>
      <c r="K25" s="211">
        <v>1040.5643738977074</v>
      </c>
      <c r="L25" s="211">
        <v>6044.9236298292899</v>
      </c>
      <c r="M25" s="211">
        <v>414.36925647451966</v>
      </c>
      <c r="N25" s="211">
        <v>3734.6938775510207</v>
      </c>
      <c r="O25" s="211">
        <v>207.79220779220785</v>
      </c>
      <c r="P25" s="211">
        <v>1248.6772486772486</v>
      </c>
      <c r="Q25" s="211">
        <v>2900.5847953216376</v>
      </c>
      <c r="R25" s="211">
        <v>1662.3376623376628</v>
      </c>
      <c r="S25" s="211">
        <v>5088.5585003232072</v>
      </c>
      <c r="T25" s="211">
        <v>5877.5510204081629</v>
      </c>
      <c r="U25" s="211">
        <v>4781.1837285521497</v>
      </c>
      <c r="V25" s="211">
        <v>11261.940673705378</v>
      </c>
      <c r="W25" s="211">
        <v>2091.5032679738565</v>
      </c>
      <c r="X25" s="211">
        <v>8453.0108339632152</v>
      </c>
      <c r="Y25" s="211">
        <v>4564.6258503401368</v>
      </c>
      <c r="Z25" s="211">
        <v>2436.6937410415671</v>
      </c>
      <c r="AA25" s="211">
        <v>419.82507288629733</v>
      </c>
      <c r="AB25" s="211">
        <v>2528.8753799392098</v>
      </c>
      <c r="AC25" s="211">
        <v>8395.6447592811237</v>
      </c>
      <c r="AD25" s="211">
        <v>4133.971291866028</v>
      </c>
      <c r="AE25" s="211">
        <v>475.76568539994054</v>
      </c>
      <c r="AF25" s="211">
        <v>3923.0769230769224</v>
      </c>
      <c r="AG25" s="211">
        <v>1094.3396226415091</v>
      </c>
      <c r="AH25" s="211">
        <v>5544.6540880503153</v>
      </c>
      <c r="AI25" s="211">
        <v>2185.1851851851852</v>
      </c>
      <c r="AJ25" s="211">
        <v>1120.4081632653063</v>
      </c>
      <c r="AK25" s="211">
        <v>580.95238095238085</v>
      </c>
      <c r="AL25" s="211">
        <v>2008.7884494664156</v>
      </c>
      <c r="AM25" s="211">
        <v>1643.2152676694161</v>
      </c>
      <c r="AN25" s="211">
        <v>7278.8353863381853</v>
      </c>
      <c r="AO25" s="211">
        <v>1788.1241565452092</v>
      </c>
      <c r="AP25" s="211">
        <v>4416.666666666667</v>
      </c>
      <c r="AQ25" s="211">
        <v>697.36842105263167</v>
      </c>
      <c r="AR25" s="211">
        <v>5060</v>
      </c>
      <c r="AS25" s="211">
        <v>1933.4049409237377</v>
      </c>
      <c r="AT25" s="211">
        <v>1223.776223776224</v>
      </c>
      <c r="AU25" s="211">
        <v>3005.56586270872</v>
      </c>
      <c r="AV25" s="211">
        <v>4734.5679012345672</v>
      </c>
      <c r="AW25" s="211">
        <v>4035.0877192982457</v>
      </c>
      <c r="AX25" s="211">
        <v>11170.181345619943</v>
      </c>
      <c r="AY25" s="211">
        <v>1739.6454896454895</v>
      </c>
      <c r="AZ25" s="211">
        <v>10909.09090909091</v>
      </c>
      <c r="BA25" s="211">
        <v>2479.3388429752067</v>
      </c>
      <c r="BB25" s="211">
        <v>11064.935064935065</v>
      </c>
      <c r="BC25" s="211">
        <v>2366.0714285714284</v>
      </c>
      <c r="BD25" s="211">
        <v>4863.1578947368425</v>
      </c>
      <c r="BE25" s="211">
        <v>3467.4922600619193</v>
      </c>
      <c r="BF25" s="211">
        <v>8063.9097744360906</v>
      </c>
      <c r="BG25" s="211">
        <v>52118.380062305296</v>
      </c>
      <c r="BH25" s="211">
        <v>12506.73854447439</v>
      </c>
      <c r="BI25" s="211">
        <v>16608.996539792388</v>
      </c>
      <c r="BJ25" s="211">
        <v>19221.536351165982</v>
      </c>
      <c r="BK25" s="211">
        <v>0</v>
      </c>
      <c r="BL25" s="211">
        <v>25486.338797814213</v>
      </c>
      <c r="BM25" s="211">
        <v>4519.7740112994352</v>
      </c>
      <c r="BN25" s="211">
        <v>19698.113207547165</v>
      </c>
      <c r="BO25" s="211">
        <v>16657.239819004528</v>
      </c>
      <c r="BP25" s="211">
        <v>11896.929824561405</v>
      </c>
      <c r="BQ25" s="47"/>
    </row>
    <row r="26" spans="1:69" ht="16" customHeight="1" x14ac:dyDescent="0.15">
      <c r="A26" s="477" t="s">
        <v>91</v>
      </c>
      <c r="B26" s="131" t="s">
        <v>520</v>
      </c>
      <c r="C26" s="131" t="s">
        <v>228</v>
      </c>
      <c r="D26" s="131" t="s">
        <v>541</v>
      </c>
      <c r="E26" s="131" t="s">
        <v>1022</v>
      </c>
      <c r="F26" s="38">
        <v>4</v>
      </c>
      <c r="G26" s="38">
        <v>24</v>
      </c>
      <c r="H26" s="38"/>
      <c r="I26" s="211">
        <v>0</v>
      </c>
      <c r="J26" s="211">
        <v>0</v>
      </c>
      <c r="K26" s="211">
        <v>0</v>
      </c>
      <c r="L26" s="211">
        <v>0</v>
      </c>
      <c r="M26" s="211">
        <v>0</v>
      </c>
      <c r="N26" s="211">
        <v>0</v>
      </c>
      <c r="O26" s="211">
        <v>0</v>
      </c>
      <c r="P26" s="211">
        <v>0</v>
      </c>
      <c r="Q26" s="211">
        <v>0</v>
      </c>
      <c r="R26" s="211">
        <v>0</v>
      </c>
      <c r="S26" s="211">
        <v>0</v>
      </c>
      <c r="T26" s="211">
        <v>0</v>
      </c>
      <c r="U26" s="211">
        <v>0</v>
      </c>
      <c r="V26" s="211">
        <v>2212.1669180492713</v>
      </c>
      <c r="W26" s="211">
        <v>0</v>
      </c>
      <c r="X26" s="211">
        <v>0</v>
      </c>
      <c r="Y26" s="211">
        <v>0</v>
      </c>
      <c r="Z26" s="211">
        <v>0</v>
      </c>
      <c r="AA26" s="211">
        <v>0</v>
      </c>
      <c r="AB26" s="211">
        <v>0</v>
      </c>
      <c r="AC26" s="211">
        <v>0</v>
      </c>
      <c r="AD26" s="211">
        <v>0</v>
      </c>
      <c r="AE26" s="211">
        <v>0</v>
      </c>
      <c r="AF26" s="211">
        <v>0</v>
      </c>
      <c r="AG26" s="211">
        <v>0</v>
      </c>
      <c r="AH26" s="211">
        <v>0</v>
      </c>
      <c r="AI26" s="211">
        <v>0</v>
      </c>
      <c r="AJ26" s="211">
        <v>0</v>
      </c>
      <c r="AK26" s="211">
        <v>0</v>
      </c>
      <c r="AL26" s="211">
        <v>0</v>
      </c>
      <c r="AM26" s="211">
        <v>0</v>
      </c>
      <c r="AN26" s="211">
        <v>0</v>
      </c>
      <c r="AO26" s="211">
        <v>0</v>
      </c>
      <c r="AP26" s="211">
        <v>0</v>
      </c>
      <c r="AQ26" s="211">
        <v>0</v>
      </c>
      <c r="AR26" s="211">
        <v>0</v>
      </c>
      <c r="AS26" s="211">
        <v>0</v>
      </c>
      <c r="AT26" s="211">
        <v>0</v>
      </c>
      <c r="AU26" s="211">
        <v>0</v>
      </c>
      <c r="AV26" s="211">
        <v>0</v>
      </c>
      <c r="AW26" s="211">
        <v>0</v>
      </c>
      <c r="AX26" s="211">
        <v>0</v>
      </c>
      <c r="AY26" s="211">
        <v>0</v>
      </c>
      <c r="AZ26" s="211">
        <v>0</v>
      </c>
      <c r="BA26" s="211">
        <v>0</v>
      </c>
      <c r="BB26" s="211">
        <v>0</v>
      </c>
      <c r="BC26" s="211">
        <v>0</v>
      </c>
      <c r="BD26" s="211">
        <v>0</v>
      </c>
      <c r="BE26" s="211">
        <v>0</v>
      </c>
      <c r="BF26" s="211">
        <v>0</v>
      </c>
      <c r="BG26" s="211">
        <v>0</v>
      </c>
      <c r="BH26" s="211">
        <v>0</v>
      </c>
      <c r="BI26" s="211">
        <v>0</v>
      </c>
      <c r="BJ26" s="211">
        <v>0</v>
      </c>
      <c r="BK26" s="211">
        <v>0</v>
      </c>
      <c r="BL26" s="211">
        <v>0</v>
      </c>
      <c r="BM26" s="211">
        <v>0</v>
      </c>
      <c r="BN26" s="211">
        <v>0</v>
      </c>
      <c r="BO26" s="211">
        <v>0</v>
      </c>
      <c r="BP26" s="211">
        <v>0</v>
      </c>
      <c r="BQ26" s="47"/>
    </row>
    <row r="27" spans="1:69" ht="16" customHeight="1" x14ac:dyDescent="0.15">
      <c r="A27" s="477" t="s">
        <v>114</v>
      </c>
      <c r="B27" s="131" t="s">
        <v>520</v>
      </c>
      <c r="C27" s="131" t="s">
        <v>228</v>
      </c>
      <c r="D27" s="131" t="s">
        <v>542</v>
      </c>
      <c r="E27" s="131" t="s">
        <v>1022</v>
      </c>
      <c r="F27" s="38">
        <v>4</v>
      </c>
      <c r="G27" s="38">
        <v>50</v>
      </c>
      <c r="H27" s="38"/>
      <c r="I27" s="211">
        <v>0</v>
      </c>
      <c r="J27" s="211">
        <v>0</v>
      </c>
      <c r="K27" s="211">
        <v>0</v>
      </c>
      <c r="L27" s="211">
        <v>0</v>
      </c>
      <c r="M27" s="211">
        <v>0</v>
      </c>
      <c r="N27" s="211">
        <v>0</v>
      </c>
      <c r="O27" s="211">
        <v>0</v>
      </c>
      <c r="P27" s="211">
        <v>0</v>
      </c>
      <c r="Q27" s="211">
        <v>0</v>
      </c>
      <c r="R27" s="211">
        <v>0</v>
      </c>
      <c r="S27" s="211">
        <v>0</v>
      </c>
      <c r="T27" s="211">
        <v>0</v>
      </c>
      <c r="U27" s="211">
        <v>199.21598868967291</v>
      </c>
      <c r="V27" s="211">
        <v>0</v>
      </c>
      <c r="W27" s="211">
        <v>0</v>
      </c>
      <c r="X27" s="211">
        <v>0</v>
      </c>
      <c r="Y27" s="211">
        <v>0</v>
      </c>
      <c r="Z27" s="211">
        <v>0</v>
      </c>
      <c r="AA27" s="211">
        <v>0</v>
      </c>
      <c r="AB27" s="211">
        <v>0</v>
      </c>
      <c r="AC27" s="211">
        <v>0</v>
      </c>
      <c r="AD27" s="211">
        <v>0</v>
      </c>
      <c r="AE27" s="211">
        <v>0</v>
      </c>
      <c r="AF27" s="211">
        <v>0</v>
      </c>
      <c r="AG27" s="211">
        <v>0</v>
      </c>
      <c r="AH27" s="211">
        <v>0</v>
      </c>
      <c r="AI27" s="211">
        <v>0</v>
      </c>
      <c r="AJ27" s="211">
        <v>0</v>
      </c>
      <c r="AK27" s="211">
        <v>0</v>
      </c>
      <c r="AL27" s="211">
        <v>0</v>
      </c>
      <c r="AM27" s="211">
        <v>0</v>
      </c>
      <c r="AN27" s="211">
        <v>0</v>
      </c>
      <c r="AO27" s="211">
        <v>0</v>
      </c>
      <c r="AP27" s="211">
        <v>0</v>
      </c>
      <c r="AQ27" s="211">
        <v>0</v>
      </c>
      <c r="AR27" s="211">
        <v>0</v>
      </c>
      <c r="AS27" s="211">
        <v>0</v>
      </c>
      <c r="AT27" s="211">
        <v>0</v>
      </c>
      <c r="AU27" s="211">
        <v>0</v>
      </c>
      <c r="AV27" s="211">
        <v>0</v>
      </c>
      <c r="AW27" s="211">
        <v>0</v>
      </c>
      <c r="AX27" s="211">
        <v>0</v>
      </c>
      <c r="AY27" s="211">
        <v>0</v>
      </c>
      <c r="AZ27" s="211">
        <v>0</v>
      </c>
      <c r="BA27" s="211">
        <v>0</v>
      </c>
      <c r="BB27" s="211">
        <v>0</v>
      </c>
      <c r="BC27" s="211">
        <v>0</v>
      </c>
      <c r="BD27" s="211">
        <v>0</v>
      </c>
      <c r="BE27" s="211">
        <v>0</v>
      </c>
      <c r="BF27" s="211">
        <v>0</v>
      </c>
      <c r="BG27" s="211">
        <v>0</v>
      </c>
      <c r="BH27" s="211">
        <v>0</v>
      </c>
      <c r="BI27" s="211">
        <v>0</v>
      </c>
      <c r="BJ27" s="211">
        <v>0</v>
      </c>
      <c r="BK27" s="211">
        <v>0</v>
      </c>
      <c r="BL27" s="211">
        <v>0</v>
      </c>
      <c r="BM27" s="211">
        <v>0</v>
      </c>
      <c r="BN27" s="211">
        <v>0</v>
      </c>
      <c r="BO27" s="211">
        <v>0</v>
      </c>
      <c r="BP27" s="211">
        <v>0</v>
      </c>
      <c r="BQ27" s="47"/>
    </row>
    <row r="28" spans="1:69" ht="16" customHeight="1" x14ac:dyDescent="0.15">
      <c r="A28" s="134" t="s">
        <v>74</v>
      </c>
      <c r="B28" s="137" t="s">
        <v>521</v>
      </c>
      <c r="C28" s="137" t="s">
        <v>236</v>
      </c>
      <c r="D28" s="137" t="s">
        <v>543</v>
      </c>
      <c r="E28" s="137" t="s">
        <v>1022</v>
      </c>
      <c r="F28" s="38">
        <v>5.5</v>
      </c>
      <c r="G28" s="38">
        <v>5.5</v>
      </c>
      <c r="H28" s="38"/>
      <c r="I28" s="211">
        <v>34695.095948827286</v>
      </c>
      <c r="J28" s="211">
        <v>29236.270753512134</v>
      </c>
      <c r="K28" s="211">
        <v>16232.80423280423</v>
      </c>
      <c r="L28" s="211">
        <v>21261.455525606467</v>
      </c>
      <c r="M28" s="211">
        <v>15953.216374269006</v>
      </c>
      <c r="N28" s="211">
        <v>17636.054421768709</v>
      </c>
      <c r="O28" s="211">
        <v>9558.4415584415601</v>
      </c>
      <c r="P28" s="211">
        <v>21435.626102292768</v>
      </c>
      <c r="Q28" s="211">
        <v>28177.109440267337</v>
      </c>
      <c r="R28" s="211">
        <v>39064.935064935067</v>
      </c>
      <c r="S28" s="211">
        <v>5512.6050420168076</v>
      </c>
      <c r="T28" s="211">
        <v>3148.6880466472298</v>
      </c>
      <c r="U28" s="211">
        <v>3187.4558190347666</v>
      </c>
      <c r="V28" s="211">
        <v>3619.9095022624433</v>
      </c>
      <c r="W28" s="211">
        <v>3137.2549019607841</v>
      </c>
      <c r="X28" s="211">
        <v>4418.619299571681</v>
      </c>
      <c r="Y28" s="211">
        <v>4357.1428571428578</v>
      </c>
      <c r="Z28" s="211">
        <v>1218.3468705207836</v>
      </c>
      <c r="AA28" s="211">
        <v>2938.7755102040815</v>
      </c>
      <c r="AB28" s="211">
        <v>2950.3546099290784</v>
      </c>
      <c r="AC28" s="211">
        <v>0</v>
      </c>
      <c r="AD28" s="211">
        <v>60727.272727272735</v>
      </c>
      <c r="AE28" s="211">
        <v>11656.25929229854</v>
      </c>
      <c r="AF28" s="211">
        <v>0</v>
      </c>
      <c r="AG28" s="211">
        <v>9630.1886792452824</v>
      </c>
      <c r="AH28" s="211">
        <v>49901.886792452839</v>
      </c>
      <c r="AI28" s="211">
        <v>9396.2962962962956</v>
      </c>
      <c r="AJ28" s="211">
        <v>8340.8163265306121</v>
      </c>
      <c r="AK28" s="211">
        <v>12780.95238095238</v>
      </c>
      <c r="AL28" s="211">
        <v>46202.134337727555</v>
      </c>
      <c r="AM28" s="211">
        <v>0</v>
      </c>
      <c r="AN28" s="211">
        <v>1698.39492347891</v>
      </c>
      <c r="AO28" s="211">
        <v>2235.1551956815115</v>
      </c>
      <c r="AP28" s="211">
        <v>1859.6491228070176</v>
      </c>
      <c r="AQ28" s="211">
        <v>1394.7368421052633</v>
      </c>
      <c r="AR28" s="211">
        <v>3739.9999999999995</v>
      </c>
      <c r="AS28" s="211">
        <v>8163.2653061224491</v>
      </c>
      <c r="AT28" s="211">
        <v>3321.6783216783224</v>
      </c>
      <c r="AU28" s="211">
        <v>2805.1948051948052</v>
      </c>
      <c r="AV28" s="211">
        <v>6191.358024691358</v>
      </c>
      <c r="AW28" s="211">
        <v>56491.228070175435</v>
      </c>
      <c r="AX28" s="211">
        <v>27061.615391134845</v>
      </c>
      <c r="AY28" s="211">
        <v>5754.2120042120041</v>
      </c>
      <c r="AZ28" s="211">
        <v>16565.656565656569</v>
      </c>
      <c r="BA28" s="211">
        <v>10489.510489510491</v>
      </c>
      <c r="BB28" s="211">
        <v>31168.831168831173</v>
      </c>
      <c r="BC28" s="211">
        <v>19717.261904761905</v>
      </c>
      <c r="BD28" s="211">
        <v>22694.73684210526</v>
      </c>
      <c r="BE28" s="211">
        <v>11558.307533539732</v>
      </c>
      <c r="BF28" s="211">
        <v>9924.8120300751889</v>
      </c>
      <c r="BG28" s="211">
        <v>186137.07165109034</v>
      </c>
      <c r="BH28" s="211">
        <v>136010.781671159</v>
      </c>
      <c r="BI28" s="211">
        <v>41522.491349480973</v>
      </c>
      <c r="BJ28" s="211">
        <v>91049.382716049382</v>
      </c>
      <c r="BK28" s="211">
        <v>0</v>
      </c>
      <c r="BL28" s="211">
        <v>113806.92167577415</v>
      </c>
      <c r="BM28" s="211">
        <v>28022.598870056499</v>
      </c>
      <c r="BN28" s="211">
        <v>125849.05660377356</v>
      </c>
      <c r="BO28" s="211">
        <v>137986.42533936648</v>
      </c>
      <c r="BP28" s="211">
        <v>155000</v>
      </c>
      <c r="BQ28" s="47"/>
    </row>
    <row r="29" spans="1:69" ht="16" customHeight="1" x14ac:dyDescent="0.15">
      <c r="A29" s="134" t="s">
        <v>75</v>
      </c>
      <c r="B29" s="137" t="s">
        <v>521</v>
      </c>
      <c r="C29" s="137" t="s">
        <v>236</v>
      </c>
      <c r="D29" s="137" t="s">
        <v>544</v>
      </c>
      <c r="E29" s="137" t="s">
        <v>1022</v>
      </c>
      <c r="F29" s="38">
        <v>9.5</v>
      </c>
      <c r="G29" s="38">
        <v>9.5</v>
      </c>
      <c r="H29" s="38"/>
      <c r="I29" s="211">
        <v>13064.202795546078</v>
      </c>
      <c r="J29" s="211">
        <v>11001.277139208174</v>
      </c>
      <c r="K29" s="211">
        <v>1873.015873015873</v>
      </c>
      <c r="L29" s="211">
        <v>10839.173405211141</v>
      </c>
      <c r="M29" s="211">
        <v>4350.8771929824561</v>
      </c>
      <c r="N29" s="211">
        <v>9751.7006802721098</v>
      </c>
      <c r="O29" s="211">
        <v>1454.5454545454547</v>
      </c>
      <c r="P29" s="211">
        <v>6659.6119929453262</v>
      </c>
      <c r="Q29" s="211">
        <v>9944.8621553884732</v>
      </c>
      <c r="R29" s="211">
        <v>11220.779220779223</v>
      </c>
      <c r="S29" s="211">
        <v>424.04654169360055</v>
      </c>
      <c r="T29" s="211">
        <v>1469.3877551020407</v>
      </c>
      <c r="U29" s="211">
        <v>996.07994344836447</v>
      </c>
      <c r="V29" s="211">
        <v>201.10608345902463</v>
      </c>
      <c r="W29" s="211">
        <v>418.30065359477123</v>
      </c>
      <c r="X29" s="211">
        <v>2497.4804736709498</v>
      </c>
      <c r="Y29" s="211">
        <v>207.48299319727892</v>
      </c>
      <c r="Z29" s="211">
        <v>2030.5781175346392</v>
      </c>
      <c r="AA29" s="211">
        <v>839.65014577259467</v>
      </c>
      <c r="AB29" s="211">
        <v>421.47922998986832</v>
      </c>
      <c r="AC29" s="211">
        <v>83956.447592811252</v>
      </c>
      <c r="AD29" s="211">
        <v>116363.63636363638</v>
      </c>
      <c r="AE29" s="211">
        <v>15224.501932798097</v>
      </c>
      <c r="AF29" s="211">
        <v>118384.61538461539</v>
      </c>
      <c r="AG29" s="211">
        <v>8754.7169811320728</v>
      </c>
      <c r="AH29" s="211">
        <v>143577.35849056605</v>
      </c>
      <c r="AI29" s="211">
        <v>21633.333333333332</v>
      </c>
      <c r="AJ29" s="211">
        <v>86137.362637362632</v>
      </c>
      <c r="AK29" s="211">
        <v>104861.90476190475</v>
      </c>
      <c r="AL29" s="211">
        <v>181237.35788519218</v>
      </c>
      <c r="AM29" s="211">
        <v>2464.8229015041243</v>
      </c>
      <c r="AN29" s="211">
        <v>1213.1392310563642</v>
      </c>
      <c r="AO29" s="211">
        <v>447.0310391363023</v>
      </c>
      <c r="AP29" s="211">
        <v>0</v>
      </c>
      <c r="AQ29" s="211">
        <v>1859.6491228070176</v>
      </c>
      <c r="AR29" s="211">
        <v>1319.9999999999998</v>
      </c>
      <c r="AS29" s="211">
        <v>1074.1138560687434</v>
      </c>
      <c r="AT29" s="211">
        <v>1398.6013986013991</v>
      </c>
      <c r="AU29" s="211">
        <v>1803.339517625232</v>
      </c>
      <c r="AV29" s="211">
        <v>2913.5802469135797</v>
      </c>
      <c r="AW29" s="211">
        <v>28245.614035087718</v>
      </c>
      <c r="AX29" s="211">
        <v>41167.15399610137</v>
      </c>
      <c r="AY29" s="211">
        <v>7360.0386100386104</v>
      </c>
      <c r="AZ29" s="211">
        <v>24040.404040404046</v>
      </c>
      <c r="BA29" s="211">
        <v>27626.918536009449</v>
      </c>
      <c r="BB29" s="211">
        <v>80415.584415584424</v>
      </c>
      <c r="BC29" s="211">
        <v>11357.142857142855</v>
      </c>
      <c r="BD29" s="211">
        <v>61599.999999999993</v>
      </c>
      <c r="BE29" s="211">
        <v>69581.011351909183</v>
      </c>
      <c r="BF29" s="211">
        <v>37424.812030075191</v>
      </c>
      <c r="BG29" s="211">
        <v>52118.380062305296</v>
      </c>
      <c r="BH29" s="211">
        <v>65660.377358490543</v>
      </c>
      <c r="BI29" s="211">
        <v>11995.386389850059</v>
      </c>
      <c r="BJ29" s="211">
        <v>103189.30041152262</v>
      </c>
      <c r="BK29" s="211">
        <v>4306.2200956937795</v>
      </c>
      <c r="BL29" s="211">
        <v>43278.688524590172</v>
      </c>
      <c r="BM29" s="211">
        <v>14915.254237288136</v>
      </c>
      <c r="BN29" s="211">
        <v>113811.32075471696</v>
      </c>
      <c r="BO29" s="211">
        <v>163778.28054298641</v>
      </c>
      <c r="BP29" s="211">
        <v>108771.9298245614</v>
      </c>
      <c r="BQ29" s="47"/>
    </row>
    <row r="30" spans="1:69" ht="16" customHeight="1" x14ac:dyDescent="0.15">
      <c r="A30" s="134" t="s">
        <v>76</v>
      </c>
      <c r="B30" s="137" t="s">
        <v>521</v>
      </c>
      <c r="C30" s="137" t="s">
        <v>236</v>
      </c>
      <c r="D30" s="137" t="s">
        <v>545</v>
      </c>
      <c r="E30" s="137" t="s">
        <v>1022</v>
      </c>
      <c r="F30" s="38">
        <v>14</v>
      </c>
      <c r="G30" s="38">
        <v>14</v>
      </c>
      <c r="H30" s="38"/>
      <c r="I30" s="211">
        <v>9851.6939113954031</v>
      </c>
      <c r="J30" s="211">
        <v>3315.4533844189018</v>
      </c>
      <c r="K30" s="211">
        <v>1873.015873015873</v>
      </c>
      <c r="L30" s="211">
        <v>5002.6954177897578</v>
      </c>
      <c r="M30" s="211">
        <v>1243.1077694235591</v>
      </c>
      <c r="N30" s="211">
        <v>4979.591836734694</v>
      </c>
      <c r="O30" s="211">
        <v>415.58441558441569</v>
      </c>
      <c r="P30" s="211">
        <v>5410.9347442680773</v>
      </c>
      <c r="Q30" s="211">
        <v>2279.0309106098584</v>
      </c>
      <c r="R30" s="211">
        <v>3948.0519480519488</v>
      </c>
      <c r="S30" s="211">
        <v>1060.1163542340016</v>
      </c>
      <c r="T30" s="211">
        <v>0</v>
      </c>
      <c r="U30" s="211">
        <v>796.86395475869165</v>
      </c>
      <c r="V30" s="211">
        <v>1407.7425842131722</v>
      </c>
      <c r="W30" s="211">
        <v>0</v>
      </c>
      <c r="X30" s="211">
        <v>1344.7971781305114</v>
      </c>
      <c r="Y30" s="211">
        <v>207.48299319727892</v>
      </c>
      <c r="Z30" s="211">
        <v>2436.6937410415671</v>
      </c>
      <c r="AA30" s="211">
        <v>0</v>
      </c>
      <c r="AB30" s="211">
        <v>1053.6980749746708</v>
      </c>
      <c r="AC30" s="211">
        <v>0</v>
      </c>
      <c r="AD30" s="211">
        <v>4593.3014354066981</v>
      </c>
      <c r="AE30" s="211">
        <v>2378.8284269997025</v>
      </c>
      <c r="AF30" s="211">
        <v>14769.230769230766</v>
      </c>
      <c r="AG30" s="211">
        <v>6566.0377358490559</v>
      </c>
      <c r="AH30" s="211">
        <v>15758.490566037737</v>
      </c>
      <c r="AI30" s="211">
        <v>1966.6666666666665</v>
      </c>
      <c r="AJ30" s="211">
        <v>3485.7142857142858</v>
      </c>
      <c r="AK30" s="211">
        <v>8133.333333333333</v>
      </c>
      <c r="AL30" s="211">
        <v>17074.701820464532</v>
      </c>
      <c r="AM30" s="211">
        <v>0</v>
      </c>
      <c r="AN30" s="211">
        <v>727.88353863381849</v>
      </c>
      <c r="AO30" s="211">
        <v>0</v>
      </c>
      <c r="AP30" s="211">
        <v>0</v>
      </c>
      <c r="AQ30" s="211">
        <v>0</v>
      </c>
      <c r="AR30" s="211">
        <v>439.99999999999994</v>
      </c>
      <c r="AS30" s="211">
        <v>214.82277121374867</v>
      </c>
      <c r="AT30" s="211">
        <v>0</v>
      </c>
      <c r="AU30" s="211">
        <v>601.11317254174401</v>
      </c>
      <c r="AV30" s="211">
        <v>2549.3827160493825</v>
      </c>
      <c r="AW30" s="211">
        <v>0</v>
      </c>
      <c r="AX30" s="211">
        <v>4394.8254474570258</v>
      </c>
      <c r="AY30" s="211">
        <v>3211.6532116532117</v>
      </c>
      <c r="AZ30" s="211">
        <v>7676.7676767676785</v>
      </c>
      <c r="BA30" s="211">
        <v>1144.3102352193262</v>
      </c>
      <c r="BB30" s="211">
        <v>4831.1688311688313</v>
      </c>
      <c r="BC30" s="211">
        <v>473.21428571428572</v>
      </c>
      <c r="BD30" s="211">
        <v>694.73684210526312</v>
      </c>
      <c r="BE30" s="211">
        <v>2311.661506707946</v>
      </c>
      <c r="BF30" s="211">
        <v>827.06766917293237</v>
      </c>
      <c r="BG30" s="211">
        <v>52118.380062305296</v>
      </c>
      <c r="BH30" s="211">
        <v>45336.927223719671</v>
      </c>
      <c r="BI30" s="211">
        <v>0</v>
      </c>
      <c r="BJ30" s="211">
        <v>26303.155006858709</v>
      </c>
      <c r="BK30" s="211">
        <v>4306.2200956937795</v>
      </c>
      <c r="BL30" s="211">
        <v>26448.087431693995</v>
      </c>
      <c r="BM30" s="211">
        <v>3163.8418079096045</v>
      </c>
      <c r="BN30" s="211">
        <v>41584.90566037735</v>
      </c>
      <c r="BO30" s="211">
        <v>41266.968325791851</v>
      </c>
      <c r="BP30" s="211">
        <v>0</v>
      </c>
      <c r="BQ30" s="47"/>
    </row>
    <row r="31" spans="1:69" ht="16" customHeight="1" x14ac:dyDescent="0.15">
      <c r="A31" s="477" t="s">
        <v>92</v>
      </c>
      <c r="B31" s="131" t="s">
        <v>521</v>
      </c>
      <c r="C31" s="131" t="s">
        <v>240</v>
      </c>
      <c r="D31" s="131" t="s">
        <v>574</v>
      </c>
      <c r="E31" s="131" t="s">
        <v>1025</v>
      </c>
      <c r="F31" s="38">
        <v>2</v>
      </c>
      <c r="G31" s="38">
        <v>8</v>
      </c>
      <c r="H31" s="38">
        <v>2</v>
      </c>
      <c r="I31" s="211">
        <v>0</v>
      </c>
      <c r="J31" s="211">
        <v>0</v>
      </c>
      <c r="K31" s="211">
        <v>0</v>
      </c>
      <c r="L31" s="211">
        <v>0</v>
      </c>
      <c r="M31" s="211">
        <v>0</v>
      </c>
      <c r="N31" s="211">
        <v>0</v>
      </c>
      <c r="O31" s="211">
        <v>0</v>
      </c>
      <c r="P31" s="211">
        <v>1248.6772486772486</v>
      </c>
      <c r="Q31" s="211">
        <v>0</v>
      </c>
      <c r="R31" s="211">
        <v>0</v>
      </c>
      <c r="S31" s="211">
        <v>0</v>
      </c>
      <c r="T31" s="211">
        <v>0</v>
      </c>
      <c r="U31" s="211">
        <v>0</v>
      </c>
      <c r="V31" s="211">
        <v>0</v>
      </c>
      <c r="W31" s="211">
        <v>0</v>
      </c>
      <c r="X31" s="211">
        <v>0</v>
      </c>
      <c r="Y31" s="211">
        <v>0</v>
      </c>
      <c r="Z31" s="211">
        <v>0</v>
      </c>
      <c r="AA31" s="211">
        <v>0</v>
      </c>
      <c r="AB31" s="211">
        <v>0</v>
      </c>
      <c r="AC31" s="211">
        <v>0</v>
      </c>
      <c r="AD31" s="211">
        <v>0</v>
      </c>
      <c r="AE31" s="211">
        <v>0</v>
      </c>
      <c r="AF31" s="211">
        <v>0</v>
      </c>
      <c r="AG31" s="211">
        <v>0</v>
      </c>
      <c r="AH31" s="211">
        <v>0</v>
      </c>
      <c r="AI31" s="211">
        <v>0</v>
      </c>
      <c r="AJ31" s="211">
        <v>0</v>
      </c>
      <c r="AK31" s="211">
        <v>0</v>
      </c>
      <c r="AL31" s="211">
        <v>0</v>
      </c>
      <c r="AM31" s="211">
        <v>0</v>
      </c>
      <c r="AN31" s="211">
        <v>0</v>
      </c>
      <c r="AO31" s="211">
        <v>0</v>
      </c>
      <c r="AP31" s="211">
        <v>0</v>
      </c>
      <c r="AQ31" s="211">
        <v>0</v>
      </c>
      <c r="AR31" s="211">
        <v>0</v>
      </c>
      <c r="AS31" s="211">
        <v>0</v>
      </c>
      <c r="AT31" s="211">
        <v>0</v>
      </c>
      <c r="AU31" s="211">
        <v>0</v>
      </c>
      <c r="AV31" s="211">
        <v>0</v>
      </c>
      <c r="AW31" s="211">
        <v>0</v>
      </c>
      <c r="AX31" s="211">
        <v>0</v>
      </c>
      <c r="AY31" s="211">
        <v>0</v>
      </c>
      <c r="AZ31" s="211">
        <v>0</v>
      </c>
      <c r="BA31" s="211">
        <v>0</v>
      </c>
      <c r="BB31" s="211">
        <v>0</v>
      </c>
      <c r="BC31" s="211">
        <v>0</v>
      </c>
      <c r="BD31" s="211">
        <v>0</v>
      </c>
      <c r="BE31" s="211">
        <v>0</v>
      </c>
      <c r="BF31" s="211">
        <v>0</v>
      </c>
      <c r="BG31" s="211">
        <v>0</v>
      </c>
      <c r="BH31" s="211">
        <v>0</v>
      </c>
      <c r="BI31" s="211">
        <v>0</v>
      </c>
      <c r="BJ31" s="211">
        <v>0</v>
      </c>
      <c r="BK31" s="211">
        <v>0</v>
      </c>
      <c r="BL31" s="211">
        <v>0</v>
      </c>
      <c r="BM31" s="211">
        <v>0</v>
      </c>
      <c r="BN31" s="211">
        <v>0</v>
      </c>
      <c r="BO31" s="211">
        <v>0</v>
      </c>
      <c r="BP31" s="211">
        <v>0</v>
      </c>
      <c r="BQ31" s="47"/>
    </row>
    <row r="32" spans="1:69" ht="16" customHeight="1" x14ac:dyDescent="0.15">
      <c r="A32" s="477" t="s">
        <v>93</v>
      </c>
      <c r="B32" s="131" t="s">
        <v>521</v>
      </c>
      <c r="C32" s="131" t="s">
        <v>240</v>
      </c>
      <c r="D32" s="131" t="s">
        <v>576</v>
      </c>
      <c r="E32" s="131" t="s">
        <v>1025</v>
      </c>
      <c r="F32" s="38">
        <v>2</v>
      </c>
      <c r="G32" s="38">
        <v>10</v>
      </c>
      <c r="H32" s="38">
        <v>2</v>
      </c>
      <c r="I32" s="211">
        <v>0</v>
      </c>
      <c r="J32" s="211">
        <v>0</v>
      </c>
      <c r="K32" s="211">
        <v>0</v>
      </c>
      <c r="L32" s="211">
        <v>0</v>
      </c>
      <c r="M32" s="211">
        <v>0</v>
      </c>
      <c r="N32" s="211">
        <v>0</v>
      </c>
      <c r="O32" s="211">
        <v>1246.7532467532469</v>
      </c>
      <c r="P32" s="211">
        <v>0</v>
      </c>
      <c r="Q32" s="211">
        <v>2486.2155388471183</v>
      </c>
      <c r="R32" s="211">
        <v>3532.4675324675331</v>
      </c>
      <c r="S32" s="211">
        <v>0</v>
      </c>
      <c r="T32" s="211">
        <v>0</v>
      </c>
      <c r="U32" s="211">
        <v>0</v>
      </c>
      <c r="V32" s="211">
        <v>0</v>
      </c>
      <c r="W32" s="211">
        <v>0</v>
      </c>
      <c r="X32" s="211">
        <v>0</v>
      </c>
      <c r="Y32" s="211">
        <v>0</v>
      </c>
      <c r="Z32" s="211">
        <v>0</v>
      </c>
      <c r="AA32" s="211">
        <v>0</v>
      </c>
      <c r="AB32" s="211">
        <v>1475.1773049645392</v>
      </c>
      <c r="AC32" s="211">
        <v>0</v>
      </c>
      <c r="AD32" s="211">
        <v>0</v>
      </c>
      <c r="AE32" s="211">
        <v>0</v>
      </c>
      <c r="AF32" s="211">
        <v>0</v>
      </c>
      <c r="AG32" s="211">
        <v>0</v>
      </c>
      <c r="AH32" s="211">
        <v>0</v>
      </c>
      <c r="AI32" s="211">
        <v>0</v>
      </c>
      <c r="AJ32" s="211">
        <v>0</v>
      </c>
      <c r="AK32" s="211">
        <v>0</v>
      </c>
      <c r="AL32" s="211">
        <v>2678.384599288554</v>
      </c>
      <c r="AM32" s="211">
        <v>0</v>
      </c>
      <c r="AN32" s="211">
        <v>0</v>
      </c>
      <c r="AO32" s="211">
        <v>0</v>
      </c>
      <c r="AP32" s="211">
        <v>0</v>
      </c>
      <c r="AQ32" s="211">
        <v>0</v>
      </c>
      <c r="AR32" s="211">
        <v>0</v>
      </c>
      <c r="AS32" s="211">
        <v>0</v>
      </c>
      <c r="AT32" s="211">
        <v>0</v>
      </c>
      <c r="AU32" s="211">
        <v>0</v>
      </c>
      <c r="AV32" s="211">
        <v>0</v>
      </c>
      <c r="AW32" s="211">
        <v>0</v>
      </c>
      <c r="AX32" s="211">
        <v>0</v>
      </c>
      <c r="AY32" s="211">
        <v>0</v>
      </c>
      <c r="AZ32" s="211">
        <v>0</v>
      </c>
      <c r="BA32" s="211">
        <v>0</v>
      </c>
      <c r="BB32" s="211">
        <v>0</v>
      </c>
      <c r="BC32" s="211">
        <v>0</v>
      </c>
      <c r="BD32" s="211">
        <v>0</v>
      </c>
      <c r="BE32" s="211">
        <v>0</v>
      </c>
      <c r="BF32" s="211">
        <v>0</v>
      </c>
      <c r="BG32" s="211">
        <v>89345.79439252337</v>
      </c>
      <c r="BH32" s="211">
        <v>0</v>
      </c>
      <c r="BI32" s="211">
        <v>0</v>
      </c>
      <c r="BJ32" s="211">
        <v>0</v>
      </c>
      <c r="BK32" s="211">
        <v>0</v>
      </c>
      <c r="BL32" s="211">
        <v>0</v>
      </c>
      <c r="BM32" s="211">
        <v>0</v>
      </c>
      <c r="BN32" s="211">
        <v>0</v>
      </c>
      <c r="BO32" s="211">
        <v>0</v>
      </c>
      <c r="BP32" s="211">
        <v>0</v>
      </c>
      <c r="BQ32" s="47"/>
    </row>
    <row r="33" spans="1:81" ht="16" customHeight="1" x14ac:dyDescent="0.15">
      <c r="A33" s="477" t="s">
        <v>94</v>
      </c>
      <c r="B33" s="131" t="s">
        <v>521</v>
      </c>
      <c r="C33" s="131" t="s">
        <v>240</v>
      </c>
      <c r="D33" s="131" t="s">
        <v>575</v>
      </c>
      <c r="E33" s="131" t="s">
        <v>1025</v>
      </c>
      <c r="F33" s="38">
        <v>2</v>
      </c>
      <c r="G33" s="38">
        <v>12</v>
      </c>
      <c r="H33" s="38">
        <v>2</v>
      </c>
      <c r="I33" s="211">
        <v>0</v>
      </c>
      <c r="J33" s="211">
        <v>2109.8339719029377</v>
      </c>
      <c r="K33" s="211">
        <v>2289.2416225749557</v>
      </c>
      <c r="L33" s="211">
        <v>0</v>
      </c>
      <c r="M33" s="211">
        <v>0</v>
      </c>
      <c r="N33" s="211">
        <v>0</v>
      </c>
      <c r="O33" s="211">
        <v>0</v>
      </c>
      <c r="P33" s="211">
        <v>0</v>
      </c>
      <c r="Q33" s="211">
        <v>0</v>
      </c>
      <c r="R33" s="211">
        <v>0</v>
      </c>
      <c r="S33" s="211">
        <v>0</v>
      </c>
      <c r="T33" s="211">
        <v>0</v>
      </c>
      <c r="U33" s="211">
        <v>0</v>
      </c>
      <c r="V33" s="211">
        <v>0</v>
      </c>
      <c r="W33" s="211">
        <v>0</v>
      </c>
      <c r="X33" s="211">
        <v>0</v>
      </c>
      <c r="Y33" s="211">
        <v>0</v>
      </c>
      <c r="Z33" s="211">
        <v>0</v>
      </c>
      <c r="AA33" s="211">
        <v>0</v>
      </c>
      <c r="AB33" s="211">
        <v>0</v>
      </c>
      <c r="AC33" s="211">
        <v>0</v>
      </c>
      <c r="AD33" s="211">
        <v>0</v>
      </c>
      <c r="AE33" s="211">
        <v>0</v>
      </c>
      <c r="AF33" s="211">
        <v>0</v>
      </c>
      <c r="AG33" s="211">
        <v>0</v>
      </c>
      <c r="AH33" s="211">
        <v>0</v>
      </c>
      <c r="AI33" s="211">
        <v>0</v>
      </c>
      <c r="AJ33" s="211">
        <v>0</v>
      </c>
      <c r="AK33" s="211">
        <v>0</v>
      </c>
      <c r="AL33" s="211">
        <v>0</v>
      </c>
      <c r="AM33" s="211">
        <v>0</v>
      </c>
      <c r="AN33" s="211">
        <v>0</v>
      </c>
      <c r="AO33" s="211">
        <v>0</v>
      </c>
      <c r="AP33" s="211">
        <v>0</v>
      </c>
      <c r="AQ33" s="211">
        <v>0</v>
      </c>
      <c r="AR33" s="211">
        <v>0</v>
      </c>
      <c r="AS33" s="211">
        <v>0</v>
      </c>
      <c r="AT33" s="211">
        <v>0</v>
      </c>
      <c r="AU33" s="211">
        <v>0</v>
      </c>
      <c r="AV33" s="211">
        <v>0</v>
      </c>
      <c r="AW33" s="211">
        <v>0</v>
      </c>
      <c r="AX33" s="211">
        <v>0</v>
      </c>
      <c r="AY33" s="211">
        <v>0</v>
      </c>
      <c r="AZ33" s="211">
        <v>0</v>
      </c>
      <c r="BA33" s="211">
        <v>0</v>
      </c>
      <c r="BB33" s="211">
        <v>0</v>
      </c>
      <c r="BC33" s="211">
        <v>0</v>
      </c>
      <c r="BD33" s="211">
        <v>0</v>
      </c>
      <c r="BE33" s="211">
        <v>0</v>
      </c>
      <c r="BF33" s="211">
        <v>0</v>
      </c>
      <c r="BG33" s="211">
        <v>0</v>
      </c>
      <c r="BH33" s="211">
        <v>0</v>
      </c>
      <c r="BI33" s="211">
        <v>0</v>
      </c>
      <c r="BJ33" s="211">
        <v>0</v>
      </c>
      <c r="BK33" s="211">
        <v>0</v>
      </c>
      <c r="BL33" s="211">
        <v>0</v>
      </c>
      <c r="BM33" s="211">
        <v>0</v>
      </c>
      <c r="BN33" s="211">
        <v>0</v>
      </c>
      <c r="BO33" s="211">
        <v>0</v>
      </c>
      <c r="BP33" s="211">
        <v>0</v>
      </c>
      <c r="BQ33" s="47"/>
    </row>
    <row r="34" spans="1:81" ht="16" customHeight="1" x14ac:dyDescent="0.15">
      <c r="A34" s="477" t="s">
        <v>95</v>
      </c>
      <c r="B34" s="131" t="s">
        <v>521</v>
      </c>
      <c r="C34" s="131" t="s">
        <v>240</v>
      </c>
      <c r="D34" s="131" t="s">
        <v>577</v>
      </c>
      <c r="E34" s="131" t="s">
        <v>1025</v>
      </c>
      <c r="F34" s="38">
        <v>2</v>
      </c>
      <c r="G34" s="38">
        <v>20</v>
      </c>
      <c r="H34" s="38">
        <v>2</v>
      </c>
      <c r="I34" s="211">
        <v>0</v>
      </c>
      <c r="J34" s="211">
        <v>0</v>
      </c>
      <c r="K34" s="211">
        <v>0</v>
      </c>
      <c r="L34" s="211">
        <v>0</v>
      </c>
      <c r="M34" s="211">
        <v>0</v>
      </c>
      <c r="N34" s="211">
        <v>0</v>
      </c>
      <c r="O34" s="211">
        <v>0</v>
      </c>
      <c r="P34" s="211">
        <v>0</v>
      </c>
      <c r="Q34" s="211">
        <v>0</v>
      </c>
      <c r="R34" s="211">
        <v>0</v>
      </c>
      <c r="S34" s="211">
        <v>0</v>
      </c>
      <c r="T34" s="211">
        <v>0</v>
      </c>
      <c r="U34" s="211">
        <v>0</v>
      </c>
      <c r="V34" s="211">
        <v>0</v>
      </c>
      <c r="W34" s="211">
        <v>0</v>
      </c>
      <c r="X34" s="211">
        <v>0</v>
      </c>
      <c r="Y34" s="211">
        <v>0</v>
      </c>
      <c r="Z34" s="211">
        <v>0</v>
      </c>
      <c r="AA34" s="211">
        <v>0</v>
      </c>
      <c r="AB34" s="211">
        <v>0</v>
      </c>
      <c r="AC34" s="211">
        <v>0</v>
      </c>
      <c r="AD34" s="211">
        <v>0</v>
      </c>
      <c r="AE34" s="211">
        <v>0</v>
      </c>
      <c r="AF34" s="211">
        <v>0</v>
      </c>
      <c r="AG34" s="211">
        <v>0</v>
      </c>
      <c r="AH34" s="211">
        <v>0</v>
      </c>
      <c r="AI34" s="211">
        <v>0</v>
      </c>
      <c r="AJ34" s="211">
        <v>0</v>
      </c>
      <c r="AK34" s="211">
        <v>0</v>
      </c>
      <c r="AL34" s="211">
        <v>0</v>
      </c>
      <c r="AM34" s="211">
        <v>0</v>
      </c>
      <c r="AN34" s="211">
        <v>0</v>
      </c>
      <c r="AO34" s="211">
        <v>0</v>
      </c>
      <c r="AP34" s="211">
        <v>0</v>
      </c>
      <c r="AQ34" s="211">
        <v>0</v>
      </c>
      <c r="AR34" s="211">
        <v>0</v>
      </c>
      <c r="AS34" s="211">
        <v>0</v>
      </c>
      <c r="AT34" s="211">
        <v>0</v>
      </c>
      <c r="AU34" s="211">
        <v>0</v>
      </c>
      <c r="AV34" s="211">
        <v>0</v>
      </c>
      <c r="AW34" s="211">
        <v>0</v>
      </c>
      <c r="AX34" s="211">
        <v>0</v>
      </c>
      <c r="AY34" s="211">
        <v>0</v>
      </c>
      <c r="AZ34" s="211">
        <v>0</v>
      </c>
      <c r="BA34" s="211">
        <v>0</v>
      </c>
      <c r="BB34" s="211">
        <v>623.37662337662346</v>
      </c>
      <c r="BC34" s="211">
        <v>0</v>
      </c>
      <c r="BD34" s="211">
        <v>0</v>
      </c>
      <c r="BE34" s="211">
        <v>0</v>
      </c>
      <c r="BF34" s="211">
        <v>0</v>
      </c>
      <c r="BG34" s="211">
        <v>59563.862928348914</v>
      </c>
      <c r="BH34" s="211">
        <v>0</v>
      </c>
      <c r="BI34" s="211">
        <v>0</v>
      </c>
      <c r="BJ34" s="211">
        <v>0</v>
      </c>
      <c r="BK34" s="211">
        <v>0</v>
      </c>
      <c r="BL34" s="211">
        <v>0</v>
      </c>
      <c r="BM34" s="211">
        <v>0</v>
      </c>
      <c r="BN34" s="211">
        <v>0</v>
      </c>
      <c r="BO34" s="211">
        <v>0</v>
      </c>
      <c r="BP34" s="211">
        <v>0</v>
      </c>
      <c r="BQ34" s="47"/>
    </row>
    <row r="35" spans="1:81" ht="16" customHeight="1" x14ac:dyDescent="0.15">
      <c r="A35" s="477" t="s">
        <v>96</v>
      </c>
      <c r="B35" s="131" t="s">
        <v>521</v>
      </c>
      <c r="C35" s="131" t="s">
        <v>240</v>
      </c>
      <c r="D35" s="131" t="s">
        <v>578</v>
      </c>
      <c r="E35" s="131" t="s">
        <v>1025</v>
      </c>
      <c r="F35" s="38">
        <v>3</v>
      </c>
      <c r="G35" s="38">
        <v>12</v>
      </c>
      <c r="H35" s="38">
        <v>3</v>
      </c>
      <c r="I35" s="211">
        <v>1927.505330490405</v>
      </c>
      <c r="J35" s="211">
        <v>0</v>
      </c>
      <c r="K35" s="211">
        <v>0</v>
      </c>
      <c r="L35" s="211">
        <v>0</v>
      </c>
      <c r="M35" s="211">
        <v>0</v>
      </c>
      <c r="N35" s="211">
        <v>0</v>
      </c>
      <c r="O35" s="211">
        <v>0</v>
      </c>
      <c r="P35" s="211">
        <v>0</v>
      </c>
      <c r="Q35" s="211">
        <v>0</v>
      </c>
      <c r="R35" s="211">
        <v>0</v>
      </c>
      <c r="S35" s="211">
        <v>0</v>
      </c>
      <c r="T35" s="211">
        <v>0</v>
      </c>
      <c r="U35" s="211">
        <v>0</v>
      </c>
      <c r="V35" s="211">
        <v>0</v>
      </c>
      <c r="W35" s="211">
        <v>0</v>
      </c>
      <c r="X35" s="211">
        <v>0</v>
      </c>
      <c r="Y35" s="211">
        <v>0</v>
      </c>
      <c r="Z35" s="211">
        <v>0</v>
      </c>
      <c r="AA35" s="211">
        <v>0</v>
      </c>
      <c r="AB35" s="211">
        <v>0</v>
      </c>
      <c r="AC35" s="211">
        <v>0</v>
      </c>
      <c r="AD35" s="211">
        <v>0</v>
      </c>
      <c r="AE35" s="211">
        <v>0</v>
      </c>
      <c r="AF35" s="211">
        <v>0</v>
      </c>
      <c r="AG35" s="211">
        <v>0</v>
      </c>
      <c r="AH35" s="211">
        <v>0</v>
      </c>
      <c r="AI35" s="211">
        <v>0</v>
      </c>
      <c r="AJ35" s="211">
        <v>0</v>
      </c>
      <c r="AK35" s="211">
        <v>0</v>
      </c>
      <c r="AL35" s="211">
        <v>0</v>
      </c>
      <c r="AM35" s="211">
        <v>0</v>
      </c>
      <c r="AN35" s="211">
        <v>0</v>
      </c>
      <c r="AO35" s="211">
        <v>0</v>
      </c>
      <c r="AP35" s="211">
        <v>0</v>
      </c>
      <c r="AQ35" s="211">
        <v>0</v>
      </c>
      <c r="AR35" s="211">
        <v>0</v>
      </c>
      <c r="AS35" s="211">
        <v>0</v>
      </c>
      <c r="AT35" s="211">
        <v>0</v>
      </c>
      <c r="AU35" s="211">
        <v>0</v>
      </c>
      <c r="AV35" s="211">
        <v>0</v>
      </c>
      <c r="AW35" s="211">
        <v>0</v>
      </c>
      <c r="AX35" s="211">
        <v>0</v>
      </c>
      <c r="AY35" s="211">
        <v>0</v>
      </c>
      <c r="AZ35" s="211">
        <v>0</v>
      </c>
      <c r="BA35" s="211">
        <v>0</v>
      </c>
      <c r="BB35" s="211">
        <v>0</v>
      </c>
      <c r="BC35" s="211">
        <v>0</v>
      </c>
      <c r="BD35" s="211">
        <v>0</v>
      </c>
      <c r="BE35" s="211">
        <v>0</v>
      </c>
      <c r="BF35" s="211">
        <v>0</v>
      </c>
      <c r="BG35" s="211">
        <v>0</v>
      </c>
      <c r="BH35" s="211">
        <v>0</v>
      </c>
      <c r="BI35" s="211">
        <v>0</v>
      </c>
      <c r="BJ35" s="211">
        <v>0</v>
      </c>
      <c r="BK35" s="211">
        <v>0</v>
      </c>
      <c r="BL35" s="211">
        <v>0</v>
      </c>
      <c r="BM35" s="211">
        <v>0</v>
      </c>
      <c r="BN35" s="211">
        <v>0</v>
      </c>
      <c r="BO35" s="211">
        <v>0</v>
      </c>
      <c r="BP35" s="211">
        <v>0</v>
      </c>
      <c r="BQ35" s="47"/>
    </row>
    <row r="36" spans="1:81" ht="16" customHeight="1" x14ac:dyDescent="0.15">
      <c r="A36" s="477" t="s">
        <v>97</v>
      </c>
      <c r="B36" s="131" t="s">
        <v>521</v>
      </c>
      <c r="C36" s="131" t="s">
        <v>240</v>
      </c>
      <c r="D36" s="131" t="s">
        <v>579</v>
      </c>
      <c r="E36" s="131" t="s">
        <v>1025</v>
      </c>
      <c r="F36" s="38">
        <v>4</v>
      </c>
      <c r="G36" s="38">
        <v>10</v>
      </c>
      <c r="H36" s="38">
        <v>4</v>
      </c>
      <c r="I36" s="211">
        <v>0</v>
      </c>
      <c r="J36" s="211">
        <v>0</v>
      </c>
      <c r="K36" s="211">
        <v>0</v>
      </c>
      <c r="L36" s="211">
        <v>0</v>
      </c>
      <c r="M36" s="211">
        <v>0</v>
      </c>
      <c r="N36" s="211">
        <v>0</v>
      </c>
      <c r="O36" s="211">
        <v>0</v>
      </c>
      <c r="P36" s="211">
        <v>0</v>
      </c>
      <c r="Q36" s="211">
        <v>0</v>
      </c>
      <c r="R36" s="211">
        <v>0</v>
      </c>
      <c r="S36" s="211">
        <v>0</v>
      </c>
      <c r="T36" s="211">
        <v>0</v>
      </c>
      <c r="U36" s="211">
        <v>0</v>
      </c>
      <c r="V36" s="211">
        <v>0</v>
      </c>
      <c r="W36" s="211">
        <v>0</v>
      </c>
      <c r="X36" s="211">
        <v>576.3416477702192</v>
      </c>
      <c r="Y36" s="211">
        <v>0</v>
      </c>
      <c r="Z36" s="211">
        <v>0</v>
      </c>
      <c r="AA36" s="211">
        <v>0</v>
      </c>
      <c r="AB36" s="211">
        <v>0</v>
      </c>
      <c r="AC36" s="211">
        <v>0</v>
      </c>
      <c r="AD36" s="211">
        <v>0</v>
      </c>
      <c r="AE36" s="211">
        <v>0</v>
      </c>
      <c r="AF36" s="211">
        <v>0</v>
      </c>
      <c r="AG36" s="211">
        <v>0</v>
      </c>
      <c r="AH36" s="211">
        <v>0</v>
      </c>
      <c r="AI36" s="211">
        <v>0</v>
      </c>
      <c r="AJ36" s="211">
        <v>0</v>
      </c>
      <c r="AK36" s="211">
        <v>0</v>
      </c>
      <c r="AL36" s="211">
        <v>0</v>
      </c>
      <c r="AM36" s="211">
        <v>0</v>
      </c>
      <c r="AN36" s="211">
        <v>0</v>
      </c>
      <c r="AO36" s="211">
        <v>0</v>
      </c>
      <c r="AP36" s="211">
        <v>0</v>
      </c>
      <c r="AQ36" s="211">
        <v>0</v>
      </c>
      <c r="AR36" s="211">
        <v>0</v>
      </c>
      <c r="AS36" s="211">
        <v>0</v>
      </c>
      <c r="AT36" s="211">
        <v>0</v>
      </c>
      <c r="AU36" s="211">
        <v>0</v>
      </c>
      <c r="AV36" s="211">
        <v>0</v>
      </c>
      <c r="AW36" s="211">
        <v>0</v>
      </c>
      <c r="AX36" s="211">
        <v>0</v>
      </c>
      <c r="AY36" s="211">
        <v>0</v>
      </c>
      <c r="AZ36" s="211">
        <v>0</v>
      </c>
      <c r="BA36" s="211">
        <v>0</v>
      </c>
      <c r="BB36" s="211">
        <v>0</v>
      </c>
      <c r="BC36" s="211">
        <v>946.42857142857144</v>
      </c>
      <c r="BD36" s="211">
        <v>0</v>
      </c>
      <c r="BE36" s="211">
        <v>0</v>
      </c>
      <c r="BF36" s="211">
        <v>0</v>
      </c>
      <c r="BG36" s="211">
        <v>0</v>
      </c>
      <c r="BH36" s="211">
        <v>0</v>
      </c>
      <c r="BI36" s="211">
        <v>0</v>
      </c>
      <c r="BJ36" s="211">
        <v>0</v>
      </c>
      <c r="BK36" s="211">
        <v>0</v>
      </c>
      <c r="BL36" s="211">
        <v>0</v>
      </c>
      <c r="BM36" s="211">
        <v>0</v>
      </c>
      <c r="BN36" s="211">
        <v>45962.264150943389</v>
      </c>
      <c r="BO36" s="211">
        <v>0</v>
      </c>
      <c r="BP36" s="211">
        <v>0</v>
      </c>
      <c r="BQ36" s="47"/>
    </row>
    <row r="37" spans="1:81" ht="16" customHeight="1" x14ac:dyDescent="0.15">
      <c r="A37" s="477" t="s">
        <v>98</v>
      </c>
      <c r="B37" s="131" t="s">
        <v>521</v>
      </c>
      <c r="C37" s="131" t="s">
        <v>240</v>
      </c>
      <c r="D37" s="131" t="s">
        <v>580</v>
      </c>
      <c r="E37" s="131" t="s">
        <v>1025</v>
      </c>
      <c r="F37" s="38">
        <v>4</v>
      </c>
      <c r="G37" s="38">
        <v>24</v>
      </c>
      <c r="H37" s="38">
        <v>4</v>
      </c>
      <c r="I37" s="211">
        <v>0</v>
      </c>
      <c r="J37" s="211">
        <v>0</v>
      </c>
      <c r="K37" s="211">
        <v>0</v>
      </c>
      <c r="L37" s="211">
        <v>0</v>
      </c>
      <c r="M37" s="211">
        <v>0</v>
      </c>
      <c r="N37" s="211">
        <v>0</v>
      </c>
      <c r="O37" s="211">
        <v>0</v>
      </c>
      <c r="P37" s="211">
        <v>0</v>
      </c>
      <c r="Q37" s="211">
        <v>0</v>
      </c>
      <c r="R37" s="211">
        <v>0</v>
      </c>
      <c r="S37" s="211">
        <v>0</v>
      </c>
      <c r="T37" s="211">
        <v>0</v>
      </c>
      <c r="U37" s="211">
        <v>0</v>
      </c>
      <c r="V37" s="211">
        <v>2212.1669180492713</v>
      </c>
      <c r="W37" s="211">
        <v>0</v>
      </c>
      <c r="X37" s="211">
        <v>0</v>
      </c>
      <c r="Y37" s="211">
        <v>0</v>
      </c>
      <c r="Z37" s="211">
        <v>0</v>
      </c>
      <c r="AA37" s="211">
        <v>0</v>
      </c>
      <c r="AB37" s="211">
        <v>0</v>
      </c>
      <c r="AC37" s="211">
        <v>0</v>
      </c>
      <c r="AD37" s="211">
        <v>0</v>
      </c>
      <c r="AE37" s="211">
        <v>0</v>
      </c>
      <c r="AF37" s="211">
        <v>0</v>
      </c>
      <c r="AG37" s="211">
        <v>0</v>
      </c>
      <c r="AH37" s="211">
        <v>0</v>
      </c>
      <c r="AI37" s="211">
        <v>0</v>
      </c>
      <c r="AJ37" s="211">
        <v>0</v>
      </c>
      <c r="AK37" s="211">
        <v>0</v>
      </c>
      <c r="AL37" s="211">
        <v>0</v>
      </c>
      <c r="AM37" s="211">
        <v>0</v>
      </c>
      <c r="AN37" s="211">
        <v>0</v>
      </c>
      <c r="AO37" s="211">
        <v>0</v>
      </c>
      <c r="AP37" s="211">
        <v>0</v>
      </c>
      <c r="AQ37" s="211">
        <v>0</v>
      </c>
      <c r="AR37" s="211">
        <v>0</v>
      </c>
      <c r="AS37" s="211">
        <v>0</v>
      </c>
      <c r="AT37" s="211">
        <v>0</v>
      </c>
      <c r="AU37" s="211">
        <v>0</v>
      </c>
      <c r="AV37" s="211">
        <v>0</v>
      </c>
      <c r="AW37" s="211">
        <v>0</v>
      </c>
      <c r="AX37" s="211">
        <v>0</v>
      </c>
      <c r="AY37" s="211">
        <v>0</v>
      </c>
      <c r="AZ37" s="211">
        <v>0</v>
      </c>
      <c r="BA37" s="211">
        <v>0</v>
      </c>
      <c r="BB37" s="211">
        <v>0</v>
      </c>
      <c r="BC37" s="211">
        <v>0</v>
      </c>
      <c r="BD37" s="211">
        <v>0</v>
      </c>
      <c r="BE37" s="211">
        <v>0</v>
      </c>
      <c r="BF37" s="211">
        <v>0</v>
      </c>
      <c r="BG37" s="211">
        <v>0</v>
      </c>
      <c r="BH37" s="211">
        <v>40646.900269541773</v>
      </c>
      <c r="BI37" s="211">
        <v>4613.6101499423303</v>
      </c>
      <c r="BJ37" s="211">
        <v>0</v>
      </c>
      <c r="BK37" s="211">
        <v>7177.0334928229659</v>
      </c>
      <c r="BL37" s="211">
        <v>40393.442622950832</v>
      </c>
      <c r="BM37" s="211">
        <v>0</v>
      </c>
      <c r="BN37" s="211">
        <v>0</v>
      </c>
      <c r="BO37" s="211">
        <v>0</v>
      </c>
      <c r="BP37" s="211">
        <v>0</v>
      </c>
      <c r="BQ37" s="47"/>
    </row>
    <row r="38" spans="1:81" ht="16" customHeight="1" x14ac:dyDescent="0.15">
      <c r="A38" s="477" t="s">
        <v>99</v>
      </c>
      <c r="B38" s="131" t="s">
        <v>521</v>
      </c>
      <c r="C38" s="131" t="s">
        <v>240</v>
      </c>
      <c r="D38" s="131" t="s">
        <v>581</v>
      </c>
      <c r="E38" s="131" t="s">
        <v>1025</v>
      </c>
      <c r="F38" s="38">
        <v>4</v>
      </c>
      <c r="G38" s="38">
        <v>36</v>
      </c>
      <c r="H38" s="38">
        <v>4</v>
      </c>
      <c r="I38" s="211">
        <v>0</v>
      </c>
      <c r="J38" s="211">
        <v>0</v>
      </c>
      <c r="K38" s="211">
        <v>0</v>
      </c>
      <c r="L38" s="211">
        <v>0</v>
      </c>
      <c r="M38" s="211">
        <v>0</v>
      </c>
      <c r="N38" s="211">
        <v>0</v>
      </c>
      <c r="O38" s="211">
        <v>0</v>
      </c>
      <c r="P38" s="211">
        <v>0</v>
      </c>
      <c r="Q38" s="211">
        <v>0</v>
      </c>
      <c r="R38" s="211">
        <v>0</v>
      </c>
      <c r="S38" s="211">
        <v>0</v>
      </c>
      <c r="T38" s="211">
        <v>0</v>
      </c>
      <c r="U38" s="211">
        <v>0</v>
      </c>
      <c r="V38" s="211">
        <v>0</v>
      </c>
      <c r="W38" s="211">
        <v>0</v>
      </c>
      <c r="X38" s="211">
        <v>0</v>
      </c>
      <c r="Y38" s="211">
        <v>0</v>
      </c>
      <c r="Z38" s="211">
        <v>0</v>
      </c>
      <c r="AA38" s="211">
        <v>0</v>
      </c>
      <c r="AB38" s="211">
        <v>0</v>
      </c>
      <c r="AC38" s="211">
        <v>0</v>
      </c>
      <c r="AD38" s="211">
        <v>0</v>
      </c>
      <c r="AE38" s="211">
        <v>0</v>
      </c>
      <c r="AF38" s="211">
        <v>0</v>
      </c>
      <c r="AG38" s="211">
        <v>0</v>
      </c>
      <c r="AH38" s="211">
        <v>0</v>
      </c>
      <c r="AI38" s="211">
        <v>0</v>
      </c>
      <c r="AJ38" s="211">
        <v>0</v>
      </c>
      <c r="AK38" s="211">
        <v>0</v>
      </c>
      <c r="AL38" s="211">
        <v>0</v>
      </c>
      <c r="AM38" s="211">
        <v>0</v>
      </c>
      <c r="AN38" s="211">
        <v>0</v>
      </c>
      <c r="AO38" s="211">
        <v>0</v>
      </c>
      <c r="AP38" s="211">
        <v>0</v>
      </c>
      <c r="AQ38" s="211">
        <v>0</v>
      </c>
      <c r="AR38" s="211">
        <v>0</v>
      </c>
      <c r="AS38" s="211">
        <v>0</v>
      </c>
      <c r="AT38" s="211">
        <v>0</v>
      </c>
      <c r="AU38" s="211">
        <v>0</v>
      </c>
      <c r="AV38" s="211">
        <v>0</v>
      </c>
      <c r="AW38" s="211">
        <v>0</v>
      </c>
      <c r="AX38" s="211">
        <v>0</v>
      </c>
      <c r="AY38" s="211">
        <v>0</v>
      </c>
      <c r="AZ38" s="211">
        <v>0</v>
      </c>
      <c r="BA38" s="211">
        <v>0</v>
      </c>
      <c r="BB38" s="211">
        <v>0</v>
      </c>
      <c r="BC38" s="211">
        <v>0</v>
      </c>
      <c r="BD38" s="211">
        <v>0</v>
      </c>
      <c r="BE38" s="211">
        <v>0</v>
      </c>
      <c r="BF38" s="211">
        <v>0</v>
      </c>
      <c r="BG38" s="211">
        <v>0</v>
      </c>
      <c r="BH38" s="211">
        <v>0</v>
      </c>
      <c r="BI38" s="211">
        <v>0</v>
      </c>
      <c r="BJ38" s="211">
        <v>0</v>
      </c>
      <c r="BK38" s="211">
        <v>12918.660287081339</v>
      </c>
      <c r="BL38" s="211">
        <v>0</v>
      </c>
      <c r="BM38" s="211">
        <v>6779.6610169491532</v>
      </c>
      <c r="BN38" s="211">
        <v>0</v>
      </c>
      <c r="BO38" s="211">
        <v>0</v>
      </c>
      <c r="BP38" s="211">
        <v>0</v>
      </c>
      <c r="BQ38" s="47"/>
    </row>
    <row r="39" spans="1:81" ht="16" customHeight="1" x14ac:dyDescent="0.15">
      <c r="A39" s="477" t="s">
        <v>100</v>
      </c>
      <c r="B39" s="131" t="s">
        <v>521</v>
      </c>
      <c r="C39" s="131" t="s">
        <v>240</v>
      </c>
      <c r="D39" s="131" t="s">
        <v>582</v>
      </c>
      <c r="E39" s="131" t="s">
        <v>1025</v>
      </c>
      <c r="F39" s="38">
        <v>2</v>
      </c>
      <c r="G39" s="38">
        <v>20</v>
      </c>
      <c r="H39" s="38">
        <v>2</v>
      </c>
      <c r="I39" s="211">
        <v>0</v>
      </c>
      <c r="J39" s="211">
        <v>0</v>
      </c>
      <c r="K39" s="211">
        <v>0</v>
      </c>
      <c r="L39" s="211">
        <v>0</v>
      </c>
      <c r="M39" s="211">
        <v>0</v>
      </c>
      <c r="N39" s="211">
        <v>0</v>
      </c>
      <c r="O39" s="211">
        <v>0</v>
      </c>
      <c r="P39" s="211">
        <v>0</v>
      </c>
      <c r="Q39" s="211">
        <v>0</v>
      </c>
      <c r="R39" s="211">
        <v>0</v>
      </c>
      <c r="S39" s="211">
        <v>0</v>
      </c>
      <c r="T39" s="211">
        <v>0</v>
      </c>
      <c r="U39" s="211">
        <v>0</v>
      </c>
      <c r="V39" s="211">
        <v>0</v>
      </c>
      <c r="W39" s="211">
        <v>0</v>
      </c>
      <c r="X39" s="211">
        <v>0</v>
      </c>
      <c r="Y39" s="211">
        <v>0</v>
      </c>
      <c r="Z39" s="211">
        <v>0</v>
      </c>
      <c r="AA39" s="211">
        <v>0</v>
      </c>
      <c r="AB39" s="211">
        <v>0</v>
      </c>
      <c r="AC39" s="211">
        <v>0</v>
      </c>
      <c r="AD39" s="211">
        <v>0</v>
      </c>
      <c r="AE39" s="211">
        <v>0</v>
      </c>
      <c r="AF39" s="211">
        <v>0</v>
      </c>
      <c r="AG39" s="211">
        <v>0</v>
      </c>
      <c r="AH39" s="211">
        <v>0</v>
      </c>
      <c r="AI39" s="211">
        <v>0</v>
      </c>
      <c r="AJ39" s="211">
        <v>0</v>
      </c>
      <c r="AK39" s="211">
        <v>0</v>
      </c>
      <c r="AL39" s="211">
        <v>0</v>
      </c>
      <c r="AM39" s="211">
        <v>0</v>
      </c>
      <c r="AN39" s="211">
        <v>0</v>
      </c>
      <c r="AO39" s="211">
        <v>0</v>
      </c>
      <c r="AP39" s="211">
        <v>0</v>
      </c>
      <c r="AQ39" s="211">
        <v>0</v>
      </c>
      <c r="AR39" s="211">
        <v>0</v>
      </c>
      <c r="AS39" s="211">
        <v>0</v>
      </c>
      <c r="AT39" s="211">
        <v>0</v>
      </c>
      <c r="AU39" s="211">
        <v>0</v>
      </c>
      <c r="AV39" s="211">
        <v>0</v>
      </c>
      <c r="AW39" s="211">
        <v>0</v>
      </c>
      <c r="AX39" s="211">
        <v>0</v>
      </c>
      <c r="AY39" s="211">
        <v>0</v>
      </c>
      <c r="AZ39" s="211">
        <v>4040.4040404040406</v>
      </c>
      <c r="BA39" s="211">
        <v>0</v>
      </c>
      <c r="BB39" s="211">
        <v>2337.6623376623379</v>
      </c>
      <c r="BC39" s="211">
        <v>0</v>
      </c>
      <c r="BD39" s="211">
        <v>5326.3157894736842</v>
      </c>
      <c r="BE39" s="211">
        <v>0</v>
      </c>
      <c r="BF39" s="211">
        <v>0</v>
      </c>
      <c r="BG39" s="211">
        <v>0</v>
      </c>
      <c r="BH39" s="211">
        <v>0</v>
      </c>
      <c r="BI39" s="211">
        <v>0</v>
      </c>
      <c r="BJ39" s="211">
        <v>0</v>
      </c>
      <c r="BK39" s="211">
        <v>0</v>
      </c>
      <c r="BL39" s="211">
        <v>0</v>
      </c>
      <c r="BM39" s="211">
        <v>0</v>
      </c>
      <c r="BN39" s="211">
        <v>0</v>
      </c>
      <c r="BO39" s="211">
        <v>0</v>
      </c>
      <c r="BP39" s="211">
        <v>0</v>
      </c>
      <c r="BQ39" s="47"/>
    </row>
    <row r="40" spans="1:81" ht="16" customHeight="1" x14ac:dyDescent="0.15">
      <c r="A40" s="477" t="s">
        <v>101</v>
      </c>
      <c r="B40" s="131" t="s">
        <v>521</v>
      </c>
      <c r="C40" s="131" t="s">
        <v>240</v>
      </c>
      <c r="D40" s="131" t="s">
        <v>583</v>
      </c>
      <c r="E40" s="131" t="s">
        <v>1025</v>
      </c>
      <c r="F40" s="38">
        <v>3</v>
      </c>
      <c r="G40" s="38">
        <v>20</v>
      </c>
      <c r="H40" s="38">
        <v>3</v>
      </c>
      <c r="I40" s="211">
        <v>0</v>
      </c>
      <c r="J40" s="211">
        <v>0</v>
      </c>
      <c r="K40" s="211">
        <v>0</v>
      </c>
      <c r="L40" s="211">
        <v>0</v>
      </c>
      <c r="M40" s="211">
        <v>0</v>
      </c>
      <c r="N40" s="211">
        <v>0</v>
      </c>
      <c r="O40" s="211">
        <v>0</v>
      </c>
      <c r="P40" s="211">
        <v>0</v>
      </c>
      <c r="Q40" s="211">
        <v>0</v>
      </c>
      <c r="R40" s="211">
        <v>0</v>
      </c>
      <c r="S40" s="211">
        <v>0</v>
      </c>
      <c r="T40" s="211">
        <v>0</v>
      </c>
      <c r="U40" s="211">
        <v>0</v>
      </c>
      <c r="V40" s="211">
        <v>0</v>
      </c>
      <c r="W40" s="211">
        <v>0</v>
      </c>
      <c r="X40" s="211">
        <v>0</v>
      </c>
      <c r="Y40" s="211">
        <v>0</v>
      </c>
      <c r="Z40" s="211">
        <v>0</v>
      </c>
      <c r="AA40" s="211">
        <v>0</v>
      </c>
      <c r="AB40" s="211">
        <v>0</v>
      </c>
      <c r="AC40" s="211">
        <v>0</v>
      </c>
      <c r="AD40" s="211">
        <v>0</v>
      </c>
      <c r="AE40" s="211">
        <v>0</v>
      </c>
      <c r="AF40" s="211">
        <v>3461.5384615384614</v>
      </c>
      <c r="AG40" s="211">
        <v>0</v>
      </c>
      <c r="AH40" s="211">
        <v>0</v>
      </c>
      <c r="AI40" s="211">
        <v>0</v>
      </c>
      <c r="AJ40" s="211">
        <v>0</v>
      </c>
      <c r="AK40" s="211">
        <v>0</v>
      </c>
      <c r="AL40" s="211">
        <v>0</v>
      </c>
      <c r="AM40" s="211">
        <v>0</v>
      </c>
      <c r="AN40" s="211">
        <v>0</v>
      </c>
      <c r="AO40" s="211">
        <v>0</v>
      </c>
      <c r="AP40" s="211">
        <v>0</v>
      </c>
      <c r="AQ40" s="211">
        <v>0</v>
      </c>
      <c r="AR40" s="211">
        <v>0</v>
      </c>
      <c r="AS40" s="211">
        <v>0</v>
      </c>
      <c r="AT40" s="211">
        <v>0</v>
      </c>
      <c r="AU40" s="211">
        <v>0</v>
      </c>
      <c r="AV40" s="211">
        <v>0</v>
      </c>
      <c r="AW40" s="211">
        <v>0</v>
      </c>
      <c r="AX40" s="211">
        <v>0</v>
      </c>
      <c r="AY40" s="211">
        <v>0</v>
      </c>
      <c r="AZ40" s="211">
        <v>0</v>
      </c>
      <c r="BA40" s="211">
        <v>0</v>
      </c>
      <c r="BB40" s="211">
        <v>0</v>
      </c>
      <c r="BC40" s="211">
        <v>0</v>
      </c>
      <c r="BD40" s="211">
        <v>0</v>
      </c>
      <c r="BE40" s="211">
        <v>0</v>
      </c>
      <c r="BF40" s="211">
        <v>0</v>
      </c>
      <c r="BG40" s="211">
        <v>0</v>
      </c>
      <c r="BH40" s="211">
        <v>0</v>
      </c>
      <c r="BI40" s="211">
        <v>0</v>
      </c>
      <c r="BJ40" s="211">
        <v>0</v>
      </c>
      <c r="BK40" s="211">
        <v>2153.1100478468898</v>
      </c>
      <c r="BL40" s="211">
        <v>0</v>
      </c>
      <c r="BM40" s="211">
        <v>0</v>
      </c>
      <c r="BN40" s="211">
        <v>0</v>
      </c>
      <c r="BO40" s="211">
        <v>0</v>
      </c>
      <c r="BP40" s="211">
        <v>0</v>
      </c>
      <c r="BQ40" s="47"/>
    </row>
    <row r="41" spans="1:81" ht="16" customHeight="1" x14ac:dyDescent="0.15">
      <c r="A41" s="477" t="s">
        <v>102</v>
      </c>
      <c r="B41" s="131" t="s">
        <v>521</v>
      </c>
      <c r="C41" s="131" t="s">
        <v>240</v>
      </c>
      <c r="D41" s="131" t="s">
        <v>584</v>
      </c>
      <c r="E41" s="131" t="s">
        <v>1025</v>
      </c>
      <c r="F41" s="38">
        <v>4</v>
      </c>
      <c r="G41" s="38">
        <v>12</v>
      </c>
      <c r="H41" s="38">
        <v>4</v>
      </c>
      <c r="I41" s="211">
        <v>0</v>
      </c>
      <c r="J41" s="211">
        <v>0</v>
      </c>
      <c r="K41" s="211">
        <v>0</v>
      </c>
      <c r="L41" s="211">
        <v>0</v>
      </c>
      <c r="M41" s="211">
        <v>0</v>
      </c>
      <c r="N41" s="211">
        <v>0</v>
      </c>
      <c r="O41" s="211">
        <v>0</v>
      </c>
      <c r="P41" s="211">
        <v>0</v>
      </c>
      <c r="Q41" s="211">
        <v>0</v>
      </c>
      <c r="R41" s="211">
        <v>0</v>
      </c>
      <c r="S41" s="211">
        <v>0</v>
      </c>
      <c r="T41" s="211">
        <v>0</v>
      </c>
      <c r="U41" s="211">
        <v>0</v>
      </c>
      <c r="V41" s="211">
        <v>0</v>
      </c>
      <c r="W41" s="211">
        <v>0</v>
      </c>
      <c r="X41" s="211">
        <v>0</v>
      </c>
      <c r="Y41" s="211">
        <v>0</v>
      </c>
      <c r="Z41" s="211">
        <v>0</v>
      </c>
      <c r="AA41" s="211">
        <v>0</v>
      </c>
      <c r="AB41" s="211">
        <v>0</v>
      </c>
      <c r="AC41" s="211">
        <v>2518.693427784337</v>
      </c>
      <c r="AD41" s="211">
        <v>0</v>
      </c>
      <c r="AE41" s="211">
        <v>0</v>
      </c>
      <c r="AF41" s="211">
        <v>0</v>
      </c>
      <c r="AG41" s="211">
        <v>0</v>
      </c>
      <c r="AH41" s="211">
        <v>0</v>
      </c>
      <c r="AI41" s="211">
        <v>0</v>
      </c>
      <c r="AJ41" s="211">
        <v>0</v>
      </c>
      <c r="AK41" s="211">
        <v>0</v>
      </c>
      <c r="AL41" s="211">
        <v>0</v>
      </c>
      <c r="AM41" s="211">
        <v>0</v>
      </c>
      <c r="AN41" s="211">
        <v>0</v>
      </c>
      <c r="AO41" s="211">
        <v>0</v>
      </c>
      <c r="AP41" s="211">
        <v>4416.666666666667</v>
      </c>
      <c r="AQ41" s="211">
        <v>0</v>
      </c>
      <c r="AR41" s="211">
        <v>0</v>
      </c>
      <c r="AS41" s="211">
        <v>0</v>
      </c>
      <c r="AT41" s="211">
        <v>0</v>
      </c>
      <c r="AU41" s="211">
        <v>0</v>
      </c>
      <c r="AV41" s="211">
        <v>0</v>
      </c>
      <c r="AW41" s="211">
        <v>0</v>
      </c>
      <c r="AX41" s="211">
        <v>3845.4722665248983</v>
      </c>
      <c r="AY41" s="211">
        <v>0</v>
      </c>
      <c r="AZ41" s="211">
        <v>0</v>
      </c>
      <c r="BA41" s="211">
        <v>4767.9593134138586</v>
      </c>
      <c r="BB41" s="211">
        <v>0</v>
      </c>
      <c r="BC41" s="211">
        <v>0</v>
      </c>
      <c r="BD41" s="211">
        <v>0</v>
      </c>
      <c r="BE41" s="211">
        <v>0</v>
      </c>
      <c r="BF41" s="211">
        <v>0</v>
      </c>
      <c r="BG41" s="211">
        <v>0</v>
      </c>
      <c r="BH41" s="211">
        <v>0</v>
      </c>
      <c r="BI41" s="211">
        <v>0</v>
      </c>
      <c r="BJ41" s="211">
        <v>0</v>
      </c>
      <c r="BK41" s="211">
        <v>0</v>
      </c>
      <c r="BL41" s="211">
        <v>0</v>
      </c>
      <c r="BM41" s="211">
        <v>0</v>
      </c>
      <c r="BN41" s="211">
        <v>0</v>
      </c>
      <c r="BO41" s="211">
        <v>0</v>
      </c>
      <c r="BP41" s="211">
        <v>8837.7192982456145</v>
      </c>
      <c r="BQ41" s="47"/>
    </row>
    <row r="42" spans="1:81" s="78" customFormat="1" ht="16" customHeight="1" x14ac:dyDescent="0.15">
      <c r="A42" s="38" t="s">
        <v>103</v>
      </c>
      <c r="B42" s="38" t="s">
        <v>521</v>
      </c>
      <c r="C42" s="38" t="s">
        <v>240</v>
      </c>
      <c r="D42" s="38" t="s">
        <v>585</v>
      </c>
      <c r="E42" s="38" t="s">
        <v>1025</v>
      </c>
      <c r="F42" s="38">
        <v>4</v>
      </c>
      <c r="G42" s="38">
        <v>16</v>
      </c>
      <c r="H42" s="38">
        <v>4</v>
      </c>
      <c r="I42" s="211">
        <v>0</v>
      </c>
      <c r="J42" s="211">
        <v>0</v>
      </c>
      <c r="K42" s="211">
        <v>0</v>
      </c>
      <c r="L42" s="211">
        <v>0</v>
      </c>
      <c r="M42" s="211">
        <v>0</v>
      </c>
      <c r="N42" s="211">
        <v>0</v>
      </c>
      <c r="O42" s="211">
        <v>0</v>
      </c>
      <c r="P42" s="211">
        <v>0</v>
      </c>
      <c r="Q42" s="211">
        <v>3522.1386800334171</v>
      </c>
      <c r="R42" s="211">
        <v>0</v>
      </c>
      <c r="S42" s="211">
        <v>0</v>
      </c>
      <c r="T42" s="211">
        <v>0</v>
      </c>
      <c r="U42" s="211">
        <v>0</v>
      </c>
      <c r="V42" s="211">
        <v>0</v>
      </c>
      <c r="W42" s="211">
        <v>0</v>
      </c>
      <c r="X42" s="211">
        <v>0</v>
      </c>
      <c r="Y42" s="211">
        <v>0</v>
      </c>
      <c r="Z42" s="211">
        <v>0</v>
      </c>
      <c r="AA42" s="211">
        <v>0</v>
      </c>
      <c r="AB42" s="211">
        <v>0</v>
      </c>
      <c r="AC42" s="211">
        <v>0</v>
      </c>
      <c r="AD42" s="211">
        <v>0</v>
      </c>
      <c r="AE42" s="211">
        <v>0</v>
      </c>
      <c r="AF42" s="211">
        <v>0</v>
      </c>
      <c r="AG42" s="211">
        <v>0</v>
      </c>
      <c r="AH42" s="211">
        <v>0</v>
      </c>
      <c r="AI42" s="211">
        <v>0</v>
      </c>
      <c r="AJ42" s="211">
        <v>0</v>
      </c>
      <c r="AK42" s="211">
        <v>0</v>
      </c>
      <c r="AL42" s="211">
        <v>0</v>
      </c>
      <c r="AM42" s="211">
        <v>0</v>
      </c>
      <c r="AN42" s="211">
        <v>0</v>
      </c>
      <c r="AO42" s="211">
        <v>0</v>
      </c>
      <c r="AP42" s="211">
        <v>0</v>
      </c>
      <c r="AQ42" s="211">
        <v>0</v>
      </c>
      <c r="AR42" s="211">
        <v>0</v>
      </c>
      <c r="AS42" s="211">
        <v>0</v>
      </c>
      <c r="AT42" s="211">
        <v>0</v>
      </c>
      <c r="AU42" s="211">
        <v>0</v>
      </c>
      <c r="AV42" s="211">
        <v>0</v>
      </c>
      <c r="AW42" s="211">
        <v>0</v>
      </c>
      <c r="AX42" s="211">
        <v>0</v>
      </c>
      <c r="AY42" s="211">
        <v>0</v>
      </c>
      <c r="AZ42" s="211">
        <v>0</v>
      </c>
      <c r="BA42" s="211">
        <v>0</v>
      </c>
      <c r="BB42" s="211">
        <v>0</v>
      </c>
      <c r="BC42" s="211">
        <v>0</v>
      </c>
      <c r="BD42" s="211">
        <v>0</v>
      </c>
      <c r="BE42" s="211">
        <v>0</v>
      </c>
      <c r="BF42" s="211">
        <v>0</v>
      </c>
      <c r="BG42" s="211">
        <v>0</v>
      </c>
      <c r="BH42" s="211">
        <v>0</v>
      </c>
      <c r="BI42" s="211">
        <v>0</v>
      </c>
      <c r="BJ42" s="211">
        <v>11128.257887517146</v>
      </c>
      <c r="BK42" s="211">
        <v>0</v>
      </c>
      <c r="BL42" s="211">
        <v>0</v>
      </c>
      <c r="BM42" s="211">
        <v>0</v>
      </c>
      <c r="BN42" s="211">
        <v>10943.396226415092</v>
      </c>
      <c r="BO42" s="211">
        <v>0</v>
      </c>
      <c r="BP42" s="211">
        <v>0</v>
      </c>
      <c r="BQ42" s="47"/>
      <c r="BR42" s="48"/>
      <c r="BS42" s="48"/>
      <c r="BT42" s="48"/>
      <c r="BU42" s="48"/>
      <c r="BV42" s="48"/>
      <c r="BW42" s="48"/>
      <c r="BX42" s="48"/>
      <c r="BY42" s="48"/>
      <c r="BZ42" s="48"/>
      <c r="CA42" s="48"/>
      <c r="CB42" s="48"/>
      <c r="CC42" s="48"/>
    </row>
    <row r="43" spans="1:81" s="78" customFormat="1" ht="16" customHeight="1" x14ac:dyDescent="0.15">
      <c r="A43" s="38" t="s">
        <v>104</v>
      </c>
      <c r="B43" s="38" t="s">
        <v>521</v>
      </c>
      <c r="C43" s="38" t="s">
        <v>240</v>
      </c>
      <c r="D43" s="38" t="s">
        <v>586</v>
      </c>
      <c r="E43" s="38" t="s">
        <v>1025</v>
      </c>
      <c r="F43" s="38">
        <v>4</v>
      </c>
      <c r="G43" s="38">
        <v>20</v>
      </c>
      <c r="H43" s="38">
        <v>4</v>
      </c>
      <c r="I43" s="211">
        <v>0</v>
      </c>
      <c r="J43" s="211">
        <v>0</v>
      </c>
      <c r="K43" s="211">
        <v>0</v>
      </c>
      <c r="L43" s="211">
        <v>0</v>
      </c>
      <c r="M43" s="211">
        <v>0</v>
      </c>
      <c r="N43" s="211">
        <v>0</v>
      </c>
      <c r="O43" s="211">
        <v>0</v>
      </c>
      <c r="P43" s="211">
        <v>0</v>
      </c>
      <c r="Q43" s="211">
        <v>0</v>
      </c>
      <c r="R43" s="211">
        <v>415.58441558441569</v>
      </c>
      <c r="S43" s="211">
        <v>8056.8842921784117</v>
      </c>
      <c r="T43" s="211">
        <v>1679.3002915451893</v>
      </c>
      <c r="U43" s="211">
        <v>0</v>
      </c>
      <c r="V43" s="211">
        <v>0</v>
      </c>
      <c r="W43" s="211">
        <v>0</v>
      </c>
      <c r="X43" s="211">
        <v>0</v>
      </c>
      <c r="Y43" s="211">
        <v>0</v>
      </c>
      <c r="Z43" s="211">
        <v>0</v>
      </c>
      <c r="AA43" s="211">
        <v>0</v>
      </c>
      <c r="AB43" s="211">
        <v>0</v>
      </c>
      <c r="AC43" s="211">
        <v>0</v>
      </c>
      <c r="AD43" s="211">
        <v>0</v>
      </c>
      <c r="AE43" s="211">
        <v>2140.9455842997322</v>
      </c>
      <c r="AF43" s="211">
        <v>0</v>
      </c>
      <c r="AG43" s="211">
        <v>0</v>
      </c>
      <c r="AH43" s="211">
        <v>0</v>
      </c>
      <c r="AI43" s="211">
        <v>0</v>
      </c>
      <c r="AJ43" s="211">
        <v>0</v>
      </c>
      <c r="AK43" s="211">
        <v>0</v>
      </c>
      <c r="AL43" s="211">
        <v>0</v>
      </c>
      <c r="AM43" s="211">
        <v>13145.722141355329</v>
      </c>
      <c r="AN43" s="211">
        <v>0</v>
      </c>
      <c r="AO43" s="211">
        <v>0</v>
      </c>
      <c r="AP43" s="211">
        <v>0</v>
      </c>
      <c r="AQ43" s="211">
        <v>0</v>
      </c>
      <c r="AR43" s="211">
        <v>0</v>
      </c>
      <c r="AS43" s="211">
        <v>0</v>
      </c>
      <c r="AT43" s="211">
        <v>0</v>
      </c>
      <c r="AU43" s="211">
        <v>0</v>
      </c>
      <c r="AV43" s="211">
        <v>0</v>
      </c>
      <c r="AW43" s="211">
        <v>0</v>
      </c>
      <c r="AX43" s="211">
        <v>0</v>
      </c>
      <c r="AY43" s="211">
        <v>1338.1888381888382</v>
      </c>
      <c r="AZ43" s="211">
        <v>0</v>
      </c>
      <c r="BA43" s="211">
        <v>0</v>
      </c>
      <c r="BB43" s="211">
        <v>0</v>
      </c>
      <c r="BC43" s="211">
        <v>0</v>
      </c>
      <c r="BD43" s="211">
        <v>0</v>
      </c>
      <c r="BE43" s="211">
        <v>0</v>
      </c>
      <c r="BF43" s="211">
        <v>0</v>
      </c>
      <c r="BG43" s="211">
        <v>0</v>
      </c>
      <c r="BH43" s="211">
        <v>0</v>
      </c>
      <c r="BI43" s="211">
        <v>0</v>
      </c>
      <c r="BJ43" s="211">
        <v>0</v>
      </c>
      <c r="BK43" s="211">
        <v>0</v>
      </c>
      <c r="BL43" s="211">
        <v>0</v>
      </c>
      <c r="BM43" s="211">
        <v>0</v>
      </c>
      <c r="BN43" s="211">
        <v>0</v>
      </c>
      <c r="BO43" s="211">
        <v>0</v>
      </c>
      <c r="BP43" s="211">
        <v>0</v>
      </c>
      <c r="BQ43" s="47"/>
      <c r="BR43" s="48"/>
      <c r="BS43" s="48"/>
      <c r="BT43" s="48"/>
      <c r="BU43" s="48"/>
      <c r="BV43" s="48"/>
      <c r="BW43" s="48"/>
      <c r="BX43" s="48"/>
      <c r="BY43" s="48"/>
      <c r="BZ43" s="48"/>
      <c r="CA43" s="48"/>
      <c r="CB43" s="48"/>
      <c r="CC43" s="48"/>
    </row>
    <row r="44" spans="1:81" s="78" customFormat="1" ht="16" customHeight="1" x14ac:dyDescent="0.15">
      <c r="A44" s="38" t="s">
        <v>105</v>
      </c>
      <c r="B44" s="38" t="s">
        <v>521</v>
      </c>
      <c r="C44" s="38" t="s">
        <v>240</v>
      </c>
      <c r="D44" s="38" t="s">
        <v>587</v>
      </c>
      <c r="E44" s="38" t="s">
        <v>1025</v>
      </c>
      <c r="F44" s="38">
        <v>1</v>
      </c>
      <c r="G44" s="38">
        <v>20</v>
      </c>
      <c r="H44" s="38">
        <v>1</v>
      </c>
      <c r="I44" s="211">
        <v>0</v>
      </c>
      <c r="J44" s="211">
        <v>0</v>
      </c>
      <c r="K44" s="211">
        <v>0</v>
      </c>
      <c r="L44" s="211">
        <v>0</v>
      </c>
      <c r="M44" s="211">
        <v>0</v>
      </c>
      <c r="N44" s="211">
        <v>0</v>
      </c>
      <c r="O44" s="211">
        <v>0</v>
      </c>
      <c r="P44" s="211">
        <v>0</v>
      </c>
      <c r="Q44" s="211">
        <v>0</v>
      </c>
      <c r="R44" s="211">
        <v>0</v>
      </c>
      <c r="S44" s="211">
        <v>0</v>
      </c>
      <c r="T44" s="211">
        <v>0</v>
      </c>
      <c r="U44" s="211">
        <v>0</v>
      </c>
      <c r="V44" s="211">
        <v>0</v>
      </c>
      <c r="W44" s="211">
        <v>0</v>
      </c>
      <c r="X44" s="211">
        <v>0</v>
      </c>
      <c r="Y44" s="211">
        <v>0</v>
      </c>
      <c r="Z44" s="211">
        <v>0</v>
      </c>
      <c r="AA44" s="211">
        <v>0</v>
      </c>
      <c r="AB44" s="211">
        <v>0</v>
      </c>
      <c r="AC44" s="211">
        <v>0</v>
      </c>
      <c r="AD44" s="211">
        <v>0</v>
      </c>
      <c r="AE44" s="211">
        <v>0</v>
      </c>
      <c r="AF44" s="211">
        <v>7846.1538461538448</v>
      </c>
      <c r="AG44" s="211">
        <v>0</v>
      </c>
      <c r="AH44" s="211">
        <v>0</v>
      </c>
      <c r="AI44" s="211">
        <v>0</v>
      </c>
      <c r="AJ44" s="211">
        <v>0</v>
      </c>
      <c r="AK44" s="211">
        <v>0</v>
      </c>
      <c r="AL44" s="211">
        <v>0</v>
      </c>
      <c r="AM44" s="211">
        <v>0</v>
      </c>
      <c r="AN44" s="211">
        <v>0</v>
      </c>
      <c r="AO44" s="211">
        <v>0</v>
      </c>
      <c r="AP44" s="211">
        <v>0</v>
      </c>
      <c r="AQ44" s="211">
        <v>0</v>
      </c>
      <c r="AR44" s="211">
        <v>0</v>
      </c>
      <c r="AS44" s="211">
        <v>0</v>
      </c>
      <c r="AT44" s="211">
        <v>0</v>
      </c>
      <c r="AU44" s="211">
        <v>0</v>
      </c>
      <c r="AV44" s="211">
        <v>0</v>
      </c>
      <c r="AW44" s="211">
        <v>0</v>
      </c>
      <c r="AX44" s="211">
        <v>0</v>
      </c>
      <c r="AY44" s="211">
        <v>0</v>
      </c>
      <c r="AZ44" s="211">
        <v>0</v>
      </c>
      <c r="BA44" s="211">
        <v>0</v>
      </c>
      <c r="BB44" s="211">
        <v>0</v>
      </c>
      <c r="BC44" s="211">
        <v>0</v>
      </c>
      <c r="BD44" s="211">
        <v>0</v>
      </c>
      <c r="BE44" s="211">
        <v>2542.8276573787407</v>
      </c>
      <c r="BF44" s="211">
        <v>0</v>
      </c>
      <c r="BG44" s="211">
        <v>0</v>
      </c>
      <c r="BH44" s="211">
        <v>0</v>
      </c>
      <c r="BI44" s="211">
        <v>0</v>
      </c>
      <c r="BJ44" s="211">
        <v>0</v>
      </c>
      <c r="BK44" s="211">
        <v>0</v>
      </c>
      <c r="BL44" s="211">
        <v>0</v>
      </c>
      <c r="BM44" s="211">
        <v>0</v>
      </c>
      <c r="BN44" s="211">
        <v>4377.3584905660364</v>
      </c>
      <c r="BO44" s="211">
        <v>0</v>
      </c>
      <c r="BP44" s="211">
        <v>0</v>
      </c>
      <c r="BQ44" s="47"/>
      <c r="BR44" s="48"/>
      <c r="BS44" s="48"/>
      <c r="BT44" s="48"/>
      <c r="BU44" s="48"/>
      <c r="BV44" s="48"/>
      <c r="BW44" s="48"/>
      <c r="BX44" s="48"/>
      <c r="BY44" s="48"/>
      <c r="BZ44" s="48"/>
      <c r="CA44" s="48"/>
      <c r="CB44" s="48"/>
      <c r="CC44" s="48"/>
    </row>
    <row r="45" spans="1:81" s="78" customFormat="1" ht="16" customHeight="1" x14ac:dyDescent="0.15">
      <c r="A45" s="38" t="s">
        <v>106</v>
      </c>
      <c r="B45" s="38" t="s">
        <v>521</v>
      </c>
      <c r="C45" s="38" t="s">
        <v>240</v>
      </c>
      <c r="D45" s="38" t="s">
        <v>588</v>
      </c>
      <c r="E45" s="38" t="s">
        <v>1025</v>
      </c>
      <c r="F45" s="38">
        <v>2</v>
      </c>
      <c r="G45" s="38">
        <v>16</v>
      </c>
      <c r="H45" s="38">
        <v>2</v>
      </c>
      <c r="I45" s="211">
        <v>0</v>
      </c>
      <c r="J45" s="211">
        <v>0</v>
      </c>
      <c r="K45" s="211">
        <v>0</v>
      </c>
      <c r="L45" s="211">
        <v>0</v>
      </c>
      <c r="M45" s="211">
        <v>0</v>
      </c>
      <c r="N45" s="211">
        <v>0</v>
      </c>
      <c r="O45" s="211">
        <v>0</v>
      </c>
      <c r="P45" s="211">
        <v>0</v>
      </c>
      <c r="Q45" s="211">
        <v>0</v>
      </c>
      <c r="R45" s="211">
        <v>0</v>
      </c>
      <c r="S45" s="211">
        <v>0</v>
      </c>
      <c r="T45" s="211">
        <v>0</v>
      </c>
      <c r="U45" s="211">
        <v>0</v>
      </c>
      <c r="V45" s="211">
        <v>0</v>
      </c>
      <c r="W45" s="211">
        <v>0</v>
      </c>
      <c r="X45" s="211">
        <v>0</v>
      </c>
      <c r="Y45" s="211">
        <v>0</v>
      </c>
      <c r="Z45" s="211">
        <v>0</v>
      </c>
      <c r="AA45" s="211">
        <v>0</v>
      </c>
      <c r="AB45" s="211">
        <v>0</v>
      </c>
      <c r="AC45" s="211">
        <v>0</v>
      </c>
      <c r="AD45" s="211">
        <v>0</v>
      </c>
      <c r="AE45" s="211">
        <v>0</v>
      </c>
      <c r="AF45" s="211">
        <v>0</v>
      </c>
      <c r="AG45" s="211">
        <v>0</v>
      </c>
      <c r="AH45" s="211">
        <v>0</v>
      </c>
      <c r="AI45" s="211">
        <v>0</v>
      </c>
      <c r="AJ45" s="211">
        <v>0</v>
      </c>
      <c r="AK45" s="211">
        <v>15104.761904761905</v>
      </c>
      <c r="AL45" s="211">
        <v>0</v>
      </c>
      <c r="AM45" s="211">
        <v>0</v>
      </c>
      <c r="AN45" s="211">
        <v>0</v>
      </c>
      <c r="AO45" s="211">
        <v>0</v>
      </c>
      <c r="AP45" s="211">
        <v>0</v>
      </c>
      <c r="AQ45" s="211">
        <v>0</v>
      </c>
      <c r="AR45" s="211">
        <v>0</v>
      </c>
      <c r="AS45" s="211">
        <v>0</v>
      </c>
      <c r="AT45" s="211">
        <v>0</v>
      </c>
      <c r="AU45" s="211">
        <v>0</v>
      </c>
      <c r="AV45" s="211">
        <v>0</v>
      </c>
      <c r="AW45" s="211">
        <v>0</v>
      </c>
      <c r="AX45" s="211">
        <v>0</v>
      </c>
      <c r="AY45" s="211">
        <v>0</v>
      </c>
      <c r="AZ45" s="211">
        <v>0</v>
      </c>
      <c r="BA45" s="211">
        <v>0</v>
      </c>
      <c r="BB45" s="211">
        <v>0</v>
      </c>
      <c r="BC45" s="211">
        <v>0</v>
      </c>
      <c r="BD45" s="211">
        <v>0</v>
      </c>
      <c r="BE45" s="211">
        <v>0</v>
      </c>
      <c r="BF45" s="211">
        <v>0</v>
      </c>
      <c r="BG45" s="211">
        <v>0</v>
      </c>
      <c r="BH45" s="211">
        <v>0</v>
      </c>
      <c r="BI45" s="211">
        <v>0</v>
      </c>
      <c r="BJ45" s="211">
        <v>0</v>
      </c>
      <c r="BK45" s="211">
        <v>0</v>
      </c>
      <c r="BL45" s="211">
        <v>0</v>
      </c>
      <c r="BM45" s="211">
        <v>0</v>
      </c>
      <c r="BN45" s="211">
        <v>0</v>
      </c>
      <c r="BO45" s="211">
        <v>0</v>
      </c>
      <c r="BP45" s="211">
        <v>0</v>
      </c>
      <c r="BQ45" s="47"/>
      <c r="BR45" s="48"/>
      <c r="BS45" s="48"/>
      <c r="BT45" s="48"/>
      <c r="BU45" s="48"/>
      <c r="BV45" s="48"/>
      <c r="BW45" s="48"/>
      <c r="BX45" s="48"/>
      <c r="BY45" s="48"/>
      <c r="BZ45" s="48"/>
      <c r="CA45" s="48"/>
      <c r="CB45" s="48"/>
      <c r="CC45" s="48"/>
    </row>
    <row r="46" spans="1:81" s="78" customFormat="1" ht="16" customHeight="1" x14ac:dyDescent="0.15">
      <c r="A46" s="38" t="s">
        <v>170</v>
      </c>
      <c r="B46" s="38" t="s">
        <v>521</v>
      </c>
      <c r="C46" s="38" t="s">
        <v>240</v>
      </c>
      <c r="D46" s="38" t="s">
        <v>589</v>
      </c>
      <c r="E46" s="38" t="s">
        <v>1025</v>
      </c>
      <c r="F46" s="38">
        <v>2</v>
      </c>
      <c r="G46" s="38">
        <v>18</v>
      </c>
      <c r="H46" s="38">
        <v>2</v>
      </c>
      <c r="I46" s="211">
        <v>0</v>
      </c>
      <c r="J46" s="211">
        <v>0</v>
      </c>
      <c r="K46" s="211">
        <v>0</v>
      </c>
      <c r="L46" s="211">
        <v>0</v>
      </c>
      <c r="M46" s="211">
        <v>0</v>
      </c>
      <c r="N46" s="211">
        <v>0</v>
      </c>
      <c r="O46" s="211">
        <v>0</v>
      </c>
      <c r="P46" s="211">
        <v>0</v>
      </c>
      <c r="Q46" s="211">
        <v>0</v>
      </c>
      <c r="R46" s="211">
        <v>0</v>
      </c>
      <c r="S46" s="211">
        <v>0</v>
      </c>
      <c r="T46" s="211">
        <v>0</v>
      </c>
      <c r="U46" s="211">
        <v>0</v>
      </c>
      <c r="V46" s="211">
        <v>0</v>
      </c>
      <c r="W46" s="211">
        <v>0</v>
      </c>
      <c r="X46" s="211">
        <v>0</v>
      </c>
      <c r="Y46" s="211">
        <v>0</v>
      </c>
      <c r="Z46" s="211">
        <v>0</v>
      </c>
      <c r="AA46" s="211">
        <v>0</v>
      </c>
      <c r="AB46" s="211">
        <v>0</v>
      </c>
      <c r="AC46" s="211">
        <v>0</v>
      </c>
      <c r="AD46" s="211">
        <v>0</v>
      </c>
      <c r="AE46" s="211">
        <v>0</v>
      </c>
      <c r="AF46" s="211">
        <v>0</v>
      </c>
      <c r="AG46" s="211">
        <v>0</v>
      </c>
      <c r="AH46" s="211">
        <v>0</v>
      </c>
      <c r="AI46" s="211">
        <v>0</v>
      </c>
      <c r="AJ46" s="211">
        <v>0</v>
      </c>
      <c r="AK46" s="211">
        <v>0</v>
      </c>
      <c r="AL46" s="211">
        <v>0</v>
      </c>
      <c r="AM46" s="211">
        <v>0</v>
      </c>
      <c r="AN46" s="211">
        <v>0</v>
      </c>
      <c r="AO46" s="211">
        <v>0</v>
      </c>
      <c r="AP46" s="211">
        <v>0</v>
      </c>
      <c r="AQ46" s="211">
        <v>0</v>
      </c>
      <c r="AR46" s="211">
        <v>0</v>
      </c>
      <c r="AS46" s="211">
        <v>0</v>
      </c>
      <c r="AT46" s="211">
        <v>0</v>
      </c>
      <c r="AU46" s="211">
        <v>0</v>
      </c>
      <c r="AV46" s="211">
        <v>0</v>
      </c>
      <c r="AW46" s="211">
        <v>0</v>
      </c>
      <c r="AX46" s="211">
        <v>0</v>
      </c>
      <c r="AY46" s="211">
        <v>0</v>
      </c>
      <c r="AZ46" s="211">
        <v>0</v>
      </c>
      <c r="BA46" s="211">
        <v>0</v>
      </c>
      <c r="BB46" s="211">
        <v>0</v>
      </c>
      <c r="BC46" s="211">
        <v>5520.833333333333</v>
      </c>
      <c r="BD46" s="211">
        <v>0</v>
      </c>
      <c r="BE46" s="211">
        <v>0</v>
      </c>
      <c r="BF46" s="211">
        <v>0</v>
      </c>
      <c r="BG46" s="211">
        <v>0</v>
      </c>
      <c r="BH46" s="211">
        <v>0</v>
      </c>
      <c r="BI46" s="211">
        <v>0</v>
      </c>
      <c r="BJ46" s="211">
        <v>0</v>
      </c>
      <c r="BK46" s="211">
        <v>0</v>
      </c>
      <c r="BL46" s="211">
        <v>0</v>
      </c>
      <c r="BM46" s="211">
        <v>0</v>
      </c>
      <c r="BN46" s="211">
        <v>0</v>
      </c>
      <c r="BO46" s="211">
        <v>0</v>
      </c>
      <c r="BP46" s="211">
        <v>0</v>
      </c>
      <c r="BQ46" s="47"/>
      <c r="BR46" s="48"/>
      <c r="BS46" s="48"/>
      <c r="BT46" s="48"/>
      <c r="BU46" s="48"/>
      <c r="BV46" s="48"/>
      <c r="BW46" s="48"/>
      <c r="BX46" s="48"/>
      <c r="BY46" s="48"/>
      <c r="BZ46" s="48"/>
      <c r="CA46" s="48"/>
      <c r="CB46" s="48"/>
      <c r="CC46" s="48"/>
    </row>
    <row r="47" spans="1:81" s="78" customFormat="1" ht="16" customHeight="1" x14ac:dyDescent="0.15">
      <c r="A47" s="38" t="s">
        <v>107</v>
      </c>
      <c r="B47" s="38" t="s">
        <v>521</v>
      </c>
      <c r="C47" s="38" t="s">
        <v>240</v>
      </c>
      <c r="D47" s="38" t="s">
        <v>590</v>
      </c>
      <c r="E47" s="38" t="s">
        <v>1025</v>
      </c>
      <c r="F47" s="38">
        <v>2</v>
      </c>
      <c r="G47" s="38">
        <v>20</v>
      </c>
      <c r="H47" s="38">
        <v>2</v>
      </c>
      <c r="I47" s="211">
        <v>13064.202795546078</v>
      </c>
      <c r="J47" s="211">
        <v>10097.062579821202</v>
      </c>
      <c r="K47" s="211">
        <v>2705.4673721340387</v>
      </c>
      <c r="L47" s="211">
        <v>6461.8149146451033</v>
      </c>
      <c r="M47" s="211">
        <v>5801.1695906432751</v>
      </c>
      <c r="N47" s="211">
        <v>5602.0408163265311</v>
      </c>
      <c r="O47" s="211">
        <v>2909.0909090909095</v>
      </c>
      <c r="P47" s="211">
        <v>10405.643738977073</v>
      </c>
      <c r="Q47" s="211">
        <v>10980.785296574772</v>
      </c>
      <c r="R47" s="211">
        <v>0</v>
      </c>
      <c r="S47" s="211">
        <v>15689.722042663219</v>
      </c>
      <c r="T47" s="211">
        <v>5247.8134110787169</v>
      </c>
      <c r="U47" s="211">
        <v>4382.7517511728038</v>
      </c>
      <c r="V47" s="211">
        <v>8044.243338360985</v>
      </c>
      <c r="W47" s="211">
        <v>10666.666666666666</v>
      </c>
      <c r="X47" s="211">
        <v>4226.5054169816076</v>
      </c>
      <c r="Y47" s="211">
        <v>4772.1088435374149</v>
      </c>
      <c r="Z47" s="211">
        <v>10355.948399426661</v>
      </c>
      <c r="AA47" s="211">
        <v>5877.5510204081629</v>
      </c>
      <c r="AB47" s="211">
        <v>6322.188449848024</v>
      </c>
      <c r="AC47" s="211">
        <v>0</v>
      </c>
      <c r="AD47" s="211">
        <v>13090.90909090909</v>
      </c>
      <c r="AE47" s="211">
        <v>10466.845078798691</v>
      </c>
      <c r="AF47" s="211">
        <v>0</v>
      </c>
      <c r="AG47" s="211">
        <v>14007.54716981132</v>
      </c>
      <c r="AH47" s="211">
        <v>20719.496855345911</v>
      </c>
      <c r="AI47" s="211">
        <v>11144.444444444443</v>
      </c>
      <c r="AJ47" s="211">
        <v>16432.653061224493</v>
      </c>
      <c r="AK47" s="211">
        <v>0</v>
      </c>
      <c r="AL47" s="211">
        <v>42854.153588616864</v>
      </c>
      <c r="AM47" s="211">
        <v>0</v>
      </c>
      <c r="AN47" s="211">
        <v>0</v>
      </c>
      <c r="AO47" s="211">
        <v>5811.4035087719294</v>
      </c>
      <c r="AP47" s="211">
        <v>0</v>
      </c>
      <c r="AQ47" s="211">
        <v>5346.4912280701756</v>
      </c>
      <c r="AR47" s="211">
        <v>8360</v>
      </c>
      <c r="AS47" s="211">
        <v>7733.619763694951</v>
      </c>
      <c r="AT47" s="211">
        <v>10489.510489510492</v>
      </c>
      <c r="AU47" s="211">
        <v>6612.2448979591836</v>
      </c>
      <c r="AV47" s="211">
        <v>1092.5925925925926</v>
      </c>
      <c r="AW47" s="211">
        <v>0</v>
      </c>
      <c r="AX47" s="211">
        <v>0</v>
      </c>
      <c r="AY47" s="211">
        <v>0</v>
      </c>
      <c r="AZ47" s="211">
        <v>0</v>
      </c>
      <c r="BA47" s="211">
        <v>0</v>
      </c>
      <c r="BB47" s="211">
        <v>0</v>
      </c>
      <c r="BC47" s="211">
        <v>0</v>
      </c>
      <c r="BD47" s="211">
        <v>0</v>
      </c>
      <c r="BE47" s="211">
        <v>0</v>
      </c>
      <c r="BF47" s="211">
        <v>0</v>
      </c>
      <c r="BG47" s="211">
        <v>0</v>
      </c>
      <c r="BH47" s="211">
        <v>0</v>
      </c>
      <c r="BI47" s="211">
        <v>0</v>
      </c>
      <c r="BJ47" s="211">
        <v>0</v>
      </c>
      <c r="BK47" s="211">
        <v>0</v>
      </c>
      <c r="BL47" s="211">
        <v>0</v>
      </c>
      <c r="BM47" s="211">
        <v>0</v>
      </c>
      <c r="BN47" s="211">
        <v>0</v>
      </c>
      <c r="BO47" s="211">
        <v>0</v>
      </c>
      <c r="BP47" s="211">
        <v>0</v>
      </c>
      <c r="BQ47" s="47"/>
      <c r="BR47" s="48"/>
      <c r="BS47" s="48"/>
      <c r="BT47" s="48"/>
      <c r="BU47" s="48"/>
      <c r="BV47" s="48"/>
      <c r="BW47" s="48"/>
      <c r="BX47" s="48"/>
      <c r="BY47" s="48"/>
      <c r="BZ47" s="48"/>
      <c r="CA47" s="48"/>
      <c r="CB47" s="48"/>
      <c r="CC47" s="48"/>
    </row>
    <row r="48" spans="1:81" ht="16" customHeight="1" x14ac:dyDescent="0.15">
      <c r="A48" s="477" t="s">
        <v>108</v>
      </c>
      <c r="B48" s="131" t="s">
        <v>521</v>
      </c>
      <c r="C48" s="131" t="s">
        <v>240</v>
      </c>
      <c r="D48" s="131" t="s">
        <v>591</v>
      </c>
      <c r="E48" s="131" t="s">
        <v>1025</v>
      </c>
      <c r="F48" s="38">
        <v>2</v>
      </c>
      <c r="G48" s="38">
        <v>30</v>
      </c>
      <c r="H48" s="38">
        <v>2</v>
      </c>
      <c r="I48" s="211">
        <v>0</v>
      </c>
      <c r="J48" s="211">
        <v>0</v>
      </c>
      <c r="K48" s="211">
        <v>0</v>
      </c>
      <c r="L48" s="211">
        <v>0</v>
      </c>
      <c r="M48" s="211">
        <v>0</v>
      </c>
      <c r="N48" s="211">
        <v>0</v>
      </c>
      <c r="O48" s="211">
        <v>0</v>
      </c>
      <c r="P48" s="211">
        <v>0</v>
      </c>
      <c r="Q48" s="211">
        <v>0</v>
      </c>
      <c r="R48" s="211">
        <v>0</v>
      </c>
      <c r="S48" s="211">
        <v>0</v>
      </c>
      <c r="T48" s="211">
        <v>0</v>
      </c>
      <c r="U48" s="211">
        <v>0</v>
      </c>
      <c r="V48" s="211">
        <v>0</v>
      </c>
      <c r="W48" s="211">
        <v>0</v>
      </c>
      <c r="X48" s="211">
        <v>0</v>
      </c>
      <c r="Y48" s="211">
        <v>0</v>
      </c>
      <c r="Z48" s="211">
        <v>0</v>
      </c>
      <c r="AA48" s="211">
        <v>0</v>
      </c>
      <c r="AB48" s="211">
        <v>0</v>
      </c>
      <c r="AC48" s="211">
        <v>0</v>
      </c>
      <c r="AD48" s="211">
        <v>0</v>
      </c>
      <c r="AE48" s="211">
        <v>0</v>
      </c>
      <c r="AF48" s="211">
        <v>0</v>
      </c>
      <c r="AG48" s="211">
        <v>0</v>
      </c>
      <c r="AH48" s="211">
        <v>0</v>
      </c>
      <c r="AI48" s="211">
        <v>0</v>
      </c>
      <c r="AJ48" s="211">
        <v>0</v>
      </c>
      <c r="AK48" s="211">
        <v>0</v>
      </c>
      <c r="AL48" s="211">
        <v>0</v>
      </c>
      <c r="AM48" s="211">
        <v>0</v>
      </c>
      <c r="AN48" s="211">
        <v>8006.7189249720041</v>
      </c>
      <c r="AO48" s="211">
        <v>0</v>
      </c>
      <c r="AP48" s="211">
        <v>0</v>
      </c>
      <c r="AQ48" s="211">
        <v>0</v>
      </c>
      <c r="AR48" s="211">
        <v>0</v>
      </c>
      <c r="AS48" s="211">
        <v>0</v>
      </c>
      <c r="AT48" s="211">
        <v>0</v>
      </c>
      <c r="AU48" s="211">
        <v>0</v>
      </c>
      <c r="AV48" s="211">
        <v>0</v>
      </c>
      <c r="AW48" s="211">
        <v>0</v>
      </c>
      <c r="AX48" s="211">
        <v>0</v>
      </c>
      <c r="AY48" s="211">
        <v>0</v>
      </c>
      <c r="AZ48" s="211">
        <v>0</v>
      </c>
      <c r="BA48" s="211">
        <v>0</v>
      </c>
      <c r="BB48" s="211">
        <v>0</v>
      </c>
      <c r="BC48" s="211">
        <v>0</v>
      </c>
      <c r="BD48" s="211">
        <v>0</v>
      </c>
      <c r="BE48" s="211">
        <v>0</v>
      </c>
      <c r="BF48" s="211">
        <v>0</v>
      </c>
      <c r="BG48" s="211">
        <v>0</v>
      </c>
      <c r="BH48" s="211">
        <v>0</v>
      </c>
      <c r="BI48" s="211">
        <v>0</v>
      </c>
      <c r="BJ48" s="211">
        <v>0</v>
      </c>
      <c r="BK48" s="211">
        <v>0</v>
      </c>
      <c r="BL48" s="211">
        <v>0</v>
      </c>
      <c r="BM48" s="211">
        <v>0</v>
      </c>
      <c r="BN48" s="211">
        <v>0</v>
      </c>
      <c r="BO48" s="211">
        <v>0</v>
      </c>
      <c r="BP48" s="211">
        <v>0</v>
      </c>
      <c r="BQ48" s="47"/>
    </row>
    <row r="49" spans="1:69" ht="16" customHeight="1" x14ac:dyDescent="0.15">
      <c r="A49" s="477" t="s">
        <v>109</v>
      </c>
      <c r="B49" s="131" t="s">
        <v>521</v>
      </c>
      <c r="C49" s="131" t="s">
        <v>240</v>
      </c>
      <c r="D49" s="131" t="s">
        <v>592</v>
      </c>
      <c r="E49" s="131" t="s">
        <v>1025</v>
      </c>
      <c r="F49" s="38">
        <v>4</v>
      </c>
      <c r="G49" s="38">
        <v>10</v>
      </c>
      <c r="H49" s="38">
        <v>4</v>
      </c>
      <c r="I49" s="211">
        <v>0</v>
      </c>
      <c r="J49" s="211">
        <v>0</v>
      </c>
      <c r="K49" s="211">
        <v>0</v>
      </c>
      <c r="L49" s="211">
        <v>0</v>
      </c>
      <c r="M49" s="211">
        <v>0</v>
      </c>
      <c r="N49" s="211">
        <v>0</v>
      </c>
      <c r="O49" s="211">
        <v>0</v>
      </c>
      <c r="P49" s="211">
        <v>0</v>
      </c>
      <c r="Q49" s="211">
        <v>0</v>
      </c>
      <c r="R49" s="211">
        <v>11220.779220779223</v>
      </c>
      <c r="S49" s="211">
        <v>0</v>
      </c>
      <c r="T49" s="211">
        <v>0</v>
      </c>
      <c r="U49" s="211">
        <v>0</v>
      </c>
      <c r="V49" s="211">
        <v>0</v>
      </c>
      <c r="W49" s="211">
        <v>0</v>
      </c>
      <c r="X49" s="211">
        <v>0</v>
      </c>
      <c r="Y49" s="211">
        <v>0</v>
      </c>
      <c r="Z49" s="211">
        <v>0</v>
      </c>
      <c r="AA49" s="211">
        <v>0</v>
      </c>
      <c r="AB49" s="211">
        <v>0</v>
      </c>
      <c r="AC49" s="211">
        <v>0</v>
      </c>
      <c r="AD49" s="211">
        <v>0</v>
      </c>
      <c r="AE49" s="211">
        <v>0</v>
      </c>
      <c r="AF49" s="211">
        <v>0</v>
      </c>
      <c r="AG49" s="211">
        <v>0</v>
      </c>
      <c r="AH49" s="211">
        <v>0</v>
      </c>
      <c r="AI49" s="211">
        <v>0</v>
      </c>
      <c r="AJ49" s="211">
        <v>0</v>
      </c>
      <c r="AK49" s="211">
        <v>0</v>
      </c>
      <c r="AL49" s="211">
        <v>0</v>
      </c>
      <c r="AM49" s="211">
        <v>0</v>
      </c>
      <c r="AN49" s="211">
        <v>0</v>
      </c>
      <c r="AO49" s="211">
        <v>0</v>
      </c>
      <c r="AP49" s="211">
        <v>0</v>
      </c>
      <c r="AQ49" s="211">
        <v>0</v>
      </c>
      <c r="AR49" s="211">
        <v>0</v>
      </c>
      <c r="AS49" s="211">
        <v>0</v>
      </c>
      <c r="AT49" s="211">
        <v>0</v>
      </c>
      <c r="AU49" s="211">
        <v>0</v>
      </c>
      <c r="AV49" s="211">
        <v>0</v>
      </c>
      <c r="AW49" s="211">
        <v>0</v>
      </c>
      <c r="AX49" s="211">
        <v>0</v>
      </c>
      <c r="AY49" s="211">
        <v>0</v>
      </c>
      <c r="AZ49" s="211">
        <v>0</v>
      </c>
      <c r="BA49" s="211">
        <v>0</v>
      </c>
      <c r="BB49" s="211">
        <v>0</v>
      </c>
      <c r="BC49" s="211">
        <v>0</v>
      </c>
      <c r="BD49" s="211">
        <v>0</v>
      </c>
      <c r="BE49" s="211">
        <v>0</v>
      </c>
      <c r="BF49" s="211">
        <v>0</v>
      </c>
      <c r="BG49" s="211">
        <v>0</v>
      </c>
      <c r="BH49" s="211">
        <v>0</v>
      </c>
      <c r="BI49" s="211">
        <v>0</v>
      </c>
      <c r="BJ49" s="211">
        <v>0</v>
      </c>
      <c r="BK49" s="211">
        <v>0</v>
      </c>
      <c r="BL49" s="211">
        <v>0</v>
      </c>
      <c r="BM49" s="211">
        <v>0</v>
      </c>
      <c r="BN49" s="211">
        <v>0</v>
      </c>
      <c r="BO49" s="211">
        <v>0</v>
      </c>
      <c r="BP49" s="211">
        <v>0</v>
      </c>
      <c r="BQ49" s="47"/>
    </row>
    <row r="50" spans="1:69" ht="16" customHeight="1" x14ac:dyDescent="0.15">
      <c r="A50" s="477" t="s">
        <v>110</v>
      </c>
      <c r="B50" s="131" t="s">
        <v>521</v>
      </c>
      <c r="C50" s="131" t="s">
        <v>240</v>
      </c>
      <c r="D50" s="131" t="s">
        <v>593</v>
      </c>
      <c r="E50" s="131" t="s">
        <v>1025</v>
      </c>
      <c r="F50" s="38">
        <v>4</v>
      </c>
      <c r="G50" s="38">
        <v>24</v>
      </c>
      <c r="H50" s="38">
        <v>4</v>
      </c>
      <c r="I50" s="211">
        <v>0</v>
      </c>
      <c r="J50" s="211">
        <v>0</v>
      </c>
      <c r="K50" s="211">
        <v>0</v>
      </c>
      <c r="L50" s="211">
        <v>0</v>
      </c>
      <c r="M50" s="211">
        <v>0</v>
      </c>
      <c r="N50" s="211">
        <v>0</v>
      </c>
      <c r="O50" s="211">
        <v>0</v>
      </c>
      <c r="P50" s="211">
        <v>0</v>
      </c>
      <c r="Q50" s="211">
        <v>0</v>
      </c>
      <c r="R50" s="211">
        <v>0</v>
      </c>
      <c r="S50" s="211">
        <v>0</v>
      </c>
      <c r="T50" s="211">
        <v>0</v>
      </c>
      <c r="U50" s="211">
        <v>0</v>
      </c>
      <c r="V50" s="211">
        <v>0</v>
      </c>
      <c r="W50" s="211">
        <v>0</v>
      </c>
      <c r="X50" s="211">
        <v>0</v>
      </c>
      <c r="Y50" s="211">
        <v>0</v>
      </c>
      <c r="Z50" s="211">
        <v>0</v>
      </c>
      <c r="AA50" s="211">
        <v>839.65014577259467</v>
      </c>
      <c r="AB50" s="211">
        <v>0</v>
      </c>
      <c r="AC50" s="211">
        <v>0</v>
      </c>
      <c r="AD50" s="211">
        <v>0</v>
      </c>
      <c r="AE50" s="211">
        <v>0</v>
      </c>
      <c r="AF50" s="211">
        <v>0</v>
      </c>
      <c r="AG50" s="211">
        <v>0</v>
      </c>
      <c r="AH50" s="211">
        <v>0</v>
      </c>
      <c r="AI50" s="211">
        <v>0</v>
      </c>
      <c r="AJ50" s="211">
        <v>0</v>
      </c>
      <c r="AK50" s="211">
        <v>0</v>
      </c>
      <c r="AL50" s="211">
        <v>0</v>
      </c>
      <c r="AM50" s="211">
        <v>0</v>
      </c>
      <c r="AN50" s="211">
        <v>0</v>
      </c>
      <c r="AO50" s="211">
        <v>0</v>
      </c>
      <c r="AP50" s="211">
        <v>0</v>
      </c>
      <c r="AQ50" s="211">
        <v>0</v>
      </c>
      <c r="AR50" s="211">
        <v>0</v>
      </c>
      <c r="AS50" s="211">
        <v>0</v>
      </c>
      <c r="AT50" s="211">
        <v>0</v>
      </c>
      <c r="AU50" s="211">
        <v>0</v>
      </c>
      <c r="AV50" s="211">
        <v>0</v>
      </c>
      <c r="AW50" s="211">
        <v>0</v>
      </c>
      <c r="AX50" s="211">
        <v>0</v>
      </c>
      <c r="AY50" s="211">
        <v>0</v>
      </c>
      <c r="AZ50" s="211">
        <v>0</v>
      </c>
      <c r="BA50" s="211">
        <v>0</v>
      </c>
      <c r="BB50" s="211">
        <v>0</v>
      </c>
      <c r="BC50" s="211">
        <v>0</v>
      </c>
      <c r="BD50" s="211">
        <v>0</v>
      </c>
      <c r="BE50" s="211">
        <v>0</v>
      </c>
      <c r="BF50" s="211">
        <v>0</v>
      </c>
      <c r="BG50" s="211">
        <v>0</v>
      </c>
      <c r="BH50" s="211">
        <v>0</v>
      </c>
      <c r="BI50" s="211">
        <v>0</v>
      </c>
      <c r="BJ50" s="211">
        <v>0</v>
      </c>
      <c r="BK50" s="211">
        <v>0</v>
      </c>
      <c r="BL50" s="211">
        <v>0</v>
      </c>
      <c r="BM50" s="211">
        <v>0</v>
      </c>
      <c r="BN50" s="211">
        <v>0</v>
      </c>
      <c r="BO50" s="211">
        <v>0</v>
      </c>
      <c r="BP50" s="211">
        <v>0</v>
      </c>
      <c r="BQ50" s="47"/>
    </row>
    <row r="51" spans="1:69" ht="16" customHeight="1" x14ac:dyDescent="0.15">
      <c r="A51" s="477" t="s">
        <v>111</v>
      </c>
      <c r="B51" s="131" t="s">
        <v>521</v>
      </c>
      <c r="C51" s="131" t="s">
        <v>240</v>
      </c>
      <c r="D51" s="131" t="s">
        <v>594</v>
      </c>
      <c r="E51" s="131" t="s">
        <v>1025</v>
      </c>
      <c r="F51" s="38">
        <v>4</v>
      </c>
      <c r="G51" s="38">
        <v>26</v>
      </c>
      <c r="H51" s="38">
        <v>4</v>
      </c>
      <c r="I51" s="211">
        <v>0</v>
      </c>
      <c r="J51" s="211">
        <v>0</v>
      </c>
      <c r="K51" s="211">
        <v>0</v>
      </c>
      <c r="L51" s="211">
        <v>0</v>
      </c>
      <c r="M51" s="211">
        <v>0</v>
      </c>
      <c r="N51" s="211">
        <v>0</v>
      </c>
      <c r="O51" s="211">
        <v>0</v>
      </c>
      <c r="P51" s="211">
        <v>0</v>
      </c>
      <c r="Q51" s="211">
        <v>0</v>
      </c>
      <c r="R51" s="211">
        <v>0</v>
      </c>
      <c r="S51" s="211">
        <v>0</v>
      </c>
      <c r="T51" s="211">
        <v>0</v>
      </c>
      <c r="U51" s="211">
        <v>1195.2959321380374</v>
      </c>
      <c r="V51" s="211">
        <v>0</v>
      </c>
      <c r="W51" s="211">
        <v>0</v>
      </c>
      <c r="X51" s="211">
        <v>0</v>
      </c>
      <c r="Y51" s="211">
        <v>0</v>
      </c>
      <c r="Z51" s="211">
        <v>0</v>
      </c>
      <c r="AA51" s="211">
        <v>0</v>
      </c>
      <c r="AB51" s="211">
        <v>0</v>
      </c>
      <c r="AC51" s="211">
        <v>0</v>
      </c>
      <c r="AD51" s="211">
        <v>0</v>
      </c>
      <c r="AE51" s="211">
        <v>0</v>
      </c>
      <c r="AF51" s="211">
        <v>0</v>
      </c>
      <c r="AG51" s="211">
        <v>0</v>
      </c>
      <c r="AH51" s="211">
        <v>0</v>
      </c>
      <c r="AI51" s="211">
        <v>0</v>
      </c>
      <c r="AJ51" s="211">
        <v>0</v>
      </c>
      <c r="AK51" s="211">
        <v>0</v>
      </c>
      <c r="AL51" s="211">
        <v>0</v>
      </c>
      <c r="AM51" s="211">
        <v>0</v>
      </c>
      <c r="AN51" s="211">
        <v>0</v>
      </c>
      <c r="AO51" s="211">
        <v>0</v>
      </c>
      <c r="AP51" s="211">
        <v>0</v>
      </c>
      <c r="AQ51" s="211">
        <v>0</v>
      </c>
      <c r="AR51" s="211">
        <v>0</v>
      </c>
      <c r="AS51" s="211">
        <v>0</v>
      </c>
      <c r="AT51" s="211">
        <v>0</v>
      </c>
      <c r="AU51" s="211">
        <v>0</v>
      </c>
      <c r="AV51" s="211">
        <v>0</v>
      </c>
      <c r="AW51" s="211">
        <v>0</v>
      </c>
      <c r="AX51" s="211">
        <v>0</v>
      </c>
      <c r="AY51" s="211">
        <v>0</v>
      </c>
      <c r="AZ51" s="211">
        <v>0</v>
      </c>
      <c r="BA51" s="211">
        <v>0</v>
      </c>
      <c r="BB51" s="211">
        <v>0</v>
      </c>
      <c r="BC51" s="211">
        <v>0</v>
      </c>
      <c r="BD51" s="211">
        <v>0</v>
      </c>
      <c r="BE51" s="211">
        <v>0</v>
      </c>
      <c r="BF51" s="211">
        <v>0</v>
      </c>
      <c r="BG51" s="211">
        <v>0</v>
      </c>
      <c r="BH51" s="211">
        <v>0</v>
      </c>
      <c r="BI51" s="211">
        <v>0</v>
      </c>
      <c r="BJ51" s="211">
        <v>0</v>
      </c>
      <c r="BK51" s="211">
        <v>0</v>
      </c>
      <c r="BL51" s="211">
        <v>0</v>
      </c>
      <c r="BM51" s="211">
        <v>4067.7966101694915</v>
      </c>
      <c r="BN51" s="211">
        <v>0</v>
      </c>
      <c r="BO51" s="211">
        <v>1289.5927601809954</v>
      </c>
      <c r="BP51" s="211">
        <v>0</v>
      </c>
      <c r="BQ51" s="47"/>
    </row>
    <row r="52" spans="1:69" ht="16" customHeight="1" x14ac:dyDescent="0.15">
      <c r="A52" s="134" t="s">
        <v>530</v>
      </c>
      <c r="B52" s="137" t="s">
        <v>523</v>
      </c>
      <c r="C52" s="137" t="s">
        <v>247</v>
      </c>
      <c r="D52" s="137" t="s">
        <v>546</v>
      </c>
      <c r="E52" s="137" t="s">
        <v>1027</v>
      </c>
      <c r="F52" s="479">
        <v>3.67</v>
      </c>
      <c r="G52" s="480">
        <v>5.5</v>
      </c>
      <c r="H52" s="480"/>
      <c r="I52" s="211">
        <v>71103.529969201598</v>
      </c>
      <c r="J52" s="211">
        <v>2863.3461047254154</v>
      </c>
      <c r="K52" s="211">
        <v>5827.1604938271603</v>
      </c>
      <c r="L52" s="211">
        <v>2918.2389937106918</v>
      </c>
      <c r="M52" s="211">
        <v>1657.4770258980786</v>
      </c>
      <c r="N52" s="211">
        <v>622.44897959183675</v>
      </c>
      <c r="O52" s="211">
        <v>0</v>
      </c>
      <c r="P52" s="211">
        <v>15192.239858906525</v>
      </c>
      <c r="Q52" s="211">
        <v>27348.370927318301</v>
      </c>
      <c r="R52" s="211">
        <v>40103.896103896113</v>
      </c>
      <c r="S52" s="211">
        <v>47281.189398836461</v>
      </c>
      <c r="T52" s="211">
        <v>332816.32653061225</v>
      </c>
      <c r="U52" s="211">
        <v>181501.09000311428</v>
      </c>
      <c r="V52" s="211">
        <v>302536.67900726723</v>
      </c>
      <c r="W52" s="211">
        <v>239541.47812971339</v>
      </c>
      <c r="X52" s="211">
        <v>280235.04273504275</v>
      </c>
      <c r="Y52" s="211">
        <v>169098.63945578231</v>
      </c>
      <c r="Z52" s="211">
        <v>397637.95986622071</v>
      </c>
      <c r="AA52" s="211">
        <v>485632.65306122456</v>
      </c>
      <c r="AB52" s="211">
        <v>595971.63120567368</v>
      </c>
      <c r="AC52" s="211">
        <v>0</v>
      </c>
      <c r="AD52" s="211">
        <v>211272.72727272732</v>
      </c>
      <c r="AE52" s="211">
        <v>122444.78685156652</v>
      </c>
      <c r="AF52" s="211">
        <v>117288.46153846155</v>
      </c>
      <c r="AG52" s="211">
        <v>115687.33153638813</v>
      </c>
      <c r="AH52" s="211">
        <v>166923.27044025157</v>
      </c>
      <c r="AI52" s="211">
        <v>81507.407407407401</v>
      </c>
      <c r="AJ52" s="211">
        <v>137082.41758241758</v>
      </c>
      <c r="AK52" s="211">
        <v>94404.761904761894</v>
      </c>
      <c r="AL52" s="211">
        <v>635781.54425612057</v>
      </c>
      <c r="AM52" s="211">
        <v>0</v>
      </c>
      <c r="AN52" s="211">
        <v>0</v>
      </c>
      <c r="AO52" s="211">
        <v>75228.93772893773</v>
      </c>
      <c r="AP52" s="211">
        <v>38277.777777777781</v>
      </c>
      <c r="AQ52" s="211">
        <v>38355.26315789474</v>
      </c>
      <c r="AR52" s="211">
        <v>43266.666666666672</v>
      </c>
      <c r="AS52" s="211">
        <v>66213.151927437633</v>
      </c>
      <c r="AT52" s="211">
        <v>23426.573426573432</v>
      </c>
      <c r="AU52" s="211">
        <v>74938.775510204083</v>
      </c>
      <c r="AV52" s="211">
        <v>336518.51851851854</v>
      </c>
      <c r="AW52" s="211">
        <v>0</v>
      </c>
      <c r="AX52" s="211">
        <v>0</v>
      </c>
      <c r="AY52" s="211">
        <v>0</v>
      </c>
      <c r="AZ52" s="211">
        <v>0</v>
      </c>
      <c r="BA52" s="211">
        <v>0</v>
      </c>
      <c r="BB52" s="211">
        <v>0</v>
      </c>
      <c r="BC52" s="211">
        <v>0</v>
      </c>
      <c r="BD52" s="211">
        <v>0</v>
      </c>
      <c r="BE52" s="211">
        <v>0</v>
      </c>
      <c r="BF52" s="211">
        <v>0</v>
      </c>
      <c r="BG52" s="211">
        <v>52118.380062305296</v>
      </c>
      <c r="BH52" s="211">
        <v>0</v>
      </c>
      <c r="BI52" s="211">
        <v>0</v>
      </c>
      <c r="BJ52" s="211">
        <v>0</v>
      </c>
      <c r="BK52" s="211">
        <v>0</v>
      </c>
      <c r="BL52" s="211">
        <v>0</v>
      </c>
      <c r="BM52" s="211">
        <v>10395.4802259887</v>
      </c>
      <c r="BN52" s="211">
        <v>0</v>
      </c>
      <c r="BO52" s="211">
        <v>0</v>
      </c>
      <c r="BP52" s="211">
        <v>0</v>
      </c>
      <c r="BQ52" s="47"/>
    </row>
    <row r="53" spans="1:69" ht="16" customHeight="1" x14ac:dyDescent="0.15">
      <c r="A53" s="134" t="s">
        <v>531</v>
      </c>
      <c r="B53" s="137" t="s">
        <v>523</v>
      </c>
      <c r="C53" s="137" t="s">
        <v>247</v>
      </c>
      <c r="D53" s="137" t="s">
        <v>547</v>
      </c>
      <c r="E53" s="137" t="s">
        <v>1027</v>
      </c>
      <c r="F53" s="479">
        <v>6.33</v>
      </c>
      <c r="G53" s="480">
        <v>9.5</v>
      </c>
      <c r="H53" s="480"/>
      <c r="I53" s="211">
        <v>23986.733001658373</v>
      </c>
      <c r="J53" s="211">
        <v>13563.218390804599</v>
      </c>
      <c r="K53" s="211">
        <v>1456.7901234567901</v>
      </c>
      <c r="L53" s="211">
        <v>21261.455525606467</v>
      </c>
      <c r="M53" s="211">
        <v>6215.5388471177948</v>
      </c>
      <c r="N53" s="211">
        <v>4357.1428571428578</v>
      </c>
      <c r="O53" s="211">
        <v>3532.4675324675331</v>
      </c>
      <c r="P53" s="211">
        <v>34754.850088183426</v>
      </c>
      <c r="Q53" s="211">
        <v>35014.202172096906</v>
      </c>
      <c r="R53" s="211">
        <v>30545.454545454551</v>
      </c>
      <c r="S53" s="211">
        <v>19930.187459599227</v>
      </c>
      <c r="T53" s="211">
        <v>10075.801749271137</v>
      </c>
      <c r="U53" s="211">
        <v>1992.1598868967289</v>
      </c>
      <c r="V53" s="211">
        <v>9854.1980894922071</v>
      </c>
      <c r="W53" s="211">
        <v>1045.7516339869283</v>
      </c>
      <c r="X53" s="211">
        <v>8453.0108339632152</v>
      </c>
      <c r="Y53" s="211">
        <v>5187.074829931973</v>
      </c>
      <c r="Z53" s="211">
        <v>11980.410893454371</v>
      </c>
      <c r="AA53" s="211">
        <v>9865.8892128279876</v>
      </c>
      <c r="AB53" s="211">
        <v>25710.233029381969</v>
      </c>
      <c r="AC53" s="211">
        <v>52052.997507542968</v>
      </c>
      <c r="AD53" s="211">
        <v>29626.794258373204</v>
      </c>
      <c r="AE53" s="211">
        <v>18792.744573297648</v>
      </c>
      <c r="AF53" s="211">
        <v>39923.076923076922</v>
      </c>
      <c r="AG53" s="211">
        <v>17509.433962264146</v>
      </c>
      <c r="AH53" s="211">
        <v>24805.031446540885</v>
      </c>
      <c r="AI53" s="211">
        <v>6774.0740740740739</v>
      </c>
      <c r="AJ53" s="211">
        <v>26018.36734693878</v>
      </c>
      <c r="AK53" s="211">
        <v>24980.952380952378</v>
      </c>
      <c r="AL53" s="211">
        <v>57250.470809792845</v>
      </c>
      <c r="AM53" s="211">
        <v>136603.07975178122</v>
      </c>
      <c r="AN53" s="211">
        <v>0</v>
      </c>
      <c r="AO53" s="211">
        <v>15422.57085020243</v>
      </c>
      <c r="AP53" s="211">
        <v>26267.543859649122</v>
      </c>
      <c r="AQ53" s="211">
        <v>16969.298245614034</v>
      </c>
      <c r="AR53" s="211">
        <v>28819.999999999996</v>
      </c>
      <c r="AS53" s="211">
        <v>15467.239527389902</v>
      </c>
      <c r="AT53" s="211">
        <v>44580.419580419584</v>
      </c>
      <c r="AU53" s="211">
        <v>110604.8237476809</v>
      </c>
      <c r="AV53" s="211">
        <v>310296.29629629629</v>
      </c>
      <c r="AW53" s="211">
        <v>0</v>
      </c>
      <c r="AX53" s="211">
        <v>0</v>
      </c>
      <c r="AY53" s="211">
        <v>0</v>
      </c>
      <c r="AZ53" s="211">
        <v>0</v>
      </c>
      <c r="BA53" s="211">
        <v>0</v>
      </c>
      <c r="BB53" s="211">
        <v>0</v>
      </c>
      <c r="BC53" s="211">
        <v>0</v>
      </c>
      <c r="BD53" s="211">
        <v>0</v>
      </c>
      <c r="BE53" s="211">
        <v>0</v>
      </c>
      <c r="BF53" s="211">
        <v>0</v>
      </c>
      <c r="BG53" s="211">
        <v>0</v>
      </c>
      <c r="BH53" s="211">
        <v>0</v>
      </c>
      <c r="BI53" s="211">
        <v>0</v>
      </c>
      <c r="BJ53" s="211">
        <v>0</v>
      </c>
      <c r="BK53" s="211">
        <v>0</v>
      </c>
      <c r="BL53" s="211">
        <v>0</v>
      </c>
      <c r="BM53" s="211">
        <v>0</v>
      </c>
      <c r="BN53" s="211">
        <v>0</v>
      </c>
      <c r="BO53" s="211">
        <v>0</v>
      </c>
      <c r="BP53" s="211">
        <v>0</v>
      </c>
      <c r="BQ53" s="47"/>
    </row>
    <row r="54" spans="1:69" ht="16" customHeight="1" x14ac:dyDescent="0.15">
      <c r="A54" s="134" t="s">
        <v>532</v>
      </c>
      <c r="B54" s="137" t="s">
        <v>523</v>
      </c>
      <c r="C54" s="137" t="s">
        <v>247</v>
      </c>
      <c r="D54" s="137" t="s">
        <v>548</v>
      </c>
      <c r="E54" s="137" t="s">
        <v>1027</v>
      </c>
      <c r="F54" s="479">
        <v>9</v>
      </c>
      <c r="G54" s="480">
        <v>14</v>
      </c>
      <c r="H54" s="480"/>
      <c r="I54" s="211">
        <v>8995.0248756218898</v>
      </c>
      <c r="J54" s="211">
        <v>8439.3358876117509</v>
      </c>
      <c r="K54" s="211">
        <v>3537.9188712522046</v>
      </c>
      <c r="L54" s="211">
        <v>7504.0431266846363</v>
      </c>
      <c r="M54" s="211">
        <v>2071.8462823725986</v>
      </c>
      <c r="N54" s="211">
        <v>7261.9047619047624</v>
      </c>
      <c r="O54" s="211">
        <v>207.79220779220785</v>
      </c>
      <c r="P54" s="211">
        <v>14151.675485008818</v>
      </c>
      <c r="Q54" s="211">
        <v>7873.0158730158737</v>
      </c>
      <c r="R54" s="211">
        <v>10805.194805194807</v>
      </c>
      <c r="S54" s="211">
        <v>2756.3025210084038</v>
      </c>
      <c r="T54" s="211">
        <v>2728.8629737609326</v>
      </c>
      <c r="U54" s="211">
        <v>0</v>
      </c>
      <c r="V54" s="211">
        <v>2212.1669180492713</v>
      </c>
      <c r="W54" s="211">
        <v>0</v>
      </c>
      <c r="X54" s="211">
        <v>1921.1388259007308</v>
      </c>
      <c r="Y54" s="211">
        <v>0</v>
      </c>
      <c r="Z54" s="211">
        <v>3451.9827998088867</v>
      </c>
      <c r="AA54" s="211">
        <v>4827.9883381924192</v>
      </c>
      <c r="AB54" s="211">
        <v>12012.158054711246</v>
      </c>
      <c r="AC54" s="211">
        <v>0</v>
      </c>
      <c r="AD54" s="211">
        <v>20899.521531100476</v>
      </c>
      <c r="AE54" s="211">
        <v>0</v>
      </c>
      <c r="AF54" s="211">
        <v>12230.76923076923</v>
      </c>
      <c r="AG54" s="211">
        <v>2188.6792452830182</v>
      </c>
      <c r="AH54" s="211">
        <v>9338.3647798742149</v>
      </c>
      <c r="AI54" s="211">
        <v>1311.1111111111111</v>
      </c>
      <c r="AJ54" s="211">
        <v>10208.163265306122</v>
      </c>
      <c r="AK54" s="211">
        <v>6971.4285714285706</v>
      </c>
      <c r="AL54" s="211">
        <v>14061.519146264911</v>
      </c>
      <c r="AM54" s="211">
        <v>0</v>
      </c>
      <c r="AN54" s="211">
        <v>0</v>
      </c>
      <c r="AO54" s="211">
        <v>0</v>
      </c>
      <c r="AP54" s="211">
        <v>0</v>
      </c>
      <c r="AQ54" s="211">
        <v>0</v>
      </c>
      <c r="AR54" s="211">
        <v>3079.9999999999995</v>
      </c>
      <c r="AS54" s="211">
        <v>644.46831364124591</v>
      </c>
      <c r="AT54" s="211">
        <v>3671.328671328672</v>
      </c>
      <c r="AU54" s="211">
        <v>4007.4211502782937</v>
      </c>
      <c r="AV54" s="211">
        <v>16388.888888888887</v>
      </c>
      <c r="AW54" s="211">
        <v>0</v>
      </c>
      <c r="AX54" s="211">
        <v>0</v>
      </c>
      <c r="AY54" s="211">
        <v>0</v>
      </c>
      <c r="AZ54" s="211">
        <v>0</v>
      </c>
      <c r="BA54" s="211">
        <v>0</v>
      </c>
      <c r="BB54" s="211">
        <v>0</v>
      </c>
      <c r="BC54" s="211">
        <v>0</v>
      </c>
      <c r="BD54" s="211">
        <v>0</v>
      </c>
      <c r="BE54" s="211">
        <v>0</v>
      </c>
      <c r="BF54" s="211">
        <v>0</v>
      </c>
      <c r="BG54" s="211">
        <v>0</v>
      </c>
      <c r="BH54" s="211">
        <v>15633.42318059299</v>
      </c>
      <c r="BI54" s="211">
        <v>0</v>
      </c>
      <c r="BJ54" s="211">
        <v>0</v>
      </c>
      <c r="BK54" s="211">
        <v>0</v>
      </c>
      <c r="BL54" s="211">
        <v>0</v>
      </c>
      <c r="BM54" s="211">
        <v>0</v>
      </c>
      <c r="BN54" s="211">
        <v>0</v>
      </c>
      <c r="BO54" s="211">
        <v>0</v>
      </c>
      <c r="BP54" s="211">
        <v>0</v>
      </c>
      <c r="BQ54" s="47"/>
    </row>
    <row r="55" spans="1:69" ht="16" customHeight="1" x14ac:dyDescent="0.15">
      <c r="A55" s="134" t="s">
        <v>77</v>
      </c>
      <c r="B55" s="137" t="s">
        <v>523</v>
      </c>
      <c r="C55" s="137" t="s">
        <v>228</v>
      </c>
      <c r="D55" s="137" t="s">
        <v>595</v>
      </c>
      <c r="E55" s="137" t="s">
        <v>1027</v>
      </c>
      <c r="F55" s="479">
        <v>3.67</v>
      </c>
      <c r="G55" s="480">
        <v>5.5</v>
      </c>
      <c r="H55" s="480"/>
      <c r="I55" s="211">
        <v>62965.174129353232</v>
      </c>
      <c r="J55" s="211">
        <v>60733.077905491707</v>
      </c>
      <c r="K55" s="211">
        <v>49322.751322751326</v>
      </c>
      <c r="L55" s="211">
        <v>55654.986522911051</v>
      </c>
      <c r="M55" s="211">
        <v>32113.617376775273</v>
      </c>
      <c r="N55" s="211">
        <v>31537.414965986398</v>
      </c>
      <c r="O55" s="211">
        <v>22649.350649350654</v>
      </c>
      <c r="P55" s="211">
        <v>41622.574955908291</v>
      </c>
      <c r="Q55" s="211">
        <v>50553.049289891394</v>
      </c>
      <c r="R55" s="211">
        <v>207.79220779220785</v>
      </c>
      <c r="S55" s="211">
        <v>37316.095669036848</v>
      </c>
      <c r="T55" s="211">
        <v>61294.460641399412</v>
      </c>
      <c r="U55" s="211">
        <v>60362.444572970897</v>
      </c>
      <c r="V55" s="211">
        <v>71442.93614881851</v>
      </c>
      <c r="W55" s="211">
        <v>63372.549019607846</v>
      </c>
      <c r="X55" s="211">
        <v>64166.036785084398</v>
      </c>
      <c r="Y55" s="211">
        <v>75108.84353741497</v>
      </c>
      <c r="Z55" s="211">
        <v>38784.042044911606</v>
      </c>
      <c r="AA55" s="211">
        <v>55206.9970845481</v>
      </c>
      <c r="AB55" s="211">
        <v>56899.69604863222</v>
      </c>
      <c r="AC55" s="211">
        <v>0</v>
      </c>
      <c r="AD55" s="211">
        <v>30086.124401913876</v>
      </c>
      <c r="AE55" s="211">
        <v>20457.924472197439</v>
      </c>
      <c r="AF55" s="211">
        <v>22615.384615384613</v>
      </c>
      <c r="AG55" s="211">
        <v>22105.660377358487</v>
      </c>
      <c r="AH55" s="211">
        <v>49901.886792452839</v>
      </c>
      <c r="AI55" s="211">
        <v>32559.259259259255</v>
      </c>
      <c r="AJ55" s="211">
        <v>17179.591836734693</v>
      </c>
      <c r="AK55" s="211">
        <v>26433.333333333328</v>
      </c>
      <c r="AL55" s="211">
        <v>51558.903536304671</v>
      </c>
      <c r="AM55" s="211">
        <v>12324.11450752062</v>
      </c>
      <c r="AN55" s="211">
        <v>100265.95744680852</v>
      </c>
      <c r="AO55" s="211">
        <v>108596.61172161171</v>
      </c>
      <c r="AP55" s="211">
        <v>46006.944444444453</v>
      </c>
      <c r="AQ55" s="211">
        <v>70035.714285714275</v>
      </c>
      <c r="AR55" s="211">
        <v>98633.333333333343</v>
      </c>
      <c r="AS55" s="211">
        <v>81179.138321995473</v>
      </c>
      <c r="AT55" s="211">
        <v>62337.662337662347</v>
      </c>
      <c r="AU55" s="211">
        <v>19035.250463821892</v>
      </c>
      <c r="AV55" s="211">
        <v>135481.48148148146</v>
      </c>
      <c r="AW55" s="211">
        <v>0</v>
      </c>
      <c r="AX55" s="211">
        <v>11536.416799574694</v>
      </c>
      <c r="AY55" s="211">
        <v>4549.8420498420492</v>
      </c>
      <c r="AZ55" s="211">
        <v>16565.656565656569</v>
      </c>
      <c r="BA55" s="211">
        <v>24557.26092089729</v>
      </c>
      <c r="BB55" s="211">
        <v>46909.090909090912</v>
      </c>
      <c r="BC55" s="211">
        <v>41485.119047619046</v>
      </c>
      <c r="BD55" s="211">
        <v>22926.315789473683</v>
      </c>
      <c r="BE55" s="211">
        <v>10633.642930856553</v>
      </c>
      <c r="BF55" s="211">
        <v>19436.090225563912</v>
      </c>
      <c r="BG55" s="211">
        <v>0</v>
      </c>
      <c r="BH55" s="211">
        <v>200107.81671159025</v>
      </c>
      <c r="BI55" s="211">
        <v>178085.35178777392</v>
      </c>
      <c r="BJ55" s="211">
        <v>100154.32098765431</v>
      </c>
      <c r="BK55" s="211">
        <v>118181.81818181821</v>
      </c>
      <c r="BL55" s="211">
        <v>102586.5209471767</v>
      </c>
      <c r="BM55" s="211">
        <v>189830.50847457629</v>
      </c>
      <c r="BN55" s="211">
        <v>70037.735849056582</v>
      </c>
      <c r="BO55" s="211">
        <v>122511.31221719456</v>
      </c>
      <c r="BP55" s="211">
        <v>18355.263157894737</v>
      </c>
      <c r="BQ55" s="47"/>
    </row>
    <row r="56" spans="1:69" ht="16" customHeight="1" x14ac:dyDescent="0.15">
      <c r="A56" s="134" t="s">
        <v>78</v>
      </c>
      <c r="B56" s="137" t="s">
        <v>523</v>
      </c>
      <c r="C56" s="137" t="s">
        <v>228</v>
      </c>
      <c r="D56" s="137" t="s">
        <v>596</v>
      </c>
      <c r="E56" s="137" t="s">
        <v>1027</v>
      </c>
      <c r="F56" s="479">
        <v>6.33</v>
      </c>
      <c r="G56" s="480">
        <v>9.5</v>
      </c>
      <c r="H56" s="480"/>
      <c r="I56" s="211">
        <v>8352.5230987917548</v>
      </c>
      <c r="J56" s="211">
        <v>4068.96551724138</v>
      </c>
      <c r="K56" s="211">
        <v>3954.1446208112875</v>
      </c>
      <c r="L56" s="211">
        <v>7087.1518418688229</v>
      </c>
      <c r="M56" s="211">
        <v>828.73851294903932</v>
      </c>
      <c r="N56" s="211">
        <v>3319.7278911564626</v>
      </c>
      <c r="O56" s="211">
        <v>1038.9610389610391</v>
      </c>
      <c r="P56" s="211">
        <v>9989.4179894179888</v>
      </c>
      <c r="Q56" s="211">
        <v>6422.7234753550556</v>
      </c>
      <c r="R56" s="211">
        <v>8103.8961038961052</v>
      </c>
      <c r="S56" s="211">
        <v>12509.372979961217</v>
      </c>
      <c r="T56" s="211">
        <v>629.73760932944606</v>
      </c>
      <c r="U56" s="211">
        <v>0</v>
      </c>
      <c r="V56" s="211">
        <v>2011.0608345902463</v>
      </c>
      <c r="W56" s="211">
        <v>1254.9019607843138</v>
      </c>
      <c r="X56" s="211">
        <v>192.11388259007305</v>
      </c>
      <c r="Y56" s="211">
        <v>0</v>
      </c>
      <c r="Z56" s="211">
        <v>0</v>
      </c>
      <c r="AA56" s="211">
        <v>1259.4752186588921</v>
      </c>
      <c r="AB56" s="211">
        <v>210.73961499493416</v>
      </c>
      <c r="AC56" s="211">
        <v>8395.6447592811237</v>
      </c>
      <c r="AD56" s="211">
        <v>5741.6267942583727</v>
      </c>
      <c r="AE56" s="211">
        <v>2616.7112696996728</v>
      </c>
      <c r="AF56" s="211">
        <v>3923.0769230769224</v>
      </c>
      <c r="AG56" s="211">
        <v>1313.2075471698113</v>
      </c>
      <c r="AH56" s="211">
        <v>5544.6540880503153</v>
      </c>
      <c r="AI56" s="211">
        <v>0</v>
      </c>
      <c r="AJ56" s="211">
        <v>1618.3673469387757</v>
      </c>
      <c r="AK56" s="211">
        <v>2033.3333333333333</v>
      </c>
      <c r="AL56" s="211">
        <v>6026.3653483992466</v>
      </c>
      <c r="AM56" s="211">
        <v>0</v>
      </c>
      <c r="AN56" s="211">
        <v>66075.65011820331</v>
      </c>
      <c r="AO56" s="211">
        <v>1341.0931174089069</v>
      </c>
      <c r="AP56" s="211">
        <v>6043.8596491228072</v>
      </c>
      <c r="AQ56" s="211">
        <v>3719.2982456140353</v>
      </c>
      <c r="AR56" s="211">
        <v>6379.9999999999991</v>
      </c>
      <c r="AS56" s="211">
        <v>3007.5187969924809</v>
      </c>
      <c r="AT56" s="211">
        <v>2397.6023976023976</v>
      </c>
      <c r="AU56" s="211">
        <v>3606.679035250464</v>
      </c>
      <c r="AV56" s="211">
        <v>3277.7777777777778</v>
      </c>
      <c r="AW56" s="211">
        <v>16140.350877192983</v>
      </c>
      <c r="AX56" s="211">
        <v>4028.5899935022744</v>
      </c>
      <c r="AY56" s="211">
        <v>936.73218673218673</v>
      </c>
      <c r="AZ56" s="211">
        <v>7878.7878787878799</v>
      </c>
      <c r="BA56" s="211">
        <v>4577.2409408773046</v>
      </c>
      <c r="BB56" s="211">
        <v>2961.0389610389611</v>
      </c>
      <c r="BC56" s="211">
        <v>18139.880952380954</v>
      </c>
      <c r="BD56" s="211">
        <v>6252.6315789473683</v>
      </c>
      <c r="BE56" s="211">
        <v>7628.4829721362221</v>
      </c>
      <c r="BF56" s="211">
        <v>14680.45112781955</v>
      </c>
      <c r="BG56" s="211">
        <v>44672.897196261685</v>
      </c>
      <c r="BH56" s="211">
        <v>78167.115902964957</v>
      </c>
      <c r="BI56" s="211">
        <v>22145.328719723184</v>
      </c>
      <c r="BJ56" s="211">
        <v>100154.32098765431</v>
      </c>
      <c r="BK56" s="211">
        <v>26555.023923444976</v>
      </c>
      <c r="BL56" s="211">
        <v>74295.081967213118</v>
      </c>
      <c r="BM56" s="211">
        <v>23050.847457627122</v>
      </c>
      <c r="BN56" s="211">
        <v>153207.5471698113</v>
      </c>
      <c r="BO56" s="211">
        <v>170226.24434389139</v>
      </c>
      <c r="BP56" s="211">
        <v>110947.36842105263</v>
      </c>
      <c r="BQ56" s="47"/>
    </row>
    <row r="57" spans="1:69" ht="16" customHeight="1" x14ac:dyDescent="0.15">
      <c r="A57" s="134" t="s">
        <v>79</v>
      </c>
      <c r="B57" s="137" t="s">
        <v>523</v>
      </c>
      <c r="C57" s="137" t="s">
        <v>228</v>
      </c>
      <c r="D57" s="137" t="s">
        <v>597</v>
      </c>
      <c r="E57" s="137" t="s">
        <v>1027</v>
      </c>
      <c r="F57" s="479">
        <v>9</v>
      </c>
      <c r="G57" s="480">
        <v>14</v>
      </c>
      <c r="H57" s="480"/>
      <c r="I57" s="211">
        <v>0</v>
      </c>
      <c r="J57" s="211">
        <v>0</v>
      </c>
      <c r="K57" s="211">
        <v>0</v>
      </c>
      <c r="L57" s="211">
        <v>0</v>
      </c>
      <c r="M57" s="211">
        <v>0</v>
      </c>
      <c r="N57" s="211">
        <v>0</v>
      </c>
      <c r="O57" s="211">
        <v>0</v>
      </c>
      <c r="P57" s="211">
        <v>0</v>
      </c>
      <c r="Q57" s="211">
        <v>0</v>
      </c>
      <c r="R57" s="211">
        <v>0</v>
      </c>
      <c r="S57" s="211">
        <v>0</v>
      </c>
      <c r="T57" s="211">
        <v>209.91253644314867</v>
      </c>
      <c r="U57" s="211">
        <v>0</v>
      </c>
      <c r="V57" s="211">
        <v>201.10608345902463</v>
      </c>
      <c r="W57" s="211">
        <v>0</v>
      </c>
      <c r="X57" s="211">
        <v>0</v>
      </c>
      <c r="Y57" s="211">
        <v>0</v>
      </c>
      <c r="Z57" s="211">
        <v>0</v>
      </c>
      <c r="AA57" s="211">
        <v>0</v>
      </c>
      <c r="AB57" s="211">
        <v>0</v>
      </c>
      <c r="AC57" s="211">
        <v>0</v>
      </c>
      <c r="AD57" s="211">
        <v>229.66507177033492</v>
      </c>
      <c r="AE57" s="211">
        <v>0</v>
      </c>
      <c r="AF57" s="211">
        <v>0</v>
      </c>
      <c r="AG57" s="211">
        <v>0</v>
      </c>
      <c r="AH57" s="211">
        <v>291.82389937106922</v>
      </c>
      <c r="AI57" s="211">
        <v>437.03703703703701</v>
      </c>
      <c r="AJ57" s="211">
        <v>0</v>
      </c>
      <c r="AK57" s="211">
        <v>2033.3333333333333</v>
      </c>
      <c r="AL57" s="211">
        <v>0</v>
      </c>
      <c r="AM57" s="211">
        <v>0</v>
      </c>
      <c r="AN57" s="211">
        <v>6550.9518477043666</v>
      </c>
      <c r="AO57" s="211">
        <v>0</v>
      </c>
      <c r="AP57" s="211">
        <v>929.82456140350882</v>
      </c>
      <c r="AQ57" s="211">
        <v>464.91228070175441</v>
      </c>
      <c r="AR57" s="211">
        <v>0</v>
      </c>
      <c r="AS57" s="211">
        <v>0</v>
      </c>
      <c r="AT57" s="211">
        <v>0</v>
      </c>
      <c r="AU57" s="211">
        <v>2204.0816326530617</v>
      </c>
      <c r="AV57" s="211">
        <v>1092.5925925925926</v>
      </c>
      <c r="AW57" s="211">
        <v>0</v>
      </c>
      <c r="AX57" s="211">
        <v>366.23545395475219</v>
      </c>
      <c r="AY57" s="211">
        <v>401.45665145665146</v>
      </c>
      <c r="AZ57" s="211">
        <v>10909.09090909091</v>
      </c>
      <c r="BA57" s="211">
        <v>190.71837253655434</v>
      </c>
      <c r="BB57" s="211">
        <v>779.22077922077926</v>
      </c>
      <c r="BC57" s="211">
        <v>788.69047619047615</v>
      </c>
      <c r="BD57" s="211">
        <v>463.15789473684208</v>
      </c>
      <c r="BE57" s="211">
        <v>693.49845201238384</v>
      </c>
      <c r="BF57" s="211">
        <v>1033.8345864661655</v>
      </c>
      <c r="BG57" s="211">
        <v>111682.24299065421</v>
      </c>
      <c r="BH57" s="211">
        <v>0</v>
      </c>
      <c r="BI57" s="211">
        <v>12918.108419838523</v>
      </c>
      <c r="BJ57" s="211">
        <v>26303.155006858709</v>
      </c>
      <c r="BK57" s="211">
        <v>5023.9234449760761</v>
      </c>
      <c r="BL57" s="211">
        <v>14426.229508196724</v>
      </c>
      <c r="BM57" s="211">
        <v>5875.7062146892658</v>
      </c>
      <c r="BN57" s="211">
        <v>55811.320754716973</v>
      </c>
      <c r="BO57" s="211">
        <v>33529.411764705874</v>
      </c>
      <c r="BP57" s="211">
        <v>37730.26315789474</v>
      </c>
      <c r="BQ57" s="47"/>
    </row>
    <row r="58" spans="1:69" ht="16" customHeight="1" x14ac:dyDescent="0.15">
      <c r="A58" s="477" t="s">
        <v>143</v>
      </c>
      <c r="B58" s="131" t="s">
        <v>523</v>
      </c>
      <c r="C58" s="131" t="s">
        <v>533</v>
      </c>
      <c r="D58" s="131" t="s">
        <v>598</v>
      </c>
      <c r="E58" s="131" t="s">
        <v>1029</v>
      </c>
      <c r="F58" s="38">
        <v>4</v>
      </c>
      <c r="G58" s="38">
        <v>4</v>
      </c>
      <c r="H58" s="38"/>
      <c r="I58" s="211">
        <v>0</v>
      </c>
      <c r="J58" s="211">
        <v>0</v>
      </c>
      <c r="K58" s="211">
        <v>0</v>
      </c>
      <c r="L58" s="211">
        <v>0</v>
      </c>
      <c r="M58" s="211">
        <v>0</v>
      </c>
      <c r="N58" s="211">
        <v>0</v>
      </c>
      <c r="O58" s="211">
        <v>0</v>
      </c>
      <c r="P58" s="211">
        <v>0</v>
      </c>
      <c r="Q58" s="211">
        <v>0</v>
      </c>
      <c r="R58" s="211">
        <v>0</v>
      </c>
      <c r="S58" s="211">
        <v>0</v>
      </c>
      <c r="T58" s="211">
        <v>0</v>
      </c>
      <c r="U58" s="211">
        <v>0</v>
      </c>
      <c r="V58" s="211">
        <v>4022.1216691804925</v>
      </c>
      <c r="W58" s="211">
        <v>7947.7124183006536</v>
      </c>
      <c r="X58" s="211">
        <v>6339.7581254724109</v>
      </c>
      <c r="Y58" s="211">
        <v>7676.8707482993204</v>
      </c>
      <c r="Z58" s="211">
        <v>2030.5781175346392</v>
      </c>
      <c r="AA58" s="211">
        <v>3568.5131195335275</v>
      </c>
      <c r="AB58" s="211">
        <v>1475.1773049645392</v>
      </c>
      <c r="AC58" s="211">
        <v>0</v>
      </c>
      <c r="AD58" s="211">
        <v>0</v>
      </c>
      <c r="AE58" s="211">
        <v>0</v>
      </c>
      <c r="AF58" s="211">
        <v>0</v>
      </c>
      <c r="AG58" s="211">
        <v>0</v>
      </c>
      <c r="AH58" s="211">
        <v>0</v>
      </c>
      <c r="AI58" s="211">
        <v>0</v>
      </c>
      <c r="AJ58" s="211">
        <v>0</v>
      </c>
      <c r="AK58" s="211">
        <v>0</v>
      </c>
      <c r="AL58" s="211">
        <v>0</v>
      </c>
      <c r="AM58" s="211">
        <v>0</v>
      </c>
      <c r="AN58" s="211">
        <v>0</v>
      </c>
      <c r="AO58" s="211">
        <v>0</v>
      </c>
      <c r="AP58" s="211">
        <v>0</v>
      </c>
      <c r="AQ58" s="211">
        <v>0</v>
      </c>
      <c r="AR58" s="211">
        <v>0</v>
      </c>
      <c r="AS58" s="211">
        <v>0</v>
      </c>
      <c r="AT58" s="211">
        <v>0</v>
      </c>
      <c r="AU58" s="211">
        <v>0</v>
      </c>
      <c r="AV58" s="211">
        <v>0</v>
      </c>
      <c r="AW58" s="211">
        <v>0</v>
      </c>
      <c r="AX58" s="211">
        <v>0</v>
      </c>
      <c r="AY58" s="211">
        <v>0</v>
      </c>
      <c r="AZ58" s="211">
        <v>0</v>
      </c>
      <c r="BA58" s="211">
        <v>0</v>
      </c>
      <c r="BB58" s="211">
        <v>0</v>
      </c>
      <c r="BC58" s="211">
        <v>0</v>
      </c>
      <c r="BD58" s="211">
        <v>0</v>
      </c>
      <c r="BE58" s="211">
        <v>0</v>
      </c>
      <c r="BF58" s="211">
        <v>0</v>
      </c>
      <c r="BG58" s="211">
        <v>0</v>
      </c>
      <c r="BH58" s="211">
        <v>0</v>
      </c>
      <c r="BI58" s="211">
        <v>0</v>
      </c>
      <c r="BJ58" s="211">
        <v>0</v>
      </c>
      <c r="BK58" s="211">
        <v>0</v>
      </c>
      <c r="BL58" s="211">
        <v>0</v>
      </c>
      <c r="BM58" s="211">
        <v>0</v>
      </c>
      <c r="BN58" s="211">
        <v>0</v>
      </c>
      <c r="BO58" s="211">
        <v>0</v>
      </c>
      <c r="BP58" s="211">
        <v>0</v>
      </c>
      <c r="BQ58" s="47"/>
    </row>
    <row r="59" spans="1:69" ht="16" customHeight="1" x14ac:dyDescent="0.15">
      <c r="A59" s="477" t="s">
        <v>144</v>
      </c>
      <c r="B59" s="131" t="s">
        <v>523</v>
      </c>
      <c r="C59" s="131" t="s">
        <v>533</v>
      </c>
      <c r="D59" s="131" t="s">
        <v>599</v>
      </c>
      <c r="E59" s="131" t="s">
        <v>1029</v>
      </c>
      <c r="F59" s="38">
        <v>6</v>
      </c>
      <c r="G59" s="38">
        <v>6</v>
      </c>
      <c r="H59" s="38"/>
      <c r="I59" s="211">
        <v>0</v>
      </c>
      <c r="J59" s="211">
        <v>0</v>
      </c>
      <c r="K59" s="211">
        <v>0</v>
      </c>
      <c r="L59" s="211">
        <v>0</v>
      </c>
      <c r="M59" s="211">
        <v>0</v>
      </c>
      <c r="N59" s="211">
        <v>0</v>
      </c>
      <c r="O59" s="211">
        <v>0</v>
      </c>
      <c r="P59" s="211">
        <v>0</v>
      </c>
      <c r="Q59" s="211">
        <v>0</v>
      </c>
      <c r="R59" s="211">
        <v>0</v>
      </c>
      <c r="S59" s="211">
        <v>0</v>
      </c>
      <c r="T59" s="211">
        <v>6297.3760932944597</v>
      </c>
      <c r="U59" s="211">
        <v>4183.5357624831313</v>
      </c>
      <c r="V59" s="211">
        <v>0</v>
      </c>
      <c r="W59" s="211">
        <v>0</v>
      </c>
      <c r="X59" s="211">
        <v>0</v>
      </c>
      <c r="Y59" s="211">
        <v>0</v>
      </c>
      <c r="Z59" s="211">
        <v>0</v>
      </c>
      <c r="AA59" s="211">
        <v>0</v>
      </c>
      <c r="AB59" s="211">
        <v>0</v>
      </c>
      <c r="AC59" s="211">
        <v>0</v>
      </c>
      <c r="AD59" s="211">
        <v>0</v>
      </c>
      <c r="AE59" s="211">
        <v>0</v>
      </c>
      <c r="AF59" s="211">
        <v>0</v>
      </c>
      <c r="AG59" s="211">
        <v>0</v>
      </c>
      <c r="AH59" s="211">
        <v>0</v>
      </c>
      <c r="AI59" s="211">
        <v>0</v>
      </c>
      <c r="AJ59" s="211">
        <v>0</v>
      </c>
      <c r="AK59" s="211">
        <v>0</v>
      </c>
      <c r="AL59" s="211">
        <v>0</v>
      </c>
      <c r="AM59" s="211">
        <v>0</v>
      </c>
      <c r="AN59" s="211">
        <v>0</v>
      </c>
      <c r="AO59" s="211">
        <v>0</v>
      </c>
      <c r="AP59" s="211">
        <v>0</v>
      </c>
      <c r="AQ59" s="211">
        <v>0</v>
      </c>
      <c r="AR59" s="211">
        <v>0</v>
      </c>
      <c r="AS59" s="211">
        <v>0</v>
      </c>
      <c r="AT59" s="211">
        <v>0</v>
      </c>
      <c r="AU59" s="211">
        <v>0</v>
      </c>
      <c r="AV59" s="211">
        <v>0</v>
      </c>
      <c r="AW59" s="211">
        <v>0</v>
      </c>
      <c r="AX59" s="211">
        <v>0</v>
      </c>
      <c r="AY59" s="211">
        <v>0</v>
      </c>
      <c r="AZ59" s="211">
        <v>0</v>
      </c>
      <c r="BA59" s="211">
        <v>0</v>
      </c>
      <c r="BB59" s="211">
        <v>0</v>
      </c>
      <c r="BC59" s="211">
        <v>0</v>
      </c>
      <c r="BD59" s="211">
        <v>0</v>
      </c>
      <c r="BE59" s="211">
        <v>0</v>
      </c>
      <c r="BF59" s="211">
        <v>0</v>
      </c>
      <c r="BG59" s="211">
        <v>0</v>
      </c>
      <c r="BH59" s="211">
        <v>0</v>
      </c>
      <c r="BI59" s="211">
        <v>0</v>
      </c>
      <c r="BJ59" s="211">
        <v>0</v>
      </c>
      <c r="BK59" s="211">
        <v>0</v>
      </c>
      <c r="BL59" s="211">
        <v>0</v>
      </c>
      <c r="BM59" s="211">
        <v>0</v>
      </c>
      <c r="BN59" s="211">
        <v>0</v>
      </c>
      <c r="BO59" s="211">
        <v>0</v>
      </c>
      <c r="BP59" s="211">
        <v>0</v>
      </c>
      <c r="BQ59" s="47"/>
    </row>
    <row r="60" spans="1:69" ht="16" customHeight="1" x14ac:dyDescent="0.15">
      <c r="A60" s="38" t="s">
        <v>115</v>
      </c>
      <c r="B60" s="38" t="s">
        <v>529</v>
      </c>
      <c r="C60" s="38" t="s">
        <v>228</v>
      </c>
      <c r="D60" s="38" t="s">
        <v>550</v>
      </c>
      <c r="E60" s="38" t="s">
        <v>1022</v>
      </c>
      <c r="F60" s="38">
        <v>2</v>
      </c>
      <c r="G60" s="38">
        <v>10</v>
      </c>
      <c r="H60" s="38"/>
      <c r="I60" s="211">
        <v>0</v>
      </c>
      <c r="J60" s="211">
        <v>0</v>
      </c>
      <c r="K60" s="211">
        <v>0</v>
      </c>
      <c r="L60" s="211">
        <v>0</v>
      </c>
      <c r="M60" s="211">
        <v>207.18462823725983</v>
      </c>
      <c r="N60" s="211">
        <v>0</v>
      </c>
      <c r="O60" s="211">
        <v>0</v>
      </c>
      <c r="P60" s="211">
        <v>0</v>
      </c>
      <c r="Q60" s="211">
        <v>0</v>
      </c>
      <c r="R60" s="211">
        <v>0</v>
      </c>
      <c r="S60" s="211">
        <v>0</v>
      </c>
      <c r="T60" s="211">
        <v>0</v>
      </c>
      <c r="U60" s="211">
        <v>0</v>
      </c>
      <c r="V60" s="211">
        <v>0</v>
      </c>
      <c r="W60" s="211">
        <v>0</v>
      </c>
      <c r="X60" s="211">
        <v>0</v>
      </c>
      <c r="Y60" s="211">
        <v>0</v>
      </c>
      <c r="Z60" s="211">
        <v>0</v>
      </c>
      <c r="AA60" s="211">
        <v>0</v>
      </c>
      <c r="AB60" s="211">
        <v>0</v>
      </c>
      <c r="AC60" s="211">
        <v>0</v>
      </c>
      <c r="AD60" s="211">
        <v>0</v>
      </c>
      <c r="AE60" s="211">
        <v>0</v>
      </c>
      <c r="AF60" s="211">
        <v>0</v>
      </c>
      <c r="AG60" s="211">
        <v>0</v>
      </c>
      <c r="AH60" s="211">
        <v>0</v>
      </c>
      <c r="AI60" s="211">
        <v>0</v>
      </c>
      <c r="AJ60" s="211">
        <v>0</v>
      </c>
      <c r="AK60" s="211">
        <v>0</v>
      </c>
      <c r="AL60" s="211">
        <v>0</v>
      </c>
      <c r="AM60" s="211">
        <v>0</v>
      </c>
      <c r="AN60" s="211">
        <v>0</v>
      </c>
      <c r="AO60" s="211">
        <v>0</v>
      </c>
      <c r="AP60" s="211">
        <v>0</v>
      </c>
      <c r="AQ60" s="211">
        <v>0</v>
      </c>
      <c r="AR60" s="211">
        <v>0</v>
      </c>
      <c r="AS60" s="211">
        <v>0</v>
      </c>
      <c r="AT60" s="211">
        <v>0</v>
      </c>
      <c r="AU60" s="211">
        <v>0</v>
      </c>
      <c r="AV60" s="211">
        <v>0</v>
      </c>
      <c r="AW60" s="211">
        <v>8070.1754385964914</v>
      </c>
      <c r="AX60" s="211">
        <v>0</v>
      </c>
      <c r="AY60" s="211">
        <v>0</v>
      </c>
      <c r="AZ60" s="211">
        <v>0</v>
      </c>
      <c r="BA60" s="211">
        <v>0</v>
      </c>
      <c r="BB60" s="211">
        <v>0</v>
      </c>
      <c r="BC60" s="211">
        <v>0</v>
      </c>
      <c r="BD60" s="211">
        <v>0</v>
      </c>
      <c r="BE60" s="211">
        <v>0</v>
      </c>
      <c r="BF60" s="211">
        <v>0</v>
      </c>
      <c r="BG60" s="211">
        <v>0</v>
      </c>
      <c r="BH60" s="211">
        <v>0</v>
      </c>
      <c r="BI60" s="211">
        <v>0</v>
      </c>
      <c r="BJ60" s="211">
        <v>0</v>
      </c>
      <c r="BK60" s="211">
        <v>0</v>
      </c>
      <c r="BL60" s="211">
        <v>0</v>
      </c>
      <c r="BM60" s="211">
        <v>0</v>
      </c>
      <c r="BN60" s="211">
        <v>0</v>
      </c>
      <c r="BO60" s="211">
        <v>5158.3710407239814</v>
      </c>
      <c r="BP60" s="211">
        <v>0</v>
      </c>
      <c r="BQ60" s="47"/>
    </row>
    <row r="61" spans="1:69" ht="16" customHeight="1" x14ac:dyDescent="0.15">
      <c r="A61" s="38" t="s">
        <v>116</v>
      </c>
      <c r="B61" s="38" t="s">
        <v>529</v>
      </c>
      <c r="C61" s="38" t="s">
        <v>228</v>
      </c>
      <c r="D61" s="38" t="s">
        <v>551</v>
      </c>
      <c r="E61" s="38" t="s">
        <v>1022</v>
      </c>
      <c r="F61" s="38">
        <v>3</v>
      </c>
      <c r="G61" s="38">
        <v>8</v>
      </c>
      <c r="H61" s="38"/>
      <c r="I61" s="211">
        <v>0</v>
      </c>
      <c r="J61" s="211">
        <v>0</v>
      </c>
      <c r="K61" s="211">
        <v>0</v>
      </c>
      <c r="L61" s="211">
        <v>0</v>
      </c>
      <c r="M61" s="211">
        <v>5801.1695906432751</v>
      </c>
      <c r="N61" s="211">
        <v>0</v>
      </c>
      <c r="O61" s="211">
        <v>0</v>
      </c>
      <c r="P61" s="211">
        <v>0</v>
      </c>
      <c r="Q61" s="211">
        <v>0</v>
      </c>
      <c r="R61" s="211">
        <v>0</v>
      </c>
      <c r="S61" s="211">
        <v>0</v>
      </c>
      <c r="T61" s="211">
        <v>0</v>
      </c>
      <c r="U61" s="211">
        <v>0</v>
      </c>
      <c r="V61" s="211">
        <v>0</v>
      </c>
      <c r="W61" s="211">
        <v>0</v>
      </c>
      <c r="X61" s="211">
        <v>0</v>
      </c>
      <c r="Y61" s="211">
        <v>0</v>
      </c>
      <c r="Z61" s="211">
        <v>0</v>
      </c>
      <c r="AA61" s="211">
        <v>3778.4256559766759</v>
      </c>
      <c r="AB61" s="211">
        <v>0</v>
      </c>
      <c r="AC61" s="211">
        <v>0</v>
      </c>
      <c r="AD61" s="211">
        <v>0</v>
      </c>
      <c r="AE61" s="211">
        <v>0</v>
      </c>
      <c r="AF61" s="211">
        <v>0</v>
      </c>
      <c r="AG61" s="211">
        <v>0</v>
      </c>
      <c r="AH61" s="211">
        <v>0</v>
      </c>
      <c r="AI61" s="211">
        <v>0</v>
      </c>
      <c r="AJ61" s="211">
        <v>0</v>
      </c>
      <c r="AK61" s="211">
        <v>0</v>
      </c>
      <c r="AL61" s="211">
        <v>0</v>
      </c>
      <c r="AM61" s="211">
        <v>0</v>
      </c>
      <c r="AN61" s="211">
        <v>0</v>
      </c>
      <c r="AO61" s="211">
        <v>0</v>
      </c>
      <c r="AP61" s="211">
        <v>0</v>
      </c>
      <c r="AQ61" s="211">
        <v>0</v>
      </c>
      <c r="AR61" s="211">
        <v>0</v>
      </c>
      <c r="AS61" s="211">
        <v>0</v>
      </c>
      <c r="AT61" s="211">
        <v>0</v>
      </c>
      <c r="AU61" s="211">
        <v>0</v>
      </c>
      <c r="AV61" s="211">
        <v>0</v>
      </c>
      <c r="AW61" s="211">
        <v>0</v>
      </c>
      <c r="AX61" s="211">
        <v>0</v>
      </c>
      <c r="AY61" s="211">
        <v>0</v>
      </c>
      <c r="AZ61" s="211">
        <v>0</v>
      </c>
      <c r="BA61" s="211">
        <v>0</v>
      </c>
      <c r="BB61" s="211">
        <v>0</v>
      </c>
      <c r="BC61" s="211">
        <v>0</v>
      </c>
      <c r="BD61" s="211">
        <v>0</v>
      </c>
      <c r="BE61" s="211">
        <v>0</v>
      </c>
      <c r="BF61" s="211">
        <v>0</v>
      </c>
      <c r="BG61" s="211">
        <v>0</v>
      </c>
      <c r="BH61" s="211">
        <v>0</v>
      </c>
      <c r="BI61" s="211">
        <v>0</v>
      </c>
      <c r="BJ61" s="211">
        <v>0</v>
      </c>
      <c r="BK61" s="211">
        <v>0</v>
      </c>
      <c r="BL61" s="211">
        <v>0</v>
      </c>
      <c r="BM61" s="211">
        <v>0</v>
      </c>
      <c r="BN61" s="211">
        <v>0</v>
      </c>
      <c r="BO61" s="211">
        <v>0</v>
      </c>
      <c r="BP61" s="211">
        <v>0</v>
      </c>
      <c r="BQ61" s="47"/>
    </row>
    <row r="62" spans="1:69" ht="16" customHeight="1" x14ac:dyDescent="0.15">
      <c r="A62" s="477" t="s">
        <v>117</v>
      </c>
      <c r="B62" s="38" t="s">
        <v>529</v>
      </c>
      <c r="C62" s="38" t="s">
        <v>228</v>
      </c>
      <c r="D62" s="131" t="s">
        <v>600</v>
      </c>
      <c r="E62" s="131" t="s">
        <v>1027</v>
      </c>
      <c r="F62" s="38">
        <v>4</v>
      </c>
      <c r="G62" s="38">
        <v>8</v>
      </c>
      <c r="H62" s="38"/>
      <c r="I62" s="211">
        <v>0</v>
      </c>
      <c r="J62" s="211">
        <v>0</v>
      </c>
      <c r="K62" s="211">
        <v>0</v>
      </c>
      <c r="L62" s="211">
        <v>0</v>
      </c>
      <c r="M62" s="211">
        <v>0</v>
      </c>
      <c r="N62" s="211">
        <v>0</v>
      </c>
      <c r="O62" s="211">
        <v>0</v>
      </c>
      <c r="P62" s="211">
        <v>0</v>
      </c>
      <c r="Q62" s="211">
        <v>0</v>
      </c>
      <c r="R62" s="211">
        <v>0</v>
      </c>
      <c r="S62" s="211">
        <v>0</v>
      </c>
      <c r="T62" s="211">
        <v>0</v>
      </c>
      <c r="U62" s="211">
        <v>0</v>
      </c>
      <c r="V62" s="211">
        <v>0</v>
      </c>
      <c r="W62" s="211">
        <v>0</v>
      </c>
      <c r="X62" s="211">
        <v>0</v>
      </c>
      <c r="Y62" s="211">
        <v>0</v>
      </c>
      <c r="Z62" s="211">
        <v>0</v>
      </c>
      <c r="AA62" s="211">
        <v>0</v>
      </c>
      <c r="AB62" s="211">
        <v>2528.8753799392098</v>
      </c>
      <c r="AC62" s="211">
        <v>0</v>
      </c>
      <c r="AD62" s="211">
        <v>0</v>
      </c>
      <c r="AE62" s="211">
        <v>0</v>
      </c>
      <c r="AF62" s="211">
        <v>0</v>
      </c>
      <c r="AG62" s="211">
        <v>0</v>
      </c>
      <c r="AH62" s="211">
        <v>0</v>
      </c>
      <c r="AI62" s="211">
        <v>0</v>
      </c>
      <c r="AJ62" s="211">
        <v>0</v>
      </c>
      <c r="AK62" s="211">
        <v>0</v>
      </c>
      <c r="AL62" s="211">
        <v>0</v>
      </c>
      <c r="AM62" s="211">
        <v>4108.0381691735402</v>
      </c>
      <c r="AN62" s="211">
        <v>0</v>
      </c>
      <c r="AO62" s="211">
        <v>0</v>
      </c>
      <c r="AP62" s="211">
        <v>0</v>
      </c>
      <c r="AQ62" s="211">
        <v>0</v>
      </c>
      <c r="AR62" s="211">
        <v>0</v>
      </c>
      <c r="AS62" s="211">
        <v>0</v>
      </c>
      <c r="AT62" s="211">
        <v>0</v>
      </c>
      <c r="AU62" s="211">
        <v>0</v>
      </c>
      <c r="AV62" s="211">
        <v>0</v>
      </c>
      <c r="AW62" s="211">
        <v>0</v>
      </c>
      <c r="AX62" s="211">
        <v>0</v>
      </c>
      <c r="AY62" s="211">
        <v>0</v>
      </c>
      <c r="AZ62" s="211">
        <v>0</v>
      </c>
      <c r="BA62" s="211">
        <v>0</v>
      </c>
      <c r="BB62" s="211">
        <v>0</v>
      </c>
      <c r="BC62" s="211">
        <v>0</v>
      </c>
      <c r="BD62" s="211">
        <v>0</v>
      </c>
      <c r="BE62" s="211">
        <v>0</v>
      </c>
      <c r="BF62" s="211">
        <v>0</v>
      </c>
      <c r="BG62" s="211">
        <v>0</v>
      </c>
      <c r="BH62" s="211">
        <v>0</v>
      </c>
      <c r="BI62" s="211">
        <v>0</v>
      </c>
      <c r="BJ62" s="211">
        <v>11128.257887517146</v>
      </c>
      <c r="BK62" s="211">
        <v>0</v>
      </c>
      <c r="BL62" s="211">
        <v>0</v>
      </c>
      <c r="BM62" s="211">
        <v>51977.401129943501</v>
      </c>
      <c r="BN62" s="211">
        <v>6566.037735849055</v>
      </c>
      <c r="BO62" s="211">
        <v>0</v>
      </c>
      <c r="BP62" s="211">
        <v>0</v>
      </c>
      <c r="BQ62" s="47"/>
    </row>
    <row r="63" spans="1:69" ht="16" customHeight="1" x14ac:dyDescent="0.15">
      <c r="A63" s="477" t="s">
        <v>118</v>
      </c>
      <c r="B63" s="38" t="s">
        <v>529</v>
      </c>
      <c r="C63" s="38" t="s">
        <v>228</v>
      </c>
      <c r="D63" s="131" t="s">
        <v>601</v>
      </c>
      <c r="E63" s="131" t="s">
        <v>1027</v>
      </c>
      <c r="F63" s="38">
        <v>6</v>
      </c>
      <c r="G63" s="38">
        <v>14</v>
      </c>
      <c r="H63" s="38"/>
      <c r="I63" s="211">
        <v>0</v>
      </c>
      <c r="J63" s="211">
        <v>1054.9169859514689</v>
      </c>
      <c r="K63" s="211">
        <v>0</v>
      </c>
      <c r="L63" s="211">
        <v>0</v>
      </c>
      <c r="M63" s="211">
        <v>0</v>
      </c>
      <c r="N63" s="211">
        <v>0</v>
      </c>
      <c r="O63" s="211">
        <v>0</v>
      </c>
      <c r="P63" s="211">
        <v>0</v>
      </c>
      <c r="Q63" s="211">
        <v>0</v>
      </c>
      <c r="R63" s="211">
        <v>0</v>
      </c>
      <c r="S63" s="211">
        <v>0</v>
      </c>
      <c r="T63" s="211">
        <v>0</v>
      </c>
      <c r="U63" s="211">
        <v>0</v>
      </c>
      <c r="V63" s="211">
        <v>0</v>
      </c>
      <c r="W63" s="211">
        <v>0</v>
      </c>
      <c r="X63" s="211">
        <v>0</v>
      </c>
      <c r="Y63" s="211">
        <v>0</v>
      </c>
      <c r="Z63" s="211">
        <v>0</v>
      </c>
      <c r="AA63" s="211">
        <v>0</v>
      </c>
      <c r="AB63" s="211">
        <v>421.47922998986832</v>
      </c>
      <c r="AC63" s="211">
        <v>0</v>
      </c>
      <c r="AD63" s="211">
        <v>0</v>
      </c>
      <c r="AE63" s="211">
        <v>0</v>
      </c>
      <c r="AF63" s="211">
        <v>0</v>
      </c>
      <c r="AG63" s="211">
        <v>0</v>
      </c>
      <c r="AH63" s="211">
        <v>0</v>
      </c>
      <c r="AI63" s="211">
        <v>0</v>
      </c>
      <c r="AJ63" s="211">
        <v>0</v>
      </c>
      <c r="AK63" s="211">
        <v>0</v>
      </c>
      <c r="AL63" s="211">
        <v>0</v>
      </c>
      <c r="AM63" s="211">
        <v>0</v>
      </c>
      <c r="AN63" s="211">
        <v>0</v>
      </c>
      <c r="AO63" s="211">
        <v>0</v>
      </c>
      <c r="AP63" s="211">
        <v>0</v>
      </c>
      <c r="AQ63" s="211">
        <v>0</v>
      </c>
      <c r="AR63" s="211">
        <v>0</v>
      </c>
      <c r="AS63" s="211">
        <v>0</v>
      </c>
      <c r="AT63" s="211">
        <v>0</v>
      </c>
      <c r="AU63" s="211">
        <v>0</v>
      </c>
      <c r="AV63" s="211">
        <v>0</v>
      </c>
      <c r="AW63" s="211">
        <v>0</v>
      </c>
      <c r="AX63" s="211">
        <v>0</v>
      </c>
      <c r="AY63" s="211">
        <v>0</v>
      </c>
      <c r="AZ63" s="211">
        <v>0</v>
      </c>
      <c r="BA63" s="211">
        <v>0</v>
      </c>
      <c r="BB63" s="211">
        <v>0</v>
      </c>
      <c r="BC63" s="211">
        <v>0</v>
      </c>
      <c r="BD63" s="211">
        <v>0</v>
      </c>
      <c r="BE63" s="211">
        <v>0</v>
      </c>
      <c r="BF63" s="211">
        <v>0</v>
      </c>
      <c r="BG63" s="211">
        <v>0</v>
      </c>
      <c r="BH63" s="211">
        <v>0</v>
      </c>
      <c r="BI63" s="211">
        <v>0</v>
      </c>
      <c r="BJ63" s="211">
        <v>0</v>
      </c>
      <c r="BK63" s="211">
        <v>1435.4066985645932</v>
      </c>
      <c r="BL63" s="211">
        <v>0</v>
      </c>
      <c r="BM63" s="211">
        <v>0</v>
      </c>
      <c r="BN63" s="211">
        <v>0</v>
      </c>
      <c r="BO63" s="211">
        <v>0</v>
      </c>
      <c r="BP63" s="211">
        <v>0</v>
      </c>
      <c r="BQ63" s="47"/>
    </row>
    <row r="64" spans="1:69" ht="16" customHeight="1" x14ac:dyDescent="0.15">
      <c r="A64" s="477" t="s">
        <v>119</v>
      </c>
      <c r="B64" s="38" t="s">
        <v>529</v>
      </c>
      <c r="C64" s="38" t="s">
        <v>228</v>
      </c>
      <c r="D64" s="131" t="s">
        <v>602</v>
      </c>
      <c r="E64" s="131" t="s">
        <v>1027</v>
      </c>
      <c r="F64" s="38">
        <v>8</v>
      </c>
      <c r="G64" s="38">
        <v>12</v>
      </c>
      <c r="H64" s="38"/>
      <c r="I64" s="211">
        <v>0</v>
      </c>
      <c r="J64" s="211">
        <v>0</v>
      </c>
      <c r="K64" s="211">
        <v>0</v>
      </c>
      <c r="L64" s="211">
        <v>0</v>
      </c>
      <c r="M64" s="211">
        <v>0</v>
      </c>
      <c r="N64" s="211">
        <v>0</v>
      </c>
      <c r="O64" s="211">
        <v>0</v>
      </c>
      <c r="P64" s="211">
        <v>0</v>
      </c>
      <c r="Q64" s="211">
        <v>0</v>
      </c>
      <c r="R64" s="211">
        <v>0</v>
      </c>
      <c r="S64" s="211">
        <v>0</v>
      </c>
      <c r="T64" s="211">
        <v>0</v>
      </c>
      <c r="U64" s="211">
        <v>0</v>
      </c>
      <c r="V64" s="211">
        <v>0</v>
      </c>
      <c r="W64" s="211">
        <v>0</v>
      </c>
      <c r="X64" s="211">
        <v>0</v>
      </c>
      <c r="Y64" s="211">
        <v>0</v>
      </c>
      <c r="Z64" s="211">
        <v>0</v>
      </c>
      <c r="AA64" s="211">
        <v>0</v>
      </c>
      <c r="AB64" s="211">
        <v>0</v>
      </c>
      <c r="AC64" s="211">
        <v>839.56447592811242</v>
      </c>
      <c r="AD64" s="211">
        <v>0</v>
      </c>
      <c r="AE64" s="211">
        <v>0</v>
      </c>
      <c r="AF64" s="211">
        <v>0</v>
      </c>
      <c r="AG64" s="211">
        <v>0</v>
      </c>
      <c r="AH64" s="211">
        <v>0</v>
      </c>
      <c r="AI64" s="211">
        <v>0</v>
      </c>
      <c r="AJ64" s="211">
        <v>0</v>
      </c>
      <c r="AK64" s="211">
        <v>0</v>
      </c>
      <c r="AL64" s="211">
        <v>0</v>
      </c>
      <c r="AM64" s="211">
        <v>7394.4687045123719</v>
      </c>
      <c r="AN64" s="211">
        <v>0</v>
      </c>
      <c r="AO64" s="211">
        <v>0</v>
      </c>
      <c r="AP64" s="211">
        <v>0</v>
      </c>
      <c r="AQ64" s="211">
        <v>0</v>
      </c>
      <c r="AR64" s="211">
        <v>0</v>
      </c>
      <c r="AS64" s="211">
        <v>0</v>
      </c>
      <c r="AT64" s="211">
        <v>0</v>
      </c>
      <c r="AU64" s="211">
        <v>0</v>
      </c>
      <c r="AV64" s="211">
        <v>0</v>
      </c>
      <c r="AW64" s="211">
        <v>4035.0877192982457</v>
      </c>
      <c r="AX64" s="211">
        <v>0</v>
      </c>
      <c r="AY64" s="211">
        <v>0</v>
      </c>
      <c r="AZ64" s="211">
        <v>0</v>
      </c>
      <c r="BA64" s="211">
        <v>0</v>
      </c>
      <c r="BB64" s="211">
        <v>0</v>
      </c>
      <c r="BC64" s="211">
        <v>0</v>
      </c>
      <c r="BD64" s="211">
        <v>0</v>
      </c>
      <c r="BE64" s="211">
        <v>0</v>
      </c>
      <c r="BF64" s="211">
        <v>0</v>
      </c>
      <c r="BG64" s="211">
        <v>0</v>
      </c>
      <c r="BH64" s="211">
        <v>0</v>
      </c>
      <c r="BI64" s="211">
        <v>0</v>
      </c>
      <c r="BJ64" s="211">
        <v>0</v>
      </c>
      <c r="BK64" s="211">
        <v>0</v>
      </c>
      <c r="BL64" s="211">
        <v>0</v>
      </c>
      <c r="BM64" s="211">
        <v>0</v>
      </c>
      <c r="BN64" s="211">
        <v>0</v>
      </c>
      <c r="BO64" s="211">
        <v>0</v>
      </c>
      <c r="BP64" s="211">
        <v>0</v>
      </c>
      <c r="BQ64" s="47"/>
    </row>
    <row r="65" spans="1:70" ht="16" customHeight="1" x14ac:dyDescent="0.15">
      <c r="A65" s="481" t="s">
        <v>120</v>
      </c>
      <c r="B65" s="38" t="s">
        <v>529</v>
      </c>
      <c r="C65" s="38" t="s">
        <v>228</v>
      </c>
      <c r="D65" s="404" t="s">
        <v>603</v>
      </c>
      <c r="E65" s="131" t="s">
        <v>1029</v>
      </c>
      <c r="F65" s="482">
        <v>10</v>
      </c>
      <c r="G65" s="482">
        <v>10</v>
      </c>
      <c r="H65" s="482"/>
      <c r="I65" s="211">
        <v>0</v>
      </c>
      <c r="J65" s="211">
        <v>0</v>
      </c>
      <c r="K65" s="211">
        <v>0</v>
      </c>
      <c r="L65" s="211">
        <v>0</v>
      </c>
      <c r="M65" s="211">
        <v>0</v>
      </c>
      <c r="N65" s="211">
        <v>0</v>
      </c>
      <c r="O65" s="211">
        <v>207.79220779220785</v>
      </c>
      <c r="P65" s="211">
        <v>1248.6772486772486</v>
      </c>
      <c r="Q65" s="211">
        <v>0</v>
      </c>
      <c r="R65" s="211">
        <v>0</v>
      </c>
      <c r="S65" s="211">
        <v>0</v>
      </c>
      <c r="T65" s="211">
        <v>0</v>
      </c>
      <c r="U65" s="211">
        <v>0</v>
      </c>
      <c r="V65" s="211">
        <v>0</v>
      </c>
      <c r="W65" s="211">
        <v>0</v>
      </c>
      <c r="X65" s="211">
        <v>0</v>
      </c>
      <c r="Y65" s="211">
        <v>0</v>
      </c>
      <c r="Z65" s="211">
        <v>0</v>
      </c>
      <c r="AA65" s="211">
        <v>0</v>
      </c>
      <c r="AB65" s="211">
        <v>0</v>
      </c>
      <c r="AC65" s="211">
        <v>0</v>
      </c>
      <c r="AD65" s="211">
        <v>0</v>
      </c>
      <c r="AE65" s="211">
        <v>0</v>
      </c>
      <c r="AF65" s="211">
        <v>0</v>
      </c>
      <c r="AG65" s="211">
        <v>0</v>
      </c>
      <c r="AH65" s="211">
        <v>0</v>
      </c>
      <c r="AI65" s="211">
        <v>0</v>
      </c>
      <c r="AJ65" s="211">
        <v>0</v>
      </c>
      <c r="AK65" s="211">
        <v>0</v>
      </c>
      <c r="AL65" s="211">
        <v>0</v>
      </c>
      <c r="AM65" s="211">
        <v>0</v>
      </c>
      <c r="AN65" s="211">
        <v>0</v>
      </c>
      <c r="AO65" s="211">
        <v>0</v>
      </c>
      <c r="AP65" s="211">
        <v>0</v>
      </c>
      <c r="AQ65" s="211">
        <v>0</v>
      </c>
      <c r="AR65" s="211">
        <v>0</v>
      </c>
      <c r="AS65" s="211">
        <v>0</v>
      </c>
      <c r="AT65" s="211">
        <v>0</v>
      </c>
      <c r="AU65" s="211">
        <v>0</v>
      </c>
      <c r="AV65" s="211">
        <v>0</v>
      </c>
      <c r="AW65" s="211">
        <v>0</v>
      </c>
      <c r="AX65" s="211">
        <v>0</v>
      </c>
      <c r="AY65" s="211">
        <v>0</v>
      </c>
      <c r="AZ65" s="211">
        <v>0</v>
      </c>
      <c r="BA65" s="211">
        <v>0</v>
      </c>
      <c r="BB65" s="211">
        <v>0</v>
      </c>
      <c r="BC65" s="211">
        <v>0</v>
      </c>
      <c r="BD65" s="211">
        <v>0</v>
      </c>
      <c r="BE65" s="211">
        <v>0</v>
      </c>
      <c r="BF65" s="211">
        <v>0</v>
      </c>
      <c r="BG65" s="211">
        <v>0</v>
      </c>
      <c r="BH65" s="211">
        <v>0</v>
      </c>
      <c r="BI65" s="211">
        <v>0</v>
      </c>
      <c r="BJ65" s="211">
        <v>0</v>
      </c>
      <c r="BK65" s="211">
        <v>0</v>
      </c>
      <c r="BL65" s="211">
        <v>0</v>
      </c>
      <c r="BM65" s="211">
        <v>0</v>
      </c>
      <c r="BN65" s="211">
        <v>0</v>
      </c>
      <c r="BO65" s="211">
        <v>0</v>
      </c>
      <c r="BP65" s="211">
        <v>0</v>
      </c>
      <c r="BQ65" s="47"/>
    </row>
    <row r="66" spans="1:70" s="37" customFormat="1" ht="16" customHeight="1" x14ac:dyDescent="0.15">
      <c r="A66" s="38" t="s">
        <v>121</v>
      </c>
      <c r="B66" s="38" t="s">
        <v>529</v>
      </c>
      <c r="C66" s="38" t="s">
        <v>228</v>
      </c>
      <c r="D66" s="131" t="s">
        <v>604</v>
      </c>
      <c r="E66" s="131" t="s">
        <v>1029</v>
      </c>
      <c r="F66" s="38">
        <v>10</v>
      </c>
      <c r="G66" s="38">
        <v>16</v>
      </c>
      <c r="H66" s="38"/>
      <c r="I66" s="211">
        <v>0</v>
      </c>
      <c r="J66" s="211">
        <v>0</v>
      </c>
      <c r="K66" s="211">
        <v>0</v>
      </c>
      <c r="L66" s="211">
        <v>0</v>
      </c>
      <c r="M66" s="211">
        <v>1243.1077694235591</v>
      </c>
      <c r="N66" s="211">
        <v>0</v>
      </c>
      <c r="O66" s="211">
        <v>0</v>
      </c>
      <c r="P66" s="211">
        <v>0</v>
      </c>
      <c r="Q66" s="211">
        <v>0</v>
      </c>
      <c r="R66" s="211">
        <v>0</v>
      </c>
      <c r="S66" s="211">
        <v>0</v>
      </c>
      <c r="T66" s="211">
        <v>0</v>
      </c>
      <c r="U66" s="211">
        <v>0</v>
      </c>
      <c r="V66" s="211">
        <v>0</v>
      </c>
      <c r="W66" s="211">
        <v>0</v>
      </c>
      <c r="X66" s="211">
        <v>0</v>
      </c>
      <c r="Y66" s="211">
        <v>0</v>
      </c>
      <c r="Z66" s="211">
        <v>0</v>
      </c>
      <c r="AA66" s="211">
        <v>0</v>
      </c>
      <c r="AB66" s="211">
        <v>0</v>
      </c>
      <c r="AC66" s="211">
        <v>0</v>
      </c>
      <c r="AD66" s="211">
        <v>0</v>
      </c>
      <c r="AE66" s="211">
        <v>0</v>
      </c>
      <c r="AF66" s="211">
        <v>0</v>
      </c>
      <c r="AG66" s="211">
        <v>0</v>
      </c>
      <c r="AH66" s="211">
        <v>0</v>
      </c>
      <c r="AI66" s="211">
        <v>0</v>
      </c>
      <c r="AJ66" s="211">
        <v>0</v>
      </c>
      <c r="AK66" s="211">
        <v>0</v>
      </c>
      <c r="AL66" s="211">
        <v>0</v>
      </c>
      <c r="AM66" s="211">
        <v>3286.4305353388322</v>
      </c>
      <c r="AN66" s="211">
        <v>0</v>
      </c>
      <c r="AO66" s="211">
        <v>0</v>
      </c>
      <c r="AP66" s="211">
        <v>0</v>
      </c>
      <c r="AQ66" s="211">
        <v>0</v>
      </c>
      <c r="AR66" s="211">
        <v>0</v>
      </c>
      <c r="AS66" s="211">
        <v>0</v>
      </c>
      <c r="AT66" s="211">
        <v>0</v>
      </c>
      <c r="AU66" s="211">
        <v>0</v>
      </c>
      <c r="AV66" s="211">
        <v>0</v>
      </c>
      <c r="AW66" s="211">
        <v>0</v>
      </c>
      <c r="AX66" s="211">
        <v>0</v>
      </c>
      <c r="AY66" s="211">
        <v>0</v>
      </c>
      <c r="AZ66" s="211">
        <v>0</v>
      </c>
      <c r="BA66" s="211">
        <v>0</v>
      </c>
      <c r="BB66" s="211">
        <v>0</v>
      </c>
      <c r="BC66" s="211">
        <v>0</v>
      </c>
      <c r="BD66" s="211">
        <v>0</v>
      </c>
      <c r="BE66" s="211">
        <v>0</v>
      </c>
      <c r="BF66" s="211">
        <v>0</v>
      </c>
      <c r="BG66" s="211">
        <v>0</v>
      </c>
      <c r="BH66" s="211">
        <v>0</v>
      </c>
      <c r="BI66" s="211">
        <v>0</v>
      </c>
      <c r="BJ66" s="211">
        <v>0</v>
      </c>
      <c r="BK66" s="211">
        <v>0</v>
      </c>
      <c r="BL66" s="211">
        <v>0</v>
      </c>
      <c r="BM66" s="211">
        <v>0</v>
      </c>
      <c r="BN66" s="211">
        <v>0</v>
      </c>
      <c r="BO66" s="211">
        <v>0</v>
      </c>
      <c r="BP66" s="211">
        <v>0</v>
      </c>
      <c r="BQ66" s="47"/>
      <c r="BR66" s="98"/>
    </row>
    <row r="67" spans="1:70" s="37" customFormat="1" ht="16" customHeight="1" x14ac:dyDescent="0.15">
      <c r="A67" s="38" t="s">
        <v>122</v>
      </c>
      <c r="B67" s="38" t="s">
        <v>529</v>
      </c>
      <c r="C67" s="38" t="s">
        <v>228</v>
      </c>
      <c r="D67" s="38" t="s">
        <v>605</v>
      </c>
      <c r="E67" s="38" t="s">
        <v>1029</v>
      </c>
      <c r="F67" s="38">
        <v>12</v>
      </c>
      <c r="G67" s="38">
        <v>12</v>
      </c>
      <c r="H67" s="38"/>
      <c r="I67" s="211">
        <v>0</v>
      </c>
      <c r="J67" s="211">
        <v>0</v>
      </c>
      <c r="K67" s="211">
        <v>0</v>
      </c>
      <c r="L67" s="211">
        <v>1250.6738544474395</v>
      </c>
      <c r="M67" s="211">
        <v>0</v>
      </c>
      <c r="N67" s="211">
        <v>0</v>
      </c>
      <c r="O67" s="211">
        <v>0</v>
      </c>
      <c r="P67" s="211">
        <v>0</v>
      </c>
      <c r="Q67" s="211">
        <v>0</v>
      </c>
      <c r="R67" s="211">
        <v>0</v>
      </c>
      <c r="S67" s="211">
        <v>0</v>
      </c>
      <c r="T67" s="211">
        <v>0</v>
      </c>
      <c r="U67" s="211">
        <v>0</v>
      </c>
      <c r="V67" s="211">
        <v>0</v>
      </c>
      <c r="W67" s="211">
        <v>0</v>
      </c>
      <c r="X67" s="211">
        <v>0</v>
      </c>
      <c r="Y67" s="211">
        <v>0</v>
      </c>
      <c r="Z67" s="211">
        <v>0</v>
      </c>
      <c r="AA67" s="211">
        <v>0</v>
      </c>
      <c r="AB67" s="211">
        <v>0</v>
      </c>
      <c r="AC67" s="211">
        <v>0</v>
      </c>
      <c r="AD67" s="211">
        <v>0</v>
      </c>
      <c r="AE67" s="211">
        <v>0</v>
      </c>
      <c r="AF67" s="211">
        <v>0</v>
      </c>
      <c r="AG67" s="211">
        <v>0</v>
      </c>
      <c r="AH67" s="211">
        <v>0</v>
      </c>
      <c r="AI67" s="211">
        <v>0</v>
      </c>
      <c r="AJ67" s="211">
        <v>0</v>
      </c>
      <c r="AK67" s="211">
        <v>0</v>
      </c>
      <c r="AL67" s="211">
        <v>0</v>
      </c>
      <c r="AM67" s="211">
        <v>0</v>
      </c>
      <c r="AN67" s="211">
        <v>0</v>
      </c>
      <c r="AO67" s="211">
        <v>0</v>
      </c>
      <c r="AP67" s="211">
        <v>0</v>
      </c>
      <c r="AQ67" s="211">
        <v>0</v>
      </c>
      <c r="AR67" s="211">
        <v>0</v>
      </c>
      <c r="AS67" s="211">
        <v>0</v>
      </c>
      <c r="AT67" s="211">
        <v>0</v>
      </c>
      <c r="AU67" s="211">
        <v>0</v>
      </c>
      <c r="AV67" s="211">
        <v>0</v>
      </c>
      <c r="AW67" s="211">
        <v>0</v>
      </c>
      <c r="AX67" s="211">
        <v>0</v>
      </c>
      <c r="AY67" s="211">
        <v>0</v>
      </c>
      <c r="AZ67" s="211">
        <v>0</v>
      </c>
      <c r="BA67" s="211">
        <v>0</v>
      </c>
      <c r="BB67" s="211">
        <v>0</v>
      </c>
      <c r="BC67" s="211">
        <v>0</v>
      </c>
      <c r="BD67" s="211">
        <v>0</v>
      </c>
      <c r="BE67" s="211">
        <v>0</v>
      </c>
      <c r="BF67" s="211">
        <v>0</v>
      </c>
      <c r="BG67" s="211">
        <v>0</v>
      </c>
      <c r="BH67" s="211">
        <v>0</v>
      </c>
      <c r="BI67" s="211">
        <v>0</v>
      </c>
      <c r="BJ67" s="211">
        <v>0</v>
      </c>
      <c r="BK67" s="211">
        <v>0</v>
      </c>
      <c r="BL67" s="211">
        <v>0</v>
      </c>
      <c r="BM67" s="211">
        <v>0</v>
      </c>
      <c r="BN67" s="211">
        <v>0</v>
      </c>
      <c r="BO67" s="211">
        <v>0</v>
      </c>
      <c r="BP67" s="211">
        <v>0</v>
      </c>
      <c r="BQ67" s="47"/>
      <c r="BR67" s="98"/>
    </row>
    <row r="68" spans="1:70" s="37" customFormat="1" ht="16" customHeight="1" x14ac:dyDescent="0.15">
      <c r="A68" s="38" t="s">
        <v>139</v>
      </c>
      <c r="B68" s="38" t="s">
        <v>529</v>
      </c>
      <c r="C68" s="38" t="s">
        <v>228</v>
      </c>
      <c r="D68" s="38" t="s">
        <v>606</v>
      </c>
      <c r="E68" s="38" t="s">
        <v>1025</v>
      </c>
      <c r="F68" s="38">
        <v>2</v>
      </c>
      <c r="G68" s="38">
        <v>10</v>
      </c>
      <c r="H68" s="38">
        <v>2</v>
      </c>
      <c r="I68" s="211">
        <v>0</v>
      </c>
      <c r="J68" s="211">
        <v>0</v>
      </c>
      <c r="K68" s="211">
        <v>0</v>
      </c>
      <c r="L68" s="211">
        <v>0</v>
      </c>
      <c r="M68" s="211">
        <v>0</v>
      </c>
      <c r="N68" s="211">
        <v>0</v>
      </c>
      <c r="O68" s="211">
        <v>0</v>
      </c>
      <c r="P68" s="211">
        <v>0</v>
      </c>
      <c r="Q68" s="211">
        <v>0</v>
      </c>
      <c r="R68" s="211">
        <v>0</v>
      </c>
      <c r="S68" s="211">
        <v>0</v>
      </c>
      <c r="T68" s="211">
        <v>0</v>
      </c>
      <c r="U68" s="211">
        <v>0</v>
      </c>
      <c r="V68" s="211">
        <v>0</v>
      </c>
      <c r="W68" s="211">
        <v>0</v>
      </c>
      <c r="X68" s="211">
        <v>0</v>
      </c>
      <c r="Y68" s="211">
        <v>0</v>
      </c>
      <c r="Z68" s="211">
        <v>0</v>
      </c>
      <c r="AA68" s="211">
        <v>0</v>
      </c>
      <c r="AB68" s="211">
        <v>0</v>
      </c>
      <c r="AC68" s="211">
        <v>0</v>
      </c>
      <c r="AD68" s="211">
        <v>0</v>
      </c>
      <c r="AE68" s="211">
        <v>0</v>
      </c>
      <c r="AF68" s="211">
        <v>0</v>
      </c>
      <c r="AG68" s="211">
        <v>0</v>
      </c>
      <c r="AH68" s="211">
        <v>0</v>
      </c>
      <c r="AI68" s="211">
        <v>0</v>
      </c>
      <c r="AJ68" s="211">
        <v>0</v>
      </c>
      <c r="AK68" s="211">
        <v>0</v>
      </c>
      <c r="AL68" s="211">
        <v>0</v>
      </c>
      <c r="AM68" s="211">
        <v>0</v>
      </c>
      <c r="AN68" s="211">
        <v>0</v>
      </c>
      <c r="AO68" s="211">
        <v>0</v>
      </c>
      <c r="AP68" s="211">
        <v>0</v>
      </c>
      <c r="AQ68" s="211">
        <v>0</v>
      </c>
      <c r="AR68" s="211">
        <v>0</v>
      </c>
      <c r="AS68" s="211">
        <v>0</v>
      </c>
      <c r="AT68" s="211">
        <v>0</v>
      </c>
      <c r="AU68" s="211">
        <v>0</v>
      </c>
      <c r="AV68" s="211">
        <v>0</v>
      </c>
      <c r="AW68" s="211">
        <v>0</v>
      </c>
      <c r="AX68" s="211">
        <v>0</v>
      </c>
      <c r="AY68" s="211">
        <v>0</v>
      </c>
      <c r="AZ68" s="211">
        <v>0</v>
      </c>
      <c r="BA68" s="211">
        <v>0</v>
      </c>
      <c r="BB68" s="211">
        <v>0</v>
      </c>
      <c r="BC68" s="211">
        <v>0</v>
      </c>
      <c r="BD68" s="211">
        <v>0</v>
      </c>
      <c r="BE68" s="211">
        <v>0</v>
      </c>
      <c r="BF68" s="211">
        <v>0</v>
      </c>
      <c r="BG68" s="211">
        <v>0</v>
      </c>
      <c r="BH68" s="211">
        <v>0</v>
      </c>
      <c r="BI68" s="211">
        <v>0</v>
      </c>
      <c r="BJ68" s="211">
        <v>0</v>
      </c>
      <c r="BK68" s="211">
        <v>0</v>
      </c>
      <c r="BL68" s="211">
        <v>0</v>
      </c>
      <c r="BM68" s="211">
        <v>12203.389830508475</v>
      </c>
      <c r="BN68" s="211">
        <v>0</v>
      </c>
      <c r="BO68" s="211">
        <v>0</v>
      </c>
      <c r="BP68" s="211">
        <v>0</v>
      </c>
      <c r="BQ68" s="47"/>
      <c r="BR68" s="98"/>
    </row>
    <row r="69" spans="1:70" s="37" customFormat="1" ht="16" customHeight="1" x14ac:dyDescent="0.15">
      <c r="A69" s="38" t="s">
        <v>123</v>
      </c>
      <c r="B69" s="38" t="s">
        <v>529</v>
      </c>
      <c r="C69" s="38" t="s">
        <v>535</v>
      </c>
      <c r="D69" s="38" t="s">
        <v>607</v>
      </c>
      <c r="E69" s="38" t="s">
        <v>1022</v>
      </c>
      <c r="F69" s="38">
        <v>3</v>
      </c>
      <c r="G69" s="38">
        <v>26</v>
      </c>
      <c r="H69" s="38"/>
      <c r="I69" s="211">
        <v>0</v>
      </c>
      <c r="J69" s="211">
        <v>0</v>
      </c>
      <c r="K69" s="211">
        <v>0</v>
      </c>
      <c r="L69" s="211">
        <v>0</v>
      </c>
      <c r="M69" s="211">
        <v>0</v>
      </c>
      <c r="N69" s="211">
        <v>0</v>
      </c>
      <c r="O69" s="211">
        <v>0</v>
      </c>
      <c r="P69" s="211">
        <v>0</v>
      </c>
      <c r="Q69" s="211">
        <v>0</v>
      </c>
      <c r="R69" s="211">
        <v>0</v>
      </c>
      <c r="S69" s="211">
        <v>0</v>
      </c>
      <c r="T69" s="211">
        <v>0</v>
      </c>
      <c r="U69" s="211">
        <v>0</v>
      </c>
      <c r="V69" s="211">
        <v>0</v>
      </c>
      <c r="W69" s="211">
        <v>0</v>
      </c>
      <c r="X69" s="211">
        <v>0</v>
      </c>
      <c r="Y69" s="211">
        <v>0</v>
      </c>
      <c r="Z69" s="211">
        <v>0</v>
      </c>
      <c r="AA69" s="211">
        <v>0</v>
      </c>
      <c r="AB69" s="211">
        <v>0</v>
      </c>
      <c r="AC69" s="211">
        <v>0</v>
      </c>
      <c r="AD69" s="211">
        <v>0</v>
      </c>
      <c r="AE69" s="211">
        <v>0</v>
      </c>
      <c r="AF69" s="211">
        <v>0</v>
      </c>
      <c r="AG69" s="211">
        <v>9192.4528301886785</v>
      </c>
      <c r="AH69" s="211">
        <v>7295.59748427673</v>
      </c>
      <c r="AI69" s="211">
        <v>0</v>
      </c>
      <c r="AJ69" s="211">
        <v>0</v>
      </c>
      <c r="AK69" s="211">
        <v>0</v>
      </c>
      <c r="AL69" s="211">
        <v>0</v>
      </c>
      <c r="AM69" s="211">
        <v>0</v>
      </c>
      <c r="AN69" s="211">
        <v>0</v>
      </c>
      <c r="AO69" s="211">
        <v>0</v>
      </c>
      <c r="AP69" s="211">
        <v>0</v>
      </c>
      <c r="AQ69" s="211">
        <v>0</v>
      </c>
      <c r="AR69" s="211">
        <v>0</v>
      </c>
      <c r="AS69" s="211">
        <v>0</v>
      </c>
      <c r="AT69" s="211">
        <v>0</v>
      </c>
      <c r="AU69" s="211">
        <v>0</v>
      </c>
      <c r="AV69" s="211">
        <v>0</v>
      </c>
      <c r="AW69" s="211">
        <v>0</v>
      </c>
      <c r="AX69" s="211">
        <v>0</v>
      </c>
      <c r="AY69" s="211">
        <v>0</v>
      </c>
      <c r="AZ69" s="211">
        <v>0</v>
      </c>
      <c r="BA69" s="211">
        <v>0</v>
      </c>
      <c r="BB69" s="211">
        <v>0</v>
      </c>
      <c r="BC69" s="211">
        <v>0</v>
      </c>
      <c r="BD69" s="211">
        <v>0</v>
      </c>
      <c r="BE69" s="211">
        <v>0</v>
      </c>
      <c r="BF69" s="211">
        <v>0</v>
      </c>
      <c r="BG69" s="211">
        <v>0</v>
      </c>
      <c r="BH69" s="211">
        <v>0</v>
      </c>
      <c r="BI69" s="211">
        <v>0</v>
      </c>
      <c r="BJ69" s="211">
        <v>0</v>
      </c>
      <c r="BK69" s="211">
        <v>0</v>
      </c>
      <c r="BL69" s="211">
        <v>0</v>
      </c>
      <c r="BM69" s="211">
        <v>0</v>
      </c>
      <c r="BN69" s="211">
        <v>0</v>
      </c>
      <c r="BO69" s="211">
        <v>0</v>
      </c>
      <c r="BP69" s="211">
        <v>0</v>
      </c>
      <c r="BQ69" s="47"/>
      <c r="BR69" s="98"/>
    </row>
    <row r="70" spans="1:70" s="37" customFormat="1" ht="16" customHeight="1" x14ac:dyDescent="0.15">
      <c r="A70" s="38" t="s">
        <v>124</v>
      </c>
      <c r="B70" s="38" t="s">
        <v>529</v>
      </c>
      <c r="C70" s="38" t="s">
        <v>535</v>
      </c>
      <c r="D70" s="38" t="s">
        <v>608</v>
      </c>
      <c r="E70" s="38" t="s">
        <v>1022</v>
      </c>
      <c r="F70" s="38">
        <v>4</v>
      </c>
      <c r="G70" s="38">
        <v>8</v>
      </c>
      <c r="H70" s="38"/>
      <c r="I70" s="211">
        <v>0</v>
      </c>
      <c r="J70" s="211">
        <v>0</v>
      </c>
      <c r="K70" s="211">
        <v>0</v>
      </c>
      <c r="L70" s="211">
        <v>0</v>
      </c>
      <c r="M70" s="211">
        <v>0</v>
      </c>
      <c r="N70" s="211">
        <v>0</v>
      </c>
      <c r="O70" s="211">
        <v>0</v>
      </c>
      <c r="P70" s="211">
        <v>0</v>
      </c>
      <c r="Q70" s="211">
        <v>0</v>
      </c>
      <c r="R70" s="211">
        <v>0</v>
      </c>
      <c r="S70" s="211">
        <v>0</v>
      </c>
      <c r="T70" s="211">
        <v>0</v>
      </c>
      <c r="U70" s="211">
        <v>0</v>
      </c>
      <c r="V70" s="211">
        <v>0</v>
      </c>
      <c r="W70" s="211">
        <v>0</v>
      </c>
      <c r="X70" s="211">
        <v>0</v>
      </c>
      <c r="Y70" s="211">
        <v>0</v>
      </c>
      <c r="Z70" s="211">
        <v>0</v>
      </c>
      <c r="AA70" s="211">
        <v>0</v>
      </c>
      <c r="AB70" s="211">
        <v>0</v>
      </c>
      <c r="AC70" s="211">
        <v>0</v>
      </c>
      <c r="AD70" s="211">
        <v>0</v>
      </c>
      <c r="AE70" s="211">
        <v>0</v>
      </c>
      <c r="AF70" s="211">
        <v>0</v>
      </c>
      <c r="AG70" s="211">
        <v>0</v>
      </c>
      <c r="AH70" s="211">
        <v>0</v>
      </c>
      <c r="AI70" s="211">
        <v>0</v>
      </c>
      <c r="AJ70" s="211">
        <v>0</v>
      </c>
      <c r="AK70" s="211">
        <v>0</v>
      </c>
      <c r="AL70" s="211">
        <v>669.5961498221385</v>
      </c>
      <c r="AM70" s="211">
        <v>0</v>
      </c>
      <c r="AN70" s="211">
        <v>0</v>
      </c>
      <c r="AO70" s="211">
        <v>0</v>
      </c>
      <c r="AP70" s="211">
        <v>0</v>
      </c>
      <c r="AQ70" s="211">
        <v>10692.982456140351</v>
      </c>
      <c r="AR70" s="211">
        <v>0</v>
      </c>
      <c r="AS70" s="211">
        <v>0</v>
      </c>
      <c r="AT70" s="211">
        <v>0</v>
      </c>
      <c r="AU70" s="211">
        <v>0</v>
      </c>
      <c r="AV70" s="211">
        <v>0</v>
      </c>
      <c r="AW70" s="211">
        <v>0</v>
      </c>
      <c r="AX70" s="211">
        <v>0</v>
      </c>
      <c r="AY70" s="211">
        <v>0</v>
      </c>
      <c r="AZ70" s="211">
        <v>0</v>
      </c>
      <c r="BA70" s="211">
        <v>0</v>
      </c>
      <c r="BB70" s="211">
        <v>0</v>
      </c>
      <c r="BC70" s="211">
        <v>0</v>
      </c>
      <c r="BD70" s="211">
        <v>0</v>
      </c>
      <c r="BE70" s="211">
        <v>0</v>
      </c>
      <c r="BF70" s="211">
        <v>0</v>
      </c>
      <c r="BG70" s="211">
        <v>0</v>
      </c>
      <c r="BH70" s="211">
        <v>0</v>
      </c>
      <c r="BI70" s="211">
        <v>28604.382929642445</v>
      </c>
      <c r="BJ70" s="211">
        <v>0</v>
      </c>
      <c r="BK70" s="211">
        <v>0</v>
      </c>
      <c r="BL70" s="211">
        <v>0</v>
      </c>
      <c r="BM70" s="211">
        <v>0</v>
      </c>
      <c r="BN70" s="211">
        <v>0</v>
      </c>
      <c r="BO70" s="211">
        <v>0</v>
      </c>
      <c r="BP70" s="211">
        <v>0</v>
      </c>
      <c r="BQ70" s="47"/>
      <c r="BR70" s="98"/>
    </row>
    <row r="71" spans="1:70" s="37" customFormat="1" ht="16" customHeight="1" x14ac:dyDescent="0.15">
      <c r="A71" s="38" t="s">
        <v>125</v>
      </c>
      <c r="B71" s="38" t="s">
        <v>529</v>
      </c>
      <c r="C71" s="38" t="s">
        <v>535</v>
      </c>
      <c r="D71" s="38" t="s">
        <v>609</v>
      </c>
      <c r="E71" s="38" t="s">
        <v>1022</v>
      </c>
      <c r="F71" s="38">
        <v>4</v>
      </c>
      <c r="G71" s="38">
        <v>10</v>
      </c>
      <c r="H71" s="38"/>
      <c r="I71" s="211">
        <v>0</v>
      </c>
      <c r="J71" s="211">
        <v>0</v>
      </c>
      <c r="K71" s="211">
        <v>0</v>
      </c>
      <c r="L71" s="211">
        <v>0</v>
      </c>
      <c r="M71" s="211">
        <v>0</v>
      </c>
      <c r="N71" s="211">
        <v>0</v>
      </c>
      <c r="O71" s="211">
        <v>0</v>
      </c>
      <c r="P71" s="211">
        <v>0</v>
      </c>
      <c r="Q71" s="211">
        <v>0</v>
      </c>
      <c r="R71" s="211">
        <v>0</v>
      </c>
      <c r="S71" s="211">
        <v>0</v>
      </c>
      <c r="T71" s="211">
        <v>0</v>
      </c>
      <c r="U71" s="211">
        <v>0</v>
      </c>
      <c r="V71" s="211">
        <v>0</v>
      </c>
      <c r="W71" s="211">
        <v>0</v>
      </c>
      <c r="X71" s="211">
        <v>0</v>
      </c>
      <c r="Y71" s="211">
        <v>0</v>
      </c>
      <c r="Z71" s="211">
        <v>0</v>
      </c>
      <c r="AA71" s="211">
        <v>13014.577259475218</v>
      </c>
      <c r="AB71" s="211">
        <v>0</v>
      </c>
      <c r="AC71" s="211">
        <v>0</v>
      </c>
      <c r="AD71" s="211">
        <v>0</v>
      </c>
      <c r="AE71" s="211">
        <v>0</v>
      </c>
      <c r="AF71" s="211">
        <v>0</v>
      </c>
      <c r="AG71" s="211">
        <v>0</v>
      </c>
      <c r="AH71" s="211">
        <v>0</v>
      </c>
      <c r="AI71" s="211">
        <v>0</v>
      </c>
      <c r="AJ71" s="211">
        <v>0</v>
      </c>
      <c r="AK71" s="211">
        <v>0</v>
      </c>
      <c r="AL71" s="211">
        <v>0</v>
      </c>
      <c r="AM71" s="211">
        <v>0</v>
      </c>
      <c r="AN71" s="211">
        <v>0</v>
      </c>
      <c r="AO71" s="211">
        <v>0</v>
      </c>
      <c r="AP71" s="211">
        <v>0</v>
      </c>
      <c r="AQ71" s="211">
        <v>0</v>
      </c>
      <c r="AR71" s="211">
        <v>0</v>
      </c>
      <c r="AS71" s="211">
        <v>0</v>
      </c>
      <c r="AT71" s="211">
        <v>0</v>
      </c>
      <c r="AU71" s="211">
        <v>0</v>
      </c>
      <c r="AV71" s="211">
        <v>0</v>
      </c>
      <c r="AW71" s="211">
        <v>0</v>
      </c>
      <c r="AX71" s="211">
        <v>0</v>
      </c>
      <c r="AY71" s="211">
        <v>0</v>
      </c>
      <c r="AZ71" s="211">
        <v>0</v>
      </c>
      <c r="BA71" s="211">
        <v>0</v>
      </c>
      <c r="BB71" s="211">
        <v>0</v>
      </c>
      <c r="BC71" s="211">
        <v>0</v>
      </c>
      <c r="BD71" s="211">
        <v>0</v>
      </c>
      <c r="BE71" s="211">
        <v>0</v>
      </c>
      <c r="BF71" s="211">
        <v>0</v>
      </c>
      <c r="BG71" s="211">
        <v>0</v>
      </c>
      <c r="BH71" s="211">
        <v>0</v>
      </c>
      <c r="BI71" s="211">
        <v>0</v>
      </c>
      <c r="BJ71" s="211">
        <v>76886.145404663926</v>
      </c>
      <c r="BK71" s="211">
        <v>0</v>
      </c>
      <c r="BL71" s="211">
        <v>0</v>
      </c>
      <c r="BM71" s="211">
        <v>0</v>
      </c>
      <c r="BN71" s="211">
        <v>0</v>
      </c>
      <c r="BO71" s="211">
        <v>0</v>
      </c>
      <c r="BP71" s="211">
        <v>0</v>
      </c>
      <c r="BQ71" s="47"/>
      <c r="BR71" s="98"/>
    </row>
    <row r="72" spans="1:70" ht="16" customHeight="1" x14ac:dyDescent="0.15">
      <c r="A72" s="483" t="s">
        <v>126</v>
      </c>
      <c r="B72" s="132" t="s">
        <v>529</v>
      </c>
      <c r="C72" s="38" t="s">
        <v>535</v>
      </c>
      <c r="D72" s="132" t="s">
        <v>610</v>
      </c>
      <c r="E72" s="132" t="s">
        <v>1022</v>
      </c>
      <c r="F72" s="297">
        <v>4</v>
      </c>
      <c r="G72" s="297">
        <v>12</v>
      </c>
      <c r="H72" s="297"/>
      <c r="I72" s="211">
        <v>0</v>
      </c>
      <c r="J72" s="211">
        <v>0</v>
      </c>
      <c r="K72" s="211">
        <v>0</v>
      </c>
      <c r="L72" s="211">
        <v>0</v>
      </c>
      <c r="M72" s="211">
        <v>0</v>
      </c>
      <c r="N72" s="211">
        <v>0</v>
      </c>
      <c r="O72" s="211">
        <v>0</v>
      </c>
      <c r="P72" s="211">
        <v>0</v>
      </c>
      <c r="Q72" s="211">
        <v>0</v>
      </c>
      <c r="R72" s="211">
        <v>0</v>
      </c>
      <c r="S72" s="211">
        <v>0</v>
      </c>
      <c r="T72" s="211">
        <v>839.65014577259467</v>
      </c>
      <c r="U72" s="211">
        <v>0</v>
      </c>
      <c r="V72" s="211">
        <v>2011.0608345902463</v>
      </c>
      <c r="W72" s="211">
        <v>0</v>
      </c>
      <c r="X72" s="211">
        <v>0</v>
      </c>
      <c r="Y72" s="211">
        <v>0</v>
      </c>
      <c r="Z72" s="211">
        <v>0</v>
      </c>
      <c r="AA72" s="211">
        <v>0</v>
      </c>
      <c r="AB72" s="211">
        <v>0</v>
      </c>
      <c r="AC72" s="211">
        <v>89833.398924308029</v>
      </c>
      <c r="AD72" s="211">
        <v>0</v>
      </c>
      <c r="AE72" s="211">
        <v>0</v>
      </c>
      <c r="AF72" s="211">
        <v>0</v>
      </c>
      <c r="AG72" s="211">
        <v>0</v>
      </c>
      <c r="AH72" s="211">
        <v>0</v>
      </c>
      <c r="AI72" s="211">
        <v>0</v>
      </c>
      <c r="AJ72" s="211">
        <v>0</v>
      </c>
      <c r="AK72" s="211">
        <v>0</v>
      </c>
      <c r="AL72" s="211">
        <v>0</v>
      </c>
      <c r="AM72" s="211">
        <v>0</v>
      </c>
      <c r="AN72" s="211">
        <v>0</v>
      </c>
      <c r="AO72" s="211">
        <v>0</v>
      </c>
      <c r="AP72" s="211">
        <v>0</v>
      </c>
      <c r="AQ72" s="211">
        <v>0</v>
      </c>
      <c r="AR72" s="211">
        <v>0</v>
      </c>
      <c r="AS72" s="211">
        <v>0</v>
      </c>
      <c r="AT72" s="211">
        <v>0</v>
      </c>
      <c r="AU72" s="211">
        <v>0</v>
      </c>
      <c r="AV72" s="211">
        <v>0</v>
      </c>
      <c r="AW72" s="211">
        <v>342982.45614035084</v>
      </c>
      <c r="AX72" s="211">
        <v>0</v>
      </c>
      <c r="AY72" s="211">
        <v>24110.671936758892</v>
      </c>
      <c r="AZ72" s="211">
        <v>0</v>
      </c>
      <c r="BA72" s="211">
        <v>16973.935155753337</v>
      </c>
      <c r="BB72" s="211">
        <v>0</v>
      </c>
      <c r="BC72" s="211">
        <v>0</v>
      </c>
      <c r="BD72" s="211">
        <v>0</v>
      </c>
      <c r="BE72" s="211">
        <v>0</v>
      </c>
      <c r="BF72" s="211">
        <v>0</v>
      </c>
      <c r="BG72" s="211">
        <v>0</v>
      </c>
      <c r="BH72" s="211">
        <v>181347.70889487868</v>
      </c>
      <c r="BI72" s="211">
        <v>0</v>
      </c>
      <c r="BJ72" s="211">
        <v>18209.876543209877</v>
      </c>
      <c r="BK72" s="211">
        <v>0</v>
      </c>
      <c r="BL72" s="211">
        <v>0</v>
      </c>
      <c r="BM72" s="211">
        <v>18079.096045197741</v>
      </c>
      <c r="BN72" s="211">
        <v>0</v>
      </c>
      <c r="BO72" s="211">
        <v>0</v>
      </c>
      <c r="BP72" s="211">
        <v>0</v>
      </c>
      <c r="BQ72" s="47"/>
    </row>
    <row r="73" spans="1:70" ht="16" customHeight="1" x14ac:dyDescent="0.15">
      <c r="A73" s="477" t="s">
        <v>127</v>
      </c>
      <c r="B73" s="132" t="s">
        <v>529</v>
      </c>
      <c r="C73" s="38" t="s">
        <v>535</v>
      </c>
      <c r="D73" s="132" t="s">
        <v>611</v>
      </c>
      <c r="E73" s="132" t="s">
        <v>1022</v>
      </c>
      <c r="F73" s="38">
        <v>4</v>
      </c>
      <c r="G73" s="38">
        <v>20</v>
      </c>
      <c r="H73" s="38"/>
      <c r="I73" s="211">
        <v>0</v>
      </c>
      <c r="J73" s="211">
        <v>0</v>
      </c>
      <c r="K73" s="211">
        <v>0</v>
      </c>
      <c r="L73" s="211">
        <v>0</v>
      </c>
      <c r="M73" s="211">
        <v>0</v>
      </c>
      <c r="N73" s="211">
        <v>0</v>
      </c>
      <c r="O73" s="211">
        <v>0</v>
      </c>
      <c r="P73" s="211">
        <v>0</v>
      </c>
      <c r="Q73" s="211">
        <v>0</v>
      </c>
      <c r="R73" s="211">
        <v>0</v>
      </c>
      <c r="S73" s="211">
        <v>0</v>
      </c>
      <c r="T73" s="211">
        <v>0</v>
      </c>
      <c r="U73" s="211">
        <v>0</v>
      </c>
      <c r="V73" s="211">
        <v>0</v>
      </c>
      <c r="W73" s="211">
        <v>0</v>
      </c>
      <c r="X73" s="211">
        <v>4226.5054169816076</v>
      </c>
      <c r="Y73" s="211">
        <v>0</v>
      </c>
      <c r="Z73" s="211">
        <v>7716.1968466316284</v>
      </c>
      <c r="AA73" s="211">
        <v>0</v>
      </c>
      <c r="AB73" s="211">
        <v>4636.2715298885514</v>
      </c>
      <c r="AC73" s="211">
        <v>0</v>
      </c>
      <c r="AD73" s="211">
        <v>0</v>
      </c>
      <c r="AE73" s="211">
        <v>0</v>
      </c>
      <c r="AF73" s="211">
        <v>0</v>
      </c>
      <c r="AG73" s="211">
        <v>0</v>
      </c>
      <c r="AH73" s="211">
        <v>0</v>
      </c>
      <c r="AI73" s="211">
        <v>0</v>
      </c>
      <c r="AJ73" s="211">
        <v>0</v>
      </c>
      <c r="AK73" s="211">
        <v>0</v>
      </c>
      <c r="AL73" s="211">
        <v>0</v>
      </c>
      <c r="AM73" s="211">
        <v>0</v>
      </c>
      <c r="AN73" s="211">
        <v>0</v>
      </c>
      <c r="AO73" s="211">
        <v>0</v>
      </c>
      <c r="AP73" s="211">
        <v>0</v>
      </c>
      <c r="AQ73" s="211">
        <v>0</v>
      </c>
      <c r="AR73" s="211">
        <v>0</v>
      </c>
      <c r="AS73" s="211">
        <v>0</v>
      </c>
      <c r="AT73" s="211">
        <v>0</v>
      </c>
      <c r="AU73" s="211">
        <v>0</v>
      </c>
      <c r="AV73" s="211">
        <v>0</v>
      </c>
      <c r="AW73" s="211">
        <v>0</v>
      </c>
      <c r="AX73" s="211">
        <v>0</v>
      </c>
      <c r="AY73" s="211">
        <v>0</v>
      </c>
      <c r="AZ73" s="211">
        <v>0</v>
      </c>
      <c r="BA73" s="211">
        <v>0</v>
      </c>
      <c r="BB73" s="211">
        <v>0</v>
      </c>
      <c r="BC73" s="211">
        <v>0</v>
      </c>
      <c r="BD73" s="211">
        <v>7178.9473684210525</v>
      </c>
      <c r="BE73" s="211">
        <v>0</v>
      </c>
      <c r="BF73" s="211">
        <v>0</v>
      </c>
      <c r="BG73" s="211">
        <v>22336.448598130843</v>
      </c>
      <c r="BH73" s="211">
        <v>0</v>
      </c>
      <c r="BI73" s="211">
        <v>0</v>
      </c>
      <c r="BJ73" s="211">
        <v>0</v>
      </c>
      <c r="BK73" s="211">
        <v>0</v>
      </c>
      <c r="BL73" s="211">
        <v>0</v>
      </c>
      <c r="BM73" s="211">
        <v>0</v>
      </c>
      <c r="BN73" s="211">
        <v>0</v>
      </c>
      <c r="BO73" s="211">
        <v>0</v>
      </c>
      <c r="BP73" s="211">
        <v>0</v>
      </c>
      <c r="BQ73" s="47"/>
    </row>
    <row r="74" spans="1:70" ht="16" customHeight="1" x14ac:dyDescent="0.15">
      <c r="A74" s="477" t="s">
        <v>128</v>
      </c>
      <c r="B74" s="132" t="s">
        <v>529</v>
      </c>
      <c r="C74" s="38" t="s">
        <v>535</v>
      </c>
      <c r="D74" s="132" t="s">
        <v>612</v>
      </c>
      <c r="E74" s="132" t="s">
        <v>1022</v>
      </c>
      <c r="F74" s="38">
        <v>4</v>
      </c>
      <c r="G74" s="38">
        <v>26</v>
      </c>
      <c r="H74" s="38"/>
      <c r="I74" s="211">
        <v>0</v>
      </c>
      <c r="J74" s="211">
        <v>0</v>
      </c>
      <c r="K74" s="211">
        <v>0</v>
      </c>
      <c r="L74" s="211">
        <v>0</v>
      </c>
      <c r="M74" s="211">
        <v>0</v>
      </c>
      <c r="N74" s="211">
        <v>0</v>
      </c>
      <c r="O74" s="211">
        <v>0</v>
      </c>
      <c r="P74" s="211">
        <v>0</v>
      </c>
      <c r="Q74" s="211">
        <v>0</v>
      </c>
      <c r="R74" s="211">
        <v>0</v>
      </c>
      <c r="S74" s="211">
        <v>0</v>
      </c>
      <c r="T74" s="211">
        <v>0</v>
      </c>
      <c r="U74" s="211">
        <v>0</v>
      </c>
      <c r="V74" s="211">
        <v>0</v>
      </c>
      <c r="W74" s="211">
        <v>0</v>
      </c>
      <c r="X74" s="211">
        <v>0</v>
      </c>
      <c r="Y74" s="211">
        <v>0</v>
      </c>
      <c r="Z74" s="211">
        <v>0</v>
      </c>
      <c r="AA74" s="211">
        <v>0</v>
      </c>
      <c r="AB74" s="211">
        <v>0</v>
      </c>
      <c r="AC74" s="211">
        <v>0</v>
      </c>
      <c r="AD74" s="211">
        <v>8497.6076555023919</v>
      </c>
      <c r="AE74" s="211">
        <v>19982.158786797503</v>
      </c>
      <c r="AF74" s="211">
        <v>4615.3846153846152</v>
      </c>
      <c r="AG74" s="211">
        <v>0</v>
      </c>
      <c r="AH74" s="211">
        <v>0</v>
      </c>
      <c r="AI74" s="211">
        <v>0</v>
      </c>
      <c r="AJ74" s="211">
        <v>0</v>
      </c>
      <c r="AK74" s="211">
        <v>0</v>
      </c>
      <c r="AL74" s="211">
        <v>0</v>
      </c>
      <c r="AM74" s="211">
        <v>0</v>
      </c>
      <c r="AN74" s="211">
        <v>0</v>
      </c>
      <c r="AO74" s="211">
        <v>0</v>
      </c>
      <c r="AP74" s="211">
        <v>0</v>
      </c>
      <c r="AQ74" s="211">
        <v>0</v>
      </c>
      <c r="AR74" s="211">
        <v>0</v>
      </c>
      <c r="AS74" s="211">
        <v>0</v>
      </c>
      <c r="AT74" s="211">
        <v>0</v>
      </c>
      <c r="AU74" s="211">
        <v>0</v>
      </c>
      <c r="AV74" s="211">
        <v>0</v>
      </c>
      <c r="AW74" s="211">
        <v>0</v>
      </c>
      <c r="AX74" s="211">
        <v>0</v>
      </c>
      <c r="AY74" s="211">
        <v>0</v>
      </c>
      <c r="AZ74" s="211">
        <v>7878.7878787878799</v>
      </c>
      <c r="BA74" s="211">
        <v>0</v>
      </c>
      <c r="BB74" s="211">
        <v>0</v>
      </c>
      <c r="BC74" s="211">
        <v>0</v>
      </c>
      <c r="BD74" s="211">
        <v>0</v>
      </c>
      <c r="BE74" s="211">
        <v>0</v>
      </c>
      <c r="BF74" s="211">
        <v>0</v>
      </c>
      <c r="BG74" s="211">
        <v>0</v>
      </c>
      <c r="BH74" s="211">
        <v>0</v>
      </c>
      <c r="BI74" s="211">
        <v>0</v>
      </c>
      <c r="BJ74" s="211">
        <v>0</v>
      </c>
      <c r="BK74" s="211">
        <v>0</v>
      </c>
      <c r="BL74" s="211">
        <v>0</v>
      </c>
      <c r="BM74" s="211">
        <v>0</v>
      </c>
      <c r="BN74" s="211">
        <v>0</v>
      </c>
      <c r="BO74" s="211">
        <v>0</v>
      </c>
      <c r="BP74" s="211">
        <v>0</v>
      </c>
      <c r="BQ74" s="47"/>
    </row>
    <row r="75" spans="1:70" ht="16" customHeight="1" x14ac:dyDescent="0.15">
      <c r="A75" s="134" t="s">
        <v>80</v>
      </c>
      <c r="B75" s="149" t="s">
        <v>529</v>
      </c>
      <c r="C75" s="149" t="s">
        <v>233</v>
      </c>
      <c r="D75" s="149" t="s">
        <v>552</v>
      </c>
      <c r="E75" s="149" t="s">
        <v>1029</v>
      </c>
      <c r="F75" s="38">
        <v>5.5</v>
      </c>
      <c r="G75" s="38">
        <v>5.5</v>
      </c>
      <c r="H75" s="38"/>
      <c r="I75" s="211">
        <v>30411.750769959723</v>
      </c>
      <c r="J75" s="211">
        <v>22002.554278416348</v>
      </c>
      <c r="K75" s="211">
        <v>15400.352733686066</v>
      </c>
      <c r="L75" s="211">
        <v>16467.205750224617</v>
      </c>
      <c r="M75" s="211">
        <v>7873.0158730158737</v>
      </c>
      <c r="N75" s="211">
        <v>10789.115646258506</v>
      </c>
      <c r="O75" s="211">
        <v>7064.9350649350663</v>
      </c>
      <c r="P75" s="211">
        <v>30176.366843033509</v>
      </c>
      <c r="Q75" s="211">
        <v>32942.355889724313</v>
      </c>
      <c r="R75" s="211">
        <v>40103.896103896113</v>
      </c>
      <c r="S75" s="211">
        <v>51309.631544925673</v>
      </c>
      <c r="T75" s="211">
        <v>40093.294460641395</v>
      </c>
      <c r="U75" s="211">
        <v>36456.52593021014</v>
      </c>
      <c r="V75" s="211">
        <v>70387.129210658633</v>
      </c>
      <c r="W75" s="211">
        <v>57307.189542483662</v>
      </c>
      <c r="X75" s="211">
        <v>51870.748299319726</v>
      </c>
      <c r="Y75" s="211">
        <v>56227.891156462589</v>
      </c>
      <c r="Z75" s="211">
        <v>33098.423315814623</v>
      </c>
      <c r="AA75" s="211">
        <v>43871.720116618075</v>
      </c>
      <c r="AB75" s="211">
        <v>34139.817629179335</v>
      </c>
      <c r="AC75" s="211">
        <v>99908.172635445386</v>
      </c>
      <c r="AD75" s="211">
        <v>27100.478468899521</v>
      </c>
      <c r="AE75" s="211">
        <v>29735.355337496279</v>
      </c>
      <c r="AF75" s="211">
        <v>14769.230769230766</v>
      </c>
      <c r="AG75" s="211">
        <v>26920.75471698113</v>
      </c>
      <c r="AH75" s="211">
        <v>49026.415094339623</v>
      </c>
      <c r="AI75" s="211">
        <v>29062.96296296296</v>
      </c>
      <c r="AJ75" s="211">
        <v>13195.91836734694</v>
      </c>
      <c r="AK75" s="211">
        <v>25271.428571428569</v>
      </c>
      <c r="AL75" s="211">
        <v>69972.797656413473</v>
      </c>
      <c r="AM75" s="211">
        <v>217800.71456927355</v>
      </c>
      <c r="AN75" s="211">
        <v>158658.39243498817</v>
      </c>
      <c r="AO75" s="211">
        <v>164411.63003663003</v>
      </c>
      <c r="AP75" s="211">
        <v>118366.66666666664</v>
      </c>
      <c r="AQ75" s="211">
        <v>117041.66666666666</v>
      </c>
      <c r="AR75" s="211">
        <v>95333.333333333343</v>
      </c>
      <c r="AS75" s="211">
        <v>155685.13119533527</v>
      </c>
      <c r="AT75" s="211">
        <v>59940.059940059946</v>
      </c>
      <c r="AU75" s="211">
        <v>63717.996289424867</v>
      </c>
      <c r="AV75" s="211">
        <v>127833.33333333333</v>
      </c>
      <c r="AW75" s="211">
        <v>621403.50877192977</v>
      </c>
      <c r="AX75" s="211">
        <v>29426.222561234001</v>
      </c>
      <c r="AY75" s="211">
        <v>26580.656185919346</v>
      </c>
      <c r="AZ75" s="211">
        <v>21616.161616161618</v>
      </c>
      <c r="BA75" s="211">
        <v>42148.760330578509</v>
      </c>
      <c r="BB75" s="211">
        <v>31792.207792207795</v>
      </c>
      <c r="BC75" s="211">
        <v>20032.738095238095</v>
      </c>
      <c r="BD75" s="211">
        <v>51642.105263157893</v>
      </c>
      <c r="BE75" s="211">
        <v>20804.953560371516</v>
      </c>
      <c r="BF75" s="211">
        <v>27913.533834586466</v>
      </c>
      <c r="BG75" s="211">
        <v>238255.45171339565</v>
      </c>
      <c r="BH75" s="211">
        <v>176657.68194070077</v>
      </c>
      <c r="BI75" s="211">
        <v>167012.68742791234</v>
      </c>
      <c r="BJ75" s="211">
        <v>254938.27160493832</v>
      </c>
      <c r="BK75" s="211">
        <v>207272.72727272726</v>
      </c>
      <c r="BL75" s="211">
        <v>183213.11475409838</v>
      </c>
      <c r="BM75" s="211">
        <v>245875.70621468924</v>
      </c>
      <c r="BN75" s="211">
        <v>122566.03773584904</v>
      </c>
      <c r="BO75" s="211">
        <v>118642.53393665157</v>
      </c>
      <c r="BP75" s="211">
        <v>117473.68421052632</v>
      </c>
      <c r="BQ75" s="47"/>
    </row>
    <row r="76" spans="1:70" ht="16" customHeight="1" x14ac:dyDescent="0.15">
      <c r="A76" s="484" t="s">
        <v>81</v>
      </c>
      <c r="B76" s="485" t="s">
        <v>529</v>
      </c>
      <c r="C76" s="485" t="s">
        <v>233</v>
      </c>
      <c r="D76" s="485" t="s">
        <v>553</v>
      </c>
      <c r="E76" s="149" t="s">
        <v>1029</v>
      </c>
      <c r="F76" s="482">
        <v>9.5</v>
      </c>
      <c r="G76" s="482">
        <v>9.5</v>
      </c>
      <c r="H76" s="482"/>
      <c r="I76" s="211">
        <v>6210.8505093579715</v>
      </c>
      <c r="J76" s="211">
        <v>3767.5606641123886</v>
      </c>
      <c r="K76" s="211">
        <v>1456.7901234567901</v>
      </c>
      <c r="L76" s="211">
        <v>3543.5759209344114</v>
      </c>
      <c r="M76" s="211">
        <v>2071.8462823725986</v>
      </c>
      <c r="N76" s="211">
        <v>2282.3129251700684</v>
      </c>
      <c r="O76" s="211">
        <v>1454.5454545454547</v>
      </c>
      <c r="P76" s="211">
        <v>7492.063492063492</v>
      </c>
      <c r="Q76" s="211">
        <v>6837.0927318295753</v>
      </c>
      <c r="R76" s="211">
        <v>6025.9740259740274</v>
      </c>
      <c r="S76" s="211">
        <v>13145.442792501617</v>
      </c>
      <c r="T76" s="211">
        <v>2938.7755102040815</v>
      </c>
      <c r="U76" s="211">
        <v>3585.8877964141125</v>
      </c>
      <c r="V76" s="211">
        <v>2815.4851684263444</v>
      </c>
      <c r="W76" s="211">
        <v>2300.6535947712418</v>
      </c>
      <c r="X76" s="211">
        <v>4802.847064751827</v>
      </c>
      <c r="Y76" s="211">
        <v>2904.761904761905</v>
      </c>
      <c r="Z76" s="211">
        <v>1421.4046822742475</v>
      </c>
      <c r="AA76" s="211">
        <v>4198.2507288629731</v>
      </c>
      <c r="AB76" s="211">
        <v>4214.7922998986833</v>
      </c>
      <c r="AC76" s="211">
        <v>94031.22130394858</v>
      </c>
      <c r="AD76" s="211">
        <v>8727.2727272727261</v>
      </c>
      <c r="AE76" s="211">
        <v>3092.4769550996134</v>
      </c>
      <c r="AF76" s="211">
        <v>3923.0769230769224</v>
      </c>
      <c r="AG76" s="211">
        <v>3501.8867924528299</v>
      </c>
      <c r="AH76" s="211">
        <v>2334.5911949685537</v>
      </c>
      <c r="AI76" s="211">
        <v>874.07407407407402</v>
      </c>
      <c r="AJ76" s="211">
        <v>1991.8367346938776</v>
      </c>
      <c r="AK76" s="211">
        <v>580.95238095238085</v>
      </c>
      <c r="AL76" s="211">
        <v>5021.9711236660387</v>
      </c>
      <c r="AM76" s="211">
        <v>57512.534368429566</v>
      </c>
      <c r="AN76" s="211">
        <v>13587.15938783128</v>
      </c>
      <c r="AO76" s="211">
        <v>2905.7017543859647</v>
      </c>
      <c r="AP76" s="211">
        <v>3719.2982456140353</v>
      </c>
      <c r="AQ76" s="211">
        <v>3254.385964912281</v>
      </c>
      <c r="AR76" s="211">
        <v>8580</v>
      </c>
      <c r="AS76" s="211">
        <v>5800.2148227712132</v>
      </c>
      <c r="AT76" s="211">
        <v>2972.0279720279727</v>
      </c>
      <c r="AU76" s="211">
        <v>4007.4211502782937</v>
      </c>
      <c r="AV76" s="211">
        <v>9833.3333333333321</v>
      </c>
      <c r="AW76" s="211">
        <v>0</v>
      </c>
      <c r="AX76" s="211">
        <v>4028.5899935022744</v>
      </c>
      <c r="AY76" s="211">
        <v>2676.3776763776764</v>
      </c>
      <c r="AZ76" s="211">
        <v>8888.8888888888887</v>
      </c>
      <c r="BA76" s="211">
        <v>1716.4653528289894</v>
      </c>
      <c r="BB76" s="211">
        <v>1870.1298701298704</v>
      </c>
      <c r="BC76" s="211">
        <v>2366.0714285714284</v>
      </c>
      <c r="BD76" s="211">
        <v>8105.2631578947367</v>
      </c>
      <c r="BE76" s="211">
        <v>4392.1568627450979</v>
      </c>
      <c r="BF76" s="211">
        <v>8511.9047619047633</v>
      </c>
      <c r="BG76" s="211">
        <v>119127.72585669783</v>
      </c>
      <c r="BH76" s="211">
        <v>23450.134770889483</v>
      </c>
      <c r="BI76" s="211">
        <v>18454.440599769321</v>
      </c>
      <c r="BJ76" s="211">
        <v>23268.175582990396</v>
      </c>
      <c r="BK76" s="211">
        <v>10765.55023923445</v>
      </c>
      <c r="BL76" s="211">
        <v>24043.715846994543</v>
      </c>
      <c r="BM76" s="211">
        <v>49265.536723163837</v>
      </c>
      <c r="BN76" s="211">
        <v>40490.566037735836</v>
      </c>
      <c r="BO76" s="211">
        <v>78665.158371040714</v>
      </c>
      <c r="BP76" s="211">
        <v>35010.964912280702</v>
      </c>
      <c r="BQ76" s="47"/>
    </row>
    <row r="77" spans="1:70" s="37" customFormat="1" ht="16" customHeight="1" x14ac:dyDescent="0.15">
      <c r="A77" s="134" t="s">
        <v>82</v>
      </c>
      <c r="B77" s="485" t="s">
        <v>529</v>
      </c>
      <c r="C77" s="485" t="s">
        <v>233</v>
      </c>
      <c r="D77" s="485" t="s">
        <v>554</v>
      </c>
      <c r="E77" s="149" t="s">
        <v>1029</v>
      </c>
      <c r="F77" s="38">
        <v>14</v>
      </c>
      <c r="G77" s="38">
        <v>14</v>
      </c>
      <c r="H77" s="38"/>
      <c r="I77" s="211">
        <v>0</v>
      </c>
      <c r="J77" s="211">
        <v>0</v>
      </c>
      <c r="K77" s="211">
        <v>0</v>
      </c>
      <c r="L77" s="211">
        <v>0</v>
      </c>
      <c r="M77" s="211">
        <v>0</v>
      </c>
      <c r="N77" s="211">
        <v>0</v>
      </c>
      <c r="O77" s="211">
        <v>0</v>
      </c>
      <c r="P77" s="211">
        <v>832.45149911816577</v>
      </c>
      <c r="Q77" s="211">
        <v>0</v>
      </c>
      <c r="R77" s="211">
        <v>831.16883116883139</v>
      </c>
      <c r="S77" s="211">
        <v>5300.5817711700074</v>
      </c>
      <c r="T77" s="211">
        <v>0</v>
      </c>
      <c r="U77" s="211">
        <v>0</v>
      </c>
      <c r="V77" s="211">
        <v>0</v>
      </c>
      <c r="W77" s="211">
        <v>0</v>
      </c>
      <c r="X77" s="211">
        <v>0</v>
      </c>
      <c r="Y77" s="211">
        <v>0</v>
      </c>
      <c r="Z77" s="211">
        <v>0</v>
      </c>
      <c r="AA77" s="211">
        <v>0</v>
      </c>
      <c r="AB77" s="211">
        <v>0</v>
      </c>
      <c r="AC77" s="211">
        <v>31343.740434649524</v>
      </c>
      <c r="AD77" s="211">
        <v>0</v>
      </c>
      <c r="AE77" s="211">
        <v>0</v>
      </c>
      <c r="AF77" s="211">
        <v>0</v>
      </c>
      <c r="AG77" s="211">
        <v>0</v>
      </c>
      <c r="AH77" s="211">
        <v>0</v>
      </c>
      <c r="AI77" s="211">
        <v>0</v>
      </c>
      <c r="AJ77" s="211">
        <v>0</v>
      </c>
      <c r="AK77" s="211">
        <v>0</v>
      </c>
      <c r="AL77" s="211">
        <v>0</v>
      </c>
      <c r="AM77" s="211">
        <v>0</v>
      </c>
      <c r="AN77" s="211">
        <v>727.88353863381849</v>
      </c>
      <c r="AO77" s="211">
        <v>0</v>
      </c>
      <c r="AP77" s="211">
        <v>0</v>
      </c>
      <c r="AQ77" s="211">
        <v>1859.6491228070176</v>
      </c>
      <c r="AR77" s="211">
        <v>1539.9999999999998</v>
      </c>
      <c r="AS77" s="211">
        <v>644.46831364124591</v>
      </c>
      <c r="AT77" s="211">
        <v>0</v>
      </c>
      <c r="AU77" s="211">
        <v>0</v>
      </c>
      <c r="AV77" s="211">
        <v>0</v>
      </c>
      <c r="AW77" s="211">
        <v>0</v>
      </c>
      <c r="AX77" s="211">
        <v>0</v>
      </c>
      <c r="AY77" s="211">
        <v>267.63776763776764</v>
      </c>
      <c r="AZ77" s="211">
        <v>2626.2626262626268</v>
      </c>
      <c r="BA77" s="211">
        <v>953.59186268277188</v>
      </c>
      <c r="BB77" s="211">
        <v>311.68831168831173</v>
      </c>
      <c r="BC77" s="211">
        <v>630.95238095238096</v>
      </c>
      <c r="BD77" s="211">
        <v>231.57894736842104</v>
      </c>
      <c r="BE77" s="211">
        <v>0</v>
      </c>
      <c r="BF77" s="211">
        <v>0</v>
      </c>
      <c r="BG77" s="211">
        <v>74454.828660436135</v>
      </c>
      <c r="BH77" s="211">
        <v>9380.0539083557942</v>
      </c>
      <c r="BI77" s="211">
        <v>8304.498269896194</v>
      </c>
      <c r="BJ77" s="211">
        <v>16186.556927297666</v>
      </c>
      <c r="BK77" s="211">
        <v>7177.0334928229659</v>
      </c>
      <c r="BL77" s="211">
        <v>14907.103825136614</v>
      </c>
      <c r="BM77" s="211">
        <v>2711.8644067796613</v>
      </c>
      <c r="BN77" s="211">
        <v>13132.07547169811</v>
      </c>
      <c r="BO77" s="211">
        <v>12895.927601809954</v>
      </c>
      <c r="BP77" s="211">
        <v>10197.368421052632</v>
      </c>
      <c r="BQ77" s="47"/>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5B61-C832-834A-AD0A-C692C2671D13}">
  <dimension ref="A1:BT304"/>
  <sheetViews>
    <sheetView topLeftCell="AV1" zoomScale="110" zoomScaleNormal="110" workbookViewId="0">
      <selection activeCell="BD13" sqref="BD13"/>
    </sheetView>
  </sheetViews>
  <sheetFormatPr baseColWidth="10" defaultRowHeight="13" x14ac:dyDescent="0.15"/>
  <cols>
    <col min="1" max="1" width="32.33203125" bestFit="1" customWidth="1"/>
    <col min="2" max="2" width="12.83203125" customWidth="1"/>
    <col min="3" max="3" width="13" customWidth="1"/>
    <col min="4" max="4" width="10.33203125" customWidth="1"/>
    <col min="5" max="5" width="17.6640625" customWidth="1"/>
    <col min="6" max="6" width="9.6640625" customWidth="1"/>
    <col min="10" max="10" width="10.83203125" style="183"/>
    <col min="11" max="11" width="16.6640625" customWidth="1"/>
    <col min="12" max="14" width="12.6640625" bestFit="1" customWidth="1"/>
    <col min="15" max="15" width="13.6640625" bestFit="1" customWidth="1"/>
    <col min="16" max="16" width="12.6640625" bestFit="1" customWidth="1"/>
    <col min="17" max="17" width="13.6640625" bestFit="1" customWidth="1"/>
    <col min="18" max="24" width="12.6640625" bestFit="1" customWidth="1"/>
    <col min="25" max="25" width="13.6640625" bestFit="1" customWidth="1"/>
    <col min="26" max="32" width="12.6640625" bestFit="1" customWidth="1"/>
    <col min="33" max="33" width="14.6640625" bestFit="1" customWidth="1"/>
    <col min="34" max="34" width="12.6640625" bestFit="1" customWidth="1"/>
    <col min="35" max="35" width="13.6640625" bestFit="1" customWidth="1"/>
    <col min="36" max="36" width="12.6640625" bestFit="1" customWidth="1"/>
    <col min="37" max="41" width="13.6640625" bestFit="1" customWidth="1"/>
    <col min="42" max="51" width="12.6640625" bestFit="1" customWidth="1"/>
    <col min="52" max="52" width="13.6640625" bestFit="1" customWidth="1"/>
    <col min="53" max="53" width="14.6640625" bestFit="1" customWidth="1"/>
    <col min="54" max="54" width="12.6640625" bestFit="1" customWidth="1"/>
    <col min="55" max="60" width="13.6640625" bestFit="1" customWidth="1"/>
    <col min="61" max="61" width="14.6640625" bestFit="1" customWidth="1"/>
    <col min="62" max="62" width="12.6640625" bestFit="1" customWidth="1"/>
    <col min="63" max="63" width="13.6640625" bestFit="1" customWidth="1"/>
    <col min="64" max="64" width="12.6640625" bestFit="1" customWidth="1"/>
    <col min="65" max="65" width="13.6640625" bestFit="1" customWidth="1"/>
    <col min="66" max="66" width="12.6640625" bestFit="1" customWidth="1"/>
    <col min="67" max="71" width="13.6640625" bestFit="1" customWidth="1"/>
  </cols>
  <sheetData>
    <row r="1" spans="1:72" s="2" customFormat="1" ht="16" customHeight="1" x14ac:dyDescent="0.2">
      <c r="A1" s="1" t="s">
        <v>1124</v>
      </c>
    </row>
    <row r="2" spans="1:72" s="2" customFormat="1" ht="16" customHeight="1" x14ac:dyDescent="0.15">
      <c r="A2" s="3" t="s">
        <v>0</v>
      </c>
      <c r="B2" s="4"/>
      <c r="C2" s="5"/>
      <c r="D2" s="5"/>
      <c r="E2" s="5"/>
      <c r="F2" s="5"/>
      <c r="G2" s="5"/>
      <c r="H2" s="5"/>
      <c r="I2" s="5"/>
      <c r="J2" s="5"/>
      <c r="K2" s="5"/>
      <c r="L2" s="5"/>
      <c r="M2" s="5"/>
      <c r="N2" s="5"/>
      <c r="O2" s="5"/>
      <c r="P2" s="5"/>
      <c r="Q2" s="5"/>
      <c r="R2" s="5"/>
      <c r="S2" s="5"/>
      <c r="T2" s="5"/>
      <c r="U2" s="5"/>
      <c r="V2" s="5"/>
    </row>
    <row r="3" spans="1:72" s="2" customFormat="1" ht="16" customHeight="1" x14ac:dyDescent="0.15">
      <c r="A3" s="9" t="s">
        <v>3</v>
      </c>
      <c r="B3" s="10"/>
      <c r="C3" s="10"/>
      <c r="L3" s="12">
        <v>43711</v>
      </c>
      <c r="M3" s="12">
        <v>44444</v>
      </c>
      <c r="N3" s="12">
        <v>44444</v>
      </c>
      <c r="O3" s="12">
        <v>44444</v>
      </c>
      <c r="P3" s="12">
        <v>44444</v>
      </c>
      <c r="Q3" s="12">
        <v>44444</v>
      </c>
      <c r="R3" s="12">
        <v>44444</v>
      </c>
      <c r="S3" s="12">
        <v>44443</v>
      </c>
      <c r="T3" s="12">
        <v>44443</v>
      </c>
      <c r="U3" s="12">
        <v>44443</v>
      </c>
      <c r="V3" s="12">
        <v>43676</v>
      </c>
      <c r="W3" s="12">
        <v>43678</v>
      </c>
      <c r="X3" s="12">
        <v>43678</v>
      </c>
      <c r="Y3" s="12">
        <v>43678</v>
      </c>
      <c r="Z3" s="12">
        <v>43678</v>
      </c>
      <c r="AA3" s="12">
        <v>43678</v>
      </c>
      <c r="AB3" s="12">
        <v>43678</v>
      </c>
      <c r="AC3" s="12">
        <v>43677</v>
      </c>
      <c r="AD3" s="12">
        <v>43677</v>
      </c>
      <c r="AE3" s="12">
        <v>43677</v>
      </c>
      <c r="AF3" s="10">
        <v>43695</v>
      </c>
      <c r="AG3" s="10">
        <v>43697</v>
      </c>
      <c r="AH3" s="10">
        <v>43697</v>
      </c>
      <c r="AI3" s="10">
        <v>43697</v>
      </c>
      <c r="AJ3" s="10">
        <v>43697</v>
      </c>
      <c r="AK3" s="10">
        <v>43697</v>
      </c>
      <c r="AL3" s="10">
        <v>43697</v>
      </c>
      <c r="AM3" s="10">
        <v>43696</v>
      </c>
      <c r="AN3" s="10">
        <v>43696</v>
      </c>
      <c r="AO3" s="10">
        <v>43696</v>
      </c>
      <c r="AP3" s="10">
        <v>43690</v>
      </c>
      <c r="AQ3" s="10">
        <v>43692</v>
      </c>
      <c r="AR3" s="10">
        <v>43692</v>
      </c>
      <c r="AS3" s="10">
        <v>43692</v>
      </c>
      <c r="AT3" s="10">
        <v>43692</v>
      </c>
      <c r="AU3" s="10">
        <v>43692</v>
      </c>
      <c r="AV3" s="10">
        <v>43692</v>
      </c>
      <c r="AW3" s="10">
        <v>43692</v>
      </c>
      <c r="AX3" s="10">
        <v>43692</v>
      </c>
      <c r="AY3" s="10">
        <v>43692</v>
      </c>
      <c r="AZ3" s="10">
        <v>43669</v>
      </c>
      <c r="BA3" s="10">
        <v>43671</v>
      </c>
      <c r="BB3" s="10">
        <v>43671</v>
      </c>
      <c r="BC3" s="10">
        <v>43671</v>
      </c>
      <c r="BD3" s="10">
        <v>43671</v>
      </c>
      <c r="BE3" s="10">
        <v>43671</v>
      </c>
      <c r="BF3" s="10">
        <v>43671</v>
      </c>
      <c r="BG3" s="10">
        <v>43670</v>
      </c>
      <c r="BH3" s="10">
        <v>43670</v>
      </c>
      <c r="BI3" s="10">
        <v>43670</v>
      </c>
      <c r="BJ3" s="10">
        <v>43725</v>
      </c>
      <c r="BK3" s="10">
        <v>43727</v>
      </c>
      <c r="BL3" s="10">
        <v>43727</v>
      </c>
      <c r="BM3" s="10">
        <v>43727</v>
      </c>
      <c r="BN3" s="10">
        <v>43727</v>
      </c>
      <c r="BO3" s="10">
        <v>43727</v>
      </c>
      <c r="BP3" s="10">
        <v>43727</v>
      </c>
      <c r="BQ3" s="10">
        <v>43726</v>
      </c>
      <c r="BR3" s="10">
        <v>43726</v>
      </c>
      <c r="BS3" s="10">
        <v>43726</v>
      </c>
    </row>
    <row r="4" spans="1:72" s="2" customFormat="1" ht="16" customHeight="1" x14ac:dyDescent="0.15">
      <c r="A4" s="13" t="s">
        <v>5</v>
      </c>
      <c r="B4" s="17"/>
      <c r="C4" s="17"/>
      <c r="L4" s="19" t="s">
        <v>57</v>
      </c>
      <c r="M4" s="19" t="s">
        <v>58</v>
      </c>
      <c r="N4" s="19" t="s">
        <v>59</v>
      </c>
      <c r="O4" s="19" t="s">
        <v>60</v>
      </c>
      <c r="P4" s="19" t="s">
        <v>61</v>
      </c>
      <c r="Q4" s="19" t="s">
        <v>62</v>
      </c>
      <c r="R4" s="19" t="s">
        <v>63</v>
      </c>
      <c r="S4" s="19" t="s">
        <v>64</v>
      </c>
      <c r="T4" s="19" t="s">
        <v>65</v>
      </c>
      <c r="U4" s="19" t="s">
        <v>66</v>
      </c>
      <c r="V4" s="19" t="s">
        <v>47</v>
      </c>
      <c r="W4" s="19" t="s">
        <v>48</v>
      </c>
      <c r="X4" s="19" t="s">
        <v>49</v>
      </c>
      <c r="Y4" s="19" t="s">
        <v>50</v>
      </c>
      <c r="Z4" s="19" t="s">
        <v>51</v>
      </c>
      <c r="AA4" s="19" t="s">
        <v>52</v>
      </c>
      <c r="AB4" s="19" t="s">
        <v>53</v>
      </c>
      <c r="AC4" s="19" t="s">
        <v>54</v>
      </c>
      <c r="AD4" s="19" t="s">
        <v>55</v>
      </c>
      <c r="AE4" s="19" t="s">
        <v>56</v>
      </c>
      <c r="AF4" s="17" t="s">
        <v>37</v>
      </c>
      <c r="AG4" s="17" t="s">
        <v>38</v>
      </c>
      <c r="AH4" s="17" t="s">
        <v>39</v>
      </c>
      <c r="AI4" s="17" t="s">
        <v>40</v>
      </c>
      <c r="AJ4" s="17" t="s">
        <v>41</v>
      </c>
      <c r="AK4" s="17" t="s">
        <v>42</v>
      </c>
      <c r="AL4" s="17" t="s">
        <v>43</v>
      </c>
      <c r="AM4" s="17" t="s">
        <v>44</v>
      </c>
      <c r="AN4" s="17" t="s">
        <v>45</v>
      </c>
      <c r="AO4" s="17" t="s">
        <v>46</v>
      </c>
      <c r="AP4" s="17" t="s">
        <v>27</v>
      </c>
      <c r="AQ4" s="17" t="s">
        <v>28</v>
      </c>
      <c r="AR4" s="17" t="s">
        <v>29</v>
      </c>
      <c r="AS4" s="17" t="s">
        <v>30</v>
      </c>
      <c r="AT4" s="17" t="s">
        <v>31</v>
      </c>
      <c r="AU4" s="17" t="s">
        <v>32</v>
      </c>
      <c r="AV4" s="17" t="s">
        <v>33</v>
      </c>
      <c r="AW4" s="17" t="s">
        <v>34</v>
      </c>
      <c r="AX4" s="17" t="s">
        <v>35</v>
      </c>
      <c r="AY4" s="17" t="s">
        <v>36</v>
      </c>
      <c r="AZ4" s="17" t="s">
        <v>17</v>
      </c>
      <c r="BA4" s="17" t="s">
        <v>18</v>
      </c>
      <c r="BB4" s="17" t="s">
        <v>19</v>
      </c>
      <c r="BC4" s="17" t="s">
        <v>20</v>
      </c>
      <c r="BD4" s="17" t="s">
        <v>21</v>
      </c>
      <c r="BE4" s="17" t="s">
        <v>22</v>
      </c>
      <c r="BF4" s="17" t="s">
        <v>23</v>
      </c>
      <c r="BG4" s="17" t="s">
        <v>24</v>
      </c>
      <c r="BH4" s="17" t="s">
        <v>25</v>
      </c>
      <c r="BI4" s="17" t="s">
        <v>26</v>
      </c>
      <c r="BJ4" s="17" t="s">
        <v>6</v>
      </c>
      <c r="BK4" s="17" t="s">
        <v>7</v>
      </c>
      <c r="BL4" s="17" t="s">
        <v>8</v>
      </c>
      <c r="BM4" s="17" t="s">
        <v>10</v>
      </c>
      <c r="BN4" s="17" t="s">
        <v>11</v>
      </c>
      <c r="BO4" s="17" t="s">
        <v>12</v>
      </c>
      <c r="BP4" s="17" t="s">
        <v>13</v>
      </c>
      <c r="BQ4" s="17" t="s">
        <v>14</v>
      </c>
      <c r="BR4" s="17" t="s">
        <v>15</v>
      </c>
      <c r="BS4" s="17" t="s">
        <v>16</v>
      </c>
    </row>
    <row r="5" spans="1:72" s="2" customFormat="1" ht="16" customHeight="1" x14ac:dyDescent="0.15">
      <c r="A5" s="13" t="s">
        <v>67</v>
      </c>
      <c r="B5" s="20"/>
      <c r="C5" s="20"/>
      <c r="L5" s="22">
        <f>(226-25)/226</f>
        <v>0.88938053097345138</v>
      </c>
      <c r="M5" s="22">
        <f>(59-5)/59</f>
        <v>0.9152542372881356</v>
      </c>
      <c r="N5" s="22">
        <f>(59-5)/59</f>
        <v>0.9152542372881356</v>
      </c>
      <c r="O5" s="22">
        <f>(58-5)/58</f>
        <v>0.91379310344827591</v>
      </c>
      <c r="P5" s="22">
        <f>(62-5)/62</f>
        <v>0.91935483870967738</v>
      </c>
      <c r="Q5" s="22">
        <f>(61-5)/61</f>
        <v>0.91803278688524592</v>
      </c>
      <c r="R5" s="22">
        <f>(60-5)/60</f>
        <v>0.91666666666666663</v>
      </c>
      <c r="S5" s="22">
        <f>(59-5)/59</f>
        <v>0.9152542372881356</v>
      </c>
      <c r="T5" s="22">
        <f>(62-5)/62</f>
        <v>0.91935483870967738</v>
      </c>
      <c r="U5" s="22">
        <f>(60-5)/60</f>
        <v>0.91666666666666663</v>
      </c>
      <c r="V5" s="20">
        <f>(246-25)/246</f>
        <v>0.89837398373983735</v>
      </c>
      <c r="W5" s="20">
        <f>(54-5)/54</f>
        <v>0.90740740740740744</v>
      </c>
      <c r="X5" s="22">
        <f>(62-5)/62</f>
        <v>0.91935483870967738</v>
      </c>
      <c r="Y5" s="22">
        <f>(56-5)/56</f>
        <v>0.9107142857142857</v>
      </c>
      <c r="Z5" s="22">
        <f>(56-5)/56</f>
        <v>0.9107142857142857</v>
      </c>
      <c r="AA5" s="22">
        <f>(61-5)/61</f>
        <v>0.91803278688524592</v>
      </c>
      <c r="AB5" s="22">
        <f>(61-5)/61</f>
        <v>0.91803278688524592</v>
      </c>
      <c r="AC5" s="22">
        <f>(51-5)/51</f>
        <v>0.90196078431372551</v>
      </c>
      <c r="AD5" s="22">
        <f>(54-5)/54</f>
        <v>0.90740740740740744</v>
      </c>
      <c r="AE5" s="22">
        <f>(52-5)/52</f>
        <v>0.90384615384615385</v>
      </c>
      <c r="AF5" s="20">
        <f>(256-25)/256</f>
        <v>0.90234375</v>
      </c>
      <c r="AG5" s="20">
        <f>(60-5)/60</f>
        <v>0.91666666666666663</v>
      </c>
      <c r="AH5" s="20">
        <f>(64-5)/64</f>
        <v>0.921875</v>
      </c>
      <c r="AI5" s="20">
        <f>(57-5)/57</f>
        <v>0.91228070175438591</v>
      </c>
      <c r="AJ5" s="20">
        <f>(58-5)/58</f>
        <v>0.91379310344827591</v>
      </c>
      <c r="AK5" s="20">
        <f>(58-5)/58</f>
        <v>0.91379310344827591</v>
      </c>
      <c r="AL5" s="20">
        <f>(59-5)/59</f>
        <v>0.9152542372881356</v>
      </c>
      <c r="AM5" s="20">
        <f>(61-5)/61</f>
        <v>0.91803278688524592</v>
      </c>
      <c r="AN5" s="20">
        <f>(61-5)/61</f>
        <v>0.91803278688524592</v>
      </c>
      <c r="AO5" s="20">
        <f>(64-5)/64</f>
        <v>0.921875</v>
      </c>
      <c r="AP5" s="20">
        <f>(254-25)/254</f>
        <v>0.90157480314960625</v>
      </c>
      <c r="AQ5" s="20">
        <f>(52-5)/52</f>
        <v>0.90384615384615385</v>
      </c>
      <c r="AR5" s="20">
        <f>(53-5)/53</f>
        <v>0.90566037735849059</v>
      </c>
      <c r="AS5" s="20">
        <f>(53-5)/53</f>
        <v>0.90566037735849059</v>
      </c>
      <c r="AT5" s="20">
        <f>(53-5)/53</f>
        <v>0.90566037735849059</v>
      </c>
      <c r="AU5" s="20">
        <f>(55-5)/55</f>
        <v>0.90909090909090906</v>
      </c>
      <c r="AV5" s="20">
        <f>(54-5)/54</f>
        <v>0.90740740740740744</v>
      </c>
      <c r="AW5" s="20">
        <f>(60-5)/60</f>
        <v>0.91666666666666663</v>
      </c>
      <c r="AX5" s="20">
        <f>(54-5)/54</f>
        <v>0.90740740740740744</v>
      </c>
      <c r="AY5" s="20">
        <f>(59-5)/59</f>
        <v>0.9152542372881356</v>
      </c>
      <c r="AZ5" s="20">
        <f>(253-25)/253</f>
        <v>0.90118577075098816</v>
      </c>
      <c r="BA5" s="20">
        <f>(62-5)/62</f>
        <v>0.91935483870967738</v>
      </c>
      <c r="BB5" s="20">
        <f>(61-5)/61</f>
        <v>0.91803278688524592</v>
      </c>
      <c r="BC5" s="20">
        <f>(60-5)/60</f>
        <v>0.91666666666666663</v>
      </c>
      <c r="BD5" s="20">
        <f>(60-5)/60</f>
        <v>0.91666666666666663</v>
      </c>
      <c r="BE5" s="20">
        <f>(60-5)/60</f>
        <v>0.91666666666666663</v>
      </c>
      <c r="BF5" s="20">
        <f>(53-5)/53</f>
        <v>0.90566037735849059</v>
      </c>
      <c r="BG5" s="20">
        <f>(55-5)/55</f>
        <v>0.90909090909090906</v>
      </c>
      <c r="BH5" s="20">
        <f>(56-5)/56</f>
        <v>0.9107142857142857</v>
      </c>
      <c r="BI5" s="20">
        <f>(55-5)/55</f>
        <v>0.90909090909090906</v>
      </c>
      <c r="BJ5" s="20">
        <f>(239-25)/239</f>
        <v>0.89539748953974896</v>
      </c>
      <c r="BK5" s="20">
        <f>(58-5)/58</f>
        <v>0.91379310344827591</v>
      </c>
      <c r="BL5" s="20">
        <f>(56-5)/56</f>
        <v>0.9107142857142857</v>
      </c>
      <c r="BM5" s="20">
        <f>(59-5)/59</f>
        <v>0.9152542372881356</v>
      </c>
      <c r="BN5" s="20">
        <f>(60-5)/60</f>
        <v>0.91666666666666663</v>
      </c>
      <c r="BO5" s="20">
        <f>(66-5)/66</f>
        <v>0.9242424242424242</v>
      </c>
      <c r="BP5" s="20">
        <f>(64-5)/64</f>
        <v>0.921875</v>
      </c>
      <c r="BQ5" s="20">
        <f>(58-5)/58</f>
        <v>0.91379310344827591</v>
      </c>
      <c r="BR5" s="20">
        <f>(57-5)/57</f>
        <v>0.91228070175438591</v>
      </c>
      <c r="BS5" s="20">
        <f>(62-5)/62</f>
        <v>0.91935483870967738</v>
      </c>
    </row>
    <row r="6" spans="1:72" s="26" customFormat="1" ht="16" customHeight="1" x14ac:dyDescent="0.15">
      <c r="A6" s="23" t="s">
        <v>68</v>
      </c>
      <c r="B6" s="24"/>
      <c r="C6" s="24"/>
      <c r="L6" s="24">
        <v>18</v>
      </c>
      <c r="M6" s="24">
        <v>25</v>
      </c>
      <c r="N6" s="24">
        <v>25</v>
      </c>
      <c r="O6" s="24">
        <v>25</v>
      </c>
      <c r="P6" s="24">
        <v>25</v>
      </c>
      <c r="Q6" s="24">
        <v>25</v>
      </c>
      <c r="R6" s="24">
        <v>25</v>
      </c>
      <c r="S6" s="24">
        <v>25</v>
      </c>
      <c r="T6" s="24">
        <v>25</v>
      </c>
      <c r="U6" s="24">
        <v>25</v>
      </c>
      <c r="V6" s="24">
        <v>16</v>
      </c>
      <c r="W6" s="24">
        <v>25</v>
      </c>
      <c r="X6" s="24">
        <v>26</v>
      </c>
      <c r="Y6" s="24">
        <v>26</v>
      </c>
      <c r="Z6" s="24">
        <v>25</v>
      </c>
      <c r="AA6" s="24">
        <v>27</v>
      </c>
      <c r="AB6" s="24">
        <v>25</v>
      </c>
      <c r="AC6" s="24">
        <v>26</v>
      </c>
      <c r="AD6" s="24">
        <v>25</v>
      </c>
      <c r="AE6" s="24">
        <v>25</v>
      </c>
      <c r="AF6" s="24">
        <v>18</v>
      </c>
      <c r="AG6" s="24">
        <v>25</v>
      </c>
      <c r="AH6" s="24">
        <v>24</v>
      </c>
      <c r="AI6" s="24">
        <v>25</v>
      </c>
      <c r="AJ6" s="24">
        <v>25</v>
      </c>
      <c r="AK6" s="24">
        <v>25</v>
      </c>
      <c r="AL6" s="24">
        <v>25</v>
      </c>
      <c r="AM6" s="24">
        <v>25</v>
      </c>
      <c r="AN6" s="24">
        <v>25</v>
      </c>
      <c r="AO6" s="24">
        <v>27</v>
      </c>
      <c r="AP6" s="24">
        <v>17</v>
      </c>
      <c r="AQ6" s="24">
        <v>24</v>
      </c>
      <c r="AR6" s="24">
        <v>26</v>
      </c>
      <c r="AS6" s="24">
        <v>25</v>
      </c>
      <c r="AT6" s="24">
        <v>25</v>
      </c>
      <c r="AU6" s="24">
        <v>25</v>
      </c>
      <c r="AV6" s="24">
        <v>27</v>
      </c>
      <c r="AW6" s="24">
        <v>26</v>
      </c>
      <c r="AX6" s="24">
        <v>25</v>
      </c>
      <c r="AY6" s="24">
        <v>25</v>
      </c>
      <c r="AZ6" s="24">
        <v>21</v>
      </c>
      <c r="BA6" s="24">
        <v>18</v>
      </c>
      <c r="BB6" s="24">
        <v>22</v>
      </c>
      <c r="BC6" s="24">
        <v>22.5</v>
      </c>
      <c r="BD6" s="24">
        <v>22</v>
      </c>
      <c r="BE6" s="24">
        <v>25</v>
      </c>
      <c r="BF6" s="24">
        <v>25</v>
      </c>
      <c r="BG6" s="24">
        <v>25</v>
      </c>
      <c r="BH6" s="24">
        <v>25</v>
      </c>
      <c r="BI6" s="24">
        <v>28</v>
      </c>
      <c r="BJ6" s="24">
        <v>15</v>
      </c>
      <c r="BK6" s="24">
        <v>5</v>
      </c>
      <c r="BL6" s="24">
        <v>8.5</v>
      </c>
      <c r="BM6" s="24">
        <v>9</v>
      </c>
      <c r="BN6" s="24">
        <v>8</v>
      </c>
      <c r="BO6" s="24">
        <v>15</v>
      </c>
      <c r="BP6" s="24">
        <v>15</v>
      </c>
      <c r="BQ6" s="24">
        <v>20</v>
      </c>
      <c r="BR6" s="24">
        <v>17</v>
      </c>
      <c r="BS6" s="24">
        <v>20</v>
      </c>
    </row>
    <row r="7" spans="1:72" s="31" customFormat="1" ht="16" customHeight="1" thickBot="1" x14ac:dyDescent="0.2">
      <c r="A7" s="27" t="s">
        <v>69</v>
      </c>
      <c r="B7" s="28"/>
      <c r="C7" s="28"/>
      <c r="L7" s="30">
        <v>44340</v>
      </c>
      <c r="M7" s="30">
        <v>44511</v>
      </c>
      <c r="N7" s="30">
        <v>44512</v>
      </c>
      <c r="O7" s="30">
        <v>44514</v>
      </c>
      <c r="P7" s="30">
        <v>44515</v>
      </c>
      <c r="Q7" s="30">
        <v>44516</v>
      </c>
      <c r="R7" s="30">
        <v>44517</v>
      </c>
      <c r="S7" s="30">
        <v>44518</v>
      </c>
      <c r="T7" s="30">
        <v>44519</v>
      </c>
      <c r="U7" s="30">
        <v>44521</v>
      </c>
      <c r="V7" s="30">
        <v>44337</v>
      </c>
      <c r="W7" s="30">
        <v>44496</v>
      </c>
      <c r="X7" s="30">
        <v>44497</v>
      </c>
      <c r="Y7" s="30">
        <v>44498</v>
      </c>
      <c r="Z7" s="30">
        <v>44502</v>
      </c>
      <c r="AA7" s="30">
        <v>44503</v>
      </c>
      <c r="AB7" s="30">
        <v>44504</v>
      </c>
      <c r="AC7" s="30">
        <v>44505</v>
      </c>
      <c r="AD7" s="30">
        <v>44509</v>
      </c>
      <c r="AE7" s="30">
        <v>44510</v>
      </c>
      <c r="AF7" s="30">
        <v>44335</v>
      </c>
      <c r="AG7" s="30">
        <v>44481</v>
      </c>
      <c r="AH7" s="30">
        <v>44482</v>
      </c>
      <c r="AI7" s="30">
        <v>44483</v>
      </c>
      <c r="AJ7" s="30">
        <v>44484</v>
      </c>
      <c r="AK7" s="30">
        <v>44488</v>
      </c>
      <c r="AL7" s="30">
        <v>44489</v>
      </c>
      <c r="AM7" s="30">
        <v>44490</v>
      </c>
      <c r="AN7" s="30">
        <v>44491</v>
      </c>
      <c r="AO7" s="30">
        <v>44495</v>
      </c>
      <c r="AP7" s="30">
        <v>44328</v>
      </c>
      <c r="AQ7" s="30">
        <v>44461</v>
      </c>
      <c r="AR7" s="30">
        <v>44462</v>
      </c>
      <c r="AS7" s="30">
        <v>44463</v>
      </c>
      <c r="AT7" s="30">
        <v>44467</v>
      </c>
      <c r="AU7" s="30">
        <v>44468</v>
      </c>
      <c r="AV7" s="30">
        <v>44469</v>
      </c>
      <c r="AW7" s="30">
        <v>44470</v>
      </c>
      <c r="AX7" s="30">
        <v>44474</v>
      </c>
      <c r="AY7" s="30">
        <v>44475</v>
      </c>
      <c r="AZ7" s="30">
        <v>44307</v>
      </c>
      <c r="BA7" s="30">
        <v>44441</v>
      </c>
      <c r="BB7" s="30">
        <v>44446</v>
      </c>
      <c r="BC7" s="30">
        <v>44447</v>
      </c>
      <c r="BD7" s="30">
        <v>44449</v>
      </c>
      <c r="BE7" s="30">
        <v>44452</v>
      </c>
      <c r="BF7" s="30">
        <v>44454</v>
      </c>
      <c r="BG7" s="30">
        <v>44455</v>
      </c>
      <c r="BH7" s="30">
        <v>44456</v>
      </c>
      <c r="BI7" s="30">
        <v>44459</v>
      </c>
      <c r="BJ7" s="28">
        <v>44327</v>
      </c>
      <c r="BK7" s="28">
        <v>44413</v>
      </c>
      <c r="BL7" s="28">
        <v>44415</v>
      </c>
      <c r="BM7" s="28">
        <v>44417</v>
      </c>
      <c r="BN7" s="28">
        <v>44419</v>
      </c>
      <c r="BO7" s="28">
        <v>44420</v>
      </c>
      <c r="BP7" s="28">
        <v>44424</v>
      </c>
      <c r="BQ7" s="28">
        <v>44432</v>
      </c>
      <c r="BR7" s="28">
        <v>44434</v>
      </c>
      <c r="BS7" s="28">
        <v>44438</v>
      </c>
    </row>
    <row r="8" spans="1:72" ht="14" x14ac:dyDescent="0.15">
      <c r="A8" s="38" t="s">
        <v>85</v>
      </c>
      <c r="B8" s="38"/>
      <c r="C8" s="38"/>
      <c r="D8" s="38" t="s">
        <v>225</v>
      </c>
      <c r="E8" s="38" t="s">
        <v>132</v>
      </c>
      <c r="F8" s="38" t="s">
        <v>959</v>
      </c>
      <c r="G8" s="39" t="s">
        <v>86</v>
      </c>
      <c r="H8" s="39"/>
      <c r="I8" s="38"/>
      <c r="J8" s="174"/>
      <c r="K8" s="245"/>
      <c r="L8" s="403" t="s">
        <v>57</v>
      </c>
      <c r="M8" s="41" t="s">
        <v>58</v>
      </c>
      <c r="N8" s="41" t="s">
        <v>59</v>
      </c>
      <c r="O8" s="41" t="s">
        <v>60</v>
      </c>
      <c r="P8" s="41" t="s">
        <v>61</v>
      </c>
      <c r="Q8" s="41" t="s">
        <v>62</v>
      </c>
      <c r="R8" s="41" t="s">
        <v>63</v>
      </c>
      <c r="S8" s="41" t="s">
        <v>64</v>
      </c>
      <c r="T8" s="41" t="s">
        <v>65</v>
      </c>
      <c r="U8" s="41" t="s">
        <v>66</v>
      </c>
      <c r="V8" s="41" t="s">
        <v>47</v>
      </c>
      <c r="W8" s="41" t="s">
        <v>48</v>
      </c>
      <c r="X8" s="41" t="s">
        <v>49</v>
      </c>
      <c r="Y8" s="41" t="s">
        <v>50</v>
      </c>
      <c r="Z8" s="41" t="s">
        <v>51</v>
      </c>
      <c r="AA8" s="41" t="s">
        <v>52</v>
      </c>
      <c r="AB8" s="41" t="s">
        <v>53</v>
      </c>
      <c r="AC8" s="41" t="s">
        <v>54</v>
      </c>
      <c r="AD8" s="41" t="s">
        <v>55</v>
      </c>
      <c r="AE8" s="41" t="s">
        <v>56</v>
      </c>
      <c r="AF8" s="41" t="s">
        <v>37</v>
      </c>
      <c r="AG8" s="41" t="s">
        <v>38</v>
      </c>
      <c r="AH8" s="41" t="s">
        <v>39</v>
      </c>
      <c r="AI8" s="41" t="s">
        <v>40</v>
      </c>
      <c r="AJ8" s="41" t="s">
        <v>41</v>
      </c>
      <c r="AK8" s="41" t="s">
        <v>42</v>
      </c>
      <c r="AL8" s="41" t="s">
        <v>43</v>
      </c>
      <c r="AM8" s="41" t="s">
        <v>44</v>
      </c>
      <c r="AN8" s="41" t="s">
        <v>45</v>
      </c>
      <c r="AO8" s="41" t="s">
        <v>46</v>
      </c>
      <c r="AP8" s="41" t="s">
        <v>27</v>
      </c>
      <c r="AQ8" s="41" t="s">
        <v>28</v>
      </c>
      <c r="AR8" s="41" t="s">
        <v>29</v>
      </c>
      <c r="AS8" s="41" t="s">
        <v>30</v>
      </c>
      <c r="AT8" s="41" t="s">
        <v>31</v>
      </c>
      <c r="AU8" s="41" t="s">
        <v>32</v>
      </c>
      <c r="AV8" s="41" t="s">
        <v>33</v>
      </c>
      <c r="AW8" s="41" t="s">
        <v>34</v>
      </c>
      <c r="AX8" s="41" t="s">
        <v>35</v>
      </c>
      <c r="AY8" s="41" t="s">
        <v>36</v>
      </c>
      <c r="AZ8" s="41" t="s">
        <v>17</v>
      </c>
      <c r="BA8" s="41" t="s">
        <v>18</v>
      </c>
      <c r="BB8" s="41" t="s">
        <v>19</v>
      </c>
      <c r="BC8" s="41" t="s">
        <v>20</v>
      </c>
      <c r="BD8" s="41" t="s">
        <v>21</v>
      </c>
      <c r="BE8" s="41" t="s">
        <v>22</v>
      </c>
      <c r="BF8" s="41" t="s">
        <v>23</v>
      </c>
      <c r="BG8" s="41" t="s">
        <v>24</v>
      </c>
      <c r="BH8" s="41" t="s">
        <v>25</v>
      </c>
      <c r="BI8" s="41" t="s">
        <v>26</v>
      </c>
      <c r="BJ8" s="41" t="s">
        <v>6</v>
      </c>
      <c r="BK8" s="41" t="s">
        <v>7</v>
      </c>
      <c r="BL8" s="41" t="s">
        <v>8</v>
      </c>
      <c r="BM8" s="41" t="s">
        <v>10</v>
      </c>
      <c r="BN8" s="41" t="s">
        <v>11</v>
      </c>
      <c r="BO8" s="41" t="s">
        <v>12</v>
      </c>
      <c r="BP8" s="41" t="s">
        <v>13</v>
      </c>
      <c r="BQ8" s="41" t="s">
        <v>14</v>
      </c>
      <c r="BR8" s="41" t="s">
        <v>15</v>
      </c>
      <c r="BS8" s="41" t="s">
        <v>16</v>
      </c>
      <c r="BT8" s="36"/>
    </row>
    <row r="9" spans="1:72" ht="28" x14ac:dyDescent="0.15">
      <c r="A9" s="38"/>
      <c r="B9" s="38"/>
      <c r="C9" s="38"/>
      <c r="D9" s="38"/>
      <c r="E9" s="38"/>
      <c r="F9" s="38"/>
      <c r="G9" s="44" t="s">
        <v>87</v>
      </c>
      <c r="H9" s="44"/>
      <c r="I9" s="45" t="s">
        <v>88</v>
      </c>
      <c r="J9" s="175"/>
      <c r="K9" s="246" t="s">
        <v>960</v>
      </c>
      <c r="L9" s="172"/>
      <c r="M9" s="42"/>
      <c r="N9" s="42"/>
      <c r="O9" s="42"/>
      <c r="P9" s="42"/>
      <c r="Q9" s="42"/>
      <c r="R9" s="42"/>
      <c r="S9" s="42"/>
      <c r="T9" s="42"/>
      <c r="U9" s="42"/>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36"/>
    </row>
    <row r="10" spans="1:72" ht="14" x14ac:dyDescent="0.15">
      <c r="A10" s="37"/>
      <c r="B10" s="37"/>
      <c r="C10" s="37"/>
      <c r="D10" s="37"/>
      <c r="E10" s="37"/>
      <c r="F10" s="37"/>
      <c r="G10" s="39" t="s">
        <v>89</v>
      </c>
      <c r="H10" s="39" t="s">
        <v>90</v>
      </c>
      <c r="I10" s="38" t="s">
        <v>89</v>
      </c>
      <c r="J10" s="174" t="s">
        <v>90</v>
      </c>
      <c r="K10" s="247"/>
      <c r="L10" s="131"/>
      <c r="M10" s="38"/>
      <c r="N10" s="38"/>
      <c r="O10" s="38"/>
      <c r="P10" s="38"/>
      <c r="Q10" s="38"/>
      <c r="R10" s="38"/>
      <c r="S10" s="38"/>
      <c r="T10" s="38"/>
      <c r="U10" s="38"/>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7"/>
    </row>
    <row r="11" spans="1:72" ht="15" x14ac:dyDescent="0.15">
      <c r="A11" s="104" t="s">
        <v>958</v>
      </c>
      <c r="B11" s="153" t="s">
        <v>517</v>
      </c>
      <c r="C11" s="153" t="s">
        <v>226</v>
      </c>
      <c r="D11" s="153" t="s">
        <v>573</v>
      </c>
      <c r="E11" s="153" t="s">
        <v>975</v>
      </c>
      <c r="F11" s="153"/>
      <c r="G11" s="105">
        <v>0.03</v>
      </c>
      <c r="H11" s="105">
        <v>0.1575</v>
      </c>
      <c r="I11" s="107">
        <f t="shared" ref="I11:J11" si="0">G11*80</f>
        <v>2.4</v>
      </c>
      <c r="J11" s="107">
        <f t="shared" si="0"/>
        <v>12.6</v>
      </c>
      <c r="K11" s="248"/>
      <c r="L11" s="284">
        <f>RawCounts100All!M11/(PropCntd100!L11*L$5*L$6)*1000</f>
        <v>0</v>
      </c>
      <c r="M11" s="284">
        <f>RawCounts100All!N11/(PropCntd100!M11*M$5*M$6)*1000</f>
        <v>0</v>
      </c>
      <c r="N11" s="284">
        <f>RawCounts100All!O11/(PropCntd100!N11*N$5*N$6)*1000</f>
        <v>0</v>
      </c>
      <c r="O11" s="284">
        <f>RawCounts100All!P11/(PropCntd100!O11*O$5*O$6)*1000</f>
        <v>0</v>
      </c>
      <c r="P11" s="284">
        <f>RawCounts100All!Q11/(PropCntd100!P11*P$5*P$6)*1000</f>
        <v>0</v>
      </c>
      <c r="Q11" s="284">
        <f>RawCounts100All!R11/(PropCntd100!Q11*Q$5*Q$6)*1000</f>
        <v>0</v>
      </c>
      <c r="R11" s="284">
        <f>RawCounts100All!S11/(PropCntd100!R11*R$5*R$6)*1000</f>
        <v>0</v>
      </c>
      <c r="S11" s="284">
        <f>RawCounts100All!T11/(PropCntd100!S11*S$5*S$6)*1000</f>
        <v>0</v>
      </c>
      <c r="T11" s="284">
        <f>RawCounts100All!U11/(PropCntd100!T11*T$5*T$6)*1000</f>
        <v>0</v>
      </c>
      <c r="U11" s="284">
        <f>RawCounts100All!V11/(PropCntd100!U11*U$5*U$6)*1000</f>
        <v>0</v>
      </c>
      <c r="V11" s="284">
        <f>RawCounts100All!W11/(PropCntd100!V11*V$5*V$6)*1000</f>
        <v>0</v>
      </c>
      <c r="W11" s="284">
        <f>RawCounts100All!X11/(PropCntd100!W11*W$5*W$6)*1000</f>
        <v>0</v>
      </c>
      <c r="X11" s="284">
        <f>RawCounts100All!Y11/(PropCntd100!X11*X$5*X$6)*1000</f>
        <v>0</v>
      </c>
      <c r="Y11" s="284">
        <f>RawCounts100All!Z11/(PropCntd100!Y11*Y$5*Y$6)*1000</f>
        <v>0</v>
      </c>
      <c r="Z11" s="284">
        <f>RawCounts100All!AA11/(PropCntd100!Z11*Z$5*Z$6)*1000</f>
        <v>0</v>
      </c>
      <c r="AA11" s="284">
        <f>RawCounts100All!AB11/(PropCntd100!AA11*AA$5*AA$6)*1000</f>
        <v>0</v>
      </c>
      <c r="AB11" s="284">
        <f>RawCounts100All!AC11/(PropCntd100!AB11*AB$5*AB$6)*1000</f>
        <v>0</v>
      </c>
      <c r="AC11" s="284">
        <f>RawCounts100All!AD11/(PropCntd100!AC11*AC$5*AC$6)*1000</f>
        <v>0</v>
      </c>
      <c r="AD11" s="284">
        <f>RawCounts100All!AE11/(PropCntd100!AD11*AD$5*AD$6)*1000</f>
        <v>0</v>
      </c>
      <c r="AE11" s="284">
        <f>RawCounts100All!AF11/(PropCntd100!AE11*AE$5*AE$6)*1000</f>
        <v>0</v>
      </c>
      <c r="AF11" s="284">
        <f>RawCounts100All!AG11/(PropCntd100!AF11*AF$5*AF$6)*1000</f>
        <v>0</v>
      </c>
      <c r="AG11" s="284">
        <f>RawCounts100All!AH11/(PropCntd100!AG11*AG$5*AG$6)*1000</f>
        <v>0</v>
      </c>
      <c r="AH11" s="284">
        <f>RawCounts100All!AI11/(PropCntd100!AH11*AH$5*AH$6)*1000</f>
        <v>0</v>
      </c>
      <c r="AI11" s="284">
        <f>RawCounts100All!AJ11/(PropCntd100!AI11*AI$5*AI$6)*1000</f>
        <v>0</v>
      </c>
      <c r="AJ11" s="284">
        <f>RawCounts100All!AK11/(PropCntd100!AJ11*AJ$5*AJ$6)*1000</f>
        <v>0</v>
      </c>
      <c r="AK11" s="284">
        <f>RawCounts100All!AL11/(PropCntd100!AK11*AK$5*AK$6)*1000</f>
        <v>0</v>
      </c>
      <c r="AL11" s="284">
        <f>RawCounts100All!AM11/(PropCntd100!AL11*AL$5*AL$6)*1000</f>
        <v>0</v>
      </c>
      <c r="AM11" s="284">
        <f>RawCounts100All!AN11/(PropCntd100!AM11*AM$5*AM$6)*1000</f>
        <v>0</v>
      </c>
      <c r="AN11" s="284">
        <f>RawCounts100All!AO11/(PropCntd100!AN11*AN$5*AN$6)*1000</f>
        <v>0</v>
      </c>
      <c r="AO11" s="284">
        <f>RawCounts100All!AP11/(PropCntd100!AO11*AO$5*AO$6)*1000</f>
        <v>0</v>
      </c>
      <c r="AP11" s="284">
        <f>RawCounts100All!AQ11/(PropCntd100!AP11*AP$5*AP$6)*1000</f>
        <v>0</v>
      </c>
      <c r="AQ11" s="284">
        <f>RawCounts100All!AR11/(PropCntd100!AQ11*AQ$5*AQ$6)*1000</f>
        <v>0</v>
      </c>
      <c r="AR11" s="284">
        <f>RawCounts100All!AS11/(PropCntd100!AR11*AR$5*AR$6)*1000</f>
        <v>0</v>
      </c>
      <c r="AS11" s="284">
        <f>RawCounts100All!AT11/(PropCntd100!AS11*AS$5*AS$6)*1000</f>
        <v>0</v>
      </c>
      <c r="AT11" s="284">
        <f>RawCounts100All!AU11/(PropCntd100!AT11*AT$5*AT$6)*1000</f>
        <v>0</v>
      </c>
      <c r="AU11" s="284">
        <f>RawCounts100All!AV11/(PropCntd100!AU11*AU$5*AU$6)*1000</f>
        <v>0</v>
      </c>
      <c r="AV11" s="284">
        <f>RawCounts100All!AW11/(PropCntd100!AV11*AV$5*AV$6)*1000</f>
        <v>0</v>
      </c>
      <c r="AW11" s="284">
        <f>RawCounts100All!AX11/(PropCntd100!AW11*AW$5*AW$6)*1000</f>
        <v>0</v>
      </c>
      <c r="AX11" s="284">
        <f>RawCounts100All!AY11/(PropCntd100!AX11*AX$5*AX$6)*1000</f>
        <v>0</v>
      </c>
      <c r="AY11" s="284">
        <f>RawCounts100All!AZ11/(PropCntd100!AY11*AY$5*AY$6)*1000</f>
        <v>0</v>
      </c>
      <c r="AZ11" s="284">
        <f>RawCounts100All!BA11/(PropCntd100!AZ11*AZ$5*AZ$6)*1000</f>
        <v>0</v>
      </c>
      <c r="BA11" s="284">
        <f>RawCounts100All!BB11/(PropCntd100!BA11*BA$5*BA$6)*1000</f>
        <v>0</v>
      </c>
      <c r="BB11" s="284">
        <f>RawCounts100All!BC11/(PropCntd100!BB11*BB$5*BB$6)*1000</f>
        <v>0</v>
      </c>
      <c r="BC11" s="284">
        <f>RawCounts100All!BD11/(PropCntd100!BC11*BC$5*BC$6)*1000</f>
        <v>0</v>
      </c>
      <c r="BD11" s="284">
        <f>RawCounts100All!BE11/(PropCntd100!BD11*BD$5*BD$6)*1000</f>
        <v>0</v>
      </c>
      <c r="BE11" s="284">
        <f>RawCounts100All!BF11/(PropCntd100!BE11*BE$5*BE$6)*1000</f>
        <v>0</v>
      </c>
      <c r="BF11" s="284">
        <f>RawCounts100All!BG11/(PropCntd100!BF11*BF$5*BF$6)*1000</f>
        <v>0</v>
      </c>
      <c r="BG11" s="284">
        <f>RawCounts100All!BH11/(PropCntd100!BG11*BG$5*BG$6)*1000</f>
        <v>0</v>
      </c>
      <c r="BH11" s="284">
        <f>RawCounts100All!BI11/(PropCntd100!BH11*BH$5*BH$6)*1000</f>
        <v>0</v>
      </c>
      <c r="BI11" s="284">
        <f>RawCounts100All!BJ11/(PropCntd100!BI11*BI$5*BI$6)*1000</f>
        <v>0</v>
      </c>
      <c r="BJ11" s="284">
        <f>RawCounts100All!BK11/(PropCntd100!BJ11*BJ$5*BJ$6)*1000</f>
        <v>5099.6457986600089</v>
      </c>
      <c r="BK11" s="284">
        <f>RawCounts100All!BL11/(PropCntd100!BK11*BK$5*BK$6)*1000</f>
        <v>1094.3396226415091</v>
      </c>
      <c r="BL11" s="284">
        <f>RawCounts100All!BM11/(PropCntd100!BL11*BL$5*BL$6)*1000</f>
        <v>645.90542099192612</v>
      </c>
      <c r="BM11" s="284">
        <f>RawCounts100All!BN11/(PropCntd100!BM11*BM$5*BM$6)*1000</f>
        <v>0</v>
      </c>
      <c r="BN11" s="284">
        <f>RawCounts100All!BO11/(PropCntd100!BN11*BN$5*BN$6)*1000</f>
        <v>0</v>
      </c>
      <c r="BO11" s="284">
        <f>RawCounts100All!BP11/(PropCntd100!BO11*BO$5*BO$6)*1000</f>
        <v>3245.9016393442625</v>
      </c>
      <c r="BP11" s="284">
        <f>RawCounts100All!BQ11/(PropCntd100!BP11*BP$5*BP$6)*1000</f>
        <v>361.58192090395482</v>
      </c>
      <c r="BQ11" s="284">
        <f>RawCounts100All!BR11/(PropCntd100!BQ11*BQ$5*BQ$6)*1000</f>
        <v>4377.3584905660364</v>
      </c>
      <c r="BR11" s="284">
        <f>RawCounts100All!BS11/(PropCntd100!BR11*BR$5*BR$6)*1000</f>
        <v>1653.3240515140965</v>
      </c>
      <c r="BS11" s="284">
        <f>RawCounts100All!BT11/(PropCntd100!BS11*BS$5*BS$6)*1000</f>
        <v>1812.8654970760235</v>
      </c>
      <c r="BT11" s="129"/>
    </row>
    <row r="12" spans="1:72" ht="15" x14ac:dyDescent="0.15">
      <c r="A12" s="104" t="s">
        <v>173</v>
      </c>
      <c r="B12" s="153" t="s">
        <v>517</v>
      </c>
      <c r="C12" s="153" t="s">
        <v>227</v>
      </c>
      <c r="D12" s="153" t="s">
        <v>613</v>
      </c>
      <c r="E12" s="153" t="s">
        <v>131</v>
      </c>
      <c r="F12" s="153"/>
      <c r="G12" s="105">
        <v>0.2</v>
      </c>
      <c r="H12" s="106">
        <v>0.2</v>
      </c>
      <c r="I12" s="107">
        <f t="shared" ref="I12:J41" si="1">G12*80</f>
        <v>16</v>
      </c>
      <c r="J12" s="176">
        <f t="shared" si="1"/>
        <v>16</v>
      </c>
      <c r="K12" s="248"/>
      <c r="L12" s="284">
        <f>RawCounts100All!M12/(PropCntd100!L12*L$5*L$6)*1000</f>
        <v>0</v>
      </c>
      <c r="M12" s="284">
        <f>RawCounts100All!N12/(PropCntd100!M12*M$5*M$6)*1000</f>
        <v>0</v>
      </c>
      <c r="N12" s="284">
        <f>RawCounts100All!O12/(PropCntd100!N12*N$5*N$6)*1000</f>
        <v>0</v>
      </c>
      <c r="O12" s="284">
        <f>RawCounts100All!P12/(PropCntd100!O12*O$5*O$6)*1000</f>
        <v>0</v>
      </c>
      <c r="P12" s="284">
        <f>RawCounts100All!Q12/(PropCntd100!P12*P$5*P$6)*1000</f>
        <v>0</v>
      </c>
      <c r="Q12" s="284">
        <f>RawCounts100All!R12/(PropCntd100!Q12*Q$5*Q$6)*1000</f>
        <v>0</v>
      </c>
      <c r="R12" s="284">
        <f>RawCounts100All!S12/(PropCntd100!R12*R$5*R$6)*1000</f>
        <v>0</v>
      </c>
      <c r="S12" s="284">
        <f>RawCounts100All!T12/(PropCntd100!S12*S$5*S$6)*1000</f>
        <v>0</v>
      </c>
      <c r="T12" s="284">
        <f>RawCounts100All!U12/(PropCntd100!T12*T$5*T$6)*1000</f>
        <v>0</v>
      </c>
      <c r="U12" s="284">
        <f>RawCounts100All!V12/(PropCntd100!U12*U$5*U$6)*1000</f>
        <v>0</v>
      </c>
      <c r="V12" s="284">
        <f>RawCounts100All!W12/(PropCntd100!V12*V$5*V$6)*1000</f>
        <v>0</v>
      </c>
      <c r="W12" s="284">
        <f>RawCounts100All!X12/(PropCntd100!W12*W$5*W$6)*1000</f>
        <v>0</v>
      </c>
      <c r="X12" s="284">
        <f>RawCounts100All!Y12/(PropCntd100!X12*X$5*X$6)*1000</f>
        <v>0</v>
      </c>
      <c r="Y12" s="284">
        <f>RawCounts100All!Z12/(PropCntd100!Y12*Y$5*Y$6)*1000</f>
        <v>0</v>
      </c>
      <c r="Z12" s="284">
        <f>RawCounts100All!AA12/(PropCntd100!Z12*Z$5*Z$6)*1000</f>
        <v>0</v>
      </c>
      <c r="AA12" s="284">
        <f>RawCounts100All!AB12/(PropCntd100!AA12*AA$5*AA$6)*1000</f>
        <v>0</v>
      </c>
      <c r="AB12" s="284">
        <f>RawCounts100All!AC12/(PropCntd100!AB12*AB$5*AB$6)*1000</f>
        <v>0</v>
      </c>
      <c r="AC12" s="284">
        <f>RawCounts100All!AD12/(PropCntd100!AC12*AC$5*AC$6)*1000</f>
        <v>0</v>
      </c>
      <c r="AD12" s="284">
        <f>RawCounts100All!AE12/(PropCntd100!AD12*AD$5*AD$6)*1000</f>
        <v>0</v>
      </c>
      <c r="AE12" s="284">
        <f>RawCounts100All!AF12/(PropCntd100!AE12*AE$5*AE$6)*1000</f>
        <v>0</v>
      </c>
      <c r="AF12" s="284">
        <f>RawCounts100All!AG12/(PropCntd100!AF12*AF$5*AF$6)*1000</f>
        <v>0</v>
      </c>
      <c r="AG12" s="284">
        <f>RawCounts100All!AH12/(PropCntd100!AG12*AG$5*AG$6)*1000</f>
        <v>0</v>
      </c>
      <c r="AH12" s="284">
        <f>RawCounts100All!AI12/(PropCntd100!AH12*AH$5*AH$6)*1000</f>
        <v>0</v>
      </c>
      <c r="AI12" s="284">
        <f>RawCounts100All!AJ12/(PropCntd100!AI12*AI$5*AI$6)*1000</f>
        <v>0</v>
      </c>
      <c r="AJ12" s="284">
        <f>RawCounts100All!AK12/(PropCntd100!AJ12*AJ$5*AJ$6)*1000</f>
        <v>0</v>
      </c>
      <c r="AK12" s="284">
        <f>RawCounts100All!AL12/(PropCntd100!AK12*AK$5*AK$6)*1000</f>
        <v>0</v>
      </c>
      <c r="AL12" s="284">
        <f>RawCounts100All!AM12/(PropCntd100!AL12*AL$5*AL$6)*1000</f>
        <v>0</v>
      </c>
      <c r="AM12" s="284">
        <f>RawCounts100All!AN12/(PropCntd100!AM12*AM$5*AM$6)*1000</f>
        <v>0</v>
      </c>
      <c r="AN12" s="284">
        <f>RawCounts100All!AO12/(PropCntd100!AN12*AN$5*AN$6)*1000</f>
        <v>0</v>
      </c>
      <c r="AO12" s="284">
        <f>RawCounts100All!AP12/(PropCntd100!AO12*AO$5*AO$6)*1000</f>
        <v>0</v>
      </c>
      <c r="AP12" s="284">
        <f>RawCounts100All!AQ12/(PropCntd100!AP12*AP$5*AP$6)*1000</f>
        <v>0</v>
      </c>
      <c r="AQ12" s="284">
        <f>RawCounts100All!AR12/(PropCntd100!AQ12*AQ$5*AQ$6)*1000</f>
        <v>0</v>
      </c>
      <c r="AR12" s="284">
        <f>RawCounts100All!AS12/(PropCntd100!AR12*AR$5*AR$6)*1000</f>
        <v>0</v>
      </c>
      <c r="AS12" s="284">
        <f>RawCounts100All!AT12/(PropCntd100!AS12*AS$5*AS$6)*1000</f>
        <v>0</v>
      </c>
      <c r="AT12" s="284">
        <f>RawCounts100All!AU12/(PropCntd100!AT12*AT$5*AT$6)*1000</f>
        <v>0</v>
      </c>
      <c r="AU12" s="284">
        <f>RawCounts100All!AV12/(PropCntd100!AU12*AU$5*AU$6)*1000</f>
        <v>0</v>
      </c>
      <c r="AV12" s="284">
        <f>RawCounts100All!AW12/(PropCntd100!AV12*AV$5*AV$6)*1000</f>
        <v>0</v>
      </c>
      <c r="AW12" s="284">
        <f>RawCounts100All!AX12/(PropCntd100!AW12*AW$5*AW$6)*1000</f>
        <v>41.95804195804196</v>
      </c>
      <c r="AX12" s="284">
        <f>RawCounts100All!AY12/(PropCntd100!AX12*AX$5*AX$6)*1000</f>
        <v>0</v>
      </c>
      <c r="AY12" s="284">
        <f>RawCounts100All!AZ12/(PropCntd100!AY12*AY$5*AY$6)*1000</f>
        <v>0</v>
      </c>
      <c r="AZ12" s="284">
        <f>RawCounts100All!BA12/(PropCntd100!AZ12*AZ$5*AZ$6)*1000</f>
        <v>0</v>
      </c>
      <c r="BA12" s="284">
        <f>RawCounts100All!BB12/(PropCntd100!BA12*BA$5*BA$6)*1000</f>
        <v>0</v>
      </c>
      <c r="BB12" s="284">
        <f>RawCounts100All!BC12/(PropCntd100!BB12*BB$5*BB$6)*1000</f>
        <v>0</v>
      </c>
      <c r="BC12" s="284">
        <f>RawCounts100All!BD12/(PropCntd100!BC12*BC$5*BC$6)*1000</f>
        <v>0</v>
      </c>
      <c r="BD12" s="284">
        <f>RawCounts100All!BE12/(PropCntd100!BD12*BD$5*BD$6)*1000</f>
        <v>0</v>
      </c>
      <c r="BE12" s="284">
        <f>RawCounts100All!BF12/(PropCntd100!BE12*BE$5*BE$6)*1000</f>
        <v>0</v>
      </c>
      <c r="BF12" s="284">
        <f>RawCounts100All!BG12/(PropCntd100!BF12*BF$5*BF$6)*1000</f>
        <v>0</v>
      </c>
      <c r="BG12" s="284">
        <f>RawCounts100All!BH12/(PropCntd100!BG12*BG$5*BG$6)*1000</f>
        <v>0</v>
      </c>
      <c r="BH12" s="284">
        <f>RawCounts100All!BI12/(PropCntd100!BH12*BH$5*BH$6)*1000</f>
        <v>0</v>
      </c>
      <c r="BI12" s="284">
        <f>RawCounts100All!BJ12/(PropCntd100!BI12*BI$5*BI$6)*1000</f>
        <v>0</v>
      </c>
      <c r="BJ12" s="284">
        <f>RawCounts100All!BK12/(PropCntd100!BJ12*BJ$5*BJ$6)*1000</f>
        <v>1505.8279953796075</v>
      </c>
      <c r="BK12" s="284">
        <f>RawCounts100All!BL12/(PropCntd100!BK12*BK$5*BK$6)*1000</f>
        <v>0</v>
      </c>
      <c r="BL12" s="284">
        <f>RawCounts100All!BM12/(PropCntd100!BL12*BL$5*BL$6)*1000</f>
        <v>0</v>
      </c>
      <c r="BM12" s="284">
        <f>RawCounts100All!BN12/(PropCntd100!BM12*BM$5*BM$6)*1000</f>
        <v>0</v>
      </c>
      <c r="BN12" s="284">
        <f>RawCounts100All!BO12/(PropCntd100!BN12*BN$5*BN$6)*1000</f>
        <v>0</v>
      </c>
      <c r="BO12" s="284">
        <f>RawCounts100All!BP12/(PropCntd100!BO12*BO$5*BO$6)*1000</f>
        <v>0</v>
      </c>
      <c r="BP12" s="284">
        <f>RawCounts100All!BQ12/(PropCntd100!BP12*BP$5*BP$6)*1000</f>
        <v>0</v>
      </c>
      <c r="BQ12" s="284">
        <f>RawCounts100All!BR12/(PropCntd100!BQ12*BQ$5*BQ$6)*1000</f>
        <v>437.73584905660374</v>
      </c>
      <c r="BR12" s="284">
        <f>RawCounts100All!BS12/(PropCntd100!BR12*BR$5*BR$6)*1000</f>
        <v>330.66481030281938</v>
      </c>
      <c r="BS12" s="284">
        <f>RawCounts100All!BT12/(PropCntd100!BS12*BS$5*BS$6)*1000</f>
        <v>453.21637426900588</v>
      </c>
      <c r="BT12" s="129"/>
    </row>
    <row r="13" spans="1:72" ht="15" x14ac:dyDescent="0.15">
      <c r="A13" s="104" t="s">
        <v>174</v>
      </c>
      <c r="B13" s="153" t="s">
        <v>517</v>
      </c>
      <c r="C13" s="153" t="s">
        <v>227</v>
      </c>
      <c r="D13" s="153" t="s">
        <v>615</v>
      </c>
      <c r="E13" s="153" t="s">
        <v>131</v>
      </c>
      <c r="F13" s="153"/>
      <c r="G13" s="105">
        <v>0.3</v>
      </c>
      <c r="H13" s="106">
        <v>0.3</v>
      </c>
      <c r="I13" s="107">
        <f t="shared" si="1"/>
        <v>24</v>
      </c>
      <c r="J13" s="176">
        <f t="shared" si="1"/>
        <v>24</v>
      </c>
      <c r="K13" s="248"/>
      <c r="L13" s="284">
        <f>RawCounts100All!M13/(PropCntd100!L13*L$5*L$6)*1000</f>
        <v>0</v>
      </c>
      <c r="M13" s="284">
        <f>RawCounts100All!N13/(PropCntd100!M13*M$5*M$6)*1000</f>
        <v>0</v>
      </c>
      <c r="N13" s="284">
        <f>RawCounts100All!O13/(PropCntd100!N13*N$5*N$6)*1000</f>
        <v>0</v>
      </c>
      <c r="O13" s="284">
        <f>RawCounts100All!P13/(PropCntd100!O13*O$5*O$6)*1000</f>
        <v>0</v>
      </c>
      <c r="P13" s="284">
        <f>RawCounts100All!Q13/(PropCntd100!P13*P$5*P$6)*1000</f>
        <v>0</v>
      </c>
      <c r="Q13" s="284">
        <f>RawCounts100All!R13/(PropCntd100!Q13*Q$5*Q$6)*1000</f>
        <v>0</v>
      </c>
      <c r="R13" s="284">
        <f>RawCounts100All!S13/(PropCntd100!R13*R$5*R$6)*1000</f>
        <v>0</v>
      </c>
      <c r="S13" s="284">
        <f>RawCounts100All!T13/(PropCntd100!S13*S$5*S$6)*1000</f>
        <v>0</v>
      </c>
      <c r="T13" s="284">
        <f>RawCounts100All!U13/(PropCntd100!T13*T$5*T$6)*1000</f>
        <v>0</v>
      </c>
      <c r="U13" s="284">
        <f>RawCounts100All!V13/(PropCntd100!U13*U$5*U$6)*1000</f>
        <v>0</v>
      </c>
      <c r="V13" s="284">
        <f>RawCounts100All!W13/(PropCntd100!V13*V$5*V$6)*1000</f>
        <v>0</v>
      </c>
      <c r="W13" s="284">
        <f>RawCounts100All!X13/(PropCntd100!W13*W$5*W$6)*1000</f>
        <v>0</v>
      </c>
      <c r="X13" s="284">
        <f>RawCounts100All!Y13/(PropCntd100!X13*X$5*X$6)*1000</f>
        <v>0</v>
      </c>
      <c r="Y13" s="284">
        <f>RawCounts100All!Z13/(PropCntd100!Y13*Y$5*Y$6)*1000</f>
        <v>0</v>
      </c>
      <c r="Z13" s="284">
        <f>RawCounts100All!AA13/(PropCntd100!Z13*Z$5*Z$6)*1000</f>
        <v>0</v>
      </c>
      <c r="AA13" s="284">
        <f>RawCounts100All!AB13/(PropCntd100!AA13*AA$5*AA$6)*1000</f>
        <v>0</v>
      </c>
      <c r="AB13" s="284">
        <f>RawCounts100All!AC13/(PropCntd100!AB13*AB$5*AB$6)*1000</f>
        <v>0</v>
      </c>
      <c r="AC13" s="284">
        <f>RawCounts100All!AD13/(PropCntd100!AC13*AC$5*AC$6)*1000</f>
        <v>0</v>
      </c>
      <c r="AD13" s="284">
        <f>RawCounts100All!AE13/(PropCntd100!AD13*AD$5*AD$6)*1000</f>
        <v>0</v>
      </c>
      <c r="AE13" s="284">
        <f>RawCounts100All!AF13/(PropCntd100!AE13*AE$5*AE$6)*1000</f>
        <v>0</v>
      </c>
      <c r="AF13" s="284">
        <f>RawCounts100All!AG13/(PropCntd100!AF13*AF$5*AF$6)*1000</f>
        <v>0</v>
      </c>
      <c r="AG13" s="284">
        <f>RawCounts100All!AH13/(PropCntd100!AG13*AG$5*AG$6)*1000</f>
        <v>0</v>
      </c>
      <c r="AH13" s="284">
        <f>RawCounts100All!AI13/(PropCntd100!AH13*AH$5*AH$6)*1000</f>
        <v>0</v>
      </c>
      <c r="AI13" s="284">
        <f>RawCounts100All!AJ13/(PropCntd100!AI13*AI$5*AI$6)*1000</f>
        <v>0</v>
      </c>
      <c r="AJ13" s="284">
        <f>RawCounts100All!AK13/(PropCntd100!AJ13*AJ$5*AJ$6)*1000</f>
        <v>0</v>
      </c>
      <c r="AK13" s="284">
        <f>RawCounts100All!AL13/(PropCntd100!AK13*AK$5*AK$6)*1000</f>
        <v>0</v>
      </c>
      <c r="AL13" s="284">
        <f>RawCounts100All!AM13/(PropCntd100!AL13*AL$5*AL$6)*1000</f>
        <v>0</v>
      </c>
      <c r="AM13" s="284">
        <f>RawCounts100All!AN13/(PropCntd100!AM13*AM$5*AM$6)*1000</f>
        <v>0</v>
      </c>
      <c r="AN13" s="284">
        <f>RawCounts100All!AO13/(PropCntd100!AN13*AN$5*AN$6)*1000</f>
        <v>0</v>
      </c>
      <c r="AO13" s="284">
        <f>RawCounts100All!AP13/(PropCntd100!AO13*AO$5*AO$6)*1000</f>
        <v>0</v>
      </c>
      <c r="AP13" s="284">
        <f>RawCounts100All!AQ13/(PropCntd100!AP13*AP$5*AP$6)*1000</f>
        <v>0</v>
      </c>
      <c r="AQ13" s="284">
        <f>RawCounts100All!AR13/(PropCntd100!AQ13*AQ$5*AQ$6)*1000</f>
        <v>0</v>
      </c>
      <c r="AR13" s="284">
        <f>RawCounts100All!AS13/(PropCntd100!AR13*AR$5*AR$6)*1000</f>
        <v>0</v>
      </c>
      <c r="AS13" s="284">
        <f>RawCounts100All!AT13/(PropCntd100!AS13*AS$5*AS$6)*1000</f>
        <v>0</v>
      </c>
      <c r="AT13" s="284">
        <f>RawCounts100All!AU13/(PropCntd100!AT13*AT$5*AT$6)*1000</f>
        <v>0</v>
      </c>
      <c r="AU13" s="284">
        <f>RawCounts100All!AV13/(PropCntd100!AU13*AU$5*AU$6)*1000</f>
        <v>0</v>
      </c>
      <c r="AV13" s="284">
        <f>RawCounts100All!AW13/(PropCntd100!AV13*AV$5*AV$6)*1000</f>
        <v>0</v>
      </c>
      <c r="AW13" s="284">
        <f>RawCounts100All!AX13/(PropCntd100!AW13*AW$5*AW$6)*1000</f>
        <v>0</v>
      </c>
      <c r="AX13" s="284">
        <f>RawCounts100All!AY13/(PropCntd100!AX13*AX$5*AX$6)*1000</f>
        <v>0</v>
      </c>
      <c r="AY13" s="284">
        <f>RawCounts100All!AZ13/(PropCntd100!AY13*AY$5*AY$6)*1000</f>
        <v>0</v>
      </c>
      <c r="AZ13" s="284">
        <f>RawCounts100All!BA13/(PropCntd100!AZ13*AZ$5*AZ$6)*1000</f>
        <v>0</v>
      </c>
      <c r="BA13" s="284">
        <f>RawCounts100All!BB13/(PropCntd100!BA13*BA$5*BA$6)*1000</f>
        <v>0</v>
      </c>
      <c r="BB13" s="284">
        <f>RawCounts100All!BC13/(PropCntd100!BB13*BB$5*BB$6)*1000</f>
        <v>0</v>
      </c>
      <c r="BC13" s="284">
        <f>RawCounts100All!BD13/(PropCntd100!BC13*BC$5*BC$6)*1000</f>
        <v>0</v>
      </c>
      <c r="BD13" s="284">
        <f>RawCounts100All!BE13/(PropCntd100!BD13*BD$5*BD$6)*1000</f>
        <v>0</v>
      </c>
      <c r="BE13" s="284">
        <f>RawCounts100All!BF13/(PropCntd100!BE13*BE$5*BE$6)*1000</f>
        <v>145.45454545454547</v>
      </c>
      <c r="BF13" s="284">
        <f>RawCounts100All!BG13/(PropCntd100!BF13*BF$5*BF$6)*1000</f>
        <v>0</v>
      </c>
      <c r="BG13" s="284">
        <f>RawCounts100All!BH13/(PropCntd100!BG13*BG$5*BG$6)*1000</f>
        <v>0</v>
      </c>
      <c r="BH13" s="284">
        <f>RawCounts100All!BI13/(PropCntd100!BH13*BH$5*BH$6)*1000</f>
        <v>0</v>
      </c>
      <c r="BI13" s="284">
        <f>RawCounts100All!BJ13/(PropCntd100!BI13*BI$5*BI$6)*1000</f>
        <v>0</v>
      </c>
      <c r="BJ13" s="284">
        <f>RawCounts100All!BK13/(PropCntd100!BJ13*BJ$5*BJ$6)*1000</f>
        <v>611.9574958392011</v>
      </c>
      <c r="BK13" s="284">
        <f>RawCounts100All!BL13/(PropCntd100!BK13*BK$5*BK$6)*1000</f>
        <v>0</v>
      </c>
      <c r="BL13" s="284">
        <f>RawCounts100All!BM13/(PropCntd100!BL13*BL$5*BL$6)*1000</f>
        <v>0</v>
      </c>
      <c r="BM13" s="284">
        <f>RawCounts100All!BN13/(PropCntd100!BM13*BM$5*BM$6)*1000</f>
        <v>0</v>
      </c>
      <c r="BN13" s="284">
        <f>RawCounts100All!BO13/(PropCntd100!BN13*BN$5*BN$6)*1000</f>
        <v>0</v>
      </c>
      <c r="BO13" s="284">
        <f>RawCounts100All!BP13/(PropCntd100!BO13*BO$5*BO$6)*1000</f>
        <v>216.39344262295083</v>
      </c>
      <c r="BP13" s="284">
        <f>RawCounts100All!BQ13/(PropCntd100!BP13*BP$5*BP$6)*1000</f>
        <v>0</v>
      </c>
      <c r="BQ13" s="284">
        <f>RawCounts100All!BR13/(PropCntd100!BQ13*BQ$5*BQ$6)*1000</f>
        <v>437.73584905660374</v>
      </c>
      <c r="BR13" s="284">
        <f>RawCounts100All!BS13/(PropCntd100!BR13*BR$5*BR$6)*1000</f>
        <v>0</v>
      </c>
      <c r="BS13" s="284">
        <f>RawCounts100All!BT13/(PropCntd100!BS13*BS$5*BS$6)*1000</f>
        <v>0</v>
      </c>
      <c r="BT13" s="129"/>
    </row>
    <row r="14" spans="1:72" ht="15" x14ac:dyDescent="0.15">
      <c r="A14" s="104" t="s">
        <v>175</v>
      </c>
      <c r="B14" s="153" t="s">
        <v>517</v>
      </c>
      <c r="C14" s="153" t="s">
        <v>227</v>
      </c>
      <c r="D14" s="153" t="s">
        <v>616</v>
      </c>
      <c r="E14" s="153" t="s">
        <v>131</v>
      </c>
      <c r="F14" s="153"/>
      <c r="G14" s="105">
        <v>0.4</v>
      </c>
      <c r="H14" s="106">
        <v>0.4</v>
      </c>
      <c r="I14" s="107">
        <f t="shared" si="1"/>
        <v>32</v>
      </c>
      <c r="J14" s="176">
        <f t="shared" si="1"/>
        <v>32</v>
      </c>
      <c r="K14" s="248"/>
      <c r="L14" s="284">
        <f>RawCounts100All!M14/(PropCntd100!L14*L$5*L$6)*1000</f>
        <v>0</v>
      </c>
      <c r="M14" s="284">
        <f>RawCounts100All!N14/(PropCntd100!M14*M$5*M$6)*1000</f>
        <v>0</v>
      </c>
      <c r="N14" s="284">
        <f>RawCounts100All!O14/(PropCntd100!N14*N$5*N$6)*1000</f>
        <v>0</v>
      </c>
      <c r="O14" s="284">
        <f>RawCounts100All!P14/(PropCntd100!O14*O$5*O$6)*1000</f>
        <v>0</v>
      </c>
      <c r="P14" s="284">
        <f>RawCounts100All!Q14/(PropCntd100!P14*P$5*P$6)*1000</f>
        <v>0</v>
      </c>
      <c r="Q14" s="284">
        <f>RawCounts100All!R14/(PropCntd100!Q14*Q$5*Q$6)*1000</f>
        <v>0</v>
      </c>
      <c r="R14" s="284">
        <f>RawCounts100All!S14/(PropCntd100!R14*R$5*R$6)*1000</f>
        <v>0</v>
      </c>
      <c r="S14" s="284">
        <f>RawCounts100All!T14/(PropCntd100!S14*S$5*S$6)*1000</f>
        <v>0</v>
      </c>
      <c r="T14" s="284">
        <f>RawCounts100All!U14/(PropCntd100!T14*T$5*T$6)*1000</f>
        <v>0</v>
      </c>
      <c r="U14" s="284">
        <f>RawCounts100All!V14/(PropCntd100!U14*U$5*U$6)*1000</f>
        <v>0</v>
      </c>
      <c r="V14" s="284">
        <f>RawCounts100All!W14/(PropCntd100!V14*V$5*V$6)*1000</f>
        <v>0</v>
      </c>
      <c r="W14" s="284">
        <f>RawCounts100All!X14/(PropCntd100!W14*W$5*W$6)*1000</f>
        <v>0</v>
      </c>
      <c r="X14" s="284">
        <f>RawCounts100All!Y14/(PropCntd100!X14*X$5*X$6)*1000</f>
        <v>0</v>
      </c>
      <c r="Y14" s="284">
        <f>RawCounts100All!Z14/(PropCntd100!Y14*Y$5*Y$6)*1000</f>
        <v>0</v>
      </c>
      <c r="Z14" s="284">
        <f>RawCounts100All!AA14/(PropCntd100!Z14*Z$5*Z$6)*1000</f>
        <v>0</v>
      </c>
      <c r="AA14" s="284">
        <f>RawCounts100All!AB14/(PropCntd100!AA14*AA$5*AA$6)*1000</f>
        <v>0</v>
      </c>
      <c r="AB14" s="284">
        <f>RawCounts100All!AC14/(PropCntd100!AB14*AB$5*AB$6)*1000</f>
        <v>0</v>
      </c>
      <c r="AC14" s="284">
        <f>RawCounts100All!AD14/(PropCntd100!AC14*AC$5*AC$6)*1000</f>
        <v>0</v>
      </c>
      <c r="AD14" s="284">
        <f>RawCounts100All!AE14/(PropCntd100!AD14*AD$5*AD$6)*1000</f>
        <v>0</v>
      </c>
      <c r="AE14" s="284">
        <f>RawCounts100All!AF14/(PropCntd100!AE14*AE$5*AE$6)*1000</f>
        <v>0</v>
      </c>
      <c r="AF14" s="284">
        <f>RawCounts100All!AG14/(PropCntd100!AF14*AF$5*AF$6)*1000</f>
        <v>0</v>
      </c>
      <c r="AG14" s="284">
        <f>RawCounts100All!AH14/(PropCntd100!AG14*AG$5*AG$6)*1000</f>
        <v>43.63636363636364</v>
      </c>
      <c r="AH14" s="284">
        <f>RawCounts100All!AI14/(PropCntd100!AH14*AH$5*AH$6)*1000</f>
        <v>0</v>
      </c>
      <c r="AI14" s="284">
        <f>RawCounts100All!AJ14/(PropCntd100!AI14*AI$5*AI$6)*1000</f>
        <v>0</v>
      </c>
      <c r="AJ14" s="284">
        <f>RawCounts100All!AK14/(PropCntd100!AJ14*AJ$5*AJ$6)*1000</f>
        <v>0</v>
      </c>
      <c r="AK14" s="284">
        <f>RawCounts100All!AL14/(PropCntd100!AK14*AK$5*AK$6)*1000</f>
        <v>0</v>
      </c>
      <c r="AL14" s="284">
        <f>RawCounts100All!AM14/(PropCntd100!AL14*AL$5*AL$6)*1000</f>
        <v>0</v>
      </c>
      <c r="AM14" s="284">
        <f>RawCounts100All!AN14/(PropCntd100!AM14*AM$5*AM$6)*1000</f>
        <v>0</v>
      </c>
      <c r="AN14" s="284">
        <f>RawCounts100All!AO14/(PropCntd100!AN14*AN$5*AN$6)*1000</f>
        <v>0</v>
      </c>
      <c r="AO14" s="284">
        <f>RawCounts100All!AP14/(PropCntd100!AO14*AO$5*AO$6)*1000</f>
        <v>0</v>
      </c>
      <c r="AP14" s="284">
        <f>RawCounts100All!AQ14/(PropCntd100!AP14*AP$5*AP$6)*1000</f>
        <v>0</v>
      </c>
      <c r="AQ14" s="284">
        <f>RawCounts100All!AR14/(PropCntd100!AQ14*AQ$5*AQ$6)*1000</f>
        <v>0</v>
      </c>
      <c r="AR14" s="284">
        <f>RawCounts100All!AS14/(PropCntd100!AR14*AR$5*AR$6)*1000</f>
        <v>0</v>
      </c>
      <c r="AS14" s="284">
        <f>RawCounts100All!AT14/(PropCntd100!AS14*AS$5*AS$6)*1000</f>
        <v>0</v>
      </c>
      <c r="AT14" s="284">
        <f>RawCounts100All!AU14/(PropCntd100!AT14*AT$5*AT$6)*1000</f>
        <v>0</v>
      </c>
      <c r="AU14" s="284">
        <f>RawCounts100All!AV14/(PropCntd100!AU14*AU$5*AU$6)*1000</f>
        <v>0</v>
      </c>
      <c r="AV14" s="284">
        <f>RawCounts100All!AW14/(PropCntd100!AV14*AV$5*AV$6)*1000</f>
        <v>0</v>
      </c>
      <c r="AW14" s="284">
        <f>RawCounts100All!AX14/(PropCntd100!AW14*AW$5*AW$6)*1000</f>
        <v>0</v>
      </c>
      <c r="AX14" s="284">
        <f>RawCounts100All!AY14/(PropCntd100!AX14*AX$5*AX$6)*1000</f>
        <v>0</v>
      </c>
      <c r="AY14" s="284">
        <f>RawCounts100All!AZ14/(PropCntd100!AY14*AY$5*AY$6)*1000</f>
        <v>0</v>
      </c>
      <c r="AZ14" s="284">
        <f>RawCounts100All!BA14/(PropCntd100!AZ14*AZ$5*AZ$6)*1000</f>
        <v>0</v>
      </c>
      <c r="BA14" s="284">
        <f>RawCounts100All!BB14/(PropCntd100!BA14*BA$5*BA$6)*1000</f>
        <v>0</v>
      </c>
      <c r="BB14" s="284">
        <f>RawCounts100All!BC14/(PropCntd100!BB14*BB$5*BB$6)*1000</f>
        <v>0</v>
      </c>
      <c r="BC14" s="284">
        <f>RawCounts100All!BD14/(PropCntd100!BC14*BC$5*BC$6)*1000</f>
        <v>0</v>
      </c>
      <c r="BD14" s="284">
        <f>RawCounts100All!BE14/(PropCntd100!BD14*BD$5*BD$6)*1000</f>
        <v>49.586776859504141</v>
      </c>
      <c r="BE14" s="284">
        <f>RawCounts100All!BF14/(PropCntd100!BE14*BE$5*BE$6)*1000</f>
        <v>0</v>
      </c>
      <c r="BF14" s="284">
        <f>RawCounts100All!BG14/(PropCntd100!BF14*BF$5*BF$6)*1000</f>
        <v>0</v>
      </c>
      <c r="BG14" s="284">
        <f>RawCounts100All!BH14/(PropCntd100!BG14*BG$5*BG$6)*1000</f>
        <v>0</v>
      </c>
      <c r="BH14" s="284">
        <f>RawCounts100All!BI14/(PropCntd100!BH14*BH$5*BH$6)*1000</f>
        <v>0</v>
      </c>
      <c r="BI14" s="284">
        <f>RawCounts100All!BJ14/(PropCntd100!BI14*BI$5*BI$6)*1000</f>
        <v>0</v>
      </c>
      <c r="BJ14" s="284">
        <f>RawCounts100All!BK14/(PropCntd100!BJ14*BJ$5*BJ$6)*1000</f>
        <v>0</v>
      </c>
      <c r="BK14" s="284">
        <f>RawCounts100All!BL14/(PropCntd100!BK14*BK$5*BK$6)*1000</f>
        <v>0</v>
      </c>
      <c r="BL14" s="284">
        <f>RawCounts100All!BM14/(PropCntd100!BL14*BL$5*BL$6)*1000</f>
        <v>0</v>
      </c>
      <c r="BM14" s="284">
        <f>RawCounts100All!BN14/(PropCntd100!BM14*BM$5*BM$6)*1000</f>
        <v>0</v>
      </c>
      <c r="BN14" s="284">
        <f>RawCounts100All!BO14/(PropCntd100!BN14*BN$5*BN$6)*1000</f>
        <v>0</v>
      </c>
      <c r="BO14" s="284">
        <f>RawCounts100All!BP14/(PropCntd100!BO14*BO$5*BO$6)*1000</f>
        <v>937.70491803278685</v>
      </c>
      <c r="BP14" s="284">
        <f>RawCounts100All!BQ14/(PropCntd100!BP14*BP$5*BP$6)*1000</f>
        <v>0</v>
      </c>
      <c r="BQ14" s="284">
        <f>RawCounts100All!BR14/(PropCntd100!BQ14*BQ$5*BQ$6)*1000</f>
        <v>218.86792452830187</v>
      </c>
      <c r="BR14" s="284">
        <f>RawCounts100All!BS14/(PropCntd100!BR14*BR$5*BR$6)*1000</f>
        <v>0</v>
      </c>
      <c r="BS14" s="284">
        <f>RawCounts100All!BT14/(PropCntd100!BS14*BS$5*BS$6)*1000</f>
        <v>0</v>
      </c>
      <c r="BT14" s="129"/>
    </row>
    <row r="15" spans="1:72" ht="15" x14ac:dyDescent="0.15">
      <c r="A15" s="104" t="s">
        <v>176</v>
      </c>
      <c r="B15" s="153" t="s">
        <v>517</v>
      </c>
      <c r="C15" s="153" t="s">
        <v>227</v>
      </c>
      <c r="D15" s="153" t="s">
        <v>617</v>
      </c>
      <c r="E15" s="153" t="s">
        <v>131</v>
      </c>
      <c r="F15" s="153"/>
      <c r="G15" s="105">
        <v>0.4</v>
      </c>
      <c r="H15" s="106">
        <v>1.3</v>
      </c>
      <c r="I15" s="107">
        <f t="shared" si="1"/>
        <v>32</v>
      </c>
      <c r="J15" s="176">
        <f t="shared" si="1"/>
        <v>104</v>
      </c>
      <c r="K15" s="248"/>
      <c r="L15" s="284">
        <f>RawCounts100All!M15/(PropCntd100!L15*L$5*L$6)*1000</f>
        <v>0</v>
      </c>
      <c r="M15" s="284">
        <f>RawCounts100All!N15/(PropCntd100!M15*M$5*M$6)*1000</f>
        <v>0</v>
      </c>
      <c r="N15" s="284">
        <f>RawCounts100All!O15/(PropCntd100!N15*N$5*N$6)*1000</f>
        <v>0</v>
      </c>
      <c r="O15" s="284">
        <f>RawCounts100All!P15/(PropCntd100!O15*O$5*O$6)*1000</f>
        <v>0</v>
      </c>
      <c r="P15" s="284">
        <f>RawCounts100All!Q15/(PropCntd100!P15*P$5*P$6)*1000</f>
        <v>0</v>
      </c>
      <c r="Q15" s="284">
        <f>RawCounts100All!R15/(PropCntd100!Q15*Q$5*Q$6)*1000</f>
        <v>0</v>
      </c>
      <c r="R15" s="284">
        <f>RawCounts100All!S15/(PropCntd100!R15*R$5*R$6)*1000</f>
        <v>0</v>
      </c>
      <c r="S15" s="284">
        <f>RawCounts100All!T15/(PropCntd100!S15*S$5*S$6)*1000</f>
        <v>0</v>
      </c>
      <c r="T15" s="284">
        <f>RawCounts100All!U15/(PropCntd100!T15*T$5*T$6)*1000</f>
        <v>0</v>
      </c>
      <c r="U15" s="284">
        <f>RawCounts100All!V15/(PropCntd100!U15*U$5*U$6)*1000</f>
        <v>0</v>
      </c>
      <c r="V15" s="284">
        <f>RawCounts100All!W15/(PropCntd100!V15*V$5*V$6)*1000</f>
        <v>0</v>
      </c>
      <c r="W15" s="284">
        <f>RawCounts100All!X15/(PropCntd100!W15*W$5*W$6)*1000</f>
        <v>0</v>
      </c>
      <c r="X15" s="284">
        <f>RawCounts100All!Y15/(PropCntd100!X15*X$5*X$6)*1000</f>
        <v>0</v>
      </c>
      <c r="Y15" s="284">
        <f>RawCounts100All!Z15/(PropCntd100!Y15*Y$5*Y$6)*1000</f>
        <v>0</v>
      </c>
      <c r="Z15" s="284">
        <f>RawCounts100All!AA15/(PropCntd100!Z15*Z$5*Z$6)*1000</f>
        <v>0</v>
      </c>
      <c r="AA15" s="284">
        <f>RawCounts100All!AB15/(PropCntd100!AA15*AA$5*AA$6)*1000</f>
        <v>0</v>
      </c>
      <c r="AB15" s="284">
        <f>RawCounts100All!AC15/(PropCntd100!AB15*AB$5*AB$6)*1000</f>
        <v>0</v>
      </c>
      <c r="AC15" s="284">
        <f>RawCounts100All!AD15/(PropCntd100!AC15*AC$5*AC$6)*1000</f>
        <v>0</v>
      </c>
      <c r="AD15" s="284">
        <f>RawCounts100All!AE15/(PropCntd100!AD15*AD$5*AD$6)*1000</f>
        <v>0</v>
      </c>
      <c r="AE15" s="284">
        <f>RawCounts100All!AF15/(PropCntd100!AE15*AE$5*AE$6)*1000</f>
        <v>0</v>
      </c>
      <c r="AF15" s="284">
        <f>RawCounts100All!AG15/(PropCntd100!AF15*AF$5*AF$6)*1000</f>
        <v>0</v>
      </c>
      <c r="AG15" s="284">
        <f>RawCounts100All!AH15/(PropCntd100!AG15*AG$5*AG$6)*1000</f>
        <v>0</v>
      </c>
      <c r="AH15" s="284">
        <f>RawCounts100All!AI15/(PropCntd100!AH15*AH$5*AH$6)*1000</f>
        <v>0</v>
      </c>
      <c r="AI15" s="284">
        <f>RawCounts100All!AJ15/(PropCntd100!AI15*AI$5*AI$6)*1000</f>
        <v>0</v>
      </c>
      <c r="AJ15" s="284">
        <f>RawCounts100All!AK15/(PropCntd100!AJ15*AJ$5*AJ$6)*1000</f>
        <v>0</v>
      </c>
      <c r="AK15" s="284">
        <f>RawCounts100All!AL15/(PropCntd100!AK15*AK$5*AK$6)*1000</f>
        <v>0</v>
      </c>
      <c r="AL15" s="284">
        <f>RawCounts100All!AM15/(PropCntd100!AL15*AL$5*AL$6)*1000</f>
        <v>0</v>
      </c>
      <c r="AM15" s="284">
        <f>RawCounts100All!AN15/(PropCntd100!AM15*AM$5*AM$6)*1000</f>
        <v>43.571428571428577</v>
      </c>
      <c r="AN15" s="284">
        <f>RawCounts100All!AO15/(PropCntd100!AN15*AN$5*AN$6)*1000</f>
        <v>0</v>
      </c>
      <c r="AO15" s="284">
        <f>RawCounts100All!AP15/(PropCntd100!AO15*AO$5*AO$6)*1000</f>
        <v>0</v>
      </c>
      <c r="AP15" s="284">
        <f>RawCounts100All!AQ15/(PropCntd100!AP15*AP$5*AP$6)*1000</f>
        <v>0</v>
      </c>
      <c r="AQ15" s="284">
        <f>RawCounts100All!AR15/(PropCntd100!AQ15*AQ$5*AQ$6)*1000</f>
        <v>0</v>
      </c>
      <c r="AR15" s="284">
        <f>RawCounts100All!AS15/(PropCntd100!AR15*AR$5*AR$6)*1000</f>
        <v>0</v>
      </c>
      <c r="AS15" s="284">
        <f>RawCounts100All!AT15/(PropCntd100!AS15*AS$5*AS$6)*1000</f>
        <v>0</v>
      </c>
      <c r="AT15" s="284">
        <f>RawCounts100All!AU15/(PropCntd100!AT15*AT$5*AT$6)*1000</f>
        <v>0</v>
      </c>
      <c r="AU15" s="284">
        <f>RawCounts100All!AV15/(PropCntd100!AU15*AU$5*AU$6)*1000</f>
        <v>0</v>
      </c>
      <c r="AV15" s="284">
        <f>RawCounts100All!AW15/(PropCntd100!AV15*AV$5*AV$6)*1000</f>
        <v>0</v>
      </c>
      <c r="AW15" s="284">
        <f>RawCounts100All!AX15/(PropCntd100!AW15*AW$5*AW$6)*1000</f>
        <v>0</v>
      </c>
      <c r="AX15" s="284">
        <f>RawCounts100All!AY15/(PropCntd100!AX15*AX$5*AX$6)*1000</f>
        <v>0</v>
      </c>
      <c r="AY15" s="284">
        <f>RawCounts100All!AZ15/(PropCntd100!AY15*AY$5*AY$6)*1000</f>
        <v>0</v>
      </c>
      <c r="AZ15" s="284">
        <f>RawCounts100All!BA15/(PropCntd100!AZ15*AZ$5*AZ$6)*1000</f>
        <v>0</v>
      </c>
      <c r="BA15" s="284">
        <f>RawCounts100All!BB15/(PropCntd100!BA15*BA$5*BA$6)*1000</f>
        <v>0</v>
      </c>
      <c r="BB15" s="284">
        <f>RawCounts100All!BC15/(PropCntd100!BB15*BB$5*BB$6)*1000</f>
        <v>0</v>
      </c>
      <c r="BC15" s="284">
        <f>RawCounts100All!BD15/(PropCntd100!BC15*BC$5*BC$6)*1000</f>
        <v>0</v>
      </c>
      <c r="BD15" s="284">
        <f>RawCounts100All!BE15/(PropCntd100!BD15*BD$5*BD$6)*1000</f>
        <v>0</v>
      </c>
      <c r="BE15" s="284">
        <f>RawCounts100All!BF15/(PropCntd100!BE15*BE$5*BE$6)*1000</f>
        <v>0</v>
      </c>
      <c r="BF15" s="284">
        <f>RawCounts100All!BG15/(PropCntd100!BF15*BF$5*BF$6)*1000</f>
        <v>0</v>
      </c>
      <c r="BG15" s="284">
        <f>RawCounts100All!BH15/(PropCntd100!BG15*BG$5*BG$6)*1000</f>
        <v>0</v>
      </c>
      <c r="BH15" s="284">
        <f>RawCounts100All!BI15/(PropCntd100!BH15*BH$5*BH$6)*1000</f>
        <v>0</v>
      </c>
      <c r="BI15" s="284">
        <f>RawCounts100All!BJ15/(PropCntd100!BI15*BI$5*BI$6)*1000</f>
        <v>0</v>
      </c>
      <c r="BJ15" s="284">
        <f>RawCounts100All!BK15/(PropCntd100!BJ15*BJ$5*BJ$6)*1000</f>
        <v>0</v>
      </c>
      <c r="BK15" s="284">
        <f>RawCounts100All!BL15/(PropCntd100!BK15*BK$5*BK$6)*1000</f>
        <v>0</v>
      </c>
      <c r="BL15" s="284">
        <f>RawCounts100All!BM15/(PropCntd100!BL15*BL$5*BL$6)*1000</f>
        <v>0</v>
      </c>
      <c r="BM15" s="284">
        <f>RawCounts100All!BN15/(PropCntd100!BM15*BM$5*BM$6)*1000</f>
        <v>0</v>
      </c>
      <c r="BN15" s="284">
        <f>RawCounts100All!BO15/(PropCntd100!BN15*BN$5*BN$6)*1000</f>
        <v>0</v>
      </c>
      <c r="BO15" s="284">
        <f>RawCounts100All!BP15/(PropCntd100!BO15*BO$5*BO$6)*1000</f>
        <v>0</v>
      </c>
      <c r="BP15" s="284">
        <f>RawCounts100All!BQ15/(PropCntd100!BP15*BP$5*BP$6)*1000</f>
        <v>0</v>
      </c>
      <c r="BQ15" s="284">
        <f>RawCounts100All!BR15/(PropCntd100!BQ15*BQ$5*BQ$6)*1000</f>
        <v>0</v>
      </c>
      <c r="BR15" s="284">
        <f>RawCounts100All!BS15/(PropCntd100!BR15*BR$5*BR$6)*1000</f>
        <v>0</v>
      </c>
      <c r="BS15" s="284">
        <f>RawCounts100All!BT15/(PropCntd100!BS15*BS$5*BS$6)*1000</f>
        <v>181.28654970760235</v>
      </c>
      <c r="BT15" s="129"/>
    </row>
    <row r="16" spans="1:72" ht="15" x14ac:dyDescent="0.15">
      <c r="A16" s="104" t="s">
        <v>177</v>
      </c>
      <c r="B16" s="153" t="s">
        <v>517</v>
      </c>
      <c r="C16" s="153" t="s">
        <v>227</v>
      </c>
      <c r="D16" s="153" t="s">
        <v>618</v>
      </c>
      <c r="E16" s="153" t="s">
        <v>131</v>
      </c>
      <c r="F16" s="153"/>
      <c r="G16" s="105">
        <v>0.5</v>
      </c>
      <c r="H16" s="106">
        <v>0.5</v>
      </c>
      <c r="I16" s="107">
        <f t="shared" si="1"/>
        <v>40</v>
      </c>
      <c r="J16" s="176">
        <f t="shared" si="1"/>
        <v>40</v>
      </c>
      <c r="K16" s="248"/>
      <c r="L16" s="284">
        <f>RawCounts100All!M16/(PropCntd100!L16*L$5*L$6)*1000</f>
        <v>0</v>
      </c>
      <c r="M16" s="284">
        <f>RawCounts100All!N16/(PropCntd100!M16*M$5*M$6)*1000</f>
        <v>0</v>
      </c>
      <c r="N16" s="284">
        <f>RawCounts100All!O16/(PropCntd100!N16*N$5*N$6)*1000</f>
        <v>0</v>
      </c>
      <c r="O16" s="284">
        <f>RawCounts100All!P16/(PropCntd100!O16*O$5*O$6)*1000</f>
        <v>0</v>
      </c>
      <c r="P16" s="284">
        <f>RawCounts100All!Q16/(PropCntd100!P16*P$5*P$6)*1000</f>
        <v>0</v>
      </c>
      <c r="Q16" s="284">
        <f>RawCounts100All!R16/(PropCntd100!Q16*Q$5*Q$6)*1000</f>
        <v>0</v>
      </c>
      <c r="R16" s="284">
        <f>RawCounts100All!S16/(PropCntd100!R16*R$5*R$6)*1000</f>
        <v>0</v>
      </c>
      <c r="S16" s="284">
        <f>RawCounts100All!T16/(PropCntd100!S16*S$5*S$6)*1000</f>
        <v>0</v>
      </c>
      <c r="T16" s="284">
        <f>RawCounts100All!U16/(PropCntd100!T16*T$5*T$6)*1000</f>
        <v>0</v>
      </c>
      <c r="U16" s="284">
        <f>RawCounts100All!V16/(PropCntd100!U16*U$5*U$6)*1000</f>
        <v>0</v>
      </c>
      <c r="V16" s="284">
        <f>RawCounts100All!W16/(PropCntd100!V16*V$5*V$6)*1000</f>
        <v>0</v>
      </c>
      <c r="W16" s="284">
        <f>RawCounts100All!X16/(PropCntd100!W16*W$5*W$6)*1000</f>
        <v>0</v>
      </c>
      <c r="X16" s="284">
        <f>RawCounts100All!Y16/(PropCntd100!X16*X$5*X$6)*1000</f>
        <v>0</v>
      </c>
      <c r="Y16" s="284">
        <f>RawCounts100All!Z16/(PropCntd100!Y16*Y$5*Y$6)*1000</f>
        <v>0</v>
      </c>
      <c r="Z16" s="284">
        <f>RawCounts100All!AA16/(PropCntd100!Z16*Z$5*Z$6)*1000</f>
        <v>0</v>
      </c>
      <c r="AA16" s="284">
        <f>RawCounts100All!AB16/(PropCntd100!AA16*AA$5*AA$6)*1000</f>
        <v>0</v>
      </c>
      <c r="AB16" s="284">
        <f>RawCounts100All!AC16/(PropCntd100!AB16*AB$5*AB$6)*1000</f>
        <v>0</v>
      </c>
      <c r="AC16" s="284">
        <f>RawCounts100All!AD16/(PropCntd100!AC16*AC$5*AC$6)*1000</f>
        <v>0</v>
      </c>
      <c r="AD16" s="284">
        <f>RawCounts100All!AE16/(PropCntd100!AD16*AD$5*AD$6)*1000</f>
        <v>0</v>
      </c>
      <c r="AE16" s="284">
        <f>RawCounts100All!AF16/(PropCntd100!AE16*AE$5*AE$6)*1000</f>
        <v>0</v>
      </c>
      <c r="AF16" s="284">
        <f>RawCounts100All!AG16/(PropCntd100!AF16*AF$5*AF$6)*1000</f>
        <v>0</v>
      </c>
      <c r="AG16" s="284">
        <f>RawCounts100All!AH16/(PropCntd100!AG16*AG$5*AG$6)*1000</f>
        <v>0</v>
      </c>
      <c r="AH16" s="284">
        <f>RawCounts100All!AI16/(PropCntd100!AH16*AH$5*AH$6)*1000</f>
        <v>0</v>
      </c>
      <c r="AI16" s="284">
        <f>RawCounts100All!AJ16/(PropCntd100!AI16*AI$5*AI$6)*1000</f>
        <v>0</v>
      </c>
      <c r="AJ16" s="284">
        <f>RawCounts100All!AK16/(PropCntd100!AJ16*AJ$5*AJ$6)*1000</f>
        <v>0</v>
      </c>
      <c r="AK16" s="284">
        <f>RawCounts100All!AL16/(PropCntd100!AK16*AK$5*AK$6)*1000</f>
        <v>0</v>
      </c>
      <c r="AL16" s="284">
        <f>RawCounts100All!AM16/(PropCntd100!AL16*AL$5*AL$6)*1000</f>
        <v>0</v>
      </c>
      <c r="AM16" s="284">
        <f>RawCounts100All!AN16/(PropCntd100!AM16*AM$5*AM$6)*1000</f>
        <v>43.571428571428577</v>
      </c>
      <c r="AN16" s="284">
        <f>RawCounts100All!AO16/(PropCntd100!AN16*AN$5*AN$6)*1000</f>
        <v>0</v>
      </c>
      <c r="AO16" s="284">
        <f>RawCounts100All!AP16/(PropCntd100!AO16*AO$5*AO$6)*1000</f>
        <v>0</v>
      </c>
      <c r="AP16" s="284">
        <f>RawCounts100All!AQ16/(PropCntd100!AP16*AP$5*AP$6)*1000</f>
        <v>0</v>
      </c>
      <c r="AQ16" s="284">
        <f>RawCounts100All!AR16/(PropCntd100!AQ16*AQ$5*AQ$6)*1000</f>
        <v>0</v>
      </c>
      <c r="AR16" s="284">
        <f>RawCounts100All!AS16/(PropCntd100!AR16*AR$5*AR$6)*1000</f>
        <v>0</v>
      </c>
      <c r="AS16" s="284">
        <f>RawCounts100All!AT16/(PropCntd100!AS16*AS$5*AS$6)*1000</f>
        <v>0</v>
      </c>
      <c r="AT16" s="284">
        <f>RawCounts100All!AU16/(PropCntd100!AT16*AT$5*AT$6)*1000</f>
        <v>0</v>
      </c>
      <c r="AU16" s="284">
        <f>RawCounts100All!AV16/(PropCntd100!AU16*AU$5*AU$6)*1000</f>
        <v>0</v>
      </c>
      <c r="AV16" s="284">
        <f>RawCounts100All!AW16/(PropCntd100!AV16*AV$5*AV$6)*1000</f>
        <v>0</v>
      </c>
      <c r="AW16" s="284">
        <f>RawCounts100All!AX16/(PropCntd100!AW16*AW$5*AW$6)*1000</f>
        <v>0</v>
      </c>
      <c r="AX16" s="284">
        <f>RawCounts100All!AY16/(PropCntd100!AX16*AX$5*AX$6)*1000</f>
        <v>0</v>
      </c>
      <c r="AY16" s="284">
        <f>RawCounts100All!AZ16/(PropCntd100!AY16*AY$5*AY$6)*1000</f>
        <v>0</v>
      </c>
      <c r="AZ16" s="284">
        <f>RawCounts100All!BA16/(PropCntd100!AZ16*AZ$5*AZ$6)*1000</f>
        <v>0</v>
      </c>
      <c r="BA16" s="284">
        <f>RawCounts100All!BB16/(PropCntd100!BA16*BA$5*BA$6)*1000</f>
        <v>0</v>
      </c>
      <c r="BB16" s="284">
        <f>RawCounts100All!BC16/(PropCntd100!BB16*BB$5*BB$6)*1000</f>
        <v>0</v>
      </c>
      <c r="BC16" s="284">
        <f>RawCounts100All!BD16/(PropCntd100!BC16*BC$5*BC$6)*1000</f>
        <v>0</v>
      </c>
      <c r="BD16" s="284">
        <f>RawCounts100All!BE16/(PropCntd100!BD16*BD$5*BD$6)*1000</f>
        <v>0</v>
      </c>
      <c r="BE16" s="284">
        <f>RawCounts100All!BF16/(PropCntd100!BE16*BE$5*BE$6)*1000</f>
        <v>0</v>
      </c>
      <c r="BF16" s="284">
        <f>RawCounts100All!BG16/(PropCntd100!BF16*BF$5*BF$6)*1000</f>
        <v>0</v>
      </c>
      <c r="BG16" s="284">
        <f>RawCounts100All!BH16/(PropCntd100!BG16*BG$5*BG$6)*1000</f>
        <v>0</v>
      </c>
      <c r="BH16" s="284">
        <f>RawCounts100All!BI16/(PropCntd100!BH16*BH$5*BH$6)*1000</f>
        <v>0</v>
      </c>
      <c r="BI16" s="284">
        <f>RawCounts100All!BJ16/(PropCntd100!BI16*BI$5*BI$6)*1000</f>
        <v>0</v>
      </c>
      <c r="BJ16" s="284">
        <f>RawCounts100All!BK16/(PropCntd100!BJ16*BJ$5*BJ$6)*1000</f>
        <v>0</v>
      </c>
      <c r="BK16" s="284">
        <f>RawCounts100All!BL16/(PropCntd100!BK16*BK$5*BK$6)*1000</f>
        <v>0</v>
      </c>
      <c r="BL16" s="284">
        <f>RawCounts100All!BM16/(PropCntd100!BL16*BL$5*BL$6)*1000</f>
        <v>0</v>
      </c>
      <c r="BM16" s="284">
        <f>RawCounts100All!BN16/(PropCntd100!BM16*BM$5*BM$6)*1000</f>
        <v>0</v>
      </c>
      <c r="BN16" s="284">
        <f>RawCounts100All!BO16/(PropCntd100!BN16*BN$5*BN$6)*1000</f>
        <v>0</v>
      </c>
      <c r="BO16" s="284">
        <f>RawCounts100All!BP16/(PropCntd100!BO16*BO$5*BO$6)*1000</f>
        <v>0</v>
      </c>
      <c r="BP16" s="284">
        <f>RawCounts100All!BQ16/(PropCntd100!BP16*BP$5*BP$6)*1000</f>
        <v>0</v>
      </c>
      <c r="BQ16" s="284">
        <f>RawCounts100All!BR16/(PropCntd100!BQ16*BQ$5*BQ$6)*1000</f>
        <v>0</v>
      </c>
      <c r="BR16" s="284">
        <f>RawCounts100All!BS16/(PropCntd100!BR16*BR$5*BR$6)*1000</f>
        <v>82.666202575704844</v>
      </c>
      <c r="BS16" s="284">
        <f>RawCounts100All!BT16/(PropCntd100!BS16*BS$5*BS$6)*1000</f>
        <v>0</v>
      </c>
      <c r="BT16" s="129"/>
    </row>
    <row r="17" spans="1:72" ht="15" x14ac:dyDescent="0.15">
      <c r="A17" s="104" t="s">
        <v>178</v>
      </c>
      <c r="B17" s="153" t="s">
        <v>517</v>
      </c>
      <c r="C17" s="153" t="s">
        <v>227</v>
      </c>
      <c r="D17" s="153" t="s">
        <v>619</v>
      </c>
      <c r="E17" s="153" t="s">
        <v>131</v>
      </c>
      <c r="F17" s="153"/>
      <c r="G17" s="105">
        <v>0.8</v>
      </c>
      <c r="H17" s="106">
        <v>0.8</v>
      </c>
      <c r="I17" s="107">
        <f t="shared" si="1"/>
        <v>64</v>
      </c>
      <c r="J17" s="176">
        <f t="shared" si="1"/>
        <v>64</v>
      </c>
      <c r="K17" s="248"/>
      <c r="L17" s="284">
        <f>RawCounts100All!M17/(PropCntd100!L17*L$5*L$6)*1000</f>
        <v>0</v>
      </c>
      <c r="M17" s="284">
        <f>RawCounts100All!N17/(PropCntd100!M17*M$5*M$6)*1000</f>
        <v>0</v>
      </c>
      <c r="N17" s="284">
        <f>RawCounts100All!O17/(PropCntd100!N17*N$5*N$6)*1000</f>
        <v>0</v>
      </c>
      <c r="O17" s="284">
        <f>RawCounts100All!P17/(PropCntd100!O17*O$5*O$6)*1000</f>
        <v>0</v>
      </c>
      <c r="P17" s="284">
        <f>RawCounts100All!Q17/(PropCntd100!P17*P$5*P$6)*1000</f>
        <v>0</v>
      </c>
      <c r="Q17" s="284">
        <f>RawCounts100All!R17/(PropCntd100!Q17*Q$5*Q$6)*1000</f>
        <v>0</v>
      </c>
      <c r="R17" s="284">
        <f>RawCounts100All!S17/(PropCntd100!R17*R$5*R$6)*1000</f>
        <v>0</v>
      </c>
      <c r="S17" s="284">
        <f>RawCounts100All!T17/(PropCntd100!S17*S$5*S$6)*1000</f>
        <v>0</v>
      </c>
      <c r="T17" s="284">
        <f>RawCounts100All!U17/(PropCntd100!T17*T$5*T$6)*1000</f>
        <v>0</v>
      </c>
      <c r="U17" s="284">
        <f>RawCounts100All!V17/(PropCntd100!U17*U$5*U$6)*1000</f>
        <v>0</v>
      </c>
      <c r="V17" s="284">
        <f>RawCounts100All!W17/(PropCntd100!V17*V$5*V$6)*1000</f>
        <v>0</v>
      </c>
      <c r="W17" s="284">
        <f>RawCounts100All!X17/(PropCntd100!W17*W$5*W$6)*1000</f>
        <v>0</v>
      </c>
      <c r="X17" s="284">
        <f>RawCounts100All!Y17/(PropCntd100!X17*X$5*X$6)*1000</f>
        <v>0</v>
      </c>
      <c r="Y17" s="284">
        <f>RawCounts100All!Z17/(PropCntd100!Y17*Y$5*Y$6)*1000</f>
        <v>0</v>
      </c>
      <c r="Z17" s="284">
        <f>RawCounts100All!AA17/(PropCntd100!Z17*Z$5*Z$6)*1000</f>
        <v>0</v>
      </c>
      <c r="AA17" s="284">
        <f>RawCounts100All!AB17/(PropCntd100!AA17*AA$5*AA$6)*1000</f>
        <v>0</v>
      </c>
      <c r="AB17" s="284">
        <f>RawCounts100All!AC17/(PropCntd100!AB17*AB$5*AB$6)*1000</f>
        <v>0</v>
      </c>
      <c r="AC17" s="284">
        <f>RawCounts100All!AD17/(PropCntd100!AC17*AC$5*AC$6)*1000</f>
        <v>0</v>
      </c>
      <c r="AD17" s="284">
        <f>RawCounts100All!AE17/(PropCntd100!AD17*AD$5*AD$6)*1000</f>
        <v>0</v>
      </c>
      <c r="AE17" s="284">
        <f>RawCounts100All!AF17/(PropCntd100!AE17*AE$5*AE$6)*1000</f>
        <v>0</v>
      </c>
      <c r="AF17" s="284">
        <f>RawCounts100All!AG17/(PropCntd100!AF17*AF$5*AF$6)*1000</f>
        <v>0</v>
      </c>
      <c r="AG17" s="284">
        <f>RawCounts100All!AH17/(PropCntd100!AG17*AG$5*AG$6)*1000</f>
        <v>0</v>
      </c>
      <c r="AH17" s="284">
        <f>RawCounts100All!AI17/(PropCntd100!AH17*AH$5*AH$6)*1000</f>
        <v>0</v>
      </c>
      <c r="AI17" s="284">
        <f>RawCounts100All!AJ17/(PropCntd100!AI17*AI$5*AI$6)*1000</f>
        <v>0</v>
      </c>
      <c r="AJ17" s="284">
        <f>RawCounts100All!AK17/(PropCntd100!AJ17*AJ$5*AJ$6)*1000</f>
        <v>0</v>
      </c>
      <c r="AK17" s="284">
        <f>RawCounts100All!AL17/(PropCntd100!AK17*AK$5*AK$6)*1000</f>
        <v>0</v>
      </c>
      <c r="AL17" s="284">
        <f>RawCounts100All!AM17/(PropCntd100!AL17*AL$5*AL$6)*1000</f>
        <v>0</v>
      </c>
      <c r="AM17" s="284">
        <f>RawCounts100All!AN17/(PropCntd100!AM17*AM$5*AM$6)*1000</f>
        <v>0</v>
      </c>
      <c r="AN17" s="284">
        <f>RawCounts100All!AO17/(PropCntd100!AN17*AN$5*AN$6)*1000</f>
        <v>0</v>
      </c>
      <c r="AO17" s="284">
        <f>RawCounts100All!AP17/(PropCntd100!AO17*AO$5*AO$6)*1000</f>
        <v>0</v>
      </c>
      <c r="AP17" s="284">
        <f>RawCounts100All!AQ17/(PropCntd100!AP17*AP$5*AP$6)*1000</f>
        <v>0</v>
      </c>
      <c r="AQ17" s="284">
        <f>RawCounts100All!AR17/(PropCntd100!AQ17*AQ$5*AQ$6)*1000</f>
        <v>0</v>
      </c>
      <c r="AR17" s="284">
        <f>RawCounts100All!AS17/(PropCntd100!AR17*AR$5*AR$6)*1000</f>
        <v>0</v>
      </c>
      <c r="AS17" s="284">
        <f>RawCounts100All!AT17/(PropCntd100!AS17*AS$5*AS$6)*1000</f>
        <v>0</v>
      </c>
      <c r="AT17" s="284">
        <f>RawCounts100All!AU17/(PropCntd100!AT17*AT$5*AT$6)*1000</f>
        <v>0</v>
      </c>
      <c r="AU17" s="284">
        <f>RawCounts100All!AV17/(PropCntd100!AU17*AU$5*AU$6)*1000</f>
        <v>0</v>
      </c>
      <c r="AV17" s="284">
        <f>RawCounts100All!AW17/(PropCntd100!AV17*AV$5*AV$6)*1000</f>
        <v>0</v>
      </c>
      <c r="AW17" s="284">
        <f>RawCounts100All!AX17/(PropCntd100!AW17*AW$5*AW$6)*1000</f>
        <v>0</v>
      </c>
      <c r="AX17" s="284">
        <f>RawCounts100All!AY17/(PropCntd100!AX17*AX$5*AX$6)*1000</f>
        <v>0</v>
      </c>
      <c r="AY17" s="284">
        <f>RawCounts100All!AZ17/(PropCntd100!AY17*AY$5*AY$6)*1000</f>
        <v>0</v>
      </c>
      <c r="AZ17" s="284">
        <f>RawCounts100All!BA17/(PropCntd100!AZ17*AZ$5*AZ$6)*1000</f>
        <v>0</v>
      </c>
      <c r="BA17" s="284">
        <f>RawCounts100All!BB17/(PropCntd100!BA17*BA$5*BA$6)*1000</f>
        <v>0</v>
      </c>
      <c r="BB17" s="284">
        <f>RawCounts100All!BC17/(PropCntd100!BB17*BB$5*BB$6)*1000</f>
        <v>0</v>
      </c>
      <c r="BC17" s="284">
        <f>RawCounts100All!BD17/(PropCntd100!BC17*BC$5*BC$6)*1000</f>
        <v>0</v>
      </c>
      <c r="BD17" s="284">
        <f>RawCounts100All!BE17/(PropCntd100!BD17*BD$5*BD$6)*1000</f>
        <v>0</v>
      </c>
      <c r="BE17" s="284">
        <f>RawCounts100All!BF17/(PropCntd100!BE17*BE$5*BE$6)*1000</f>
        <v>0</v>
      </c>
      <c r="BF17" s="284">
        <f>RawCounts100All!BG17/(PropCntd100!BF17*BF$5*BF$6)*1000</f>
        <v>0</v>
      </c>
      <c r="BG17" s="284">
        <f>RawCounts100All!BH17/(PropCntd100!BG17*BG$5*BG$6)*1000</f>
        <v>0</v>
      </c>
      <c r="BH17" s="284">
        <f>RawCounts100All!BI17/(PropCntd100!BH17*BH$5*BH$6)*1000</f>
        <v>0</v>
      </c>
      <c r="BI17" s="284">
        <f>RawCounts100All!BJ17/(PropCntd100!BI17*BI$5*BI$6)*1000</f>
        <v>0</v>
      </c>
      <c r="BJ17" s="284">
        <f>RawCounts100All!BK17/(PropCntd100!BJ17*BJ$5*BJ$6)*1000</f>
        <v>0</v>
      </c>
      <c r="BK17" s="284">
        <f>RawCounts100All!BL17/(PropCntd100!BK17*BK$5*BK$6)*1000</f>
        <v>0</v>
      </c>
      <c r="BL17" s="284">
        <f>RawCounts100All!BM17/(PropCntd100!BL17*BL$5*BL$6)*1000</f>
        <v>0</v>
      </c>
      <c r="BM17" s="284">
        <f>RawCounts100All!BN17/(PropCntd100!BM17*BM$5*BM$6)*1000</f>
        <v>0</v>
      </c>
      <c r="BN17" s="284">
        <f>RawCounts100All!BO17/(PropCntd100!BN17*BN$5*BN$6)*1000</f>
        <v>0</v>
      </c>
      <c r="BO17" s="284">
        <f>RawCounts100All!BP17/(PropCntd100!BO17*BO$5*BO$6)*1000</f>
        <v>0</v>
      </c>
      <c r="BP17" s="284">
        <f>RawCounts100All!BQ17/(PropCntd100!BP17*BP$5*BP$6)*1000</f>
        <v>0</v>
      </c>
      <c r="BQ17" s="284">
        <f>RawCounts100All!BR17/(PropCntd100!BQ17*BQ$5*BQ$6)*1000</f>
        <v>109.43396226415094</v>
      </c>
      <c r="BR17" s="284">
        <f>RawCounts100All!BS17/(PropCntd100!BR17*BR$5*BR$6)*1000</f>
        <v>0</v>
      </c>
      <c r="BS17" s="284">
        <f>RawCounts100All!BT17/(PropCntd100!BS17*BS$5*BS$6)*1000</f>
        <v>0</v>
      </c>
      <c r="BT17" s="129"/>
    </row>
    <row r="18" spans="1:72" ht="15" x14ac:dyDescent="0.15">
      <c r="A18" s="104" t="s">
        <v>179</v>
      </c>
      <c r="B18" s="153" t="s">
        <v>517</v>
      </c>
      <c r="C18" s="153" t="s">
        <v>228</v>
      </c>
      <c r="D18" s="153" t="s">
        <v>620</v>
      </c>
      <c r="E18" s="153" t="s">
        <v>131</v>
      </c>
      <c r="F18" s="153"/>
      <c r="G18" s="105">
        <v>0.2</v>
      </c>
      <c r="H18" s="106">
        <v>0.2</v>
      </c>
      <c r="I18" s="107">
        <f t="shared" si="1"/>
        <v>16</v>
      </c>
      <c r="J18" s="176">
        <f t="shared" si="1"/>
        <v>16</v>
      </c>
      <c r="K18" s="248"/>
      <c r="L18" s="284">
        <f>RawCounts100All!M18/(PropCntd100!L18*L$5*L$6)*1000</f>
        <v>0</v>
      </c>
      <c r="M18" s="284">
        <f>RawCounts100All!N18/(PropCntd100!M18*M$5*M$6)*1000</f>
        <v>0</v>
      </c>
      <c r="N18" s="284">
        <f>RawCounts100All!O18/(PropCntd100!N18*N$5*N$6)*1000</f>
        <v>0</v>
      </c>
      <c r="O18" s="284">
        <f>RawCounts100All!P18/(PropCntd100!O18*O$5*O$6)*1000</f>
        <v>0</v>
      </c>
      <c r="P18" s="284">
        <f>RawCounts100All!Q18/(PropCntd100!P18*P$5*P$6)*1000</f>
        <v>0</v>
      </c>
      <c r="Q18" s="284">
        <f>RawCounts100All!R18/(PropCntd100!Q18*Q$5*Q$6)*1000</f>
        <v>0</v>
      </c>
      <c r="R18" s="284">
        <f>RawCounts100All!S18/(PropCntd100!R18*R$5*R$6)*1000</f>
        <v>0</v>
      </c>
      <c r="S18" s="284">
        <f>RawCounts100All!T18/(PropCntd100!S18*S$5*S$6)*1000</f>
        <v>0</v>
      </c>
      <c r="T18" s="284">
        <f>RawCounts100All!U18/(PropCntd100!T18*T$5*T$6)*1000</f>
        <v>0</v>
      </c>
      <c r="U18" s="284">
        <f>RawCounts100All!V18/(PropCntd100!U18*U$5*U$6)*1000</f>
        <v>0</v>
      </c>
      <c r="V18" s="284">
        <f>RawCounts100All!W18/(PropCntd100!V18*V$5*V$6)*1000</f>
        <v>0</v>
      </c>
      <c r="W18" s="284">
        <f>RawCounts100All!X18/(PropCntd100!W18*W$5*W$6)*1000</f>
        <v>0</v>
      </c>
      <c r="X18" s="284">
        <f>RawCounts100All!Y18/(PropCntd100!X18*X$5*X$6)*1000</f>
        <v>0</v>
      </c>
      <c r="Y18" s="284">
        <f>RawCounts100All!Z18/(PropCntd100!Y18*Y$5*Y$6)*1000</f>
        <v>0</v>
      </c>
      <c r="Z18" s="284">
        <f>RawCounts100All!AA18/(PropCntd100!Z18*Z$5*Z$6)*1000</f>
        <v>0</v>
      </c>
      <c r="AA18" s="284">
        <f>RawCounts100All!AB18/(PropCntd100!AA18*AA$5*AA$6)*1000</f>
        <v>0</v>
      </c>
      <c r="AB18" s="284">
        <f>RawCounts100All!AC18/(PropCntd100!AB18*AB$5*AB$6)*1000</f>
        <v>0</v>
      </c>
      <c r="AC18" s="284">
        <f>RawCounts100All!AD18/(PropCntd100!AC18*AC$5*AC$6)*1000</f>
        <v>0</v>
      </c>
      <c r="AD18" s="284">
        <f>RawCounts100All!AE18/(PropCntd100!AD18*AD$5*AD$6)*1000</f>
        <v>0</v>
      </c>
      <c r="AE18" s="284">
        <f>RawCounts100All!AF18/(PropCntd100!AE18*AE$5*AE$6)*1000</f>
        <v>0</v>
      </c>
      <c r="AF18" s="284">
        <f>RawCounts100All!AG18/(PropCntd100!AF18*AF$5*AF$6)*1000</f>
        <v>0</v>
      </c>
      <c r="AG18" s="284">
        <f>RawCounts100All!AH18/(PropCntd100!AG18*AG$5*AG$6)*1000</f>
        <v>0</v>
      </c>
      <c r="AH18" s="284">
        <f>RawCounts100All!AI18/(PropCntd100!AH18*AH$5*AH$6)*1000</f>
        <v>0</v>
      </c>
      <c r="AI18" s="284">
        <f>RawCounts100All!AJ18/(PropCntd100!AI18*AI$5*AI$6)*1000</f>
        <v>0</v>
      </c>
      <c r="AJ18" s="284">
        <f>RawCounts100All!AK18/(PropCntd100!AJ18*AJ$5*AJ$6)*1000</f>
        <v>0</v>
      </c>
      <c r="AK18" s="284">
        <f>RawCounts100All!AL18/(PropCntd100!AK18*AK$5*AK$6)*1000</f>
        <v>0</v>
      </c>
      <c r="AL18" s="284">
        <f>RawCounts100All!AM18/(PropCntd100!AL18*AL$5*AL$6)*1000</f>
        <v>0</v>
      </c>
      <c r="AM18" s="284">
        <f>RawCounts100All!AN18/(PropCntd100!AM18*AM$5*AM$6)*1000</f>
        <v>0</v>
      </c>
      <c r="AN18" s="284">
        <f>RawCounts100All!AO18/(PropCntd100!AN18*AN$5*AN$6)*1000</f>
        <v>0</v>
      </c>
      <c r="AO18" s="284">
        <f>RawCounts100All!AP18/(PropCntd100!AO18*AO$5*AO$6)*1000</f>
        <v>0</v>
      </c>
      <c r="AP18" s="284">
        <f>RawCounts100All!AQ18/(PropCntd100!AP18*AP$5*AP$6)*1000</f>
        <v>0</v>
      </c>
      <c r="AQ18" s="284">
        <f>RawCounts100All!AR18/(PropCntd100!AQ18*AQ$5*AQ$6)*1000</f>
        <v>0</v>
      </c>
      <c r="AR18" s="284">
        <f>RawCounts100All!AS18/(PropCntd100!AR18*AR$5*AR$6)*1000</f>
        <v>0</v>
      </c>
      <c r="AS18" s="284">
        <f>RawCounts100All!AT18/(PropCntd100!AS18*AS$5*AS$6)*1000</f>
        <v>0</v>
      </c>
      <c r="AT18" s="284">
        <f>RawCounts100All!AU18/(PropCntd100!AT18*AT$5*AT$6)*1000</f>
        <v>0</v>
      </c>
      <c r="AU18" s="284">
        <f>RawCounts100All!AV18/(PropCntd100!AU18*AU$5*AU$6)*1000</f>
        <v>0</v>
      </c>
      <c r="AV18" s="284">
        <f>RawCounts100All!AW18/(PropCntd100!AV18*AV$5*AV$6)*1000</f>
        <v>0</v>
      </c>
      <c r="AW18" s="284">
        <f>RawCounts100All!AX18/(PropCntd100!AW18*AW$5*AW$6)*1000</f>
        <v>41.95804195804196</v>
      </c>
      <c r="AX18" s="284">
        <f>RawCounts100All!AY18/(PropCntd100!AX18*AX$5*AX$6)*1000</f>
        <v>0</v>
      </c>
      <c r="AY18" s="284">
        <f>RawCounts100All!AZ18/(PropCntd100!AY18*AY$5*AY$6)*1000</f>
        <v>0</v>
      </c>
      <c r="AZ18" s="284">
        <f>RawCounts100All!BA18/(PropCntd100!AZ18*AZ$5*AZ$6)*1000</f>
        <v>0</v>
      </c>
      <c r="BA18" s="284">
        <f>RawCounts100All!BB18/(PropCntd100!BA18*BA$5*BA$6)*1000</f>
        <v>0</v>
      </c>
      <c r="BB18" s="284">
        <f>RawCounts100All!BC18/(PropCntd100!BB18*BB$5*BB$6)*1000</f>
        <v>0</v>
      </c>
      <c r="BC18" s="284">
        <f>RawCounts100All!BD18/(PropCntd100!BC18*BC$5*BC$6)*1000</f>
        <v>0</v>
      </c>
      <c r="BD18" s="284">
        <f>RawCounts100All!BE18/(PropCntd100!BD18*BD$5*BD$6)*1000</f>
        <v>0</v>
      </c>
      <c r="BE18" s="284">
        <f>RawCounts100All!BF18/(PropCntd100!BE18*BE$5*BE$6)*1000</f>
        <v>0</v>
      </c>
      <c r="BF18" s="284">
        <f>RawCounts100All!BG18/(PropCntd100!BF18*BF$5*BF$6)*1000</f>
        <v>0</v>
      </c>
      <c r="BG18" s="284">
        <f>RawCounts100All!BH18/(PropCntd100!BG18*BG$5*BG$6)*1000</f>
        <v>0</v>
      </c>
      <c r="BH18" s="284">
        <f>RawCounts100All!BI18/(PropCntd100!BH18*BH$5*BH$6)*1000</f>
        <v>0</v>
      </c>
      <c r="BI18" s="284">
        <f>RawCounts100All!BJ18/(PropCntd100!BI18*BI$5*BI$6)*1000</f>
        <v>0</v>
      </c>
      <c r="BJ18" s="284">
        <f>RawCounts100All!BK18/(PropCntd100!BJ18*BJ$5*BJ$6)*1000</f>
        <v>3773.7378910084071</v>
      </c>
      <c r="BK18" s="284">
        <f>RawCounts100All!BL18/(PropCntd100!BK18*BK$5*BK$6)*1000</f>
        <v>0</v>
      </c>
      <c r="BL18" s="284">
        <f>RawCounts100All!BM18/(PropCntd100!BL18*BL$5*BL$6)*1000</f>
        <v>0</v>
      </c>
      <c r="BM18" s="284">
        <f>RawCounts100All!BN18/(PropCntd100!BM18*BM$5*BM$6)*1000</f>
        <v>0</v>
      </c>
      <c r="BN18" s="284">
        <f>RawCounts100All!BO18/(PropCntd100!BN18*BN$5*BN$6)*1000</f>
        <v>0</v>
      </c>
      <c r="BO18" s="284">
        <f>RawCounts100All!BP18/(PropCntd100!BO18*BO$5*BO$6)*1000</f>
        <v>0</v>
      </c>
      <c r="BP18" s="284">
        <f>RawCounts100All!BQ18/(PropCntd100!BP18*BP$5*BP$6)*1000</f>
        <v>0</v>
      </c>
      <c r="BQ18" s="284">
        <f>RawCounts100All!BR18/(PropCntd100!BQ18*BQ$5*BQ$6)*1000</f>
        <v>0</v>
      </c>
      <c r="BR18" s="284">
        <f>RawCounts100All!BS18/(PropCntd100!BR18*BR$5*BR$6)*1000</f>
        <v>0</v>
      </c>
      <c r="BS18" s="284">
        <f>RawCounts100All!BT18/(PropCntd100!BS18*BS$5*BS$6)*1000</f>
        <v>0</v>
      </c>
      <c r="BT18" s="129"/>
    </row>
    <row r="19" spans="1:72" ht="15" x14ac:dyDescent="0.15">
      <c r="A19" s="104" t="s">
        <v>181</v>
      </c>
      <c r="B19" s="153" t="s">
        <v>517</v>
      </c>
      <c r="C19" s="153" t="s">
        <v>229</v>
      </c>
      <c r="D19" s="153" t="s">
        <v>621</v>
      </c>
      <c r="E19" s="153" t="s">
        <v>134</v>
      </c>
      <c r="F19" s="153"/>
      <c r="G19" s="105">
        <v>0.2</v>
      </c>
      <c r="H19" s="106">
        <v>0.2</v>
      </c>
      <c r="I19" s="107">
        <f t="shared" si="1"/>
        <v>16</v>
      </c>
      <c r="J19" s="176">
        <f t="shared" si="1"/>
        <v>16</v>
      </c>
      <c r="K19" s="248"/>
      <c r="L19" s="284">
        <f>RawCounts100All!M19/(PropCntd100!L19*L$5*L$6)*1000</f>
        <v>0</v>
      </c>
      <c r="M19" s="284">
        <f>RawCounts100All!N19/(PropCntd100!M19*M$5*M$6)*1000</f>
        <v>0</v>
      </c>
      <c r="N19" s="284">
        <f>RawCounts100All!O19/(PropCntd100!N19*N$5*N$6)*1000</f>
        <v>0</v>
      </c>
      <c r="O19" s="284">
        <f>RawCounts100All!P19/(PropCntd100!O19*O$5*O$6)*1000</f>
        <v>0</v>
      </c>
      <c r="P19" s="284">
        <f>RawCounts100All!Q19/(PropCntd100!P19*P$5*P$6)*1000</f>
        <v>0</v>
      </c>
      <c r="Q19" s="284">
        <f>RawCounts100All!R19/(PropCntd100!Q19*Q$5*Q$6)*1000</f>
        <v>0</v>
      </c>
      <c r="R19" s="284">
        <f>RawCounts100All!S19/(PropCntd100!R19*R$5*R$6)*1000</f>
        <v>0</v>
      </c>
      <c r="S19" s="284">
        <f>RawCounts100All!T19/(PropCntd100!S19*S$5*S$6)*1000</f>
        <v>0</v>
      </c>
      <c r="T19" s="284">
        <f>RawCounts100All!U19/(PropCntd100!T19*T$5*T$6)*1000</f>
        <v>0</v>
      </c>
      <c r="U19" s="284">
        <f>RawCounts100All!V19/(PropCntd100!U19*U$5*U$6)*1000</f>
        <v>0</v>
      </c>
      <c r="V19" s="284">
        <f>RawCounts100All!W19/(PropCntd100!V19*V$5*V$6)*1000</f>
        <v>0</v>
      </c>
      <c r="W19" s="284">
        <f>RawCounts100All!X19/(PropCntd100!W19*W$5*W$6)*1000</f>
        <v>0</v>
      </c>
      <c r="X19" s="284">
        <f>RawCounts100All!Y19/(PropCntd100!X19*X$5*X$6)*1000</f>
        <v>0</v>
      </c>
      <c r="Y19" s="284">
        <f>RawCounts100All!Z19/(PropCntd100!Y19*Y$5*Y$6)*1000</f>
        <v>0</v>
      </c>
      <c r="Z19" s="284">
        <f>RawCounts100All!AA19/(PropCntd100!Z19*Z$5*Z$6)*1000</f>
        <v>0</v>
      </c>
      <c r="AA19" s="284">
        <f>RawCounts100All!AB19/(PropCntd100!AA19*AA$5*AA$6)*1000</f>
        <v>0</v>
      </c>
      <c r="AB19" s="284">
        <f>RawCounts100All!AC19/(PropCntd100!AB19*AB$5*AB$6)*1000</f>
        <v>0</v>
      </c>
      <c r="AC19" s="284">
        <f>RawCounts100All!AD19/(PropCntd100!AC19*AC$5*AC$6)*1000</f>
        <v>0</v>
      </c>
      <c r="AD19" s="284">
        <f>RawCounts100All!AE19/(PropCntd100!AD19*AD$5*AD$6)*1000</f>
        <v>0</v>
      </c>
      <c r="AE19" s="284">
        <f>RawCounts100All!AF19/(PropCntd100!AE19*AE$5*AE$6)*1000</f>
        <v>0</v>
      </c>
      <c r="AF19" s="284">
        <f>RawCounts100All!AG19/(PropCntd100!AF19*AF$5*AF$6)*1000</f>
        <v>0</v>
      </c>
      <c r="AG19" s="284">
        <f>RawCounts100All!AH19/(PropCntd100!AG19*AG$5*AG$6)*1000</f>
        <v>0</v>
      </c>
      <c r="AH19" s="284">
        <f>RawCounts100All!AI19/(PropCntd100!AH19*AH$5*AH$6)*1000</f>
        <v>0</v>
      </c>
      <c r="AI19" s="284">
        <f>RawCounts100All!AJ19/(PropCntd100!AI19*AI$5*AI$6)*1000</f>
        <v>0</v>
      </c>
      <c r="AJ19" s="284">
        <f>RawCounts100All!AK19/(PropCntd100!AJ19*AJ$5*AJ$6)*1000</f>
        <v>0</v>
      </c>
      <c r="AK19" s="284">
        <f>RawCounts100All!AL19/(PropCntd100!AK19*AK$5*AK$6)*1000</f>
        <v>0</v>
      </c>
      <c r="AL19" s="284">
        <f>RawCounts100All!AM19/(PropCntd100!AL19*AL$5*AL$6)*1000</f>
        <v>0</v>
      </c>
      <c r="AM19" s="284">
        <f>RawCounts100All!AN19/(PropCntd100!AM19*AM$5*AM$6)*1000</f>
        <v>0</v>
      </c>
      <c r="AN19" s="284">
        <f>RawCounts100All!AO19/(PropCntd100!AN19*AN$5*AN$6)*1000</f>
        <v>0</v>
      </c>
      <c r="AO19" s="284">
        <f>RawCounts100All!AP19/(PropCntd100!AO19*AO$5*AO$6)*1000</f>
        <v>0</v>
      </c>
      <c r="AP19" s="284">
        <f>RawCounts100All!AQ19/(PropCntd100!AP19*AP$5*AP$6)*1000</f>
        <v>0</v>
      </c>
      <c r="AQ19" s="284">
        <f>RawCounts100All!AR19/(PropCntd100!AQ19*AQ$5*AQ$6)*1000</f>
        <v>0</v>
      </c>
      <c r="AR19" s="284">
        <f>RawCounts100All!AS19/(PropCntd100!AR19*AR$5*AR$6)*1000</f>
        <v>0</v>
      </c>
      <c r="AS19" s="284">
        <f>RawCounts100All!AT19/(PropCntd100!AS19*AS$5*AS$6)*1000</f>
        <v>0</v>
      </c>
      <c r="AT19" s="284">
        <f>RawCounts100All!AU19/(PropCntd100!AT19*AT$5*AT$6)*1000</f>
        <v>0</v>
      </c>
      <c r="AU19" s="284">
        <f>RawCounts100All!AV19/(PropCntd100!AU19*AU$5*AU$6)*1000</f>
        <v>0</v>
      </c>
      <c r="AV19" s="284">
        <f>RawCounts100All!AW19/(PropCntd100!AV19*AV$5*AV$6)*1000</f>
        <v>0</v>
      </c>
      <c r="AW19" s="284">
        <f>RawCounts100All!AX19/(PropCntd100!AW19*AW$5*AW$6)*1000</f>
        <v>0</v>
      </c>
      <c r="AX19" s="284">
        <f>RawCounts100All!AY19/(PropCntd100!AX19*AX$5*AX$6)*1000</f>
        <v>0</v>
      </c>
      <c r="AY19" s="284">
        <f>RawCounts100All!AZ19/(PropCntd100!AY19*AY$5*AY$6)*1000</f>
        <v>0</v>
      </c>
      <c r="AZ19" s="284">
        <f>RawCounts100All!BA19/(PropCntd100!AZ19*AZ$5*AZ$6)*1000</f>
        <v>0</v>
      </c>
      <c r="BA19" s="284">
        <f>RawCounts100All!BB19/(PropCntd100!BA19*BA$5*BA$6)*1000</f>
        <v>0</v>
      </c>
      <c r="BB19" s="284">
        <f>RawCounts100All!BC19/(PropCntd100!BB19*BB$5*BB$6)*1000</f>
        <v>0</v>
      </c>
      <c r="BC19" s="284">
        <f>RawCounts100All!BD19/(PropCntd100!BC19*BC$5*BC$6)*1000</f>
        <v>0</v>
      </c>
      <c r="BD19" s="284">
        <f>RawCounts100All!BE19/(PropCntd100!BD19*BD$5*BD$6)*1000</f>
        <v>0</v>
      </c>
      <c r="BE19" s="284">
        <f>RawCounts100All!BF19/(PropCntd100!BE19*BE$5*BE$6)*1000</f>
        <v>0</v>
      </c>
      <c r="BF19" s="284">
        <f>RawCounts100All!BG19/(PropCntd100!BF19*BF$5*BF$6)*1000</f>
        <v>0</v>
      </c>
      <c r="BG19" s="284">
        <f>RawCounts100All!BH19/(PropCntd100!BG19*BG$5*BG$6)*1000</f>
        <v>0</v>
      </c>
      <c r="BH19" s="284">
        <f>RawCounts100All!BI19/(PropCntd100!BH19*BH$5*BH$6)*1000</f>
        <v>0</v>
      </c>
      <c r="BI19" s="284">
        <f>RawCounts100All!BJ19/(PropCntd100!BI19*BI$5*BI$6)*1000</f>
        <v>0</v>
      </c>
      <c r="BJ19" s="284">
        <f>RawCounts100All!BK19/(PropCntd100!BJ19*BJ$5*BJ$6)*1000</f>
        <v>101.99291597320018</v>
      </c>
      <c r="BK19" s="284">
        <f>RawCounts100All!BL19/(PropCntd100!BK19*BK$5*BK$6)*1000</f>
        <v>1313.2075471698113</v>
      </c>
      <c r="BL19" s="284">
        <f>RawCounts100All!BM19/(PropCntd100!BL19*BL$5*BL$6)*1000</f>
        <v>0</v>
      </c>
      <c r="BM19" s="284">
        <f>RawCounts100All!BN19/(PropCntd100!BM19*BM$5*BM$6)*1000</f>
        <v>0</v>
      </c>
      <c r="BN19" s="284">
        <f>RawCounts100All!BO19/(PropCntd100!BN19*BN$5*BN$6)*1000</f>
        <v>0</v>
      </c>
      <c r="BO19" s="284">
        <f>RawCounts100All!BP19/(PropCntd100!BO19*BO$5*BO$6)*1000</f>
        <v>72.131147540983605</v>
      </c>
      <c r="BP19" s="284">
        <f>RawCounts100All!BQ19/(PropCntd100!BP19*BP$5*BP$6)*1000</f>
        <v>0</v>
      </c>
      <c r="BQ19" s="284">
        <f>RawCounts100All!BR19/(PropCntd100!BQ19*BQ$5*BQ$6)*1000</f>
        <v>0</v>
      </c>
      <c r="BR19" s="284">
        <f>RawCounts100All!BS19/(PropCntd100!BR19*BR$5*BR$6)*1000</f>
        <v>0</v>
      </c>
      <c r="BS19" s="284">
        <f>RawCounts100All!BT19/(PropCntd100!BS19*BS$5*BS$6)*1000</f>
        <v>0</v>
      </c>
      <c r="BT19" s="129"/>
    </row>
    <row r="20" spans="1:72" ht="15" x14ac:dyDescent="0.15">
      <c r="A20" s="104" t="s">
        <v>182</v>
      </c>
      <c r="B20" s="153" t="s">
        <v>517</v>
      </c>
      <c r="C20" s="153" t="s">
        <v>229</v>
      </c>
      <c r="D20" s="153" t="s">
        <v>622</v>
      </c>
      <c r="E20" s="153" t="s">
        <v>134</v>
      </c>
      <c r="F20" s="153"/>
      <c r="G20" s="105">
        <v>0.5</v>
      </c>
      <c r="H20" s="106">
        <v>0.5</v>
      </c>
      <c r="I20" s="107">
        <f t="shared" si="1"/>
        <v>40</v>
      </c>
      <c r="J20" s="176">
        <f t="shared" si="1"/>
        <v>40</v>
      </c>
      <c r="K20" s="248"/>
      <c r="L20" s="284">
        <f>RawCounts100All!M20/(PropCntd100!L20*L$5*L$6)*1000</f>
        <v>0</v>
      </c>
      <c r="M20" s="284">
        <f>RawCounts100All!N20/(PropCntd100!M20*M$5*M$6)*1000</f>
        <v>0</v>
      </c>
      <c r="N20" s="284">
        <f>RawCounts100All!O20/(PropCntd100!N20*N$5*N$6)*1000</f>
        <v>0</v>
      </c>
      <c r="O20" s="284">
        <f>RawCounts100All!P20/(PropCntd100!O20*O$5*O$6)*1000</f>
        <v>0</v>
      </c>
      <c r="P20" s="284">
        <f>RawCounts100All!Q20/(PropCntd100!P20*P$5*P$6)*1000</f>
        <v>0</v>
      </c>
      <c r="Q20" s="284">
        <f>RawCounts100All!R20/(PropCntd100!Q20*Q$5*Q$6)*1000</f>
        <v>0</v>
      </c>
      <c r="R20" s="284">
        <f>RawCounts100All!S20/(PropCntd100!R20*R$5*R$6)*1000</f>
        <v>0</v>
      </c>
      <c r="S20" s="284">
        <f>RawCounts100All!T20/(PropCntd100!S20*S$5*S$6)*1000</f>
        <v>0</v>
      </c>
      <c r="T20" s="284">
        <f>RawCounts100All!U20/(PropCntd100!T20*T$5*T$6)*1000</f>
        <v>0</v>
      </c>
      <c r="U20" s="284">
        <f>RawCounts100All!V20/(PropCntd100!U20*U$5*U$6)*1000</f>
        <v>0</v>
      </c>
      <c r="V20" s="284">
        <f>RawCounts100All!W20/(PropCntd100!V20*V$5*V$6)*1000</f>
        <v>0</v>
      </c>
      <c r="W20" s="284">
        <f>RawCounts100All!X20/(PropCntd100!W20*W$5*W$6)*1000</f>
        <v>0</v>
      </c>
      <c r="X20" s="284">
        <f>RawCounts100All!Y20/(PropCntd100!X20*X$5*X$6)*1000</f>
        <v>0</v>
      </c>
      <c r="Y20" s="284">
        <f>RawCounts100All!Z20/(PropCntd100!Y20*Y$5*Y$6)*1000</f>
        <v>0</v>
      </c>
      <c r="Z20" s="284">
        <f>RawCounts100All!AA20/(PropCntd100!Z20*Z$5*Z$6)*1000</f>
        <v>0</v>
      </c>
      <c r="AA20" s="284">
        <f>RawCounts100All!AB20/(PropCntd100!AA20*AA$5*AA$6)*1000</f>
        <v>0</v>
      </c>
      <c r="AB20" s="284">
        <f>RawCounts100All!AC20/(PropCntd100!AB20*AB$5*AB$6)*1000</f>
        <v>0</v>
      </c>
      <c r="AC20" s="284">
        <f>RawCounts100All!AD20/(PropCntd100!AC20*AC$5*AC$6)*1000</f>
        <v>0</v>
      </c>
      <c r="AD20" s="284">
        <f>RawCounts100All!AE20/(PropCntd100!AD20*AD$5*AD$6)*1000</f>
        <v>0</v>
      </c>
      <c r="AE20" s="284">
        <f>RawCounts100All!AF20/(PropCntd100!AE20*AE$5*AE$6)*1000</f>
        <v>0</v>
      </c>
      <c r="AF20" s="284">
        <f>RawCounts100All!AG20/(PropCntd100!AF20*AF$5*AF$6)*1000</f>
        <v>0</v>
      </c>
      <c r="AG20" s="284">
        <f>RawCounts100All!AH20/(PropCntd100!AG20*AG$5*AG$6)*1000</f>
        <v>0</v>
      </c>
      <c r="AH20" s="284">
        <f>RawCounts100All!AI20/(PropCntd100!AH20*AH$5*AH$6)*1000</f>
        <v>0</v>
      </c>
      <c r="AI20" s="284">
        <f>RawCounts100All!AJ20/(PropCntd100!AI20*AI$5*AI$6)*1000</f>
        <v>0</v>
      </c>
      <c r="AJ20" s="284">
        <f>RawCounts100All!AK20/(PropCntd100!AJ20*AJ$5*AJ$6)*1000</f>
        <v>0</v>
      </c>
      <c r="AK20" s="284">
        <f>RawCounts100All!AL20/(PropCntd100!AK20*AK$5*AK$6)*1000</f>
        <v>0</v>
      </c>
      <c r="AL20" s="284">
        <f>RawCounts100All!AM20/(PropCntd100!AL20*AL$5*AL$6)*1000</f>
        <v>0</v>
      </c>
      <c r="AM20" s="284">
        <f>RawCounts100All!AN20/(PropCntd100!AM20*AM$5*AM$6)*1000</f>
        <v>0</v>
      </c>
      <c r="AN20" s="284">
        <f>RawCounts100All!AO20/(PropCntd100!AN20*AN$5*AN$6)*1000</f>
        <v>0</v>
      </c>
      <c r="AO20" s="284">
        <f>RawCounts100All!AP20/(PropCntd100!AO20*AO$5*AO$6)*1000</f>
        <v>40.175768989328311</v>
      </c>
      <c r="AP20" s="284">
        <f>RawCounts100All!AQ20/(PropCntd100!AP20*AP$5*AP$6)*1000</f>
        <v>0</v>
      </c>
      <c r="AQ20" s="284">
        <f>RawCounts100All!AR20/(PropCntd100!AQ20*AQ$5*AQ$6)*1000</f>
        <v>0</v>
      </c>
      <c r="AR20" s="284">
        <f>RawCounts100All!AS20/(PropCntd100!AR20*AR$5*AR$6)*1000</f>
        <v>0</v>
      </c>
      <c r="AS20" s="284">
        <f>RawCounts100All!AT20/(PropCntd100!AS20*AS$5*AS$6)*1000</f>
        <v>0</v>
      </c>
      <c r="AT20" s="284">
        <f>RawCounts100All!AU20/(PropCntd100!AT20*AT$5*AT$6)*1000</f>
        <v>0</v>
      </c>
      <c r="AU20" s="284">
        <f>RawCounts100All!AV20/(PropCntd100!AU20*AU$5*AU$6)*1000</f>
        <v>0</v>
      </c>
      <c r="AV20" s="284">
        <f>RawCounts100All!AW20/(PropCntd100!AV20*AV$5*AV$6)*1000</f>
        <v>0</v>
      </c>
      <c r="AW20" s="284">
        <f>RawCounts100All!AX20/(PropCntd100!AW20*AW$5*AW$6)*1000</f>
        <v>0</v>
      </c>
      <c r="AX20" s="284">
        <f>RawCounts100All!AY20/(PropCntd100!AX20*AX$5*AX$6)*1000</f>
        <v>0</v>
      </c>
      <c r="AY20" s="284">
        <f>RawCounts100All!AZ20/(PropCntd100!AY20*AY$5*AY$6)*1000</f>
        <v>0</v>
      </c>
      <c r="AZ20" s="284">
        <f>RawCounts100All!BA20/(PropCntd100!AZ20*AZ$5*AZ$6)*1000</f>
        <v>0</v>
      </c>
      <c r="BA20" s="284">
        <f>RawCounts100All!BB20/(PropCntd100!BA20*BA$5*BA$6)*1000</f>
        <v>0</v>
      </c>
      <c r="BB20" s="284">
        <f>RawCounts100All!BC20/(PropCntd100!BB20*BB$5*BB$6)*1000</f>
        <v>0</v>
      </c>
      <c r="BC20" s="284">
        <f>RawCounts100All!BD20/(PropCntd100!BC20*BC$5*BC$6)*1000</f>
        <v>0</v>
      </c>
      <c r="BD20" s="284">
        <f>RawCounts100All!BE20/(PropCntd100!BD20*BD$5*BD$6)*1000</f>
        <v>0</v>
      </c>
      <c r="BE20" s="284">
        <f>RawCounts100All!BF20/(PropCntd100!BE20*BE$5*BE$6)*1000</f>
        <v>0</v>
      </c>
      <c r="BF20" s="284">
        <f>RawCounts100All!BG20/(PropCntd100!BF20*BF$5*BF$6)*1000</f>
        <v>0</v>
      </c>
      <c r="BG20" s="284">
        <f>RawCounts100All!BH20/(PropCntd100!BG20*BG$5*BG$6)*1000</f>
        <v>0</v>
      </c>
      <c r="BH20" s="284">
        <f>RawCounts100All!BI20/(PropCntd100!BH20*BH$5*BH$6)*1000</f>
        <v>0</v>
      </c>
      <c r="BI20" s="284">
        <f>RawCounts100All!BJ20/(PropCntd100!BI20*BI$5*BI$6)*1000</f>
        <v>0</v>
      </c>
      <c r="BJ20" s="284">
        <f>RawCounts100All!BK20/(PropCntd100!BJ20*BJ$5*BJ$6)*1000</f>
        <v>0</v>
      </c>
      <c r="BK20" s="284">
        <f>RawCounts100All!BL20/(PropCntd100!BK20*BK$5*BK$6)*1000</f>
        <v>0</v>
      </c>
      <c r="BL20" s="284">
        <f>RawCounts100All!BM20/(PropCntd100!BL20*BL$5*BL$6)*1000</f>
        <v>0</v>
      </c>
      <c r="BM20" s="284">
        <f>RawCounts100All!BN20/(PropCntd100!BM20*BM$5*BM$6)*1000</f>
        <v>0</v>
      </c>
      <c r="BN20" s="284">
        <f>RawCounts100All!BO20/(PropCntd100!BN20*BN$5*BN$6)*1000</f>
        <v>0</v>
      </c>
      <c r="BO20" s="284">
        <f>RawCounts100All!BP20/(PropCntd100!BO20*BO$5*BO$6)*1000</f>
        <v>0</v>
      </c>
      <c r="BP20" s="284">
        <f>RawCounts100All!BQ20/(PropCntd100!BP20*BP$5*BP$6)*1000</f>
        <v>0</v>
      </c>
      <c r="BQ20" s="284">
        <f>RawCounts100All!BR20/(PropCntd100!BQ20*BQ$5*BQ$6)*1000</f>
        <v>0</v>
      </c>
      <c r="BR20" s="284">
        <f>RawCounts100All!BS20/(PropCntd100!BR20*BR$5*BR$6)*1000</f>
        <v>247.99860772711449</v>
      </c>
      <c r="BS20" s="284">
        <f>RawCounts100All!BT20/(PropCntd100!BS20*BS$5*BS$6)*1000</f>
        <v>0</v>
      </c>
      <c r="BT20" s="129"/>
    </row>
    <row r="21" spans="1:72" ht="15" x14ac:dyDescent="0.15">
      <c r="A21" s="104" t="s">
        <v>180</v>
      </c>
      <c r="B21" s="153" t="s">
        <v>517</v>
      </c>
      <c r="C21" s="153" t="s">
        <v>230</v>
      </c>
      <c r="D21" s="153" t="s">
        <v>623</v>
      </c>
      <c r="E21" s="153" t="s">
        <v>135</v>
      </c>
      <c r="F21" s="153"/>
      <c r="G21" s="105">
        <v>0.15</v>
      </c>
      <c r="H21" s="106">
        <v>0.2</v>
      </c>
      <c r="I21" s="107">
        <f t="shared" si="1"/>
        <v>12</v>
      </c>
      <c r="J21" s="176">
        <f t="shared" si="1"/>
        <v>16</v>
      </c>
      <c r="K21" s="248"/>
      <c r="L21" s="284">
        <f>RawCounts100All!M21/(PropCntd100!L21*L$5*L$6)*1000</f>
        <v>0</v>
      </c>
      <c r="M21" s="284">
        <f>RawCounts100All!N21/(PropCntd100!M21*M$5*M$6)*1000</f>
        <v>0</v>
      </c>
      <c r="N21" s="284">
        <f>RawCounts100All!O21/(PropCntd100!N21*N$5*N$6)*1000</f>
        <v>0</v>
      </c>
      <c r="O21" s="284">
        <f>RawCounts100All!P21/(PropCntd100!O21*O$5*O$6)*1000</f>
        <v>0</v>
      </c>
      <c r="P21" s="284">
        <f>RawCounts100All!Q21/(PropCntd100!P21*P$5*P$6)*1000</f>
        <v>0</v>
      </c>
      <c r="Q21" s="284">
        <f>RawCounts100All!R21/(PropCntd100!Q21*Q$5*Q$6)*1000</f>
        <v>43.571428571428577</v>
      </c>
      <c r="R21" s="284">
        <f>RawCounts100All!S21/(PropCntd100!R21*R$5*R$6)*1000</f>
        <v>0</v>
      </c>
      <c r="S21" s="284">
        <f>RawCounts100All!T21/(PropCntd100!S21*S$5*S$6)*1000</f>
        <v>0</v>
      </c>
      <c r="T21" s="284">
        <f>RawCounts100All!U21/(PropCntd100!T21*T$5*T$6)*1000</f>
        <v>0</v>
      </c>
      <c r="U21" s="284">
        <f>RawCounts100All!V21/(PropCntd100!U21*U$5*U$6)*1000</f>
        <v>0</v>
      </c>
      <c r="V21" s="284">
        <f>RawCounts100All!W21/(PropCntd100!V21*V$5*V$6)*1000</f>
        <v>69.57013574660634</v>
      </c>
      <c r="W21" s="284">
        <f>RawCounts100All!X21/(PropCntd100!W21*W$5*W$6)*1000</f>
        <v>0</v>
      </c>
      <c r="X21" s="284">
        <f>RawCounts100All!Y21/(PropCntd100!X21*X$5*X$6)*1000</f>
        <v>0</v>
      </c>
      <c r="Y21" s="284">
        <f>RawCounts100All!Z21/(PropCntd100!Y21*Y$5*Y$6)*1000</f>
        <v>0</v>
      </c>
      <c r="Z21" s="284">
        <f>RawCounts100All!AA21/(PropCntd100!Z21*Z$5*Z$6)*1000</f>
        <v>0</v>
      </c>
      <c r="AA21" s="284">
        <f>RawCounts100All!AB21/(PropCntd100!AA21*AA$5*AA$6)*1000</f>
        <v>0</v>
      </c>
      <c r="AB21" s="284">
        <f>RawCounts100All!AC21/(PropCntd100!AB21*AB$5*AB$6)*1000</f>
        <v>0</v>
      </c>
      <c r="AC21" s="284">
        <f>RawCounts100All!AD21/(PropCntd100!AC21*AC$5*AC$6)*1000</f>
        <v>0</v>
      </c>
      <c r="AD21" s="284">
        <f>RawCounts100All!AE21/(PropCntd100!AD21*AD$5*AD$6)*1000</f>
        <v>0</v>
      </c>
      <c r="AE21" s="284">
        <f>RawCounts100All!AF21/(PropCntd100!AE21*AE$5*AE$6)*1000</f>
        <v>0</v>
      </c>
      <c r="AF21" s="284">
        <f>RawCounts100All!AG21/(PropCntd100!AF21*AF$5*AF$6)*1000</f>
        <v>0</v>
      </c>
      <c r="AG21" s="284">
        <f>RawCounts100All!AH21/(PropCntd100!AG21*AG$5*AG$6)*1000</f>
        <v>0</v>
      </c>
      <c r="AH21" s="284">
        <f>RawCounts100All!AI21/(PropCntd100!AH21*AH$5*AH$6)*1000</f>
        <v>0</v>
      </c>
      <c r="AI21" s="284">
        <f>RawCounts100All!AJ21/(PropCntd100!AI21*AI$5*AI$6)*1000</f>
        <v>0</v>
      </c>
      <c r="AJ21" s="284">
        <f>RawCounts100All!AK21/(PropCntd100!AJ21*AJ$5*AJ$6)*1000</f>
        <v>0</v>
      </c>
      <c r="AK21" s="284">
        <f>RawCounts100All!AL21/(PropCntd100!AK21*AK$5*AK$6)*1000</f>
        <v>0</v>
      </c>
      <c r="AL21" s="284">
        <f>RawCounts100All!AM21/(PropCntd100!AL21*AL$5*AL$6)*1000</f>
        <v>0</v>
      </c>
      <c r="AM21" s="284">
        <f>RawCounts100All!AN21/(PropCntd100!AM21*AM$5*AM$6)*1000</f>
        <v>0</v>
      </c>
      <c r="AN21" s="284">
        <f>RawCounts100All!AO21/(PropCntd100!AN21*AN$5*AN$6)*1000</f>
        <v>0</v>
      </c>
      <c r="AO21" s="284">
        <f>RawCounts100All!AP21/(PropCntd100!AO21*AO$5*AO$6)*1000</f>
        <v>0</v>
      </c>
      <c r="AP21" s="284">
        <f>RawCounts100All!AQ21/(PropCntd100!AP21*AP$5*AP$6)*1000</f>
        <v>65.245312098638578</v>
      </c>
      <c r="AQ21" s="284">
        <f>RawCounts100All!AR21/(PropCntd100!AQ21*AQ$5*AQ$6)*1000</f>
        <v>0</v>
      </c>
      <c r="AR21" s="284">
        <f>RawCounts100All!AS21/(PropCntd100!AR21*AR$5*AR$6)*1000</f>
        <v>0</v>
      </c>
      <c r="AS21" s="284">
        <f>RawCounts100All!AT21/(PropCntd100!AS21*AS$5*AS$6)*1000</f>
        <v>0</v>
      </c>
      <c r="AT21" s="284">
        <f>RawCounts100All!AU21/(PropCntd100!AT21*AT$5*AT$6)*1000</f>
        <v>0</v>
      </c>
      <c r="AU21" s="284">
        <f>RawCounts100All!AV21/(PropCntd100!AU21*AU$5*AU$6)*1000</f>
        <v>0</v>
      </c>
      <c r="AV21" s="284">
        <f>RawCounts100All!AW21/(PropCntd100!AV21*AV$5*AV$6)*1000</f>
        <v>0</v>
      </c>
      <c r="AW21" s="284">
        <f>RawCounts100All!AX21/(PropCntd100!AW21*AW$5*AW$6)*1000</f>
        <v>0</v>
      </c>
      <c r="AX21" s="284">
        <f>RawCounts100All!AY21/(PropCntd100!AX21*AX$5*AX$6)*1000</f>
        <v>0</v>
      </c>
      <c r="AY21" s="284">
        <f>RawCounts100All!AZ21/(PropCntd100!AY21*AY$5*AY$6)*1000</f>
        <v>0</v>
      </c>
      <c r="AZ21" s="284">
        <f>RawCounts100All!BA21/(PropCntd100!AZ21*AZ$5*AZ$6)*1000</f>
        <v>0</v>
      </c>
      <c r="BA21" s="284">
        <f>RawCounts100All!BB21/(PropCntd100!BA21*BA$5*BA$6)*1000</f>
        <v>0</v>
      </c>
      <c r="BB21" s="284">
        <f>RawCounts100All!BC21/(PropCntd100!BB21*BB$5*BB$6)*1000</f>
        <v>0</v>
      </c>
      <c r="BC21" s="284">
        <f>RawCounts100All!BD21/(PropCntd100!BC21*BC$5*BC$6)*1000</f>
        <v>0</v>
      </c>
      <c r="BD21" s="284">
        <f>RawCounts100All!BE21/(PropCntd100!BD21*BD$5*BD$6)*1000</f>
        <v>0</v>
      </c>
      <c r="BE21" s="284">
        <f>RawCounts100All!BF21/(PropCntd100!BE21*BE$5*BE$6)*1000</f>
        <v>0</v>
      </c>
      <c r="BF21" s="284">
        <f>RawCounts100All!BG21/(PropCntd100!BF21*BF$5*BF$6)*1000</f>
        <v>0</v>
      </c>
      <c r="BG21" s="284">
        <f>RawCounts100All!BH21/(PropCntd100!BG21*BG$5*BG$6)*1000</f>
        <v>0</v>
      </c>
      <c r="BH21" s="284">
        <f>RawCounts100All!BI21/(PropCntd100!BH21*BH$5*BH$6)*1000</f>
        <v>0</v>
      </c>
      <c r="BI21" s="284">
        <f>RawCounts100All!BJ21/(PropCntd100!BI21*BI$5*BI$6)*1000</f>
        <v>0</v>
      </c>
      <c r="BJ21" s="284">
        <f>RawCounts100All!BK21/(PropCntd100!BJ21*BJ$5*BJ$6)*1000</f>
        <v>920.228219398649</v>
      </c>
      <c r="BK21" s="284">
        <f>RawCounts100All!BL21/(PropCntd100!BK21*BK$5*BK$6)*1000</f>
        <v>0</v>
      </c>
      <c r="BL21" s="284">
        <f>RawCounts100All!BM21/(PropCntd100!BL21*BL$5*BL$6)*1000</f>
        <v>0</v>
      </c>
      <c r="BM21" s="284">
        <f>RawCounts100All!BN21/(PropCntd100!BM21*BM$5*BM$6)*1000</f>
        <v>0</v>
      </c>
      <c r="BN21" s="284">
        <f>RawCounts100All!BO21/(PropCntd100!BN21*BN$5*BN$6)*1000</f>
        <v>0</v>
      </c>
      <c r="BO21" s="284">
        <f>RawCounts100All!BP21/(PropCntd100!BO21*BO$5*BO$6)*1000</f>
        <v>216.39344262295083</v>
      </c>
      <c r="BP21" s="284">
        <f>RawCounts100All!BQ21/(PropCntd100!BP21*BP$5*BP$6)*1000</f>
        <v>0</v>
      </c>
      <c r="BQ21" s="284">
        <f>RawCounts100All!BR21/(PropCntd100!BQ21*BQ$5*BQ$6)*1000</f>
        <v>0</v>
      </c>
      <c r="BR21" s="284">
        <f>RawCounts100All!BS21/(PropCntd100!BR21*BR$5*BR$6)*1000</f>
        <v>0</v>
      </c>
      <c r="BS21" s="284">
        <f>RawCounts100All!BT21/(PropCntd100!BS21*BS$5*BS$6)*1000</f>
        <v>0</v>
      </c>
      <c r="BT21" s="129"/>
    </row>
    <row r="22" spans="1:72" ht="15" x14ac:dyDescent="0.15">
      <c r="A22" s="104" t="s">
        <v>183</v>
      </c>
      <c r="B22" s="153" t="s">
        <v>517</v>
      </c>
      <c r="C22" s="153" t="s">
        <v>230</v>
      </c>
      <c r="D22" s="153" t="s">
        <v>624</v>
      </c>
      <c r="E22" s="153" t="s">
        <v>135</v>
      </c>
      <c r="F22" s="153"/>
      <c r="G22" s="105">
        <v>0.2</v>
      </c>
      <c r="H22" s="106">
        <v>0.3</v>
      </c>
      <c r="I22" s="107">
        <f t="shared" si="1"/>
        <v>16</v>
      </c>
      <c r="J22" s="176">
        <f t="shared" si="1"/>
        <v>24</v>
      </c>
      <c r="K22" s="248"/>
      <c r="L22" s="284">
        <f>RawCounts100All!M22/(PropCntd100!L22*L$5*L$6)*1000</f>
        <v>0</v>
      </c>
      <c r="M22" s="284">
        <f>RawCounts100All!N22/(PropCntd100!M22*M$5*M$6)*1000</f>
        <v>0</v>
      </c>
      <c r="N22" s="284">
        <f>RawCounts100All!O22/(PropCntd100!N22*N$5*N$6)*1000</f>
        <v>0</v>
      </c>
      <c r="O22" s="284">
        <f>RawCounts100All!P22/(PropCntd100!O22*O$5*O$6)*1000</f>
        <v>0</v>
      </c>
      <c r="P22" s="284">
        <f>RawCounts100All!Q22/(PropCntd100!P22*P$5*P$6)*1000</f>
        <v>0</v>
      </c>
      <c r="Q22" s="284">
        <f>RawCounts100All!R22/(PropCntd100!Q22*Q$5*Q$6)*1000</f>
        <v>0</v>
      </c>
      <c r="R22" s="284">
        <f>RawCounts100All!S22/(PropCntd100!R22*R$5*R$6)*1000</f>
        <v>0</v>
      </c>
      <c r="S22" s="284">
        <f>RawCounts100All!T22/(PropCntd100!S22*S$5*S$6)*1000</f>
        <v>0</v>
      </c>
      <c r="T22" s="284">
        <f>RawCounts100All!U22/(PropCntd100!T22*T$5*T$6)*1000</f>
        <v>0</v>
      </c>
      <c r="U22" s="284">
        <f>RawCounts100All!V22/(PropCntd100!U22*U$5*U$6)*1000</f>
        <v>0</v>
      </c>
      <c r="V22" s="284">
        <f>RawCounts100All!W22/(PropCntd100!V22*V$5*V$6)*1000</f>
        <v>0</v>
      </c>
      <c r="W22" s="284">
        <f>RawCounts100All!X22/(PropCntd100!W22*W$5*W$6)*1000</f>
        <v>0</v>
      </c>
      <c r="X22" s="284">
        <f>RawCounts100All!Y22/(PropCntd100!X22*X$5*X$6)*1000</f>
        <v>0</v>
      </c>
      <c r="Y22" s="284">
        <f>RawCounts100All!Z22/(PropCntd100!Y22*Y$5*Y$6)*1000</f>
        <v>0</v>
      </c>
      <c r="Z22" s="284">
        <f>RawCounts100All!AA22/(PropCntd100!Z22*Z$5*Z$6)*1000</f>
        <v>0</v>
      </c>
      <c r="AA22" s="284">
        <f>RawCounts100All!AB22/(PropCntd100!AA22*AA$5*AA$6)*1000</f>
        <v>0</v>
      </c>
      <c r="AB22" s="284">
        <f>RawCounts100All!AC22/(PropCntd100!AB22*AB$5*AB$6)*1000</f>
        <v>0</v>
      </c>
      <c r="AC22" s="284">
        <f>RawCounts100All!AD22/(PropCntd100!AC22*AC$5*AC$6)*1000</f>
        <v>0</v>
      </c>
      <c r="AD22" s="284">
        <f>RawCounts100All!AE22/(PropCntd100!AD22*AD$5*AD$6)*1000</f>
        <v>0</v>
      </c>
      <c r="AE22" s="284">
        <f>RawCounts100All!AF22/(PropCntd100!AE22*AE$5*AE$6)*1000</f>
        <v>0</v>
      </c>
      <c r="AF22" s="284">
        <f>RawCounts100All!AG22/(PropCntd100!AF22*AF$5*AF$6)*1000</f>
        <v>184.70418470418471</v>
      </c>
      <c r="AG22" s="284">
        <f>RawCounts100All!AH22/(PropCntd100!AG22*AG$5*AG$6)*1000</f>
        <v>0</v>
      </c>
      <c r="AH22" s="284">
        <f>RawCounts100All!AI22/(PropCntd100!AH22*AH$5*AH$6)*1000</f>
        <v>0</v>
      </c>
      <c r="AI22" s="284">
        <f>RawCounts100All!AJ22/(PropCntd100!AI22*AI$5*AI$6)*1000</f>
        <v>0</v>
      </c>
      <c r="AJ22" s="284">
        <f>RawCounts100All!AK22/(PropCntd100!AJ22*AJ$5*AJ$6)*1000</f>
        <v>0</v>
      </c>
      <c r="AK22" s="284">
        <f>RawCounts100All!AL22/(PropCntd100!AK22*AK$5*AK$6)*1000</f>
        <v>0</v>
      </c>
      <c r="AL22" s="284">
        <f>RawCounts100All!AM22/(PropCntd100!AL22*AL$5*AL$6)*1000</f>
        <v>43.703703703703702</v>
      </c>
      <c r="AM22" s="284">
        <f>RawCounts100All!AN22/(PropCntd100!AM22*AM$5*AM$6)*1000</f>
        <v>0</v>
      </c>
      <c r="AN22" s="284">
        <f>RawCounts100All!AO22/(PropCntd100!AN22*AN$5*AN$6)*1000</f>
        <v>0</v>
      </c>
      <c r="AO22" s="284">
        <f>RawCounts100All!AP22/(PropCntd100!AO22*AO$5*AO$6)*1000</f>
        <v>0</v>
      </c>
      <c r="AP22" s="284">
        <f>RawCounts100All!AQ22/(PropCntd100!AP22*AP$5*AP$6)*1000</f>
        <v>0</v>
      </c>
      <c r="AQ22" s="284">
        <f>RawCounts100All!AR22/(PropCntd100!AQ22*AQ$5*AQ$6)*1000</f>
        <v>0</v>
      </c>
      <c r="AR22" s="284">
        <f>RawCounts100All!AS22/(PropCntd100!AR22*AR$5*AR$6)*1000</f>
        <v>0</v>
      </c>
      <c r="AS22" s="284">
        <f>RawCounts100All!AT22/(PropCntd100!AS22*AS$5*AS$6)*1000</f>
        <v>0</v>
      </c>
      <c r="AT22" s="284">
        <f>RawCounts100All!AU22/(PropCntd100!AT22*AT$5*AT$6)*1000</f>
        <v>0</v>
      </c>
      <c r="AU22" s="284">
        <f>RawCounts100All!AV22/(PropCntd100!AU22*AU$5*AU$6)*1000</f>
        <v>0</v>
      </c>
      <c r="AV22" s="284">
        <f>RawCounts100All!AW22/(PropCntd100!AV22*AV$5*AV$6)*1000</f>
        <v>0</v>
      </c>
      <c r="AW22" s="284">
        <f>RawCounts100All!AX22/(PropCntd100!AW22*AW$5*AW$6)*1000</f>
        <v>0</v>
      </c>
      <c r="AX22" s="284">
        <f>RawCounts100All!AY22/(PropCntd100!AX22*AX$5*AX$6)*1000</f>
        <v>0</v>
      </c>
      <c r="AY22" s="284">
        <f>RawCounts100All!AZ22/(PropCntd100!AY22*AY$5*AY$6)*1000</f>
        <v>0</v>
      </c>
      <c r="AZ22" s="284">
        <f>RawCounts100All!BA22/(PropCntd100!AZ22*AZ$5*AZ$6)*1000</f>
        <v>0</v>
      </c>
      <c r="BA22" s="284">
        <f>RawCounts100All!BB22/(PropCntd100!BA22*BA$5*BA$6)*1000</f>
        <v>0</v>
      </c>
      <c r="BB22" s="284">
        <f>RawCounts100All!BC22/(PropCntd100!BB22*BB$5*BB$6)*1000</f>
        <v>0</v>
      </c>
      <c r="BC22" s="284">
        <f>RawCounts100All!BD22/(PropCntd100!BC22*BC$5*BC$6)*1000</f>
        <v>0</v>
      </c>
      <c r="BD22" s="284">
        <f>RawCounts100All!BE22/(PropCntd100!BD22*BD$5*BD$6)*1000</f>
        <v>0</v>
      </c>
      <c r="BE22" s="284">
        <f>RawCounts100All!BF22/(PropCntd100!BE22*BE$5*BE$6)*1000</f>
        <v>0</v>
      </c>
      <c r="BF22" s="284">
        <f>RawCounts100All!BG22/(PropCntd100!BF22*BF$5*BF$6)*1000</f>
        <v>0</v>
      </c>
      <c r="BG22" s="284">
        <f>RawCounts100All!BH22/(PropCntd100!BG22*BG$5*BG$6)*1000</f>
        <v>0</v>
      </c>
      <c r="BH22" s="284">
        <f>RawCounts100All!BI22/(PropCntd100!BH22*BH$5*BH$6)*1000</f>
        <v>0</v>
      </c>
      <c r="BI22" s="284">
        <f>RawCounts100All!BJ22/(PropCntd100!BI22*BI$5*BI$6)*1000</f>
        <v>0</v>
      </c>
      <c r="BJ22" s="284">
        <f>RawCounts100All!BK22/(PropCntd100!BJ22*BJ$5*BJ$6)*1000</f>
        <v>0</v>
      </c>
      <c r="BK22" s="284">
        <f>RawCounts100All!BL22/(PropCntd100!BK22*BK$5*BK$6)*1000</f>
        <v>0</v>
      </c>
      <c r="BL22" s="284">
        <f>RawCounts100All!BM22/(PropCntd100!BL22*BL$5*BL$6)*1000</f>
        <v>0</v>
      </c>
      <c r="BM22" s="284">
        <f>RawCounts100All!BN22/(PropCntd100!BM22*BM$5*BM$6)*1000</f>
        <v>242.79835390946502</v>
      </c>
      <c r="BN22" s="284">
        <f>RawCounts100All!BO22/(PropCntd100!BN22*BN$5*BN$6)*1000</f>
        <v>0</v>
      </c>
      <c r="BO22" s="284">
        <f>RawCounts100All!BP22/(PropCntd100!BO22*BO$5*BO$6)*1000</f>
        <v>0</v>
      </c>
      <c r="BP22" s="284">
        <f>RawCounts100All!BQ22/(PropCntd100!BP22*BP$5*BP$6)*1000</f>
        <v>0</v>
      </c>
      <c r="BQ22" s="284">
        <f>RawCounts100All!BR22/(PropCntd100!BQ22*BQ$5*BQ$6)*1000</f>
        <v>328.30188679245282</v>
      </c>
      <c r="BR22" s="284">
        <f>RawCounts100All!BS22/(PropCntd100!BR22*BR$5*BR$6)*1000</f>
        <v>0</v>
      </c>
      <c r="BS22" s="284">
        <f>RawCounts100All!BT22/(PropCntd100!BS22*BS$5*BS$6)*1000</f>
        <v>0</v>
      </c>
      <c r="BT22" s="129"/>
    </row>
    <row r="23" spans="1:72" ht="15" x14ac:dyDescent="0.15">
      <c r="A23" s="104" t="s">
        <v>184</v>
      </c>
      <c r="B23" s="153" t="s">
        <v>517</v>
      </c>
      <c r="C23" s="153" t="s">
        <v>230</v>
      </c>
      <c r="D23" s="153" t="s">
        <v>625</v>
      </c>
      <c r="E23" s="153" t="s">
        <v>135</v>
      </c>
      <c r="F23" s="153"/>
      <c r="G23" s="105">
        <v>0.2</v>
      </c>
      <c r="H23" s="106">
        <v>0.4</v>
      </c>
      <c r="I23" s="107">
        <f t="shared" si="1"/>
        <v>16</v>
      </c>
      <c r="J23" s="176">
        <f t="shared" si="1"/>
        <v>32</v>
      </c>
      <c r="K23" s="248"/>
      <c r="L23" s="284">
        <f>RawCounts100All!M23/(PropCntd100!L23*L$5*L$6)*1000</f>
        <v>0</v>
      </c>
      <c r="M23" s="284">
        <f>RawCounts100All!N23/(PropCntd100!M23*M$5*M$6)*1000</f>
        <v>43.703703703703702</v>
      </c>
      <c r="N23" s="284">
        <f>RawCounts100All!O23/(PropCntd100!N23*N$5*N$6)*1000</f>
        <v>0</v>
      </c>
      <c r="O23" s="284">
        <f>RawCounts100All!P23/(PropCntd100!O23*O$5*O$6)*1000</f>
        <v>0</v>
      </c>
      <c r="P23" s="284">
        <f>RawCounts100All!Q23/(PropCntd100!P23*P$5*P$6)*1000</f>
        <v>0</v>
      </c>
      <c r="Q23" s="284">
        <f>RawCounts100All!R23/(PropCntd100!Q23*Q$5*Q$6)*1000</f>
        <v>0</v>
      </c>
      <c r="R23" s="284">
        <f>RawCounts100All!S23/(PropCntd100!R23*R$5*R$6)*1000</f>
        <v>0</v>
      </c>
      <c r="S23" s="284">
        <f>RawCounts100All!T23/(PropCntd100!S23*S$5*S$6)*1000</f>
        <v>43.703703703703702</v>
      </c>
      <c r="T23" s="284">
        <f>RawCounts100All!U23/(PropCntd100!T23*T$5*T$6)*1000</f>
        <v>43.508771929824562</v>
      </c>
      <c r="U23" s="284">
        <f>RawCounts100All!V23/(PropCntd100!U23*U$5*U$6)*1000</f>
        <v>0</v>
      </c>
      <c r="V23" s="284">
        <f>RawCounts100All!W23/(PropCntd100!V23*V$5*V$6)*1000</f>
        <v>0</v>
      </c>
      <c r="W23" s="284">
        <f>RawCounts100All!X23/(PropCntd100!W23*W$5*W$6)*1000</f>
        <v>44.08163265306122</v>
      </c>
      <c r="X23" s="284">
        <f>RawCounts100All!Y23/(PropCntd100!X23*X$5*X$6)*1000</f>
        <v>0</v>
      </c>
      <c r="Y23" s="284">
        <f>RawCounts100All!Z23/(PropCntd100!Y23*Y$5*Y$6)*1000</f>
        <v>0</v>
      </c>
      <c r="Z23" s="284">
        <f>RawCounts100All!AA23/(PropCntd100!Z23*Z$5*Z$6)*1000</f>
        <v>0</v>
      </c>
      <c r="AA23" s="284">
        <f>RawCounts100All!AB23/(PropCntd100!AA23*AA$5*AA$6)*1000</f>
        <v>0</v>
      </c>
      <c r="AB23" s="284">
        <f>RawCounts100All!AC23/(PropCntd100!AB23*AB$5*AB$6)*1000</f>
        <v>0</v>
      </c>
      <c r="AC23" s="284">
        <f>RawCounts100All!AD23/(PropCntd100!AC23*AC$5*AC$6)*1000</f>
        <v>0</v>
      </c>
      <c r="AD23" s="284">
        <f>RawCounts100All!AE23/(PropCntd100!AD23*AD$5*AD$6)*1000</f>
        <v>0</v>
      </c>
      <c r="AE23" s="284">
        <f>RawCounts100All!AF23/(PropCntd100!AE23*AE$5*AE$6)*1000</f>
        <v>0</v>
      </c>
      <c r="AF23" s="284">
        <f>RawCounts100All!AG23/(PropCntd100!AF23*AF$5*AF$6)*1000</f>
        <v>0</v>
      </c>
      <c r="AG23" s="284">
        <f>RawCounts100All!AH23/(PropCntd100!AG23*AG$5*AG$6)*1000</f>
        <v>0</v>
      </c>
      <c r="AH23" s="284">
        <f>RawCounts100All!AI23/(PropCntd100!AH23*AH$5*AH$6)*1000</f>
        <v>0</v>
      </c>
      <c r="AI23" s="284">
        <f>RawCounts100All!AJ23/(PropCntd100!AI23*AI$5*AI$6)*1000</f>
        <v>0</v>
      </c>
      <c r="AJ23" s="284">
        <f>RawCounts100All!AK23/(PropCntd100!AJ23*AJ$5*AJ$6)*1000</f>
        <v>0</v>
      </c>
      <c r="AK23" s="284">
        <f>RawCounts100All!AL23/(PropCntd100!AK23*AK$5*AK$6)*1000</f>
        <v>0</v>
      </c>
      <c r="AL23" s="284">
        <f>RawCounts100All!AM23/(PropCntd100!AL23*AL$5*AL$6)*1000</f>
        <v>0</v>
      </c>
      <c r="AM23" s="284">
        <f>RawCounts100All!AN23/(PropCntd100!AM23*AM$5*AM$6)*1000</f>
        <v>0</v>
      </c>
      <c r="AN23" s="284">
        <f>RawCounts100All!AO23/(PropCntd100!AN23*AN$5*AN$6)*1000</f>
        <v>0</v>
      </c>
      <c r="AO23" s="284">
        <f>RawCounts100All!AP23/(PropCntd100!AO23*AO$5*AO$6)*1000</f>
        <v>0</v>
      </c>
      <c r="AP23" s="284">
        <f>RawCounts100All!AQ23/(PropCntd100!AP23*AP$5*AP$6)*1000</f>
        <v>0</v>
      </c>
      <c r="AQ23" s="284">
        <f>RawCounts100All!AR23/(PropCntd100!AQ23*AQ$5*AQ$6)*1000</f>
        <v>0</v>
      </c>
      <c r="AR23" s="284">
        <f>RawCounts100All!AS23/(PropCntd100!AR23*AR$5*AR$6)*1000</f>
        <v>0</v>
      </c>
      <c r="AS23" s="284">
        <f>RawCounts100All!AT23/(PropCntd100!AS23*AS$5*AS$6)*1000</f>
        <v>0</v>
      </c>
      <c r="AT23" s="284">
        <f>RawCounts100All!AU23/(PropCntd100!AT23*AT$5*AT$6)*1000</f>
        <v>0</v>
      </c>
      <c r="AU23" s="284">
        <f>RawCounts100All!AV23/(PropCntd100!AU23*AU$5*AU$6)*1000</f>
        <v>0</v>
      </c>
      <c r="AV23" s="284">
        <f>RawCounts100All!AW23/(PropCntd100!AV23*AV$5*AV$6)*1000</f>
        <v>0</v>
      </c>
      <c r="AW23" s="284">
        <f>RawCounts100All!AX23/(PropCntd100!AW23*AW$5*AW$6)*1000</f>
        <v>0</v>
      </c>
      <c r="AX23" s="284">
        <f>RawCounts100All!AY23/(PropCntd100!AX23*AX$5*AX$6)*1000</f>
        <v>0</v>
      </c>
      <c r="AY23" s="284">
        <f>RawCounts100All!AZ23/(PropCntd100!AY23*AY$5*AY$6)*1000</f>
        <v>0</v>
      </c>
      <c r="AZ23" s="284">
        <f>RawCounts100All!BA23/(PropCntd100!AZ23*AZ$5*AZ$6)*1000</f>
        <v>0</v>
      </c>
      <c r="BA23" s="284">
        <f>RawCounts100All!BB23/(PropCntd100!BA23*BA$5*BA$6)*1000</f>
        <v>0</v>
      </c>
      <c r="BB23" s="284">
        <f>RawCounts100All!BC23/(PropCntd100!BB23*BB$5*BB$6)*1000</f>
        <v>0</v>
      </c>
      <c r="BC23" s="284">
        <f>RawCounts100All!BD23/(PropCntd100!BC23*BC$5*BC$6)*1000</f>
        <v>0</v>
      </c>
      <c r="BD23" s="284">
        <f>RawCounts100All!BE23/(PropCntd100!BD23*BD$5*BD$6)*1000</f>
        <v>0</v>
      </c>
      <c r="BE23" s="284">
        <f>RawCounts100All!BF23/(PropCntd100!BE23*BE$5*BE$6)*1000</f>
        <v>0</v>
      </c>
      <c r="BF23" s="284">
        <f>RawCounts100All!BG23/(PropCntd100!BF23*BF$5*BF$6)*1000</f>
        <v>0</v>
      </c>
      <c r="BG23" s="284">
        <f>RawCounts100All!BH23/(PropCntd100!BG23*BG$5*BG$6)*1000</f>
        <v>0</v>
      </c>
      <c r="BH23" s="284">
        <f>RawCounts100All!BI23/(PropCntd100!BH23*BH$5*BH$6)*1000</f>
        <v>0</v>
      </c>
      <c r="BI23" s="284">
        <f>RawCounts100All!BJ23/(PropCntd100!BI23*BI$5*BI$6)*1000</f>
        <v>0</v>
      </c>
      <c r="BJ23" s="284">
        <f>RawCounts100All!BK23/(PropCntd100!BJ23*BJ$5*BJ$6)*1000</f>
        <v>0</v>
      </c>
      <c r="BK23" s="284">
        <f>RawCounts100All!BL23/(PropCntd100!BK23*BK$5*BK$6)*1000</f>
        <v>0</v>
      </c>
      <c r="BL23" s="284">
        <f>RawCounts100All!BM23/(PropCntd100!BL23*BL$5*BL$6)*1000</f>
        <v>0</v>
      </c>
      <c r="BM23" s="284">
        <f>RawCounts100All!BN23/(PropCntd100!BM23*BM$5*BM$6)*1000</f>
        <v>121.39917695473251</v>
      </c>
      <c r="BN23" s="284">
        <f>RawCounts100All!BO23/(PropCntd100!BN23*BN$5*BN$6)*1000</f>
        <v>0</v>
      </c>
      <c r="BO23" s="284">
        <f>RawCounts100All!BP23/(PropCntd100!BO23*BO$5*BO$6)*1000</f>
        <v>0</v>
      </c>
      <c r="BP23" s="284">
        <f>RawCounts100All!BQ23/(PropCntd100!BP23*BP$5*BP$6)*1000</f>
        <v>0</v>
      </c>
      <c r="BQ23" s="284">
        <f>RawCounts100All!BR23/(PropCntd100!BQ23*BQ$5*BQ$6)*1000</f>
        <v>0</v>
      </c>
      <c r="BR23" s="284">
        <f>RawCounts100All!BS23/(PropCntd100!BR23*BR$5*BR$6)*1000</f>
        <v>0</v>
      </c>
      <c r="BS23" s="284">
        <f>RawCounts100All!BT23/(PropCntd100!BS23*BS$5*BS$6)*1000</f>
        <v>362.57309941520469</v>
      </c>
      <c r="BT23" s="129"/>
    </row>
    <row r="24" spans="1:72" ht="15" x14ac:dyDescent="0.15">
      <c r="A24" s="104" t="s">
        <v>185</v>
      </c>
      <c r="B24" s="153" t="s">
        <v>518</v>
      </c>
      <c r="C24" s="153" t="s">
        <v>141</v>
      </c>
      <c r="D24" s="153" t="s">
        <v>626</v>
      </c>
      <c r="E24" s="153" t="s">
        <v>141</v>
      </c>
      <c r="F24" s="153"/>
      <c r="G24" s="105">
        <v>0.15</v>
      </c>
      <c r="H24" s="106">
        <v>0.25</v>
      </c>
      <c r="I24" s="107">
        <f t="shared" si="1"/>
        <v>12</v>
      </c>
      <c r="J24" s="176">
        <f t="shared" si="1"/>
        <v>20</v>
      </c>
      <c r="K24" s="248"/>
      <c r="L24" s="284">
        <f>RawCounts100All!M24/(PropCntd100!L24*L$5*L$6)*1000</f>
        <v>0</v>
      </c>
      <c r="M24" s="284">
        <f>RawCounts100All!N24/(PropCntd100!M24*M$5*M$6)*1000</f>
        <v>0</v>
      </c>
      <c r="N24" s="284">
        <f>RawCounts100All!O24/(PropCntd100!N24*N$5*N$6)*1000</f>
        <v>0</v>
      </c>
      <c r="O24" s="284">
        <f>RawCounts100All!P24/(PropCntd100!O24*O$5*O$6)*1000</f>
        <v>0</v>
      </c>
      <c r="P24" s="284">
        <f>RawCounts100All!Q24/(PropCntd100!P24*P$5*P$6)*1000</f>
        <v>0</v>
      </c>
      <c r="Q24" s="284">
        <f>RawCounts100All!R24/(PropCntd100!Q24*Q$5*Q$6)*1000</f>
        <v>0</v>
      </c>
      <c r="R24" s="284">
        <f>RawCounts100All!S24/(PropCntd100!R24*R$5*R$6)*1000</f>
        <v>0</v>
      </c>
      <c r="S24" s="284">
        <f>RawCounts100All!T24/(PropCntd100!S24*S$5*S$6)*1000</f>
        <v>0</v>
      </c>
      <c r="T24" s="284">
        <f>RawCounts100All!U24/(PropCntd100!T24*T$5*T$6)*1000</f>
        <v>0</v>
      </c>
      <c r="U24" s="284">
        <f>RawCounts100All!V24/(PropCntd100!U24*U$5*U$6)*1000</f>
        <v>0</v>
      </c>
      <c r="V24" s="284">
        <f>RawCounts100All!W24/(PropCntd100!V24*V$5*V$6)*1000</f>
        <v>0</v>
      </c>
      <c r="W24" s="284">
        <f>RawCounts100All!X24/(PropCntd100!W24*W$5*W$6)*1000</f>
        <v>0</v>
      </c>
      <c r="X24" s="284">
        <f>RawCounts100All!Y24/(PropCntd100!X24*X$5*X$6)*1000</f>
        <v>0</v>
      </c>
      <c r="Y24" s="284">
        <f>RawCounts100All!Z24/(PropCntd100!Y24*Y$5*Y$6)*1000</f>
        <v>0</v>
      </c>
      <c r="Z24" s="284">
        <f>RawCounts100All!AA24/(PropCntd100!Z24*Z$5*Z$6)*1000</f>
        <v>0</v>
      </c>
      <c r="AA24" s="284">
        <f>RawCounts100All!AB24/(PropCntd100!AA24*AA$5*AA$6)*1000</f>
        <v>0</v>
      </c>
      <c r="AB24" s="284">
        <f>RawCounts100All!AC24/(PropCntd100!AB24*AB$5*AB$6)*1000</f>
        <v>0</v>
      </c>
      <c r="AC24" s="284">
        <f>RawCounts100All!AD24/(PropCntd100!AC24*AC$5*AC$6)*1000</f>
        <v>0</v>
      </c>
      <c r="AD24" s="284">
        <f>RawCounts100All!AE24/(PropCntd100!AD24*AD$5*AD$6)*1000</f>
        <v>0</v>
      </c>
      <c r="AE24" s="284">
        <f>RawCounts100All!AF24/(PropCntd100!AE24*AE$5*AE$6)*1000</f>
        <v>0</v>
      </c>
      <c r="AF24" s="284">
        <f>RawCounts100All!AG24/(PropCntd100!AF24*AF$5*AF$6)*1000</f>
        <v>0</v>
      </c>
      <c r="AG24" s="284">
        <f>RawCounts100All!AH24/(PropCntd100!AG24*AG$5*AG$6)*1000</f>
        <v>0</v>
      </c>
      <c r="AH24" s="284">
        <f>RawCounts100All!AI24/(PropCntd100!AH24*AH$5*AH$6)*1000</f>
        <v>0</v>
      </c>
      <c r="AI24" s="284">
        <f>RawCounts100All!AJ24/(PropCntd100!AI24*AI$5*AI$6)*1000</f>
        <v>0</v>
      </c>
      <c r="AJ24" s="284">
        <f>RawCounts100All!AK24/(PropCntd100!AJ24*AJ$5*AJ$6)*1000</f>
        <v>0</v>
      </c>
      <c r="AK24" s="284">
        <f>RawCounts100All!AL24/(PropCntd100!AK24*AK$5*AK$6)*1000</f>
        <v>0</v>
      </c>
      <c r="AL24" s="284">
        <f>RawCounts100All!AM24/(PropCntd100!AL24*AL$5*AL$6)*1000</f>
        <v>0</v>
      </c>
      <c r="AM24" s="284">
        <f>RawCounts100All!AN24/(PropCntd100!AM24*AM$5*AM$6)*1000</f>
        <v>0</v>
      </c>
      <c r="AN24" s="284">
        <f>RawCounts100All!AO24/(PropCntd100!AN24*AN$5*AN$6)*1000</f>
        <v>0</v>
      </c>
      <c r="AO24" s="284">
        <f>RawCounts100All!AP24/(PropCntd100!AO24*AO$5*AO$6)*1000</f>
        <v>0</v>
      </c>
      <c r="AP24" s="284">
        <f>RawCounts100All!AQ24/(PropCntd100!AP24*AP$5*AP$6)*1000</f>
        <v>0</v>
      </c>
      <c r="AQ24" s="284">
        <f>RawCounts100All!AR24/(PropCntd100!AQ24*AQ$5*AQ$6)*1000</f>
        <v>0</v>
      </c>
      <c r="AR24" s="284">
        <f>RawCounts100All!AS24/(PropCntd100!AR24*AR$5*AR$6)*1000</f>
        <v>0</v>
      </c>
      <c r="AS24" s="284">
        <f>RawCounts100All!AT24/(PropCntd100!AS24*AS$5*AS$6)*1000</f>
        <v>0</v>
      </c>
      <c r="AT24" s="284">
        <f>RawCounts100All!AU24/(PropCntd100!AT24*AT$5*AT$6)*1000</f>
        <v>0</v>
      </c>
      <c r="AU24" s="284">
        <f>RawCounts100All!AV24/(PropCntd100!AU24*AU$5*AU$6)*1000</f>
        <v>0</v>
      </c>
      <c r="AV24" s="284">
        <f>RawCounts100All!AW24/(PropCntd100!AV24*AV$5*AV$6)*1000</f>
        <v>0</v>
      </c>
      <c r="AW24" s="284">
        <f>RawCounts100All!AX24/(PropCntd100!AW24*AW$5*AW$6)*1000</f>
        <v>0</v>
      </c>
      <c r="AX24" s="284">
        <f>RawCounts100All!AY24/(PropCntd100!AX24*AX$5*AX$6)*1000</f>
        <v>0</v>
      </c>
      <c r="AY24" s="284">
        <f>RawCounts100All!AZ24/(PropCntd100!AY24*AY$5*AY$6)*1000</f>
        <v>0</v>
      </c>
      <c r="AZ24" s="284">
        <f>RawCounts100All!BA24/(PropCntd100!AZ24*AZ$5*AZ$6)*1000</f>
        <v>0</v>
      </c>
      <c r="BA24" s="284">
        <f>RawCounts100All!BB24/(PropCntd100!BA24*BA$5*BA$6)*1000</f>
        <v>0</v>
      </c>
      <c r="BB24" s="284">
        <f>RawCounts100All!BC24/(PropCntd100!BB24*BB$5*BB$6)*1000</f>
        <v>0</v>
      </c>
      <c r="BC24" s="284">
        <f>RawCounts100All!BD24/(PropCntd100!BC24*BC$5*BC$6)*1000</f>
        <v>0</v>
      </c>
      <c r="BD24" s="284">
        <f>RawCounts100All!BE24/(PropCntd100!BD24*BD$5*BD$6)*1000</f>
        <v>0</v>
      </c>
      <c r="BE24" s="284">
        <f>RawCounts100All!BF24/(PropCntd100!BE24*BE$5*BE$6)*1000</f>
        <v>0</v>
      </c>
      <c r="BF24" s="284">
        <f>RawCounts100All!BG24/(PropCntd100!BF24*BF$5*BF$6)*1000</f>
        <v>0</v>
      </c>
      <c r="BG24" s="284">
        <f>RawCounts100All!BH24/(PropCntd100!BG24*BG$5*BG$6)*1000</f>
        <v>0</v>
      </c>
      <c r="BH24" s="284">
        <f>RawCounts100All!BI24/(PropCntd100!BH24*BH$5*BH$6)*1000</f>
        <v>0</v>
      </c>
      <c r="BI24" s="284">
        <f>RawCounts100All!BJ24/(PropCntd100!BI24*BI$5*BI$6)*1000</f>
        <v>0</v>
      </c>
      <c r="BJ24" s="284">
        <f>RawCounts100All!BK24/(PropCntd100!BJ24*BJ$5*BJ$6)*1000</f>
        <v>0</v>
      </c>
      <c r="BK24" s="284">
        <f>RawCounts100All!BL24/(PropCntd100!BK24*BK$5*BK$6)*1000</f>
        <v>0</v>
      </c>
      <c r="BL24" s="284">
        <f>RawCounts100All!BM24/(PropCntd100!BL24*BL$5*BL$6)*1000</f>
        <v>1420.9919261822374</v>
      </c>
      <c r="BM24" s="284">
        <f>RawCounts100All!BN24/(PropCntd100!BM24*BM$5*BM$6)*1000</f>
        <v>0</v>
      </c>
      <c r="BN24" s="284">
        <f>RawCounts100All!BO24/(PropCntd100!BN24*BN$5*BN$6)*1000</f>
        <v>0</v>
      </c>
      <c r="BO24" s="284">
        <f>RawCounts100All!BP24/(PropCntd100!BO24*BO$5*BO$6)*1000</f>
        <v>0</v>
      </c>
      <c r="BP24" s="284">
        <f>RawCounts100All!BQ24/(PropCntd100!BP24*BP$5*BP$6)*1000</f>
        <v>0</v>
      </c>
      <c r="BQ24" s="284">
        <f>RawCounts100All!BR24/(PropCntd100!BQ24*BQ$5*BQ$6)*1000</f>
        <v>0</v>
      </c>
      <c r="BR24" s="284">
        <f>RawCounts100All!BS24/(PropCntd100!BR24*BR$5*BR$6)*1000</f>
        <v>0</v>
      </c>
      <c r="BS24" s="284">
        <f>RawCounts100All!BT24/(PropCntd100!BS24*BS$5*BS$6)*1000</f>
        <v>0</v>
      </c>
      <c r="BT24" s="129"/>
    </row>
    <row r="25" spans="1:72" ht="15" x14ac:dyDescent="0.15">
      <c r="A25" s="104" t="s">
        <v>186</v>
      </c>
      <c r="B25" s="153" t="s">
        <v>518</v>
      </c>
      <c r="C25" s="153" t="s">
        <v>141</v>
      </c>
      <c r="D25" s="153" t="s">
        <v>627</v>
      </c>
      <c r="E25" s="153" t="s">
        <v>141</v>
      </c>
      <c r="F25" s="153"/>
      <c r="G25" s="105">
        <v>0.2</v>
      </c>
      <c r="H25" s="106">
        <v>0.3</v>
      </c>
      <c r="I25" s="107">
        <f t="shared" si="1"/>
        <v>16</v>
      </c>
      <c r="J25" s="176">
        <f t="shared" si="1"/>
        <v>24</v>
      </c>
      <c r="K25" s="248"/>
      <c r="L25" s="284">
        <f>RawCounts100All!M25/(PropCntd100!L25*L$5*L$6)*1000</f>
        <v>1249.3090105030403</v>
      </c>
      <c r="M25" s="284">
        <f>RawCounts100All!N25/(PropCntd100!M25*M$5*M$6)*1000</f>
        <v>0</v>
      </c>
      <c r="N25" s="284">
        <f>RawCounts100All!O25/(PropCntd100!N25*N$5*N$6)*1000</f>
        <v>0</v>
      </c>
      <c r="O25" s="284">
        <f>RawCounts100All!P25/(PropCntd100!O25*O$5*O$6)*1000</f>
        <v>0</v>
      </c>
      <c r="P25" s="284">
        <f>RawCounts100All!Q25/(PropCntd100!P25*P$5*P$6)*1000</f>
        <v>0</v>
      </c>
      <c r="Q25" s="284">
        <f>RawCounts100All!R25/(PropCntd100!Q25*Q$5*Q$6)*1000</f>
        <v>0</v>
      </c>
      <c r="R25" s="284">
        <f>RawCounts100All!S25/(PropCntd100!R25*R$5*R$6)*1000</f>
        <v>0</v>
      </c>
      <c r="S25" s="284">
        <f>RawCounts100All!T25/(PropCntd100!S25*S$5*S$6)*1000</f>
        <v>0</v>
      </c>
      <c r="T25" s="284">
        <f>RawCounts100All!U25/(PropCntd100!T25*T$5*T$6)*1000</f>
        <v>0</v>
      </c>
      <c r="U25" s="284">
        <f>RawCounts100All!V25/(PropCntd100!U25*U$5*U$6)*1000</f>
        <v>0</v>
      </c>
      <c r="V25" s="284">
        <f>RawCounts100All!W25/(PropCntd100!V25*V$5*V$6)*1000</f>
        <v>0</v>
      </c>
      <c r="W25" s="284">
        <f>RawCounts100All!X25/(PropCntd100!W25*W$5*W$6)*1000</f>
        <v>0</v>
      </c>
      <c r="X25" s="284">
        <f>RawCounts100All!Y25/(PropCntd100!X25*X$5*X$6)*1000</f>
        <v>0</v>
      </c>
      <c r="Y25" s="284">
        <f>RawCounts100All!Z25/(PropCntd100!Y25*Y$5*Y$6)*1000</f>
        <v>0</v>
      </c>
      <c r="Z25" s="284">
        <f>RawCounts100All!AA25/(PropCntd100!Z25*Z$5*Z$6)*1000</f>
        <v>0</v>
      </c>
      <c r="AA25" s="284">
        <f>RawCounts100All!AB25/(PropCntd100!AA25*AA$5*AA$6)*1000</f>
        <v>0</v>
      </c>
      <c r="AB25" s="284">
        <f>RawCounts100All!AC25/(PropCntd100!AB25*AB$5*AB$6)*1000</f>
        <v>0</v>
      </c>
      <c r="AC25" s="284">
        <f>RawCounts100All!AD25/(PropCntd100!AC25*AC$5*AC$6)*1000</f>
        <v>0</v>
      </c>
      <c r="AD25" s="284">
        <f>RawCounts100All!AE25/(PropCntd100!AD25*AD$5*AD$6)*1000</f>
        <v>0</v>
      </c>
      <c r="AE25" s="284">
        <f>RawCounts100All!AF25/(PropCntd100!AE25*AE$5*AE$6)*1000</f>
        <v>0</v>
      </c>
      <c r="AF25" s="284">
        <f>RawCounts100All!AG25/(PropCntd100!AF25*AF$5*AF$6)*1000</f>
        <v>61.568061568061573</v>
      </c>
      <c r="AG25" s="284">
        <f>RawCounts100All!AH25/(PropCntd100!AG25*AG$5*AG$6)*1000</f>
        <v>0</v>
      </c>
      <c r="AH25" s="284">
        <f>RawCounts100All!AI25/(PropCntd100!AH25*AH$5*AH$6)*1000</f>
        <v>0</v>
      </c>
      <c r="AI25" s="284">
        <f>RawCounts100All!AJ25/(PropCntd100!AI25*AI$5*AI$6)*1000</f>
        <v>0</v>
      </c>
      <c r="AJ25" s="284">
        <f>RawCounts100All!AK25/(PropCntd100!AJ25*AJ$5*AJ$6)*1000</f>
        <v>0</v>
      </c>
      <c r="AK25" s="284">
        <f>RawCounts100All!AL25/(PropCntd100!AK25*AK$5*AK$6)*1000</f>
        <v>0</v>
      </c>
      <c r="AL25" s="284">
        <f>RawCounts100All!AM25/(PropCntd100!AL25*AL$5*AL$6)*1000</f>
        <v>0</v>
      </c>
      <c r="AM25" s="284">
        <f>RawCounts100All!AN25/(PropCntd100!AM25*AM$5*AM$6)*1000</f>
        <v>0</v>
      </c>
      <c r="AN25" s="284">
        <f>RawCounts100All!AO25/(PropCntd100!AN25*AN$5*AN$6)*1000</f>
        <v>0</v>
      </c>
      <c r="AO25" s="284">
        <f>RawCounts100All!AP25/(PropCntd100!AO25*AO$5*AO$6)*1000</f>
        <v>0</v>
      </c>
      <c r="AP25" s="284">
        <f>RawCounts100All!AQ25/(PropCntd100!AP25*AP$5*AP$6)*1000</f>
        <v>0</v>
      </c>
      <c r="AQ25" s="284">
        <f>RawCounts100All!AR25/(PropCntd100!AQ25*AQ$5*AQ$6)*1000</f>
        <v>0</v>
      </c>
      <c r="AR25" s="284">
        <f>RawCounts100All!AS25/(PropCntd100!AR25*AR$5*AR$6)*1000</f>
        <v>0</v>
      </c>
      <c r="AS25" s="284">
        <f>RawCounts100All!AT25/(PropCntd100!AS25*AS$5*AS$6)*1000</f>
        <v>0</v>
      </c>
      <c r="AT25" s="284">
        <f>RawCounts100All!AU25/(PropCntd100!AT25*AT$5*AT$6)*1000</f>
        <v>0</v>
      </c>
      <c r="AU25" s="284">
        <f>RawCounts100All!AV25/(PropCntd100!AU25*AU$5*AU$6)*1000</f>
        <v>0</v>
      </c>
      <c r="AV25" s="284">
        <f>RawCounts100All!AW25/(PropCntd100!AV25*AV$5*AV$6)*1000</f>
        <v>0</v>
      </c>
      <c r="AW25" s="284">
        <f>RawCounts100All!AX25/(PropCntd100!AW25*AW$5*AW$6)*1000</f>
        <v>0</v>
      </c>
      <c r="AX25" s="284">
        <f>RawCounts100All!AY25/(PropCntd100!AX25*AX$5*AX$6)*1000</f>
        <v>0</v>
      </c>
      <c r="AY25" s="284">
        <f>RawCounts100All!AZ25/(PropCntd100!AY25*AY$5*AY$6)*1000</f>
        <v>0</v>
      </c>
      <c r="AZ25" s="284">
        <f>RawCounts100All!BA25/(PropCntd100!AZ25*AZ$5*AZ$6)*1000</f>
        <v>0</v>
      </c>
      <c r="BA25" s="284">
        <f>RawCounts100All!BB25/(PropCntd100!BA25*BA$5*BA$6)*1000</f>
        <v>0</v>
      </c>
      <c r="BB25" s="284">
        <f>RawCounts100All!BC25/(PropCntd100!BB25*BB$5*BB$6)*1000</f>
        <v>0</v>
      </c>
      <c r="BC25" s="284">
        <f>RawCounts100All!BD25/(PropCntd100!BC25*BC$5*BC$6)*1000</f>
        <v>0</v>
      </c>
      <c r="BD25" s="284">
        <f>RawCounts100All!BE25/(PropCntd100!BD25*BD$5*BD$6)*1000</f>
        <v>0</v>
      </c>
      <c r="BE25" s="284">
        <f>RawCounts100All!BF25/(PropCntd100!BE25*BE$5*BE$6)*1000</f>
        <v>0</v>
      </c>
      <c r="BF25" s="284">
        <f>RawCounts100All!BG25/(PropCntd100!BF25*BF$5*BF$6)*1000</f>
        <v>0</v>
      </c>
      <c r="BG25" s="284">
        <f>RawCounts100All!BH25/(PropCntd100!BG25*BG$5*BG$6)*1000</f>
        <v>0</v>
      </c>
      <c r="BH25" s="284">
        <f>RawCounts100All!BI25/(PropCntd100!BH25*BH$5*BH$6)*1000</f>
        <v>0</v>
      </c>
      <c r="BI25" s="284">
        <f>RawCounts100All!BJ25/(PropCntd100!BI25*BI$5*BI$6)*1000</f>
        <v>0</v>
      </c>
      <c r="BJ25" s="284">
        <f>RawCounts100All!BK25/(PropCntd100!BJ25*BJ$5*BJ$6)*1000</f>
        <v>0</v>
      </c>
      <c r="BK25" s="284">
        <f>RawCounts100All!BL25/(PropCntd100!BK25*BK$5*BK$6)*1000</f>
        <v>2845.2830188679245</v>
      </c>
      <c r="BL25" s="284">
        <f>RawCounts100All!BM25/(PropCntd100!BL25*BL$5*BL$6)*1000</f>
        <v>0</v>
      </c>
      <c r="BM25" s="284">
        <f>RawCounts100All!BN25/(PropCntd100!BM25*BM$5*BM$6)*1000</f>
        <v>0</v>
      </c>
      <c r="BN25" s="284">
        <f>RawCounts100All!BO25/(PropCntd100!BN25*BN$5*BN$6)*1000</f>
        <v>545.4545454545455</v>
      </c>
      <c r="BO25" s="284">
        <f>RawCounts100All!BP25/(PropCntd100!BO25*BO$5*BO$6)*1000</f>
        <v>2091.8032786885246</v>
      </c>
      <c r="BP25" s="284">
        <f>RawCounts100All!BQ25/(PropCntd100!BP25*BP$5*BP$6)*1000</f>
        <v>1374.0112994350281</v>
      </c>
      <c r="BQ25" s="284">
        <f>RawCounts100All!BR25/(PropCntd100!BQ25*BQ$5*BQ$6)*1000</f>
        <v>0</v>
      </c>
      <c r="BR25" s="284">
        <f>RawCounts100All!BS25/(PropCntd100!BR25*BR$5*BR$6)*1000</f>
        <v>0</v>
      </c>
      <c r="BS25" s="284">
        <f>RawCounts100All!BT25/(PropCntd100!BS25*BS$5*BS$6)*1000</f>
        <v>0</v>
      </c>
      <c r="BT25" s="129"/>
    </row>
    <row r="26" spans="1:72" ht="15" x14ac:dyDescent="0.15">
      <c r="A26" s="104" t="s">
        <v>187</v>
      </c>
      <c r="B26" s="153" t="s">
        <v>518</v>
      </c>
      <c r="C26" s="153" t="s">
        <v>141</v>
      </c>
      <c r="D26" s="153" t="s">
        <v>628</v>
      </c>
      <c r="E26" s="153" t="s">
        <v>141</v>
      </c>
      <c r="F26" s="153"/>
      <c r="G26" s="105">
        <v>0.3</v>
      </c>
      <c r="H26" s="106">
        <v>0.3</v>
      </c>
      <c r="I26" s="107">
        <f t="shared" si="1"/>
        <v>24</v>
      </c>
      <c r="J26" s="176">
        <f t="shared" si="1"/>
        <v>24</v>
      </c>
      <c r="K26" s="248"/>
      <c r="L26" s="284">
        <f>RawCounts100All!M26/(PropCntd100!L26*L$5*L$6)*1000</f>
        <v>0</v>
      </c>
      <c r="M26" s="284">
        <f>RawCounts100All!N26/(PropCntd100!M26*M$5*M$6)*1000</f>
        <v>0</v>
      </c>
      <c r="N26" s="284">
        <f>RawCounts100All!O26/(PropCntd100!N26*N$5*N$6)*1000</f>
        <v>0</v>
      </c>
      <c r="O26" s="284">
        <f>RawCounts100All!P26/(PropCntd100!O26*O$5*O$6)*1000</f>
        <v>0</v>
      </c>
      <c r="P26" s="284">
        <f>RawCounts100All!Q26/(PropCntd100!P26*P$5*P$6)*1000</f>
        <v>0</v>
      </c>
      <c r="Q26" s="284">
        <f>RawCounts100All!R26/(PropCntd100!Q26*Q$5*Q$6)*1000</f>
        <v>6579.2857142857147</v>
      </c>
      <c r="R26" s="284">
        <f>RawCounts100All!S26/(PropCntd100!R26*R$5*R$6)*1000</f>
        <v>2050.9090909090914</v>
      </c>
      <c r="S26" s="284">
        <f>RawCounts100All!T26/(PropCntd100!S26*S$5*S$6)*1000</f>
        <v>1660.7407407407406</v>
      </c>
      <c r="T26" s="284">
        <f>RawCounts100All!U26/(PropCntd100!T26*T$5*T$6)*1000</f>
        <v>2567.0175438596493</v>
      </c>
      <c r="U26" s="284">
        <f>RawCounts100All!V26/(PropCntd100!U26*U$5*U$6)*1000</f>
        <v>1570.909090909091</v>
      </c>
      <c r="V26" s="284">
        <f>RawCounts100All!W26/(PropCntd100!V26*V$5*V$6)*1000</f>
        <v>0</v>
      </c>
      <c r="W26" s="284">
        <f>RawCounts100All!X26/(PropCntd100!W26*W$5*W$6)*1000</f>
        <v>5686.5306122448974</v>
      </c>
      <c r="X26" s="284">
        <f>RawCounts100All!Y26/(PropCntd100!X26*X$5*X$6)*1000</f>
        <v>0</v>
      </c>
      <c r="Y26" s="284">
        <f>RawCounts100All!Z26/(PropCntd100!Y26*Y$5*Y$6)*1000</f>
        <v>7137.254901960785</v>
      </c>
      <c r="Z26" s="284">
        <f>RawCounts100All!AA26/(PropCntd100!Z26*Z$5*Z$6)*1000</f>
        <v>3118.4313725490197</v>
      </c>
      <c r="AA26" s="284">
        <f>RawCounts100All!AB26/(PropCntd100!AA26*AA$5*AA$6)*1000</f>
        <v>5285.0529100529102</v>
      </c>
      <c r="AB26" s="284">
        <f>RawCounts100All!AC26/(PropCntd100!AB26*AB$5*AB$6)*1000</f>
        <v>1481.4285714285716</v>
      </c>
      <c r="AC26" s="284">
        <f>RawCounts100All!AD26/(PropCntd100!AC26*AC$5*AC$6)*1000</f>
        <v>1279.2642140468226</v>
      </c>
      <c r="AD26" s="284">
        <f>RawCounts100All!AE26/(PropCntd100!AD26*AD$5*AD$6)*1000</f>
        <v>1278.3673469387754</v>
      </c>
      <c r="AE26" s="284">
        <f>RawCounts100All!AF26/(PropCntd100!AE26*AE$5*AE$6)*1000</f>
        <v>1150.6382978723404</v>
      </c>
      <c r="AF26" s="284">
        <f>RawCounts100All!AG26/(PropCntd100!AF26*AF$5*AF$6)*1000</f>
        <v>0</v>
      </c>
      <c r="AG26" s="284">
        <f>RawCounts100All!AH26/(PropCntd100!AG26*AG$5*AG$6)*1000</f>
        <v>9032.7272727272739</v>
      </c>
      <c r="AH26" s="284">
        <f>RawCounts100All!AI26/(PropCntd100!AH26*AH$5*AH$6)*1000</f>
        <v>768.36158192090397</v>
      </c>
      <c r="AI26" s="284">
        <f>RawCounts100All!AJ26/(PropCntd100!AI26*AI$5*AI$6)*1000</f>
        <v>8444.4444444444434</v>
      </c>
      <c r="AJ26" s="284">
        <f>RawCounts100All!AK26/(PropCntd100!AJ26*AJ$5*AJ$6)*1000</f>
        <v>875.47169811320759</v>
      </c>
      <c r="AK26" s="284">
        <f>RawCounts100All!AL26/(PropCntd100!AK26*AK$5*AK$6)*1000</f>
        <v>9280</v>
      </c>
      <c r="AL26" s="284">
        <f>RawCounts100All!AM26/(PropCntd100!AL26*AL$5*AL$6)*1000</f>
        <v>2840.7407407407404</v>
      </c>
      <c r="AM26" s="284">
        <f>RawCounts100All!AN26/(PropCntd100!AM26*AM$5*AM$6)*1000</f>
        <v>1786.4285714285716</v>
      </c>
      <c r="AN26" s="284">
        <f>RawCounts100All!AO26/(PropCntd100!AN26*AN$5*AN$6)*1000</f>
        <v>4647.6190476190468</v>
      </c>
      <c r="AO26" s="284">
        <f>RawCounts100All!AP26/(PropCntd100!AO26*AO$5*AO$6)*1000</f>
        <v>2209.6672944130569</v>
      </c>
      <c r="AP26" s="284">
        <f>RawCounts100All!AQ26/(PropCntd100!AP26*AP$5*AP$6)*1000</f>
        <v>0</v>
      </c>
      <c r="AQ26" s="284">
        <f>RawCounts100All!AR26/(PropCntd100!AQ26*AQ$5*AQ$6)*1000</f>
        <v>5808.510638297872</v>
      </c>
      <c r="AR26" s="284">
        <f>RawCounts100All!AS26/(PropCntd100!AR26*AR$5*AR$6)*1000</f>
        <v>1401.4423076923074</v>
      </c>
      <c r="AS26" s="284">
        <f>RawCounts100All!AT26/(PropCntd100!AS26*AS$5*AS$6)*1000</f>
        <v>5564.9999999999991</v>
      </c>
      <c r="AT26" s="284">
        <f>RawCounts100All!AU26/(PropCntd100!AT26*AT$5*AT$6)*1000</f>
        <v>706.66666666666652</v>
      </c>
      <c r="AU26" s="284">
        <f>RawCounts100All!AV26/(PropCntd100!AU26*AU$5*AU$6)*1000</f>
        <v>4356</v>
      </c>
      <c r="AV26" s="284">
        <f>RawCounts100All!AW26/(PropCntd100!AV26*AV$5*AV$6)*1000</f>
        <v>1102.0408163265306</v>
      </c>
      <c r="AW26" s="284">
        <f>RawCounts100All!AX26/(PropCntd100!AW26*AW$5*AW$6)*1000</f>
        <v>1132.867132867133</v>
      </c>
      <c r="AX26" s="284">
        <f>RawCounts100All!AY26/(PropCntd100!AX26*AX$5*AX$6)*1000</f>
        <v>1146.1224489795918</v>
      </c>
      <c r="AY26" s="284">
        <f>RawCounts100All!AZ26/(PropCntd100!AY26*AY$5*AY$6)*1000</f>
        <v>874.07407407407402</v>
      </c>
      <c r="AZ26" s="284">
        <f>RawCounts100All!BA26/(PropCntd100!AZ26*AZ$5*AZ$6)*1000</f>
        <v>0</v>
      </c>
      <c r="BA26" s="284">
        <f>RawCounts100All!BB26/(PropCntd100!BA26*BA$5*BA$6)*1000</f>
        <v>7876.1197625774794</v>
      </c>
      <c r="BB26" s="284">
        <f>RawCounts100All!BC26/(PropCntd100!BB26*BB$5*BB$6)*1000</f>
        <v>1089.2857142857142</v>
      </c>
      <c r="BC26" s="284">
        <f>RawCounts100All!BD26/(PropCntd100!BC26*BC$5*BC$6)*1000</f>
        <v>264.4628099173554</v>
      </c>
      <c r="BD26" s="284">
        <f>RawCounts100All!BE26/(PropCntd100!BD26*BD$5*BD$6)*1000</f>
        <v>396.69421487603313</v>
      </c>
      <c r="BE26" s="284">
        <f>RawCounts100All!BF26/(PropCntd100!BE26*BE$5*BE$6)*1000</f>
        <v>11345.454545454548</v>
      </c>
      <c r="BF26" s="284">
        <f>RawCounts100All!BG26/(PropCntd100!BF26*BF$5*BF$6)*1000</f>
        <v>2075.833333333333</v>
      </c>
      <c r="BG26" s="284">
        <f>RawCounts100All!BH26/(PropCntd100!BG26*BG$5*BG$6)*1000</f>
        <v>3388</v>
      </c>
      <c r="BH26" s="284">
        <f>RawCounts100All!BI26/(PropCntd100!BH26*BH$5*BH$6)*1000</f>
        <v>3074.5098039215686</v>
      </c>
      <c r="BI26" s="284">
        <f>RawCounts100All!BJ26/(PropCntd100!BI26*BI$5*BI$6)*1000</f>
        <v>4478.5714285714284</v>
      </c>
      <c r="BJ26" s="284">
        <f>RawCounts100All!BK26/(PropCntd100!BJ26*BJ$5*BJ$6)*1000</f>
        <v>0</v>
      </c>
      <c r="BK26" s="284">
        <f>RawCounts100All!BL26/(PropCntd100!BK26*BK$5*BK$6)*1000</f>
        <v>0</v>
      </c>
      <c r="BL26" s="284">
        <f>RawCounts100All!BM26/(PropCntd100!BL26*BL$5*BL$6)*1000</f>
        <v>0</v>
      </c>
      <c r="BM26" s="284">
        <f>RawCounts100All!BN26/(PropCntd100!BM26*BM$5*BM$6)*1000</f>
        <v>0</v>
      </c>
      <c r="BN26" s="284">
        <f>RawCounts100All!BO26/(PropCntd100!BN26*BN$5*BN$6)*1000</f>
        <v>0</v>
      </c>
      <c r="BO26" s="284">
        <f>RawCounts100All!BP26/(PropCntd100!BO26*BO$5*BO$6)*1000</f>
        <v>0</v>
      </c>
      <c r="BP26" s="284">
        <f>RawCounts100All!BQ26/(PropCntd100!BP26*BP$5*BP$6)*1000</f>
        <v>0</v>
      </c>
      <c r="BQ26" s="284">
        <f>RawCounts100All!BR26/(PropCntd100!BQ26*BQ$5*BQ$6)*1000</f>
        <v>12037.735849056602</v>
      </c>
      <c r="BR26" s="284">
        <f>RawCounts100All!BS26/(PropCntd100!BR26*BR$5*BR$6)*1000</f>
        <v>0</v>
      </c>
      <c r="BS26" s="284">
        <f>RawCounts100All!BT26/(PropCntd100!BS26*BS$5*BS$6)*1000</f>
        <v>9064.3274853801177</v>
      </c>
      <c r="BT26" s="129"/>
    </row>
    <row r="27" spans="1:72" ht="15" x14ac:dyDescent="0.15">
      <c r="A27" s="104" t="s">
        <v>188</v>
      </c>
      <c r="B27" s="153" t="s">
        <v>518</v>
      </c>
      <c r="C27" s="153" t="s">
        <v>141</v>
      </c>
      <c r="D27" s="153" t="s">
        <v>629</v>
      </c>
      <c r="E27" s="153" t="s">
        <v>141</v>
      </c>
      <c r="F27" s="153"/>
      <c r="G27" s="105">
        <v>0.3</v>
      </c>
      <c r="H27" s="106">
        <v>0.5</v>
      </c>
      <c r="I27" s="107">
        <f t="shared" si="1"/>
        <v>24</v>
      </c>
      <c r="J27" s="176">
        <f t="shared" si="1"/>
        <v>40</v>
      </c>
      <c r="K27" s="248"/>
      <c r="L27" s="284">
        <f>RawCounts100All!M27/(PropCntd100!L27*L$5*L$6)*1000</f>
        <v>0</v>
      </c>
      <c r="M27" s="284">
        <f>RawCounts100All!N27/(PropCntd100!M27*M$5*M$6)*1000</f>
        <v>0</v>
      </c>
      <c r="N27" s="284">
        <f>RawCounts100All!O27/(PropCntd100!N27*N$5*N$6)*1000</f>
        <v>0</v>
      </c>
      <c r="O27" s="284">
        <f>RawCounts100All!P27/(PropCntd100!O27*O$5*O$6)*1000</f>
        <v>0</v>
      </c>
      <c r="P27" s="284">
        <f>RawCounts100All!Q27/(PropCntd100!P27*P$5*P$6)*1000</f>
        <v>0</v>
      </c>
      <c r="Q27" s="284">
        <f>RawCounts100All!R27/(PropCntd100!Q27*Q$5*Q$6)*1000</f>
        <v>43.571428571428577</v>
      </c>
      <c r="R27" s="284">
        <f>RawCounts100All!S27/(PropCntd100!R27*R$5*R$6)*1000</f>
        <v>0</v>
      </c>
      <c r="S27" s="284">
        <f>RawCounts100All!T27/(PropCntd100!S27*S$5*S$6)*1000</f>
        <v>174.81481481481481</v>
      </c>
      <c r="T27" s="284">
        <f>RawCounts100All!U27/(PropCntd100!T27*T$5*T$6)*1000</f>
        <v>0</v>
      </c>
      <c r="U27" s="284">
        <f>RawCounts100All!V27/(PropCntd100!U27*U$5*U$6)*1000</f>
        <v>0</v>
      </c>
      <c r="V27" s="284">
        <f>RawCounts100All!W27/(PropCntd100!V27*V$5*V$6)*1000</f>
        <v>278.28054298642536</v>
      </c>
      <c r="W27" s="284">
        <f>RawCounts100All!X27/(PropCntd100!W27*W$5*W$6)*1000</f>
        <v>0</v>
      </c>
      <c r="X27" s="284">
        <f>RawCounts100All!Y27/(PropCntd100!X27*X$5*X$6)*1000</f>
        <v>0</v>
      </c>
      <c r="Y27" s="284">
        <f>RawCounts100All!Z27/(PropCntd100!Y27*Y$5*Y$6)*1000</f>
        <v>0</v>
      </c>
      <c r="Z27" s="284">
        <f>RawCounts100All!AA27/(PropCntd100!Z27*Z$5*Z$6)*1000</f>
        <v>0</v>
      </c>
      <c r="AA27" s="284">
        <f>RawCounts100All!AB27/(PropCntd100!AA27*AA$5*AA$6)*1000</f>
        <v>5285.0529100529102</v>
      </c>
      <c r="AB27" s="284">
        <f>RawCounts100All!AC27/(PropCntd100!AB27*AB$5*AB$6)*1000</f>
        <v>0</v>
      </c>
      <c r="AC27" s="284">
        <f>RawCounts100All!AD27/(PropCntd100!AC27*AC$5*AC$6)*1000</f>
        <v>0</v>
      </c>
      <c r="AD27" s="284">
        <f>RawCounts100All!AE27/(PropCntd100!AD27*AD$5*AD$6)*1000</f>
        <v>0</v>
      </c>
      <c r="AE27" s="284">
        <f>RawCounts100All!AF27/(PropCntd100!AE27*AE$5*AE$6)*1000</f>
        <v>0</v>
      </c>
      <c r="AF27" s="284">
        <f>RawCounts100All!AG27/(PropCntd100!AF27*AF$5*AF$6)*1000</f>
        <v>0</v>
      </c>
      <c r="AG27" s="284">
        <f>RawCounts100All!AH27/(PropCntd100!AG27*AG$5*AG$6)*1000</f>
        <v>0</v>
      </c>
      <c r="AH27" s="284">
        <f>RawCounts100All!AI27/(PropCntd100!AH27*AH$5*AH$6)*1000</f>
        <v>0</v>
      </c>
      <c r="AI27" s="284">
        <f>RawCounts100All!AJ27/(PropCntd100!AI27*AI$5*AI$6)*1000</f>
        <v>0</v>
      </c>
      <c r="AJ27" s="284">
        <f>RawCounts100All!AK27/(PropCntd100!AJ27*AJ$5*AJ$6)*1000</f>
        <v>0</v>
      </c>
      <c r="AK27" s="284">
        <f>RawCounts100All!AL27/(PropCntd100!AK27*AK$5*AK$6)*1000</f>
        <v>0</v>
      </c>
      <c r="AL27" s="284">
        <f>RawCounts100All!AM27/(PropCntd100!AL27*AL$5*AL$6)*1000</f>
        <v>0</v>
      </c>
      <c r="AM27" s="284">
        <f>RawCounts100All!AN27/(PropCntd100!AM27*AM$5*AM$6)*1000</f>
        <v>0</v>
      </c>
      <c r="AN27" s="284">
        <f>RawCounts100All!AO27/(PropCntd100!AN27*AN$5*AN$6)*1000</f>
        <v>0</v>
      </c>
      <c r="AO27" s="284">
        <f>RawCounts100All!AP27/(PropCntd100!AO27*AO$5*AO$6)*1000</f>
        <v>0</v>
      </c>
      <c r="AP27" s="284">
        <f>RawCounts100All!AQ27/(PropCntd100!AP27*AP$5*AP$6)*1000</f>
        <v>0</v>
      </c>
      <c r="AQ27" s="284">
        <f>RawCounts100All!AR27/(PropCntd100!AQ27*AQ$5*AQ$6)*1000</f>
        <v>322.69503546099287</v>
      </c>
      <c r="AR27" s="284">
        <f>RawCounts100All!AS27/(PropCntd100!AR27*AR$5*AR$6)*1000</f>
        <v>42.467948717948715</v>
      </c>
      <c r="AS27" s="284">
        <f>RawCounts100All!AT27/(PropCntd100!AS27*AS$5*AS$6)*1000</f>
        <v>0</v>
      </c>
      <c r="AT27" s="284">
        <f>RawCounts100All!AU27/(PropCntd100!AT27*AT$5*AT$6)*1000</f>
        <v>0</v>
      </c>
      <c r="AU27" s="284">
        <f>RawCounts100All!AV27/(PropCntd100!AU27*AU$5*AU$6)*1000</f>
        <v>0</v>
      </c>
      <c r="AV27" s="284">
        <f>RawCounts100All!AW27/(PropCntd100!AV27*AV$5*AV$6)*1000</f>
        <v>0</v>
      </c>
      <c r="AW27" s="284">
        <f>RawCounts100All!AX27/(PropCntd100!AW27*AW$5*AW$6)*1000</f>
        <v>0</v>
      </c>
      <c r="AX27" s="284">
        <f>RawCounts100All!AY27/(PropCntd100!AX27*AX$5*AX$6)*1000</f>
        <v>0</v>
      </c>
      <c r="AY27" s="284">
        <f>RawCounts100All!AZ27/(PropCntd100!AY27*AY$5*AY$6)*1000</f>
        <v>0</v>
      </c>
      <c r="AZ27" s="284">
        <f>RawCounts100All!BA27/(PropCntd100!AZ27*AZ$5*AZ$6)*1000</f>
        <v>0</v>
      </c>
      <c r="BA27" s="284">
        <f>RawCounts100All!BB27/(PropCntd100!BA27*BA$5*BA$6)*1000</f>
        <v>0</v>
      </c>
      <c r="BB27" s="284">
        <f>RawCounts100All!BC27/(PropCntd100!BB27*BB$5*BB$6)*1000</f>
        <v>0</v>
      </c>
      <c r="BC27" s="284">
        <f>RawCounts100All!BD27/(PropCntd100!BC27*BC$5*BC$6)*1000</f>
        <v>0</v>
      </c>
      <c r="BD27" s="284">
        <f>RawCounts100All!BE27/(PropCntd100!BD27*BD$5*BD$6)*1000</f>
        <v>0</v>
      </c>
      <c r="BE27" s="284">
        <f>RawCounts100All!BF27/(PropCntd100!BE27*BE$5*BE$6)*1000</f>
        <v>0</v>
      </c>
      <c r="BF27" s="284">
        <f>RawCounts100All!BG27/(PropCntd100!BF27*BF$5*BF$6)*1000</f>
        <v>0</v>
      </c>
      <c r="BG27" s="284">
        <f>RawCounts100All!BH27/(PropCntd100!BG27*BG$5*BG$6)*1000</f>
        <v>0</v>
      </c>
      <c r="BH27" s="284">
        <f>RawCounts100All!BI27/(PropCntd100!BH27*BH$5*BH$6)*1000</f>
        <v>0</v>
      </c>
      <c r="BI27" s="284">
        <f>RawCounts100All!BJ27/(PropCntd100!BI27*BI$5*BI$6)*1000</f>
        <v>0</v>
      </c>
      <c r="BJ27" s="284">
        <f>RawCounts100All!BK27/(PropCntd100!BJ27*BJ$5*BJ$6)*1000</f>
        <v>0</v>
      </c>
      <c r="BK27" s="284">
        <f>RawCounts100All!BL27/(PropCntd100!BK27*BK$5*BK$6)*1000</f>
        <v>0</v>
      </c>
      <c r="BL27" s="284">
        <f>RawCounts100All!BM27/(PropCntd100!BL27*BL$5*BL$6)*1000</f>
        <v>0</v>
      </c>
      <c r="BM27" s="284">
        <f>RawCounts100All!BN27/(PropCntd100!BM27*BM$5*BM$6)*1000</f>
        <v>0</v>
      </c>
      <c r="BN27" s="284">
        <f>RawCounts100All!BO27/(PropCntd100!BN27*BN$5*BN$6)*1000</f>
        <v>0</v>
      </c>
      <c r="BO27" s="284">
        <f>RawCounts100All!BP27/(PropCntd100!BO27*BO$5*BO$6)*1000</f>
        <v>0</v>
      </c>
      <c r="BP27" s="284">
        <f>RawCounts100All!BQ27/(PropCntd100!BP27*BP$5*BP$6)*1000</f>
        <v>0</v>
      </c>
      <c r="BQ27" s="284">
        <f>RawCounts100All!BR27/(PropCntd100!BQ27*BQ$5*BQ$6)*1000</f>
        <v>0</v>
      </c>
      <c r="BR27" s="284">
        <f>RawCounts100All!BS27/(PropCntd100!BR27*BR$5*BR$6)*1000</f>
        <v>0</v>
      </c>
      <c r="BS27" s="284">
        <f>RawCounts100All!BT27/(PropCntd100!BS27*BS$5*BS$6)*1000</f>
        <v>0</v>
      </c>
      <c r="BT27" s="129"/>
    </row>
    <row r="28" spans="1:72" ht="15" x14ac:dyDescent="0.15">
      <c r="A28" s="104" t="s">
        <v>189</v>
      </c>
      <c r="B28" s="153" t="s">
        <v>518</v>
      </c>
      <c r="C28" s="153" t="s">
        <v>141</v>
      </c>
      <c r="D28" s="153" t="s">
        <v>630</v>
      </c>
      <c r="E28" s="153" t="s">
        <v>141</v>
      </c>
      <c r="F28" s="153"/>
      <c r="G28" s="105">
        <v>0.4</v>
      </c>
      <c r="H28" s="106">
        <v>0.45</v>
      </c>
      <c r="I28" s="107">
        <f t="shared" si="1"/>
        <v>32</v>
      </c>
      <c r="J28" s="176">
        <f t="shared" si="1"/>
        <v>36</v>
      </c>
      <c r="K28" s="248"/>
      <c r="L28" s="284">
        <f>RawCounts100All!M28/(PropCntd100!L28*L$5*L$6)*1000</f>
        <v>0</v>
      </c>
      <c r="M28" s="284">
        <f>RawCounts100All!N28/(PropCntd100!M28*M$5*M$6)*1000</f>
        <v>0</v>
      </c>
      <c r="N28" s="284">
        <f>RawCounts100All!O28/(PropCntd100!N28*N$5*N$6)*1000</f>
        <v>0</v>
      </c>
      <c r="O28" s="284">
        <f>RawCounts100All!P28/(PropCntd100!O28*O$5*O$6)*1000</f>
        <v>0</v>
      </c>
      <c r="P28" s="284">
        <f>RawCounts100All!Q28/(PropCntd100!P28*P$5*P$6)*1000</f>
        <v>0</v>
      </c>
      <c r="Q28" s="284">
        <f>RawCounts100All!R28/(PropCntd100!Q28*Q$5*Q$6)*1000</f>
        <v>0</v>
      </c>
      <c r="R28" s="284">
        <f>RawCounts100All!S28/(PropCntd100!R28*R$5*R$6)*1000</f>
        <v>0</v>
      </c>
      <c r="S28" s="284">
        <f>RawCounts100All!T28/(PropCntd100!S28*S$5*S$6)*1000</f>
        <v>0</v>
      </c>
      <c r="T28" s="284">
        <f>RawCounts100All!U28/(PropCntd100!T28*T$5*T$6)*1000</f>
        <v>0</v>
      </c>
      <c r="U28" s="284">
        <f>RawCounts100All!V28/(PropCntd100!U28*U$5*U$6)*1000</f>
        <v>0</v>
      </c>
      <c r="V28" s="284">
        <f>RawCounts100All!W28/(PropCntd100!V28*V$5*V$6)*1000</f>
        <v>0</v>
      </c>
      <c r="W28" s="284">
        <f>RawCounts100All!X28/(PropCntd100!W28*W$5*W$6)*1000</f>
        <v>0</v>
      </c>
      <c r="X28" s="284">
        <f>RawCounts100All!Y28/(PropCntd100!X28*X$5*X$6)*1000</f>
        <v>0</v>
      </c>
      <c r="Y28" s="284">
        <f>RawCounts100All!Z28/(PropCntd100!Y28*Y$5*Y$6)*1000</f>
        <v>0</v>
      </c>
      <c r="Z28" s="284">
        <f>RawCounts100All!AA28/(PropCntd100!Z28*Z$5*Z$6)*1000</f>
        <v>0</v>
      </c>
      <c r="AA28" s="284">
        <f>RawCounts100All!AB28/(PropCntd100!AA28*AA$5*AA$6)*1000</f>
        <v>0</v>
      </c>
      <c r="AB28" s="284">
        <f>RawCounts100All!AC28/(PropCntd100!AB28*AB$5*AB$6)*1000</f>
        <v>0</v>
      </c>
      <c r="AC28" s="284">
        <f>RawCounts100All!AD28/(PropCntd100!AC28*AC$5*AC$6)*1000</f>
        <v>0</v>
      </c>
      <c r="AD28" s="284">
        <f>RawCounts100All!AE28/(PropCntd100!AD28*AD$5*AD$6)*1000</f>
        <v>0</v>
      </c>
      <c r="AE28" s="284">
        <f>RawCounts100All!AF28/(PropCntd100!AE28*AE$5*AE$6)*1000</f>
        <v>0</v>
      </c>
      <c r="AF28" s="284">
        <f>RawCounts100All!AG28/(PropCntd100!AF28*AF$5*AF$6)*1000</f>
        <v>0</v>
      </c>
      <c r="AG28" s="284">
        <f>RawCounts100All!AH28/(PropCntd100!AG28*AG$5*AG$6)*1000</f>
        <v>87.27272727272728</v>
      </c>
      <c r="AH28" s="284">
        <f>RawCounts100All!AI28/(PropCntd100!AH28*AH$5*AH$6)*1000</f>
        <v>0</v>
      </c>
      <c r="AI28" s="284">
        <f>RawCounts100All!AJ28/(PropCntd100!AI28*AI$5*AI$6)*1000</f>
        <v>0</v>
      </c>
      <c r="AJ28" s="284">
        <f>RawCounts100All!AK28/(PropCntd100!AJ28*AJ$5*AJ$6)*1000</f>
        <v>0</v>
      </c>
      <c r="AK28" s="284">
        <f>RawCounts100All!AL28/(PropCntd100!AK28*AK$5*AK$6)*1000</f>
        <v>0</v>
      </c>
      <c r="AL28" s="284">
        <f>RawCounts100All!AM28/(PropCntd100!AL28*AL$5*AL$6)*1000</f>
        <v>0</v>
      </c>
      <c r="AM28" s="284">
        <f>RawCounts100All!AN28/(PropCntd100!AM28*AM$5*AM$6)*1000</f>
        <v>0</v>
      </c>
      <c r="AN28" s="284">
        <f>RawCounts100All!AO28/(PropCntd100!AN28*AN$5*AN$6)*1000</f>
        <v>0</v>
      </c>
      <c r="AO28" s="284">
        <f>RawCounts100All!AP28/(PropCntd100!AO28*AO$5*AO$6)*1000</f>
        <v>0</v>
      </c>
      <c r="AP28" s="284">
        <f>RawCounts100All!AQ28/(PropCntd100!AP28*AP$5*AP$6)*1000</f>
        <v>0</v>
      </c>
      <c r="AQ28" s="284">
        <f>RawCounts100All!AR28/(PropCntd100!AQ28*AQ$5*AQ$6)*1000</f>
        <v>0</v>
      </c>
      <c r="AR28" s="284">
        <f>RawCounts100All!AS28/(PropCntd100!AR28*AR$5*AR$6)*1000</f>
        <v>0</v>
      </c>
      <c r="AS28" s="284">
        <f>RawCounts100All!AT28/(PropCntd100!AS28*AS$5*AS$6)*1000</f>
        <v>88.333333333333314</v>
      </c>
      <c r="AT28" s="284">
        <f>RawCounts100All!AU28/(PropCntd100!AT28*AT$5*AT$6)*1000</f>
        <v>0</v>
      </c>
      <c r="AU28" s="284">
        <f>RawCounts100All!AV28/(PropCntd100!AU28*AU$5*AU$6)*1000</f>
        <v>0</v>
      </c>
      <c r="AV28" s="284">
        <f>RawCounts100All!AW28/(PropCntd100!AV28*AV$5*AV$6)*1000</f>
        <v>0</v>
      </c>
      <c r="AW28" s="284">
        <f>RawCounts100All!AX28/(PropCntd100!AW28*AW$5*AW$6)*1000</f>
        <v>0</v>
      </c>
      <c r="AX28" s="284">
        <f>RawCounts100All!AY28/(PropCntd100!AX28*AX$5*AX$6)*1000</f>
        <v>0</v>
      </c>
      <c r="AY28" s="284">
        <f>RawCounts100All!AZ28/(PropCntd100!AY28*AY$5*AY$6)*1000</f>
        <v>0</v>
      </c>
      <c r="AZ28" s="284">
        <f>RawCounts100All!BA28/(PropCntd100!AZ28*AZ$5*AZ$6)*1000</f>
        <v>105.68086883876359</v>
      </c>
      <c r="BA28" s="284">
        <f>RawCounts100All!BB28/(PropCntd100!BA28*BA$5*BA$6)*1000</f>
        <v>0</v>
      </c>
      <c r="BB28" s="284">
        <f>RawCounts100All!BC28/(PropCntd100!BB28*BB$5*BB$6)*1000</f>
        <v>0</v>
      </c>
      <c r="BC28" s="284">
        <f>RawCounts100All!BD28/(PropCntd100!BC28*BC$5*BC$6)*1000</f>
        <v>440.77134986225894</v>
      </c>
      <c r="BD28" s="284">
        <f>RawCounts100All!BE28/(PropCntd100!BD28*BD$5*BD$6)*1000</f>
        <v>0</v>
      </c>
      <c r="BE28" s="284">
        <f>RawCounts100All!BF28/(PropCntd100!BE28*BE$5*BE$6)*1000</f>
        <v>0</v>
      </c>
      <c r="BF28" s="284">
        <f>RawCounts100All!BG28/(PropCntd100!BF28*BF$5*BF$6)*1000</f>
        <v>0</v>
      </c>
      <c r="BG28" s="284">
        <f>RawCounts100All!BH28/(PropCntd100!BG28*BG$5*BG$6)*1000</f>
        <v>0</v>
      </c>
      <c r="BH28" s="284">
        <f>RawCounts100All!BI28/(PropCntd100!BH28*BH$5*BH$6)*1000</f>
        <v>0</v>
      </c>
      <c r="BI28" s="284">
        <f>RawCounts100All!BJ28/(PropCntd100!BI28*BI$5*BI$6)*1000</f>
        <v>117.85714285714288</v>
      </c>
      <c r="BJ28" s="284">
        <f>RawCounts100All!BK28/(PropCntd100!BJ28*BJ$5*BJ$6)*1000</f>
        <v>0</v>
      </c>
      <c r="BK28" s="284">
        <f>RawCounts100All!BL28/(PropCntd100!BK28*BK$5*BK$6)*1000</f>
        <v>0</v>
      </c>
      <c r="BL28" s="284">
        <f>RawCounts100All!BM28/(PropCntd100!BL28*BL$5*BL$6)*1000</f>
        <v>516.72433679354094</v>
      </c>
      <c r="BM28" s="284">
        <f>RawCounts100All!BN28/(PropCntd100!BM28*BM$5*BM$6)*1000</f>
        <v>0</v>
      </c>
      <c r="BN28" s="284">
        <f>RawCounts100All!BO28/(PropCntd100!BN28*BN$5*BN$6)*1000</f>
        <v>0</v>
      </c>
      <c r="BO28" s="284">
        <f>RawCounts100All!BP28/(PropCntd100!BO28*BO$5*BO$6)*1000</f>
        <v>0</v>
      </c>
      <c r="BP28" s="284">
        <f>RawCounts100All!BQ28/(PropCntd100!BP28*BP$5*BP$6)*1000</f>
        <v>0</v>
      </c>
      <c r="BQ28" s="284">
        <f>RawCounts100All!BR28/(PropCntd100!BQ28*BQ$5*BQ$6)*1000</f>
        <v>0</v>
      </c>
      <c r="BR28" s="284">
        <f>RawCounts100All!BS28/(PropCntd100!BR28*BR$5*BR$6)*1000</f>
        <v>0</v>
      </c>
      <c r="BS28" s="284">
        <f>RawCounts100All!BT28/(PropCntd100!BS28*BS$5*BS$6)*1000</f>
        <v>0</v>
      </c>
      <c r="BT28" s="129"/>
    </row>
    <row r="29" spans="1:72" ht="15" x14ac:dyDescent="0.15">
      <c r="A29" s="104" t="s">
        <v>190</v>
      </c>
      <c r="B29" s="153" t="s">
        <v>518</v>
      </c>
      <c r="C29" s="153" t="s">
        <v>141</v>
      </c>
      <c r="D29" s="153" t="s">
        <v>631</v>
      </c>
      <c r="E29" s="153" t="s">
        <v>141</v>
      </c>
      <c r="F29" s="153"/>
      <c r="G29" s="105">
        <v>0.4</v>
      </c>
      <c r="H29" s="106">
        <v>0.7</v>
      </c>
      <c r="I29" s="107">
        <f t="shared" si="1"/>
        <v>32</v>
      </c>
      <c r="J29" s="176">
        <f t="shared" si="1"/>
        <v>56</v>
      </c>
      <c r="K29" s="248"/>
      <c r="L29" s="284">
        <f>RawCounts100All!M29/(PropCntd100!L29*L$5*L$6)*1000</f>
        <v>0</v>
      </c>
      <c r="M29" s="284">
        <f>RawCounts100All!N29/(PropCntd100!M29*M$5*M$6)*1000</f>
        <v>0</v>
      </c>
      <c r="N29" s="284">
        <f>RawCounts100All!O29/(PropCntd100!N29*N$5*N$6)*1000</f>
        <v>0</v>
      </c>
      <c r="O29" s="284">
        <f>RawCounts100All!P29/(PropCntd100!O29*O$5*O$6)*1000</f>
        <v>0</v>
      </c>
      <c r="P29" s="284">
        <f>RawCounts100All!Q29/(PropCntd100!P29*P$5*P$6)*1000</f>
        <v>0</v>
      </c>
      <c r="Q29" s="284">
        <f>RawCounts100All!R29/(PropCntd100!Q29*Q$5*Q$6)*1000</f>
        <v>0</v>
      </c>
      <c r="R29" s="284">
        <f>RawCounts100All!S29/(PropCntd100!R29*R$5*R$6)*1000</f>
        <v>0</v>
      </c>
      <c r="S29" s="284">
        <f>RawCounts100All!T29/(PropCntd100!S29*S$5*S$6)*1000</f>
        <v>0</v>
      </c>
      <c r="T29" s="284">
        <f>RawCounts100All!U29/(PropCntd100!T29*T$5*T$6)*1000</f>
        <v>0</v>
      </c>
      <c r="U29" s="284">
        <f>RawCounts100All!V29/(PropCntd100!U29*U$5*U$6)*1000</f>
        <v>0</v>
      </c>
      <c r="V29" s="284">
        <f>RawCounts100All!W29/(PropCntd100!V29*V$5*V$6)*1000</f>
        <v>0</v>
      </c>
      <c r="W29" s="284">
        <f>RawCounts100All!X29/(PropCntd100!W29*W$5*W$6)*1000</f>
        <v>44.08163265306122</v>
      </c>
      <c r="X29" s="284">
        <f>RawCounts100All!Y29/(PropCntd100!X29*X$5*X$6)*1000</f>
        <v>0</v>
      </c>
      <c r="Y29" s="284">
        <f>RawCounts100All!Z29/(PropCntd100!Y29*Y$5*Y$6)*1000</f>
        <v>0</v>
      </c>
      <c r="Z29" s="284">
        <f>RawCounts100All!AA29/(PropCntd100!Z29*Z$5*Z$6)*1000</f>
        <v>0</v>
      </c>
      <c r="AA29" s="284">
        <f>RawCounts100All!AB29/(PropCntd100!AA29*AA$5*AA$6)*1000</f>
        <v>0</v>
      </c>
      <c r="AB29" s="284">
        <f>RawCounts100All!AC29/(PropCntd100!AB29*AB$5*AB$6)*1000</f>
        <v>0</v>
      </c>
      <c r="AC29" s="284">
        <f>RawCounts100All!AD29/(PropCntd100!AC29*AC$5*AC$6)*1000</f>
        <v>0</v>
      </c>
      <c r="AD29" s="284">
        <f>RawCounts100All!AE29/(PropCntd100!AD29*AD$5*AD$6)*1000</f>
        <v>0</v>
      </c>
      <c r="AE29" s="284">
        <f>RawCounts100All!AF29/(PropCntd100!AE29*AE$5*AE$6)*1000</f>
        <v>0</v>
      </c>
      <c r="AF29" s="284">
        <f>RawCounts100All!AG29/(PropCntd100!AF29*AF$5*AF$6)*1000</f>
        <v>0</v>
      </c>
      <c r="AG29" s="284">
        <f>RawCounts100All!AH29/(PropCntd100!AG29*AG$5*AG$6)*1000</f>
        <v>0</v>
      </c>
      <c r="AH29" s="284">
        <f>RawCounts100All!AI29/(PropCntd100!AH29*AH$5*AH$6)*1000</f>
        <v>45.197740112994353</v>
      </c>
      <c r="AI29" s="284">
        <f>RawCounts100All!AJ29/(PropCntd100!AI29*AI$5*AI$6)*1000</f>
        <v>0</v>
      </c>
      <c r="AJ29" s="284">
        <f>RawCounts100All!AK29/(PropCntd100!AJ29*AJ$5*AJ$6)*1000</f>
        <v>0</v>
      </c>
      <c r="AK29" s="284">
        <f>RawCounts100All!AL29/(PropCntd100!AK29*AK$5*AK$6)*1000</f>
        <v>0</v>
      </c>
      <c r="AL29" s="284">
        <f>RawCounts100All!AM29/(PropCntd100!AL29*AL$5*AL$6)*1000</f>
        <v>0</v>
      </c>
      <c r="AM29" s="284">
        <f>RawCounts100All!AN29/(PropCntd100!AM29*AM$5*AM$6)*1000</f>
        <v>0</v>
      </c>
      <c r="AN29" s="284">
        <f>RawCounts100All!AO29/(PropCntd100!AN29*AN$5*AN$6)*1000</f>
        <v>0</v>
      </c>
      <c r="AO29" s="284">
        <f>RawCounts100All!AP29/(PropCntd100!AO29*AO$5*AO$6)*1000</f>
        <v>0</v>
      </c>
      <c r="AP29" s="284">
        <f>RawCounts100All!AQ29/(PropCntd100!AP29*AP$5*AP$6)*1000</f>
        <v>0</v>
      </c>
      <c r="AQ29" s="284">
        <f>RawCounts100All!AR29/(PropCntd100!AQ29*AQ$5*AQ$6)*1000</f>
        <v>0</v>
      </c>
      <c r="AR29" s="284">
        <f>RawCounts100All!AS29/(PropCntd100!AR29*AR$5*AR$6)*1000</f>
        <v>0</v>
      </c>
      <c r="AS29" s="284">
        <f>RawCounts100All!AT29/(PropCntd100!AS29*AS$5*AS$6)*1000</f>
        <v>0</v>
      </c>
      <c r="AT29" s="284">
        <f>RawCounts100All!AU29/(PropCntd100!AT29*AT$5*AT$6)*1000</f>
        <v>0</v>
      </c>
      <c r="AU29" s="284">
        <f>RawCounts100All!AV29/(PropCntd100!AU29*AU$5*AU$6)*1000</f>
        <v>0</v>
      </c>
      <c r="AV29" s="284">
        <f>RawCounts100All!AW29/(PropCntd100!AV29*AV$5*AV$6)*1000</f>
        <v>0</v>
      </c>
      <c r="AW29" s="284">
        <f>RawCounts100All!AX29/(PropCntd100!AW29*AW$5*AW$6)*1000</f>
        <v>0</v>
      </c>
      <c r="AX29" s="284">
        <f>RawCounts100All!AY29/(PropCntd100!AX29*AX$5*AX$6)*1000</f>
        <v>0</v>
      </c>
      <c r="AY29" s="284">
        <f>RawCounts100All!AZ29/(PropCntd100!AY29*AY$5*AY$6)*1000</f>
        <v>0</v>
      </c>
      <c r="AZ29" s="284">
        <f>RawCounts100All!BA29/(PropCntd100!AZ29*AZ$5*AZ$6)*1000</f>
        <v>0</v>
      </c>
      <c r="BA29" s="284">
        <f>RawCounts100All!BB29/(PropCntd100!BA29*BA$5*BA$6)*1000</f>
        <v>0</v>
      </c>
      <c r="BB29" s="284">
        <f>RawCounts100All!BC29/(PropCntd100!BB29*BB$5*BB$6)*1000</f>
        <v>0</v>
      </c>
      <c r="BC29" s="284">
        <f>RawCounts100All!BD29/(PropCntd100!BC29*BC$5*BC$6)*1000</f>
        <v>0</v>
      </c>
      <c r="BD29" s="284">
        <f>RawCounts100All!BE29/(PropCntd100!BD29*BD$5*BD$6)*1000</f>
        <v>0</v>
      </c>
      <c r="BE29" s="284">
        <f>RawCounts100All!BF29/(PropCntd100!BE29*BE$5*BE$6)*1000</f>
        <v>0</v>
      </c>
      <c r="BF29" s="284">
        <f>RawCounts100All!BG29/(PropCntd100!BF29*BF$5*BF$6)*1000</f>
        <v>0</v>
      </c>
      <c r="BG29" s="284">
        <f>RawCounts100All!BH29/(PropCntd100!BG29*BG$5*BG$6)*1000</f>
        <v>0</v>
      </c>
      <c r="BH29" s="284">
        <f>RawCounts100All!BI29/(PropCntd100!BH29*BH$5*BH$6)*1000</f>
        <v>0</v>
      </c>
      <c r="BI29" s="284">
        <f>RawCounts100All!BJ29/(PropCntd100!BI29*BI$5*BI$6)*1000</f>
        <v>0</v>
      </c>
      <c r="BJ29" s="284">
        <f>RawCounts100All!BK29/(PropCntd100!BJ29*BJ$5*BJ$6)*1000</f>
        <v>0</v>
      </c>
      <c r="BK29" s="284">
        <f>RawCounts100All!BL29/(PropCntd100!BK29*BK$5*BK$6)*1000</f>
        <v>0</v>
      </c>
      <c r="BL29" s="284">
        <f>RawCounts100All!BM29/(PropCntd100!BL29*BL$5*BL$6)*1000</f>
        <v>0</v>
      </c>
      <c r="BM29" s="284">
        <f>RawCounts100All!BN29/(PropCntd100!BM29*BM$5*BM$6)*1000</f>
        <v>121.39917695473251</v>
      </c>
      <c r="BN29" s="284">
        <f>RawCounts100All!BO29/(PropCntd100!BN29*BN$5*BN$6)*1000</f>
        <v>0</v>
      </c>
      <c r="BO29" s="284">
        <f>RawCounts100All!BP29/(PropCntd100!BO29*BO$5*BO$6)*1000</f>
        <v>0</v>
      </c>
      <c r="BP29" s="284">
        <f>RawCounts100All!BQ29/(PropCntd100!BP29*BP$5*BP$6)*1000</f>
        <v>0</v>
      </c>
      <c r="BQ29" s="284">
        <f>RawCounts100All!BR29/(PropCntd100!BQ29*BQ$5*BQ$6)*1000</f>
        <v>0</v>
      </c>
      <c r="BR29" s="284">
        <f>RawCounts100All!BS29/(PropCntd100!BR29*BR$5*BR$6)*1000</f>
        <v>0</v>
      </c>
      <c r="BS29" s="284">
        <f>RawCounts100All!BT29/(PropCntd100!BS29*BS$5*BS$6)*1000</f>
        <v>0</v>
      </c>
      <c r="BT29" s="129"/>
    </row>
    <row r="30" spans="1:72" ht="15" x14ac:dyDescent="0.15">
      <c r="A30" s="104" t="s">
        <v>191</v>
      </c>
      <c r="B30" s="153" t="s">
        <v>518</v>
      </c>
      <c r="C30" s="153" t="s">
        <v>141</v>
      </c>
      <c r="D30" s="153" t="s">
        <v>632</v>
      </c>
      <c r="E30" s="153" t="s">
        <v>141</v>
      </c>
      <c r="F30" s="153"/>
      <c r="G30" s="105">
        <v>0.5</v>
      </c>
      <c r="H30" s="106">
        <v>0.6</v>
      </c>
      <c r="I30" s="107">
        <f t="shared" si="1"/>
        <v>40</v>
      </c>
      <c r="J30" s="176">
        <f t="shared" si="1"/>
        <v>48</v>
      </c>
      <c r="K30" s="248"/>
      <c r="L30" s="284">
        <f>RawCounts100All!M30/(PropCntd100!L30*L$5*L$6)*1000</f>
        <v>0</v>
      </c>
      <c r="M30" s="284">
        <f>RawCounts100All!N30/(PropCntd100!M30*M$5*M$6)*1000</f>
        <v>0</v>
      </c>
      <c r="N30" s="284">
        <f>RawCounts100All!O30/(PropCntd100!N30*N$5*N$6)*1000</f>
        <v>0</v>
      </c>
      <c r="O30" s="284">
        <f>RawCounts100All!P30/(PropCntd100!O30*O$5*O$6)*1000</f>
        <v>0</v>
      </c>
      <c r="P30" s="284">
        <f>RawCounts100All!Q30/(PropCntd100!P30*P$5*P$6)*1000</f>
        <v>0</v>
      </c>
      <c r="Q30" s="284">
        <f>RawCounts100All!R30/(PropCntd100!Q30*Q$5*Q$6)*1000</f>
        <v>0</v>
      </c>
      <c r="R30" s="284">
        <f>RawCounts100All!S30/(PropCntd100!R30*R$5*R$6)*1000</f>
        <v>0</v>
      </c>
      <c r="S30" s="284">
        <f>RawCounts100All!T30/(PropCntd100!S30*S$5*S$6)*1000</f>
        <v>0</v>
      </c>
      <c r="T30" s="284">
        <f>RawCounts100All!U30/(PropCntd100!T30*T$5*T$6)*1000</f>
        <v>0</v>
      </c>
      <c r="U30" s="284">
        <f>RawCounts100All!V30/(PropCntd100!U30*U$5*U$6)*1000</f>
        <v>0</v>
      </c>
      <c r="V30" s="284">
        <f>RawCounts100All!W30/(PropCntd100!V30*V$5*V$6)*1000</f>
        <v>0</v>
      </c>
      <c r="W30" s="284">
        <f>RawCounts100All!X30/(PropCntd100!W30*W$5*W$6)*1000</f>
        <v>0</v>
      </c>
      <c r="X30" s="284">
        <f>RawCounts100All!Y30/(PropCntd100!X30*X$5*X$6)*1000</f>
        <v>0</v>
      </c>
      <c r="Y30" s="284">
        <f>RawCounts100All!Z30/(PropCntd100!Y30*Y$5*Y$6)*1000</f>
        <v>0</v>
      </c>
      <c r="Z30" s="284">
        <f>RawCounts100All!AA30/(PropCntd100!Z30*Z$5*Z$6)*1000</f>
        <v>0</v>
      </c>
      <c r="AA30" s="284">
        <f>RawCounts100All!AB30/(PropCntd100!AA30*AA$5*AA$6)*1000</f>
        <v>0</v>
      </c>
      <c r="AB30" s="284">
        <f>RawCounts100All!AC30/(PropCntd100!AB30*AB$5*AB$6)*1000</f>
        <v>0</v>
      </c>
      <c r="AC30" s="284">
        <f>RawCounts100All!AD30/(PropCntd100!AC30*AC$5*AC$6)*1000</f>
        <v>0</v>
      </c>
      <c r="AD30" s="284">
        <f>RawCounts100All!AE30/(PropCntd100!AD30*AD$5*AD$6)*1000</f>
        <v>0</v>
      </c>
      <c r="AE30" s="284">
        <f>RawCounts100All!AF30/(PropCntd100!AE30*AE$5*AE$6)*1000</f>
        <v>0</v>
      </c>
      <c r="AF30" s="284">
        <f>RawCounts100All!AG30/(PropCntd100!AF30*AF$5*AF$6)*1000</f>
        <v>0</v>
      </c>
      <c r="AG30" s="284">
        <f>RawCounts100All!AH30/(PropCntd100!AG30*AG$5*AG$6)*1000</f>
        <v>0</v>
      </c>
      <c r="AH30" s="284">
        <f>RawCounts100All!AI30/(PropCntd100!AH30*AH$5*AH$6)*1000</f>
        <v>0</v>
      </c>
      <c r="AI30" s="284">
        <f>RawCounts100All!AJ30/(PropCntd100!AI30*AI$5*AI$6)*1000</f>
        <v>54.131054131054121</v>
      </c>
      <c r="AJ30" s="284">
        <f>RawCounts100All!AK30/(PropCntd100!AJ30*AJ$5*AJ$6)*1000</f>
        <v>0</v>
      </c>
      <c r="AK30" s="284">
        <f>RawCounts100All!AL30/(PropCntd100!AK30*AK$5*AK$6)*1000</f>
        <v>175.09433962264151</v>
      </c>
      <c r="AL30" s="284">
        <f>RawCounts100All!AM30/(PropCntd100!AL30*AL$5*AL$6)*1000</f>
        <v>0</v>
      </c>
      <c r="AM30" s="284">
        <f>RawCounts100All!AN30/(PropCntd100!AM30*AM$5*AM$6)*1000</f>
        <v>0</v>
      </c>
      <c r="AN30" s="284">
        <f>RawCounts100All!AO30/(PropCntd100!AN30*AN$5*AN$6)*1000</f>
        <v>0</v>
      </c>
      <c r="AO30" s="284">
        <f>RawCounts100All!AP30/(PropCntd100!AO30*AO$5*AO$6)*1000</f>
        <v>0</v>
      </c>
      <c r="AP30" s="284">
        <f>RawCounts100All!AQ30/(PropCntd100!AP30*AP$5*AP$6)*1000</f>
        <v>65.245312098638578</v>
      </c>
      <c r="AQ30" s="284">
        <f>RawCounts100All!AR30/(PropCntd100!AQ30*AQ$5*AQ$6)*1000</f>
        <v>0</v>
      </c>
      <c r="AR30" s="284">
        <f>RawCounts100All!AS30/(PropCntd100!AR30*AR$5*AR$6)*1000</f>
        <v>0</v>
      </c>
      <c r="AS30" s="284">
        <f>RawCounts100All!AT30/(PropCntd100!AS30*AS$5*AS$6)*1000</f>
        <v>0</v>
      </c>
      <c r="AT30" s="284">
        <f>RawCounts100All!AU30/(PropCntd100!AT30*AT$5*AT$6)*1000</f>
        <v>0</v>
      </c>
      <c r="AU30" s="284">
        <f>RawCounts100All!AV30/(PropCntd100!AU30*AU$5*AU$6)*1000</f>
        <v>0</v>
      </c>
      <c r="AV30" s="284">
        <f>RawCounts100All!AW30/(PropCntd100!AV30*AV$5*AV$6)*1000</f>
        <v>40.816326530612244</v>
      </c>
      <c r="AW30" s="284">
        <f>RawCounts100All!AX30/(PropCntd100!AW30*AW$5*AW$6)*1000</f>
        <v>0</v>
      </c>
      <c r="AX30" s="284">
        <f>RawCounts100All!AY30/(PropCntd100!AX30*AX$5*AX$6)*1000</f>
        <v>0</v>
      </c>
      <c r="AY30" s="284">
        <f>RawCounts100All!AZ30/(PropCntd100!AY30*AY$5*AY$6)*1000</f>
        <v>0</v>
      </c>
      <c r="AZ30" s="284">
        <f>RawCounts100All!BA30/(PropCntd100!AZ30*AZ$5*AZ$6)*1000</f>
        <v>0</v>
      </c>
      <c r="BA30" s="284">
        <f>RawCounts100All!BB30/(PropCntd100!BA30*BA$5*BA$6)*1000</f>
        <v>0</v>
      </c>
      <c r="BB30" s="284">
        <f>RawCounts100All!BC30/(PropCntd100!BB30*BB$5*BB$6)*1000</f>
        <v>0</v>
      </c>
      <c r="BC30" s="284">
        <f>RawCounts100All!BD30/(PropCntd100!BC30*BC$5*BC$6)*1000</f>
        <v>0</v>
      </c>
      <c r="BD30" s="284">
        <f>RawCounts100All!BE30/(PropCntd100!BD30*BD$5*BD$6)*1000</f>
        <v>0</v>
      </c>
      <c r="BE30" s="284">
        <f>RawCounts100All!BF30/(PropCntd100!BE30*BE$5*BE$6)*1000</f>
        <v>0</v>
      </c>
      <c r="BF30" s="284">
        <f>RawCounts100All!BG30/(PropCntd100!BF30*BF$5*BF$6)*1000</f>
        <v>0</v>
      </c>
      <c r="BG30" s="284">
        <f>RawCounts100All!BH30/(PropCntd100!BG30*BG$5*BG$6)*1000</f>
        <v>0</v>
      </c>
      <c r="BH30" s="284">
        <f>RawCounts100All!BI30/(PropCntd100!BH30*BH$5*BH$6)*1000</f>
        <v>0</v>
      </c>
      <c r="BI30" s="284">
        <f>RawCounts100All!BJ30/(PropCntd100!BI30*BI$5*BI$6)*1000</f>
        <v>0</v>
      </c>
      <c r="BJ30" s="284">
        <f>RawCounts100All!BK30/(PropCntd100!BJ30*BJ$5*BJ$6)*1000</f>
        <v>0</v>
      </c>
      <c r="BK30" s="284">
        <f>RawCounts100All!BL30/(PropCntd100!BK30*BK$5*BK$6)*1000</f>
        <v>218.86792452830187</v>
      </c>
      <c r="BL30" s="284">
        <f>RawCounts100All!BM30/(PropCntd100!BL30*BL$5*BL$6)*1000</f>
        <v>0</v>
      </c>
      <c r="BM30" s="284">
        <f>RawCounts100All!BN30/(PropCntd100!BM30*BM$5*BM$6)*1000</f>
        <v>0</v>
      </c>
      <c r="BN30" s="284">
        <f>RawCounts100All!BO30/(PropCntd100!BN30*BN$5*BN$6)*1000</f>
        <v>0</v>
      </c>
      <c r="BO30" s="284">
        <f>RawCounts100All!BP30/(PropCntd100!BO30*BO$5*BO$6)*1000</f>
        <v>72.131147540983605</v>
      </c>
      <c r="BP30" s="284">
        <f>RawCounts100All!BQ30/(PropCntd100!BP30*BP$5*BP$6)*1000</f>
        <v>216.94915254237287</v>
      </c>
      <c r="BQ30" s="284">
        <f>RawCounts100All!BR30/(PropCntd100!BQ30*BQ$5*BQ$6)*1000</f>
        <v>0</v>
      </c>
      <c r="BR30" s="284">
        <f>RawCounts100All!BS30/(PropCntd100!BR30*BR$5*BR$6)*1000</f>
        <v>0</v>
      </c>
      <c r="BS30" s="284">
        <f>RawCounts100All!BT30/(PropCntd100!BS30*BS$5*BS$6)*1000</f>
        <v>0</v>
      </c>
      <c r="BT30" s="129"/>
    </row>
    <row r="31" spans="1:72" ht="15" x14ac:dyDescent="0.15">
      <c r="A31" s="104" t="s">
        <v>192</v>
      </c>
      <c r="B31" s="153" t="s">
        <v>518</v>
      </c>
      <c r="C31" s="153" t="s">
        <v>231</v>
      </c>
      <c r="D31" s="153" t="s">
        <v>633</v>
      </c>
      <c r="E31" s="153" t="s">
        <v>135</v>
      </c>
      <c r="F31" s="153"/>
      <c r="G31" s="105">
        <v>0.1</v>
      </c>
      <c r="H31" s="106">
        <v>0.25</v>
      </c>
      <c r="I31" s="107">
        <f t="shared" si="1"/>
        <v>8</v>
      </c>
      <c r="J31" s="176">
        <f t="shared" si="1"/>
        <v>20</v>
      </c>
      <c r="K31" s="248"/>
      <c r="L31" s="284">
        <f>RawCounts100All!M31/(PropCntd100!L31*L$5*L$6)*1000</f>
        <v>0</v>
      </c>
      <c r="M31" s="284">
        <f>RawCounts100All!N31/(PropCntd100!M31*M$5*M$6)*1000</f>
        <v>0</v>
      </c>
      <c r="N31" s="284">
        <f>RawCounts100All!O31/(PropCntd100!N31*N$5*N$6)*1000</f>
        <v>0</v>
      </c>
      <c r="O31" s="284">
        <f>RawCounts100All!P31/(PropCntd100!O31*O$5*O$6)*1000</f>
        <v>0</v>
      </c>
      <c r="P31" s="284">
        <f>RawCounts100All!Q31/(PropCntd100!P31*P$5*P$6)*1000</f>
        <v>0</v>
      </c>
      <c r="Q31" s="284">
        <f>RawCounts100All!R31/(PropCntd100!Q31*Q$5*Q$6)*1000</f>
        <v>0</v>
      </c>
      <c r="R31" s="284">
        <f>RawCounts100All!S31/(PropCntd100!R31*R$5*R$6)*1000</f>
        <v>0</v>
      </c>
      <c r="S31" s="284">
        <f>RawCounts100All!T31/(PropCntd100!S31*S$5*S$6)*1000</f>
        <v>0</v>
      </c>
      <c r="T31" s="284">
        <f>RawCounts100All!U31/(PropCntd100!T31*T$5*T$6)*1000</f>
        <v>0</v>
      </c>
      <c r="U31" s="284">
        <f>RawCounts100All!V31/(PropCntd100!U31*U$5*U$6)*1000</f>
        <v>0</v>
      </c>
      <c r="V31" s="284">
        <f>RawCounts100All!W31/(PropCntd100!V31*V$5*V$6)*1000</f>
        <v>0</v>
      </c>
      <c r="W31" s="284">
        <f>RawCounts100All!X31/(PropCntd100!W31*W$5*W$6)*1000</f>
        <v>0</v>
      </c>
      <c r="X31" s="284">
        <f>RawCounts100All!Y31/(PropCntd100!X31*X$5*X$6)*1000</f>
        <v>0</v>
      </c>
      <c r="Y31" s="284">
        <f>RawCounts100All!Z31/(PropCntd100!Y31*Y$5*Y$6)*1000</f>
        <v>0</v>
      </c>
      <c r="Z31" s="284">
        <f>RawCounts100All!AA31/(PropCntd100!Z31*Z$5*Z$6)*1000</f>
        <v>0</v>
      </c>
      <c r="AA31" s="284">
        <f>RawCounts100All!AB31/(PropCntd100!AA31*AA$5*AA$6)*1000</f>
        <v>0</v>
      </c>
      <c r="AB31" s="284">
        <f>RawCounts100All!AC31/(PropCntd100!AB31*AB$5*AB$6)*1000</f>
        <v>0</v>
      </c>
      <c r="AC31" s="284">
        <f>RawCounts100All!AD31/(PropCntd100!AC31*AC$5*AC$6)*1000</f>
        <v>0</v>
      </c>
      <c r="AD31" s="284">
        <f>RawCounts100All!AE31/(PropCntd100!AD31*AD$5*AD$6)*1000</f>
        <v>0</v>
      </c>
      <c r="AE31" s="284">
        <f>RawCounts100All!AF31/(PropCntd100!AE31*AE$5*AE$6)*1000</f>
        <v>0</v>
      </c>
      <c r="AF31" s="284">
        <f>RawCounts100All!AG31/(PropCntd100!AF31*AF$5*AF$6)*1000</f>
        <v>0</v>
      </c>
      <c r="AG31" s="284">
        <f>RawCounts100All!AH31/(PropCntd100!AG31*AG$5*AG$6)*1000</f>
        <v>0</v>
      </c>
      <c r="AH31" s="284">
        <f>RawCounts100All!AI31/(PropCntd100!AH31*AH$5*AH$6)*1000</f>
        <v>0</v>
      </c>
      <c r="AI31" s="284">
        <f>RawCounts100All!AJ31/(PropCntd100!AI31*AI$5*AI$6)*1000</f>
        <v>0</v>
      </c>
      <c r="AJ31" s="284">
        <f>RawCounts100All!AK31/(PropCntd100!AJ31*AJ$5*AJ$6)*1000</f>
        <v>0</v>
      </c>
      <c r="AK31" s="284">
        <f>RawCounts100All!AL31/(PropCntd100!AK31*AK$5*AK$6)*1000</f>
        <v>0</v>
      </c>
      <c r="AL31" s="284">
        <f>RawCounts100All!AM31/(PropCntd100!AL31*AL$5*AL$6)*1000</f>
        <v>0</v>
      </c>
      <c r="AM31" s="284">
        <f>RawCounts100All!AN31/(PropCntd100!AM31*AM$5*AM$6)*1000</f>
        <v>0</v>
      </c>
      <c r="AN31" s="284">
        <f>RawCounts100All!AO31/(PropCntd100!AN31*AN$5*AN$6)*1000</f>
        <v>0</v>
      </c>
      <c r="AO31" s="284">
        <f>RawCounts100All!AP31/(PropCntd100!AO31*AO$5*AO$6)*1000</f>
        <v>0</v>
      </c>
      <c r="AP31" s="284">
        <f>RawCounts100All!AQ31/(PropCntd100!AP31*AP$5*AP$6)*1000</f>
        <v>0</v>
      </c>
      <c r="AQ31" s="284">
        <f>RawCounts100All!AR31/(PropCntd100!AQ31*AQ$5*AQ$6)*1000</f>
        <v>0</v>
      </c>
      <c r="AR31" s="284">
        <f>RawCounts100All!AS31/(PropCntd100!AR31*AR$5*AR$6)*1000</f>
        <v>0</v>
      </c>
      <c r="AS31" s="284">
        <f>RawCounts100All!AT31/(PropCntd100!AS31*AS$5*AS$6)*1000</f>
        <v>0</v>
      </c>
      <c r="AT31" s="284">
        <f>RawCounts100All!AU31/(PropCntd100!AT31*AT$5*AT$6)*1000</f>
        <v>0</v>
      </c>
      <c r="AU31" s="284">
        <f>RawCounts100All!AV31/(PropCntd100!AU31*AU$5*AU$6)*1000</f>
        <v>264</v>
      </c>
      <c r="AV31" s="284">
        <f>RawCounts100All!AW31/(PropCntd100!AV31*AV$5*AV$6)*1000</f>
        <v>40.816326530612244</v>
      </c>
      <c r="AW31" s="284">
        <f>RawCounts100All!AX31/(PropCntd100!AW31*AW$5*AW$6)*1000</f>
        <v>0</v>
      </c>
      <c r="AX31" s="284">
        <f>RawCounts100All!AY31/(PropCntd100!AX31*AX$5*AX$6)*1000</f>
        <v>0</v>
      </c>
      <c r="AY31" s="284">
        <f>RawCounts100All!AZ31/(PropCntd100!AY31*AY$5*AY$6)*1000</f>
        <v>0</v>
      </c>
      <c r="AZ31" s="284">
        <f>RawCounts100All!BA31/(PropCntd100!AZ31*AZ$5*AZ$6)*1000</f>
        <v>0</v>
      </c>
      <c r="BA31" s="284">
        <f>RawCounts100All!BB31/(PropCntd100!BA31*BA$5*BA$6)*1000</f>
        <v>0</v>
      </c>
      <c r="BB31" s="284">
        <f>RawCounts100All!BC31/(PropCntd100!BB31*BB$5*BB$6)*1000</f>
        <v>0</v>
      </c>
      <c r="BC31" s="284">
        <f>RawCounts100All!BD31/(PropCntd100!BC31*BC$5*BC$6)*1000</f>
        <v>0</v>
      </c>
      <c r="BD31" s="284">
        <f>RawCounts100All!BE31/(PropCntd100!BD31*BD$5*BD$6)*1000</f>
        <v>0</v>
      </c>
      <c r="BE31" s="284">
        <f>RawCounts100All!BF31/(PropCntd100!BE31*BE$5*BE$6)*1000</f>
        <v>0</v>
      </c>
      <c r="BF31" s="284">
        <f>RawCounts100All!BG31/(PropCntd100!BF31*BF$5*BF$6)*1000</f>
        <v>0</v>
      </c>
      <c r="BG31" s="284">
        <f>RawCounts100All!BH31/(PropCntd100!BG31*BG$5*BG$6)*1000</f>
        <v>0</v>
      </c>
      <c r="BH31" s="284">
        <f>RawCounts100All!BI31/(PropCntd100!BH31*BH$5*BH$6)*1000</f>
        <v>0</v>
      </c>
      <c r="BI31" s="284">
        <f>RawCounts100All!BJ31/(PropCntd100!BI31*BI$5*BI$6)*1000</f>
        <v>0</v>
      </c>
      <c r="BJ31" s="284">
        <f>RawCounts100All!BK31/(PropCntd100!BJ31*BJ$5*BJ$6)*1000</f>
        <v>0</v>
      </c>
      <c r="BK31" s="284">
        <f>RawCounts100All!BL31/(PropCntd100!BK31*BK$5*BK$6)*1000</f>
        <v>0</v>
      </c>
      <c r="BL31" s="284">
        <f>RawCounts100All!BM31/(PropCntd100!BL31*BL$5*BL$6)*1000</f>
        <v>0</v>
      </c>
      <c r="BM31" s="284">
        <f>RawCounts100All!BN31/(PropCntd100!BM31*BM$5*BM$6)*1000</f>
        <v>0</v>
      </c>
      <c r="BN31" s="284">
        <f>RawCounts100All!BO31/(PropCntd100!BN31*BN$5*BN$6)*1000</f>
        <v>0</v>
      </c>
      <c r="BO31" s="284">
        <f>RawCounts100All!BP31/(PropCntd100!BO31*BO$5*BO$6)*1000</f>
        <v>0</v>
      </c>
      <c r="BP31" s="284">
        <f>RawCounts100All!BQ31/(PropCntd100!BP31*BP$5*BP$6)*1000</f>
        <v>0</v>
      </c>
      <c r="BQ31" s="284">
        <f>RawCounts100All!BR31/(PropCntd100!BQ31*BQ$5*BQ$6)*1000</f>
        <v>0</v>
      </c>
      <c r="BR31" s="284">
        <f>RawCounts100All!BS31/(PropCntd100!BR31*BR$5*BR$6)*1000</f>
        <v>0</v>
      </c>
      <c r="BS31" s="284">
        <f>RawCounts100All!BT31/(PropCntd100!BS31*BS$5*BS$6)*1000</f>
        <v>0</v>
      </c>
      <c r="BT31" s="129"/>
    </row>
    <row r="32" spans="1:72" ht="15" x14ac:dyDescent="0.15">
      <c r="A32" s="104" t="s">
        <v>193</v>
      </c>
      <c r="B32" s="153" t="s">
        <v>518</v>
      </c>
      <c r="C32" s="153" t="s">
        <v>231</v>
      </c>
      <c r="D32" s="153" t="s">
        <v>634</v>
      </c>
      <c r="E32" s="153" t="s">
        <v>135</v>
      </c>
      <c r="F32" s="153"/>
      <c r="G32" s="105">
        <v>0.1</v>
      </c>
      <c r="H32" s="106">
        <v>0.5</v>
      </c>
      <c r="I32" s="107">
        <f t="shared" si="1"/>
        <v>8</v>
      </c>
      <c r="J32" s="176">
        <f t="shared" si="1"/>
        <v>40</v>
      </c>
      <c r="K32" s="248"/>
      <c r="L32" s="284">
        <f>RawCounts100All!M32/(PropCntd100!L32*L$5*L$6)*1000</f>
        <v>0</v>
      </c>
      <c r="M32" s="284">
        <f>RawCounts100All!N32/(PropCntd100!M32*M$5*M$6)*1000</f>
        <v>0</v>
      </c>
      <c r="N32" s="284">
        <f>RawCounts100All!O32/(PropCntd100!N32*N$5*N$6)*1000</f>
        <v>0</v>
      </c>
      <c r="O32" s="284">
        <f>RawCounts100All!P32/(PropCntd100!O32*O$5*O$6)*1000</f>
        <v>0</v>
      </c>
      <c r="P32" s="284">
        <f>RawCounts100All!Q32/(PropCntd100!P32*P$5*P$6)*1000</f>
        <v>0</v>
      </c>
      <c r="Q32" s="284">
        <f>RawCounts100All!R32/(PropCntd100!Q32*Q$5*Q$6)*1000</f>
        <v>0</v>
      </c>
      <c r="R32" s="284">
        <f>RawCounts100All!S32/(PropCntd100!R32*R$5*R$6)*1000</f>
        <v>0</v>
      </c>
      <c r="S32" s="284">
        <f>RawCounts100All!T32/(PropCntd100!S32*S$5*S$6)*1000</f>
        <v>0</v>
      </c>
      <c r="T32" s="284">
        <f>RawCounts100All!U32/(PropCntd100!T32*T$5*T$6)*1000</f>
        <v>0</v>
      </c>
      <c r="U32" s="284">
        <f>RawCounts100All!V32/(PropCntd100!U32*U$5*U$6)*1000</f>
        <v>0</v>
      </c>
      <c r="V32" s="284">
        <f>RawCounts100All!W32/(PropCntd100!V32*V$5*V$6)*1000</f>
        <v>0</v>
      </c>
      <c r="W32" s="284">
        <f>RawCounts100All!X32/(PropCntd100!W32*W$5*W$6)*1000</f>
        <v>0</v>
      </c>
      <c r="X32" s="284">
        <f>RawCounts100All!Y32/(PropCntd100!X32*X$5*X$6)*1000</f>
        <v>0</v>
      </c>
      <c r="Y32" s="284">
        <f>RawCounts100All!Z32/(PropCntd100!Y32*Y$5*Y$6)*1000</f>
        <v>0</v>
      </c>
      <c r="Z32" s="284">
        <f>RawCounts100All!AA32/(PropCntd100!Z32*Z$5*Z$6)*1000</f>
        <v>0</v>
      </c>
      <c r="AA32" s="284">
        <f>RawCounts100All!AB32/(PropCntd100!AA32*AA$5*AA$6)*1000</f>
        <v>0</v>
      </c>
      <c r="AB32" s="284">
        <f>RawCounts100All!AC32/(PropCntd100!AB32*AB$5*AB$6)*1000</f>
        <v>0</v>
      </c>
      <c r="AC32" s="284">
        <f>RawCounts100All!AD32/(PropCntd100!AC32*AC$5*AC$6)*1000</f>
        <v>0</v>
      </c>
      <c r="AD32" s="284">
        <f>RawCounts100All!AE32/(PropCntd100!AD32*AD$5*AD$6)*1000</f>
        <v>0</v>
      </c>
      <c r="AE32" s="284">
        <f>RawCounts100All!AF32/(PropCntd100!AE32*AE$5*AE$6)*1000</f>
        <v>0</v>
      </c>
      <c r="AF32" s="284">
        <f>RawCounts100All!AG32/(PropCntd100!AF32*AF$5*AF$6)*1000</f>
        <v>0</v>
      </c>
      <c r="AG32" s="284">
        <f>RawCounts100All!AH32/(PropCntd100!AG32*AG$5*AG$6)*1000</f>
        <v>0</v>
      </c>
      <c r="AH32" s="284">
        <f>RawCounts100All!AI32/(PropCntd100!AH32*AH$5*AH$6)*1000</f>
        <v>0</v>
      </c>
      <c r="AI32" s="284">
        <f>RawCounts100All!AJ32/(PropCntd100!AI32*AI$5*AI$6)*1000</f>
        <v>0</v>
      </c>
      <c r="AJ32" s="284">
        <f>RawCounts100All!AK32/(PropCntd100!AJ32*AJ$5*AJ$6)*1000</f>
        <v>0</v>
      </c>
      <c r="AK32" s="284">
        <f>RawCounts100All!AL32/(PropCntd100!AK32*AK$5*AK$6)*1000</f>
        <v>0</v>
      </c>
      <c r="AL32" s="284">
        <f>RawCounts100All!AM32/(PropCntd100!AL32*AL$5*AL$6)*1000</f>
        <v>0</v>
      </c>
      <c r="AM32" s="284">
        <f>RawCounts100All!AN32/(PropCntd100!AM32*AM$5*AM$6)*1000</f>
        <v>0</v>
      </c>
      <c r="AN32" s="284">
        <f>RawCounts100All!AO32/(PropCntd100!AN32*AN$5*AN$6)*1000</f>
        <v>0</v>
      </c>
      <c r="AO32" s="284">
        <f>RawCounts100All!AP32/(PropCntd100!AO32*AO$5*AO$6)*1000</f>
        <v>0</v>
      </c>
      <c r="AP32" s="284">
        <f>RawCounts100All!AQ32/(PropCntd100!AP32*AP$5*AP$6)*1000</f>
        <v>0</v>
      </c>
      <c r="AQ32" s="284">
        <f>RawCounts100All!AR32/(PropCntd100!AQ32*AQ$5*AQ$6)*1000</f>
        <v>0</v>
      </c>
      <c r="AR32" s="284">
        <f>RawCounts100All!AS32/(PropCntd100!AR32*AR$5*AR$6)*1000</f>
        <v>0</v>
      </c>
      <c r="AS32" s="284">
        <f>RawCounts100All!AT32/(PropCntd100!AS32*AS$5*AS$6)*1000</f>
        <v>0</v>
      </c>
      <c r="AT32" s="284">
        <f>RawCounts100All!AU32/(PropCntd100!AT32*AT$5*AT$6)*1000</f>
        <v>0</v>
      </c>
      <c r="AU32" s="284">
        <f>RawCounts100All!AV32/(PropCntd100!AU32*AU$5*AU$6)*1000</f>
        <v>0</v>
      </c>
      <c r="AV32" s="284">
        <f>RawCounts100All!AW32/(PropCntd100!AV32*AV$5*AV$6)*1000</f>
        <v>0</v>
      </c>
      <c r="AW32" s="284">
        <f>RawCounts100All!AX32/(PropCntd100!AW32*AW$5*AW$6)*1000</f>
        <v>41.95804195804196</v>
      </c>
      <c r="AX32" s="284">
        <f>RawCounts100All!AY32/(PropCntd100!AX32*AX$5*AX$6)*1000</f>
        <v>88.16326530612244</v>
      </c>
      <c r="AY32" s="284">
        <f>RawCounts100All!AZ32/(PropCntd100!AY32*AY$5*AY$6)*1000</f>
        <v>0</v>
      </c>
      <c r="AZ32" s="284">
        <f>RawCounts100All!BA32/(PropCntd100!AZ32*AZ$5*AZ$6)*1000</f>
        <v>0</v>
      </c>
      <c r="BA32" s="284">
        <f>RawCounts100All!BB32/(PropCntd100!BA32*BA$5*BA$6)*1000</f>
        <v>0</v>
      </c>
      <c r="BB32" s="284">
        <f>RawCounts100All!BC32/(PropCntd100!BB32*BB$5*BB$6)*1000</f>
        <v>0</v>
      </c>
      <c r="BC32" s="284">
        <f>RawCounts100All!BD32/(PropCntd100!BC32*BC$5*BC$6)*1000</f>
        <v>0</v>
      </c>
      <c r="BD32" s="284">
        <f>RawCounts100All!BE32/(PropCntd100!BD32*BD$5*BD$6)*1000</f>
        <v>0</v>
      </c>
      <c r="BE32" s="284">
        <f>RawCounts100All!BF32/(PropCntd100!BE32*BE$5*BE$6)*1000</f>
        <v>0</v>
      </c>
      <c r="BF32" s="284">
        <f>RawCounts100All!BG32/(PropCntd100!BF32*BF$5*BF$6)*1000</f>
        <v>0</v>
      </c>
      <c r="BG32" s="284">
        <f>RawCounts100All!BH32/(PropCntd100!BG32*BG$5*BG$6)*1000</f>
        <v>0</v>
      </c>
      <c r="BH32" s="284">
        <f>RawCounts100All!BI32/(PropCntd100!BH32*BH$5*BH$6)*1000</f>
        <v>0</v>
      </c>
      <c r="BI32" s="284">
        <f>RawCounts100All!BJ32/(PropCntd100!BI32*BI$5*BI$6)*1000</f>
        <v>0</v>
      </c>
      <c r="BJ32" s="284">
        <f>RawCounts100All!BK32/(PropCntd100!BJ32*BJ$5*BJ$6)*1000</f>
        <v>101.99291597320018</v>
      </c>
      <c r="BK32" s="284">
        <f>RawCounts100All!BL32/(PropCntd100!BK32*BK$5*BK$6)*1000</f>
        <v>0</v>
      </c>
      <c r="BL32" s="284">
        <f>RawCounts100All!BM32/(PropCntd100!BL32*BL$5*BL$6)*1000</f>
        <v>0</v>
      </c>
      <c r="BM32" s="284">
        <f>RawCounts100All!BN32/(PropCntd100!BM32*BM$5*BM$6)*1000</f>
        <v>0</v>
      </c>
      <c r="BN32" s="284">
        <f>RawCounts100All!BO32/(PropCntd100!BN32*BN$5*BN$6)*1000</f>
        <v>0</v>
      </c>
      <c r="BO32" s="284">
        <f>RawCounts100All!BP32/(PropCntd100!BO32*BO$5*BO$6)*1000</f>
        <v>0</v>
      </c>
      <c r="BP32" s="284">
        <f>RawCounts100All!BQ32/(PropCntd100!BP32*BP$5*BP$6)*1000</f>
        <v>0</v>
      </c>
      <c r="BQ32" s="284">
        <f>RawCounts100All!BR32/(PropCntd100!BQ32*BQ$5*BQ$6)*1000</f>
        <v>0</v>
      </c>
      <c r="BR32" s="284">
        <f>RawCounts100All!BS32/(PropCntd100!BR32*BR$5*BR$6)*1000</f>
        <v>0</v>
      </c>
      <c r="BS32" s="284">
        <f>RawCounts100All!BT32/(PropCntd100!BS32*BS$5*BS$6)*1000</f>
        <v>0</v>
      </c>
      <c r="BT32" s="129"/>
    </row>
    <row r="33" spans="1:72" ht="15" x14ac:dyDescent="0.15">
      <c r="A33" s="104" t="s">
        <v>194</v>
      </c>
      <c r="B33" s="153" t="s">
        <v>518</v>
      </c>
      <c r="C33" s="153" t="s">
        <v>231</v>
      </c>
      <c r="D33" s="153" t="s">
        <v>635</v>
      </c>
      <c r="E33" s="153" t="s">
        <v>135</v>
      </c>
      <c r="F33" s="153"/>
      <c r="G33" s="105">
        <v>0.1</v>
      </c>
      <c r="H33" s="106">
        <v>0.9</v>
      </c>
      <c r="I33" s="107">
        <f t="shared" si="1"/>
        <v>8</v>
      </c>
      <c r="J33" s="176">
        <f t="shared" si="1"/>
        <v>72</v>
      </c>
      <c r="K33" s="248"/>
      <c r="L33" s="284">
        <f>RawCounts100All!M33/(PropCntd100!L33*L$5*L$6)*1000</f>
        <v>0</v>
      </c>
      <c r="M33" s="284">
        <f>RawCounts100All!N33/(PropCntd100!M33*M$5*M$6)*1000</f>
        <v>0</v>
      </c>
      <c r="N33" s="284">
        <f>RawCounts100All!O33/(PropCntd100!N33*N$5*N$6)*1000</f>
        <v>0</v>
      </c>
      <c r="O33" s="284">
        <f>RawCounts100All!P33/(PropCntd100!O33*O$5*O$6)*1000</f>
        <v>0</v>
      </c>
      <c r="P33" s="284">
        <f>RawCounts100All!Q33/(PropCntd100!P33*P$5*P$6)*1000</f>
        <v>0</v>
      </c>
      <c r="Q33" s="284">
        <f>RawCounts100All!R33/(PropCntd100!Q33*Q$5*Q$6)*1000</f>
        <v>0</v>
      </c>
      <c r="R33" s="284">
        <f>RawCounts100All!S33/(PropCntd100!R33*R$5*R$6)*1000</f>
        <v>0</v>
      </c>
      <c r="S33" s="284">
        <f>RawCounts100All!T33/(PropCntd100!S33*S$5*S$6)*1000</f>
        <v>0</v>
      </c>
      <c r="T33" s="284">
        <f>RawCounts100All!U33/(PropCntd100!T33*T$5*T$6)*1000</f>
        <v>0</v>
      </c>
      <c r="U33" s="284">
        <f>RawCounts100All!V33/(PropCntd100!U33*U$5*U$6)*1000</f>
        <v>0</v>
      </c>
      <c r="V33" s="284">
        <f>RawCounts100All!W33/(PropCntd100!V33*V$5*V$6)*1000</f>
        <v>0</v>
      </c>
      <c r="W33" s="284">
        <f>RawCounts100All!X33/(PropCntd100!W33*W$5*W$6)*1000</f>
        <v>0</v>
      </c>
      <c r="X33" s="284">
        <f>RawCounts100All!Y33/(PropCntd100!X33*X$5*X$6)*1000</f>
        <v>0</v>
      </c>
      <c r="Y33" s="284">
        <f>RawCounts100All!Z33/(PropCntd100!Y33*Y$5*Y$6)*1000</f>
        <v>0</v>
      </c>
      <c r="Z33" s="284">
        <f>RawCounts100All!AA33/(PropCntd100!Z33*Z$5*Z$6)*1000</f>
        <v>0</v>
      </c>
      <c r="AA33" s="284">
        <f>RawCounts100All!AB33/(PropCntd100!AA33*AA$5*AA$6)*1000</f>
        <v>0</v>
      </c>
      <c r="AB33" s="284">
        <f>RawCounts100All!AC33/(PropCntd100!AB33*AB$5*AB$6)*1000</f>
        <v>0</v>
      </c>
      <c r="AC33" s="284">
        <f>RawCounts100All!AD33/(PropCntd100!AC33*AC$5*AC$6)*1000</f>
        <v>0</v>
      </c>
      <c r="AD33" s="284">
        <f>RawCounts100All!AE33/(PropCntd100!AD33*AD$5*AD$6)*1000</f>
        <v>0</v>
      </c>
      <c r="AE33" s="284">
        <f>RawCounts100All!AF33/(PropCntd100!AE33*AE$5*AE$6)*1000</f>
        <v>0</v>
      </c>
      <c r="AF33" s="284">
        <f>RawCounts100All!AG33/(PropCntd100!AF33*AF$5*AF$6)*1000</f>
        <v>0</v>
      </c>
      <c r="AG33" s="284">
        <f>RawCounts100All!AH33/(PropCntd100!AG33*AG$5*AG$6)*1000</f>
        <v>0</v>
      </c>
      <c r="AH33" s="284">
        <f>RawCounts100All!AI33/(PropCntd100!AH33*AH$5*AH$6)*1000</f>
        <v>0</v>
      </c>
      <c r="AI33" s="284">
        <f>RawCounts100All!AJ33/(PropCntd100!AI33*AI$5*AI$6)*1000</f>
        <v>0</v>
      </c>
      <c r="AJ33" s="284">
        <f>RawCounts100All!AK33/(PropCntd100!AJ33*AJ$5*AJ$6)*1000</f>
        <v>0</v>
      </c>
      <c r="AK33" s="284">
        <f>RawCounts100All!AL33/(PropCntd100!AK33*AK$5*AK$6)*1000</f>
        <v>0</v>
      </c>
      <c r="AL33" s="284">
        <f>RawCounts100All!AM33/(PropCntd100!AL33*AL$5*AL$6)*1000</f>
        <v>0</v>
      </c>
      <c r="AM33" s="284">
        <f>RawCounts100All!AN33/(PropCntd100!AM33*AM$5*AM$6)*1000</f>
        <v>0</v>
      </c>
      <c r="AN33" s="284">
        <f>RawCounts100All!AO33/(PropCntd100!AN33*AN$5*AN$6)*1000</f>
        <v>0</v>
      </c>
      <c r="AO33" s="284">
        <f>RawCounts100All!AP33/(PropCntd100!AO33*AO$5*AO$6)*1000</f>
        <v>0</v>
      </c>
      <c r="AP33" s="284">
        <f>RawCounts100All!AQ33/(PropCntd100!AP33*AP$5*AP$6)*1000</f>
        <v>0</v>
      </c>
      <c r="AQ33" s="284">
        <f>RawCounts100All!AR33/(PropCntd100!AQ33*AQ$5*AQ$6)*1000</f>
        <v>0</v>
      </c>
      <c r="AR33" s="284">
        <f>RawCounts100All!AS33/(PropCntd100!AR33*AR$5*AR$6)*1000</f>
        <v>0</v>
      </c>
      <c r="AS33" s="284">
        <f>RawCounts100All!AT33/(PropCntd100!AS33*AS$5*AS$6)*1000</f>
        <v>88.333333333333314</v>
      </c>
      <c r="AT33" s="284">
        <f>RawCounts100All!AU33/(PropCntd100!AT33*AT$5*AT$6)*1000</f>
        <v>0</v>
      </c>
      <c r="AU33" s="284">
        <f>RawCounts100All!AV33/(PropCntd100!AU33*AU$5*AU$6)*1000</f>
        <v>0</v>
      </c>
      <c r="AV33" s="284">
        <f>RawCounts100All!AW33/(PropCntd100!AV33*AV$5*AV$6)*1000</f>
        <v>0</v>
      </c>
      <c r="AW33" s="284">
        <f>RawCounts100All!AX33/(PropCntd100!AW33*AW$5*AW$6)*1000</f>
        <v>0</v>
      </c>
      <c r="AX33" s="284">
        <f>RawCounts100All!AY33/(PropCntd100!AX33*AX$5*AX$6)*1000</f>
        <v>0</v>
      </c>
      <c r="AY33" s="284">
        <f>RawCounts100All!AZ33/(PropCntd100!AY33*AY$5*AY$6)*1000</f>
        <v>0</v>
      </c>
      <c r="AZ33" s="284">
        <f>RawCounts100All!BA33/(PropCntd100!AZ33*AZ$5*AZ$6)*1000</f>
        <v>0</v>
      </c>
      <c r="BA33" s="284">
        <f>RawCounts100All!BB33/(PropCntd100!BA33*BA$5*BA$6)*1000</f>
        <v>0</v>
      </c>
      <c r="BB33" s="284">
        <f>RawCounts100All!BC33/(PropCntd100!BB33*BB$5*BB$6)*1000</f>
        <v>0</v>
      </c>
      <c r="BC33" s="284">
        <f>RawCounts100All!BD33/(PropCntd100!BC33*BC$5*BC$6)*1000</f>
        <v>0</v>
      </c>
      <c r="BD33" s="284">
        <f>RawCounts100All!BE33/(PropCntd100!BD33*BD$5*BD$6)*1000</f>
        <v>0</v>
      </c>
      <c r="BE33" s="284">
        <f>RawCounts100All!BF33/(PropCntd100!BE33*BE$5*BE$6)*1000</f>
        <v>0</v>
      </c>
      <c r="BF33" s="284">
        <f>RawCounts100All!BG33/(PropCntd100!BF33*BF$5*BF$6)*1000</f>
        <v>0</v>
      </c>
      <c r="BG33" s="284">
        <f>RawCounts100All!BH33/(PropCntd100!BG33*BG$5*BG$6)*1000</f>
        <v>0</v>
      </c>
      <c r="BH33" s="284">
        <f>RawCounts100All!BI33/(PropCntd100!BH33*BH$5*BH$6)*1000</f>
        <v>0</v>
      </c>
      <c r="BI33" s="284">
        <f>RawCounts100All!BJ33/(PropCntd100!BI33*BI$5*BI$6)*1000</f>
        <v>0</v>
      </c>
      <c r="BJ33" s="284">
        <f>RawCounts100All!BK33/(PropCntd100!BJ33*BJ$5*BJ$6)*1000</f>
        <v>0</v>
      </c>
      <c r="BK33" s="284">
        <f>RawCounts100All!BL33/(PropCntd100!BK33*BK$5*BK$6)*1000</f>
        <v>0</v>
      </c>
      <c r="BL33" s="284">
        <f>RawCounts100All!BM33/(PropCntd100!BL33*BL$5*BL$6)*1000</f>
        <v>0</v>
      </c>
      <c r="BM33" s="284">
        <f>RawCounts100All!BN33/(PropCntd100!BM33*BM$5*BM$6)*1000</f>
        <v>0</v>
      </c>
      <c r="BN33" s="284">
        <f>RawCounts100All!BO33/(PropCntd100!BN33*BN$5*BN$6)*1000</f>
        <v>0</v>
      </c>
      <c r="BO33" s="284">
        <f>RawCounts100All!BP33/(PropCntd100!BO33*BO$5*BO$6)*1000</f>
        <v>0</v>
      </c>
      <c r="BP33" s="284">
        <f>RawCounts100All!BQ33/(PropCntd100!BP33*BP$5*BP$6)*1000</f>
        <v>0</v>
      </c>
      <c r="BQ33" s="284">
        <f>RawCounts100All!BR33/(PropCntd100!BQ33*BQ$5*BQ$6)*1000</f>
        <v>0</v>
      </c>
      <c r="BR33" s="284">
        <f>RawCounts100All!BS33/(PropCntd100!BR33*BR$5*BR$6)*1000</f>
        <v>0</v>
      </c>
      <c r="BS33" s="284">
        <f>RawCounts100All!BT33/(PropCntd100!BS33*BS$5*BS$6)*1000</f>
        <v>0</v>
      </c>
      <c r="BT33" s="129"/>
    </row>
    <row r="34" spans="1:72" ht="15" x14ac:dyDescent="0.15">
      <c r="A34" s="104" t="s">
        <v>195</v>
      </c>
      <c r="B34" s="153" t="s">
        <v>518</v>
      </c>
      <c r="C34" s="153" t="s">
        <v>231</v>
      </c>
      <c r="D34" s="153" t="s">
        <v>636</v>
      </c>
      <c r="E34" s="153" t="s">
        <v>135</v>
      </c>
      <c r="F34" s="153"/>
      <c r="G34" s="105">
        <v>0.15</v>
      </c>
      <c r="H34" s="106">
        <v>0.4</v>
      </c>
      <c r="I34" s="107">
        <f t="shared" si="1"/>
        <v>12</v>
      </c>
      <c r="J34" s="176">
        <f t="shared" si="1"/>
        <v>32</v>
      </c>
      <c r="K34" s="248"/>
      <c r="L34" s="284">
        <f>RawCounts100All!M34/(PropCntd100!L34*L$5*L$6)*1000</f>
        <v>0</v>
      </c>
      <c r="M34" s="284">
        <f>RawCounts100All!N34/(PropCntd100!M34*M$5*M$6)*1000</f>
        <v>0</v>
      </c>
      <c r="N34" s="284">
        <f>RawCounts100All!O34/(PropCntd100!N34*N$5*N$6)*1000</f>
        <v>0</v>
      </c>
      <c r="O34" s="284">
        <f>RawCounts100All!P34/(PropCntd100!O34*O$5*O$6)*1000</f>
        <v>0</v>
      </c>
      <c r="P34" s="284">
        <f>RawCounts100All!Q34/(PropCntd100!P34*P$5*P$6)*1000</f>
        <v>0</v>
      </c>
      <c r="Q34" s="284">
        <f>RawCounts100All!R34/(PropCntd100!Q34*Q$5*Q$6)*1000</f>
        <v>0</v>
      </c>
      <c r="R34" s="284">
        <f>RawCounts100All!S34/(PropCntd100!R34*R$5*R$6)*1000</f>
        <v>0</v>
      </c>
      <c r="S34" s="284">
        <f>RawCounts100All!T34/(PropCntd100!S34*S$5*S$6)*1000</f>
        <v>43.703703703703702</v>
      </c>
      <c r="T34" s="284">
        <f>RawCounts100All!U34/(PropCntd100!T34*T$5*T$6)*1000</f>
        <v>0</v>
      </c>
      <c r="U34" s="284">
        <f>RawCounts100All!V34/(PropCntd100!U34*U$5*U$6)*1000</f>
        <v>0</v>
      </c>
      <c r="V34" s="284">
        <f>RawCounts100All!W34/(PropCntd100!V34*V$5*V$6)*1000</f>
        <v>0</v>
      </c>
      <c r="W34" s="284">
        <f>RawCounts100All!X34/(PropCntd100!W34*W$5*W$6)*1000</f>
        <v>0</v>
      </c>
      <c r="X34" s="284">
        <f>RawCounts100All!Y34/(PropCntd100!X34*X$5*X$6)*1000</f>
        <v>0</v>
      </c>
      <c r="Y34" s="284">
        <f>RawCounts100All!Z34/(PropCntd100!Y34*Y$5*Y$6)*1000</f>
        <v>0</v>
      </c>
      <c r="Z34" s="284">
        <f>RawCounts100All!AA34/(PropCntd100!Z34*Z$5*Z$6)*1000</f>
        <v>0</v>
      </c>
      <c r="AA34" s="284">
        <f>RawCounts100All!AB34/(PropCntd100!AA34*AA$5*AA$6)*1000</f>
        <v>0</v>
      </c>
      <c r="AB34" s="284">
        <f>RawCounts100All!AC34/(PropCntd100!AB34*AB$5*AB$6)*1000</f>
        <v>0</v>
      </c>
      <c r="AC34" s="284">
        <f>RawCounts100All!AD34/(PropCntd100!AC34*AC$5*AC$6)*1000</f>
        <v>0</v>
      </c>
      <c r="AD34" s="284">
        <f>RawCounts100All!AE34/(PropCntd100!AD34*AD$5*AD$6)*1000</f>
        <v>0</v>
      </c>
      <c r="AE34" s="284">
        <f>RawCounts100All!AF34/(PropCntd100!AE34*AE$5*AE$6)*1000</f>
        <v>0</v>
      </c>
      <c r="AF34" s="284">
        <f>RawCounts100All!AG34/(PropCntd100!AF34*AF$5*AF$6)*1000</f>
        <v>0</v>
      </c>
      <c r="AG34" s="284">
        <f>RawCounts100All!AH34/(PropCntd100!AG34*AG$5*AG$6)*1000</f>
        <v>0</v>
      </c>
      <c r="AH34" s="284">
        <f>RawCounts100All!AI34/(PropCntd100!AH34*AH$5*AH$6)*1000</f>
        <v>0</v>
      </c>
      <c r="AI34" s="284">
        <f>RawCounts100All!AJ34/(PropCntd100!AI34*AI$5*AI$6)*1000</f>
        <v>0</v>
      </c>
      <c r="AJ34" s="284">
        <f>RawCounts100All!AK34/(PropCntd100!AJ34*AJ$5*AJ$6)*1000</f>
        <v>0</v>
      </c>
      <c r="AK34" s="284">
        <f>RawCounts100All!AL34/(PropCntd100!AK34*AK$5*AK$6)*1000</f>
        <v>0</v>
      </c>
      <c r="AL34" s="284">
        <f>RawCounts100All!AM34/(PropCntd100!AL34*AL$5*AL$6)*1000</f>
        <v>0</v>
      </c>
      <c r="AM34" s="284">
        <f>RawCounts100All!AN34/(PropCntd100!AM34*AM$5*AM$6)*1000</f>
        <v>0</v>
      </c>
      <c r="AN34" s="284">
        <f>RawCounts100All!AO34/(PropCntd100!AN34*AN$5*AN$6)*1000</f>
        <v>0</v>
      </c>
      <c r="AO34" s="284">
        <f>RawCounts100All!AP34/(PropCntd100!AO34*AO$5*AO$6)*1000</f>
        <v>0</v>
      </c>
      <c r="AP34" s="284">
        <f>RawCounts100All!AQ34/(PropCntd100!AP34*AP$5*AP$6)*1000</f>
        <v>0</v>
      </c>
      <c r="AQ34" s="284">
        <f>RawCounts100All!AR34/(PropCntd100!AQ34*AQ$5*AQ$6)*1000</f>
        <v>0</v>
      </c>
      <c r="AR34" s="284">
        <f>RawCounts100All!AS34/(PropCntd100!AR34*AR$5*AR$6)*1000</f>
        <v>0</v>
      </c>
      <c r="AS34" s="284">
        <f>RawCounts100All!AT34/(PropCntd100!AS34*AS$5*AS$6)*1000</f>
        <v>0</v>
      </c>
      <c r="AT34" s="284">
        <f>RawCounts100All!AU34/(PropCntd100!AT34*AT$5*AT$6)*1000</f>
        <v>44.166666666666657</v>
      </c>
      <c r="AU34" s="284">
        <f>RawCounts100All!AV34/(PropCntd100!AU34*AU$5*AU$6)*1000</f>
        <v>132</v>
      </c>
      <c r="AV34" s="284">
        <f>RawCounts100All!AW34/(PropCntd100!AV34*AV$5*AV$6)*1000</f>
        <v>40.816326530612244</v>
      </c>
      <c r="AW34" s="284">
        <f>RawCounts100All!AX34/(PropCntd100!AW34*AW$5*AW$6)*1000</f>
        <v>0</v>
      </c>
      <c r="AX34" s="284">
        <f>RawCounts100All!AY34/(PropCntd100!AX34*AX$5*AX$6)*1000</f>
        <v>0</v>
      </c>
      <c r="AY34" s="284">
        <f>RawCounts100All!AZ34/(PropCntd100!AY34*AY$5*AY$6)*1000</f>
        <v>0</v>
      </c>
      <c r="AZ34" s="284">
        <f>RawCounts100All!BA34/(PropCntd100!AZ34*AZ$5*AZ$6)*1000</f>
        <v>0</v>
      </c>
      <c r="BA34" s="284">
        <f>RawCounts100All!BB34/(PropCntd100!BA34*BA$5*BA$6)*1000</f>
        <v>0</v>
      </c>
      <c r="BB34" s="284">
        <f>RawCounts100All!BC34/(PropCntd100!BB34*BB$5*BB$6)*1000</f>
        <v>0</v>
      </c>
      <c r="BC34" s="284">
        <f>RawCounts100All!BD34/(PropCntd100!BC34*BC$5*BC$6)*1000</f>
        <v>0</v>
      </c>
      <c r="BD34" s="284">
        <f>RawCounts100All!BE34/(PropCntd100!BD34*BD$5*BD$6)*1000</f>
        <v>0</v>
      </c>
      <c r="BE34" s="284">
        <f>RawCounts100All!BF34/(PropCntd100!BE34*BE$5*BE$6)*1000</f>
        <v>0</v>
      </c>
      <c r="BF34" s="284">
        <f>RawCounts100All!BG34/(PropCntd100!BF34*BF$5*BF$6)*1000</f>
        <v>0</v>
      </c>
      <c r="BG34" s="284">
        <f>RawCounts100All!BH34/(PropCntd100!BG34*BG$5*BG$6)*1000</f>
        <v>0</v>
      </c>
      <c r="BH34" s="284">
        <f>RawCounts100All!BI34/(PropCntd100!BH34*BH$5*BH$6)*1000</f>
        <v>0</v>
      </c>
      <c r="BI34" s="284">
        <f>RawCounts100All!BJ34/(PropCntd100!BI34*BI$5*BI$6)*1000</f>
        <v>0</v>
      </c>
      <c r="BJ34" s="284">
        <f>RawCounts100All!BK34/(PropCntd100!BJ34*BJ$5*BJ$6)*1000</f>
        <v>0</v>
      </c>
      <c r="BK34" s="284">
        <f>RawCounts100All!BL34/(PropCntd100!BK34*BK$5*BK$6)*1000</f>
        <v>0</v>
      </c>
      <c r="BL34" s="284">
        <f>RawCounts100All!BM34/(PropCntd100!BL34*BL$5*BL$6)*1000</f>
        <v>0</v>
      </c>
      <c r="BM34" s="284">
        <f>RawCounts100All!BN34/(PropCntd100!BM34*BM$5*BM$6)*1000</f>
        <v>0</v>
      </c>
      <c r="BN34" s="284">
        <f>RawCounts100All!BO34/(PropCntd100!BN34*BN$5*BN$6)*1000</f>
        <v>0</v>
      </c>
      <c r="BO34" s="284">
        <f>RawCounts100All!BP34/(PropCntd100!BO34*BO$5*BO$6)*1000</f>
        <v>0</v>
      </c>
      <c r="BP34" s="284">
        <f>RawCounts100All!BQ34/(PropCntd100!BP34*BP$5*BP$6)*1000</f>
        <v>0</v>
      </c>
      <c r="BQ34" s="284">
        <f>RawCounts100All!BR34/(PropCntd100!BQ34*BQ$5*BQ$6)*1000</f>
        <v>0</v>
      </c>
      <c r="BR34" s="284">
        <f>RawCounts100All!BS34/(PropCntd100!BR34*BR$5*BR$6)*1000</f>
        <v>0</v>
      </c>
      <c r="BS34" s="284">
        <f>RawCounts100All!BT34/(PropCntd100!BS34*BS$5*BS$6)*1000</f>
        <v>0</v>
      </c>
      <c r="BT34" s="129"/>
    </row>
    <row r="35" spans="1:72" ht="15" x14ac:dyDescent="0.15">
      <c r="A35" s="104" t="s">
        <v>196</v>
      </c>
      <c r="B35" s="153" t="s">
        <v>518</v>
      </c>
      <c r="C35" s="153" t="s">
        <v>231</v>
      </c>
      <c r="D35" s="153" t="s">
        <v>637</v>
      </c>
      <c r="E35" s="153" t="s">
        <v>135</v>
      </c>
      <c r="F35" s="153"/>
      <c r="G35" s="105">
        <v>0.15</v>
      </c>
      <c r="H35" s="106">
        <v>0.7</v>
      </c>
      <c r="I35" s="107">
        <f t="shared" si="1"/>
        <v>12</v>
      </c>
      <c r="J35" s="176">
        <f t="shared" si="1"/>
        <v>56</v>
      </c>
      <c r="K35" s="248"/>
      <c r="L35" s="284">
        <f>RawCounts100All!M35/(PropCntd100!L35*L$5*L$6)*1000</f>
        <v>0</v>
      </c>
      <c r="M35" s="284">
        <f>RawCounts100All!N35/(PropCntd100!M35*M$5*M$6)*1000</f>
        <v>0</v>
      </c>
      <c r="N35" s="284">
        <f>RawCounts100All!O35/(PropCntd100!N35*N$5*N$6)*1000</f>
        <v>0</v>
      </c>
      <c r="O35" s="284">
        <f>RawCounts100All!P35/(PropCntd100!O35*O$5*O$6)*1000</f>
        <v>0</v>
      </c>
      <c r="P35" s="284">
        <f>RawCounts100All!Q35/(PropCntd100!P35*P$5*P$6)*1000</f>
        <v>0</v>
      </c>
      <c r="Q35" s="284">
        <f>RawCounts100All!R35/(PropCntd100!Q35*Q$5*Q$6)*1000</f>
        <v>0</v>
      </c>
      <c r="R35" s="284">
        <f>RawCounts100All!S35/(PropCntd100!R35*R$5*R$6)*1000</f>
        <v>0</v>
      </c>
      <c r="S35" s="284">
        <f>RawCounts100All!T35/(PropCntd100!S35*S$5*S$6)*1000</f>
        <v>0</v>
      </c>
      <c r="T35" s="284">
        <f>RawCounts100All!U35/(PropCntd100!T35*T$5*T$6)*1000</f>
        <v>0</v>
      </c>
      <c r="U35" s="284">
        <f>RawCounts100All!V35/(PropCntd100!U35*U$5*U$6)*1000</f>
        <v>0</v>
      </c>
      <c r="V35" s="284">
        <f>RawCounts100All!W35/(PropCntd100!V35*V$5*V$6)*1000</f>
        <v>0</v>
      </c>
      <c r="W35" s="284">
        <f>RawCounts100All!X35/(PropCntd100!W35*W$5*W$6)*1000</f>
        <v>0</v>
      </c>
      <c r="X35" s="284">
        <f>RawCounts100All!Y35/(PropCntd100!X35*X$5*X$6)*1000</f>
        <v>0</v>
      </c>
      <c r="Y35" s="284">
        <f>RawCounts100All!Z35/(PropCntd100!Y35*Y$5*Y$6)*1000</f>
        <v>0</v>
      </c>
      <c r="Z35" s="284">
        <f>RawCounts100All!AA35/(PropCntd100!Z35*Z$5*Z$6)*1000</f>
        <v>0</v>
      </c>
      <c r="AA35" s="284">
        <f>RawCounts100All!AB35/(PropCntd100!AA35*AA$5*AA$6)*1000</f>
        <v>0</v>
      </c>
      <c r="AB35" s="284">
        <f>RawCounts100All!AC35/(PropCntd100!AB35*AB$5*AB$6)*1000</f>
        <v>0</v>
      </c>
      <c r="AC35" s="284">
        <f>RawCounts100All!AD35/(PropCntd100!AC35*AC$5*AC$6)*1000</f>
        <v>0</v>
      </c>
      <c r="AD35" s="284">
        <f>RawCounts100All!AE35/(PropCntd100!AD35*AD$5*AD$6)*1000</f>
        <v>0</v>
      </c>
      <c r="AE35" s="284">
        <f>RawCounts100All!AF35/(PropCntd100!AE35*AE$5*AE$6)*1000</f>
        <v>0</v>
      </c>
      <c r="AF35" s="284">
        <f>RawCounts100All!AG35/(PropCntd100!AF35*AF$5*AF$6)*1000</f>
        <v>0</v>
      </c>
      <c r="AG35" s="284">
        <f>RawCounts100All!AH35/(PropCntd100!AG35*AG$5*AG$6)*1000</f>
        <v>0</v>
      </c>
      <c r="AH35" s="284">
        <f>RawCounts100All!AI35/(PropCntd100!AH35*AH$5*AH$6)*1000</f>
        <v>0</v>
      </c>
      <c r="AI35" s="284">
        <f>RawCounts100All!AJ35/(PropCntd100!AI35*AI$5*AI$6)*1000</f>
        <v>0</v>
      </c>
      <c r="AJ35" s="284">
        <f>RawCounts100All!AK35/(PropCntd100!AJ35*AJ$5*AJ$6)*1000</f>
        <v>0</v>
      </c>
      <c r="AK35" s="284">
        <f>RawCounts100All!AL35/(PropCntd100!AK35*AK$5*AK$6)*1000</f>
        <v>0</v>
      </c>
      <c r="AL35" s="284">
        <f>RawCounts100All!AM35/(PropCntd100!AL35*AL$5*AL$6)*1000</f>
        <v>0</v>
      </c>
      <c r="AM35" s="284">
        <f>RawCounts100All!AN35/(PropCntd100!AM35*AM$5*AM$6)*1000</f>
        <v>0</v>
      </c>
      <c r="AN35" s="284">
        <f>RawCounts100All!AO35/(PropCntd100!AN35*AN$5*AN$6)*1000</f>
        <v>0</v>
      </c>
      <c r="AO35" s="284">
        <f>RawCounts100All!AP35/(PropCntd100!AO35*AO$5*AO$6)*1000</f>
        <v>0</v>
      </c>
      <c r="AP35" s="284">
        <f>RawCounts100All!AQ35/(PropCntd100!AP35*AP$5*AP$6)*1000</f>
        <v>0</v>
      </c>
      <c r="AQ35" s="284">
        <f>RawCounts100All!AR35/(PropCntd100!AQ35*AQ$5*AQ$6)*1000</f>
        <v>0</v>
      </c>
      <c r="AR35" s="284">
        <f>RawCounts100All!AS35/(PropCntd100!AR35*AR$5*AR$6)*1000</f>
        <v>0</v>
      </c>
      <c r="AS35" s="284">
        <f>RawCounts100All!AT35/(PropCntd100!AS35*AS$5*AS$6)*1000</f>
        <v>0</v>
      </c>
      <c r="AT35" s="284">
        <f>RawCounts100All!AU35/(PropCntd100!AT35*AT$5*AT$6)*1000</f>
        <v>0</v>
      </c>
      <c r="AU35" s="284">
        <f>RawCounts100All!AV35/(PropCntd100!AU35*AU$5*AU$6)*1000</f>
        <v>0</v>
      </c>
      <c r="AV35" s="284">
        <f>RawCounts100All!AW35/(PropCntd100!AV35*AV$5*AV$6)*1000</f>
        <v>0</v>
      </c>
      <c r="AW35" s="284">
        <f>RawCounts100All!AX35/(PropCntd100!AW35*AW$5*AW$6)*1000</f>
        <v>0</v>
      </c>
      <c r="AX35" s="284">
        <f>RawCounts100All!AY35/(PropCntd100!AX35*AX$5*AX$6)*1000</f>
        <v>44.08163265306122</v>
      </c>
      <c r="AY35" s="284">
        <f>RawCounts100All!AZ35/(PropCntd100!AY35*AY$5*AY$6)*1000</f>
        <v>0</v>
      </c>
      <c r="AZ35" s="284">
        <f>RawCounts100All!BA35/(PropCntd100!AZ35*AZ$5*AZ$6)*1000</f>
        <v>0</v>
      </c>
      <c r="BA35" s="284">
        <f>RawCounts100All!BB35/(PropCntd100!BA35*BA$5*BA$6)*1000</f>
        <v>0</v>
      </c>
      <c r="BB35" s="284">
        <f>RawCounts100All!BC35/(PropCntd100!BB35*BB$5*BB$6)*1000</f>
        <v>0</v>
      </c>
      <c r="BC35" s="284">
        <f>RawCounts100All!BD35/(PropCntd100!BC35*BC$5*BC$6)*1000</f>
        <v>0</v>
      </c>
      <c r="BD35" s="284">
        <f>RawCounts100All!BE35/(PropCntd100!BD35*BD$5*BD$6)*1000</f>
        <v>0</v>
      </c>
      <c r="BE35" s="284">
        <f>RawCounts100All!BF35/(PropCntd100!BE35*BE$5*BE$6)*1000</f>
        <v>0</v>
      </c>
      <c r="BF35" s="284">
        <f>RawCounts100All!BG35/(PropCntd100!BF35*BF$5*BF$6)*1000</f>
        <v>0</v>
      </c>
      <c r="BG35" s="284">
        <f>RawCounts100All!BH35/(PropCntd100!BG35*BG$5*BG$6)*1000</f>
        <v>0</v>
      </c>
      <c r="BH35" s="284">
        <f>RawCounts100All!BI35/(PropCntd100!BH35*BH$5*BH$6)*1000</f>
        <v>0</v>
      </c>
      <c r="BI35" s="284">
        <f>RawCounts100All!BJ35/(PropCntd100!BI35*BI$5*BI$6)*1000</f>
        <v>0</v>
      </c>
      <c r="BJ35" s="284">
        <f>RawCounts100All!BK35/(PropCntd100!BJ35*BJ$5*BJ$6)*1000</f>
        <v>0</v>
      </c>
      <c r="BK35" s="284">
        <f>RawCounts100All!BL35/(PropCntd100!BK35*BK$5*BK$6)*1000</f>
        <v>0</v>
      </c>
      <c r="BL35" s="284">
        <f>RawCounts100All!BM35/(PropCntd100!BL35*BL$5*BL$6)*1000</f>
        <v>0</v>
      </c>
      <c r="BM35" s="284">
        <f>RawCounts100All!BN35/(PropCntd100!BM35*BM$5*BM$6)*1000</f>
        <v>0</v>
      </c>
      <c r="BN35" s="284">
        <f>RawCounts100All!BO35/(PropCntd100!BN35*BN$5*BN$6)*1000</f>
        <v>0</v>
      </c>
      <c r="BO35" s="284">
        <f>RawCounts100All!BP35/(PropCntd100!BO35*BO$5*BO$6)*1000</f>
        <v>0</v>
      </c>
      <c r="BP35" s="284">
        <f>RawCounts100All!BQ35/(PropCntd100!BP35*BP$5*BP$6)*1000</f>
        <v>0</v>
      </c>
      <c r="BQ35" s="284">
        <f>RawCounts100All!BR35/(PropCntd100!BQ35*BQ$5*BQ$6)*1000</f>
        <v>0</v>
      </c>
      <c r="BR35" s="284">
        <f>RawCounts100All!BS35/(PropCntd100!BR35*BR$5*BR$6)*1000</f>
        <v>0</v>
      </c>
      <c r="BS35" s="284">
        <f>RawCounts100All!BT35/(PropCntd100!BS35*BS$5*BS$6)*1000</f>
        <v>0</v>
      </c>
      <c r="BT35" s="129"/>
    </row>
    <row r="36" spans="1:72" ht="15" x14ac:dyDescent="0.15">
      <c r="A36" s="108" t="s">
        <v>197</v>
      </c>
      <c r="B36" s="153" t="s">
        <v>518</v>
      </c>
      <c r="C36" s="153" t="s">
        <v>231</v>
      </c>
      <c r="D36" s="108" t="s">
        <v>638</v>
      </c>
      <c r="E36" s="153" t="s">
        <v>135</v>
      </c>
      <c r="F36" s="153"/>
      <c r="G36" s="105">
        <v>0.2</v>
      </c>
      <c r="H36" s="106">
        <v>0.3</v>
      </c>
      <c r="I36" s="107">
        <f t="shared" si="1"/>
        <v>16</v>
      </c>
      <c r="J36" s="176">
        <f t="shared" si="1"/>
        <v>24</v>
      </c>
      <c r="K36" s="248"/>
      <c r="L36" s="284">
        <f>RawCounts100All!M36/(PropCntd100!L36*L$5*L$6)*1000</f>
        <v>0</v>
      </c>
      <c r="M36" s="284">
        <f>RawCounts100All!N36/(PropCntd100!M36*M$5*M$6)*1000</f>
        <v>0</v>
      </c>
      <c r="N36" s="284">
        <f>RawCounts100All!O36/(PropCntd100!N36*N$5*N$6)*1000</f>
        <v>0</v>
      </c>
      <c r="O36" s="284">
        <f>RawCounts100All!P36/(PropCntd100!O36*O$5*O$6)*1000</f>
        <v>0</v>
      </c>
      <c r="P36" s="284">
        <f>RawCounts100All!Q36/(PropCntd100!P36*P$5*P$6)*1000</f>
        <v>0</v>
      </c>
      <c r="Q36" s="284">
        <f>RawCounts100All!R36/(PropCntd100!Q36*Q$5*Q$6)*1000</f>
        <v>0</v>
      </c>
      <c r="R36" s="284">
        <f>RawCounts100All!S36/(PropCntd100!R36*R$5*R$6)*1000</f>
        <v>0</v>
      </c>
      <c r="S36" s="284">
        <f>RawCounts100All!T36/(PropCntd100!S36*S$5*S$6)*1000</f>
        <v>0</v>
      </c>
      <c r="T36" s="284">
        <f>RawCounts100All!U36/(PropCntd100!T36*T$5*T$6)*1000</f>
        <v>0</v>
      </c>
      <c r="U36" s="284">
        <f>RawCounts100All!V36/(PropCntd100!U36*U$5*U$6)*1000</f>
        <v>0</v>
      </c>
      <c r="V36" s="284">
        <f>RawCounts100All!W36/(PropCntd100!V36*V$5*V$6)*1000</f>
        <v>0</v>
      </c>
      <c r="W36" s="284">
        <f>RawCounts100All!X36/(PropCntd100!W36*W$5*W$6)*1000</f>
        <v>0</v>
      </c>
      <c r="X36" s="284">
        <f>RawCounts100All!Y36/(PropCntd100!X36*X$5*X$6)*1000</f>
        <v>0</v>
      </c>
      <c r="Y36" s="284">
        <f>RawCounts100All!Z36/(PropCntd100!Y36*Y$5*Y$6)*1000</f>
        <v>0</v>
      </c>
      <c r="Z36" s="284">
        <f>RawCounts100All!AA36/(PropCntd100!Z36*Z$5*Z$6)*1000</f>
        <v>0</v>
      </c>
      <c r="AA36" s="284">
        <f>RawCounts100All!AB36/(PropCntd100!AA36*AA$5*AA$6)*1000</f>
        <v>0</v>
      </c>
      <c r="AB36" s="284">
        <f>RawCounts100All!AC36/(PropCntd100!AB36*AB$5*AB$6)*1000</f>
        <v>0</v>
      </c>
      <c r="AC36" s="284">
        <f>RawCounts100All!AD36/(PropCntd100!AC36*AC$5*AC$6)*1000</f>
        <v>0</v>
      </c>
      <c r="AD36" s="284">
        <f>RawCounts100All!AE36/(PropCntd100!AD36*AD$5*AD$6)*1000</f>
        <v>0</v>
      </c>
      <c r="AE36" s="284">
        <f>RawCounts100All!AF36/(PropCntd100!AE36*AE$5*AE$6)*1000</f>
        <v>0</v>
      </c>
      <c r="AF36" s="284">
        <f>RawCounts100All!AG36/(PropCntd100!AF36*AF$5*AF$6)*1000</f>
        <v>0</v>
      </c>
      <c r="AG36" s="284">
        <f>RawCounts100All!AH36/(PropCntd100!AG36*AG$5*AG$6)*1000</f>
        <v>0</v>
      </c>
      <c r="AH36" s="284">
        <f>RawCounts100All!AI36/(PropCntd100!AH36*AH$5*AH$6)*1000</f>
        <v>0</v>
      </c>
      <c r="AI36" s="284">
        <f>RawCounts100All!AJ36/(PropCntd100!AI36*AI$5*AI$6)*1000</f>
        <v>0</v>
      </c>
      <c r="AJ36" s="284">
        <f>RawCounts100All!AK36/(PropCntd100!AJ36*AJ$5*AJ$6)*1000</f>
        <v>0</v>
      </c>
      <c r="AK36" s="284">
        <f>RawCounts100All!AL36/(PropCntd100!AK36*AK$5*AK$6)*1000</f>
        <v>0</v>
      </c>
      <c r="AL36" s="284">
        <f>RawCounts100All!AM36/(PropCntd100!AL36*AL$5*AL$6)*1000</f>
        <v>0</v>
      </c>
      <c r="AM36" s="284">
        <f>RawCounts100All!AN36/(PropCntd100!AM36*AM$5*AM$6)*1000</f>
        <v>0</v>
      </c>
      <c r="AN36" s="284">
        <f>RawCounts100All!AO36/(PropCntd100!AN36*AN$5*AN$6)*1000</f>
        <v>0</v>
      </c>
      <c r="AO36" s="284">
        <f>RawCounts100All!AP36/(PropCntd100!AO36*AO$5*AO$6)*1000</f>
        <v>0</v>
      </c>
      <c r="AP36" s="284">
        <f>RawCounts100All!AQ36/(PropCntd100!AP36*AP$5*AP$6)*1000</f>
        <v>65.245312098638578</v>
      </c>
      <c r="AQ36" s="284">
        <f>RawCounts100All!AR36/(PropCntd100!AQ36*AQ$5*AQ$6)*1000</f>
        <v>0</v>
      </c>
      <c r="AR36" s="284">
        <f>RawCounts100All!AS36/(PropCntd100!AR36*AR$5*AR$6)*1000</f>
        <v>0</v>
      </c>
      <c r="AS36" s="284">
        <f>RawCounts100All!AT36/(PropCntd100!AS36*AS$5*AS$6)*1000</f>
        <v>0</v>
      </c>
      <c r="AT36" s="284">
        <f>RawCounts100All!AU36/(PropCntd100!AT36*AT$5*AT$6)*1000</f>
        <v>0</v>
      </c>
      <c r="AU36" s="284">
        <f>RawCounts100All!AV36/(PropCntd100!AU36*AU$5*AU$6)*1000</f>
        <v>0</v>
      </c>
      <c r="AV36" s="284">
        <f>RawCounts100All!AW36/(PropCntd100!AV36*AV$5*AV$6)*1000</f>
        <v>0</v>
      </c>
      <c r="AW36" s="284">
        <f>RawCounts100All!AX36/(PropCntd100!AW36*AW$5*AW$6)*1000</f>
        <v>0</v>
      </c>
      <c r="AX36" s="284">
        <f>RawCounts100All!AY36/(PropCntd100!AX36*AX$5*AX$6)*1000</f>
        <v>0</v>
      </c>
      <c r="AY36" s="284">
        <f>RawCounts100All!AZ36/(PropCntd100!AY36*AY$5*AY$6)*1000</f>
        <v>0</v>
      </c>
      <c r="AZ36" s="284">
        <f>RawCounts100All!BA36/(PropCntd100!AZ36*AZ$5*AZ$6)*1000</f>
        <v>0</v>
      </c>
      <c r="BA36" s="284">
        <f>RawCounts100All!BB36/(PropCntd100!BA36*BA$5*BA$6)*1000</f>
        <v>0</v>
      </c>
      <c r="BB36" s="284">
        <f>RawCounts100All!BC36/(PropCntd100!BB36*BB$5*BB$6)*1000</f>
        <v>0</v>
      </c>
      <c r="BC36" s="284">
        <f>RawCounts100All!BD36/(PropCntd100!BC36*BC$5*BC$6)*1000</f>
        <v>0</v>
      </c>
      <c r="BD36" s="284">
        <f>RawCounts100All!BE36/(PropCntd100!BD36*BD$5*BD$6)*1000</f>
        <v>0</v>
      </c>
      <c r="BE36" s="284">
        <f>RawCounts100All!BF36/(PropCntd100!BE36*BE$5*BE$6)*1000</f>
        <v>0</v>
      </c>
      <c r="BF36" s="284">
        <f>RawCounts100All!BG36/(PropCntd100!BF36*BF$5*BF$6)*1000</f>
        <v>0</v>
      </c>
      <c r="BG36" s="284">
        <f>RawCounts100All!BH36/(PropCntd100!BG36*BG$5*BG$6)*1000</f>
        <v>0</v>
      </c>
      <c r="BH36" s="284">
        <f>RawCounts100All!BI36/(PropCntd100!BH36*BH$5*BH$6)*1000</f>
        <v>0</v>
      </c>
      <c r="BI36" s="284">
        <f>RawCounts100All!BJ36/(PropCntd100!BI36*BI$5*BI$6)*1000</f>
        <v>0</v>
      </c>
      <c r="BJ36" s="284">
        <f>RawCounts100All!BK36/(PropCntd100!BJ36*BJ$5*BJ$6)*1000</f>
        <v>1121.9220757052019</v>
      </c>
      <c r="BK36" s="284">
        <f>RawCounts100All!BL36/(PropCntd100!BK36*BK$5*BK$6)*1000</f>
        <v>437.73584905660374</v>
      </c>
      <c r="BL36" s="284">
        <f>RawCounts100All!BM36/(PropCntd100!BL36*BL$5*BL$6)*1000</f>
        <v>0</v>
      </c>
      <c r="BM36" s="284">
        <f>RawCounts100All!BN36/(PropCntd100!BM36*BM$5*BM$6)*1000</f>
        <v>0</v>
      </c>
      <c r="BN36" s="284">
        <f>RawCounts100All!BO36/(PropCntd100!BN36*BN$5*BN$6)*1000</f>
        <v>136.36363636363637</v>
      </c>
      <c r="BO36" s="284">
        <f>RawCounts100All!BP36/(PropCntd100!BO36*BO$5*BO$6)*1000</f>
        <v>288.52459016393442</v>
      </c>
      <c r="BP36" s="284">
        <f>RawCounts100All!BQ36/(PropCntd100!BP36*BP$5*BP$6)*1000</f>
        <v>0</v>
      </c>
      <c r="BQ36" s="284">
        <f>RawCounts100All!BR36/(PropCntd100!BQ36*BQ$5*BQ$6)*1000</f>
        <v>0</v>
      </c>
      <c r="BR36" s="284">
        <f>RawCounts100All!BS36/(PropCntd100!BR36*BR$5*BR$6)*1000</f>
        <v>0</v>
      </c>
      <c r="BS36" s="284">
        <f>RawCounts100All!BT36/(PropCntd100!BS36*BS$5*BS$6)*1000</f>
        <v>0</v>
      </c>
      <c r="BT36" s="129"/>
    </row>
    <row r="37" spans="1:72" ht="15" x14ac:dyDescent="0.15">
      <c r="A37" s="104" t="s">
        <v>198</v>
      </c>
      <c r="B37" s="153" t="s">
        <v>518</v>
      </c>
      <c r="C37" s="153" t="s">
        <v>231</v>
      </c>
      <c r="D37" s="153" t="s">
        <v>639</v>
      </c>
      <c r="E37" s="153" t="s">
        <v>135</v>
      </c>
      <c r="F37" s="153"/>
      <c r="G37" s="105">
        <v>0.2</v>
      </c>
      <c r="H37" s="106">
        <v>0.4</v>
      </c>
      <c r="I37" s="107">
        <f t="shared" si="1"/>
        <v>16</v>
      </c>
      <c r="J37" s="176">
        <f t="shared" si="1"/>
        <v>32</v>
      </c>
      <c r="K37" s="248"/>
      <c r="L37" s="284">
        <f>RawCounts100All!M37/(PropCntd100!L37*L$5*L$6)*1000</f>
        <v>0</v>
      </c>
      <c r="M37" s="284">
        <f>RawCounts100All!N37/(PropCntd100!M37*M$5*M$6)*1000</f>
        <v>0</v>
      </c>
      <c r="N37" s="284">
        <f>RawCounts100All!O37/(PropCntd100!N37*N$5*N$6)*1000</f>
        <v>0</v>
      </c>
      <c r="O37" s="284">
        <f>RawCounts100All!P37/(PropCntd100!O37*O$5*O$6)*1000</f>
        <v>0</v>
      </c>
      <c r="P37" s="284">
        <f>RawCounts100All!Q37/(PropCntd100!P37*P$5*P$6)*1000</f>
        <v>0</v>
      </c>
      <c r="Q37" s="284">
        <f>RawCounts100All!R37/(PropCntd100!Q37*Q$5*Q$6)*1000</f>
        <v>0</v>
      </c>
      <c r="R37" s="284">
        <f>RawCounts100All!S37/(PropCntd100!R37*R$5*R$6)*1000</f>
        <v>0</v>
      </c>
      <c r="S37" s="284">
        <f>RawCounts100All!T37/(PropCntd100!S37*S$5*S$6)*1000</f>
        <v>0</v>
      </c>
      <c r="T37" s="284">
        <f>RawCounts100All!U37/(PropCntd100!T37*T$5*T$6)*1000</f>
        <v>0</v>
      </c>
      <c r="U37" s="284">
        <f>RawCounts100All!V37/(PropCntd100!U37*U$5*U$6)*1000</f>
        <v>0</v>
      </c>
      <c r="V37" s="284">
        <f>RawCounts100All!W37/(PropCntd100!V37*V$5*V$6)*1000</f>
        <v>69.57013574660634</v>
      </c>
      <c r="W37" s="284">
        <f>RawCounts100All!X37/(PropCntd100!W37*W$5*W$6)*1000</f>
        <v>0</v>
      </c>
      <c r="X37" s="284">
        <f>RawCounts100All!Y37/(PropCntd100!X37*X$5*X$6)*1000</f>
        <v>0</v>
      </c>
      <c r="Y37" s="284">
        <f>RawCounts100All!Z37/(PropCntd100!Y37*Y$5*Y$6)*1000</f>
        <v>0</v>
      </c>
      <c r="Z37" s="284">
        <f>RawCounts100All!AA37/(PropCntd100!Z37*Z$5*Z$6)*1000</f>
        <v>0</v>
      </c>
      <c r="AA37" s="284">
        <f>RawCounts100All!AB37/(PropCntd100!AA37*AA$5*AA$6)*1000</f>
        <v>0</v>
      </c>
      <c r="AB37" s="284">
        <f>RawCounts100All!AC37/(PropCntd100!AB37*AB$5*AB$6)*1000</f>
        <v>0</v>
      </c>
      <c r="AC37" s="284">
        <f>RawCounts100All!AD37/(PropCntd100!AC37*AC$5*AC$6)*1000</f>
        <v>0</v>
      </c>
      <c r="AD37" s="284">
        <f>RawCounts100All!AE37/(PropCntd100!AD37*AD$5*AD$6)*1000</f>
        <v>0</v>
      </c>
      <c r="AE37" s="284">
        <f>RawCounts100All!AF37/(PropCntd100!AE37*AE$5*AE$6)*1000</f>
        <v>0</v>
      </c>
      <c r="AF37" s="284">
        <f>RawCounts100All!AG37/(PropCntd100!AF37*AF$5*AF$6)*1000</f>
        <v>0</v>
      </c>
      <c r="AG37" s="284">
        <f>RawCounts100All!AH37/(PropCntd100!AG37*AG$5*AG$6)*1000</f>
        <v>0</v>
      </c>
      <c r="AH37" s="284">
        <f>RawCounts100All!AI37/(PropCntd100!AH37*AH$5*AH$6)*1000</f>
        <v>0</v>
      </c>
      <c r="AI37" s="284">
        <f>RawCounts100All!AJ37/(PropCntd100!AI37*AI$5*AI$6)*1000</f>
        <v>0</v>
      </c>
      <c r="AJ37" s="284">
        <f>RawCounts100All!AK37/(PropCntd100!AJ37*AJ$5*AJ$6)*1000</f>
        <v>0</v>
      </c>
      <c r="AK37" s="284">
        <f>RawCounts100All!AL37/(PropCntd100!AK37*AK$5*AK$6)*1000</f>
        <v>0</v>
      </c>
      <c r="AL37" s="284">
        <f>RawCounts100All!AM37/(PropCntd100!AL37*AL$5*AL$6)*1000</f>
        <v>0</v>
      </c>
      <c r="AM37" s="284">
        <f>RawCounts100All!AN37/(PropCntd100!AM37*AM$5*AM$6)*1000</f>
        <v>0</v>
      </c>
      <c r="AN37" s="284">
        <f>RawCounts100All!AO37/(PropCntd100!AN37*AN$5*AN$6)*1000</f>
        <v>0</v>
      </c>
      <c r="AO37" s="284">
        <f>RawCounts100All!AP37/(PropCntd100!AO37*AO$5*AO$6)*1000</f>
        <v>0</v>
      </c>
      <c r="AP37" s="284">
        <f>RawCounts100All!AQ37/(PropCntd100!AP37*AP$5*AP$6)*1000</f>
        <v>0</v>
      </c>
      <c r="AQ37" s="284">
        <f>RawCounts100All!AR37/(PropCntd100!AQ37*AQ$5*AQ$6)*1000</f>
        <v>184.39716312056737</v>
      </c>
      <c r="AR37" s="284">
        <f>RawCounts100All!AS37/(PropCntd100!AR37*AR$5*AR$6)*1000</f>
        <v>0</v>
      </c>
      <c r="AS37" s="284">
        <f>RawCounts100All!AT37/(PropCntd100!AS37*AS$5*AS$6)*1000</f>
        <v>0</v>
      </c>
      <c r="AT37" s="284">
        <f>RawCounts100All!AU37/(PropCntd100!AT37*AT$5*AT$6)*1000</f>
        <v>0</v>
      </c>
      <c r="AU37" s="284">
        <f>RawCounts100All!AV37/(PropCntd100!AU37*AU$5*AU$6)*1000</f>
        <v>0</v>
      </c>
      <c r="AV37" s="284">
        <f>RawCounts100All!AW37/(PropCntd100!AV37*AV$5*AV$6)*1000</f>
        <v>0</v>
      </c>
      <c r="AW37" s="284">
        <f>RawCounts100All!AX37/(PropCntd100!AW37*AW$5*AW$6)*1000</f>
        <v>0</v>
      </c>
      <c r="AX37" s="284">
        <f>RawCounts100All!AY37/(PropCntd100!AX37*AX$5*AX$6)*1000</f>
        <v>0</v>
      </c>
      <c r="AY37" s="284">
        <f>RawCounts100All!AZ37/(PropCntd100!AY37*AY$5*AY$6)*1000</f>
        <v>0</v>
      </c>
      <c r="AZ37" s="284">
        <f>RawCounts100All!BA37/(PropCntd100!AZ37*AZ$5*AZ$6)*1000</f>
        <v>0</v>
      </c>
      <c r="BA37" s="284">
        <f>RawCounts100All!BB37/(PropCntd100!BA37*BA$5*BA$6)*1000</f>
        <v>0</v>
      </c>
      <c r="BB37" s="284">
        <f>RawCounts100All!BC37/(PropCntd100!BB37*BB$5*BB$6)*1000</f>
        <v>0</v>
      </c>
      <c r="BC37" s="284">
        <f>RawCounts100All!BD37/(PropCntd100!BC37*BC$5*BC$6)*1000</f>
        <v>0</v>
      </c>
      <c r="BD37" s="284">
        <f>RawCounts100All!BE37/(PropCntd100!BD37*BD$5*BD$6)*1000</f>
        <v>0</v>
      </c>
      <c r="BE37" s="284">
        <f>RawCounts100All!BF37/(PropCntd100!BE37*BE$5*BE$6)*1000</f>
        <v>0</v>
      </c>
      <c r="BF37" s="284">
        <f>RawCounts100All!BG37/(PropCntd100!BF37*BF$5*BF$6)*1000</f>
        <v>0</v>
      </c>
      <c r="BG37" s="284">
        <f>RawCounts100All!BH37/(PropCntd100!BG37*BG$5*BG$6)*1000</f>
        <v>0</v>
      </c>
      <c r="BH37" s="284">
        <f>RawCounts100All!BI37/(PropCntd100!BH37*BH$5*BH$6)*1000</f>
        <v>0</v>
      </c>
      <c r="BI37" s="284">
        <f>RawCounts100All!BJ37/(PropCntd100!BI37*BI$5*BI$6)*1000</f>
        <v>0</v>
      </c>
      <c r="BJ37" s="284">
        <f>RawCounts100All!BK37/(PropCntd100!BJ37*BJ$5*BJ$6)*1000</f>
        <v>0</v>
      </c>
      <c r="BK37" s="284">
        <f>RawCounts100All!BL37/(PropCntd100!BK37*BK$5*BK$6)*1000</f>
        <v>0</v>
      </c>
      <c r="BL37" s="284">
        <f>RawCounts100All!BM37/(PropCntd100!BL37*BL$5*BL$6)*1000</f>
        <v>0</v>
      </c>
      <c r="BM37" s="284">
        <f>RawCounts100All!BN37/(PropCntd100!BM37*BM$5*BM$6)*1000</f>
        <v>0</v>
      </c>
      <c r="BN37" s="284">
        <f>RawCounts100All!BO37/(PropCntd100!BN37*BN$5*BN$6)*1000</f>
        <v>0</v>
      </c>
      <c r="BO37" s="284">
        <f>RawCounts100All!BP37/(PropCntd100!BO37*BO$5*BO$6)*1000</f>
        <v>0</v>
      </c>
      <c r="BP37" s="284">
        <f>RawCounts100All!BQ37/(PropCntd100!BP37*BP$5*BP$6)*1000</f>
        <v>0</v>
      </c>
      <c r="BQ37" s="284">
        <f>RawCounts100All!BR37/(PropCntd100!BQ37*BQ$5*BQ$6)*1000</f>
        <v>0</v>
      </c>
      <c r="BR37" s="284">
        <f>RawCounts100All!BS37/(PropCntd100!BR37*BR$5*BR$6)*1000</f>
        <v>0</v>
      </c>
      <c r="BS37" s="284">
        <f>RawCounts100All!BT37/(PropCntd100!BS37*BS$5*BS$6)*1000</f>
        <v>0</v>
      </c>
      <c r="BT37" s="129"/>
    </row>
    <row r="38" spans="1:72" ht="15" x14ac:dyDescent="0.15">
      <c r="A38" s="104" t="s">
        <v>199</v>
      </c>
      <c r="B38" s="153" t="s">
        <v>518</v>
      </c>
      <c r="C38" s="153" t="s">
        <v>231</v>
      </c>
      <c r="D38" s="153" t="s">
        <v>640</v>
      </c>
      <c r="E38" s="153" t="s">
        <v>135</v>
      </c>
      <c r="F38" s="153"/>
      <c r="G38" s="105">
        <v>0.2</v>
      </c>
      <c r="H38" s="106">
        <v>0.6</v>
      </c>
      <c r="I38" s="107">
        <f t="shared" si="1"/>
        <v>16</v>
      </c>
      <c r="J38" s="176">
        <f t="shared" si="1"/>
        <v>48</v>
      </c>
      <c r="K38" s="248"/>
      <c r="L38" s="284">
        <f>RawCounts100All!M38/(PropCntd100!L38*L$5*L$6)*1000</f>
        <v>0</v>
      </c>
      <c r="M38" s="284">
        <f>RawCounts100All!N38/(PropCntd100!M38*M$5*M$6)*1000</f>
        <v>0</v>
      </c>
      <c r="N38" s="284">
        <f>RawCounts100All!O38/(PropCntd100!N38*N$5*N$6)*1000</f>
        <v>0</v>
      </c>
      <c r="O38" s="284">
        <f>RawCounts100All!P38/(PropCntd100!O38*O$5*O$6)*1000</f>
        <v>0</v>
      </c>
      <c r="P38" s="284">
        <f>RawCounts100All!Q38/(PropCntd100!P38*P$5*P$6)*1000</f>
        <v>0</v>
      </c>
      <c r="Q38" s="284">
        <f>RawCounts100All!R38/(PropCntd100!Q38*Q$5*Q$6)*1000</f>
        <v>0</v>
      </c>
      <c r="R38" s="284">
        <f>RawCounts100All!S38/(PropCntd100!R38*R$5*R$6)*1000</f>
        <v>0</v>
      </c>
      <c r="S38" s="284">
        <f>RawCounts100All!T38/(PropCntd100!S38*S$5*S$6)*1000</f>
        <v>0</v>
      </c>
      <c r="T38" s="284">
        <f>RawCounts100All!U38/(PropCntd100!T38*T$5*T$6)*1000</f>
        <v>0</v>
      </c>
      <c r="U38" s="284">
        <f>RawCounts100All!V38/(PropCntd100!U38*U$5*U$6)*1000</f>
        <v>0</v>
      </c>
      <c r="V38" s="284">
        <f>RawCounts100All!W38/(PropCntd100!V38*V$5*V$6)*1000</f>
        <v>0</v>
      </c>
      <c r="W38" s="284">
        <f>RawCounts100All!X38/(PropCntd100!W38*W$5*W$6)*1000</f>
        <v>0</v>
      </c>
      <c r="X38" s="284">
        <f>RawCounts100All!Y38/(PropCntd100!X38*X$5*X$6)*1000</f>
        <v>0</v>
      </c>
      <c r="Y38" s="284">
        <f>RawCounts100All!Z38/(PropCntd100!Y38*Y$5*Y$6)*1000</f>
        <v>0</v>
      </c>
      <c r="Z38" s="284">
        <f>RawCounts100All!AA38/(PropCntd100!Z38*Z$5*Z$6)*1000</f>
        <v>0</v>
      </c>
      <c r="AA38" s="284">
        <f>RawCounts100All!AB38/(PropCntd100!AA38*AA$5*AA$6)*1000</f>
        <v>0</v>
      </c>
      <c r="AB38" s="284">
        <f>RawCounts100All!AC38/(PropCntd100!AB38*AB$5*AB$6)*1000</f>
        <v>0</v>
      </c>
      <c r="AC38" s="284">
        <f>RawCounts100All!AD38/(PropCntd100!AC38*AC$5*AC$6)*1000</f>
        <v>42.642140468227424</v>
      </c>
      <c r="AD38" s="284">
        <f>RawCounts100All!AE38/(PropCntd100!AD38*AD$5*AD$6)*1000</f>
        <v>0</v>
      </c>
      <c r="AE38" s="284">
        <f>RawCounts100All!AF38/(PropCntd100!AE38*AE$5*AE$6)*1000</f>
        <v>0</v>
      </c>
      <c r="AF38" s="284">
        <f>RawCounts100All!AG38/(PropCntd100!AF38*AF$5*AF$6)*1000</f>
        <v>0</v>
      </c>
      <c r="AG38" s="284">
        <f>RawCounts100All!AH38/(PropCntd100!AG38*AG$5*AG$6)*1000</f>
        <v>0</v>
      </c>
      <c r="AH38" s="284">
        <f>RawCounts100All!AI38/(PropCntd100!AH38*AH$5*AH$6)*1000</f>
        <v>0</v>
      </c>
      <c r="AI38" s="284">
        <f>RawCounts100All!AJ38/(PropCntd100!AI38*AI$5*AI$6)*1000</f>
        <v>0</v>
      </c>
      <c r="AJ38" s="284">
        <f>RawCounts100All!AK38/(PropCntd100!AJ38*AJ$5*AJ$6)*1000</f>
        <v>0</v>
      </c>
      <c r="AK38" s="284">
        <f>RawCounts100All!AL38/(PropCntd100!AK38*AK$5*AK$6)*1000</f>
        <v>0</v>
      </c>
      <c r="AL38" s="284">
        <f>RawCounts100All!AM38/(PropCntd100!AL38*AL$5*AL$6)*1000</f>
        <v>0</v>
      </c>
      <c r="AM38" s="284">
        <f>RawCounts100All!AN38/(PropCntd100!AM38*AM$5*AM$6)*1000</f>
        <v>0</v>
      </c>
      <c r="AN38" s="284">
        <f>RawCounts100All!AO38/(PropCntd100!AN38*AN$5*AN$6)*1000</f>
        <v>0</v>
      </c>
      <c r="AO38" s="284">
        <f>RawCounts100All!AP38/(PropCntd100!AO38*AO$5*AO$6)*1000</f>
        <v>0</v>
      </c>
      <c r="AP38" s="284">
        <f>RawCounts100All!AQ38/(PropCntd100!AP38*AP$5*AP$6)*1000</f>
        <v>0</v>
      </c>
      <c r="AQ38" s="284">
        <f>RawCounts100All!AR38/(PropCntd100!AQ38*AQ$5*AQ$6)*1000</f>
        <v>0</v>
      </c>
      <c r="AR38" s="284">
        <f>RawCounts100All!AS38/(PropCntd100!AR38*AR$5*AR$6)*1000</f>
        <v>0</v>
      </c>
      <c r="AS38" s="284">
        <f>RawCounts100All!AT38/(PropCntd100!AS38*AS$5*AS$6)*1000</f>
        <v>176.66666666666663</v>
      </c>
      <c r="AT38" s="284">
        <f>RawCounts100All!AU38/(PropCntd100!AT38*AT$5*AT$6)*1000</f>
        <v>0</v>
      </c>
      <c r="AU38" s="284">
        <f>RawCounts100All!AV38/(PropCntd100!AU38*AU$5*AU$6)*1000</f>
        <v>0</v>
      </c>
      <c r="AV38" s="284">
        <f>RawCounts100All!AW38/(PropCntd100!AV38*AV$5*AV$6)*1000</f>
        <v>0</v>
      </c>
      <c r="AW38" s="284">
        <f>RawCounts100All!AX38/(PropCntd100!AW38*AW$5*AW$6)*1000</f>
        <v>0</v>
      </c>
      <c r="AX38" s="284">
        <f>RawCounts100All!AY38/(PropCntd100!AX38*AX$5*AX$6)*1000</f>
        <v>0</v>
      </c>
      <c r="AY38" s="284">
        <f>RawCounts100All!AZ38/(PropCntd100!AY38*AY$5*AY$6)*1000</f>
        <v>0</v>
      </c>
      <c r="AZ38" s="284">
        <f>RawCounts100All!BA38/(PropCntd100!AZ38*AZ$5*AZ$6)*1000</f>
        <v>0</v>
      </c>
      <c r="BA38" s="284">
        <f>RawCounts100All!BB38/(PropCntd100!BA38*BA$5*BA$6)*1000</f>
        <v>0</v>
      </c>
      <c r="BB38" s="284">
        <f>RawCounts100All!BC38/(PropCntd100!BB38*BB$5*BB$6)*1000</f>
        <v>0</v>
      </c>
      <c r="BC38" s="284">
        <f>RawCounts100All!BD38/(PropCntd100!BC38*BC$5*BC$6)*1000</f>
        <v>0</v>
      </c>
      <c r="BD38" s="284">
        <f>RawCounts100All!BE38/(PropCntd100!BD38*BD$5*BD$6)*1000</f>
        <v>0</v>
      </c>
      <c r="BE38" s="284">
        <f>RawCounts100All!BF38/(PropCntd100!BE38*BE$5*BE$6)*1000</f>
        <v>0</v>
      </c>
      <c r="BF38" s="284">
        <f>RawCounts100All!BG38/(PropCntd100!BF38*BF$5*BF$6)*1000</f>
        <v>0</v>
      </c>
      <c r="BG38" s="284">
        <f>RawCounts100All!BH38/(PropCntd100!BG38*BG$5*BG$6)*1000</f>
        <v>0</v>
      </c>
      <c r="BH38" s="284">
        <f>RawCounts100All!BI38/(PropCntd100!BH38*BH$5*BH$6)*1000</f>
        <v>0</v>
      </c>
      <c r="BI38" s="284">
        <f>RawCounts100All!BJ38/(PropCntd100!BI38*BI$5*BI$6)*1000</f>
        <v>0</v>
      </c>
      <c r="BJ38" s="284">
        <f>RawCounts100All!BK38/(PropCntd100!BJ38*BJ$5*BJ$6)*1000</f>
        <v>0</v>
      </c>
      <c r="BK38" s="284">
        <f>RawCounts100All!BL38/(PropCntd100!BK38*BK$5*BK$6)*1000</f>
        <v>0</v>
      </c>
      <c r="BL38" s="284">
        <f>RawCounts100All!BM38/(PropCntd100!BL38*BL$5*BL$6)*1000</f>
        <v>0</v>
      </c>
      <c r="BM38" s="284">
        <f>RawCounts100All!BN38/(PropCntd100!BM38*BM$5*BM$6)*1000</f>
        <v>0</v>
      </c>
      <c r="BN38" s="284">
        <f>RawCounts100All!BO38/(PropCntd100!BN38*BN$5*BN$6)*1000</f>
        <v>0</v>
      </c>
      <c r="BO38" s="284">
        <f>RawCounts100All!BP38/(PropCntd100!BO38*BO$5*BO$6)*1000</f>
        <v>0</v>
      </c>
      <c r="BP38" s="284">
        <f>RawCounts100All!BQ38/(PropCntd100!BP38*BP$5*BP$6)*1000</f>
        <v>0</v>
      </c>
      <c r="BQ38" s="284">
        <f>RawCounts100All!BR38/(PropCntd100!BQ38*BQ$5*BQ$6)*1000</f>
        <v>109.43396226415094</v>
      </c>
      <c r="BR38" s="284">
        <f>RawCounts100All!BS38/(PropCntd100!BR38*BR$5*BR$6)*1000</f>
        <v>0</v>
      </c>
      <c r="BS38" s="284">
        <f>RawCounts100All!BT38/(PropCntd100!BS38*BS$5*BS$6)*1000</f>
        <v>0</v>
      </c>
      <c r="BT38" s="129"/>
    </row>
    <row r="39" spans="1:72" ht="15" x14ac:dyDescent="0.15">
      <c r="A39" s="104" t="s">
        <v>200</v>
      </c>
      <c r="B39" s="153" t="s">
        <v>518</v>
      </c>
      <c r="C39" s="153" t="s">
        <v>231</v>
      </c>
      <c r="D39" s="153" t="s">
        <v>641</v>
      </c>
      <c r="E39" s="153" t="s">
        <v>135</v>
      </c>
      <c r="F39" s="153"/>
      <c r="G39" s="105">
        <v>0.25</v>
      </c>
      <c r="H39" s="106">
        <v>0.8</v>
      </c>
      <c r="I39" s="107">
        <f t="shared" si="1"/>
        <v>20</v>
      </c>
      <c r="J39" s="176">
        <f t="shared" si="1"/>
        <v>64</v>
      </c>
      <c r="K39" s="248"/>
      <c r="L39" s="284">
        <f>RawCounts100All!M39/(PropCntd100!L39*L$5*L$6)*1000</f>
        <v>0</v>
      </c>
      <c r="M39" s="284">
        <f>RawCounts100All!N39/(PropCntd100!M39*M$5*M$6)*1000</f>
        <v>0</v>
      </c>
      <c r="N39" s="284">
        <f>RawCounts100All!O39/(PropCntd100!N39*N$5*N$6)*1000</f>
        <v>0</v>
      </c>
      <c r="O39" s="284">
        <f>RawCounts100All!P39/(PropCntd100!O39*O$5*O$6)*1000</f>
        <v>0</v>
      </c>
      <c r="P39" s="284">
        <f>RawCounts100All!Q39/(PropCntd100!P39*P$5*P$6)*1000</f>
        <v>0</v>
      </c>
      <c r="Q39" s="284">
        <f>RawCounts100All!R39/(PropCntd100!Q39*Q$5*Q$6)*1000</f>
        <v>0</v>
      </c>
      <c r="R39" s="284">
        <f>RawCounts100All!S39/(PropCntd100!R39*R$5*R$6)*1000</f>
        <v>0</v>
      </c>
      <c r="S39" s="284">
        <f>RawCounts100All!T39/(PropCntd100!S39*S$5*S$6)*1000</f>
        <v>0</v>
      </c>
      <c r="T39" s="284">
        <f>RawCounts100All!U39/(PropCntd100!T39*T$5*T$6)*1000</f>
        <v>0</v>
      </c>
      <c r="U39" s="284">
        <f>RawCounts100All!V39/(PropCntd100!U39*U$5*U$6)*1000</f>
        <v>0</v>
      </c>
      <c r="V39" s="284">
        <f>RawCounts100All!W39/(PropCntd100!V39*V$5*V$6)*1000</f>
        <v>0</v>
      </c>
      <c r="W39" s="284">
        <f>RawCounts100All!X39/(PropCntd100!W39*W$5*W$6)*1000</f>
        <v>0</v>
      </c>
      <c r="X39" s="284">
        <f>RawCounts100All!Y39/(PropCntd100!X39*X$5*X$6)*1000</f>
        <v>0</v>
      </c>
      <c r="Y39" s="284">
        <f>RawCounts100All!Z39/(PropCntd100!Y39*Y$5*Y$6)*1000</f>
        <v>0</v>
      </c>
      <c r="Z39" s="284">
        <f>RawCounts100All!AA39/(PropCntd100!Z39*Z$5*Z$6)*1000</f>
        <v>0</v>
      </c>
      <c r="AA39" s="284">
        <f>RawCounts100All!AB39/(PropCntd100!AA39*AA$5*AA$6)*1000</f>
        <v>0</v>
      </c>
      <c r="AB39" s="284">
        <f>RawCounts100All!AC39/(PropCntd100!AB39*AB$5*AB$6)*1000</f>
        <v>0</v>
      </c>
      <c r="AC39" s="284">
        <f>RawCounts100All!AD39/(PropCntd100!AC39*AC$5*AC$6)*1000</f>
        <v>0</v>
      </c>
      <c r="AD39" s="284">
        <f>RawCounts100All!AE39/(PropCntd100!AD39*AD$5*AD$6)*1000</f>
        <v>0</v>
      </c>
      <c r="AE39" s="284">
        <f>RawCounts100All!AF39/(PropCntd100!AE39*AE$5*AE$6)*1000</f>
        <v>0</v>
      </c>
      <c r="AF39" s="284">
        <f>RawCounts100All!AG39/(PropCntd100!AF39*AF$5*AF$6)*1000</f>
        <v>0</v>
      </c>
      <c r="AG39" s="284">
        <f>RawCounts100All!AH39/(PropCntd100!AG39*AG$5*AG$6)*1000</f>
        <v>0</v>
      </c>
      <c r="AH39" s="284">
        <f>RawCounts100All!AI39/(PropCntd100!AH39*AH$5*AH$6)*1000</f>
        <v>0</v>
      </c>
      <c r="AI39" s="284">
        <f>RawCounts100All!AJ39/(PropCntd100!AI39*AI$5*AI$6)*1000</f>
        <v>0</v>
      </c>
      <c r="AJ39" s="284">
        <f>RawCounts100All!AK39/(PropCntd100!AJ39*AJ$5*AJ$6)*1000</f>
        <v>0</v>
      </c>
      <c r="AK39" s="284">
        <f>RawCounts100All!AL39/(PropCntd100!AK39*AK$5*AK$6)*1000</f>
        <v>0</v>
      </c>
      <c r="AL39" s="284">
        <f>RawCounts100All!AM39/(PropCntd100!AL39*AL$5*AL$6)*1000</f>
        <v>0</v>
      </c>
      <c r="AM39" s="284">
        <f>RawCounts100All!AN39/(PropCntd100!AM39*AM$5*AM$6)*1000</f>
        <v>0</v>
      </c>
      <c r="AN39" s="284">
        <f>RawCounts100All!AO39/(PropCntd100!AN39*AN$5*AN$6)*1000</f>
        <v>0</v>
      </c>
      <c r="AO39" s="284">
        <f>RawCounts100All!AP39/(PropCntd100!AO39*AO$5*AO$6)*1000</f>
        <v>0</v>
      </c>
      <c r="AP39" s="284">
        <f>RawCounts100All!AQ39/(PropCntd100!AP39*AP$5*AP$6)*1000</f>
        <v>65.245312098638578</v>
      </c>
      <c r="AQ39" s="284">
        <f>RawCounts100All!AR39/(PropCntd100!AQ39*AQ$5*AQ$6)*1000</f>
        <v>0</v>
      </c>
      <c r="AR39" s="284">
        <f>RawCounts100All!AS39/(PropCntd100!AR39*AR$5*AR$6)*1000</f>
        <v>0</v>
      </c>
      <c r="AS39" s="284">
        <f>RawCounts100All!AT39/(PropCntd100!AS39*AS$5*AS$6)*1000</f>
        <v>0</v>
      </c>
      <c r="AT39" s="284">
        <f>RawCounts100All!AU39/(PropCntd100!AT39*AT$5*AT$6)*1000</f>
        <v>0</v>
      </c>
      <c r="AU39" s="284">
        <f>RawCounts100All!AV39/(PropCntd100!AU39*AU$5*AU$6)*1000</f>
        <v>0</v>
      </c>
      <c r="AV39" s="284">
        <f>RawCounts100All!AW39/(PropCntd100!AV39*AV$5*AV$6)*1000</f>
        <v>0</v>
      </c>
      <c r="AW39" s="284">
        <f>RawCounts100All!AX39/(PropCntd100!AW39*AW$5*AW$6)*1000</f>
        <v>0</v>
      </c>
      <c r="AX39" s="284">
        <f>RawCounts100All!AY39/(PropCntd100!AX39*AX$5*AX$6)*1000</f>
        <v>0</v>
      </c>
      <c r="AY39" s="284">
        <f>RawCounts100All!AZ39/(PropCntd100!AY39*AY$5*AY$6)*1000</f>
        <v>0</v>
      </c>
      <c r="AZ39" s="284">
        <f>RawCounts100All!BA39/(PropCntd100!AZ39*AZ$5*AZ$6)*1000</f>
        <v>0</v>
      </c>
      <c r="BA39" s="284">
        <f>RawCounts100All!BB39/(PropCntd100!BA39*BA$5*BA$6)*1000</f>
        <v>0</v>
      </c>
      <c r="BB39" s="284">
        <f>RawCounts100All!BC39/(PropCntd100!BB39*BB$5*BB$6)*1000</f>
        <v>0</v>
      </c>
      <c r="BC39" s="284">
        <f>RawCounts100All!BD39/(PropCntd100!BC39*BC$5*BC$6)*1000</f>
        <v>0</v>
      </c>
      <c r="BD39" s="284">
        <f>RawCounts100All!BE39/(PropCntd100!BD39*BD$5*BD$6)*1000</f>
        <v>0</v>
      </c>
      <c r="BE39" s="284">
        <f>RawCounts100All!BF39/(PropCntd100!BE39*BE$5*BE$6)*1000</f>
        <v>0</v>
      </c>
      <c r="BF39" s="284">
        <f>RawCounts100All!BG39/(PropCntd100!BF39*BF$5*BF$6)*1000</f>
        <v>0</v>
      </c>
      <c r="BG39" s="284">
        <f>RawCounts100All!BH39/(PropCntd100!BG39*BG$5*BG$6)*1000</f>
        <v>0</v>
      </c>
      <c r="BH39" s="284">
        <f>RawCounts100All!BI39/(PropCntd100!BH39*BH$5*BH$6)*1000</f>
        <v>0</v>
      </c>
      <c r="BI39" s="284">
        <f>RawCounts100All!BJ39/(PropCntd100!BI39*BI$5*BI$6)*1000</f>
        <v>0</v>
      </c>
      <c r="BJ39" s="284">
        <f>RawCounts100All!BK39/(PropCntd100!BJ39*BJ$5*BJ$6)*1000</f>
        <v>0</v>
      </c>
      <c r="BK39" s="284">
        <f>RawCounts100All!BL39/(PropCntd100!BK39*BK$5*BK$6)*1000</f>
        <v>0</v>
      </c>
      <c r="BL39" s="284">
        <f>RawCounts100All!BM39/(PropCntd100!BL39*BL$5*BL$6)*1000</f>
        <v>0</v>
      </c>
      <c r="BM39" s="284">
        <f>RawCounts100All!BN39/(PropCntd100!BM39*BM$5*BM$6)*1000</f>
        <v>0</v>
      </c>
      <c r="BN39" s="284">
        <f>RawCounts100All!BO39/(PropCntd100!BN39*BN$5*BN$6)*1000</f>
        <v>0</v>
      </c>
      <c r="BO39" s="284">
        <f>RawCounts100All!BP39/(PropCntd100!BO39*BO$5*BO$6)*1000</f>
        <v>72.131147540983605</v>
      </c>
      <c r="BP39" s="284">
        <f>RawCounts100All!BQ39/(PropCntd100!BP39*BP$5*BP$6)*1000</f>
        <v>0</v>
      </c>
      <c r="BQ39" s="284">
        <f>RawCounts100All!BR39/(PropCntd100!BQ39*BQ$5*BQ$6)*1000</f>
        <v>109.43396226415094</v>
      </c>
      <c r="BR39" s="284">
        <f>RawCounts100All!BS39/(PropCntd100!BR39*BR$5*BR$6)*1000</f>
        <v>0</v>
      </c>
      <c r="BS39" s="284">
        <f>RawCounts100All!BT39/(PropCntd100!BS39*BS$5*BS$6)*1000</f>
        <v>0</v>
      </c>
      <c r="BT39" s="129"/>
    </row>
    <row r="40" spans="1:72" ht="15" x14ac:dyDescent="0.15">
      <c r="A40" s="104" t="s">
        <v>201</v>
      </c>
      <c r="B40" s="153" t="s">
        <v>518</v>
      </c>
      <c r="C40" s="153" t="s">
        <v>231</v>
      </c>
      <c r="D40" s="153" t="s">
        <v>642</v>
      </c>
      <c r="E40" s="153" t="s">
        <v>135</v>
      </c>
      <c r="F40" s="153"/>
      <c r="G40" s="105">
        <v>0.5</v>
      </c>
      <c r="H40" s="106">
        <v>0.7</v>
      </c>
      <c r="I40" s="107">
        <f t="shared" si="1"/>
        <v>40</v>
      </c>
      <c r="J40" s="176">
        <f t="shared" si="1"/>
        <v>56</v>
      </c>
      <c r="K40" s="248"/>
      <c r="L40" s="284">
        <f>RawCounts100All!M40/(PropCntd100!L40*L$5*L$6)*1000</f>
        <v>0</v>
      </c>
      <c r="M40" s="284">
        <f>RawCounts100All!N40/(PropCntd100!M40*M$5*M$6)*1000</f>
        <v>0</v>
      </c>
      <c r="N40" s="284">
        <f>RawCounts100All!O40/(PropCntd100!N40*N$5*N$6)*1000</f>
        <v>0</v>
      </c>
      <c r="O40" s="284">
        <f>RawCounts100All!P40/(PropCntd100!O40*O$5*O$6)*1000</f>
        <v>0</v>
      </c>
      <c r="P40" s="284">
        <f>RawCounts100All!Q40/(PropCntd100!P40*P$5*P$6)*1000</f>
        <v>0</v>
      </c>
      <c r="Q40" s="284">
        <f>RawCounts100All!R40/(PropCntd100!Q40*Q$5*Q$6)*1000</f>
        <v>0</v>
      </c>
      <c r="R40" s="284">
        <f>RawCounts100All!S40/(PropCntd100!R40*R$5*R$6)*1000</f>
        <v>0</v>
      </c>
      <c r="S40" s="284">
        <f>RawCounts100All!T40/(PropCntd100!S40*S$5*S$6)*1000</f>
        <v>0</v>
      </c>
      <c r="T40" s="284">
        <f>RawCounts100All!U40/(PropCntd100!T40*T$5*T$6)*1000</f>
        <v>0</v>
      </c>
      <c r="U40" s="284">
        <f>RawCounts100All!V40/(PropCntd100!U40*U$5*U$6)*1000</f>
        <v>0</v>
      </c>
      <c r="V40" s="284">
        <f>RawCounts100All!W40/(PropCntd100!V40*V$5*V$6)*1000</f>
        <v>0</v>
      </c>
      <c r="W40" s="284">
        <f>RawCounts100All!X40/(PropCntd100!W40*W$5*W$6)*1000</f>
        <v>0</v>
      </c>
      <c r="X40" s="284">
        <f>RawCounts100All!Y40/(PropCntd100!X40*X$5*X$6)*1000</f>
        <v>0</v>
      </c>
      <c r="Y40" s="284">
        <f>RawCounts100All!Z40/(PropCntd100!Y40*Y$5*Y$6)*1000</f>
        <v>0</v>
      </c>
      <c r="Z40" s="284">
        <f>RawCounts100All!AA40/(PropCntd100!Z40*Z$5*Z$6)*1000</f>
        <v>0</v>
      </c>
      <c r="AA40" s="284">
        <f>RawCounts100All!AB40/(PropCntd100!AA40*AA$5*AA$6)*1000</f>
        <v>0</v>
      </c>
      <c r="AB40" s="284">
        <f>RawCounts100All!AC40/(PropCntd100!AB40*AB$5*AB$6)*1000</f>
        <v>0</v>
      </c>
      <c r="AC40" s="284">
        <f>RawCounts100All!AD40/(PropCntd100!AC40*AC$5*AC$6)*1000</f>
        <v>0</v>
      </c>
      <c r="AD40" s="284">
        <f>RawCounts100All!AE40/(PropCntd100!AD40*AD$5*AD$6)*1000</f>
        <v>0</v>
      </c>
      <c r="AE40" s="284">
        <f>RawCounts100All!AF40/(PropCntd100!AE40*AE$5*AE$6)*1000</f>
        <v>0</v>
      </c>
      <c r="AF40" s="284">
        <f>RawCounts100All!AG40/(PropCntd100!AF40*AF$5*AF$6)*1000</f>
        <v>0</v>
      </c>
      <c r="AG40" s="284">
        <f>RawCounts100All!AH40/(PropCntd100!AG40*AG$5*AG$6)*1000</f>
        <v>0</v>
      </c>
      <c r="AH40" s="284">
        <f>RawCounts100All!AI40/(PropCntd100!AH40*AH$5*AH$6)*1000</f>
        <v>0</v>
      </c>
      <c r="AI40" s="284">
        <f>RawCounts100All!AJ40/(PropCntd100!AI40*AI$5*AI$6)*1000</f>
        <v>0</v>
      </c>
      <c r="AJ40" s="284">
        <f>RawCounts100All!AK40/(PropCntd100!AJ40*AJ$5*AJ$6)*1000</f>
        <v>0</v>
      </c>
      <c r="AK40" s="284">
        <f>RawCounts100All!AL40/(PropCntd100!AK40*AK$5*AK$6)*1000</f>
        <v>43.773584905660378</v>
      </c>
      <c r="AL40" s="284">
        <f>RawCounts100All!AM40/(PropCntd100!AL40*AL$5*AL$6)*1000</f>
        <v>0</v>
      </c>
      <c r="AM40" s="284">
        <f>RawCounts100All!AN40/(PropCntd100!AM40*AM$5*AM$6)*1000</f>
        <v>0</v>
      </c>
      <c r="AN40" s="284">
        <f>RawCounts100All!AO40/(PropCntd100!AN40*AN$5*AN$6)*1000</f>
        <v>0</v>
      </c>
      <c r="AO40" s="284">
        <f>RawCounts100All!AP40/(PropCntd100!AO40*AO$5*AO$6)*1000</f>
        <v>0</v>
      </c>
      <c r="AP40" s="284">
        <f>RawCounts100All!AQ40/(PropCntd100!AP40*AP$5*AP$6)*1000</f>
        <v>0</v>
      </c>
      <c r="AQ40" s="284">
        <f>RawCounts100All!AR40/(PropCntd100!AQ40*AQ$5*AQ$6)*1000</f>
        <v>0</v>
      </c>
      <c r="AR40" s="284">
        <f>RawCounts100All!AS40/(PropCntd100!AR40*AR$5*AR$6)*1000</f>
        <v>0</v>
      </c>
      <c r="AS40" s="284">
        <f>RawCounts100All!AT40/(PropCntd100!AS40*AS$5*AS$6)*1000</f>
        <v>0</v>
      </c>
      <c r="AT40" s="284">
        <f>RawCounts100All!AU40/(PropCntd100!AT40*AT$5*AT$6)*1000</f>
        <v>0</v>
      </c>
      <c r="AU40" s="284">
        <f>RawCounts100All!AV40/(PropCntd100!AU40*AU$5*AU$6)*1000</f>
        <v>0</v>
      </c>
      <c r="AV40" s="284">
        <f>RawCounts100All!AW40/(PropCntd100!AV40*AV$5*AV$6)*1000</f>
        <v>0</v>
      </c>
      <c r="AW40" s="284">
        <f>RawCounts100All!AX40/(PropCntd100!AW40*AW$5*AW$6)*1000</f>
        <v>0</v>
      </c>
      <c r="AX40" s="284">
        <f>RawCounts100All!AY40/(PropCntd100!AX40*AX$5*AX$6)*1000</f>
        <v>0</v>
      </c>
      <c r="AY40" s="284">
        <f>RawCounts100All!AZ40/(PropCntd100!AY40*AY$5*AY$6)*1000</f>
        <v>0</v>
      </c>
      <c r="AZ40" s="284">
        <f>RawCounts100All!BA40/(PropCntd100!AZ40*AZ$5*AZ$6)*1000</f>
        <v>0</v>
      </c>
      <c r="BA40" s="284">
        <f>RawCounts100All!BB40/(PropCntd100!BA40*BA$5*BA$6)*1000</f>
        <v>0</v>
      </c>
      <c r="BB40" s="284">
        <f>RawCounts100All!BC40/(PropCntd100!BB40*BB$5*BB$6)*1000</f>
        <v>0</v>
      </c>
      <c r="BC40" s="284">
        <f>RawCounts100All!BD40/(PropCntd100!BC40*BC$5*BC$6)*1000</f>
        <v>0</v>
      </c>
      <c r="BD40" s="284">
        <f>RawCounts100All!BE40/(PropCntd100!BD40*BD$5*BD$6)*1000</f>
        <v>0</v>
      </c>
      <c r="BE40" s="284">
        <f>RawCounts100All!BF40/(PropCntd100!BE40*BE$5*BE$6)*1000</f>
        <v>0</v>
      </c>
      <c r="BF40" s="284">
        <f>RawCounts100All!BG40/(PropCntd100!BF40*BF$5*BF$6)*1000</f>
        <v>0</v>
      </c>
      <c r="BG40" s="284">
        <f>RawCounts100All!BH40/(PropCntd100!BG40*BG$5*BG$6)*1000</f>
        <v>0</v>
      </c>
      <c r="BH40" s="284">
        <f>RawCounts100All!BI40/(PropCntd100!BH40*BH$5*BH$6)*1000</f>
        <v>0</v>
      </c>
      <c r="BI40" s="284">
        <f>RawCounts100All!BJ40/(PropCntd100!BI40*BI$5*BI$6)*1000</f>
        <v>0</v>
      </c>
      <c r="BJ40" s="284">
        <f>RawCounts100All!BK40/(PropCntd100!BJ40*BJ$5*BJ$6)*1000</f>
        <v>0</v>
      </c>
      <c r="BK40" s="284">
        <f>RawCounts100All!BL40/(PropCntd100!BK40*BK$5*BK$6)*1000</f>
        <v>0</v>
      </c>
      <c r="BL40" s="284">
        <f>RawCounts100All!BM40/(PropCntd100!BL40*BL$5*BL$6)*1000</f>
        <v>0</v>
      </c>
      <c r="BM40" s="284">
        <f>RawCounts100All!BN40/(PropCntd100!BM40*BM$5*BM$6)*1000</f>
        <v>242.79835390946502</v>
      </c>
      <c r="BN40" s="284">
        <f>RawCounts100All!BO40/(PropCntd100!BN40*BN$5*BN$6)*1000</f>
        <v>0</v>
      </c>
      <c r="BO40" s="284">
        <f>RawCounts100All!BP40/(PropCntd100!BO40*BO$5*BO$6)*1000</f>
        <v>0</v>
      </c>
      <c r="BP40" s="284">
        <f>RawCounts100All!BQ40/(PropCntd100!BP40*BP$5*BP$6)*1000</f>
        <v>0</v>
      </c>
      <c r="BQ40" s="284">
        <f>RawCounts100All!BR40/(PropCntd100!BQ40*BQ$5*BQ$6)*1000</f>
        <v>0</v>
      </c>
      <c r="BR40" s="284">
        <f>RawCounts100All!BS40/(PropCntd100!BR40*BR$5*BR$6)*1000</f>
        <v>0</v>
      </c>
      <c r="BS40" s="284">
        <f>RawCounts100All!BT40/(PropCntd100!BS40*BS$5*BS$6)*1000</f>
        <v>0</v>
      </c>
      <c r="BT40" s="129"/>
    </row>
    <row r="41" spans="1:72" ht="15" x14ac:dyDescent="0.15">
      <c r="A41" s="104" t="s">
        <v>202</v>
      </c>
      <c r="B41" s="153" t="s">
        <v>518</v>
      </c>
      <c r="C41" s="153" t="s">
        <v>231</v>
      </c>
      <c r="D41" s="153" t="s">
        <v>643</v>
      </c>
      <c r="E41" s="153" t="s">
        <v>135</v>
      </c>
      <c r="F41" s="153"/>
      <c r="G41" s="105">
        <v>0.5</v>
      </c>
      <c r="H41" s="106">
        <v>0.9</v>
      </c>
      <c r="I41" s="107">
        <f t="shared" si="1"/>
        <v>40</v>
      </c>
      <c r="J41" s="176">
        <f t="shared" si="1"/>
        <v>72</v>
      </c>
      <c r="K41" s="248"/>
      <c r="L41" s="284">
        <f>RawCounts100All!M41/(PropCntd100!L41*L$5*L$6)*1000</f>
        <v>0</v>
      </c>
      <c r="M41" s="284">
        <f>RawCounts100All!N41/(PropCntd100!M41*M$5*M$6)*1000</f>
        <v>0</v>
      </c>
      <c r="N41" s="284">
        <f>RawCounts100All!O41/(PropCntd100!N41*N$5*N$6)*1000</f>
        <v>0</v>
      </c>
      <c r="O41" s="284">
        <f>RawCounts100All!P41/(PropCntd100!O41*O$5*O$6)*1000</f>
        <v>0</v>
      </c>
      <c r="P41" s="284">
        <f>RawCounts100All!Q41/(PropCntd100!P41*P$5*P$6)*1000</f>
        <v>0</v>
      </c>
      <c r="Q41" s="284">
        <f>RawCounts100All!R41/(PropCntd100!Q41*Q$5*Q$6)*1000</f>
        <v>0</v>
      </c>
      <c r="R41" s="284">
        <f>RawCounts100All!S41/(PropCntd100!R41*R$5*R$6)*1000</f>
        <v>0</v>
      </c>
      <c r="S41" s="284">
        <f>RawCounts100All!T41/(PropCntd100!S41*S$5*S$6)*1000</f>
        <v>0</v>
      </c>
      <c r="T41" s="284">
        <f>RawCounts100All!U41/(PropCntd100!T41*T$5*T$6)*1000</f>
        <v>0</v>
      </c>
      <c r="U41" s="284">
        <f>RawCounts100All!V41/(PropCntd100!U41*U$5*U$6)*1000</f>
        <v>0</v>
      </c>
      <c r="V41" s="284">
        <f>RawCounts100All!W41/(PropCntd100!V41*V$5*V$6)*1000</f>
        <v>0</v>
      </c>
      <c r="W41" s="284">
        <f>RawCounts100All!X41/(PropCntd100!W41*W$5*W$6)*1000</f>
        <v>0</v>
      </c>
      <c r="X41" s="284">
        <f>RawCounts100All!Y41/(PropCntd100!X41*X$5*X$6)*1000</f>
        <v>0</v>
      </c>
      <c r="Y41" s="284">
        <f>RawCounts100All!Z41/(PropCntd100!Y41*Y$5*Y$6)*1000</f>
        <v>0</v>
      </c>
      <c r="Z41" s="284">
        <f>RawCounts100All!AA41/(PropCntd100!Z41*Z$5*Z$6)*1000</f>
        <v>0</v>
      </c>
      <c r="AA41" s="284">
        <f>RawCounts100All!AB41/(PropCntd100!AA41*AA$5*AA$6)*1000</f>
        <v>0</v>
      </c>
      <c r="AB41" s="284">
        <f>RawCounts100All!AC41/(PropCntd100!AB41*AB$5*AB$6)*1000</f>
        <v>0</v>
      </c>
      <c r="AC41" s="284">
        <f>RawCounts100All!AD41/(PropCntd100!AC41*AC$5*AC$6)*1000</f>
        <v>0</v>
      </c>
      <c r="AD41" s="284">
        <f>RawCounts100All!AE41/(PropCntd100!AD41*AD$5*AD$6)*1000</f>
        <v>0</v>
      </c>
      <c r="AE41" s="284">
        <f>RawCounts100All!AF41/(PropCntd100!AE41*AE$5*AE$6)*1000</f>
        <v>0</v>
      </c>
      <c r="AF41" s="284">
        <f>RawCounts100All!AG41/(PropCntd100!AF41*AF$5*AF$6)*1000</f>
        <v>0</v>
      </c>
      <c r="AG41" s="284">
        <f>RawCounts100All!AH41/(PropCntd100!AG41*AG$5*AG$6)*1000</f>
        <v>0</v>
      </c>
      <c r="AH41" s="284">
        <f>RawCounts100All!AI41/(PropCntd100!AH41*AH$5*AH$6)*1000</f>
        <v>0</v>
      </c>
      <c r="AI41" s="284">
        <f>RawCounts100All!AJ41/(PropCntd100!AI41*AI$5*AI$6)*1000</f>
        <v>0</v>
      </c>
      <c r="AJ41" s="284">
        <f>RawCounts100All!AK41/(PropCntd100!AJ41*AJ$5*AJ$6)*1000</f>
        <v>0</v>
      </c>
      <c r="AK41" s="284">
        <f>RawCounts100All!AL41/(PropCntd100!AK41*AK$5*AK$6)*1000</f>
        <v>0</v>
      </c>
      <c r="AL41" s="284">
        <f>RawCounts100All!AM41/(PropCntd100!AL41*AL$5*AL$6)*1000</f>
        <v>0</v>
      </c>
      <c r="AM41" s="284">
        <f>RawCounts100All!AN41/(PropCntd100!AM41*AM$5*AM$6)*1000</f>
        <v>0</v>
      </c>
      <c r="AN41" s="284">
        <f>RawCounts100All!AO41/(PropCntd100!AN41*AN$5*AN$6)*1000</f>
        <v>0</v>
      </c>
      <c r="AO41" s="284">
        <f>RawCounts100All!AP41/(PropCntd100!AO41*AO$5*AO$6)*1000</f>
        <v>0</v>
      </c>
      <c r="AP41" s="284">
        <f>RawCounts100All!AQ41/(PropCntd100!AP41*AP$5*AP$6)*1000</f>
        <v>0</v>
      </c>
      <c r="AQ41" s="284">
        <f>RawCounts100All!AR41/(PropCntd100!AQ41*AQ$5*AQ$6)*1000</f>
        <v>46.099290780141843</v>
      </c>
      <c r="AR41" s="284">
        <f>RawCounts100All!AS41/(PropCntd100!AR41*AR$5*AR$6)*1000</f>
        <v>0</v>
      </c>
      <c r="AS41" s="284">
        <f>RawCounts100All!AT41/(PropCntd100!AS41*AS$5*AS$6)*1000</f>
        <v>0</v>
      </c>
      <c r="AT41" s="284">
        <f>RawCounts100All!AU41/(PropCntd100!AT41*AT$5*AT$6)*1000</f>
        <v>0</v>
      </c>
      <c r="AU41" s="284">
        <f>RawCounts100All!AV41/(PropCntd100!AU41*AU$5*AU$6)*1000</f>
        <v>0</v>
      </c>
      <c r="AV41" s="284">
        <f>RawCounts100All!AW41/(PropCntd100!AV41*AV$5*AV$6)*1000</f>
        <v>0</v>
      </c>
      <c r="AW41" s="284">
        <f>RawCounts100All!AX41/(PropCntd100!AW41*AW$5*AW$6)*1000</f>
        <v>0</v>
      </c>
      <c r="AX41" s="284">
        <f>RawCounts100All!AY41/(PropCntd100!AX41*AX$5*AX$6)*1000</f>
        <v>0</v>
      </c>
      <c r="AY41" s="284">
        <f>RawCounts100All!AZ41/(PropCntd100!AY41*AY$5*AY$6)*1000</f>
        <v>0</v>
      </c>
      <c r="AZ41" s="284">
        <f>RawCounts100All!BA41/(PropCntd100!AZ41*AZ$5*AZ$6)*1000</f>
        <v>0</v>
      </c>
      <c r="BA41" s="284">
        <f>RawCounts100All!BB41/(PropCntd100!BA41*BA$5*BA$6)*1000</f>
        <v>0</v>
      </c>
      <c r="BB41" s="284">
        <f>RawCounts100All!BC41/(PropCntd100!BB41*BB$5*BB$6)*1000</f>
        <v>0</v>
      </c>
      <c r="BC41" s="284">
        <f>RawCounts100All!BD41/(PropCntd100!BC41*BC$5*BC$6)*1000</f>
        <v>0</v>
      </c>
      <c r="BD41" s="284">
        <f>RawCounts100All!BE41/(PropCntd100!BD41*BD$5*BD$6)*1000</f>
        <v>0</v>
      </c>
      <c r="BE41" s="284">
        <f>RawCounts100All!BF41/(PropCntd100!BE41*BE$5*BE$6)*1000</f>
        <v>0</v>
      </c>
      <c r="BF41" s="284">
        <f>RawCounts100All!BG41/(PropCntd100!BF41*BF$5*BF$6)*1000</f>
        <v>0</v>
      </c>
      <c r="BG41" s="284">
        <f>RawCounts100All!BH41/(PropCntd100!BG41*BG$5*BG$6)*1000</f>
        <v>0</v>
      </c>
      <c r="BH41" s="284">
        <f>RawCounts100All!BI41/(PropCntd100!BH41*BH$5*BH$6)*1000</f>
        <v>0</v>
      </c>
      <c r="BI41" s="284">
        <f>RawCounts100All!BJ41/(PropCntd100!BI41*BI$5*BI$6)*1000</f>
        <v>0</v>
      </c>
      <c r="BJ41" s="284">
        <f>RawCounts100All!BK41/(PropCntd100!BJ41*BJ$5*BJ$6)*1000</f>
        <v>0</v>
      </c>
      <c r="BK41" s="284">
        <f>RawCounts100All!BL41/(PropCntd100!BK41*BK$5*BK$6)*1000</f>
        <v>0</v>
      </c>
      <c r="BL41" s="284">
        <f>RawCounts100All!BM41/(PropCntd100!BL41*BL$5*BL$6)*1000</f>
        <v>0</v>
      </c>
      <c r="BM41" s="284">
        <f>RawCounts100All!BN41/(PropCntd100!BM41*BM$5*BM$6)*1000</f>
        <v>0</v>
      </c>
      <c r="BN41" s="284">
        <f>RawCounts100All!BO41/(PropCntd100!BN41*BN$5*BN$6)*1000</f>
        <v>0</v>
      </c>
      <c r="BO41" s="284">
        <f>RawCounts100All!BP41/(PropCntd100!BO41*BO$5*BO$6)*1000</f>
        <v>72.131147540983605</v>
      </c>
      <c r="BP41" s="284">
        <f>RawCounts100All!BQ41/(PropCntd100!BP41*BP$5*BP$6)*1000</f>
        <v>0</v>
      </c>
      <c r="BQ41" s="284">
        <f>RawCounts100All!BR41/(PropCntd100!BQ41*BQ$5*BQ$6)*1000</f>
        <v>0</v>
      </c>
      <c r="BR41" s="284">
        <f>RawCounts100All!BS41/(PropCntd100!BR41*BR$5*BR$6)*1000</f>
        <v>0</v>
      </c>
      <c r="BS41" s="284">
        <f>RawCounts100All!BT41/(PropCntd100!BS41*BS$5*BS$6)*1000</f>
        <v>0</v>
      </c>
      <c r="BT41" s="129"/>
    </row>
    <row r="42" spans="1:72" ht="15" x14ac:dyDescent="0.15">
      <c r="A42" s="104" t="s">
        <v>203</v>
      </c>
      <c r="B42" s="153" t="s">
        <v>518</v>
      </c>
      <c r="C42" s="153" t="s">
        <v>231</v>
      </c>
      <c r="D42" s="153" t="s">
        <v>644</v>
      </c>
      <c r="E42" s="153" t="s">
        <v>135</v>
      </c>
      <c r="F42" s="153"/>
      <c r="G42" s="105">
        <v>0.9</v>
      </c>
      <c r="H42" s="106">
        <v>1</v>
      </c>
      <c r="I42" s="107">
        <f t="shared" ref="I42:J69" si="2">G42*80</f>
        <v>72</v>
      </c>
      <c r="J42" s="176">
        <f t="shared" si="2"/>
        <v>80</v>
      </c>
      <c r="K42" s="248"/>
      <c r="L42" s="284">
        <f>RawCounts100All!M42/(PropCntd100!L42*L$5*L$6)*1000</f>
        <v>0</v>
      </c>
      <c r="M42" s="284">
        <f>RawCounts100All!N42/(PropCntd100!M42*M$5*M$6)*1000</f>
        <v>0</v>
      </c>
      <c r="N42" s="284">
        <f>RawCounts100All!O42/(PropCntd100!N42*N$5*N$6)*1000</f>
        <v>0</v>
      </c>
      <c r="O42" s="284">
        <f>RawCounts100All!P42/(PropCntd100!O42*O$5*O$6)*1000</f>
        <v>0</v>
      </c>
      <c r="P42" s="284">
        <f>RawCounts100All!Q42/(PropCntd100!P42*P$5*P$6)*1000</f>
        <v>0</v>
      </c>
      <c r="Q42" s="284">
        <f>RawCounts100All!R42/(PropCntd100!Q42*Q$5*Q$6)*1000</f>
        <v>0</v>
      </c>
      <c r="R42" s="284">
        <f>RawCounts100All!S42/(PropCntd100!R42*R$5*R$6)*1000</f>
        <v>0</v>
      </c>
      <c r="S42" s="284">
        <f>RawCounts100All!T42/(PropCntd100!S42*S$5*S$6)*1000</f>
        <v>0</v>
      </c>
      <c r="T42" s="284">
        <f>RawCounts100All!U42/(PropCntd100!T42*T$5*T$6)*1000</f>
        <v>0</v>
      </c>
      <c r="U42" s="284">
        <f>RawCounts100All!V42/(PropCntd100!U42*U$5*U$6)*1000</f>
        <v>0</v>
      </c>
      <c r="V42" s="284">
        <f>RawCounts100All!W42/(PropCntd100!V42*V$5*V$6)*1000</f>
        <v>0</v>
      </c>
      <c r="W42" s="284">
        <f>RawCounts100All!X42/(PropCntd100!W42*W$5*W$6)*1000</f>
        <v>0</v>
      </c>
      <c r="X42" s="284">
        <f>RawCounts100All!Y42/(PropCntd100!X42*X$5*X$6)*1000</f>
        <v>0</v>
      </c>
      <c r="Y42" s="284">
        <f>RawCounts100All!Z42/(PropCntd100!Y42*Y$5*Y$6)*1000</f>
        <v>0</v>
      </c>
      <c r="Z42" s="284">
        <f>RawCounts100All!AA42/(PropCntd100!Z42*Z$5*Z$6)*1000</f>
        <v>0</v>
      </c>
      <c r="AA42" s="284">
        <f>RawCounts100All!AB42/(PropCntd100!AA42*AA$5*AA$6)*1000</f>
        <v>0</v>
      </c>
      <c r="AB42" s="284">
        <f>RawCounts100All!AC42/(PropCntd100!AB42*AB$5*AB$6)*1000</f>
        <v>0</v>
      </c>
      <c r="AC42" s="284">
        <f>RawCounts100All!AD42/(PropCntd100!AC42*AC$5*AC$6)*1000</f>
        <v>0</v>
      </c>
      <c r="AD42" s="284">
        <f>RawCounts100All!AE42/(PropCntd100!AD42*AD$5*AD$6)*1000</f>
        <v>0</v>
      </c>
      <c r="AE42" s="284">
        <f>RawCounts100All!AF42/(PropCntd100!AE42*AE$5*AE$6)*1000</f>
        <v>0</v>
      </c>
      <c r="AF42" s="284">
        <f>RawCounts100All!AG42/(PropCntd100!AF42*AF$5*AF$6)*1000</f>
        <v>0</v>
      </c>
      <c r="AG42" s="284">
        <f>RawCounts100All!AH42/(PropCntd100!AG42*AG$5*AG$6)*1000</f>
        <v>0</v>
      </c>
      <c r="AH42" s="284">
        <f>RawCounts100All!AI42/(PropCntd100!AH42*AH$5*AH$6)*1000</f>
        <v>0</v>
      </c>
      <c r="AI42" s="284">
        <f>RawCounts100All!AJ42/(PropCntd100!AI42*AI$5*AI$6)*1000</f>
        <v>0</v>
      </c>
      <c r="AJ42" s="284">
        <f>RawCounts100All!AK42/(PropCntd100!AJ42*AJ$5*AJ$6)*1000</f>
        <v>0</v>
      </c>
      <c r="AK42" s="284">
        <f>RawCounts100All!AL42/(PropCntd100!AK42*AK$5*AK$6)*1000</f>
        <v>0</v>
      </c>
      <c r="AL42" s="284">
        <f>RawCounts100All!AM42/(PropCntd100!AL42*AL$5*AL$6)*1000</f>
        <v>0</v>
      </c>
      <c r="AM42" s="284">
        <f>RawCounts100All!AN42/(PropCntd100!AM42*AM$5*AM$6)*1000</f>
        <v>0</v>
      </c>
      <c r="AN42" s="284">
        <f>RawCounts100All!AO42/(PropCntd100!AN42*AN$5*AN$6)*1000</f>
        <v>0</v>
      </c>
      <c r="AO42" s="284">
        <f>RawCounts100All!AP42/(PropCntd100!AO42*AO$5*AO$6)*1000</f>
        <v>0</v>
      </c>
      <c r="AP42" s="284">
        <f>RawCounts100All!AQ42/(PropCntd100!AP42*AP$5*AP$6)*1000</f>
        <v>0</v>
      </c>
      <c r="AQ42" s="284">
        <f>RawCounts100All!AR42/(PropCntd100!AQ42*AQ$5*AQ$6)*1000</f>
        <v>0</v>
      </c>
      <c r="AR42" s="284">
        <f>RawCounts100All!AS42/(PropCntd100!AR42*AR$5*AR$6)*1000</f>
        <v>0</v>
      </c>
      <c r="AS42" s="284">
        <f>RawCounts100All!AT42/(PropCntd100!AS42*AS$5*AS$6)*1000</f>
        <v>0</v>
      </c>
      <c r="AT42" s="284">
        <f>RawCounts100All!AU42/(PropCntd100!AT42*AT$5*AT$6)*1000</f>
        <v>0</v>
      </c>
      <c r="AU42" s="284">
        <f>RawCounts100All!AV42/(PropCntd100!AU42*AU$5*AU$6)*1000</f>
        <v>0</v>
      </c>
      <c r="AV42" s="284">
        <f>RawCounts100All!AW42/(PropCntd100!AV42*AV$5*AV$6)*1000</f>
        <v>0</v>
      </c>
      <c r="AW42" s="284">
        <f>RawCounts100All!AX42/(PropCntd100!AW42*AW$5*AW$6)*1000</f>
        <v>0</v>
      </c>
      <c r="AX42" s="284">
        <f>RawCounts100All!AY42/(PropCntd100!AX42*AX$5*AX$6)*1000</f>
        <v>0</v>
      </c>
      <c r="AY42" s="284">
        <f>RawCounts100All!AZ42/(PropCntd100!AY42*AY$5*AY$6)*1000</f>
        <v>0</v>
      </c>
      <c r="AZ42" s="284">
        <f>RawCounts100All!BA42/(PropCntd100!AZ42*AZ$5*AZ$6)*1000</f>
        <v>0</v>
      </c>
      <c r="BA42" s="284">
        <f>RawCounts100All!BB42/(PropCntd100!BA42*BA$5*BA$6)*1000</f>
        <v>0</v>
      </c>
      <c r="BB42" s="284">
        <f>RawCounts100All!BC42/(PropCntd100!BB42*BB$5*BB$6)*1000</f>
        <v>0</v>
      </c>
      <c r="BC42" s="284">
        <f>RawCounts100All!BD42/(PropCntd100!BC42*BC$5*BC$6)*1000</f>
        <v>0</v>
      </c>
      <c r="BD42" s="284">
        <f>RawCounts100All!BE42/(PropCntd100!BD42*BD$5*BD$6)*1000</f>
        <v>0</v>
      </c>
      <c r="BE42" s="284">
        <f>RawCounts100All!BF42/(PropCntd100!BE42*BE$5*BE$6)*1000</f>
        <v>0</v>
      </c>
      <c r="BF42" s="284">
        <f>RawCounts100All!BG42/(PropCntd100!BF42*BF$5*BF$6)*1000</f>
        <v>0</v>
      </c>
      <c r="BG42" s="284">
        <f>RawCounts100All!BH42/(PropCntd100!BG42*BG$5*BG$6)*1000</f>
        <v>0</v>
      </c>
      <c r="BH42" s="284">
        <f>RawCounts100All!BI42/(PropCntd100!BH42*BH$5*BH$6)*1000</f>
        <v>0</v>
      </c>
      <c r="BI42" s="284">
        <f>RawCounts100All!BJ42/(PropCntd100!BI42*BI$5*BI$6)*1000</f>
        <v>0</v>
      </c>
      <c r="BJ42" s="284">
        <f>RawCounts100All!BK42/(PropCntd100!BJ42*BJ$5*BJ$6)*1000</f>
        <v>0</v>
      </c>
      <c r="BK42" s="284">
        <f>RawCounts100All!BL42/(PropCntd100!BK42*BK$5*BK$6)*1000</f>
        <v>0</v>
      </c>
      <c r="BL42" s="284">
        <f>RawCounts100All!BM42/(PropCntd100!BL42*BL$5*BL$6)*1000</f>
        <v>0</v>
      </c>
      <c r="BM42" s="284">
        <f>RawCounts100All!BN42/(PropCntd100!BM42*BM$5*BM$6)*1000</f>
        <v>0</v>
      </c>
      <c r="BN42" s="284">
        <f>RawCounts100All!BO42/(PropCntd100!BN42*BN$5*BN$6)*1000</f>
        <v>0</v>
      </c>
      <c r="BO42" s="284">
        <f>RawCounts100All!BP42/(PropCntd100!BO42*BO$5*BO$6)*1000</f>
        <v>0</v>
      </c>
      <c r="BP42" s="284">
        <f>RawCounts100All!BQ42/(PropCntd100!BP42*BP$5*BP$6)*1000</f>
        <v>0</v>
      </c>
      <c r="BQ42" s="284">
        <f>RawCounts100All!BR42/(PropCntd100!BQ42*BQ$5*BQ$6)*1000</f>
        <v>0</v>
      </c>
      <c r="BR42" s="284">
        <f>RawCounts100All!BS42/(PropCntd100!BR42*BR$5*BR$6)*1000</f>
        <v>82.666202575704844</v>
      </c>
      <c r="BS42" s="284">
        <f>RawCounts100All!BT42/(PropCntd100!BS42*BS$5*BS$6)*1000</f>
        <v>0</v>
      </c>
      <c r="BT42" s="129"/>
    </row>
    <row r="43" spans="1:72" ht="15" x14ac:dyDescent="0.15">
      <c r="A43" s="104" t="s">
        <v>204</v>
      </c>
      <c r="B43" s="153" t="s">
        <v>518</v>
      </c>
      <c r="C43" s="153" t="s">
        <v>231</v>
      </c>
      <c r="D43" s="153" t="s">
        <v>645</v>
      </c>
      <c r="E43" s="153" t="s">
        <v>135</v>
      </c>
      <c r="F43" s="153"/>
      <c r="G43" s="105">
        <v>1</v>
      </c>
      <c r="H43" s="106">
        <v>1.5</v>
      </c>
      <c r="I43" s="107">
        <f t="shared" si="2"/>
        <v>80</v>
      </c>
      <c r="J43" s="176">
        <f t="shared" si="2"/>
        <v>120</v>
      </c>
      <c r="K43" s="248"/>
      <c r="L43" s="284">
        <f>RawCounts100All!M43/(PropCntd100!L43*L$5*L$6)*1000</f>
        <v>0</v>
      </c>
      <c r="M43" s="284">
        <f>RawCounts100All!N43/(PropCntd100!M43*M$5*M$6)*1000</f>
        <v>0</v>
      </c>
      <c r="N43" s="284">
        <f>RawCounts100All!O43/(PropCntd100!N43*N$5*N$6)*1000</f>
        <v>0</v>
      </c>
      <c r="O43" s="284">
        <f>RawCounts100All!P43/(PropCntd100!O43*O$5*O$6)*1000</f>
        <v>0</v>
      </c>
      <c r="P43" s="284">
        <f>RawCounts100All!Q43/(PropCntd100!P43*P$5*P$6)*1000</f>
        <v>0</v>
      </c>
      <c r="Q43" s="284">
        <f>RawCounts100All!R43/(PropCntd100!Q43*Q$5*Q$6)*1000</f>
        <v>0</v>
      </c>
      <c r="R43" s="284">
        <f>RawCounts100All!S43/(PropCntd100!R43*R$5*R$6)*1000</f>
        <v>0</v>
      </c>
      <c r="S43" s="284">
        <f>RawCounts100All!T43/(PropCntd100!S43*S$5*S$6)*1000</f>
        <v>0</v>
      </c>
      <c r="T43" s="284">
        <f>RawCounts100All!U43/(PropCntd100!T43*T$5*T$6)*1000</f>
        <v>0</v>
      </c>
      <c r="U43" s="284">
        <f>RawCounts100All!V43/(PropCntd100!U43*U$5*U$6)*1000</f>
        <v>0</v>
      </c>
      <c r="V43" s="284">
        <f>RawCounts100All!W43/(PropCntd100!V43*V$5*V$6)*1000</f>
        <v>0</v>
      </c>
      <c r="W43" s="284">
        <f>RawCounts100All!X43/(PropCntd100!W43*W$5*W$6)*1000</f>
        <v>0</v>
      </c>
      <c r="X43" s="284">
        <f>RawCounts100All!Y43/(PropCntd100!X43*X$5*X$6)*1000</f>
        <v>0</v>
      </c>
      <c r="Y43" s="284">
        <f>RawCounts100All!Z43/(PropCntd100!Y43*Y$5*Y$6)*1000</f>
        <v>0</v>
      </c>
      <c r="Z43" s="284">
        <f>RawCounts100All!AA43/(PropCntd100!Z43*Z$5*Z$6)*1000</f>
        <v>0</v>
      </c>
      <c r="AA43" s="284">
        <f>RawCounts100All!AB43/(PropCntd100!AA43*AA$5*AA$6)*1000</f>
        <v>0</v>
      </c>
      <c r="AB43" s="284">
        <f>RawCounts100All!AC43/(PropCntd100!AB43*AB$5*AB$6)*1000</f>
        <v>0</v>
      </c>
      <c r="AC43" s="284">
        <f>RawCounts100All!AD43/(PropCntd100!AC43*AC$5*AC$6)*1000</f>
        <v>0</v>
      </c>
      <c r="AD43" s="284">
        <f>RawCounts100All!AE43/(PropCntd100!AD43*AD$5*AD$6)*1000</f>
        <v>0</v>
      </c>
      <c r="AE43" s="284">
        <f>RawCounts100All!AF43/(PropCntd100!AE43*AE$5*AE$6)*1000</f>
        <v>0</v>
      </c>
      <c r="AF43" s="284">
        <f>RawCounts100All!AG43/(PropCntd100!AF43*AF$5*AF$6)*1000</f>
        <v>0</v>
      </c>
      <c r="AG43" s="284">
        <f>RawCounts100All!AH43/(PropCntd100!AG43*AG$5*AG$6)*1000</f>
        <v>0</v>
      </c>
      <c r="AH43" s="284">
        <f>RawCounts100All!AI43/(PropCntd100!AH43*AH$5*AH$6)*1000</f>
        <v>0</v>
      </c>
      <c r="AI43" s="284">
        <f>RawCounts100All!AJ43/(PropCntd100!AI43*AI$5*AI$6)*1000</f>
        <v>0</v>
      </c>
      <c r="AJ43" s="284">
        <f>RawCounts100All!AK43/(PropCntd100!AJ43*AJ$5*AJ$6)*1000</f>
        <v>0</v>
      </c>
      <c r="AK43" s="284">
        <f>RawCounts100All!AL43/(PropCntd100!AK43*AK$5*AK$6)*1000</f>
        <v>0</v>
      </c>
      <c r="AL43" s="284">
        <f>RawCounts100All!AM43/(PropCntd100!AL43*AL$5*AL$6)*1000</f>
        <v>0</v>
      </c>
      <c r="AM43" s="284">
        <f>RawCounts100All!AN43/(PropCntd100!AM43*AM$5*AM$6)*1000</f>
        <v>0</v>
      </c>
      <c r="AN43" s="284">
        <f>RawCounts100All!AO43/(PropCntd100!AN43*AN$5*AN$6)*1000</f>
        <v>0</v>
      </c>
      <c r="AO43" s="284">
        <f>RawCounts100All!AP43/(PropCntd100!AO43*AO$5*AO$6)*1000</f>
        <v>0</v>
      </c>
      <c r="AP43" s="284">
        <f>RawCounts100All!AQ43/(PropCntd100!AP43*AP$5*AP$6)*1000</f>
        <v>0</v>
      </c>
      <c r="AQ43" s="284">
        <f>RawCounts100All!AR43/(PropCntd100!AQ43*AQ$5*AQ$6)*1000</f>
        <v>0</v>
      </c>
      <c r="AR43" s="284">
        <f>RawCounts100All!AS43/(PropCntd100!AR43*AR$5*AR$6)*1000</f>
        <v>0</v>
      </c>
      <c r="AS43" s="284">
        <f>RawCounts100All!AT43/(PropCntd100!AS43*AS$5*AS$6)*1000</f>
        <v>0</v>
      </c>
      <c r="AT43" s="284">
        <f>RawCounts100All!AU43/(PropCntd100!AT43*AT$5*AT$6)*1000</f>
        <v>0</v>
      </c>
      <c r="AU43" s="284">
        <f>RawCounts100All!AV43/(PropCntd100!AU43*AU$5*AU$6)*1000</f>
        <v>0</v>
      </c>
      <c r="AV43" s="284">
        <f>RawCounts100All!AW43/(PropCntd100!AV43*AV$5*AV$6)*1000</f>
        <v>0</v>
      </c>
      <c r="AW43" s="284">
        <f>RawCounts100All!AX43/(PropCntd100!AW43*AW$5*AW$6)*1000</f>
        <v>0</v>
      </c>
      <c r="AX43" s="284">
        <f>RawCounts100All!AY43/(PropCntd100!AX43*AX$5*AX$6)*1000</f>
        <v>0</v>
      </c>
      <c r="AY43" s="284">
        <f>RawCounts100All!AZ43/(PropCntd100!AY43*AY$5*AY$6)*1000</f>
        <v>0</v>
      </c>
      <c r="AZ43" s="284">
        <f>RawCounts100All!BA43/(PropCntd100!AZ43*AZ$5*AZ$6)*1000</f>
        <v>0</v>
      </c>
      <c r="BA43" s="284">
        <f>RawCounts100All!BB43/(PropCntd100!BA43*BA$5*BA$6)*1000</f>
        <v>0</v>
      </c>
      <c r="BB43" s="284">
        <f>RawCounts100All!BC43/(PropCntd100!BB43*BB$5*BB$6)*1000</f>
        <v>0</v>
      </c>
      <c r="BC43" s="284">
        <f>RawCounts100All!BD43/(PropCntd100!BC43*BC$5*BC$6)*1000</f>
        <v>0</v>
      </c>
      <c r="BD43" s="284">
        <f>RawCounts100All!BE43/(PropCntd100!BD43*BD$5*BD$6)*1000</f>
        <v>0</v>
      </c>
      <c r="BE43" s="284">
        <f>RawCounts100All!BF43/(PropCntd100!BE43*BE$5*BE$6)*1000</f>
        <v>0</v>
      </c>
      <c r="BF43" s="284">
        <f>RawCounts100All!BG43/(PropCntd100!BF43*BF$5*BF$6)*1000</f>
        <v>0</v>
      </c>
      <c r="BG43" s="284">
        <f>RawCounts100All!BH43/(PropCntd100!BG43*BG$5*BG$6)*1000</f>
        <v>0</v>
      </c>
      <c r="BH43" s="284">
        <f>RawCounts100All!BI43/(PropCntd100!BH43*BH$5*BH$6)*1000</f>
        <v>0</v>
      </c>
      <c r="BI43" s="284">
        <f>RawCounts100All!BJ43/(PropCntd100!BI43*BI$5*BI$6)*1000</f>
        <v>0</v>
      </c>
      <c r="BJ43" s="284">
        <f>RawCounts100All!BK43/(PropCntd100!BJ43*BJ$5*BJ$6)*1000</f>
        <v>0</v>
      </c>
      <c r="BK43" s="284">
        <f>RawCounts100All!BL43/(PropCntd100!BK43*BK$5*BK$6)*1000</f>
        <v>0</v>
      </c>
      <c r="BL43" s="284">
        <f>RawCounts100All!BM43/(PropCntd100!BL43*BL$5*BL$6)*1000</f>
        <v>0</v>
      </c>
      <c r="BM43" s="284">
        <f>RawCounts100All!BN43/(PropCntd100!BM43*BM$5*BM$6)*1000</f>
        <v>0</v>
      </c>
      <c r="BN43" s="284">
        <f>RawCounts100All!BO43/(PropCntd100!BN43*BN$5*BN$6)*1000</f>
        <v>0</v>
      </c>
      <c r="BO43" s="284">
        <f>RawCounts100All!BP43/(PropCntd100!BO43*BO$5*BO$6)*1000</f>
        <v>0</v>
      </c>
      <c r="BP43" s="284">
        <f>RawCounts100All!BQ43/(PropCntd100!BP43*BP$5*BP$6)*1000</f>
        <v>0</v>
      </c>
      <c r="BQ43" s="284">
        <f>RawCounts100All!BR43/(PropCntd100!BQ43*BQ$5*BQ$6)*1000</f>
        <v>109.43396226415094</v>
      </c>
      <c r="BR43" s="284">
        <f>RawCounts100All!BS43/(PropCntd100!BR43*BR$5*BR$6)*1000</f>
        <v>0</v>
      </c>
      <c r="BS43" s="284">
        <f>RawCounts100All!BT43/(PropCntd100!BS43*BS$5*BS$6)*1000</f>
        <v>0</v>
      </c>
      <c r="BT43" s="129"/>
    </row>
    <row r="44" spans="1:72" ht="15" x14ac:dyDescent="0.15">
      <c r="A44" s="104" t="s">
        <v>206</v>
      </c>
      <c r="B44" s="153" t="s">
        <v>518</v>
      </c>
      <c r="C44" s="153" t="s">
        <v>228</v>
      </c>
      <c r="D44" s="153" t="s">
        <v>647</v>
      </c>
      <c r="E44" s="153" t="s">
        <v>131</v>
      </c>
      <c r="F44" s="153"/>
      <c r="G44" s="105">
        <v>0.2</v>
      </c>
      <c r="H44" s="106">
        <v>0.3</v>
      </c>
      <c r="I44" s="107">
        <f t="shared" si="2"/>
        <v>16</v>
      </c>
      <c r="J44" s="176">
        <f t="shared" si="2"/>
        <v>24</v>
      </c>
      <c r="K44" s="248"/>
      <c r="L44" s="284">
        <f>RawCounts100All!M44/(PropCntd100!L44*L$5*L$6)*1000</f>
        <v>0</v>
      </c>
      <c r="M44" s="284">
        <f>RawCounts100All!N44/(PropCntd100!M44*M$5*M$6)*1000</f>
        <v>0</v>
      </c>
      <c r="N44" s="284">
        <f>RawCounts100All!O44/(PropCntd100!N44*N$5*N$6)*1000</f>
        <v>0</v>
      </c>
      <c r="O44" s="284">
        <f>RawCounts100All!P44/(PropCntd100!O44*O$5*O$6)*1000</f>
        <v>0</v>
      </c>
      <c r="P44" s="284">
        <f>RawCounts100All!Q44/(PropCntd100!P44*P$5*P$6)*1000</f>
        <v>0</v>
      </c>
      <c r="Q44" s="284">
        <f>RawCounts100All!R44/(PropCntd100!Q44*Q$5*Q$6)*1000</f>
        <v>0</v>
      </c>
      <c r="R44" s="284">
        <f>RawCounts100All!S44/(PropCntd100!R44*R$5*R$6)*1000</f>
        <v>0</v>
      </c>
      <c r="S44" s="284">
        <f>RawCounts100All!T44/(PropCntd100!S44*S$5*S$6)*1000</f>
        <v>0</v>
      </c>
      <c r="T44" s="284">
        <f>RawCounts100All!U44/(PropCntd100!T44*T$5*T$6)*1000</f>
        <v>0</v>
      </c>
      <c r="U44" s="284">
        <f>RawCounts100All!V44/(PropCntd100!U44*U$5*U$6)*1000</f>
        <v>0</v>
      </c>
      <c r="V44" s="284">
        <f>RawCounts100All!W44/(PropCntd100!V44*V$5*V$6)*1000</f>
        <v>0</v>
      </c>
      <c r="W44" s="284">
        <f>RawCounts100All!X44/(PropCntd100!W44*W$5*W$6)*1000</f>
        <v>0</v>
      </c>
      <c r="X44" s="284">
        <f>RawCounts100All!Y44/(PropCntd100!X44*X$5*X$6)*1000</f>
        <v>0</v>
      </c>
      <c r="Y44" s="284">
        <f>RawCounts100All!Z44/(PropCntd100!Y44*Y$5*Y$6)*1000</f>
        <v>0</v>
      </c>
      <c r="Z44" s="284">
        <f>RawCounts100All!AA44/(PropCntd100!Z44*Z$5*Z$6)*1000</f>
        <v>0</v>
      </c>
      <c r="AA44" s="284">
        <f>RawCounts100All!AB44/(PropCntd100!AA44*AA$5*AA$6)*1000</f>
        <v>0</v>
      </c>
      <c r="AB44" s="284">
        <f>RawCounts100All!AC44/(PropCntd100!AB44*AB$5*AB$6)*1000</f>
        <v>0</v>
      </c>
      <c r="AC44" s="284">
        <f>RawCounts100All!AD44/(PropCntd100!AC44*AC$5*AC$6)*1000</f>
        <v>0</v>
      </c>
      <c r="AD44" s="284">
        <f>RawCounts100All!AE44/(PropCntd100!AD44*AD$5*AD$6)*1000</f>
        <v>0</v>
      </c>
      <c r="AE44" s="284">
        <f>RawCounts100All!AF44/(PropCntd100!AE44*AE$5*AE$6)*1000</f>
        <v>0</v>
      </c>
      <c r="AF44" s="284">
        <f>RawCounts100All!AG44/(PropCntd100!AF44*AF$5*AF$6)*1000</f>
        <v>0</v>
      </c>
      <c r="AG44" s="284">
        <f>RawCounts100All!AH44/(PropCntd100!AG44*AG$5*AG$6)*1000</f>
        <v>0</v>
      </c>
      <c r="AH44" s="284">
        <f>RawCounts100All!AI44/(PropCntd100!AH44*AH$5*AH$6)*1000</f>
        <v>0</v>
      </c>
      <c r="AI44" s="284">
        <f>RawCounts100All!AJ44/(PropCntd100!AI44*AI$5*AI$6)*1000</f>
        <v>0</v>
      </c>
      <c r="AJ44" s="284">
        <f>RawCounts100All!AK44/(PropCntd100!AJ44*AJ$5*AJ$6)*1000</f>
        <v>0</v>
      </c>
      <c r="AK44" s="284">
        <f>RawCounts100All!AL44/(PropCntd100!AK44*AK$5*AK$6)*1000</f>
        <v>0</v>
      </c>
      <c r="AL44" s="284">
        <f>RawCounts100All!AM44/(PropCntd100!AL44*AL$5*AL$6)*1000</f>
        <v>0</v>
      </c>
      <c r="AM44" s="284">
        <f>RawCounts100All!AN44/(PropCntd100!AM44*AM$5*AM$6)*1000</f>
        <v>0</v>
      </c>
      <c r="AN44" s="284">
        <f>RawCounts100All!AO44/(PropCntd100!AN44*AN$5*AN$6)*1000</f>
        <v>0</v>
      </c>
      <c r="AO44" s="284">
        <f>RawCounts100All!AP44/(PropCntd100!AO44*AO$5*AO$6)*1000</f>
        <v>0</v>
      </c>
      <c r="AP44" s="284">
        <f>RawCounts100All!AQ44/(PropCntd100!AP44*AP$5*AP$6)*1000</f>
        <v>0</v>
      </c>
      <c r="AQ44" s="284">
        <f>RawCounts100All!AR44/(PropCntd100!AQ44*AQ$5*AQ$6)*1000</f>
        <v>0</v>
      </c>
      <c r="AR44" s="284">
        <f>RawCounts100All!AS44/(PropCntd100!AR44*AR$5*AR$6)*1000</f>
        <v>0</v>
      </c>
      <c r="AS44" s="284">
        <f>RawCounts100All!AT44/(PropCntd100!AS44*AS$5*AS$6)*1000</f>
        <v>0</v>
      </c>
      <c r="AT44" s="284">
        <f>RawCounts100All!AU44/(PropCntd100!AT44*AT$5*AT$6)*1000</f>
        <v>0</v>
      </c>
      <c r="AU44" s="284">
        <f>RawCounts100All!AV44/(PropCntd100!AU44*AU$5*AU$6)*1000</f>
        <v>0</v>
      </c>
      <c r="AV44" s="284">
        <f>RawCounts100All!AW44/(PropCntd100!AV44*AV$5*AV$6)*1000</f>
        <v>81.632653061224488</v>
      </c>
      <c r="AW44" s="284">
        <f>RawCounts100All!AX44/(PropCntd100!AW44*AW$5*AW$6)*1000</f>
        <v>0</v>
      </c>
      <c r="AX44" s="284">
        <f>RawCounts100All!AY44/(PropCntd100!AX44*AX$5*AX$6)*1000</f>
        <v>0</v>
      </c>
      <c r="AY44" s="284">
        <f>RawCounts100All!AZ44/(PropCntd100!AY44*AY$5*AY$6)*1000</f>
        <v>0</v>
      </c>
      <c r="AZ44" s="284">
        <f>RawCounts100All!BA44/(PropCntd100!AZ44*AZ$5*AZ$6)*1000</f>
        <v>0</v>
      </c>
      <c r="BA44" s="284">
        <f>RawCounts100All!BB44/(PropCntd100!BA44*BA$5*BA$6)*1000</f>
        <v>0</v>
      </c>
      <c r="BB44" s="284">
        <f>RawCounts100All!BC44/(PropCntd100!BB44*BB$5*BB$6)*1000</f>
        <v>0</v>
      </c>
      <c r="BC44" s="284">
        <f>RawCounts100All!BD44/(PropCntd100!BC44*BC$5*BC$6)*1000</f>
        <v>0</v>
      </c>
      <c r="BD44" s="284">
        <f>RawCounts100All!BE44/(PropCntd100!BD44*BD$5*BD$6)*1000</f>
        <v>0</v>
      </c>
      <c r="BE44" s="284">
        <f>RawCounts100All!BF44/(PropCntd100!BE44*BE$5*BE$6)*1000</f>
        <v>0</v>
      </c>
      <c r="BF44" s="284">
        <f>RawCounts100All!BG44/(PropCntd100!BF44*BF$5*BF$6)*1000</f>
        <v>0</v>
      </c>
      <c r="BG44" s="284">
        <f>RawCounts100All!BH44/(PropCntd100!BG44*BG$5*BG$6)*1000</f>
        <v>0</v>
      </c>
      <c r="BH44" s="284">
        <f>RawCounts100All!BI44/(PropCntd100!BH44*BH$5*BH$6)*1000</f>
        <v>0</v>
      </c>
      <c r="BI44" s="284">
        <f>RawCounts100All!BJ44/(PropCntd100!BI44*BI$5*BI$6)*1000</f>
        <v>0</v>
      </c>
      <c r="BJ44" s="284">
        <f>RawCounts100All!BK44/(PropCntd100!BJ44*BJ$5*BJ$6)*1000</f>
        <v>0</v>
      </c>
      <c r="BK44" s="284">
        <f>RawCounts100All!BL44/(PropCntd100!BK44*BK$5*BK$6)*1000</f>
        <v>0</v>
      </c>
      <c r="BL44" s="284">
        <f>RawCounts100All!BM44/(PropCntd100!BL44*BL$5*BL$6)*1000</f>
        <v>0</v>
      </c>
      <c r="BM44" s="284">
        <f>RawCounts100All!BN44/(PropCntd100!BM44*BM$5*BM$6)*1000</f>
        <v>0</v>
      </c>
      <c r="BN44" s="284">
        <f>RawCounts100All!BO44/(PropCntd100!BN44*BN$5*BN$6)*1000</f>
        <v>0</v>
      </c>
      <c r="BO44" s="284">
        <f>RawCounts100All!BP44/(PropCntd100!BO44*BO$5*BO$6)*1000</f>
        <v>0</v>
      </c>
      <c r="BP44" s="284">
        <f>RawCounts100All!BQ44/(PropCntd100!BP44*BP$5*BP$6)*1000</f>
        <v>0</v>
      </c>
      <c r="BQ44" s="284">
        <f>RawCounts100All!BR44/(PropCntd100!BQ44*BQ$5*BQ$6)*1000</f>
        <v>0</v>
      </c>
      <c r="BR44" s="284">
        <f>RawCounts100All!BS44/(PropCntd100!BR44*BR$5*BR$6)*1000</f>
        <v>0</v>
      </c>
      <c r="BS44" s="284">
        <f>RawCounts100All!BT44/(PropCntd100!BS44*BS$5*BS$6)*1000</f>
        <v>0</v>
      </c>
      <c r="BT44" s="129"/>
    </row>
    <row r="45" spans="1:72" ht="15" x14ac:dyDescent="0.15">
      <c r="A45" s="104" t="s">
        <v>208</v>
      </c>
      <c r="B45" s="153" t="s">
        <v>518</v>
      </c>
      <c r="C45" s="153" t="s">
        <v>228</v>
      </c>
      <c r="D45" s="153" t="s">
        <v>648</v>
      </c>
      <c r="E45" s="153" t="s">
        <v>131</v>
      </c>
      <c r="F45" s="153"/>
      <c r="G45" s="105">
        <v>0.24</v>
      </c>
      <c r="H45" s="106">
        <v>0.4</v>
      </c>
      <c r="I45" s="107">
        <f t="shared" si="2"/>
        <v>19.2</v>
      </c>
      <c r="J45" s="176">
        <f t="shared" si="2"/>
        <v>32</v>
      </c>
      <c r="K45" s="248"/>
      <c r="L45" s="284">
        <f>RawCounts100All!M45/(PropCntd100!L45*L$5*L$6)*1000</f>
        <v>0</v>
      </c>
      <c r="M45" s="284">
        <f>RawCounts100All!N45/(PropCntd100!M45*M$5*M$6)*1000</f>
        <v>0</v>
      </c>
      <c r="N45" s="284">
        <f>RawCounts100All!O45/(PropCntd100!N45*N$5*N$6)*1000</f>
        <v>0</v>
      </c>
      <c r="O45" s="284">
        <f>RawCounts100All!P45/(PropCntd100!O45*O$5*O$6)*1000</f>
        <v>0</v>
      </c>
      <c r="P45" s="284">
        <f>RawCounts100All!Q45/(PropCntd100!P45*P$5*P$6)*1000</f>
        <v>0</v>
      </c>
      <c r="Q45" s="284">
        <f>RawCounts100All!R45/(PropCntd100!Q45*Q$5*Q$6)*1000</f>
        <v>0</v>
      </c>
      <c r="R45" s="284">
        <f>RawCounts100All!S45/(PropCntd100!R45*R$5*R$6)*1000</f>
        <v>0</v>
      </c>
      <c r="S45" s="284">
        <f>RawCounts100All!T45/(PropCntd100!S45*S$5*S$6)*1000</f>
        <v>0</v>
      </c>
      <c r="T45" s="284">
        <f>RawCounts100All!U45/(PropCntd100!T45*T$5*T$6)*1000</f>
        <v>0</v>
      </c>
      <c r="U45" s="284">
        <f>RawCounts100All!V45/(PropCntd100!U45*U$5*U$6)*1000</f>
        <v>0</v>
      </c>
      <c r="V45" s="284">
        <f>RawCounts100All!W45/(PropCntd100!V45*V$5*V$6)*1000</f>
        <v>0</v>
      </c>
      <c r="W45" s="284">
        <f>RawCounts100All!X45/(PropCntd100!W45*W$5*W$6)*1000</f>
        <v>88.16326530612244</v>
      </c>
      <c r="X45" s="284">
        <f>RawCounts100All!Y45/(PropCntd100!X45*X$5*X$6)*1000</f>
        <v>0</v>
      </c>
      <c r="Y45" s="284">
        <f>RawCounts100All!Z45/(PropCntd100!Y45*Y$5*Y$6)*1000</f>
        <v>0</v>
      </c>
      <c r="Z45" s="284">
        <f>RawCounts100All!AA45/(PropCntd100!Z45*Z$5*Z$6)*1000</f>
        <v>0</v>
      </c>
      <c r="AA45" s="284">
        <f>RawCounts100All!AB45/(PropCntd100!AA45*AA$5*AA$6)*1000</f>
        <v>0</v>
      </c>
      <c r="AB45" s="284">
        <f>RawCounts100All!AC45/(PropCntd100!AB45*AB$5*AB$6)*1000</f>
        <v>0</v>
      </c>
      <c r="AC45" s="284">
        <f>RawCounts100All!AD45/(PropCntd100!AC45*AC$5*AC$6)*1000</f>
        <v>0</v>
      </c>
      <c r="AD45" s="284">
        <f>RawCounts100All!AE45/(PropCntd100!AD45*AD$5*AD$6)*1000</f>
        <v>0</v>
      </c>
      <c r="AE45" s="284">
        <f>RawCounts100All!AF45/(PropCntd100!AE45*AE$5*AE$6)*1000</f>
        <v>0</v>
      </c>
      <c r="AF45" s="284">
        <f>RawCounts100All!AG45/(PropCntd100!AF45*AF$5*AF$6)*1000</f>
        <v>0</v>
      </c>
      <c r="AG45" s="284">
        <f>RawCounts100All!AH45/(PropCntd100!AG45*AG$5*AG$6)*1000</f>
        <v>0</v>
      </c>
      <c r="AH45" s="284">
        <f>RawCounts100All!AI45/(PropCntd100!AH45*AH$5*AH$6)*1000</f>
        <v>0</v>
      </c>
      <c r="AI45" s="284">
        <f>RawCounts100All!AJ45/(PropCntd100!AI45*AI$5*AI$6)*1000</f>
        <v>0</v>
      </c>
      <c r="AJ45" s="284">
        <f>RawCounts100All!AK45/(PropCntd100!AJ45*AJ$5*AJ$6)*1000</f>
        <v>0</v>
      </c>
      <c r="AK45" s="284">
        <f>RawCounts100All!AL45/(PropCntd100!AK45*AK$5*AK$6)*1000</f>
        <v>0</v>
      </c>
      <c r="AL45" s="284">
        <f>RawCounts100All!AM45/(PropCntd100!AL45*AL$5*AL$6)*1000</f>
        <v>0</v>
      </c>
      <c r="AM45" s="284">
        <f>RawCounts100All!AN45/(PropCntd100!AM45*AM$5*AM$6)*1000</f>
        <v>0</v>
      </c>
      <c r="AN45" s="284">
        <f>RawCounts100All!AO45/(PropCntd100!AN45*AN$5*AN$6)*1000</f>
        <v>0</v>
      </c>
      <c r="AO45" s="284">
        <f>RawCounts100All!AP45/(PropCntd100!AO45*AO$5*AO$6)*1000</f>
        <v>0</v>
      </c>
      <c r="AP45" s="284">
        <f>RawCounts100All!AQ45/(PropCntd100!AP45*AP$5*AP$6)*1000</f>
        <v>0</v>
      </c>
      <c r="AQ45" s="284">
        <f>RawCounts100All!AR45/(PropCntd100!AQ45*AQ$5*AQ$6)*1000</f>
        <v>0</v>
      </c>
      <c r="AR45" s="284">
        <f>RawCounts100All!AS45/(PropCntd100!AR45*AR$5*AR$6)*1000</f>
        <v>0</v>
      </c>
      <c r="AS45" s="284">
        <f>RawCounts100All!AT45/(PropCntd100!AS45*AS$5*AS$6)*1000</f>
        <v>0</v>
      </c>
      <c r="AT45" s="284">
        <f>RawCounts100All!AU45/(PropCntd100!AT45*AT$5*AT$6)*1000</f>
        <v>0</v>
      </c>
      <c r="AU45" s="284">
        <f>RawCounts100All!AV45/(PropCntd100!AU45*AU$5*AU$6)*1000</f>
        <v>0</v>
      </c>
      <c r="AV45" s="284">
        <f>RawCounts100All!AW45/(PropCntd100!AV45*AV$5*AV$6)*1000</f>
        <v>0</v>
      </c>
      <c r="AW45" s="284">
        <f>RawCounts100All!AX45/(PropCntd100!AW45*AW$5*AW$6)*1000</f>
        <v>0</v>
      </c>
      <c r="AX45" s="284">
        <f>RawCounts100All!AY45/(PropCntd100!AX45*AX$5*AX$6)*1000</f>
        <v>0</v>
      </c>
      <c r="AY45" s="284">
        <f>RawCounts100All!AZ45/(PropCntd100!AY45*AY$5*AY$6)*1000</f>
        <v>0</v>
      </c>
      <c r="AZ45" s="284">
        <f>RawCounts100All!BA45/(PropCntd100!AZ45*AZ$5*AZ$6)*1000</f>
        <v>0</v>
      </c>
      <c r="BA45" s="284">
        <f>RawCounts100All!BB45/(PropCntd100!BA45*BA$5*BA$6)*1000</f>
        <v>0</v>
      </c>
      <c r="BB45" s="284">
        <f>RawCounts100All!BC45/(PropCntd100!BB45*BB$5*BB$6)*1000</f>
        <v>0</v>
      </c>
      <c r="BC45" s="284">
        <f>RawCounts100All!BD45/(PropCntd100!BC45*BC$5*BC$6)*1000</f>
        <v>0</v>
      </c>
      <c r="BD45" s="284">
        <f>RawCounts100All!BE45/(PropCntd100!BD45*BD$5*BD$6)*1000</f>
        <v>0</v>
      </c>
      <c r="BE45" s="284">
        <f>RawCounts100All!BF45/(PropCntd100!BE45*BE$5*BE$6)*1000</f>
        <v>0</v>
      </c>
      <c r="BF45" s="284">
        <f>RawCounts100All!BG45/(PropCntd100!BF45*BF$5*BF$6)*1000</f>
        <v>0</v>
      </c>
      <c r="BG45" s="284">
        <f>RawCounts100All!BH45/(PropCntd100!BG45*BG$5*BG$6)*1000</f>
        <v>0</v>
      </c>
      <c r="BH45" s="284">
        <f>RawCounts100All!BI45/(PropCntd100!BH45*BH$5*BH$6)*1000</f>
        <v>0</v>
      </c>
      <c r="BI45" s="284">
        <f>RawCounts100All!BJ45/(PropCntd100!BI45*BI$5*BI$6)*1000</f>
        <v>0</v>
      </c>
      <c r="BJ45" s="284">
        <f>RawCounts100All!BK45/(PropCntd100!BJ45*BJ$5*BJ$6)*1000</f>
        <v>0</v>
      </c>
      <c r="BK45" s="284">
        <f>RawCounts100All!BL45/(PropCntd100!BK45*BK$5*BK$6)*1000</f>
        <v>0</v>
      </c>
      <c r="BL45" s="284">
        <f>RawCounts100All!BM45/(PropCntd100!BL45*BL$5*BL$6)*1000</f>
        <v>0</v>
      </c>
      <c r="BM45" s="284">
        <f>RawCounts100All!BN45/(PropCntd100!BM45*BM$5*BM$6)*1000</f>
        <v>0</v>
      </c>
      <c r="BN45" s="284">
        <f>RawCounts100All!BO45/(PropCntd100!BN45*BN$5*BN$6)*1000</f>
        <v>0</v>
      </c>
      <c r="BO45" s="284">
        <f>RawCounts100All!BP45/(PropCntd100!BO45*BO$5*BO$6)*1000</f>
        <v>0</v>
      </c>
      <c r="BP45" s="284">
        <f>RawCounts100All!BQ45/(PropCntd100!BP45*BP$5*BP$6)*1000</f>
        <v>0</v>
      </c>
      <c r="BQ45" s="284">
        <f>RawCounts100All!BR45/(PropCntd100!BQ45*BQ$5*BQ$6)*1000</f>
        <v>0</v>
      </c>
      <c r="BR45" s="284">
        <f>RawCounts100All!BS45/(PropCntd100!BR45*BR$5*BR$6)*1000</f>
        <v>0</v>
      </c>
      <c r="BS45" s="284">
        <f>RawCounts100All!BT45/(PropCntd100!BS45*BS$5*BS$6)*1000</f>
        <v>0</v>
      </c>
      <c r="BT45" s="129"/>
    </row>
    <row r="46" spans="1:72" ht="15" x14ac:dyDescent="0.15">
      <c r="A46" s="104" t="s">
        <v>209</v>
      </c>
      <c r="B46" s="153" t="s">
        <v>518</v>
      </c>
      <c r="C46" s="153" t="s">
        <v>228</v>
      </c>
      <c r="D46" s="153" t="s">
        <v>650</v>
      </c>
      <c r="E46" s="153" t="s">
        <v>131</v>
      </c>
      <c r="F46" s="153"/>
      <c r="G46" s="105">
        <v>0.4</v>
      </c>
      <c r="H46" s="106">
        <v>0.5</v>
      </c>
      <c r="I46" s="107">
        <f t="shared" si="2"/>
        <v>32</v>
      </c>
      <c r="J46" s="176">
        <f t="shared" si="2"/>
        <v>40</v>
      </c>
      <c r="K46" s="248"/>
      <c r="L46" s="284">
        <f>RawCounts100All!M46/(PropCntd100!L46*L$5*L$6)*1000</f>
        <v>0</v>
      </c>
      <c r="M46" s="284">
        <f>RawCounts100All!N46/(PropCntd100!M46*M$5*M$6)*1000</f>
        <v>0</v>
      </c>
      <c r="N46" s="284">
        <f>RawCounts100All!O46/(PropCntd100!N46*N$5*N$6)*1000</f>
        <v>0</v>
      </c>
      <c r="O46" s="284">
        <f>RawCounts100All!P46/(PropCntd100!O46*O$5*O$6)*1000</f>
        <v>0</v>
      </c>
      <c r="P46" s="284">
        <f>RawCounts100All!Q46/(PropCntd100!P46*P$5*P$6)*1000</f>
        <v>0</v>
      </c>
      <c r="Q46" s="284">
        <f>RawCounts100All!R46/(PropCntd100!Q46*Q$5*Q$6)*1000</f>
        <v>0</v>
      </c>
      <c r="R46" s="284">
        <f>RawCounts100All!S46/(PropCntd100!R46*R$5*R$6)*1000</f>
        <v>0</v>
      </c>
      <c r="S46" s="284">
        <f>RawCounts100All!T46/(PropCntd100!S46*S$5*S$6)*1000</f>
        <v>0</v>
      </c>
      <c r="T46" s="284">
        <f>RawCounts100All!U46/(PropCntd100!T46*T$5*T$6)*1000</f>
        <v>0</v>
      </c>
      <c r="U46" s="284">
        <f>RawCounts100All!V46/(PropCntd100!U46*U$5*U$6)*1000</f>
        <v>0</v>
      </c>
      <c r="V46" s="284">
        <f>RawCounts100All!W46/(PropCntd100!V46*V$5*V$6)*1000</f>
        <v>0</v>
      </c>
      <c r="W46" s="284">
        <f>RawCounts100All!X46/(PropCntd100!W46*W$5*W$6)*1000</f>
        <v>0</v>
      </c>
      <c r="X46" s="284">
        <f>RawCounts100All!Y46/(PropCntd100!X46*X$5*X$6)*1000</f>
        <v>0</v>
      </c>
      <c r="Y46" s="284">
        <f>RawCounts100All!Z46/(PropCntd100!Y46*Y$5*Y$6)*1000</f>
        <v>0</v>
      </c>
      <c r="Z46" s="284">
        <f>RawCounts100All!AA46/(PropCntd100!Z46*Z$5*Z$6)*1000</f>
        <v>0</v>
      </c>
      <c r="AA46" s="284">
        <f>RawCounts100All!AB46/(PropCntd100!AA46*AA$5*AA$6)*1000</f>
        <v>0</v>
      </c>
      <c r="AB46" s="284">
        <f>RawCounts100All!AC46/(PropCntd100!AB46*AB$5*AB$6)*1000</f>
        <v>0</v>
      </c>
      <c r="AC46" s="284">
        <f>RawCounts100All!AD46/(PropCntd100!AC46*AC$5*AC$6)*1000</f>
        <v>0</v>
      </c>
      <c r="AD46" s="284">
        <f>RawCounts100All!AE46/(PropCntd100!AD46*AD$5*AD$6)*1000</f>
        <v>0</v>
      </c>
      <c r="AE46" s="284">
        <f>RawCounts100All!AF46/(PropCntd100!AE46*AE$5*AE$6)*1000</f>
        <v>0</v>
      </c>
      <c r="AF46" s="284">
        <f>RawCounts100All!AG46/(PropCntd100!AF46*AF$5*AF$6)*1000</f>
        <v>0</v>
      </c>
      <c r="AG46" s="284">
        <f>RawCounts100All!AH46/(PropCntd100!AG46*AG$5*AG$6)*1000</f>
        <v>0</v>
      </c>
      <c r="AH46" s="284">
        <f>RawCounts100All!AI46/(PropCntd100!AH46*AH$5*AH$6)*1000</f>
        <v>0</v>
      </c>
      <c r="AI46" s="284">
        <f>RawCounts100All!AJ46/(PropCntd100!AI46*AI$5*AI$6)*1000</f>
        <v>0</v>
      </c>
      <c r="AJ46" s="284">
        <f>RawCounts100All!AK46/(PropCntd100!AJ46*AJ$5*AJ$6)*1000</f>
        <v>0</v>
      </c>
      <c r="AK46" s="284">
        <f>RawCounts100All!AL46/(PropCntd100!AK46*AK$5*AK$6)*1000</f>
        <v>0</v>
      </c>
      <c r="AL46" s="284">
        <f>RawCounts100All!AM46/(PropCntd100!AL46*AL$5*AL$6)*1000</f>
        <v>0</v>
      </c>
      <c r="AM46" s="284">
        <f>RawCounts100All!AN46/(PropCntd100!AM46*AM$5*AM$6)*1000</f>
        <v>0</v>
      </c>
      <c r="AN46" s="284">
        <f>RawCounts100All!AO46/(PropCntd100!AN46*AN$5*AN$6)*1000</f>
        <v>0</v>
      </c>
      <c r="AO46" s="284">
        <f>RawCounts100All!AP46/(PropCntd100!AO46*AO$5*AO$6)*1000</f>
        <v>0</v>
      </c>
      <c r="AP46" s="284">
        <f>RawCounts100All!AQ46/(PropCntd100!AP46*AP$5*AP$6)*1000</f>
        <v>0</v>
      </c>
      <c r="AQ46" s="284">
        <f>RawCounts100All!AR46/(PropCntd100!AQ46*AQ$5*AQ$6)*1000</f>
        <v>0</v>
      </c>
      <c r="AR46" s="284">
        <f>RawCounts100All!AS46/(PropCntd100!AR46*AR$5*AR$6)*1000</f>
        <v>0</v>
      </c>
      <c r="AS46" s="284">
        <f>RawCounts100All!AT46/(PropCntd100!AS46*AS$5*AS$6)*1000</f>
        <v>0</v>
      </c>
      <c r="AT46" s="284">
        <f>RawCounts100All!AU46/(PropCntd100!AT46*AT$5*AT$6)*1000</f>
        <v>0</v>
      </c>
      <c r="AU46" s="284">
        <f>RawCounts100All!AV46/(PropCntd100!AU46*AU$5*AU$6)*1000</f>
        <v>44.000000000000007</v>
      </c>
      <c r="AV46" s="284">
        <f>RawCounts100All!AW46/(PropCntd100!AV46*AV$5*AV$6)*1000</f>
        <v>0</v>
      </c>
      <c r="AW46" s="284">
        <f>RawCounts100All!AX46/(PropCntd100!AW46*AW$5*AW$6)*1000</f>
        <v>0</v>
      </c>
      <c r="AX46" s="284">
        <f>RawCounts100All!AY46/(PropCntd100!AX46*AX$5*AX$6)*1000</f>
        <v>0</v>
      </c>
      <c r="AY46" s="284">
        <f>RawCounts100All!AZ46/(PropCntd100!AY46*AY$5*AY$6)*1000</f>
        <v>0</v>
      </c>
      <c r="AZ46" s="284">
        <f>RawCounts100All!BA46/(PropCntd100!AZ46*AZ$5*AZ$6)*1000</f>
        <v>0</v>
      </c>
      <c r="BA46" s="284">
        <f>RawCounts100All!BB46/(PropCntd100!BA46*BA$5*BA$6)*1000</f>
        <v>0</v>
      </c>
      <c r="BB46" s="284">
        <f>RawCounts100All!BC46/(PropCntd100!BB46*BB$5*BB$6)*1000</f>
        <v>0</v>
      </c>
      <c r="BC46" s="284">
        <f>RawCounts100All!BD46/(PropCntd100!BC46*BC$5*BC$6)*1000</f>
        <v>0</v>
      </c>
      <c r="BD46" s="284">
        <f>RawCounts100All!BE46/(PropCntd100!BD46*BD$5*BD$6)*1000</f>
        <v>0</v>
      </c>
      <c r="BE46" s="284">
        <f>RawCounts100All!BF46/(PropCntd100!BE46*BE$5*BE$6)*1000</f>
        <v>0</v>
      </c>
      <c r="BF46" s="284">
        <f>RawCounts100All!BG46/(PropCntd100!BF46*BF$5*BF$6)*1000</f>
        <v>0</v>
      </c>
      <c r="BG46" s="284">
        <f>RawCounts100All!BH46/(PropCntd100!BG46*BG$5*BG$6)*1000</f>
        <v>0</v>
      </c>
      <c r="BH46" s="284">
        <f>RawCounts100All!BI46/(PropCntd100!BH46*BH$5*BH$6)*1000</f>
        <v>0</v>
      </c>
      <c r="BI46" s="284">
        <f>RawCounts100All!BJ46/(PropCntd100!BI46*BI$5*BI$6)*1000</f>
        <v>0</v>
      </c>
      <c r="BJ46" s="284">
        <f>RawCounts100All!BK46/(PropCntd100!BJ46*BJ$5*BJ$6)*1000</f>
        <v>0</v>
      </c>
      <c r="BK46" s="284">
        <f>RawCounts100All!BL46/(PropCntd100!BK46*BK$5*BK$6)*1000</f>
        <v>0</v>
      </c>
      <c r="BL46" s="284">
        <f>RawCounts100All!BM46/(PropCntd100!BL46*BL$5*BL$6)*1000</f>
        <v>0</v>
      </c>
      <c r="BM46" s="284">
        <f>RawCounts100All!BN46/(PropCntd100!BM46*BM$5*BM$6)*1000</f>
        <v>0</v>
      </c>
      <c r="BN46" s="284">
        <f>RawCounts100All!BO46/(PropCntd100!BN46*BN$5*BN$6)*1000</f>
        <v>0</v>
      </c>
      <c r="BO46" s="284">
        <f>RawCounts100All!BP46/(PropCntd100!BO46*BO$5*BO$6)*1000</f>
        <v>0</v>
      </c>
      <c r="BP46" s="284">
        <f>RawCounts100All!BQ46/(PropCntd100!BP46*BP$5*BP$6)*1000</f>
        <v>0</v>
      </c>
      <c r="BQ46" s="284">
        <f>RawCounts100All!BR46/(PropCntd100!BQ46*BQ$5*BQ$6)*1000</f>
        <v>0</v>
      </c>
      <c r="BR46" s="284">
        <f>RawCounts100All!BS46/(PropCntd100!BR46*BR$5*BR$6)*1000</f>
        <v>0</v>
      </c>
      <c r="BS46" s="284">
        <f>RawCounts100All!BT46/(PropCntd100!BS46*BS$5*BS$6)*1000</f>
        <v>0</v>
      </c>
      <c r="BT46" s="129"/>
    </row>
    <row r="47" spans="1:72" ht="15" x14ac:dyDescent="0.15">
      <c r="A47" s="104" t="s">
        <v>210</v>
      </c>
      <c r="B47" s="153" t="s">
        <v>518</v>
      </c>
      <c r="C47" s="153" t="s">
        <v>232</v>
      </c>
      <c r="D47" s="153" t="s">
        <v>651</v>
      </c>
      <c r="E47" s="153" t="s">
        <v>952</v>
      </c>
      <c r="F47" s="153"/>
      <c r="G47" s="105">
        <v>0.4</v>
      </c>
      <c r="H47" s="106">
        <v>1.7</v>
      </c>
      <c r="I47" s="107">
        <f t="shared" si="2"/>
        <v>32</v>
      </c>
      <c r="J47" s="176">
        <f t="shared" si="2"/>
        <v>136</v>
      </c>
      <c r="K47" s="248"/>
      <c r="L47" s="284">
        <f>RawCounts100All!M47/(PropCntd100!L47*L$5*L$6)*1000</f>
        <v>0</v>
      </c>
      <c r="M47" s="284">
        <f>RawCounts100All!N47/(PropCntd100!M47*M$5*M$6)*1000</f>
        <v>0</v>
      </c>
      <c r="N47" s="284">
        <f>RawCounts100All!O47/(PropCntd100!N47*N$5*N$6)*1000</f>
        <v>0</v>
      </c>
      <c r="O47" s="284">
        <f>RawCounts100All!P47/(PropCntd100!O47*O$5*O$6)*1000</f>
        <v>0</v>
      </c>
      <c r="P47" s="284">
        <f>RawCounts100All!Q47/(PropCntd100!P47*P$5*P$6)*1000</f>
        <v>0</v>
      </c>
      <c r="Q47" s="284">
        <f>RawCounts100All!R47/(PropCntd100!Q47*Q$5*Q$6)*1000</f>
        <v>0</v>
      </c>
      <c r="R47" s="284">
        <f>RawCounts100All!S47/(PropCntd100!R47*R$5*R$6)*1000</f>
        <v>0</v>
      </c>
      <c r="S47" s="284">
        <f>RawCounts100All!T47/(PropCntd100!S47*S$5*S$6)*1000</f>
        <v>0</v>
      </c>
      <c r="T47" s="284">
        <f>RawCounts100All!U47/(PropCntd100!T47*T$5*T$6)*1000</f>
        <v>0</v>
      </c>
      <c r="U47" s="284">
        <f>RawCounts100All!V47/(PropCntd100!U47*U$5*U$6)*1000</f>
        <v>0</v>
      </c>
      <c r="V47" s="284">
        <f>RawCounts100All!W47/(PropCntd100!V47*V$5*V$6)*1000</f>
        <v>0</v>
      </c>
      <c r="W47" s="284">
        <f>RawCounts100All!X47/(PropCntd100!W47*W$5*W$6)*1000</f>
        <v>0</v>
      </c>
      <c r="X47" s="284">
        <f>RawCounts100All!Y47/(PropCntd100!X47*X$5*X$6)*1000</f>
        <v>0</v>
      </c>
      <c r="Y47" s="284">
        <f>RawCounts100All!Z47/(PropCntd100!Y47*Y$5*Y$6)*1000</f>
        <v>0</v>
      </c>
      <c r="Z47" s="284">
        <f>RawCounts100All!AA47/(PropCntd100!Z47*Z$5*Z$6)*1000</f>
        <v>0</v>
      </c>
      <c r="AA47" s="284">
        <f>RawCounts100All!AB47/(PropCntd100!AA47*AA$5*AA$6)*1000</f>
        <v>0</v>
      </c>
      <c r="AB47" s="284">
        <f>RawCounts100All!AC47/(PropCntd100!AB47*AB$5*AB$6)*1000</f>
        <v>0</v>
      </c>
      <c r="AC47" s="284">
        <f>RawCounts100All!AD47/(PropCntd100!AC47*AC$5*AC$6)*1000</f>
        <v>0</v>
      </c>
      <c r="AD47" s="284">
        <f>RawCounts100All!AE47/(PropCntd100!AD47*AD$5*AD$6)*1000</f>
        <v>0</v>
      </c>
      <c r="AE47" s="284">
        <f>RawCounts100All!AF47/(PropCntd100!AE47*AE$5*AE$6)*1000</f>
        <v>0</v>
      </c>
      <c r="AF47" s="284">
        <f>RawCounts100All!AG47/(PropCntd100!AF47*AF$5*AF$6)*1000</f>
        <v>0</v>
      </c>
      <c r="AG47" s="284">
        <f>RawCounts100All!AH47/(PropCntd100!AG47*AG$5*AG$6)*1000</f>
        <v>0</v>
      </c>
      <c r="AH47" s="284">
        <f>RawCounts100All!AI47/(PropCntd100!AH47*AH$5*AH$6)*1000</f>
        <v>0</v>
      </c>
      <c r="AI47" s="284">
        <f>RawCounts100All!AJ47/(PropCntd100!AI47*AI$5*AI$6)*1000</f>
        <v>0</v>
      </c>
      <c r="AJ47" s="284">
        <f>RawCounts100All!AK47/(PropCntd100!AJ47*AJ$5*AJ$6)*1000</f>
        <v>0</v>
      </c>
      <c r="AK47" s="284">
        <f>RawCounts100All!AL47/(PropCntd100!AK47*AK$5*AK$6)*1000</f>
        <v>0</v>
      </c>
      <c r="AL47" s="284">
        <f>RawCounts100All!AM47/(PropCntd100!AL47*AL$5*AL$6)*1000</f>
        <v>0</v>
      </c>
      <c r="AM47" s="284">
        <f>RawCounts100All!AN47/(PropCntd100!AM47*AM$5*AM$6)*1000</f>
        <v>0</v>
      </c>
      <c r="AN47" s="284">
        <f>RawCounts100All!AO47/(PropCntd100!AN47*AN$5*AN$6)*1000</f>
        <v>0</v>
      </c>
      <c r="AO47" s="284">
        <f>RawCounts100All!AP47/(PropCntd100!AO47*AO$5*AO$6)*1000</f>
        <v>0</v>
      </c>
      <c r="AP47" s="284">
        <f>RawCounts100All!AQ47/(PropCntd100!AP47*AP$5*AP$6)*1000</f>
        <v>0</v>
      </c>
      <c r="AQ47" s="284">
        <f>RawCounts100All!AR47/(PropCntd100!AQ47*AQ$5*AQ$6)*1000</f>
        <v>46.099290780141843</v>
      </c>
      <c r="AR47" s="284">
        <f>RawCounts100All!AS47/(PropCntd100!AR47*AR$5*AR$6)*1000</f>
        <v>0</v>
      </c>
      <c r="AS47" s="284">
        <f>RawCounts100All!AT47/(PropCntd100!AS47*AS$5*AS$6)*1000</f>
        <v>0</v>
      </c>
      <c r="AT47" s="284">
        <f>RawCounts100All!AU47/(PropCntd100!AT47*AT$5*AT$6)*1000</f>
        <v>0</v>
      </c>
      <c r="AU47" s="284">
        <f>RawCounts100All!AV47/(PropCntd100!AU47*AU$5*AU$6)*1000</f>
        <v>0</v>
      </c>
      <c r="AV47" s="284">
        <f>RawCounts100All!AW47/(PropCntd100!AV47*AV$5*AV$6)*1000</f>
        <v>0</v>
      </c>
      <c r="AW47" s="284">
        <f>RawCounts100All!AX47/(PropCntd100!AW47*AW$5*AW$6)*1000</f>
        <v>0</v>
      </c>
      <c r="AX47" s="284">
        <f>RawCounts100All!AY47/(PropCntd100!AX47*AX$5*AX$6)*1000</f>
        <v>0</v>
      </c>
      <c r="AY47" s="284">
        <f>RawCounts100All!AZ47/(PropCntd100!AY47*AY$5*AY$6)*1000</f>
        <v>0</v>
      </c>
      <c r="AZ47" s="284">
        <f>RawCounts100All!BA47/(PropCntd100!AZ47*AZ$5*AZ$6)*1000</f>
        <v>0</v>
      </c>
      <c r="BA47" s="284">
        <f>RawCounts100All!BB47/(PropCntd100!BA47*BA$5*BA$6)*1000</f>
        <v>0</v>
      </c>
      <c r="BB47" s="284">
        <f>RawCounts100All!BC47/(PropCntd100!BB47*BB$5*BB$6)*1000</f>
        <v>0</v>
      </c>
      <c r="BC47" s="284">
        <f>RawCounts100All!BD47/(PropCntd100!BC47*BC$5*BC$6)*1000</f>
        <v>0</v>
      </c>
      <c r="BD47" s="284">
        <f>RawCounts100All!BE47/(PropCntd100!BD47*BD$5*BD$6)*1000</f>
        <v>0</v>
      </c>
      <c r="BE47" s="284">
        <f>RawCounts100All!BF47/(PropCntd100!BE47*BE$5*BE$6)*1000</f>
        <v>0</v>
      </c>
      <c r="BF47" s="284">
        <f>RawCounts100All!BG47/(PropCntd100!BF47*BF$5*BF$6)*1000</f>
        <v>0</v>
      </c>
      <c r="BG47" s="284">
        <f>RawCounts100All!BH47/(PropCntd100!BG47*BG$5*BG$6)*1000</f>
        <v>0</v>
      </c>
      <c r="BH47" s="284">
        <f>RawCounts100All!BI47/(PropCntd100!BH47*BH$5*BH$6)*1000</f>
        <v>43.921568627450981</v>
      </c>
      <c r="BI47" s="284">
        <f>RawCounts100All!BJ47/(PropCntd100!BI47*BI$5*BI$6)*1000</f>
        <v>0</v>
      </c>
      <c r="BJ47" s="284">
        <f>RawCounts100All!BK47/(PropCntd100!BJ47*BJ$5*BJ$6)*1000</f>
        <v>0</v>
      </c>
      <c r="BK47" s="284">
        <f>RawCounts100All!BL47/(PropCntd100!BK47*BK$5*BK$6)*1000</f>
        <v>0</v>
      </c>
      <c r="BL47" s="284">
        <f>RawCounts100All!BM47/(PropCntd100!BL47*BL$5*BL$6)*1000</f>
        <v>0</v>
      </c>
      <c r="BM47" s="284">
        <f>RawCounts100All!BN47/(PropCntd100!BM47*BM$5*BM$6)*1000</f>
        <v>0</v>
      </c>
      <c r="BN47" s="284">
        <f>RawCounts100All!BO47/(PropCntd100!BN47*BN$5*BN$6)*1000</f>
        <v>0</v>
      </c>
      <c r="BO47" s="284">
        <f>RawCounts100All!BP47/(PropCntd100!BO47*BO$5*BO$6)*1000</f>
        <v>72.131147540983605</v>
      </c>
      <c r="BP47" s="284">
        <f>RawCounts100All!BQ47/(PropCntd100!BP47*BP$5*BP$6)*1000</f>
        <v>0</v>
      </c>
      <c r="BQ47" s="284">
        <f>RawCounts100All!BR47/(PropCntd100!BQ47*BQ$5*BQ$6)*1000</f>
        <v>0</v>
      </c>
      <c r="BR47" s="284">
        <f>RawCounts100All!BS47/(PropCntd100!BR47*BR$5*BR$6)*1000</f>
        <v>0</v>
      </c>
      <c r="BS47" s="284">
        <f>RawCounts100All!BT47/(PropCntd100!BS47*BS$5*BS$6)*1000</f>
        <v>0</v>
      </c>
      <c r="BT47" s="129"/>
    </row>
    <row r="48" spans="1:72" ht="15" x14ac:dyDescent="0.15">
      <c r="A48" s="104" t="s">
        <v>211</v>
      </c>
      <c r="B48" s="153" t="s">
        <v>518</v>
      </c>
      <c r="C48" s="153" t="s">
        <v>233</v>
      </c>
      <c r="D48" s="153" t="s">
        <v>652</v>
      </c>
      <c r="E48" s="153" t="s">
        <v>131</v>
      </c>
      <c r="F48" s="153"/>
      <c r="G48" s="105">
        <v>0.45</v>
      </c>
      <c r="H48" s="106">
        <v>0.45</v>
      </c>
      <c r="I48" s="107">
        <f t="shared" si="2"/>
        <v>36</v>
      </c>
      <c r="J48" s="176">
        <f t="shared" si="2"/>
        <v>36</v>
      </c>
      <c r="K48" s="248"/>
      <c r="L48" s="284">
        <f>RawCounts100All!M48/(PropCntd100!L48*L$5*L$6)*1000</f>
        <v>0</v>
      </c>
      <c r="M48" s="284">
        <f>RawCounts100All!N48/(PropCntd100!M48*M$5*M$6)*1000</f>
        <v>0</v>
      </c>
      <c r="N48" s="284">
        <f>RawCounts100All!O48/(PropCntd100!N48*N$5*N$6)*1000</f>
        <v>0</v>
      </c>
      <c r="O48" s="284">
        <f>RawCounts100All!P48/(PropCntd100!O48*O$5*O$6)*1000</f>
        <v>0</v>
      </c>
      <c r="P48" s="284">
        <f>RawCounts100All!Q48/(PropCntd100!P48*P$5*P$6)*1000</f>
        <v>0</v>
      </c>
      <c r="Q48" s="284">
        <f>RawCounts100All!R48/(PropCntd100!Q48*Q$5*Q$6)*1000</f>
        <v>0</v>
      </c>
      <c r="R48" s="284">
        <f>RawCounts100All!S48/(PropCntd100!R48*R$5*R$6)*1000</f>
        <v>0</v>
      </c>
      <c r="S48" s="284">
        <f>RawCounts100All!T48/(PropCntd100!S48*S$5*S$6)*1000</f>
        <v>0</v>
      </c>
      <c r="T48" s="284">
        <f>RawCounts100All!U48/(PropCntd100!T48*T$5*T$6)*1000</f>
        <v>0</v>
      </c>
      <c r="U48" s="284">
        <f>RawCounts100All!V48/(PropCntd100!U48*U$5*U$6)*1000</f>
        <v>0</v>
      </c>
      <c r="V48" s="284">
        <f>RawCounts100All!W48/(PropCntd100!V48*V$5*V$6)*1000</f>
        <v>0</v>
      </c>
      <c r="W48" s="284">
        <f>RawCounts100All!X48/(PropCntd100!W48*W$5*W$6)*1000</f>
        <v>88.16326530612244</v>
      </c>
      <c r="X48" s="284">
        <f>RawCounts100All!Y48/(PropCntd100!X48*X$5*X$6)*1000</f>
        <v>0</v>
      </c>
      <c r="Y48" s="284">
        <f>RawCounts100All!Z48/(PropCntd100!Y48*Y$5*Y$6)*1000</f>
        <v>0</v>
      </c>
      <c r="Z48" s="284">
        <f>RawCounts100All!AA48/(PropCntd100!Z48*Z$5*Z$6)*1000</f>
        <v>0</v>
      </c>
      <c r="AA48" s="284">
        <f>RawCounts100All!AB48/(PropCntd100!AA48*AA$5*AA$6)*1000</f>
        <v>0</v>
      </c>
      <c r="AB48" s="284">
        <f>RawCounts100All!AC48/(PropCntd100!AB48*AB$5*AB$6)*1000</f>
        <v>0</v>
      </c>
      <c r="AC48" s="284">
        <f>RawCounts100All!AD48/(PropCntd100!AC48*AC$5*AC$6)*1000</f>
        <v>0</v>
      </c>
      <c r="AD48" s="284">
        <f>RawCounts100All!AE48/(PropCntd100!AD48*AD$5*AD$6)*1000</f>
        <v>0</v>
      </c>
      <c r="AE48" s="284">
        <f>RawCounts100All!AF48/(PropCntd100!AE48*AE$5*AE$6)*1000</f>
        <v>0</v>
      </c>
      <c r="AF48" s="284">
        <f>RawCounts100All!AG48/(PropCntd100!AF48*AF$5*AF$6)*1000</f>
        <v>0</v>
      </c>
      <c r="AG48" s="284">
        <f>RawCounts100All!AH48/(PropCntd100!AG48*AG$5*AG$6)*1000</f>
        <v>0</v>
      </c>
      <c r="AH48" s="284">
        <f>RawCounts100All!AI48/(PropCntd100!AH48*AH$5*AH$6)*1000</f>
        <v>0</v>
      </c>
      <c r="AI48" s="284">
        <f>RawCounts100All!AJ48/(PropCntd100!AI48*AI$5*AI$6)*1000</f>
        <v>0</v>
      </c>
      <c r="AJ48" s="284">
        <f>RawCounts100All!AK48/(PropCntd100!AJ48*AJ$5*AJ$6)*1000</f>
        <v>0</v>
      </c>
      <c r="AK48" s="284">
        <f>RawCounts100All!AL48/(PropCntd100!AK48*AK$5*AK$6)*1000</f>
        <v>0</v>
      </c>
      <c r="AL48" s="284">
        <f>RawCounts100All!AM48/(PropCntd100!AL48*AL$5*AL$6)*1000</f>
        <v>0</v>
      </c>
      <c r="AM48" s="284">
        <f>RawCounts100All!AN48/(PropCntd100!AM48*AM$5*AM$6)*1000</f>
        <v>0</v>
      </c>
      <c r="AN48" s="284">
        <f>RawCounts100All!AO48/(PropCntd100!AN48*AN$5*AN$6)*1000</f>
        <v>0</v>
      </c>
      <c r="AO48" s="284">
        <f>RawCounts100All!AP48/(PropCntd100!AO48*AO$5*AO$6)*1000</f>
        <v>0</v>
      </c>
      <c r="AP48" s="284">
        <f>RawCounts100All!AQ48/(PropCntd100!AP48*AP$5*AP$6)*1000</f>
        <v>0</v>
      </c>
      <c r="AQ48" s="284">
        <f>RawCounts100All!AR48/(PropCntd100!AQ48*AQ$5*AQ$6)*1000</f>
        <v>0</v>
      </c>
      <c r="AR48" s="284">
        <f>RawCounts100All!AS48/(PropCntd100!AR48*AR$5*AR$6)*1000</f>
        <v>0</v>
      </c>
      <c r="AS48" s="284">
        <f>RawCounts100All!AT48/(PropCntd100!AS48*AS$5*AS$6)*1000</f>
        <v>0</v>
      </c>
      <c r="AT48" s="284">
        <f>RawCounts100All!AU48/(PropCntd100!AT48*AT$5*AT$6)*1000</f>
        <v>0</v>
      </c>
      <c r="AU48" s="284">
        <f>RawCounts100All!AV48/(PropCntd100!AU48*AU$5*AU$6)*1000</f>
        <v>0</v>
      </c>
      <c r="AV48" s="284">
        <f>RawCounts100All!AW48/(PropCntd100!AV48*AV$5*AV$6)*1000</f>
        <v>0</v>
      </c>
      <c r="AW48" s="284">
        <f>RawCounts100All!AX48/(PropCntd100!AW48*AW$5*AW$6)*1000</f>
        <v>41.95804195804196</v>
      </c>
      <c r="AX48" s="284">
        <f>RawCounts100All!AY48/(PropCntd100!AX48*AX$5*AX$6)*1000</f>
        <v>0</v>
      </c>
      <c r="AY48" s="284">
        <f>RawCounts100All!AZ48/(PropCntd100!AY48*AY$5*AY$6)*1000</f>
        <v>0</v>
      </c>
      <c r="AZ48" s="284">
        <f>RawCounts100All!BA48/(PropCntd100!AZ48*AZ$5*AZ$6)*1000</f>
        <v>158.52130325814537</v>
      </c>
      <c r="BA48" s="284">
        <f>RawCounts100All!BB48/(PropCntd100!BA48*BA$5*BA$6)*1000</f>
        <v>0</v>
      </c>
      <c r="BB48" s="284">
        <f>RawCounts100All!BC48/(PropCntd100!BB48*BB$5*BB$6)*1000</f>
        <v>0</v>
      </c>
      <c r="BC48" s="284">
        <f>RawCounts100All!BD48/(PropCntd100!BC48*BC$5*BC$6)*1000</f>
        <v>0</v>
      </c>
      <c r="BD48" s="284">
        <f>RawCounts100All!BE48/(PropCntd100!BD48*BD$5*BD$6)*1000</f>
        <v>0</v>
      </c>
      <c r="BE48" s="284">
        <f>RawCounts100All!BF48/(PropCntd100!BE48*BE$5*BE$6)*1000</f>
        <v>0</v>
      </c>
      <c r="BF48" s="284">
        <f>RawCounts100All!BG48/(PropCntd100!BF48*BF$5*BF$6)*1000</f>
        <v>0</v>
      </c>
      <c r="BG48" s="284">
        <f>RawCounts100All!BH48/(PropCntd100!BG48*BG$5*BG$6)*1000</f>
        <v>0</v>
      </c>
      <c r="BH48" s="284">
        <f>RawCounts100All!BI48/(PropCntd100!BH48*BH$5*BH$6)*1000</f>
        <v>0</v>
      </c>
      <c r="BI48" s="284">
        <f>RawCounts100All!BJ48/(PropCntd100!BI48*BI$5*BI$6)*1000</f>
        <v>0</v>
      </c>
      <c r="BJ48" s="284">
        <f>RawCounts100All!BK48/(PropCntd100!BJ48*BJ$5*BJ$6)*1000</f>
        <v>0</v>
      </c>
      <c r="BK48" s="284">
        <f>RawCounts100All!BL48/(PropCntd100!BK48*BK$5*BK$6)*1000</f>
        <v>0</v>
      </c>
      <c r="BL48" s="284">
        <f>RawCounts100All!BM48/(PropCntd100!BL48*BL$5*BL$6)*1000</f>
        <v>0</v>
      </c>
      <c r="BM48" s="284">
        <f>RawCounts100All!BN48/(PropCntd100!BM48*BM$5*BM$6)*1000</f>
        <v>0</v>
      </c>
      <c r="BN48" s="284">
        <f>RawCounts100All!BO48/(PropCntd100!BN48*BN$5*BN$6)*1000</f>
        <v>0</v>
      </c>
      <c r="BO48" s="284">
        <f>RawCounts100All!BP48/(PropCntd100!BO48*BO$5*BO$6)*1000</f>
        <v>72.131147540983605</v>
      </c>
      <c r="BP48" s="284">
        <f>RawCounts100All!BQ48/(PropCntd100!BP48*BP$5*BP$6)*1000</f>
        <v>0</v>
      </c>
      <c r="BQ48" s="284">
        <f>RawCounts100All!BR48/(PropCntd100!BQ48*BQ$5*BQ$6)*1000</f>
        <v>0</v>
      </c>
      <c r="BR48" s="284">
        <f>RawCounts100All!BS48/(PropCntd100!BR48*BR$5*BR$6)*1000</f>
        <v>0</v>
      </c>
      <c r="BS48" s="284">
        <f>RawCounts100All!BT48/(PropCntd100!BS48*BS$5*BS$6)*1000</f>
        <v>0</v>
      </c>
      <c r="BT48" s="129"/>
    </row>
    <row r="49" spans="1:72" ht="15" x14ac:dyDescent="0.15">
      <c r="A49" s="104" t="s">
        <v>212</v>
      </c>
      <c r="B49" s="153" t="s">
        <v>518</v>
      </c>
      <c r="C49" s="153" t="s">
        <v>233</v>
      </c>
      <c r="D49" s="153" t="s">
        <v>653</v>
      </c>
      <c r="E49" s="153" t="s">
        <v>131</v>
      </c>
      <c r="F49" s="153"/>
      <c r="G49" s="105">
        <v>0.5</v>
      </c>
      <c r="H49" s="106">
        <v>0.5</v>
      </c>
      <c r="I49" s="107">
        <f t="shared" si="2"/>
        <v>40</v>
      </c>
      <c r="J49" s="176">
        <f t="shared" si="2"/>
        <v>40</v>
      </c>
      <c r="K49" s="248"/>
      <c r="L49" s="284">
        <f>RawCounts100All!M49/(PropCntd100!L49*L$5*L$6)*1000</f>
        <v>0</v>
      </c>
      <c r="M49" s="284">
        <f>RawCounts100All!N49/(PropCntd100!M49*M$5*M$6)*1000</f>
        <v>0</v>
      </c>
      <c r="N49" s="284">
        <f>RawCounts100All!O49/(PropCntd100!N49*N$5*N$6)*1000</f>
        <v>43.703703703703702</v>
      </c>
      <c r="O49" s="284">
        <f>RawCounts100All!P49/(PropCntd100!O49*O$5*O$6)*1000</f>
        <v>131.32075471698113</v>
      </c>
      <c r="P49" s="284">
        <f>RawCounts100All!Q49/(PropCntd100!P49*P$5*P$6)*1000</f>
        <v>0</v>
      </c>
      <c r="Q49" s="284">
        <f>RawCounts100All!R49/(PropCntd100!Q49*Q$5*Q$6)*1000</f>
        <v>0</v>
      </c>
      <c r="R49" s="284">
        <f>RawCounts100All!S49/(PropCntd100!R49*R$5*R$6)*1000</f>
        <v>43.63636363636364</v>
      </c>
      <c r="S49" s="284">
        <f>RawCounts100All!T49/(PropCntd100!S49*S$5*S$6)*1000</f>
        <v>0</v>
      </c>
      <c r="T49" s="284">
        <f>RawCounts100All!U49/(PropCntd100!T49*T$5*T$6)*1000</f>
        <v>43.508771929824562</v>
      </c>
      <c r="U49" s="284">
        <f>RawCounts100All!V49/(PropCntd100!U49*U$5*U$6)*1000</f>
        <v>174.54545454545456</v>
      </c>
      <c r="V49" s="284">
        <f>RawCounts100All!W49/(PropCntd100!V49*V$5*V$6)*1000</f>
        <v>0</v>
      </c>
      <c r="W49" s="284">
        <f>RawCounts100All!X49/(PropCntd100!W49*W$5*W$6)*1000</f>
        <v>0</v>
      </c>
      <c r="X49" s="284">
        <f>RawCounts100All!Y49/(PropCntd100!X49*X$5*X$6)*1000</f>
        <v>0</v>
      </c>
      <c r="Y49" s="284">
        <f>RawCounts100All!Z49/(PropCntd100!Y49*Y$5*Y$6)*1000</f>
        <v>42.232277526395173</v>
      </c>
      <c r="Z49" s="284">
        <f>RawCounts100All!AA49/(PropCntd100!Z49*Z$5*Z$6)*1000</f>
        <v>87.843137254901961</v>
      </c>
      <c r="AA49" s="284">
        <f>RawCounts100All!AB49/(PropCntd100!AA49*AA$5*AA$6)*1000</f>
        <v>0</v>
      </c>
      <c r="AB49" s="284">
        <f>RawCounts100All!AC49/(PropCntd100!AB49*AB$5*AB$6)*1000</f>
        <v>174.28571428571431</v>
      </c>
      <c r="AC49" s="284">
        <f>RawCounts100All!AD49/(PropCntd100!AC49*AC$5*AC$6)*1000</f>
        <v>42.642140468227424</v>
      </c>
      <c r="AD49" s="284">
        <f>RawCounts100All!AE49/(PropCntd100!AD49*AD$5*AD$6)*1000</f>
        <v>0</v>
      </c>
      <c r="AE49" s="284">
        <f>RawCounts100All!AF49/(PropCntd100!AE49*AE$5*AE$6)*1000</f>
        <v>132.7659574468085</v>
      </c>
      <c r="AF49" s="284">
        <f>RawCounts100All!AG49/(PropCntd100!AF49*AF$5*AF$6)*1000</f>
        <v>0</v>
      </c>
      <c r="AG49" s="284">
        <f>RawCounts100All!AH49/(PropCntd100!AG49*AG$5*AG$6)*1000</f>
        <v>0</v>
      </c>
      <c r="AH49" s="284">
        <f>RawCounts100All!AI49/(PropCntd100!AH49*AH$5*AH$6)*1000</f>
        <v>180.79096045197741</v>
      </c>
      <c r="AI49" s="284">
        <f>RawCounts100All!AJ49/(PropCntd100!AI49*AI$5*AI$6)*1000</f>
        <v>0</v>
      </c>
      <c r="AJ49" s="284">
        <f>RawCounts100All!AK49/(PropCntd100!AJ49*AJ$5*AJ$6)*1000</f>
        <v>0</v>
      </c>
      <c r="AK49" s="284">
        <f>RawCounts100All!AL49/(PropCntd100!AK49*AK$5*AK$6)*1000</f>
        <v>0</v>
      </c>
      <c r="AL49" s="284">
        <f>RawCounts100All!AM49/(PropCntd100!AL49*AL$5*AL$6)*1000</f>
        <v>0</v>
      </c>
      <c r="AM49" s="284">
        <f>RawCounts100All!AN49/(PropCntd100!AM49*AM$5*AM$6)*1000</f>
        <v>0</v>
      </c>
      <c r="AN49" s="284">
        <f>RawCounts100All!AO49/(PropCntd100!AN49*AN$5*AN$6)*1000</f>
        <v>0</v>
      </c>
      <c r="AO49" s="284">
        <f>RawCounts100All!AP49/(PropCntd100!AO49*AO$5*AO$6)*1000</f>
        <v>0</v>
      </c>
      <c r="AP49" s="284">
        <f>RawCounts100All!AQ49/(PropCntd100!AP49*AP$5*AP$6)*1000</f>
        <v>0</v>
      </c>
      <c r="AQ49" s="284">
        <f>RawCounts100All!AR49/(PropCntd100!AQ49*AQ$5*AQ$6)*1000</f>
        <v>92.198581560283685</v>
      </c>
      <c r="AR49" s="284">
        <f>RawCounts100All!AS49/(PropCntd100!AR49*AR$5*AR$6)*1000</f>
        <v>0</v>
      </c>
      <c r="AS49" s="284">
        <f>RawCounts100All!AT49/(PropCntd100!AS49*AS$5*AS$6)*1000</f>
        <v>44.166666666666657</v>
      </c>
      <c r="AT49" s="284">
        <f>RawCounts100All!AU49/(PropCntd100!AT49*AT$5*AT$6)*1000</f>
        <v>0</v>
      </c>
      <c r="AU49" s="284">
        <f>RawCounts100All!AV49/(PropCntd100!AU49*AU$5*AU$6)*1000</f>
        <v>0</v>
      </c>
      <c r="AV49" s="284">
        <f>RawCounts100All!AW49/(PropCntd100!AV49*AV$5*AV$6)*1000</f>
        <v>40.816326530612244</v>
      </c>
      <c r="AW49" s="284">
        <f>RawCounts100All!AX49/(PropCntd100!AW49*AW$5*AW$6)*1000</f>
        <v>0</v>
      </c>
      <c r="AX49" s="284">
        <f>RawCounts100All!AY49/(PropCntd100!AX49*AX$5*AX$6)*1000</f>
        <v>44.08163265306122</v>
      </c>
      <c r="AY49" s="284">
        <f>RawCounts100All!AZ49/(PropCntd100!AY49*AY$5*AY$6)*1000</f>
        <v>174.81481481481481</v>
      </c>
      <c r="AZ49" s="284">
        <f>RawCounts100All!BA49/(PropCntd100!AZ49*AZ$5*AZ$6)*1000</f>
        <v>0</v>
      </c>
      <c r="BA49" s="284">
        <f>RawCounts100All!BB49/(PropCntd100!BA49*BA$5*BA$6)*1000</f>
        <v>0</v>
      </c>
      <c r="BB49" s="284">
        <f>RawCounts100All!BC49/(PropCntd100!BB49*BB$5*BB$6)*1000</f>
        <v>0</v>
      </c>
      <c r="BC49" s="284">
        <f>RawCounts100All!BD49/(PropCntd100!BC49*BC$5*BC$6)*1000</f>
        <v>0</v>
      </c>
      <c r="BD49" s="284">
        <f>RawCounts100All!BE49/(PropCntd100!BD49*BD$5*BD$6)*1000</f>
        <v>0</v>
      </c>
      <c r="BE49" s="284">
        <f>RawCounts100All!BF49/(PropCntd100!BE49*BE$5*BE$6)*1000</f>
        <v>0</v>
      </c>
      <c r="BF49" s="284">
        <f>RawCounts100All!BG49/(PropCntd100!BF49*BF$5*BF$6)*1000</f>
        <v>0</v>
      </c>
      <c r="BG49" s="284">
        <f>RawCounts100All!BH49/(PropCntd100!BG49*BG$5*BG$6)*1000</f>
        <v>0</v>
      </c>
      <c r="BH49" s="284">
        <f>RawCounts100All!BI49/(PropCntd100!BH49*BH$5*BH$6)*1000</f>
        <v>0</v>
      </c>
      <c r="BI49" s="284">
        <f>RawCounts100All!BJ49/(PropCntd100!BI49*BI$5*BI$6)*1000</f>
        <v>0</v>
      </c>
      <c r="BJ49" s="284">
        <f>RawCounts100All!BK49/(PropCntd100!BJ49*BJ$5*BJ$6)*1000</f>
        <v>0</v>
      </c>
      <c r="BK49" s="284">
        <f>RawCounts100All!BL49/(PropCntd100!BK49*BK$5*BK$6)*1000</f>
        <v>1313.2075471698113</v>
      </c>
      <c r="BL49" s="284">
        <f>RawCounts100All!BM49/(PropCntd100!BL49*BL$5*BL$6)*1000</f>
        <v>0</v>
      </c>
      <c r="BM49" s="284">
        <f>RawCounts100All!BN49/(PropCntd100!BM49*BM$5*BM$6)*1000</f>
        <v>0</v>
      </c>
      <c r="BN49" s="284">
        <f>RawCounts100All!BO49/(PropCntd100!BN49*BN$5*BN$6)*1000</f>
        <v>2863.636363636364</v>
      </c>
      <c r="BO49" s="284">
        <f>RawCounts100All!BP49/(PropCntd100!BO49*BO$5*BO$6)*1000</f>
        <v>216.39344262295083</v>
      </c>
      <c r="BP49" s="284">
        <f>RawCounts100All!BQ49/(PropCntd100!BP49*BP$5*BP$6)*1000</f>
        <v>0</v>
      </c>
      <c r="BQ49" s="284">
        <f>RawCounts100All!BR49/(PropCntd100!BQ49*BQ$5*BQ$6)*1000</f>
        <v>109.43396226415094</v>
      </c>
      <c r="BR49" s="284">
        <f>RawCounts100All!BS49/(PropCntd100!BR49*BR$5*BR$6)*1000</f>
        <v>82.666202575704844</v>
      </c>
      <c r="BS49" s="284">
        <f>RawCounts100All!BT49/(PropCntd100!BS49*BS$5*BS$6)*1000</f>
        <v>0</v>
      </c>
      <c r="BT49" s="129"/>
    </row>
    <row r="50" spans="1:72" ht="15" x14ac:dyDescent="0.15">
      <c r="A50" s="104" t="s">
        <v>213</v>
      </c>
      <c r="B50" s="153" t="s">
        <v>518</v>
      </c>
      <c r="C50" s="153" t="s">
        <v>233</v>
      </c>
      <c r="D50" s="153" t="s">
        <v>654</v>
      </c>
      <c r="E50" s="153" t="s">
        <v>131</v>
      </c>
      <c r="F50" s="153"/>
      <c r="G50" s="105">
        <v>0.6</v>
      </c>
      <c r="H50" s="106">
        <v>0.6</v>
      </c>
      <c r="I50" s="107">
        <f t="shared" si="2"/>
        <v>48</v>
      </c>
      <c r="J50" s="176">
        <f t="shared" si="2"/>
        <v>48</v>
      </c>
      <c r="K50" s="248"/>
      <c r="L50" s="284">
        <f>RawCounts100All!M50/(PropCntd100!L50*L$5*L$6)*1000</f>
        <v>0</v>
      </c>
      <c r="M50" s="284">
        <f>RawCounts100All!N50/(PropCntd100!M50*M$5*M$6)*1000</f>
        <v>0</v>
      </c>
      <c r="N50" s="284">
        <f>RawCounts100All!O50/(PropCntd100!N50*N$5*N$6)*1000</f>
        <v>0</v>
      </c>
      <c r="O50" s="284">
        <f>RawCounts100All!P50/(PropCntd100!O50*O$5*O$6)*1000</f>
        <v>0</v>
      </c>
      <c r="P50" s="284">
        <f>RawCounts100All!Q50/(PropCntd100!P50*P$5*P$6)*1000</f>
        <v>0</v>
      </c>
      <c r="Q50" s="284">
        <f>RawCounts100All!R50/(PropCntd100!Q50*Q$5*Q$6)*1000</f>
        <v>0</v>
      </c>
      <c r="R50" s="284">
        <f>RawCounts100All!S50/(PropCntd100!R50*R$5*R$6)*1000</f>
        <v>0</v>
      </c>
      <c r="S50" s="284">
        <f>RawCounts100All!T50/(PropCntd100!S50*S$5*S$6)*1000</f>
        <v>0</v>
      </c>
      <c r="T50" s="284">
        <f>RawCounts100All!U50/(PropCntd100!T50*T$5*T$6)*1000</f>
        <v>0</v>
      </c>
      <c r="U50" s="284">
        <f>RawCounts100All!V50/(PropCntd100!U50*U$5*U$6)*1000</f>
        <v>0</v>
      </c>
      <c r="V50" s="284">
        <f>RawCounts100All!W50/(PropCntd100!V50*V$5*V$6)*1000</f>
        <v>0</v>
      </c>
      <c r="W50" s="284">
        <f>RawCounts100All!X50/(PropCntd100!W50*W$5*W$6)*1000</f>
        <v>0</v>
      </c>
      <c r="X50" s="284">
        <f>RawCounts100All!Y50/(PropCntd100!X50*X$5*X$6)*1000</f>
        <v>0</v>
      </c>
      <c r="Y50" s="284">
        <f>RawCounts100All!Z50/(PropCntd100!Y50*Y$5*Y$6)*1000</f>
        <v>42.232277526395173</v>
      </c>
      <c r="Z50" s="284">
        <f>RawCounts100All!AA50/(PropCntd100!Z50*Z$5*Z$6)*1000</f>
        <v>0</v>
      </c>
      <c r="AA50" s="284">
        <f>RawCounts100All!AB50/(PropCntd100!AA50*AA$5*AA$6)*1000</f>
        <v>0</v>
      </c>
      <c r="AB50" s="284">
        <f>RawCounts100All!AC50/(PropCntd100!AB50*AB$5*AB$6)*1000</f>
        <v>0</v>
      </c>
      <c r="AC50" s="284">
        <f>RawCounts100All!AD50/(PropCntd100!AC50*AC$5*AC$6)*1000</f>
        <v>0</v>
      </c>
      <c r="AD50" s="284">
        <f>RawCounts100All!AE50/(PropCntd100!AD50*AD$5*AD$6)*1000</f>
        <v>44.08163265306122</v>
      </c>
      <c r="AE50" s="284">
        <f>RawCounts100All!AF50/(PropCntd100!AE50*AE$5*AE$6)*1000</f>
        <v>0</v>
      </c>
      <c r="AF50" s="284">
        <f>RawCounts100All!AG50/(PropCntd100!AF50*AF$5*AF$6)*1000</f>
        <v>0</v>
      </c>
      <c r="AG50" s="284">
        <f>RawCounts100All!AH50/(PropCntd100!AG50*AG$5*AG$6)*1000</f>
        <v>0</v>
      </c>
      <c r="AH50" s="284">
        <f>RawCounts100All!AI50/(PropCntd100!AH50*AH$5*AH$6)*1000</f>
        <v>0</v>
      </c>
      <c r="AI50" s="284">
        <f>RawCounts100All!AJ50/(PropCntd100!AI50*AI$5*AI$6)*1000</f>
        <v>0</v>
      </c>
      <c r="AJ50" s="284">
        <f>RawCounts100All!AK50/(PropCntd100!AJ50*AJ$5*AJ$6)*1000</f>
        <v>131.32075471698113</v>
      </c>
      <c r="AK50" s="284">
        <f>RawCounts100All!AL50/(PropCntd100!AK50*AK$5*AK$6)*1000</f>
        <v>0</v>
      </c>
      <c r="AL50" s="284">
        <f>RawCounts100All!AM50/(PropCntd100!AL50*AL$5*AL$6)*1000</f>
        <v>0</v>
      </c>
      <c r="AM50" s="284">
        <f>RawCounts100All!AN50/(PropCntd100!AM50*AM$5*AM$6)*1000</f>
        <v>0</v>
      </c>
      <c r="AN50" s="284">
        <f>RawCounts100All!AO50/(PropCntd100!AN50*AN$5*AN$6)*1000</f>
        <v>0</v>
      </c>
      <c r="AO50" s="284">
        <f>RawCounts100All!AP50/(PropCntd100!AO50*AO$5*AO$6)*1000</f>
        <v>0</v>
      </c>
      <c r="AP50" s="284">
        <f>RawCounts100All!AQ50/(PropCntd100!AP50*AP$5*AP$6)*1000</f>
        <v>65.245312098638578</v>
      </c>
      <c r="AQ50" s="284">
        <f>RawCounts100All!AR50/(PropCntd100!AQ50*AQ$5*AQ$6)*1000</f>
        <v>46.099290780141843</v>
      </c>
      <c r="AR50" s="284">
        <f>RawCounts100All!AS50/(PropCntd100!AR50*AR$5*AR$6)*1000</f>
        <v>0</v>
      </c>
      <c r="AS50" s="284">
        <f>RawCounts100All!AT50/(PropCntd100!AS50*AS$5*AS$6)*1000</f>
        <v>0</v>
      </c>
      <c r="AT50" s="284">
        <f>RawCounts100All!AU50/(PropCntd100!AT50*AT$5*AT$6)*1000</f>
        <v>0</v>
      </c>
      <c r="AU50" s="284">
        <f>RawCounts100All!AV50/(PropCntd100!AU50*AU$5*AU$6)*1000</f>
        <v>0</v>
      </c>
      <c r="AV50" s="284">
        <f>RawCounts100All!AW50/(PropCntd100!AV50*AV$5*AV$6)*1000</f>
        <v>0</v>
      </c>
      <c r="AW50" s="284">
        <f>RawCounts100All!AX50/(PropCntd100!AW50*AW$5*AW$6)*1000</f>
        <v>0</v>
      </c>
      <c r="AX50" s="284">
        <f>RawCounts100All!AY50/(PropCntd100!AX50*AX$5*AX$6)*1000</f>
        <v>0</v>
      </c>
      <c r="AY50" s="284">
        <f>RawCounts100All!AZ50/(PropCntd100!AY50*AY$5*AY$6)*1000</f>
        <v>0</v>
      </c>
      <c r="AZ50" s="284">
        <f>RawCounts100All!BA50/(PropCntd100!AZ50*AZ$5*AZ$6)*1000</f>
        <v>0</v>
      </c>
      <c r="BA50" s="284">
        <f>RawCounts100All!BB50/(PropCntd100!BA50*BA$5*BA$6)*1000</f>
        <v>0</v>
      </c>
      <c r="BB50" s="284">
        <f>RawCounts100All!BC50/(PropCntd100!BB50*BB$5*BB$6)*1000</f>
        <v>0</v>
      </c>
      <c r="BC50" s="284">
        <f>RawCounts100All!BD50/(PropCntd100!BC50*BC$5*BC$6)*1000</f>
        <v>0</v>
      </c>
      <c r="BD50" s="284">
        <f>RawCounts100All!BE50/(PropCntd100!BD50*BD$5*BD$6)*1000</f>
        <v>0</v>
      </c>
      <c r="BE50" s="284">
        <f>RawCounts100All!BF50/(PropCntd100!BE50*BE$5*BE$6)*1000</f>
        <v>72.727272727272734</v>
      </c>
      <c r="BF50" s="284">
        <f>RawCounts100All!BG50/(PropCntd100!BF50*BF$5*BF$6)*1000</f>
        <v>0</v>
      </c>
      <c r="BG50" s="284">
        <f>RawCounts100All!BH50/(PropCntd100!BG50*BG$5*BG$6)*1000</f>
        <v>0</v>
      </c>
      <c r="BH50" s="284">
        <f>RawCounts100All!BI50/(PropCntd100!BH50*BH$5*BH$6)*1000</f>
        <v>0</v>
      </c>
      <c r="BI50" s="284">
        <f>RawCounts100All!BJ50/(PropCntd100!BI50*BI$5*BI$6)*1000</f>
        <v>39.285714285714285</v>
      </c>
      <c r="BJ50" s="284">
        <f>RawCounts100All!BK50/(PropCntd100!BJ50*BJ$5*BJ$6)*1000</f>
        <v>0</v>
      </c>
      <c r="BK50" s="284">
        <f>RawCounts100All!BL50/(PropCntd100!BK50*BK$5*BK$6)*1000</f>
        <v>0</v>
      </c>
      <c r="BL50" s="284">
        <f>RawCounts100All!BM50/(PropCntd100!BL50*BL$5*BL$6)*1000</f>
        <v>129.18108419838524</v>
      </c>
      <c r="BM50" s="284">
        <f>RawCounts100All!BN50/(PropCntd100!BM50*BM$5*BM$6)*1000</f>
        <v>0</v>
      </c>
      <c r="BN50" s="284">
        <f>RawCounts100All!BO50/(PropCntd100!BN50*BN$5*BN$6)*1000</f>
        <v>0</v>
      </c>
      <c r="BO50" s="284">
        <f>RawCounts100All!BP50/(PropCntd100!BO50*BO$5*BO$6)*1000</f>
        <v>0</v>
      </c>
      <c r="BP50" s="284">
        <f>RawCounts100All!BQ50/(PropCntd100!BP50*BP$5*BP$6)*1000</f>
        <v>0</v>
      </c>
      <c r="BQ50" s="284">
        <f>RawCounts100All!BR50/(PropCntd100!BQ50*BQ$5*BQ$6)*1000</f>
        <v>0</v>
      </c>
      <c r="BR50" s="284">
        <f>RawCounts100All!BS50/(PropCntd100!BR50*BR$5*BR$6)*1000</f>
        <v>0</v>
      </c>
      <c r="BS50" s="284">
        <f>RawCounts100All!BT50/(PropCntd100!BS50*BS$5*BS$6)*1000</f>
        <v>271.92982456140351</v>
      </c>
      <c r="BT50" s="129"/>
    </row>
    <row r="51" spans="1:72" ht="15" x14ac:dyDescent="0.15">
      <c r="A51" s="104" t="s">
        <v>214</v>
      </c>
      <c r="B51" s="153" t="s">
        <v>518</v>
      </c>
      <c r="C51" s="153" t="s">
        <v>233</v>
      </c>
      <c r="D51" s="153" t="s">
        <v>655</v>
      </c>
      <c r="E51" s="153" t="s">
        <v>131</v>
      </c>
      <c r="F51" s="153"/>
      <c r="G51" s="105">
        <v>0.7</v>
      </c>
      <c r="H51" s="106">
        <v>0.7</v>
      </c>
      <c r="I51" s="107">
        <f t="shared" si="2"/>
        <v>56</v>
      </c>
      <c r="J51" s="176">
        <f t="shared" si="2"/>
        <v>56</v>
      </c>
      <c r="K51" s="248"/>
      <c r="L51" s="284">
        <f>RawCounts100All!M51/(PropCntd100!L51*L$5*L$6)*1000</f>
        <v>0</v>
      </c>
      <c r="M51" s="284">
        <f>RawCounts100All!N51/(PropCntd100!M51*M$5*M$6)*1000</f>
        <v>0</v>
      </c>
      <c r="N51" s="284">
        <f>RawCounts100All!O51/(PropCntd100!N51*N$5*N$6)*1000</f>
        <v>0</v>
      </c>
      <c r="O51" s="284">
        <f>RawCounts100All!P51/(PropCntd100!O51*O$5*O$6)*1000</f>
        <v>0</v>
      </c>
      <c r="P51" s="284">
        <f>RawCounts100All!Q51/(PropCntd100!P51*P$5*P$6)*1000</f>
        <v>0</v>
      </c>
      <c r="Q51" s="284">
        <f>RawCounts100All!R51/(PropCntd100!Q51*Q$5*Q$6)*1000</f>
        <v>0</v>
      </c>
      <c r="R51" s="284">
        <f>RawCounts100All!S51/(PropCntd100!R51*R$5*R$6)*1000</f>
        <v>0</v>
      </c>
      <c r="S51" s="284">
        <f>RawCounts100All!T51/(PropCntd100!S51*S$5*S$6)*1000</f>
        <v>0</v>
      </c>
      <c r="T51" s="284">
        <f>RawCounts100All!U51/(PropCntd100!T51*T$5*T$6)*1000</f>
        <v>0</v>
      </c>
      <c r="U51" s="284">
        <f>RawCounts100All!V51/(PropCntd100!U51*U$5*U$6)*1000</f>
        <v>0</v>
      </c>
      <c r="V51" s="284">
        <f>RawCounts100All!W51/(PropCntd100!V51*V$5*V$6)*1000</f>
        <v>208.71040723981901</v>
      </c>
      <c r="W51" s="284">
        <f>RawCounts100All!X51/(PropCntd100!W51*W$5*W$6)*1000</f>
        <v>0</v>
      </c>
      <c r="X51" s="284">
        <f>RawCounts100All!Y51/(PropCntd100!X51*X$5*X$6)*1000</f>
        <v>0</v>
      </c>
      <c r="Y51" s="284">
        <f>RawCounts100All!Z51/(PropCntd100!Y51*Y$5*Y$6)*1000</f>
        <v>0</v>
      </c>
      <c r="Z51" s="284">
        <f>RawCounts100All!AA51/(PropCntd100!Z51*Z$5*Z$6)*1000</f>
        <v>0</v>
      </c>
      <c r="AA51" s="284">
        <f>RawCounts100All!AB51/(PropCntd100!AA51*AA$5*AA$6)*1000</f>
        <v>0</v>
      </c>
      <c r="AB51" s="284">
        <f>RawCounts100All!AC51/(PropCntd100!AB51*AB$5*AB$6)*1000</f>
        <v>0</v>
      </c>
      <c r="AC51" s="284">
        <f>RawCounts100All!AD51/(PropCntd100!AC51*AC$5*AC$6)*1000</f>
        <v>0</v>
      </c>
      <c r="AD51" s="284">
        <f>RawCounts100All!AE51/(PropCntd100!AD51*AD$5*AD$6)*1000</f>
        <v>0</v>
      </c>
      <c r="AE51" s="284">
        <f>RawCounts100All!AF51/(PropCntd100!AE51*AE$5*AE$6)*1000</f>
        <v>0</v>
      </c>
      <c r="AF51" s="284">
        <f>RawCounts100All!AG51/(PropCntd100!AF51*AF$5*AF$6)*1000</f>
        <v>0</v>
      </c>
      <c r="AG51" s="284">
        <f>RawCounts100All!AH51/(PropCntd100!AG51*AG$5*AG$6)*1000</f>
        <v>0</v>
      </c>
      <c r="AH51" s="284">
        <f>RawCounts100All!AI51/(PropCntd100!AH51*AH$5*AH$6)*1000</f>
        <v>0</v>
      </c>
      <c r="AI51" s="284">
        <f>RawCounts100All!AJ51/(PropCntd100!AI51*AI$5*AI$6)*1000</f>
        <v>0</v>
      </c>
      <c r="AJ51" s="284">
        <f>RawCounts100All!AK51/(PropCntd100!AJ51*AJ$5*AJ$6)*1000</f>
        <v>0</v>
      </c>
      <c r="AK51" s="284">
        <f>RawCounts100All!AL51/(PropCntd100!AK51*AK$5*AK$6)*1000</f>
        <v>0</v>
      </c>
      <c r="AL51" s="284">
        <f>RawCounts100All!AM51/(PropCntd100!AL51*AL$5*AL$6)*1000</f>
        <v>0</v>
      </c>
      <c r="AM51" s="284">
        <f>RawCounts100All!AN51/(PropCntd100!AM51*AM$5*AM$6)*1000</f>
        <v>0</v>
      </c>
      <c r="AN51" s="284">
        <f>RawCounts100All!AO51/(PropCntd100!AN51*AN$5*AN$6)*1000</f>
        <v>0</v>
      </c>
      <c r="AO51" s="284">
        <f>RawCounts100All!AP51/(PropCntd100!AO51*AO$5*AO$6)*1000</f>
        <v>0</v>
      </c>
      <c r="AP51" s="284">
        <f>RawCounts100All!AQ51/(PropCntd100!AP51*AP$5*AP$6)*1000</f>
        <v>0</v>
      </c>
      <c r="AQ51" s="284">
        <f>RawCounts100All!AR51/(PropCntd100!AQ51*AQ$5*AQ$6)*1000</f>
        <v>0</v>
      </c>
      <c r="AR51" s="284">
        <f>RawCounts100All!AS51/(PropCntd100!AR51*AR$5*AR$6)*1000</f>
        <v>0</v>
      </c>
      <c r="AS51" s="284">
        <f>RawCounts100All!AT51/(PropCntd100!AS51*AS$5*AS$6)*1000</f>
        <v>0</v>
      </c>
      <c r="AT51" s="284">
        <f>RawCounts100All!AU51/(PropCntd100!AT51*AT$5*AT$6)*1000</f>
        <v>0</v>
      </c>
      <c r="AU51" s="284">
        <f>RawCounts100All!AV51/(PropCntd100!AU51*AU$5*AU$6)*1000</f>
        <v>0</v>
      </c>
      <c r="AV51" s="284">
        <f>RawCounts100All!AW51/(PropCntd100!AV51*AV$5*AV$6)*1000</f>
        <v>0</v>
      </c>
      <c r="AW51" s="284">
        <f>RawCounts100All!AX51/(PropCntd100!AW51*AW$5*AW$6)*1000</f>
        <v>0</v>
      </c>
      <c r="AX51" s="284">
        <f>RawCounts100All!AY51/(PropCntd100!AX51*AX$5*AX$6)*1000</f>
        <v>0</v>
      </c>
      <c r="AY51" s="284">
        <f>RawCounts100All!AZ51/(PropCntd100!AY51*AY$5*AY$6)*1000</f>
        <v>0</v>
      </c>
      <c r="AZ51" s="284">
        <f>RawCounts100All!BA51/(PropCntd100!AZ51*AZ$5*AZ$6)*1000</f>
        <v>0</v>
      </c>
      <c r="BA51" s="284">
        <f>RawCounts100All!BB51/(PropCntd100!BA51*BA$5*BA$6)*1000</f>
        <v>0</v>
      </c>
      <c r="BB51" s="284">
        <f>RawCounts100All!BC51/(PropCntd100!BB51*BB$5*BB$6)*1000</f>
        <v>0</v>
      </c>
      <c r="BC51" s="284">
        <f>RawCounts100All!BD51/(PropCntd100!BC51*BC$5*BC$6)*1000</f>
        <v>0</v>
      </c>
      <c r="BD51" s="284">
        <f>RawCounts100All!BE51/(PropCntd100!BD51*BD$5*BD$6)*1000</f>
        <v>0</v>
      </c>
      <c r="BE51" s="284">
        <f>RawCounts100All!BF51/(PropCntd100!BE51*BE$5*BE$6)*1000</f>
        <v>0</v>
      </c>
      <c r="BF51" s="284">
        <f>RawCounts100All!BG51/(PropCntd100!BF51*BF$5*BF$6)*1000</f>
        <v>0</v>
      </c>
      <c r="BG51" s="284">
        <f>RawCounts100All!BH51/(PropCntd100!BG51*BG$5*BG$6)*1000</f>
        <v>0</v>
      </c>
      <c r="BH51" s="284">
        <f>RawCounts100All!BI51/(PropCntd100!BH51*BH$5*BH$6)*1000</f>
        <v>87.843137254901961</v>
      </c>
      <c r="BI51" s="284">
        <f>RawCounts100All!BJ51/(PropCntd100!BI51*BI$5*BI$6)*1000</f>
        <v>0</v>
      </c>
      <c r="BJ51" s="284">
        <f>RawCounts100All!BK51/(PropCntd100!BJ51*BJ$5*BJ$6)*1000</f>
        <v>0</v>
      </c>
      <c r="BK51" s="284">
        <f>RawCounts100All!BL51/(PropCntd100!BK51*BK$5*BK$6)*1000</f>
        <v>0</v>
      </c>
      <c r="BL51" s="284">
        <f>RawCounts100All!BM51/(PropCntd100!BL51*BL$5*BL$6)*1000</f>
        <v>0</v>
      </c>
      <c r="BM51" s="284">
        <f>RawCounts100All!BN51/(PropCntd100!BM51*BM$5*BM$6)*1000</f>
        <v>0</v>
      </c>
      <c r="BN51" s="284">
        <f>RawCounts100All!BO51/(PropCntd100!BN51*BN$5*BN$6)*1000</f>
        <v>0</v>
      </c>
      <c r="BO51" s="284">
        <f>RawCounts100All!BP51/(PropCntd100!BO51*BO$5*BO$6)*1000</f>
        <v>0</v>
      </c>
      <c r="BP51" s="284">
        <f>RawCounts100All!BQ51/(PropCntd100!BP51*BP$5*BP$6)*1000</f>
        <v>0</v>
      </c>
      <c r="BQ51" s="284">
        <f>RawCounts100All!BR51/(PropCntd100!BQ51*BQ$5*BQ$6)*1000</f>
        <v>0</v>
      </c>
      <c r="BR51" s="284">
        <f>RawCounts100All!BS51/(PropCntd100!BR51*BR$5*BR$6)*1000</f>
        <v>0</v>
      </c>
      <c r="BS51" s="284">
        <f>RawCounts100All!BT51/(PropCntd100!BS51*BS$5*BS$6)*1000</f>
        <v>0</v>
      </c>
      <c r="BT51" s="129"/>
    </row>
    <row r="52" spans="1:72" ht="15" x14ac:dyDescent="0.15">
      <c r="A52" s="104" t="s">
        <v>215</v>
      </c>
      <c r="B52" s="153" t="s">
        <v>518</v>
      </c>
      <c r="C52" s="153" t="s">
        <v>233</v>
      </c>
      <c r="D52" s="153" t="s">
        <v>656</v>
      </c>
      <c r="E52" s="153" t="s">
        <v>131</v>
      </c>
      <c r="F52" s="153"/>
      <c r="G52" s="105">
        <v>1.5</v>
      </c>
      <c r="H52" s="106">
        <v>1.5</v>
      </c>
      <c r="I52" s="107">
        <f t="shared" si="2"/>
        <v>120</v>
      </c>
      <c r="J52" s="176">
        <f t="shared" si="2"/>
        <v>120</v>
      </c>
      <c r="K52" s="248"/>
      <c r="L52" s="284">
        <f>RawCounts100All!M52/(PropCntd100!L52*L$5*L$6)*1000</f>
        <v>0</v>
      </c>
      <c r="M52" s="284">
        <f>RawCounts100All!N52/(PropCntd100!M52*M$5*M$6)*1000</f>
        <v>0</v>
      </c>
      <c r="N52" s="284">
        <f>RawCounts100All!O52/(PropCntd100!N52*N$5*N$6)*1000</f>
        <v>0</v>
      </c>
      <c r="O52" s="284">
        <f>RawCounts100All!P52/(PropCntd100!O52*O$5*O$6)*1000</f>
        <v>0</v>
      </c>
      <c r="P52" s="284">
        <f>RawCounts100All!Q52/(PropCntd100!P52*P$5*P$6)*1000</f>
        <v>0</v>
      </c>
      <c r="Q52" s="284">
        <f>RawCounts100All!R52/(PropCntd100!Q52*Q$5*Q$6)*1000</f>
        <v>0</v>
      </c>
      <c r="R52" s="284">
        <f>RawCounts100All!S52/(PropCntd100!R52*R$5*R$6)*1000</f>
        <v>0</v>
      </c>
      <c r="S52" s="284">
        <f>RawCounts100All!T52/(PropCntd100!S52*S$5*S$6)*1000</f>
        <v>0</v>
      </c>
      <c r="T52" s="284">
        <f>RawCounts100All!U52/(PropCntd100!T52*T$5*T$6)*1000</f>
        <v>0</v>
      </c>
      <c r="U52" s="284">
        <f>RawCounts100All!V52/(PropCntd100!U52*U$5*U$6)*1000</f>
        <v>0</v>
      </c>
      <c r="V52" s="284">
        <f>RawCounts100All!W52/(PropCntd100!V52*V$5*V$6)*1000</f>
        <v>0</v>
      </c>
      <c r="W52" s="284">
        <f>RawCounts100All!X52/(PropCntd100!W52*W$5*W$6)*1000</f>
        <v>0</v>
      </c>
      <c r="X52" s="284">
        <f>RawCounts100All!Y52/(PropCntd100!X52*X$5*X$6)*1000</f>
        <v>0</v>
      </c>
      <c r="Y52" s="284">
        <f>RawCounts100All!Z52/(PropCntd100!Y52*Y$5*Y$6)*1000</f>
        <v>0</v>
      </c>
      <c r="Z52" s="284">
        <f>RawCounts100All!AA52/(PropCntd100!Z52*Z$5*Z$6)*1000</f>
        <v>0</v>
      </c>
      <c r="AA52" s="284">
        <f>RawCounts100All!AB52/(PropCntd100!AA52*AA$5*AA$6)*1000</f>
        <v>0</v>
      </c>
      <c r="AB52" s="284">
        <f>RawCounts100All!AC52/(PropCntd100!AB52*AB$5*AB$6)*1000</f>
        <v>0</v>
      </c>
      <c r="AC52" s="284">
        <f>RawCounts100All!AD52/(PropCntd100!AC52*AC$5*AC$6)*1000</f>
        <v>0</v>
      </c>
      <c r="AD52" s="284">
        <f>RawCounts100All!AE52/(PropCntd100!AD52*AD$5*AD$6)*1000</f>
        <v>0</v>
      </c>
      <c r="AE52" s="284">
        <f>RawCounts100All!AF52/(PropCntd100!AE52*AE$5*AE$6)*1000</f>
        <v>0</v>
      </c>
      <c r="AF52" s="284">
        <f>RawCounts100All!AG52/(PropCntd100!AF52*AF$5*AF$6)*1000</f>
        <v>0</v>
      </c>
      <c r="AG52" s="284">
        <f>RawCounts100All!AH52/(PropCntd100!AG52*AG$5*AG$6)*1000</f>
        <v>0</v>
      </c>
      <c r="AH52" s="284">
        <f>RawCounts100All!AI52/(PropCntd100!AH52*AH$5*AH$6)*1000</f>
        <v>0</v>
      </c>
      <c r="AI52" s="284">
        <f>RawCounts100All!AJ52/(PropCntd100!AI52*AI$5*AI$6)*1000</f>
        <v>0</v>
      </c>
      <c r="AJ52" s="284">
        <f>RawCounts100All!AK52/(PropCntd100!AJ52*AJ$5*AJ$6)*1000</f>
        <v>0</v>
      </c>
      <c r="AK52" s="284">
        <f>RawCounts100All!AL52/(PropCntd100!AK52*AK$5*AK$6)*1000</f>
        <v>0</v>
      </c>
      <c r="AL52" s="284">
        <f>RawCounts100All!AM52/(PropCntd100!AL52*AL$5*AL$6)*1000</f>
        <v>0</v>
      </c>
      <c r="AM52" s="284">
        <f>RawCounts100All!AN52/(PropCntd100!AM52*AM$5*AM$6)*1000</f>
        <v>0</v>
      </c>
      <c r="AN52" s="284">
        <f>RawCounts100All!AO52/(PropCntd100!AN52*AN$5*AN$6)*1000</f>
        <v>0</v>
      </c>
      <c r="AO52" s="284">
        <f>RawCounts100All!AP52/(PropCntd100!AO52*AO$5*AO$6)*1000</f>
        <v>0</v>
      </c>
      <c r="AP52" s="284">
        <f>RawCounts100All!AQ52/(PropCntd100!AP52*AP$5*AP$6)*1000</f>
        <v>0</v>
      </c>
      <c r="AQ52" s="284">
        <f>RawCounts100All!AR52/(PropCntd100!AQ52*AQ$5*AQ$6)*1000</f>
        <v>0</v>
      </c>
      <c r="AR52" s="284">
        <f>RawCounts100All!AS52/(PropCntd100!AR52*AR$5*AR$6)*1000</f>
        <v>0</v>
      </c>
      <c r="AS52" s="284">
        <f>RawCounts100All!AT52/(PropCntd100!AS52*AS$5*AS$6)*1000</f>
        <v>0</v>
      </c>
      <c r="AT52" s="284">
        <f>RawCounts100All!AU52/(PropCntd100!AT52*AT$5*AT$6)*1000</f>
        <v>0</v>
      </c>
      <c r="AU52" s="284">
        <f>RawCounts100All!AV52/(PropCntd100!AU52*AU$5*AU$6)*1000</f>
        <v>0</v>
      </c>
      <c r="AV52" s="284">
        <f>RawCounts100All!AW52/(PropCntd100!AV52*AV$5*AV$6)*1000</f>
        <v>0</v>
      </c>
      <c r="AW52" s="284">
        <f>RawCounts100All!AX52/(PropCntd100!AW52*AW$5*AW$6)*1000</f>
        <v>0</v>
      </c>
      <c r="AX52" s="284">
        <f>RawCounts100All!AY52/(PropCntd100!AX52*AX$5*AX$6)*1000</f>
        <v>0</v>
      </c>
      <c r="AY52" s="284">
        <f>RawCounts100All!AZ52/(PropCntd100!AY52*AY$5*AY$6)*1000</f>
        <v>0</v>
      </c>
      <c r="AZ52" s="284">
        <f>RawCounts100All!BA52/(PropCntd100!AZ52*AZ$5*AZ$6)*1000</f>
        <v>0</v>
      </c>
      <c r="BA52" s="284">
        <f>RawCounts100All!BB52/(PropCntd100!BA52*BA$5*BA$6)*1000</f>
        <v>0</v>
      </c>
      <c r="BB52" s="284">
        <f>RawCounts100All!BC52/(PropCntd100!BB52*BB$5*BB$6)*1000</f>
        <v>0</v>
      </c>
      <c r="BC52" s="284">
        <f>RawCounts100All!BD52/(PropCntd100!BC52*BC$5*BC$6)*1000</f>
        <v>0</v>
      </c>
      <c r="BD52" s="284">
        <f>RawCounts100All!BE52/(PropCntd100!BD52*BD$5*BD$6)*1000</f>
        <v>0</v>
      </c>
      <c r="BE52" s="284">
        <f>RawCounts100All!BF52/(PropCntd100!BE52*BE$5*BE$6)*1000</f>
        <v>0</v>
      </c>
      <c r="BF52" s="284">
        <f>RawCounts100All!BG52/(PropCntd100!BF52*BF$5*BF$6)*1000</f>
        <v>0</v>
      </c>
      <c r="BG52" s="284">
        <f>RawCounts100All!BH52/(PropCntd100!BG52*BG$5*BG$6)*1000</f>
        <v>0</v>
      </c>
      <c r="BH52" s="284">
        <f>RawCounts100All!BI52/(PropCntd100!BH52*BH$5*BH$6)*1000</f>
        <v>0</v>
      </c>
      <c r="BI52" s="284">
        <f>RawCounts100All!BJ52/(PropCntd100!BI52*BI$5*BI$6)*1000</f>
        <v>0</v>
      </c>
      <c r="BJ52" s="284">
        <f>RawCounts100All!BK52/(PropCntd100!BJ52*BJ$5*BJ$6)*1000</f>
        <v>0</v>
      </c>
      <c r="BK52" s="284">
        <f>RawCounts100All!BL52/(PropCntd100!BK52*BK$5*BK$6)*1000</f>
        <v>0</v>
      </c>
      <c r="BL52" s="284">
        <f>RawCounts100All!BM52/(PropCntd100!BL52*BL$5*BL$6)*1000</f>
        <v>0</v>
      </c>
      <c r="BM52" s="284">
        <f>RawCounts100All!BN52/(PropCntd100!BM52*BM$5*BM$6)*1000</f>
        <v>728.39506172839504</v>
      </c>
      <c r="BN52" s="284">
        <f>RawCounts100All!BO52/(PropCntd100!BN52*BN$5*BN$6)*1000</f>
        <v>0</v>
      </c>
      <c r="BO52" s="284">
        <f>RawCounts100All!BP52/(PropCntd100!BO52*BO$5*BO$6)*1000</f>
        <v>216.39344262295083</v>
      </c>
      <c r="BP52" s="284">
        <f>RawCounts100All!BQ52/(PropCntd100!BP52*BP$5*BP$6)*1000</f>
        <v>0</v>
      </c>
      <c r="BQ52" s="284">
        <f>RawCounts100All!BR52/(PropCntd100!BQ52*BQ$5*BQ$6)*1000</f>
        <v>0</v>
      </c>
      <c r="BR52" s="284">
        <f>RawCounts100All!BS52/(PropCntd100!BR52*BR$5*BR$6)*1000</f>
        <v>0</v>
      </c>
      <c r="BS52" s="284">
        <f>RawCounts100All!BT52/(PropCntd100!BS52*BS$5*BS$6)*1000</f>
        <v>181.28654970760235</v>
      </c>
      <c r="BT52" s="129"/>
    </row>
    <row r="53" spans="1:72" ht="15" x14ac:dyDescent="0.2">
      <c r="A53" s="286" t="s">
        <v>216</v>
      </c>
      <c r="B53" s="153" t="s">
        <v>518</v>
      </c>
      <c r="C53" s="153" t="s">
        <v>233</v>
      </c>
      <c r="D53" s="287" t="s">
        <v>657</v>
      </c>
      <c r="E53" s="153" t="s">
        <v>131</v>
      </c>
      <c r="F53" s="153"/>
      <c r="G53" s="105">
        <v>0.3</v>
      </c>
      <c r="H53" s="106">
        <v>0.3</v>
      </c>
      <c r="I53" s="107">
        <f t="shared" si="2"/>
        <v>24</v>
      </c>
      <c r="J53" s="176">
        <f t="shared" si="2"/>
        <v>24</v>
      </c>
      <c r="K53" s="248"/>
      <c r="L53" s="284">
        <f>RawCounts100All!M53/(PropCntd100!L53*L$5*L$6)*1000</f>
        <v>249.86180210060803</v>
      </c>
      <c r="M53" s="284">
        <f>RawCounts100All!N53/(PropCntd100!M53*M$5*M$6)*1000</f>
        <v>5987.4074074074078</v>
      </c>
      <c r="N53" s="284">
        <f>RawCounts100All!O53/(PropCntd100!N53*N$5*N$6)*1000</f>
        <v>961.48148148148141</v>
      </c>
      <c r="O53" s="284">
        <f>RawCounts100All!P53/(PropCntd100!O53*O$5*O$6)*1000</f>
        <v>7529.0566037735844</v>
      </c>
      <c r="P53" s="284">
        <f>RawCounts100All!Q53/(PropCntd100!P53*P$5*P$6)*1000</f>
        <v>2044.9122807017543</v>
      </c>
      <c r="Q53" s="284">
        <f>RawCounts100All!R53/(PropCntd100!Q53*Q$5*Q$6)*1000</f>
        <v>0</v>
      </c>
      <c r="R53" s="284">
        <f>RawCounts100All!S53/(PropCntd100!R53*R$5*R$6)*1000</f>
        <v>0</v>
      </c>
      <c r="S53" s="284">
        <f>RawCounts100All!T53/(PropCntd100!S53*S$5*S$6)*1000</f>
        <v>0</v>
      </c>
      <c r="T53" s="284">
        <f>RawCounts100All!U53/(PropCntd100!T53*T$5*T$6)*1000</f>
        <v>0</v>
      </c>
      <c r="U53" s="284">
        <f>RawCounts100All!V53/(PropCntd100!U53*U$5*U$6)*1000</f>
        <v>0</v>
      </c>
      <c r="V53" s="284">
        <f>RawCounts100All!W53/(PropCntd100!V53*V$5*V$6)*1000</f>
        <v>3200.2262443438917</v>
      </c>
      <c r="W53" s="284">
        <f>RawCounts100All!X53/(PropCntd100!W53*W$5*W$6)*1000</f>
        <v>352.65306122448976</v>
      </c>
      <c r="X53" s="284">
        <f>RawCounts100All!Y53/(PropCntd100!X53*X$5*X$6)*1000</f>
        <v>2049.9325236167342</v>
      </c>
      <c r="Y53" s="284">
        <f>RawCounts100All!Z53/(PropCntd100!Y53*Y$5*Y$6)*1000</f>
        <v>0</v>
      </c>
      <c r="Z53" s="284">
        <f>RawCounts100All!AA53/(PropCntd100!Z53*Z$5*Z$6)*1000</f>
        <v>0</v>
      </c>
      <c r="AA53" s="284">
        <f>RawCounts100All!AB53/(PropCntd100!AA53*AA$5*AA$6)*1000</f>
        <v>282.40740740740739</v>
      </c>
      <c r="AB53" s="284">
        <f>RawCounts100All!AC53/(PropCntd100!AB53*AB$5*AB$6)*1000</f>
        <v>0</v>
      </c>
      <c r="AC53" s="284">
        <f>RawCounts100All!AD53/(PropCntd100!AC53*AC$5*AC$6)*1000</f>
        <v>0</v>
      </c>
      <c r="AD53" s="284">
        <f>RawCounts100All!AE53/(PropCntd100!AD53*AD$5*AD$6)*1000</f>
        <v>308.57142857142856</v>
      </c>
      <c r="AE53" s="284">
        <f>RawCounts100All!AF53/(PropCntd100!AE53*AE$5*AE$6)*1000</f>
        <v>354.04255319148939</v>
      </c>
      <c r="AF53" s="284">
        <f>RawCounts100All!AG53/(PropCntd100!AF53*AF$5*AF$6)*1000</f>
        <v>738.81673881673885</v>
      </c>
      <c r="AG53" s="284">
        <f>RawCounts100All!AH53/(PropCntd100!AG53*AG$5*AG$6)*1000</f>
        <v>567.27272727272737</v>
      </c>
      <c r="AH53" s="284">
        <f>RawCounts100All!AI53/(PropCntd100!AH53*AH$5*AH$6)*1000</f>
        <v>135.59322033898306</v>
      </c>
      <c r="AI53" s="284">
        <f>RawCounts100All!AJ53/(PropCntd100!AI53*AI$5*AI$6)*1000</f>
        <v>0</v>
      </c>
      <c r="AJ53" s="284">
        <f>RawCounts100All!AK53/(PropCntd100!AJ53*AJ$5*AJ$6)*1000</f>
        <v>0</v>
      </c>
      <c r="AK53" s="284">
        <f>RawCounts100All!AL53/(PropCntd100!AK53*AK$5*AK$6)*1000</f>
        <v>218.8679245283019</v>
      </c>
      <c r="AL53" s="284">
        <f>RawCounts100All!AM53/(PropCntd100!AL53*AL$5*AL$6)*1000</f>
        <v>0</v>
      </c>
      <c r="AM53" s="284">
        <f>RawCounts100All!AN53/(PropCntd100!AM53*AM$5*AM$6)*1000</f>
        <v>87.142857142857153</v>
      </c>
      <c r="AN53" s="284">
        <f>RawCounts100All!AO53/(PropCntd100!AN53*AN$5*AN$6)*1000</f>
        <v>0</v>
      </c>
      <c r="AO53" s="284">
        <f>RawCounts100All!AP53/(PropCntd100!AO53*AO$5*AO$6)*1000</f>
        <v>0</v>
      </c>
      <c r="AP53" s="284">
        <f>RawCounts100All!AQ53/(PropCntd100!AP53*AP$5*AP$6)*1000</f>
        <v>1174.4156177754944</v>
      </c>
      <c r="AQ53" s="284">
        <f>RawCounts100All!AR53/(PropCntd100!AQ53*AQ$5*AQ$6)*1000</f>
        <v>737.58865248226948</v>
      </c>
      <c r="AR53" s="284">
        <f>RawCounts100All!AS53/(PropCntd100!AR53*AR$5*AR$6)*1000</f>
        <v>0</v>
      </c>
      <c r="AS53" s="284">
        <f>RawCounts100All!AT53/(PropCntd100!AS53*AS$5*AS$6)*1000</f>
        <v>0</v>
      </c>
      <c r="AT53" s="284">
        <f>RawCounts100All!AU53/(PropCntd100!AT53*AT$5*AT$6)*1000</f>
        <v>0</v>
      </c>
      <c r="AU53" s="284">
        <f>RawCounts100All!AV53/(PropCntd100!AU53*AU$5*AU$6)*1000</f>
        <v>396</v>
      </c>
      <c r="AV53" s="284">
        <f>RawCounts100All!AW53/(PropCntd100!AV53*AV$5*AV$6)*1000</f>
        <v>0</v>
      </c>
      <c r="AW53" s="284">
        <f>RawCounts100All!AX53/(PropCntd100!AW53*AW$5*AW$6)*1000</f>
        <v>83.91608391608392</v>
      </c>
      <c r="AX53" s="284">
        <f>RawCounts100All!AY53/(PropCntd100!AX53*AX$5*AX$6)*1000</f>
        <v>484.89795918367344</v>
      </c>
      <c r="AY53" s="284">
        <f>RawCounts100All!AZ53/(PropCntd100!AY53*AY$5*AY$6)*1000</f>
        <v>174.81481481481481</v>
      </c>
      <c r="AZ53" s="284">
        <f>RawCounts100All!BA53/(PropCntd100!AZ53*AZ$5*AZ$6)*1000</f>
        <v>2113.6173767752716</v>
      </c>
      <c r="BA53" s="284">
        <f>RawCounts100All!BB53/(PropCntd100!BA53*BA$5*BA$6)*1000</f>
        <v>0</v>
      </c>
      <c r="BB53" s="284">
        <f>RawCounts100All!BC53/(PropCntd100!BB53*BB$5*BB$6)*1000</f>
        <v>49.512987012987011</v>
      </c>
      <c r="BC53" s="284">
        <f>RawCounts100All!BD53/(PropCntd100!BC53*BC$5*BC$6)*1000</f>
        <v>264.4628099173554</v>
      </c>
      <c r="BD53" s="284">
        <f>RawCounts100All!BE53/(PropCntd100!BD53*BD$5*BD$6)*1000</f>
        <v>198.34710743801656</v>
      </c>
      <c r="BE53" s="284">
        <f>RawCounts100All!BF53/(PropCntd100!BE53*BE$5*BE$6)*1000</f>
        <v>654.54545454545462</v>
      </c>
      <c r="BF53" s="284">
        <f>RawCounts100All!BG53/(PropCntd100!BF53*BF$5*BF$6)*1000</f>
        <v>220.83333333333331</v>
      </c>
      <c r="BG53" s="284">
        <f>RawCounts100All!BH53/(PropCntd100!BG53*BG$5*BG$6)*1000</f>
        <v>176.00000000000003</v>
      </c>
      <c r="BH53" s="284">
        <f>RawCounts100All!BI53/(PropCntd100!BH53*BH$5*BH$6)*1000</f>
        <v>395.29411764705884</v>
      </c>
      <c r="BI53" s="284">
        <f>RawCounts100All!BJ53/(PropCntd100!BI53*BI$5*BI$6)*1000</f>
        <v>0</v>
      </c>
      <c r="BJ53" s="284">
        <f>RawCounts100All!BK53/(PropCntd100!BJ53*BJ$5*BJ$6)*1000</f>
        <v>6608.9117574993879</v>
      </c>
      <c r="BK53" s="284">
        <f>RawCounts100All!BL53/(PropCntd100!BK53*BK$5*BK$6)*1000</f>
        <v>10505.66037735849</v>
      </c>
      <c r="BL53" s="284">
        <f>RawCounts100All!BM53/(PropCntd100!BL53*BL$5*BL$6)*1000</f>
        <v>904.26758938869671</v>
      </c>
      <c r="BM53" s="284">
        <f>RawCounts100All!BN53/(PropCntd100!BM53*BM$5*BM$6)*1000</f>
        <v>2063.7860082304528</v>
      </c>
      <c r="BN53" s="284">
        <f>RawCounts100All!BO53/(PropCntd100!BN53*BN$5*BN$6)*1000</f>
        <v>681.81818181818187</v>
      </c>
      <c r="BO53" s="284">
        <f>RawCounts100All!BP53/(PropCntd100!BO53*BO$5*BO$6)*1000</f>
        <v>4977.0491803278692</v>
      </c>
      <c r="BP53" s="284">
        <f>RawCounts100All!BQ53/(PropCntd100!BP53*BP$5*BP$6)*1000</f>
        <v>0</v>
      </c>
      <c r="BQ53" s="284">
        <f>RawCounts100All!BR53/(PropCntd100!BQ53*BQ$5*BQ$6)*1000</f>
        <v>0</v>
      </c>
      <c r="BR53" s="284">
        <f>RawCounts100All!BS53/(PropCntd100!BR53*BR$5*BR$6)*1000</f>
        <v>9010.6160807518263</v>
      </c>
      <c r="BS53" s="284">
        <f>RawCounts100All!BT53/(PropCntd100!BS53*BS$5*BS$6)*1000</f>
        <v>0</v>
      </c>
      <c r="BT53" s="129"/>
    </row>
    <row r="54" spans="1:72" ht="15" x14ac:dyDescent="0.15">
      <c r="A54" s="104" t="s">
        <v>217</v>
      </c>
      <c r="B54" s="153" t="s">
        <v>519</v>
      </c>
      <c r="C54" s="153"/>
      <c r="D54" s="153" t="s">
        <v>658</v>
      </c>
      <c r="E54" s="153" t="s">
        <v>135</v>
      </c>
      <c r="F54" s="153"/>
      <c r="G54" s="105">
        <v>0.4</v>
      </c>
      <c r="H54" s="106">
        <v>0.7</v>
      </c>
      <c r="I54" s="107">
        <f t="shared" si="2"/>
        <v>32</v>
      </c>
      <c r="J54" s="176">
        <f t="shared" si="2"/>
        <v>56</v>
      </c>
      <c r="K54" s="248"/>
      <c r="L54" s="284">
        <f>RawCounts100All!M54/(PropCntd100!L54*L$5*L$6)*1000</f>
        <v>0</v>
      </c>
      <c r="M54" s="284">
        <f>RawCounts100All!N54/(PropCntd100!M54*M$5*M$6)*1000</f>
        <v>0</v>
      </c>
      <c r="N54" s="284">
        <f>RawCounts100All!O54/(PropCntd100!N54*N$5*N$6)*1000</f>
        <v>0</v>
      </c>
      <c r="O54" s="284">
        <f>RawCounts100All!P54/(PropCntd100!O54*O$5*O$6)*1000</f>
        <v>0</v>
      </c>
      <c r="P54" s="284">
        <f>RawCounts100All!Q54/(PropCntd100!P54*P$5*P$6)*1000</f>
        <v>0</v>
      </c>
      <c r="Q54" s="284">
        <f>RawCounts100All!R54/(PropCntd100!Q54*Q$5*Q$6)*1000</f>
        <v>0</v>
      </c>
      <c r="R54" s="284">
        <f>RawCounts100All!S54/(PropCntd100!R54*R$5*R$6)*1000</f>
        <v>0</v>
      </c>
      <c r="S54" s="284">
        <f>RawCounts100All!T54/(PropCntd100!S54*S$5*S$6)*1000</f>
        <v>0</v>
      </c>
      <c r="T54" s="284">
        <f>RawCounts100All!U54/(PropCntd100!T54*T$5*T$6)*1000</f>
        <v>0</v>
      </c>
      <c r="U54" s="284">
        <f>RawCounts100All!V54/(PropCntd100!U54*U$5*U$6)*1000</f>
        <v>0</v>
      </c>
      <c r="V54" s="284">
        <f>RawCounts100All!W54/(PropCntd100!V54*V$5*V$6)*1000</f>
        <v>0</v>
      </c>
      <c r="W54" s="284">
        <f>RawCounts100All!X54/(PropCntd100!W54*W$5*W$6)*1000</f>
        <v>0</v>
      </c>
      <c r="X54" s="284">
        <f>RawCounts100All!Y54/(PropCntd100!X54*X$5*X$6)*1000</f>
        <v>0</v>
      </c>
      <c r="Y54" s="284">
        <f>RawCounts100All!Z54/(PropCntd100!Y54*Y$5*Y$6)*1000</f>
        <v>0</v>
      </c>
      <c r="Z54" s="284">
        <f>RawCounts100All!AA54/(PropCntd100!Z54*Z$5*Z$6)*1000</f>
        <v>0</v>
      </c>
      <c r="AA54" s="284">
        <f>RawCounts100All!AB54/(PropCntd100!AA54*AA$5*AA$6)*1000</f>
        <v>0</v>
      </c>
      <c r="AB54" s="284">
        <f>RawCounts100All!AC54/(PropCntd100!AB54*AB$5*AB$6)*1000</f>
        <v>0</v>
      </c>
      <c r="AC54" s="284">
        <f>RawCounts100All!AD54/(PropCntd100!AC54*AC$5*AC$6)*1000</f>
        <v>0</v>
      </c>
      <c r="AD54" s="284">
        <f>RawCounts100All!AE54/(PropCntd100!AD54*AD$5*AD$6)*1000</f>
        <v>0</v>
      </c>
      <c r="AE54" s="284">
        <f>RawCounts100All!AF54/(PropCntd100!AE54*AE$5*AE$6)*1000</f>
        <v>0</v>
      </c>
      <c r="AF54" s="284">
        <f>RawCounts100All!AG54/(PropCntd100!AF54*AF$5*AF$6)*1000</f>
        <v>0</v>
      </c>
      <c r="AG54" s="284">
        <f>RawCounts100All!AH54/(PropCntd100!AG54*AG$5*AG$6)*1000</f>
        <v>0</v>
      </c>
      <c r="AH54" s="284">
        <f>RawCounts100All!AI54/(PropCntd100!AH54*AH$5*AH$6)*1000</f>
        <v>0</v>
      </c>
      <c r="AI54" s="284">
        <f>RawCounts100All!AJ54/(PropCntd100!AI54*AI$5*AI$6)*1000</f>
        <v>0</v>
      </c>
      <c r="AJ54" s="284">
        <f>RawCounts100All!AK54/(PropCntd100!AJ54*AJ$5*AJ$6)*1000</f>
        <v>0</v>
      </c>
      <c r="AK54" s="284">
        <f>RawCounts100All!AL54/(PropCntd100!AK54*AK$5*AK$6)*1000</f>
        <v>0</v>
      </c>
      <c r="AL54" s="284">
        <f>RawCounts100All!AM54/(PropCntd100!AL54*AL$5*AL$6)*1000</f>
        <v>0</v>
      </c>
      <c r="AM54" s="284">
        <f>RawCounts100All!AN54/(PropCntd100!AM54*AM$5*AM$6)*1000</f>
        <v>0</v>
      </c>
      <c r="AN54" s="284">
        <f>RawCounts100All!AO54/(PropCntd100!AN54*AN$5*AN$6)*1000</f>
        <v>0</v>
      </c>
      <c r="AO54" s="284">
        <f>RawCounts100All!AP54/(PropCntd100!AO54*AO$5*AO$6)*1000</f>
        <v>0</v>
      </c>
      <c r="AP54" s="284">
        <f>RawCounts100All!AQ54/(PropCntd100!AP54*AP$5*AP$6)*1000</f>
        <v>0</v>
      </c>
      <c r="AQ54" s="284">
        <f>RawCounts100All!AR54/(PropCntd100!AQ54*AQ$5*AQ$6)*1000</f>
        <v>0</v>
      </c>
      <c r="AR54" s="284">
        <f>RawCounts100All!AS54/(PropCntd100!AR54*AR$5*AR$6)*1000</f>
        <v>0</v>
      </c>
      <c r="AS54" s="284">
        <f>RawCounts100All!AT54/(PropCntd100!AS54*AS$5*AS$6)*1000</f>
        <v>0</v>
      </c>
      <c r="AT54" s="284">
        <f>RawCounts100All!AU54/(PropCntd100!AT54*AT$5*AT$6)*1000</f>
        <v>0</v>
      </c>
      <c r="AU54" s="284">
        <f>RawCounts100All!AV54/(PropCntd100!AU54*AU$5*AU$6)*1000</f>
        <v>44.000000000000007</v>
      </c>
      <c r="AV54" s="284">
        <f>RawCounts100All!AW54/(PropCntd100!AV54*AV$5*AV$6)*1000</f>
        <v>0</v>
      </c>
      <c r="AW54" s="284">
        <f>RawCounts100All!AX54/(PropCntd100!AW54*AW$5*AW$6)*1000</f>
        <v>0</v>
      </c>
      <c r="AX54" s="284">
        <f>RawCounts100All!AY54/(PropCntd100!AX54*AX$5*AX$6)*1000</f>
        <v>0</v>
      </c>
      <c r="AY54" s="284">
        <f>RawCounts100All!AZ54/(PropCntd100!AY54*AY$5*AY$6)*1000</f>
        <v>0</v>
      </c>
      <c r="AZ54" s="284">
        <f>RawCounts100All!BA54/(PropCntd100!AZ54*AZ$5*AZ$6)*1000</f>
        <v>0</v>
      </c>
      <c r="BA54" s="284">
        <f>RawCounts100All!BB54/(PropCntd100!BA54*BA$5*BA$6)*1000</f>
        <v>0</v>
      </c>
      <c r="BB54" s="284">
        <f>RawCounts100All!BC54/(PropCntd100!BB54*BB$5*BB$6)*1000</f>
        <v>0</v>
      </c>
      <c r="BC54" s="284">
        <f>RawCounts100All!BD54/(PropCntd100!BC54*BC$5*BC$6)*1000</f>
        <v>0</v>
      </c>
      <c r="BD54" s="284">
        <f>RawCounts100All!BE54/(PropCntd100!BD54*BD$5*BD$6)*1000</f>
        <v>0</v>
      </c>
      <c r="BE54" s="284">
        <f>RawCounts100All!BF54/(PropCntd100!BE54*BE$5*BE$6)*1000</f>
        <v>0</v>
      </c>
      <c r="BF54" s="284">
        <f>RawCounts100All!BG54/(PropCntd100!BF54*BF$5*BF$6)*1000</f>
        <v>0</v>
      </c>
      <c r="BG54" s="284">
        <f>RawCounts100All!BH54/(PropCntd100!BG54*BG$5*BG$6)*1000</f>
        <v>0</v>
      </c>
      <c r="BH54" s="284">
        <f>RawCounts100All!BI54/(PropCntd100!BH54*BH$5*BH$6)*1000</f>
        <v>0</v>
      </c>
      <c r="BI54" s="284">
        <f>RawCounts100All!BJ54/(PropCntd100!BI54*BI$5*BI$6)*1000</f>
        <v>0</v>
      </c>
      <c r="BJ54" s="284">
        <f>RawCounts100All!BK54/(PropCntd100!BJ54*BJ$5*BJ$6)*1000</f>
        <v>101.99291597320018</v>
      </c>
      <c r="BK54" s="284">
        <f>RawCounts100All!BL54/(PropCntd100!BK54*BK$5*BK$6)*1000</f>
        <v>0</v>
      </c>
      <c r="BL54" s="284">
        <f>RawCounts100All!BM54/(PropCntd100!BL54*BL$5*BL$6)*1000</f>
        <v>0</v>
      </c>
      <c r="BM54" s="284">
        <f>RawCounts100All!BN54/(PropCntd100!BM54*BM$5*BM$6)*1000</f>
        <v>242.79835390946502</v>
      </c>
      <c r="BN54" s="284">
        <f>RawCounts100All!BO54/(PropCntd100!BN54*BN$5*BN$6)*1000</f>
        <v>0</v>
      </c>
      <c r="BO54" s="284">
        <f>RawCounts100All!BP54/(PropCntd100!BO54*BO$5*BO$6)*1000</f>
        <v>144.26229508196721</v>
      </c>
      <c r="BP54" s="284">
        <f>RawCounts100All!BQ54/(PropCntd100!BP54*BP$5*BP$6)*1000</f>
        <v>72.316384180790962</v>
      </c>
      <c r="BQ54" s="284">
        <f>RawCounts100All!BR54/(PropCntd100!BQ54*BQ$5*BQ$6)*1000</f>
        <v>328.30188679245282</v>
      </c>
      <c r="BR54" s="284">
        <f>RawCounts100All!BS54/(PropCntd100!BR54*BR$5*BR$6)*1000</f>
        <v>0</v>
      </c>
      <c r="BS54" s="284">
        <f>RawCounts100All!BT54/(PropCntd100!BS54*BS$5*BS$6)*1000</f>
        <v>0</v>
      </c>
      <c r="BT54" s="129"/>
    </row>
    <row r="55" spans="1:72" ht="15" x14ac:dyDescent="0.15">
      <c r="A55" s="104" t="s">
        <v>219</v>
      </c>
      <c r="B55" s="153" t="s">
        <v>519</v>
      </c>
      <c r="C55" s="153"/>
      <c r="D55" s="153" t="s">
        <v>660</v>
      </c>
      <c r="E55" s="153" t="s">
        <v>135</v>
      </c>
      <c r="F55" s="153"/>
      <c r="G55" s="105">
        <v>0.6</v>
      </c>
      <c r="H55" s="106">
        <v>0.8</v>
      </c>
      <c r="I55" s="107">
        <f t="shared" si="2"/>
        <v>48</v>
      </c>
      <c r="J55" s="176">
        <f t="shared" si="2"/>
        <v>64</v>
      </c>
      <c r="K55" s="248"/>
      <c r="L55" s="284">
        <f>RawCounts100All!M55/(PropCntd100!L55*L$5*L$6)*1000</f>
        <v>0</v>
      </c>
      <c r="M55" s="284">
        <f>RawCounts100All!N55/(PropCntd100!M55*M$5*M$6)*1000</f>
        <v>0</v>
      </c>
      <c r="N55" s="284">
        <f>RawCounts100All!O55/(PropCntd100!N55*N$5*N$6)*1000</f>
        <v>0</v>
      </c>
      <c r="O55" s="284">
        <f>RawCounts100All!P55/(PropCntd100!O55*O$5*O$6)*1000</f>
        <v>0</v>
      </c>
      <c r="P55" s="284">
        <f>RawCounts100All!Q55/(PropCntd100!P55*P$5*P$6)*1000</f>
        <v>0</v>
      </c>
      <c r="Q55" s="284">
        <f>RawCounts100All!R55/(PropCntd100!Q55*Q$5*Q$6)*1000</f>
        <v>0</v>
      </c>
      <c r="R55" s="284">
        <f>RawCounts100All!S55/(PropCntd100!R55*R$5*R$6)*1000</f>
        <v>0</v>
      </c>
      <c r="S55" s="284">
        <f>RawCounts100All!T55/(PropCntd100!S55*S$5*S$6)*1000</f>
        <v>0</v>
      </c>
      <c r="T55" s="284">
        <f>RawCounts100All!U55/(PropCntd100!T55*T$5*T$6)*1000</f>
        <v>0</v>
      </c>
      <c r="U55" s="284">
        <f>RawCounts100All!V55/(PropCntd100!U55*U$5*U$6)*1000</f>
        <v>0</v>
      </c>
      <c r="V55" s="284">
        <f>RawCounts100All!W55/(PropCntd100!V55*V$5*V$6)*1000</f>
        <v>0</v>
      </c>
      <c r="W55" s="284">
        <f>RawCounts100All!X55/(PropCntd100!W55*W$5*W$6)*1000</f>
        <v>0</v>
      </c>
      <c r="X55" s="284">
        <f>RawCounts100All!Y55/(PropCntd100!X55*X$5*X$6)*1000</f>
        <v>0</v>
      </c>
      <c r="Y55" s="284">
        <f>RawCounts100All!Z55/(PropCntd100!Y55*Y$5*Y$6)*1000</f>
        <v>0</v>
      </c>
      <c r="Z55" s="284">
        <f>RawCounts100All!AA55/(PropCntd100!Z55*Z$5*Z$6)*1000</f>
        <v>0</v>
      </c>
      <c r="AA55" s="284">
        <f>RawCounts100All!AB55/(PropCntd100!AA55*AA$5*AA$6)*1000</f>
        <v>0</v>
      </c>
      <c r="AB55" s="284">
        <f>RawCounts100All!AC55/(PropCntd100!AB55*AB$5*AB$6)*1000</f>
        <v>0</v>
      </c>
      <c r="AC55" s="284">
        <f>RawCounts100All!AD55/(PropCntd100!AC55*AC$5*AC$6)*1000</f>
        <v>42.642140468227424</v>
      </c>
      <c r="AD55" s="284">
        <f>RawCounts100All!AE55/(PropCntd100!AD55*AD$5*AD$6)*1000</f>
        <v>0</v>
      </c>
      <c r="AE55" s="284">
        <f>RawCounts100All!AF55/(PropCntd100!AE55*AE$5*AE$6)*1000</f>
        <v>0</v>
      </c>
      <c r="AF55" s="284">
        <f>RawCounts100All!AG55/(PropCntd100!AF55*AF$5*AF$6)*1000</f>
        <v>123.13612313612315</v>
      </c>
      <c r="AG55" s="284">
        <f>RawCounts100All!AH55/(PropCntd100!AG55*AG$5*AG$6)*1000</f>
        <v>0</v>
      </c>
      <c r="AH55" s="284">
        <f>RawCounts100All!AI55/(PropCntd100!AH55*AH$5*AH$6)*1000</f>
        <v>0</v>
      </c>
      <c r="AI55" s="284">
        <f>RawCounts100All!AJ55/(PropCntd100!AI55*AI$5*AI$6)*1000</f>
        <v>0</v>
      </c>
      <c r="AJ55" s="284">
        <f>RawCounts100All!AK55/(PropCntd100!AJ55*AJ$5*AJ$6)*1000</f>
        <v>0</v>
      </c>
      <c r="AK55" s="284">
        <f>RawCounts100All!AL55/(PropCntd100!AK55*AK$5*AK$6)*1000</f>
        <v>0</v>
      </c>
      <c r="AL55" s="284">
        <f>RawCounts100All!AM55/(PropCntd100!AL55*AL$5*AL$6)*1000</f>
        <v>0</v>
      </c>
      <c r="AM55" s="284">
        <f>RawCounts100All!AN55/(PropCntd100!AM55*AM$5*AM$6)*1000</f>
        <v>0</v>
      </c>
      <c r="AN55" s="284">
        <f>RawCounts100All!AO55/(PropCntd100!AN55*AN$5*AN$6)*1000</f>
        <v>0</v>
      </c>
      <c r="AO55" s="284">
        <f>RawCounts100All!AP55/(PropCntd100!AO55*AO$5*AO$6)*1000</f>
        <v>0</v>
      </c>
      <c r="AP55" s="284">
        <f>RawCounts100All!AQ55/(PropCntd100!AP55*AP$5*AP$6)*1000</f>
        <v>0</v>
      </c>
      <c r="AQ55" s="284">
        <f>RawCounts100All!AR55/(PropCntd100!AQ55*AQ$5*AQ$6)*1000</f>
        <v>0</v>
      </c>
      <c r="AR55" s="284">
        <f>RawCounts100All!AS55/(PropCntd100!AR55*AR$5*AR$6)*1000</f>
        <v>0</v>
      </c>
      <c r="AS55" s="284">
        <f>RawCounts100All!AT55/(PropCntd100!AS55*AS$5*AS$6)*1000</f>
        <v>0</v>
      </c>
      <c r="AT55" s="284">
        <f>RawCounts100All!AU55/(PropCntd100!AT55*AT$5*AT$6)*1000</f>
        <v>0</v>
      </c>
      <c r="AU55" s="284">
        <f>RawCounts100All!AV55/(PropCntd100!AU55*AU$5*AU$6)*1000</f>
        <v>0</v>
      </c>
      <c r="AV55" s="284">
        <f>RawCounts100All!AW55/(PropCntd100!AV55*AV$5*AV$6)*1000</f>
        <v>0</v>
      </c>
      <c r="AW55" s="284">
        <f>RawCounts100All!AX55/(PropCntd100!AW55*AW$5*AW$6)*1000</f>
        <v>0</v>
      </c>
      <c r="AX55" s="284">
        <f>RawCounts100All!AY55/(PropCntd100!AX55*AX$5*AX$6)*1000</f>
        <v>0</v>
      </c>
      <c r="AY55" s="284">
        <f>RawCounts100All!AZ55/(PropCntd100!AY55*AY$5*AY$6)*1000</f>
        <v>0</v>
      </c>
      <c r="AZ55" s="284">
        <f>RawCounts100All!BA55/(PropCntd100!AZ55*AZ$5*AZ$6)*1000</f>
        <v>0</v>
      </c>
      <c r="BA55" s="284">
        <f>RawCounts100All!BB55/(PropCntd100!BA55*BA$5*BA$6)*1000</f>
        <v>0</v>
      </c>
      <c r="BB55" s="284">
        <f>RawCounts100All!BC55/(PropCntd100!BB55*BB$5*BB$6)*1000</f>
        <v>0</v>
      </c>
      <c r="BC55" s="284">
        <f>RawCounts100All!BD55/(PropCntd100!BC55*BC$5*BC$6)*1000</f>
        <v>0</v>
      </c>
      <c r="BD55" s="284">
        <f>RawCounts100All!BE55/(PropCntd100!BD55*BD$5*BD$6)*1000</f>
        <v>0</v>
      </c>
      <c r="BE55" s="284">
        <f>RawCounts100All!BF55/(PropCntd100!BE55*BE$5*BE$6)*1000</f>
        <v>0</v>
      </c>
      <c r="BF55" s="284">
        <f>RawCounts100All!BG55/(PropCntd100!BF55*BF$5*BF$6)*1000</f>
        <v>0</v>
      </c>
      <c r="BG55" s="284">
        <f>RawCounts100All!BH55/(PropCntd100!BG55*BG$5*BG$6)*1000</f>
        <v>0</v>
      </c>
      <c r="BH55" s="284">
        <f>RawCounts100All!BI55/(PropCntd100!BH55*BH$5*BH$6)*1000</f>
        <v>0</v>
      </c>
      <c r="BI55" s="284">
        <f>RawCounts100All!BJ55/(PropCntd100!BI55*BI$5*BI$6)*1000</f>
        <v>0</v>
      </c>
      <c r="BJ55" s="284">
        <f>RawCounts100All!BK55/(PropCntd100!BJ55*BJ$5*BJ$6)*1000</f>
        <v>0</v>
      </c>
      <c r="BK55" s="284">
        <f>RawCounts100All!BL55/(PropCntd100!BK55*BK$5*BK$6)*1000</f>
        <v>437.73584905660374</v>
      </c>
      <c r="BL55" s="284">
        <f>RawCounts100All!BM55/(PropCntd100!BL55*BL$5*BL$6)*1000</f>
        <v>0</v>
      </c>
      <c r="BM55" s="284">
        <f>RawCounts100All!BN55/(PropCntd100!BM55*BM$5*BM$6)*1000</f>
        <v>0</v>
      </c>
      <c r="BN55" s="284">
        <f>RawCounts100All!BO55/(PropCntd100!BN55*BN$5*BN$6)*1000</f>
        <v>0</v>
      </c>
      <c r="BO55" s="284">
        <f>RawCounts100All!BP55/(PropCntd100!BO55*BO$5*BO$6)*1000</f>
        <v>0</v>
      </c>
      <c r="BP55" s="284">
        <f>RawCounts100All!BQ55/(PropCntd100!BP55*BP$5*BP$6)*1000</f>
        <v>0</v>
      </c>
      <c r="BQ55" s="284">
        <f>RawCounts100All!BR55/(PropCntd100!BQ55*BQ$5*BQ$6)*1000</f>
        <v>0</v>
      </c>
      <c r="BR55" s="284">
        <f>RawCounts100All!BS55/(PropCntd100!BR55*BR$5*BR$6)*1000</f>
        <v>0</v>
      </c>
      <c r="BS55" s="284">
        <f>RawCounts100All!BT55/(PropCntd100!BS55*BS$5*BS$6)*1000</f>
        <v>0</v>
      </c>
      <c r="BT55" s="129"/>
    </row>
    <row r="56" spans="1:72" ht="15" x14ac:dyDescent="0.15">
      <c r="A56" s="104" t="s">
        <v>220</v>
      </c>
      <c r="B56" s="153" t="s">
        <v>519</v>
      </c>
      <c r="C56" s="153"/>
      <c r="D56" s="153" t="s">
        <v>661</v>
      </c>
      <c r="E56" s="153" t="s">
        <v>135</v>
      </c>
      <c r="F56" s="153"/>
      <c r="G56" s="105">
        <v>0.7</v>
      </c>
      <c r="H56" s="106">
        <v>1.2</v>
      </c>
      <c r="I56" s="107">
        <f t="shared" si="2"/>
        <v>56</v>
      </c>
      <c r="J56" s="178">
        <f t="shared" si="2"/>
        <v>96</v>
      </c>
      <c r="K56" s="251"/>
      <c r="L56" s="284">
        <f>RawCounts100All!M56/(PropCntd100!L56*L$5*L$6)*1000</f>
        <v>0</v>
      </c>
      <c r="M56" s="284">
        <f>RawCounts100All!N56/(PropCntd100!M56*M$5*M$6)*1000</f>
        <v>43.703703703703702</v>
      </c>
      <c r="N56" s="284">
        <f>RawCounts100All!O56/(PropCntd100!N56*N$5*N$6)*1000</f>
        <v>0</v>
      </c>
      <c r="O56" s="284">
        <f>RawCounts100All!P56/(PropCntd100!O56*O$5*O$6)*1000</f>
        <v>0</v>
      </c>
      <c r="P56" s="284">
        <f>RawCounts100All!Q56/(PropCntd100!P56*P$5*P$6)*1000</f>
        <v>0</v>
      </c>
      <c r="Q56" s="284">
        <f>RawCounts100All!R56/(PropCntd100!Q56*Q$5*Q$6)*1000</f>
        <v>0</v>
      </c>
      <c r="R56" s="284">
        <f>RawCounts100All!S56/(PropCntd100!R56*R$5*R$6)*1000</f>
        <v>0</v>
      </c>
      <c r="S56" s="284">
        <f>RawCounts100All!T56/(PropCntd100!S56*S$5*S$6)*1000</f>
        <v>0</v>
      </c>
      <c r="T56" s="284">
        <f>RawCounts100All!U56/(PropCntd100!T56*T$5*T$6)*1000</f>
        <v>0</v>
      </c>
      <c r="U56" s="284">
        <f>RawCounts100All!V56/(PropCntd100!U56*U$5*U$6)*1000</f>
        <v>0</v>
      </c>
      <c r="V56" s="284">
        <f>RawCounts100All!W56/(PropCntd100!V56*V$5*V$6)*1000</f>
        <v>0</v>
      </c>
      <c r="W56" s="284">
        <f>RawCounts100All!X56/(PropCntd100!W56*W$5*W$6)*1000</f>
        <v>0</v>
      </c>
      <c r="X56" s="284">
        <f>RawCounts100All!Y56/(PropCntd100!X56*X$5*X$6)*1000</f>
        <v>0</v>
      </c>
      <c r="Y56" s="284">
        <f>RawCounts100All!Z56/(PropCntd100!Y56*Y$5*Y$6)*1000</f>
        <v>0</v>
      </c>
      <c r="Z56" s="284">
        <f>RawCounts100All!AA56/(PropCntd100!Z56*Z$5*Z$6)*1000</f>
        <v>0</v>
      </c>
      <c r="AA56" s="284">
        <f>RawCounts100All!AB56/(PropCntd100!AA56*AA$5*AA$6)*1000</f>
        <v>0</v>
      </c>
      <c r="AB56" s="284">
        <f>RawCounts100All!AC56/(PropCntd100!AB56*AB$5*AB$6)*1000</f>
        <v>0</v>
      </c>
      <c r="AC56" s="284">
        <f>RawCounts100All!AD56/(PropCntd100!AC56*AC$5*AC$6)*1000</f>
        <v>0</v>
      </c>
      <c r="AD56" s="284">
        <f>RawCounts100All!AE56/(PropCntd100!AD56*AD$5*AD$6)*1000</f>
        <v>0</v>
      </c>
      <c r="AE56" s="284">
        <f>RawCounts100All!AF56/(PropCntd100!AE56*AE$5*AE$6)*1000</f>
        <v>0</v>
      </c>
      <c r="AF56" s="284">
        <f>RawCounts100All!AG56/(PropCntd100!AF56*AF$5*AF$6)*1000</f>
        <v>0</v>
      </c>
      <c r="AG56" s="284">
        <f>RawCounts100All!AH56/(PropCntd100!AG56*AG$5*AG$6)*1000</f>
        <v>0</v>
      </c>
      <c r="AH56" s="284">
        <f>RawCounts100All!AI56/(PropCntd100!AH56*AH$5*AH$6)*1000</f>
        <v>0</v>
      </c>
      <c r="AI56" s="284">
        <f>RawCounts100All!AJ56/(PropCntd100!AI56*AI$5*AI$6)*1000</f>
        <v>0</v>
      </c>
      <c r="AJ56" s="284">
        <f>RawCounts100All!AK56/(PropCntd100!AJ56*AJ$5*AJ$6)*1000</f>
        <v>0</v>
      </c>
      <c r="AK56" s="284">
        <f>RawCounts100All!AL56/(PropCntd100!AK56*AK$5*AK$6)*1000</f>
        <v>0</v>
      </c>
      <c r="AL56" s="284">
        <f>RawCounts100All!AM56/(PropCntd100!AL56*AL$5*AL$6)*1000</f>
        <v>0</v>
      </c>
      <c r="AM56" s="284">
        <f>RawCounts100All!AN56/(PropCntd100!AM56*AM$5*AM$6)*1000</f>
        <v>0</v>
      </c>
      <c r="AN56" s="284">
        <f>RawCounts100All!AO56/(PropCntd100!AN56*AN$5*AN$6)*1000</f>
        <v>0</v>
      </c>
      <c r="AO56" s="284">
        <f>RawCounts100All!AP56/(PropCntd100!AO56*AO$5*AO$6)*1000</f>
        <v>0</v>
      </c>
      <c r="AP56" s="284">
        <f>RawCounts100All!AQ56/(PropCntd100!AP56*AP$5*AP$6)*1000</f>
        <v>0</v>
      </c>
      <c r="AQ56" s="284">
        <f>RawCounts100All!AR56/(PropCntd100!AQ56*AQ$5*AQ$6)*1000</f>
        <v>0</v>
      </c>
      <c r="AR56" s="284">
        <f>RawCounts100All!AS56/(PropCntd100!AR56*AR$5*AR$6)*1000</f>
        <v>0</v>
      </c>
      <c r="AS56" s="284">
        <f>RawCounts100All!AT56/(PropCntd100!AS56*AS$5*AS$6)*1000</f>
        <v>0</v>
      </c>
      <c r="AT56" s="284">
        <f>RawCounts100All!AU56/(PropCntd100!AT56*AT$5*AT$6)*1000</f>
        <v>0</v>
      </c>
      <c r="AU56" s="284">
        <f>RawCounts100All!AV56/(PropCntd100!AU56*AU$5*AU$6)*1000</f>
        <v>0</v>
      </c>
      <c r="AV56" s="284">
        <f>RawCounts100All!AW56/(PropCntd100!AV56*AV$5*AV$6)*1000</f>
        <v>0</v>
      </c>
      <c r="AW56" s="284">
        <f>RawCounts100All!AX56/(PropCntd100!AW56*AW$5*AW$6)*1000</f>
        <v>0</v>
      </c>
      <c r="AX56" s="284">
        <f>RawCounts100All!AY56/(PropCntd100!AX56*AX$5*AX$6)*1000</f>
        <v>0</v>
      </c>
      <c r="AY56" s="284">
        <f>RawCounts100All!AZ56/(PropCntd100!AY56*AY$5*AY$6)*1000</f>
        <v>0</v>
      </c>
      <c r="AZ56" s="284">
        <f>RawCounts100All!BA56/(PropCntd100!AZ56*AZ$5*AZ$6)*1000</f>
        <v>0</v>
      </c>
      <c r="BA56" s="284">
        <f>RawCounts100All!BB56/(PropCntd100!BA56*BA$5*BA$6)*1000</f>
        <v>0</v>
      </c>
      <c r="BB56" s="284">
        <f>RawCounts100All!BC56/(PropCntd100!BB56*BB$5*BB$6)*1000</f>
        <v>0</v>
      </c>
      <c r="BC56" s="284">
        <f>RawCounts100All!BD56/(PropCntd100!BC56*BC$5*BC$6)*1000</f>
        <v>0</v>
      </c>
      <c r="BD56" s="284">
        <f>RawCounts100All!BE56/(PropCntd100!BD56*BD$5*BD$6)*1000</f>
        <v>0</v>
      </c>
      <c r="BE56" s="284">
        <f>RawCounts100All!BF56/(PropCntd100!BE56*BE$5*BE$6)*1000</f>
        <v>0</v>
      </c>
      <c r="BF56" s="284">
        <f>RawCounts100All!BG56/(PropCntd100!BF56*BF$5*BF$6)*1000</f>
        <v>0</v>
      </c>
      <c r="BG56" s="284">
        <f>RawCounts100All!BH56/(PropCntd100!BG56*BG$5*BG$6)*1000</f>
        <v>0</v>
      </c>
      <c r="BH56" s="284">
        <f>RawCounts100All!BI56/(PropCntd100!BH56*BH$5*BH$6)*1000</f>
        <v>0</v>
      </c>
      <c r="BI56" s="284">
        <f>RawCounts100All!BJ56/(PropCntd100!BI56*BI$5*BI$6)*1000</f>
        <v>0</v>
      </c>
      <c r="BJ56" s="284">
        <f>RawCounts100All!BK56/(PropCntd100!BJ56*BJ$5*BJ$6)*1000</f>
        <v>101.99291597320018</v>
      </c>
      <c r="BK56" s="284">
        <f>RawCounts100All!BL56/(PropCntd100!BK56*BK$5*BK$6)*1000</f>
        <v>0</v>
      </c>
      <c r="BL56" s="284">
        <f>RawCounts100All!BM56/(PropCntd100!BL56*BL$5*BL$6)*1000</f>
        <v>0</v>
      </c>
      <c r="BM56" s="284">
        <f>RawCounts100All!BN56/(PropCntd100!BM56*BM$5*BM$6)*1000</f>
        <v>0</v>
      </c>
      <c r="BN56" s="284">
        <f>RawCounts100All!BO56/(PropCntd100!BN56*BN$5*BN$6)*1000</f>
        <v>0</v>
      </c>
      <c r="BO56" s="284">
        <f>RawCounts100All!BP56/(PropCntd100!BO56*BO$5*BO$6)*1000</f>
        <v>0</v>
      </c>
      <c r="BP56" s="284">
        <f>RawCounts100All!BQ56/(PropCntd100!BP56*BP$5*BP$6)*1000</f>
        <v>0</v>
      </c>
      <c r="BQ56" s="284">
        <f>RawCounts100All!BR56/(PropCntd100!BQ56*BQ$5*BQ$6)*1000</f>
        <v>0</v>
      </c>
      <c r="BR56" s="284">
        <f>RawCounts100All!BS56/(PropCntd100!BR56*BR$5*BR$6)*1000</f>
        <v>0</v>
      </c>
      <c r="BS56" s="284">
        <f>RawCounts100All!BT56/(PropCntd100!BS56*BS$5*BS$6)*1000</f>
        <v>0</v>
      </c>
      <c r="BT56" s="129"/>
    </row>
    <row r="57" spans="1:72" ht="15" x14ac:dyDescent="0.15">
      <c r="A57" s="104" t="s">
        <v>221</v>
      </c>
      <c r="B57" s="153" t="s">
        <v>519</v>
      </c>
      <c r="C57" s="153"/>
      <c r="D57" s="153" t="s">
        <v>662</v>
      </c>
      <c r="E57" s="153" t="s">
        <v>135</v>
      </c>
      <c r="F57" s="153"/>
      <c r="G57" s="105">
        <v>0.7</v>
      </c>
      <c r="H57" s="106">
        <v>1.5</v>
      </c>
      <c r="I57" s="107">
        <f t="shared" si="2"/>
        <v>56</v>
      </c>
      <c r="J57" s="176">
        <f t="shared" si="2"/>
        <v>120</v>
      </c>
      <c r="K57" s="248"/>
      <c r="L57" s="284">
        <f>RawCounts100All!M57/(PropCntd100!L57*L$5*L$6)*1000</f>
        <v>0</v>
      </c>
      <c r="M57" s="284">
        <f>RawCounts100All!N57/(PropCntd100!M57*M$5*M$6)*1000</f>
        <v>0</v>
      </c>
      <c r="N57" s="284">
        <f>RawCounts100All!O57/(PropCntd100!N57*N$5*N$6)*1000</f>
        <v>0</v>
      </c>
      <c r="O57" s="284">
        <f>RawCounts100All!P57/(PropCntd100!O57*O$5*O$6)*1000</f>
        <v>0</v>
      </c>
      <c r="P57" s="284">
        <f>RawCounts100All!Q57/(PropCntd100!P57*P$5*P$6)*1000</f>
        <v>0</v>
      </c>
      <c r="Q57" s="284">
        <f>RawCounts100All!R57/(PropCntd100!Q57*Q$5*Q$6)*1000</f>
        <v>0</v>
      </c>
      <c r="R57" s="284">
        <f>RawCounts100All!S57/(PropCntd100!R57*R$5*R$6)*1000</f>
        <v>0</v>
      </c>
      <c r="S57" s="284">
        <f>RawCounts100All!T57/(PropCntd100!S57*S$5*S$6)*1000</f>
        <v>0</v>
      </c>
      <c r="T57" s="284">
        <f>RawCounts100All!U57/(PropCntd100!T57*T$5*T$6)*1000</f>
        <v>0</v>
      </c>
      <c r="U57" s="284">
        <f>RawCounts100All!V57/(PropCntd100!U57*U$5*U$6)*1000</f>
        <v>0</v>
      </c>
      <c r="V57" s="284">
        <f>RawCounts100All!W57/(PropCntd100!V57*V$5*V$6)*1000</f>
        <v>0</v>
      </c>
      <c r="W57" s="284">
        <f>RawCounts100All!X57/(PropCntd100!W57*W$5*W$6)*1000</f>
        <v>0</v>
      </c>
      <c r="X57" s="284">
        <f>RawCounts100All!Y57/(PropCntd100!X57*X$5*X$6)*1000</f>
        <v>0</v>
      </c>
      <c r="Y57" s="284">
        <f>RawCounts100All!Z57/(PropCntd100!Y57*Y$5*Y$6)*1000</f>
        <v>0</v>
      </c>
      <c r="Z57" s="284">
        <f>RawCounts100All!AA57/(PropCntd100!Z57*Z$5*Z$6)*1000</f>
        <v>0</v>
      </c>
      <c r="AA57" s="284">
        <f>RawCounts100All!AB57/(PropCntd100!AA57*AA$5*AA$6)*1000</f>
        <v>0</v>
      </c>
      <c r="AB57" s="284">
        <f>RawCounts100All!AC57/(PropCntd100!AB57*AB$5*AB$6)*1000</f>
        <v>0</v>
      </c>
      <c r="AC57" s="284">
        <f>RawCounts100All!AD57/(PropCntd100!AC57*AC$5*AC$6)*1000</f>
        <v>0</v>
      </c>
      <c r="AD57" s="284">
        <f>RawCounts100All!AE57/(PropCntd100!AD57*AD$5*AD$6)*1000</f>
        <v>0</v>
      </c>
      <c r="AE57" s="284">
        <f>RawCounts100All!AF57/(PropCntd100!AE57*AE$5*AE$6)*1000</f>
        <v>44.255319148936174</v>
      </c>
      <c r="AF57" s="284">
        <f>RawCounts100All!AG57/(PropCntd100!AF57*AF$5*AF$6)*1000</f>
        <v>0</v>
      </c>
      <c r="AG57" s="284">
        <f>RawCounts100All!AH57/(PropCntd100!AG57*AG$5*AG$6)*1000</f>
        <v>0</v>
      </c>
      <c r="AH57" s="284">
        <f>RawCounts100All!AI57/(PropCntd100!AH57*AH$5*AH$6)*1000</f>
        <v>0</v>
      </c>
      <c r="AI57" s="284">
        <f>RawCounts100All!AJ57/(PropCntd100!AI57*AI$5*AI$6)*1000</f>
        <v>0</v>
      </c>
      <c r="AJ57" s="284">
        <f>RawCounts100All!AK57/(PropCntd100!AJ57*AJ$5*AJ$6)*1000</f>
        <v>0</v>
      </c>
      <c r="AK57" s="284">
        <f>RawCounts100All!AL57/(PropCntd100!AK57*AK$5*AK$6)*1000</f>
        <v>0</v>
      </c>
      <c r="AL57" s="284">
        <f>RawCounts100All!AM57/(PropCntd100!AL57*AL$5*AL$6)*1000</f>
        <v>0</v>
      </c>
      <c r="AM57" s="284">
        <f>RawCounts100All!AN57/(PropCntd100!AM57*AM$5*AM$6)*1000</f>
        <v>0</v>
      </c>
      <c r="AN57" s="284">
        <f>RawCounts100All!AO57/(PropCntd100!AN57*AN$5*AN$6)*1000</f>
        <v>0</v>
      </c>
      <c r="AO57" s="284">
        <f>RawCounts100All!AP57/(PropCntd100!AO57*AO$5*AO$6)*1000</f>
        <v>0</v>
      </c>
      <c r="AP57" s="284">
        <f>RawCounts100All!AQ57/(PropCntd100!AP57*AP$5*AP$6)*1000</f>
        <v>0</v>
      </c>
      <c r="AQ57" s="284">
        <f>RawCounts100All!AR57/(PropCntd100!AQ57*AQ$5*AQ$6)*1000</f>
        <v>0</v>
      </c>
      <c r="AR57" s="284">
        <f>RawCounts100All!AS57/(PropCntd100!AR57*AR$5*AR$6)*1000</f>
        <v>0</v>
      </c>
      <c r="AS57" s="284">
        <f>RawCounts100All!AT57/(PropCntd100!AS57*AS$5*AS$6)*1000</f>
        <v>0</v>
      </c>
      <c r="AT57" s="284">
        <f>RawCounts100All!AU57/(PropCntd100!AT57*AT$5*AT$6)*1000</f>
        <v>0</v>
      </c>
      <c r="AU57" s="284">
        <f>RawCounts100All!AV57/(PropCntd100!AU57*AU$5*AU$6)*1000</f>
        <v>0</v>
      </c>
      <c r="AV57" s="284">
        <f>RawCounts100All!AW57/(PropCntd100!AV57*AV$5*AV$6)*1000</f>
        <v>0</v>
      </c>
      <c r="AW57" s="284">
        <f>RawCounts100All!AX57/(PropCntd100!AW57*AW$5*AW$6)*1000</f>
        <v>0</v>
      </c>
      <c r="AX57" s="284">
        <f>RawCounts100All!AY57/(PropCntd100!AX57*AX$5*AX$6)*1000</f>
        <v>0</v>
      </c>
      <c r="AY57" s="284">
        <f>RawCounts100All!AZ57/(PropCntd100!AY57*AY$5*AY$6)*1000</f>
        <v>0</v>
      </c>
      <c r="AZ57" s="284">
        <f>RawCounts100All!BA57/(PropCntd100!AZ57*AZ$5*AZ$6)*1000</f>
        <v>0</v>
      </c>
      <c r="BA57" s="284">
        <f>RawCounts100All!BB57/(PropCntd100!BA57*BA$5*BA$6)*1000</f>
        <v>0</v>
      </c>
      <c r="BB57" s="284">
        <f>RawCounts100All!BC57/(PropCntd100!BB57*BB$5*BB$6)*1000</f>
        <v>0</v>
      </c>
      <c r="BC57" s="284">
        <f>RawCounts100All!BD57/(PropCntd100!BC57*BC$5*BC$6)*1000</f>
        <v>0</v>
      </c>
      <c r="BD57" s="284">
        <f>RawCounts100All!BE57/(PropCntd100!BD57*BD$5*BD$6)*1000</f>
        <v>0</v>
      </c>
      <c r="BE57" s="284">
        <f>RawCounts100All!BF57/(PropCntd100!BE57*BE$5*BE$6)*1000</f>
        <v>0</v>
      </c>
      <c r="BF57" s="284">
        <f>RawCounts100All!BG57/(PropCntd100!BF57*BF$5*BF$6)*1000</f>
        <v>0</v>
      </c>
      <c r="BG57" s="284">
        <f>RawCounts100All!BH57/(PropCntd100!BG57*BG$5*BG$6)*1000</f>
        <v>0</v>
      </c>
      <c r="BH57" s="284">
        <f>RawCounts100All!BI57/(PropCntd100!BH57*BH$5*BH$6)*1000</f>
        <v>0</v>
      </c>
      <c r="BI57" s="284">
        <f>RawCounts100All!BJ57/(PropCntd100!BI57*BI$5*BI$6)*1000</f>
        <v>0</v>
      </c>
      <c r="BJ57" s="284">
        <f>RawCounts100All!BK57/(PropCntd100!BJ57*BJ$5*BJ$6)*1000</f>
        <v>0</v>
      </c>
      <c r="BK57" s="284">
        <f>RawCounts100All!BL57/(PropCntd100!BK57*BK$5*BK$6)*1000</f>
        <v>0</v>
      </c>
      <c r="BL57" s="284">
        <f>RawCounts100All!BM57/(PropCntd100!BL57*BL$5*BL$6)*1000</f>
        <v>0</v>
      </c>
      <c r="BM57" s="284">
        <f>RawCounts100All!BN57/(PropCntd100!BM57*BM$5*BM$6)*1000</f>
        <v>0</v>
      </c>
      <c r="BN57" s="284">
        <f>RawCounts100All!BO57/(PropCntd100!BN57*BN$5*BN$6)*1000</f>
        <v>0</v>
      </c>
      <c r="BO57" s="284">
        <f>RawCounts100All!BP57/(PropCntd100!BO57*BO$5*BO$6)*1000</f>
        <v>0</v>
      </c>
      <c r="BP57" s="284">
        <f>RawCounts100All!BQ57/(PropCntd100!BP57*BP$5*BP$6)*1000</f>
        <v>0</v>
      </c>
      <c r="BQ57" s="284">
        <f>RawCounts100All!BR57/(PropCntd100!BQ57*BQ$5*BQ$6)*1000</f>
        <v>0</v>
      </c>
      <c r="BR57" s="284">
        <f>RawCounts100All!BS57/(PropCntd100!BR57*BR$5*BR$6)*1000</f>
        <v>0</v>
      </c>
      <c r="BS57" s="284">
        <f>RawCounts100All!BT57/(PropCntd100!BS57*BS$5*BS$6)*1000</f>
        <v>0</v>
      </c>
      <c r="BT57" s="129"/>
    </row>
    <row r="58" spans="1:72" ht="15" x14ac:dyDescent="0.15">
      <c r="A58" s="104" t="s">
        <v>222</v>
      </c>
      <c r="B58" s="153" t="s">
        <v>519</v>
      </c>
      <c r="C58" s="153"/>
      <c r="D58" s="153" t="s">
        <v>663</v>
      </c>
      <c r="E58" s="153" t="s">
        <v>135</v>
      </c>
      <c r="F58" s="153"/>
      <c r="G58" s="105">
        <v>0.8</v>
      </c>
      <c r="H58" s="106">
        <v>1.2</v>
      </c>
      <c r="I58" s="107">
        <f t="shared" si="2"/>
        <v>64</v>
      </c>
      <c r="J58" s="178">
        <f t="shared" si="2"/>
        <v>96</v>
      </c>
      <c r="K58" s="251"/>
      <c r="L58" s="284">
        <f>RawCounts100All!M58/(PropCntd100!L58*L$5*L$6)*1000</f>
        <v>0</v>
      </c>
      <c r="M58" s="284">
        <f>RawCounts100All!N58/(PropCntd100!M58*M$5*M$6)*1000</f>
        <v>0</v>
      </c>
      <c r="N58" s="284">
        <f>RawCounts100All!O58/(PropCntd100!N58*N$5*N$6)*1000</f>
        <v>0</v>
      </c>
      <c r="O58" s="284">
        <f>RawCounts100All!P58/(PropCntd100!O58*O$5*O$6)*1000</f>
        <v>0</v>
      </c>
      <c r="P58" s="284">
        <f>RawCounts100All!Q58/(PropCntd100!P58*P$5*P$6)*1000</f>
        <v>0</v>
      </c>
      <c r="Q58" s="284">
        <f>RawCounts100All!R58/(PropCntd100!Q58*Q$5*Q$6)*1000</f>
        <v>0</v>
      </c>
      <c r="R58" s="284">
        <f>RawCounts100All!S58/(PropCntd100!R58*R$5*R$6)*1000</f>
        <v>0</v>
      </c>
      <c r="S58" s="284">
        <f>RawCounts100All!T58/(PropCntd100!S58*S$5*S$6)*1000</f>
        <v>0</v>
      </c>
      <c r="T58" s="284">
        <f>RawCounts100All!U58/(PropCntd100!T58*T$5*T$6)*1000</f>
        <v>43.508771929824562</v>
      </c>
      <c r="U58" s="284">
        <f>RawCounts100All!V58/(PropCntd100!U58*U$5*U$6)*1000</f>
        <v>0</v>
      </c>
      <c r="V58" s="284">
        <f>RawCounts100All!W58/(PropCntd100!V58*V$5*V$6)*1000</f>
        <v>0</v>
      </c>
      <c r="W58" s="284">
        <f>RawCounts100All!X58/(PropCntd100!W58*W$5*W$6)*1000</f>
        <v>0</v>
      </c>
      <c r="X58" s="284">
        <f>RawCounts100All!Y58/(PropCntd100!X58*X$5*X$6)*1000</f>
        <v>0</v>
      </c>
      <c r="Y58" s="284">
        <f>RawCounts100All!Z58/(PropCntd100!Y58*Y$5*Y$6)*1000</f>
        <v>0</v>
      </c>
      <c r="Z58" s="284">
        <f>RawCounts100All!AA58/(PropCntd100!Z58*Z$5*Z$6)*1000</f>
        <v>0</v>
      </c>
      <c r="AA58" s="284">
        <f>RawCounts100All!AB58/(PropCntd100!AA58*AA$5*AA$6)*1000</f>
        <v>0</v>
      </c>
      <c r="AB58" s="284">
        <f>RawCounts100All!AC58/(PropCntd100!AB58*AB$5*AB$6)*1000</f>
        <v>0</v>
      </c>
      <c r="AC58" s="284">
        <f>RawCounts100All!AD58/(PropCntd100!AC58*AC$5*AC$6)*1000</f>
        <v>0</v>
      </c>
      <c r="AD58" s="284">
        <f>RawCounts100All!AE58/(PropCntd100!AD58*AD$5*AD$6)*1000</f>
        <v>0</v>
      </c>
      <c r="AE58" s="284">
        <f>RawCounts100All!AF58/(PropCntd100!AE58*AE$5*AE$6)*1000</f>
        <v>44.255319148936174</v>
      </c>
      <c r="AF58" s="284">
        <f>RawCounts100All!AG58/(PropCntd100!AF58*AF$5*AF$6)*1000</f>
        <v>0</v>
      </c>
      <c r="AG58" s="284">
        <f>RawCounts100All!AH58/(PropCntd100!AG58*AG$5*AG$6)*1000</f>
        <v>0</v>
      </c>
      <c r="AH58" s="284">
        <f>RawCounts100All!AI58/(PropCntd100!AH58*AH$5*AH$6)*1000</f>
        <v>0</v>
      </c>
      <c r="AI58" s="284">
        <f>RawCounts100All!AJ58/(PropCntd100!AI58*AI$5*AI$6)*1000</f>
        <v>0</v>
      </c>
      <c r="AJ58" s="284">
        <f>RawCounts100All!AK58/(PropCntd100!AJ58*AJ$5*AJ$6)*1000</f>
        <v>0</v>
      </c>
      <c r="AK58" s="284">
        <f>RawCounts100All!AL58/(PropCntd100!AK58*AK$5*AK$6)*1000</f>
        <v>0</v>
      </c>
      <c r="AL58" s="284">
        <f>RawCounts100All!AM58/(PropCntd100!AL58*AL$5*AL$6)*1000</f>
        <v>0</v>
      </c>
      <c r="AM58" s="284">
        <f>RawCounts100All!AN58/(PropCntd100!AM58*AM$5*AM$6)*1000</f>
        <v>0</v>
      </c>
      <c r="AN58" s="284">
        <f>RawCounts100All!AO58/(PropCntd100!AN58*AN$5*AN$6)*1000</f>
        <v>0</v>
      </c>
      <c r="AO58" s="284">
        <f>RawCounts100All!AP58/(PropCntd100!AO58*AO$5*AO$6)*1000</f>
        <v>0</v>
      </c>
      <c r="AP58" s="284">
        <f>RawCounts100All!AQ58/(PropCntd100!AP58*AP$5*AP$6)*1000</f>
        <v>0</v>
      </c>
      <c r="AQ58" s="284">
        <f>RawCounts100All!AR58/(PropCntd100!AQ58*AQ$5*AQ$6)*1000</f>
        <v>0</v>
      </c>
      <c r="AR58" s="284">
        <f>RawCounts100All!AS58/(PropCntd100!AR58*AR$5*AR$6)*1000</f>
        <v>0</v>
      </c>
      <c r="AS58" s="284">
        <f>RawCounts100All!AT58/(PropCntd100!AS58*AS$5*AS$6)*1000</f>
        <v>0</v>
      </c>
      <c r="AT58" s="284">
        <f>RawCounts100All!AU58/(PropCntd100!AT58*AT$5*AT$6)*1000</f>
        <v>0</v>
      </c>
      <c r="AU58" s="284">
        <f>RawCounts100All!AV58/(PropCntd100!AU58*AU$5*AU$6)*1000</f>
        <v>0</v>
      </c>
      <c r="AV58" s="284">
        <f>RawCounts100All!AW58/(PropCntd100!AV58*AV$5*AV$6)*1000</f>
        <v>0</v>
      </c>
      <c r="AW58" s="284">
        <f>RawCounts100All!AX58/(PropCntd100!AW58*AW$5*AW$6)*1000</f>
        <v>0</v>
      </c>
      <c r="AX58" s="284">
        <f>RawCounts100All!AY58/(PropCntd100!AX58*AX$5*AX$6)*1000</f>
        <v>0</v>
      </c>
      <c r="AY58" s="284">
        <f>RawCounts100All!AZ58/(PropCntd100!AY58*AY$5*AY$6)*1000</f>
        <v>0</v>
      </c>
      <c r="AZ58" s="284">
        <f>RawCounts100All!BA58/(PropCntd100!AZ58*AZ$5*AZ$6)*1000</f>
        <v>0</v>
      </c>
      <c r="BA58" s="284">
        <f>RawCounts100All!BB58/(PropCntd100!BA58*BA$5*BA$6)*1000</f>
        <v>0</v>
      </c>
      <c r="BB58" s="284">
        <f>RawCounts100All!BC58/(PropCntd100!BB58*BB$5*BB$6)*1000</f>
        <v>0</v>
      </c>
      <c r="BC58" s="284">
        <f>RawCounts100All!BD58/(PropCntd100!BC58*BC$5*BC$6)*1000</f>
        <v>0</v>
      </c>
      <c r="BD58" s="284">
        <f>RawCounts100All!BE58/(PropCntd100!BD58*BD$5*BD$6)*1000</f>
        <v>0</v>
      </c>
      <c r="BE58" s="284">
        <f>RawCounts100All!BF58/(PropCntd100!BE58*BE$5*BE$6)*1000</f>
        <v>0</v>
      </c>
      <c r="BF58" s="284">
        <f>RawCounts100All!BG58/(PropCntd100!BF58*BF$5*BF$6)*1000</f>
        <v>0</v>
      </c>
      <c r="BG58" s="284">
        <f>RawCounts100All!BH58/(PropCntd100!BG58*BG$5*BG$6)*1000</f>
        <v>0</v>
      </c>
      <c r="BH58" s="284">
        <f>RawCounts100All!BI58/(PropCntd100!BH58*BH$5*BH$6)*1000</f>
        <v>0</v>
      </c>
      <c r="BI58" s="284">
        <f>RawCounts100All!BJ58/(PropCntd100!BI58*BI$5*BI$6)*1000</f>
        <v>0</v>
      </c>
      <c r="BJ58" s="284">
        <f>RawCounts100All!BK58/(PropCntd100!BJ58*BJ$5*BJ$6)*1000</f>
        <v>0</v>
      </c>
      <c r="BK58" s="284">
        <f>RawCounts100All!BL58/(PropCntd100!BK58*BK$5*BK$6)*1000</f>
        <v>0</v>
      </c>
      <c r="BL58" s="284">
        <f>RawCounts100All!BM58/(PropCntd100!BL58*BL$5*BL$6)*1000</f>
        <v>0</v>
      </c>
      <c r="BM58" s="284">
        <f>RawCounts100All!BN58/(PropCntd100!BM58*BM$5*BM$6)*1000</f>
        <v>0</v>
      </c>
      <c r="BN58" s="284">
        <f>RawCounts100All!BO58/(PropCntd100!BN58*BN$5*BN$6)*1000</f>
        <v>0</v>
      </c>
      <c r="BO58" s="284">
        <f>RawCounts100All!BP58/(PropCntd100!BO58*BO$5*BO$6)*1000</f>
        <v>0</v>
      </c>
      <c r="BP58" s="284">
        <f>RawCounts100All!BQ58/(PropCntd100!BP58*BP$5*BP$6)*1000</f>
        <v>0</v>
      </c>
      <c r="BQ58" s="284">
        <f>RawCounts100All!BR58/(PropCntd100!BQ58*BQ$5*BQ$6)*1000</f>
        <v>0</v>
      </c>
      <c r="BR58" s="284">
        <f>RawCounts100All!BS58/(PropCntd100!BR58*BR$5*BR$6)*1000</f>
        <v>0</v>
      </c>
      <c r="BS58" s="284">
        <f>RawCounts100All!BT58/(PropCntd100!BS58*BS$5*BS$6)*1000</f>
        <v>0</v>
      </c>
      <c r="BT58" s="129"/>
    </row>
    <row r="59" spans="1:72" ht="15" x14ac:dyDescent="0.15">
      <c r="A59" s="104" t="s">
        <v>223</v>
      </c>
      <c r="B59" s="153" t="s">
        <v>519</v>
      </c>
      <c r="C59" s="153"/>
      <c r="D59" s="153" t="s">
        <v>664</v>
      </c>
      <c r="E59" s="153" t="s">
        <v>135</v>
      </c>
      <c r="F59" s="153"/>
      <c r="G59" s="105">
        <v>1</v>
      </c>
      <c r="H59" s="106">
        <v>1.6</v>
      </c>
      <c r="I59" s="107">
        <f t="shared" si="2"/>
        <v>80</v>
      </c>
      <c r="J59" s="178">
        <f t="shared" si="2"/>
        <v>128</v>
      </c>
      <c r="K59" s="251"/>
      <c r="L59" s="284">
        <f>RawCounts100All!M59/(PropCntd100!L59*L$5*L$6)*1000</f>
        <v>0</v>
      </c>
      <c r="M59" s="284">
        <f>RawCounts100All!N59/(PropCntd100!M59*M$5*M$6)*1000</f>
        <v>0</v>
      </c>
      <c r="N59" s="284">
        <f>RawCounts100All!O59/(PropCntd100!N59*N$5*N$6)*1000</f>
        <v>0</v>
      </c>
      <c r="O59" s="284">
        <f>RawCounts100All!P59/(PropCntd100!O59*O$5*O$6)*1000</f>
        <v>0</v>
      </c>
      <c r="P59" s="284">
        <f>RawCounts100All!Q59/(PropCntd100!P59*P$5*P$6)*1000</f>
        <v>0</v>
      </c>
      <c r="Q59" s="284">
        <f>RawCounts100All!R59/(PropCntd100!Q59*Q$5*Q$6)*1000</f>
        <v>0</v>
      </c>
      <c r="R59" s="284">
        <f>RawCounts100All!S59/(PropCntd100!R59*R$5*R$6)*1000</f>
        <v>0</v>
      </c>
      <c r="S59" s="284">
        <f>RawCounts100All!T59/(PropCntd100!S59*S$5*S$6)*1000</f>
        <v>0</v>
      </c>
      <c r="T59" s="284">
        <f>RawCounts100All!U59/(PropCntd100!T59*T$5*T$6)*1000</f>
        <v>0</v>
      </c>
      <c r="U59" s="284">
        <f>RawCounts100All!V59/(PropCntd100!U59*U$5*U$6)*1000</f>
        <v>0</v>
      </c>
      <c r="V59" s="284">
        <f>RawCounts100All!W59/(PropCntd100!V59*V$5*V$6)*1000</f>
        <v>0</v>
      </c>
      <c r="W59" s="284">
        <f>RawCounts100All!X59/(PropCntd100!W59*W$5*W$6)*1000</f>
        <v>0</v>
      </c>
      <c r="X59" s="284">
        <f>RawCounts100All!Y59/(PropCntd100!X59*X$5*X$6)*1000</f>
        <v>41.83535762483131</v>
      </c>
      <c r="Y59" s="284">
        <f>RawCounts100All!Z59/(PropCntd100!Y59*Y$5*Y$6)*1000</f>
        <v>0</v>
      </c>
      <c r="Z59" s="284">
        <f>RawCounts100All!AA59/(PropCntd100!Z59*Z$5*Z$6)*1000</f>
        <v>0</v>
      </c>
      <c r="AA59" s="284">
        <f>RawCounts100All!AB59/(PropCntd100!AA59*AA$5*AA$6)*1000</f>
        <v>40.343915343915342</v>
      </c>
      <c r="AB59" s="284">
        <f>RawCounts100All!AC59/(PropCntd100!AB59*AB$5*AB$6)*1000</f>
        <v>0</v>
      </c>
      <c r="AC59" s="284">
        <f>RawCounts100All!AD59/(PropCntd100!AC59*AC$5*AC$6)*1000</f>
        <v>0</v>
      </c>
      <c r="AD59" s="284">
        <f>RawCounts100All!AE59/(PropCntd100!AD59*AD$5*AD$6)*1000</f>
        <v>0</v>
      </c>
      <c r="AE59" s="284">
        <f>RawCounts100All!AF59/(PropCntd100!AE59*AE$5*AE$6)*1000</f>
        <v>0</v>
      </c>
      <c r="AF59" s="284">
        <f>RawCounts100All!AG59/(PropCntd100!AF59*AF$5*AF$6)*1000</f>
        <v>0</v>
      </c>
      <c r="AG59" s="284">
        <f>RawCounts100All!AH59/(PropCntd100!AG59*AG$5*AG$6)*1000</f>
        <v>0</v>
      </c>
      <c r="AH59" s="284">
        <f>RawCounts100All!AI59/(PropCntd100!AH59*AH$5*AH$6)*1000</f>
        <v>0</v>
      </c>
      <c r="AI59" s="284">
        <f>RawCounts100All!AJ59/(PropCntd100!AI59*AI$5*AI$6)*1000</f>
        <v>0</v>
      </c>
      <c r="AJ59" s="284">
        <f>RawCounts100All!AK59/(PropCntd100!AJ59*AJ$5*AJ$6)*1000</f>
        <v>0</v>
      </c>
      <c r="AK59" s="284">
        <f>RawCounts100All!AL59/(PropCntd100!AK59*AK$5*AK$6)*1000</f>
        <v>0</v>
      </c>
      <c r="AL59" s="284">
        <f>RawCounts100All!AM59/(PropCntd100!AL59*AL$5*AL$6)*1000</f>
        <v>0</v>
      </c>
      <c r="AM59" s="284">
        <f>RawCounts100All!AN59/(PropCntd100!AM59*AM$5*AM$6)*1000</f>
        <v>0</v>
      </c>
      <c r="AN59" s="284">
        <f>RawCounts100All!AO59/(PropCntd100!AN59*AN$5*AN$6)*1000</f>
        <v>0</v>
      </c>
      <c r="AO59" s="284">
        <f>RawCounts100All!AP59/(PropCntd100!AO59*AO$5*AO$6)*1000</f>
        <v>0</v>
      </c>
      <c r="AP59" s="284">
        <f>RawCounts100All!AQ59/(PropCntd100!AP59*AP$5*AP$6)*1000</f>
        <v>0</v>
      </c>
      <c r="AQ59" s="284">
        <f>RawCounts100All!AR59/(PropCntd100!AQ59*AQ$5*AQ$6)*1000</f>
        <v>0</v>
      </c>
      <c r="AR59" s="284">
        <f>RawCounts100All!AS59/(PropCntd100!AR59*AR$5*AR$6)*1000</f>
        <v>0</v>
      </c>
      <c r="AS59" s="284">
        <f>RawCounts100All!AT59/(PropCntd100!AS59*AS$5*AS$6)*1000</f>
        <v>0</v>
      </c>
      <c r="AT59" s="284">
        <f>RawCounts100All!AU59/(PropCntd100!AT59*AT$5*AT$6)*1000</f>
        <v>0</v>
      </c>
      <c r="AU59" s="284">
        <f>RawCounts100All!AV59/(PropCntd100!AU59*AU$5*AU$6)*1000</f>
        <v>0</v>
      </c>
      <c r="AV59" s="284">
        <f>RawCounts100All!AW59/(PropCntd100!AV59*AV$5*AV$6)*1000</f>
        <v>0</v>
      </c>
      <c r="AW59" s="284">
        <f>RawCounts100All!AX59/(PropCntd100!AW59*AW$5*AW$6)*1000</f>
        <v>0</v>
      </c>
      <c r="AX59" s="284">
        <f>RawCounts100All!AY59/(PropCntd100!AX59*AX$5*AX$6)*1000</f>
        <v>0</v>
      </c>
      <c r="AY59" s="284">
        <f>RawCounts100All!AZ59/(PropCntd100!AY59*AY$5*AY$6)*1000</f>
        <v>0</v>
      </c>
      <c r="AZ59" s="284">
        <f>RawCounts100All!BA59/(PropCntd100!AZ59*AZ$5*AZ$6)*1000</f>
        <v>0</v>
      </c>
      <c r="BA59" s="284">
        <f>RawCounts100All!BB59/(PropCntd100!BA59*BA$5*BA$6)*1000</f>
        <v>0</v>
      </c>
      <c r="BB59" s="284">
        <f>RawCounts100All!BC59/(PropCntd100!BB59*BB$5*BB$6)*1000</f>
        <v>0</v>
      </c>
      <c r="BC59" s="284">
        <f>RawCounts100All!BD59/(PropCntd100!BC59*BC$5*BC$6)*1000</f>
        <v>0</v>
      </c>
      <c r="BD59" s="284">
        <f>RawCounts100All!BE59/(PropCntd100!BD59*BD$5*BD$6)*1000</f>
        <v>0</v>
      </c>
      <c r="BE59" s="284">
        <f>RawCounts100All!BF59/(PropCntd100!BE59*BE$5*BE$6)*1000</f>
        <v>0</v>
      </c>
      <c r="BF59" s="284">
        <f>RawCounts100All!BG59/(PropCntd100!BF59*BF$5*BF$6)*1000</f>
        <v>0</v>
      </c>
      <c r="BG59" s="284">
        <f>RawCounts100All!BH59/(PropCntd100!BG59*BG$5*BG$6)*1000</f>
        <v>0</v>
      </c>
      <c r="BH59" s="284">
        <f>RawCounts100All!BI59/(PropCntd100!BH59*BH$5*BH$6)*1000</f>
        <v>0</v>
      </c>
      <c r="BI59" s="284">
        <f>RawCounts100All!BJ59/(PropCntd100!BI59*BI$5*BI$6)*1000</f>
        <v>0</v>
      </c>
      <c r="BJ59" s="284">
        <f>RawCounts100All!BK59/(PropCntd100!BJ59*BJ$5*BJ$6)*1000</f>
        <v>0</v>
      </c>
      <c r="BK59" s="284">
        <f>RawCounts100All!BL59/(PropCntd100!BK59*BK$5*BK$6)*1000</f>
        <v>0</v>
      </c>
      <c r="BL59" s="284">
        <f>RawCounts100All!BM59/(PropCntd100!BL59*BL$5*BL$6)*1000</f>
        <v>0</v>
      </c>
      <c r="BM59" s="284">
        <f>RawCounts100All!BN59/(PropCntd100!BM59*BM$5*BM$6)*1000</f>
        <v>0</v>
      </c>
      <c r="BN59" s="284">
        <f>RawCounts100All!BO59/(PropCntd100!BN59*BN$5*BN$6)*1000</f>
        <v>0</v>
      </c>
      <c r="BO59" s="284">
        <f>RawCounts100All!BP59/(PropCntd100!BO59*BO$5*BO$6)*1000</f>
        <v>0</v>
      </c>
      <c r="BP59" s="284">
        <f>RawCounts100All!BQ59/(PropCntd100!BP59*BP$5*BP$6)*1000</f>
        <v>0</v>
      </c>
      <c r="BQ59" s="284">
        <f>RawCounts100All!BR59/(PropCntd100!BQ59*BQ$5*BQ$6)*1000</f>
        <v>0</v>
      </c>
      <c r="BR59" s="284">
        <f>RawCounts100All!BS59/(PropCntd100!BR59*BR$5*BR$6)*1000</f>
        <v>0</v>
      </c>
      <c r="BS59" s="284">
        <f>RawCounts100All!BT59/(PropCntd100!BS59*BS$5*BS$6)*1000</f>
        <v>0</v>
      </c>
      <c r="BT59" s="129"/>
    </row>
    <row r="60" spans="1:72" ht="15" x14ac:dyDescent="0.15">
      <c r="A60" s="104" t="s">
        <v>256</v>
      </c>
      <c r="B60" s="153" t="s">
        <v>520</v>
      </c>
      <c r="C60" s="153" t="s">
        <v>234</v>
      </c>
      <c r="D60" s="153" t="s">
        <v>666</v>
      </c>
      <c r="E60" s="153" t="s">
        <v>130</v>
      </c>
      <c r="F60" s="153"/>
      <c r="G60" s="105">
        <v>0.05</v>
      </c>
      <c r="H60" s="106">
        <v>0.7</v>
      </c>
      <c r="I60" s="107">
        <f t="shared" si="2"/>
        <v>4</v>
      </c>
      <c r="J60" s="176">
        <f t="shared" si="2"/>
        <v>56</v>
      </c>
      <c r="K60" s="248"/>
      <c r="L60" s="284">
        <f>RawCounts100All!M60/(PropCntd100!L60*L$5*L$6)*1000</f>
        <v>0</v>
      </c>
      <c r="M60" s="284">
        <f>RawCounts100All!N60/(PropCntd100!M60*M$5*M$6)*1000</f>
        <v>611.85185185185185</v>
      </c>
      <c r="N60" s="284">
        <f>RawCounts100All!O60/(PropCntd100!N60*N$5*N$6)*1000</f>
        <v>0</v>
      </c>
      <c r="O60" s="284">
        <f>RawCounts100All!P60/(PropCntd100!O60*O$5*O$6)*1000</f>
        <v>0</v>
      </c>
      <c r="P60" s="284">
        <f>RawCounts100All!Q60/(PropCntd100!P60*P$5*P$6)*1000</f>
        <v>0</v>
      </c>
      <c r="Q60" s="284">
        <f>RawCounts100All!R60/(PropCntd100!Q60*Q$5*Q$6)*1000</f>
        <v>0</v>
      </c>
      <c r="R60" s="284">
        <f>RawCounts100All!S60/(PropCntd100!R60*R$5*R$6)*1000</f>
        <v>0</v>
      </c>
      <c r="S60" s="284">
        <f>RawCounts100All!T60/(PropCntd100!S60*S$5*S$6)*1000</f>
        <v>0</v>
      </c>
      <c r="T60" s="284">
        <f>RawCounts100All!U60/(PropCntd100!T60*T$5*T$6)*1000</f>
        <v>0</v>
      </c>
      <c r="U60" s="284">
        <f>RawCounts100All!V60/(PropCntd100!U60*U$5*U$6)*1000</f>
        <v>0</v>
      </c>
      <c r="V60" s="284">
        <f>RawCounts100All!W60/(PropCntd100!V60*V$5*V$6)*1000</f>
        <v>0</v>
      </c>
      <c r="W60" s="284">
        <f>RawCounts100All!X60/(PropCntd100!W60*W$5*W$6)*1000</f>
        <v>0</v>
      </c>
      <c r="X60" s="284">
        <f>RawCounts100All!Y60/(PropCntd100!X60*X$5*X$6)*1000</f>
        <v>0</v>
      </c>
      <c r="Y60" s="284">
        <f>RawCounts100All!Z60/(PropCntd100!Y60*Y$5*Y$6)*1000</f>
        <v>0</v>
      </c>
      <c r="Z60" s="284">
        <f>RawCounts100All!AA60/(PropCntd100!Z60*Z$5*Z$6)*1000</f>
        <v>0</v>
      </c>
      <c r="AA60" s="284">
        <f>RawCounts100All!AB60/(PropCntd100!AA60*AA$5*AA$6)*1000</f>
        <v>0</v>
      </c>
      <c r="AB60" s="284">
        <f>RawCounts100All!AC60/(PropCntd100!AB60*AB$5*AB$6)*1000</f>
        <v>0</v>
      </c>
      <c r="AC60" s="284">
        <f>RawCounts100All!AD60/(PropCntd100!AC60*AC$5*AC$6)*1000</f>
        <v>0</v>
      </c>
      <c r="AD60" s="284">
        <f>RawCounts100All!AE60/(PropCntd100!AD60*AD$5*AD$6)*1000</f>
        <v>0</v>
      </c>
      <c r="AE60" s="284">
        <f>RawCounts100All!AF60/(PropCntd100!AE60*AE$5*AE$6)*1000</f>
        <v>0</v>
      </c>
      <c r="AF60" s="284">
        <f>RawCounts100All!AG60/(PropCntd100!AF60*AF$5*AF$6)*1000</f>
        <v>0</v>
      </c>
      <c r="AG60" s="284">
        <f>RawCounts100All!AH60/(PropCntd100!AG60*AG$5*AG$6)*1000</f>
        <v>0</v>
      </c>
      <c r="AH60" s="284">
        <f>RawCounts100All!AI60/(PropCntd100!AH60*AH$5*AH$6)*1000</f>
        <v>0</v>
      </c>
      <c r="AI60" s="284">
        <f>RawCounts100All!AJ60/(PropCntd100!AI60*AI$5*AI$6)*1000</f>
        <v>0</v>
      </c>
      <c r="AJ60" s="284">
        <f>RawCounts100All!AK60/(PropCntd100!AJ60*AJ$5*AJ$6)*1000</f>
        <v>0</v>
      </c>
      <c r="AK60" s="284">
        <f>RawCounts100All!AL60/(PropCntd100!AK60*AK$5*AK$6)*1000</f>
        <v>0</v>
      </c>
      <c r="AL60" s="284">
        <f>RawCounts100All!AM60/(PropCntd100!AL60*AL$5*AL$6)*1000</f>
        <v>0</v>
      </c>
      <c r="AM60" s="284">
        <f>RawCounts100All!AN60/(PropCntd100!AM60*AM$5*AM$6)*1000</f>
        <v>0</v>
      </c>
      <c r="AN60" s="284">
        <f>RawCounts100All!AO60/(PropCntd100!AN60*AN$5*AN$6)*1000</f>
        <v>0</v>
      </c>
      <c r="AO60" s="284">
        <f>RawCounts100All!AP60/(PropCntd100!AO60*AO$5*AO$6)*1000</f>
        <v>0</v>
      </c>
      <c r="AP60" s="284">
        <f>RawCounts100All!AQ60/(PropCntd100!AP60*AP$5*AP$6)*1000</f>
        <v>0</v>
      </c>
      <c r="AQ60" s="284">
        <f>RawCounts100All!AR60/(PropCntd100!AQ60*AQ$5*AQ$6)*1000</f>
        <v>0</v>
      </c>
      <c r="AR60" s="284">
        <f>RawCounts100All!AS60/(PropCntd100!AR60*AR$5*AR$6)*1000</f>
        <v>0</v>
      </c>
      <c r="AS60" s="284">
        <f>RawCounts100All!AT60/(PropCntd100!AS60*AS$5*AS$6)*1000</f>
        <v>0</v>
      </c>
      <c r="AT60" s="284">
        <f>RawCounts100All!AU60/(PropCntd100!AT60*AT$5*AT$6)*1000</f>
        <v>0</v>
      </c>
      <c r="AU60" s="284">
        <f>RawCounts100All!AV60/(PropCntd100!AU60*AU$5*AU$6)*1000</f>
        <v>0</v>
      </c>
      <c r="AV60" s="284">
        <f>RawCounts100All!AW60/(PropCntd100!AV60*AV$5*AV$6)*1000</f>
        <v>0</v>
      </c>
      <c r="AW60" s="284">
        <f>RawCounts100All!AX60/(PropCntd100!AW60*AW$5*AW$6)*1000</f>
        <v>0</v>
      </c>
      <c r="AX60" s="284">
        <f>RawCounts100All!AY60/(PropCntd100!AX60*AX$5*AX$6)*1000</f>
        <v>0</v>
      </c>
      <c r="AY60" s="284">
        <f>RawCounts100All!AZ60/(PropCntd100!AY60*AY$5*AY$6)*1000</f>
        <v>0</v>
      </c>
      <c r="AZ60" s="284">
        <f>RawCounts100All!BA60/(PropCntd100!AZ60*AZ$5*AZ$6)*1000</f>
        <v>0</v>
      </c>
      <c r="BA60" s="284">
        <f>RawCounts100All!BB60/(PropCntd100!BA60*BA$5*BA$6)*1000</f>
        <v>0</v>
      </c>
      <c r="BB60" s="284">
        <f>RawCounts100All!BC60/(PropCntd100!BB60*BB$5*BB$6)*1000</f>
        <v>0</v>
      </c>
      <c r="BC60" s="284">
        <f>RawCounts100All!BD60/(PropCntd100!BC60*BC$5*BC$6)*1000</f>
        <v>0</v>
      </c>
      <c r="BD60" s="284">
        <f>RawCounts100All!BE60/(PropCntd100!BD60*BD$5*BD$6)*1000</f>
        <v>0</v>
      </c>
      <c r="BE60" s="284">
        <f>RawCounts100All!BF60/(PropCntd100!BE60*BE$5*BE$6)*1000</f>
        <v>0</v>
      </c>
      <c r="BF60" s="284">
        <f>RawCounts100All!BG60/(PropCntd100!BF60*BF$5*BF$6)*1000</f>
        <v>0</v>
      </c>
      <c r="BG60" s="284">
        <f>RawCounts100All!BH60/(PropCntd100!BG60*BG$5*BG$6)*1000</f>
        <v>0</v>
      </c>
      <c r="BH60" s="284">
        <f>RawCounts100All!BI60/(PropCntd100!BH60*BH$5*BH$6)*1000</f>
        <v>0</v>
      </c>
      <c r="BI60" s="284">
        <f>RawCounts100All!BJ60/(PropCntd100!BI60*BI$5*BI$6)*1000</f>
        <v>0</v>
      </c>
      <c r="BJ60" s="284">
        <f>RawCounts100All!BK60/(PropCntd100!BJ60*BJ$5*BJ$6)*1000</f>
        <v>0</v>
      </c>
      <c r="BK60" s="284">
        <f>RawCounts100All!BL60/(PropCntd100!BK60*BK$5*BK$6)*1000</f>
        <v>0</v>
      </c>
      <c r="BL60" s="284">
        <f>RawCounts100All!BM60/(PropCntd100!BL60*BL$5*BL$6)*1000</f>
        <v>0</v>
      </c>
      <c r="BM60" s="284">
        <f>RawCounts100All!BN60/(PropCntd100!BM60*BM$5*BM$6)*1000</f>
        <v>0</v>
      </c>
      <c r="BN60" s="284">
        <f>RawCounts100All!BO60/(PropCntd100!BN60*BN$5*BN$6)*1000</f>
        <v>0</v>
      </c>
      <c r="BO60" s="284">
        <f>RawCounts100All!BP60/(PropCntd100!BO60*BO$5*BO$6)*1000</f>
        <v>8872.1311475409839</v>
      </c>
      <c r="BP60" s="284">
        <f>RawCounts100All!BQ60/(PropCntd100!BP60*BP$5*BP$6)*1000</f>
        <v>0</v>
      </c>
      <c r="BQ60" s="284">
        <f>RawCounts100All!BR60/(PropCntd100!BQ60*BQ$5*BQ$6)*1000</f>
        <v>0</v>
      </c>
      <c r="BR60" s="284">
        <f>RawCounts100All!BS60/(PropCntd100!BR60*BR$5*BR$6)*1000</f>
        <v>0</v>
      </c>
      <c r="BS60" s="284">
        <f>RawCounts100All!BT60/(PropCntd100!BS60*BS$5*BS$6)*1000</f>
        <v>0</v>
      </c>
      <c r="BT60" s="129"/>
    </row>
    <row r="61" spans="1:72" ht="15" x14ac:dyDescent="0.15">
      <c r="A61" s="104" t="s">
        <v>257</v>
      </c>
      <c r="B61" s="153" t="s">
        <v>520</v>
      </c>
      <c r="C61" s="153" t="s">
        <v>234</v>
      </c>
      <c r="D61" s="153" t="s">
        <v>667</v>
      </c>
      <c r="E61" s="153" t="s">
        <v>130</v>
      </c>
      <c r="F61" s="153"/>
      <c r="G61" s="105">
        <v>0.05</v>
      </c>
      <c r="H61" s="106">
        <v>0.9</v>
      </c>
      <c r="I61" s="107">
        <f t="shared" si="2"/>
        <v>4</v>
      </c>
      <c r="J61" s="176">
        <f t="shared" si="2"/>
        <v>72</v>
      </c>
      <c r="K61" s="248"/>
      <c r="L61" s="284">
        <f>RawCounts100All!M61/(PropCntd100!L61*L$5*L$6)*1000</f>
        <v>0</v>
      </c>
      <c r="M61" s="284">
        <f>RawCounts100All!N61/(PropCntd100!M61*M$5*M$6)*1000</f>
        <v>0</v>
      </c>
      <c r="N61" s="284">
        <f>RawCounts100All!O61/(PropCntd100!N61*N$5*N$6)*1000</f>
        <v>0</v>
      </c>
      <c r="O61" s="284">
        <f>RawCounts100All!P61/(PropCntd100!O61*O$5*O$6)*1000</f>
        <v>0</v>
      </c>
      <c r="P61" s="284">
        <f>RawCounts100All!Q61/(PropCntd100!P61*P$5*P$6)*1000</f>
        <v>0</v>
      </c>
      <c r="Q61" s="284">
        <f>RawCounts100All!R61/(PropCntd100!Q61*Q$5*Q$6)*1000</f>
        <v>0</v>
      </c>
      <c r="R61" s="284">
        <f>RawCounts100All!S61/(PropCntd100!R61*R$5*R$6)*1000</f>
        <v>0</v>
      </c>
      <c r="S61" s="284">
        <f>RawCounts100All!T61/(PropCntd100!S61*S$5*S$6)*1000</f>
        <v>0</v>
      </c>
      <c r="T61" s="284">
        <f>RawCounts100All!U61/(PropCntd100!T61*T$5*T$6)*1000</f>
        <v>0</v>
      </c>
      <c r="U61" s="284">
        <f>RawCounts100All!V61/(PropCntd100!U61*U$5*U$6)*1000</f>
        <v>0</v>
      </c>
      <c r="V61" s="284">
        <f>RawCounts100All!W61/(PropCntd100!V61*V$5*V$6)*1000</f>
        <v>0</v>
      </c>
      <c r="W61" s="284">
        <f>RawCounts100All!X61/(PropCntd100!W61*W$5*W$6)*1000</f>
        <v>0</v>
      </c>
      <c r="X61" s="284">
        <f>RawCounts100All!Y61/(PropCntd100!X61*X$5*X$6)*1000</f>
        <v>0</v>
      </c>
      <c r="Y61" s="284">
        <f>RawCounts100All!Z61/(PropCntd100!Y61*Y$5*Y$6)*1000</f>
        <v>0</v>
      </c>
      <c r="Z61" s="284">
        <f>RawCounts100All!AA61/(PropCntd100!Z61*Z$5*Z$6)*1000</f>
        <v>0</v>
      </c>
      <c r="AA61" s="284">
        <f>RawCounts100All!AB61/(PropCntd100!AA61*AA$5*AA$6)*1000</f>
        <v>0</v>
      </c>
      <c r="AB61" s="284">
        <f>RawCounts100All!AC61/(PropCntd100!AB61*AB$5*AB$6)*1000</f>
        <v>0</v>
      </c>
      <c r="AC61" s="284">
        <f>RawCounts100All!AD61/(PropCntd100!AC61*AC$5*AC$6)*1000</f>
        <v>0</v>
      </c>
      <c r="AD61" s="284">
        <f>RawCounts100All!AE61/(PropCntd100!AD61*AD$5*AD$6)*1000</f>
        <v>0</v>
      </c>
      <c r="AE61" s="284">
        <f>RawCounts100All!AF61/(PropCntd100!AE61*AE$5*AE$6)*1000</f>
        <v>0</v>
      </c>
      <c r="AF61" s="284">
        <f>RawCounts100All!AG61/(PropCntd100!AF61*AF$5*AF$6)*1000</f>
        <v>0</v>
      </c>
      <c r="AG61" s="284">
        <f>RawCounts100All!AH61/(PropCntd100!AG61*AG$5*AG$6)*1000</f>
        <v>0</v>
      </c>
      <c r="AH61" s="284">
        <f>RawCounts100All!AI61/(PropCntd100!AH61*AH$5*AH$6)*1000</f>
        <v>0</v>
      </c>
      <c r="AI61" s="284">
        <f>RawCounts100All!AJ61/(PropCntd100!AI61*AI$5*AI$6)*1000</f>
        <v>0</v>
      </c>
      <c r="AJ61" s="284">
        <f>RawCounts100All!AK61/(PropCntd100!AJ61*AJ$5*AJ$6)*1000</f>
        <v>0</v>
      </c>
      <c r="AK61" s="284">
        <f>RawCounts100All!AL61/(PropCntd100!AK61*AK$5*AK$6)*1000</f>
        <v>0</v>
      </c>
      <c r="AL61" s="284">
        <f>RawCounts100All!AM61/(PropCntd100!AL61*AL$5*AL$6)*1000</f>
        <v>0</v>
      </c>
      <c r="AM61" s="284">
        <f>RawCounts100All!AN61/(PropCntd100!AM61*AM$5*AM$6)*1000</f>
        <v>0</v>
      </c>
      <c r="AN61" s="284">
        <f>RawCounts100All!AO61/(PropCntd100!AN61*AN$5*AN$6)*1000</f>
        <v>0</v>
      </c>
      <c r="AO61" s="284">
        <f>RawCounts100All!AP61/(PropCntd100!AO61*AO$5*AO$6)*1000</f>
        <v>0</v>
      </c>
      <c r="AP61" s="284">
        <f>RawCounts100All!AQ61/(PropCntd100!AP61*AP$5*AP$6)*1000</f>
        <v>326.22656049319295</v>
      </c>
      <c r="AQ61" s="284">
        <f>RawCounts100All!AR61/(PropCntd100!AQ61*AQ$5*AQ$6)*1000</f>
        <v>0</v>
      </c>
      <c r="AR61" s="284">
        <f>RawCounts100All!AS61/(PropCntd100!AR61*AR$5*AR$6)*1000</f>
        <v>0</v>
      </c>
      <c r="AS61" s="284">
        <f>RawCounts100All!AT61/(PropCntd100!AS61*AS$5*AS$6)*1000</f>
        <v>0</v>
      </c>
      <c r="AT61" s="284">
        <f>RawCounts100All!AU61/(PropCntd100!AT61*AT$5*AT$6)*1000</f>
        <v>0</v>
      </c>
      <c r="AU61" s="284">
        <f>RawCounts100All!AV61/(PropCntd100!AU61*AU$5*AU$6)*1000</f>
        <v>0</v>
      </c>
      <c r="AV61" s="284">
        <f>RawCounts100All!AW61/(PropCntd100!AV61*AV$5*AV$6)*1000</f>
        <v>0</v>
      </c>
      <c r="AW61" s="284">
        <f>RawCounts100All!AX61/(PropCntd100!AW61*AW$5*AW$6)*1000</f>
        <v>0</v>
      </c>
      <c r="AX61" s="284">
        <f>RawCounts100All!AY61/(PropCntd100!AX61*AX$5*AX$6)*1000</f>
        <v>0</v>
      </c>
      <c r="AY61" s="284">
        <f>RawCounts100All!AZ61/(PropCntd100!AY61*AY$5*AY$6)*1000</f>
        <v>0</v>
      </c>
      <c r="AZ61" s="284">
        <f>RawCounts100All!BA61/(PropCntd100!AZ61*AZ$5*AZ$6)*1000</f>
        <v>0</v>
      </c>
      <c r="BA61" s="284">
        <f>RawCounts100All!BB61/(PropCntd100!BA61*BA$5*BA$6)*1000</f>
        <v>0</v>
      </c>
      <c r="BB61" s="284">
        <f>RawCounts100All!BC61/(PropCntd100!BB61*BB$5*BB$6)*1000</f>
        <v>0</v>
      </c>
      <c r="BC61" s="284">
        <f>RawCounts100All!BD61/(PropCntd100!BC61*BC$5*BC$6)*1000</f>
        <v>0</v>
      </c>
      <c r="BD61" s="284">
        <f>RawCounts100All!BE61/(PropCntd100!BD61*BD$5*BD$6)*1000</f>
        <v>0</v>
      </c>
      <c r="BE61" s="284">
        <f>RawCounts100All!BF61/(PropCntd100!BE61*BE$5*BE$6)*1000</f>
        <v>0</v>
      </c>
      <c r="BF61" s="284">
        <f>RawCounts100All!BG61/(PropCntd100!BF61*BF$5*BF$6)*1000</f>
        <v>0</v>
      </c>
      <c r="BG61" s="284">
        <f>RawCounts100All!BH61/(PropCntd100!BG61*BG$5*BG$6)*1000</f>
        <v>0</v>
      </c>
      <c r="BH61" s="284">
        <f>RawCounts100All!BI61/(PropCntd100!BH61*BH$5*BH$6)*1000</f>
        <v>0</v>
      </c>
      <c r="BI61" s="284">
        <f>RawCounts100All!BJ61/(PropCntd100!BI61*BI$5*BI$6)*1000</f>
        <v>0</v>
      </c>
      <c r="BJ61" s="284">
        <f>RawCounts100All!BK61/(PropCntd100!BJ61*BJ$5*BJ$6)*1000</f>
        <v>0</v>
      </c>
      <c r="BK61" s="284">
        <f>RawCounts100All!BL61/(PropCntd100!BK61*BK$5*BK$6)*1000</f>
        <v>0</v>
      </c>
      <c r="BL61" s="284">
        <f>RawCounts100All!BM61/(PropCntd100!BL61*BL$5*BL$6)*1000</f>
        <v>0</v>
      </c>
      <c r="BM61" s="284">
        <f>RawCounts100All!BN61/(PropCntd100!BM61*BM$5*BM$6)*1000</f>
        <v>0</v>
      </c>
      <c r="BN61" s="284">
        <f>RawCounts100All!BO61/(PropCntd100!BN61*BN$5*BN$6)*1000</f>
        <v>0</v>
      </c>
      <c r="BO61" s="284">
        <f>RawCounts100All!BP61/(PropCntd100!BO61*BO$5*BO$6)*1000</f>
        <v>0</v>
      </c>
      <c r="BP61" s="284">
        <f>RawCounts100All!BQ61/(PropCntd100!BP61*BP$5*BP$6)*1000</f>
        <v>0</v>
      </c>
      <c r="BQ61" s="284">
        <f>RawCounts100All!BR61/(PropCntd100!BQ61*BQ$5*BQ$6)*1000</f>
        <v>0</v>
      </c>
      <c r="BR61" s="284">
        <f>RawCounts100All!BS61/(PropCntd100!BR61*BR$5*BR$6)*1000</f>
        <v>0</v>
      </c>
      <c r="BS61" s="284">
        <f>RawCounts100All!BT61/(PropCntd100!BS61*BS$5*BS$6)*1000</f>
        <v>0</v>
      </c>
      <c r="BT61" s="129"/>
    </row>
    <row r="62" spans="1:72" ht="15" x14ac:dyDescent="0.15">
      <c r="A62" s="104" t="s">
        <v>258</v>
      </c>
      <c r="B62" s="153" t="s">
        <v>520</v>
      </c>
      <c r="C62" s="153" t="s">
        <v>234</v>
      </c>
      <c r="D62" s="153" t="s">
        <v>668</v>
      </c>
      <c r="E62" s="153" t="s">
        <v>130</v>
      </c>
      <c r="F62" s="153"/>
      <c r="G62" s="105">
        <v>0.05</v>
      </c>
      <c r="H62" s="106">
        <v>1</v>
      </c>
      <c r="I62" s="107">
        <f t="shared" si="2"/>
        <v>4</v>
      </c>
      <c r="J62" s="176">
        <f t="shared" si="2"/>
        <v>80</v>
      </c>
      <c r="K62" s="248"/>
      <c r="L62" s="284">
        <f>RawCounts100All!M62/(PropCntd100!L62*L$5*L$6)*1000</f>
        <v>0</v>
      </c>
      <c r="M62" s="284">
        <f>RawCounts100All!N62/(PropCntd100!M62*M$5*M$6)*1000</f>
        <v>0</v>
      </c>
      <c r="N62" s="284">
        <f>RawCounts100All!O62/(PropCntd100!N62*N$5*N$6)*1000</f>
        <v>0</v>
      </c>
      <c r="O62" s="284">
        <f>RawCounts100All!P62/(PropCntd100!O62*O$5*O$6)*1000</f>
        <v>0</v>
      </c>
      <c r="P62" s="284">
        <f>RawCounts100All!Q62/(PropCntd100!P62*P$5*P$6)*1000</f>
        <v>0</v>
      </c>
      <c r="Q62" s="284">
        <f>RawCounts100All!R62/(PropCntd100!Q62*Q$5*Q$6)*1000</f>
        <v>0</v>
      </c>
      <c r="R62" s="284">
        <f>RawCounts100All!S62/(PropCntd100!R62*R$5*R$6)*1000</f>
        <v>0</v>
      </c>
      <c r="S62" s="284">
        <f>RawCounts100All!T62/(PropCntd100!S62*S$5*S$6)*1000</f>
        <v>0</v>
      </c>
      <c r="T62" s="284">
        <f>RawCounts100All!U62/(PropCntd100!T62*T$5*T$6)*1000</f>
        <v>0</v>
      </c>
      <c r="U62" s="284">
        <f>RawCounts100All!V62/(PropCntd100!U62*U$5*U$6)*1000</f>
        <v>0</v>
      </c>
      <c r="V62" s="284">
        <f>RawCounts100All!W62/(PropCntd100!V62*V$5*V$6)*1000</f>
        <v>0</v>
      </c>
      <c r="W62" s="284">
        <f>RawCounts100All!X62/(PropCntd100!W62*W$5*W$6)*1000</f>
        <v>0</v>
      </c>
      <c r="X62" s="284">
        <f>RawCounts100All!Y62/(PropCntd100!X62*X$5*X$6)*1000</f>
        <v>0</v>
      </c>
      <c r="Y62" s="284">
        <f>RawCounts100All!Z62/(PropCntd100!Y62*Y$5*Y$6)*1000</f>
        <v>0</v>
      </c>
      <c r="Z62" s="284">
        <f>RawCounts100All!AA62/(PropCntd100!Z62*Z$5*Z$6)*1000</f>
        <v>219.60784313725489</v>
      </c>
      <c r="AA62" s="284">
        <f>RawCounts100All!AB62/(PropCntd100!AA62*AA$5*AA$6)*1000</f>
        <v>0</v>
      </c>
      <c r="AB62" s="284">
        <f>RawCounts100All!AC62/(PropCntd100!AB62*AB$5*AB$6)*1000</f>
        <v>0</v>
      </c>
      <c r="AC62" s="284">
        <f>RawCounts100All!AD62/(PropCntd100!AC62*AC$5*AC$6)*1000</f>
        <v>85.284280936454849</v>
      </c>
      <c r="AD62" s="284">
        <f>RawCounts100All!AE62/(PropCntd100!AD62*AD$5*AD$6)*1000</f>
        <v>0</v>
      </c>
      <c r="AE62" s="284">
        <f>RawCounts100All!AF62/(PropCntd100!AE62*AE$5*AE$6)*1000</f>
        <v>0</v>
      </c>
      <c r="AF62" s="284">
        <f>RawCounts100All!AG62/(PropCntd100!AF62*AF$5*AF$6)*1000</f>
        <v>0</v>
      </c>
      <c r="AG62" s="284">
        <f>RawCounts100All!AH62/(PropCntd100!AG62*AG$5*AG$6)*1000</f>
        <v>0</v>
      </c>
      <c r="AH62" s="284">
        <f>RawCounts100All!AI62/(PropCntd100!AH62*AH$5*AH$6)*1000</f>
        <v>497.17514124293785</v>
      </c>
      <c r="AI62" s="284">
        <f>RawCounts100All!AJ62/(PropCntd100!AI62*AI$5*AI$6)*1000</f>
        <v>0</v>
      </c>
      <c r="AJ62" s="284">
        <f>RawCounts100All!AK62/(PropCntd100!AJ62*AJ$5*AJ$6)*1000</f>
        <v>0</v>
      </c>
      <c r="AK62" s="284">
        <f>RawCounts100All!AL62/(PropCntd100!AK62*AK$5*AK$6)*1000</f>
        <v>0</v>
      </c>
      <c r="AL62" s="284">
        <f>RawCounts100All!AM62/(PropCntd100!AL62*AL$5*AL$6)*1000</f>
        <v>0</v>
      </c>
      <c r="AM62" s="284">
        <f>RawCounts100All!AN62/(PropCntd100!AM62*AM$5*AM$6)*1000</f>
        <v>435.71428571428572</v>
      </c>
      <c r="AN62" s="284">
        <f>RawCounts100All!AO62/(PropCntd100!AN62*AN$5*AN$6)*1000</f>
        <v>0</v>
      </c>
      <c r="AO62" s="284">
        <f>RawCounts100All!AP62/(PropCntd100!AO62*AO$5*AO$6)*1000</f>
        <v>0</v>
      </c>
      <c r="AP62" s="284">
        <f>RawCounts100All!AQ62/(PropCntd100!AP62*AP$5*AP$6)*1000</f>
        <v>0</v>
      </c>
      <c r="AQ62" s="284">
        <f>RawCounts100All!AR62/(PropCntd100!AQ62*AQ$5*AQ$6)*1000</f>
        <v>0</v>
      </c>
      <c r="AR62" s="284">
        <f>RawCounts100All!AS62/(PropCntd100!AR62*AR$5*AR$6)*1000</f>
        <v>0</v>
      </c>
      <c r="AS62" s="284">
        <f>RawCounts100All!AT62/(PropCntd100!AS62*AS$5*AS$6)*1000</f>
        <v>0</v>
      </c>
      <c r="AT62" s="284">
        <f>RawCounts100All!AU62/(PropCntd100!AT62*AT$5*AT$6)*1000</f>
        <v>0</v>
      </c>
      <c r="AU62" s="284">
        <f>RawCounts100All!AV62/(PropCntd100!AU62*AU$5*AU$6)*1000</f>
        <v>0</v>
      </c>
      <c r="AV62" s="284">
        <f>RawCounts100All!AW62/(PropCntd100!AV62*AV$5*AV$6)*1000</f>
        <v>0</v>
      </c>
      <c r="AW62" s="284">
        <f>RawCounts100All!AX62/(PropCntd100!AW62*AW$5*AW$6)*1000</f>
        <v>0</v>
      </c>
      <c r="AX62" s="284">
        <f>RawCounts100All!AY62/(PropCntd100!AX62*AX$5*AX$6)*1000</f>
        <v>0</v>
      </c>
      <c r="AY62" s="284">
        <f>RawCounts100All!AZ62/(PropCntd100!AY62*AY$5*AY$6)*1000</f>
        <v>0</v>
      </c>
      <c r="AZ62" s="284">
        <f>RawCounts100All!BA62/(PropCntd100!AZ62*AZ$5*AZ$6)*1000</f>
        <v>0</v>
      </c>
      <c r="BA62" s="284">
        <f>RawCounts100All!BB62/(PropCntd100!BA62*BA$5*BA$6)*1000</f>
        <v>0</v>
      </c>
      <c r="BB62" s="284">
        <f>RawCounts100All!BC62/(PropCntd100!BB62*BB$5*BB$6)*1000</f>
        <v>0</v>
      </c>
      <c r="BC62" s="284">
        <f>RawCounts100All!BD62/(PropCntd100!BC62*BC$5*BC$6)*1000</f>
        <v>0</v>
      </c>
      <c r="BD62" s="284">
        <f>RawCounts100All!BE62/(PropCntd100!BD62*BD$5*BD$6)*1000</f>
        <v>0</v>
      </c>
      <c r="BE62" s="284">
        <f>RawCounts100All!BF62/(PropCntd100!BE62*BE$5*BE$6)*1000</f>
        <v>0</v>
      </c>
      <c r="BF62" s="284">
        <f>RawCounts100All!BG62/(PropCntd100!BF62*BF$5*BF$6)*1000</f>
        <v>441.66666666666663</v>
      </c>
      <c r="BG62" s="284">
        <f>RawCounts100All!BH62/(PropCntd100!BG62*BG$5*BG$6)*1000</f>
        <v>0</v>
      </c>
      <c r="BH62" s="284">
        <f>RawCounts100All!BI62/(PropCntd100!BH62*BH$5*BH$6)*1000</f>
        <v>0</v>
      </c>
      <c r="BI62" s="284">
        <f>RawCounts100All!BJ62/(PropCntd100!BI62*BI$5*BI$6)*1000</f>
        <v>0</v>
      </c>
      <c r="BJ62" s="284">
        <f>RawCounts100All!BK62/(PropCntd100!BJ62*BJ$5*BJ$6)*1000</f>
        <v>0</v>
      </c>
      <c r="BK62" s="284">
        <f>RawCounts100All!BL62/(PropCntd100!BK62*BK$5*BK$6)*1000</f>
        <v>0</v>
      </c>
      <c r="BL62" s="284">
        <f>RawCounts100All!BM62/(PropCntd100!BL62*BL$5*BL$6)*1000</f>
        <v>0</v>
      </c>
      <c r="BM62" s="284">
        <f>RawCounts100All!BN62/(PropCntd100!BM62*BM$5*BM$6)*1000</f>
        <v>0</v>
      </c>
      <c r="BN62" s="284">
        <f>RawCounts100All!BO62/(PropCntd100!BN62*BN$5*BN$6)*1000</f>
        <v>0</v>
      </c>
      <c r="BO62" s="284">
        <f>RawCounts100All!BP62/(PropCntd100!BO62*BO$5*BO$6)*1000</f>
        <v>0</v>
      </c>
      <c r="BP62" s="284">
        <f>RawCounts100All!BQ62/(PropCntd100!BP62*BP$5*BP$6)*1000</f>
        <v>0</v>
      </c>
      <c r="BQ62" s="284">
        <f>RawCounts100All!BR62/(PropCntd100!BQ62*BQ$5*BQ$6)*1000</f>
        <v>0</v>
      </c>
      <c r="BR62" s="284">
        <f>RawCounts100All!BS62/(PropCntd100!BR62*BR$5*BR$6)*1000</f>
        <v>0</v>
      </c>
      <c r="BS62" s="284">
        <f>RawCounts100All!BT62/(PropCntd100!BS62*BS$5*BS$6)*1000</f>
        <v>0</v>
      </c>
      <c r="BT62" s="129"/>
    </row>
    <row r="63" spans="1:72" ht="15" x14ac:dyDescent="0.15">
      <c r="A63" s="104" t="s">
        <v>259</v>
      </c>
      <c r="B63" s="153" t="s">
        <v>520</v>
      </c>
      <c r="C63" s="153" t="s">
        <v>234</v>
      </c>
      <c r="D63" s="153" t="s">
        <v>669</v>
      </c>
      <c r="E63" s="153" t="s">
        <v>130</v>
      </c>
      <c r="F63" s="153"/>
      <c r="G63" s="105">
        <v>0.05</v>
      </c>
      <c r="H63" s="106">
        <v>1.6</v>
      </c>
      <c r="I63" s="107">
        <f t="shared" si="2"/>
        <v>4</v>
      </c>
      <c r="J63" s="176">
        <f t="shared" si="2"/>
        <v>128</v>
      </c>
      <c r="K63" s="248"/>
      <c r="L63" s="284">
        <f>RawCounts100All!M63/(PropCntd100!L63*L$5*L$6)*1000</f>
        <v>0</v>
      </c>
      <c r="M63" s="284">
        <f>RawCounts100All!N63/(PropCntd100!M63*M$5*M$6)*1000</f>
        <v>0</v>
      </c>
      <c r="N63" s="284">
        <f>RawCounts100All!O63/(PropCntd100!N63*N$5*N$6)*1000</f>
        <v>0</v>
      </c>
      <c r="O63" s="284">
        <f>RawCounts100All!P63/(PropCntd100!O63*O$5*O$6)*1000</f>
        <v>0</v>
      </c>
      <c r="P63" s="284">
        <f>RawCounts100All!Q63/(PropCntd100!P63*P$5*P$6)*1000</f>
        <v>0</v>
      </c>
      <c r="Q63" s="284">
        <f>RawCounts100All!R63/(PropCntd100!Q63*Q$5*Q$6)*1000</f>
        <v>0</v>
      </c>
      <c r="R63" s="284">
        <f>RawCounts100All!S63/(PropCntd100!R63*R$5*R$6)*1000</f>
        <v>0</v>
      </c>
      <c r="S63" s="284">
        <f>RawCounts100All!T63/(PropCntd100!S63*S$5*S$6)*1000</f>
        <v>0</v>
      </c>
      <c r="T63" s="284">
        <f>RawCounts100All!U63/(PropCntd100!T63*T$5*T$6)*1000</f>
        <v>0</v>
      </c>
      <c r="U63" s="284">
        <f>RawCounts100All!V63/(PropCntd100!U63*U$5*U$6)*1000</f>
        <v>0</v>
      </c>
      <c r="V63" s="284">
        <f>RawCounts100All!W63/(PropCntd100!V63*V$5*V$6)*1000</f>
        <v>208.71040723981901</v>
      </c>
      <c r="W63" s="284">
        <f>RawCounts100All!X63/(PropCntd100!W63*W$5*W$6)*1000</f>
        <v>0</v>
      </c>
      <c r="X63" s="284">
        <f>RawCounts100All!Y63/(PropCntd100!X63*X$5*X$6)*1000</f>
        <v>0</v>
      </c>
      <c r="Y63" s="284">
        <f>RawCounts100All!Z63/(PropCntd100!Y63*Y$5*Y$6)*1000</f>
        <v>0</v>
      </c>
      <c r="Z63" s="284">
        <f>RawCounts100All!AA63/(PropCntd100!Z63*Z$5*Z$6)*1000</f>
        <v>0</v>
      </c>
      <c r="AA63" s="284">
        <f>RawCounts100All!AB63/(PropCntd100!AA63*AA$5*AA$6)*1000</f>
        <v>0</v>
      </c>
      <c r="AB63" s="284">
        <f>RawCounts100All!AC63/(PropCntd100!AB63*AB$5*AB$6)*1000</f>
        <v>43.571428571428577</v>
      </c>
      <c r="AC63" s="284">
        <f>RawCounts100All!AD63/(PropCntd100!AC63*AC$5*AC$6)*1000</f>
        <v>0</v>
      </c>
      <c r="AD63" s="284">
        <f>RawCounts100All!AE63/(PropCntd100!AD63*AD$5*AD$6)*1000</f>
        <v>0</v>
      </c>
      <c r="AE63" s="284">
        <f>RawCounts100All!AF63/(PropCntd100!AE63*AE$5*AE$6)*1000</f>
        <v>0</v>
      </c>
      <c r="AF63" s="284">
        <f>RawCounts100All!AG63/(PropCntd100!AF63*AF$5*AF$6)*1000</f>
        <v>0</v>
      </c>
      <c r="AG63" s="284">
        <f>RawCounts100All!AH63/(PropCntd100!AG63*AG$5*AG$6)*1000</f>
        <v>0</v>
      </c>
      <c r="AH63" s="284">
        <f>RawCounts100All!AI63/(PropCntd100!AH63*AH$5*AH$6)*1000</f>
        <v>0</v>
      </c>
      <c r="AI63" s="284">
        <f>RawCounts100All!AJ63/(PropCntd100!AI63*AI$5*AI$6)*1000</f>
        <v>0</v>
      </c>
      <c r="AJ63" s="284">
        <f>RawCounts100All!AK63/(PropCntd100!AJ63*AJ$5*AJ$6)*1000</f>
        <v>0</v>
      </c>
      <c r="AK63" s="284">
        <f>RawCounts100All!AL63/(PropCntd100!AK63*AK$5*AK$6)*1000</f>
        <v>0</v>
      </c>
      <c r="AL63" s="284">
        <f>RawCounts100All!AM63/(PropCntd100!AL63*AL$5*AL$6)*1000</f>
        <v>0</v>
      </c>
      <c r="AM63" s="284">
        <f>RawCounts100All!AN63/(PropCntd100!AM63*AM$5*AM$6)*1000</f>
        <v>0</v>
      </c>
      <c r="AN63" s="284">
        <f>RawCounts100All!AO63/(PropCntd100!AN63*AN$5*AN$6)*1000</f>
        <v>0</v>
      </c>
      <c r="AO63" s="284">
        <f>RawCounts100All!AP63/(PropCntd100!AO63*AO$5*AO$6)*1000</f>
        <v>0</v>
      </c>
      <c r="AP63" s="284">
        <f>RawCounts100All!AQ63/(PropCntd100!AP63*AP$5*AP$6)*1000</f>
        <v>0</v>
      </c>
      <c r="AQ63" s="284">
        <f>RawCounts100All!AR63/(PropCntd100!AQ63*AQ$5*AQ$6)*1000</f>
        <v>0</v>
      </c>
      <c r="AR63" s="284">
        <f>RawCounts100All!AS63/(PropCntd100!AR63*AR$5*AR$6)*1000</f>
        <v>0</v>
      </c>
      <c r="AS63" s="284">
        <f>RawCounts100All!AT63/(PropCntd100!AS63*AS$5*AS$6)*1000</f>
        <v>0</v>
      </c>
      <c r="AT63" s="284">
        <f>RawCounts100All!AU63/(PropCntd100!AT63*AT$5*AT$6)*1000</f>
        <v>0</v>
      </c>
      <c r="AU63" s="284">
        <f>RawCounts100All!AV63/(PropCntd100!AU63*AU$5*AU$6)*1000</f>
        <v>0</v>
      </c>
      <c r="AV63" s="284">
        <f>RawCounts100All!AW63/(PropCntd100!AV63*AV$5*AV$6)*1000</f>
        <v>0</v>
      </c>
      <c r="AW63" s="284">
        <f>RawCounts100All!AX63/(PropCntd100!AW63*AW$5*AW$6)*1000</f>
        <v>0</v>
      </c>
      <c r="AX63" s="284">
        <f>RawCounts100All!AY63/(PropCntd100!AX63*AX$5*AX$6)*1000</f>
        <v>0</v>
      </c>
      <c r="AY63" s="284">
        <f>RawCounts100All!AZ63/(PropCntd100!AY63*AY$5*AY$6)*1000</f>
        <v>0</v>
      </c>
      <c r="AZ63" s="284">
        <f>RawCounts100All!BA63/(PropCntd100!AZ63*AZ$5*AZ$6)*1000</f>
        <v>0</v>
      </c>
      <c r="BA63" s="284">
        <f>RawCounts100All!BB63/(PropCntd100!BA63*BA$5*BA$6)*1000</f>
        <v>0</v>
      </c>
      <c r="BB63" s="284">
        <f>RawCounts100All!BC63/(PropCntd100!BB63*BB$5*BB$6)*1000</f>
        <v>198.05194805194805</v>
      </c>
      <c r="BC63" s="284">
        <f>RawCounts100All!BD63/(PropCntd100!BC63*BC$5*BC$6)*1000</f>
        <v>0</v>
      </c>
      <c r="BD63" s="284">
        <f>RawCounts100All!BE63/(PropCntd100!BD63*BD$5*BD$6)*1000</f>
        <v>198.34710743801656</v>
      </c>
      <c r="BE63" s="284">
        <f>RawCounts100All!BF63/(PropCntd100!BE63*BE$5*BE$6)*1000</f>
        <v>0</v>
      </c>
      <c r="BF63" s="284">
        <f>RawCounts100All!BG63/(PropCntd100!BF63*BF$5*BF$6)*1000</f>
        <v>0</v>
      </c>
      <c r="BG63" s="284">
        <f>RawCounts100All!BH63/(PropCntd100!BG63*BG$5*BG$6)*1000</f>
        <v>0</v>
      </c>
      <c r="BH63" s="284">
        <f>RawCounts100All!BI63/(PropCntd100!BH63*BH$5*BH$6)*1000</f>
        <v>0</v>
      </c>
      <c r="BI63" s="284">
        <f>RawCounts100All!BJ63/(PropCntd100!BI63*BI$5*BI$6)*1000</f>
        <v>0</v>
      </c>
      <c r="BJ63" s="284">
        <f>RawCounts100All!BK63/(PropCntd100!BJ63*BJ$5*BJ$6)*1000</f>
        <v>0</v>
      </c>
      <c r="BK63" s="284">
        <f>RawCounts100All!BL63/(PropCntd100!BK63*BK$5*BK$6)*1000</f>
        <v>0</v>
      </c>
      <c r="BL63" s="284">
        <f>RawCounts100All!BM63/(PropCntd100!BL63*BL$5*BL$6)*1000</f>
        <v>0</v>
      </c>
      <c r="BM63" s="284">
        <f>RawCounts100All!BN63/(PropCntd100!BM63*BM$5*BM$6)*1000</f>
        <v>0</v>
      </c>
      <c r="BN63" s="284">
        <f>RawCounts100All!BO63/(PropCntd100!BN63*BN$5*BN$6)*1000</f>
        <v>0</v>
      </c>
      <c r="BO63" s="284">
        <f>RawCounts100All!BP63/(PropCntd100!BO63*BO$5*BO$6)*1000</f>
        <v>0</v>
      </c>
      <c r="BP63" s="284">
        <f>RawCounts100All!BQ63/(PropCntd100!BP63*BP$5*BP$6)*1000</f>
        <v>0</v>
      </c>
      <c r="BQ63" s="284">
        <f>RawCounts100All!BR63/(PropCntd100!BQ63*BQ$5*BQ$6)*1000</f>
        <v>0</v>
      </c>
      <c r="BR63" s="284">
        <f>RawCounts100All!BS63/(PropCntd100!BR63*BR$5*BR$6)*1000</f>
        <v>0</v>
      </c>
      <c r="BS63" s="284">
        <f>RawCounts100All!BT63/(PropCntd100!BS63*BS$5*BS$6)*1000</f>
        <v>0</v>
      </c>
      <c r="BT63" s="129"/>
    </row>
    <row r="64" spans="1:72" ht="15" x14ac:dyDescent="0.15">
      <c r="A64" s="104" t="s">
        <v>260</v>
      </c>
      <c r="B64" s="153" t="s">
        <v>520</v>
      </c>
      <c r="C64" s="153" t="s">
        <v>234</v>
      </c>
      <c r="D64" s="153" t="s">
        <v>670</v>
      </c>
      <c r="E64" s="153" t="s">
        <v>130</v>
      </c>
      <c r="F64" s="153"/>
      <c r="G64" s="105">
        <v>0.05</v>
      </c>
      <c r="H64" s="106">
        <v>4</v>
      </c>
      <c r="I64" s="107">
        <f t="shared" si="2"/>
        <v>4</v>
      </c>
      <c r="J64" s="176">
        <f t="shared" si="2"/>
        <v>320</v>
      </c>
      <c r="K64" s="248"/>
      <c r="L64" s="284">
        <f>RawCounts100All!M64/(PropCntd100!L64*L$5*L$6)*1000</f>
        <v>0</v>
      </c>
      <c r="M64" s="284">
        <f>RawCounts100All!N64/(PropCntd100!M64*M$5*M$6)*1000</f>
        <v>0</v>
      </c>
      <c r="N64" s="284">
        <f>RawCounts100All!O64/(PropCntd100!N64*N$5*N$6)*1000</f>
        <v>0</v>
      </c>
      <c r="O64" s="284">
        <f>RawCounts100All!P64/(PropCntd100!O64*O$5*O$6)*1000</f>
        <v>0</v>
      </c>
      <c r="P64" s="284">
        <f>RawCounts100All!Q64/(PropCntd100!P64*P$5*P$6)*1000</f>
        <v>0</v>
      </c>
      <c r="Q64" s="284">
        <f>RawCounts100All!R64/(PropCntd100!Q64*Q$5*Q$6)*1000</f>
        <v>0</v>
      </c>
      <c r="R64" s="284">
        <f>RawCounts100All!S64/(PropCntd100!R64*R$5*R$6)*1000</f>
        <v>0</v>
      </c>
      <c r="S64" s="284">
        <f>RawCounts100All!T64/(PropCntd100!S64*S$5*S$6)*1000</f>
        <v>0</v>
      </c>
      <c r="T64" s="284">
        <f>RawCounts100All!U64/(PropCntd100!T64*T$5*T$6)*1000</f>
        <v>0</v>
      </c>
      <c r="U64" s="284">
        <f>RawCounts100All!V64/(PropCntd100!U64*U$5*U$6)*1000</f>
        <v>0</v>
      </c>
      <c r="V64" s="284">
        <f>RawCounts100All!W64/(PropCntd100!V64*V$5*V$6)*1000</f>
        <v>0</v>
      </c>
      <c r="W64" s="284">
        <f>RawCounts100All!X64/(PropCntd100!W64*W$5*W$6)*1000</f>
        <v>0</v>
      </c>
      <c r="X64" s="284">
        <f>RawCounts100All!Y64/(PropCntd100!X64*X$5*X$6)*1000</f>
        <v>0</v>
      </c>
      <c r="Y64" s="284">
        <f>RawCounts100All!Z64/(PropCntd100!Y64*Y$5*Y$6)*1000</f>
        <v>0</v>
      </c>
      <c r="Z64" s="284">
        <f>RawCounts100All!AA64/(PropCntd100!Z64*Z$5*Z$6)*1000</f>
        <v>0</v>
      </c>
      <c r="AA64" s="284">
        <f>RawCounts100All!AB64/(PropCntd100!AA64*AA$5*AA$6)*1000</f>
        <v>0</v>
      </c>
      <c r="AB64" s="284">
        <f>RawCounts100All!AC64/(PropCntd100!AB64*AB$5*AB$6)*1000</f>
        <v>0</v>
      </c>
      <c r="AC64" s="284">
        <f>RawCounts100All!AD64/(PropCntd100!AC64*AC$5*AC$6)*1000</f>
        <v>0</v>
      </c>
      <c r="AD64" s="284">
        <f>RawCounts100All!AE64/(PropCntd100!AD64*AD$5*AD$6)*1000</f>
        <v>0</v>
      </c>
      <c r="AE64" s="284">
        <f>RawCounts100All!AF64/(PropCntd100!AE64*AE$5*AE$6)*1000</f>
        <v>0</v>
      </c>
      <c r="AF64" s="284">
        <f>RawCounts100All!AG64/(PropCntd100!AF64*AF$5*AF$6)*1000</f>
        <v>0</v>
      </c>
      <c r="AG64" s="284">
        <f>RawCounts100All!AH64/(PropCntd100!AG64*AG$5*AG$6)*1000</f>
        <v>0</v>
      </c>
      <c r="AH64" s="284">
        <f>RawCounts100All!AI64/(PropCntd100!AH64*AH$5*AH$6)*1000</f>
        <v>0</v>
      </c>
      <c r="AI64" s="284">
        <f>RawCounts100All!AJ64/(PropCntd100!AI64*AI$5*AI$6)*1000</f>
        <v>0</v>
      </c>
      <c r="AJ64" s="284">
        <f>RawCounts100All!AK64/(PropCntd100!AJ64*AJ$5*AJ$6)*1000</f>
        <v>0</v>
      </c>
      <c r="AK64" s="284">
        <f>RawCounts100All!AL64/(PropCntd100!AK64*AK$5*AK$6)*1000</f>
        <v>0</v>
      </c>
      <c r="AL64" s="284">
        <f>RawCounts100All!AM64/(PropCntd100!AL64*AL$5*AL$6)*1000</f>
        <v>0</v>
      </c>
      <c r="AM64" s="284">
        <f>RawCounts100All!AN64/(PropCntd100!AM64*AM$5*AM$6)*1000</f>
        <v>0</v>
      </c>
      <c r="AN64" s="284">
        <f>RawCounts100All!AO64/(PropCntd100!AN64*AN$5*AN$6)*1000</f>
        <v>0</v>
      </c>
      <c r="AO64" s="284">
        <f>RawCounts100All!AP64/(PropCntd100!AO64*AO$5*AO$6)*1000</f>
        <v>0</v>
      </c>
      <c r="AP64" s="284">
        <f>RawCounts100All!AQ64/(PropCntd100!AP64*AP$5*AP$6)*1000</f>
        <v>0</v>
      </c>
      <c r="AQ64" s="284">
        <f>RawCounts100All!AR64/(PropCntd100!AQ64*AQ$5*AQ$6)*1000</f>
        <v>0</v>
      </c>
      <c r="AR64" s="284">
        <f>RawCounts100All!AS64/(PropCntd100!AR64*AR$5*AR$6)*1000</f>
        <v>0</v>
      </c>
      <c r="AS64" s="284">
        <f>RawCounts100All!AT64/(PropCntd100!AS64*AS$5*AS$6)*1000</f>
        <v>0</v>
      </c>
      <c r="AT64" s="284">
        <f>RawCounts100All!AU64/(PropCntd100!AT64*AT$5*AT$6)*1000</f>
        <v>0</v>
      </c>
      <c r="AU64" s="284">
        <f>RawCounts100All!AV64/(PropCntd100!AU64*AU$5*AU$6)*1000</f>
        <v>0</v>
      </c>
      <c r="AV64" s="284">
        <f>RawCounts100All!AW64/(PropCntd100!AV64*AV$5*AV$6)*1000</f>
        <v>0</v>
      </c>
      <c r="AW64" s="284">
        <f>RawCounts100All!AX64/(PropCntd100!AW64*AW$5*AW$6)*1000</f>
        <v>0</v>
      </c>
      <c r="AX64" s="284">
        <f>RawCounts100All!AY64/(PropCntd100!AX64*AX$5*AX$6)*1000</f>
        <v>0</v>
      </c>
      <c r="AY64" s="284">
        <f>RawCounts100All!AZ64/(PropCntd100!AY64*AY$5*AY$6)*1000</f>
        <v>0</v>
      </c>
      <c r="AZ64" s="284">
        <f>RawCounts100All!BA64/(PropCntd100!AZ64*AZ$5*AZ$6)*1000</f>
        <v>0</v>
      </c>
      <c r="BA64" s="284">
        <f>RawCounts100All!BB64/(PropCntd100!BA64*BA$5*BA$6)*1000</f>
        <v>0</v>
      </c>
      <c r="BB64" s="284">
        <f>RawCounts100All!BC64/(PropCntd100!BB64*BB$5*BB$6)*1000</f>
        <v>0</v>
      </c>
      <c r="BC64" s="284">
        <f>RawCounts100All!BD64/(PropCntd100!BC64*BC$5*BC$6)*1000</f>
        <v>0</v>
      </c>
      <c r="BD64" s="284">
        <f>RawCounts100All!BE64/(PropCntd100!BD64*BD$5*BD$6)*1000</f>
        <v>0</v>
      </c>
      <c r="BE64" s="284">
        <f>RawCounts100All!BF64/(PropCntd100!BE64*BE$5*BE$6)*1000</f>
        <v>0</v>
      </c>
      <c r="BF64" s="284">
        <f>RawCounts100All!BG64/(PropCntd100!BF64*BF$5*BF$6)*1000</f>
        <v>0</v>
      </c>
      <c r="BG64" s="284">
        <f>RawCounts100All!BH64/(PropCntd100!BG64*BG$5*BG$6)*1000</f>
        <v>0</v>
      </c>
      <c r="BH64" s="284">
        <f>RawCounts100All!BI64/(PropCntd100!BH64*BH$5*BH$6)*1000</f>
        <v>0</v>
      </c>
      <c r="BI64" s="284">
        <f>RawCounts100All!BJ64/(PropCntd100!BI64*BI$5*BI$6)*1000</f>
        <v>0</v>
      </c>
      <c r="BJ64" s="284">
        <f>RawCounts100All!BK64/(PropCntd100!BJ64*BJ$5*BJ$6)*1000</f>
        <v>0</v>
      </c>
      <c r="BK64" s="284">
        <f>RawCounts100All!BL64/(PropCntd100!BK64*BK$5*BK$6)*1000</f>
        <v>0</v>
      </c>
      <c r="BL64" s="284">
        <f>RawCounts100All!BM64/(PropCntd100!BL64*BL$5*BL$6)*1000</f>
        <v>0</v>
      </c>
      <c r="BM64" s="284">
        <f>RawCounts100All!BN64/(PropCntd100!BM64*BM$5*BM$6)*1000</f>
        <v>0</v>
      </c>
      <c r="BN64" s="284">
        <f>RawCounts100All!BO64/(PropCntd100!BN64*BN$5*BN$6)*1000</f>
        <v>0</v>
      </c>
      <c r="BO64" s="284">
        <f>RawCounts100All!BP64/(PropCntd100!BO64*BO$5*BO$6)*1000</f>
        <v>0</v>
      </c>
      <c r="BP64" s="284">
        <f>RawCounts100All!BQ64/(PropCntd100!BP64*BP$5*BP$6)*1000</f>
        <v>0</v>
      </c>
      <c r="BQ64" s="284">
        <f>RawCounts100All!BR64/(PropCntd100!BQ64*BQ$5*BQ$6)*1000</f>
        <v>0</v>
      </c>
      <c r="BR64" s="284">
        <f>RawCounts100All!BS64/(PropCntd100!BR64*BR$5*BR$6)*1000</f>
        <v>0</v>
      </c>
      <c r="BS64" s="284">
        <f>RawCounts100All!BT64/(PropCntd100!BS64*BS$5*BS$6)*1000</f>
        <v>0</v>
      </c>
      <c r="BT64" s="129"/>
    </row>
    <row r="65" spans="1:72" ht="15" x14ac:dyDescent="0.15">
      <c r="A65" s="104" t="s">
        <v>261</v>
      </c>
      <c r="B65" s="153" t="s">
        <v>520</v>
      </c>
      <c r="C65" s="153" t="s">
        <v>234</v>
      </c>
      <c r="D65" s="153" t="s">
        <v>671</v>
      </c>
      <c r="E65" s="153" t="s">
        <v>130</v>
      </c>
      <c r="F65" s="153"/>
      <c r="G65" s="105">
        <v>7.4999999999999997E-2</v>
      </c>
      <c r="H65" s="106">
        <v>0.9</v>
      </c>
      <c r="I65" s="107">
        <f t="shared" si="2"/>
        <v>6</v>
      </c>
      <c r="J65" s="176">
        <f t="shared" si="2"/>
        <v>72</v>
      </c>
      <c r="K65" s="248"/>
      <c r="L65" s="284">
        <f>RawCounts100All!M65/(PropCntd100!L65*L$5*L$6)*1000</f>
        <v>0</v>
      </c>
      <c r="M65" s="284">
        <f>RawCounts100All!N65/(PropCntd100!M65*M$5*M$6)*1000</f>
        <v>0</v>
      </c>
      <c r="N65" s="284">
        <f>RawCounts100All!O65/(PropCntd100!N65*N$5*N$6)*1000</f>
        <v>0</v>
      </c>
      <c r="O65" s="284">
        <f>RawCounts100All!P65/(PropCntd100!O65*O$5*O$6)*1000</f>
        <v>0</v>
      </c>
      <c r="P65" s="284">
        <f>RawCounts100All!Q65/(PropCntd100!P65*P$5*P$6)*1000</f>
        <v>0</v>
      </c>
      <c r="Q65" s="284">
        <f>RawCounts100All!R65/(PropCntd100!Q65*Q$5*Q$6)*1000</f>
        <v>0</v>
      </c>
      <c r="R65" s="284">
        <f>RawCounts100All!S65/(PropCntd100!R65*R$5*R$6)*1000</f>
        <v>0</v>
      </c>
      <c r="S65" s="284">
        <f>RawCounts100All!T65/(PropCntd100!S65*S$5*S$6)*1000</f>
        <v>0</v>
      </c>
      <c r="T65" s="284">
        <f>RawCounts100All!U65/(PropCntd100!T65*T$5*T$6)*1000</f>
        <v>0</v>
      </c>
      <c r="U65" s="284">
        <f>RawCounts100All!V65/(PropCntd100!U65*U$5*U$6)*1000</f>
        <v>0</v>
      </c>
      <c r="V65" s="284">
        <f>RawCounts100All!W65/(PropCntd100!V65*V$5*V$6)*1000</f>
        <v>0</v>
      </c>
      <c r="W65" s="284">
        <f>RawCounts100All!X65/(PropCntd100!W65*W$5*W$6)*1000</f>
        <v>0</v>
      </c>
      <c r="X65" s="284">
        <f>RawCounts100All!Y65/(PropCntd100!X65*X$5*X$6)*1000</f>
        <v>0</v>
      </c>
      <c r="Y65" s="284">
        <f>RawCounts100All!Z65/(PropCntd100!Y65*Y$5*Y$6)*1000</f>
        <v>0</v>
      </c>
      <c r="Z65" s="284">
        <f>RawCounts100All!AA65/(PropCntd100!Z65*Z$5*Z$6)*1000</f>
        <v>0</v>
      </c>
      <c r="AA65" s="284">
        <f>RawCounts100All!AB65/(PropCntd100!AA65*AA$5*AA$6)*1000</f>
        <v>0</v>
      </c>
      <c r="AB65" s="284">
        <f>RawCounts100All!AC65/(PropCntd100!AB65*AB$5*AB$6)*1000</f>
        <v>0</v>
      </c>
      <c r="AC65" s="284">
        <f>RawCounts100All!AD65/(PropCntd100!AC65*AC$5*AC$6)*1000</f>
        <v>0</v>
      </c>
      <c r="AD65" s="284">
        <f>RawCounts100All!AE65/(PropCntd100!AD65*AD$5*AD$6)*1000</f>
        <v>0</v>
      </c>
      <c r="AE65" s="284">
        <f>RawCounts100All!AF65/(PropCntd100!AE65*AE$5*AE$6)*1000</f>
        <v>0</v>
      </c>
      <c r="AF65" s="284">
        <f>RawCounts100All!AG65/(PropCntd100!AF65*AF$5*AF$6)*1000</f>
        <v>0</v>
      </c>
      <c r="AG65" s="284">
        <f>RawCounts100All!AH65/(PropCntd100!AG65*AG$5*AG$6)*1000</f>
        <v>0</v>
      </c>
      <c r="AH65" s="284">
        <f>RawCounts100All!AI65/(PropCntd100!AH65*AH$5*AH$6)*1000</f>
        <v>0</v>
      </c>
      <c r="AI65" s="284">
        <f>RawCounts100All!AJ65/(PropCntd100!AI65*AI$5*AI$6)*1000</f>
        <v>0</v>
      </c>
      <c r="AJ65" s="284">
        <f>RawCounts100All!AK65/(PropCntd100!AJ65*AJ$5*AJ$6)*1000</f>
        <v>0</v>
      </c>
      <c r="AK65" s="284">
        <f>RawCounts100All!AL65/(PropCntd100!AK65*AK$5*AK$6)*1000</f>
        <v>0</v>
      </c>
      <c r="AL65" s="284">
        <f>RawCounts100All!AM65/(PropCntd100!AL65*AL$5*AL$6)*1000</f>
        <v>0</v>
      </c>
      <c r="AM65" s="284">
        <f>RawCounts100All!AN65/(PropCntd100!AM65*AM$5*AM$6)*1000</f>
        <v>0</v>
      </c>
      <c r="AN65" s="284">
        <f>RawCounts100All!AO65/(PropCntd100!AN65*AN$5*AN$6)*1000</f>
        <v>0</v>
      </c>
      <c r="AO65" s="284">
        <f>RawCounts100All!AP65/(PropCntd100!AO65*AO$5*AO$6)*1000</f>
        <v>0</v>
      </c>
      <c r="AP65" s="284">
        <f>RawCounts100All!AQ65/(PropCntd100!AP65*AP$5*AP$6)*1000</f>
        <v>0</v>
      </c>
      <c r="AQ65" s="284">
        <f>RawCounts100All!AR65/(PropCntd100!AQ65*AQ$5*AQ$6)*1000</f>
        <v>0</v>
      </c>
      <c r="AR65" s="284">
        <f>RawCounts100All!AS65/(PropCntd100!AR65*AR$5*AR$6)*1000</f>
        <v>0</v>
      </c>
      <c r="AS65" s="284">
        <f>RawCounts100All!AT65/(PropCntd100!AS65*AS$5*AS$6)*1000</f>
        <v>0</v>
      </c>
      <c r="AT65" s="284">
        <f>RawCounts100All!AU65/(PropCntd100!AT65*AT$5*AT$6)*1000</f>
        <v>0</v>
      </c>
      <c r="AU65" s="284">
        <f>RawCounts100All!AV65/(PropCntd100!AU65*AU$5*AU$6)*1000</f>
        <v>0</v>
      </c>
      <c r="AV65" s="284">
        <f>RawCounts100All!AW65/(PropCntd100!AV65*AV$5*AV$6)*1000</f>
        <v>0</v>
      </c>
      <c r="AW65" s="284">
        <f>RawCounts100All!AX65/(PropCntd100!AW65*AW$5*AW$6)*1000</f>
        <v>0</v>
      </c>
      <c r="AX65" s="284">
        <f>RawCounts100All!AY65/(PropCntd100!AX65*AX$5*AX$6)*1000</f>
        <v>0</v>
      </c>
      <c r="AY65" s="284">
        <f>RawCounts100All!AZ65/(PropCntd100!AY65*AY$5*AY$6)*1000</f>
        <v>0</v>
      </c>
      <c r="AZ65" s="284">
        <f>RawCounts100All!BA65/(PropCntd100!AZ65*AZ$5*AZ$6)*1000</f>
        <v>0</v>
      </c>
      <c r="BA65" s="284">
        <f>RawCounts100All!BB65/(PropCntd100!BA65*BA$5*BA$6)*1000</f>
        <v>0</v>
      </c>
      <c r="BB65" s="284">
        <f>RawCounts100All!BC65/(PropCntd100!BB65*BB$5*BB$6)*1000</f>
        <v>0</v>
      </c>
      <c r="BC65" s="284">
        <f>RawCounts100All!BD65/(PropCntd100!BC65*BC$5*BC$6)*1000</f>
        <v>0</v>
      </c>
      <c r="BD65" s="284">
        <f>RawCounts100All!BE65/(PropCntd100!BD65*BD$5*BD$6)*1000</f>
        <v>0</v>
      </c>
      <c r="BE65" s="284">
        <f>RawCounts100All!BF65/(PropCntd100!BE65*BE$5*BE$6)*1000</f>
        <v>0</v>
      </c>
      <c r="BF65" s="284">
        <f>RawCounts100All!BG65/(PropCntd100!BF65*BF$5*BF$6)*1000</f>
        <v>0</v>
      </c>
      <c r="BG65" s="284">
        <f>RawCounts100All!BH65/(PropCntd100!BG65*BG$5*BG$6)*1000</f>
        <v>44.000000000000007</v>
      </c>
      <c r="BH65" s="284">
        <f>RawCounts100All!BI65/(PropCntd100!BH65*BH$5*BH$6)*1000</f>
        <v>0</v>
      </c>
      <c r="BI65" s="284">
        <f>RawCounts100All!BJ65/(PropCntd100!BI65*BI$5*BI$6)*1000</f>
        <v>0</v>
      </c>
      <c r="BJ65" s="284">
        <f>RawCounts100All!BK65/(PropCntd100!BJ65*BJ$5*BJ$6)*1000</f>
        <v>0</v>
      </c>
      <c r="BK65" s="284">
        <f>RawCounts100All!BL65/(PropCntd100!BK65*BK$5*BK$6)*1000</f>
        <v>0</v>
      </c>
      <c r="BL65" s="284">
        <f>RawCounts100All!BM65/(PropCntd100!BL65*BL$5*BL$6)*1000</f>
        <v>0</v>
      </c>
      <c r="BM65" s="284">
        <f>RawCounts100All!BN65/(PropCntd100!BM65*BM$5*BM$6)*1000</f>
        <v>0</v>
      </c>
      <c r="BN65" s="284">
        <f>RawCounts100All!BO65/(PropCntd100!BN65*BN$5*BN$6)*1000</f>
        <v>0</v>
      </c>
      <c r="BO65" s="284">
        <f>RawCounts100All!BP65/(PropCntd100!BO65*BO$5*BO$6)*1000</f>
        <v>0</v>
      </c>
      <c r="BP65" s="284">
        <f>RawCounts100All!BQ65/(PropCntd100!BP65*BP$5*BP$6)*1000</f>
        <v>0</v>
      </c>
      <c r="BQ65" s="284">
        <f>RawCounts100All!BR65/(PropCntd100!BQ65*BQ$5*BQ$6)*1000</f>
        <v>0</v>
      </c>
      <c r="BR65" s="284">
        <f>RawCounts100All!BS65/(PropCntd100!BR65*BR$5*BR$6)*1000</f>
        <v>0</v>
      </c>
      <c r="BS65" s="284">
        <f>RawCounts100All!BT65/(PropCntd100!BS65*BS$5*BS$6)*1000</f>
        <v>0</v>
      </c>
      <c r="BT65" s="129"/>
    </row>
    <row r="66" spans="1:72" ht="15" x14ac:dyDescent="0.15">
      <c r="A66" s="104" t="s">
        <v>262</v>
      </c>
      <c r="B66" s="153" t="s">
        <v>520</v>
      </c>
      <c r="C66" s="153" t="s">
        <v>234</v>
      </c>
      <c r="D66" s="153" t="s">
        <v>672</v>
      </c>
      <c r="E66" s="153" t="s">
        <v>130</v>
      </c>
      <c r="F66" s="153"/>
      <c r="G66" s="105">
        <v>7.4999999999999997E-2</v>
      </c>
      <c r="H66" s="106">
        <v>2</v>
      </c>
      <c r="I66" s="107">
        <f t="shared" si="2"/>
        <v>6</v>
      </c>
      <c r="J66" s="176">
        <f t="shared" si="2"/>
        <v>160</v>
      </c>
      <c r="K66" s="248"/>
      <c r="L66" s="284">
        <f>RawCounts100All!M66/(PropCntd100!L66*L$5*L$6)*1000</f>
        <v>0</v>
      </c>
      <c r="M66" s="284">
        <f>RawCounts100All!N66/(PropCntd100!M66*M$5*M$6)*1000</f>
        <v>0</v>
      </c>
      <c r="N66" s="284">
        <f>RawCounts100All!O66/(PropCntd100!N66*N$5*N$6)*1000</f>
        <v>0</v>
      </c>
      <c r="O66" s="284">
        <f>RawCounts100All!P66/(PropCntd100!O66*O$5*O$6)*1000</f>
        <v>0</v>
      </c>
      <c r="P66" s="284">
        <f>RawCounts100All!Q66/(PropCntd100!P66*P$5*P$6)*1000</f>
        <v>0</v>
      </c>
      <c r="Q66" s="284">
        <f>RawCounts100All!R66/(PropCntd100!Q66*Q$5*Q$6)*1000</f>
        <v>0</v>
      </c>
      <c r="R66" s="284">
        <f>RawCounts100All!S66/(PropCntd100!R66*R$5*R$6)*1000</f>
        <v>0</v>
      </c>
      <c r="S66" s="284">
        <f>RawCounts100All!T66/(PropCntd100!S66*S$5*S$6)*1000</f>
        <v>0</v>
      </c>
      <c r="T66" s="284">
        <f>RawCounts100All!U66/(PropCntd100!T66*T$5*T$6)*1000</f>
        <v>0</v>
      </c>
      <c r="U66" s="284">
        <f>RawCounts100All!V66/(PropCntd100!U66*U$5*U$6)*1000</f>
        <v>0</v>
      </c>
      <c r="V66" s="284">
        <f>RawCounts100All!W66/(PropCntd100!V66*V$5*V$6)*1000</f>
        <v>0</v>
      </c>
      <c r="W66" s="284">
        <f>RawCounts100All!X66/(PropCntd100!W66*W$5*W$6)*1000</f>
        <v>0</v>
      </c>
      <c r="X66" s="284">
        <f>RawCounts100All!Y66/(PropCntd100!X66*X$5*X$6)*1000</f>
        <v>0</v>
      </c>
      <c r="Y66" s="284">
        <f>RawCounts100All!Z66/(PropCntd100!Y66*Y$5*Y$6)*1000</f>
        <v>0</v>
      </c>
      <c r="Z66" s="284">
        <f>RawCounts100All!AA66/(PropCntd100!Z66*Z$5*Z$6)*1000</f>
        <v>0</v>
      </c>
      <c r="AA66" s="284">
        <f>RawCounts100All!AB66/(PropCntd100!AA66*AA$5*AA$6)*1000</f>
        <v>0</v>
      </c>
      <c r="AB66" s="284">
        <f>RawCounts100All!AC66/(PropCntd100!AB66*AB$5*AB$6)*1000</f>
        <v>0</v>
      </c>
      <c r="AC66" s="284">
        <f>RawCounts100All!AD66/(PropCntd100!AC66*AC$5*AC$6)*1000</f>
        <v>0</v>
      </c>
      <c r="AD66" s="284">
        <f>RawCounts100All!AE66/(PropCntd100!AD66*AD$5*AD$6)*1000</f>
        <v>0</v>
      </c>
      <c r="AE66" s="284">
        <f>RawCounts100All!AF66/(PropCntd100!AE66*AE$5*AE$6)*1000</f>
        <v>132.7659574468085</v>
      </c>
      <c r="AF66" s="284">
        <f>RawCounts100All!AG66/(PropCntd100!AF66*AF$5*AF$6)*1000</f>
        <v>0</v>
      </c>
      <c r="AG66" s="284">
        <f>RawCounts100All!AH66/(PropCntd100!AG66*AG$5*AG$6)*1000</f>
        <v>0</v>
      </c>
      <c r="AH66" s="284">
        <f>RawCounts100All!AI66/(PropCntd100!AH66*AH$5*AH$6)*1000</f>
        <v>0</v>
      </c>
      <c r="AI66" s="284">
        <f>RawCounts100All!AJ66/(PropCntd100!AI66*AI$5*AI$6)*1000</f>
        <v>0</v>
      </c>
      <c r="AJ66" s="284">
        <f>RawCounts100All!AK66/(PropCntd100!AJ66*AJ$5*AJ$6)*1000</f>
        <v>0</v>
      </c>
      <c r="AK66" s="284">
        <f>RawCounts100All!AL66/(PropCntd100!AK66*AK$5*AK$6)*1000</f>
        <v>0</v>
      </c>
      <c r="AL66" s="284">
        <f>RawCounts100All!AM66/(PropCntd100!AL66*AL$5*AL$6)*1000</f>
        <v>0</v>
      </c>
      <c r="AM66" s="284">
        <f>RawCounts100All!AN66/(PropCntd100!AM66*AM$5*AM$6)*1000</f>
        <v>0</v>
      </c>
      <c r="AN66" s="284">
        <f>RawCounts100All!AO66/(PropCntd100!AN66*AN$5*AN$6)*1000</f>
        <v>0</v>
      </c>
      <c r="AO66" s="284">
        <f>RawCounts100All!AP66/(PropCntd100!AO66*AO$5*AO$6)*1000</f>
        <v>0</v>
      </c>
      <c r="AP66" s="284">
        <f>RawCounts100All!AQ66/(PropCntd100!AP66*AP$5*AP$6)*1000</f>
        <v>0</v>
      </c>
      <c r="AQ66" s="284">
        <f>RawCounts100All!AR66/(PropCntd100!AQ66*AQ$5*AQ$6)*1000</f>
        <v>0</v>
      </c>
      <c r="AR66" s="284">
        <f>RawCounts100All!AS66/(PropCntd100!AR66*AR$5*AR$6)*1000</f>
        <v>0</v>
      </c>
      <c r="AS66" s="284">
        <f>RawCounts100All!AT66/(PropCntd100!AS66*AS$5*AS$6)*1000</f>
        <v>0</v>
      </c>
      <c r="AT66" s="284">
        <f>RawCounts100All!AU66/(PropCntd100!AT66*AT$5*AT$6)*1000</f>
        <v>0</v>
      </c>
      <c r="AU66" s="284">
        <f>RawCounts100All!AV66/(PropCntd100!AU66*AU$5*AU$6)*1000</f>
        <v>0</v>
      </c>
      <c r="AV66" s="284">
        <f>RawCounts100All!AW66/(PropCntd100!AV66*AV$5*AV$6)*1000</f>
        <v>0</v>
      </c>
      <c r="AW66" s="284">
        <f>RawCounts100All!AX66/(PropCntd100!AW66*AW$5*AW$6)*1000</f>
        <v>0</v>
      </c>
      <c r="AX66" s="284">
        <f>RawCounts100All!AY66/(PropCntd100!AX66*AX$5*AX$6)*1000</f>
        <v>0</v>
      </c>
      <c r="AY66" s="284">
        <f>RawCounts100All!AZ66/(PropCntd100!AY66*AY$5*AY$6)*1000</f>
        <v>0</v>
      </c>
      <c r="AZ66" s="284">
        <f>RawCounts100All!BA66/(PropCntd100!AZ66*AZ$5*AZ$6)*1000</f>
        <v>0</v>
      </c>
      <c r="BA66" s="284">
        <f>RawCounts100All!BB66/(PropCntd100!BA66*BA$5*BA$6)*1000</f>
        <v>0</v>
      </c>
      <c r="BB66" s="284">
        <f>RawCounts100All!BC66/(PropCntd100!BB66*BB$5*BB$6)*1000</f>
        <v>0</v>
      </c>
      <c r="BC66" s="284">
        <f>RawCounts100All!BD66/(PropCntd100!BC66*BC$5*BC$6)*1000</f>
        <v>0</v>
      </c>
      <c r="BD66" s="284">
        <f>RawCounts100All!BE66/(PropCntd100!BD66*BD$5*BD$6)*1000</f>
        <v>0</v>
      </c>
      <c r="BE66" s="284">
        <f>RawCounts100All!BF66/(PropCntd100!BE66*BE$5*BE$6)*1000</f>
        <v>0</v>
      </c>
      <c r="BF66" s="284">
        <f>RawCounts100All!BG66/(PropCntd100!BF66*BF$5*BF$6)*1000</f>
        <v>0</v>
      </c>
      <c r="BG66" s="284">
        <f>RawCounts100All!BH66/(PropCntd100!BG66*BG$5*BG$6)*1000</f>
        <v>0</v>
      </c>
      <c r="BH66" s="284">
        <f>RawCounts100All!BI66/(PropCntd100!BH66*BH$5*BH$6)*1000</f>
        <v>0</v>
      </c>
      <c r="BI66" s="284">
        <f>RawCounts100All!BJ66/(PropCntd100!BI66*BI$5*BI$6)*1000</f>
        <v>0</v>
      </c>
      <c r="BJ66" s="284">
        <f>RawCounts100All!BK66/(PropCntd100!BJ66*BJ$5*BJ$6)*1000</f>
        <v>3680.912877594596</v>
      </c>
      <c r="BK66" s="284">
        <f>RawCounts100All!BL66/(PropCntd100!BK66*BK$5*BK$6)*1000</f>
        <v>0</v>
      </c>
      <c r="BL66" s="284">
        <f>RawCounts100All!BM66/(PropCntd100!BL66*BL$5*BL$6)*1000</f>
        <v>0</v>
      </c>
      <c r="BM66" s="284">
        <f>RawCounts100All!BN66/(PropCntd100!BM66*BM$5*BM$6)*1000</f>
        <v>0</v>
      </c>
      <c r="BN66" s="284">
        <f>RawCounts100All!BO66/(PropCntd100!BN66*BN$5*BN$6)*1000</f>
        <v>0</v>
      </c>
      <c r="BO66" s="284">
        <f>RawCounts100All!BP66/(PropCntd100!BO66*BO$5*BO$6)*1000</f>
        <v>0</v>
      </c>
      <c r="BP66" s="284">
        <f>RawCounts100All!BQ66/(PropCntd100!BP66*BP$5*BP$6)*1000</f>
        <v>0</v>
      </c>
      <c r="BQ66" s="284">
        <f>RawCounts100All!BR66/(PropCntd100!BQ66*BQ$5*BQ$6)*1000</f>
        <v>0</v>
      </c>
      <c r="BR66" s="284">
        <f>RawCounts100All!BS66/(PropCntd100!BR66*BR$5*BR$6)*1000</f>
        <v>0</v>
      </c>
      <c r="BS66" s="284">
        <f>RawCounts100All!BT66/(PropCntd100!BS66*BS$5*BS$6)*1000</f>
        <v>0</v>
      </c>
      <c r="BT66" s="129"/>
    </row>
    <row r="67" spans="1:72" ht="15" x14ac:dyDescent="0.15">
      <c r="A67" s="104" t="s">
        <v>263</v>
      </c>
      <c r="B67" s="153" t="s">
        <v>520</v>
      </c>
      <c r="C67" s="153" t="s">
        <v>234</v>
      </c>
      <c r="D67" s="153" t="s">
        <v>673</v>
      </c>
      <c r="E67" s="153" t="s">
        <v>130</v>
      </c>
      <c r="F67" s="153"/>
      <c r="G67" s="105">
        <v>0.1</v>
      </c>
      <c r="H67" s="106">
        <v>0.4</v>
      </c>
      <c r="I67" s="107">
        <f t="shared" si="2"/>
        <v>8</v>
      </c>
      <c r="J67" s="176">
        <f t="shared" si="2"/>
        <v>32</v>
      </c>
      <c r="K67" s="248"/>
      <c r="L67" s="284">
        <f>RawCounts100All!M67/(PropCntd100!L67*L$5*L$6)*1000</f>
        <v>0</v>
      </c>
      <c r="M67" s="284">
        <f>RawCounts100All!N67/(PropCntd100!M67*M$5*M$6)*1000</f>
        <v>0</v>
      </c>
      <c r="N67" s="284">
        <f>RawCounts100All!O67/(PropCntd100!N67*N$5*N$6)*1000</f>
        <v>0</v>
      </c>
      <c r="O67" s="284">
        <f>RawCounts100All!P67/(PropCntd100!O67*O$5*O$6)*1000</f>
        <v>0</v>
      </c>
      <c r="P67" s="284">
        <f>RawCounts100All!Q67/(PropCntd100!P67*P$5*P$6)*1000</f>
        <v>0</v>
      </c>
      <c r="Q67" s="284">
        <f>RawCounts100All!R67/(PropCntd100!Q67*Q$5*Q$6)*1000</f>
        <v>0</v>
      </c>
      <c r="R67" s="284">
        <f>RawCounts100All!S67/(PropCntd100!R67*R$5*R$6)*1000</f>
        <v>0</v>
      </c>
      <c r="S67" s="284">
        <f>RawCounts100All!T67/(PropCntd100!S67*S$5*S$6)*1000</f>
        <v>0</v>
      </c>
      <c r="T67" s="284">
        <f>RawCounts100All!U67/(PropCntd100!T67*T$5*T$6)*1000</f>
        <v>0</v>
      </c>
      <c r="U67" s="284">
        <f>RawCounts100All!V67/(PropCntd100!U67*U$5*U$6)*1000</f>
        <v>0</v>
      </c>
      <c r="V67" s="284">
        <f>RawCounts100All!W67/(PropCntd100!V67*V$5*V$6)*1000</f>
        <v>1113.1221719457014</v>
      </c>
      <c r="W67" s="284">
        <f>RawCounts100All!X67/(PropCntd100!W67*W$5*W$6)*1000</f>
        <v>0</v>
      </c>
      <c r="X67" s="284">
        <f>RawCounts100All!Y67/(PropCntd100!X67*X$5*X$6)*1000</f>
        <v>0</v>
      </c>
      <c r="Y67" s="284">
        <f>RawCounts100All!Z67/(PropCntd100!Y67*Y$5*Y$6)*1000</f>
        <v>0</v>
      </c>
      <c r="Z67" s="284">
        <f>RawCounts100All!AA67/(PropCntd100!Z67*Z$5*Z$6)*1000</f>
        <v>0</v>
      </c>
      <c r="AA67" s="284">
        <f>RawCounts100All!AB67/(PropCntd100!AA67*AA$5*AA$6)*1000</f>
        <v>0</v>
      </c>
      <c r="AB67" s="284">
        <f>RawCounts100All!AC67/(PropCntd100!AB67*AB$5*AB$6)*1000</f>
        <v>0</v>
      </c>
      <c r="AC67" s="284">
        <f>RawCounts100All!AD67/(PropCntd100!AC67*AC$5*AC$6)*1000</f>
        <v>0</v>
      </c>
      <c r="AD67" s="284">
        <f>RawCounts100All!AE67/(PropCntd100!AD67*AD$5*AD$6)*1000</f>
        <v>0</v>
      </c>
      <c r="AE67" s="284">
        <f>RawCounts100All!AF67/(PropCntd100!AE67*AE$5*AE$6)*1000</f>
        <v>0</v>
      </c>
      <c r="AF67" s="284">
        <f>RawCounts100All!AG67/(PropCntd100!AF67*AF$5*AF$6)*1000</f>
        <v>0</v>
      </c>
      <c r="AG67" s="284">
        <f>RawCounts100All!AH67/(PropCntd100!AG67*AG$5*AG$6)*1000</f>
        <v>0</v>
      </c>
      <c r="AH67" s="284">
        <f>RawCounts100All!AI67/(PropCntd100!AH67*AH$5*AH$6)*1000</f>
        <v>0</v>
      </c>
      <c r="AI67" s="284">
        <f>RawCounts100All!AJ67/(PropCntd100!AI67*AI$5*AI$6)*1000</f>
        <v>0</v>
      </c>
      <c r="AJ67" s="284">
        <f>RawCounts100All!AK67/(PropCntd100!AJ67*AJ$5*AJ$6)*1000</f>
        <v>0</v>
      </c>
      <c r="AK67" s="284">
        <f>RawCounts100All!AL67/(PropCntd100!AK67*AK$5*AK$6)*1000</f>
        <v>0</v>
      </c>
      <c r="AL67" s="284">
        <f>RawCounts100All!AM67/(PropCntd100!AL67*AL$5*AL$6)*1000</f>
        <v>0</v>
      </c>
      <c r="AM67" s="284">
        <f>RawCounts100All!AN67/(PropCntd100!AM67*AM$5*AM$6)*1000</f>
        <v>0</v>
      </c>
      <c r="AN67" s="284">
        <f>RawCounts100All!AO67/(PropCntd100!AN67*AN$5*AN$6)*1000</f>
        <v>0</v>
      </c>
      <c r="AO67" s="284">
        <f>RawCounts100All!AP67/(PropCntd100!AO67*AO$5*AO$6)*1000</f>
        <v>0</v>
      </c>
      <c r="AP67" s="284">
        <f>RawCounts100All!AQ67/(PropCntd100!AP67*AP$5*AP$6)*1000</f>
        <v>0</v>
      </c>
      <c r="AQ67" s="284">
        <f>RawCounts100All!AR67/(PropCntd100!AQ67*AQ$5*AQ$6)*1000</f>
        <v>0</v>
      </c>
      <c r="AR67" s="284">
        <f>RawCounts100All!AS67/(PropCntd100!AR67*AR$5*AR$6)*1000</f>
        <v>0</v>
      </c>
      <c r="AS67" s="284">
        <f>RawCounts100All!AT67/(PropCntd100!AS67*AS$5*AS$6)*1000</f>
        <v>0</v>
      </c>
      <c r="AT67" s="284">
        <f>RawCounts100All!AU67/(PropCntd100!AT67*AT$5*AT$6)*1000</f>
        <v>0</v>
      </c>
      <c r="AU67" s="284">
        <f>RawCounts100All!AV67/(PropCntd100!AU67*AU$5*AU$6)*1000</f>
        <v>0</v>
      </c>
      <c r="AV67" s="284">
        <f>RawCounts100All!AW67/(PropCntd100!AV67*AV$5*AV$6)*1000</f>
        <v>0</v>
      </c>
      <c r="AW67" s="284">
        <f>RawCounts100All!AX67/(PropCntd100!AW67*AW$5*AW$6)*1000</f>
        <v>0</v>
      </c>
      <c r="AX67" s="284">
        <f>RawCounts100All!AY67/(PropCntd100!AX67*AX$5*AX$6)*1000</f>
        <v>0</v>
      </c>
      <c r="AY67" s="284">
        <f>RawCounts100All!AZ67/(PropCntd100!AY67*AY$5*AY$6)*1000</f>
        <v>0</v>
      </c>
      <c r="AZ67" s="284">
        <f>RawCounts100All!BA67/(PropCntd100!AZ67*AZ$5*AZ$6)*1000</f>
        <v>0</v>
      </c>
      <c r="BA67" s="284">
        <f>RawCounts100All!BB67/(PropCntd100!BA67*BA$5*BA$6)*1000</f>
        <v>0</v>
      </c>
      <c r="BB67" s="284">
        <f>RawCounts100All!BC67/(PropCntd100!BB67*BB$5*BB$6)*1000</f>
        <v>0</v>
      </c>
      <c r="BC67" s="284">
        <f>RawCounts100All!BD67/(PropCntd100!BC67*BC$5*BC$6)*1000</f>
        <v>0</v>
      </c>
      <c r="BD67" s="284">
        <f>RawCounts100All!BE67/(PropCntd100!BD67*BD$5*BD$6)*1000</f>
        <v>0</v>
      </c>
      <c r="BE67" s="284">
        <f>RawCounts100All!BF67/(PropCntd100!BE67*BE$5*BE$6)*1000</f>
        <v>0</v>
      </c>
      <c r="BF67" s="284">
        <f>RawCounts100All!BG67/(PropCntd100!BF67*BF$5*BF$6)*1000</f>
        <v>0</v>
      </c>
      <c r="BG67" s="284">
        <f>RawCounts100All!BH67/(PropCntd100!BG67*BG$5*BG$6)*1000</f>
        <v>0</v>
      </c>
      <c r="BH67" s="284">
        <f>RawCounts100All!BI67/(PropCntd100!BH67*BH$5*BH$6)*1000</f>
        <v>0</v>
      </c>
      <c r="BI67" s="284">
        <f>RawCounts100All!BJ67/(PropCntd100!BI67*BI$5*BI$6)*1000</f>
        <v>0</v>
      </c>
      <c r="BJ67" s="284">
        <f>RawCounts100All!BK67/(PropCntd100!BJ67*BJ$5*BJ$6)*1000</f>
        <v>0</v>
      </c>
      <c r="BK67" s="284">
        <f>RawCounts100All!BL67/(PropCntd100!BK67*BK$5*BK$6)*1000</f>
        <v>0</v>
      </c>
      <c r="BL67" s="284">
        <f>RawCounts100All!BM67/(PropCntd100!BL67*BL$5*BL$6)*1000</f>
        <v>0</v>
      </c>
      <c r="BM67" s="284">
        <f>RawCounts100All!BN67/(PropCntd100!BM67*BM$5*BM$6)*1000</f>
        <v>22256.515775034291</v>
      </c>
      <c r="BN67" s="284">
        <f>RawCounts100All!BO67/(PropCntd100!BN67*BN$5*BN$6)*1000</f>
        <v>0</v>
      </c>
      <c r="BO67" s="284">
        <f>RawCounts100All!BP67/(PropCntd100!BO67*BO$5*BO$6)*1000</f>
        <v>0</v>
      </c>
      <c r="BP67" s="284">
        <f>RawCounts100All!BQ67/(PropCntd100!BP67*BP$5*BP$6)*1000</f>
        <v>0</v>
      </c>
      <c r="BQ67" s="284">
        <f>RawCounts100All!BR67/(PropCntd100!BQ67*BQ$5*BQ$6)*1000</f>
        <v>0</v>
      </c>
      <c r="BR67" s="284">
        <f>RawCounts100All!BS67/(PropCntd100!BR67*BR$5*BR$6)*1000</f>
        <v>0</v>
      </c>
      <c r="BS67" s="284">
        <f>RawCounts100All!BT67/(PropCntd100!BS67*BS$5*BS$6)*1000</f>
        <v>0</v>
      </c>
      <c r="BT67" s="129"/>
    </row>
    <row r="68" spans="1:72" ht="15" x14ac:dyDescent="0.15">
      <c r="A68" s="288" t="s">
        <v>264</v>
      </c>
      <c r="B68" s="289" t="s">
        <v>520</v>
      </c>
      <c r="C68" s="289" t="s">
        <v>234</v>
      </c>
      <c r="D68" s="289" t="s">
        <v>674</v>
      </c>
      <c r="E68" s="289" t="s">
        <v>130</v>
      </c>
      <c r="F68" s="289"/>
      <c r="G68" s="290">
        <v>0.1</v>
      </c>
      <c r="H68" s="291">
        <v>1</v>
      </c>
      <c r="I68" s="292">
        <f t="shared" si="2"/>
        <v>8</v>
      </c>
      <c r="J68" s="293">
        <f t="shared" si="2"/>
        <v>80</v>
      </c>
      <c r="K68" s="294"/>
      <c r="L68" s="284">
        <f>RawCounts100All!M68/(PropCntd100!L68*L$5*L$6)*1000</f>
        <v>0</v>
      </c>
      <c r="M68" s="284">
        <f>RawCounts100All!N68/(PropCntd100!M68*M$5*M$6)*1000</f>
        <v>0</v>
      </c>
      <c r="N68" s="284">
        <f>RawCounts100All!O68/(PropCntd100!N68*N$5*N$6)*1000</f>
        <v>655.55555555555554</v>
      </c>
      <c r="O68" s="284">
        <f>RawCounts100All!P68/(PropCntd100!O68*O$5*O$6)*1000</f>
        <v>1313.2075471698113</v>
      </c>
      <c r="P68" s="284">
        <f>RawCounts100All!Q68/(PropCntd100!P68*P$5*P$6)*1000</f>
        <v>304.56140350877195</v>
      </c>
      <c r="Q68" s="284">
        <f>RawCounts100All!R68/(PropCntd100!Q68*Q$5*Q$6)*1000</f>
        <v>0</v>
      </c>
      <c r="R68" s="284">
        <f>RawCounts100All!S68/(PropCntd100!R68*R$5*R$6)*1000</f>
        <v>261.81818181818181</v>
      </c>
      <c r="S68" s="284">
        <f>RawCounts100All!T68/(PropCntd100!S68*S$5*S$6)*1000</f>
        <v>1180</v>
      </c>
      <c r="T68" s="284">
        <f>RawCounts100All!U68/(PropCntd100!T68*T$5*T$6)*1000</f>
        <v>870.17543859649118</v>
      </c>
      <c r="U68" s="284">
        <f>RawCounts100All!V68/(PropCntd100!U68*U$5*U$6)*1000</f>
        <v>1440.0000000000002</v>
      </c>
      <c r="V68" s="284">
        <f>RawCounts100All!W68/(PropCntd100!V68*V$5*V$6)*1000</f>
        <v>0</v>
      </c>
      <c r="W68" s="284">
        <f>RawCounts100All!X68/(PropCntd100!W68*W$5*W$6)*1000</f>
        <v>749.38775510204084</v>
      </c>
      <c r="X68" s="284">
        <f>RawCounts100All!Y68/(PropCntd100!X68*X$5*X$6)*1000</f>
        <v>0</v>
      </c>
      <c r="Y68" s="284">
        <f>RawCounts100All!Z68/(PropCntd100!Y68*Y$5*Y$6)*1000</f>
        <v>0</v>
      </c>
      <c r="Z68" s="284">
        <f>RawCounts100All!AA68/(PropCntd100!Z68*Z$5*Z$6)*1000</f>
        <v>0</v>
      </c>
      <c r="AA68" s="284">
        <f>RawCounts100All!AB68/(PropCntd100!AA68*AA$5*AA$6)*1000</f>
        <v>0</v>
      </c>
      <c r="AB68" s="284">
        <f>RawCounts100All!AC68/(PropCntd100!AB68*AB$5*AB$6)*1000</f>
        <v>0</v>
      </c>
      <c r="AC68" s="284">
        <f>RawCounts100All!AD68/(PropCntd100!AC68*AC$5*AC$6)*1000</f>
        <v>298.49498327759193</v>
      </c>
      <c r="AD68" s="284">
        <f>RawCounts100All!AE68/(PropCntd100!AD68*AD$5*AD$6)*1000</f>
        <v>881.63265306122435</v>
      </c>
      <c r="AE68" s="284">
        <f>RawCounts100All!AF68/(PropCntd100!AE68*AE$5*AE$6)*1000</f>
        <v>354.04255319148939</v>
      </c>
      <c r="AF68" s="284">
        <f>RawCounts100All!AG68/(PropCntd100!AF68*AF$5*AF$6)*1000</f>
        <v>0</v>
      </c>
      <c r="AG68" s="284">
        <f>RawCounts100All!AH68/(PropCntd100!AG68*AG$5*AG$6)*1000</f>
        <v>523.63636363636363</v>
      </c>
      <c r="AH68" s="284">
        <f>RawCounts100All!AI68/(PropCntd100!AH68*AH$5*AH$6)*1000</f>
        <v>0</v>
      </c>
      <c r="AI68" s="284">
        <f>RawCounts100All!AJ68/(PropCntd100!AI68*AI$5*AI$6)*1000</f>
        <v>0</v>
      </c>
      <c r="AJ68" s="284">
        <f>RawCounts100All!AK68/(PropCntd100!AJ68*AJ$5*AJ$6)*1000</f>
        <v>0</v>
      </c>
      <c r="AK68" s="284">
        <f>RawCounts100All!AL68/(PropCntd100!AK68*AK$5*AK$6)*1000</f>
        <v>0</v>
      </c>
      <c r="AL68" s="284">
        <f>RawCounts100All!AM68/(PropCntd100!AL68*AL$5*AL$6)*1000</f>
        <v>218.5185185185185</v>
      </c>
      <c r="AM68" s="284">
        <f>RawCounts100All!AN68/(PropCntd100!AM68*AM$5*AM$6)*1000</f>
        <v>0</v>
      </c>
      <c r="AN68" s="284">
        <f>RawCounts100All!AO68/(PropCntd100!AN68*AN$5*AN$6)*1000</f>
        <v>0</v>
      </c>
      <c r="AO68" s="284">
        <f>RawCounts100All!AP68/(PropCntd100!AO68*AO$5*AO$6)*1000</f>
        <v>0</v>
      </c>
      <c r="AP68" s="284">
        <f>RawCounts100All!AQ68/(PropCntd100!AP68*AP$5*AP$6)*1000</f>
        <v>0</v>
      </c>
      <c r="AQ68" s="284">
        <f>RawCounts100All!AR68/(PropCntd100!AQ68*AQ$5*AQ$6)*1000</f>
        <v>2489.3617021276591</v>
      </c>
      <c r="AR68" s="284">
        <f>RawCounts100All!AS68/(PropCntd100!AR68*AR$5*AR$6)*1000</f>
        <v>764.42307692307691</v>
      </c>
      <c r="AS68" s="284">
        <f>RawCounts100All!AT68/(PropCntd100!AS68*AS$5*AS$6)*1000</f>
        <v>1899.1666666666665</v>
      </c>
      <c r="AT68" s="284">
        <f>RawCounts100All!AU68/(PropCntd100!AT68*AT$5*AT$6)*1000</f>
        <v>0</v>
      </c>
      <c r="AU68" s="284">
        <f>RawCounts100All!AV68/(PropCntd100!AU68*AU$5*AU$6)*1000</f>
        <v>2244</v>
      </c>
      <c r="AV68" s="284">
        <f>RawCounts100All!AW68/(PropCntd100!AV68*AV$5*AV$6)*1000</f>
        <v>938.77551020408168</v>
      </c>
      <c r="AW68" s="284">
        <f>RawCounts100All!AX68/(PropCntd100!AW68*AW$5*AW$6)*1000</f>
        <v>1174.8251748251748</v>
      </c>
      <c r="AX68" s="284">
        <f>RawCounts100All!AY68/(PropCntd100!AX68*AX$5*AX$6)*1000</f>
        <v>2204.0816326530612</v>
      </c>
      <c r="AY68" s="284">
        <f>RawCounts100All!AZ68/(PropCntd100!AY68*AY$5*AY$6)*1000</f>
        <v>2447.4074074074074</v>
      </c>
      <c r="AZ68" s="284">
        <f>RawCounts100All!BA68/(PropCntd100!AZ68*AZ$5*AZ$6)*1000</f>
        <v>0</v>
      </c>
      <c r="BA68" s="284">
        <f>RawCounts100All!BB68/(PropCntd100!BA68*BA$5*BA$6)*1000</f>
        <v>0</v>
      </c>
      <c r="BB68" s="284">
        <f>RawCounts100All!BC68/(PropCntd100!BB68*BB$5*BB$6)*1000</f>
        <v>0</v>
      </c>
      <c r="BC68" s="284">
        <f>RawCounts100All!BD68/(PropCntd100!BC68*BC$5*BC$6)*1000</f>
        <v>0</v>
      </c>
      <c r="BD68" s="284">
        <f>RawCounts100All!BE68/(PropCntd100!BD68*BD$5*BD$6)*1000</f>
        <v>0</v>
      </c>
      <c r="BE68" s="284">
        <f>RawCounts100All!BF68/(PropCntd100!BE68*BE$5*BE$6)*1000</f>
        <v>218.18181818181819</v>
      </c>
      <c r="BF68" s="284">
        <f>RawCounts100All!BG68/(PropCntd100!BF68*BF$5*BF$6)*1000</f>
        <v>0</v>
      </c>
      <c r="BG68" s="284">
        <f>RawCounts100All!BH68/(PropCntd100!BG68*BG$5*BG$6)*1000</f>
        <v>0</v>
      </c>
      <c r="BH68" s="284">
        <f>RawCounts100All!BI68/(PropCntd100!BH68*BH$5*BH$6)*1000</f>
        <v>0</v>
      </c>
      <c r="BI68" s="284">
        <f>RawCounts100All!BJ68/(PropCntd100!BI68*BI$5*BI$6)*1000</f>
        <v>628.57142857142856</v>
      </c>
      <c r="BJ68" s="284">
        <f>RawCounts100All!BK68/(PropCntd100!BJ68*BJ$5*BJ$6)*1000</f>
        <v>0</v>
      </c>
      <c r="BK68" s="284">
        <f>RawCounts100All!BL68/(PropCntd100!BK68*BK$5*BK$6)*1000</f>
        <v>1532.075471698113</v>
      </c>
      <c r="BL68" s="284">
        <f>RawCounts100All!BM68/(PropCntd100!BL68*BL$5*BL$6)*1000</f>
        <v>6200.6920415224913</v>
      </c>
      <c r="BM68" s="284">
        <f>RawCounts100All!BN68/(PropCntd100!BM68*BM$5*BM$6)*1000</f>
        <v>0</v>
      </c>
      <c r="BN68" s="284">
        <f>RawCounts100All!BO68/(PropCntd100!BN68*BN$5*BN$6)*1000</f>
        <v>7772.727272727273</v>
      </c>
      <c r="BO68" s="284">
        <f>RawCounts100All!BP68/(PropCntd100!BO68*BO$5*BO$6)*1000</f>
        <v>0</v>
      </c>
      <c r="BP68" s="284">
        <f>RawCounts100All!BQ68/(PropCntd100!BP68*BP$5*BP$6)*1000</f>
        <v>0</v>
      </c>
      <c r="BQ68" s="284">
        <f>RawCounts100All!BR68/(PropCntd100!BQ68*BQ$5*BQ$6)*1000</f>
        <v>16805.929919137467</v>
      </c>
      <c r="BR68" s="284">
        <f>RawCounts100All!BS68/(PropCntd100!BR68*BR$5*BR$6)*1000</f>
        <v>17962.184873949584</v>
      </c>
      <c r="BS68" s="284">
        <f>RawCounts100All!BT68/(PropCntd100!BS68*BS$5*BS$6)*1000</f>
        <v>15318.7134502924</v>
      </c>
      <c r="BT68" s="129"/>
    </row>
    <row r="69" spans="1:72" ht="15" x14ac:dyDescent="0.15">
      <c r="A69" s="104" t="s">
        <v>265</v>
      </c>
      <c r="B69" s="153" t="s">
        <v>520</v>
      </c>
      <c r="C69" s="153" t="s">
        <v>234</v>
      </c>
      <c r="D69" s="153" t="s">
        <v>675</v>
      </c>
      <c r="E69" s="153" t="s">
        <v>130</v>
      </c>
      <c r="F69" s="153"/>
      <c r="G69" s="105">
        <v>0.1</v>
      </c>
      <c r="H69" s="106">
        <v>1.5</v>
      </c>
      <c r="I69" s="107">
        <f t="shared" si="2"/>
        <v>8</v>
      </c>
      <c r="J69" s="176">
        <f t="shared" si="2"/>
        <v>120</v>
      </c>
      <c r="K69" s="248"/>
      <c r="L69" s="284">
        <f>RawCounts100All!M69/(PropCntd100!L69*L$5*L$6)*1000</f>
        <v>0</v>
      </c>
      <c r="M69" s="284">
        <f>RawCounts100All!N69/(PropCntd100!M69*M$5*M$6)*1000</f>
        <v>0</v>
      </c>
      <c r="N69" s="284">
        <f>RawCounts100All!O69/(PropCntd100!N69*N$5*N$6)*1000</f>
        <v>0</v>
      </c>
      <c r="O69" s="284">
        <f>RawCounts100All!P69/(PropCntd100!O69*O$5*O$6)*1000</f>
        <v>0</v>
      </c>
      <c r="P69" s="284">
        <f>RawCounts100All!Q69/(PropCntd100!P69*P$5*P$6)*1000</f>
        <v>0</v>
      </c>
      <c r="Q69" s="284">
        <f>RawCounts100All!R69/(PropCntd100!Q69*Q$5*Q$6)*1000</f>
        <v>2788.5714285714289</v>
      </c>
      <c r="R69" s="284">
        <f>RawCounts100All!S69/(PropCntd100!R69*R$5*R$6)*1000</f>
        <v>0</v>
      </c>
      <c r="S69" s="284">
        <f>RawCounts100All!T69/(PropCntd100!S69*S$5*S$6)*1000</f>
        <v>0</v>
      </c>
      <c r="T69" s="284">
        <f>RawCounts100All!U69/(PropCntd100!T69*T$5*T$6)*1000</f>
        <v>0</v>
      </c>
      <c r="U69" s="284">
        <f>RawCounts100All!V69/(PropCntd100!U69*U$5*U$6)*1000</f>
        <v>0</v>
      </c>
      <c r="V69" s="284">
        <f>RawCounts100All!W69/(PropCntd100!V69*V$5*V$6)*1000</f>
        <v>0</v>
      </c>
      <c r="W69" s="284">
        <f>RawCounts100All!X69/(PropCntd100!W69*W$5*W$6)*1000</f>
        <v>0</v>
      </c>
      <c r="X69" s="284">
        <f>RawCounts100All!Y69/(PropCntd100!X69*X$5*X$6)*1000</f>
        <v>0</v>
      </c>
      <c r="Y69" s="284">
        <f>RawCounts100All!Z69/(PropCntd100!Y69*Y$5*Y$6)*1000</f>
        <v>0</v>
      </c>
      <c r="Z69" s="284">
        <f>RawCounts100All!AA69/(PropCntd100!Z69*Z$5*Z$6)*1000</f>
        <v>0</v>
      </c>
      <c r="AA69" s="284">
        <f>RawCounts100All!AB69/(PropCntd100!AA69*AA$5*AA$6)*1000</f>
        <v>0</v>
      </c>
      <c r="AB69" s="284">
        <f>RawCounts100All!AC69/(PropCntd100!AB69*AB$5*AB$6)*1000</f>
        <v>0</v>
      </c>
      <c r="AC69" s="284">
        <f>RawCounts100All!AD69/(PropCntd100!AC69*AC$5*AC$6)*1000</f>
        <v>0</v>
      </c>
      <c r="AD69" s="284">
        <f>RawCounts100All!AE69/(PropCntd100!AD69*AD$5*AD$6)*1000</f>
        <v>0</v>
      </c>
      <c r="AE69" s="284">
        <f>RawCounts100All!AF69/(PropCntd100!AE69*AE$5*AE$6)*1000</f>
        <v>0</v>
      </c>
      <c r="AF69" s="284">
        <f>RawCounts100All!AG69/(PropCntd100!AF69*AF$5*AF$6)*1000</f>
        <v>0</v>
      </c>
      <c r="AG69" s="284">
        <f>RawCounts100All!AH69/(PropCntd100!AG69*AG$5*AG$6)*1000</f>
        <v>0</v>
      </c>
      <c r="AH69" s="284">
        <f>RawCounts100All!AI69/(PropCntd100!AH69*AH$5*AH$6)*1000</f>
        <v>0</v>
      </c>
      <c r="AI69" s="284">
        <f>RawCounts100All!AJ69/(PropCntd100!AI69*AI$5*AI$6)*1000</f>
        <v>0</v>
      </c>
      <c r="AJ69" s="284">
        <f>RawCounts100All!AK69/(PropCntd100!AJ69*AJ$5*AJ$6)*1000</f>
        <v>43.773584905660378</v>
      </c>
      <c r="AK69" s="284">
        <f>RawCounts100All!AL69/(PropCntd100!AK69*AK$5*AK$6)*1000</f>
        <v>0</v>
      </c>
      <c r="AL69" s="284">
        <f>RawCounts100All!AM69/(PropCntd100!AL69*AL$5*AL$6)*1000</f>
        <v>0</v>
      </c>
      <c r="AM69" s="284">
        <f>RawCounts100All!AN69/(PropCntd100!AM69*AM$5*AM$6)*1000</f>
        <v>0</v>
      </c>
      <c r="AN69" s="284">
        <f>RawCounts100All!AO69/(PropCntd100!AN69*AN$5*AN$6)*1000</f>
        <v>0</v>
      </c>
      <c r="AO69" s="284">
        <f>RawCounts100All!AP69/(PropCntd100!AO69*AO$5*AO$6)*1000</f>
        <v>0</v>
      </c>
      <c r="AP69" s="284">
        <f>RawCounts100All!AQ69/(PropCntd100!AP69*AP$5*AP$6)*1000</f>
        <v>0</v>
      </c>
      <c r="AQ69" s="284">
        <f>RawCounts100All!AR69/(PropCntd100!AQ69*AQ$5*AQ$6)*1000</f>
        <v>0</v>
      </c>
      <c r="AR69" s="284">
        <f>RawCounts100All!AS69/(PropCntd100!AR69*AR$5*AR$6)*1000</f>
        <v>0</v>
      </c>
      <c r="AS69" s="284">
        <f>RawCounts100All!AT69/(PropCntd100!AS69*AS$5*AS$6)*1000</f>
        <v>0</v>
      </c>
      <c r="AT69" s="284">
        <f>RawCounts100All!AU69/(PropCntd100!AT69*AT$5*AT$6)*1000</f>
        <v>0</v>
      </c>
      <c r="AU69" s="284">
        <f>RawCounts100All!AV69/(PropCntd100!AU69*AU$5*AU$6)*1000</f>
        <v>0</v>
      </c>
      <c r="AV69" s="284">
        <f>RawCounts100All!AW69/(PropCntd100!AV69*AV$5*AV$6)*1000</f>
        <v>0</v>
      </c>
      <c r="AW69" s="284">
        <f>RawCounts100All!AX69/(PropCntd100!AW69*AW$5*AW$6)*1000</f>
        <v>0</v>
      </c>
      <c r="AX69" s="284">
        <f>RawCounts100All!AY69/(PropCntd100!AX69*AX$5*AX$6)*1000</f>
        <v>0</v>
      </c>
      <c r="AY69" s="284">
        <f>RawCounts100All!AZ69/(PropCntd100!AY69*AY$5*AY$6)*1000</f>
        <v>0</v>
      </c>
      <c r="AZ69" s="284">
        <f>RawCounts100All!BA69/(PropCntd100!AZ69*AZ$5*AZ$6)*1000</f>
        <v>0</v>
      </c>
      <c r="BA69" s="284">
        <f>RawCounts100All!BB69/(PropCntd100!BA69*BA$5*BA$6)*1000</f>
        <v>0</v>
      </c>
      <c r="BB69" s="284">
        <f>RawCounts100All!BC69/(PropCntd100!BB69*BB$5*BB$6)*1000</f>
        <v>0</v>
      </c>
      <c r="BC69" s="284">
        <f>RawCounts100All!BD69/(PropCntd100!BC69*BC$5*BC$6)*1000</f>
        <v>528.9256198347108</v>
      </c>
      <c r="BD69" s="284">
        <f>RawCounts100All!BE69/(PropCntd100!BD69*BD$5*BD$6)*1000</f>
        <v>0</v>
      </c>
      <c r="BE69" s="284">
        <f>RawCounts100All!BF69/(PropCntd100!BE69*BE$5*BE$6)*1000</f>
        <v>0</v>
      </c>
      <c r="BF69" s="284">
        <f>RawCounts100All!BG69/(PropCntd100!BF69*BF$5*BF$6)*1000</f>
        <v>0</v>
      </c>
      <c r="BG69" s="284">
        <f>RawCounts100All!BH69/(PropCntd100!BG69*BG$5*BG$6)*1000</f>
        <v>0</v>
      </c>
      <c r="BH69" s="284">
        <f>RawCounts100All!BI69/(PropCntd100!BH69*BH$5*BH$6)*1000</f>
        <v>0</v>
      </c>
      <c r="BI69" s="284">
        <f>RawCounts100All!BJ69/(PropCntd100!BI69*BI$5*BI$6)*1000</f>
        <v>0</v>
      </c>
      <c r="BJ69" s="284">
        <f>RawCounts100All!BK69/(PropCntd100!BJ69*BJ$5*BJ$6)*1000</f>
        <v>0</v>
      </c>
      <c r="BK69" s="284">
        <f>RawCounts100All!BL69/(PropCntd100!BK69*BK$5*BK$6)*1000</f>
        <v>0</v>
      </c>
      <c r="BL69" s="284">
        <f>RawCounts100All!BM69/(PropCntd100!BL69*BL$5*BL$6)*1000</f>
        <v>0</v>
      </c>
      <c r="BM69" s="284">
        <f>RawCounts100All!BN69/(PropCntd100!BM69*BM$5*BM$6)*1000</f>
        <v>0</v>
      </c>
      <c r="BN69" s="284">
        <f>RawCounts100All!BO69/(PropCntd100!BN69*BN$5*BN$6)*1000</f>
        <v>0</v>
      </c>
      <c r="BO69" s="284">
        <f>RawCounts100All!BP69/(PropCntd100!BO69*BO$5*BO$6)*1000</f>
        <v>0</v>
      </c>
      <c r="BP69" s="284">
        <f>RawCounts100All!BQ69/(PropCntd100!BP69*BP$5*BP$6)*1000</f>
        <v>9401.129943502825</v>
      </c>
      <c r="BQ69" s="284">
        <f>RawCounts100All!BR69/(PropCntd100!BQ69*BQ$5*BQ$6)*1000</f>
        <v>0</v>
      </c>
      <c r="BR69" s="284">
        <f>RawCounts100All!BS69/(PropCntd100!BR69*BR$5*BR$6)*1000</f>
        <v>0</v>
      </c>
      <c r="BS69" s="284">
        <f>RawCounts100All!BT69/(PropCntd100!BS69*BS$5*BS$6)*1000</f>
        <v>0</v>
      </c>
      <c r="BT69" s="129"/>
    </row>
    <row r="70" spans="1:72" ht="15" x14ac:dyDescent="0.15">
      <c r="A70" s="104" t="s">
        <v>268</v>
      </c>
      <c r="B70" s="153" t="s">
        <v>520</v>
      </c>
      <c r="C70" s="153" t="s">
        <v>234</v>
      </c>
      <c r="D70" s="153" t="s">
        <v>678</v>
      </c>
      <c r="E70" s="153" t="s">
        <v>130</v>
      </c>
      <c r="F70" s="153"/>
      <c r="G70" s="105">
        <v>0.1</v>
      </c>
      <c r="H70" s="106">
        <v>4</v>
      </c>
      <c r="I70" s="107">
        <f t="shared" ref="I70:J95" si="3">G70*80</f>
        <v>8</v>
      </c>
      <c r="J70" s="176">
        <f t="shared" si="3"/>
        <v>320</v>
      </c>
      <c r="K70" s="248"/>
      <c r="L70" s="284">
        <f>RawCounts100All!M70/(PropCntd100!L70*L$5*L$6)*1000</f>
        <v>0</v>
      </c>
      <c r="M70" s="284">
        <f>RawCounts100All!N70/(PropCntd100!M70*M$5*M$6)*1000</f>
        <v>0</v>
      </c>
      <c r="N70" s="284">
        <f>RawCounts100All!O70/(PropCntd100!N70*N$5*N$6)*1000</f>
        <v>0</v>
      </c>
      <c r="O70" s="284">
        <f>RawCounts100All!P70/(PropCntd100!O70*O$5*O$6)*1000</f>
        <v>0</v>
      </c>
      <c r="P70" s="284">
        <f>RawCounts100All!Q70/(PropCntd100!P70*P$5*P$6)*1000</f>
        <v>0</v>
      </c>
      <c r="Q70" s="284">
        <f>RawCounts100All!R70/(PropCntd100!Q70*Q$5*Q$6)*1000</f>
        <v>0</v>
      </c>
      <c r="R70" s="284">
        <f>RawCounts100All!S70/(PropCntd100!R70*R$5*R$6)*1000</f>
        <v>0</v>
      </c>
      <c r="S70" s="284">
        <f>RawCounts100All!T70/(PropCntd100!S70*S$5*S$6)*1000</f>
        <v>0</v>
      </c>
      <c r="T70" s="284">
        <f>RawCounts100All!U70/(PropCntd100!T70*T$5*T$6)*1000</f>
        <v>0</v>
      </c>
      <c r="U70" s="284">
        <f>RawCounts100All!V70/(PropCntd100!U70*U$5*U$6)*1000</f>
        <v>0</v>
      </c>
      <c r="V70" s="284">
        <f>RawCounts100All!W70/(PropCntd100!V70*V$5*V$6)*1000</f>
        <v>0</v>
      </c>
      <c r="W70" s="284">
        <f>RawCounts100All!X70/(PropCntd100!W70*W$5*W$6)*1000</f>
        <v>0</v>
      </c>
      <c r="X70" s="284">
        <f>RawCounts100All!Y70/(PropCntd100!X70*X$5*X$6)*1000</f>
        <v>0</v>
      </c>
      <c r="Y70" s="284">
        <f>RawCounts100All!Z70/(PropCntd100!Y70*Y$5*Y$6)*1000</f>
        <v>42.232277526395173</v>
      </c>
      <c r="Z70" s="284">
        <f>RawCounts100All!AA70/(PropCntd100!Z70*Z$5*Z$6)*1000</f>
        <v>0</v>
      </c>
      <c r="AA70" s="284">
        <f>RawCounts100All!AB70/(PropCntd100!AA70*AA$5*AA$6)*1000</f>
        <v>0</v>
      </c>
      <c r="AB70" s="284">
        <f>RawCounts100All!AC70/(PropCntd100!AB70*AB$5*AB$6)*1000</f>
        <v>0</v>
      </c>
      <c r="AC70" s="284">
        <f>RawCounts100All!AD70/(PropCntd100!AC70*AC$5*AC$6)*1000</f>
        <v>0</v>
      </c>
      <c r="AD70" s="284">
        <f>RawCounts100All!AE70/(PropCntd100!AD70*AD$5*AD$6)*1000</f>
        <v>0</v>
      </c>
      <c r="AE70" s="284">
        <f>RawCounts100All!AF70/(PropCntd100!AE70*AE$5*AE$6)*1000</f>
        <v>0</v>
      </c>
      <c r="AF70" s="284">
        <f>RawCounts100All!AG70/(PropCntd100!AF70*AF$5*AF$6)*1000</f>
        <v>0</v>
      </c>
      <c r="AG70" s="284">
        <f>RawCounts100All!AH70/(PropCntd100!AG70*AG$5*AG$6)*1000</f>
        <v>0</v>
      </c>
      <c r="AH70" s="284">
        <f>RawCounts100All!AI70/(PropCntd100!AH70*AH$5*AH$6)*1000</f>
        <v>0</v>
      </c>
      <c r="AI70" s="284">
        <f>RawCounts100All!AJ70/(PropCntd100!AI70*AI$5*AI$6)*1000</f>
        <v>0</v>
      </c>
      <c r="AJ70" s="284">
        <f>RawCounts100All!AK70/(PropCntd100!AJ70*AJ$5*AJ$6)*1000</f>
        <v>0</v>
      </c>
      <c r="AK70" s="284">
        <f>RawCounts100All!AL70/(PropCntd100!AK70*AK$5*AK$6)*1000</f>
        <v>0</v>
      </c>
      <c r="AL70" s="284">
        <f>RawCounts100All!AM70/(PropCntd100!AL70*AL$5*AL$6)*1000</f>
        <v>0</v>
      </c>
      <c r="AM70" s="284">
        <f>RawCounts100All!AN70/(PropCntd100!AM70*AM$5*AM$6)*1000</f>
        <v>0</v>
      </c>
      <c r="AN70" s="284">
        <f>RawCounts100All!AO70/(PropCntd100!AN70*AN$5*AN$6)*1000</f>
        <v>0</v>
      </c>
      <c r="AO70" s="284">
        <f>RawCounts100All!AP70/(PropCntd100!AO70*AO$5*AO$6)*1000</f>
        <v>0</v>
      </c>
      <c r="AP70" s="284">
        <f>RawCounts100All!AQ70/(PropCntd100!AP70*AP$5*AP$6)*1000</f>
        <v>0</v>
      </c>
      <c r="AQ70" s="284">
        <f>RawCounts100All!AR70/(PropCntd100!AQ70*AQ$5*AQ$6)*1000</f>
        <v>0</v>
      </c>
      <c r="AR70" s="284">
        <f>RawCounts100All!AS70/(PropCntd100!AR70*AR$5*AR$6)*1000</f>
        <v>0</v>
      </c>
      <c r="AS70" s="284">
        <f>RawCounts100All!AT70/(PropCntd100!AS70*AS$5*AS$6)*1000</f>
        <v>0</v>
      </c>
      <c r="AT70" s="284">
        <f>RawCounts100All!AU70/(PropCntd100!AT70*AT$5*AT$6)*1000</f>
        <v>0</v>
      </c>
      <c r="AU70" s="284">
        <f>RawCounts100All!AV70/(PropCntd100!AU70*AU$5*AU$6)*1000</f>
        <v>0</v>
      </c>
      <c r="AV70" s="284">
        <f>RawCounts100All!AW70/(PropCntd100!AV70*AV$5*AV$6)*1000</f>
        <v>0</v>
      </c>
      <c r="AW70" s="284">
        <f>RawCounts100All!AX70/(PropCntd100!AW70*AW$5*AW$6)*1000</f>
        <v>0</v>
      </c>
      <c r="AX70" s="284">
        <f>RawCounts100All!AY70/(PropCntd100!AX70*AX$5*AX$6)*1000</f>
        <v>0</v>
      </c>
      <c r="AY70" s="284">
        <f>RawCounts100All!AZ70/(PropCntd100!AY70*AY$5*AY$6)*1000</f>
        <v>0</v>
      </c>
      <c r="AZ70" s="284">
        <f>RawCounts100All!BA70/(PropCntd100!AZ70*AZ$5*AZ$6)*1000</f>
        <v>0</v>
      </c>
      <c r="BA70" s="284">
        <f>RawCounts100All!BB70/(PropCntd100!BA70*BA$5*BA$6)*1000</f>
        <v>0</v>
      </c>
      <c r="BB70" s="284">
        <f>RawCounts100All!BC70/(PropCntd100!BB70*BB$5*BB$6)*1000</f>
        <v>0</v>
      </c>
      <c r="BC70" s="284">
        <f>RawCounts100All!BD70/(PropCntd100!BC70*BC$5*BC$6)*1000</f>
        <v>0</v>
      </c>
      <c r="BD70" s="284">
        <f>RawCounts100All!BE70/(PropCntd100!BD70*BD$5*BD$6)*1000</f>
        <v>0</v>
      </c>
      <c r="BE70" s="284">
        <f>RawCounts100All!BF70/(PropCntd100!BE70*BE$5*BE$6)*1000</f>
        <v>0</v>
      </c>
      <c r="BF70" s="284">
        <f>RawCounts100All!BG70/(PropCntd100!BF70*BF$5*BF$6)*1000</f>
        <v>0</v>
      </c>
      <c r="BG70" s="284">
        <f>RawCounts100All!BH70/(PropCntd100!BG70*BG$5*BG$6)*1000</f>
        <v>0</v>
      </c>
      <c r="BH70" s="284">
        <f>RawCounts100All!BI70/(PropCntd100!BH70*BH$5*BH$6)*1000</f>
        <v>0</v>
      </c>
      <c r="BI70" s="284">
        <f>RawCounts100All!BJ70/(PropCntd100!BI70*BI$5*BI$6)*1000</f>
        <v>0</v>
      </c>
      <c r="BJ70" s="284">
        <f>RawCounts100All!BK70/(PropCntd100!BJ70*BJ$5*BJ$6)*1000</f>
        <v>0</v>
      </c>
      <c r="BK70" s="284">
        <f>RawCounts100All!BL70/(PropCntd100!BK70*BK$5*BK$6)*1000</f>
        <v>0</v>
      </c>
      <c r="BL70" s="284">
        <f>RawCounts100All!BM70/(PropCntd100!BL70*BL$5*BL$6)*1000</f>
        <v>516.72433679354094</v>
      </c>
      <c r="BM70" s="284">
        <f>RawCounts100All!BN70/(PropCntd100!BM70*BM$5*BM$6)*1000</f>
        <v>0</v>
      </c>
      <c r="BN70" s="284">
        <f>RawCounts100All!BO70/(PropCntd100!BN70*BN$5*BN$6)*1000</f>
        <v>0</v>
      </c>
      <c r="BO70" s="284">
        <f>RawCounts100All!BP70/(PropCntd100!BO70*BO$5*BO$6)*1000</f>
        <v>0</v>
      </c>
      <c r="BP70" s="284">
        <f>RawCounts100All!BQ70/(PropCntd100!BP70*BP$5*BP$6)*1000</f>
        <v>0</v>
      </c>
      <c r="BQ70" s="284">
        <f>RawCounts100All!BR70/(PropCntd100!BQ70*BQ$5*BQ$6)*1000</f>
        <v>0</v>
      </c>
      <c r="BR70" s="284">
        <f>RawCounts100All!BS70/(PropCntd100!BR70*BR$5*BR$6)*1000</f>
        <v>0</v>
      </c>
      <c r="BS70" s="284">
        <f>RawCounts100All!BT70/(PropCntd100!BS70*BS$5*BS$6)*1000</f>
        <v>0</v>
      </c>
      <c r="BT70" s="129"/>
    </row>
    <row r="71" spans="1:72" ht="15" x14ac:dyDescent="0.15">
      <c r="A71" s="104" t="s">
        <v>270</v>
      </c>
      <c r="B71" s="153" t="s">
        <v>520</v>
      </c>
      <c r="C71" s="153" t="s">
        <v>235</v>
      </c>
      <c r="D71" s="153" t="s">
        <v>680</v>
      </c>
      <c r="E71" s="153" t="s">
        <v>130</v>
      </c>
      <c r="F71" s="153"/>
      <c r="G71" s="105">
        <v>0.05</v>
      </c>
      <c r="H71" s="106">
        <v>0.2</v>
      </c>
      <c r="I71" s="107">
        <f t="shared" si="3"/>
        <v>4</v>
      </c>
      <c r="J71" s="176">
        <f t="shared" si="3"/>
        <v>16</v>
      </c>
      <c r="K71" s="248"/>
      <c r="L71" s="284">
        <f>RawCounts100All!M71/(PropCntd100!L71*L$5*L$6)*1000</f>
        <v>0</v>
      </c>
      <c r="M71" s="284">
        <f>RawCounts100All!N71/(PropCntd100!M71*M$5*M$6)*1000</f>
        <v>0</v>
      </c>
      <c r="N71" s="284">
        <f>RawCounts100All!O71/(PropCntd100!N71*N$5*N$6)*1000</f>
        <v>0</v>
      </c>
      <c r="O71" s="284">
        <f>RawCounts100All!P71/(PropCntd100!O71*O$5*O$6)*1000</f>
        <v>0</v>
      </c>
      <c r="P71" s="284">
        <f>RawCounts100All!Q71/(PropCntd100!P71*P$5*P$6)*1000</f>
        <v>0</v>
      </c>
      <c r="Q71" s="284">
        <f>RawCounts100All!R71/(PropCntd100!Q71*Q$5*Q$6)*1000</f>
        <v>0</v>
      </c>
      <c r="R71" s="284">
        <f>RawCounts100All!S71/(PropCntd100!R71*R$5*R$6)*1000</f>
        <v>0</v>
      </c>
      <c r="S71" s="284">
        <f>RawCounts100All!T71/(PropCntd100!S71*S$5*S$6)*1000</f>
        <v>0</v>
      </c>
      <c r="T71" s="284">
        <f>RawCounts100All!U71/(PropCntd100!T71*T$5*T$6)*1000</f>
        <v>0</v>
      </c>
      <c r="U71" s="284">
        <f>RawCounts100All!V71/(PropCntd100!U71*U$5*U$6)*1000</f>
        <v>0</v>
      </c>
      <c r="V71" s="284">
        <f>RawCounts100All!W71/(PropCntd100!V71*V$5*V$6)*1000</f>
        <v>486.99095022624437</v>
      </c>
      <c r="W71" s="284">
        <f>RawCounts100All!X71/(PropCntd100!W71*W$5*W$6)*1000</f>
        <v>0</v>
      </c>
      <c r="X71" s="284">
        <f>RawCounts100All!Y71/(PropCntd100!X71*X$5*X$6)*1000</f>
        <v>0</v>
      </c>
      <c r="Y71" s="284">
        <f>RawCounts100All!Z71/(PropCntd100!Y71*Y$5*Y$6)*1000</f>
        <v>0</v>
      </c>
      <c r="Z71" s="284">
        <f>RawCounts100All!AA71/(PropCntd100!Z71*Z$5*Z$6)*1000</f>
        <v>0</v>
      </c>
      <c r="AA71" s="284">
        <f>RawCounts100All!AB71/(PropCntd100!AA71*AA$5*AA$6)*1000</f>
        <v>0</v>
      </c>
      <c r="AB71" s="284">
        <f>RawCounts100All!AC71/(PropCntd100!AB71*AB$5*AB$6)*1000</f>
        <v>0</v>
      </c>
      <c r="AC71" s="284">
        <f>RawCounts100All!AD71/(PropCntd100!AC71*AC$5*AC$6)*1000</f>
        <v>0</v>
      </c>
      <c r="AD71" s="284">
        <f>RawCounts100All!AE71/(PropCntd100!AD71*AD$5*AD$6)*1000</f>
        <v>0</v>
      </c>
      <c r="AE71" s="284">
        <f>RawCounts100All!AF71/(PropCntd100!AE71*AE$5*AE$6)*1000</f>
        <v>0</v>
      </c>
      <c r="AF71" s="284">
        <f>RawCounts100All!AG71/(PropCntd100!AF71*AF$5*AF$6)*1000</f>
        <v>0</v>
      </c>
      <c r="AG71" s="284">
        <f>RawCounts100All!AH71/(PropCntd100!AG71*AG$5*AG$6)*1000</f>
        <v>0</v>
      </c>
      <c r="AH71" s="284">
        <f>RawCounts100All!AI71/(PropCntd100!AH71*AH$5*AH$6)*1000</f>
        <v>0</v>
      </c>
      <c r="AI71" s="284">
        <f>RawCounts100All!AJ71/(PropCntd100!AI71*AI$5*AI$6)*1000</f>
        <v>0</v>
      </c>
      <c r="AJ71" s="284">
        <f>RawCounts100All!AK71/(PropCntd100!AJ71*AJ$5*AJ$6)*1000</f>
        <v>0</v>
      </c>
      <c r="AK71" s="284">
        <f>RawCounts100All!AL71/(PropCntd100!AK71*AK$5*AK$6)*1000</f>
        <v>0</v>
      </c>
      <c r="AL71" s="284">
        <f>RawCounts100All!AM71/(PropCntd100!AL71*AL$5*AL$6)*1000</f>
        <v>0</v>
      </c>
      <c r="AM71" s="284">
        <f>RawCounts100All!AN71/(PropCntd100!AM71*AM$5*AM$6)*1000</f>
        <v>0</v>
      </c>
      <c r="AN71" s="284">
        <f>RawCounts100All!AO71/(PropCntd100!AN71*AN$5*AN$6)*1000</f>
        <v>0</v>
      </c>
      <c r="AO71" s="284">
        <f>RawCounts100All!AP71/(PropCntd100!AO71*AO$5*AO$6)*1000</f>
        <v>0</v>
      </c>
      <c r="AP71" s="284">
        <f>RawCounts100All!AQ71/(PropCntd100!AP71*AP$5*AP$6)*1000</f>
        <v>0</v>
      </c>
      <c r="AQ71" s="284">
        <f>RawCounts100All!AR71/(PropCntd100!AQ71*AQ$5*AQ$6)*1000</f>
        <v>0</v>
      </c>
      <c r="AR71" s="284">
        <f>RawCounts100All!AS71/(PropCntd100!AR71*AR$5*AR$6)*1000</f>
        <v>0</v>
      </c>
      <c r="AS71" s="284">
        <f>RawCounts100All!AT71/(PropCntd100!AS71*AS$5*AS$6)*1000</f>
        <v>0</v>
      </c>
      <c r="AT71" s="284">
        <f>RawCounts100All!AU71/(PropCntd100!AT71*AT$5*AT$6)*1000</f>
        <v>0</v>
      </c>
      <c r="AU71" s="284">
        <f>RawCounts100All!AV71/(PropCntd100!AU71*AU$5*AU$6)*1000</f>
        <v>0</v>
      </c>
      <c r="AV71" s="284">
        <f>RawCounts100All!AW71/(PropCntd100!AV71*AV$5*AV$6)*1000</f>
        <v>0</v>
      </c>
      <c r="AW71" s="284">
        <f>RawCounts100All!AX71/(PropCntd100!AW71*AW$5*AW$6)*1000</f>
        <v>0</v>
      </c>
      <c r="AX71" s="284">
        <f>RawCounts100All!AY71/(PropCntd100!AX71*AX$5*AX$6)*1000</f>
        <v>0</v>
      </c>
      <c r="AY71" s="284">
        <f>RawCounts100All!AZ71/(PropCntd100!AY71*AY$5*AY$6)*1000</f>
        <v>0</v>
      </c>
      <c r="AZ71" s="284">
        <f>RawCounts100All!BA71/(PropCntd100!AZ71*AZ$5*AZ$6)*1000</f>
        <v>0</v>
      </c>
      <c r="BA71" s="284">
        <f>RawCounts100All!BB71/(PropCntd100!BA71*BA$5*BA$6)*1000</f>
        <v>0</v>
      </c>
      <c r="BB71" s="284">
        <f>RawCounts100All!BC71/(PropCntd100!BB71*BB$5*BB$6)*1000</f>
        <v>0</v>
      </c>
      <c r="BC71" s="284">
        <f>RawCounts100All!BD71/(PropCntd100!BC71*BC$5*BC$6)*1000</f>
        <v>0</v>
      </c>
      <c r="BD71" s="284">
        <f>RawCounts100All!BE71/(PropCntd100!BD71*BD$5*BD$6)*1000</f>
        <v>0</v>
      </c>
      <c r="BE71" s="284">
        <f>RawCounts100All!BF71/(PropCntd100!BE71*BE$5*BE$6)*1000</f>
        <v>0</v>
      </c>
      <c r="BF71" s="284">
        <f>RawCounts100All!BG71/(PropCntd100!BF71*BF$5*BF$6)*1000</f>
        <v>0</v>
      </c>
      <c r="BG71" s="284">
        <f>RawCounts100All!BH71/(PropCntd100!BG71*BG$5*BG$6)*1000</f>
        <v>0</v>
      </c>
      <c r="BH71" s="284">
        <f>RawCounts100All!BI71/(PropCntd100!BH71*BH$5*BH$6)*1000</f>
        <v>0</v>
      </c>
      <c r="BI71" s="284">
        <f>RawCounts100All!BJ71/(PropCntd100!BI71*BI$5*BI$6)*1000</f>
        <v>0</v>
      </c>
      <c r="BJ71" s="284">
        <f>RawCounts100All!BK71/(PropCntd100!BJ71*BJ$5*BJ$6)*1000</f>
        <v>0</v>
      </c>
      <c r="BK71" s="284">
        <f>RawCounts100All!BL71/(PropCntd100!BK71*BK$5*BK$6)*1000</f>
        <v>0</v>
      </c>
      <c r="BL71" s="284">
        <f>RawCounts100All!BM71/(PropCntd100!BL71*BL$5*BL$6)*1000</f>
        <v>0</v>
      </c>
      <c r="BM71" s="284">
        <f>RawCounts100All!BN71/(PropCntd100!BM71*BM$5*BM$6)*1000</f>
        <v>0</v>
      </c>
      <c r="BN71" s="284">
        <f>RawCounts100All!BO71/(PropCntd100!BN71*BN$5*BN$6)*1000</f>
        <v>0</v>
      </c>
      <c r="BO71" s="284">
        <f>RawCounts100All!BP71/(PropCntd100!BO71*BO$5*BO$6)*1000</f>
        <v>0</v>
      </c>
      <c r="BP71" s="284">
        <f>RawCounts100All!BQ71/(PropCntd100!BP71*BP$5*BP$6)*1000</f>
        <v>0</v>
      </c>
      <c r="BQ71" s="284">
        <f>RawCounts100All!BR71/(PropCntd100!BQ71*BQ$5*BQ$6)*1000</f>
        <v>0</v>
      </c>
      <c r="BR71" s="284">
        <f>RawCounts100All!BS71/(PropCntd100!BR71*BR$5*BR$6)*1000</f>
        <v>0</v>
      </c>
      <c r="BS71" s="284">
        <f>RawCounts100All!BT71/(PropCntd100!BS71*BS$5*BS$6)*1000</f>
        <v>0</v>
      </c>
      <c r="BT71" s="129"/>
    </row>
    <row r="72" spans="1:72" ht="15" x14ac:dyDescent="0.15">
      <c r="A72" s="104" t="s">
        <v>271</v>
      </c>
      <c r="B72" s="153" t="s">
        <v>520</v>
      </c>
      <c r="C72" s="153" t="s">
        <v>235</v>
      </c>
      <c r="D72" s="153" t="s">
        <v>681</v>
      </c>
      <c r="E72" s="153" t="s">
        <v>130</v>
      </c>
      <c r="F72" s="153"/>
      <c r="G72" s="105">
        <v>0.05</v>
      </c>
      <c r="H72" s="106">
        <v>0.5</v>
      </c>
      <c r="I72" s="107">
        <f t="shared" si="3"/>
        <v>4</v>
      </c>
      <c r="J72" s="176">
        <f t="shared" si="3"/>
        <v>40</v>
      </c>
      <c r="K72" s="248"/>
      <c r="L72" s="284">
        <f>RawCounts100All!M72/(PropCntd100!L72*L$5*L$6)*1000</f>
        <v>0</v>
      </c>
      <c r="M72" s="284">
        <f>RawCounts100All!N72/(PropCntd100!M72*M$5*M$6)*1000</f>
        <v>0</v>
      </c>
      <c r="N72" s="284">
        <f>RawCounts100All!O72/(PropCntd100!N72*N$5*N$6)*1000</f>
        <v>0</v>
      </c>
      <c r="O72" s="284">
        <f>RawCounts100All!P72/(PropCntd100!O72*O$5*O$6)*1000</f>
        <v>0</v>
      </c>
      <c r="P72" s="284">
        <f>RawCounts100All!Q72/(PropCntd100!P72*P$5*P$6)*1000</f>
        <v>0</v>
      </c>
      <c r="Q72" s="284">
        <f>RawCounts100All!R72/(PropCntd100!Q72*Q$5*Q$6)*1000</f>
        <v>0</v>
      </c>
      <c r="R72" s="284">
        <f>RawCounts100All!S72/(PropCntd100!R72*R$5*R$6)*1000</f>
        <v>0</v>
      </c>
      <c r="S72" s="284">
        <f>RawCounts100All!T72/(PropCntd100!S72*S$5*S$6)*1000</f>
        <v>0</v>
      </c>
      <c r="T72" s="284">
        <f>RawCounts100All!U72/(PropCntd100!T72*T$5*T$6)*1000</f>
        <v>0</v>
      </c>
      <c r="U72" s="284">
        <f>RawCounts100All!V72/(PropCntd100!U72*U$5*U$6)*1000</f>
        <v>0</v>
      </c>
      <c r="V72" s="284">
        <f>RawCounts100All!W72/(PropCntd100!V72*V$5*V$6)*1000</f>
        <v>0</v>
      </c>
      <c r="W72" s="284">
        <f>RawCounts100All!X72/(PropCntd100!W72*W$5*W$6)*1000</f>
        <v>0</v>
      </c>
      <c r="X72" s="284">
        <f>RawCounts100All!Y72/(PropCntd100!X72*X$5*X$6)*1000</f>
        <v>0</v>
      </c>
      <c r="Y72" s="284">
        <f>RawCounts100All!Z72/(PropCntd100!Y72*Y$5*Y$6)*1000</f>
        <v>0</v>
      </c>
      <c r="Z72" s="284">
        <f>RawCounts100All!AA72/(PropCntd100!Z72*Z$5*Z$6)*1000</f>
        <v>0</v>
      </c>
      <c r="AA72" s="284">
        <f>RawCounts100All!AB72/(PropCntd100!AA72*AA$5*AA$6)*1000</f>
        <v>0</v>
      </c>
      <c r="AB72" s="284">
        <f>RawCounts100All!AC72/(PropCntd100!AB72*AB$5*AB$6)*1000</f>
        <v>0</v>
      </c>
      <c r="AC72" s="284">
        <f>RawCounts100All!AD72/(PropCntd100!AC72*AC$5*AC$6)*1000</f>
        <v>0</v>
      </c>
      <c r="AD72" s="284">
        <f>RawCounts100All!AE72/(PropCntd100!AD72*AD$5*AD$6)*1000</f>
        <v>0</v>
      </c>
      <c r="AE72" s="284">
        <f>RawCounts100All!AF72/(PropCntd100!AE72*AE$5*AE$6)*1000</f>
        <v>0</v>
      </c>
      <c r="AF72" s="284">
        <f>RawCounts100All!AG72/(PropCntd100!AF72*AF$5*AF$6)*1000</f>
        <v>0</v>
      </c>
      <c r="AG72" s="284">
        <f>RawCounts100All!AH72/(PropCntd100!AG72*AG$5*AG$6)*1000</f>
        <v>0</v>
      </c>
      <c r="AH72" s="284">
        <f>RawCounts100All!AI72/(PropCntd100!AH72*AH$5*AH$6)*1000</f>
        <v>0</v>
      </c>
      <c r="AI72" s="284">
        <f>RawCounts100All!AJ72/(PropCntd100!AI72*AI$5*AI$6)*1000</f>
        <v>0</v>
      </c>
      <c r="AJ72" s="284">
        <f>RawCounts100All!AK72/(PropCntd100!AJ72*AJ$5*AJ$6)*1000</f>
        <v>0</v>
      </c>
      <c r="AK72" s="284">
        <f>RawCounts100All!AL72/(PropCntd100!AK72*AK$5*AK$6)*1000</f>
        <v>0</v>
      </c>
      <c r="AL72" s="284">
        <f>RawCounts100All!AM72/(PropCntd100!AL72*AL$5*AL$6)*1000</f>
        <v>0</v>
      </c>
      <c r="AM72" s="284">
        <f>RawCounts100All!AN72/(PropCntd100!AM72*AM$5*AM$6)*1000</f>
        <v>0</v>
      </c>
      <c r="AN72" s="284">
        <f>RawCounts100All!AO72/(PropCntd100!AN72*AN$5*AN$6)*1000</f>
        <v>0</v>
      </c>
      <c r="AO72" s="284">
        <f>RawCounts100All!AP72/(PropCntd100!AO72*AO$5*AO$6)*1000</f>
        <v>0</v>
      </c>
      <c r="AP72" s="284">
        <f>RawCounts100All!AQ72/(PropCntd100!AP72*AP$5*AP$6)*1000</f>
        <v>0</v>
      </c>
      <c r="AQ72" s="284">
        <f>RawCounts100All!AR72/(PropCntd100!AQ72*AQ$5*AQ$6)*1000</f>
        <v>0</v>
      </c>
      <c r="AR72" s="284">
        <f>RawCounts100All!AS72/(PropCntd100!AR72*AR$5*AR$6)*1000</f>
        <v>0</v>
      </c>
      <c r="AS72" s="284">
        <f>RawCounts100All!AT72/(PropCntd100!AS72*AS$5*AS$6)*1000</f>
        <v>0</v>
      </c>
      <c r="AT72" s="284">
        <f>RawCounts100All!AU72/(PropCntd100!AT72*AT$5*AT$6)*1000</f>
        <v>0</v>
      </c>
      <c r="AU72" s="284">
        <f>RawCounts100All!AV72/(PropCntd100!AU72*AU$5*AU$6)*1000</f>
        <v>0</v>
      </c>
      <c r="AV72" s="284">
        <f>RawCounts100All!AW72/(PropCntd100!AV72*AV$5*AV$6)*1000</f>
        <v>0</v>
      </c>
      <c r="AW72" s="284">
        <f>RawCounts100All!AX72/(PropCntd100!AW72*AW$5*AW$6)*1000</f>
        <v>0</v>
      </c>
      <c r="AX72" s="284">
        <f>RawCounts100All!AY72/(PropCntd100!AX72*AX$5*AX$6)*1000</f>
        <v>0</v>
      </c>
      <c r="AY72" s="284">
        <f>RawCounts100All!AZ72/(PropCntd100!AY72*AY$5*AY$6)*1000</f>
        <v>0</v>
      </c>
      <c r="AZ72" s="284">
        <f>RawCounts100All!BA72/(PropCntd100!AZ72*AZ$5*AZ$6)*1000</f>
        <v>0</v>
      </c>
      <c r="BA72" s="284">
        <f>RawCounts100All!BB72/(PropCntd100!BA72*BA$5*BA$6)*1000</f>
        <v>0</v>
      </c>
      <c r="BB72" s="284">
        <f>RawCounts100All!BC72/(PropCntd100!BB72*BB$5*BB$6)*1000</f>
        <v>0</v>
      </c>
      <c r="BC72" s="284">
        <f>RawCounts100All!BD72/(PropCntd100!BC72*BC$5*BC$6)*1000</f>
        <v>0</v>
      </c>
      <c r="BD72" s="284">
        <f>RawCounts100All!BE72/(PropCntd100!BD72*BD$5*BD$6)*1000</f>
        <v>0</v>
      </c>
      <c r="BE72" s="284">
        <f>RawCounts100All!BF72/(PropCntd100!BE72*BE$5*BE$6)*1000</f>
        <v>0</v>
      </c>
      <c r="BF72" s="284">
        <f>RawCounts100All!BG72/(PropCntd100!BF72*BF$5*BF$6)*1000</f>
        <v>0</v>
      </c>
      <c r="BG72" s="284">
        <f>RawCounts100All!BH72/(PropCntd100!BG72*BG$5*BG$6)*1000</f>
        <v>0</v>
      </c>
      <c r="BH72" s="284">
        <f>RawCounts100All!BI72/(PropCntd100!BH72*BH$5*BH$6)*1000</f>
        <v>0</v>
      </c>
      <c r="BI72" s="284">
        <f>RawCounts100All!BJ72/(PropCntd100!BI72*BI$5*BI$6)*1000</f>
        <v>0</v>
      </c>
      <c r="BJ72" s="284">
        <f>RawCounts100All!BK72/(PropCntd100!BJ72*BJ$5*BJ$6)*1000</f>
        <v>0</v>
      </c>
      <c r="BK72" s="284">
        <f>RawCounts100All!BL72/(PropCntd100!BK72*BK$5*BK$6)*1000</f>
        <v>0</v>
      </c>
      <c r="BL72" s="284">
        <f>RawCounts100All!BM72/(PropCntd100!BL72*BL$5*BL$6)*1000</f>
        <v>0</v>
      </c>
      <c r="BM72" s="284">
        <f>RawCounts100All!BN72/(PropCntd100!BM72*BM$5*BM$6)*1000</f>
        <v>0</v>
      </c>
      <c r="BN72" s="284">
        <f>RawCounts100All!BO72/(PropCntd100!BN72*BN$5*BN$6)*1000</f>
        <v>0</v>
      </c>
      <c r="BO72" s="284">
        <f>RawCounts100All!BP72/(PropCntd100!BO72*BO$5*BO$6)*1000</f>
        <v>1586.8852459016393</v>
      </c>
      <c r="BP72" s="284">
        <f>RawCounts100All!BQ72/(PropCntd100!BP72*BP$5*BP$6)*1000</f>
        <v>0</v>
      </c>
      <c r="BQ72" s="284">
        <f>RawCounts100All!BR72/(PropCntd100!BQ72*BQ$5*BQ$6)*1000</f>
        <v>0</v>
      </c>
      <c r="BR72" s="284">
        <f>RawCounts100All!BS72/(PropCntd100!BR72*BR$5*BR$6)*1000</f>
        <v>0</v>
      </c>
      <c r="BS72" s="284">
        <f>RawCounts100All!BT72/(PropCntd100!BS72*BS$5*BS$6)*1000</f>
        <v>6888.8888888888896</v>
      </c>
      <c r="BT72" s="129"/>
    </row>
    <row r="73" spans="1:72" ht="15" x14ac:dyDescent="0.15">
      <c r="A73" s="104" t="s">
        <v>272</v>
      </c>
      <c r="B73" s="153" t="s">
        <v>520</v>
      </c>
      <c r="C73" s="153" t="s">
        <v>235</v>
      </c>
      <c r="D73" s="153" t="s">
        <v>682</v>
      </c>
      <c r="E73" s="153" t="s">
        <v>130</v>
      </c>
      <c r="F73" s="153"/>
      <c r="G73" s="105">
        <v>0.05</v>
      </c>
      <c r="H73" s="106">
        <v>0.6</v>
      </c>
      <c r="I73" s="107">
        <f t="shared" si="3"/>
        <v>4</v>
      </c>
      <c r="J73" s="176">
        <f t="shared" si="3"/>
        <v>48</v>
      </c>
      <c r="K73" s="248"/>
      <c r="L73" s="284">
        <f>RawCounts100All!M73/(PropCntd100!L73*L$5*L$6)*1000</f>
        <v>0</v>
      </c>
      <c r="M73" s="284">
        <f>RawCounts100All!N73/(PropCntd100!M73*M$5*M$6)*1000</f>
        <v>0</v>
      </c>
      <c r="N73" s="284">
        <f>RawCounts100All!O73/(PropCntd100!N73*N$5*N$6)*1000</f>
        <v>0</v>
      </c>
      <c r="O73" s="284">
        <f>RawCounts100All!P73/(PropCntd100!O73*O$5*O$6)*1000</f>
        <v>0</v>
      </c>
      <c r="P73" s="284">
        <f>RawCounts100All!Q73/(PropCntd100!P73*P$5*P$6)*1000</f>
        <v>0</v>
      </c>
      <c r="Q73" s="284">
        <f>RawCounts100All!R73/(PropCntd100!Q73*Q$5*Q$6)*1000</f>
        <v>0</v>
      </c>
      <c r="R73" s="284">
        <f>RawCounts100All!S73/(PropCntd100!R73*R$5*R$6)*1000</f>
        <v>0</v>
      </c>
      <c r="S73" s="284">
        <f>RawCounts100All!T73/(PropCntd100!S73*S$5*S$6)*1000</f>
        <v>0</v>
      </c>
      <c r="T73" s="284">
        <f>RawCounts100All!U73/(PropCntd100!T73*T$5*T$6)*1000</f>
        <v>0</v>
      </c>
      <c r="U73" s="284">
        <f>RawCounts100All!V73/(PropCntd100!U73*U$5*U$6)*1000</f>
        <v>0</v>
      </c>
      <c r="V73" s="284">
        <f>RawCounts100All!W73/(PropCntd100!V73*V$5*V$6)*1000</f>
        <v>0</v>
      </c>
      <c r="W73" s="284">
        <f>RawCounts100All!X73/(PropCntd100!W73*W$5*W$6)*1000</f>
        <v>0</v>
      </c>
      <c r="X73" s="284">
        <f>RawCounts100All!Y73/(PropCntd100!X73*X$5*X$6)*1000</f>
        <v>0</v>
      </c>
      <c r="Y73" s="284">
        <f>RawCounts100All!Z73/(PropCntd100!Y73*Y$5*Y$6)*1000</f>
        <v>0</v>
      </c>
      <c r="Z73" s="284">
        <f>RawCounts100All!AA73/(PropCntd100!Z73*Z$5*Z$6)*1000</f>
        <v>131.76470588235296</v>
      </c>
      <c r="AA73" s="284">
        <f>RawCounts100All!AB73/(PropCntd100!AA73*AA$5*AA$6)*1000</f>
        <v>0</v>
      </c>
      <c r="AB73" s="284">
        <f>RawCounts100All!AC73/(PropCntd100!AB73*AB$5*AB$6)*1000</f>
        <v>0</v>
      </c>
      <c r="AC73" s="284">
        <f>RawCounts100All!AD73/(PropCntd100!AC73*AC$5*AC$6)*1000</f>
        <v>0</v>
      </c>
      <c r="AD73" s="284">
        <f>RawCounts100All!AE73/(PropCntd100!AD73*AD$5*AD$6)*1000</f>
        <v>0</v>
      </c>
      <c r="AE73" s="284">
        <f>RawCounts100All!AF73/(PropCntd100!AE73*AE$5*AE$6)*1000</f>
        <v>132.7659574468085</v>
      </c>
      <c r="AF73" s="284">
        <f>RawCounts100All!AG73/(PropCntd100!AF73*AF$5*AF$6)*1000</f>
        <v>0</v>
      </c>
      <c r="AG73" s="284">
        <f>RawCounts100All!AH73/(PropCntd100!AG73*AG$5*AG$6)*1000</f>
        <v>0</v>
      </c>
      <c r="AH73" s="284">
        <f>RawCounts100All!AI73/(PropCntd100!AH73*AH$5*AH$6)*1000</f>
        <v>0</v>
      </c>
      <c r="AI73" s="284">
        <f>RawCounts100All!AJ73/(PropCntd100!AI73*AI$5*AI$6)*1000</f>
        <v>0</v>
      </c>
      <c r="AJ73" s="284">
        <f>RawCounts100All!AK73/(PropCntd100!AJ73*AJ$5*AJ$6)*1000</f>
        <v>0</v>
      </c>
      <c r="AK73" s="284">
        <f>RawCounts100All!AL73/(PropCntd100!AK73*AK$5*AK$6)*1000</f>
        <v>0</v>
      </c>
      <c r="AL73" s="284">
        <f>RawCounts100All!AM73/(PropCntd100!AL73*AL$5*AL$6)*1000</f>
        <v>0</v>
      </c>
      <c r="AM73" s="284">
        <f>RawCounts100All!AN73/(PropCntd100!AM73*AM$5*AM$6)*1000</f>
        <v>0</v>
      </c>
      <c r="AN73" s="284">
        <f>RawCounts100All!AO73/(PropCntd100!AN73*AN$5*AN$6)*1000</f>
        <v>0</v>
      </c>
      <c r="AO73" s="284">
        <f>RawCounts100All!AP73/(PropCntd100!AO73*AO$5*AO$6)*1000</f>
        <v>0</v>
      </c>
      <c r="AP73" s="284">
        <f>RawCounts100All!AQ73/(PropCntd100!AP73*AP$5*AP$6)*1000</f>
        <v>0</v>
      </c>
      <c r="AQ73" s="284">
        <f>RawCounts100All!AR73/(PropCntd100!AQ73*AQ$5*AQ$6)*1000</f>
        <v>0</v>
      </c>
      <c r="AR73" s="284">
        <f>RawCounts100All!AS73/(PropCntd100!AR73*AR$5*AR$6)*1000</f>
        <v>0</v>
      </c>
      <c r="AS73" s="284">
        <f>RawCounts100All!AT73/(PropCntd100!AS73*AS$5*AS$6)*1000</f>
        <v>0</v>
      </c>
      <c r="AT73" s="284">
        <f>RawCounts100All!AU73/(PropCntd100!AT73*AT$5*AT$6)*1000</f>
        <v>0</v>
      </c>
      <c r="AU73" s="284">
        <f>RawCounts100All!AV73/(PropCntd100!AU73*AU$5*AU$6)*1000</f>
        <v>0</v>
      </c>
      <c r="AV73" s="284">
        <f>RawCounts100All!AW73/(PropCntd100!AV73*AV$5*AV$6)*1000</f>
        <v>0</v>
      </c>
      <c r="AW73" s="284">
        <f>RawCounts100All!AX73/(PropCntd100!AW73*AW$5*AW$6)*1000</f>
        <v>0</v>
      </c>
      <c r="AX73" s="284">
        <f>RawCounts100All!AY73/(PropCntd100!AX73*AX$5*AX$6)*1000</f>
        <v>0</v>
      </c>
      <c r="AY73" s="284">
        <f>RawCounts100All!AZ73/(PropCntd100!AY73*AY$5*AY$6)*1000</f>
        <v>0</v>
      </c>
      <c r="AZ73" s="284">
        <f>RawCounts100All!BA73/(PropCntd100!AZ73*AZ$5*AZ$6)*1000</f>
        <v>52.840434419381793</v>
      </c>
      <c r="BA73" s="284">
        <f>RawCounts100All!BB73/(PropCntd100!BA73*BA$5*BA$6)*1000</f>
        <v>0</v>
      </c>
      <c r="BB73" s="284">
        <f>RawCounts100All!BC73/(PropCntd100!BB73*BB$5*BB$6)*1000</f>
        <v>0</v>
      </c>
      <c r="BC73" s="284">
        <f>RawCounts100All!BD73/(PropCntd100!BC73*BC$5*BC$6)*1000</f>
        <v>0</v>
      </c>
      <c r="BD73" s="284">
        <f>RawCounts100All!BE73/(PropCntd100!BD73*BD$5*BD$6)*1000</f>
        <v>0</v>
      </c>
      <c r="BE73" s="284">
        <f>RawCounts100All!BF73/(PropCntd100!BE73*BE$5*BE$6)*1000</f>
        <v>0</v>
      </c>
      <c r="BF73" s="284">
        <f>RawCounts100All!BG73/(PropCntd100!BF73*BF$5*BF$6)*1000</f>
        <v>0</v>
      </c>
      <c r="BG73" s="284">
        <f>RawCounts100All!BH73/(PropCntd100!BG73*BG$5*BG$6)*1000</f>
        <v>0</v>
      </c>
      <c r="BH73" s="284">
        <f>RawCounts100All!BI73/(PropCntd100!BH73*BH$5*BH$6)*1000</f>
        <v>0</v>
      </c>
      <c r="BI73" s="284">
        <f>RawCounts100All!BJ73/(PropCntd100!BI73*BI$5*BI$6)*1000</f>
        <v>0</v>
      </c>
      <c r="BJ73" s="284">
        <f>RawCounts100All!BK73/(PropCntd100!BJ73*BJ$5*BJ$6)*1000</f>
        <v>0</v>
      </c>
      <c r="BK73" s="284">
        <f>RawCounts100All!BL73/(PropCntd100!BK73*BK$5*BK$6)*1000</f>
        <v>0</v>
      </c>
      <c r="BL73" s="284">
        <f>RawCounts100All!BM73/(PropCntd100!BL73*BL$5*BL$6)*1000</f>
        <v>0</v>
      </c>
      <c r="BM73" s="284">
        <f>RawCounts100All!BN73/(PropCntd100!BM73*BM$5*BM$6)*1000</f>
        <v>0</v>
      </c>
      <c r="BN73" s="284">
        <f>RawCounts100All!BO73/(PropCntd100!BN73*BN$5*BN$6)*1000</f>
        <v>0</v>
      </c>
      <c r="BO73" s="284">
        <f>RawCounts100All!BP73/(PropCntd100!BO73*BO$5*BO$6)*1000</f>
        <v>0</v>
      </c>
      <c r="BP73" s="284">
        <f>RawCounts100All!BQ73/(PropCntd100!BP73*BP$5*BP$6)*1000</f>
        <v>0</v>
      </c>
      <c r="BQ73" s="284">
        <f>RawCounts100All!BR73/(PropCntd100!BQ73*BQ$5*BQ$6)*1000</f>
        <v>0</v>
      </c>
      <c r="BR73" s="284">
        <f>RawCounts100All!BS73/(PropCntd100!BR73*BR$5*BR$6)*1000</f>
        <v>0</v>
      </c>
      <c r="BS73" s="284">
        <f>RawCounts100All!BT73/(PropCntd100!BS73*BS$5*BS$6)*1000</f>
        <v>0</v>
      </c>
      <c r="BT73" s="129"/>
    </row>
    <row r="74" spans="1:72" ht="15" x14ac:dyDescent="0.15">
      <c r="A74" s="104" t="s">
        <v>273</v>
      </c>
      <c r="B74" s="153" t="s">
        <v>520</v>
      </c>
      <c r="C74" s="153" t="s">
        <v>235</v>
      </c>
      <c r="D74" s="153" t="s">
        <v>683</v>
      </c>
      <c r="E74" s="153" t="s">
        <v>130</v>
      </c>
      <c r="F74" s="153"/>
      <c r="G74" s="105">
        <v>0.05</v>
      </c>
      <c r="H74" s="106">
        <v>0.8</v>
      </c>
      <c r="I74" s="107">
        <f t="shared" si="3"/>
        <v>4</v>
      </c>
      <c r="J74" s="176">
        <f t="shared" si="3"/>
        <v>64</v>
      </c>
      <c r="K74" s="248"/>
      <c r="L74" s="284">
        <f>RawCounts100All!M74/(PropCntd100!L74*L$5*L$6)*1000</f>
        <v>0</v>
      </c>
      <c r="M74" s="284">
        <f>RawCounts100All!N74/(PropCntd100!M74*M$5*M$6)*1000</f>
        <v>0</v>
      </c>
      <c r="N74" s="284">
        <f>RawCounts100All!O74/(PropCntd100!N74*N$5*N$6)*1000</f>
        <v>0</v>
      </c>
      <c r="O74" s="284">
        <f>RawCounts100All!P74/(PropCntd100!O74*O$5*O$6)*1000</f>
        <v>0</v>
      </c>
      <c r="P74" s="284">
        <f>RawCounts100All!Q74/(PropCntd100!P74*P$5*P$6)*1000</f>
        <v>0</v>
      </c>
      <c r="Q74" s="284">
        <f>RawCounts100All!R74/(PropCntd100!Q74*Q$5*Q$6)*1000</f>
        <v>0</v>
      </c>
      <c r="R74" s="284">
        <f>RawCounts100All!S74/(PropCntd100!R74*R$5*R$6)*1000</f>
        <v>0</v>
      </c>
      <c r="S74" s="284">
        <f>RawCounts100All!T74/(PropCntd100!S74*S$5*S$6)*1000</f>
        <v>0</v>
      </c>
      <c r="T74" s="284">
        <f>RawCounts100All!U74/(PropCntd100!T74*T$5*T$6)*1000</f>
        <v>0</v>
      </c>
      <c r="U74" s="284">
        <f>RawCounts100All!V74/(PropCntd100!U74*U$5*U$6)*1000</f>
        <v>0</v>
      </c>
      <c r="V74" s="284">
        <f>RawCounts100All!W74/(PropCntd100!V74*V$5*V$6)*1000</f>
        <v>0</v>
      </c>
      <c r="W74" s="284">
        <f>RawCounts100All!X74/(PropCntd100!W74*W$5*W$6)*1000</f>
        <v>0</v>
      </c>
      <c r="X74" s="284">
        <f>RawCounts100All!Y74/(PropCntd100!X74*X$5*X$6)*1000</f>
        <v>0</v>
      </c>
      <c r="Y74" s="284">
        <f>RawCounts100All!Z74/(PropCntd100!Y74*Y$5*Y$6)*1000</f>
        <v>0</v>
      </c>
      <c r="Z74" s="284">
        <f>RawCounts100All!AA74/(PropCntd100!Z74*Z$5*Z$6)*1000</f>
        <v>0</v>
      </c>
      <c r="AA74" s="284">
        <f>RawCounts100All!AB74/(PropCntd100!AA74*AA$5*AA$6)*1000</f>
        <v>0</v>
      </c>
      <c r="AB74" s="284">
        <f>RawCounts100All!AC74/(PropCntd100!AB74*AB$5*AB$6)*1000</f>
        <v>0</v>
      </c>
      <c r="AC74" s="284">
        <f>RawCounts100All!AD74/(PropCntd100!AC74*AC$5*AC$6)*1000</f>
        <v>0</v>
      </c>
      <c r="AD74" s="284">
        <f>RawCounts100All!AE74/(PropCntd100!AD74*AD$5*AD$6)*1000</f>
        <v>573.0612244897959</v>
      </c>
      <c r="AE74" s="284">
        <f>RawCounts100All!AF74/(PropCntd100!AE74*AE$5*AE$6)*1000</f>
        <v>0</v>
      </c>
      <c r="AF74" s="284">
        <f>RawCounts100All!AG74/(PropCntd100!AF74*AF$5*AF$6)*1000</f>
        <v>0</v>
      </c>
      <c r="AG74" s="284">
        <f>RawCounts100All!AH74/(PropCntd100!AG74*AG$5*AG$6)*1000</f>
        <v>0</v>
      </c>
      <c r="AH74" s="284">
        <f>RawCounts100All!AI74/(PropCntd100!AH74*AH$5*AH$6)*1000</f>
        <v>0</v>
      </c>
      <c r="AI74" s="284">
        <f>RawCounts100All!AJ74/(PropCntd100!AI74*AI$5*AI$6)*1000</f>
        <v>0</v>
      </c>
      <c r="AJ74" s="284">
        <f>RawCounts100All!AK74/(PropCntd100!AJ74*AJ$5*AJ$6)*1000</f>
        <v>0</v>
      </c>
      <c r="AK74" s="284">
        <f>RawCounts100All!AL74/(PropCntd100!AK74*AK$5*AK$6)*1000</f>
        <v>0</v>
      </c>
      <c r="AL74" s="284">
        <f>RawCounts100All!AM74/(PropCntd100!AL74*AL$5*AL$6)*1000</f>
        <v>0</v>
      </c>
      <c r="AM74" s="284">
        <f>RawCounts100All!AN74/(PropCntd100!AM74*AM$5*AM$6)*1000</f>
        <v>0</v>
      </c>
      <c r="AN74" s="284">
        <f>RawCounts100All!AO74/(PropCntd100!AN74*AN$5*AN$6)*1000</f>
        <v>0</v>
      </c>
      <c r="AO74" s="284">
        <f>RawCounts100All!AP74/(PropCntd100!AO74*AO$5*AO$6)*1000</f>
        <v>0</v>
      </c>
      <c r="AP74" s="284">
        <f>RawCounts100All!AQ74/(PropCntd100!AP74*AP$5*AP$6)*1000</f>
        <v>0</v>
      </c>
      <c r="AQ74" s="284">
        <f>RawCounts100All!AR74/(PropCntd100!AQ74*AQ$5*AQ$6)*1000</f>
        <v>138.29787234042553</v>
      </c>
      <c r="AR74" s="284">
        <f>RawCounts100All!AS74/(PropCntd100!AR74*AR$5*AR$6)*1000</f>
        <v>0</v>
      </c>
      <c r="AS74" s="284">
        <f>RawCounts100All!AT74/(PropCntd100!AS74*AS$5*AS$6)*1000</f>
        <v>0</v>
      </c>
      <c r="AT74" s="284">
        <f>RawCounts100All!AU74/(PropCntd100!AT74*AT$5*AT$6)*1000</f>
        <v>0</v>
      </c>
      <c r="AU74" s="284">
        <f>RawCounts100All!AV74/(PropCntd100!AU74*AU$5*AU$6)*1000</f>
        <v>0</v>
      </c>
      <c r="AV74" s="284">
        <f>RawCounts100All!AW74/(PropCntd100!AV74*AV$5*AV$6)*1000</f>
        <v>0</v>
      </c>
      <c r="AW74" s="284">
        <f>RawCounts100All!AX74/(PropCntd100!AW74*AW$5*AW$6)*1000</f>
        <v>0</v>
      </c>
      <c r="AX74" s="284">
        <f>RawCounts100All!AY74/(PropCntd100!AX74*AX$5*AX$6)*1000</f>
        <v>0</v>
      </c>
      <c r="AY74" s="284">
        <f>RawCounts100All!AZ74/(PropCntd100!AY74*AY$5*AY$6)*1000</f>
        <v>0</v>
      </c>
      <c r="AZ74" s="284">
        <f>RawCounts100All!BA74/(PropCntd100!AZ74*AZ$5*AZ$6)*1000</f>
        <v>0</v>
      </c>
      <c r="BA74" s="284">
        <f>RawCounts100All!BB74/(PropCntd100!BA74*BA$5*BA$6)*1000</f>
        <v>0</v>
      </c>
      <c r="BB74" s="284">
        <f>RawCounts100All!BC74/(PropCntd100!BB74*BB$5*BB$6)*1000</f>
        <v>0</v>
      </c>
      <c r="BC74" s="284">
        <f>RawCounts100All!BD74/(PropCntd100!BC74*BC$5*BC$6)*1000</f>
        <v>0</v>
      </c>
      <c r="BD74" s="284">
        <f>RawCounts100All!BE74/(PropCntd100!BD74*BD$5*BD$6)*1000</f>
        <v>0</v>
      </c>
      <c r="BE74" s="284">
        <f>RawCounts100All!BF74/(PropCntd100!BE74*BE$5*BE$6)*1000</f>
        <v>0</v>
      </c>
      <c r="BF74" s="284">
        <f>RawCounts100All!BG74/(PropCntd100!BF74*BF$5*BF$6)*1000</f>
        <v>0</v>
      </c>
      <c r="BG74" s="284">
        <f>RawCounts100All!BH74/(PropCntd100!BG74*BG$5*BG$6)*1000</f>
        <v>0</v>
      </c>
      <c r="BH74" s="284">
        <f>RawCounts100All!BI74/(PropCntd100!BH74*BH$5*BH$6)*1000</f>
        <v>0</v>
      </c>
      <c r="BI74" s="284">
        <f>RawCounts100All!BJ74/(PropCntd100!BI74*BI$5*BI$6)*1000</f>
        <v>0</v>
      </c>
      <c r="BJ74" s="284">
        <f>RawCounts100All!BK74/(PropCntd100!BJ74*BJ$5*BJ$6)*1000</f>
        <v>0</v>
      </c>
      <c r="BK74" s="284">
        <f>RawCounts100All!BL74/(PropCntd100!BK74*BK$5*BK$6)*1000</f>
        <v>0</v>
      </c>
      <c r="BL74" s="284">
        <f>RawCounts100All!BM74/(PropCntd100!BL74*BL$5*BL$6)*1000</f>
        <v>0</v>
      </c>
      <c r="BM74" s="284">
        <f>RawCounts100All!BN74/(PropCntd100!BM74*BM$5*BM$6)*1000</f>
        <v>0</v>
      </c>
      <c r="BN74" s="284">
        <f>RawCounts100All!BO74/(PropCntd100!BN74*BN$5*BN$6)*1000</f>
        <v>0</v>
      </c>
      <c r="BO74" s="284">
        <f>RawCounts100All!BP74/(PropCntd100!BO74*BO$5*BO$6)*1000</f>
        <v>13241.986787374602</v>
      </c>
      <c r="BP74" s="284">
        <f>RawCounts100All!BQ74/(PropCntd100!BP74*BP$5*BP$6)*1000</f>
        <v>0</v>
      </c>
      <c r="BQ74" s="284">
        <f>RawCounts100All!BR74/(PropCntd100!BQ74*BQ$5*BQ$6)*1000</f>
        <v>0</v>
      </c>
      <c r="BR74" s="284">
        <f>RawCounts100All!BS74/(PropCntd100!BR74*BR$5*BR$6)*1000</f>
        <v>0</v>
      </c>
      <c r="BS74" s="284">
        <f>RawCounts100All!BT74/(PropCntd100!BS74*BS$5*BS$6)*1000</f>
        <v>0</v>
      </c>
      <c r="BT74" s="129"/>
    </row>
    <row r="75" spans="1:72" ht="15" x14ac:dyDescent="0.15">
      <c r="A75" s="104" t="s">
        <v>274</v>
      </c>
      <c r="B75" s="153" t="s">
        <v>520</v>
      </c>
      <c r="C75" s="153" t="s">
        <v>235</v>
      </c>
      <c r="D75" s="153" t="s">
        <v>684</v>
      </c>
      <c r="E75" s="153" t="s">
        <v>130</v>
      </c>
      <c r="F75" s="153"/>
      <c r="G75" s="105">
        <v>0.05</v>
      </c>
      <c r="H75" s="106">
        <v>1</v>
      </c>
      <c r="I75" s="107">
        <f t="shared" si="3"/>
        <v>4</v>
      </c>
      <c r="J75" s="176">
        <f t="shared" si="3"/>
        <v>80</v>
      </c>
      <c r="K75" s="248"/>
      <c r="L75" s="284">
        <f>RawCounts100All!M75/(PropCntd100!L75*L$5*L$6)*1000</f>
        <v>0</v>
      </c>
      <c r="M75" s="284">
        <f>RawCounts100All!N75/(PropCntd100!M75*M$5*M$6)*1000</f>
        <v>0</v>
      </c>
      <c r="N75" s="284">
        <f>RawCounts100All!O75/(PropCntd100!N75*N$5*N$6)*1000</f>
        <v>0</v>
      </c>
      <c r="O75" s="284">
        <f>RawCounts100All!P75/(PropCntd100!O75*O$5*O$6)*1000</f>
        <v>0</v>
      </c>
      <c r="P75" s="284">
        <f>RawCounts100All!Q75/(PropCntd100!P75*P$5*P$6)*1000</f>
        <v>0</v>
      </c>
      <c r="Q75" s="284">
        <f>RawCounts100All!R75/(PropCntd100!Q75*Q$5*Q$6)*1000</f>
        <v>0</v>
      </c>
      <c r="R75" s="284">
        <f>RawCounts100All!S75/(PropCntd100!R75*R$5*R$6)*1000</f>
        <v>0</v>
      </c>
      <c r="S75" s="284">
        <f>RawCounts100All!T75/(PropCntd100!S75*S$5*S$6)*1000</f>
        <v>0</v>
      </c>
      <c r="T75" s="284">
        <f>RawCounts100All!U75/(PropCntd100!T75*T$5*T$6)*1000</f>
        <v>0</v>
      </c>
      <c r="U75" s="284">
        <f>RawCounts100All!V75/(PropCntd100!U75*U$5*U$6)*1000</f>
        <v>0</v>
      </c>
      <c r="V75" s="284">
        <f>RawCounts100All!W75/(PropCntd100!V75*V$5*V$6)*1000</f>
        <v>0</v>
      </c>
      <c r="W75" s="284">
        <f>RawCounts100All!X75/(PropCntd100!W75*W$5*W$6)*1000</f>
        <v>0</v>
      </c>
      <c r="X75" s="284">
        <f>RawCounts100All!Y75/(PropCntd100!X75*X$5*X$6)*1000</f>
        <v>0</v>
      </c>
      <c r="Y75" s="284">
        <f>RawCounts100All!Z75/(PropCntd100!Y75*Y$5*Y$6)*1000</f>
        <v>42.232277526395173</v>
      </c>
      <c r="Z75" s="284">
        <f>RawCounts100All!AA75/(PropCntd100!Z75*Z$5*Z$6)*1000</f>
        <v>0</v>
      </c>
      <c r="AA75" s="284">
        <f>RawCounts100All!AB75/(PropCntd100!AA75*AA$5*AA$6)*1000</f>
        <v>0</v>
      </c>
      <c r="AB75" s="284">
        <f>RawCounts100All!AC75/(PropCntd100!AB75*AB$5*AB$6)*1000</f>
        <v>0</v>
      </c>
      <c r="AC75" s="284">
        <f>RawCounts100All!AD75/(PropCntd100!AC75*AC$5*AC$6)*1000</f>
        <v>0</v>
      </c>
      <c r="AD75" s="284">
        <f>RawCounts100All!AE75/(PropCntd100!AD75*AD$5*AD$6)*1000</f>
        <v>0</v>
      </c>
      <c r="AE75" s="284">
        <f>RawCounts100All!AF75/(PropCntd100!AE75*AE$5*AE$6)*1000</f>
        <v>0</v>
      </c>
      <c r="AF75" s="284">
        <f>RawCounts100All!AG75/(PropCntd100!AF75*AF$5*AF$6)*1000</f>
        <v>0</v>
      </c>
      <c r="AG75" s="284">
        <f>RawCounts100All!AH75/(PropCntd100!AG75*AG$5*AG$6)*1000</f>
        <v>0</v>
      </c>
      <c r="AH75" s="284">
        <f>RawCounts100All!AI75/(PropCntd100!AH75*AH$5*AH$6)*1000</f>
        <v>0</v>
      </c>
      <c r="AI75" s="284">
        <f>RawCounts100All!AJ75/(PropCntd100!AI75*AI$5*AI$6)*1000</f>
        <v>0</v>
      </c>
      <c r="AJ75" s="284">
        <f>RawCounts100All!AK75/(PropCntd100!AJ75*AJ$5*AJ$6)*1000</f>
        <v>0</v>
      </c>
      <c r="AK75" s="284">
        <f>RawCounts100All!AL75/(PropCntd100!AK75*AK$5*AK$6)*1000</f>
        <v>0</v>
      </c>
      <c r="AL75" s="284">
        <f>RawCounts100All!AM75/(PropCntd100!AL75*AL$5*AL$6)*1000</f>
        <v>0</v>
      </c>
      <c r="AM75" s="284">
        <f>RawCounts100All!AN75/(PropCntd100!AM75*AM$5*AM$6)*1000</f>
        <v>0</v>
      </c>
      <c r="AN75" s="284">
        <f>RawCounts100All!AO75/(PropCntd100!AN75*AN$5*AN$6)*1000</f>
        <v>0</v>
      </c>
      <c r="AO75" s="284">
        <f>RawCounts100All!AP75/(PropCntd100!AO75*AO$5*AO$6)*1000</f>
        <v>0</v>
      </c>
      <c r="AP75" s="284">
        <f>RawCounts100All!AQ75/(PropCntd100!AP75*AP$5*AP$6)*1000</f>
        <v>65.245312098638578</v>
      </c>
      <c r="AQ75" s="284">
        <f>RawCounts100All!AR75/(PropCntd100!AQ75*AQ$5*AQ$6)*1000</f>
        <v>0</v>
      </c>
      <c r="AR75" s="284">
        <f>RawCounts100All!AS75/(PropCntd100!AR75*AR$5*AR$6)*1000</f>
        <v>0</v>
      </c>
      <c r="AS75" s="284">
        <f>RawCounts100All!AT75/(PropCntd100!AS75*AS$5*AS$6)*1000</f>
        <v>0</v>
      </c>
      <c r="AT75" s="284">
        <f>RawCounts100All!AU75/(PropCntd100!AT75*AT$5*AT$6)*1000</f>
        <v>0</v>
      </c>
      <c r="AU75" s="284">
        <f>RawCounts100All!AV75/(PropCntd100!AU75*AU$5*AU$6)*1000</f>
        <v>0</v>
      </c>
      <c r="AV75" s="284">
        <f>RawCounts100All!AW75/(PropCntd100!AV75*AV$5*AV$6)*1000</f>
        <v>0</v>
      </c>
      <c r="AW75" s="284">
        <f>RawCounts100All!AX75/(PropCntd100!AW75*AW$5*AW$6)*1000</f>
        <v>0</v>
      </c>
      <c r="AX75" s="284">
        <f>RawCounts100All!AY75/(PropCntd100!AX75*AX$5*AX$6)*1000</f>
        <v>396.73469387755102</v>
      </c>
      <c r="AY75" s="284">
        <f>RawCounts100All!AZ75/(PropCntd100!AY75*AY$5*AY$6)*1000</f>
        <v>0</v>
      </c>
      <c r="AZ75" s="284">
        <f>RawCounts100All!BA75/(PropCntd100!AZ75*AZ$5*AZ$6)*1000</f>
        <v>0</v>
      </c>
      <c r="BA75" s="284">
        <f>RawCounts100All!BB75/(PropCntd100!BA75*BA$5*BA$6)*1000</f>
        <v>0</v>
      </c>
      <c r="BB75" s="284">
        <f>RawCounts100All!BC75/(PropCntd100!BB75*BB$5*BB$6)*1000</f>
        <v>0</v>
      </c>
      <c r="BC75" s="284">
        <f>RawCounts100All!BD75/(PropCntd100!BC75*BC$5*BC$6)*1000</f>
        <v>0</v>
      </c>
      <c r="BD75" s="284">
        <f>RawCounts100All!BE75/(PropCntd100!BD75*BD$5*BD$6)*1000</f>
        <v>0</v>
      </c>
      <c r="BE75" s="284">
        <f>RawCounts100All!BF75/(PropCntd100!BE75*BE$5*BE$6)*1000</f>
        <v>0</v>
      </c>
      <c r="BF75" s="284">
        <f>RawCounts100All!BG75/(PropCntd100!BF75*BF$5*BF$6)*1000</f>
        <v>0</v>
      </c>
      <c r="BG75" s="284">
        <f>RawCounts100All!BH75/(PropCntd100!BG75*BG$5*BG$6)*1000</f>
        <v>0</v>
      </c>
      <c r="BH75" s="284">
        <f>RawCounts100All!BI75/(PropCntd100!BH75*BH$5*BH$6)*1000</f>
        <v>658.82352941176475</v>
      </c>
      <c r="BI75" s="284">
        <f>RawCounts100All!BJ75/(PropCntd100!BI75*BI$5*BI$6)*1000</f>
        <v>0</v>
      </c>
      <c r="BJ75" s="284">
        <f>RawCounts100All!BK75/(PropCntd100!BJ75*BJ$5*BJ$6)*1000</f>
        <v>0</v>
      </c>
      <c r="BK75" s="284">
        <f>RawCounts100All!BL75/(PropCntd100!BK75*BK$5*BK$6)*1000</f>
        <v>0</v>
      </c>
      <c r="BL75" s="284">
        <f>RawCounts100All!BM75/(PropCntd100!BL75*BL$5*BL$6)*1000</f>
        <v>0</v>
      </c>
      <c r="BM75" s="284">
        <f>RawCounts100All!BN75/(PropCntd100!BM75*BM$5*BM$6)*1000</f>
        <v>0</v>
      </c>
      <c r="BN75" s="284">
        <f>RawCounts100All!BO75/(PropCntd100!BN75*BN$5*BN$6)*1000</f>
        <v>0</v>
      </c>
      <c r="BO75" s="284">
        <f>RawCounts100All!BP75/(PropCntd100!BO75*BO$5*BO$6)*1000</f>
        <v>0</v>
      </c>
      <c r="BP75" s="284">
        <f>RawCounts100All!BQ75/(PropCntd100!BP75*BP$5*BP$6)*1000</f>
        <v>0</v>
      </c>
      <c r="BQ75" s="284">
        <f>RawCounts100All!BR75/(PropCntd100!BQ75*BQ$5*BQ$6)*1000</f>
        <v>0</v>
      </c>
      <c r="BR75" s="284">
        <f>RawCounts100All!BS75/(PropCntd100!BR75*BR$5*BR$6)*1000</f>
        <v>0</v>
      </c>
      <c r="BS75" s="284">
        <f>RawCounts100All!BT75/(PropCntd100!BS75*BS$5*BS$6)*1000</f>
        <v>0</v>
      </c>
      <c r="BT75" s="129"/>
    </row>
    <row r="76" spans="1:72" ht="15" x14ac:dyDescent="0.15">
      <c r="A76" s="104" t="s">
        <v>275</v>
      </c>
      <c r="B76" s="153" t="s">
        <v>520</v>
      </c>
      <c r="C76" s="153" t="s">
        <v>235</v>
      </c>
      <c r="D76" s="153" t="s">
        <v>685</v>
      </c>
      <c r="E76" s="153" t="s">
        <v>130</v>
      </c>
      <c r="F76" s="153"/>
      <c r="G76" s="105">
        <v>0.05</v>
      </c>
      <c r="H76" s="106">
        <v>1.5</v>
      </c>
      <c r="I76" s="107">
        <f t="shared" si="3"/>
        <v>4</v>
      </c>
      <c r="J76" s="176">
        <f t="shared" si="3"/>
        <v>120</v>
      </c>
      <c r="K76" s="248"/>
      <c r="L76" s="284">
        <f>RawCounts100All!M76/(PropCntd100!L76*L$5*L$6)*1000</f>
        <v>0</v>
      </c>
      <c r="M76" s="284">
        <f>RawCounts100All!N76/(PropCntd100!M76*M$5*M$6)*1000</f>
        <v>0</v>
      </c>
      <c r="N76" s="284">
        <f>RawCounts100All!O76/(PropCntd100!N76*N$5*N$6)*1000</f>
        <v>0</v>
      </c>
      <c r="O76" s="284">
        <f>RawCounts100All!P76/(PropCntd100!O76*O$5*O$6)*1000</f>
        <v>0</v>
      </c>
      <c r="P76" s="284">
        <f>RawCounts100All!Q76/(PropCntd100!P76*P$5*P$6)*1000</f>
        <v>0</v>
      </c>
      <c r="Q76" s="284">
        <f>RawCounts100All!R76/(PropCntd100!Q76*Q$5*Q$6)*1000</f>
        <v>0</v>
      </c>
      <c r="R76" s="284">
        <f>RawCounts100All!S76/(PropCntd100!R76*R$5*R$6)*1000</f>
        <v>0</v>
      </c>
      <c r="S76" s="284">
        <f>RawCounts100All!T76/(PropCntd100!S76*S$5*S$6)*1000</f>
        <v>0</v>
      </c>
      <c r="T76" s="284">
        <f>RawCounts100All!U76/(PropCntd100!T76*T$5*T$6)*1000</f>
        <v>0</v>
      </c>
      <c r="U76" s="284">
        <f>RawCounts100All!V76/(PropCntd100!U76*U$5*U$6)*1000</f>
        <v>0</v>
      </c>
      <c r="V76" s="284">
        <f>RawCounts100All!W76/(PropCntd100!V76*V$5*V$6)*1000</f>
        <v>0</v>
      </c>
      <c r="W76" s="284">
        <f>RawCounts100All!X76/(PropCntd100!W76*W$5*W$6)*1000</f>
        <v>0</v>
      </c>
      <c r="X76" s="284">
        <f>RawCounts100All!Y76/(PropCntd100!X76*X$5*X$6)*1000</f>
        <v>0</v>
      </c>
      <c r="Y76" s="284">
        <f>RawCounts100All!Z76/(PropCntd100!Y76*Y$5*Y$6)*1000</f>
        <v>0</v>
      </c>
      <c r="Z76" s="284">
        <f>RawCounts100All!AA76/(PropCntd100!Z76*Z$5*Z$6)*1000</f>
        <v>0</v>
      </c>
      <c r="AA76" s="284">
        <f>RawCounts100All!AB76/(PropCntd100!AA76*AA$5*AA$6)*1000</f>
        <v>0</v>
      </c>
      <c r="AB76" s="284">
        <f>RawCounts100All!AC76/(PropCntd100!AB76*AB$5*AB$6)*1000</f>
        <v>0</v>
      </c>
      <c r="AC76" s="284">
        <f>RawCounts100All!AD76/(PropCntd100!AC76*AC$5*AC$6)*1000</f>
        <v>0</v>
      </c>
      <c r="AD76" s="284">
        <f>RawCounts100All!AE76/(PropCntd100!AD76*AD$5*AD$6)*1000</f>
        <v>0</v>
      </c>
      <c r="AE76" s="284">
        <f>RawCounts100All!AF76/(PropCntd100!AE76*AE$5*AE$6)*1000</f>
        <v>0</v>
      </c>
      <c r="AF76" s="284">
        <f>RawCounts100All!AG76/(PropCntd100!AF76*AF$5*AF$6)*1000</f>
        <v>0</v>
      </c>
      <c r="AG76" s="284">
        <f>RawCounts100All!AH76/(PropCntd100!AG76*AG$5*AG$6)*1000</f>
        <v>0</v>
      </c>
      <c r="AH76" s="284">
        <f>RawCounts100All!AI76/(PropCntd100!AH76*AH$5*AH$6)*1000</f>
        <v>0</v>
      </c>
      <c r="AI76" s="284">
        <f>RawCounts100All!AJ76/(PropCntd100!AI76*AI$5*AI$6)*1000</f>
        <v>0</v>
      </c>
      <c r="AJ76" s="284">
        <f>RawCounts100All!AK76/(PropCntd100!AJ76*AJ$5*AJ$6)*1000</f>
        <v>0</v>
      </c>
      <c r="AK76" s="284">
        <f>RawCounts100All!AL76/(PropCntd100!AK76*AK$5*AK$6)*1000</f>
        <v>0</v>
      </c>
      <c r="AL76" s="284">
        <f>RawCounts100All!AM76/(PropCntd100!AL76*AL$5*AL$6)*1000</f>
        <v>0</v>
      </c>
      <c r="AM76" s="284">
        <f>RawCounts100All!AN76/(PropCntd100!AM76*AM$5*AM$6)*1000</f>
        <v>0</v>
      </c>
      <c r="AN76" s="284">
        <f>RawCounts100All!AO76/(PropCntd100!AN76*AN$5*AN$6)*1000</f>
        <v>0</v>
      </c>
      <c r="AO76" s="284">
        <f>RawCounts100All!AP76/(PropCntd100!AO76*AO$5*AO$6)*1000</f>
        <v>0</v>
      </c>
      <c r="AP76" s="284">
        <f>RawCounts100All!AQ76/(PropCntd100!AP76*AP$5*AP$6)*1000</f>
        <v>0</v>
      </c>
      <c r="AQ76" s="284">
        <f>RawCounts100All!AR76/(PropCntd100!AQ76*AQ$5*AQ$6)*1000</f>
        <v>0</v>
      </c>
      <c r="AR76" s="284">
        <f>RawCounts100All!AS76/(PropCntd100!AR76*AR$5*AR$6)*1000</f>
        <v>0</v>
      </c>
      <c r="AS76" s="284">
        <f>RawCounts100All!AT76/(PropCntd100!AS76*AS$5*AS$6)*1000</f>
        <v>0</v>
      </c>
      <c r="AT76" s="284">
        <f>RawCounts100All!AU76/(PropCntd100!AT76*AT$5*AT$6)*1000</f>
        <v>0</v>
      </c>
      <c r="AU76" s="284">
        <f>RawCounts100All!AV76/(PropCntd100!AU76*AU$5*AU$6)*1000</f>
        <v>0</v>
      </c>
      <c r="AV76" s="284">
        <f>RawCounts100All!AW76/(PropCntd100!AV76*AV$5*AV$6)*1000</f>
        <v>0</v>
      </c>
      <c r="AW76" s="284">
        <f>RawCounts100All!AX76/(PropCntd100!AW76*AW$5*AW$6)*1000</f>
        <v>0</v>
      </c>
      <c r="AX76" s="284">
        <f>RawCounts100All!AY76/(PropCntd100!AX76*AX$5*AX$6)*1000</f>
        <v>0</v>
      </c>
      <c r="AY76" s="284">
        <f>RawCounts100All!AZ76/(PropCntd100!AY76*AY$5*AY$6)*1000</f>
        <v>0</v>
      </c>
      <c r="AZ76" s="284">
        <f>RawCounts100All!BA76/(PropCntd100!AZ76*AZ$5*AZ$6)*1000</f>
        <v>0</v>
      </c>
      <c r="BA76" s="284">
        <f>RawCounts100All!BB76/(PropCntd100!BA76*BA$5*BA$6)*1000</f>
        <v>0</v>
      </c>
      <c r="BB76" s="284">
        <f>RawCounts100All!BC76/(PropCntd100!BB76*BB$5*BB$6)*1000</f>
        <v>0</v>
      </c>
      <c r="BC76" s="284">
        <f>RawCounts100All!BD76/(PropCntd100!BC76*BC$5*BC$6)*1000</f>
        <v>0</v>
      </c>
      <c r="BD76" s="284">
        <f>RawCounts100All!BE76/(PropCntd100!BD76*BD$5*BD$6)*1000</f>
        <v>0</v>
      </c>
      <c r="BE76" s="284">
        <f>RawCounts100All!BF76/(PropCntd100!BE76*BE$5*BE$6)*1000</f>
        <v>0</v>
      </c>
      <c r="BF76" s="284">
        <f>RawCounts100All!BG76/(PropCntd100!BF76*BF$5*BF$6)*1000</f>
        <v>0</v>
      </c>
      <c r="BG76" s="284">
        <f>RawCounts100All!BH76/(PropCntd100!BG76*BG$5*BG$6)*1000</f>
        <v>0</v>
      </c>
      <c r="BH76" s="284">
        <f>RawCounts100All!BI76/(PropCntd100!BH76*BH$5*BH$6)*1000</f>
        <v>0</v>
      </c>
      <c r="BI76" s="284">
        <f>RawCounts100All!BJ76/(PropCntd100!BI76*BI$5*BI$6)*1000</f>
        <v>0</v>
      </c>
      <c r="BJ76" s="284">
        <f>RawCounts100All!BK76/(PropCntd100!BJ76*BJ$5*BJ$6)*1000</f>
        <v>0</v>
      </c>
      <c r="BK76" s="284">
        <f>RawCounts100All!BL76/(PropCntd100!BK76*BK$5*BK$6)*1000</f>
        <v>0</v>
      </c>
      <c r="BL76" s="284">
        <f>RawCounts100All!BM76/(PropCntd100!BL76*BL$5*BL$6)*1000</f>
        <v>0</v>
      </c>
      <c r="BM76" s="284">
        <f>RawCounts100All!BN76/(PropCntd100!BM76*BM$5*BM$6)*1000</f>
        <v>0</v>
      </c>
      <c r="BN76" s="284">
        <f>RawCounts100All!BO76/(PropCntd100!BN76*BN$5*BN$6)*1000</f>
        <v>0</v>
      </c>
      <c r="BO76" s="284">
        <f>RawCounts100All!BP76/(PropCntd100!BO76*BO$5*BO$6)*1000</f>
        <v>0</v>
      </c>
      <c r="BP76" s="284">
        <f>RawCounts100All!BQ76/(PropCntd100!BP76*BP$5*BP$6)*1000</f>
        <v>0</v>
      </c>
      <c r="BQ76" s="284">
        <f>RawCounts100All!BR76/(PropCntd100!BQ76*BQ$5*BQ$6)*1000</f>
        <v>0</v>
      </c>
      <c r="BR76" s="284">
        <f>RawCounts100All!BS76/(PropCntd100!BR76*BR$5*BR$6)*1000</f>
        <v>2314.6536721197353</v>
      </c>
      <c r="BS76" s="284">
        <f>RawCounts100All!BT76/(PropCntd100!BS76*BS$5*BS$6)*1000</f>
        <v>0</v>
      </c>
      <c r="BT76" s="129"/>
    </row>
    <row r="77" spans="1:72" ht="15" x14ac:dyDescent="0.15">
      <c r="A77" s="104" t="s">
        <v>276</v>
      </c>
      <c r="B77" s="153" t="s">
        <v>520</v>
      </c>
      <c r="C77" s="153" t="s">
        <v>235</v>
      </c>
      <c r="D77" s="153" t="s">
        <v>686</v>
      </c>
      <c r="E77" s="153" t="s">
        <v>130</v>
      </c>
      <c r="F77" s="153"/>
      <c r="G77" s="105">
        <v>0.05</v>
      </c>
      <c r="H77" s="106">
        <v>2</v>
      </c>
      <c r="I77" s="107">
        <f t="shared" si="3"/>
        <v>4</v>
      </c>
      <c r="J77" s="176">
        <f t="shared" si="3"/>
        <v>160</v>
      </c>
      <c r="K77" s="248"/>
      <c r="L77" s="284">
        <f>RawCounts100All!M77/(PropCntd100!L77*L$5*L$6)*1000</f>
        <v>0</v>
      </c>
      <c r="M77" s="284">
        <f>RawCounts100All!N77/(PropCntd100!M77*M$5*M$6)*1000</f>
        <v>0</v>
      </c>
      <c r="N77" s="284">
        <f>RawCounts100All!O77/(PropCntd100!N77*N$5*N$6)*1000</f>
        <v>0</v>
      </c>
      <c r="O77" s="284">
        <f>RawCounts100All!P77/(PropCntd100!O77*O$5*O$6)*1000</f>
        <v>0</v>
      </c>
      <c r="P77" s="284">
        <f>RawCounts100All!Q77/(PropCntd100!P77*P$5*P$6)*1000</f>
        <v>0</v>
      </c>
      <c r="Q77" s="284">
        <f>RawCounts100All!R77/(PropCntd100!Q77*Q$5*Q$6)*1000</f>
        <v>0</v>
      </c>
      <c r="R77" s="284">
        <f>RawCounts100All!S77/(PropCntd100!R77*R$5*R$6)*1000</f>
        <v>0</v>
      </c>
      <c r="S77" s="284">
        <f>RawCounts100All!T77/(PropCntd100!S77*S$5*S$6)*1000</f>
        <v>0</v>
      </c>
      <c r="T77" s="284">
        <f>RawCounts100All!U77/(PropCntd100!T77*T$5*T$6)*1000</f>
        <v>0</v>
      </c>
      <c r="U77" s="284">
        <f>RawCounts100All!V77/(PropCntd100!U77*U$5*U$6)*1000</f>
        <v>0</v>
      </c>
      <c r="V77" s="284">
        <f>RawCounts100All!W77/(PropCntd100!V77*V$5*V$6)*1000</f>
        <v>0</v>
      </c>
      <c r="W77" s="284">
        <f>RawCounts100All!X77/(PropCntd100!W77*W$5*W$6)*1000</f>
        <v>44.08163265306122</v>
      </c>
      <c r="X77" s="284">
        <f>RawCounts100All!Y77/(PropCntd100!X77*X$5*X$6)*1000</f>
        <v>0</v>
      </c>
      <c r="Y77" s="284">
        <f>RawCounts100All!Z77/(PropCntd100!Y77*Y$5*Y$6)*1000</f>
        <v>0</v>
      </c>
      <c r="Z77" s="284">
        <f>RawCounts100All!AA77/(PropCntd100!Z77*Z$5*Z$6)*1000</f>
        <v>0</v>
      </c>
      <c r="AA77" s="284">
        <f>RawCounts100All!AB77/(PropCntd100!AA77*AA$5*AA$6)*1000</f>
        <v>0</v>
      </c>
      <c r="AB77" s="284">
        <f>RawCounts100All!AC77/(PropCntd100!AB77*AB$5*AB$6)*1000</f>
        <v>0</v>
      </c>
      <c r="AC77" s="284">
        <f>RawCounts100All!AD77/(PropCntd100!AC77*AC$5*AC$6)*1000</f>
        <v>0</v>
      </c>
      <c r="AD77" s="284">
        <f>RawCounts100All!AE77/(PropCntd100!AD77*AD$5*AD$6)*1000</f>
        <v>0</v>
      </c>
      <c r="AE77" s="284">
        <f>RawCounts100All!AF77/(PropCntd100!AE77*AE$5*AE$6)*1000</f>
        <v>0</v>
      </c>
      <c r="AF77" s="284">
        <f>RawCounts100All!AG77/(PropCntd100!AF77*AF$5*AF$6)*1000</f>
        <v>0</v>
      </c>
      <c r="AG77" s="284">
        <f>RawCounts100All!AH77/(PropCntd100!AG77*AG$5*AG$6)*1000</f>
        <v>0</v>
      </c>
      <c r="AH77" s="284">
        <f>RawCounts100All!AI77/(PropCntd100!AH77*AH$5*AH$6)*1000</f>
        <v>0</v>
      </c>
      <c r="AI77" s="284">
        <f>RawCounts100All!AJ77/(PropCntd100!AI77*AI$5*AI$6)*1000</f>
        <v>0</v>
      </c>
      <c r="AJ77" s="284">
        <f>RawCounts100All!AK77/(PropCntd100!AJ77*AJ$5*AJ$6)*1000</f>
        <v>0</v>
      </c>
      <c r="AK77" s="284">
        <f>RawCounts100All!AL77/(PropCntd100!AK77*AK$5*AK$6)*1000</f>
        <v>0</v>
      </c>
      <c r="AL77" s="284">
        <f>RawCounts100All!AM77/(PropCntd100!AL77*AL$5*AL$6)*1000</f>
        <v>0</v>
      </c>
      <c r="AM77" s="284">
        <f>RawCounts100All!AN77/(PropCntd100!AM77*AM$5*AM$6)*1000</f>
        <v>0</v>
      </c>
      <c r="AN77" s="284">
        <f>RawCounts100All!AO77/(PropCntd100!AN77*AN$5*AN$6)*1000</f>
        <v>0</v>
      </c>
      <c r="AO77" s="284">
        <f>RawCounts100All!AP77/(PropCntd100!AO77*AO$5*AO$6)*1000</f>
        <v>0</v>
      </c>
      <c r="AP77" s="284">
        <f>RawCounts100All!AQ77/(PropCntd100!AP77*AP$5*AP$6)*1000</f>
        <v>0</v>
      </c>
      <c r="AQ77" s="284">
        <f>RawCounts100All!AR77/(PropCntd100!AQ77*AQ$5*AQ$6)*1000</f>
        <v>0</v>
      </c>
      <c r="AR77" s="284">
        <f>RawCounts100All!AS77/(PropCntd100!AR77*AR$5*AR$6)*1000</f>
        <v>0</v>
      </c>
      <c r="AS77" s="284">
        <f>RawCounts100All!AT77/(PropCntd100!AS77*AS$5*AS$6)*1000</f>
        <v>0</v>
      </c>
      <c r="AT77" s="284">
        <f>RawCounts100All!AU77/(PropCntd100!AT77*AT$5*AT$6)*1000</f>
        <v>0</v>
      </c>
      <c r="AU77" s="284">
        <f>RawCounts100All!AV77/(PropCntd100!AU77*AU$5*AU$6)*1000</f>
        <v>0</v>
      </c>
      <c r="AV77" s="284">
        <f>RawCounts100All!AW77/(PropCntd100!AV77*AV$5*AV$6)*1000</f>
        <v>0</v>
      </c>
      <c r="AW77" s="284">
        <f>RawCounts100All!AX77/(PropCntd100!AW77*AW$5*AW$6)*1000</f>
        <v>0</v>
      </c>
      <c r="AX77" s="284">
        <f>RawCounts100All!AY77/(PropCntd100!AX77*AX$5*AX$6)*1000</f>
        <v>0</v>
      </c>
      <c r="AY77" s="284">
        <f>RawCounts100All!AZ77/(PropCntd100!AY77*AY$5*AY$6)*1000</f>
        <v>0</v>
      </c>
      <c r="AZ77" s="284">
        <f>RawCounts100All!BA77/(PropCntd100!AZ77*AZ$5*AZ$6)*1000</f>
        <v>0</v>
      </c>
      <c r="BA77" s="284">
        <f>RawCounts100All!BB77/(PropCntd100!BA77*BA$5*BA$6)*1000</f>
        <v>0</v>
      </c>
      <c r="BB77" s="284">
        <f>RawCounts100All!BC77/(PropCntd100!BB77*BB$5*BB$6)*1000</f>
        <v>0</v>
      </c>
      <c r="BC77" s="284">
        <f>RawCounts100All!BD77/(PropCntd100!BC77*BC$5*BC$6)*1000</f>
        <v>0</v>
      </c>
      <c r="BD77" s="284">
        <f>RawCounts100All!BE77/(PropCntd100!BD77*BD$5*BD$6)*1000</f>
        <v>0</v>
      </c>
      <c r="BE77" s="284">
        <f>RawCounts100All!BF77/(PropCntd100!BE77*BE$5*BE$6)*1000</f>
        <v>0</v>
      </c>
      <c r="BF77" s="284">
        <f>RawCounts100All!BG77/(PropCntd100!BF77*BF$5*BF$6)*1000</f>
        <v>0</v>
      </c>
      <c r="BG77" s="284">
        <f>RawCounts100All!BH77/(PropCntd100!BG77*BG$5*BG$6)*1000</f>
        <v>0</v>
      </c>
      <c r="BH77" s="284">
        <f>RawCounts100All!BI77/(PropCntd100!BH77*BH$5*BH$6)*1000</f>
        <v>0</v>
      </c>
      <c r="BI77" s="284">
        <f>RawCounts100All!BJ77/(PropCntd100!BI77*BI$5*BI$6)*1000</f>
        <v>0</v>
      </c>
      <c r="BJ77" s="284">
        <f>RawCounts100All!BK77/(PropCntd100!BJ77*BJ$5*BJ$6)*1000</f>
        <v>0</v>
      </c>
      <c r="BK77" s="284">
        <f>RawCounts100All!BL77/(PropCntd100!BK77*BK$5*BK$6)*1000</f>
        <v>0</v>
      </c>
      <c r="BL77" s="284">
        <f>RawCounts100All!BM77/(PropCntd100!BL77*BL$5*BL$6)*1000</f>
        <v>0</v>
      </c>
      <c r="BM77" s="284">
        <f>RawCounts100All!BN77/(PropCntd100!BM77*BM$5*BM$6)*1000</f>
        <v>0</v>
      </c>
      <c r="BN77" s="284">
        <f>RawCounts100All!BO77/(PropCntd100!BN77*BN$5*BN$6)*1000</f>
        <v>0</v>
      </c>
      <c r="BO77" s="284">
        <f>RawCounts100All!BP77/(PropCntd100!BO77*BO$5*BO$6)*1000</f>
        <v>0</v>
      </c>
      <c r="BP77" s="284">
        <f>RawCounts100All!BQ77/(PropCntd100!BP77*BP$5*BP$6)*1000</f>
        <v>0</v>
      </c>
      <c r="BQ77" s="284">
        <f>RawCounts100All!BR77/(PropCntd100!BQ77*BQ$5*BQ$6)*1000</f>
        <v>0</v>
      </c>
      <c r="BR77" s="284">
        <f>RawCounts100All!BS77/(PropCntd100!BR77*BR$5*BR$6)*1000</f>
        <v>0</v>
      </c>
      <c r="BS77" s="284">
        <f>RawCounts100All!BT77/(PropCntd100!BS77*BS$5*BS$6)*1000</f>
        <v>0</v>
      </c>
      <c r="BT77" s="129"/>
    </row>
    <row r="78" spans="1:72" ht="15" x14ac:dyDescent="0.15">
      <c r="A78" s="104" t="s">
        <v>277</v>
      </c>
      <c r="B78" s="153" t="s">
        <v>520</v>
      </c>
      <c r="C78" s="153" t="s">
        <v>235</v>
      </c>
      <c r="D78" s="153" t="s">
        <v>687</v>
      </c>
      <c r="E78" s="153" t="s">
        <v>130</v>
      </c>
      <c r="F78" s="153"/>
      <c r="G78" s="105">
        <v>0.05</v>
      </c>
      <c r="H78" s="106">
        <v>3</v>
      </c>
      <c r="I78" s="107">
        <f t="shared" si="3"/>
        <v>4</v>
      </c>
      <c r="J78" s="176">
        <f t="shared" si="3"/>
        <v>240</v>
      </c>
      <c r="K78" s="248"/>
      <c r="L78" s="284">
        <f>RawCounts100All!M78/(PropCntd100!L78*L$5*L$6)*1000</f>
        <v>0</v>
      </c>
      <c r="M78" s="284">
        <f>RawCounts100All!N78/(PropCntd100!M78*M$5*M$6)*1000</f>
        <v>0</v>
      </c>
      <c r="N78" s="284">
        <f>RawCounts100All!O78/(PropCntd100!N78*N$5*N$6)*1000</f>
        <v>0</v>
      </c>
      <c r="O78" s="284">
        <f>RawCounts100All!P78/(PropCntd100!O78*O$5*O$6)*1000</f>
        <v>0</v>
      </c>
      <c r="P78" s="284">
        <f>RawCounts100All!Q78/(PropCntd100!P78*P$5*P$6)*1000</f>
        <v>0</v>
      </c>
      <c r="Q78" s="284">
        <f>RawCounts100All!R78/(PropCntd100!Q78*Q$5*Q$6)*1000</f>
        <v>0</v>
      </c>
      <c r="R78" s="284">
        <f>RawCounts100All!S78/(PropCntd100!R78*R$5*R$6)*1000</f>
        <v>0</v>
      </c>
      <c r="S78" s="284">
        <f>RawCounts100All!T78/(PropCntd100!S78*S$5*S$6)*1000</f>
        <v>0</v>
      </c>
      <c r="T78" s="284">
        <f>RawCounts100All!U78/(PropCntd100!T78*T$5*T$6)*1000</f>
        <v>0</v>
      </c>
      <c r="U78" s="284">
        <f>RawCounts100All!V78/(PropCntd100!U78*U$5*U$6)*1000</f>
        <v>0</v>
      </c>
      <c r="V78" s="284">
        <f>RawCounts100All!W78/(PropCntd100!V78*V$5*V$6)*1000</f>
        <v>0</v>
      </c>
      <c r="W78" s="284">
        <f>RawCounts100All!X78/(PropCntd100!W78*W$5*W$6)*1000</f>
        <v>0</v>
      </c>
      <c r="X78" s="284">
        <f>RawCounts100All!Y78/(PropCntd100!X78*X$5*X$6)*1000</f>
        <v>0</v>
      </c>
      <c r="Y78" s="284">
        <f>RawCounts100All!Z78/(PropCntd100!Y78*Y$5*Y$6)*1000</f>
        <v>0</v>
      </c>
      <c r="Z78" s="284">
        <f>RawCounts100All!AA78/(PropCntd100!Z78*Z$5*Z$6)*1000</f>
        <v>0</v>
      </c>
      <c r="AA78" s="284">
        <f>RawCounts100All!AB78/(PropCntd100!AA78*AA$5*AA$6)*1000</f>
        <v>0</v>
      </c>
      <c r="AB78" s="284">
        <f>RawCounts100All!AC78/(PropCntd100!AB78*AB$5*AB$6)*1000</f>
        <v>0</v>
      </c>
      <c r="AC78" s="284">
        <f>RawCounts100All!AD78/(PropCntd100!AC78*AC$5*AC$6)*1000</f>
        <v>0</v>
      </c>
      <c r="AD78" s="284">
        <f>RawCounts100All!AE78/(PropCntd100!AD78*AD$5*AD$6)*1000</f>
        <v>0</v>
      </c>
      <c r="AE78" s="284">
        <f>RawCounts100All!AF78/(PropCntd100!AE78*AE$5*AE$6)*1000</f>
        <v>0</v>
      </c>
      <c r="AF78" s="284">
        <f>RawCounts100All!AG78/(PropCntd100!AF78*AF$5*AF$6)*1000</f>
        <v>0</v>
      </c>
      <c r="AG78" s="284">
        <f>RawCounts100All!AH78/(PropCntd100!AG78*AG$5*AG$6)*1000</f>
        <v>0</v>
      </c>
      <c r="AH78" s="284">
        <f>RawCounts100All!AI78/(PropCntd100!AH78*AH$5*AH$6)*1000</f>
        <v>0</v>
      </c>
      <c r="AI78" s="284">
        <f>RawCounts100All!AJ78/(PropCntd100!AI78*AI$5*AI$6)*1000</f>
        <v>0</v>
      </c>
      <c r="AJ78" s="284">
        <f>RawCounts100All!AK78/(PropCntd100!AJ78*AJ$5*AJ$6)*1000</f>
        <v>0</v>
      </c>
      <c r="AK78" s="284">
        <f>RawCounts100All!AL78/(PropCntd100!AK78*AK$5*AK$6)*1000</f>
        <v>0</v>
      </c>
      <c r="AL78" s="284">
        <f>RawCounts100All!AM78/(PropCntd100!AL78*AL$5*AL$6)*1000</f>
        <v>0</v>
      </c>
      <c r="AM78" s="284">
        <f>RawCounts100All!AN78/(PropCntd100!AM78*AM$5*AM$6)*1000</f>
        <v>0</v>
      </c>
      <c r="AN78" s="284">
        <f>RawCounts100All!AO78/(PropCntd100!AN78*AN$5*AN$6)*1000</f>
        <v>0</v>
      </c>
      <c r="AO78" s="284">
        <f>RawCounts100All!AP78/(PropCntd100!AO78*AO$5*AO$6)*1000</f>
        <v>0</v>
      </c>
      <c r="AP78" s="284">
        <f>RawCounts100All!AQ78/(PropCntd100!AP78*AP$5*AP$6)*1000</f>
        <v>0</v>
      </c>
      <c r="AQ78" s="284">
        <f>RawCounts100All!AR78/(PropCntd100!AQ78*AQ$5*AQ$6)*1000</f>
        <v>0</v>
      </c>
      <c r="AR78" s="284">
        <f>RawCounts100All!AS78/(PropCntd100!AR78*AR$5*AR$6)*1000</f>
        <v>42.467948717948715</v>
      </c>
      <c r="AS78" s="284">
        <f>RawCounts100All!AT78/(PropCntd100!AS78*AS$5*AS$6)*1000</f>
        <v>0</v>
      </c>
      <c r="AT78" s="284">
        <f>RawCounts100All!AU78/(PropCntd100!AT78*AT$5*AT$6)*1000</f>
        <v>0</v>
      </c>
      <c r="AU78" s="284">
        <f>RawCounts100All!AV78/(PropCntd100!AU78*AU$5*AU$6)*1000</f>
        <v>0</v>
      </c>
      <c r="AV78" s="284">
        <f>RawCounts100All!AW78/(PropCntd100!AV78*AV$5*AV$6)*1000</f>
        <v>0</v>
      </c>
      <c r="AW78" s="284">
        <f>RawCounts100All!AX78/(PropCntd100!AW78*AW$5*AW$6)*1000</f>
        <v>0</v>
      </c>
      <c r="AX78" s="284">
        <f>RawCounts100All!AY78/(PropCntd100!AX78*AX$5*AX$6)*1000</f>
        <v>0</v>
      </c>
      <c r="AY78" s="284">
        <f>RawCounts100All!AZ78/(PropCntd100!AY78*AY$5*AY$6)*1000</f>
        <v>0</v>
      </c>
      <c r="AZ78" s="284">
        <f>RawCounts100All!BA78/(PropCntd100!AZ78*AZ$5*AZ$6)*1000</f>
        <v>0</v>
      </c>
      <c r="BA78" s="284">
        <f>RawCounts100All!BB78/(PropCntd100!BA78*BA$5*BA$6)*1000</f>
        <v>0</v>
      </c>
      <c r="BB78" s="284">
        <f>RawCounts100All!BC78/(PropCntd100!BB78*BB$5*BB$6)*1000</f>
        <v>0</v>
      </c>
      <c r="BC78" s="284">
        <f>RawCounts100All!BD78/(PropCntd100!BC78*BC$5*BC$6)*1000</f>
        <v>0</v>
      </c>
      <c r="BD78" s="284">
        <f>RawCounts100All!BE78/(PropCntd100!BD78*BD$5*BD$6)*1000</f>
        <v>0</v>
      </c>
      <c r="BE78" s="284">
        <f>RawCounts100All!BF78/(PropCntd100!BE78*BE$5*BE$6)*1000</f>
        <v>0</v>
      </c>
      <c r="BF78" s="284">
        <f>RawCounts100All!BG78/(PropCntd100!BF78*BF$5*BF$6)*1000</f>
        <v>0</v>
      </c>
      <c r="BG78" s="284">
        <f>RawCounts100All!BH78/(PropCntd100!BG78*BG$5*BG$6)*1000</f>
        <v>0</v>
      </c>
      <c r="BH78" s="284">
        <f>RawCounts100All!BI78/(PropCntd100!BH78*BH$5*BH$6)*1000</f>
        <v>0</v>
      </c>
      <c r="BI78" s="284">
        <f>RawCounts100All!BJ78/(PropCntd100!BI78*BI$5*BI$6)*1000</f>
        <v>0</v>
      </c>
      <c r="BJ78" s="284">
        <f>RawCounts100All!BK78/(PropCntd100!BJ78*BJ$5*BJ$6)*1000</f>
        <v>0</v>
      </c>
      <c r="BK78" s="284">
        <f>RawCounts100All!BL78/(PropCntd100!BK78*BK$5*BK$6)*1000</f>
        <v>0</v>
      </c>
      <c r="BL78" s="284">
        <f>RawCounts100All!BM78/(PropCntd100!BL78*BL$5*BL$6)*1000</f>
        <v>0</v>
      </c>
      <c r="BM78" s="284">
        <f>RawCounts100All!BN78/(PropCntd100!BM78*BM$5*BM$6)*1000</f>
        <v>0</v>
      </c>
      <c r="BN78" s="284">
        <f>RawCounts100All!BO78/(PropCntd100!BN78*BN$5*BN$6)*1000</f>
        <v>0</v>
      </c>
      <c r="BO78" s="284">
        <f>RawCounts100All!BP78/(PropCntd100!BO78*BO$5*BO$6)*1000</f>
        <v>0</v>
      </c>
      <c r="BP78" s="284">
        <f>RawCounts100All!BQ78/(PropCntd100!BP78*BP$5*BP$6)*1000</f>
        <v>0</v>
      </c>
      <c r="BQ78" s="284">
        <f>RawCounts100All!BR78/(PropCntd100!BQ78*BQ$5*BQ$6)*1000</f>
        <v>0</v>
      </c>
      <c r="BR78" s="284">
        <f>RawCounts100All!BS78/(PropCntd100!BR78*BR$5*BR$6)*1000</f>
        <v>0</v>
      </c>
      <c r="BS78" s="284">
        <f>RawCounts100All!BT78/(PropCntd100!BS78*BS$5*BS$6)*1000</f>
        <v>0</v>
      </c>
      <c r="BT78" s="129"/>
    </row>
    <row r="79" spans="1:72" ht="15" x14ac:dyDescent="0.15">
      <c r="A79" s="104" t="s">
        <v>278</v>
      </c>
      <c r="B79" s="153" t="s">
        <v>520</v>
      </c>
      <c r="C79" s="153" t="s">
        <v>235</v>
      </c>
      <c r="D79" s="153" t="s">
        <v>688</v>
      </c>
      <c r="E79" s="153" t="s">
        <v>130</v>
      </c>
      <c r="F79" s="153"/>
      <c r="G79" s="105">
        <v>7.4999999999999997E-2</v>
      </c>
      <c r="H79" s="106">
        <v>0.5</v>
      </c>
      <c r="I79" s="107">
        <f t="shared" si="3"/>
        <v>6</v>
      </c>
      <c r="J79" s="176">
        <f t="shared" si="3"/>
        <v>40</v>
      </c>
      <c r="K79" s="248"/>
      <c r="L79" s="284">
        <f>RawCounts100All!M79/(PropCntd100!L79*L$5*L$6)*1000</f>
        <v>0</v>
      </c>
      <c r="M79" s="284">
        <f>RawCounts100All!N79/(PropCntd100!M79*M$5*M$6)*1000</f>
        <v>0</v>
      </c>
      <c r="N79" s="284">
        <f>RawCounts100All!O79/(PropCntd100!N79*N$5*N$6)*1000</f>
        <v>0</v>
      </c>
      <c r="O79" s="284">
        <f>RawCounts100All!P79/(PropCntd100!O79*O$5*O$6)*1000</f>
        <v>0</v>
      </c>
      <c r="P79" s="284">
        <f>RawCounts100All!Q79/(PropCntd100!P79*P$5*P$6)*1000</f>
        <v>0</v>
      </c>
      <c r="Q79" s="284">
        <f>RawCounts100All!R79/(PropCntd100!Q79*Q$5*Q$6)*1000</f>
        <v>0</v>
      </c>
      <c r="R79" s="284">
        <f>RawCounts100All!S79/(PropCntd100!R79*R$5*R$6)*1000</f>
        <v>0</v>
      </c>
      <c r="S79" s="284">
        <f>RawCounts100All!T79/(PropCntd100!S79*S$5*S$6)*1000</f>
        <v>0</v>
      </c>
      <c r="T79" s="284">
        <f>RawCounts100All!U79/(PropCntd100!T79*T$5*T$6)*1000</f>
        <v>0</v>
      </c>
      <c r="U79" s="284">
        <f>RawCounts100All!V79/(PropCntd100!U79*U$5*U$6)*1000</f>
        <v>0</v>
      </c>
      <c r="V79" s="284">
        <f>RawCounts100All!W79/(PropCntd100!V79*V$5*V$6)*1000</f>
        <v>0</v>
      </c>
      <c r="W79" s="284">
        <f>RawCounts100All!X79/(PropCntd100!W79*W$5*W$6)*1000</f>
        <v>0</v>
      </c>
      <c r="X79" s="284">
        <f>RawCounts100All!Y79/(PropCntd100!X79*X$5*X$6)*1000</f>
        <v>0</v>
      </c>
      <c r="Y79" s="284">
        <f>RawCounts100All!Z79/(PropCntd100!Y79*Y$5*Y$6)*1000</f>
        <v>0</v>
      </c>
      <c r="Z79" s="284">
        <f>RawCounts100All!AA79/(PropCntd100!Z79*Z$5*Z$6)*1000</f>
        <v>0</v>
      </c>
      <c r="AA79" s="284">
        <f>RawCounts100All!AB79/(PropCntd100!AA79*AA$5*AA$6)*1000</f>
        <v>0</v>
      </c>
      <c r="AB79" s="284">
        <f>RawCounts100All!AC79/(PropCntd100!AB79*AB$5*AB$6)*1000</f>
        <v>0</v>
      </c>
      <c r="AC79" s="284">
        <f>RawCounts100All!AD79/(PropCntd100!AC79*AC$5*AC$6)*1000</f>
        <v>0</v>
      </c>
      <c r="AD79" s="284">
        <f>RawCounts100All!AE79/(PropCntd100!AD79*AD$5*AD$6)*1000</f>
        <v>0</v>
      </c>
      <c r="AE79" s="284">
        <f>RawCounts100All!AF79/(PropCntd100!AE79*AE$5*AE$6)*1000</f>
        <v>0</v>
      </c>
      <c r="AF79" s="284">
        <f>RawCounts100All!AG79/(PropCntd100!AF79*AF$5*AF$6)*1000</f>
        <v>0</v>
      </c>
      <c r="AG79" s="284">
        <f>RawCounts100All!AH79/(PropCntd100!AG79*AG$5*AG$6)*1000</f>
        <v>0</v>
      </c>
      <c r="AH79" s="284">
        <f>RawCounts100All!AI79/(PropCntd100!AH79*AH$5*AH$6)*1000</f>
        <v>0</v>
      </c>
      <c r="AI79" s="284">
        <f>RawCounts100All!AJ79/(PropCntd100!AI79*AI$5*AI$6)*1000</f>
        <v>0</v>
      </c>
      <c r="AJ79" s="284">
        <f>RawCounts100All!AK79/(PropCntd100!AJ79*AJ$5*AJ$6)*1000</f>
        <v>0</v>
      </c>
      <c r="AK79" s="284">
        <f>RawCounts100All!AL79/(PropCntd100!AK79*AK$5*AK$6)*1000</f>
        <v>0</v>
      </c>
      <c r="AL79" s="284">
        <f>RawCounts100All!AM79/(PropCntd100!AL79*AL$5*AL$6)*1000</f>
        <v>0</v>
      </c>
      <c r="AM79" s="284">
        <f>RawCounts100All!AN79/(PropCntd100!AM79*AM$5*AM$6)*1000</f>
        <v>0</v>
      </c>
      <c r="AN79" s="284">
        <f>RawCounts100All!AO79/(PropCntd100!AN79*AN$5*AN$6)*1000</f>
        <v>0</v>
      </c>
      <c r="AO79" s="284">
        <f>RawCounts100All!AP79/(PropCntd100!AO79*AO$5*AO$6)*1000</f>
        <v>0</v>
      </c>
      <c r="AP79" s="284">
        <f>RawCounts100All!AQ79/(PropCntd100!AP79*AP$5*AP$6)*1000</f>
        <v>0</v>
      </c>
      <c r="AQ79" s="284">
        <f>RawCounts100All!AR79/(PropCntd100!AQ79*AQ$5*AQ$6)*1000</f>
        <v>0</v>
      </c>
      <c r="AR79" s="284">
        <f>RawCounts100All!AS79/(PropCntd100!AR79*AR$5*AR$6)*1000</f>
        <v>0</v>
      </c>
      <c r="AS79" s="284">
        <f>RawCounts100All!AT79/(PropCntd100!AS79*AS$5*AS$6)*1000</f>
        <v>0</v>
      </c>
      <c r="AT79" s="284">
        <f>RawCounts100All!AU79/(PropCntd100!AT79*AT$5*AT$6)*1000</f>
        <v>0</v>
      </c>
      <c r="AU79" s="284">
        <f>RawCounts100All!AV79/(PropCntd100!AU79*AU$5*AU$6)*1000</f>
        <v>0</v>
      </c>
      <c r="AV79" s="284">
        <f>RawCounts100All!AW79/(PropCntd100!AV79*AV$5*AV$6)*1000</f>
        <v>0</v>
      </c>
      <c r="AW79" s="284">
        <f>RawCounts100All!AX79/(PropCntd100!AW79*AW$5*AW$6)*1000</f>
        <v>0</v>
      </c>
      <c r="AX79" s="284">
        <f>RawCounts100All!AY79/(PropCntd100!AX79*AX$5*AX$6)*1000</f>
        <v>0</v>
      </c>
      <c r="AY79" s="284">
        <f>RawCounts100All!AZ79/(PropCntd100!AY79*AY$5*AY$6)*1000</f>
        <v>0</v>
      </c>
      <c r="AZ79" s="284">
        <f>RawCounts100All!BA79/(PropCntd100!AZ79*AZ$5*AZ$6)*1000</f>
        <v>0</v>
      </c>
      <c r="BA79" s="284">
        <f>RawCounts100All!BB79/(PropCntd100!BA79*BA$5*BA$6)*1000</f>
        <v>0</v>
      </c>
      <c r="BB79" s="284">
        <f>RawCounts100All!BC79/(PropCntd100!BB79*BB$5*BB$6)*1000</f>
        <v>0</v>
      </c>
      <c r="BC79" s="284">
        <f>RawCounts100All!BD79/(PropCntd100!BC79*BC$5*BC$6)*1000</f>
        <v>0</v>
      </c>
      <c r="BD79" s="284">
        <f>RawCounts100All!BE79/(PropCntd100!BD79*BD$5*BD$6)*1000</f>
        <v>49.586776859504141</v>
      </c>
      <c r="BE79" s="284">
        <f>RawCounts100All!BF79/(PropCntd100!BE79*BE$5*BE$6)*1000</f>
        <v>0</v>
      </c>
      <c r="BF79" s="284">
        <f>RawCounts100All!BG79/(PropCntd100!BF79*BF$5*BF$6)*1000</f>
        <v>0</v>
      </c>
      <c r="BG79" s="284">
        <f>RawCounts100All!BH79/(PropCntd100!BG79*BG$5*BG$6)*1000</f>
        <v>0</v>
      </c>
      <c r="BH79" s="284">
        <f>RawCounts100All!BI79/(PropCntd100!BH79*BH$5*BH$6)*1000</f>
        <v>0</v>
      </c>
      <c r="BI79" s="284">
        <f>RawCounts100All!BJ79/(PropCntd100!BI79*BI$5*BI$6)*1000</f>
        <v>0</v>
      </c>
      <c r="BJ79" s="284">
        <f>RawCounts100All!BK79/(PropCntd100!BJ79*BJ$5*BJ$6)*1000</f>
        <v>0</v>
      </c>
      <c r="BK79" s="284">
        <f>RawCounts100All!BL79/(PropCntd100!BK79*BK$5*BK$6)*1000</f>
        <v>0</v>
      </c>
      <c r="BL79" s="284">
        <f>RawCounts100All!BM79/(PropCntd100!BL79*BL$5*BL$6)*1000</f>
        <v>0</v>
      </c>
      <c r="BM79" s="284">
        <f>RawCounts100All!BN79/(PropCntd100!BM79*BM$5*BM$6)*1000</f>
        <v>0</v>
      </c>
      <c r="BN79" s="284">
        <f>RawCounts100All!BO79/(PropCntd100!BN79*BN$5*BN$6)*1000</f>
        <v>0</v>
      </c>
      <c r="BO79" s="284">
        <f>RawCounts100All!BP79/(PropCntd100!BO79*BO$5*BO$6)*1000</f>
        <v>0</v>
      </c>
      <c r="BP79" s="284">
        <f>RawCounts100All!BQ79/(PropCntd100!BP79*BP$5*BP$6)*1000</f>
        <v>0</v>
      </c>
      <c r="BQ79" s="284">
        <f>RawCounts100All!BR79/(PropCntd100!BQ79*BQ$5*BQ$6)*1000</f>
        <v>0</v>
      </c>
      <c r="BR79" s="284">
        <f>RawCounts100All!BS79/(PropCntd100!BR79*BR$5*BR$6)*1000</f>
        <v>0</v>
      </c>
      <c r="BS79" s="284">
        <f>RawCounts100All!BT79/(PropCntd100!BS79*BS$5*BS$6)*1000</f>
        <v>0</v>
      </c>
      <c r="BT79" s="129"/>
    </row>
    <row r="80" spans="1:72" ht="15" x14ac:dyDescent="0.15">
      <c r="A80" s="104" t="s">
        <v>279</v>
      </c>
      <c r="B80" s="153" t="s">
        <v>520</v>
      </c>
      <c r="C80" s="153" t="s">
        <v>235</v>
      </c>
      <c r="D80" s="153" t="s">
        <v>689</v>
      </c>
      <c r="E80" s="153" t="s">
        <v>130</v>
      </c>
      <c r="F80" s="153"/>
      <c r="G80" s="105">
        <v>7.4999999999999997E-2</v>
      </c>
      <c r="H80" s="106">
        <v>0.7</v>
      </c>
      <c r="I80" s="107">
        <f t="shared" si="3"/>
        <v>6</v>
      </c>
      <c r="J80" s="176">
        <f t="shared" si="3"/>
        <v>56</v>
      </c>
      <c r="K80" s="248"/>
      <c r="L80" s="284">
        <f>RawCounts100All!M80/(PropCntd100!L80*L$5*L$6)*1000</f>
        <v>0</v>
      </c>
      <c r="M80" s="284">
        <f>RawCounts100All!N80/(PropCntd100!M80*M$5*M$6)*1000</f>
        <v>0</v>
      </c>
      <c r="N80" s="284">
        <f>RawCounts100All!O80/(PropCntd100!N80*N$5*N$6)*1000</f>
        <v>0</v>
      </c>
      <c r="O80" s="284">
        <f>RawCounts100All!P80/(PropCntd100!O80*O$5*O$6)*1000</f>
        <v>0</v>
      </c>
      <c r="P80" s="284">
        <f>RawCounts100All!Q80/(PropCntd100!P80*P$5*P$6)*1000</f>
        <v>0</v>
      </c>
      <c r="Q80" s="284">
        <f>RawCounts100All!R80/(PropCntd100!Q80*Q$5*Q$6)*1000</f>
        <v>0</v>
      </c>
      <c r="R80" s="284">
        <f>RawCounts100All!S80/(PropCntd100!R80*R$5*R$6)*1000</f>
        <v>0</v>
      </c>
      <c r="S80" s="284">
        <f>RawCounts100All!T80/(PropCntd100!S80*S$5*S$6)*1000</f>
        <v>0</v>
      </c>
      <c r="T80" s="284">
        <f>RawCounts100All!U80/(PropCntd100!T80*T$5*T$6)*1000</f>
        <v>0</v>
      </c>
      <c r="U80" s="284">
        <f>RawCounts100All!V80/(PropCntd100!U80*U$5*U$6)*1000</f>
        <v>0</v>
      </c>
      <c r="V80" s="284">
        <f>RawCounts100All!W80/(PropCntd100!V80*V$5*V$6)*1000</f>
        <v>0</v>
      </c>
      <c r="W80" s="284">
        <f>RawCounts100All!X80/(PropCntd100!W80*W$5*W$6)*1000</f>
        <v>0</v>
      </c>
      <c r="X80" s="284">
        <f>RawCounts100All!Y80/(PropCntd100!X80*X$5*X$6)*1000</f>
        <v>0</v>
      </c>
      <c r="Y80" s="284">
        <f>RawCounts100All!Z80/(PropCntd100!Y80*Y$5*Y$6)*1000</f>
        <v>0</v>
      </c>
      <c r="Z80" s="284">
        <f>RawCounts100All!AA80/(PropCntd100!Z80*Z$5*Z$6)*1000</f>
        <v>0</v>
      </c>
      <c r="AA80" s="284">
        <f>RawCounts100All!AB80/(PropCntd100!AA80*AA$5*AA$6)*1000</f>
        <v>121.03174603174604</v>
      </c>
      <c r="AB80" s="284">
        <f>RawCounts100All!AC80/(PropCntd100!AB80*AB$5*AB$6)*1000</f>
        <v>0</v>
      </c>
      <c r="AC80" s="284">
        <f>RawCounts100All!AD80/(PropCntd100!AC80*AC$5*AC$6)*1000</f>
        <v>0</v>
      </c>
      <c r="AD80" s="284">
        <f>RawCounts100All!AE80/(PropCntd100!AD80*AD$5*AD$6)*1000</f>
        <v>0</v>
      </c>
      <c r="AE80" s="284">
        <f>RawCounts100All!AF80/(PropCntd100!AE80*AE$5*AE$6)*1000</f>
        <v>0</v>
      </c>
      <c r="AF80" s="284">
        <f>RawCounts100All!AG80/(PropCntd100!AF80*AF$5*AF$6)*1000</f>
        <v>0</v>
      </c>
      <c r="AG80" s="284">
        <f>RawCounts100All!AH80/(PropCntd100!AG80*AG$5*AG$6)*1000</f>
        <v>0</v>
      </c>
      <c r="AH80" s="284">
        <f>RawCounts100All!AI80/(PropCntd100!AH80*AH$5*AH$6)*1000</f>
        <v>0</v>
      </c>
      <c r="AI80" s="284">
        <f>RawCounts100All!AJ80/(PropCntd100!AI80*AI$5*AI$6)*1000</f>
        <v>0</v>
      </c>
      <c r="AJ80" s="284">
        <f>RawCounts100All!AK80/(PropCntd100!AJ80*AJ$5*AJ$6)*1000</f>
        <v>0</v>
      </c>
      <c r="AK80" s="284">
        <f>RawCounts100All!AL80/(PropCntd100!AK80*AK$5*AK$6)*1000</f>
        <v>0</v>
      </c>
      <c r="AL80" s="284">
        <f>RawCounts100All!AM80/(PropCntd100!AL80*AL$5*AL$6)*1000</f>
        <v>0</v>
      </c>
      <c r="AM80" s="284">
        <f>RawCounts100All!AN80/(PropCntd100!AM80*AM$5*AM$6)*1000</f>
        <v>0</v>
      </c>
      <c r="AN80" s="284">
        <f>RawCounts100All!AO80/(PropCntd100!AN80*AN$5*AN$6)*1000</f>
        <v>0</v>
      </c>
      <c r="AO80" s="284">
        <f>RawCounts100All!AP80/(PropCntd100!AO80*AO$5*AO$6)*1000</f>
        <v>0</v>
      </c>
      <c r="AP80" s="284">
        <f>RawCounts100All!AQ80/(PropCntd100!AP80*AP$5*AP$6)*1000</f>
        <v>130.49062419727716</v>
      </c>
      <c r="AQ80" s="284">
        <f>RawCounts100All!AR80/(PropCntd100!AQ80*AQ$5*AQ$6)*1000</f>
        <v>0</v>
      </c>
      <c r="AR80" s="284">
        <f>RawCounts100All!AS80/(PropCntd100!AR80*AR$5*AR$6)*1000</f>
        <v>0</v>
      </c>
      <c r="AS80" s="284">
        <f>RawCounts100All!AT80/(PropCntd100!AS80*AS$5*AS$6)*1000</f>
        <v>0</v>
      </c>
      <c r="AT80" s="284">
        <f>RawCounts100All!AU80/(PropCntd100!AT80*AT$5*AT$6)*1000</f>
        <v>0</v>
      </c>
      <c r="AU80" s="284">
        <f>RawCounts100All!AV80/(PropCntd100!AU80*AU$5*AU$6)*1000</f>
        <v>0</v>
      </c>
      <c r="AV80" s="284">
        <f>RawCounts100All!AW80/(PropCntd100!AV80*AV$5*AV$6)*1000</f>
        <v>0</v>
      </c>
      <c r="AW80" s="284">
        <f>RawCounts100All!AX80/(PropCntd100!AW80*AW$5*AW$6)*1000</f>
        <v>0</v>
      </c>
      <c r="AX80" s="284">
        <f>RawCounts100All!AY80/(PropCntd100!AX80*AX$5*AX$6)*1000</f>
        <v>0</v>
      </c>
      <c r="AY80" s="284">
        <f>RawCounts100All!AZ80/(PropCntd100!AY80*AY$5*AY$6)*1000</f>
        <v>0</v>
      </c>
      <c r="AZ80" s="284">
        <f>RawCounts100All!BA80/(PropCntd100!AZ80*AZ$5*AZ$6)*1000</f>
        <v>0</v>
      </c>
      <c r="BA80" s="284">
        <f>RawCounts100All!BB80/(PropCntd100!BA80*BA$5*BA$6)*1000</f>
        <v>0</v>
      </c>
      <c r="BB80" s="284">
        <f>RawCounts100All!BC80/(PropCntd100!BB80*BB$5*BB$6)*1000</f>
        <v>0</v>
      </c>
      <c r="BC80" s="284">
        <f>RawCounts100All!BD80/(PropCntd100!BC80*BC$5*BC$6)*1000</f>
        <v>0</v>
      </c>
      <c r="BD80" s="284">
        <f>RawCounts100All!BE80/(PropCntd100!BD80*BD$5*BD$6)*1000</f>
        <v>0</v>
      </c>
      <c r="BE80" s="284">
        <f>RawCounts100All!BF80/(PropCntd100!BE80*BE$5*BE$6)*1000</f>
        <v>0</v>
      </c>
      <c r="BF80" s="284">
        <f>RawCounts100All!BG80/(PropCntd100!BF80*BF$5*BF$6)*1000</f>
        <v>0</v>
      </c>
      <c r="BG80" s="284">
        <f>RawCounts100All!BH80/(PropCntd100!BG80*BG$5*BG$6)*1000</f>
        <v>0</v>
      </c>
      <c r="BH80" s="284">
        <f>RawCounts100All!BI80/(PropCntd100!BH80*BH$5*BH$6)*1000</f>
        <v>0</v>
      </c>
      <c r="BI80" s="284">
        <f>RawCounts100All!BJ80/(PropCntd100!BI80*BI$5*BI$6)*1000</f>
        <v>0</v>
      </c>
      <c r="BJ80" s="284">
        <f>RawCounts100All!BK80/(PropCntd100!BJ80*BJ$5*BJ$6)*1000</f>
        <v>0</v>
      </c>
      <c r="BK80" s="284">
        <f>RawCounts100All!BL80/(PropCntd100!BK80*BK$5*BK$6)*1000</f>
        <v>0</v>
      </c>
      <c r="BL80" s="284">
        <f>RawCounts100All!BM80/(PropCntd100!BL80*BL$5*BL$6)*1000</f>
        <v>0</v>
      </c>
      <c r="BM80" s="284">
        <f>RawCounts100All!BN80/(PropCntd100!BM80*BM$5*BM$6)*1000</f>
        <v>0</v>
      </c>
      <c r="BN80" s="284">
        <f>RawCounts100All!BO80/(PropCntd100!BN80*BN$5*BN$6)*1000</f>
        <v>0</v>
      </c>
      <c r="BO80" s="284">
        <f>RawCounts100All!BP80/(PropCntd100!BO80*BO$5*BO$6)*1000</f>
        <v>0</v>
      </c>
      <c r="BP80" s="284">
        <f>RawCounts100All!BQ80/(PropCntd100!BP80*BP$5*BP$6)*1000</f>
        <v>0</v>
      </c>
      <c r="BQ80" s="284">
        <f>RawCounts100All!BR80/(PropCntd100!BQ80*BQ$5*BQ$6)*1000</f>
        <v>0</v>
      </c>
      <c r="BR80" s="284">
        <f>RawCounts100All!BS80/(PropCntd100!BR80*BR$5*BR$6)*1000</f>
        <v>0</v>
      </c>
      <c r="BS80" s="284">
        <f>RawCounts100All!BT80/(PropCntd100!BS80*BS$5*BS$6)*1000</f>
        <v>0</v>
      </c>
      <c r="BT80" s="129"/>
    </row>
    <row r="81" spans="1:72" ht="15" x14ac:dyDescent="0.15">
      <c r="A81" s="104" t="s">
        <v>280</v>
      </c>
      <c r="B81" s="153" t="s">
        <v>520</v>
      </c>
      <c r="C81" s="153" t="s">
        <v>235</v>
      </c>
      <c r="D81" s="153" t="s">
        <v>690</v>
      </c>
      <c r="E81" s="153" t="s">
        <v>130</v>
      </c>
      <c r="F81" s="153"/>
      <c r="G81" s="105">
        <v>7.4999999999999997E-2</v>
      </c>
      <c r="H81" s="106">
        <v>0.8</v>
      </c>
      <c r="I81" s="107">
        <f t="shared" si="3"/>
        <v>6</v>
      </c>
      <c r="J81" s="176">
        <f t="shared" si="3"/>
        <v>64</v>
      </c>
      <c r="K81" s="248"/>
      <c r="L81" s="284">
        <f>RawCounts100All!M81/(PropCntd100!L81*L$5*L$6)*1000</f>
        <v>0</v>
      </c>
      <c r="M81" s="284">
        <f>RawCounts100All!N81/(PropCntd100!M81*M$5*M$6)*1000</f>
        <v>218.5185185185185</v>
      </c>
      <c r="N81" s="284">
        <f>RawCounts100All!O81/(PropCntd100!N81*N$5*N$6)*1000</f>
        <v>0</v>
      </c>
      <c r="O81" s="284">
        <f>RawCounts100All!P81/(PropCntd100!O81*O$5*O$6)*1000</f>
        <v>0</v>
      </c>
      <c r="P81" s="284">
        <f>RawCounts100All!Q81/(PropCntd100!P81*P$5*P$6)*1000</f>
        <v>0</v>
      </c>
      <c r="Q81" s="284">
        <f>RawCounts100All!R81/(PropCntd100!Q81*Q$5*Q$6)*1000</f>
        <v>0</v>
      </c>
      <c r="R81" s="284">
        <f>RawCounts100All!S81/(PropCntd100!R81*R$5*R$6)*1000</f>
        <v>0</v>
      </c>
      <c r="S81" s="284">
        <f>RawCounts100All!T81/(PropCntd100!S81*S$5*S$6)*1000</f>
        <v>0</v>
      </c>
      <c r="T81" s="284">
        <f>RawCounts100All!U81/(PropCntd100!T81*T$5*T$6)*1000</f>
        <v>0</v>
      </c>
      <c r="U81" s="284">
        <f>RawCounts100All!V81/(PropCntd100!U81*U$5*U$6)*1000</f>
        <v>0</v>
      </c>
      <c r="V81" s="284">
        <f>RawCounts100All!W81/(PropCntd100!V81*V$5*V$6)*1000</f>
        <v>0</v>
      </c>
      <c r="W81" s="284">
        <f>RawCounts100All!X81/(PropCntd100!W81*W$5*W$6)*1000</f>
        <v>0</v>
      </c>
      <c r="X81" s="284">
        <f>RawCounts100All!Y81/(PropCntd100!X81*X$5*X$6)*1000</f>
        <v>0</v>
      </c>
      <c r="Y81" s="284">
        <f>RawCounts100All!Z81/(PropCntd100!Y81*Y$5*Y$6)*1000</f>
        <v>0</v>
      </c>
      <c r="Z81" s="284">
        <f>RawCounts100All!AA81/(PropCntd100!Z81*Z$5*Z$6)*1000</f>
        <v>0</v>
      </c>
      <c r="AA81" s="284">
        <f>RawCounts100All!AB81/(PropCntd100!AA81*AA$5*AA$6)*1000</f>
        <v>0</v>
      </c>
      <c r="AB81" s="284">
        <f>RawCounts100All!AC81/(PropCntd100!AB81*AB$5*AB$6)*1000</f>
        <v>0</v>
      </c>
      <c r="AC81" s="284">
        <f>RawCounts100All!AD81/(PropCntd100!AC81*AC$5*AC$6)*1000</f>
        <v>0</v>
      </c>
      <c r="AD81" s="284">
        <f>RawCounts100All!AE81/(PropCntd100!AD81*AD$5*AD$6)*1000</f>
        <v>0</v>
      </c>
      <c r="AE81" s="284">
        <f>RawCounts100All!AF81/(PropCntd100!AE81*AE$5*AE$6)*1000</f>
        <v>0</v>
      </c>
      <c r="AF81" s="284">
        <f>RawCounts100All!AG81/(PropCntd100!AF81*AF$5*AF$6)*1000</f>
        <v>0</v>
      </c>
      <c r="AG81" s="284">
        <f>RawCounts100All!AH81/(PropCntd100!AG81*AG$5*AG$6)*1000</f>
        <v>0</v>
      </c>
      <c r="AH81" s="284">
        <f>RawCounts100All!AI81/(PropCntd100!AH81*AH$5*AH$6)*1000</f>
        <v>0</v>
      </c>
      <c r="AI81" s="284">
        <f>RawCounts100All!AJ81/(PropCntd100!AI81*AI$5*AI$6)*1000</f>
        <v>0</v>
      </c>
      <c r="AJ81" s="284">
        <f>RawCounts100All!AK81/(PropCntd100!AJ81*AJ$5*AJ$6)*1000</f>
        <v>0</v>
      </c>
      <c r="AK81" s="284">
        <f>RawCounts100All!AL81/(PropCntd100!AK81*AK$5*AK$6)*1000</f>
        <v>0</v>
      </c>
      <c r="AL81" s="284">
        <f>RawCounts100All!AM81/(PropCntd100!AL81*AL$5*AL$6)*1000</f>
        <v>0</v>
      </c>
      <c r="AM81" s="284">
        <f>RawCounts100All!AN81/(PropCntd100!AM81*AM$5*AM$6)*1000</f>
        <v>0</v>
      </c>
      <c r="AN81" s="284">
        <f>RawCounts100All!AO81/(PropCntd100!AN81*AN$5*AN$6)*1000</f>
        <v>0</v>
      </c>
      <c r="AO81" s="284">
        <f>RawCounts100All!AP81/(PropCntd100!AO81*AO$5*AO$6)*1000</f>
        <v>0</v>
      </c>
      <c r="AP81" s="284">
        <f>RawCounts100All!AQ81/(PropCntd100!AP81*AP$5*AP$6)*1000</f>
        <v>0</v>
      </c>
      <c r="AQ81" s="284">
        <f>RawCounts100All!AR81/(PropCntd100!AQ81*AQ$5*AQ$6)*1000</f>
        <v>0</v>
      </c>
      <c r="AR81" s="284">
        <f>RawCounts100All!AS81/(PropCntd100!AR81*AR$5*AR$6)*1000</f>
        <v>0</v>
      </c>
      <c r="AS81" s="284">
        <f>RawCounts100All!AT81/(PropCntd100!AS81*AS$5*AS$6)*1000</f>
        <v>0</v>
      </c>
      <c r="AT81" s="284">
        <f>RawCounts100All!AU81/(PropCntd100!AT81*AT$5*AT$6)*1000</f>
        <v>0</v>
      </c>
      <c r="AU81" s="284">
        <f>RawCounts100All!AV81/(PropCntd100!AU81*AU$5*AU$6)*1000</f>
        <v>0</v>
      </c>
      <c r="AV81" s="284">
        <f>RawCounts100All!AW81/(PropCntd100!AV81*AV$5*AV$6)*1000</f>
        <v>0</v>
      </c>
      <c r="AW81" s="284">
        <f>RawCounts100All!AX81/(PropCntd100!AW81*AW$5*AW$6)*1000</f>
        <v>0</v>
      </c>
      <c r="AX81" s="284">
        <f>RawCounts100All!AY81/(PropCntd100!AX81*AX$5*AX$6)*1000</f>
        <v>0</v>
      </c>
      <c r="AY81" s="284">
        <f>RawCounts100All!AZ81/(PropCntd100!AY81*AY$5*AY$6)*1000</f>
        <v>0</v>
      </c>
      <c r="AZ81" s="284">
        <f>RawCounts100All!BA81/(PropCntd100!AZ81*AZ$5*AZ$6)*1000</f>
        <v>0</v>
      </c>
      <c r="BA81" s="284">
        <f>RawCounts100All!BB81/(PropCntd100!BA81*BA$5*BA$6)*1000</f>
        <v>0</v>
      </c>
      <c r="BB81" s="284">
        <f>RawCounts100All!BC81/(PropCntd100!BB81*BB$5*BB$6)*1000</f>
        <v>0</v>
      </c>
      <c r="BC81" s="284">
        <f>RawCounts100All!BD81/(PropCntd100!BC81*BC$5*BC$6)*1000</f>
        <v>0</v>
      </c>
      <c r="BD81" s="284">
        <f>RawCounts100All!BE81/(PropCntd100!BD81*BD$5*BD$6)*1000</f>
        <v>0</v>
      </c>
      <c r="BE81" s="284">
        <f>RawCounts100All!BF81/(PropCntd100!BE81*BE$5*BE$6)*1000</f>
        <v>0</v>
      </c>
      <c r="BF81" s="284">
        <f>RawCounts100All!BG81/(PropCntd100!BF81*BF$5*BF$6)*1000</f>
        <v>0</v>
      </c>
      <c r="BG81" s="284">
        <f>RawCounts100All!BH81/(PropCntd100!BG81*BG$5*BG$6)*1000</f>
        <v>0</v>
      </c>
      <c r="BH81" s="284">
        <f>RawCounts100All!BI81/(PropCntd100!BH81*BH$5*BH$6)*1000</f>
        <v>0</v>
      </c>
      <c r="BI81" s="284">
        <f>RawCounts100All!BJ81/(PropCntd100!BI81*BI$5*BI$6)*1000</f>
        <v>0</v>
      </c>
      <c r="BJ81" s="284">
        <f>RawCounts100All!BK81/(PropCntd100!BJ81*BJ$5*BJ$6)*1000</f>
        <v>0</v>
      </c>
      <c r="BK81" s="284">
        <f>RawCounts100All!BL81/(PropCntd100!BK81*BK$5*BK$6)*1000</f>
        <v>0</v>
      </c>
      <c r="BL81" s="284">
        <f>RawCounts100All!BM81/(PropCntd100!BL81*BL$5*BL$6)*1000</f>
        <v>0</v>
      </c>
      <c r="BM81" s="284">
        <f>RawCounts100All!BN81/(PropCntd100!BM81*BM$5*BM$6)*1000</f>
        <v>0</v>
      </c>
      <c r="BN81" s="284">
        <f>RawCounts100All!BO81/(PropCntd100!BN81*BN$5*BN$6)*1000</f>
        <v>0</v>
      </c>
      <c r="BO81" s="284">
        <f>RawCounts100All!BP81/(PropCntd100!BO81*BO$5*BO$6)*1000</f>
        <v>0</v>
      </c>
      <c r="BP81" s="284">
        <f>RawCounts100All!BQ81/(PropCntd100!BP81*BP$5*BP$6)*1000</f>
        <v>0</v>
      </c>
      <c r="BQ81" s="284">
        <f>RawCounts100All!BR81/(PropCntd100!BQ81*BQ$5*BQ$6)*1000</f>
        <v>0</v>
      </c>
      <c r="BR81" s="284">
        <f>RawCounts100All!BS81/(PropCntd100!BR81*BR$5*BR$6)*1000</f>
        <v>0</v>
      </c>
      <c r="BS81" s="284">
        <f>RawCounts100All!BT81/(PropCntd100!BS81*BS$5*BS$6)*1000</f>
        <v>0</v>
      </c>
      <c r="BT81" s="129"/>
    </row>
    <row r="82" spans="1:72" ht="15" x14ac:dyDescent="0.15">
      <c r="A82" s="104" t="s">
        <v>281</v>
      </c>
      <c r="B82" s="153" t="s">
        <v>520</v>
      </c>
      <c r="C82" s="153" t="s">
        <v>235</v>
      </c>
      <c r="D82" s="153" t="s">
        <v>691</v>
      </c>
      <c r="E82" s="153" t="s">
        <v>130</v>
      </c>
      <c r="F82" s="153"/>
      <c r="G82" s="105">
        <v>7.4999999999999997E-2</v>
      </c>
      <c r="H82" s="106">
        <v>1</v>
      </c>
      <c r="I82" s="107">
        <f t="shared" si="3"/>
        <v>6</v>
      </c>
      <c r="J82" s="176">
        <f t="shared" si="3"/>
        <v>80</v>
      </c>
      <c r="K82" s="248"/>
      <c r="L82" s="284">
        <f>RawCounts100All!M82/(PropCntd100!L82*L$5*L$6)*1000</f>
        <v>0</v>
      </c>
      <c r="M82" s="284">
        <f>RawCounts100All!N82/(PropCntd100!M82*M$5*M$6)*1000</f>
        <v>0</v>
      </c>
      <c r="N82" s="284">
        <f>RawCounts100All!O82/(PropCntd100!N82*N$5*N$6)*1000</f>
        <v>0</v>
      </c>
      <c r="O82" s="284">
        <f>RawCounts100All!P82/(PropCntd100!O82*O$5*O$6)*1000</f>
        <v>0</v>
      </c>
      <c r="P82" s="284">
        <f>RawCounts100All!Q82/(PropCntd100!P82*P$5*P$6)*1000</f>
        <v>0</v>
      </c>
      <c r="Q82" s="284">
        <f>RawCounts100All!R82/(PropCntd100!Q82*Q$5*Q$6)*1000</f>
        <v>0</v>
      </c>
      <c r="R82" s="284">
        <f>RawCounts100All!S82/(PropCntd100!R82*R$5*R$6)*1000</f>
        <v>392.72727272727275</v>
      </c>
      <c r="S82" s="284">
        <f>RawCounts100All!T82/(PropCntd100!S82*S$5*S$6)*1000</f>
        <v>0</v>
      </c>
      <c r="T82" s="284">
        <f>RawCounts100All!U82/(PropCntd100!T82*T$5*T$6)*1000</f>
        <v>0</v>
      </c>
      <c r="U82" s="284">
        <f>RawCounts100All!V82/(PropCntd100!U82*U$5*U$6)*1000</f>
        <v>0</v>
      </c>
      <c r="V82" s="284">
        <f>RawCounts100All!W82/(PropCntd100!V82*V$5*V$6)*1000</f>
        <v>0</v>
      </c>
      <c r="W82" s="284">
        <f>RawCounts100All!X82/(PropCntd100!W82*W$5*W$6)*1000</f>
        <v>0</v>
      </c>
      <c r="X82" s="284">
        <f>RawCounts100All!Y82/(PropCntd100!X82*X$5*X$6)*1000</f>
        <v>0</v>
      </c>
      <c r="Y82" s="284">
        <f>RawCounts100All!Z82/(PropCntd100!Y82*Y$5*Y$6)*1000</f>
        <v>0</v>
      </c>
      <c r="Z82" s="284">
        <f>RawCounts100All!AA82/(PropCntd100!Z82*Z$5*Z$6)*1000</f>
        <v>0</v>
      </c>
      <c r="AA82" s="284">
        <f>RawCounts100All!AB82/(PropCntd100!AA82*AA$5*AA$6)*1000</f>
        <v>0</v>
      </c>
      <c r="AB82" s="284">
        <f>RawCounts100All!AC82/(PropCntd100!AB82*AB$5*AB$6)*1000</f>
        <v>0</v>
      </c>
      <c r="AC82" s="284">
        <f>RawCounts100All!AD82/(PropCntd100!AC82*AC$5*AC$6)*1000</f>
        <v>0</v>
      </c>
      <c r="AD82" s="284">
        <f>RawCounts100All!AE82/(PropCntd100!AD82*AD$5*AD$6)*1000</f>
        <v>0</v>
      </c>
      <c r="AE82" s="284">
        <f>RawCounts100All!AF82/(PropCntd100!AE82*AE$5*AE$6)*1000</f>
        <v>0</v>
      </c>
      <c r="AF82" s="284">
        <f>RawCounts100All!AG82/(PropCntd100!AF82*AF$5*AF$6)*1000</f>
        <v>0</v>
      </c>
      <c r="AG82" s="284">
        <f>RawCounts100All!AH82/(PropCntd100!AG82*AG$5*AG$6)*1000</f>
        <v>0</v>
      </c>
      <c r="AH82" s="284">
        <f>RawCounts100All!AI82/(PropCntd100!AH82*AH$5*AH$6)*1000</f>
        <v>0</v>
      </c>
      <c r="AI82" s="284">
        <f>RawCounts100All!AJ82/(PropCntd100!AI82*AI$5*AI$6)*1000</f>
        <v>0</v>
      </c>
      <c r="AJ82" s="284">
        <f>RawCounts100All!AK82/(PropCntd100!AJ82*AJ$5*AJ$6)*1000</f>
        <v>0</v>
      </c>
      <c r="AK82" s="284">
        <f>RawCounts100All!AL82/(PropCntd100!AK82*AK$5*AK$6)*1000</f>
        <v>0</v>
      </c>
      <c r="AL82" s="284">
        <f>RawCounts100All!AM82/(PropCntd100!AL82*AL$5*AL$6)*1000</f>
        <v>0</v>
      </c>
      <c r="AM82" s="284">
        <f>RawCounts100All!AN82/(PropCntd100!AM82*AM$5*AM$6)*1000</f>
        <v>0</v>
      </c>
      <c r="AN82" s="284">
        <f>RawCounts100All!AO82/(PropCntd100!AN82*AN$5*AN$6)*1000</f>
        <v>0</v>
      </c>
      <c r="AO82" s="284">
        <f>RawCounts100All!AP82/(PropCntd100!AO82*AO$5*AO$6)*1000</f>
        <v>0</v>
      </c>
      <c r="AP82" s="284">
        <f>RawCounts100All!AQ82/(PropCntd100!AP82*AP$5*AP$6)*1000</f>
        <v>0</v>
      </c>
      <c r="AQ82" s="284">
        <f>RawCounts100All!AR82/(PropCntd100!AQ82*AQ$5*AQ$6)*1000</f>
        <v>0</v>
      </c>
      <c r="AR82" s="284">
        <f>RawCounts100All!AS82/(PropCntd100!AR82*AR$5*AR$6)*1000</f>
        <v>0</v>
      </c>
      <c r="AS82" s="284">
        <f>RawCounts100All!AT82/(PropCntd100!AS82*AS$5*AS$6)*1000</f>
        <v>0</v>
      </c>
      <c r="AT82" s="284">
        <f>RawCounts100All!AU82/(PropCntd100!AT82*AT$5*AT$6)*1000</f>
        <v>0</v>
      </c>
      <c r="AU82" s="284">
        <f>RawCounts100All!AV82/(PropCntd100!AU82*AU$5*AU$6)*1000</f>
        <v>0</v>
      </c>
      <c r="AV82" s="284">
        <f>RawCounts100All!AW82/(PropCntd100!AV82*AV$5*AV$6)*1000</f>
        <v>0</v>
      </c>
      <c r="AW82" s="284">
        <f>RawCounts100All!AX82/(PropCntd100!AW82*AW$5*AW$6)*1000</f>
        <v>0</v>
      </c>
      <c r="AX82" s="284">
        <f>RawCounts100All!AY82/(PropCntd100!AX82*AX$5*AX$6)*1000</f>
        <v>0</v>
      </c>
      <c r="AY82" s="284">
        <f>RawCounts100All!AZ82/(PropCntd100!AY82*AY$5*AY$6)*1000</f>
        <v>0</v>
      </c>
      <c r="AZ82" s="284">
        <f>RawCounts100All!BA82/(PropCntd100!AZ82*AZ$5*AZ$6)*1000</f>
        <v>0</v>
      </c>
      <c r="BA82" s="284">
        <f>RawCounts100All!BB82/(PropCntd100!BA82*BA$5*BA$6)*1000</f>
        <v>0</v>
      </c>
      <c r="BB82" s="284">
        <f>RawCounts100All!BC82/(PropCntd100!BB82*BB$5*BB$6)*1000</f>
        <v>0</v>
      </c>
      <c r="BC82" s="284">
        <f>RawCounts100All!BD82/(PropCntd100!BC82*BC$5*BC$6)*1000</f>
        <v>0</v>
      </c>
      <c r="BD82" s="284">
        <f>RawCounts100All!BE82/(PropCntd100!BD82*BD$5*BD$6)*1000</f>
        <v>0</v>
      </c>
      <c r="BE82" s="284">
        <f>RawCounts100All!BF82/(PropCntd100!BE82*BE$5*BE$6)*1000</f>
        <v>0</v>
      </c>
      <c r="BF82" s="284">
        <f>RawCounts100All!BG82/(PropCntd100!BF82*BF$5*BF$6)*1000</f>
        <v>0</v>
      </c>
      <c r="BG82" s="284">
        <f>RawCounts100All!BH82/(PropCntd100!BG82*BG$5*BG$6)*1000</f>
        <v>0</v>
      </c>
      <c r="BH82" s="284">
        <f>RawCounts100All!BI82/(PropCntd100!BH82*BH$5*BH$6)*1000</f>
        <v>0</v>
      </c>
      <c r="BI82" s="284">
        <f>RawCounts100All!BJ82/(PropCntd100!BI82*BI$5*BI$6)*1000</f>
        <v>0</v>
      </c>
      <c r="BJ82" s="284">
        <f>RawCounts100All!BK82/(PropCntd100!BJ82*BJ$5*BJ$6)*1000</f>
        <v>920.228219398649</v>
      </c>
      <c r="BK82" s="284">
        <f>RawCounts100All!BL82/(PropCntd100!BK82*BK$5*BK$6)*1000</f>
        <v>0</v>
      </c>
      <c r="BL82" s="284">
        <f>RawCounts100All!BM82/(PropCntd100!BL82*BL$5*BL$6)*1000</f>
        <v>0</v>
      </c>
      <c r="BM82" s="284">
        <f>RawCounts100All!BN82/(PropCntd100!BM82*BM$5*BM$6)*1000</f>
        <v>0</v>
      </c>
      <c r="BN82" s="284">
        <f>RawCounts100All!BO82/(PropCntd100!BN82*BN$5*BN$6)*1000</f>
        <v>0</v>
      </c>
      <c r="BO82" s="284">
        <f>RawCounts100All!BP82/(PropCntd100!BO82*BO$5*BO$6)*1000</f>
        <v>0</v>
      </c>
      <c r="BP82" s="284">
        <f>RawCounts100All!BQ82/(PropCntd100!BP82*BP$5*BP$6)*1000</f>
        <v>0</v>
      </c>
      <c r="BQ82" s="284">
        <f>RawCounts100All!BR82/(PropCntd100!BQ82*BQ$5*BQ$6)*1000</f>
        <v>0</v>
      </c>
      <c r="BR82" s="284">
        <f>RawCounts100All!BS82/(PropCntd100!BR82*BR$5*BR$6)*1000</f>
        <v>0</v>
      </c>
      <c r="BS82" s="284">
        <f>RawCounts100All!BT82/(PropCntd100!BS82*BS$5*BS$6)*1000</f>
        <v>0</v>
      </c>
      <c r="BT82" s="129"/>
    </row>
    <row r="83" spans="1:72" ht="15" x14ac:dyDescent="0.15">
      <c r="A83" s="104" t="s">
        <v>282</v>
      </c>
      <c r="B83" s="153" t="s">
        <v>520</v>
      </c>
      <c r="C83" s="153" t="s">
        <v>235</v>
      </c>
      <c r="D83" s="153" t="s">
        <v>692</v>
      </c>
      <c r="E83" s="153" t="s">
        <v>130</v>
      </c>
      <c r="F83" s="153"/>
      <c r="G83" s="105">
        <v>7.4999999999999997E-2</v>
      </c>
      <c r="H83" s="106">
        <v>2.5</v>
      </c>
      <c r="I83" s="107">
        <f t="shared" si="3"/>
        <v>6</v>
      </c>
      <c r="J83" s="176">
        <f t="shared" si="3"/>
        <v>200</v>
      </c>
      <c r="K83" s="248"/>
      <c r="L83" s="284">
        <f>RawCounts100All!M83/(PropCntd100!L83*L$5*L$6)*1000</f>
        <v>0</v>
      </c>
      <c r="M83" s="284">
        <f>RawCounts100All!N83/(PropCntd100!M83*M$5*M$6)*1000</f>
        <v>0</v>
      </c>
      <c r="N83" s="284">
        <f>RawCounts100All!O83/(PropCntd100!N83*N$5*N$6)*1000</f>
        <v>0</v>
      </c>
      <c r="O83" s="284">
        <f>RawCounts100All!P83/(PropCntd100!O83*O$5*O$6)*1000</f>
        <v>0</v>
      </c>
      <c r="P83" s="284">
        <f>RawCounts100All!Q83/(PropCntd100!P83*P$5*P$6)*1000</f>
        <v>0</v>
      </c>
      <c r="Q83" s="284">
        <f>RawCounts100All!R83/(PropCntd100!Q83*Q$5*Q$6)*1000</f>
        <v>0</v>
      </c>
      <c r="R83" s="284">
        <f>RawCounts100All!S83/(PropCntd100!R83*R$5*R$6)*1000</f>
        <v>0</v>
      </c>
      <c r="S83" s="284">
        <f>RawCounts100All!T83/(PropCntd100!S83*S$5*S$6)*1000</f>
        <v>0</v>
      </c>
      <c r="T83" s="284">
        <f>RawCounts100All!U83/(PropCntd100!T83*T$5*T$6)*1000</f>
        <v>0</v>
      </c>
      <c r="U83" s="284">
        <f>RawCounts100All!V83/(PropCntd100!U83*U$5*U$6)*1000</f>
        <v>0</v>
      </c>
      <c r="V83" s="284">
        <f>RawCounts100All!W83/(PropCntd100!V83*V$5*V$6)*1000</f>
        <v>0</v>
      </c>
      <c r="W83" s="284">
        <f>RawCounts100All!X83/(PropCntd100!W83*W$5*W$6)*1000</f>
        <v>0</v>
      </c>
      <c r="X83" s="284">
        <f>RawCounts100All!Y83/(PropCntd100!X83*X$5*X$6)*1000</f>
        <v>0</v>
      </c>
      <c r="Y83" s="284">
        <f>RawCounts100All!Z83/(PropCntd100!Y83*Y$5*Y$6)*1000</f>
        <v>0</v>
      </c>
      <c r="Z83" s="284">
        <f>RawCounts100All!AA83/(PropCntd100!Z83*Z$5*Z$6)*1000</f>
        <v>0</v>
      </c>
      <c r="AA83" s="284">
        <f>RawCounts100All!AB83/(PropCntd100!AA83*AA$5*AA$6)*1000</f>
        <v>0</v>
      </c>
      <c r="AB83" s="284">
        <f>RawCounts100All!AC83/(PropCntd100!AB83*AB$5*AB$6)*1000</f>
        <v>0</v>
      </c>
      <c r="AC83" s="284">
        <f>RawCounts100All!AD83/(PropCntd100!AC83*AC$5*AC$6)*1000</f>
        <v>255.85284280936455</v>
      </c>
      <c r="AD83" s="284">
        <f>RawCounts100All!AE83/(PropCntd100!AD83*AD$5*AD$6)*1000</f>
        <v>0</v>
      </c>
      <c r="AE83" s="284">
        <f>RawCounts100All!AF83/(PropCntd100!AE83*AE$5*AE$6)*1000</f>
        <v>0</v>
      </c>
      <c r="AF83" s="284">
        <f>RawCounts100All!AG83/(PropCntd100!AF83*AF$5*AF$6)*1000</f>
        <v>0</v>
      </c>
      <c r="AG83" s="284">
        <f>RawCounts100All!AH83/(PropCntd100!AG83*AG$5*AG$6)*1000</f>
        <v>0</v>
      </c>
      <c r="AH83" s="284">
        <f>RawCounts100All!AI83/(PropCntd100!AH83*AH$5*AH$6)*1000</f>
        <v>0</v>
      </c>
      <c r="AI83" s="284">
        <f>RawCounts100All!AJ83/(PropCntd100!AI83*AI$5*AI$6)*1000</f>
        <v>0</v>
      </c>
      <c r="AJ83" s="284">
        <f>RawCounts100All!AK83/(PropCntd100!AJ83*AJ$5*AJ$6)*1000</f>
        <v>0</v>
      </c>
      <c r="AK83" s="284">
        <f>RawCounts100All!AL83/(PropCntd100!AK83*AK$5*AK$6)*1000</f>
        <v>0</v>
      </c>
      <c r="AL83" s="284">
        <f>RawCounts100All!AM83/(PropCntd100!AL83*AL$5*AL$6)*1000</f>
        <v>0</v>
      </c>
      <c r="AM83" s="284">
        <f>RawCounts100All!AN83/(PropCntd100!AM83*AM$5*AM$6)*1000</f>
        <v>0</v>
      </c>
      <c r="AN83" s="284">
        <f>RawCounts100All!AO83/(PropCntd100!AN83*AN$5*AN$6)*1000</f>
        <v>0</v>
      </c>
      <c r="AO83" s="284">
        <f>RawCounts100All!AP83/(PropCntd100!AO83*AO$5*AO$6)*1000</f>
        <v>0</v>
      </c>
      <c r="AP83" s="284">
        <f>RawCounts100All!AQ83/(PropCntd100!AP83*AP$5*AP$6)*1000</f>
        <v>0</v>
      </c>
      <c r="AQ83" s="284">
        <f>RawCounts100All!AR83/(PropCntd100!AQ83*AQ$5*AQ$6)*1000</f>
        <v>0</v>
      </c>
      <c r="AR83" s="284">
        <f>RawCounts100All!AS83/(PropCntd100!AR83*AR$5*AR$6)*1000</f>
        <v>0</v>
      </c>
      <c r="AS83" s="284">
        <f>RawCounts100All!AT83/(PropCntd100!AS83*AS$5*AS$6)*1000</f>
        <v>0</v>
      </c>
      <c r="AT83" s="284">
        <f>RawCounts100All!AU83/(PropCntd100!AT83*AT$5*AT$6)*1000</f>
        <v>0</v>
      </c>
      <c r="AU83" s="284">
        <f>RawCounts100All!AV83/(PropCntd100!AU83*AU$5*AU$6)*1000</f>
        <v>88.000000000000014</v>
      </c>
      <c r="AV83" s="284">
        <f>RawCounts100All!AW83/(PropCntd100!AV83*AV$5*AV$6)*1000</f>
        <v>0</v>
      </c>
      <c r="AW83" s="284">
        <f>RawCounts100All!AX83/(PropCntd100!AW83*AW$5*AW$6)*1000</f>
        <v>0</v>
      </c>
      <c r="AX83" s="284">
        <f>RawCounts100All!AY83/(PropCntd100!AX83*AX$5*AX$6)*1000</f>
        <v>0</v>
      </c>
      <c r="AY83" s="284">
        <f>RawCounts100All!AZ83/(PropCntd100!AY83*AY$5*AY$6)*1000</f>
        <v>0</v>
      </c>
      <c r="AZ83" s="284">
        <f>RawCounts100All!BA83/(PropCntd100!AZ83*AZ$5*AZ$6)*1000</f>
        <v>0</v>
      </c>
      <c r="BA83" s="284">
        <f>RawCounts100All!BB83/(PropCntd100!BA83*BA$5*BA$6)*1000</f>
        <v>0</v>
      </c>
      <c r="BB83" s="284">
        <f>RawCounts100All!BC83/(PropCntd100!BB83*BB$5*BB$6)*1000</f>
        <v>0</v>
      </c>
      <c r="BC83" s="284">
        <f>RawCounts100All!BD83/(PropCntd100!BC83*BC$5*BC$6)*1000</f>
        <v>0</v>
      </c>
      <c r="BD83" s="284">
        <f>RawCounts100All!BE83/(PropCntd100!BD83*BD$5*BD$6)*1000</f>
        <v>0</v>
      </c>
      <c r="BE83" s="284">
        <f>RawCounts100All!BF83/(PropCntd100!BE83*BE$5*BE$6)*1000</f>
        <v>0</v>
      </c>
      <c r="BF83" s="284">
        <f>RawCounts100All!BG83/(PropCntd100!BF83*BF$5*BF$6)*1000</f>
        <v>0</v>
      </c>
      <c r="BG83" s="284">
        <f>RawCounts100All!BH83/(PropCntd100!BG83*BG$5*BG$6)*1000</f>
        <v>0</v>
      </c>
      <c r="BH83" s="284">
        <f>RawCounts100All!BI83/(PropCntd100!BH83*BH$5*BH$6)*1000</f>
        <v>0</v>
      </c>
      <c r="BI83" s="284">
        <f>RawCounts100All!BJ83/(PropCntd100!BI83*BI$5*BI$6)*1000</f>
        <v>0</v>
      </c>
      <c r="BJ83" s="284">
        <f>RawCounts100All!BK83/(PropCntd100!BJ83*BJ$5*BJ$6)*1000</f>
        <v>0</v>
      </c>
      <c r="BK83" s="284">
        <f>RawCounts100All!BL83/(PropCntd100!BK83*BK$5*BK$6)*1000</f>
        <v>0</v>
      </c>
      <c r="BL83" s="284">
        <f>RawCounts100All!BM83/(PropCntd100!BL83*BL$5*BL$6)*1000</f>
        <v>0</v>
      </c>
      <c r="BM83" s="284">
        <f>RawCounts100All!BN83/(PropCntd100!BM83*BM$5*BM$6)*1000</f>
        <v>0</v>
      </c>
      <c r="BN83" s="284">
        <f>RawCounts100All!BO83/(PropCntd100!BN83*BN$5*BN$6)*1000</f>
        <v>0</v>
      </c>
      <c r="BO83" s="284">
        <f>RawCounts100All!BP83/(PropCntd100!BO83*BO$5*BO$6)*1000</f>
        <v>0</v>
      </c>
      <c r="BP83" s="284">
        <f>RawCounts100All!BQ83/(PropCntd100!BP83*BP$5*BP$6)*1000</f>
        <v>361.58192090395482</v>
      </c>
      <c r="BQ83" s="284">
        <f>RawCounts100All!BR83/(PropCntd100!BQ83*BQ$5*BQ$6)*1000</f>
        <v>0</v>
      </c>
      <c r="BR83" s="284">
        <f>RawCounts100All!BS83/(PropCntd100!BR83*BR$5*BR$6)*1000</f>
        <v>0</v>
      </c>
      <c r="BS83" s="284">
        <f>RawCounts100All!BT83/(PropCntd100!BS83*BS$5*BS$6)*1000</f>
        <v>0</v>
      </c>
      <c r="BT83" s="129"/>
    </row>
    <row r="84" spans="1:72" ht="15" x14ac:dyDescent="0.15">
      <c r="A84" s="104" t="s">
        <v>283</v>
      </c>
      <c r="B84" s="153" t="s">
        <v>520</v>
      </c>
      <c r="C84" s="153" t="s">
        <v>235</v>
      </c>
      <c r="D84" s="153" t="s">
        <v>693</v>
      </c>
      <c r="E84" s="153" t="s">
        <v>130</v>
      </c>
      <c r="F84" s="153"/>
      <c r="G84" s="105">
        <v>0.1</v>
      </c>
      <c r="H84" s="106">
        <v>0.5</v>
      </c>
      <c r="I84" s="107">
        <f t="shared" si="3"/>
        <v>8</v>
      </c>
      <c r="J84" s="176">
        <f t="shared" si="3"/>
        <v>40</v>
      </c>
      <c r="K84" s="248"/>
      <c r="L84" s="284">
        <f>RawCounts100All!M84/(PropCntd100!L84*L$5*L$6)*1000</f>
        <v>0</v>
      </c>
      <c r="M84" s="284">
        <f>RawCounts100All!N84/(PropCntd100!M84*M$5*M$6)*1000</f>
        <v>0</v>
      </c>
      <c r="N84" s="284">
        <f>RawCounts100All!O84/(PropCntd100!N84*N$5*N$6)*1000</f>
        <v>0</v>
      </c>
      <c r="O84" s="284">
        <f>RawCounts100All!P84/(PropCntd100!O84*O$5*O$6)*1000</f>
        <v>0</v>
      </c>
      <c r="P84" s="284">
        <f>RawCounts100All!Q84/(PropCntd100!P84*P$5*P$6)*1000</f>
        <v>0</v>
      </c>
      <c r="Q84" s="284">
        <f>RawCounts100All!R84/(PropCntd100!Q84*Q$5*Q$6)*1000</f>
        <v>0</v>
      </c>
      <c r="R84" s="284">
        <f>RawCounts100All!S84/(PropCntd100!R84*R$5*R$6)*1000</f>
        <v>0</v>
      </c>
      <c r="S84" s="284">
        <f>RawCounts100All!T84/(PropCntd100!S84*S$5*S$6)*1000</f>
        <v>0</v>
      </c>
      <c r="T84" s="284">
        <f>RawCounts100All!U84/(PropCntd100!T84*T$5*T$6)*1000</f>
        <v>0</v>
      </c>
      <c r="U84" s="284">
        <f>RawCounts100All!V84/(PropCntd100!U84*U$5*U$6)*1000</f>
        <v>0</v>
      </c>
      <c r="V84" s="284">
        <f>RawCounts100All!W84/(PropCntd100!V84*V$5*V$6)*1000</f>
        <v>0</v>
      </c>
      <c r="W84" s="284">
        <f>RawCounts100All!X84/(PropCntd100!W84*W$5*W$6)*1000</f>
        <v>0</v>
      </c>
      <c r="X84" s="284">
        <f>RawCounts100All!Y84/(PropCntd100!X84*X$5*X$6)*1000</f>
        <v>0</v>
      </c>
      <c r="Y84" s="284">
        <f>RawCounts100All!Z84/(PropCntd100!Y84*Y$5*Y$6)*1000</f>
        <v>0</v>
      </c>
      <c r="Z84" s="284">
        <f>RawCounts100All!AA84/(PropCntd100!Z84*Z$5*Z$6)*1000</f>
        <v>0</v>
      </c>
      <c r="AA84" s="284">
        <f>RawCounts100All!AB84/(PropCntd100!AA84*AA$5*AA$6)*1000</f>
        <v>0</v>
      </c>
      <c r="AB84" s="284">
        <f>RawCounts100All!AC84/(PropCntd100!AB84*AB$5*AB$6)*1000</f>
        <v>0</v>
      </c>
      <c r="AC84" s="284">
        <f>RawCounts100All!AD84/(PropCntd100!AC84*AC$5*AC$6)*1000</f>
        <v>0</v>
      </c>
      <c r="AD84" s="284">
        <f>RawCounts100All!AE84/(PropCntd100!AD84*AD$5*AD$6)*1000</f>
        <v>0</v>
      </c>
      <c r="AE84" s="284">
        <f>RawCounts100All!AF84/(PropCntd100!AE84*AE$5*AE$6)*1000</f>
        <v>0</v>
      </c>
      <c r="AF84" s="284">
        <f>RawCounts100All!AG84/(PropCntd100!AF84*AF$5*AF$6)*1000</f>
        <v>0</v>
      </c>
      <c r="AG84" s="284">
        <f>RawCounts100All!AH84/(PropCntd100!AG84*AG$5*AG$6)*1000</f>
        <v>0</v>
      </c>
      <c r="AH84" s="284">
        <f>RawCounts100All!AI84/(PropCntd100!AH84*AH$5*AH$6)*1000</f>
        <v>0</v>
      </c>
      <c r="AI84" s="284">
        <f>RawCounts100All!AJ84/(PropCntd100!AI84*AI$5*AI$6)*1000</f>
        <v>0</v>
      </c>
      <c r="AJ84" s="284">
        <f>RawCounts100All!AK84/(PropCntd100!AJ84*AJ$5*AJ$6)*1000</f>
        <v>0</v>
      </c>
      <c r="AK84" s="284">
        <f>RawCounts100All!AL84/(PropCntd100!AK84*AK$5*AK$6)*1000</f>
        <v>0</v>
      </c>
      <c r="AL84" s="284">
        <f>RawCounts100All!AM84/(PropCntd100!AL84*AL$5*AL$6)*1000</f>
        <v>0</v>
      </c>
      <c r="AM84" s="284">
        <f>RawCounts100All!AN84/(PropCntd100!AM84*AM$5*AM$6)*1000</f>
        <v>0</v>
      </c>
      <c r="AN84" s="284">
        <f>RawCounts100All!AO84/(PropCntd100!AN84*AN$5*AN$6)*1000</f>
        <v>0</v>
      </c>
      <c r="AO84" s="284">
        <f>RawCounts100All!AP84/(PropCntd100!AO84*AO$5*AO$6)*1000</f>
        <v>0</v>
      </c>
      <c r="AP84" s="284">
        <f>RawCounts100All!AQ84/(PropCntd100!AP84*AP$5*AP$6)*1000</f>
        <v>0</v>
      </c>
      <c r="AQ84" s="284">
        <f>RawCounts100All!AR84/(PropCntd100!AQ84*AQ$5*AQ$6)*1000</f>
        <v>0</v>
      </c>
      <c r="AR84" s="284">
        <f>RawCounts100All!AS84/(PropCntd100!AR84*AR$5*AR$6)*1000</f>
        <v>0</v>
      </c>
      <c r="AS84" s="284">
        <f>RawCounts100All!AT84/(PropCntd100!AS84*AS$5*AS$6)*1000</f>
        <v>44.166666666666657</v>
      </c>
      <c r="AT84" s="284">
        <f>RawCounts100All!AU84/(PropCntd100!AT84*AT$5*AT$6)*1000</f>
        <v>0</v>
      </c>
      <c r="AU84" s="284">
        <f>RawCounts100All!AV84/(PropCntd100!AU84*AU$5*AU$6)*1000</f>
        <v>0</v>
      </c>
      <c r="AV84" s="284">
        <f>RawCounts100All!AW84/(PropCntd100!AV84*AV$5*AV$6)*1000</f>
        <v>0</v>
      </c>
      <c r="AW84" s="284">
        <f>RawCounts100All!AX84/(PropCntd100!AW84*AW$5*AW$6)*1000</f>
        <v>0</v>
      </c>
      <c r="AX84" s="284">
        <f>RawCounts100All!AY84/(PropCntd100!AX84*AX$5*AX$6)*1000</f>
        <v>0</v>
      </c>
      <c r="AY84" s="284">
        <f>RawCounts100All!AZ84/(PropCntd100!AY84*AY$5*AY$6)*1000</f>
        <v>0</v>
      </c>
      <c r="AZ84" s="284">
        <f>RawCounts100All!BA84/(PropCntd100!AZ84*AZ$5*AZ$6)*1000</f>
        <v>0</v>
      </c>
      <c r="BA84" s="284">
        <f>RawCounts100All!BB84/(PropCntd100!BA84*BA$5*BA$6)*1000</f>
        <v>0</v>
      </c>
      <c r="BB84" s="284">
        <f>RawCounts100All!BC84/(PropCntd100!BB84*BB$5*BB$6)*1000</f>
        <v>0</v>
      </c>
      <c r="BC84" s="284">
        <f>RawCounts100All!BD84/(PropCntd100!BC84*BC$5*BC$6)*1000</f>
        <v>0</v>
      </c>
      <c r="BD84" s="284">
        <f>RawCounts100All!BE84/(PropCntd100!BD84*BD$5*BD$6)*1000</f>
        <v>0</v>
      </c>
      <c r="BE84" s="284">
        <f>RawCounts100All!BF84/(PropCntd100!BE84*BE$5*BE$6)*1000</f>
        <v>0</v>
      </c>
      <c r="BF84" s="284">
        <f>RawCounts100All!BG84/(PropCntd100!BF84*BF$5*BF$6)*1000</f>
        <v>485.83333333333326</v>
      </c>
      <c r="BG84" s="284">
        <f>RawCounts100All!BH84/(PropCntd100!BG84*BG$5*BG$6)*1000</f>
        <v>0</v>
      </c>
      <c r="BH84" s="284">
        <f>RawCounts100All!BI84/(PropCntd100!BH84*BH$5*BH$6)*1000</f>
        <v>43.921568627450981</v>
      </c>
      <c r="BI84" s="284">
        <f>RawCounts100All!BJ84/(PropCntd100!BI84*BI$5*BI$6)*1000</f>
        <v>0</v>
      </c>
      <c r="BJ84" s="284">
        <f>RawCounts100All!BK84/(PropCntd100!BJ84*BJ$5*BJ$6)*1000</f>
        <v>0</v>
      </c>
      <c r="BK84" s="284">
        <f>RawCounts100All!BL84/(PropCntd100!BK84*BK$5*BK$6)*1000</f>
        <v>0</v>
      </c>
      <c r="BL84" s="284">
        <f>RawCounts100All!BM84/(PropCntd100!BL84*BL$5*BL$6)*1000</f>
        <v>0</v>
      </c>
      <c r="BM84" s="284">
        <f>RawCounts100All!BN84/(PropCntd100!BM84*BM$5*BM$6)*1000</f>
        <v>0</v>
      </c>
      <c r="BN84" s="284">
        <f>RawCounts100All!BO84/(PropCntd100!BN84*BN$5*BN$6)*1000</f>
        <v>0</v>
      </c>
      <c r="BO84" s="284">
        <f>RawCounts100All!BP84/(PropCntd100!BO84*BO$5*BO$6)*1000</f>
        <v>0</v>
      </c>
      <c r="BP84" s="284">
        <f>RawCounts100All!BQ84/(PropCntd100!BP84*BP$5*BP$6)*1000</f>
        <v>0</v>
      </c>
      <c r="BQ84" s="284">
        <f>RawCounts100All!BR84/(PropCntd100!BQ84*BQ$5*BQ$6)*1000</f>
        <v>0</v>
      </c>
      <c r="BR84" s="284">
        <f>RawCounts100All!BS84/(PropCntd100!BR84*BR$5*BR$6)*1000</f>
        <v>0</v>
      </c>
      <c r="BS84" s="284">
        <f>RawCounts100All!BT84/(PropCntd100!BS84*BS$5*BS$6)*1000</f>
        <v>0</v>
      </c>
      <c r="BT84" s="129"/>
    </row>
    <row r="85" spans="1:72" ht="15" x14ac:dyDescent="0.15">
      <c r="A85" s="104" t="s">
        <v>284</v>
      </c>
      <c r="B85" s="153" t="s">
        <v>520</v>
      </c>
      <c r="C85" s="153" t="s">
        <v>235</v>
      </c>
      <c r="D85" s="153" t="s">
        <v>694</v>
      </c>
      <c r="E85" s="153" t="s">
        <v>130</v>
      </c>
      <c r="F85" s="153"/>
      <c r="G85" s="105">
        <v>0.1</v>
      </c>
      <c r="H85" s="106">
        <v>1</v>
      </c>
      <c r="I85" s="107">
        <f t="shared" si="3"/>
        <v>8</v>
      </c>
      <c r="J85" s="176">
        <f t="shared" si="3"/>
        <v>80</v>
      </c>
      <c r="K85" s="248"/>
      <c r="L85" s="284">
        <f>RawCounts100All!M85/(PropCntd100!L85*L$5*L$6)*1000</f>
        <v>0</v>
      </c>
      <c r="M85" s="284">
        <f>RawCounts100All!N85/(PropCntd100!M85*M$5*M$6)*1000</f>
        <v>0</v>
      </c>
      <c r="N85" s="284">
        <f>RawCounts100All!O85/(PropCntd100!N85*N$5*N$6)*1000</f>
        <v>0</v>
      </c>
      <c r="O85" s="284">
        <f>RawCounts100All!P85/(PropCntd100!O85*O$5*O$6)*1000</f>
        <v>437.7358490566038</v>
      </c>
      <c r="P85" s="284">
        <f>RawCounts100All!Q85/(PropCntd100!P85*P$5*P$6)*1000</f>
        <v>0</v>
      </c>
      <c r="Q85" s="284">
        <f>RawCounts100All!R85/(PropCntd100!Q85*Q$5*Q$6)*1000</f>
        <v>0</v>
      </c>
      <c r="R85" s="284">
        <f>RawCounts100All!S85/(PropCntd100!R85*R$5*R$6)*1000</f>
        <v>0</v>
      </c>
      <c r="S85" s="284">
        <f>RawCounts100All!T85/(PropCntd100!S85*S$5*S$6)*1000</f>
        <v>1223.7037037037037</v>
      </c>
      <c r="T85" s="284">
        <f>RawCounts100All!U85/(PropCntd100!T85*T$5*T$6)*1000</f>
        <v>0</v>
      </c>
      <c r="U85" s="284">
        <f>RawCounts100All!V85/(PropCntd100!U85*U$5*U$6)*1000</f>
        <v>0</v>
      </c>
      <c r="V85" s="284">
        <f>RawCounts100All!W85/(PropCntd100!V85*V$5*V$6)*1000</f>
        <v>0</v>
      </c>
      <c r="W85" s="284">
        <f>RawCounts100All!X85/(PropCntd100!W85*W$5*W$6)*1000</f>
        <v>0</v>
      </c>
      <c r="X85" s="284">
        <f>RawCounts100All!Y85/(PropCntd100!X85*X$5*X$6)*1000</f>
        <v>0</v>
      </c>
      <c r="Y85" s="284">
        <f>RawCounts100All!Z85/(PropCntd100!Y85*Y$5*Y$6)*1000</f>
        <v>0</v>
      </c>
      <c r="Z85" s="284">
        <f>RawCounts100All!AA85/(PropCntd100!Z85*Z$5*Z$6)*1000</f>
        <v>0</v>
      </c>
      <c r="AA85" s="284">
        <f>RawCounts100All!AB85/(PropCntd100!AA85*AA$5*AA$6)*1000</f>
        <v>0</v>
      </c>
      <c r="AB85" s="284">
        <f>RawCounts100All!AC85/(PropCntd100!AB85*AB$5*AB$6)*1000</f>
        <v>0</v>
      </c>
      <c r="AC85" s="284">
        <f>RawCounts100All!AD85/(PropCntd100!AC85*AC$5*AC$6)*1000</f>
        <v>0</v>
      </c>
      <c r="AD85" s="284">
        <f>RawCounts100All!AE85/(PropCntd100!AD85*AD$5*AD$6)*1000</f>
        <v>0</v>
      </c>
      <c r="AE85" s="284">
        <f>RawCounts100All!AF85/(PropCntd100!AE85*AE$5*AE$6)*1000</f>
        <v>0</v>
      </c>
      <c r="AF85" s="284">
        <f>RawCounts100All!AG85/(PropCntd100!AF85*AF$5*AF$6)*1000</f>
        <v>0</v>
      </c>
      <c r="AG85" s="284">
        <f>RawCounts100All!AH85/(PropCntd100!AG85*AG$5*AG$6)*1000</f>
        <v>0</v>
      </c>
      <c r="AH85" s="284">
        <f>RawCounts100All!AI85/(PropCntd100!AH85*AH$5*AH$6)*1000</f>
        <v>0</v>
      </c>
      <c r="AI85" s="284">
        <f>RawCounts100All!AJ85/(PropCntd100!AI85*AI$5*AI$6)*1000</f>
        <v>0</v>
      </c>
      <c r="AJ85" s="284">
        <f>RawCounts100All!AK85/(PropCntd100!AJ85*AJ$5*AJ$6)*1000</f>
        <v>0</v>
      </c>
      <c r="AK85" s="284">
        <f>RawCounts100All!AL85/(PropCntd100!AK85*AK$5*AK$6)*1000</f>
        <v>0</v>
      </c>
      <c r="AL85" s="284">
        <f>RawCounts100All!AM85/(PropCntd100!AL85*AL$5*AL$6)*1000</f>
        <v>0</v>
      </c>
      <c r="AM85" s="284">
        <f>RawCounts100All!AN85/(PropCntd100!AM85*AM$5*AM$6)*1000</f>
        <v>0</v>
      </c>
      <c r="AN85" s="284">
        <f>RawCounts100All!AO85/(PropCntd100!AN85*AN$5*AN$6)*1000</f>
        <v>0</v>
      </c>
      <c r="AO85" s="284">
        <f>RawCounts100All!AP85/(PropCntd100!AO85*AO$5*AO$6)*1000</f>
        <v>0</v>
      </c>
      <c r="AP85" s="284">
        <f>RawCounts100All!AQ85/(PropCntd100!AP85*AP$5*AP$6)*1000</f>
        <v>0</v>
      </c>
      <c r="AQ85" s="284">
        <f>RawCounts100All!AR85/(PropCntd100!AQ85*AQ$5*AQ$6)*1000</f>
        <v>0</v>
      </c>
      <c r="AR85" s="284">
        <f>RawCounts100All!AS85/(PropCntd100!AR85*AR$5*AR$6)*1000</f>
        <v>0</v>
      </c>
      <c r="AS85" s="284">
        <f>RawCounts100All!AT85/(PropCntd100!AS85*AS$5*AS$6)*1000</f>
        <v>0</v>
      </c>
      <c r="AT85" s="284">
        <f>RawCounts100All!AU85/(PropCntd100!AT85*AT$5*AT$6)*1000</f>
        <v>0</v>
      </c>
      <c r="AU85" s="284">
        <f>RawCounts100All!AV85/(PropCntd100!AU85*AU$5*AU$6)*1000</f>
        <v>0</v>
      </c>
      <c r="AV85" s="284">
        <f>RawCounts100All!AW85/(PropCntd100!AV85*AV$5*AV$6)*1000</f>
        <v>0</v>
      </c>
      <c r="AW85" s="284">
        <f>RawCounts100All!AX85/(PropCntd100!AW85*AW$5*AW$6)*1000</f>
        <v>0</v>
      </c>
      <c r="AX85" s="284">
        <f>RawCounts100All!AY85/(PropCntd100!AX85*AX$5*AX$6)*1000</f>
        <v>0</v>
      </c>
      <c r="AY85" s="284">
        <f>RawCounts100All!AZ85/(PropCntd100!AY85*AY$5*AY$6)*1000</f>
        <v>0</v>
      </c>
      <c r="AZ85" s="284">
        <f>RawCounts100All!BA85/(PropCntd100!AZ85*AZ$5*AZ$6)*1000</f>
        <v>0</v>
      </c>
      <c r="BA85" s="284">
        <f>RawCounts100All!BB85/(PropCntd100!BA85*BA$5*BA$6)*1000</f>
        <v>0</v>
      </c>
      <c r="BB85" s="284">
        <f>RawCounts100All!BC85/(PropCntd100!BB85*BB$5*BB$6)*1000</f>
        <v>0</v>
      </c>
      <c r="BC85" s="284">
        <f>RawCounts100All!BD85/(PropCntd100!BC85*BC$5*BC$6)*1000</f>
        <v>0</v>
      </c>
      <c r="BD85" s="284">
        <f>RawCounts100All!BE85/(PropCntd100!BD85*BD$5*BD$6)*1000</f>
        <v>0</v>
      </c>
      <c r="BE85" s="284">
        <f>RawCounts100All!BF85/(PropCntd100!BE85*BE$5*BE$6)*1000</f>
        <v>0</v>
      </c>
      <c r="BF85" s="284">
        <f>RawCounts100All!BG85/(PropCntd100!BF85*BF$5*BF$6)*1000</f>
        <v>0</v>
      </c>
      <c r="BG85" s="284">
        <f>RawCounts100All!BH85/(PropCntd100!BG85*BG$5*BG$6)*1000</f>
        <v>0</v>
      </c>
      <c r="BH85" s="284">
        <f>RawCounts100All!BI85/(PropCntd100!BH85*BH$5*BH$6)*1000</f>
        <v>0</v>
      </c>
      <c r="BI85" s="284">
        <f>RawCounts100All!BJ85/(PropCntd100!BI85*BI$5*BI$6)*1000</f>
        <v>0</v>
      </c>
      <c r="BJ85" s="284">
        <f>RawCounts100All!BK85/(PropCntd100!BJ85*BJ$5*BJ$6)*1000</f>
        <v>0</v>
      </c>
      <c r="BK85" s="284">
        <f>RawCounts100All!BL85/(PropCntd100!BK85*BK$5*BK$6)*1000</f>
        <v>0</v>
      </c>
      <c r="BL85" s="284">
        <f>RawCounts100All!BM85/(PropCntd100!BL85*BL$5*BL$6)*1000</f>
        <v>0</v>
      </c>
      <c r="BM85" s="284">
        <f>RawCounts100All!BN85/(PropCntd100!BM85*BM$5*BM$6)*1000</f>
        <v>121.39917695473251</v>
      </c>
      <c r="BN85" s="284">
        <f>RawCounts100All!BO85/(PropCntd100!BN85*BN$5*BN$6)*1000</f>
        <v>0</v>
      </c>
      <c r="BO85" s="284">
        <f>RawCounts100All!BP85/(PropCntd100!BO85*BO$5*BO$6)*1000</f>
        <v>0</v>
      </c>
      <c r="BP85" s="284">
        <f>RawCounts100All!BQ85/(PropCntd100!BP85*BP$5*BP$6)*1000</f>
        <v>0</v>
      </c>
      <c r="BQ85" s="284">
        <f>RawCounts100All!BR85/(PropCntd100!BQ85*BQ$5*BQ$6)*1000</f>
        <v>1750.943396226415</v>
      </c>
      <c r="BR85" s="284">
        <f>RawCounts100All!BS85/(PropCntd100!BR85*BR$5*BR$6)*1000</f>
        <v>0</v>
      </c>
      <c r="BS85" s="284">
        <f>RawCounts100All!BT85/(PropCntd100!BS85*BS$5*BS$6)*1000</f>
        <v>0</v>
      </c>
      <c r="BT85" s="129"/>
    </row>
    <row r="86" spans="1:72" ht="15" x14ac:dyDescent="0.15">
      <c r="A86" s="104" t="s">
        <v>285</v>
      </c>
      <c r="B86" s="153" t="s">
        <v>520</v>
      </c>
      <c r="C86" s="153" t="s">
        <v>235</v>
      </c>
      <c r="D86" s="153" t="s">
        <v>695</v>
      </c>
      <c r="E86" s="153" t="s">
        <v>130</v>
      </c>
      <c r="F86" s="153"/>
      <c r="G86" s="105">
        <v>0.1</v>
      </c>
      <c r="H86" s="106">
        <v>1.8</v>
      </c>
      <c r="I86" s="107">
        <f t="shared" si="3"/>
        <v>8</v>
      </c>
      <c r="J86" s="176">
        <f t="shared" si="3"/>
        <v>144</v>
      </c>
      <c r="K86" s="248"/>
      <c r="L86" s="284">
        <f>RawCounts100All!M86/(PropCntd100!L86*L$5*L$6)*1000</f>
        <v>0</v>
      </c>
      <c r="M86" s="284">
        <f>RawCounts100All!N86/(PropCntd100!M86*M$5*M$6)*1000</f>
        <v>0</v>
      </c>
      <c r="N86" s="284">
        <f>RawCounts100All!O86/(PropCntd100!N86*N$5*N$6)*1000</f>
        <v>0</v>
      </c>
      <c r="O86" s="284">
        <f>RawCounts100All!P86/(PropCntd100!O86*O$5*O$6)*1000</f>
        <v>0</v>
      </c>
      <c r="P86" s="284">
        <f>RawCounts100All!Q86/(PropCntd100!P86*P$5*P$6)*1000</f>
        <v>0</v>
      </c>
      <c r="Q86" s="284">
        <f>RawCounts100All!R86/(PropCntd100!Q86*Q$5*Q$6)*1000</f>
        <v>0</v>
      </c>
      <c r="R86" s="284">
        <f>RawCounts100All!S86/(PropCntd100!R86*R$5*R$6)*1000</f>
        <v>0</v>
      </c>
      <c r="S86" s="284">
        <f>RawCounts100All!T86/(PropCntd100!S86*S$5*S$6)*1000</f>
        <v>0</v>
      </c>
      <c r="T86" s="284">
        <f>RawCounts100All!U86/(PropCntd100!T86*T$5*T$6)*1000</f>
        <v>0</v>
      </c>
      <c r="U86" s="284">
        <f>RawCounts100All!V86/(PropCntd100!U86*U$5*U$6)*1000</f>
        <v>0</v>
      </c>
      <c r="V86" s="284">
        <f>RawCounts100All!W86/(PropCntd100!V86*V$5*V$6)*1000</f>
        <v>278.28054298642536</v>
      </c>
      <c r="W86" s="284">
        <f>RawCounts100All!X86/(PropCntd100!W86*W$5*W$6)*1000</f>
        <v>0</v>
      </c>
      <c r="X86" s="284">
        <f>RawCounts100All!Y86/(PropCntd100!X86*X$5*X$6)*1000</f>
        <v>0</v>
      </c>
      <c r="Y86" s="284">
        <f>RawCounts100All!Z86/(PropCntd100!Y86*Y$5*Y$6)*1000</f>
        <v>0</v>
      </c>
      <c r="Z86" s="284">
        <f>RawCounts100All!AA86/(PropCntd100!Z86*Z$5*Z$6)*1000</f>
        <v>0</v>
      </c>
      <c r="AA86" s="284">
        <f>RawCounts100All!AB86/(PropCntd100!AA86*AA$5*AA$6)*1000</f>
        <v>0</v>
      </c>
      <c r="AB86" s="284">
        <f>RawCounts100All!AC86/(PropCntd100!AB86*AB$5*AB$6)*1000</f>
        <v>0</v>
      </c>
      <c r="AC86" s="284">
        <f>RawCounts100All!AD86/(PropCntd100!AC86*AC$5*AC$6)*1000</f>
        <v>0</v>
      </c>
      <c r="AD86" s="284">
        <f>RawCounts100All!AE86/(PropCntd100!AD86*AD$5*AD$6)*1000</f>
        <v>0</v>
      </c>
      <c r="AE86" s="284">
        <f>RawCounts100All!AF86/(PropCntd100!AE86*AE$5*AE$6)*1000</f>
        <v>0</v>
      </c>
      <c r="AF86" s="284">
        <f>RawCounts100All!AG86/(PropCntd100!AF86*AF$5*AF$6)*1000</f>
        <v>0</v>
      </c>
      <c r="AG86" s="284">
        <f>RawCounts100All!AH86/(PropCntd100!AG86*AG$5*AG$6)*1000</f>
        <v>0</v>
      </c>
      <c r="AH86" s="284">
        <f>RawCounts100All!AI86/(PropCntd100!AH86*AH$5*AH$6)*1000</f>
        <v>0</v>
      </c>
      <c r="AI86" s="284">
        <f>RawCounts100All!AJ86/(PropCntd100!AI86*AI$5*AI$6)*1000</f>
        <v>0</v>
      </c>
      <c r="AJ86" s="284">
        <f>RawCounts100All!AK86/(PropCntd100!AJ86*AJ$5*AJ$6)*1000</f>
        <v>0</v>
      </c>
      <c r="AK86" s="284">
        <f>RawCounts100All!AL86/(PropCntd100!AK86*AK$5*AK$6)*1000</f>
        <v>0</v>
      </c>
      <c r="AL86" s="284">
        <f>RawCounts100All!AM86/(PropCntd100!AL86*AL$5*AL$6)*1000</f>
        <v>0</v>
      </c>
      <c r="AM86" s="284">
        <f>RawCounts100All!AN86/(PropCntd100!AM86*AM$5*AM$6)*1000</f>
        <v>0</v>
      </c>
      <c r="AN86" s="284">
        <f>RawCounts100All!AO86/(PropCntd100!AN86*AN$5*AN$6)*1000</f>
        <v>0</v>
      </c>
      <c r="AO86" s="284">
        <f>RawCounts100All!AP86/(PropCntd100!AO86*AO$5*AO$6)*1000</f>
        <v>0</v>
      </c>
      <c r="AP86" s="284">
        <f>RawCounts100All!AQ86/(PropCntd100!AP86*AP$5*AP$6)*1000</f>
        <v>0</v>
      </c>
      <c r="AQ86" s="284">
        <f>RawCounts100All!AR86/(PropCntd100!AQ86*AQ$5*AQ$6)*1000</f>
        <v>0</v>
      </c>
      <c r="AR86" s="284">
        <f>RawCounts100All!AS86/(PropCntd100!AR86*AR$5*AR$6)*1000</f>
        <v>0</v>
      </c>
      <c r="AS86" s="284">
        <f>RawCounts100All!AT86/(PropCntd100!AS86*AS$5*AS$6)*1000</f>
        <v>0</v>
      </c>
      <c r="AT86" s="284">
        <f>RawCounts100All!AU86/(PropCntd100!AT86*AT$5*AT$6)*1000</f>
        <v>0</v>
      </c>
      <c r="AU86" s="284">
        <f>RawCounts100All!AV86/(PropCntd100!AU86*AU$5*AU$6)*1000</f>
        <v>0</v>
      </c>
      <c r="AV86" s="284">
        <f>RawCounts100All!AW86/(PropCntd100!AV86*AV$5*AV$6)*1000</f>
        <v>0</v>
      </c>
      <c r="AW86" s="284">
        <f>RawCounts100All!AX86/(PropCntd100!AW86*AW$5*AW$6)*1000</f>
        <v>0</v>
      </c>
      <c r="AX86" s="284">
        <f>RawCounts100All!AY86/(PropCntd100!AX86*AX$5*AX$6)*1000</f>
        <v>0</v>
      </c>
      <c r="AY86" s="284">
        <f>RawCounts100All!AZ86/(PropCntd100!AY86*AY$5*AY$6)*1000</f>
        <v>0</v>
      </c>
      <c r="AZ86" s="284">
        <f>RawCounts100All!BA86/(PropCntd100!AZ86*AZ$5*AZ$6)*1000</f>
        <v>0</v>
      </c>
      <c r="BA86" s="284">
        <f>RawCounts100All!BB86/(PropCntd100!BA86*BA$5*BA$6)*1000</f>
        <v>0</v>
      </c>
      <c r="BB86" s="284">
        <f>RawCounts100All!BC86/(PropCntd100!BB86*BB$5*BB$6)*1000</f>
        <v>0</v>
      </c>
      <c r="BC86" s="284">
        <f>RawCounts100All!BD86/(PropCntd100!BC86*BC$5*BC$6)*1000</f>
        <v>0</v>
      </c>
      <c r="BD86" s="284">
        <f>RawCounts100All!BE86/(PropCntd100!BD86*BD$5*BD$6)*1000</f>
        <v>0</v>
      </c>
      <c r="BE86" s="284">
        <f>RawCounts100All!BF86/(PropCntd100!BE86*BE$5*BE$6)*1000</f>
        <v>0</v>
      </c>
      <c r="BF86" s="284">
        <f>RawCounts100All!BG86/(PropCntd100!BF86*BF$5*BF$6)*1000</f>
        <v>0</v>
      </c>
      <c r="BG86" s="284">
        <f>RawCounts100All!BH86/(PropCntd100!BG86*BG$5*BG$6)*1000</f>
        <v>0</v>
      </c>
      <c r="BH86" s="284">
        <f>RawCounts100All!BI86/(PropCntd100!BH86*BH$5*BH$6)*1000</f>
        <v>0</v>
      </c>
      <c r="BI86" s="284">
        <f>RawCounts100All!BJ86/(PropCntd100!BI86*BI$5*BI$6)*1000</f>
        <v>0</v>
      </c>
      <c r="BJ86" s="284">
        <f>RawCounts100All!BK86/(PropCntd100!BJ86*BJ$5*BJ$6)*1000</f>
        <v>0</v>
      </c>
      <c r="BK86" s="284">
        <f>RawCounts100All!BL86/(PropCntd100!BK86*BK$5*BK$6)*1000</f>
        <v>437.73584905660374</v>
      </c>
      <c r="BL86" s="284">
        <f>RawCounts100All!BM86/(PropCntd100!BL86*BL$5*BL$6)*1000</f>
        <v>0</v>
      </c>
      <c r="BM86" s="284">
        <f>RawCounts100All!BN86/(PropCntd100!BM86*BM$5*BM$6)*1000</f>
        <v>0</v>
      </c>
      <c r="BN86" s="284">
        <f>RawCounts100All!BO86/(PropCntd100!BN86*BN$5*BN$6)*1000</f>
        <v>0</v>
      </c>
      <c r="BO86" s="284">
        <f>RawCounts100All!BP86/(PropCntd100!BO86*BO$5*BO$6)*1000</f>
        <v>0</v>
      </c>
      <c r="BP86" s="284">
        <f>RawCounts100All!BQ86/(PropCntd100!BP86*BP$5*BP$6)*1000</f>
        <v>0</v>
      </c>
      <c r="BQ86" s="284">
        <f>RawCounts100All!BR86/(PropCntd100!BQ86*BQ$5*BQ$6)*1000</f>
        <v>0</v>
      </c>
      <c r="BR86" s="284">
        <f>RawCounts100All!BS86/(PropCntd100!BR86*BR$5*BR$6)*1000</f>
        <v>0</v>
      </c>
      <c r="BS86" s="284">
        <f>RawCounts100All!BT86/(PropCntd100!BS86*BS$5*BS$6)*1000</f>
        <v>0</v>
      </c>
      <c r="BT86" s="129"/>
    </row>
    <row r="87" spans="1:72" ht="15" x14ac:dyDescent="0.15">
      <c r="A87" s="104" t="s">
        <v>286</v>
      </c>
      <c r="B87" s="153" t="s">
        <v>520</v>
      </c>
      <c r="C87" s="153" t="s">
        <v>228</v>
      </c>
      <c r="D87" s="153" t="s">
        <v>696</v>
      </c>
      <c r="E87" s="153" t="s">
        <v>130</v>
      </c>
      <c r="F87" s="153"/>
      <c r="G87" s="105">
        <v>0.02</v>
      </c>
      <c r="H87" s="106">
        <v>1</v>
      </c>
      <c r="I87" s="107">
        <f t="shared" si="3"/>
        <v>1.6</v>
      </c>
      <c r="J87" s="176">
        <f t="shared" si="3"/>
        <v>80</v>
      </c>
      <c r="K87" s="248"/>
      <c r="L87" s="284">
        <f>RawCounts100All!M87/(PropCntd100!L87*L$5*L$6)*1000</f>
        <v>0</v>
      </c>
      <c r="M87" s="284">
        <f>RawCounts100All!N87/(PropCntd100!M87*M$5*M$6)*1000</f>
        <v>0</v>
      </c>
      <c r="N87" s="284">
        <f>RawCounts100All!O87/(PropCntd100!N87*N$5*N$6)*1000</f>
        <v>0</v>
      </c>
      <c r="O87" s="284">
        <f>RawCounts100All!P87/(PropCntd100!O87*O$5*O$6)*1000</f>
        <v>0</v>
      </c>
      <c r="P87" s="284">
        <f>RawCounts100All!Q87/(PropCntd100!P87*P$5*P$6)*1000</f>
        <v>0</v>
      </c>
      <c r="Q87" s="284">
        <f>RawCounts100All!R87/(PropCntd100!Q87*Q$5*Q$6)*1000</f>
        <v>0</v>
      </c>
      <c r="R87" s="284">
        <f>RawCounts100All!S87/(PropCntd100!R87*R$5*R$6)*1000</f>
        <v>0</v>
      </c>
      <c r="S87" s="284">
        <f>RawCounts100All!T87/(PropCntd100!S87*S$5*S$6)*1000</f>
        <v>0</v>
      </c>
      <c r="T87" s="284">
        <f>RawCounts100All!U87/(PropCntd100!T87*T$5*T$6)*1000</f>
        <v>0</v>
      </c>
      <c r="U87" s="284">
        <f>RawCounts100All!V87/(PropCntd100!U87*U$5*U$6)*1000</f>
        <v>0</v>
      </c>
      <c r="V87" s="284">
        <f>RawCounts100All!W87/(PropCntd100!V87*V$5*V$6)*1000</f>
        <v>0</v>
      </c>
      <c r="W87" s="284">
        <f>RawCounts100All!X87/(PropCntd100!W87*W$5*W$6)*1000</f>
        <v>0</v>
      </c>
      <c r="X87" s="284">
        <f>RawCounts100All!Y87/(PropCntd100!X87*X$5*X$6)*1000</f>
        <v>0</v>
      </c>
      <c r="Y87" s="284">
        <f>RawCounts100All!Z87/(PropCntd100!Y87*Y$5*Y$6)*1000</f>
        <v>0</v>
      </c>
      <c r="Z87" s="284">
        <f>RawCounts100All!AA87/(PropCntd100!Z87*Z$5*Z$6)*1000</f>
        <v>0</v>
      </c>
      <c r="AA87" s="284">
        <f>RawCounts100All!AB87/(PropCntd100!AA87*AA$5*AA$6)*1000</f>
        <v>0</v>
      </c>
      <c r="AB87" s="284">
        <f>RawCounts100All!AC87/(PropCntd100!AB87*AB$5*AB$6)*1000</f>
        <v>0</v>
      </c>
      <c r="AC87" s="284">
        <f>RawCounts100All!AD87/(PropCntd100!AC87*AC$5*AC$6)*1000</f>
        <v>0</v>
      </c>
      <c r="AD87" s="284">
        <f>RawCounts100All!AE87/(PropCntd100!AD87*AD$5*AD$6)*1000</f>
        <v>0</v>
      </c>
      <c r="AE87" s="284">
        <f>RawCounts100All!AF87/(PropCntd100!AE87*AE$5*AE$6)*1000</f>
        <v>0</v>
      </c>
      <c r="AF87" s="284">
        <f>RawCounts100All!AG87/(PropCntd100!AF87*AF$5*AF$6)*1000</f>
        <v>0</v>
      </c>
      <c r="AG87" s="284">
        <f>RawCounts100All!AH87/(PropCntd100!AG87*AG$5*AG$6)*1000</f>
        <v>0</v>
      </c>
      <c r="AH87" s="284">
        <f>RawCounts100All!AI87/(PropCntd100!AH87*AH$5*AH$6)*1000</f>
        <v>0</v>
      </c>
      <c r="AI87" s="284">
        <f>RawCounts100All!AJ87/(PropCntd100!AI87*AI$5*AI$6)*1000</f>
        <v>0</v>
      </c>
      <c r="AJ87" s="284">
        <f>RawCounts100All!AK87/(PropCntd100!AJ87*AJ$5*AJ$6)*1000</f>
        <v>0</v>
      </c>
      <c r="AK87" s="284">
        <f>RawCounts100All!AL87/(PropCntd100!AK87*AK$5*AK$6)*1000</f>
        <v>0</v>
      </c>
      <c r="AL87" s="284">
        <f>RawCounts100All!AM87/(PropCntd100!AL87*AL$5*AL$6)*1000</f>
        <v>0</v>
      </c>
      <c r="AM87" s="284">
        <f>RawCounts100All!AN87/(PropCntd100!AM87*AM$5*AM$6)*1000</f>
        <v>0</v>
      </c>
      <c r="AN87" s="284">
        <f>RawCounts100All!AO87/(PropCntd100!AN87*AN$5*AN$6)*1000</f>
        <v>0</v>
      </c>
      <c r="AO87" s="284">
        <f>RawCounts100All!AP87/(PropCntd100!AO87*AO$5*AO$6)*1000</f>
        <v>0</v>
      </c>
      <c r="AP87" s="284">
        <f>RawCounts100All!AQ87/(PropCntd100!AP87*AP$5*AP$6)*1000</f>
        <v>0</v>
      </c>
      <c r="AQ87" s="284">
        <f>RawCounts100All!AR87/(PropCntd100!AQ87*AQ$5*AQ$6)*1000</f>
        <v>0</v>
      </c>
      <c r="AR87" s="284">
        <f>RawCounts100All!AS87/(PropCntd100!AR87*AR$5*AR$6)*1000</f>
        <v>0</v>
      </c>
      <c r="AS87" s="284">
        <f>RawCounts100All!AT87/(PropCntd100!AS87*AS$5*AS$6)*1000</f>
        <v>0</v>
      </c>
      <c r="AT87" s="284">
        <f>RawCounts100All!AU87/(PropCntd100!AT87*AT$5*AT$6)*1000</f>
        <v>0</v>
      </c>
      <c r="AU87" s="284">
        <f>RawCounts100All!AV87/(PropCntd100!AU87*AU$5*AU$6)*1000</f>
        <v>0</v>
      </c>
      <c r="AV87" s="284">
        <f>RawCounts100All!AW87/(PropCntd100!AV87*AV$5*AV$6)*1000</f>
        <v>0</v>
      </c>
      <c r="AW87" s="284">
        <f>RawCounts100All!AX87/(PropCntd100!AW87*AW$5*AW$6)*1000</f>
        <v>0</v>
      </c>
      <c r="AX87" s="284">
        <f>RawCounts100All!AY87/(PropCntd100!AX87*AX$5*AX$6)*1000</f>
        <v>0</v>
      </c>
      <c r="AY87" s="284">
        <f>RawCounts100All!AZ87/(PropCntd100!AY87*AY$5*AY$6)*1000</f>
        <v>87.407407407407405</v>
      </c>
      <c r="AZ87" s="284">
        <f>RawCounts100All!BA87/(PropCntd100!AZ87*AZ$5*AZ$6)*1000</f>
        <v>0</v>
      </c>
      <c r="BA87" s="284">
        <f>RawCounts100All!BB87/(PropCntd100!BA87*BA$5*BA$6)*1000</f>
        <v>0</v>
      </c>
      <c r="BB87" s="284">
        <f>RawCounts100All!BC87/(PropCntd100!BB87*BB$5*BB$6)*1000</f>
        <v>0</v>
      </c>
      <c r="BC87" s="284">
        <f>RawCounts100All!BD87/(PropCntd100!BC87*BC$5*BC$6)*1000</f>
        <v>0</v>
      </c>
      <c r="BD87" s="284">
        <f>RawCounts100All!BE87/(PropCntd100!BD87*BD$5*BD$6)*1000</f>
        <v>0</v>
      </c>
      <c r="BE87" s="284">
        <f>RawCounts100All!BF87/(PropCntd100!BE87*BE$5*BE$6)*1000</f>
        <v>0</v>
      </c>
      <c r="BF87" s="284">
        <f>RawCounts100All!BG87/(PropCntd100!BF87*BF$5*BF$6)*1000</f>
        <v>0</v>
      </c>
      <c r="BG87" s="284">
        <f>RawCounts100All!BH87/(PropCntd100!BG87*BG$5*BG$6)*1000</f>
        <v>0</v>
      </c>
      <c r="BH87" s="284">
        <f>RawCounts100All!BI87/(PropCntd100!BH87*BH$5*BH$6)*1000</f>
        <v>0</v>
      </c>
      <c r="BI87" s="284">
        <f>RawCounts100All!BJ87/(PropCntd100!BI87*BI$5*BI$6)*1000</f>
        <v>0</v>
      </c>
      <c r="BJ87" s="284">
        <f>RawCounts100All!BK87/(PropCntd100!BJ87*BJ$5*BJ$6)*1000</f>
        <v>0</v>
      </c>
      <c r="BK87" s="284">
        <f>RawCounts100All!BL87/(PropCntd100!BK87*BK$5*BK$6)*1000</f>
        <v>0</v>
      </c>
      <c r="BL87" s="284">
        <f>RawCounts100All!BM87/(PropCntd100!BL87*BL$5*BL$6)*1000</f>
        <v>0</v>
      </c>
      <c r="BM87" s="284">
        <f>RawCounts100All!BN87/(PropCntd100!BM87*BM$5*BM$6)*1000</f>
        <v>0</v>
      </c>
      <c r="BN87" s="284">
        <f>RawCounts100All!BO87/(PropCntd100!BN87*BN$5*BN$6)*1000</f>
        <v>0</v>
      </c>
      <c r="BO87" s="284">
        <f>RawCounts100All!BP87/(PropCntd100!BO87*BO$5*BO$6)*1000</f>
        <v>0</v>
      </c>
      <c r="BP87" s="284">
        <f>RawCounts100All!BQ87/(PropCntd100!BP87*BP$5*BP$6)*1000</f>
        <v>0</v>
      </c>
      <c r="BQ87" s="284">
        <f>RawCounts100All!BR87/(PropCntd100!BQ87*BQ$5*BQ$6)*1000</f>
        <v>0</v>
      </c>
      <c r="BR87" s="284">
        <f>RawCounts100All!BS87/(PropCntd100!BR87*BR$5*BR$6)*1000</f>
        <v>0</v>
      </c>
      <c r="BS87" s="284">
        <f>RawCounts100All!BT87/(PropCntd100!BS87*BS$5*BS$6)*1000</f>
        <v>0</v>
      </c>
      <c r="BT87" s="129"/>
    </row>
    <row r="88" spans="1:72" ht="15" x14ac:dyDescent="0.15">
      <c r="A88" s="104" t="s">
        <v>288</v>
      </c>
      <c r="B88" s="153" t="s">
        <v>520</v>
      </c>
      <c r="C88" s="153" t="s">
        <v>228</v>
      </c>
      <c r="D88" s="153" t="s">
        <v>698</v>
      </c>
      <c r="E88" s="153" t="s">
        <v>130</v>
      </c>
      <c r="F88" s="153"/>
      <c r="G88" s="105">
        <v>0.05</v>
      </c>
      <c r="H88" s="106">
        <v>0.8</v>
      </c>
      <c r="I88" s="107">
        <f t="shared" si="3"/>
        <v>4</v>
      </c>
      <c r="J88" s="176">
        <f t="shared" si="3"/>
        <v>64</v>
      </c>
      <c r="K88" s="248"/>
      <c r="L88" s="284">
        <f>RawCounts100All!M88/(PropCntd100!L88*L$5*L$6)*1000</f>
        <v>0</v>
      </c>
      <c r="M88" s="284">
        <f>RawCounts100All!N88/(PropCntd100!M88*M$5*M$6)*1000</f>
        <v>0</v>
      </c>
      <c r="N88" s="284">
        <f>RawCounts100All!O88/(PropCntd100!N88*N$5*N$6)*1000</f>
        <v>0</v>
      </c>
      <c r="O88" s="284">
        <f>RawCounts100All!P88/(PropCntd100!O88*O$5*O$6)*1000</f>
        <v>0</v>
      </c>
      <c r="P88" s="284">
        <f>RawCounts100All!Q88/(PropCntd100!P88*P$5*P$6)*1000</f>
        <v>0</v>
      </c>
      <c r="Q88" s="284">
        <f>RawCounts100All!R88/(PropCntd100!Q88*Q$5*Q$6)*1000</f>
        <v>0</v>
      </c>
      <c r="R88" s="284">
        <f>RawCounts100All!S88/(PropCntd100!R88*R$5*R$6)*1000</f>
        <v>0</v>
      </c>
      <c r="S88" s="284">
        <f>RawCounts100All!T88/(PropCntd100!S88*S$5*S$6)*1000</f>
        <v>0</v>
      </c>
      <c r="T88" s="284">
        <f>RawCounts100All!U88/(PropCntd100!T88*T$5*T$6)*1000</f>
        <v>0</v>
      </c>
      <c r="U88" s="284">
        <f>RawCounts100All!V88/(PropCntd100!U88*U$5*U$6)*1000</f>
        <v>0</v>
      </c>
      <c r="V88" s="284">
        <f>RawCounts100All!W88/(PropCntd100!V88*V$5*V$6)*1000</f>
        <v>0</v>
      </c>
      <c r="W88" s="284">
        <f>RawCounts100All!X88/(PropCntd100!W88*W$5*W$6)*1000</f>
        <v>0</v>
      </c>
      <c r="X88" s="284">
        <f>RawCounts100All!Y88/(PropCntd100!X88*X$5*X$6)*1000</f>
        <v>0</v>
      </c>
      <c r="Y88" s="284">
        <f>RawCounts100All!Z88/(PropCntd100!Y88*Y$5*Y$6)*1000</f>
        <v>0</v>
      </c>
      <c r="Z88" s="284">
        <f>RawCounts100All!AA88/(PropCntd100!Z88*Z$5*Z$6)*1000</f>
        <v>0</v>
      </c>
      <c r="AA88" s="284">
        <f>RawCounts100All!AB88/(PropCntd100!AA88*AA$5*AA$6)*1000</f>
        <v>0</v>
      </c>
      <c r="AB88" s="284">
        <f>RawCounts100All!AC88/(PropCntd100!AB88*AB$5*AB$6)*1000</f>
        <v>0</v>
      </c>
      <c r="AC88" s="284">
        <f>RawCounts100All!AD88/(PropCntd100!AC88*AC$5*AC$6)*1000</f>
        <v>0</v>
      </c>
      <c r="AD88" s="284">
        <f>RawCounts100All!AE88/(PropCntd100!AD88*AD$5*AD$6)*1000</f>
        <v>0</v>
      </c>
      <c r="AE88" s="284">
        <f>RawCounts100All!AF88/(PropCntd100!AE88*AE$5*AE$6)*1000</f>
        <v>0</v>
      </c>
      <c r="AF88" s="284">
        <f>RawCounts100All!AG88/(PropCntd100!AF88*AF$5*AF$6)*1000</f>
        <v>0</v>
      </c>
      <c r="AG88" s="284">
        <f>RawCounts100All!AH88/(PropCntd100!AG88*AG$5*AG$6)*1000</f>
        <v>0</v>
      </c>
      <c r="AH88" s="284">
        <f>RawCounts100All!AI88/(PropCntd100!AH88*AH$5*AH$6)*1000</f>
        <v>0</v>
      </c>
      <c r="AI88" s="284">
        <f>RawCounts100All!AJ88/(PropCntd100!AI88*AI$5*AI$6)*1000</f>
        <v>0</v>
      </c>
      <c r="AJ88" s="284">
        <f>RawCounts100All!AK88/(PropCntd100!AJ88*AJ$5*AJ$6)*1000</f>
        <v>0</v>
      </c>
      <c r="AK88" s="284">
        <f>RawCounts100All!AL88/(PropCntd100!AK88*AK$5*AK$6)*1000</f>
        <v>0</v>
      </c>
      <c r="AL88" s="284">
        <f>RawCounts100All!AM88/(PropCntd100!AL88*AL$5*AL$6)*1000</f>
        <v>0</v>
      </c>
      <c r="AM88" s="284">
        <f>RawCounts100All!AN88/(PropCntd100!AM88*AM$5*AM$6)*1000</f>
        <v>0</v>
      </c>
      <c r="AN88" s="284">
        <f>RawCounts100All!AO88/(PropCntd100!AN88*AN$5*AN$6)*1000</f>
        <v>0</v>
      </c>
      <c r="AO88" s="284">
        <f>RawCounts100All!AP88/(PropCntd100!AO88*AO$5*AO$6)*1000</f>
        <v>0</v>
      </c>
      <c r="AP88" s="284">
        <f>RawCounts100All!AQ88/(PropCntd100!AP88*AP$5*AP$6)*1000</f>
        <v>65.245312098638578</v>
      </c>
      <c r="AQ88" s="284">
        <f>RawCounts100All!AR88/(PropCntd100!AQ88*AQ$5*AQ$6)*1000</f>
        <v>0</v>
      </c>
      <c r="AR88" s="284">
        <f>RawCounts100All!AS88/(PropCntd100!AR88*AR$5*AR$6)*1000</f>
        <v>0</v>
      </c>
      <c r="AS88" s="284">
        <f>RawCounts100All!AT88/(PropCntd100!AS88*AS$5*AS$6)*1000</f>
        <v>0</v>
      </c>
      <c r="AT88" s="284">
        <f>RawCounts100All!AU88/(PropCntd100!AT88*AT$5*AT$6)*1000</f>
        <v>0</v>
      </c>
      <c r="AU88" s="284">
        <f>RawCounts100All!AV88/(PropCntd100!AU88*AU$5*AU$6)*1000</f>
        <v>0</v>
      </c>
      <c r="AV88" s="284">
        <f>RawCounts100All!AW88/(PropCntd100!AV88*AV$5*AV$6)*1000</f>
        <v>0</v>
      </c>
      <c r="AW88" s="284">
        <f>RawCounts100All!AX88/(PropCntd100!AW88*AW$5*AW$6)*1000</f>
        <v>0</v>
      </c>
      <c r="AX88" s="284">
        <f>RawCounts100All!AY88/(PropCntd100!AX88*AX$5*AX$6)*1000</f>
        <v>0</v>
      </c>
      <c r="AY88" s="284">
        <f>RawCounts100All!AZ88/(PropCntd100!AY88*AY$5*AY$6)*1000</f>
        <v>0</v>
      </c>
      <c r="AZ88" s="284">
        <f>RawCounts100All!BA88/(PropCntd100!AZ88*AZ$5*AZ$6)*1000</f>
        <v>0</v>
      </c>
      <c r="BA88" s="284">
        <f>RawCounts100All!BB88/(PropCntd100!BA88*BA$5*BA$6)*1000</f>
        <v>0</v>
      </c>
      <c r="BB88" s="284">
        <f>RawCounts100All!BC88/(PropCntd100!BB88*BB$5*BB$6)*1000</f>
        <v>0</v>
      </c>
      <c r="BC88" s="284">
        <f>RawCounts100All!BD88/(PropCntd100!BC88*BC$5*BC$6)*1000</f>
        <v>0</v>
      </c>
      <c r="BD88" s="284">
        <f>RawCounts100All!BE88/(PropCntd100!BD88*BD$5*BD$6)*1000</f>
        <v>0</v>
      </c>
      <c r="BE88" s="284">
        <f>RawCounts100All!BF88/(PropCntd100!BE88*BE$5*BE$6)*1000</f>
        <v>0</v>
      </c>
      <c r="BF88" s="284">
        <f>RawCounts100All!BG88/(PropCntd100!BF88*BF$5*BF$6)*1000</f>
        <v>0</v>
      </c>
      <c r="BG88" s="284">
        <f>RawCounts100All!BH88/(PropCntd100!BG88*BG$5*BG$6)*1000</f>
        <v>0</v>
      </c>
      <c r="BH88" s="284">
        <f>RawCounts100All!BI88/(PropCntd100!BH88*BH$5*BH$6)*1000</f>
        <v>0</v>
      </c>
      <c r="BI88" s="284">
        <f>RawCounts100All!BJ88/(PropCntd100!BI88*BI$5*BI$6)*1000</f>
        <v>0</v>
      </c>
      <c r="BJ88" s="284">
        <f>RawCounts100All!BK88/(PropCntd100!BJ88*BJ$5*BJ$6)*1000</f>
        <v>0</v>
      </c>
      <c r="BK88" s="284">
        <f>RawCounts100All!BL88/(PropCntd100!BK88*BK$5*BK$6)*1000</f>
        <v>0</v>
      </c>
      <c r="BL88" s="284">
        <f>RawCounts100All!BM88/(PropCntd100!BL88*BL$5*BL$6)*1000</f>
        <v>0</v>
      </c>
      <c r="BM88" s="284">
        <f>RawCounts100All!BN88/(PropCntd100!BM88*BM$5*BM$6)*1000</f>
        <v>0</v>
      </c>
      <c r="BN88" s="284">
        <f>RawCounts100All!BO88/(PropCntd100!BN88*BN$5*BN$6)*1000</f>
        <v>0</v>
      </c>
      <c r="BO88" s="284">
        <f>RawCounts100All!BP88/(PropCntd100!BO88*BO$5*BO$6)*1000</f>
        <v>0</v>
      </c>
      <c r="BP88" s="284">
        <f>RawCounts100All!BQ88/(PropCntd100!BP88*BP$5*BP$6)*1000</f>
        <v>0</v>
      </c>
      <c r="BQ88" s="284">
        <f>RawCounts100All!BR88/(PropCntd100!BQ88*BQ$5*BQ$6)*1000</f>
        <v>0</v>
      </c>
      <c r="BR88" s="284">
        <f>RawCounts100All!BS88/(PropCntd100!BR88*BR$5*BR$6)*1000</f>
        <v>0</v>
      </c>
      <c r="BS88" s="284">
        <f>RawCounts100All!BT88/(PropCntd100!BS88*BS$5*BS$6)*1000</f>
        <v>0</v>
      </c>
      <c r="BT88" s="129"/>
    </row>
    <row r="89" spans="1:72" ht="15" x14ac:dyDescent="0.15">
      <c r="A89" s="104" t="s">
        <v>289</v>
      </c>
      <c r="B89" s="153" t="s">
        <v>520</v>
      </c>
      <c r="C89" s="153" t="s">
        <v>228</v>
      </c>
      <c r="D89" s="155" t="s">
        <v>699</v>
      </c>
      <c r="E89" s="153" t="s">
        <v>130</v>
      </c>
      <c r="F89" s="155"/>
      <c r="G89" s="114">
        <v>0.05</v>
      </c>
      <c r="H89" s="115">
        <v>1</v>
      </c>
      <c r="I89" s="116">
        <f t="shared" si="3"/>
        <v>4</v>
      </c>
      <c r="J89" s="179">
        <f t="shared" si="3"/>
        <v>80</v>
      </c>
      <c r="K89" s="253"/>
      <c r="L89" s="284">
        <f>RawCounts100All!M89/(PropCntd100!L89*L$5*L$6)*1000</f>
        <v>0</v>
      </c>
      <c r="M89" s="284">
        <f>RawCounts100All!N89/(PropCntd100!M89*M$5*M$6)*1000</f>
        <v>0</v>
      </c>
      <c r="N89" s="284">
        <f>RawCounts100All!O89/(PropCntd100!N89*N$5*N$6)*1000</f>
        <v>0</v>
      </c>
      <c r="O89" s="284">
        <f>RawCounts100All!P89/(PropCntd100!O89*O$5*O$6)*1000</f>
        <v>0</v>
      </c>
      <c r="P89" s="284">
        <f>RawCounts100All!Q89/(PropCntd100!P89*P$5*P$6)*1000</f>
        <v>0</v>
      </c>
      <c r="Q89" s="284">
        <f>RawCounts100All!R89/(PropCntd100!Q89*Q$5*Q$6)*1000</f>
        <v>0</v>
      </c>
      <c r="R89" s="284">
        <f>RawCounts100All!S89/(PropCntd100!R89*R$5*R$6)*1000</f>
        <v>0</v>
      </c>
      <c r="S89" s="284">
        <f>RawCounts100All!T89/(PropCntd100!S89*S$5*S$6)*1000</f>
        <v>0</v>
      </c>
      <c r="T89" s="284">
        <f>RawCounts100All!U89/(PropCntd100!T89*T$5*T$6)*1000</f>
        <v>0</v>
      </c>
      <c r="U89" s="284">
        <f>RawCounts100All!V89/(PropCntd100!U89*U$5*U$6)*1000</f>
        <v>0</v>
      </c>
      <c r="V89" s="284">
        <f>RawCounts100All!W89/(PropCntd100!V89*V$5*V$6)*1000</f>
        <v>0</v>
      </c>
      <c r="W89" s="284">
        <f>RawCounts100All!X89/(PropCntd100!W89*W$5*W$6)*1000</f>
        <v>0</v>
      </c>
      <c r="X89" s="284">
        <f>RawCounts100All!Y89/(PropCntd100!X89*X$5*X$6)*1000</f>
        <v>0</v>
      </c>
      <c r="Y89" s="284">
        <f>RawCounts100All!Z89/(PropCntd100!Y89*Y$5*Y$6)*1000</f>
        <v>0</v>
      </c>
      <c r="Z89" s="284">
        <f>RawCounts100All!AA89/(PropCntd100!Z89*Z$5*Z$6)*1000</f>
        <v>0</v>
      </c>
      <c r="AA89" s="284">
        <f>RawCounts100All!AB89/(PropCntd100!AA89*AA$5*AA$6)*1000</f>
        <v>0</v>
      </c>
      <c r="AB89" s="284">
        <f>RawCounts100All!AC89/(PropCntd100!AB89*AB$5*AB$6)*1000</f>
        <v>0</v>
      </c>
      <c r="AC89" s="284">
        <f>RawCounts100All!AD89/(PropCntd100!AC89*AC$5*AC$6)*1000</f>
        <v>0</v>
      </c>
      <c r="AD89" s="284">
        <f>RawCounts100All!AE89/(PropCntd100!AD89*AD$5*AD$6)*1000</f>
        <v>0</v>
      </c>
      <c r="AE89" s="284">
        <f>RawCounts100All!AF89/(PropCntd100!AE89*AE$5*AE$6)*1000</f>
        <v>0</v>
      </c>
      <c r="AF89" s="284">
        <f>RawCounts100All!AG89/(PropCntd100!AF89*AF$5*AF$6)*1000</f>
        <v>0</v>
      </c>
      <c r="AG89" s="284">
        <f>RawCounts100All!AH89/(PropCntd100!AG89*AG$5*AG$6)*1000</f>
        <v>0</v>
      </c>
      <c r="AH89" s="284">
        <f>RawCounts100All!AI89/(PropCntd100!AH89*AH$5*AH$6)*1000</f>
        <v>0</v>
      </c>
      <c r="AI89" s="284">
        <f>RawCounts100All!AJ89/(PropCntd100!AI89*AI$5*AI$6)*1000</f>
        <v>0</v>
      </c>
      <c r="AJ89" s="284">
        <f>RawCounts100All!AK89/(PropCntd100!AJ89*AJ$5*AJ$6)*1000</f>
        <v>0</v>
      </c>
      <c r="AK89" s="284">
        <f>RawCounts100All!AL89/(PropCntd100!AK89*AK$5*AK$6)*1000</f>
        <v>0</v>
      </c>
      <c r="AL89" s="284">
        <f>RawCounts100All!AM89/(PropCntd100!AL89*AL$5*AL$6)*1000</f>
        <v>0</v>
      </c>
      <c r="AM89" s="284">
        <f>RawCounts100All!AN89/(PropCntd100!AM89*AM$5*AM$6)*1000</f>
        <v>0</v>
      </c>
      <c r="AN89" s="284">
        <f>RawCounts100All!AO89/(PropCntd100!AN89*AN$5*AN$6)*1000</f>
        <v>0</v>
      </c>
      <c r="AO89" s="284">
        <f>RawCounts100All!AP89/(PropCntd100!AO89*AO$5*AO$6)*1000</f>
        <v>0</v>
      </c>
      <c r="AP89" s="284">
        <f>RawCounts100All!AQ89/(PropCntd100!AP89*AP$5*AP$6)*1000</f>
        <v>0</v>
      </c>
      <c r="AQ89" s="284">
        <f>RawCounts100All!AR89/(PropCntd100!AQ89*AQ$5*AQ$6)*1000</f>
        <v>0</v>
      </c>
      <c r="AR89" s="284">
        <f>RawCounts100All!AS89/(PropCntd100!AR89*AR$5*AR$6)*1000</f>
        <v>0</v>
      </c>
      <c r="AS89" s="284">
        <f>RawCounts100All!AT89/(PropCntd100!AS89*AS$5*AS$6)*1000</f>
        <v>0</v>
      </c>
      <c r="AT89" s="284">
        <f>RawCounts100All!AU89/(PropCntd100!AT89*AT$5*AT$6)*1000</f>
        <v>0</v>
      </c>
      <c r="AU89" s="284">
        <f>RawCounts100All!AV89/(PropCntd100!AU89*AU$5*AU$6)*1000</f>
        <v>0</v>
      </c>
      <c r="AV89" s="284">
        <f>RawCounts100All!AW89/(PropCntd100!AV89*AV$5*AV$6)*1000</f>
        <v>0</v>
      </c>
      <c r="AW89" s="284">
        <f>RawCounts100All!AX89/(PropCntd100!AW89*AW$5*AW$6)*1000</f>
        <v>0</v>
      </c>
      <c r="AX89" s="284">
        <f>RawCounts100All!AY89/(PropCntd100!AX89*AX$5*AX$6)*1000</f>
        <v>1851.4285714285711</v>
      </c>
      <c r="AY89" s="284">
        <f>RawCounts100All!AZ89/(PropCntd100!AY89*AY$5*AY$6)*1000</f>
        <v>0</v>
      </c>
      <c r="AZ89" s="284">
        <f>RawCounts100All!BA89/(PropCntd100!AZ89*AZ$5*AZ$6)*1000</f>
        <v>0</v>
      </c>
      <c r="BA89" s="284">
        <f>RawCounts100All!BB89/(PropCntd100!BA89*BA$5*BA$6)*1000</f>
        <v>0</v>
      </c>
      <c r="BB89" s="284">
        <f>RawCounts100All!BC89/(PropCntd100!BB89*BB$5*BB$6)*1000</f>
        <v>0</v>
      </c>
      <c r="BC89" s="284">
        <f>RawCounts100All!BD89/(PropCntd100!BC89*BC$5*BC$6)*1000</f>
        <v>0</v>
      </c>
      <c r="BD89" s="284">
        <f>RawCounts100All!BE89/(PropCntd100!BD89*BD$5*BD$6)*1000</f>
        <v>0</v>
      </c>
      <c r="BE89" s="284">
        <f>RawCounts100All!BF89/(PropCntd100!BE89*BE$5*BE$6)*1000</f>
        <v>0</v>
      </c>
      <c r="BF89" s="284">
        <f>RawCounts100All!BG89/(PropCntd100!BF89*BF$5*BF$6)*1000</f>
        <v>0</v>
      </c>
      <c r="BG89" s="284">
        <f>RawCounts100All!BH89/(PropCntd100!BG89*BG$5*BG$6)*1000</f>
        <v>0</v>
      </c>
      <c r="BH89" s="284">
        <f>RawCounts100All!BI89/(PropCntd100!BH89*BH$5*BH$6)*1000</f>
        <v>0</v>
      </c>
      <c r="BI89" s="284">
        <f>RawCounts100All!BJ89/(PropCntd100!BI89*BI$5*BI$6)*1000</f>
        <v>0</v>
      </c>
      <c r="BJ89" s="284">
        <f>RawCounts100All!BK89/(PropCntd100!BJ89*BJ$5*BJ$6)*1000</f>
        <v>0</v>
      </c>
      <c r="BK89" s="284">
        <f>RawCounts100All!BL89/(PropCntd100!BK89*BK$5*BK$6)*1000</f>
        <v>0</v>
      </c>
      <c r="BL89" s="284">
        <f>RawCounts100All!BM89/(PropCntd100!BL89*BL$5*BL$6)*1000</f>
        <v>0</v>
      </c>
      <c r="BM89" s="284">
        <f>RawCounts100All!BN89/(PropCntd100!BM89*BM$5*BM$6)*1000</f>
        <v>0</v>
      </c>
      <c r="BN89" s="284">
        <f>RawCounts100All!BO89/(PropCntd100!BN89*BN$5*BN$6)*1000</f>
        <v>0</v>
      </c>
      <c r="BO89" s="284">
        <f>RawCounts100All!BP89/(PropCntd100!BO89*BO$5*BO$6)*1000</f>
        <v>0</v>
      </c>
      <c r="BP89" s="284">
        <f>RawCounts100All!BQ89/(PropCntd100!BP89*BP$5*BP$6)*1000</f>
        <v>0</v>
      </c>
      <c r="BQ89" s="284">
        <f>RawCounts100All!BR89/(PropCntd100!BQ89*BQ$5*BQ$6)*1000</f>
        <v>0</v>
      </c>
      <c r="BR89" s="284">
        <f>RawCounts100All!BS89/(PropCntd100!BR89*BR$5*BR$6)*1000</f>
        <v>0</v>
      </c>
      <c r="BS89" s="284">
        <f>RawCounts100All!BT89/(PropCntd100!BS89*BS$5*BS$6)*1000</f>
        <v>0</v>
      </c>
      <c r="BT89" s="129"/>
    </row>
    <row r="90" spans="1:72" ht="15" x14ac:dyDescent="0.15">
      <c r="A90" s="104" t="s">
        <v>290</v>
      </c>
      <c r="B90" s="153" t="s">
        <v>520</v>
      </c>
      <c r="C90" s="153" t="s">
        <v>228</v>
      </c>
      <c r="D90" s="155" t="s">
        <v>700</v>
      </c>
      <c r="E90" s="153" t="s">
        <v>130</v>
      </c>
      <c r="F90" s="155"/>
      <c r="G90" s="114">
        <v>0.05</v>
      </c>
      <c r="H90" s="115">
        <v>1.2</v>
      </c>
      <c r="I90" s="116">
        <f t="shared" si="3"/>
        <v>4</v>
      </c>
      <c r="J90" s="179">
        <f t="shared" si="3"/>
        <v>96</v>
      </c>
      <c r="K90" s="253"/>
      <c r="L90" s="284">
        <f>RawCounts100All!M90/(PropCntd100!L90*L$5*L$6)*1000</f>
        <v>0</v>
      </c>
      <c r="M90" s="284">
        <f>RawCounts100All!N90/(PropCntd100!M90*M$5*M$6)*1000</f>
        <v>0</v>
      </c>
      <c r="N90" s="284">
        <f>RawCounts100All!O90/(PropCntd100!N90*N$5*N$6)*1000</f>
        <v>0</v>
      </c>
      <c r="O90" s="284">
        <f>RawCounts100All!P90/(PropCntd100!O90*O$5*O$6)*1000</f>
        <v>0</v>
      </c>
      <c r="P90" s="284">
        <f>RawCounts100All!Q90/(PropCntd100!P90*P$5*P$6)*1000</f>
        <v>0</v>
      </c>
      <c r="Q90" s="284">
        <f>RawCounts100All!R90/(PropCntd100!Q90*Q$5*Q$6)*1000</f>
        <v>0</v>
      </c>
      <c r="R90" s="284">
        <f>RawCounts100All!S90/(PropCntd100!R90*R$5*R$6)*1000</f>
        <v>0</v>
      </c>
      <c r="S90" s="284">
        <f>RawCounts100All!T90/(PropCntd100!S90*S$5*S$6)*1000</f>
        <v>0</v>
      </c>
      <c r="T90" s="284">
        <f>RawCounts100All!U90/(PropCntd100!T90*T$5*T$6)*1000</f>
        <v>0</v>
      </c>
      <c r="U90" s="284">
        <f>RawCounts100All!V90/(PropCntd100!U90*U$5*U$6)*1000</f>
        <v>0</v>
      </c>
      <c r="V90" s="284">
        <f>RawCounts100All!W90/(PropCntd100!V90*V$5*V$6)*1000</f>
        <v>0</v>
      </c>
      <c r="W90" s="284">
        <f>RawCounts100All!X90/(PropCntd100!W90*W$5*W$6)*1000</f>
        <v>0</v>
      </c>
      <c r="X90" s="284">
        <f>RawCounts100All!Y90/(PropCntd100!X90*X$5*X$6)*1000</f>
        <v>0</v>
      </c>
      <c r="Y90" s="284">
        <f>RawCounts100All!Z90/(PropCntd100!Y90*Y$5*Y$6)*1000</f>
        <v>0</v>
      </c>
      <c r="Z90" s="284">
        <f>RawCounts100All!AA90/(PropCntd100!Z90*Z$5*Z$6)*1000</f>
        <v>0</v>
      </c>
      <c r="AA90" s="284">
        <f>RawCounts100All!AB90/(PropCntd100!AA90*AA$5*AA$6)*1000</f>
        <v>0</v>
      </c>
      <c r="AB90" s="284">
        <f>RawCounts100All!AC90/(PropCntd100!AB90*AB$5*AB$6)*1000</f>
        <v>0</v>
      </c>
      <c r="AC90" s="284">
        <f>RawCounts100All!AD90/(PropCntd100!AC90*AC$5*AC$6)*1000</f>
        <v>0</v>
      </c>
      <c r="AD90" s="284">
        <f>RawCounts100All!AE90/(PropCntd100!AD90*AD$5*AD$6)*1000</f>
        <v>0</v>
      </c>
      <c r="AE90" s="284">
        <f>RawCounts100All!AF90/(PropCntd100!AE90*AE$5*AE$6)*1000</f>
        <v>0</v>
      </c>
      <c r="AF90" s="284">
        <f>RawCounts100All!AG90/(PropCntd100!AF90*AF$5*AF$6)*1000</f>
        <v>0</v>
      </c>
      <c r="AG90" s="284">
        <f>RawCounts100All!AH90/(PropCntd100!AG90*AG$5*AG$6)*1000</f>
        <v>0</v>
      </c>
      <c r="AH90" s="284">
        <f>RawCounts100All!AI90/(PropCntd100!AH90*AH$5*AH$6)*1000</f>
        <v>0</v>
      </c>
      <c r="AI90" s="284">
        <f>RawCounts100All!AJ90/(PropCntd100!AI90*AI$5*AI$6)*1000</f>
        <v>0</v>
      </c>
      <c r="AJ90" s="284">
        <f>RawCounts100All!AK90/(PropCntd100!AJ90*AJ$5*AJ$6)*1000</f>
        <v>0</v>
      </c>
      <c r="AK90" s="284">
        <f>RawCounts100All!AL90/(PropCntd100!AK90*AK$5*AK$6)*1000</f>
        <v>0</v>
      </c>
      <c r="AL90" s="284">
        <f>RawCounts100All!AM90/(PropCntd100!AL90*AL$5*AL$6)*1000</f>
        <v>0</v>
      </c>
      <c r="AM90" s="284">
        <f>RawCounts100All!AN90/(PropCntd100!AM90*AM$5*AM$6)*1000</f>
        <v>0</v>
      </c>
      <c r="AN90" s="284">
        <f>RawCounts100All!AO90/(PropCntd100!AN90*AN$5*AN$6)*1000</f>
        <v>0</v>
      </c>
      <c r="AO90" s="284">
        <f>RawCounts100All!AP90/(PropCntd100!AO90*AO$5*AO$6)*1000</f>
        <v>0</v>
      </c>
      <c r="AP90" s="284">
        <f>RawCounts100All!AQ90/(PropCntd100!AP90*AP$5*AP$6)*1000</f>
        <v>0</v>
      </c>
      <c r="AQ90" s="284">
        <f>RawCounts100All!AR90/(PropCntd100!AQ90*AQ$5*AQ$6)*1000</f>
        <v>0</v>
      </c>
      <c r="AR90" s="284">
        <f>RawCounts100All!AS90/(PropCntd100!AR90*AR$5*AR$6)*1000</f>
        <v>0</v>
      </c>
      <c r="AS90" s="284">
        <f>RawCounts100All!AT90/(PropCntd100!AS90*AS$5*AS$6)*1000</f>
        <v>0</v>
      </c>
      <c r="AT90" s="284">
        <f>RawCounts100All!AU90/(PropCntd100!AT90*AT$5*AT$6)*1000</f>
        <v>0</v>
      </c>
      <c r="AU90" s="284">
        <f>RawCounts100All!AV90/(PropCntd100!AU90*AU$5*AU$6)*1000</f>
        <v>0</v>
      </c>
      <c r="AV90" s="284">
        <f>RawCounts100All!AW90/(PropCntd100!AV90*AV$5*AV$6)*1000</f>
        <v>0</v>
      </c>
      <c r="AW90" s="284">
        <f>RawCounts100All!AX90/(PropCntd100!AW90*AW$5*AW$6)*1000</f>
        <v>461.53846153846155</v>
      </c>
      <c r="AX90" s="284">
        <f>RawCounts100All!AY90/(PropCntd100!AX90*AX$5*AX$6)*1000</f>
        <v>0</v>
      </c>
      <c r="AY90" s="284">
        <f>RawCounts100All!AZ90/(PropCntd100!AY90*AY$5*AY$6)*1000</f>
        <v>0</v>
      </c>
      <c r="AZ90" s="284">
        <f>RawCounts100All!BA90/(PropCntd100!AZ90*AZ$5*AZ$6)*1000</f>
        <v>0</v>
      </c>
      <c r="BA90" s="284">
        <f>RawCounts100All!BB90/(PropCntd100!BA90*BA$5*BA$6)*1000</f>
        <v>0</v>
      </c>
      <c r="BB90" s="284">
        <f>RawCounts100All!BC90/(PropCntd100!BB90*BB$5*BB$6)*1000</f>
        <v>0</v>
      </c>
      <c r="BC90" s="284">
        <f>RawCounts100All!BD90/(PropCntd100!BC90*BC$5*BC$6)*1000</f>
        <v>0</v>
      </c>
      <c r="BD90" s="284">
        <f>RawCounts100All!BE90/(PropCntd100!BD90*BD$5*BD$6)*1000</f>
        <v>0</v>
      </c>
      <c r="BE90" s="284">
        <f>RawCounts100All!BF90/(PropCntd100!BE90*BE$5*BE$6)*1000</f>
        <v>0</v>
      </c>
      <c r="BF90" s="284">
        <f>RawCounts100All!BG90/(PropCntd100!BF90*BF$5*BF$6)*1000</f>
        <v>0</v>
      </c>
      <c r="BG90" s="284">
        <f>RawCounts100All!BH90/(PropCntd100!BG90*BG$5*BG$6)*1000</f>
        <v>0</v>
      </c>
      <c r="BH90" s="284">
        <f>RawCounts100All!BI90/(PropCntd100!BH90*BH$5*BH$6)*1000</f>
        <v>0</v>
      </c>
      <c r="BI90" s="284">
        <f>RawCounts100All!BJ90/(PropCntd100!BI90*BI$5*BI$6)*1000</f>
        <v>0</v>
      </c>
      <c r="BJ90" s="284">
        <f>RawCounts100All!BK90/(PropCntd100!BJ90*BJ$5*BJ$6)*1000</f>
        <v>0</v>
      </c>
      <c r="BK90" s="284">
        <f>RawCounts100All!BL90/(PropCntd100!BK90*BK$5*BK$6)*1000</f>
        <v>0</v>
      </c>
      <c r="BL90" s="284">
        <f>RawCounts100All!BM90/(PropCntd100!BL90*BL$5*BL$6)*1000</f>
        <v>0</v>
      </c>
      <c r="BM90" s="284">
        <f>RawCounts100All!BN90/(PropCntd100!BM90*BM$5*BM$6)*1000</f>
        <v>0</v>
      </c>
      <c r="BN90" s="284">
        <f>RawCounts100All!BO90/(PropCntd100!BN90*BN$5*BN$6)*1000</f>
        <v>0</v>
      </c>
      <c r="BO90" s="284">
        <f>RawCounts100All!BP90/(PropCntd100!BO90*BO$5*BO$6)*1000</f>
        <v>0</v>
      </c>
      <c r="BP90" s="284">
        <f>RawCounts100All!BQ90/(PropCntd100!BP90*BP$5*BP$6)*1000</f>
        <v>0</v>
      </c>
      <c r="BQ90" s="284">
        <f>RawCounts100All!BR90/(PropCntd100!BQ90*BQ$5*BQ$6)*1000</f>
        <v>0</v>
      </c>
      <c r="BR90" s="284">
        <f>RawCounts100All!BS90/(PropCntd100!BR90*BR$5*BR$6)*1000</f>
        <v>0</v>
      </c>
      <c r="BS90" s="284">
        <f>RawCounts100All!BT90/(PropCntd100!BS90*BS$5*BS$6)*1000</f>
        <v>0</v>
      </c>
      <c r="BT90" s="129"/>
    </row>
    <row r="91" spans="1:72" ht="15" x14ac:dyDescent="0.15">
      <c r="A91" s="104" t="s">
        <v>291</v>
      </c>
      <c r="B91" s="153" t="s">
        <v>520</v>
      </c>
      <c r="C91" s="153" t="s">
        <v>228</v>
      </c>
      <c r="D91" s="155" t="s">
        <v>701</v>
      </c>
      <c r="E91" s="153" t="s">
        <v>130</v>
      </c>
      <c r="F91" s="155"/>
      <c r="G91" s="114">
        <v>0.05</v>
      </c>
      <c r="H91" s="115">
        <v>1.6</v>
      </c>
      <c r="I91" s="116">
        <f t="shared" si="3"/>
        <v>4</v>
      </c>
      <c r="J91" s="179">
        <f t="shared" si="3"/>
        <v>128</v>
      </c>
      <c r="K91" s="253"/>
      <c r="L91" s="284">
        <f>RawCounts100All!M91/(PropCntd100!L91*L$5*L$6)*1000</f>
        <v>0</v>
      </c>
      <c r="M91" s="284">
        <f>RawCounts100All!N91/(PropCntd100!M91*M$5*M$6)*1000</f>
        <v>0</v>
      </c>
      <c r="N91" s="284">
        <f>RawCounts100All!O91/(PropCntd100!N91*N$5*N$6)*1000</f>
        <v>0</v>
      </c>
      <c r="O91" s="284">
        <f>RawCounts100All!P91/(PropCntd100!O91*O$5*O$6)*1000</f>
        <v>0</v>
      </c>
      <c r="P91" s="284">
        <f>RawCounts100All!Q91/(PropCntd100!P91*P$5*P$6)*1000</f>
        <v>0</v>
      </c>
      <c r="Q91" s="284">
        <f>RawCounts100All!R91/(PropCntd100!Q91*Q$5*Q$6)*1000</f>
        <v>0</v>
      </c>
      <c r="R91" s="284">
        <f>RawCounts100All!S91/(PropCntd100!R91*R$5*R$6)*1000</f>
        <v>0</v>
      </c>
      <c r="S91" s="284">
        <f>RawCounts100All!T91/(PropCntd100!S91*S$5*S$6)*1000</f>
        <v>0</v>
      </c>
      <c r="T91" s="284">
        <f>RawCounts100All!U91/(PropCntd100!T91*T$5*T$6)*1000</f>
        <v>0</v>
      </c>
      <c r="U91" s="284">
        <f>RawCounts100All!V91/(PropCntd100!U91*U$5*U$6)*1000</f>
        <v>0</v>
      </c>
      <c r="V91" s="284">
        <f>RawCounts100All!W91/(PropCntd100!V91*V$5*V$6)*1000</f>
        <v>0</v>
      </c>
      <c r="W91" s="284">
        <f>RawCounts100All!X91/(PropCntd100!W91*W$5*W$6)*1000</f>
        <v>0</v>
      </c>
      <c r="X91" s="284">
        <f>RawCounts100All!Y91/(PropCntd100!X91*X$5*X$6)*1000</f>
        <v>0</v>
      </c>
      <c r="Y91" s="284">
        <f>RawCounts100All!Z91/(PropCntd100!Y91*Y$5*Y$6)*1000</f>
        <v>0</v>
      </c>
      <c r="Z91" s="284">
        <f>RawCounts100All!AA91/(PropCntd100!Z91*Z$5*Z$6)*1000</f>
        <v>0</v>
      </c>
      <c r="AA91" s="284">
        <f>RawCounts100All!AB91/(PropCntd100!AA91*AA$5*AA$6)*1000</f>
        <v>0</v>
      </c>
      <c r="AB91" s="284">
        <f>RawCounts100All!AC91/(PropCntd100!AB91*AB$5*AB$6)*1000</f>
        <v>0</v>
      </c>
      <c r="AC91" s="284">
        <f>RawCounts100All!AD91/(PropCntd100!AC91*AC$5*AC$6)*1000</f>
        <v>0</v>
      </c>
      <c r="AD91" s="284">
        <f>RawCounts100All!AE91/(PropCntd100!AD91*AD$5*AD$6)*1000</f>
        <v>0</v>
      </c>
      <c r="AE91" s="284">
        <f>RawCounts100All!AF91/(PropCntd100!AE91*AE$5*AE$6)*1000</f>
        <v>0</v>
      </c>
      <c r="AF91" s="284">
        <f>RawCounts100All!AG91/(PropCntd100!AF91*AF$5*AF$6)*1000</f>
        <v>0</v>
      </c>
      <c r="AG91" s="284">
        <f>RawCounts100All!AH91/(PropCntd100!AG91*AG$5*AG$6)*1000</f>
        <v>0</v>
      </c>
      <c r="AH91" s="284">
        <f>RawCounts100All!AI91/(PropCntd100!AH91*AH$5*AH$6)*1000</f>
        <v>0</v>
      </c>
      <c r="AI91" s="284">
        <f>RawCounts100All!AJ91/(PropCntd100!AI91*AI$5*AI$6)*1000</f>
        <v>0</v>
      </c>
      <c r="AJ91" s="284">
        <f>RawCounts100All!AK91/(PropCntd100!AJ91*AJ$5*AJ$6)*1000</f>
        <v>0</v>
      </c>
      <c r="AK91" s="284">
        <f>RawCounts100All!AL91/(PropCntd100!AK91*AK$5*AK$6)*1000</f>
        <v>0</v>
      </c>
      <c r="AL91" s="284">
        <f>RawCounts100All!AM91/(PropCntd100!AL91*AL$5*AL$6)*1000</f>
        <v>0</v>
      </c>
      <c r="AM91" s="284">
        <f>RawCounts100All!AN91/(PropCntd100!AM91*AM$5*AM$6)*1000</f>
        <v>0</v>
      </c>
      <c r="AN91" s="284">
        <f>RawCounts100All!AO91/(PropCntd100!AN91*AN$5*AN$6)*1000</f>
        <v>0</v>
      </c>
      <c r="AO91" s="284">
        <f>RawCounts100All!AP91/(PropCntd100!AO91*AO$5*AO$6)*1000</f>
        <v>0</v>
      </c>
      <c r="AP91" s="284">
        <f>RawCounts100All!AQ91/(PropCntd100!AP91*AP$5*AP$6)*1000</f>
        <v>717.69843308502448</v>
      </c>
      <c r="AQ91" s="284">
        <f>RawCounts100All!AR91/(PropCntd100!AQ91*AQ$5*AQ$6)*1000</f>
        <v>0</v>
      </c>
      <c r="AR91" s="284">
        <f>RawCounts100All!AS91/(PropCntd100!AR91*AR$5*AR$6)*1000</f>
        <v>0</v>
      </c>
      <c r="AS91" s="284">
        <f>RawCounts100All!AT91/(PropCntd100!AS91*AS$5*AS$6)*1000</f>
        <v>0</v>
      </c>
      <c r="AT91" s="284">
        <f>RawCounts100All!AU91/(PropCntd100!AT91*AT$5*AT$6)*1000</f>
        <v>0</v>
      </c>
      <c r="AU91" s="284">
        <f>RawCounts100All!AV91/(PropCntd100!AU91*AU$5*AU$6)*1000</f>
        <v>0</v>
      </c>
      <c r="AV91" s="284">
        <f>RawCounts100All!AW91/(PropCntd100!AV91*AV$5*AV$6)*1000</f>
        <v>0</v>
      </c>
      <c r="AW91" s="284">
        <f>RawCounts100All!AX91/(PropCntd100!AW91*AW$5*AW$6)*1000</f>
        <v>0</v>
      </c>
      <c r="AX91" s="284">
        <f>RawCounts100All!AY91/(PropCntd100!AX91*AX$5*AX$6)*1000</f>
        <v>0</v>
      </c>
      <c r="AY91" s="284">
        <f>RawCounts100All!AZ91/(PropCntd100!AY91*AY$5*AY$6)*1000</f>
        <v>0</v>
      </c>
      <c r="AZ91" s="284">
        <f>RawCounts100All!BA91/(PropCntd100!AZ91*AZ$5*AZ$6)*1000</f>
        <v>0</v>
      </c>
      <c r="BA91" s="284">
        <f>RawCounts100All!BB91/(PropCntd100!BA91*BA$5*BA$6)*1000</f>
        <v>0</v>
      </c>
      <c r="BB91" s="284">
        <f>RawCounts100All!BC91/(PropCntd100!BB91*BB$5*BB$6)*1000</f>
        <v>0</v>
      </c>
      <c r="BC91" s="284">
        <f>RawCounts100All!BD91/(PropCntd100!BC91*BC$5*BC$6)*1000</f>
        <v>0</v>
      </c>
      <c r="BD91" s="284">
        <f>RawCounts100All!BE91/(PropCntd100!BD91*BD$5*BD$6)*1000</f>
        <v>0</v>
      </c>
      <c r="BE91" s="284">
        <f>RawCounts100All!BF91/(PropCntd100!BE91*BE$5*BE$6)*1000</f>
        <v>0</v>
      </c>
      <c r="BF91" s="284">
        <f>RawCounts100All!BG91/(PropCntd100!BF91*BF$5*BF$6)*1000</f>
        <v>0</v>
      </c>
      <c r="BG91" s="284">
        <f>RawCounts100All!BH91/(PropCntd100!BG91*BG$5*BG$6)*1000</f>
        <v>0</v>
      </c>
      <c r="BH91" s="284">
        <f>RawCounts100All!BI91/(PropCntd100!BH91*BH$5*BH$6)*1000</f>
        <v>0</v>
      </c>
      <c r="BI91" s="284">
        <f>RawCounts100All!BJ91/(PropCntd100!BI91*BI$5*BI$6)*1000</f>
        <v>0</v>
      </c>
      <c r="BJ91" s="284">
        <f>RawCounts100All!BK91/(PropCntd100!BJ91*BJ$5*BJ$6)*1000</f>
        <v>0</v>
      </c>
      <c r="BK91" s="284">
        <f>RawCounts100All!BL91/(PropCntd100!BK91*BK$5*BK$6)*1000</f>
        <v>0</v>
      </c>
      <c r="BL91" s="284">
        <f>RawCounts100All!BM91/(PropCntd100!BL91*BL$5*BL$6)*1000</f>
        <v>0</v>
      </c>
      <c r="BM91" s="284">
        <f>RawCounts100All!BN91/(PropCntd100!BM91*BM$5*BM$6)*1000</f>
        <v>121.39917695473251</v>
      </c>
      <c r="BN91" s="284">
        <f>RawCounts100All!BO91/(PropCntd100!BN91*BN$5*BN$6)*1000</f>
        <v>0</v>
      </c>
      <c r="BO91" s="284">
        <f>RawCounts100All!BP91/(PropCntd100!BO91*BO$5*BO$6)*1000</f>
        <v>0</v>
      </c>
      <c r="BP91" s="284">
        <f>RawCounts100All!BQ91/(PropCntd100!BP91*BP$5*BP$6)*1000</f>
        <v>0</v>
      </c>
      <c r="BQ91" s="284">
        <f>RawCounts100All!BR91/(PropCntd100!BQ91*BQ$5*BQ$6)*1000</f>
        <v>0</v>
      </c>
      <c r="BR91" s="284">
        <f>RawCounts100All!BS91/(PropCntd100!BR91*BR$5*BR$6)*1000</f>
        <v>82.666202575704844</v>
      </c>
      <c r="BS91" s="284">
        <f>RawCounts100All!BT91/(PropCntd100!BS91*BS$5*BS$6)*1000</f>
        <v>0</v>
      </c>
      <c r="BT91" s="129"/>
    </row>
    <row r="92" spans="1:72" ht="15" x14ac:dyDescent="0.15">
      <c r="A92" s="104" t="s">
        <v>292</v>
      </c>
      <c r="B92" s="153" t="s">
        <v>520</v>
      </c>
      <c r="C92" s="153" t="s">
        <v>228</v>
      </c>
      <c r="D92" s="155" t="s">
        <v>702</v>
      </c>
      <c r="E92" s="153" t="s">
        <v>130</v>
      </c>
      <c r="F92" s="155"/>
      <c r="G92" s="114">
        <v>7.4999999999999997E-2</v>
      </c>
      <c r="H92" s="115">
        <v>1</v>
      </c>
      <c r="I92" s="116">
        <f t="shared" si="3"/>
        <v>6</v>
      </c>
      <c r="J92" s="179">
        <f t="shared" si="3"/>
        <v>80</v>
      </c>
      <c r="K92" s="253"/>
      <c r="L92" s="284">
        <f>RawCounts100All!M92/(PropCntd100!L92*L$5*L$6)*1000</f>
        <v>0</v>
      </c>
      <c r="M92" s="284">
        <f>RawCounts100All!N92/(PropCntd100!M92*M$5*M$6)*1000</f>
        <v>0</v>
      </c>
      <c r="N92" s="284">
        <f>RawCounts100All!O92/(PropCntd100!N92*N$5*N$6)*1000</f>
        <v>0</v>
      </c>
      <c r="O92" s="284">
        <f>RawCounts100All!P92/(PropCntd100!O92*O$5*O$6)*1000</f>
        <v>0</v>
      </c>
      <c r="P92" s="284">
        <f>RawCounts100All!Q92/(PropCntd100!P92*P$5*P$6)*1000</f>
        <v>0</v>
      </c>
      <c r="Q92" s="284">
        <f>RawCounts100All!R92/(PropCntd100!Q92*Q$5*Q$6)*1000</f>
        <v>0</v>
      </c>
      <c r="R92" s="284">
        <f>RawCounts100All!S92/(PropCntd100!R92*R$5*R$6)*1000</f>
        <v>0</v>
      </c>
      <c r="S92" s="284">
        <f>RawCounts100All!T92/(PropCntd100!S92*S$5*S$6)*1000</f>
        <v>0</v>
      </c>
      <c r="T92" s="284">
        <f>RawCounts100All!U92/(PropCntd100!T92*T$5*T$6)*1000</f>
        <v>0</v>
      </c>
      <c r="U92" s="284">
        <f>RawCounts100All!V92/(PropCntd100!U92*U$5*U$6)*1000</f>
        <v>0</v>
      </c>
      <c r="V92" s="284">
        <f>RawCounts100All!W92/(PropCntd100!V92*V$5*V$6)*1000</f>
        <v>0</v>
      </c>
      <c r="W92" s="284">
        <f>RawCounts100All!X92/(PropCntd100!W92*W$5*W$6)*1000</f>
        <v>0</v>
      </c>
      <c r="X92" s="284">
        <f>RawCounts100All!Y92/(PropCntd100!X92*X$5*X$6)*1000</f>
        <v>0</v>
      </c>
      <c r="Y92" s="284">
        <f>RawCounts100All!Z92/(PropCntd100!Y92*Y$5*Y$6)*1000</f>
        <v>0</v>
      </c>
      <c r="Z92" s="284">
        <f>RawCounts100All!AA92/(PropCntd100!Z92*Z$5*Z$6)*1000</f>
        <v>0</v>
      </c>
      <c r="AA92" s="284">
        <f>RawCounts100All!AB92/(PropCntd100!AA92*AA$5*AA$6)*1000</f>
        <v>0</v>
      </c>
      <c r="AB92" s="284">
        <f>RawCounts100All!AC92/(PropCntd100!AB92*AB$5*AB$6)*1000</f>
        <v>0</v>
      </c>
      <c r="AC92" s="284">
        <f>RawCounts100All!AD92/(PropCntd100!AC92*AC$5*AC$6)*1000</f>
        <v>0</v>
      </c>
      <c r="AD92" s="284">
        <f>RawCounts100All!AE92/(PropCntd100!AD92*AD$5*AD$6)*1000</f>
        <v>0</v>
      </c>
      <c r="AE92" s="284">
        <f>RawCounts100All!AF92/(PropCntd100!AE92*AE$5*AE$6)*1000</f>
        <v>0</v>
      </c>
      <c r="AF92" s="284">
        <f>RawCounts100All!AG92/(PropCntd100!AF92*AF$5*AF$6)*1000</f>
        <v>0</v>
      </c>
      <c r="AG92" s="284">
        <f>RawCounts100All!AH92/(PropCntd100!AG92*AG$5*AG$6)*1000</f>
        <v>0</v>
      </c>
      <c r="AH92" s="284">
        <f>RawCounts100All!AI92/(PropCntd100!AH92*AH$5*AH$6)*1000</f>
        <v>0</v>
      </c>
      <c r="AI92" s="284">
        <f>RawCounts100All!AJ92/(PropCntd100!AI92*AI$5*AI$6)*1000</f>
        <v>0</v>
      </c>
      <c r="AJ92" s="284">
        <f>RawCounts100All!AK92/(PropCntd100!AJ92*AJ$5*AJ$6)*1000</f>
        <v>0</v>
      </c>
      <c r="AK92" s="284">
        <f>RawCounts100All!AL92/(PropCntd100!AK92*AK$5*AK$6)*1000</f>
        <v>0</v>
      </c>
      <c r="AL92" s="284">
        <f>RawCounts100All!AM92/(PropCntd100!AL92*AL$5*AL$6)*1000</f>
        <v>0</v>
      </c>
      <c r="AM92" s="284">
        <f>RawCounts100All!AN92/(PropCntd100!AM92*AM$5*AM$6)*1000</f>
        <v>0</v>
      </c>
      <c r="AN92" s="284">
        <f>RawCounts100All!AO92/(PropCntd100!AN92*AN$5*AN$6)*1000</f>
        <v>0</v>
      </c>
      <c r="AO92" s="284">
        <f>RawCounts100All!AP92/(PropCntd100!AO92*AO$5*AO$6)*1000</f>
        <v>0</v>
      </c>
      <c r="AP92" s="284">
        <f>RawCounts100All!AQ92/(PropCntd100!AP92*AP$5*AP$6)*1000</f>
        <v>0</v>
      </c>
      <c r="AQ92" s="284">
        <f>RawCounts100All!AR92/(PropCntd100!AQ92*AQ$5*AQ$6)*1000</f>
        <v>230.49645390070921</v>
      </c>
      <c r="AR92" s="284">
        <f>RawCounts100All!AS92/(PropCntd100!AR92*AR$5*AR$6)*1000</f>
        <v>0</v>
      </c>
      <c r="AS92" s="284">
        <f>RawCounts100All!AT92/(PropCntd100!AS92*AS$5*AS$6)*1000</f>
        <v>0</v>
      </c>
      <c r="AT92" s="284">
        <f>RawCounts100All!AU92/(PropCntd100!AT92*AT$5*AT$6)*1000</f>
        <v>0</v>
      </c>
      <c r="AU92" s="284">
        <f>RawCounts100All!AV92/(PropCntd100!AU92*AU$5*AU$6)*1000</f>
        <v>352.00000000000006</v>
      </c>
      <c r="AV92" s="284">
        <f>RawCounts100All!AW92/(PropCntd100!AV92*AV$5*AV$6)*1000</f>
        <v>0</v>
      </c>
      <c r="AW92" s="284">
        <f>RawCounts100All!AX92/(PropCntd100!AW92*AW$5*AW$6)*1000</f>
        <v>0</v>
      </c>
      <c r="AX92" s="284">
        <f>RawCounts100All!AY92/(PropCntd100!AX92*AX$5*AX$6)*1000</f>
        <v>0</v>
      </c>
      <c r="AY92" s="284">
        <f>RawCounts100All!AZ92/(PropCntd100!AY92*AY$5*AY$6)*1000</f>
        <v>1223.7037037037037</v>
      </c>
      <c r="AZ92" s="284">
        <f>RawCounts100All!BA92/(PropCntd100!AZ92*AZ$5*AZ$6)*1000</f>
        <v>0</v>
      </c>
      <c r="BA92" s="284">
        <f>RawCounts100All!BB92/(PropCntd100!BA92*BA$5*BA$6)*1000</f>
        <v>0</v>
      </c>
      <c r="BB92" s="284">
        <f>RawCounts100All!BC92/(PropCntd100!BB92*BB$5*BB$6)*1000</f>
        <v>0</v>
      </c>
      <c r="BC92" s="284">
        <f>RawCounts100All!BD92/(PropCntd100!BC92*BC$5*BC$6)*1000</f>
        <v>0</v>
      </c>
      <c r="BD92" s="284">
        <f>RawCounts100All!BE92/(PropCntd100!BD92*BD$5*BD$6)*1000</f>
        <v>0</v>
      </c>
      <c r="BE92" s="284">
        <f>RawCounts100All!BF92/(PropCntd100!BE92*BE$5*BE$6)*1000</f>
        <v>0</v>
      </c>
      <c r="BF92" s="284">
        <f>RawCounts100All!BG92/(PropCntd100!BF92*BF$5*BF$6)*1000</f>
        <v>0</v>
      </c>
      <c r="BG92" s="284">
        <f>RawCounts100All!BH92/(PropCntd100!BG92*BG$5*BG$6)*1000</f>
        <v>0</v>
      </c>
      <c r="BH92" s="284">
        <f>RawCounts100All!BI92/(PropCntd100!BH92*BH$5*BH$6)*1000</f>
        <v>0</v>
      </c>
      <c r="BI92" s="284">
        <f>RawCounts100All!BJ92/(PropCntd100!BI92*BI$5*BI$6)*1000</f>
        <v>0</v>
      </c>
      <c r="BJ92" s="284">
        <f>RawCounts100All!BK92/(PropCntd100!BJ92*BJ$5*BJ$6)*1000</f>
        <v>0</v>
      </c>
      <c r="BK92" s="284">
        <f>RawCounts100All!BL92/(PropCntd100!BK92*BK$5*BK$6)*1000</f>
        <v>0</v>
      </c>
      <c r="BL92" s="284">
        <f>RawCounts100All!BM92/(PropCntd100!BL92*BL$5*BL$6)*1000</f>
        <v>0</v>
      </c>
      <c r="BM92" s="284">
        <f>RawCounts100All!BN92/(PropCntd100!BM92*BM$5*BM$6)*1000</f>
        <v>0</v>
      </c>
      <c r="BN92" s="284">
        <f>RawCounts100All!BO92/(PropCntd100!BN92*BN$5*BN$6)*1000</f>
        <v>0</v>
      </c>
      <c r="BO92" s="284">
        <f>RawCounts100All!BP92/(PropCntd100!BO92*BO$5*BO$6)*1000</f>
        <v>0</v>
      </c>
      <c r="BP92" s="284">
        <f>RawCounts100All!BQ92/(PropCntd100!BP92*BP$5*BP$6)*1000</f>
        <v>0</v>
      </c>
      <c r="BQ92" s="284">
        <f>RawCounts100All!BR92/(PropCntd100!BQ92*BQ$5*BQ$6)*1000</f>
        <v>0</v>
      </c>
      <c r="BR92" s="284">
        <f>RawCounts100All!BS92/(PropCntd100!BR92*BR$5*BR$6)*1000</f>
        <v>0</v>
      </c>
      <c r="BS92" s="284">
        <f>RawCounts100All!BT92/(PropCntd100!BS92*BS$5*BS$6)*1000</f>
        <v>0</v>
      </c>
      <c r="BT92" s="129"/>
    </row>
    <row r="93" spans="1:72" ht="15" x14ac:dyDescent="0.15">
      <c r="A93" s="104" t="s">
        <v>293</v>
      </c>
      <c r="B93" s="153" t="s">
        <v>520</v>
      </c>
      <c r="C93" s="153" t="s">
        <v>228</v>
      </c>
      <c r="D93" s="153" t="s">
        <v>703</v>
      </c>
      <c r="E93" s="153" t="s">
        <v>130</v>
      </c>
      <c r="F93" s="153"/>
      <c r="G93" s="105">
        <v>0.1</v>
      </c>
      <c r="H93" s="106">
        <v>0.5</v>
      </c>
      <c r="I93" s="107">
        <f t="shared" si="3"/>
        <v>8</v>
      </c>
      <c r="J93" s="176">
        <f t="shared" si="3"/>
        <v>40</v>
      </c>
      <c r="K93" s="248"/>
      <c r="L93" s="284">
        <f>RawCounts100All!M93/(PropCntd100!L93*L$5*L$6)*1000</f>
        <v>0</v>
      </c>
      <c r="M93" s="284">
        <f>RawCounts100All!N93/(PropCntd100!M93*M$5*M$6)*1000</f>
        <v>0</v>
      </c>
      <c r="N93" s="284">
        <f>RawCounts100All!O93/(PropCntd100!N93*N$5*N$6)*1000</f>
        <v>0</v>
      </c>
      <c r="O93" s="284">
        <f>RawCounts100All!P93/(PropCntd100!O93*O$5*O$6)*1000</f>
        <v>0</v>
      </c>
      <c r="P93" s="284">
        <f>RawCounts100All!Q93/(PropCntd100!P93*P$5*P$6)*1000</f>
        <v>0</v>
      </c>
      <c r="Q93" s="284">
        <f>RawCounts100All!R93/(PropCntd100!Q93*Q$5*Q$6)*1000</f>
        <v>0</v>
      </c>
      <c r="R93" s="284">
        <f>RawCounts100All!S93/(PropCntd100!R93*R$5*R$6)*1000</f>
        <v>0</v>
      </c>
      <c r="S93" s="284">
        <f>RawCounts100All!T93/(PropCntd100!S93*S$5*S$6)*1000</f>
        <v>0</v>
      </c>
      <c r="T93" s="284">
        <f>RawCounts100All!U93/(PropCntd100!T93*T$5*T$6)*1000</f>
        <v>0</v>
      </c>
      <c r="U93" s="284">
        <f>RawCounts100All!V93/(PropCntd100!U93*U$5*U$6)*1000</f>
        <v>0</v>
      </c>
      <c r="V93" s="284">
        <f>RawCounts100All!W93/(PropCntd100!V93*V$5*V$6)*1000</f>
        <v>0</v>
      </c>
      <c r="W93" s="284">
        <f>RawCounts100All!X93/(PropCntd100!W93*W$5*W$6)*1000</f>
        <v>0</v>
      </c>
      <c r="X93" s="284">
        <f>RawCounts100All!Y93/(PropCntd100!X93*X$5*X$6)*1000</f>
        <v>0</v>
      </c>
      <c r="Y93" s="284">
        <f>RawCounts100All!Z93/(PropCntd100!Y93*Y$5*Y$6)*1000</f>
        <v>0</v>
      </c>
      <c r="Z93" s="284">
        <f>RawCounts100All!AA93/(PropCntd100!Z93*Z$5*Z$6)*1000</f>
        <v>0</v>
      </c>
      <c r="AA93" s="284">
        <f>RawCounts100All!AB93/(PropCntd100!AA93*AA$5*AA$6)*1000</f>
        <v>0</v>
      </c>
      <c r="AB93" s="284">
        <f>RawCounts100All!AC93/(PropCntd100!AB93*AB$5*AB$6)*1000</f>
        <v>0</v>
      </c>
      <c r="AC93" s="284">
        <f>RawCounts100All!AD93/(PropCntd100!AC93*AC$5*AC$6)*1000</f>
        <v>0</v>
      </c>
      <c r="AD93" s="284">
        <f>RawCounts100All!AE93/(PropCntd100!AD93*AD$5*AD$6)*1000</f>
        <v>0</v>
      </c>
      <c r="AE93" s="284">
        <f>RawCounts100All!AF93/(PropCntd100!AE93*AE$5*AE$6)*1000</f>
        <v>0</v>
      </c>
      <c r="AF93" s="284">
        <f>RawCounts100All!AG93/(PropCntd100!AF93*AF$5*AF$6)*1000</f>
        <v>0</v>
      </c>
      <c r="AG93" s="284">
        <f>RawCounts100All!AH93/(PropCntd100!AG93*AG$5*AG$6)*1000</f>
        <v>0</v>
      </c>
      <c r="AH93" s="284">
        <f>RawCounts100All!AI93/(PropCntd100!AH93*AH$5*AH$6)*1000</f>
        <v>0</v>
      </c>
      <c r="AI93" s="284">
        <f>RawCounts100All!AJ93/(PropCntd100!AI93*AI$5*AI$6)*1000</f>
        <v>0</v>
      </c>
      <c r="AJ93" s="284">
        <f>RawCounts100All!AK93/(PropCntd100!AJ93*AJ$5*AJ$6)*1000</f>
        <v>0</v>
      </c>
      <c r="AK93" s="284">
        <f>RawCounts100All!AL93/(PropCntd100!AK93*AK$5*AK$6)*1000</f>
        <v>0</v>
      </c>
      <c r="AL93" s="284">
        <f>RawCounts100All!AM93/(PropCntd100!AL93*AL$5*AL$6)*1000</f>
        <v>0</v>
      </c>
      <c r="AM93" s="284">
        <f>RawCounts100All!AN93/(PropCntd100!AM93*AM$5*AM$6)*1000</f>
        <v>0</v>
      </c>
      <c r="AN93" s="284">
        <f>RawCounts100All!AO93/(PropCntd100!AN93*AN$5*AN$6)*1000</f>
        <v>0</v>
      </c>
      <c r="AO93" s="284">
        <f>RawCounts100All!AP93/(PropCntd100!AO93*AO$5*AO$6)*1000</f>
        <v>0</v>
      </c>
      <c r="AP93" s="284">
        <f>RawCounts100All!AQ93/(PropCntd100!AP93*AP$5*AP$6)*1000</f>
        <v>0</v>
      </c>
      <c r="AQ93" s="284">
        <f>RawCounts100All!AR93/(PropCntd100!AQ93*AQ$5*AQ$6)*1000</f>
        <v>0</v>
      </c>
      <c r="AR93" s="284">
        <f>RawCounts100All!AS93/(PropCntd100!AR93*AR$5*AR$6)*1000</f>
        <v>0</v>
      </c>
      <c r="AS93" s="284">
        <f>RawCounts100All!AT93/(PropCntd100!AS93*AS$5*AS$6)*1000</f>
        <v>0</v>
      </c>
      <c r="AT93" s="284">
        <f>RawCounts100All!AU93/(PropCntd100!AT93*AT$5*AT$6)*1000</f>
        <v>0</v>
      </c>
      <c r="AU93" s="284">
        <f>RawCounts100All!AV93/(PropCntd100!AU93*AU$5*AU$6)*1000</f>
        <v>0</v>
      </c>
      <c r="AV93" s="284">
        <f>RawCounts100All!AW93/(PropCntd100!AV93*AV$5*AV$6)*1000</f>
        <v>0</v>
      </c>
      <c r="AW93" s="284">
        <f>RawCounts100All!AX93/(PropCntd100!AW93*AW$5*AW$6)*1000</f>
        <v>0</v>
      </c>
      <c r="AX93" s="284">
        <f>RawCounts100All!AY93/(PropCntd100!AX93*AX$5*AX$6)*1000</f>
        <v>0</v>
      </c>
      <c r="AY93" s="284">
        <f>RawCounts100All!AZ93/(PropCntd100!AY93*AY$5*AY$6)*1000</f>
        <v>0</v>
      </c>
      <c r="AZ93" s="284">
        <f>RawCounts100All!BA93/(PropCntd100!AZ93*AZ$5*AZ$6)*1000</f>
        <v>0</v>
      </c>
      <c r="BA93" s="284">
        <f>RawCounts100All!BB93/(PropCntd100!BA93*BA$5*BA$6)*1000</f>
        <v>0</v>
      </c>
      <c r="BB93" s="284">
        <f>RawCounts100All!BC93/(PropCntd100!BB93*BB$5*BB$6)*1000</f>
        <v>0</v>
      </c>
      <c r="BC93" s="284">
        <f>RawCounts100All!BD93/(PropCntd100!BC93*BC$5*BC$6)*1000</f>
        <v>0</v>
      </c>
      <c r="BD93" s="284">
        <f>RawCounts100All!BE93/(PropCntd100!BD93*BD$5*BD$6)*1000</f>
        <v>0</v>
      </c>
      <c r="BE93" s="284">
        <f>RawCounts100All!BF93/(PropCntd100!BE93*BE$5*BE$6)*1000</f>
        <v>0</v>
      </c>
      <c r="BF93" s="284">
        <f>RawCounts100All!BG93/(PropCntd100!BF93*BF$5*BF$6)*1000</f>
        <v>0</v>
      </c>
      <c r="BG93" s="284">
        <f>RawCounts100All!BH93/(PropCntd100!BG93*BG$5*BG$6)*1000</f>
        <v>0</v>
      </c>
      <c r="BH93" s="284">
        <f>RawCounts100All!BI93/(PropCntd100!BH93*BH$5*BH$6)*1000</f>
        <v>0</v>
      </c>
      <c r="BI93" s="284">
        <f>RawCounts100All!BJ93/(PropCntd100!BI93*BI$5*BI$6)*1000</f>
        <v>0</v>
      </c>
      <c r="BJ93" s="284">
        <f>RawCounts100All!BK93/(PropCntd100!BJ93*BJ$5*BJ$6)*1000</f>
        <v>305.97874791960055</v>
      </c>
      <c r="BK93" s="284">
        <f>RawCounts100All!BL93/(PropCntd100!BK93*BK$5*BK$6)*1000</f>
        <v>0</v>
      </c>
      <c r="BL93" s="284">
        <f>RawCounts100All!BM93/(PropCntd100!BL93*BL$5*BL$6)*1000</f>
        <v>0</v>
      </c>
      <c r="BM93" s="284">
        <f>RawCounts100All!BN93/(PropCntd100!BM93*BM$5*BM$6)*1000</f>
        <v>0</v>
      </c>
      <c r="BN93" s="284">
        <f>RawCounts100All!BO93/(PropCntd100!BN93*BN$5*BN$6)*1000</f>
        <v>0</v>
      </c>
      <c r="BO93" s="284">
        <f>RawCounts100All!BP93/(PropCntd100!BO93*BO$5*BO$6)*1000</f>
        <v>0</v>
      </c>
      <c r="BP93" s="284">
        <f>RawCounts100All!BQ93/(PropCntd100!BP93*BP$5*BP$6)*1000</f>
        <v>0</v>
      </c>
      <c r="BQ93" s="284">
        <f>RawCounts100All!BR93/(PropCntd100!BQ93*BQ$5*BQ$6)*1000</f>
        <v>0</v>
      </c>
      <c r="BR93" s="284">
        <f>RawCounts100All!BS93/(PropCntd100!BR93*BR$5*BR$6)*1000</f>
        <v>0</v>
      </c>
      <c r="BS93" s="284">
        <f>RawCounts100All!BT93/(PropCntd100!BS93*BS$5*BS$6)*1000</f>
        <v>0</v>
      </c>
      <c r="BT93" s="129"/>
    </row>
    <row r="94" spans="1:72" ht="15" x14ac:dyDescent="0.15">
      <c r="A94" s="104" t="s">
        <v>294</v>
      </c>
      <c r="B94" s="153" t="s">
        <v>520</v>
      </c>
      <c r="C94" s="153" t="s">
        <v>228</v>
      </c>
      <c r="D94" s="153" t="s">
        <v>704</v>
      </c>
      <c r="E94" s="153" t="s">
        <v>130</v>
      </c>
      <c r="F94" s="153"/>
      <c r="G94" s="105">
        <v>0.1</v>
      </c>
      <c r="H94" s="106">
        <v>0.9</v>
      </c>
      <c r="I94" s="107">
        <f t="shared" si="3"/>
        <v>8</v>
      </c>
      <c r="J94" s="176">
        <f t="shared" si="3"/>
        <v>72</v>
      </c>
      <c r="K94" s="248"/>
      <c r="L94" s="284">
        <f>RawCounts100All!M94/(PropCntd100!L94*L$5*L$6)*1000</f>
        <v>0</v>
      </c>
      <c r="M94" s="284">
        <f>RawCounts100All!N94/(PropCntd100!M94*M$5*M$6)*1000</f>
        <v>0</v>
      </c>
      <c r="N94" s="284">
        <f>RawCounts100All!O94/(PropCntd100!N94*N$5*N$6)*1000</f>
        <v>0</v>
      </c>
      <c r="O94" s="284">
        <f>RawCounts100All!P94/(PropCntd100!O94*O$5*O$6)*1000</f>
        <v>0</v>
      </c>
      <c r="P94" s="284">
        <f>RawCounts100All!Q94/(PropCntd100!P94*P$5*P$6)*1000</f>
        <v>0</v>
      </c>
      <c r="Q94" s="284">
        <f>RawCounts100All!R94/(PropCntd100!Q94*Q$5*Q$6)*1000</f>
        <v>0</v>
      </c>
      <c r="R94" s="284">
        <f>RawCounts100All!S94/(PropCntd100!R94*R$5*R$6)*1000</f>
        <v>0</v>
      </c>
      <c r="S94" s="284">
        <f>RawCounts100All!T94/(PropCntd100!S94*S$5*S$6)*1000</f>
        <v>0</v>
      </c>
      <c r="T94" s="284">
        <f>RawCounts100All!U94/(PropCntd100!T94*T$5*T$6)*1000</f>
        <v>0</v>
      </c>
      <c r="U94" s="284">
        <f>RawCounts100All!V94/(PropCntd100!U94*U$5*U$6)*1000</f>
        <v>0</v>
      </c>
      <c r="V94" s="284">
        <f>RawCounts100All!W94/(PropCntd100!V94*V$5*V$6)*1000</f>
        <v>0</v>
      </c>
      <c r="W94" s="284">
        <f>RawCounts100All!X94/(PropCntd100!W94*W$5*W$6)*1000</f>
        <v>0</v>
      </c>
      <c r="X94" s="284">
        <f>RawCounts100All!Y94/(PropCntd100!X94*X$5*X$6)*1000</f>
        <v>0</v>
      </c>
      <c r="Y94" s="284">
        <f>RawCounts100All!Z94/(PropCntd100!Y94*Y$5*Y$6)*1000</f>
        <v>0</v>
      </c>
      <c r="Z94" s="284">
        <f>RawCounts100All!AA94/(PropCntd100!Z94*Z$5*Z$6)*1000</f>
        <v>0</v>
      </c>
      <c r="AA94" s="284">
        <f>RawCounts100All!AB94/(PropCntd100!AA94*AA$5*AA$6)*1000</f>
        <v>0</v>
      </c>
      <c r="AB94" s="284">
        <f>RawCounts100All!AC94/(PropCntd100!AB94*AB$5*AB$6)*1000</f>
        <v>0</v>
      </c>
      <c r="AC94" s="284">
        <f>RawCounts100All!AD94/(PropCntd100!AC94*AC$5*AC$6)*1000</f>
        <v>0</v>
      </c>
      <c r="AD94" s="284">
        <f>RawCounts100All!AE94/(PropCntd100!AD94*AD$5*AD$6)*1000</f>
        <v>0</v>
      </c>
      <c r="AE94" s="284">
        <f>RawCounts100All!AF94/(PropCntd100!AE94*AE$5*AE$6)*1000</f>
        <v>0</v>
      </c>
      <c r="AF94" s="284">
        <f>RawCounts100All!AG94/(PropCntd100!AF94*AF$5*AF$6)*1000</f>
        <v>0</v>
      </c>
      <c r="AG94" s="284">
        <f>RawCounts100All!AH94/(PropCntd100!AG94*AG$5*AG$6)*1000</f>
        <v>0</v>
      </c>
      <c r="AH94" s="284">
        <f>RawCounts100All!AI94/(PropCntd100!AH94*AH$5*AH$6)*1000</f>
        <v>0</v>
      </c>
      <c r="AI94" s="284">
        <f>RawCounts100All!AJ94/(PropCntd100!AI94*AI$5*AI$6)*1000</f>
        <v>0</v>
      </c>
      <c r="AJ94" s="284">
        <f>RawCounts100All!AK94/(PropCntd100!AJ94*AJ$5*AJ$6)*1000</f>
        <v>0</v>
      </c>
      <c r="AK94" s="284">
        <f>RawCounts100All!AL94/(PropCntd100!AK94*AK$5*AK$6)*1000</f>
        <v>0</v>
      </c>
      <c r="AL94" s="284">
        <f>RawCounts100All!AM94/(PropCntd100!AL94*AL$5*AL$6)*1000</f>
        <v>0</v>
      </c>
      <c r="AM94" s="284">
        <f>RawCounts100All!AN94/(PropCntd100!AM94*AM$5*AM$6)*1000</f>
        <v>0</v>
      </c>
      <c r="AN94" s="284">
        <f>RawCounts100All!AO94/(PropCntd100!AN94*AN$5*AN$6)*1000</f>
        <v>0</v>
      </c>
      <c r="AO94" s="284">
        <f>RawCounts100All!AP94/(PropCntd100!AO94*AO$5*AO$6)*1000</f>
        <v>0</v>
      </c>
      <c r="AP94" s="284">
        <f>RawCounts100All!AQ94/(PropCntd100!AP94*AP$5*AP$6)*1000</f>
        <v>0</v>
      </c>
      <c r="AQ94" s="284">
        <f>RawCounts100All!AR94/(PropCntd100!AQ94*AQ$5*AQ$6)*1000</f>
        <v>0</v>
      </c>
      <c r="AR94" s="284">
        <f>RawCounts100All!AS94/(PropCntd100!AR94*AR$5*AR$6)*1000</f>
        <v>0</v>
      </c>
      <c r="AS94" s="284">
        <f>RawCounts100All!AT94/(PropCntd100!AS94*AS$5*AS$6)*1000</f>
        <v>0</v>
      </c>
      <c r="AT94" s="284">
        <f>RawCounts100All!AU94/(PropCntd100!AT94*AT$5*AT$6)*1000</f>
        <v>0</v>
      </c>
      <c r="AU94" s="284">
        <f>RawCounts100All!AV94/(PropCntd100!AU94*AU$5*AU$6)*1000</f>
        <v>0</v>
      </c>
      <c r="AV94" s="284">
        <f>RawCounts100All!AW94/(PropCntd100!AV94*AV$5*AV$6)*1000</f>
        <v>0</v>
      </c>
      <c r="AW94" s="284">
        <f>RawCounts100All!AX94/(PropCntd100!AW94*AW$5*AW$6)*1000</f>
        <v>41.95804195804196</v>
      </c>
      <c r="AX94" s="284">
        <f>RawCounts100All!AY94/(PropCntd100!AX94*AX$5*AX$6)*1000</f>
        <v>0</v>
      </c>
      <c r="AY94" s="284">
        <f>RawCounts100All!AZ94/(PropCntd100!AY94*AY$5*AY$6)*1000</f>
        <v>0</v>
      </c>
      <c r="AZ94" s="284">
        <f>RawCounts100All!BA94/(PropCntd100!AZ94*AZ$5*AZ$6)*1000</f>
        <v>792.60651629072686</v>
      </c>
      <c r="BA94" s="284">
        <f>RawCounts100All!BB94/(PropCntd100!BA94*BA$5*BA$6)*1000</f>
        <v>0</v>
      </c>
      <c r="BB94" s="284">
        <f>RawCounts100All!BC94/(PropCntd100!BB94*BB$5*BB$6)*1000</f>
        <v>0</v>
      </c>
      <c r="BC94" s="284">
        <f>RawCounts100All!BD94/(PropCntd100!BC94*BC$5*BC$6)*1000</f>
        <v>0</v>
      </c>
      <c r="BD94" s="284">
        <f>RawCounts100All!BE94/(PropCntd100!BD94*BD$5*BD$6)*1000</f>
        <v>0</v>
      </c>
      <c r="BE94" s="284">
        <f>RawCounts100All!BF94/(PropCntd100!BE94*BE$5*BE$6)*1000</f>
        <v>0</v>
      </c>
      <c r="BF94" s="284">
        <f>RawCounts100All!BG94/(PropCntd100!BF94*BF$5*BF$6)*1000</f>
        <v>0</v>
      </c>
      <c r="BG94" s="284">
        <f>RawCounts100All!BH94/(PropCntd100!BG94*BG$5*BG$6)*1000</f>
        <v>0</v>
      </c>
      <c r="BH94" s="284">
        <f>RawCounts100All!BI94/(PropCntd100!BH94*BH$5*BH$6)*1000</f>
        <v>0</v>
      </c>
      <c r="BI94" s="284">
        <f>RawCounts100All!BJ94/(PropCntd100!BI94*BI$5*BI$6)*1000</f>
        <v>0</v>
      </c>
      <c r="BJ94" s="284">
        <f>RawCounts100All!BK94/(PropCntd100!BJ94*BJ$5*BJ$6)*1000</f>
        <v>0</v>
      </c>
      <c r="BK94" s="284">
        <f>RawCounts100All!BL94/(PropCntd100!BK94*BK$5*BK$6)*1000</f>
        <v>0</v>
      </c>
      <c r="BL94" s="284">
        <f>RawCounts100All!BM94/(PropCntd100!BL94*BL$5*BL$6)*1000</f>
        <v>0</v>
      </c>
      <c r="BM94" s="284">
        <f>RawCounts100All!BN94/(PropCntd100!BM94*BM$5*BM$6)*1000</f>
        <v>0</v>
      </c>
      <c r="BN94" s="284">
        <f>RawCounts100All!BO94/(PropCntd100!BN94*BN$5*BN$6)*1000</f>
        <v>136.36363636363637</v>
      </c>
      <c r="BO94" s="284">
        <f>RawCounts100All!BP94/(PropCntd100!BO94*BO$5*BO$6)*1000</f>
        <v>0</v>
      </c>
      <c r="BP94" s="284">
        <f>RawCounts100All!BQ94/(PropCntd100!BP94*BP$5*BP$6)*1000</f>
        <v>0</v>
      </c>
      <c r="BQ94" s="284">
        <f>RawCounts100All!BR94/(PropCntd100!BQ94*BQ$5*BQ$6)*1000</f>
        <v>0</v>
      </c>
      <c r="BR94" s="284">
        <f>RawCounts100All!BS94/(PropCntd100!BR94*BR$5*BR$6)*1000</f>
        <v>0</v>
      </c>
      <c r="BS94" s="284">
        <f>RawCounts100All!BT94/(PropCntd100!BS94*BS$5*BS$6)*1000</f>
        <v>0</v>
      </c>
      <c r="BT94" s="129"/>
    </row>
    <row r="95" spans="1:72" ht="15" x14ac:dyDescent="0.15">
      <c r="A95" s="104" t="s">
        <v>295</v>
      </c>
      <c r="B95" s="153" t="s">
        <v>520</v>
      </c>
      <c r="C95" s="153" t="s">
        <v>228</v>
      </c>
      <c r="D95" s="153" t="s">
        <v>705</v>
      </c>
      <c r="E95" s="153" t="s">
        <v>130</v>
      </c>
      <c r="F95" s="153"/>
      <c r="G95" s="105">
        <v>0.1</v>
      </c>
      <c r="H95" s="106">
        <v>2.1</v>
      </c>
      <c r="I95" s="107">
        <f t="shared" si="3"/>
        <v>8</v>
      </c>
      <c r="J95" s="176">
        <f t="shared" si="3"/>
        <v>168</v>
      </c>
      <c r="K95" s="248"/>
      <c r="L95" s="284">
        <f>RawCounts100All!M95/(PropCntd100!L95*L$5*L$6)*1000</f>
        <v>499.72360420121606</v>
      </c>
      <c r="M95" s="284">
        <f>RawCounts100All!N95/(PropCntd100!M95*M$5*M$6)*1000</f>
        <v>0</v>
      </c>
      <c r="N95" s="284">
        <f>RawCounts100All!O95/(PropCntd100!N95*N$5*N$6)*1000</f>
        <v>0</v>
      </c>
      <c r="O95" s="284">
        <f>RawCounts100All!P95/(PropCntd100!O95*O$5*O$6)*1000</f>
        <v>0</v>
      </c>
      <c r="P95" s="284">
        <f>RawCounts100All!Q95/(PropCntd100!P95*P$5*P$6)*1000</f>
        <v>0</v>
      </c>
      <c r="Q95" s="284">
        <f>RawCounts100All!R95/(PropCntd100!Q95*Q$5*Q$6)*1000</f>
        <v>0</v>
      </c>
      <c r="R95" s="284">
        <f>RawCounts100All!S95/(PropCntd100!R95*R$5*R$6)*1000</f>
        <v>0</v>
      </c>
      <c r="S95" s="284">
        <f>RawCounts100All!T95/(PropCntd100!S95*S$5*S$6)*1000</f>
        <v>0</v>
      </c>
      <c r="T95" s="284">
        <f>RawCounts100All!U95/(PropCntd100!T95*T$5*T$6)*1000</f>
        <v>0</v>
      </c>
      <c r="U95" s="284">
        <f>RawCounts100All!V95/(PropCntd100!U95*U$5*U$6)*1000</f>
        <v>0</v>
      </c>
      <c r="V95" s="284">
        <f>RawCounts100All!W95/(PropCntd100!V95*V$5*V$6)*1000</f>
        <v>0</v>
      </c>
      <c r="W95" s="284">
        <f>RawCounts100All!X95/(PropCntd100!W95*W$5*W$6)*1000</f>
        <v>0</v>
      </c>
      <c r="X95" s="284">
        <f>RawCounts100All!Y95/(PropCntd100!X95*X$5*X$6)*1000</f>
        <v>0</v>
      </c>
      <c r="Y95" s="284">
        <f>RawCounts100All!Z95/(PropCntd100!Y95*Y$5*Y$6)*1000</f>
        <v>0</v>
      </c>
      <c r="Z95" s="284">
        <f>RawCounts100All!AA95/(PropCntd100!Z95*Z$5*Z$6)*1000</f>
        <v>0</v>
      </c>
      <c r="AA95" s="284">
        <f>RawCounts100All!AB95/(PropCntd100!AA95*AA$5*AA$6)*1000</f>
        <v>0</v>
      </c>
      <c r="AB95" s="284">
        <f>RawCounts100All!AC95/(PropCntd100!AB95*AB$5*AB$6)*1000</f>
        <v>0</v>
      </c>
      <c r="AC95" s="284">
        <f>RawCounts100All!AD95/(PropCntd100!AC95*AC$5*AC$6)*1000</f>
        <v>0</v>
      </c>
      <c r="AD95" s="284">
        <f>RawCounts100All!AE95/(PropCntd100!AD95*AD$5*AD$6)*1000</f>
        <v>0</v>
      </c>
      <c r="AE95" s="284">
        <f>RawCounts100All!AF95/(PropCntd100!AE95*AE$5*AE$6)*1000</f>
        <v>0</v>
      </c>
      <c r="AF95" s="284">
        <f>RawCounts100All!AG95/(PropCntd100!AF95*AF$5*AF$6)*1000</f>
        <v>0</v>
      </c>
      <c r="AG95" s="284">
        <f>RawCounts100All!AH95/(PropCntd100!AG95*AG$5*AG$6)*1000</f>
        <v>0</v>
      </c>
      <c r="AH95" s="284">
        <f>RawCounts100All!AI95/(PropCntd100!AH95*AH$5*AH$6)*1000</f>
        <v>0</v>
      </c>
      <c r="AI95" s="284">
        <f>RawCounts100All!AJ95/(PropCntd100!AI95*AI$5*AI$6)*1000</f>
        <v>0</v>
      </c>
      <c r="AJ95" s="284">
        <f>RawCounts100All!AK95/(PropCntd100!AJ95*AJ$5*AJ$6)*1000</f>
        <v>0</v>
      </c>
      <c r="AK95" s="284">
        <f>RawCounts100All!AL95/(PropCntd100!AK95*AK$5*AK$6)*1000</f>
        <v>0</v>
      </c>
      <c r="AL95" s="284">
        <f>RawCounts100All!AM95/(PropCntd100!AL95*AL$5*AL$6)*1000</f>
        <v>0</v>
      </c>
      <c r="AM95" s="284">
        <f>RawCounts100All!AN95/(PropCntd100!AM95*AM$5*AM$6)*1000</f>
        <v>0</v>
      </c>
      <c r="AN95" s="284">
        <f>RawCounts100All!AO95/(PropCntd100!AN95*AN$5*AN$6)*1000</f>
        <v>0</v>
      </c>
      <c r="AO95" s="284">
        <f>RawCounts100All!AP95/(PropCntd100!AO95*AO$5*AO$6)*1000</f>
        <v>0</v>
      </c>
      <c r="AP95" s="284">
        <f>RawCounts100All!AQ95/(PropCntd100!AP95*AP$5*AP$6)*1000</f>
        <v>0</v>
      </c>
      <c r="AQ95" s="284">
        <f>RawCounts100All!AR95/(PropCntd100!AQ95*AQ$5*AQ$6)*1000</f>
        <v>0</v>
      </c>
      <c r="AR95" s="284">
        <f>RawCounts100All!AS95/(PropCntd100!AR95*AR$5*AR$6)*1000</f>
        <v>0</v>
      </c>
      <c r="AS95" s="284">
        <f>RawCounts100All!AT95/(PropCntd100!AS95*AS$5*AS$6)*1000</f>
        <v>0</v>
      </c>
      <c r="AT95" s="284">
        <f>RawCounts100All!AU95/(PropCntd100!AT95*AT$5*AT$6)*1000</f>
        <v>0</v>
      </c>
      <c r="AU95" s="284">
        <f>RawCounts100All!AV95/(PropCntd100!AU95*AU$5*AU$6)*1000</f>
        <v>0</v>
      </c>
      <c r="AV95" s="284">
        <f>RawCounts100All!AW95/(PropCntd100!AV95*AV$5*AV$6)*1000</f>
        <v>0</v>
      </c>
      <c r="AW95" s="284">
        <f>RawCounts100All!AX95/(PropCntd100!AW95*AW$5*AW$6)*1000</f>
        <v>0</v>
      </c>
      <c r="AX95" s="284">
        <f>RawCounts100All!AY95/(PropCntd100!AX95*AX$5*AX$6)*1000</f>
        <v>0</v>
      </c>
      <c r="AY95" s="284">
        <f>RawCounts100All!AZ95/(PropCntd100!AY95*AY$5*AY$6)*1000</f>
        <v>0</v>
      </c>
      <c r="AZ95" s="284">
        <f>RawCounts100All!BA95/(PropCntd100!AZ95*AZ$5*AZ$6)*1000</f>
        <v>0</v>
      </c>
      <c r="BA95" s="284">
        <f>RawCounts100All!BB95/(PropCntd100!BA95*BA$5*BA$6)*1000</f>
        <v>0</v>
      </c>
      <c r="BB95" s="284">
        <f>RawCounts100All!BC95/(PropCntd100!BB95*BB$5*BB$6)*1000</f>
        <v>0</v>
      </c>
      <c r="BC95" s="284">
        <f>RawCounts100All!BD95/(PropCntd100!BC95*BC$5*BC$6)*1000</f>
        <v>0</v>
      </c>
      <c r="BD95" s="284">
        <f>RawCounts100All!BE95/(PropCntd100!BD95*BD$5*BD$6)*1000</f>
        <v>0</v>
      </c>
      <c r="BE95" s="284">
        <f>RawCounts100All!BF95/(PropCntd100!BE95*BE$5*BE$6)*1000</f>
        <v>0</v>
      </c>
      <c r="BF95" s="284">
        <f>RawCounts100All!BG95/(PropCntd100!BF95*BF$5*BF$6)*1000</f>
        <v>0</v>
      </c>
      <c r="BG95" s="284">
        <f>RawCounts100All!BH95/(PropCntd100!BG95*BG$5*BG$6)*1000</f>
        <v>0</v>
      </c>
      <c r="BH95" s="284">
        <f>RawCounts100All!BI95/(PropCntd100!BH95*BH$5*BH$6)*1000</f>
        <v>0</v>
      </c>
      <c r="BI95" s="284">
        <f>RawCounts100All!BJ95/(PropCntd100!BI95*BI$5*BI$6)*1000</f>
        <v>0</v>
      </c>
      <c r="BJ95" s="284">
        <f>RawCounts100All!BK95/(PropCntd100!BJ95*BJ$5*BJ$6)*1000</f>
        <v>0</v>
      </c>
      <c r="BK95" s="284">
        <f>RawCounts100All!BL95/(PropCntd100!BK95*BK$5*BK$6)*1000</f>
        <v>3720.7547169811319</v>
      </c>
      <c r="BL95" s="284">
        <f>RawCounts100All!BM95/(PropCntd100!BL95*BL$5*BL$6)*1000</f>
        <v>0</v>
      </c>
      <c r="BM95" s="284">
        <f>RawCounts100All!BN95/(PropCntd100!BM95*BM$5*BM$6)*1000</f>
        <v>606.99588477366262</v>
      </c>
      <c r="BN95" s="284">
        <f>RawCounts100All!BO95/(PropCntd100!BN95*BN$5*BN$6)*1000</f>
        <v>0</v>
      </c>
      <c r="BO95" s="284">
        <f>RawCounts100All!BP95/(PropCntd100!BO95*BO$5*BO$6)*1000</f>
        <v>72.131147540983605</v>
      </c>
      <c r="BP95" s="284">
        <f>RawCounts100All!BQ95/(PropCntd100!BP95*BP$5*BP$6)*1000</f>
        <v>0</v>
      </c>
      <c r="BQ95" s="284">
        <f>RawCounts100All!BR95/(PropCntd100!BQ95*BQ$5*BQ$6)*1000</f>
        <v>0</v>
      </c>
      <c r="BR95" s="284">
        <f>RawCounts100All!BS95/(PropCntd100!BR95*BR$5*BR$6)*1000</f>
        <v>0</v>
      </c>
      <c r="BS95" s="284">
        <f>RawCounts100All!BT95/(PropCntd100!BS95*BS$5*BS$6)*1000</f>
        <v>0</v>
      </c>
      <c r="BT95" s="129"/>
    </row>
    <row r="96" spans="1:72" ht="15" x14ac:dyDescent="0.15">
      <c r="A96" s="117" t="s">
        <v>298</v>
      </c>
      <c r="B96" s="156" t="s">
        <v>521</v>
      </c>
      <c r="C96" s="156" t="s">
        <v>236</v>
      </c>
      <c r="D96" s="156" t="s">
        <v>708</v>
      </c>
      <c r="E96" s="153" t="s">
        <v>130</v>
      </c>
      <c r="F96" s="156"/>
      <c r="G96" s="118">
        <v>0.4</v>
      </c>
      <c r="H96" s="119">
        <v>0.4</v>
      </c>
      <c r="I96" s="120">
        <f t="shared" ref="I96:J98" si="4">G96*80</f>
        <v>32</v>
      </c>
      <c r="J96" s="180">
        <f t="shared" si="4"/>
        <v>32</v>
      </c>
      <c r="K96" s="254"/>
      <c r="L96" s="284">
        <f>RawCounts100All!M96/(PropCntd100!L96*L$5*L$6)*1000</f>
        <v>0</v>
      </c>
      <c r="M96" s="284">
        <f>RawCounts100All!N96/(PropCntd100!M96*M$5*M$6)*1000</f>
        <v>0</v>
      </c>
      <c r="N96" s="284">
        <f>RawCounts100All!O96/(PropCntd100!N96*N$5*N$6)*1000</f>
        <v>43.703703703703702</v>
      </c>
      <c r="O96" s="284">
        <f>RawCounts100All!P96/(PropCntd100!O96*O$5*O$6)*1000</f>
        <v>0</v>
      </c>
      <c r="P96" s="284">
        <f>RawCounts100All!Q96/(PropCntd100!P96*P$5*P$6)*1000</f>
        <v>0</v>
      </c>
      <c r="Q96" s="284">
        <f>RawCounts100All!R96/(PropCntd100!Q96*Q$5*Q$6)*1000</f>
        <v>0</v>
      </c>
      <c r="R96" s="284">
        <f>RawCounts100All!S96/(PropCntd100!R96*R$5*R$6)*1000</f>
        <v>0</v>
      </c>
      <c r="S96" s="284">
        <f>RawCounts100All!T96/(PropCntd100!S96*S$5*S$6)*1000</f>
        <v>0</v>
      </c>
      <c r="T96" s="284">
        <f>RawCounts100All!U96/(PropCntd100!T96*T$5*T$6)*1000</f>
        <v>0</v>
      </c>
      <c r="U96" s="284">
        <f>RawCounts100All!V96/(PropCntd100!U96*U$5*U$6)*1000</f>
        <v>0</v>
      </c>
      <c r="V96" s="284">
        <f>RawCounts100All!W96/(PropCntd100!V96*V$5*V$6)*1000</f>
        <v>0</v>
      </c>
      <c r="W96" s="284">
        <f>RawCounts100All!X96/(PropCntd100!W96*W$5*W$6)*1000</f>
        <v>0</v>
      </c>
      <c r="X96" s="284">
        <f>RawCounts100All!Y96/(PropCntd100!X96*X$5*X$6)*1000</f>
        <v>0</v>
      </c>
      <c r="Y96" s="284">
        <f>RawCounts100All!Z96/(PropCntd100!Y96*Y$5*Y$6)*1000</f>
        <v>0</v>
      </c>
      <c r="Z96" s="284">
        <f>RawCounts100All!AA96/(PropCntd100!Z96*Z$5*Z$6)*1000</f>
        <v>0</v>
      </c>
      <c r="AA96" s="284">
        <f>RawCounts100All!AB96/(PropCntd100!AA96*AA$5*AA$6)*1000</f>
        <v>0</v>
      </c>
      <c r="AB96" s="284">
        <f>RawCounts100All!AC96/(PropCntd100!AB96*AB$5*AB$6)*1000</f>
        <v>0</v>
      </c>
      <c r="AC96" s="284">
        <f>RawCounts100All!AD96/(PropCntd100!AC96*AC$5*AC$6)*1000</f>
        <v>0</v>
      </c>
      <c r="AD96" s="284">
        <f>RawCounts100All!AE96/(PropCntd100!AD96*AD$5*AD$6)*1000</f>
        <v>0</v>
      </c>
      <c r="AE96" s="284">
        <f>RawCounts100All!AF96/(PropCntd100!AE96*AE$5*AE$6)*1000</f>
        <v>0</v>
      </c>
      <c r="AF96" s="284">
        <f>RawCounts100All!AG96/(PropCntd100!AF96*AF$5*AF$6)*1000</f>
        <v>0</v>
      </c>
      <c r="AG96" s="284">
        <f>RawCounts100All!AH96/(PropCntd100!AG96*AG$5*AG$6)*1000</f>
        <v>0</v>
      </c>
      <c r="AH96" s="284">
        <f>RawCounts100All!AI96/(PropCntd100!AH96*AH$5*AH$6)*1000</f>
        <v>0</v>
      </c>
      <c r="AI96" s="284">
        <f>RawCounts100All!AJ96/(PropCntd100!AI96*AI$5*AI$6)*1000</f>
        <v>0</v>
      </c>
      <c r="AJ96" s="284">
        <f>RawCounts100All!AK96/(PropCntd100!AJ96*AJ$5*AJ$6)*1000</f>
        <v>0</v>
      </c>
      <c r="AK96" s="284">
        <f>RawCounts100All!AL96/(PropCntd100!AK96*AK$5*AK$6)*1000</f>
        <v>0</v>
      </c>
      <c r="AL96" s="284">
        <f>RawCounts100All!AM96/(PropCntd100!AL96*AL$5*AL$6)*1000</f>
        <v>0</v>
      </c>
      <c r="AM96" s="284">
        <f>RawCounts100All!AN96/(PropCntd100!AM96*AM$5*AM$6)*1000</f>
        <v>0</v>
      </c>
      <c r="AN96" s="284">
        <f>RawCounts100All!AO96/(PropCntd100!AN96*AN$5*AN$6)*1000</f>
        <v>0</v>
      </c>
      <c r="AO96" s="284">
        <f>RawCounts100All!AP96/(PropCntd100!AO96*AO$5*AO$6)*1000</f>
        <v>0</v>
      </c>
      <c r="AP96" s="284">
        <f>RawCounts100All!AQ96/(PropCntd100!AP96*AP$5*AP$6)*1000</f>
        <v>0</v>
      </c>
      <c r="AQ96" s="284">
        <f>RawCounts100All!AR96/(PropCntd100!AQ96*AQ$5*AQ$6)*1000</f>
        <v>0</v>
      </c>
      <c r="AR96" s="284">
        <f>RawCounts100All!AS96/(PropCntd100!AR96*AR$5*AR$6)*1000</f>
        <v>0</v>
      </c>
      <c r="AS96" s="284">
        <f>RawCounts100All!AT96/(PropCntd100!AS96*AS$5*AS$6)*1000</f>
        <v>0</v>
      </c>
      <c r="AT96" s="284">
        <f>RawCounts100All!AU96/(PropCntd100!AT96*AT$5*AT$6)*1000</f>
        <v>0</v>
      </c>
      <c r="AU96" s="284">
        <f>RawCounts100All!AV96/(PropCntd100!AU96*AU$5*AU$6)*1000</f>
        <v>0</v>
      </c>
      <c r="AV96" s="284">
        <f>RawCounts100All!AW96/(PropCntd100!AV96*AV$5*AV$6)*1000</f>
        <v>0</v>
      </c>
      <c r="AW96" s="284">
        <f>RawCounts100All!AX96/(PropCntd100!AW96*AW$5*AW$6)*1000</f>
        <v>0</v>
      </c>
      <c r="AX96" s="284">
        <f>RawCounts100All!AY96/(PropCntd100!AX96*AX$5*AX$6)*1000</f>
        <v>0</v>
      </c>
      <c r="AY96" s="284">
        <f>RawCounts100All!AZ96/(PropCntd100!AY96*AY$5*AY$6)*1000</f>
        <v>0</v>
      </c>
      <c r="AZ96" s="284">
        <f>RawCounts100All!BA96/(PropCntd100!AZ96*AZ$5*AZ$6)*1000</f>
        <v>0</v>
      </c>
      <c r="BA96" s="284">
        <f>RawCounts100All!BB96/(PropCntd100!BA96*BA$5*BA$6)*1000</f>
        <v>0</v>
      </c>
      <c r="BB96" s="284">
        <f>RawCounts100All!BC96/(PropCntd100!BB96*BB$5*BB$6)*1000</f>
        <v>0</v>
      </c>
      <c r="BC96" s="284">
        <f>RawCounts100All!BD96/(PropCntd100!BC96*BC$5*BC$6)*1000</f>
        <v>0</v>
      </c>
      <c r="BD96" s="284">
        <f>RawCounts100All!BE96/(PropCntd100!BD96*BD$5*BD$6)*1000</f>
        <v>0</v>
      </c>
      <c r="BE96" s="284">
        <f>RawCounts100All!BF96/(PropCntd100!BE96*BE$5*BE$6)*1000</f>
        <v>0</v>
      </c>
      <c r="BF96" s="284">
        <f>RawCounts100All!BG96/(PropCntd100!BF96*BF$5*BF$6)*1000</f>
        <v>0</v>
      </c>
      <c r="BG96" s="284">
        <f>RawCounts100All!BH96/(PropCntd100!BG96*BG$5*BG$6)*1000</f>
        <v>0</v>
      </c>
      <c r="BH96" s="284">
        <f>RawCounts100All!BI96/(PropCntd100!BH96*BH$5*BH$6)*1000</f>
        <v>0</v>
      </c>
      <c r="BI96" s="284">
        <f>RawCounts100All!BJ96/(PropCntd100!BI96*BI$5*BI$6)*1000</f>
        <v>0</v>
      </c>
      <c r="BJ96" s="284">
        <f>RawCounts100All!BK96/(PropCntd100!BJ96*BJ$5*BJ$6)*1000</f>
        <v>0</v>
      </c>
      <c r="BK96" s="284">
        <f>RawCounts100All!BL96/(PropCntd100!BK96*BK$5*BK$6)*1000</f>
        <v>0</v>
      </c>
      <c r="BL96" s="284">
        <f>RawCounts100All!BM96/(PropCntd100!BL96*BL$5*BL$6)*1000</f>
        <v>0</v>
      </c>
      <c r="BM96" s="284">
        <f>RawCounts100All!BN96/(PropCntd100!BM96*BM$5*BM$6)*1000</f>
        <v>0</v>
      </c>
      <c r="BN96" s="284">
        <f>RawCounts100All!BO96/(PropCntd100!BN96*BN$5*BN$6)*1000</f>
        <v>0</v>
      </c>
      <c r="BO96" s="284">
        <f>RawCounts100All!BP96/(PropCntd100!BO96*BO$5*BO$6)*1000</f>
        <v>0</v>
      </c>
      <c r="BP96" s="284">
        <f>RawCounts100All!BQ96/(PropCntd100!BP96*BP$5*BP$6)*1000</f>
        <v>0</v>
      </c>
      <c r="BQ96" s="284">
        <f>RawCounts100All!BR96/(PropCntd100!BQ96*BQ$5*BQ$6)*1000</f>
        <v>0</v>
      </c>
      <c r="BR96" s="284">
        <f>RawCounts100All!BS96/(PropCntd100!BR96*BR$5*BR$6)*1000</f>
        <v>0</v>
      </c>
      <c r="BS96" s="284">
        <f>RawCounts100All!BT96/(PropCntd100!BS96*BS$5*BS$6)*1000</f>
        <v>0</v>
      </c>
      <c r="BT96" s="129"/>
    </row>
    <row r="97" spans="1:72" ht="15" x14ac:dyDescent="0.15">
      <c r="A97" s="117" t="s">
        <v>299</v>
      </c>
      <c r="B97" s="156" t="s">
        <v>521</v>
      </c>
      <c r="C97" s="156" t="s">
        <v>236</v>
      </c>
      <c r="D97" s="156" t="s">
        <v>709</v>
      </c>
      <c r="E97" s="153" t="s">
        <v>130</v>
      </c>
      <c r="F97" s="156"/>
      <c r="G97" s="118">
        <v>0.5</v>
      </c>
      <c r="H97" s="119">
        <v>0.5</v>
      </c>
      <c r="I97" s="120">
        <f t="shared" si="4"/>
        <v>40</v>
      </c>
      <c r="J97" s="180">
        <f t="shared" si="4"/>
        <v>40</v>
      </c>
      <c r="K97" s="254"/>
      <c r="L97" s="284">
        <f>RawCounts100All!M97/(PropCntd100!L97*L$5*L$6)*1000</f>
        <v>0</v>
      </c>
      <c r="M97" s="284">
        <f>RawCounts100All!N97/(PropCntd100!M97*M$5*M$6)*1000</f>
        <v>0</v>
      </c>
      <c r="N97" s="284">
        <f>RawCounts100All!O97/(PropCntd100!N97*N$5*N$6)*1000</f>
        <v>0</v>
      </c>
      <c r="O97" s="284">
        <f>RawCounts100All!P97/(PropCntd100!O97*O$5*O$6)*1000</f>
        <v>0</v>
      </c>
      <c r="P97" s="284">
        <f>RawCounts100All!Q97/(PropCntd100!P97*P$5*P$6)*1000</f>
        <v>0</v>
      </c>
      <c r="Q97" s="284">
        <f>RawCounts100All!R97/(PropCntd100!Q97*Q$5*Q$6)*1000</f>
        <v>0</v>
      </c>
      <c r="R97" s="284">
        <f>RawCounts100All!S97/(PropCntd100!R97*R$5*R$6)*1000</f>
        <v>0</v>
      </c>
      <c r="S97" s="284">
        <f>RawCounts100All!T97/(PropCntd100!S97*S$5*S$6)*1000</f>
        <v>87.407407407407405</v>
      </c>
      <c r="T97" s="284">
        <f>RawCounts100All!U97/(PropCntd100!T97*T$5*T$6)*1000</f>
        <v>0</v>
      </c>
      <c r="U97" s="284">
        <f>RawCounts100All!V97/(PropCntd100!U97*U$5*U$6)*1000</f>
        <v>0</v>
      </c>
      <c r="V97" s="284">
        <f>RawCounts100All!W97/(PropCntd100!V97*V$5*V$6)*1000</f>
        <v>0</v>
      </c>
      <c r="W97" s="284">
        <f>RawCounts100All!X97/(PropCntd100!W97*W$5*W$6)*1000</f>
        <v>0</v>
      </c>
      <c r="X97" s="284">
        <f>RawCounts100All!Y97/(PropCntd100!X97*X$5*X$6)*1000</f>
        <v>0</v>
      </c>
      <c r="Y97" s="284">
        <f>RawCounts100All!Z97/(PropCntd100!Y97*Y$5*Y$6)*1000</f>
        <v>0</v>
      </c>
      <c r="Z97" s="284">
        <f>RawCounts100All!AA97/(PropCntd100!Z97*Z$5*Z$6)*1000</f>
        <v>0</v>
      </c>
      <c r="AA97" s="284">
        <f>RawCounts100All!AB97/(PropCntd100!AA97*AA$5*AA$6)*1000</f>
        <v>0</v>
      </c>
      <c r="AB97" s="284">
        <f>RawCounts100All!AC97/(PropCntd100!AB97*AB$5*AB$6)*1000</f>
        <v>0</v>
      </c>
      <c r="AC97" s="284">
        <f>RawCounts100All!AD97/(PropCntd100!AC97*AC$5*AC$6)*1000</f>
        <v>0</v>
      </c>
      <c r="AD97" s="284">
        <f>RawCounts100All!AE97/(PropCntd100!AD97*AD$5*AD$6)*1000</f>
        <v>0</v>
      </c>
      <c r="AE97" s="284">
        <f>RawCounts100All!AF97/(PropCntd100!AE97*AE$5*AE$6)*1000</f>
        <v>0</v>
      </c>
      <c r="AF97" s="284">
        <f>RawCounts100All!AG97/(PropCntd100!AF97*AF$5*AF$6)*1000</f>
        <v>0</v>
      </c>
      <c r="AG97" s="284">
        <f>RawCounts100All!AH97/(PropCntd100!AG97*AG$5*AG$6)*1000</f>
        <v>523.63636363636363</v>
      </c>
      <c r="AH97" s="284">
        <f>RawCounts100All!AI97/(PropCntd100!AH97*AH$5*AH$6)*1000</f>
        <v>0</v>
      </c>
      <c r="AI97" s="284">
        <f>RawCounts100All!AJ97/(PropCntd100!AI97*AI$5*AI$6)*1000</f>
        <v>0</v>
      </c>
      <c r="AJ97" s="284">
        <f>RawCounts100All!AK97/(PropCntd100!AJ97*AJ$5*AJ$6)*1000</f>
        <v>0</v>
      </c>
      <c r="AK97" s="284">
        <f>RawCounts100All!AL97/(PropCntd100!AK97*AK$5*AK$6)*1000</f>
        <v>0</v>
      </c>
      <c r="AL97" s="284">
        <f>RawCounts100All!AM97/(PropCntd100!AL97*AL$5*AL$6)*1000</f>
        <v>0</v>
      </c>
      <c r="AM97" s="284">
        <f>RawCounts100All!AN97/(PropCntd100!AM97*AM$5*AM$6)*1000</f>
        <v>0</v>
      </c>
      <c r="AN97" s="284">
        <f>RawCounts100All!AO97/(PropCntd100!AN97*AN$5*AN$6)*1000</f>
        <v>0</v>
      </c>
      <c r="AO97" s="284">
        <f>RawCounts100All!AP97/(PropCntd100!AO97*AO$5*AO$6)*1000</f>
        <v>0</v>
      </c>
      <c r="AP97" s="284">
        <f>RawCounts100All!AQ97/(PropCntd100!AP97*AP$5*AP$6)*1000</f>
        <v>0</v>
      </c>
      <c r="AQ97" s="284">
        <f>RawCounts100All!AR97/(PropCntd100!AQ97*AQ$5*AQ$6)*1000</f>
        <v>0</v>
      </c>
      <c r="AR97" s="284">
        <f>RawCounts100All!AS97/(PropCntd100!AR97*AR$5*AR$6)*1000</f>
        <v>0</v>
      </c>
      <c r="AS97" s="284">
        <f>RawCounts100All!AT97/(PropCntd100!AS97*AS$5*AS$6)*1000</f>
        <v>0</v>
      </c>
      <c r="AT97" s="284">
        <f>RawCounts100All!AU97/(PropCntd100!AT97*AT$5*AT$6)*1000</f>
        <v>0</v>
      </c>
      <c r="AU97" s="284">
        <f>RawCounts100All!AV97/(PropCntd100!AU97*AU$5*AU$6)*1000</f>
        <v>0</v>
      </c>
      <c r="AV97" s="284">
        <f>RawCounts100All!AW97/(PropCntd100!AV97*AV$5*AV$6)*1000</f>
        <v>0</v>
      </c>
      <c r="AW97" s="284">
        <f>RawCounts100All!AX97/(PropCntd100!AW97*AW$5*AW$6)*1000</f>
        <v>0</v>
      </c>
      <c r="AX97" s="284">
        <f>RawCounts100All!AY97/(PropCntd100!AX97*AX$5*AX$6)*1000</f>
        <v>0</v>
      </c>
      <c r="AY97" s="284">
        <f>RawCounts100All!AZ97/(PropCntd100!AY97*AY$5*AY$6)*1000</f>
        <v>0</v>
      </c>
      <c r="AZ97" s="284">
        <f>RawCounts100All!BA97/(PropCntd100!AZ97*AZ$5*AZ$6)*1000</f>
        <v>0</v>
      </c>
      <c r="BA97" s="284">
        <f>RawCounts100All!BB97/(PropCntd100!BA97*BA$5*BA$6)*1000</f>
        <v>0</v>
      </c>
      <c r="BB97" s="284">
        <f>RawCounts100All!BC97/(PropCntd100!BB97*BB$5*BB$6)*1000</f>
        <v>0</v>
      </c>
      <c r="BC97" s="284">
        <f>RawCounts100All!BD97/(PropCntd100!BC97*BC$5*BC$6)*1000</f>
        <v>0</v>
      </c>
      <c r="BD97" s="284">
        <f>RawCounts100All!BE97/(PropCntd100!BD97*BD$5*BD$6)*1000</f>
        <v>0</v>
      </c>
      <c r="BE97" s="284">
        <f>RawCounts100All!BF97/(PropCntd100!BE97*BE$5*BE$6)*1000</f>
        <v>0</v>
      </c>
      <c r="BF97" s="284">
        <f>RawCounts100All!BG97/(PropCntd100!BF97*BF$5*BF$6)*1000</f>
        <v>44.166666666666657</v>
      </c>
      <c r="BG97" s="284">
        <f>RawCounts100All!BH97/(PropCntd100!BG97*BG$5*BG$6)*1000</f>
        <v>0</v>
      </c>
      <c r="BH97" s="284">
        <f>RawCounts100All!BI97/(PropCntd100!BH97*BH$5*BH$6)*1000</f>
        <v>0</v>
      </c>
      <c r="BI97" s="284">
        <f>RawCounts100All!BJ97/(PropCntd100!BI97*BI$5*BI$6)*1000</f>
        <v>0</v>
      </c>
      <c r="BJ97" s="284">
        <f>RawCounts100All!BK97/(PropCntd100!BJ97*BJ$5*BJ$6)*1000</f>
        <v>0</v>
      </c>
      <c r="BK97" s="284">
        <f>RawCounts100All!BL97/(PropCntd100!BK97*BK$5*BK$6)*1000</f>
        <v>0</v>
      </c>
      <c r="BL97" s="284">
        <f>RawCounts100All!BM97/(PropCntd100!BL97*BL$5*BL$6)*1000</f>
        <v>0</v>
      </c>
      <c r="BM97" s="284">
        <f>RawCounts100All!BN97/(PropCntd100!BM97*BM$5*BM$6)*1000</f>
        <v>0</v>
      </c>
      <c r="BN97" s="284">
        <f>RawCounts100All!BO97/(PropCntd100!BN97*BN$5*BN$6)*1000</f>
        <v>0</v>
      </c>
      <c r="BO97" s="284">
        <f>RawCounts100All!BP97/(PropCntd100!BO97*BO$5*BO$6)*1000</f>
        <v>0</v>
      </c>
      <c r="BP97" s="284">
        <f>RawCounts100All!BQ97/(PropCntd100!BP97*BP$5*BP$6)*1000</f>
        <v>0</v>
      </c>
      <c r="BQ97" s="284">
        <f>RawCounts100All!BR97/(PropCntd100!BQ97*BQ$5*BQ$6)*1000</f>
        <v>4377.3584905660364</v>
      </c>
      <c r="BR97" s="284">
        <f>RawCounts100All!BS97/(PropCntd100!BR97*BR$5*BR$6)*1000</f>
        <v>0</v>
      </c>
      <c r="BS97" s="284">
        <f>RawCounts100All!BT97/(PropCntd100!BS97*BS$5*BS$6)*1000</f>
        <v>0</v>
      </c>
      <c r="BT97" s="129"/>
    </row>
    <row r="98" spans="1:72" ht="15" x14ac:dyDescent="0.15">
      <c r="A98" s="117" t="s">
        <v>300</v>
      </c>
      <c r="B98" s="156" t="s">
        <v>521</v>
      </c>
      <c r="C98" s="156" t="s">
        <v>236</v>
      </c>
      <c r="D98" s="156" t="s">
        <v>710</v>
      </c>
      <c r="E98" s="153" t="s">
        <v>130</v>
      </c>
      <c r="F98" s="156"/>
      <c r="G98" s="118">
        <v>0.6</v>
      </c>
      <c r="H98" s="119">
        <v>0.6</v>
      </c>
      <c r="I98" s="120">
        <f t="shared" si="4"/>
        <v>48</v>
      </c>
      <c r="J98" s="180">
        <f t="shared" si="4"/>
        <v>48</v>
      </c>
      <c r="K98" s="254"/>
      <c r="L98" s="284">
        <f>RawCounts100All!M98/(PropCntd100!L98*L$5*L$6)*1000</f>
        <v>0</v>
      </c>
      <c r="M98" s="284">
        <f>RawCounts100All!N98/(PropCntd100!M98*M$5*M$6)*1000</f>
        <v>0</v>
      </c>
      <c r="N98" s="284">
        <f>RawCounts100All!O98/(PropCntd100!N98*N$5*N$6)*1000</f>
        <v>0</v>
      </c>
      <c r="O98" s="284">
        <f>RawCounts100All!P98/(PropCntd100!O98*O$5*O$6)*1000</f>
        <v>0</v>
      </c>
      <c r="P98" s="284">
        <f>RawCounts100All!Q98/(PropCntd100!P98*P$5*P$6)*1000</f>
        <v>0</v>
      </c>
      <c r="Q98" s="284">
        <f>RawCounts100All!R98/(PropCntd100!Q98*Q$5*Q$6)*1000</f>
        <v>0</v>
      </c>
      <c r="R98" s="284">
        <f>RawCounts100All!S98/(PropCntd100!R98*R$5*R$6)*1000</f>
        <v>0</v>
      </c>
      <c r="S98" s="284">
        <f>RawCounts100All!T98/(PropCntd100!S98*S$5*S$6)*1000</f>
        <v>0</v>
      </c>
      <c r="T98" s="284">
        <f>RawCounts100All!U98/(PropCntd100!T98*T$5*T$6)*1000</f>
        <v>0</v>
      </c>
      <c r="U98" s="284">
        <f>RawCounts100All!V98/(PropCntd100!U98*U$5*U$6)*1000</f>
        <v>0</v>
      </c>
      <c r="V98" s="284">
        <f>RawCounts100All!W98/(PropCntd100!V98*V$5*V$6)*1000</f>
        <v>0</v>
      </c>
      <c r="W98" s="284">
        <f>RawCounts100All!X98/(PropCntd100!W98*W$5*W$6)*1000</f>
        <v>0</v>
      </c>
      <c r="X98" s="284">
        <f>RawCounts100All!Y98/(PropCntd100!X98*X$5*X$6)*1000</f>
        <v>0</v>
      </c>
      <c r="Y98" s="284">
        <f>RawCounts100All!Z98/(PropCntd100!Y98*Y$5*Y$6)*1000</f>
        <v>0</v>
      </c>
      <c r="Z98" s="284">
        <f>RawCounts100All!AA98/(PropCntd100!Z98*Z$5*Z$6)*1000</f>
        <v>0</v>
      </c>
      <c r="AA98" s="284">
        <f>RawCounts100All!AB98/(PropCntd100!AA98*AA$5*AA$6)*1000</f>
        <v>0</v>
      </c>
      <c r="AB98" s="284">
        <f>RawCounts100All!AC98/(PropCntd100!AB98*AB$5*AB$6)*1000</f>
        <v>0</v>
      </c>
      <c r="AC98" s="284">
        <f>RawCounts100All!AD98/(PropCntd100!AC98*AC$5*AC$6)*1000</f>
        <v>0</v>
      </c>
      <c r="AD98" s="284">
        <f>RawCounts100All!AE98/(PropCntd100!AD98*AD$5*AD$6)*1000</f>
        <v>0</v>
      </c>
      <c r="AE98" s="284">
        <f>RawCounts100All!AF98/(PropCntd100!AE98*AE$5*AE$6)*1000</f>
        <v>0</v>
      </c>
      <c r="AF98" s="284">
        <f>RawCounts100All!AG98/(PropCntd100!AF98*AF$5*AF$6)*1000</f>
        <v>0</v>
      </c>
      <c r="AG98" s="284">
        <f>RawCounts100All!AH98/(PropCntd100!AG98*AG$5*AG$6)*1000</f>
        <v>0</v>
      </c>
      <c r="AH98" s="284">
        <f>RawCounts100All!AI98/(PropCntd100!AH98*AH$5*AH$6)*1000</f>
        <v>0</v>
      </c>
      <c r="AI98" s="284">
        <f>RawCounts100All!AJ98/(PropCntd100!AI98*AI$5*AI$6)*1000</f>
        <v>0</v>
      </c>
      <c r="AJ98" s="284">
        <f>RawCounts100All!AK98/(PropCntd100!AJ98*AJ$5*AJ$6)*1000</f>
        <v>0</v>
      </c>
      <c r="AK98" s="284">
        <f>RawCounts100All!AL98/(PropCntd100!AK98*AK$5*AK$6)*1000</f>
        <v>0</v>
      </c>
      <c r="AL98" s="284">
        <f>RawCounts100All!AM98/(PropCntd100!AL98*AL$5*AL$6)*1000</f>
        <v>0</v>
      </c>
      <c r="AM98" s="284">
        <f>RawCounts100All!AN98/(PropCntd100!AM98*AM$5*AM$6)*1000</f>
        <v>0</v>
      </c>
      <c r="AN98" s="284">
        <f>RawCounts100All!AO98/(PropCntd100!AN98*AN$5*AN$6)*1000</f>
        <v>0</v>
      </c>
      <c r="AO98" s="284">
        <f>RawCounts100All!AP98/(PropCntd100!AO98*AO$5*AO$6)*1000</f>
        <v>0</v>
      </c>
      <c r="AP98" s="284">
        <f>RawCounts100All!AQ98/(PropCntd100!AP98*AP$5*AP$6)*1000</f>
        <v>0</v>
      </c>
      <c r="AQ98" s="284">
        <f>RawCounts100All!AR98/(PropCntd100!AQ98*AQ$5*AQ$6)*1000</f>
        <v>0</v>
      </c>
      <c r="AR98" s="284">
        <f>RawCounts100All!AS98/(PropCntd100!AR98*AR$5*AR$6)*1000</f>
        <v>0</v>
      </c>
      <c r="AS98" s="284">
        <f>RawCounts100All!AT98/(PropCntd100!AS98*AS$5*AS$6)*1000</f>
        <v>0</v>
      </c>
      <c r="AT98" s="284">
        <f>RawCounts100All!AU98/(PropCntd100!AT98*AT$5*AT$6)*1000</f>
        <v>0</v>
      </c>
      <c r="AU98" s="284">
        <f>RawCounts100All!AV98/(PropCntd100!AU98*AU$5*AU$6)*1000</f>
        <v>0</v>
      </c>
      <c r="AV98" s="284">
        <f>RawCounts100All!AW98/(PropCntd100!AV98*AV$5*AV$6)*1000</f>
        <v>0</v>
      </c>
      <c r="AW98" s="284">
        <f>RawCounts100All!AX98/(PropCntd100!AW98*AW$5*AW$6)*1000</f>
        <v>0</v>
      </c>
      <c r="AX98" s="284">
        <f>RawCounts100All!AY98/(PropCntd100!AX98*AX$5*AX$6)*1000</f>
        <v>0</v>
      </c>
      <c r="AY98" s="284">
        <f>RawCounts100All!AZ98/(PropCntd100!AY98*AY$5*AY$6)*1000</f>
        <v>0</v>
      </c>
      <c r="AZ98" s="284">
        <f>RawCounts100All!BA98/(PropCntd100!AZ98*AZ$5*AZ$6)*1000</f>
        <v>0</v>
      </c>
      <c r="BA98" s="284">
        <f>RawCounts100All!BB98/(PropCntd100!BA98*BA$5*BA$6)*1000</f>
        <v>0</v>
      </c>
      <c r="BB98" s="284">
        <f>RawCounts100All!BC98/(PropCntd100!BB98*BB$5*BB$6)*1000</f>
        <v>0</v>
      </c>
      <c r="BC98" s="284">
        <f>RawCounts100All!BD98/(PropCntd100!BC98*BC$5*BC$6)*1000</f>
        <v>264.4628099173554</v>
      </c>
      <c r="BD98" s="284">
        <f>RawCounts100All!BE98/(PropCntd100!BD98*BD$5*BD$6)*1000</f>
        <v>0</v>
      </c>
      <c r="BE98" s="284">
        <f>RawCounts100All!BF98/(PropCntd100!BE98*BE$5*BE$6)*1000</f>
        <v>0</v>
      </c>
      <c r="BF98" s="284">
        <f>RawCounts100All!BG98/(PropCntd100!BF98*BF$5*BF$6)*1000</f>
        <v>0</v>
      </c>
      <c r="BG98" s="284">
        <f>RawCounts100All!BH98/(PropCntd100!BG98*BG$5*BG$6)*1000</f>
        <v>176.00000000000003</v>
      </c>
      <c r="BH98" s="284">
        <f>RawCounts100All!BI98/(PropCntd100!BH98*BH$5*BH$6)*1000</f>
        <v>0</v>
      </c>
      <c r="BI98" s="284">
        <f>RawCounts100All!BJ98/(PropCntd100!BI98*BI$5*BI$6)*1000</f>
        <v>0</v>
      </c>
      <c r="BJ98" s="284">
        <f>RawCounts100All!BK98/(PropCntd100!BJ98*BJ$5*BJ$6)*1000</f>
        <v>0</v>
      </c>
      <c r="BK98" s="284">
        <f>RawCounts100All!BL98/(PropCntd100!BK98*BK$5*BK$6)*1000</f>
        <v>0</v>
      </c>
      <c r="BL98" s="284">
        <f>RawCounts100All!BM98/(PropCntd100!BL98*BL$5*BL$6)*1000</f>
        <v>0</v>
      </c>
      <c r="BM98" s="284">
        <f>RawCounts100All!BN98/(PropCntd100!BM98*BM$5*BM$6)*1000</f>
        <v>0</v>
      </c>
      <c r="BN98" s="284">
        <f>RawCounts100All!BO98/(PropCntd100!BN98*BN$5*BN$6)*1000</f>
        <v>0</v>
      </c>
      <c r="BO98" s="284">
        <f>RawCounts100All!BP98/(PropCntd100!BO98*BO$5*BO$6)*1000</f>
        <v>0</v>
      </c>
      <c r="BP98" s="284">
        <f>RawCounts100All!BQ98/(PropCntd100!BP98*BP$5*BP$6)*1000</f>
        <v>0</v>
      </c>
      <c r="BQ98" s="284">
        <f>RawCounts100All!BR98/(PropCntd100!BQ98*BQ$5*BQ$6)*1000</f>
        <v>0</v>
      </c>
      <c r="BR98" s="284">
        <f>RawCounts100All!BS98/(PropCntd100!BR98*BR$5*BR$6)*1000</f>
        <v>0</v>
      </c>
      <c r="BS98" s="284">
        <f>RawCounts100All!BT98/(PropCntd100!BS98*BS$5*BS$6)*1000</f>
        <v>0</v>
      </c>
      <c r="BT98" s="129"/>
    </row>
    <row r="99" spans="1:72" ht="15" x14ac:dyDescent="0.15">
      <c r="A99" s="104" t="s">
        <v>301</v>
      </c>
      <c r="B99" s="156" t="s">
        <v>521</v>
      </c>
      <c r="C99" s="156" t="s">
        <v>236</v>
      </c>
      <c r="D99" s="156" t="s">
        <v>711</v>
      </c>
      <c r="E99" s="153" t="s">
        <v>130</v>
      </c>
      <c r="F99" s="156"/>
      <c r="G99" s="105"/>
      <c r="H99" s="106"/>
      <c r="I99" s="107">
        <v>24.5</v>
      </c>
      <c r="J99" s="176">
        <v>24.5</v>
      </c>
      <c r="K99" s="248"/>
      <c r="L99" s="284">
        <f>RawCounts100All!M99/(PropCntd100!L99*L$5*L$6)*1000</f>
        <v>1873.9635157545601</v>
      </c>
      <c r="M99" s="284">
        <f>RawCounts100All!N99/(PropCntd100!M99*M$5*M$6)*1000</f>
        <v>742.96296296296293</v>
      </c>
      <c r="N99" s="284">
        <f>RawCounts100All!O99/(PropCntd100!N99*N$5*N$6)*1000</f>
        <v>0</v>
      </c>
      <c r="O99" s="284">
        <f>RawCounts100All!P99/(PropCntd100!O99*O$5*O$6)*1000</f>
        <v>612.83018867924534</v>
      </c>
      <c r="P99" s="284">
        <f>RawCounts100All!Q99/(PropCntd100!P99*P$5*P$6)*1000</f>
        <v>87.017543859649123</v>
      </c>
      <c r="Q99" s="284">
        <f>RawCounts100All!R99/(PropCntd100!Q99*Q$5*Q$6)*1000</f>
        <v>827.85714285714289</v>
      </c>
      <c r="R99" s="284">
        <f>RawCounts100All!S99/(PropCntd100!R99*R$5*R$6)*1000</f>
        <v>87.27272727272728</v>
      </c>
      <c r="S99" s="284">
        <f>RawCounts100All!T99/(PropCntd100!S99*S$5*S$6)*1000</f>
        <v>830.37037037037032</v>
      </c>
      <c r="T99" s="284">
        <f>RawCounts100All!U99/(PropCntd100!T99*T$5*T$6)*1000</f>
        <v>1392.280701754386</v>
      </c>
      <c r="U99" s="284">
        <f>RawCounts100All!V99/(PropCntd100!U99*U$5*U$6)*1000</f>
        <v>1178.1818181818182</v>
      </c>
      <c r="V99" s="284">
        <f>RawCounts100All!W99/(PropCntd100!V99*V$5*V$6)*1000</f>
        <v>1947.9638009049775</v>
      </c>
      <c r="W99" s="284">
        <f>RawCounts100All!X99/(PropCntd100!W99*W$5*W$6)*1000</f>
        <v>617.14285714285711</v>
      </c>
      <c r="X99" s="284">
        <f>RawCounts100All!Y99/(PropCntd100!X99*X$5*X$6)*1000</f>
        <v>125.50607287449392</v>
      </c>
      <c r="Y99" s="284">
        <f>RawCounts100All!Z99/(PropCntd100!Y99*Y$5*Y$6)*1000</f>
        <v>549.01960784313735</v>
      </c>
      <c r="Z99" s="284">
        <f>RawCounts100All!AA99/(PropCntd100!Z99*Z$5*Z$6)*1000</f>
        <v>0</v>
      </c>
      <c r="AA99" s="284">
        <f>RawCounts100All!AB99/(PropCntd100!AA99*AA$5*AA$6)*1000</f>
        <v>524.47089947089944</v>
      </c>
      <c r="AB99" s="284">
        <f>RawCounts100All!AC99/(PropCntd100!AB99*AB$5*AB$6)*1000</f>
        <v>0</v>
      </c>
      <c r="AC99" s="284">
        <f>RawCounts100All!AD99/(PropCntd100!AC99*AC$5*AC$6)*1000</f>
        <v>383.7792642140468</v>
      </c>
      <c r="AD99" s="284">
        <f>RawCounts100All!AE99/(PropCntd100!AD99*AD$5*AD$6)*1000</f>
        <v>793.46938775510205</v>
      </c>
      <c r="AE99" s="284">
        <f>RawCounts100All!AF99/(PropCntd100!AE99*AE$5*AE$6)*1000</f>
        <v>531.063829787234</v>
      </c>
      <c r="AF99" s="284">
        <f>RawCounts100All!AG99/(PropCntd100!AF99*AF$5*AF$6)*1000</f>
        <v>0</v>
      </c>
      <c r="AG99" s="284">
        <f>RawCounts100All!AH99/(PropCntd100!AG99*AG$5*AG$6)*1000</f>
        <v>65803.636363636368</v>
      </c>
      <c r="AH99" s="284">
        <f>RawCounts100All!AI99/(PropCntd100!AH99*AH$5*AH$6)*1000</f>
        <v>3028.2485875706216</v>
      </c>
      <c r="AI99" s="284">
        <f>RawCounts100All!AJ99/(PropCntd100!AI99*AI$5*AI$6)*1000</f>
        <v>54692.307692307688</v>
      </c>
      <c r="AJ99" s="284">
        <f>RawCounts100All!AK99/(PropCntd100!AJ99*AJ$5*AJ$6)*1000</f>
        <v>4858.867924528302</v>
      </c>
      <c r="AK99" s="284">
        <f>RawCounts100All!AL99/(PropCntd100!AK99*AK$5*AK$6)*1000</f>
        <v>58569.056603773584</v>
      </c>
      <c r="AL99" s="284">
        <f>RawCounts100All!AM99/(PropCntd100!AL99*AL$5*AL$6)*1000</f>
        <v>7385.9259259259252</v>
      </c>
      <c r="AM99" s="284">
        <f>RawCounts100All!AN99/(PropCntd100!AM99*AM$5*AM$6)*1000</f>
        <v>43861.904761904763</v>
      </c>
      <c r="AN99" s="284">
        <f>RawCounts100All!AO99/(PropCntd100!AN99*AN$5*AN$6)*1000</f>
        <v>53011.904761904756</v>
      </c>
      <c r="AO99" s="284">
        <f>RawCounts100All!AP99/(PropCntd100!AO99*AO$5*AO$6)*1000</f>
        <v>49978.656622724426</v>
      </c>
      <c r="AP99" s="284">
        <f>RawCounts100All!AQ99/(PropCntd100!AP99*AP$5*AP$6)*1000</f>
        <v>913.43436938094021</v>
      </c>
      <c r="AQ99" s="284">
        <f>RawCounts100All!AR99/(PropCntd100!AQ99*AQ$5*AQ$6)*1000</f>
        <v>322.69503546099287</v>
      </c>
      <c r="AR99" s="284">
        <f>RawCounts100All!AS99/(PropCntd100!AR99*AR$5*AR$6)*1000</f>
        <v>127.40384615384615</v>
      </c>
      <c r="AS99" s="284">
        <f>RawCounts100All!AT99/(PropCntd100!AS99*AS$5*AS$6)*1000</f>
        <v>529.99999999999989</v>
      </c>
      <c r="AT99" s="284">
        <f>RawCounts100All!AU99/(PropCntd100!AT99*AT$5*AT$6)*1000</f>
        <v>176.66666666666663</v>
      </c>
      <c r="AU99" s="284">
        <f>RawCounts100All!AV99/(PropCntd100!AU99*AU$5*AU$6)*1000</f>
        <v>220</v>
      </c>
      <c r="AV99" s="284">
        <f>RawCounts100All!AW99/(PropCntd100!AV99*AV$5*AV$6)*1000</f>
        <v>0</v>
      </c>
      <c r="AW99" s="284">
        <f>RawCounts100All!AX99/(PropCntd100!AW99*AW$5*AW$6)*1000</f>
        <v>0</v>
      </c>
      <c r="AX99" s="284">
        <f>RawCounts100All!AY99/(PropCntd100!AX99*AX$5*AX$6)*1000</f>
        <v>352.65306122448976</v>
      </c>
      <c r="AY99" s="284">
        <f>RawCounts100All!AZ99/(PropCntd100!AY99*AY$5*AY$6)*1000</f>
        <v>174.81481481481481</v>
      </c>
      <c r="AZ99" s="284">
        <f>RawCounts100All!BA99/(PropCntd100!AZ99*AZ$5*AZ$6)*1000</f>
        <v>41796.783625730997</v>
      </c>
      <c r="BA99" s="284">
        <f>RawCounts100All!BB99/(PropCntd100!BA99*BA$5*BA$6)*1000</f>
        <v>78389.646956898418</v>
      </c>
      <c r="BB99" s="284">
        <f>RawCounts100All!BC99/(PropCntd100!BB99*BB$5*BB$6)*1000</f>
        <v>3812.5</v>
      </c>
      <c r="BC99" s="284">
        <f>RawCounts100All!BD99/(PropCntd100!BC99*BC$5*BC$6)*1000</f>
        <v>42615.62998405104</v>
      </c>
      <c r="BD99" s="284">
        <f>RawCounts100All!BE99/(PropCntd100!BD99*BD$5*BD$6)*1000</f>
        <v>8881.2137658813372</v>
      </c>
      <c r="BE99" s="284">
        <f>RawCounts100All!BF99/(PropCntd100!BE99*BE$5*BE$6)*1000</f>
        <v>43090.909090909103</v>
      </c>
      <c r="BF99" s="284">
        <f>RawCounts100All!BG99/(PropCntd100!BF99*BF$5*BF$6)*1000</f>
        <v>7905.833333333333</v>
      </c>
      <c r="BG99" s="284">
        <f>RawCounts100All!BH99/(PropCntd100!BG99*BG$5*BG$6)*1000</f>
        <v>47696</v>
      </c>
      <c r="BH99" s="284">
        <f>RawCounts100All!BI99/(PropCntd100!BH99*BH$5*BH$6)*1000</f>
        <v>52120.261437908506</v>
      </c>
      <c r="BI99" s="284">
        <f>RawCounts100All!BJ99/(PropCntd100!BI99*BI$5*BI$6)*1000</f>
        <v>63014.285714285717</v>
      </c>
      <c r="BJ99" s="284">
        <f>RawCounts100All!BK99/(PropCntd100!BJ99*BJ$5*BJ$6)*1000</f>
        <v>3848.2270993034413</v>
      </c>
      <c r="BK99" s="284">
        <f>RawCounts100All!BL99/(PropCntd100!BK99*BK$5*BK$6)*1000</f>
        <v>2407.5471698113206</v>
      </c>
      <c r="BL99" s="284">
        <f>RawCounts100All!BM99/(PropCntd100!BL99*BL$5*BL$6)*1000</f>
        <v>1291.8108419838522</v>
      </c>
      <c r="BM99" s="284">
        <f>RawCounts100All!BN99/(PropCntd100!BM99*BM$5*BM$6)*1000</f>
        <v>1820.9876543209878</v>
      </c>
      <c r="BN99" s="284">
        <f>RawCounts100All!BO99/(PropCntd100!BN99*BN$5*BN$6)*1000</f>
        <v>409.09090909090912</v>
      </c>
      <c r="BO99" s="284">
        <f>RawCounts100All!BP99/(PropCntd100!BO99*BO$5*BO$6)*1000</f>
        <v>793.44262295081967</v>
      </c>
      <c r="BP99" s="284">
        <f>RawCounts100All!BQ99/(PropCntd100!BP99*BP$5*BP$6)*1000</f>
        <v>578.5310734463277</v>
      </c>
      <c r="BQ99" s="284">
        <f>RawCounts100All!BR99/(PropCntd100!BQ99*BQ$5*BQ$6)*1000</f>
        <v>0</v>
      </c>
      <c r="BR99" s="284">
        <f>RawCounts100All!BS99/(PropCntd100!BR99*BR$5*BR$6)*1000</f>
        <v>2397.3198746954399</v>
      </c>
      <c r="BS99" s="284">
        <f>RawCounts100All!BT99/(PropCntd100!BS99*BS$5*BS$6)*1000</f>
        <v>2628.6549707602339</v>
      </c>
      <c r="BT99" s="129"/>
    </row>
    <row r="100" spans="1:72" ht="14" x14ac:dyDescent="0.15">
      <c r="A100" s="117" t="s">
        <v>302</v>
      </c>
      <c r="B100" s="156" t="s">
        <v>521</v>
      </c>
      <c r="C100" s="156" t="s">
        <v>237</v>
      </c>
      <c r="D100" s="156" t="s">
        <v>712</v>
      </c>
      <c r="E100" s="156" t="s">
        <v>130</v>
      </c>
      <c r="F100" s="156"/>
      <c r="G100" s="118">
        <v>0.05</v>
      </c>
      <c r="H100" s="119">
        <v>0.25</v>
      </c>
      <c r="I100" s="120">
        <f t="shared" ref="I100:J128" si="5">G100*80</f>
        <v>4</v>
      </c>
      <c r="J100" s="180">
        <f t="shared" si="5"/>
        <v>20</v>
      </c>
      <c r="K100" s="254"/>
      <c r="L100" s="284">
        <f>RawCounts100All!M100/(PropCntd100!L100*L$5*L$6)*1000</f>
        <v>0</v>
      </c>
      <c r="M100" s="284">
        <f>RawCounts100All!N100/(PropCntd100!M100*M$5*M$6)*1000</f>
        <v>0</v>
      </c>
      <c r="N100" s="284">
        <f>RawCounts100All!O100/(PropCntd100!N100*N$5*N$6)*1000</f>
        <v>0</v>
      </c>
      <c r="O100" s="284">
        <f>RawCounts100All!P100/(PropCntd100!O100*O$5*O$6)*1000</f>
        <v>0</v>
      </c>
      <c r="P100" s="284">
        <f>RawCounts100All!Q100/(PropCntd100!P100*P$5*P$6)*1000</f>
        <v>0</v>
      </c>
      <c r="Q100" s="284">
        <f>RawCounts100All!R100/(PropCntd100!Q100*Q$5*Q$6)*1000</f>
        <v>0</v>
      </c>
      <c r="R100" s="284">
        <f>RawCounts100All!S100/(PropCntd100!R100*R$5*R$6)*1000</f>
        <v>0</v>
      </c>
      <c r="S100" s="284">
        <f>RawCounts100All!T100/(PropCntd100!S100*S$5*S$6)*1000</f>
        <v>0</v>
      </c>
      <c r="T100" s="284">
        <f>RawCounts100All!U100/(PropCntd100!T100*T$5*T$6)*1000</f>
        <v>0</v>
      </c>
      <c r="U100" s="284">
        <f>RawCounts100All!V100/(PropCntd100!U100*U$5*U$6)*1000</f>
        <v>0</v>
      </c>
      <c r="V100" s="284">
        <f>RawCounts100All!W100/(PropCntd100!V100*V$5*V$6)*1000</f>
        <v>0</v>
      </c>
      <c r="W100" s="284">
        <f>RawCounts100All!X100/(PropCntd100!W100*W$5*W$6)*1000</f>
        <v>0</v>
      </c>
      <c r="X100" s="284">
        <f>RawCounts100All!Y100/(PropCntd100!X100*X$5*X$6)*1000</f>
        <v>0</v>
      </c>
      <c r="Y100" s="284">
        <f>RawCounts100All!Z100/(PropCntd100!Y100*Y$5*Y$6)*1000</f>
        <v>0</v>
      </c>
      <c r="Z100" s="284">
        <f>RawCounts100All!AA100/(PropCntd100!Z100*Z$5*Z$6)*1000</f>
        <v>0</v>
      </c>
      <c r="AA100" s="284">
        <f>RawCounts100All!AB100/(PropCntd100!AA100*AA$5*AA$6)*1000</f>
        <v>0</v>
      </c>
      <c r="AB100" s="284">
        <f>RawCounts100All!AC100/(PropCntd100!AB100*AB$5*AB$6)*1000</f>
        <v>0</v>
      </c>
      <c r="AC100" s="284">
        <f>RawCounts100All!AD100/(PropCntd100!AC100*AC$5*AC$6)*1000</f>
        <v>0</v>
      </c>
      <c r="AD100" s="284">
        <f>RawCounts100All!AE100/(PropCntd100!AD100*AD$5*AD$6)*1000</f>
        <v>0</v>
      </c>
      <c r="AE100" s="284">
        <f>RawCounts100All!AF100/(PropCntd100!AE100*AE$5*AE$6)*1000</f>
        <v>0</v>
      </c>
      <c r="AF100" s="284">
        <f>RawCounts100All!AG100/(PropCntd100!AF100*AF$5*AF$6)*1000</f>
        <v>0</v>
      </c>
      <c r="AG100" s="284">
        <f>RawCounts100All!AH100/(PropCntd100!AG100*AG$5*AG$6)*1000</f>
        <v>0</v>
      </c>
      <c r="AH100" s="284">
        <f>RawCounts100All!AI100/(PropCntd100!AH100*AH$5*AH$6)*1000</f>
        <v>0</v>
      </c>
      <c r="AI100" s="284">
        <f>RawCounts100All!AJ100/(PropCntd100!AI100*AI$5*AI$6)*1000</f>
        <v>0</v>
      </c>
      <c r="AJ100" s="284">
        <f>RawCounts100All!AK100/(PropCntd100!AJ100*AJ$5*AJ$6)*1000</f>
        <v>0</v>
      </c>
      <c r="AK100" s="284">
        <f>RawCounts100All!AL100/(PropCntd100!AK100*AK$5*AK$6)*1000</f>
        <v>0</v>
      </c>
      <c r="AL100" s="284">
        <f>RawCounts100All!AM100/(PropCntd100!AL100*AL$5*AL$6)*1000</f>
        <v>0</v>
      </c>
      <c r="AM100" s="284">
        <f>RawCounts100All!AN100/(PropCntd100!AM100*AM$5*AM$6)*1000</f>
        <v>0</v>
      </c>
      <c r="AN100" s="284">
        <f>RawCounts100All!AO100/(PropCntd100!AN100*AN$5*AN$6)*1000</f>
        <v>0</v>
      </c>
      <c r="AO100" s="284">
        <f>RawCounts100All!AP100/(PropCntd100!AO100*AO$5*AO$6)*1000</f>
        <v>0</v>
      </c>
      <c r="AP100" s="284">
        <f>RawCounts100All!AQ100/(PropCntd100!AP100*AP$5*AP$6)*1000</f>
        <v>0</v>
      </c>
      <c r="AQ100" s="284">
        <f>RawCounts100All!AR100/(PropCntd100!AQ100*AQ$5*AQ$6)*1000</f>
        <v>0</v>
      </c>
      <c r="AR100" s="284">
        <f>RawCounts100All!AS100/(PropCntd100!AR100*AR$5*AR$6)*1000</f>
        <v>0</v>
      </c>
      <c r="AS100" s="284">
        <f>RawCounts100All!AT100/(PropCntd100!AS100*AS$5*AS$6)*1000</f>
        <v>0</v>
      </c>
      <c r="AT100" s="284">
        <f>RawCounts100All!AU100/(PropCntd100!AT100*AT$5*AT$6)*1000</f>
        <v>0</v>
      </c>
      <c r="AU100" s="284">
        <f>RawCounts100All!AV100/(PropCntd100!AU100*AU$5*AU$6)*1000</f>
        <v>0</v>
      </c>
      <c r="AV100" s="284">
        <f>RawCounts100All!AW100/(PropCntd100!AV100*AV$5*AV$6)*1000</f>
        <v>0</v>
      </c>
      <c r="AW100" s="284">
        <f>RawCounts100All!AX100/(PropCntd100!AW100*AW$5*AW$6)*1000</f>
        <v>0</v>
      </c>
      <c r="AX100" s="284">
        <f>RawCounts100All!AY100/(PropCntd100!AX100*AX$5*AX$6)*1000</f>
        <v>0</v>
      </c>
      <c r="AY100" s="284">
        <f>RawCounts100All!AZ100/(PropCntd100!AY100*AY$5*AY$6)*1000</f>
        <v>0</v>
      </c>
      <c r="AZ100" s="284">
        <f>RawCounts100All!BA100/(PropCntd100!AZ100*AZ$5*AZ$6)*1000</f>
        <v>0</v>
      </c>
      <c r="BA100" s="284">
        <f>RawCounts100All!BB100/(PropCntd100!BA100*BA$5*BA$6)*1000</f>
        <v>0</v>
      </c>
      <c r="BB100" s="284">
        <f>RawCounts100All!BC100/(PropCntd100!BB100*BB$5*BB$6)*1000</f>
        <v>0</v>
      </c>
      <c r="BC100" s="284">
        <f>RawCounts100All!BD100/(PropCntd100!BC100*BC$5*BC$6)*1000</f>
        <v>0</v>
      </c>
      <c r="BD100" s="284">
        <f>RawCounts100All!BE100/(PropCntd100!BD100*BD$5*BD$6)*1000</f>
        <v>0</v>
      </c>
      <c r="BE100" s="284">
        <f>RawCounts100All!BF100/(PropCntd100!BE100*BE$5*BE$6)*1000</f>
        <v>0</v>
      </c>
      <c r="BF100" s="284">
        <f>RawCounts100All!BG100/(PropCntd100!BF100*BF$5*BF$6)*1000</f>
        <v>0</v>
      </c>
      <c r="BG100" s="284">
        <f>RawCounts100All!BH100/(PropCntd100!BG100*BG$5*BG$6)*1000</f>
        <v>0</v>
      </c>
      <c r="BH100" s="284">
        <f>RawCounts100All!BI100/(PropCntd100!BH100*BH$5*BH$6)*1000</f>
        <v>0</v>
      </c>
      <c r="BI100" s="284">
        <f>RawCounts100All!BJ100/(PropCntd100!BI100*BI$5*BI$6)*1000</f>
        <v>0</v>
      </c>
      <c r="BJ100" s="284">
        <f>RawCounts100All!BK100/(PropCntd100!BJ100*BJ$5*BJ$6)*1000</f>
        <v>305.97874791960055</v>
      </c>
      <c r="BK100" s="284">
        <f>RawCounts100All!BL100/(PropCntd100!BK100*BK$5*BK$6)*1000</f>
        <v>0</v>
      </c>
      <c r="BL100" s="284">
        <f>RawCounts100All!BM100/(PropCntd100!BL100*BL$5*BL$6)*1000</f>
        <v>0</v>
      </c>
      <c r="BM100" s="284">
        <f>RawCounts100All!BN100/(PropCntd100!BM100*BM$5*BM$6)*1000</f>
        <v>0</v>
      </c>
      <c r="BN100" s="284">
        <f>RawCounts100All!BO100/(PropCntd100!BN100*BN$5*BN$6)*1000</f>
        <v>0</v>
      </c>
      <c r="BO100" s="284">
        <f>RawCounts100All!BP100/(PropCntd100!BO100*BO$5*BO$6)*1000</f>
        <v>504.91803278688531</v>
      </c>
      <c r="BP100" s="284">
        <f>RawCounts100All!BQ100/(PropCntd100!BP100*BP$5*BP$6)*1000</f>
        <v>0</v>
      </c>
      <c r="BQ100" s="284">
        <f>RawCounts100All!BR100/(PropCntd100!BQ100*BQ$5*BQ$6)*1000</f>
        <v>0</v>
      </c>
      <c r="BR100" s="284">
        <f>RawCounts100All!BS100/(PropCntd100!BR100*BR$5*BR$6)*1000</f>
        <v>0</v>
      </c>
      <c r="BS100" s="284">
        <f>RawCounts100All!BT100/(PropCntd100!BS100*BS$5*BS$6)*1000</f>
        <v>0</v>
      </c>
      <c r="BT100" s="129"/>
    </row>
    <row r="101" spans="1:72" ht="14" x14ac:dyDescent="0.15">
      <c r="A101" s="117" t="s">
        <v>305</v>
      </c>
      <c r="B101" s="156" t="s">
        <v>521</v>
      </c>
      <c r="C101" s="156" t="s">
        <v>237</v>
      </c>
      <c r="D101" s="156" t="s">
        <v>713</v>
      </c>
      <c r="E101" s="156" t="s">
        <v>130</v>
      </c>
      <c r="F101" s="156"/>
      <c r="G101" s="118">
        <v>0.05</v>
      </c>
      <c r="H101" s="119">
        <v>0.4</v>
      </c>
      <c r="I101" s="120">
        <f t="shared" si="5"/>
        <v>4</v>
      </c>
      <c r="J101" s="180">
        <f t="shared" si="5"/>
        <v>32</v>
      </c>
      <c r="K101" s="254"/>
      <c r="L101" s="284">
        <f>RawCounts100All!M101/(PropCntd100!L101*L$5*L$6)*1000</f>
        <v>0</v>
      </c>
      <c r="M101" s="284">
        <f>RawCounts100All!N101/(PropCntd100!M101*M$5*M$6)*1000</f>
        <v>0</v>
      </c>
      <c r="N101" s="284">
        <f>RawCounts100All!O101/(PropCntd100!N101*N$5*N$6)*1000</f>
        <v>0</v>
      </c>
      <c r="O101" s="284">
        <f>RawCounts100All!P101/(PropCntd100!O101*O$5*O$6)*1000</f>
        <v>0</v>
      </c>
      <c r="P101" s="284">
        <f>RawCounts100All!Q101/(PropCntd100!P101*P$5*P$6)*1000</f>
        <v>0</v>
      </c>
      <c r="Q101" s="284">
        <f>RawCounts100All!R101/(PropCntd100!Q101*Q$5*Q$6)*1000</f>
        <v>0</v>
      </c>
      <c r="R101" s="284">
        <f>RawCounts100All!S101/(PropCntd100!R101*R$5*R$6)*1000</f>
        <v>0</v>
      </c>
      <c r="S101" s="284">
        <f>RawCounts100All!T101/(PropCntd100!S101*S$5*S$6)*1000</f>
        <v>0</v>
      </c>
      <c r="T101" s="284">
        <f>RawCounts100All!U101/(PropCntd100!T101*T$5*T$6)*1000</f>
        <v>0</v>
      </c>
      <c r="U101" s="284">
        <f>RawCounts100All!V101/(PropCntd100!U101*U$5*U$6)*1000</f>
        <v>0</v>
      </c>
      <c r="V101" s="284">
        <f>RawCounts100All!W101/(PropCntd100!V101*V$5*V$6)*1000</f>
        <v>0</v>
      </c>
      <c r="W101" s="284">
        <f>RawCounts100All!X101/(PropCntd100!W101*W$5*W$6)*1000</f>
        <v>0</v>
      </c>
      <c r="X101" s="284">
        <f>RawCounts100All!Y101/(PropCntd100!X101*X$5*X$6)*1000</f>
        <v>0</v>
      </c>
      <c r="Y101" s="284">
        <f>RawCounts100All!Z101/(PropCntd100!Y101*Y$5*Y$6)*1000</f>
        <v>0</v>
      </c>
      <c r="Z101" s="284">
        <f>RawCounts100All!AA101/(PropCntd100!Z101*Z$5*Z$6)*1000</f>
        <v>0</v>
      </c>
      <c r="AA101" s="284">
        <f>RawCounts100All!AB101/(PropCntd100!AA101*AA$5*AA$6)*1000</f>
        <v>0</v>
      </c>
      <c r="AB101" s="284">
        <f>RawCounts100All!AC101/(PropCntd100!AB101*AB$5*AB$6)*1000</f>
        <v>0</v>
      </c>
      <c r="AC101" s="284">
        <f>RawCounts100All!AD101/(PropCntd100!AC101*AC$5*AC$6)*1000</f>
        <v>0</v>
      </c>
      <c r="AD101" s="284">
        <f>RawCounts100All!AE101/(PropCntd100!AD101*AD$5*AD$6)*1000</f>
        <v>0</v>
      </c>
      <c r="AE101" s="284">
        <f>RawCounts100All!AF101/(PropCntd100!AE101*AE$5*AE$6)*1000</f>
        <v>0</v>
      </c>
      <c r="AF101" s="284">
        <f>RawCounts100All!AG101/(PropCntd100!AF101*AF$5*AF$6)*1000</f>
        <v>0</v>
      </c>
      <c r="AG101" s="284">
        <f>RawCounts100All!AH101/(PropCntd100!AG101*AG$5*AG$6)*1000</f>
        <v>0</v>
      </c>
      <c r="AH101" s="284">
        <f>RawCounts100All!AI101/(PropCntd100!AH101*AH$5*AH$6)*1000</f>
        <v>0</v>
      </c>
      <c r="AI101" s="284">
        <f>RawCounts100All!AJ101/(PropCntd100!AI101*AI$5*AI$6)*1000</f>
        <v>0</v>
      </c>
      <c r="AJ101" s="284">
        <f>RawCounts100All!AK101/(PropCntd100!AJ101*AJ$5*AJ$6)*1000</f>
        <v>0</v>
      </c>
      <c r="AK101" s="284">
        <f>RawCounts100All!AL101/(PropCntd100!AK101*AK$5*AK$6)*1000</f>
        <v>0</v>
      </c>
      <c r="AL101" s="284">
        <f>RawCounts100All!AM101/(PropCntd100!AL101*AL$5*AL$6)*1000</f>
        <v>0</v>
      </c>
      <c r="AM101" s="284">
        <f>RawCounts100All!AN101/(PropCntd100!AM101*AM$5*AM$6)*1000</f>
        <v>0</v>
      </c>
      <c r="AN101" s="284">
        <f>RawCounts100All!AO101/(PropCntd100!AN101*AN$5*AN$6)*1000</f>
        <v>0</v>
      </c>
      <c r="AO101" s="284">
        <f>RawCounts100All!AP101/(PropCntd100!AO101*AO$5*AO$6)*1000</f>
        <v>0</v>
      </c>
      <c r="AP101" s="284">
        <f>RawCounts100All!AQ101/(PropCntd100!AP101*AP$5*AP$6)*1000</f>
        <v>0</v>
      </c>
      <c r="AQ101" s="284">
        <f>RawCounts100All!AR101/(PropCntd100!AQ101*AQ$5*AQ$6)*1000</f>
        <v>0</v>
      </c>
      <c r="AR101" s="284">
        <f>RawCounts100All!AS101/(PropCntd100!AR101*AR$5*AR$6)*1000</f>
        <v>0</v>
      </c>
      <c r="AS101" s="284">
        <f>RawCounts100All!AT101/(PropCntd100!AS101*AS$5*AS$6)*1000</f>
        <v>0</v>
      </c>
      <c r="AT101" s="284">
        <f>RawCounts100All!AU101/(PropCntd100!AT101*AT$5*AT$6)*1000</f>
        <v>0</v>
      </c>
      <c r="AU101" s="284">
        <f>RawCounts100All!AV101/(PropCntd100!AU101*AU$5*AU$6)*1000</f>
        <v>0</v>
      </c>
      <c r="AV101" s="284">
        <f>RawCounts100All!AW101/(PropCntd100!AV101*AV$5*AV$6)*1000</f>
        <v>0</v>
      </c>
      <c r="AW101" s="284">
        <f>RawCounts100All!AX101/(PropCntd100!AW101*AW$5*AW$6)*1000</f>
        <v>0</v>
      </c>
      <c r="AX101" s="284">
        <f>RawCounts100All!AY101/(PropCntd100!AX101*AX$5*AX$6)*1000</f>
        <v>44.08163265306122</v>
      </c>
      <c r="AY101" s="284">
        <f>RawCounts100All!AZ101/(PropCntd100!AY101*AY$5*AY$6)*1000</f>
        <v>0</v>
      </c>
      <c r="AZ101" s="284">
        <f>RawCounts100All!BA101/(PropCntd100!AZ101*AZ$5*AZ$6)*1000</f>
        <v>0</v>
      </c>
      <c r="BA101" s="284">
        <f>RawCounts100All!BB101/(PropCntd100!BA101*BA$5*BA$6)*1000</f>
        <v>0</v>
      </c>
      <c r="BB101" s="284">
        <f>RawCounts100All!BC101/(PropCntd100!BB101*BB$5*BB$6)*1000</f>
        <v>0</v>
      </c>
      <c r="BC101" s="284">
        <f>RawCounts100All!BD101/(PropCntd100!BC101*BC$5*BC$6)*1000</f>
        <v>0</v>
      </c>
      <c r="BD101" s="284">
        <f>RawCounts100All!BE101/(PropCntd100!BD101*BD$5*BD$6)*1000</f>
        <v>0</v>
      </c>
      <c r="BE101" s="284">
        <f>RawCounts100All!BF101/(PropCntd100!BE101*BE$5*BE$6)*1000</f>
        <v>0</v>
      </c>
      <c r="BF101" s="284">
        <f>RawCounts100All!BG101/(PropCntd100!BF101*BF$5*BF$6)*1000</f>
        <v>0</v>
      </c>
      <c r="BG101" s="284">
        <f>RawCounts100All!BH101/(PropCntd100!BG101*BG$5*BG$6)*1000</f>
        <v>0</v>
      </c>
      <c r="BH101" s="284">
        <f>RawCounts100All!BI101/(PropCntd100!BH101*BH$5*BH$6)*1000</f>
        <v>0</v>
      </c>
      <c r="BI101" s="284">
        <f>RawCounts100All!BJ101/(PropCntd100!BI101*BI$5*BI$6)*1000</f>
        <v>0</v>
      </c>
      <c r="BJ101" s="284">
        <f>RawCounts100All!BK101/(PropCntd100!BJ101*BJ$5*BJ$6)*1000</f>
        <v>8783.9966397143762</v>
      </c>
      <c r="BK101" s="284">
        <f>RawCounts100All!BL101/(PropCntd100!BK101*BK$5*BK$6)*1000</f>
        <v>0</v>
      </c>
      <c r="BL101" s="284">
        <f>RawCounts100All!BM101/(PropCntd100!BL101*BL$5*BL$6)*1000</f>
        <v>0</v>
      </c>
      <c r="BM101" s="284">
        <f>RawCounts100All!BN101/(PropCntd100!BM101*BM$5*BM$6)*1000</f>
        <v>0</v>
      </c>
      <c r="BN101" s="284">
        <f>RawCounts100All!BO101/(PropCntd100!BN101*BN$5*BN$6)*1000</f>
        <v>0</v>
      </c>
      <c r="BO101" s="284">
        <f>RawCounts100All!BP101/(PropCntd100!BO101*BO$5*BO$6)*1000</f>
        <v>0</v>
      </c>
      <c r="BP101" s="284">
        <f>RawCounts100All!BQ101/(PropCntd100!BP101*BP$5*BP$6)*1000</f>
        <v>0</v>
      </c>
      <c r="BQ101" s="284">
        <f>RawCounts100All!BR101/(PropCntd100!BQ101*BQ$5*BQ$6)*1000</f>
        <v>0</v>
      </c>
      <c r="BR101" s="284">
        <f>RawCounts100All!BS101/(PropCntd100!BR101*BR$5*BR$6)*1000</f>
        <v>0</v>
      </c>
      <c r="BS101" s="284">
        <f>RawCounts100All!BT101/(PropCntd100!BS101*BS$5*BS$6)*1000</f>
        <v>0</v>
      </c>
      <c r="BT101" s="129"/>
    </row>
    <row r="102" spans="1:72" ht="14" x14ac:dyDescent="0.15">
      <c r="A102" s="117" t="s">
        <v>303</v>
      </c>
      <c r="B102" s="156" t="s">
        <v>521</v>
      </c>
      <c r="C102" s="156" t="s">
        <v>237</v>
      </c>
      <c r="D102" s="156" t="s">
        <v>714</v>
      </c>
      <c r="E102" s="156" t="s">
        <v>130</v>
      </c>
      <c r="F102" s="156"/>
      <c r="G102" s="118">
        <v>0.05</v>
      </c>
      <c r="H102" s="119">
        <v>0.8</v>
      </c>
      <c r="I102" s="120">
        <f t="shared" si="5"/>
        <v>4</v>
      </c>
      <c r="J102" s="180">
        <f t="shared" si="5"/>
        <v>64</v>
      </c>
      <c r="K102" s="254"/>
      <c r="L102" s="284">
        <f>RawCounts100All!M102/(PropCntd100!L102*L$5*L$6)*1000</f>
        <v>62.465450525152008</v>
      </c>
      <c r="M102" s="284">
        <f>RawCounts100All!N102/(PropCntd100!M102*M$5*M$6)*1000</f>
        <v>0</v>
      </c>
      <c r="N102" s="284">
        <f>RawCounts100All!O102/(PropCntd100!N102*N$5*N$6)*1000</f>
        <v>0</v>
      </c>
      <c r="O102" s="284">
        <f>RawCounts100All!P102/(PropCntd100!O102*O$5*O$6)*1000</f>
        <v>0</v>
      </c>
      <c r="P102" s="284">
        <f>RawCounts100All!Q102/(PropCntd100!P102*P$5*P$6)*1000</f>
        <v>0</v>
      </c>
      <c r="Q102" s="284">
        <f>RawCounts100All!R102/(PropCntd100!Q102*Q$5*Q$6)*1000</f>
        <v>0</v>
      </c>
      <c r="R102" s="284">
        <f>RawCounts100All!S102/(PropCntd100!R102*R$5*R$6)*1000</f>
        <v>0</v>
      </c>
      <c r="S102" s="284">
        <f>RawCounts100All!T102/(PropCntd100!S102*S$5*S$6)*1000</f>
        <v>0</v>
      </c>
      <c r="T102" s="284">
        <f>RawCounts100All!U102/(PropCntd100!T102*T$5*T$6)*1000</f>
        <v>0</v>
      </c>
      <c r="U102" s="284">
        <f>RawCounts100All!V102/(PropCntd100!U102*U$5*U$6)*1000</f>
        <v>0</v>
      </c>
      <c r="V102" s="284">
        <f>RawCounts100All!W102/(PropCntd100!V102*V$5*V$6)*1000</f>
        <v>0</v>
      </c>
      <c r="W102" s="284">
        <f>RawCounts100All!X102/(PropCntd100!W102*W$5*W$6)*1000</f>
        <v>0</v>
      </c>
      <c r="X102" s="284">
        <f>RawCounts100All!Y102/(PropCntd100!X102*X$5*X$6)*1000</f>
        <v>0</v>
      </c>
      <c r="Y102" s="284">
        <f>RawCounts100All!Z102/(PropCntd100!Y102*Y$5*Y$6)*1000</f>
        <v>0</v>
      </c>
      <c r="Z102" s="284">
        <f>RawCounts100All!AA102/(PropCntd100!Z102*Z$5*Z$6)*1000</f>
        <v>0</v>
      </c>
      <c r="AA102" s="284">
        <f>RawCounts100All!AB102/(PropCntd100!AA102*AA$5*AA$6)*1000</f>
        <v>0</v>
      </c>
      <c r="AB102" s="284">
        <f>RawCounts100All!AC102/(PropCntd100!AB102*AB$5*AB$6)*1000</f>
        <v>0</v>
      </c>
      <c r="AC102" s="284">
        <f>RawCounts100All!AD102/(PropCntd100!AC102*AC$5*AC$6)*1000</f>
        <v>0</v>
      </c>
      <c r="AD102" s="284">
        <f>RawCounts100All!AE102/(PropCntd100!AD102*AD$5*AD$6)*1000</f>
        <v>0</v>
      </c>
      <c r="AE102" s="284">
        <f>RawCounts100All!AF102/(PropCntd100!AE102*AE$5*AE$6)*1000</f>
        <v>0</v>
      </c>
      <c r="AF102" s="284">
        <f>RawCounts100All!AG102/(PropCntd100!AF102*AF$5*AF$6)*1000</f>
        <v>0</v>
      </c>
      <c r="AG102" s="284">
        <f>RawCounts100All!AH102/(PropCntd100!AG102*AG$5*AG$6)*1000</f>
        <v>0</v>
      </c>
      <c r="AH102" s="284">
        <f>RawCounts100All!AI102/(PropCntd100!AH102*AH$5*AH$6)*1000</f>
        <v>0</v>
      </c>
      <c r="AI102" s="284">
        <f>RawCounts100All!AJ102/(PropCntd100!AI102*AI$5*AI$6)*1000</f>
        <v>162.39316239316238</v>
      </c>
      <c r="AJ102" s="284">
        <f>RawCounts100All!AK102/(PropCntd100!AJ102*AJ$5*AJ$6)*1000</f>
        <v>0</v>
      </c>
      <c r="AK102" s="284">
        <f>RawCounts100All!AL102/(PropCntd100!AK102*AK$5*AK$6)*1000</f>
        <v>0</v>
      </c>
      <c r="AL102" s="284">
        <f>RawCounts100All!AM102/(PropCntd100!AL102*AL$5*AL$6)*1000</f>
        <v>0</v>
      </c>
      <c r="AM102" s="284">
        <f>RawCounts100All!AN102/(PropCntd100!AM102*AM$5*AM$6)*1000</f>
        <v>0</v>
      </c>
      <c r="AN102" s="284">
        <f>RawCounts100All!AO102/(PropCntd100!AN102*AN$5*AN$6)*1000</f>
        <v>0</v>
      </c>
      <c r="AO102" s="284">
        <f>RawCounts100All!AP102/(PropCntd100!AO102*AO$5*AO$6)*1000</f>
        <v>0</v>
      </c>
      <c r="AP102" s="284">
        <f>RawCounts100All!AQ102/(PropCntd100!AP102*AP$5*AP$6)*1000</f>
        <v>0</v>
      </c>
      <c r="AQ102" s="284">
        <f>RawCounts100All!AR102/(PropCntd100!AQ102*AQ$5*AQ$6)*1000</f>
        <v>0</v>
      </c>
      <c r="AR102" s="284">
        <f>RawCounts100All!AS102/(PropCntd100!AR102*AR$5*AR$6)*1000</f>
        <v>0</v>
      </c>
      <c r="AS102" s="284">
        <f>RawCounts100All!AT102/(PropCntd100!AS102*AS$5*AS$6)*1000</f>
        <v>0</v>
      </c>
      <c r="AT102" s="284">
        <f>RawCounts100All!AU102/(PropCntd100!AT102*AT$5*AT$6)*1000</f>
        <v>0</v>
      </c>
      <c r="AU102" s="284">
        <f>RawCounts100All!AV102/(PropCntd100!AU102*AU$5*AU$6)*1000</f>
        <v>0</v>
      </c>
      <c r="AV102" s="284">
        <f>RawCounts100All!AW102/(PropCntd100!AV102*AV$5*AV$6)*1000</f>
        <v>0</v>
      </c>
      <c r="AW102" s="284">
        <f>RawCounts100All!AX102/(PropCntd100!AW102*AW$5*AW$6)*1000</f>
        <v>0</v>
      </c>
      <c r="AX102" s="284">
        <f>RawCounts100All!AY102/(PropCntd100!AX102*AX$5*AX$6)*1000</f>
        <v>0</v>
      </c>
      <c r="AY102" s="284">
        <f>RawCounts100All!AZ102/(PropCntd100!AY102*AY$5*AY$6)*1000</f>
        <v>174.81481481481481</v>
      </c>
      <c r="AZ102" s="284">
        <f>RawCounts100All!BA102/(PropCntd100!AZ102*AZ$5*AZ$6)*1000</f>
        <v>0</v>
      </c>
      <c r="BA102" s="284">
        <f>RawCounts100All!BB102/(PropCntd100!BA102*BA$5*BA$6)*1000</f>
        <v>0</v>
      </c>
      <c r="BB102" s="284">
        <f>RawCounts100All!BC102/(PropCntd100!BB102*BB$5*BB$6)*1000</f>
        <v>0</v>
      </c>
      <c r="BC102" s="284">
        <f>RawCounts100All!BD102/(PropCntd100!BC102*BC$5*BC$6)*1000</f>
        <v>0</v>
      </c>
      <c r="BD102" s="284">
        <f>RawCounts100All!BE102/(PropCntd100!BD102*BD$5*BD$6)*1000</f>
        <v>0</v>
      </c>
      <c r="BE102" s="284">
        <f>RawCounts100All!BF102/(PropCntd100!BE102*BE$5*BE$6)*1000</f>
        <v>0</v>
      </c>
      <c r="BF102" s="284">
        <f>RawCounts100All!BG102/(PropCntd100!BF102*BF$5*BF$6)*1000</f>
        <v>0</v>
      </c>
      <c r="BG102" s="284">
        <f>RawCounts100All!BH102/(PropCntd100!BG102*BG$5*BG$6)*1000</f>
        <v>0</v>
      </c>
      <c r="BH102" s="284">
        <f>RawCounts100All!BI102/(PropCntd100!BH102*BH$5*BH$6)*1000</f>
        <v>0</v>
      </c>
      <c r="BI102" s="284">
        <f>RawCounts100All!BJ102/(PropCntd100!BI102*BI$5*BI$6)*1000</f>
        <v>0</v>
      </c>
      <c r="BJ102" s="284">
        <f>RawCounts100All!BK102/(PropCntd100!BJ102*BJ$5*BJ$6)*1000</f>
        <v>0</v>
      </c>
      <c r="BK102" s="284">
        <f>RawCounts100All!BL102/(PropCntd100!BK102*BK$5*BK$6)*1000</f>
        <v>0</v>
      </c>
      <c r="BL102" s="284">
        <f>RawCounts100All!BM102/(PropCntd100!BL102*BL$5*BL$6)*1000</f>
        <v>0</v>
      </c>
      <c r="BM102" s="284">
        <f>RawCounts100All!BN102/(PropCntd100!BM102*BM$5*BM$6)*1000</f>
        <v>0</v>
      </c>
      <c r="BN102" s="284">
        <f>RawCounts100All!BO102/(PropCntd100!BN102*BN$5*BN$6)*1000</f>
        <v>0</v>
      </c>
      <c r="BO102" s="284">
        <f>RawCounts100All!BP102/(PropCntd100!BO102*BO$5*BO$6)*1000</f>
        <v>0</v>
      </c>
      <c r="BP102" s="284">
        <f>RawCounts100All!BQ102/(PropCntd100!BP102*BP$5*BP$6)*1000</f>
        <v>0</v>
      </c>
      <c r="BQ102" s="284">
        <f>RawCounts100All!BR102/(PropCntd100!BQ102*BQ$5*BQ$6)*1000</f>
        <v>0</v>
      </c>
      <c r="BR102" s="284">
        <f>RawCounts100All!BS102/(PropCntd100!BR102*BR$5*BR$6)*1000</f>
        <v>0</v>
      </c>
      <c r="BS102" s="284">
        <f>RawCounts100All!BT102/(PropCntd100!BS102*BS$5*BS$6)*1000</f>
        <v>0</v>
      </c>
      <c r="BT102" s="129"/>
    </row>
    <row r="103" spans="1:72" ht="14" x14ac:dyDescent="0.15">
      <c r="A103" s="117" t="s">
        <v>304</v>
      </c>
      <c r="B103" s="156" t="s">
        <v>521</v>
      </c>
      <c r="C103" s="156" t="s">
        <v>237</v>
      </c>
      <c r="D103" s="156" t="s">
        <v>715</v>
      </c>
      <c r="E103" s="156" t="s">
        <v>130</v>
      </c>
      <c r="F103" s="156"/>
      <c r="G103" s="118">
        <v>0.05</v>
      </c>
      <c r="H103" s="119">
        <v>1.3</v>
      </c>
      <c r="I103" s="120">
        <f t="shared" si="5"/>
        <v>4</v>
      </c>
      <c r="J103" s="180">
        <f t="shared" si="5"/>
        <v>104</v>
      </c>
      <c r="K103" s="254"/>
      <c r="L103" s="284">
        <f>RawCounts100All!M103/(PropCntd100!L103*L$5*L$6)*1000</f>
        <v>0</v>
      </c>
      <c r="M103" s="284">
        <f>RawCounts100All!N103/(PropCntd100!M103*M$5*M$6)*1000</f>
        <v>0</v>
      </c>
      <c r="N103" s="284">
        <f>RawCounts100All!O103/(PropCntd100!N103*N$5*N$6)*1000</f>
        <v>0</v>
      </c>
      <c r="O103" s="284">
        <f>RawCounts100All!P103/(PropCntd100!O103*O$5*O$6)*1000</f>
        <v>0</v>
      </c>
      <c r="P103" s="284">
        <f>RawCounts100All!Q103/(PropCntd100!P103*P$5*P$6)*1000</f>
        <v>0</v>
      </c>
      <c r="Q103" s="284">
        <f>RawCounts100All!R103/(PropCntd100!Q103*Q$5*Q$6)*1000</f>
        <v>0</v>
      </c>
      <c r="R103" s="284">
        <f>RawCounts100All!S103/(PropCntd100!R103*R$5*R$6)*1000</f>
        <v>0</v>
      </c>
      <c r="S103" s="284">
        <f>RawCounts100All!T103/(PropCntd100!S103*S$5*S$6)*1000</f>
        <v>0</v>
      </c>
      <c r="T103" s="284">
        <f>RawCounts100All!U103/(PropCntd100!T103*T$5*T$6)*1000</f>
        <v>0</v>
      </c>
      <c r="U103" s="284">
        <f>RawCounts100All!V103/(PropCntd100!U103*U$5*U$6)*1000</f>
        <v>0</v>
      </c>
      <c r="V103" s="284">
        <f>RawCounts100All!W103/(PropCntd100!V103*V$5*V$6)*1000</f>
        <v>0</v>
      </c>
      <c r="W103" s="284">
        <f>RawCounts100All!X103/(PropCntd100!W103*W$5*W$6)*1000</f>
        <v>0</v>
      </c>
      <c r="X103" s="284">
        <f>RawCounts100All!Y103/(PropCntd100!X103*X$5*X$6)*1000</f>
        <v>0</v>
      </c>
      <c r="Y103" s="284">
        <f>RawCounts100All!Z103/(PropCntd100!Y103*Y$5*Y$6)*1000</f>
        <v>0</v>
      </c>
      <c r="Z103" s="284">
        <f>RawCounts100All!AA103/(PropCntd100!Z103*Z$5*Z$6)*1000</f>
        <v>0</v>
      </c>
      <c r="AA103" s="284">
        <f>RawCounts100All!AB103/(PropCntd100!AA103*AA$5*AA$6)*1000</f>
        <v>0</v>
      </c>
      <c r="AB103" s="284">
        <f>RawCounts100All!AC103/(PropCntd100!AB103*AB$5*AB$6)*1000</f>
        <v>0</v>
      </c>
      <c r="AC103" s="284">
        <f>RawCounts100All!AD103/(PropCntd100!AC103*AC$5*AC$6)*1000</f>
        <v>0</v>
      </c>
      <c r="AD103" s="284">
        <f>RawCounts100All!AE103/(PropCntd100!AD103*AD$5*AD$6)*1000</f>
        <v>44.08163265306122</v>
      </c>
      <c r="AE103" s="284">
        <f>RawCounts100All!AF103/(PropCntd100!AE103*AE$5*AE$6)*1000</f>
        <v>0</v>
      </c>
      <c r="AF103" s="284">
        <f>RawCounts100All!AG103/(PropCntd100!AF103*AF$5*AF$6)*1000</f>
        <v>0</v>
      </c>
      <c r="AG103" s="284">
        <f>RawCounts100All!AH103/(PropCntd100!AG103*AG$5*AG$6)*1000</f>
        <v>0</v>
      </c>
      <c r="AH103" s="284">
        <f>RawCounts100All!AI103/(PropCntd100!AH103*AH$5*AH$6)*1000</f>
        <v>0</v>
      </c>
      <c r="AI103" s="284">
        <f>RawCounts100All!AJ103/(PropCntd100!AI103*AI$5*AI$6)*1000</f>
        <v>0</v>
      </c>
      <c r="AJ103" s="284">
        <f>RawCounts100All!AK103/(PropCntd100!AJ103*AJ$5*AJ$6)*1000</f>
        <v>0</v>
      </c>
      <c r="AK103" s="284">
        <f>RawCounts100All!AL103/(PropCntd100!AK103*AK$5*AK$6)*1000</f>
        <v>0</v>
      </c>
      <c r="AL103" s="284">
        <f>RawCounts100All!AM103/(PropCntd100!AL103*AL$5*AL$6)*1000</f>
        <v>0</v>
      </c>
      <c r="AM103" s="284">
        <f>RawCounts100All!AN103/(PropCntd100!AM103*AM$5*AM$6)*1000</f>
        <v>0</v>
      </c>
      <c r="AN103" s="284">
        <f>RawCounts100All!AO103/(PropCntd100!AN103*AN$5*AN$6)*1000</f>
        <v>0</v>
      </c>
      <c r="AO103" s="284">
        <f>RawCounts100All!AP103/(PropCntd100!AO103*AO$5*AO$6)*1000</f>
        <v>0</v>
      </c>
      <c r="AP103" s="284">
        <f>RawCounts100All!AQ103/(PropCntd100!AP103*AP$5*AP$6)*1000</f>
        <v>0</v>
      </c>
      <c r="AQ103" s="284">
        <f>RawCounts100All!AR103/(PropCntd100!AQ103*AQ$5*AQ$6)*1000</f>
        <v>0</v>
      </c>
      <c r="AR103" s="284">
        <f>RawCounts100All!AS103/(PropCntd100!AR103*AR$5*AR$6)*1000</f>
        <v>0</v>
      </c>
      <c r="AS103" s="284">
        <f>RawCounts100All!AT103/(PropCntd100!AS103*AS$5*AS$6)*1000</f>
        <v>0</v>
      </c>
      <c r="AT103" s="284">
        <f>RawCounts100All!AU103/(PropCntd100!AT103*AT$5*AT$6)*1000</f>
        <v>0</v>
      </c>
      <c r="AU103" s="284">
        <f>RawCounts100All!AV103/(PropCntd100!AU103*AU$5*AU$6)*1000</f>
        <v>44.000000000000007</v>
      </c>
      <c r="AV103" s="284">
        <f>RawCounts100All!AW103/(PropCntd100!AV103*AV$5*AV$6)*1000</f>
        <v>0</v>
      </c>
      <c r="AW103" s="284">
        <f>RawCounts100All!AX103/(PropCntd100!AW103*AW$5*AW$6)*1000</f>
        <v>0</v>
      </c>
      <c r="AX103" s="284">
        <f>RawCounts100All!AY103/(PropCntd100!AX103*AX$5*AX$6)*1000</f>
        <v>0</v>
      </c>
      <c r="AY103" s="284">
        <f>RawCounts100All!AZ103/(PropCntd100!AY103*AY$5*AY$6)*1000</f>
        <v>0</v>
      </c>
      <c r="AZ103" s="284">
        <f>RawCounts100All!BA103/(PropCntd100!AZ103*AZ$5*AZ$6)*1000</f>
        <v>0</v>
      </c>
      <c r="BA103" s="284">
        <f>RawCounts100All!BB103/(PropCntd100!BA103*BA$5*BA$6)*1000</f>
        <v>0</v>
      </c>
      <c r="BB103" s="284">
        <f>RawCounts100All!BC103/(PropCntd100!BB103*BB$5*BB$6)*1000</f>
        <v>0</v>
      </c>
      <c r="BC103" s="284">
        <f>RawCounts100All!BD103/(PropCntd100!BC103*BC$5*BC$6)*1000</f>
        <v>0</v>
      </c>
      <c r="BD103" s="284">
        <f>RawCounts100All!BE103/(PropCntd100!BD103*BD$5*BD$6)*1000</f>
        <v>0</v>
      </c>
      <c r="BE103" s="284">
        <f>RawCounts100All!BF103/(PropCntd100!BE103*BE$5*BE$6)*1000</f>
        <v>0</v>
      </c>
      <c r="BF103" s="284">
        <f>RawCounts100All!BG103/(PropCntd100!BF103*BF$5*BF$6)*1000</f>
        <v>0</v>
      </c>
      <c r="BG103" s="284">
        <f>RawCounts100All!BH103/(PropCntd100!BG103*BG$5*BG$6)*1000</f>
        <v>0</v>
      </c>
      <c r="BH103" s="284">
        <f>RawCounts100All!BI103/(PropCntd100!BH103*BH$5*BH$6)*1000</f>
        <v>0</v>
      </c>
      <c r="BI103" s="284">
        <f>RawCounts100All!BJ103/(PropCntd100!BI103*BI$5*BI$6)*1000</f>
        <v>0</v>
      </c>
      <c r="BJ103" s="284">
        <f>RawCounts100All!BK103/(PropCntd100!BJ103*BJ$5*BJ$6)*1000</f>
        <v>0</v>
      </c>
      <c r="BK103" s="284">
        <f>RawCounts100All!BL103/(PropCntd100!BK103*BK$5*BK$6)*1000</f>
        <v>0</v>
      </c>
      <c r="BL103" s="284">
        <f>RawCounts100All!BM103/(PropCntd100!BL103*BL$5*BL$6)*1000</f>
        <v>0</v>
      </c>
      <c r="BM103" s="284">
        <f>RawCounts100All!BN103/(PropCntd100!BM103*BM$5*BM$6)*1000</f>
        <v>0</v>
      </c>
      <c r="BN103" s="284">
        <f>RawCounts100All!BO103/(PropCntd100!BN103*BN$5*BN$6)*1000</f>
        <v>0</v>
      </c>
      <c r="BO103" s="284">
        <f>RawCounts100All!BP103/(PropCntd100!BO103*BO$5*BO$6)*1000</f>
        <v>0</v>
      </c>
      <c r="BP103" s="284">
        <f>RawCounts100All!BQ103/(PropCntd100!BP103*BP$5*BP$6)*1000</f>
        <v>0</v>
      </c>
      <c r="BQ103" s="284">
        <f>RawCounts100All!BR103/(PropCntd100!BQ103*BQ$5*BQ$6)*1000</f>
        <v>0</v>
      </c>
      <c r="BR103" s="284">
        <f>RawCounts100All!BS103/(PropCntd100!BR103*BR$5*BR$6)*1000</f>
        <v>0</v>
      </c>
      <c r="BS103" s="284">
        <f>RawCounts100All!BT103/(PropCntd100!BS103*BS$5*BS$6)*1000</f>
        <v>0</v>
      </c>
      <c r="BT103" s="129"/>
    </row>
    <row r="104" spans="1:72" ht="14" x14ac:dyDescent="0.15">
      <c r="A104" s="117" t="s">
        <v>306</v>
      </c>
      <c r="B104" s="156" t="s">
        <v>521</v>
      </c>
      <c r="C104" s="156" t="s">
        <v>237</v>
      </c>
      <c r="D104" s="156" t="s">
        <v>716</v>
      </c>
      <c r="E104" s="156" t="s">
        <v>130</v>
      </c>
      <c r="F104" s="156"/>
      <c r="G104" s="118">
        <v>0.05</v>
      </c>
      <c r="H104" s="119">
        <v>2</v>
      </c>
      <c r="I104" s="120">
        <f t="shared" si="5"/>
        <v>4</v>
      </c>
      <c r="J104" s="180">
        <f t="shared" si="5"/>
        <v>160</v>
      </c>
      <c r="K104" s="254"/>
      <c r="L104" s="284">
        <f>RawCounts100All!M104/(PropCntd100!L104*L$5*L$6)*1000</f>
        <v>0</v>
      </c>
      <c r="M104" s="284">
        <f>RawCounts100All!N104/(PropCntd100!M104*M$5*M$6)*1000</f>
        <v>0</v>
      </c>
      <c r="N104" s="284">
        <f>RawCounts100All!O104/(PropCntd100!N104*N$5*N$6)*1000</f>
        <v>0</v>
      </c>
      <c r="O104" s="284">
        <f>RawCounts100All!P104/(PropCntd100!O104*O$5*O$6)*1000</f>
        <v>0</v>
      </c>
      <c r="P104" s="284">
        <f>RawCounts100All!Q104/(PropCntd100!P104*P$5*P$6)*1000</f>
        <v>0</v>
      </c>
      <c r="Q104" s="284">
        <f>RawCounts100All!R104/(PropCntd100!Q104*Q$5*Q$6)*1000</f>
        <v>0</v>
      </c>
      <c r="R104" s="284">
        <f>RawCounts100All!S104/(PropCntd100!R104*R$5*R$6)*1000</f>
        <v>0</v>
      </c>
      <c r="S104" s="284">
        <f>RawCounts100All!T104/(PropCntd100!S104*S$5*S$6)*1000</f>
        <v>0</v>
      </c>
      <c r="T104" s="284">
        <f>RawCounts100All!U104/(PropCntd100!T104*T$5*T$6)*1000</f>
        <v>0</v>
      </c>
      <c r="U104" s="284">
        <f>RawCounts100All!V104/(PropCntd100!U104*U$5*U$6)*1000</f>
        <v>0</v>
      </c>
      <c r="V104" s="284">
        <f>RawCounts100All!W104/(PropCntd100!V104*V$5*V$6)*1000</f>
        <v>0</v>
      </c>
      <c r="W104" s="284">
        <f>RawCounts100All!X104/(PropCntd100!W104*W$5*W$6)*1000</f>
        <v>0</v>
      </c>
      <c r="X104" s="284">
        <f>RawCounts100All!Y104/(PropCntd100!X104*X$5*X$6)*1000</f>
        <v>0</v>
      </c>
      <c r="Y104" s="284">
        <f>RawCounts100All!Z104/(PropCntd100!Y104*Y$5*Y$6)*1000</f>
        <v>0</v>
      </c>
      <c r="Z104" s="284">
        <f>RawCounts100All!AA104/(PropCntd100!Z104*Z$5*Z$6)*1000</f>
        <v>0</v>
      </c>
      <c r="AA104" s="284">
        <f>RawCounts100All!AB104/(PropCntd100!AA104*AA$5*AA$6)*1000</f>
        <v>0</v>
      </c>
      <c r="AB104" s="284">
        <f>RawCounts100All!AC104/(PropCntd100!AB104*AB$5*AB$6)*1000</f>
        <v>0</v>
      </c>
      <c r="AC104" s="284">
        <f>RawCounts100All!AD104/(PropCntd100!AC104*AC$5*AC$6)*1000</f>
        <v>0</v>
      </c>
      <c r="AD104" s="284">
        <f>RawCounts100All!AE104/(PropCntd100!AD104*AD$5*AD$6)*1000</f>
        <v>0</v>
      </c>
      <c r="AE104" s="284">
        <f>RawCounts100All!AF104/(PropCntd100!AE104*AE$5*AE$6)*1000</f>
        <v>0</v>
      </c>
      <c r="AF104" s="284">
        <f>RawCounts100All!AG104/(PropCntd100!AF104*AF$5*AF$6)*1000</f>
        <v>0</v>
      </c>
      <c r="AG104" s="284">
        <f>RawCounts100All!AH104/(PropCntd100!AG104*AG$5*AG$6)*1000</f>
        <v>0</v>
      </c>
      <c r="AH104" s="284">
        <f>RawCounts100All!AI104/(PropCntd100!AH104*AH$5*AH$6)*1000</f>
        <v>0</v>
      </c>
      <c r="AI104" s="284">
        <f>RawCounts100All!AJ104/(PropCntd100!AI104*AI$5*AI$6)*1000</f>
        <v>0</v>
      </c>
      <c r="AJ104" s="284">
        <f>RawCounts100All!AK104/(PropCntd100!AJ104*AJ$5*AJ$6)*1000</f>
        <v>0</v>
      </c>
      <c r="AK104" s="284">
        <f>RawCounts100All!AL104/(PropCntd100!AK104*AK$5*AK$6)*1000</f>
        <v>0</v>
      </c>
      <c r="AL104" s="284">
        <f>RawCounts100All!AM104/(PropCntd100!AL104*AL$5*AL$6)*1000</f>
        <v>0</v>
      </c>
      <c r="AM104" s="284">
        <f>RawCounts100All!AN104/(PropCntd100!AM104*AM$5*AM$6)*1000</f>
        <v>0</v>
      </c>
      <c r="AN104" s="284">
        <f>RawCounts100All!AO104/(PropCntd100!AN104*AN$5*AN$6)*1000</f>
        <v>0</v>
      </c>
      <c r="AO104" s="284">
        <f>RawCounts100All!AP104/(PropCntd100!AO104*AO$5*AO$6)*1000</f>
        <v>241.05461393596985</v>
      </c>
      <c r="AP104" s="284">
        <f>RawCounts100All!AQ104/(PropCntd100!AP104*AP$5*AP$6)*1000</f>
        <v>0</v>
      </c>
      <c r="AQ104" s="284">
        <f>RawCounts100All!AR104/(PropCntd100!AQ104*AQ$5*AQ$6)*1000</f>
        <v>0</v>
      </c>
      <c r="AR104" s="284">
        <f>RawCounts100All!AS104/(PropCntd100!AR104*AR$5*AR$6)*1000</f>
        <v>0</v>
      </c>
      <c r="AS104" s="284">
        <f>RawCounts100All!AT104/(PropCntd100!AS104*AS$5*AS$6)*1000</f>
        <v>0</v>
      </c>
      <c r="AT104" s="284">
        <f>RawCounts100All!AU104/(PropCntd100!AT104*AT$5*AT$6)*1000</f>
        <v>0</v>
      </c>
      <c r="AU104" s="284">
        <f>RawCounts100All!AV104/(PropCntd100!AU104*AU$5*AU$6)*1000</f>
        <v>0</v>
      </c>
      <c r="AV104" s="284">
        <f>RawCounts100All!AW104/(PropCntd100!AV104*AV$5*AV$6)*1000</f>
        <v>0</v>
      </c>
      <c r="AW104" s="284">
        <f>RawCounts100All!AX104/(PropCntd100!AW104*AW$5*AW$6)*1000</f>
        <v>0</v>
      </c>
      <c r="AX104" s="284">
        <f>RawCounts100All!AY104/(PropCntd100!AX104*AX$5*AX$6)*1000</f>
        <v>0</v>
      </c>
      <c r="AY104" s="284">
        <f>RawCounts100All!AZ104/(PropCntd100!AY104*AY$5*AY$6)*1000</f>
        <v>0</v>
      </c>
      <c r="AZ104" s="284">
        <f>RawCounts100All!BA104/(PropCntd100!AZ104*AZ$5*AZ$6)*1000</f>
        <v>0</v>
      </c>
      <c r="BA104" s="284">
        <f>RawCounts100All!BB104/(PropCntd100!BA104*BA$5*BA$6)*1000</f>
        <v>0</v>
      </c>
      <c r="BB104" s="284">
        <f>RawCounts100All!BC104/(PropCntd100!BB104*BB$5*BB$6)*1000</f>
        <v>0</v>
      </c>
      <c r="BC104" s="284">
        <f>RawCounts100All!BD104/(PropCntd100!BC104*BC$5*BC$6)*1000</f>
        <v>0</v>
      </c>
      <c r="BD104" s="284">
        <f>RawCounts100All!BE104/(PropCntd100!BD104*BD$5*BD$6)*1000</f>
        <v>0</v>
      </c>
      <c r="BE104" s="284">
        <f>RawCounts100All!BF104/(PropCntd100!BE104*BE$5*BE$6)*1000</f>
        <v>0</v>
      </c>
      <c r="BF104" s="284">
        <f>RawCounts100All!BG104/(PropCntd100!BF104*BF$5*BF$6)*1000</f>
        <v>0</v>
      </c>
      <c r="BG104" s="284">
        <f>RawCounts100All!BH104/(PropCntd100!BG104*BG$5*BG$6)*1000</f>
        <v>0</v>
      </c>
      <c r="BH104" s="284">
        <f>RawCounts100All!BI104/(PropCntd100!BH104*BH$5*BH$6)*1000</f>
        <v>0</v>
      </c>
      <c r="BI104" s="284">
        <f>RawCounts100All!BJ104/(PropCntd100!BI104*BI$5*BI$6)*1000</f>
        <v>0</v>
      </c>
      <c r="BJ104" s="284">
        <f>RawCounts100All!BK104/(PropCntd100!BJ104*BJ$5*BJ$6)*1000</f>
        <v>0</v>
      </c>
      <c r="BK104" s="284">
        <f>RawCounts100All!BL104/(PropCntd100!BK104*BK$5*BK$6)*1000</f>
        <v>0</v>
      </c>
      <c r="BL104" s="284">
        <f>RawCounts100All!BM104/(PropCntd100!BL104*BL$5*BL$6)*1000</f>
        <v>0</v>
      </c>
      <c r="BM104" s="284">
        <f>RawCounts100All!BN104/(PropCntd100!BM104*BM$5*BM$6)*1000</f>
        <v>0</v>
      </c>
      <c r="BN104" s="284">
        <f>RawCounts100All!BO104/(PropCntd100!BN104*BN$5*BN$6)*1000</f>
        <v>136.36363636363637</v>
      </c>
      <c r="BO104" s="284">
        <f>RawCounts100All!BP104/(PropCntd100!BO104*BO$5*BO$6)*1000</f>
        <v>0</v>
      </c>
      <c r="BP104" s="284">
        <f>RawCounts100All!BQ104/(PropCntd100!BP104*BP$5*BP$6)*1000</f>
        <v>0</v>
      </c>
      <c r="BQ104" s="284">
        <f>RawCounts100All!BR104/(PropCntd100!BQ104*BQ$5*BQ$6)*1000</f>
        <v>0</v>
      </c>
      <c r="BR104" s="284">
        <f>RawCounts100All!BS104/(PropCntd100!BR104*BR$5*BR$6)*1000</f>
        <v>0</v>
      </c>
      <c r="BS104" s="284">
        <f>RawCounts100All!BT104/(PropCntd100!BS104*BS$5*BS$6)*1000</f>
        <v>4441.520467836257</v>
      </c>
      <c r="BT104" s="129"/>
    </row>
    <row r="105" spans="1:72" ht="14" x14ac:dyDescent="0.15">
      <c r="A105" s="117" t="s">
        <v>307</v>
      </c>
      <c r="B105" s="156" t="s">
        <v>521</v>
      </c>
      <c r="C105" s="156" t="s">
        <v>237</v>
      </c>
      <c r="D105" s="156" t="s">
        <v>717</v>
      </c>
      <c r="E105" s="156" t="s">
        <v>948</v>
      </c>
      <c r="F105" s="156"/>
      <c r="G105" s="118">
        <v>7.4999999999999997E-2</v>
      </c>
      <c r="H105" s="119">
        <v>2.2000000000000002</v>
      </c>
      <c r="I105" s="120">
        <f t="shared" si="5"/>
        <v>6</v>
      </c>
      <c r="J105" s="180">
        <f t="shared" si="5"/>
        <v>176</v>
      </c>
      <c r="K105" s="254"/>
      <c r="L105" s="284">
        <f>RawCounts100All!M105/(PropCntd100!L105*L$5*L$6)*1000</f>
        <v>0</v>
      </c>
      <c r="M105" s="284">
        <f>RawCounts100All!N105/(PropCntd100!M105*M$5*M$6)*1000</f>
        <v>0</v>
      </c>
      <c r="N105" s="284">
        <f>RawCounts100All!O105/(PropCntd100!N105*N$5*N$6)*1000</f>
        <v>0</v>
      </c>
      <c r="O105" s="284">
        <f>RawCounts100All!P105/(PropCntd100!O105*O$5*O$6)*1000</f>
        <v>0</v>
      </c>
      <c r="P105" s="284">
        <f>RawCounts100All!Q105/(PropCntd100!P105*P$5*P$6)*1000</f>
        <v>0</v>
      </c>
      <c r="Q105" s="284">
        <f>RawCounts100All!R105/(PropCntd100!Q105*Q$5*Q$6)*1000</f>
        <v>0</v>
      </c>
      <c r="R105" s="284">
        <f>RawCounts100All!S105/(PropCntd100!R105*R$5*R$6)*1000</f>
        <v>0</v>
      </c>
      <c r="S105" s="284">
        <f>RawCounts100All!T105/(PropCntd100!S105*S$5*S$6)*1000</f>
        <v>0</v>
      </c>
      <c r="T105" s="284">
        <f>RawCounts100All!U105/(PropCntd100!T105*T$5*T$6)*1000</f>
        <v>0</v>
      </c>
      <c r="U105" s="284">
        <f>RawCounts100All!V105/(PropCntd100!U105*U$5*U$6)*1000</f>
        <v>0</v>
      </c>
      <c r="V105" s="284">
        <f>RawCounts100All!W105/(PropCntd100!V105*V$5*V$6)*1000</f>
        <v>208.71040723981901</v>
      </c>
      <c r="W105" s="284">
        <f>RawCounts100All!X105/(PropCntd100!W105*W$5*W$6)*1000</f>
        <v>0</v>
      </c>
      <c r="X105" s="284">
        <f>RawCounts100All!Y105/(PropCntd100!X105*X$5*X$6)*1000</f>
        <v>0</v>
      </c>
      <c r="Y105" s="284">
        <f>RawCounts100All!Z105/(PropCntd100!Y105*Y$5*Y$6)*1000</f>
        <v>0</v>
      </c>
      <c r="Z105" s="284">
        <f>RawCounts100All!AA105/(PropCntd100!Z105*Z$5*Z$6)*1000</f>
        <v>0</v>
      </c>
      <c r="AA105" s="284">
        <f>RawCounts100All!AB105/(PropCntd100!AA105*AA$5*AA$6)*1000</f>
        <v>0</v>
      </c>
      <c r="AB105" s="284">
        <f>RawCounts100All!AC105/(PropCntd100!AB105*AB$5*AB$6)*1000</f>
        <v>0</v>
      </c>
      <c r="AC105" s="284">
        <f>RawCounts100All!AD105/(PropCntd100!AC105*AC$5*AC$6)*1000</f>
        <v>0</v>
      </c>
      <c r="AD105" s="284">
        <f>RawCounts100All!AE105/(PropCntd100!AD105*AD$5*AD$6)*1000</f>
        <v>0</v>
      </c>
      <c r="AE105" s="284">
        <f>RawCounts100All!AF105/(PropCntd100!AE105*AE$5*AE$6)*1000</f>
        <v>0</v>
      </c>
      <c r="AF105" s="284">
        <f>RawCounts100All!AG105/(PropCntd100!AF105*AF$5*AF$6)*1000</f>
        <v>0</v>
      </c>
      <c r="AG105" s="284">
        <f>RawCounts100All!AH105/(PropCntd100!AG105*AG$5*AG$6)*1000</f>
        <v>0</v>
      </c>
      <c r="AH105" s="284">
        <f>RawCounts100All!AI105/(PropCntd100!AH105*AH$5*AH$6)*1000</f>
        <v>0</v>
      </c>
      <c r="AI105" s="284">
        <f>RawCounts100All!AJ105/(PropCntd100!AI105*AI$5*AI$6)*1000</f>
        <v>0</v>
      </c>
      <c r="AJ105" s="284">
        <f>RawCounts100All!AK105/(PropCntd100!AJ105*AJ$5*AJ$6)*1000</f>
        <v>0</v>
      </c>
      <c r="AK105" s="284">
        <f>RawCounts100All!AL105/(PropCntd100!AK105*AK$5*AK$6)*1000</f>
        <v>0</v>
      </c>
      <c r="AL105" s="284">
        <f>RawCounts100All!AM105/(PropCntd100!AL105*AL$5*AL$6)*1000</f>
        <v>0</v>
      </c>
      <c r="AM105" s="284">
        <f>RawCounts100All!AN105/(PropCntd100!AM105*AM$5*AM$6)*1000</f>
        <v>0</v>
      </c>
      <c r="AN105" s="284">
        <f>RawCounts100All!AO105/(PropCntd100!AN105*AN$5*AN$6)*1000</f>
        <v>0</v>
      </c>
      <c r="AO105" s="284">
        <f>RawCounts100All!AP105/(PropCntd100!AO105*AO$5*AO$6)*1000</f>
        <v>0</v>
      </c>
      <c r="AP105" s="284">
        <f>RawCounts100All!AQ105/(PropCntd100!AP105*AP$5*AP$6)*1000</f>
        <v>0</v>
      </c>
      <c r="AQ105" s="284">
        <f>RawCounts100All!AR105/(PropCntd100!AQ105*AQ$5*AQ$6)*1000</f>
        <v>0</v>
      </c>
      <c r="AR105" s="284">
        <f>RawCounts100All!AS105/(PropCntd100!AR105*AR$5*AR$6)*1000</f>
        <v>0</v>
      </c>
      <c r="AS105" s="284">
        <f>RawCounts100All!AT105/(PropCntd100!AS105*AS$5*AS$6)*1000</f>
        <v>0</v>
      </c>
      <c r="AT105" s="284">
        <f>RawCounts100All!AU105/(PropCntd100!AT105*AT$5*AT$6)*1000</f>
        <v>0</v>
      </c>
      <c r="AU105" s="284">
        <f>RawCounts100All!AV105/(PropCntd100!AU105*AU$5*AU$6)*1000</f>
        <v>0</v>
      </c>
      <c r="AV105" s="284">
        <f>RawCounts100All!AW105/(PropCntd100!AV105*AV$5*AV$6)*1000</f>
        <v>0</v>
      </c>
      <c r="AW105" s="284">
        <f>RawCounts100All!AX105/(PropCntd100!AW105*AW$5*AW$6)*1000</f>
        <v>0</v>
      </c>
      <c r="AX105" s="284">
        <f>RawCounts100All!AY105/(PropCntd100!AX105*AX$5*AX$6)*1000</f>
        <v>0</v>
      </c>
      <c r="AY105" s="284">
        <f>RawCounts100All!AZ105/(PropCntd100!AY105*AY$5*AY$6)*1000</f>
        <v>0</v>
      </c>
      <c r="AZ105" s="284">
        <f>RawCounts100All!BA105/(PropCntd100!AZ105*AZ$5*AZ$6)*1000</f>
        <v>0</v>
      </c>
      <c r="BA105" s="284">
        <f>RawCounts100All!BB105/(PropCntd100!BA105*BA$5*BA$6)*1000</f>
        <v>0</v>
      </c>
      <c r="BB105" s="284">
        <f>RawCounts100All!BC105/(PropCntd100!BB105*BB$5*BB$6)*1000</f>
        <v>0</v>
      </c>
      <c r="BC105" s="284">
        <f>RawCounts100All!BD105/(PropCntd100!BC105*BC$5*BC$6)*1000</f>
        <v>0</v>
      </c>
      <c r="BD105" s="284">
        <f>RawCounts100All!BE105/(PropCntd100!BD105*BD$5*BD$6)*1000</f>
        <v>0</v>
      </c>
      <c r="BE105" s="284">
        <f>RawCounts100All!BF105/(PropCntd100!BE105*BE$5*BE$6)*1000</f>
        <v>0</v>
      </c>
      <c r="BF105" s="284">
        <f>RawCounts100All!BG105/(PropCntd100!BF105*BF$5*BF$6)*1000</f>
        <v>0</v>
      </c>
      <c r="BG105" s="284">
        <f>RawCounts100All!BH105/(PropCntd100!BG105*BG$5*BG$6)*1000</f>
        <v>0</v>
      </c>
      <c r="BH105" s="284">
        <f>RawCounts100All!BI105/(PropCntd100!BH105*BH$5*BH$6)*1000</f>
        <v>0</v>
      </c>
      <c r="BI105" s="284">
        <f>RawCounts100All!BJ105/(PropCntd100!BI105*BI$5*BI$6)*1000</f>
        <v>0</v>
      </c>
      <c r="BJ105" s="284">
        <f>RawCounts100All!BK105/(PropCntd100!BJ105*BJ$5*BJ$6)*1000</f>
        <v>0</v>
      </c>
      <c r="BK105" s="284">
        <f>RawCounts100All!BL105/(PropCntd100!BK105*BK$5*BK$6)*1000</f>
        <v>0</v>
      </c>
      <c r="BL105" s="284">
        <f>RawCounts100All!BM105/(PropCntd100!BL105*BL$5*BL$6)*1000</f>
        <v>0</v>
      </c>
      <c r="BM105" s="284">
        <f>RawCounts100All!BN105/(PropCntd100!BM105*BM$5*BM$6)*1000</f>
        <v>0</v>
      </c>
      <c r="BN105" s="284">
        <f>RawCounts100All!BO105/(PropCntd100!BN105*BN$5*BN$6)*1000</f>
        <v>0</v>
      </c>
      <c r="BO105" s="284">
        <f>RawCounts100All!BP105/(PropCntd100!BO105*BO$5*BO$6)*1000</f>
        <v>4183.6065573770493</v>
      </c>
      <c r="BP105" s="284">
        <f>RawCounts100All!BQ105/(PropCntd100!BP105*BP$5*BP$6)*1000</f>
        <v>0</v>
      </c>
      <c r="BQ105" s="284">
        <f>RawCounts100All!BR105/(PropCntd100!BQ105*BQ$5*BQ$6)*1000</f>
        <v>0</v>
      </c>
      <c r="BR105" s="284">
        <f>RawCounts100All!BS105/(PropCntd100!BR105*BR$5*BR$6)*1000</f>
        <v>0</v>
      </c>
      <c r="BS105" s="284">
        <f>RawCounts100All!BT105/(PropCntd100!BS105*BS$5*BS$6)*1000</f>
        <v>0</v>
      </c>
      <c r="BT105" s="129"/>
    </row>
    <row r="106" spans="1:72" ht="14" x14ac:dyDescent="0.15">
      <c r="A106" s="117" t="s">
        <v>308</v>
      </c>
      <c r="B106" s="156" t="s">
        <v>521</v>
      </c>
      <c r="C106" s="156" t="s">
        <v>237</v>
      </c>
      <c r="D106" s="156" t="s">
        <v>718</v>
      </c>
      <c r="E106" s="156" t="s">
        <v>130</v>
      </c>
      <c r="F106" s="156"/>
      <c r="G106" s="118">
        <v>7.4999999999999997E-2</v>
      </c>
      <c r="H106" s="119">
        <v>3.1</v>
      </c>
      <c r="I106" s="120">
        <f t="shared" si="5"/>
        <v>6</v>
      </c>
      <c r="J106" s="180">
        <f t="shared" si="5"/>
        <v>248</v>
      </c>
      <c r="K106" s="254"/>
      <c r="L106" s="284">
        <f>RawCounts100All!M106/(PropCntd100!L106*L$5*L$6)*1000</f>
        <v>62.465450525152008</v>
      </c>
      <c r="M106" s="284">
        <f>RawCounts100All!N106/(PropCntd100!M106*M$5*M$6)*1000</f>
        <v>0</v>
      </c>
      <c r="N106" s="284">
        <f>RawCounts100All!O106/(PropCntd100!N106*N$5*N$6)*1000</f>
        <v>0</v>
      </c>
      <c r="O106" s="284">
        <f>RawCounts100All!P106/(PropCntd100!O106*O$5*O$6)*1000</f>
        <v>0</v>
      </c>
      <c r="P106" s="284">
        <f>RawCounts100All!Q106/(PropCntd100!P106*P$5*P$6)*1000</f>
        <v>0</v>
      </c>
      <c r="Q106" s="284">
        <f>RawCounts100All!R106/(PropCntd100!Q106*Q$5*Q$6)*1000</f>
        <v>0</v>
      </c>
      <c r="R106" s="284">
        <f>RawCounts100All!S106/(PropCntd100!R106*R$5*R$6)*1000</f>
        <v>0</v>
      </c>
      <c r="S106" s="284">
        <f>RawCounts100All!T106/(PropCntd100!S106*S$5*S$6)*1000</f>
        <v>0</v>
      </c>
      <c r="T106" s="284">
        <f>RawCounts100All!U106/(PropCntd100!T106*T$5*T$6)*1000</f>
        <v>0</v>
      </c>
      <c r="U106" s="284">
        <f>RawCounts100All!V106/(PropCntd100!U106*U$5*U$6)*1000</f>
        <v>0</v>
      </c>
      <c r="V106" s="284">
        <f>RawCounts100All!W106/(PropCntd100!V106*V$5*V$6)*1000</f>
        <v>0</v>
      </c>
      <c r="W106" s="284">
        <f>RawCounts100All!X106/(PropCntd100!W106*W$5*W$6)*1000</f>
        <v>0</v>
      </c>
      <c r="X106" s="284">
        <f>RawCounts100All!Y106/(PropCntd100!X106*X$5*X$6)*1000</f>
        <v>0</v>
      </c>
      <c r="Y106" s="284">
        <f>RawCounts100All!Z106/(PropCntd100!Y106*Y$5*Y$6)*1000</f>
        <v>0</v>
      </c>
      <c r="Z106" s="284">
        <f>RawCounts100All!AA106/(PropCntd100!Z106*Z$5*Z$6)*1000</f>
        <v>0</v>
      </c>
      <c r="AA106" s="284">
        <f>RawCounts100All!AB106/(PropCntd100!AA106*AA$5*AA$6)*1000</f>
        <v>0</v>
      </c>
      <c r="AB106" s="284">
        <f>RawCounts100All!AC106/(PropCntd100!AB106*AB$5*AB$6)*1000</f>
        <v>0</v>
      </c>
      <c r="AC106" s="284">
        <f>RawCounts100All!AD106/(PropCntd100!AC106*AC$5*AC$6)*1000</f>
        <v>0</v>
      </c>
      <c r="AD106" s="284">
        <f>RawCounts100All!AE106/(PropCntd100!AD106*AD$5*AD$6)*1000</f>
        <v>0</v>
      </c>
      <c r="AE106" s="284">
        <f>RawCounts100All!AF106/(PropCntd100!AE106*AE$5*AE$6)*1000</f>
        <v>0</v>
      </c>
      <c r="AF106" s="284">
        <f>RawCounts100All!AG106/(PropCntd100!AF106*AF$5*AF$6)*1000</f>
        <v>0</v>
      </c>
      <c r="AG106" s="284">
        <f>RawCounts100All!AH106/(PropCntd100!AG106*AG$5*AG$6)*1000</f>
        <v>43.63636363636364</v>
      </c>
      <c r="AH106" s="284">
        <f>RawCounts100All!AI106/(PropCntd100!AH106*AH$5*AH$6)*1000</f>
        <v>0</v>
      </c>
      <c r="AI106" s="284">
        <f>RawCounts100All!AJ106/(PropCntd100!AI106*AI$5*AI$6)*1000</f>
        <v>0</v>
      </c>
      <c r="AJ106" s="284">
        <f>RawCounts100All!AK106/(PropCntd100!AJ106*AJ$5*AJ$6)*1000</f>
        <v>0</v>
      </c>
      <c r="AK106" s="284">
        <f>RawCounts100All!AL106/(PropCntd100!AK106*AK$5*AK$6)*1000</f>
        <v>0</v>
      </c>
      <c r="AL106" s="284">
        <f>RawCounts100All!AM106/(PropCntd100!AL106*AL$5*AL$6)*1000</f>
        <v>0</v>
      </c>
      <c r="AM106" s="284">
        <f>RawCounts100All!AN106/(PropCntd100!AM106*AM$5*AM$6)*1000</f>
        <v>0</v>
      </c>
      <c r="AN106" s="284">
        <f>RawCounts100All!AO106/(PropCntd100!AN106*AN$5*AN$6)*1000</f>
        <v>0</v>
      </c>
      <c r="AO106" s="284">
        <f>RawCounts100All!AP106/(PropCntd100!AO106*AO$5*AO$6)*1000</f>
        <v>0</v>
      </c>
      <c r="AP106" s="284">
        <f>RawCounts100All!AQ106/(PropCntd100!AP106*AP$5*AP$6)*1000</f>
        <v>0</v>
      </c>
      <c r="AQ106" s="284">
        <f>RawCounts100All!AR106/(PropCntd100!AQ106*AQ$5*AQ$6)*1000</f>
        <v>0</v>
      </c>
      <c r="AR106" s="284">
        <f>RawCounts100All!AS106/(PropCntd100!AR106*AR$5*AR$6)*1000</f>
        <v>0</v>
      </c>
      <c r="AS106" s="284">
        <f>RawCounts100All!AT106/(PropCntd100!AS106*AS$5*AS$6)*1000</f>
        <v>0</v>
      </c>
      <c r="AT106" s="284">
        <f>RawCounts100All!AU106/(PropCntd100!AT106*AT$5*AT$6)*1000</f>
        <v>0</v>
      </c>
      <c r="AU106" s="284">
        <f>RawCounts100All!AV106/(PropCntd100!AU106*AU$5*AU$6)*1000</f>
        <v>0</v>
      </c>
      <c r="AV106" s="284">
        <f>RawCounts100All!AW106/(PropCntd100!AV106*AV$5*AV$6)*1000</f>
        <v>0</v>
      </c>
      <c r="AW106" s="284">
        <f>RawCounts100All!AX106/(PropCntd100!AW106*AW$5*AW$6)*1000</f>
        <v>0</v>
      </c>
      <c r="AX106" s="284">
        <f>RawCounts100All!AY106/(PropCntd100!AX106*AX$5*AX$6)*1000</f>
        <v>0</v>
      </c>
      <c r="AY106" s="284">
        <f>RawCounts100All!AZ106/(PropCntd100!AY106*AY$5*AY$6)*1000</f>
        <v>0</v>
      </c>
      <c r="AZ106" s="284">
        <f>RawCounts100All!BA106/(PropCntd100!AZ106*AZ$5*AZ$6)*1000</f>
        <v>0</v>
      </c>
      <c r="BA106" s="284">
        <f>RawCounts100All!BB106/(PropCntd100!BA106*BA$5*BA$6)*1000</f>
        <v>0</v>
      </c>
      <c r="BB106" s="284">
        <f>RawCounts100All!BC106/(PropCntd100!BB106*BB$5*BB$6)*1000</f>
        <v>0</v>
      </c>
      <c r="BC106" s="284">
        <f>RawCounts100All!BD106/(PropCntd100!BC106*BC$5*BC$6)*1000</f>
        <v>0</v>
      </c>
      <c r="BD106" s="284">
        <f>RawCounts100All!BE106/(PropCntd100!BD106*BD$5*BD$6)*1000</f>
        <v>0</v>
      </c>
      <c r="BE106" s="284">
        <f>RawCounts100All!BF106/(PropCntd100!BE106*BE$5*BE$6)*1000</f>
        <v>0</v>
      </c>
      <c r="BF106" s="284">
        <f>RawCounts100All!BG106/(PropCntd100!BF106*BF$5*BF$6)*1000</f>
        <v>0</v>
      </c>
      <c r="BG106" s="284">
        <f>RawCounts100All!BH106/(PropCntd100!BG106*BG$5*BG$6)*1000</f>
        <v>0</v>
      </c>
      <c r="BH106" s="284">
        <f>RawCounts100All!BI106/(PropCntd100!BH106*BH$5*BH$6)*1000</f>
        <v>0</v>
      </c>
      <c r="BI106" s="284">
        <f>RawCounts100All!BJ106/(PropCntd100!BI106*BI$5*BI$6)*1000</f>
        <v>0</v>
      </c>
      <c r="BJ106" s="284">
        <f>RawCounts100All!BK106/(PropCntd100!BJ106*BJ$5*BJ$6)*1000</f>
        <v>0</v>
      </c>
      <c r="BK106" s="284">
        <f>RawCounts100All!BL106/(PropCntd100!BK106*BK$5*BK$6)*1000</f>
        <v>0</v>
      </c>
      <c r="BL106" s="284">
        <f>RawCounts100All!BM106/(PropCntd100!BL106*BL$5*BL$6)*1000</f>
        <v>0</v>
      </c>
      <c r="BM106" s="284">
        <f>RawCounts100All!BN106/(PropCntd100!BM106*BM$5*BM$6)*1000</f>
        <v>0</v>
      </c>
      <c r="BN106" s="284">
        <f>RawCounts100All!BO106/(PropCntd100!BN106*BN$5*BN$6)*1000</f>
        <v>0</v>
      </c>
      <c r="BO106" s="284">
        <f>RawCounts100All!BP106/(PropCntd100!BO106*BO$5*BO$6)*1000</f>
        <v>0</v>
      </c>
      <c r="BP106" s="284">
        <f>RawCounts100All!BQ106/(PropCntd100!BP106*BP$5*BP$6)*1000</f>
        <v>0</v>
      </c>
      <c r="BQ106" s="284">
        <f>RawCounts100All!BR106/(PropCntd100!BQ106*BQ$5*BQ$6)*1000</f>
        <v>0</v>
      </c>
      <c r="BR106" s="284">
        <f>RawCounts100All!BS106/(PropCntd100!BR106*BR$5*BR$6)*1000</f>
        <v>0</v>
      </c>
      <c r="BS106" s="284">
        <f>RawCounts100All!BT106/(PropCntd100!BS106*BS$5*BS$6)*1000</f>
        <v>0</v>
      </c>
      <c r="BT106" s="129"/>
    </row>
    <row r="107" spans="1:72" ht="14" x14ac:dyDescent="0.15">
      <c r="A107" s="117" t="s">
        <v>309</v>
      </c>
      <c r="B107" s="156" t="s">
        <v>521</v>
      </c>
      <c r="C107" s="156" t="s">
        <v>237</v>
      </c>
      <c r="D107" s="156" t="s">
        <v>719</v>
      </c>
      <c r="E107" s="156" t="s">
        <v>130</v>
      </c>
      <c r="F107" s="156"/>
      <c r="G107" s="118">
        <v>0.1</v>
      </c>
      <c r="H107" s="119">
        <v>1</v>
      </c>
      <c r="I107" s="120">
        <f t="shared" si="5"/>
        <v>8</v>
      </c>
      <c r="J107" s="180">
        <f t="shared" si="5"/>
        <v>80</v>
      </c>
      <c r="K107" s="254"/>
      <c r="L107" s="284">
        <f>RawCounts100All!M107/(PropCntd100!L107*L$5*L$6)*1000</f>
        <v>0</v>
      </c>
      <c r="M107" s="284">
        <f>RawCounts100All!N107/(PropCntd100!M107*M$5*M$6)*1000</f>
        <v>0</v>
      </c>
      <c r="N107" s="284">
        <f>RawCounts100All!O107/(PropCntd100!N107*N$5*N$6)*1000</f>
        <v>0</v>
      </c>
      <c r="O107" s="284">
        <f>RawCounts100All!P107/(PropCntd100!O107*O$5*O$6)*1000</f>
        <v>43.773584905660378</v>
      </c>
      <c r="P107" s="284">
        <f>RawCounts100All!Q107/(PropCntd100!P107*P$5*P$6)*1000</f>
        <v>0</v>
      </c>
      <c r="Q107" s="284">
        <f>RawCounts100All!R107/(PropCntd100!Q107*Q$5*Q$6)*1000</f>
        <v>0</v>
      </c>
      <c r="R107" s="284">
        <f>RawCounts100All!S107/(PropCntd100!R107*R$5*R$6)*1000</f>
        <v>0</v>
      </c>
      <c r="S107" s="284">
        <f>RawCounts100All!T107/(PropCntd100!S107*S$5*S$6)*1000</f>
        <v>0</v>
      </c>
      <c r="T107" s="284">
        <f>RawCounts100All!U107/(PropCntd100!T107*T$5*T$6)*1000</f>
        <v>0</v>
      </c>
      <c r="U107" s="284">
        <f>RawCounts100All!V107/(PropCntd100!U107*U$5*U$6)*1000</f>
        <v>0</v>
      </c>
      <c r="V107" s="284">
        <f>RawCounts100All!W107/(PropCntd100!V107*V$5*V$6)*1000</f>
        <v>0</v>
      </c>
      <c r="W107" s="284">
        <f>RawCounts100All!X107/(PropCntd100!W107*W$5*W$6)*1000</f>
        <v>0</v>
      </c>
      <c r="X107" s="284">
        <f>RawCounts100All!Y107/(PropCntd100!X107*X$5*X$6)*1000</f>
        <v>0</v>
      </c>
      <c r="Y107" s="284">
        <f>RawCounts100All!Z107/(PropCntd100!Y107*Y$5*Y$6)*1000</f>
        <v>0</v>
      </c>
      <c r="Z107" s="284">
        <f>RawCounts100All!AA107/(PropCntd100!Z107*Z$5*Z$6)*1000</f>
        <v>0</v>
      </c>
      <c r="AA107" s="284">
        <f>RawCounts100All!AB107/(PropCntd100!AA107*AA$5*AA$6)*1000</f>
        <v>0</v>
      </c>
      <c r="AB107" s="284">
        <f>RawCounts100All!AC107/(PropCntd100!AB107*AB$5*AB$6)*1000</f>
        <v>0</v>
      </c>
      <c r="AC107" s="284">
        <f>RawCounts100All!AD107/(PropCntd100!AC107*AC$5*AC$6)*1000</f>
        <v>0</v>
      </c>
      <c r="AD107" s="284">
        <f>RawCounts100All!AE107/(PropCntd100!AD107*AD$5*AD$6)*1000</f>
        <v>0</v>
      </c>
      <c r="AE107" s="284">
        <f>RawCounts100All!AF107/(PropCntd100!AE107*AE$5*AE$6)*1000</f>
        <v>0</v>
      </c>
      <c r="AF107" s="284">
        <f>RawCounts100All!AG107/(PropCntd100!AF107*AF$5*AF$6)*1000</f>
        <v>0</v>
      </c>
      <c r="AG107" s="284">
        <f>RawCounts100All!AH107/(PropCntd100!AG107*AG$5*AG$6)*1000</f>
        <v>0</v>
      </c>
      <c r="AH107" s="284">
        <f>RawCounts100All!AI107/(PropCntd100!AH107*AH$5*AH$6)*1000</f>
        <v>0</v>
      </c>
      <c r="AI107" s="284">
        <f>RawCounts100All!AJ107/(PropCntd100!AI107*AI$5*AI$6)*1000</f>
        <v>0</v>
      </c>
      <c r="AJ107" s="284">
        <f>RawCounts100All!AK107/(PropCntd100!AJ107*AJ$5*AJ$6)*1000</f>
        <v>0</v>
      </c>
      <c r="AK107" s="284">
        <f>RawCounts100All!AL107/(PropCntd100!AK107*AK$5*AK$6)*1000</f>
        <v>0</v>
      </c>
      <c r="AL107" s="284">
        <f>RawCounts100All!AM107/(PropCntd100!AL107*AL$5*AL$6)*1000</f>
        <v>0</v>
      </c>
      <c r="AM107" s="284">
        <f>RawCounts100All!AN107/(PropCntd100!AM107*AM$5*AM$6)*1000</f>
        <v>0</v>
      </c>
      <c r="AN107" s="284">
        <f>RawCounts100All!AO107/(PropCntd100!AN107*AN$5*AN$6)*1000</f>
        <v>0</v>
      </c>
      <c r="AO107" s="284">
        <f>RawCounts100All!AP107/(PropCntd100!AO107*AO$5*AO$6)*1000</f>
        <v>0</v>
      </c>
      <c r="AP107" s="284">
        <f>RawCounts100All!AQ107/(PropCntd100!AP107*AP$5*AP$6)*1000</f>
        <v>0</v>
      </c>
      <c r="AQ107" s="284">
        <f>RawCounts100All!AR107/(PropCntd100!AQ107*AQ$5*AQ$6)*1000</f>
        <v>0</v>
      </c>
      <c r="AR107" s="284">
        <f>RawCounts100All!AS107/(PropCntd100!AR107*AR$5*AR$6)*1000</f>
        <v>0</v>
      </c>
      <c r="AS107" s="284">
        <f>RawCounts100All!AT107/(PropCntd100!AS107*AS$5*AS$6)*1000</f>
        <v>0</v>
      </c>
      <c r="AT107" s="284">
        <f>RawCounts100All!AU107/(PropCntd100!AT107*AT$5*AT$6)*1000</f>
        <v>0</v>
      </c>
      <c r="AU107" s="284">
        <f>RawCounts100All!AV107/(PropCntd100!AU107*AU$5*AU$6)*1000</f>
        <v>88.000000000000014</v>
      </c>
      <c r="AV107" s="284">
        <f>RawCounts100All!AW107/(PropCntd100!AV107*AV$5*AV$6)*1000</f>
        <v>0</v>
      </c>
      <c r="AW107" s="284">
        <f>RawCounts100All!AX107/(PropCntd100!AW107*AW$5*AW$6)*1000</f>
        <v>0</v>
      </c>
      <c r="AX107" s="284">
        <f>RawCounts100All!AY107/(PropCntd100!AX107*AX$5*AX$6)*1000</f>
        <v>0</v>
      </c>
      <c r="AY107" s="284">
        <f>RawCounts100All!AZ107/(PropCntd100!AY107*AY$5*AY$6)*1000</f>
        <v>0</v>
      </c>
      <c r="AZ107" s="284">
        <f>RawCounts100All!BA107/(PropCntd100!AZ107*AZ$5*AZ$6)*1000</f>
        <v>0</v>
      </c>
      <c r="BA107" s="284">
        <f>RawCounts100All!BB107/(PropCntd100!BA107*BA$5*BA$6)*1000</f>
        <v>0</v>
      </c>
      <c r="BB107" s="284">
        <f>RawCounts100All!BC107/(PropCntd100!BB107*BB$5*BB$6)*1000</f>
        <v>0</v>
      </c>
      <c r="BC107" s="284">
        <f>RawCounts100All!BD107/(PropCntd100!BC107*BC$5*BC$6)*1000</f>
        <v>0</v>
      </c>
      <c r="BD107" s="284">
        <f>RawCounts100All!BE107/(PropCntd100!BD107*BD$5*BD$6)*1000</f>
        <v>0</v>
      </c>
      <c r="BE107" s="284">
        <f>RawCounts100All!BF107/(PropCntd100!BE107*BE$5*BE$6)*1000</f>
        <v>0</v>
      </c>
      <c r="BF107" s="284">
        <f>RawCounts100All!BG107/(PropCntd100!BF107*BF$5*BF$6)*1000</f>
        <v>0</v>
      </c>
      <c r="BG107" s="284">
        <f>RawCounts100All!BH107/(PropCntd100!BG107*BG$5*BG$6)*1000</f>
        <v>0</v>
      </c>
      <c r="BH107" s="284">
        <f>RawCounts100All!BI107/(PropCntd100!BH107*BH$5*BH$6)*1000</f>
        <v>0</v>
      </c>
      <c r="BI107" s="284">
        <f>RawCounts100All!BJ107/(PropCntd100!BI107*BI$5*BI$6)*1000</f>
        <v>0</v>
      </c>
      <c r="BJ107" s="284">
        <f>RawCounts100All!BK107/(PropCntd100!BJ107*BJ$5*BJ$6)*1000</f>
        <v>407.97166389280073</v>
      </c>
      <c r="BK107" s="284">
        <f>RawCounts100All!BL107/(PropCntd100!BK107*BK$5*BK$6)*1000</f>
        <v>0</v>
      </c>
      <c r="BL107" s="284">
        <f>RawCounts100All!BM107/(PropCntd100!BL107*BL$5*BL$6)*1000</f>
        <v>258.36216839677047</v>
      </c>
      <c r="BM107" s="284">
        <f>RawCounts100All!BN107/(PropCntd100!BM107*BM$5*BM$6)*1000</f>
        <v>0</v>
      </c>
      <c r="BN107" s="284">
        <f>RawCounts100All!BO107/(PropCntd100!BN107*BN$5*BN$6)*1000</f>
        <v>0</v>
      </c>
      <c r="BO107" s="284">
        <f>RawCounts100All!BP107/(PropCntd100!BO107*BO$5*BO$6)*1000</f>
        <v>0</v>
      </c>
      <c r="BP107" s="284">
        <f>RawCounts100All!BQ107/(PropCntd100!BP107*BP$5*BP$6)*1000</f>
        <v>0</v>
      </c>
      <c r="BQ107" s="284">
        <f>RawCounts100All!BR107/(PropCntd100!BQ107*BQ$5*BQ$6)*1000</f>
        <v>0</v>
      </c>
      <c r="BR107" s="284">
        <f>RawCounts100All!BS107/(PropCntd100!BR107*BR$5*BR$6)*1000</f>
        <v>0</v>
      </c>
      <c r="BS107" s="284">
        <f>RawCounts100All!BT107/(PropCntd100!BS107*BS$5*BS$6)*1000</f>
        <v>0</v>
      </c>
      <c r="BT107" s="129"/>
    </row>
    <row r="108" spans="1:72" ht="14" x14ac:dyDescent="0.15">
      <c r="A108" s="117" t="s">
        <v>310</v>
      </c>
      <c r="B108" s="156" t="s">
        <v>521</v>
      </c>
      <c r="C108" s="156" t="s">
        <v>237</v>
      </c>
      <c r="D108" s="156" t="s">
        <v>720</v>
      </c>
      <c r="E108" s="156" t="s">
        <v>130</v>
      </c>
      <c r="F108" s="156"/>
      <c r="G108" s="118">
        <v>0.1</v>
      </c>
      <c r="H108" s="119">
        <v>1.5</v>
      </c>
      <c r="I108" s="120">
        <f t="shared" si="5"/>
        <v>8</v>
      </c>
      <c r="J108" s="180">
        <f t="shared" si="5"/>
        <v>120</v>
      </c>
      <c r="K108" s="254"/>
      <c r="L108" s="284">
        <f>RawCounts100All!M108/(PropCntd100!L108*L$5*L$6)*1000</f>
        <v>0</v>
      </c>
      <c r="M108" s="284">
        <f>RawCounts100All!N108/(PropCntd100!M108*M$5*M$6)*1000</f>
        <v>0</v>
      </c>
      <c r="N108" s="284">
        <f>RawCounts100All!O108/(PropCntd100!N108*N$5*N$6)*1000</f>
        <v>0</v>
      </c>
      <c r="O108" s="284">
        <f>RawCounts100All!P108/(PropCntd100!O108*O$5*O$6)*1000</f>
        <v>0</v>
      </c>
      <c r="P108" s="284">
        <f>RawCounts100All!Q108/(PropCntd100!P108*P$5*P$6)*1000</f>
        <v>0</v>
      </c>
      <c r="Q108" s="284">
        <f>RawCounts100All!R108/(PropCntd100!Q108*Q$5*Q$6)*1000</f>
        <v>0</v>
      </c>
      <c r="R108" s="284">
        <f>RawCounts100All!S108/(PropCntd100!R108*R$5*R$6)*1000</f>
        <v>0</v>
      </c>
      <c r="S108" s="284">
        <f>RawCounts100All!T108/(PropCntd100!S108*S$5*S$6)*1000</f>
        <v>0</v>
      </c>
      <c r="T108" s="284">
        <f>RawCounts100All!U108/(PropCntd100!T108*T$5*T$6)*1000</f>
        <v>0</v>
      </c>
      <c r="U108" s="284">
        <f>RawCounts100All!V108/(PropCntd100!U108*U$5*U$6)*1000</f>
        <v>0</v>
      </c>
      <c r="V108" s="284">
        <f>RawCounts100All!W108/(PropCntd100!V108*V$5*V$6)*1000</f>
        <v>0</v>
      </c>
      <c r="W108" s="284">
        <f>RawCounts100All!X108/(PropCntd100!W108*W$5*W$6)*1000</f>
        <v>0</v>
      </c>
      <c r="X108" s="284">
        <f>RawCounts100All!Y108/(PropCntd100!X108*X$5*X$6)*1000</f>
        <v>0</v>
      </c>
      <c r="Y108" s="284">
        <f>RawCounts100All!Z108/(PropCntd100!Y108*Y$5*Y$6)*1000</f>
        <v>0</v>
      </c>
      <c r="Z108" s="284">
        <f>RawCounts100All!AA108/(PropCntd100!Z108*Z$5*Z$6)*1000</f>
        <v>0</v>
      </c>
      <c r="AA108" s="284">
        <f>RawCounts100All!AB108/(PropCntd100!AA108*AA$5*AA$6)*1000</f>
        <v>0</v>
      </c>
      <c r="AB108" s="284">
        <f>RawCounts100All!AC108/(PropCntd100!AB108*AB$5*AB$6)*1000</f>
        <v>0</v>
      </c>
      <c r="AC108" s="284">
        <f>RawCounts100All!AD108/(PropCntd100!AC108*AC$5*AC$6)*1000</f>
        <v>0</v>
      </c>
      <c r="AD108" s="284">
        <f>RawCounts100All!AE108/(PropCntd100!AD108*AD$5*AD$6)*1000</f>
        <v>0</v>
      </c>
      <c r="AE108" s="284">
        <f>RawCounts100All!AF108/(PropCntd100!AE108*AE$5*AE$6)*1000</f>
        <v>0</v>
      </c>
      <c r="AF108" s="284">
        <f>RawCounts100All!AG108/(PropCntd100!AF108*AF$5*AF$6)*1000</f>
        <v>61.568061568061573</v>
      </c>
      <c r="AG108" s="284">
        <f>RawCounts100All!AH108/(PropCntd100!AG108*AG$5*AG$6)*1000</f>
        <v>0</v>
      </c>
      <c r="AH108" s="284">
        <f>RawCounts100All!AI108/(PropCntd100!AH108*AH$5*AH$6)*1000</f>
        <v>0</v>
      </c>
      <c r="AI108" s="284">
        <f>RawCounts100All!AJ108/(PropCntd100!AI108*AI$5*AI$6)*1000</f>
        <v>324.78632478632477</v>
      </c>
      <c r="AJ108" s="284">
        <f>RawCounts100All!AK108/(PropCntd100!AJ108*AJ$5*AJ$6)*1000</f>
        <v>0</v>
      </c>
      <c r="AK108" s="284">
        <f>RawCounts100All!AL108/(PropCntd100!AK108*AK$5*AK$6)*1000</f>
        <v>0</v>
      </c>
      <c r="AL108" s="284">
        <f>RawCounts100All!AM108/(PropCntd100!AL108*AL$5*AL$6)*1000</f>
        <v>0</v>
      </c>
      <c r="AM108" s="284">
        <f>RawCounts100All!AN108/(PropCntd100!AM108*AM$5*AM$6)*1000</f>
        <v>0</v>
      </c>
      <c r="AN108" s="284">
        <f>RawCounts100All!AO108/(PropCntd100!AN108*AN$5*AN$6)*1000</f>
        <v>0</v>
      </c>
      <c r="AO108" s="284">
        <f>RawCounts100All!AP108/(PropCntd100!AO108*AO$5*AO$6)*1000</f>
        <v>0</v>
      </c>
      <c r="AP108" s="284">
        <f>RawCounts100All!AQ108/(PropCntd100!AP108*AP$5*AP$6)*1000</f>
        <v>0</v>
      </c>
      <c r="AQ108" s="284">
        <f>RawCounts100All!AR108/(PropCntd100!AQ108*AQ$5*AQ$6)*1000</f>
        <v>0</v>
      </c>
      <c r="AR108" s="284">
        <f>RawCounts100All!AS108/(PropCntd100!AR108*AR$5*AR$6)*1000</f>
        <v>0</v>
      </c>
      <c r="AS108" s="284">
        <f>RawCounts100All!AT108/(PropCntd100!AS108*AS$5*AS$6)*1000</f>
        <v>0</v>
      </c>
      <c r="AT108" s="284">
        <f>RawCounts100All!AU108/(PropCntd100!AT108*AT$5*AT$6)*1000</f>
        <v>0</v>
      </c>
      <c r="AU108" s="284">
        <f>RawCounts100All!AV108/(PropCntd100!AU108*AU$5*AU$6)*1000</f>
        <v>44.000000000000007</v>
      </c>
      <c r="AV108" s="284">
        <f>RawCounts100All!AW108/(PropCntd100!AV108*AV$5*AV$6)*1000</f>
        <v>0</v>
      </c>
      <c r="AW108" s="284">
        <f>RawCounts100All!AX108/(PropCntd100!AW108*AW$5*AW$6)*1000</f>
        <v>0</v>
      </c>
      <c r="AX108" s="284">
        <f>RawCounts100All!AY108/(PropCntd100!AX108*AX$5*AX$6)*1000</f>
        <v>0</v>
      </c>
      <c r="AY108" s="284">
        <f>RawCounts100All!AZ108/(PropCntd100!AY108*AY$5*AY$6)*1000</f>
        <v>0</v>
      </c>
      <c r="AZ108" s="284">
        <f>RawCounts100All!BA108/(PropCntd100!AZ108*AZ$5*AZ$6)*1000</f>
        <v>0</v>
      </c>
      <c r="BA108" s="284">
        <f>RawCounts100All!BB108/(PropCntd100!BA108*BA$5*BA$6)*1000</f>
        <v>0</v>
      </c>
      <c r="BB108" s="284">
        <f>RawCounts100All!BC108/(PropCntd100!BB108*BB$5*BB$6)*1000</f>
        <v>0</v>
      </c>
      <c r="BC108" s="284">
        <f>RawCounts100All!BD108/(PropCntd100!BC108*BC$5*BC$6)*1000</f>
        <v>0</v>
      </c>
      <c r="BD108" s="284">
        <f>RawCounts100All!BE108/(PropCntd100!BD108*BD$5*BD$6)*1000</f>
        <v>0</v>
      </c>
      <c r="BE108" s="284">
        <f>RawCounts100All!BF108/(PropCntd100!BE108*BE$5*BE$6)*1000</f>
        <v>0</v>
      </c>
      <c r="BF108" s="284">
        <f>RawCounts100All!BG108/(PropCntd100!BF108*BF$5*BF$6)*1000</f>
        <v>0</v>
      </c>
      <c r="BG108" s="284">
        <f>RawCounts100All!BH108/(PropCntd100!BG108*BG$5*BG$6)*1000</f>
        <v>0</v>
      </c>
      <c r="BH108" s="284">
        <f>RawCounts100All!BI108/(PropCntd100!BH108*BH$5*BH$6)*1000</f>
        <v>0</v>
      </c>
      <c r="BI108" s="284">
        <f>RawCounts100All!BJ108/(PropCntd100!BI108*BI$5*BI$6)*1000</f>
        <v>0</v>
      </c>
      <c r="BJ108" s="284">
        <f>RawCounts100All!BK108/(PropCntd100!BJ108*BJ$5*BJ$6)*1000</f>
        <v>0</v>
      </c>
      <c r="BK108" s="284">
        <f>RawCounts100All!BL108/(PropCntd100!BK108*BK$5*BK$6)*1000</f>
        <v>0</v>
      </c>
      <c r="BL108" s="284">
        <f>RawCounts100All!BM108/(PropCntd100!BL108*BL$5*BL$6)*1000</f>
        <v>0</v>
      </c>
      <c r="BM108" s="284">
        <f>RawCounts100All!BN108/(PropCntd100!BM108*BM$5*BM$6)*1000</f>
        <v>0</v>
      </c>
      <c r="BN108" s="284">
        <f>RawCounts100All!BO108/(PropCntd100!BN108*BN$5*BN$6)*1000</f>
        <v>0</v>
      </c>
      <c r="BO108" s="284">
        <f>RawCounts100All!BP108/(PropCntd100!BO108*BO$5*BO$6)*1000</f>
        <v>0</v>
      </c>
      <c r="BP108" s="284">
        <f>RawCounts100All!BQ108/(PropCntd100!BP108*BP$5*BP$6)*1000</f>
        <v>0</v>
      </c>
      <c r="BQ108" s="284">
        <f>RawCounts100All!BR108/(PropCntd100!BQ108*BQ$5*BQ$6)*1000</f>
        <v>0</v>
      </c>
      <c r="BR108" s="284">
        <f>RawCounts100All!BS108/(PropCntd100!BR108*BR$5*BR$6)*1000</f>
        <v>0</v>
      </c>
      <c r="BS108" s="284">
        <f>RawCounts100All!BT108/(PropCntd100!BS108*BS$5*BS$6)*1000</f>
        <v>0</v>
      </c>
      <c r="BT108" s="129"/>
    </row>
    <row r="109" spans="1:72" ht="14" x14ac:dyDescent="0.15">
      <c r="A109" s="117" t="s">
        <v>311</v>
      </c>
      <c r="B109" s="156" t="s">
        <v>521</v>
      </c>
      <c r="C109" s="156" t="s">
        <v>237</v>
      </c>
      <c r="D109" s="156" t="s">
        <v>721</v>
      </c>
      <c r="E109" s="156" t="s">
        <v>947</v>
      </c>
      <c r="F109" s="156"/>
      <c r="G109" s="118">
        <v>0.1</v>
      </c>
      <c r="H109" s="119">
        <v>1.7</v>
      </c>
      <c r="I109" s="120">
        <f t="shared" si="5"/>
        <v>8</v>
      </c>
      <c r="J109" s="180">
        <f t="shared" si="5"/>
        <v>136</v>
      </c>
      <c r="K109" s="254"/>
      <c r="L109" s="284">
        <f>RawCounts100All!M109/(PropCntd100!L109*L$5*L$6)*1000</f>
        <v>0</v>
      </c>
      <c r="M109" s="284">
        <f>RawCounts100All!N109/(PropCntd100!M109*M$5*M$6)*1000</f>
        <v>0</v>
      </c>
      <c r="N109" s="284">
        <f>RawCounts100All!O109/(PropCntd100!N109*N$5*N$6)*1000</f>
        <v>0</v>
      </c>
      <c r="O109" s="284">
        <f>RawCounts100All!P109/(PropCntd100!O109*O$5*O$6)*1000</f>
        <v>0</v>
      </c>
      <c r="P109" s="284">
        <f>RawCounts100All!Q109/(PropCntd100!P109*P$5*P$6)*1000</f>
        <v>0</v>
      </c>
      <c r="Q109" s="284">
        <f>RawCounts100All!R109/(PropCntd100!Q109*Q$5*Q$6)*1000</f>
        <v>0</v>
      </c>
      <c r="R109" s="284">
        <f>RawCounts100All!S109/(PropCntd100!R109*R$5*R$6)*1000</f>
        <v>0</v>
      </c>
      <c r="S109" s="284">
        <f>RawCounts100All!T109/(PropCntd100!S109*S$5*S$6)*1000</f>
        <v>131.11111111111109</v>
      </c>
      <c r="T109" s="284">
        <f>RawCounts100All!U109/(PropCntd100!T109*T$5*T$6)*1000</f>
        <v>0</v>
      </c>
      <c r="U109" s="284">
        <f>RawCounts100All!V109/(PropCntd100!U109*U$5*U$6)*1000</f>
        <v>0</v>
      </c>
      <c r="V109" s="284">
        <f>RawCounts100All!W109/(PropCntd100!V109*V$5*V$6)*1000</f>
        <v>0</v>
      </c>
      <c r="W109" s="284">
        <f>RawCounts100All!X109/(PropCntd100!W109*W$5*W$6)*1000</f>
        <v>0</v>
      </c>
      <c r="X109" s="284">
        <f>RawCounts100All!Y109/(PropCntd100!X109*X$5*X$6)*1000</f>
        <v>0</v>
      </c>
      <c r="Y109" s="284">
        <f>RawCounts100All!Z109/(PropCntd100!Y109*Y$5*Y$6)*1000</f>
        <v>0</v>
      </c>
      <c r="Z109" s="284">
        <f>RawCounts100All!AA109/(PropCntd100!Z109*Z$5*Z$6)*1000</f>
        <v>0</v>
      </c>
      <c r="AA109" s="284">
        <f>RawCounts100All!AB109/(PropCntd100!AA109*AA$5*AA$6)*1000</f>
        <v>0</v>
      </c>
      <c r="AB109" s="284">
        <f>RawCounts100All!AC109/(PropCntd100!AB109*AB$5*AB$6)*1000</f>
        <v>0</v>
      </c>
      <c r="AC109" s="284">
        <f>RawCounts100All!AD109/(PropCntd100!AC109*AC$5*AC$6)*1000</f>
        <v>0</v>
      </c>
      <c r="AD109" s="284">
        <f>RawCounts100All!AE109/(PropCntd100!AD109*AD$5*AD$6)*1000</f>
        <v>0</v>
      </c>
      <c r="AE109" s="284">
        <f>RawCounts100All!AF109/(PropCntd100!AE109*AE$5*AE$6)*1000</f>
        <v>0</v>
      </c>
      <c r="AF109" s="284">
        <f>RawCounts100All!AG109/(PropCntd100!AF109*AF$5*AF$6)*1000</f>
        <v>0</v>
      </c>
      <c r="AG109" s="284">
        <f>RawCounts100All!AH109/(PropCntd100!AG109*AG$5*AG$6)*1000</f>
        <v>0</v>
      </c>
      <c r="AH109" s="284">
        <f>RawCounts100All!AI109/(PropCntd100!AH109*AH$5*AH$6)*1000</f>
        <v>0</v>
      </c>
      <c r="AI109" s="284">
        <f>RawCounts100All!AJ109/(PropCntd100!AI109*AI$5*AI$6)*1000</f>
        <v>0</v>
      </c>
      <c r="AJ109" s="284">
        <f>RawCounts100All!AK109/(PropCntd100!AJ109*AJ$5*AJ$6)*1000</f>
        <v>0</v>
      </c>
      <c r="AK109" s="284">
        <f>RawCounts100All!AL109/(PropCntd100!AK109*AK$5*AK$6)*1000</f>
        <v>0</v>
      </c>
      <c r="AL109" s="284">
        <f>RawCounts100All!AM109/(PropCntd100!AL109*AL$5*AL$6)*1000</f>
        <v>87.407407407407405</v>
      </c>
      <c r="AM109" s="284">
        <f>RawCounts100All!AN109/(PropCntd100!AM109*AM$5*AM$6)*1000</f>
        <v>0</v>
      </c>
      <c r="AN109" s="284">
        <f>RawCounts100All!AO109/(PropCntd100!AN109*AN$5*AN$6)*1000</f>
        <v>0</v>
      </c>
      <c r="AO109" s="284">
        <f>RawCounts100All!AP109/(PropCntd100!AO109*AO$5*AO$6)*1000</f>
        <v>0</v>
      </c>
      <c r="AP109" s="284">
        <f>RawCounts100All!AQ109/(PropCntd100!AP109*AP$5*AP$6)*1000</f>
        <v>0</v>
      </c>
      <c r="AQ109" s="284">
        <f>RawCounts100All!AR109/(PropCntd100!AQ109*AQ$5*AQ$6)*1000</f>
        <v>0</v>
      </c>
      <c r="AR109" s="284">
        <f>RawCounts100All!AS109/(PropCntd100!AR109*AR$5*AR$6)*1000</f>
        <v>0</v>
      </c>
      <c r="AS109" s="284">
        <f>RawCounts100All!AT109/(PropCntd100!AS109*AS$5*AS$6)*1000</f>
        <v>0</v>
      </c>
      <c r="AT109" s="284">
        <f>RawCounts100All!AU109/(PropCntd100!AT109*AT$5*AT$6)*1000</f>
        <v>0</v>
      </c>
      <c r="AU109" s="284">
        <f>RawCounts100All!AV109/(PropCntd100!AU109*AU$5*AU$6)*1000</f>
        <v>0</v>
      </c>
      <c r="AV109" s="284">
        <f>RawCounts100All!AW109/(PropCntd100!AV109*AV$5*AV$6)*1000</f>
        <v>0</v>
      </c>
      <c r="AW109" s="284">
        <f>RawCounts100All!AX109/(PropCntd100!AW109*AW$5*AW$6)*1000</f>
        <v>0</v>
      </c>
      <c r="AX109" s="284">
        <f>RawCounts100All!AY109/(PropCntd100!AX109*AX$5*AX$6)*1000</f>
        <v>0</v>
      </c>
      <c r="AY109" s="284">
        <f>RawCounts100All!AZ109/(PropCntd100!AY109*AY$5*AY$6)*1000</f>
        <v>0</v>
      </c>
      <c r="AZ109" s="284">
        <f>RawCounts100All!BA109/(PropCntd100!AZ109*AZ$5*AZ$6)*1000</f>
        <v>0</v>
      </c>
      <c r="BA109" s="284">
        <f>RawCounts100All!BB109/(PropCntd100!BA109*BA$5*BA$6)*1000</f>
        <v>0</v>
      </c>
      <c r="BB109" s="284">
        <f>RawCounts100All!BC109/(PropCntd100!BB109*BB$5*BB$6)*1000</f>
        <v>0</v>
      </c>
      <c r="BC109" s="284">
        <f>RawCounts100All!BD109/(PropCntd100!BC109*BC$5*BC$6)*1000</f>
        <v>0</v>
      </c>
      <c r="BD109" s="284">
        <f>RawCounts100All!BE109/(PropCntd100!BD109*BD$5*BD$6)*1000</f>
        <v>0</v>
      </c>
      <c r="BE109" s="284">
        <f>RawCounts100All!BF109/(PropCntd100!BE109*BE$5*BE$6)*1000</f>
        <v>0</v>
      </c>
      <c r="BF109" s="284">
        <f>RawCounts100All!BG109/(PropCntd100!BF109*BF$5*BF$6)*1000</f>
        <v>0</v>
      </c>
      <c r="BG109" s="284">
        <f>RawCounts100All!BH109/(PropCntd100!BG109*BG$5*BG$6)*1000</f>
        <v>0</v>
      </c>
      <c r="BH109" s="284">
        <f>RawCounts100All!BI109/(PropCntd100!BH109*BH$5*BH$6)*1000</f>
        <v>0</v>
      </c>
      <c r="BI109" s="284">
        <f>RawCounts100All!BJ109/(PropCntd100!BI109*BI$5*BI$6)*1000</f>
        <v>0</v>
      </c>
      <c r="BJ109" s="284">
        <f>RawCounts100All!BK109/(PropCntd100!BJ109*BJ$5*BJ$6)*1000</f>
        <v>0</v>
      </c>
      <c r="BK109" s="284">
        <f>RawCounts100All!BL109/(PropCntd100!BK109*BK$5*BK$6)*1000</f>
        <v>0</v>
      </c>
      <c r="BL109" s="284">
        <f>RawCounts100All!BM109/(PropCntd100!BL109*BL$5*BL$6)*1000</f>
        <v>0</v>
      </c>
      <c r="BM109" s="284">
        <f>RawCounts100All!BN109/(PropCntd100!BM109*BM$5*BM$6)*1000</f>
        <v>0</v>
      </c>
      <c r="BN109" s="284">
        <f>RawCounts100All!BO109/(PropCntd100!BN109*BN$5*BN$6)*1000</f>
        <v>0</v>
      </c>
      <c r="BO109" s="284">
        <f>RawCounts100All!BP109/(PropCntd100!BO109*BO$5*BO$6)*1000</f>
        <v>0</v>
      </c>
      <c r="BP109" s="284">
        <f>RawCounts100All!BQ109/(PropCntd100!BP109*BP$5*BP$6)*1000</f>
        <v>0</v>
      </c>
      <c r="BQ109" s="284">
        <f>RawCounts100All!BR109/(PropCntd100!BQ109*BQ$5*BQ$6)*1000</f>
        <v>0</v>
      </c>
      <c r="BR109" s="284">
        <f>RawCounts100All!BS109/(PropCntd100!BR109*BR$5*BR$6)*1000</f>
        <v>0</v>
      </c>
      <c r="BS109" s="284">
        <f>RawCounts100All!BT109/(PropCntd100!BS109*BS$5*BS$6)*1000</f>
        <v>0</v>
      </c>
      <c r="BT109" s="129"/>
    </row>
    <row r="110" spans="1:72" ht="14" x14ac:dyDescent="0.15">
      <c r="A110" s="117" t="s">
        <v>312</v>
      </c>
      <c r="B110" s="156" t="s">
        <v>521</v>
      </c>
      <c r="C110" s="156" t="s">
        <v>237</v>
      </c>
      <c r="D110" s="156" t="s">
        <v>722</v>
      </c>
      <c r="E110" s="156" t="s">
        <v>130</v>
      </c>
      <c r="F110" s="156"/>
      <c r="G110" s="118">
        <v>0.1</v>
      </c>
      <c r="H110" s="119">
        <v>1.8</v>
      </c>
      <c r="I110" s="120">
        <f t="shared" si="5"/>
        <v>8</v>
      </c>
      <c r="J110" s="180">
        <f t="shared" si="5"/>
        <v>144</v>
      </c>
      <c r="K110" s="254"/>
      <c r="L110" s="284">
        <f>RawCounts100All!M110/(PropCntd100!L110*L$5*L$6)*1000</f>
        <v>0</v>
      </c>
      <c r="M110" s="284">
        <f>RawCounts100All!N110/(PropCntd100!M110*M$5*M$6)*1000</f>
        <v>0</v>
      </c>
      <c r="N110" s="284">
        <f>RawCounts100All!O110/(PropCntd100!N110*N$5*N$6)*1000</f>
        <v>0</v>
      </c>
      <c r="O110" s="284">
        <f>RawCounts100All!P110/(PropCntd100!O110*O$5*O$6)*1000</f>
        <v>0</v>
      </c>
      <c r="P110" s="284">
        <f>RawCounts100All!Q110/(PropCntd100!P110*P$5*P$6)*1000</f>
        <v>0</v>
      </c>
      <c r="Q110" s="284">
        <f>RawCounts100All!R110/(PropCntd100!Q110*Q$5*Q$6)*1000</f>
        <v>0</v>
      </c>
      <c r="R110" s="284">
        <f>RawCounts100All!S110/(PropCntd100!R110*R$5*R$6)*1000</f>
        <v>0</v>
      </c>
      <c r="S110" s="284">
        <f>RawCounts100All!T110/(PropCntd100!S110*S$5*S$6)*1000</f>
        <v>0</v>
      </c>
      <c r="T110" s="284">
        <f>RawCounts100All!U110/(PropCntd100!T110*T$5*T$6)*1000</f>
        <v>0</v>
      </c>
      <c r="U110" s="284">
        <f>RawCounts100All!V110/(PropCntd100!U110*U$5*U$6)*1000</f>
        <v>0</v>
      </c>
      <c r="V110" s="284">
        <f>RawCounts100All!W110/(PropCntd100!V110*V$5*V$6)*1000</f>
        <v>0</v>
      </c>
      <c r="W110" s="284">
        <f>RawCounts100All!X110/(PropCntd100!W110*W$5*W$6)*1000</f>
        <v>0</v>
      </c>
      <c r="X110" s="284">
        <f>RawCounts100All!Y110/(PropCntd100!X110*X$5*X$6)*1000</f>
        <v>0</v>
      </c>
      <c r="Y110" s="284">
        <f>RawCounts100All!Z110/(PropCntd100!Y110*Y$5*Y$6)*1000</f>
        <v>0</v>
      </c>
      <c r="Z110" s="284">
        <f>RawCounts100All!AA110/(PropCntd100!Z110*Z$5*Z$6)*1000</f>
        <v>0</v>
      </c>
      <c r="AA110" s="284">
        <f>RawCounts100All!AB110/(PropCntd100!AA110*AA$5*AA$6)*1000</f>
        <v>0</v>
      </c>
      <c r="AB110" s="284">
        <f>RawCounts100All!AC110/(PropCntd100!AB110*AB$5*AB$6)*1000</f>
        <v>0</v>
      </c>
      <c r="AC110" s="284">
        <f>RawCounts100All!AD110/(PropCntd100!AC110*AC$5*AC$6)*1000</f>
        <v>0</v>
      </c>
      <c r="AD110" s="284">
        <f>RawCounts100All!AE110/(PropCntd100!AD110*AD$5*AD$6)*1000</f>
        <v>0</v>
      </c>
      <c r="AE110" s="284">
        <f>RawCounts100All!AF110/(PropCntd100!AE110*AE$5*AE$6)*1000</f>
        <v>0</v>
      </c>
      <c r="AF110" s="284">
        <f>RawCounts100All!AG110/(PropCntd100!AF110*AF$5*AF$6)*1000</f>
        <v>0</v>
      </c>
      <c r="AG110" s="284">
        <f>RawCounts100All!AH110/(PropCntd100!AG110*AG$5*AG$6)*1000</f>
        <v>0</v>
      </c>
      <c r="AH110" s="284">
        <f>RawCounts100All!AI110/(PropCntd100!AH110*AH$5*AH$6)*1000</f>
        <v>0</v>
      </c>
      <c r="AI110" s="284">
        <f>RawCounts100All!AJ110/(PropCntd100!AI110*AI$5*AI$6)*1000</f>
        <v>0</v>
      </c>
      <c r="AJ110" s="284">
        <f>RawCounts100All!AK110/(PropCntd100!AJ110*AJ$5*AJ$6)*1000</f>
        <v>0</v>
      </c>
      <c r="AK110" s="284">
        <f>RawCounts100All!AL110/(PropCntd100!AK110*AK$5*AK$6)*1000</f>
        <v>0</v>
      </c>
      <c r="AL110" s="284">
        <f>RawCounts100All!AM110/(PropCntd100!AL110*AL$5*AL$6)*1000</f>
        <v>0</v>
      </c>
      <c r="AM110" s="284">
        <f>RawCounts100All!AN110/(PropCntd100!AM110*AM$5*AM$6)*1000</f>
        <v>0</v>
      </c>
      <c r="AN110" s="284">
        <f>RawCounts100All!AO110/(PropCntd100!AN110*AN$5*AN$6)*1000</f>
        <v>435.71428571428572</v>
      </c>
      <c r="AO110" s="284">
        <f>RawCounts100All!AP110/(PropCntd100!AO110*AO$5*AO$6)*1000</f>
        <v>0</v>
      </c>
      <c r="AP110" s="284">
        <f>RawCounts100All!AQ110/(PropCntd100!AP110*AP$5*AP$6)*1000</f>
        <v>0</v>
      </c>
      <c r="AQ110" s="284">
        <f>RawCounts100All!AR110/(PropCntd100!AQ110*AQ$5*AQ$6)*1000</f>
        <v>0</v>
      </c>
      <c r="AR110" s="284">
        <f>RawCounts100All!AS110/(PropCntd100!AR110*AR$5*AR$6)*1000</f>
        <v>0</v>
      </c>
      <c r="AS110" s="284">
        <f>RawCounts100All!AT110/(PropCntd100!AS110*AS$5*AS$6)*1000</f>
        <v>0</v>
      </c>
      <c r="AT110" s="284">
        <f>RawCounts100All!AU110/(PropCntd100!AT110*AT$5*AT$6)*1000</f>
        <v>0</v>
      </c>
      <c r="AU110" s="284">
        <f>RawCounts100All!AV110/(PropCntd100!AU110*AU$5*AU$6)*1000</f>
        <v>0</v>
      </c>
      <c r="AV110" s="284">
        <f>RawCounts100All!AW110/(PropCntd100!AV110*AV$5*AV$6)*1000</f>
        <v>0</v>
      </c>
      <c r="AW110" s="284">
        <f>RawCounts100All!AX110/(PropCntd100!AW110*AW$5*AW$6)*1000</f>
        <v>0</v>
      </c>
      <c r="AX110" s="284">
        <f>RawCounts100All!AY110/(PropCntd100!AX110*AX$5*AX$6)*1000</f>
        <v>0</v>
      </c>
      <c r="AY110" s="284">
        <f>RawCounts100All!AZ110/(PropCntd100!AY110*AY$5*AY$6)*1000</f>
        <v>0</v>
      </c>
      <c r="AZ110" s="284">
        <f>RawCounts100All!BA110/(PropCntd100!AZ110*AZ$5*AZ$6)*1000</f>
        <v>0</v>
      </c>
      <c r="BA110" s="284">
        <f>RawCounts100All!BB110/(PropCntd100!BA110*BA$5*BA$6)*1000</f>
        <v>0</v>
      </c>
      <c r="BB110" s="284">
        <f>RawCounts100All!BC110/(PropCntd100!BB110*BB$5*BB$6)*1000</f>
        <v>0</v>
      </c>
      <c r="BC110" s="284">
        <f>RawCounts100All!BD110/(PropCntd100!BC110*BC$5*BC$6)*1000</f>
        <v>0</v>
      </c>
      <c r="BD110" s="284">
        <f>RawCounts100All!BE110/(PropCntd100!BD110*BD$5*BD$6)*1000</f>
        <v>0</v>
      </c>
      <c r="BE110" s="284">
        <f>RawCounts100All!BF110/(PropCntd100!BE110*BE$5*BE$6)*1000</f>
        <v>0</v>
      </c>
      <c r="BF110" s="284">
        <f>RawCounts100All!BG110/(PropCntd100!BF110*BF$5*BF$6)*1000</f>
        <v>0</v>
      </c>
      <c r="BG110" s="284">
        <f>RawCounts100All!BH110/(PropCntd100!BG110*BG$5*BG$6)*1000</f>
        <v>0</v>
      </c>
      <c r="BH110" s="284">
        <f>RawCounts100All!BI110/(PropCntd100!BH110*BH$5*BH$6)*1000</f>
        <v>0</v>
      </c>
      <c r="BI110" s="284">
        <f>RawCounts100All!BJ110/(PropCntd100!BI110*BI$5*BI$6)*1000</f>
        <v>0</v>
      </c>
      <c r="BJ110" s="284">
        <f>RawCounts100All!BK110/(PropCntd100!BJ110*BJ$5*BJ$6)*1000</f>
        <v>0</v>
      </c>
      <c r="BK110" s="284">
        <f>RawCounts100All!BL110/(PropCntd100!BK110*BK$5*BK$6)*1000</f>
        <v>0</v>
      </c>
      <c r="BL110" s="284">
        <f>RawCounts100All!BM110/(PropCntd100!BL110*BL$5*BL$6)*1000</f>
        <v>0</v>
      </c>
      <c r="BM110" s="284">
        <f>RawCounts100All!BN110/(PropCntd100!BM110*BM$5*BM$6)*1000</f>
        <v>0</v>
      </c>
      <c r="BN110" s="284">
        <f>RawCounts100All!BO110/(PropCntd100!BN110*BN$5*BN$6)*1000</f>
        <v>0</v>
      </c>
      <c r="BO110" s="284">
        <f>RawCounts100All!BP110/(PropCntd100!BO110*BO$5*BO$6)*1000</f>
        <v>0</v>
      </c>
      <c r="BP110" s="284">
        <f>RawCounts100All!BQ110/(PropCntd100!BP110*BP$5*BP$6)*1000</f>
        <v>0</v>
      </c>
      <c r="BQ110" s="284">
        <f>RawCounts100All!BR110/(PropCntd100!BQ110*BQ$5*BQ$6)*1000</f>
        <v>0</v>
      </c>
      <c r="BR110" s="284">
        <f>RawCounts100All!BS110/(PropCntd100!BR110*BR$5*BR$6)*1000</f>
        <v>0</v>
      </c>
      <c r="BS110" s="284">
        <f>RawCounts100All!BT110/(PropCntd100!BS110*BS$5*BS$6)*1000</f>
        <v>0</v>
      </c>
      <c r="BT110" s="129"/>
    </row>
    <row r="111" spans="1:72" ht="14" x14ac:dyDescent="0.15">
      <c r="A111" s="117" t="s">
        <v>313</v>
      </c>
      <c r="B111" s="156" t="s">
        <v>521</v>
      </c>
      <c r="C111" s="156" t="s">
        <v>237</v>
      </c>
      <c r="D111" s="156" t="s">
        <v>723</v>
      </c>
      <c r="E111" s="156" t="s">
        <v>947</v>
      </c>
      <c r="F111" s="156"/>
      <c r="G111" s="118">
        <v>0.1</v>
      </c>
      <c r="H111" s="119">
        <v>2</v>
      </c>
      <c r="I111" s="120">
        <f t="shared" si="5"/>
        <v>8</v>
      </c>
      <c r="J111" s="180">
        <f t="shared" si="5"/>
        <v>160</v>
      </c>
      <c r="K111" s="254"/>
      <c r="L111" s="284">
        <f>RawCounts100All!M111/(PropCntd100!L111*L$5*L$6)*1000</f>
        <v>0</v>
      </c>
      <c r="M111" s="284">
        <f>RawCounts100All!N111/(PropCntd100!M111*M$5*M$6)*1000</f>
        <v>0</v>
      </c>
      <c r="N111" s="284">
        <f>RawCounts100All!O111/(PropCntd100!N111*N$5*N$6)*1000</f>
        <v>0</v>
      </c>
      <c r="O111" s="284">
        <f>RawCounts100All!P111/(PropCntd100!O111*O$5*O$6)*1000</f>
        <v>0</v>
      </c>
      <c r="P111" s="284">
        <f>RawCounts100All!Q111/(PropCntd100!P111*P$5*P$6)*1000</f>
        <v>0</v>
      </c>
      <c r="Q111" s="284">
        <f>RawCounts100All!R111/(PropCntd100!Q111*Q$5*Q$6)*1000</f>
        <v>0</v>
      </c>
      <c r="R111" s="284">
        <f>RawCounts100All!S111/(PropCntd100!R111*R$5*R$6)*1000</f>
        <v>0</v>
      </c>
      <c r="S111" s="284">
        <f>RawCounts100All!T111/(PropCntd100!S111*S$5*S$6)*1000</f>
        <v>0</v>
      </c>
      <c r="T111" s="284">
        <f>RawCounts100All!U111/(PropCntd100!T111*T$5*T$6)*1000</f>
        <v>0</v>
      </c>
      <c r="U111" s="284">
        <f>RawCounts100All!V111/(PropCntd100!U111*U$5*U$6)*1000</f>
        <v>174.54545454545456</v>
      </c>
      <c r="V111" s="284">
        <f>RawCounts100All!W111/(PropCntd100!V111*V$5*V$6)*1000</f>
        <v>69.57013574660634</v>
      </c>
      <c r="W111" s="284">
        <f>RawCounts100All!X111/(PropCntd100!W111*W$5*W$6)*1000</f>
        <v>0</v>
      </c>
      <c r="X111" s="284">
        <f>RawCounts100All!Y111/(PropCntd100!X111*X$5*X$6)*1000</f>
        <v>0</v>
      </c>
      <c r="Y111" s="284">
        <f>RawCounts100All!Z111/(PropCntd100!Y111*Y$5*Y$6)*1000</f>
        <v>0</v>
      </c>
      <c r="Z111" s="284">
        <f>RawCounts100All!AA111/(PropCntd100!Z111*Z$5*Z$6)*1000</f>
        <v>0</v>
      </c>
      <c r="AA111" s="284">
        <f>RawCounts100All!AB111/(PropCntd100!AA111*AA$5*AA$6)*1000</f>
        <v>0</v>
      </c>
      <c r="AB111" s="284">
        <f>RawCounts100All!AC111/(PropCntd100!AB111*AB$5*AB$6)*1000</f>
        <v>0</v>
      </c>
      <c r="AC111" s="284">
        <f>RawCounts100All!AD111/(PropCntd100!AC111*AC$5*AC$6)*1000</f>
        <v>0</v>
      </c>
      <c r="AD111" s="284">
        <f>RawCounts100All!AE111/(PropCntd100!AD111*AD$5*AD$6)*1000</f>
        <v>0</v>
      </c>
      <c r="AE111" s="284">
        <f>RawCounts100All!AF111/(PropCntd100!AE111*AE$5*AE$6)*1000</f>
        <v>0</v>
      </c>
      <c r="AF111" s="284">
        <f>RawCounts100All!AG111/(PropCntd100!AF111*AF$5*AF$6)*1000</f>
        <v>0</v>
      </c>
      <c r="AG111" s="284">
        <f>RawCounts100All!AH111/(PropCntd100!AG111*AG$5*AG$6)*1000</f>
        <v>392.72727272727275</v>
      </c>
      <c r="AH111" s="284">
        <f>RawCounts100All!AI111/(PropCntd100!AH111*AH$5*AH$6)*1000</f>
        <v>0</v>
      </c>
      <c r="AI111" s="284">
        <f>RawCounts100All!AJ111/(PropCntd100!AI111*AI$5*AI$6)*1000</f>
        <v>108.26210826210824</v>
      </c>
      <c r="AJ111" s="284">
        <f>RawCounts100All!AK111/(PropCntd100!AJ111*AJ$5*AJ$6)*1000</f>
        <v>0</v>
      </c>
      <c r="AK111" s="284">
        <f>RawCounts100All!AL111/(PropCntd100!AK111*AK$5*AK$6)*1000</f>
        <v>131.32075471698113</v>
      </c>
      <c r="AL111" s="284">
        <f>RawCounts100All!AM111/(PropCntd100!AL111*AL$5*AL$6)*1000</f>
        <v>0</v>
      </c>
      <c r="AM111" s="284">
        <f>RawCounts100All!AN111/(PropCntd100!AM111*AM$5*AM$6)*1000</f>
        <v>0</v>
      </c>
      <c r="AN111" s="284">
        <f>RawCounts100All!AO111/(PropCntd100!AN111*AN$5*AN$6)*1000</f>
        <v>0</v>
      </c>
      <c r="AO111" s="284">
        <f>RawCounts100All!AP111/(PropCntd100!AO111*AO$5*AO$6)*1000</f>
        <v>0</v>
      </c>
      <c r="AP111" s="284">
        <f>RawCounts100All!AQ111/(PropCntd100!AP111*AP$5*AP$6)*1000</f>
        <v>0</v>
      </c>
      <c r="AQ111" s="284">
        <f>RawCounts100All!AR111/(PropCntd100!AQ111*AQ$5*AQ$6)*1000</f>
        <v>0</v>
      </c>
      <c r="AR111" s="284">
        <f>RawCounts100All!AS111/(PropCntd100!AR111*AR$5*AR$6)*1000</f>
        <v>0</v>
      </c>
      <c r="AS111" s="284">
        <f>RawCounts100All!AT111/(PropCntd100!AS111*AS$5*AS$6)*1000</f>
        <v>0</v>
      </c>
      <c r="AT111" s="284">
        <f>RawCounts100All!AU111/(PropCntd100!AT111*AT$5*AT$6)*1000</f>
        <v>0</v>
      </c>
      <c r="AU111" s="284">
        <f>RawCounts100All!AV111/(PropCntd100!AU111*AU$5*AU$6)*1000</f>
        <v>0</v>
      </c>
      <c r="AV111" s="284">
        <f>RawCounts100All!AW111/(PropCntd100!AV111*AV$5*AV$6)*1000</f>
        <v>0</v>
      </c>
      <c r="AW111" s="284">
        <f>RawCounts100All!AX111/(PropCntd100!AW111*AW$5*AW$6)*1000</f>
        <v>0</v>
      </c>
      <c r="AX111" s="284">
        <f>RawCounts100All!AY111/(PropCntd100!AX111*AX$5*AX$6)*1000</f>
        <v>0</v>
      </c>
      <c r="AY111" s="284">
        <f>RawCounts100All!AZ111/(PropCntd100!AY111*AY$5*AY$6)*1000</f>
        <v>0</v>
      </c>
      <c r="AZ111" s="284">
        <f>RawCounts100All!BA111/(PropCntd100!AZ111*AZ$5*AZ$6)*1000</f>
        <v>0</v>
      </c>
      <c r="BA111" s="284">
        <f>RawCounts100All!BB111/(PropCntd100!BA111*BA$5*BA$6)*1000</f>
        <v>0</v>
      </c>
      <c r="BB111" s="284">
        <f>RawCounts100All!BC111/(PropCntd100!BB111*BB$5*BB$6)*1000</f>
        <v>0</v>
      </c>
      <c r="BC111" s="284">
        <f>RawCounts100All!BD111/(PropCntd100!BC111*BC$5*BC$6)*1000</f>
        <v>0</v>
      </c>
      <c r="BD111" s="284">
        <f>RawCounts100All!BE111/(PropCntd100!BD111*BD$5*BD$6)*1000</f>
        <v>0</v>
      </c>
      <c r="BE111" s="284">
        <f>RawCounts100All!BF111/(PropCntd100!BE111*BE$5*BE$6)*1000</f>
        <v>0</v>
      </c>
      <c r="BF111" s="284">
        <f>RawCounts100All!BG111/(PropCntd100!BF111*BF$5*BF$6)*1000</f>
        <v>0</v>
      </c>
      <c r="BG111" s="284">
        <f>RawCounts100All!BH111/(PropCntd100!BG111*BG$5*BG$6)*1000</f>
        <v>0</v>
      </c>
      <c r="BH111" s="284">
        <f>RawCounts100All!BI111/(PropCntd100!BH111*BH$5*BH$6)*1000</f>
        <v>0</v>
      </c>
      <c r="BI111" s="284">
        <f>RawCounts100All!BJ111/(PropCntd100!BI111*BI$5*BI$6)*1000</f>
        <v>0</v>
      </c>
      <c r="BJ111" s="284">
        <f>RawCounts100All!BK111/(PropCntd100!BJ111*BJ$5*BJ$6)*1000</f>
        <v>0</v>
      </c>
      <c r="BK111" s="284">
        <f>RawCounts100All!BL111/(PropCntd100!BK111*BK$5*BK$6)*1000</f>
        <v>218.86792452830187</v>
      </c>
      <c r="BL111" s="284">
        <f>RawCounts100All!BM111/(PropCntd100!BL111*BL$5*BL$6)*1000</f>
        <v>0</v>
      </c>
      <c r="BM111" s="284">
        <f>RawCounts100All!BN111/(PropCntd100!BM111*BM$5*BM$6)*1000</f>
        <v>3399.1769547325107</v>
      </c>
      <c r="BN111" s="284">
        <f>RawCounts100All!BO111/(PropCntd100!BN111*BN$5*BN$6)*1000</f>
        <v>0</v>
      </c>
      <c r="BO111" s="284">
        <f>RawCounts100All!BP111/(PropCntd100!BO111*BO$5*BO$6)*1000</f>
        <v>0</v>
      </c>
      <c r="BP111" s="284">
        <f>RawCounts100All!BQ111/(PropCntd100!BP111*BP$5*BP$6)*1000</f>
        <v>0</v>
      </c>
      <c r="BQ111" s="284">
        <f>RawCounts100All!BR111/(PropCntd100!BQ111*BQ$5*BQ$6)*1000</f>
        <v>0</v>
      </c>
      <c r="BR111" s="284">
        <f>RawCounts100All!BS111/(PropCntd100!BR111*BR$5*BR$6)*1000</f>
        <v>0</v>
      </c>
      <c r="BS111" s="284">
        <f>RawCounts100All!BT111/(PropCntd100!BS111*BS$5*BS$6)*1000</f>
        <v>0</v>
      </c>
      <c r="BT111" s="129"/>
    </row>
    <row r="112" spans="1:72" ht="14" x14ac:dyDescent="0.15">
      <c r="A112" s="117" t="s">
        <v>314</v>
      </c>
      <c r="B112" s="156" t="s">
        <v>521</v>
      </c>
      <c r="C112" s="156" t="s">
        <v>237</v>
      </c>
      <c r="D112" s="156" t="s">
        <v>724</v>
      </c>
      <c r="E112" s="156" t="s">
        <v>130</v>
      </c>
      <c r="F112" s="156"/>
      <c r="G112" s="118">
        <v>0.1</v>
      </c>
      <c r="H112" s="119">
        <v>2.5</v>
      </c>
      <c r="I112" s="120">
        <f t="shared" si="5"/>
        <v>8</v>
      </c>
      <c r="J112" s="180">
        <f t="shared" si="5"/>
        <v>200</v>
      </c>
      <c r="K112" s="254"/>
      <c r="L112" s="284">
        <f>RawCounts100All!M112/(PropCntd100!L112*L$5*L$6)*1000</f>
        <v>0</v>
      </c>
      <c r="M112" s="284">
        <f>RawCounts100All!N112/(PropCntd100!M112*M$5*M$6)*1000</f>
        <v>0</v>
      </c>
      <c r="N112" s="284">
        <f>RawCounts100All!O112/(PropCntd100!N112*N$5*N$6)*1000</f>
        <v>0</v>
      </c>
      <c r="O112" s="284">
        <f>RawCounts100All!P112/(PropCntd100!O112*O$5*O$6)*1000</f>
        <v>0</v>
      </c>
      <c r="P112" s="284">
        <f>RawCounts100All!Q112/(PropCntd100!P112*P$5*P$6)*1000</f>
        <v>0</v>
      </c>
      <c r="Q112" s="284">
        <f>RawCounts100All!R112/(PropCntd100!Q112*Q$5*Q$6)*1000</f>
        <v>0</v>
      </c>
      <c r="R112" s="284">
        <f>RawCounts100All!S112/(PropCntd100!R112*R$5*R$6)*1000</f>
        <v>0</v>
      </c>
      <c r="S112" s="284">
        <f>RawCounts100All!T112/(PropCntd100!S112*S$5*S$6)*1000</f>
        <v>0</v>
      </c>
      <c r="T112" s="284">
        <f>RawCounts100All!U112/(PropCntd100!T112*T$5*T$6)*1000</f>
        <v>0</v>
      </c>
      <c r="U112" s="284">
        <f>RawCounts100All!V112/(PropCntd100!U112*U$5*U$6)*1000</f>
        <v>0</v>
      </c>
      <c r="V112" s="284">
        <f>RawCounts100All!W112/(PropCntd100!V112*V$5*V$6)*1000</f>
        <v>0</v>
      </c>
      <c r="W112" s="284">
        <f>RawCounts100All!X112/(PropCntd100!W112*W$5*W$6)*1000</f>
        <v>0</v>
      </c>
      <c r="X112" s="284">
        <f>RawCounts100All!Y112/(PropCntd100!X112*X$5*X$6)*1000</f>
        <v>0</v>
      </c>
      <c r="Y112" s="284">
        <f>RawCounts100All!Z112/(PropCntd100!Y112*Y$5*Y$6)*1000</f>
        <v>0</v>
      </c>
      <c r="Z112" s="284">
        <f>RawCounts100All!AA112/(PropCntd100!Z112*Z$5*Z$6)*1000</f>
        <v>0</v>
      </c>
      <c r="AA112" s="284">
        <f>RawCounts100All!AB112/(PropCntd100!AA112*AA$5*AA$6)*1000</f>
        <v>0</v>
      </c>
      <c r="AB112" s="284">
        <f>RawCounts100All!AC112/(PropCntd100!AB112*AB$5*AB$6)*1000</f>
        <v>0</v>
      </c>
      <c r="AC112" s="284">
        <f>RawCounts100All!AD112/(PropCntd100!AC112*AC$5*AC$6)*1000</f>
        <v>0</v>
      </c>
      <c r="AD112" s="284">
        <f>RawCounts100All!AE112/(PropCntd100!AD112*AD$5*AD$6)*1000</f>
        <v>0</v>
      </c>
      <c r="AE112" s="284">
        <f>RawCounts100All!AF112/(PropCntd100!AE112*AE$5*AE$6)*1000</f>
        <v>0</v>
      </c>
      <c r="AF112" s="284">
        <f>RawCounts100All!AG112/(PropCntd100!AF112*AF$5*AF$6)*1000</f>
        <v>0</v>
      </c>
      <c r="AG112" s="284">
        <f>RawCounts100All!AH112/(PropCntd100!AG112*AG$5*AG$6)*1000</f>
        <v>0</v>
      </c>
      <c r="AH112" s="284">
        <f>RawCounts100All!AI112/(PropCntd100!AH112*AH$5*AH$6)*1000</f>
        <v>0</v>
      </c>
      <c r="AI112" s="284">
        <f>RawCounts100All!AJ112/(PropCntd100!AI112*AI$5*AI$6)*1000</f>
        <v>0</v>
      </c>
      <c r="AJ112" s="284">
        <f>RawCounts100All!AK112/(PropCntd100!AJ112*AJ$5*AJ$6)*1000</f>
        <v>0</v>
      </c>
      <c r="AK112" s="284">
        <f>RawCounts100All!AL112/(PropCntd100!AK112*AK$5*AK$6)*1000</f>
        <v>0</v>
      </c>
      <c r="AL112" s="284">
        <f>RawCounts100All!AM112/(PropCntd100!AL112*AL$5*AL$6)*1000</f>
        <v>0</v>
      </c>
      <c r="AM112" s="284">
        <f>RawCounts100All!AN112/(PropCntd100!AM112*AM$5*AM$6)*1000</f>
        <v>305</v>
      </c>
      <c r="AN112" s="284">
        <f>RawCounts100All!AO112/(PropCntd100!AN112*AN$5*AN$6)*1000</f>
        <v>0</v>
      </c>
      <c r="AO112" s="284">
        <f>RawCounts100All!AP112/(PropCntd100!AO112*AO$5*AO$6)*1000</f>
        <v>120.52730696798493</v>
      </c>
      <c r="AP112" s="284">
        <f>RawCounts100All!AQ112/(PropCntd100!AP112*AP$5*AP$6)*1000</f>
        <v>0</v>
      </c>
      <c r="AQ112" s="284">
        <f>RawCounts100All!AR112/(PropCntd100!AQ112*AQ$5*AQ$6)*1000</f>
        <v>0</v>
      </c>
      <c r="AR112" s="284">
        <f>RawCounts100All!AS112/(PropCntd100!AR112*AR$5*AR$6)*1000</f>
        <v>0</v>
      </c>
      <c r="AS112" s="284">
        <f>RawCounts100All!AT112/(PropCntd100!AS112*AS$5*AS$6)*1000</f>
        <v>0</v>
      </c>
      <c r="AT112" s="284">
        <f>RawCounts100All!AU112/(PropCntd100!AT112*AT$5*AT$6)*1000</f>
        <v>0</v>
      </c>
      <c r="AU112" s="284">
        <f>RawCounts100All!AV112/(PropCntd100!AU112*AU$5*AU$6)*1000</f>
        <v>0</v>
      </c>
      <c r="AV112" s="284">
        <f>RawCounts100All!AW112/(PropCntd100!AV112*AV$5*AV$6)*1000</f>
        <v>0</v>
      </c>
      <c r="AW112" s="284">
        <f>RawCounts100All!AX112/(PropCntd100!AW112*AW$5*AW$6)*1000</f>
        <v>0</v>
      </c>
      <c r="AX112" s="284">
        <f>RawCounts100All!AY112/(PropCntd100!AX112*AX$5*AX$6)*1000</f>
        <v>0</v>
      </c>
      <c r="AY112" s="284">
        <f>RawCounts100All!AZ112/(PropCntd100!AY112*AY$5*AY$6)*1000</f>
        <v>0</v>
      </c>
      <c r="AZ112" s="284">
        <f>RawCounts100All!BA112/(PropCntd100!AZ112*AZ$5*AZ$6)*1000</f>
        <v>0</v>
      </c>
      <c r="BA112" s="284">
        <f>RawCounts100All!BB112/(PropCntd100!BA112*BA$5*BA$6)*1000</f>
        <v>0</v>
      </c>
      <c r="BB112" s="284">
        <f>RawCounts100All!BC112/(PropCntd100!BB112*BB$5*BB$6)*1000</f>
        <v>0</v>
      </c>
      <c r="BC112" s="284">
        <f>RawCounts100All!BD112/(PropCntd100!BC112*BC$5*BC$6)*1000</f>
        <v>0</v>
      </c>
      <c r="BD112" s="284">
        <f>RawCounts100All!BE112/(PropCntd100!BD112*BD$5*BD$6)*1000</f>
        <v>0</v>
      </c>
      <c r="BE112" s="284">
        <f>RawCounts100All!BF112/(PropCntd100!BE112*BE$5*BE$6)*1000</f>
        <v>0</v>
      </c>
      <c r="BF112" s="284">
        <f>RawCounts100All!BG112/(PropCntd100!BF112*BF$5*BF$6)*1000</f>
        <v>0</v>
      </c>
      <c r="BG112" s="284">
        <f>RawCounts100All!BH112/(PropCntd100!BG112*BG$5*BG$6)*1000</f>
        <v>0</v>
      </c>
      <c r="BH112" s="284">
        <f>RawCounts100All!BI112/(PropCntd100!BH112*BH$5*BH$6)*1000</f>
        <v>0</v>
      </c>
      <c r="BI112" s="284">
        <f>RawCounts100All!BJ112/(PropCntd100!BI112*BI$5*BI$6)*1000</f>
        <v>39.285714285714285</v>
      </c>
      <c r="BJ112" s="284">
        <f>RawCounts100All!BK112/(PropCntd100!BJ112*BJ$5*BJ$6)*1000</f>
        <v>0</v>
      </c>
      <c r="BK112" s="284">
        <f>RawCounts100All!BL112/(PropCntd100!BK112*BK$5*BK$6)*1000</f>
        <v>0</v>
      </c>
      <c r="BL112" s="284">
        <f>RawCounts100All!BM112/(PropCntd100!BL112*BL$5*BL$6)*1000</f>
        <v>0</v>
      </c>
      <c r="BM112" s="284">
        <f>RawCounts100All!BN112/(PropCntd100!BM112*BM$5*BM$6)*1000</f>
        <v>0</v>
      </c>
      <c r="BN112" s="284">
        <f>RawCounts100All!BO112/(PropCntd100!BN112*BN$5*BN$6)*1000</f>
        <v>0</v>
      </c>
      <c r="BO112" s="284">
        <f>RawCounts100All!BP112/(PropCntd100!BO112*BO$5*BO$6)*1000</f>
        <v>0</v>
      </c>
      <c r="BP112" s="284">
        <f>RawCounts100All!BQ112/(PropCntd100!BP112*BP$5*BP$6)*1000</f>
        <v>0</v>
      </c>
      <c r="BQ112" s="284">
        <f>RawCounts100All!BR112/(PropCntd100!BQ112*BQ$5*BQ$6)*1000</f>
        <v>0</v>
      </c>
      <c r="BR112" s="284">
        <f>RawCounts100All!BS112/(PropCntd100!BR112*BR$5*BR$6)*1000</f>
        <v>0</v>
      </c>
      <c r="BS112" s="284">
        <f>RawCounts100All!BT112/(PropCntd100!BS112*BS$5*BS$6)*1000</f>
        <v>0</v>
      </c>
      <c r="BT112" s="129"/>
    </row>
    <row r="113" spans="1:72" ht="14" x14ac:dyDescent="0.15">
      <c r="A113" s="117" t="s">
        <v>315</v>
      </c>
      <c r="B113" s="156" t="s">
        <v>521</v>
      </c>
      <c r="C113" s="156" t="s">
        <v>237</v>
      </c>
      <c r="D113" s="156" t="s">
        <v>725</v>
      </c>
      <c r="E113" s="156" t="s">
        <v>130</v>
      </c>
      <c r="F113" s="156"/>
      <c r="G113" s="118">
        <v>0.1</v>
      </c>
      <c r="H113" s="119">
        <v>3.2</v>
      </c>
      <c r="I113" s="120">
        <f t="shared" si="5"/>
        <v>8</v>
      </c>
      <c r="J113" s="180">
        <f t="shared" si="5"/>
        <v>256</v>
      </c>
      <c r="K113" s="254"/>
      <c r="L113" s="284">
        <f>RawCounts100All!M113/(PropCntd100!L113*L$5*L$6)*1000</f>
        <v>0</v>
      </c>
      <c r="M113" s="284">
        <f>RawCounts100All!N113/(PropCntd100!M113*M$5*M$6)*1000</f>
        <v>0</v>
      </c>
      <c r="N113" s="284">
        <f>RawCounts100All!O113/(PropCntd100!N113*N$5*N$6)*1000</f>
        <v>0</v>
      </c>
      <c r="O113" s="284">
        <f>RawCounts100All!P113/(PropCntd100!O113*O$5*O$6)*1000</f>
        <v>0</v>
      </c>
      <c r="P113" s="284">
        <f>RawCounts100All!Q113/(PropCntd100!P113*P$5*P$6)*1000</f>
        <v>0</v>
      </c>
      <c r="Q113" s="284">
        <f>RawCounts100All!R113/(PropCntd100!Q113*Q$5*Q$6)*1000</f>
        <v>0</v>
      </c>
      <c r="R113" s="284">
        <f>RawCounts100All!S113/(PropCntd100!R113*R$5*R$6)*1000</f>
        <v>0</v>
      </c>
      <c r="S113" s="284">
        <f>RawCounts100All!T113/(PropCntd100!S113*S$5*S$6)*1000</f>
        <v>0</v>
      </c>
      <c r="T113" s="284">
        <f>RawCounts100All!U113/(PropCntd100!T113*T$5*T$6)*1000</f>
        <v>0</v>
      </c>
      <c r="U113" s="284">
        <f>RawCounts100All!V113/(PropCntd100!U113*U$5*U$6)*1000</f>
        <v>0</v>
      </c>
      <c r="V113" s="284">
        <f>RawCounts100All!W113/(PropCntd100!V113*V$5*V$6)*1000</f>
        <v>0</v>
      </c>
      <c r="W113" s="284">
        <f>RawCounts100All!X113/(PropCntd100!W113*W$5*W$6)*1000</f>
        <v>0</v>
      </c>
      <c r="X113" s="284">
        <f>RawCounts100All!Y113/(PropCntd100!X113*X$5*X$6)*1000</f>
        <v>0</v>
      </c>
      <c r="Y113" s="284">
        <f>RawCounts100All!Z113/(PropCntd100!Y113*Y$5*Y$6)*1000</f>
        <v>0</v>
      </c>
      <c r="Z113" s="284">
        <f>RawCounts100All!AA113/(PropCntd100!Z113*Z$5*Z$6)*1000</f>
        <v>0</v>
      </c>
      <c r="AA113" s="284">
        <f>RawCounts100All!AB113/(PropCntd100!AA113*AA$5*AA$6)*1000</f>
        <v>0</v>
      </c>
      <c r="AB113" s="284">
        <f>RawCounts100All!AC113/(PropCntd100!AB113*AB$5*AB$6)*1000</f>
        <v>0</v>
      </c>
      <c r="AC113" s="284">
        <f>RawCounts100All!AD113/(PropCntd100!AC113*AC$5*AC$6)*1000</f>
        <v>0</v>
      </c>
      <c r="AD113" s="284">
        <f>RawCounts100All!AE113/(PropCntd100!AD113*AD$5*AD$6)*1000</f>
        <v>0</v>
      </c>
      <c r="AE113" s="284">
        <f>RawCounts100All!AF113/(PropCntd100!AE113*AE$5*AE$6)*1000</f>
        <v>0</v>
      </c>
      <c r="AF113" s="284">
        <f>RawCounts100All!AG113/(PropCntd100!AF113*AF$5*AF$6)*1000</f>
        <v>61.568061568061573</v>
      </c>
      <c r="AG113" s="284">
        <f>RawCounts100All!AH113/(PropCntd100!AG113*AG$5*AG$6)*1000</f>
        <v>0</v>
      </c>
      <c r="AH113" s="284">
        <f>RawCounts100All!AI113/(PropCntd100!AH113*AH$5*AH$6)*1000</f>
        <v>0</v>
      </c>
      <c r="AI113" s="284">
        <f>RawCounts100All!AJ113/(PropCntd100!AI113*AI$5*AI$6)*1000</f>
        <v>0</v>
      </c>
      <c r="AJ113" s="284">
        <f>RawCounts100All!AK113/(PropCntd100!AJ113*AJ$5*AJ$6)*1000</f>
        <v>0</v>
      </c>
      <c r="AK113" s="284">
        <f>RawCounts100All!AL113/(PropCntd100!AK113*AK$5*AK$6)*1000</f>
        <v>0</v>
      </c>
      <c r="AL113" s="284">
        <f>RawCounts100All!AM113/(PropCntd100!AL113*AL$5*AL$6)*1000</f>
        <v>0</v>
      </c>
      <c r="AM113" s="284">
        <f>RawCounts100All!AN113/(PropCntd100!AM113*AM$5*AM$6)*1000</f>
        <v>0</v>
      </c>
      <c r="AN113" s="284">
        <f>RawCounts100All!AO113/(PropCntd100!AN113*AN$5*AN$6)*1000</f>
        <v>0</v>
      </c>
      <c r="AO113" s="284">
        <f>RawCounts100All!AP113/(PropCntd100!AO113*AO$5*AO$6)*1000</f>
        <v>0</v>
      </c>
      <c r="AP113" s="284">
        <f>RawCounts100All!AQ113/(PropCntd100!AP113*AP$5*AP$6)*1000</f>
        <v>0</v>
      </c>
      <c r="AQ113" s="284">
        <f>RawCounts100All!AR113/(PropCntd100!AQ113*AQ$5*AQ$6)*1000</f>
        <v>0</v>
      </c>
      <c r="AR113" s="284">
        <f>RawCounts100All!AS113/(PropCntd100!AR113*AR$5*AR$6)*1000</f>
        <v>0</v>
      </c>
      <c r="AS113" s="284">
        <f>RawCounts100All!AT113/(PropCntd100!AS113*AS$5*AS$6)*1000</f>
        <v>0</v>
      </c>
      <c r="AT113" s="284">
        <f>RawCounts100All!AU113/(PropCntd100!AT113*AT$5*AT$6)*1000</f>
        <v>0</v>
      </c>
      <c r="AU113" s="284">
        <f>RawCounts100All!AV113/(PropCntd100!AU113*AU$5*AU$6)*1000</f>
        <v>0</v>
      </c>
      <c r="AV113" s="284">
        <f>RawCounts100All!AW113/(PropCntd100!AV113*AV$5*AV$6)*1000</f>
        <v>0</v>
      </c>
      <c r="AW113" s="284">
        <f>RawCounts100All!AX113/(PropCntd100!AW113*AW$5*AW$6)*1000</f>
        <v>0</v>
      </c>
      <c r="AX113" s="284">
        <f>RawCounts100All!AY113/(PropCntd100!AX113*AX$5*AX$6)*1000</f>
        <v>0</v>
      </c>
      <c r="AY113" s="284">
        <f>RawCounts100All!AZ113/(PropCntd100!AY113*AY$5*AY$6)*1000</f>
        <v>0</v>
      </c>
      <c r="AZ113" s="284">
        <f>RawCounts100All!BA113/(PropCntd100!AZ113*AZ$5*AZ$6)*1000</f>
        <v>0</v>
      </c>
      <c r="BA113" s="284">
        <f>RawCounts100All!BB113/(PropCntd100!BA113*BA$5*BA$6)*1000</f>
        <v>0</v>
      </c>
      <c r="BB113" s="284">
        <f>RawCounts100All!BC113/(PropCntd100!BB113*BB$5*BB$6)*1000</f>
        <v>0</v>
      </c>
      <c r="BC113" s="284">
        <f>RawCounts100All!BD113/(PropCntd100!BC113*BC$5*BC$6)*1000</f>
        <v>0</v>
      </c>
      <c r="BD113" s="284">
        <f>RawCounts100All!BE113/(PropCntd100!BD113*BD$5*BD$6)*1000</f>
        <v>0</v>
      </c>
      <c r="BE113" s="284">
        <f>RawCounts100All!BF113/(PropCntd100!BE113*BE$5*BE$6)*1000</f>
        <v>0</v>
      </c>
      <c r="BF113" s="284">
        <f>RawCounts100All!BG113/(PropCntd100!BF113*BF$5*BF$6)*1000</f>
        <v>0</v>
      </c>
      <c r="BG113" s="284">
        <f>RawCounts100All!BH113/(PropCntd100!BG113*BG$5*BG$6)*1000</f>
        <v>0</v>
      </c>
      <c r="BH113" s="284">
        <f>RawCounts100All!BI113/(PropCntd100!BH113*BH$5*BH$6)*1000</f>
        <v>0</v>
      </c>
      <c r="BI113" s="284">
        <f>RawCounts100All!BJ113/(PropCntd100!BI113*BI$5*BI$6)*1000</f>
        <v>0</v>
      </c>
      <c r="BJ113" s="284">
        <f>RawCounts100All!BK113/(PropCntd100!BJ113*BJ$5*BJ$6)*1000</f>
        <v>0</v>
      </c>
      <c r="BK113" s="284">
        <f>RawCounts100All!BL113/(PropCntd100!BK113*BK$5*BK$6)*1000</f>
        <v>0</v>
      </c>
      <c r="BL113" s="284">
        <f>RawCounts100All!BM113/(PropCntd100!BL113*BL$5*BL$6)*1000</f>
        <v>0</v>
      </c>
      <c r="BM113" s="284">
        <f>RawCounts100All!BN113/(PropCntd100!BM113*BM$5*BM$6)*1000</f>
        <v>0</v>
      </c>
      <c r="BN113" s="284">
        <f>RawCounts100All!BO113/(PropCntd100!BN113*BN$5*BN$6)*1000</f>
        <v>0</v>
      </c>
      <c r="BO113" s="284">
        <f>RawCounts100All!BP113/(PropCntd100!BO113*BO$5*BO$6)*1000</f>
        <v>0</v>
      </c>
      <c r="BP113" s="284">
        <f>RawCounts100All!BQ113/(PropCntd100!BP113*BP$5*BP$6)*1000</f>
        <v>216.94915254237287</v>
      </c>
      <c r="BQ113" s="284">
        <f>RawCounts100All!BR113/(PropCntd100!BQ113*BQ$5*BQ$6)*1000</f>
        <v>0</v>
      </c>
      <c r="BR113" s="284">
        <f>RawCounts100All!BS113/(PropCntd100!BR113*BR$5*BR$6)*1000</f>
        <v>991.99443090845796</v>
      </c>
      <c r="BS113" s="284">
        <f>RawCounts100All!BT113/(PropCntd100!BS113*BS$5*BS$6)*1000</f>
        <v>1269.0058479532165</v>
      </c>
      <c r="BT113" s="129"/>
    </row>
    <row r="114" spans="1:72" ht="14" x14ac:dyDescent="0.15">
      <c r="A114" s="117" t="s">
        <v>316</v>
      </c>
      <c r="B114" s="156" t="s">
        <v>521</v>
      </c>
      <c r="C114" s="156" t="s">
        <v>237</v>
      </c>
      <c r="D114" s="156" t="s">
        <v>726</v>
      </c>
      <c r="E114" s="156" t="s">
        <v>130</v>
      </c>
      <c r="F114" s="156"/>
      <c r="G114" s="118">
        <v>0.1</v>
      </c>
      <c r="H114" s="119">
        <v>5.0999999999999996</v>
      </c>
      <c r="I114" s="120">
        <f t="shared" si="5"/>
        <v>8</v>
      </c>
      <c r="J114" s="180">
        <f t="shared" si="5"/>
        <v>408</v>
      </c>
      <c r="K114" s="254"/>
      <c r="L114" s="284">
        <f>RawCounts100All!M114/(PropCntd100!L114*L$5*L$6)*1000</f>
        <v>0</v>
      </c>
      <c r="M114" s="284">
        <f>RawCounts100All!N114/(PropCntd100!M114*M$5*M$6)*1000</f>
        <v>0</v>
      </c>
      <c r="N114" s="284">
        <f>RawCounts100All!O114/(PropCntd100!N114*N$5*N$6)*1000</f>
        <v>0</v>
      </c>
      <c r="O114" s="284">
        <f>RawCounts100All!P114/(PropCntd100!O114*O$5*O$6)*1000</f>
        <v>0</v>
      </c>
      <c r="P114" s="284">
        <f>RawCounts100All!Q114/(PropCntd100!P114*P$5*P$6)*1000</f>
        <v>0</v>
      </c>
      <c r="Q114" s="284">
        <f>RawCounts100All!R114/(PropCntd100!Q114*Q$5*Q$6)*1000</f>
        <v>0</v>
      </c>
      <c r="R114" s="284">
        <f>RawCounts100All!S114/(PropCntd100!R114*R$5*R$6)*1000</f>
        <v>0</v>
      </c>
      <c r="S114" s="284">
        <f>RawCounts100All!T114/(PropCntd100!S114*S$5*S$6)*1000</f>
        <v>0</v>
      </c>
      <c r="T114" s="284">
        <f>RawCounts100All!U114/(PropCntd100!T114*T$5*T$6)*1000</f>
        <v>0</v>
      </c>
      <c r="U114" s="284">
        <f>RawCounts100All!V114/(PropCntd100!U114*U$5*U$6)*1000</f>
        <v>0</v>
      </c>
      <c r="V114" s="284">
        <f>RawCounts100All!W114/(PropCntd100!V114*V$5*V$6)*1000</f>
        <v>0</v>
      </c>
      <c r="W114" s="284">
        <f>RawCounts100All!X114/(PropCntd100!W114*W$5*W$6)*1000</f>
        <v>0</v>
      </c>
      <c r="X114" s="284">
        <f>RawCounts100All!Y114/(PropCntd100!X114*X$5*X$6)*1000</f>
        <v>0</v>
      </c>
      <c r="Y114" s="284">
        <f>RawCounts100All!Z114/(PropCntd100!Y114*Y$5*Y$6)*1000</f>
        <v>0</v>
      </c>
      <c r="Z114" s="284">
        <f>RawCounts100All!AA114/(PropCntd100!Z114*Z$5*Z$6)*1000</f>
        <v>0</v>
      </c>
      <c r="AA114" s="284">
        <f>RawCounts100All!AB114/(PropCntd100!AA114*AA$5*AA$6)*1000</f>
        <v>0</v>
      </c>
      <c r="AB114" s="284">
        <f>RawCounts100All!AC114/(PropCntd100!AB114*AB$5*AB$6)*1000</f>
        <v>0</v>
      </c>
      <c r="AC114" s="284">
        <f>RawCounts100All!AD114/(PropCntd100!AC114*AC$5*AC$6)*1000</f>
        <v>0</v>
      </c>
      <c r="AD114" s="284">
        <f>RawCounts100All!AE114/(PropCntd100!AD114*AD$5*AD$6)*1000</f>
        <v>0</v>
      </c>
      <c r="AE114" s="284">
        <f>RawCounts100All!AF114/(PropCntd100!AE114*AE$5*AE$6)*1000</f>
        <v>0</v>
      </c>
      <c r="AF114" s="284">
        <f>RawCounts100All!AG114/(PropCntd100!AF114*AF$5*AF$6)*1000</f>
        <v>0</v>
      </c>
      <c r="AG114" s="284">
        <f>RawCounts100All!AH114/(PropCntd100!AG114*AG$5*AG$6)*1000</f>
        <v>0</v>
      </c>
      <c r="AH114" s="284">
        <f>RawCounts100All!AI114/(PropCntd100!AH114*AH$5*AH$6)*1000</f>
        <v>0</v>
      </c>
      <c r="AI114" s="284">
        <f>RawCounts100All!AJ114/(PropCntd100!AI114*AI$5*AI$6)*1000</f>
        <v>0</v>
      </c>
      <c r="AJ114" s="284">
        <f>RawCounts100All!AK114/(PropCntd100!AJ114*AJ$5*AJ$6)*1000</f>
        <v>0</v>
      </c>
      <c r="AK114" s="284">
        <f>RawCounts100All!AL114/(PropCntd100!AK114*AK$5*AK$6)*1000</f>
        <v>43.773584905660378</v>
      </c>
      <c r="AL114" s="284">
        <f>RawCounts100All!AM114/(PropCntd100!AL114*AL$5*AL$6)*1000</f>
        <v>0</v>
      </c>
      <c r="AM114" s="284">
        <f>RawCounts100All!AN114/(PropCntd100!AM114*AM$5*AM$6)*1000</f>
        <v>0</v>
      </c>
      <c r="AN114" s="284">
        <f>RawCounts100All!AO114/(PropCntd100!AN114*AN$5*AN$6)*1000</f>
        <v>0</v>
      </c>
      <c r="AO114" s="284">
        <f>RawCounts100All!AP114/(PropCntd100!AO114*AO$5*AO$6)*1000</f>
        <v>0</v>
      </c>
      <c r="AP114" s="284">
        <f>RawCounts100All!AQ114/(PropCntd100!AP114*AP$5*AP$6)*1000</f>
        <v>0</v>
      </c>
      <c r="AQ114" s="284">
        <f>RawCounts100All!AR114/(PropCntd100!AQ114*AQ$5*AQ$6)*1000</f>
        <v>0</v>
      </c>
      <c r="AR114" s="284">
        <f>RawCounts100All!AS114/(PropCntd100!AR114*AR$5*AR$6)*1000</f>
        <v>0</v>
      </c>
      <c r="AS114" s="284">
        <f>RawCounts100All!AT114/(PropCntd100!AS114*AS$5*AS$6)*1000</f>
        <v>0</v>
      </c>
      <c r="AT114" s="284">
        <f>RawCounts100All!AU114/(PropCntd100!AT114*AT$5*AT$6)*1000</f>
        <v>0</v>
      </c>
      <c r="AU114" s="284">
        <f>RawCounts100All!AV114/(PropCntd100!AU114*AU$5*AU$6)*1000</f>
        <v>0</v>
      </c>
      <c r="AV114" s="284">
        <f>RawCounts100All!AW114/(PropCntd100!AV114*AV$5*AV$6)*1000</f>
        <v>0</v>
      </c>
      <c r="AW114" s="284">
        <f>RawCounts100All!AX114/(PropCntd100!AW114*AW$5*AW$6)*1000</f>
        <v>0</v>
      </c>
      <c r="AX114" s="284">
        <f>RawCounts100All!AY114/(PropCntd100!AX114*AX$5*AX$6)*1000</f>
        <v>0</v>
      </c>
      <c r="AY114" s="284">
        <f>RawCounts100All!AZ114/(PropCntd100!AY114*AY$5*AY$6)*1000</f>
        <v>0</v>
      </c>
      <c r="AZ114" s="284">
        <f>RawCounts100All!BA114/(PropCntd100!AZ114*AZ$5*AZ$6)*1000</f>
        <v>0</v>
      </c>
      <c r="BA114" s="284">
        <f>RawCounts100All!BB114/(PropCntd100!BA114*BA$5*BA$6)*1000</f>
        <v>0</v>
      </c>
      <c r="BB114" s="284">
        <f>RawCounts100All!BC114/(PropCntd100!BB114*BB$5*BB$6)*1000</f>
        <v>0</v>
      </c>
      <c r="BC114" s="284">
        <f>RawCounts100All!BD114/(PropCntd100!BC114*BC$5*BC$6)*1000</f>
        <v>0</v>
      </c>
      <c r="BD114" s="284">
        <f>RawCounts100All!BE114/(PropCntd100!BD114*BD$5*BD$6)*1000</f>
        <v>0</v>
      </c>
      <c r="BE114" s="284">
        <f>RawCounts100All!BF114/(PropCntd100!BE114*BE$5*BE$6)*1000</f>
        <v>0</v>
      </c>
      <c r="BF114" s="284">
        <f>RawCounts100All!BG114/(PropCntd100!BF114*BF$5*BF$6)*1000</f>
        <v>0</v>
      </c>
      <c r="BG114" s="284">
        <f>RawCounts100All!BH114/(PropCntd100!BG114*BG$5*BG$6)*1000</f>
        <v>0</v>
      </c>
      <c r="BH114" s="284">
        <f>RawCounts100All!BI114/(PropCntd100!BH114*BH$5*BH$6)*1000</f>
        <v>0</v>
      </c>
      <c r="BI114" s="284">
        <f>RawCounts100All!BJ114/(PropCntd100!BI114*BI$5*BI$6)*1000</f>
        <v>0</v>
      </c>
      <c r="BJ114" s="284">
        <f>RawCounts100All!BK114/(PropCntd100!BJ114*BJ$5*BJ$6)*1000</f>
        <v>0</v>
      </c>
      <c r="BK114" s="284">
        <f>RawCounts100All!BL114/(PropCntd100!BK114*BK$5*BK$6)*1000</f>
        <v>0</v>
      </c>
      <c r="BL114" s="284">
        <f>RawCounts100All!BM114/(PropCntd100!BL114*BL$5*BL$6)*1000</f>
        <v>0</v>
      </c>
      <c r="BM114" s="284">
        <f>RawCounts100All!BN114/(PropCntd100!BM114*BM$5*BM$6)*1000</f>
        <v>0</v>
      </c>
      <c r="BN114" s="284">
        <f>RawCounts100All!BO114/(PropCntd100!BN114*BN$5*BN$6)*1000</f>
        <v>0</v>
      </c>
      <c r="BO114" s="284">
        <f>RawCounts100All!BP114/(PropCntd100!BO114*BO$5*BO$6)*1000</f>
        <v>0</v>
      </c>
      <c r="BP114" s="284">
        <f>RawCounts100All!BQ114/(PropCntd100!BP114*BP$5*BP$6)*1000</f>
        <v>0</v>
      </c>
      <c r="BQ114" s="284">
        <f>RawCounts100All!BR114/(PropCntd100!BQ114*BQ$5*BQ$6)*1000</f>
        <v>0</v>
      </c>
      <c r="BR114" s="284">
        <f>RawCounts100All!BS114/(PropCntd100!BR114*BR$5*BR$6)*1000</f>
        <v>0</v>
      </c>
      <c r="BS114" s="284">
        <f>RawCounts100All!BT114/(PropCntd100!BS114*BS$5*BS$6)*1000</f>
        <v>0</v>
      </c>
      <c r="BT114" s="129"/>
    </row>
    <row r="115" spans="1:72" ht="14" x14ac:dyDescent="0.15">
      <c r="A115" s="117" t="s">
        <v>317</v>
      </c>
      <c r="B115" s="156" t="s">
        <v>521</v>
      </c>
      <c r="C115" s="156" t="s">
        <v>237</v>
      </c>
      <c r="D115" s="156" t="s">
        <v>727</v>
      </c>
      <c r="E115" s="156" t="s">
        <v>130</v>
      </c>
      <c r="F115" s="156"/>
      <c r="G115" s="118">
        <v>0.15</v>
      </c>
      <c r="H115" s="119">
        <v>1.6</v>
      </c>
      <c r="I115" s="120">
        <f t="shared" si="5"/>
        <v>12</v>
      </c>
      <c r="J115" s="180">
        <f t="shared" si="5"/>
        <v>128</v>
      </c>
      <c r="K115" s="254"/>
      <c r="L115" s="284">
        <f>RawCounts100All!M115/(PropCntd100!L115*L$5*L$6)*1000</f>
        <v>0</v>
      </c>
      <c r="M115" s="284">
        <f>RawCounts100All!N115/(PropCntd100!M115*M$5*M$6)*1000</f>
        <v>0</v>
      </c>
      <c r="N115" s="284">
        <f>RawCounts100All!O115/(PropCntd100!N115*N$5*N$6)*1000</f>
        <v>0</v>
      </c>
      <c r="O115" s="284">
        <f>RawCounts100All!P115/(PropCntd100!O115*O$5*O$6)*1000</f>
        <v>0</v>
      </c>
      <c r="P115" s="284">
        <f>RawCounts100All!Q115/(PropCntd100!P115*P$5*P$6)*1000</f>
        <v>0</v>
      </c>
      <c r="Q115" s="284">
        <f>RawCounts100All!R115/(PropCntd100!Q115*Q$5*Q$6)*1000</f>
        <v>0</v>
      </c>
      <c r="R115" s="284">
        <f>RawCounts100All!S115/(PropCntd100!R115*R$5*R$6)*1000</f>
        <v>0</v>
      </c>
      <c r="S115" s="284">
        <f>RawCounts100All!T115/(PropCntd100!S115*S$5*S$6)*1000</f>
        <v>0</v>
      </c>
      <c r="T115" s="284">
        <f>RawCounts100All!U115/(PropCntd100!T115*T$5*T$6)*1000</f>
        <v>0</v>
      </c>
      <c r="U115" s="284">
        <f>RawCounts100All!V115/(PropCntd100!U115*U$5*U$6)*1000</f>
        <v>0</v>
      </c>
      <c r="V115" s="284">
        <f>RawCounts100All!W115/(PropCntd100!V115*V$5*V$6)*1000</f>
        <v>0</v>
      </c>
      <c r="W115" s="284">
        <f>RawCounts100All!X115/(PropCntd100!W115*W$5*W$6)*1000</f>
        <v>0</v>
      </c>
      <c r="X115" s="284">
        <f>RawCounts100All!Y115/(PropCntd100!X115*X$5*X$6)*1000</f>
        <v>0</v>
      </c>
      <c r="Y115" s="284">
        <f>RawCounts100All!Z115/(PropCntd100!Y115*Y$5*Y$6)*1000</f>
        <v>0</v>
      </c>
      <c r="Z115" s="284">
        <f>RawCounts100All!AA115/(PropCntd100!Z115*Z$5*Z$6)*1000</f>
        <v>0</v>
      </c>
      <c r="AA115" s="284">
        <f>RawCounts100All!AB115/(PropCntd100!AA115*AA$5*AA$6)*1000</f>
        <v>0</v>
      </c>
      <c r="AB115" s="284">
        <f>RawCounts100All!AC115/(PropCntd100!AB115*AB$5*AB$6)*1000</f>
        <v>0</v>
      </c>
      <c r="AC115" s="284">
        <f>RawCounts100All!AD115/(PropCntd100!AC115*AC$5*AC$6)*1000</f>
        <v>0</v>
      </c>
      <c r="AD115" s="284">
        <f>RawCounts100All!AE115/(PropCntd100!AD115*AD$5*AD$6)*1000</f>
        <v>0</v>
      </c>
      <c r="AE115" s="284">
        <f>RawCounts100All!AF115/(PropCntd100!AE115*AE$5*AE$6)*1000</f>
        <v>0</v>
      </c>
      <c r="AF115" s="284">
        <f>RawCounts100All!AG115/(PropCntd100!AF115*AF$5*AF$6)*1000</f>
        <v>0</v>
      </c>
      <c r="AG115" s="284">
        <f>RawCounts100All!AH115/(PropCntd100!AG115*AG$5*AG$6)*1000</f>
        <v>43.63636363636364</v>
      </c>
      <c r="AH115" s="284">
        <f>RawCounts100All!AI115/(PropCntd100!AH115*AH$5*AH$6)*1000</f>
        <v>0</v>
      </c>
      <c r="AI115" s="284">
        <f>RawCounts100All!AJ115/(PropCntd100!AI115*AI$5*AI$6)*1000</f>
        <v>0</v>
      </c>
      <c r="AJ115" s="284">
        <f>RawCounts100All!AK115/(PropCntd100!AJ115*AJ$5*AJ$6)*1000</f>
        <v>0</v>
      </c>
      <c r="AK115" s="284">
        <f>RawCounts100All!AL115/(PropCntd100!AK115*AK$5*AK$6)*1000</f>
        <v>0</v>
      </c>
      <c r="AL115" s="284">
        <f>RawCounts100All!AM115/(PropCntd100!AL115*AL$5*AL$6)*1000</f>
        <v>0</v>
      </c>
      <c r="AM115" s="284">
        <f>RawCounts100All!AN115/(PropCntd100!AM115*AM$5*AM$6)*1000</f>
        <v>0</v>
      </c>
      <c r="AN115" s="284">
        <f>RawCounts100All!AO115/(PropCntd100!AN115*AN$5*AN$6)*1000</f>
        <v>0</v>
      </c>
      <c r="AO115" s="284">
        <f>RawCounts100All!AP115/(PropCntd100!AO115*AO$5*AO$6)*1000</f>
        <v>0</v>
      </c>
      <c r="AP115" s="284">
        <f>RawCounts100All!AQ115/(PropCntd100!AP115*AP$5*AP$6)*1000</f>
        <v>65.245312098638578</v>
      </c>
      <c r="AQ115" s="284">
        <f>RawCounts100All!AR115/(PropCntd100!AQ115*AQ$5*AQ$6)*1000</f>
        <v>0</v>
      </c>
      <c r="AR115" s="284">
        <f>RawCounts100All!AS115/(PropCntd100!AR115*AR$5*AR$6)*1000</f>
        <v>0</v>
      </c>
      <c r="AS115" s="284">
        <f>RawCounts100All!AT115/(PropCntd100!AS115*AS$5*AS$6)*1000</f>
        <v>0</v>
      </c>
      <c r="AT115" s="284">
        <f>RawCounts100All!AU115/(PropCntd100!AT115*AT$5*AT$6)*1000</f>
        <v>0</v>
      </c>
      <c r="AU115" s="284">
        <f>RawCounts100All!AV115/(PropCntd100!AU115*AU$5*AU$6)*1000</f>
        <v>0</v>
      </c>
      <c r="AV115" s="284">
        <f>RawCounts100All!AW115/(PropCntd100!AV115*AV$5*AV$6)*1000</f>
        <v>0</v>
      </c>
      <c r="AW115" s="284">
        <f>RawCounts100All!AX115/(PropCntd100!AW115*AW$5*AW$6)*1000</f>
        <v>0</v>
      </c>
      <c r="AX115" s="284">
        <f>RawCounts100All!AY115/(PropCntd100!AX115*AX$5*AX$6)*1000</f>
        <v>0</v>
      </c>
      <c r="AY115" s="284">
        <f>RawCounts100All!AZ115/(PropCntd100!AY115*AY$5*AY$6)*1000</f>
        <v>0</v>
      </c>
      <c r="AZ115" s="284">
        <f>RawCounts100All!BA115/(PropCntd100!AZ115*AZ$5*AZ$6)*1000</f>
        <v>0</v>
      </c>
      <c r="BA115" s="284">
        <f>RawCounts100All!BB115/(PropCntd100!BA115*BA$5*BA$6)*1000</f>
        <v>0</v>
      </c>
      <c r="BB115" s="284">
        <f>RawCounts100All!BC115/(PropCntd100!BB115*BB$5*BB$6)*1000</f>
        <v>0</v>
      </c>
      <c r="BC115" s="284">
        <f>RawCounts100All!BD115/(PropCntd100!BC115*BC$5*BC$6)*1000</f>
        <v>0</v>
      </c>
      <c r="BD115" s="284">
        <f>RawCounts100All!BE115/(PropCntd100!BD115*BD$5*BD$6)*1000</f>
        <v>0</v>
      </c>
      <c r="BE115" s="284">
        <f>RawCounts100All!BF115/(PropCntd100!BE115*BE$5*BE$6)*1000</f>
        <v>0</v>
      </c>
      <c r="BF115" s="284">
        <f>RawCounts100All!BG115/(PropCntd100!BF115*BF$5*BF$6)*1000</f>
        <v>0</v>
      </c>
      <c r="BG115" s="284">
        <f>RawCounts100All!BH115/(PropCntd100!BG115*BG$5*BG$6)*1000</f>
        <v>0</v>
      </c>
      <c r="BH115" s="284">
        <f>RawCounts100All!BI115/(PropCntd100!BH115*BH$5*BH$6)*1000</f>
        <v>0</v>
      </c>
      <c r="BI115" s="284">
        <f>RawCounts100All!BJ115/(PropCntd100!BI115*BI$5*BI$6)*1000</f>
        <v>0</v>
      </c>
      <c r="BJ115" s="284">
        <f>RawCounts100All!BK115/(PropCntd100!BJ115*BJ$5*BJ$6)*1000</f>
        <v>0</v>
      </c>
      <c r="BK115" s="284">
        <f>RawCounts100All!BL115/(PropCntd100!BK115*BK$5*BK$6)*1000</f>
        <v>0</v>
      </c>
      <c r="BL115" s="284">
        <f>RawCounts100All!BM115/(PropCntd100!BL115*BL$5*BL$6)*1000</f>
        <v>0</v>
      </c>
      <c r="BM115" s="284">
        <f>RawCounts100All!BN115/(PropCntd100!BM115*BM$5*BM$6)*1000</f>
        <v>0</v>
      </c>
      <c r="BN115" s="284">
        <f>RawCounts100All!BO115/(PropCntd100!BN115*BN$5*BN$6)*1000</f>
        <v>0</v>
      </c>
      <c r="BO115" s="284">
        <f>RawCounts100All!BP115/(PropCntd100!BO115*BO$5*BO$6)*1000</f>
        <v>0</v>
      </c>
      <c r="BP115" s="284">
        <f>RawCounts100All!BQ115/(PropCntd100!BP115*BP$5*BP$6)*1000</f>
        <v>0</v>
      </c>
      <c r="BQ115" s="284">
        <f>RawCounts100All!BR115/(PropCntd100!BQ115*BQ$5*BQ$6)*1000</f>
        <v>0</v>
      </c>
      <c r="BR115" s="284">
        <f>RawCounts100All!BS115/(PropCntd100!BR115*BR$5*BR$6)*1000</f>
        <v>0</v>
      </c>
      <c r="BS115" s="284">
        <f>RawCounts100All!BT115/(PropCntd100!BS115*BS$5*BS$6)*1000</f>
        <v>0</v>
      </c>
      <c r="BT115" s="129"/>
    </row>
    <row r="116" spans="1:72" ht="14" x14ac:dyDescent="0.15">
      <c r="A116" s="117" t="s">
        <v>319</v>
      </c>
      <c r="B116" s="156" t="s">
        <v>521</v>
      </c>
      <c r="C116" s="156" t="s">
        <v>237</v>
      </c>
      <c r="D116" s="156" t="s">
        <v>729</v>
      </c>
      <c r="E116" s="156" t="s">
        <v>130</v>
      </c>
      <c r="F116" s="156"/>
      <c r="G116" s="118">
        <v>0.2</v>
      </c>
      <c r="H116" s="119">
        <v>2</v>
      </c>
      <c r="I116" s="120">
        <f t="shared" si="5"/>
        <v>16</v>
      </c>
      <c r="J116" s="180">
        <f t="shared" si="5"/>
        <v>160</v>
      </c>
      <c r="K116" s="254"/>
      <c r="L116" s="284">
        <f>RawCounts100All!M116/(PropCntd100!L116*L$5*L$6)*1000</f>
        <v>0</v>
      </c>
      <c r="M116" s="284">
        <f>RawCounts100All!N116/(PropCntd100!M116*M$5*M$6)*1000</f>
        <v>0</v>
      </c>
      <c r="N116" s="284">
        <f>RawCounts100All!O116/(PropCntd100!N116*N$5*N$6)*1000</f>
        <v>0</v>
      </c>
      <c r="O116" s="284">
        <f>RawCounts100All!P116/(PropCntd100!O116*O$5*O$6)*1000</f>
        <v>0</v>
      </c>
      <c r="P116" s="284">
        <f>RawCounts100All!Q116/(PropCntd100!P116*P$5*P$6)*1000</f>
        <v>0</v>
      </c>
      <c r="Q116" s="284">
        <f>RawCounts100All!R116/(PropCntd100!Q116*Q$5*Q$6)*1000</f>
        <v>0</v>
      </c>
      <c r="R116" s="284">
        <f>RawCounts100All!S116/(PropCntd100!R116*R$5*R$6)*1000</f>
        <v>0</v>
      </c>
      <c r="S116" s="284">
        <f>RawCounts100All!T116/(PropCntd100!S116*S$5*S$6)*1000</f>
        <v>0</v>
      </c>
      <c r="T116" s="284">
        <f>RawCounts100All!U116/(PropCntd100!T116*T$5*T$6)*1000</f>
        <v>0</v>
      </c>
      <c r="U116" s="284">
        <f>RawCounts100All!V116/(PropCntd100!U116*U$5*U$6)*1000</f>
        <v>0</v>
      </c>
      <c r="V116" s="284">
        <f>RawCounts100All!W116/(PropCntd100!V116*V$5*V$6)*1000</f>
        <v>0</v>
      </c>
      <c r="W116" s="284">
        <f>RawCounts100All!X116/(PropCntd100!W116*W$5*W$6)*1000</f>
        <v>0</v>
      </c>
      <c r="X116" s="284">
        <f>RawCounts100All!Y116/(PropCntd100!X116*X$5*X$6)*1000</f>
        <v>0</v>
      </c>
      <c r="Y116" s="284">
        <f>RawCounts100All!Z116/(PropCntd100!Y116*Y$5*Y$6)*1000</f>
        <v>0</v>
      </c>
      <c r="Z116" s="284">
        <f>RawCounts100All!AA116/(PropCntd100!Z116*Z$5*Z$6)*1000</f>
        <v>0</v>
      </c>
      <c r="AA116" s="284">
        <f>RawCounts100All!AB116/(PropCntd100!AA116*AA$5*AA$6)*1000</f>
        <v>0</v>
      </c>
      <c r="AB116" s="284">
        <f>RawCounts100All!AC116/(PropCntd100!AB116*AB$5*AB$6)*1000</f>
        <v>0</v>
      </c>
      <c r="AC116" s="284">
        <f>RawCounts100All!AD116/(PropCntd100!AC116*AC$5*AC$6)*1000</f>
        <v>0</v>
      </c>
      <c r="AD116" s="284">
        <f>RawCounts100All!AE116/(PropCntd100!AD116*AD$5*AD$6)*1000</f>
        <v>0</v>
      </c>
      <c r="AE116" s="284">
        <f>RawCounts100All!AF116/(PropCntd100!AE116*AE$5*AE$6)*1000</f>
        <v>0</v>
      </c>
      <c r="AF116" s="284">
        <f>RawCounts100All!AG116/(PropCntd100!AF116*AF$5*AF$6)*1000</f>
        <v>0</v>
      </c>
      <c r="AG116" s="284">
        <f>RawCounts100All!AH116/(PropCntd100!AG116*AG$5*AG$6)*1000</f>
        <v>0</v>
      </c>
      <c r="AH116" s="284">
        <f>RawCounts100All!AI116/(PropCntd100!AH116*AH$5*AH$6)*1000</f>
        <v>0</v>
      </c>
      <c r="AI116" s="284">
        <f>RawCounts100All!AJ116/(PropCntd100!AI116*AI$5*AI$6)*1000</f>
        <v>0</v>
      </c>
      <c r="AJ116" s="284">
        <f>RawCounts100All!AK116/(PropCntd100!AJ116*AJ$5*AJ$6)*1000</f>
        <v>0</v>
      </c>
      <c r="AK116" s="284">
        <f>RawCounts100All!AL116/(PropCntd100!AK116*AK$5*AK$6)*1000</f>
        <v>0</v>
      </c>
      <c r="AL116" s="284">
        <f>RawCounts100All!AM116/(PropCntd100!AL116*AL$5*AL$6)*1000</f>
        <v>0</v>
      </c>
      <c r="AM116" s="284">
        <f>RawCounts100All!AN116/(PropCntd100!AM116*AM$5*AM$6)*1000</f>
        <v>0</v>
      </c>
      <c r="AN116" s="284">
        <f>RawCounts100All!AO116/(PropCntd100!AN116*AN$5*AN$6)*1000</f>
        <v>0</v>
      </c>
      <c r="AO116" s="284">
        <f>RawCounts100All!AP116/(PropCntd100!AO116*AO$5*AO$6)*1000</f>
        <v>0</v>
      </c>
      <c r="AP116" s="284">
        <f>RawCounts100All!AQ116/(PropCntd100!AP116*AP$5*AP$6)*1000</f>
        <v>0</v>
      </c>
      <c r="AQ116" s="284">
        <f>RawCounts100All!AR116/(PropCntd100!AQ116*AQ$5*AQ$6)*1000</f>
        <v>0</v>
      </c>
      <c r="AR116" s="284">
        <f>RawCounts100All!AS116/(PropCntd100!AR116*AR$5*AR$6)*1000</f>
        <v>0</v>
      </c>
      <c r="AS116" s="284">
        <f>RawCounts100All!AT116/(PropCntd100!AS116*AS$5*AS$6)*1000</f>
        <v>0</v>
      </c>
      <c r="AT116" s="284">
        <f>RawCounts100All!AU116/(PropCntd100!AT116*AT$5*AT$6)*1000</f>
        <v>0</v>
      </c>
      <c r="AU116" s="284">
        <f>RawCounts100All!AV116/(PropCntd100!AU116*AU$5*AU$6)*1000</f>
        <v>0</v>
      </c>
      <c r="AV116" s="284">
        <f>RawCounts100All!AW116/(PropCntd100!AV116*AV$5*AV$6)*1000</f>
        <v>0</v>
      </c>
      <c r="AW116" s="284">
        <f>RawCounts100All!AX116/(PropCntd100!AW116*AW$5*AW$6)*1000</f>
        <v>0</v>
      </c>
      <c r="AX116" s="284">
        <f>RawCounts100All!AY116/(PropCntd100!AX116*AX$5*AX$6)*1000</f>
        <v>0</v>
      </c>
      <c r="AY116" s="284">
        <f>RawCounts100All!AZ116/(PropCntd100!AY116*AY$5*AY$6)*1000</f>
        <v>0</v>
      </c>
      <c r="AZ116" s="284">
        <f>RawCounts100All!BA116/(PropCntd100!AZ116*AZ$5*AZ$6)*1000</f>
        <v>0</v>
      </c>
      <c r="BA116" s="284">
        <f>RawCounts100All!BB116/(PropCntd100!BA116*BA$5*BA$6)*1000</f>
        <v>0</v>
      </c>
      <c r="BB116" s="284">
        <f>RawCounts100All!BC116/(PropCntd100!BB116*BB$5*BB$6)*1000</f>
        <v>0</v>
      </c>
      <c r="BC116" s="284">
        <f>RawCounts100All!BD116/(PropCntd100!BC116*BC$5*BC$6)*1000</f>
        <v>0</v>
      </c>
      <c r="BD116" s="284">
        <f>RawCounts100All!BE116/(PropCntd100!BD116*BD$5*BD$6)*1000</f>
        <v>0</v>
      </c>
      <c r="BE116" s="284">
        <f>RawCounts100All!BF116/(PropCntd100!BE116*BE$5*BE$6)*1000</f>
        <v>0</v>
      </c>
      <c r="BF116" s="284">
        <f>RawCounts100All!BG116/(PropCntd100!BF116*BF$5*BF$6)*1000</f>
        <v>0</v>
      </c>
      <c r="BG116" s="284">
        <f>RawCounts100All!BH116/(PropCntd100!BG116*BG$5*BG$6)*1000</f>
        <v>0</v>
      </c>
      <c r="BH116" s="284">
        <f>RawCounts100All!BI116/(PropCntd100!BH116*BH$5*BH$6)*1000</f>
        <v>43.921568627450981</v>
      </c>
      <c r="BI116" s="284">
        <f>RawCounts100All!BJ116/(PropCntd100!BI116*BI$5*BI$6)*1000</f>
        <v>0</v>
      </c>
      <c r="BJ116" s="284">
        <f>RawCounts100All!BK116/(PropCntd100!BJ116*BJ$5*BJ$6)*1000</f>
        <v>1171.1995519619168</v>
      </c>
      <c r="BK116" s="284">
        <f>RawCounts100All!BL116/(PropCntd100!BK116*BK$5*BK$6)*1000</f>
        <v>0</v>
      </c>
      <c r="BL116" s="284">
        <f>RawCounts100All!BM116/(PropCntd100!BL116*BL$5*BL$6)*1000</f>
        <v>0</v>
      </c>
      <c r="BM116" s="284">
        <f>RawCounts100All!BN116/(PropCntd100!BM116*BM$5*BM$6)*1000</f>
        <v>0</v>
      </c>
      <c r="BN116" s="284">
        <f>RawCounts100All!BO116/(PropCntd100!BN116*BN$5*BN$6)*1000</f>
        <v>0</v>
      </c>
      <c r="BO116" s="284">
        <f>RawCounts100All!BP116/(PropCntd100!BO116*BO$5*BO$6)*1000</f>
        <v>72.131147540983605</v>
      </c>
      <c r="BP116" s="284">
        <f>RawCounts100All!BQ116/(PropCntd100!BP116*BP$5*BP$6)*1000</f>
        <v>72.316384180790962</v>
      </c>
      <c r="BQ116" s="284">
        <f>RawCounts100All!BR116/(PropCntd100!BQ116*BQ$5*BQ$6)*1000</f>
        <v>0</v>
      </c>
      <c r="BR116" s="284">
        <f>RawCounts100All!BS116/(PropCntd100!BR116*BR$5*BR$6)*1000</f>
        <v>0</v>
      </c>
      <c r="BS116" s="284">
        <f>RawCounts100All!BT116/(PropCntd100!BS116*BS$5*BS$6)*1000</f>
        <v>0</v>
      </c>
      <c r="BT116" s="129"/>
    </row>
    <row r="117" spans="1:72" ht="14" x14ac:dyDescent="0.15">
      <c r="A117" s="117" t="s">
        <v>320</v>
      </c>
      <c r="B117" s="156" t="s">
        <v>521</v>
      </c>
      <c r="C117" s="156" t="s">
        <v>237</v>
      </c>
      <c r="D117" s="156" t="s">
        <v>730</v>
      </c>
      <c r="E117" s="156" t="s">
        <v>130</v>
      </c>
      <c r="F117" s="156"/>
      <c r="G117" s="118">
        <v>0.2</v>
      </c>
      <c r="H117" s="119">
        <v>3</v>
      </c>
      <c r="I117" s="120">
        <f t="shared" si="5"/>
        <v>16</v>
      </c>
      <c r="J117" s="180">
        <f t="shared" si="5"/>
        <v>240</v>
      </c>
      <c r="K117" s="254"/>
      <c r="L117" s="284">
        <f>RawCounts100All!M117/(PropCntd100!L117*L$5*L$6)*1000</f>
        <v>0</v>
      </c>
      <c r="M117" s="284">
        <f>RawCounts100All!N117/(PropCntd100!M117*M$5*M$6)*1000</f>
        <v>0</v>
      </c>
      <c r="N117" s="284">
        <f>RawCounts100All!O117/(PropCntd100!N117*N$5*N$6)*1000</f>
        <v>0</v>
      </c>
      <c r="O117" s="284">
        <f>RawCounts100All!P117/(PropCntd100!O117*O$5*O$6)*1000</f>
        <v>0</v>
      </c>
      <c r="P117" s="284">
        <f>RawCounts100All!Q117/(PropCntd100!P117*P$5*P$6)*1000</f>
        <v>0</v>
      </c>
      <c r="Q117" s="284">
        <f>RawCounts100All!R117/(PropCntd100!Q117*Q$5*Q$6)*1000</f>
        <v>0</v>
      </c>
      <c r="R117" s="284">
        <f>RawCounts100All!S117/(PropCntd100!R117*R$5*R$6)*1000</f>
        <v>0</v>
      </c>
      <c r="S117" s="284">
        <f>RawCounts100All!T117/(PropCntd100!S117*S$5*S$6)*1000</f>
        <v>0</v>
      </c>
      <c r="T117" s="284">
        <f>RawCounts100All!U117/(PropCntd100!T117*T$5*T$6)*1000</f>
        <v>0</v>
      </c>
      <c r="U117" s="284">
        <f>RawCounts100All!V117/(PropCntd100!U117*U$5*U$6)*1000</f>
        <v>0</v>
      </c>
      <c r="V117" s="284">
        <f>RawCounts100All!W117/(PropCntd100!V117*V$5*V$6)*1000</f>
        <v>0</v>
      </c>
      <c r="W117" s="284">
        <f>RawCounts100All!X117/(PropCntd100!W117*W$5*W$6)*1000</f>
        <v>0</v>
      </c>
      <c r="X117" s="284">
        <f>RawCounts100All!Y117/(PropCntd100!X117*X$5*X$6)*1000</f>
        <v>0</v>
      </c>
      <c r="Y117" s="284">
        <f>RawCounts100All!Z117/(PropCntd100!Y117*Y$5*Y$6)*1000</f>
        <v>0</v>
      </c>
      <c r="Z117" s="284">
        <f>RawCounts100All!AA117/(PropCntd100!Z117*Z$5*Z$6)*1000</f>
        <v>0</v>
      </c>
      <c r="AA117" s="284">
        <f>RawCounts100All!AB117/(PropCntd100!AA117*AA$5*AA$6)*1000</f>
        <v>80.687830687830683</v>
      </c>
      <c r="AB117" s="284">
        <f>RawCounts100All!AC117/(PropCntd100!AB117*AB$5*AB$6)*1000</f>
        <v>0</v>
      </c>
      <c r="AC117" s="284">
        <f>RawCounts100All!AD117/(PropCntd100!AC117*AC$5*AC$6)*1000</f>
        <v>0</v>
      </c>
      <c r="AD117" s="284">
        <f>RawCounts100All!AE117/(PropCntd100!AD117*AD$5*AD$6)*1000</f>
        <v>0</v>
      </c>
      <c r="AE117" s="284">
        <f>RawCounts100All!AF117/(PropCntd100!AE117*AE$5*AE$6)*1000</f>
        <v>0</v>
      </c>
      <c r="AF117" s="284">
        <f>RawCounts100All!AG117/(PropCntd100!AF117*AF$5*AF$6)*1000</f>
        <v>0</v>
      </c>
      <c r="AG117" s="284">
        <f>RawCounts100All!AH117/(PropCntd100!AG117*AG$5*AG$6)*1000</f>
        <v>0</v>
      </c>
      <c r="AH117" s="284">
        <f>RawCounts100All!AI117/(PropCntd100!AH117*AH$5*AH$6)*1000</f>
        <v>0</v>
      </c>
      <c r="AI117" s="284">
        <f>RawCounts100All!AJ117/(PropCntd100!AI117*AI$5*AI$6)*1000</f>
        <v>0</v>
      </c>
      <c r="AJ117" s="284">
        <f>RawCounts100All!AK117/(PropCntd100!AJ117*AJ$5*AJ$6)*1000</f>
        <v>0</v>
      </c>
      <c r="AK117" s="284">
        <f>RawCounts100All!AL117/(PropCntd100!AK117*AK$5*AK$6)*1000</f>
        <v>0</v>
      </c>
      <c r="AL117" s="284">
        <f>RawCounts100All!AM117/(PropCntd100!AL117*AL$5*AL$6)*1000</f>
        <v>0</v>
      </c>
      <c r="AM117" s="284">
        <f>RawCounts100All!AN117/(PropCntd100!AM117*AM$5*AM$6)*1000</f>
        <v>0</v>
      </c>
      <c r="AN117" s="284">
        <f>RawCounts100All!AO117/(PropCntd100!AN117*AN$5*AN$6)*1000</f>
        <v>0</v>
      </c>
      <c r="AO117" s="284">
        <f>RawCounts100All!AP117/(PropCntd100!AO117*AO$5*AO$6)*1000</f>
        <v>0</v>
      </c>
      <c r="AP117" s="284">
        <f>RawCounts100All!AQ117/(PropCntd100!AP117*AP$5*AP$6)*1000</f>
        <v>0</v>
      </c>
      <c r="AQ117" s="284">
        <f>RawCounts100All!AR117/(PropCntd100!AQ117*AQ$5*AQ$6)*1000</f>
        <v>0</v>
      </c>
      <c r="AR117" s="284">
        <f>RawCounts100All!AS117/(PropCntd100!AR117*AR$5*AR$6)*1000</f>
        <v>0</v>
      </c>
      <c r="AS117" s="284">
        <f>RawCounts100All!AT117/(PropCntd100!AS117*AS$5*AS$6)*1000</f>
        <v>0</v>
      </c>
      <c r="AT117" s="284">
        <f>RawCounts100All!AU117/(PropCntd100!AT117*AT$5*AT$6)*1000</f>
        <v>0</v>
      </c>
      <c r="AU117" s="284">
        <f>RawCounts100All!AV117/(PropCntd100!AU117*AU$5*AU$6)*1000</f>
        <v>0</v>
      </c>
      <c r="AV117" s="284">
        <f>RawCounts100All!AW117/(PropCntd100!AV117*AV$5*AV$6)*1000</f>
        <v>0</v>
      </c>
      <c r="AW117" s="284">
        <f>RawCounts100All!AX117/(PropCntd100!AW117*AW$5*AW$6)*1000</f>
        <v>0</v>
      </c>
      <c r="AX117" s="284">
        <f>RawCounts100All!AY117/(PropCntd100!AX117*AX$5*AX$6)*1000</f>
        <v>44.08163265306122</v>
      </c>
      <c r="AY117" s="284">
        <f>RawCounts100All!AZ117/(PropCntd100!AY117*AY$5*AY$6)*1000</f>
        <v>0</v>
      </c>
      <c r="AZ117" s="284">
        <f>RawCounts100All!BA117/(PropCntd100!AZ117*AZ$5*AZ$6)*1000</f>
        <v>0</v>
      </c>
      <c r="BA117" s="284">
        <f>RawCounts100All!BB117/(PropCntd100!BA117*BA$5*BA$6)*1000</f>
        <v>0</v>
      </c>
      <c r="BB117" s="284">
        <f>RawCounts100All!BC117/(PropCntd100!BB117*BB$5*BB$6)*1000</f>
        <v>0</v>
      </c>
      <c r="BC117" s="284">
        <f>RawCounts100All!BD117/(PropCntd100!BC117*BC$5*BC$6)*1000</f>
        <v>0</v>
      </c>
      <c r="BD117" s="284">
        <f>RawCounts100All!BE117/(PropCntd100!BD117*BD$5*BD$6)*1000</f>
        <v>0</v>
      </c>
      <c r="BE117" s="284">
        <f>RawCounts100All!BF117/(PropCntd100!BE117*BE$5*BE$6)*1000</f>
        <v>0</v>
      </c>
      <c r="BF117" s="284">
        <f>RawCounts100All!BG117/(PropCntd100!BF117*BF$5*BF$6)*1000</f>
        <v>0</v>
      </c>
      <c r="BG117" s="284">
        <f>RawCounts100All!BH117/(PropCntd100!BG117*BG$5*BG$6)*1000</f>
        <v>0</v>
      </c>
      <c r="BH117" s="284">
        <f>RawCounts100All!BI117/(PropCntd100!BH117*BH$5*BH$6)*1000</f>
        <v>0</v>
      </c>
      <c r="BI117" s="284">
        <f>RawCounts100All!BJ117/(PropCntd100!BI117*BI$5*BI$6)*1000</f>
        <v>0</v>
      </c>
      <c r="BJ117" s="284">
        <f>RawCounts100All!BK117/(PropCntd100!BJ117*BJ$5*BJ$6)*1000</f>
        <v>101.99291597320018</v>
      </c>
      <c r="BK117" s="284">
        <f>RawCounts100All!BL117/(PropCntd100!BK117*BK$5*BK$6)*1000</f>
        <v>0</v>
      </c>
      <c r="BL117" s="284">
        <f>RawCounts100All!BM117/(PropCntd100!BL117*BL$5*BL$6)*1000</f>
        <v>0</v>
      </c>
      <c r="BM117" s="284">
        <f>RawCounts100All!BN117/(PropCntd100!BM117*BM$5*BM$6)*1000</f>
        <v>0</v>
      </c>
      <c r="BN117" s="284">
        <f>RawCounts100All!BO117/(PropCntd100!BN117*BN$5*BN$6)*1000</f>
        <v>0</v>
      </c>
      <c r="BO117" s="284">
        <f>RawCounts100All!BP117/(PropCntd100!BO117*BO$5*BO$6)*1000</f>
        <v>0</v>
      </c>
      <c r="BP117" s="284">
        <f>RawCounts100All!BQ117/(PropCntd100!BP117*BP$5*BP$6)*1000</f>
        <v>0</v>
      </c>
      <c r="BQ117" s="284">
        <f>RawCounts100All!BR117/(PropCntd100!BQ117*BQ$5*BQ$6)*1000</f>
        <v>437.73584905660374</v>
      </c>
      <c r="BR117" s="284">
        <f>RawCounts100All!BS117/(PropCntd100!BR117*BR$5*BR$6)*1000</f>
        <v>165.33240515140969</v>
      </c>
      <c r="BS117" s="284">
        <f>RawCounts100All!BT117/(PropCntd100!BS117*BS$5*BS$6)*1000</f>
        <v>453.21637426900588</v>
      </c>
      <c r="BT117" s="129"/>
    </row>
    <row r="118" spans="1:72" ht="14" x14ac:dyDescent="0.15">
      <c r="A118" s="117" t="s">
        <v>321</v>
      </c>
      <c r="B118" s="156" t="s">
        <v>521</v>
      </c>
      <c r="C118" s="156" t="s">
        <v>237</v>
      </c>
      <c r="D118" s="156" t="s">
        <v>731</v>
      </c>
      <c r="E118" s="156" t="s">
        <v>130</v>
      </c>
      <c r="F118" s="156"/>
      <c r="G118" s="118">
        <v>0.3</v>
      </c>
      <c r="H118" s="119">
        <v>0.8</v>
      </c>
      <c r="I118" s="120">
        <f t="shared" si="5"/>
        <v>24</v>
      </c>
      <c r="J118" s="180">
        <f t="shared" si="5"/>
        <v>64</v>
      </c>
      <c r="K118" s="254"/>
      <c r="L118" s="284">
        <f>RawCounts100All!M118/(PropCntd100!L118*L$5*L$6)*1000</f>
        <v>0</v>
      </c>
      <c r="M118" s="284">
        <f>RawCounts100All!N118/(PropCntd100!M118*M$5*M$6)*1000</f>
        <v>0</v>
      </c>
      <c r="N118" s="284">
        <f>RawCounts100All!O118/(PropCntd100!N118*N$5*N$6)*1000</f>
        <v>0</v>
      </c>
      <c r="O118" s="284">
        <f>RawCounts100All!P118/(PropCntd100!O118*O$5*O$6)*1000</f>
        <v>0</v>
      </c>
      <c r="P118" s="284">
        <f>RawCounts100All!Q118/(PropCntd100!P118*P$5*P$6)*1000</f>
        <v>0</v>
      </c>
      <c r="Q118" s="284">
        <f>RawCounts100All!R118/(PropCntd100!Q118*Q$5*Q$6)*1000</f>
        <v>0</v>
      </c>
      <c r="R118" s="284">
        <f>RawCounts100All!S118/(PropCntd100!R118*R$5*R$6)*1000</f>
        <v>0</v>
      </c>
      <c r="S118" s="284">
        <f>RawCounts100All!T118/(PropCntd100!S118*S$5*S$6)*1000</f>
        <v>0</v>
      </c>
      <c r="T118" s="284">
        <f>RawCounts100All!U118/(PropCntd100!T118*T$5*T$6)*1000</f>
        <v>0</v>
      </c>
      <c r="U118" s="284">
        <f>RawCounts100All!V118/(PropCntd100!U118*U$5*U$6)*1000</f>
        <v>0</v>
      </c>
      <c r="V118" s="284">
        <f>RawCounts100All!W118/(PropCntd100!V118*V$5*V$6)*1000</f>
        <v>0</v>
      </c>
      <c r="W118" s="284">
        <f>RawCounts100All!X118/(PropCntd100!W118*W$5*W$6)*1000</f>
        <v>0</v>
      </c>
      <c r="X118" s="284">
        <f>RawCounts100All!Y118/(PropCntd100!X118*X$5*X$6)*1000</f>
        <v>0</v>
      </c>
      <c r="Y118" s="284">
        <f>RawCounts100All!Z118/(PropCntd100!Y118*Y$5*Y$6)*1000</f>
        <v>84.464555052790345</v>
      </c>
      <c r="Z118" s="284">
        <f>RawCounts100All!AA118/(PropCntd100!Z118*Z$5*Z$6)*1000</f>
        <v>0</v>
      </c>
      <c r="AA118" s="284">
        <f>RawCounts100All!AB118/(PropCntd100!AA118*AA$5*AA$6)*1000</f>
        <v>0</v>
      </c>
      <c r="AB118" s="284">
        <f>RawCounts100All!AC118/(PropCntd100!AB118*AB$5*AB$6)*1000</f>
        <v>0</v>
      </c>
      <c r="AC118" s="284">
        <f>RawCounts100All!AD118/(PropCntd100!AC118*AC$5*AC$6)*1000</f>
        <v>0</v>
      </c>
      <c r="AD118" s="284">
        <f>RawCounts100All!AE118/(PropCntd100!AD118*AD$5*AD$6)*1000</f>
        <v>0</v>
      </c>
      <c r="AE118" s="284">
        <f>RawCounts100All!AF118/(PropCntd100!AE118*AE$5*AE$6)*1000</f>
        <v>0</v>
      </c>
      <c r="AF118" s="284">
        <f>RawCounts100All!AG118/(PropCntd100!AF118*AF$5*AF$6)*1000</f>
        <v>0</v>
      </c>
      <c r="AG118" s="284">
        <f>RawCounts100All!AH118/(PropCntd100!AG118*AG$5*AG$6)*1000</f>
        <v>0</v>
      </c>
      <c r="AH118" s="284">
        <f>RawCounts100All!AI118/(PropCntd100!AH118*AH$5*AH$6)*1000</f>
        <v>0</v>
      </c>
      <c r="AI118" s="284">
        <f>RawCounts100All!AJ118/(PropCntd100!AI118*AI$5*AI$6)*1000</f>
        <v>0</v>
      </c>
      <c r="AJ118" s="284">
        <f>RawCounts100All!AK118/(PropCntd100!AJ118*AJ$5*AJ$6)*1000</f>
        <v>0</v>
      </c>
      <c r="AK118" s="284">
        <f>RawCounts100All!AL118/(PropCntd100!AK118*AK$5*AK$6)*1000</f>
        <v>0</v>
      </c>
      <c r="AL118" s="284">
        <f>RawCounts100All!AM118/(PropCntd100!AL118*AL$5*AL$6)*1000</f>
        <v>0</v>
      </c>
      <c r="AM118" s="284">
        <f>RawCounts100All!AN118/(PropCntd100!AM118*AM$5*AM$6)*1000</f>
        <v>0</v>
      </c>
      <c r="AN118" s="284">
        <f>RawCounts100All!AO118/(PropCntd100!AN118*AN$5*AN$6)*1000</f>
        <v>0</v>
      </c>
      <c r="AO118" s="284">
        <f>RawCounts100All!AP118/(PropCntd100!AO118*AO$5*AO$6)*1000</f>
        <v>0</v>
      </c>
      <c r="AP118" s="284">
        <f>RawCounts100All!AQ118/(PropCntd100!AP118*AP$5*AP$6)*1000</f>
        <v>0</v>
      </c>
      <c r="AQ118" s="284">
        <f>RawCounts100All!AR118/(PropCntd100!AQ118*AQ$5*AQ$6)*1000</f>
        <v>0</v>
      </c>
      <c r="AR118" s="284">
        <f>RawCounts100All!AS118/(PropCntd100!AR118*AR$5*AR$6)*1000</f>
        <v>0</v>
      </c>
      <c r="AS118" s="284">
        <f>RawCounts100All!AT118/(PropCntd100!AS118*AS$5*AS$6)*1000</f>
        <v>0</v>
      </c>
      <c r="AT118" s="284">
        <f>RawCounts100All!AU118/(PropCntd100!AT118*AT$5*AT$6)*1000</f>
        <v>0</v>
      </c>
      <c r="AU118" s="284">
        <f>RawCounts100All!AV118/(PropCntd100!AU118*AU$5*AU$6)*1000</f>
        <v>0</v>
      </c>
      <c r="AV118" s="284">
        <f>RawCounts100All!AW118/(PropCntd100!AV118*AV$5*AV$6)*1000</f>
        <v>0</v>
      </c>
      <c r="AW118" s="284">
        <f>RawCounts100All!AX118/(PropCntd100!AW118*AW$5*AW$6)*1000</f>
        <v>0</v>
      </c>
      <c r="AX118" s="284">
        <f>RawCounts100All!AY118/(PropCntd100!AX118*AX$5*AX$6)*1000</f>
        <v>0</v>
      </c>
      <c r="AY118" s="284">
        <f>RawCounts100All!AZ118/(PropCntd100!AY118*AY$5*AY$6)*1000</f>
        <v>0</v>
      </c>
      <c r="AZ118" s="284">
        <f>RawCounts100All!BA118/(PropCntd100!AZ118*AZ$5*AZ$6)*1000</f>
        <v>0</v>
      </c>
      <c r="BA118" s="284">
        <f>RawCounts100All!BB118/(PropCntd100!BA118*BA$5*BA$6)*1000</f>
        <v>0</v>
      </c>
      <c r="BB118" s="284">
        <f>RawCounts100All!BC118/(PropCntd100!BB118*BB$5*BB$6)*1000</f>
        <v>0</v>
      </c>
      <c r="BC118" s="284">
        <f>RawCounts100All!BD118/(PropCntd100!BC118*BC$5*BC$6)*1000</f>
        <v>0</v>
      </c>
      <c r="BD118" s="284">
        <f>RawCounts100All!BE118/(PropCntd100!BD118*BD$5*BD$6)*1000</f>
        <v>0</v>
      </c>
      <c r="BE118" s="284">
        <f>RawCounts100All!BF118/(PropCntd100!BE118*BE$5*BE$6)*1000</f>
        <v>0</v>
      </c>
      <c r="BF118" s="284">
        <f>RawCounts100All!BG118/(PropCntd100!BF118*BF$5*BF$6)*1000</f>
        <v>0</v>
      </c>
      <c r="BG118" s="284">
        <f>RawCounts100All!BH118/(PropCntd100!BG118*BG$5*BG$6)*1000</f>
        <v>0</v>
      </c>
      <c r="BH118" s="284">
        <f>RawCounts100All!BI118/(PropCntd100!BH118*BH$5*BH$6)*1000</f>
        <v>0</v>
      </c>
      <c r="BI118" s="284">
        <f>RawCounts100All!BJ118/(PropCntd100!BI118*BI$5*BI$6)*1000</f>
        <v>39.285714285714285</v>
      </c>
      <c r="BJ118" s="284">
        <f>RawCounts100All!BK118/(PropCntd100!BJ118*BJ$5*BJ$6)*1000</f>
        <v>334.62844341769056</v>
      </c>
      <c r="BK118" s="284">
        <f>RawCounts100All!BL118/(PropCntd100!BK118*BK$5*BK$6)*1000</f>
        <v>0</v>
      </c>
      <c r="BL118" s="284">
        <f>RawCounts100All!BM118/(PropCntd100!BL118*BL$5*BL$6)*1000</f>
        <v>0</v>
      </c>
      <c r="BM118" s="284">
        <f>RawCounts100All!BN118/(PropCntd100!BM118*BM$5*BM$6)*1000</f>
        <v>0</v>
      </c>
      <c r="BN118" s="284">
        <f>RawCounts100All!BO118/(PropCntd100!BN118*BN$5*BN$6)*1000</f>
        <v>0</v>
      </c>
      <c r="BO118" s="284">
        <f>RawCounts100All!BP118/(PropCntd100!BO118*BO$5*BO$6)*1000</f>
        <v>0</v>
      </c>
      <c r="BP118" s="284">
        <f>RawCounts100All!BQ118/(PropCntd100!BP118*BP$5*BP$6)*1000</f>
        <v>0</v>
      </c>
      <c r="BQ118" s="284">
        <f>RawCounts100All!BR118/(PropCntd100!BQ118*BQ$5*BQ$6)*1000</f>
        <v>0</v>
      </c>
      <c r="BR118" s="284">
        <f>RawCounts100All!BS118/(PropCntd100!BR118*BR$5*BR$6)*1000</f>
        <v>0</v>
      </c>
      <c r="BS118" s="284">
        <f>RawCounts100All!BT118/(PropCntd100!BS118*BS$5*BS$6)*1000</f>
        <v>0</v>
      </c>
      <c r="BT118" s="129"/>
    </row>
    <row r="119" spans="1:72" ht="14" x14ac:dyDescent="0.15">
      <c r="A119" s="117" t="s">
        <v>322</v>
      </c>
      <c r="B119" s="156" t="s">
        <v>521</v>
      </c>
      <c r="C119" s="156" t="s">
        <v>237</v>
      </c>
      <c r="D119" s="156" t="s">
        <v>732</v>
      </c>
      <c r="E119" s="156" t="s">
        <v>130</v>
      </c>
      <c r="F119" s="156"/>
      <c r="G119" s="118">
        <v>0.4</v>
      </c>
      <c r="H119" s="119">
        <v>17.5</v>
      </c>
      <c r="I119" s="120">
        <f t="shared" si="5"/>
        <v>32</v>
      </c>
      <c r="J119" s="180">
        <f t="shared" si="5"/>
        <v>1400</v>
      </c>
      <c r="K119" s="254"/>
      <c r="L119" s="284">
        <f>RawCounts100All!M119/(PropCntd100!L119*L$5*L$6)*1000</f>
        <v>62.465450525152008</v>
      </c>
      <c r="M119" s="284">
        <f>RawCounts100All!N119/(PropCntd100!M119*M$5*M$6)*1000</f>
        <v>0</v>
      </c>
      <c r="N119" s="284">
        <f>RawCounts100All!O119/(PropCntd100!N119*N$5*N$6)*1000</f>
        <v>0</v>
      </c>
      <c r="O119" s="284">
        <f>RawCounts100All!P119/(PropCntd100!O119*O$5*O$6)*1000</f>
        <v>0</v>
      </c>
      <c r="P119" s="284">
        <f>RawCounts100All!Q119/(PropCntd100!P119*P$5*P$6)*1000</f>
        <v>0</v>
      </c>
      <c r="Q119" s="284">
        <f>RawCounts100All!R119/(PropCntd100!Q119*Q$5*Q$6)*1000</f>
        <v>0</v>
      </c>
      <c r="R119" s="284">
        <f>RawCounts100All!S119/(PropCntd100!R119*R$5*R$6)*1000</f>
        <v>0</v>
      </c>
      <c r="S119" s="284">
        <f>RawCounts100All!T119/(PropCntd100!S119*S$5*S$6)*1000</f>
        <v>0</v>
      </c>
      <c r="T119" s="284">
        <f>RawCounts100All!U119/(PropCntd100!T119*T$5*T$6)*1000</f>
        <v>0</v>
      </c>
      <c r="U119" s="284">
        <f>RawCounts100All!V119/(PropCntd100!U119*U$5*U$6)*1000</f>
        <v>0</v>
      </c>
      <c r="V119" s="284">
        <f>RawCounts100All!W119/(PropCntd100!V119*V$5*V$6)*1000</f>
        <v>0</v>
      </c>
      <c r="W119" s="284">
        <f>RawCounts100All!X119/(PropCntd100!W119*W$5*W$6)*1000</f>
        <v>0</v>
      </c>
      <c r="X119" s="284">
        <f>RawCounts100All!Y119/(PropCntd100!X119*X$5*X$6)*1000</f>
        <v>0</v>
      </c>
      <c r="Y119" s="284">
        <f>RawCounts100All!Z119/(PropCntd100!Y119*Y$5*Y$6)*1000</f>
        <v>0</v>
      </c>
      <c r="Z119" s="284">
        <f>RawCounts100All!AA119/(PropCntd100!Z119*Z$5*Z$6)*1000</f>
        <v>0</v>
      </c>
      <c r="AA119" s="284">
        <f>RawCounts100All!AB119/(PropCntd100!AA119*AA$5*AA$6)*1000</f>
        <v>0</v>
      </c>
      <c r="AB119" s="284">
        <f>RawCounts100All!AC119/(PropCntd100!AB119*AB$5*AB$6)*1000</f>
        <v>0</v>
      </c>
      <c r="AC119" s="284">
        <f>RawCounts100All!AD119/(PropCntd100!AC119*AC$5*AC$6)*1000</f>
        <v>0</v>
      </c>
      <c r="AD119" s="284">
        <f>RawCounts100All!AE119/(PropCntd100!AD119*AD$5*AD$6)*1000</f>
        <v>0</v>
      </c>
      <c r="AE119" s="284">
        <f>RawCounts100All!AF119/(PropCntd100!AE119*AE$5*AE$6)*1000</f>
        <v>0</v>
      </c>
      <c r="AF119" s="284">
        <f>RawCounts100All!AG119/(PropCntd100!AF119*AF$5*AF$6)*1000</f>
        <v>0</v>
      </c>
      <c r="AG119" s="284">
        <f>RawCounts100All!AH119/(PropCntd100!AG119*AG$5*AG$6)*1000</f>
        <v>0</v>
      </c>
      <c r="AH119" s="284">
        <f>RawCounts100All!AI119/(PropCntd100!AH119*AH$5*AH$6)*1000</f>
        <v>0</v>
      </c>
      <c r="AI119" s="284">
        <f>RawCounts100All!AJ119/(PropCntd100!AI119*AI$5*AI$6)*1000</f>
        <v>0</v>
      </c>
      <c r="AJ119" s="284">
        <f>RawCounts100All!AK119/(PropCntd100!AJ119*AJ$5*AJ$6)*1000</f>
        <v>0</v>
      </c>
      <c r="AK119" s="284">
        <f>RawCounts100All!AL119/(PropCntd100!AK119*AK$5*AK$6)*1000</f>
        <v>0</v>
      </c>
      <c r="AL119" s="284">
        <f>RawCounts100All!AM119/(PropCntd100!AL119*AL$5*AL$6)*1000</f>
        <v>0</v>
      </c>
      <c r="AM119" s="284">
        <f>RawCounts100All!AN119/(PropCntd100!AM119*AM$5*AM$6)*1000</f>
        <v>0</v>
      </c>
      <c r="AN119" s="284">
        <f>RawCounts100All!AO119/(PropCntd100!AN119*AN$5*AN$6)*1000</f>
        <v>0</v>
      </c>
      <c r="AO119" s="284">
        <f>RawCounts100All!AP119/(PropCntd100!AO119*AO$5*AO$6)*1000</f>
        <v>0</v>
      </c>
      <c r="AP119" s="284">
        <f>RawCounts100All!AQ119/(PropCntd100!AP119*AP$5*AP$6)*1000</f>
        <v>0</v>
      </c>
      <c r="AQ119" s="284">
        <f>RawCounts100All!AR119/(PropCntd100!AQ119*AQ$5*AQ$6)*1000</f>
        <v>0</v>
      </c>
      <c r="AR119" s="284">
        <f>RawCounts100All!AS119/(PropCntd100!AR119*AR$5*AR$6)*1000</f>
        <v>0</v>
      </c>
      <c r="AS119" s="284">
        <f>RawCounts100All!AT119/(PropCntd100!AS119*AS$5*AS$6)*1000</f>
        <v>0</v>
      </c>
      <c r="AT119" s="284">
        <f>RawCounts100All!AU119/(PropCntd100!AT119*AT$5*AT$6)*1000</f>
        <v>0</v>
      </c>
      <c r="AU119" s="284">
        <f>RawCounts100All!AV119/(PropCntd100!AU119*AU$5*AU$6)*1000</f>
        <v>0</v>
      </c>
      <c r="AV119" s="284">
        <f>RawCounts100All!AW119/(PropCntd100!AV119*AV$5*AV$6)*1000</f>
        <v>0</v>
      </c>
      <c r="AW119" s="284">
        <f>RawCounts100All!AX119/(PropCntd100!AW119*AW$5*AW$6)*1000</f>
        <v>0</v>
      </c>
      <c r="AX119" s="284">
        <f>RawCounts100All!AY119/(PropCntd100!AX119*AX$5*AX$6)*1000</f>
        <v>0</v>
      </c>
      <c r="AY119" s="284">
        <f>RawCounts100All!AZ119/(PropCntd100!AY119*AY$5*AY$6)*1000</f>
        <v>0</v>
      </c>
      <c r="AZ119" s="284">
        <f>RawCounts100All!BA119/(PropCntd100!AZ119*AZ$5*AZ$6)*1000</f>
        <v>0</v>
      </c>
      <c r="BA119" s="284">
        <f>RawCounts100All!BB119/(PropCntd100!BA119*BA$5*BA$6)*1000</f>
        <v>0</v>
      </c>
      <c r="BB119" s="284">
        <f>RawCounts100All!BC119/(PropCntd100!BB119*BB$5*BB$6)*1000</f>
        <v>0</v>
      </c>
      <c r="BC119" s="284">
        <f>RawCounts100All!BD119/(PropCntd100!BC119*BC$5*BC$6)*1000</f>
        <v>0</v>
      </c>
      <c r="BD119" s="284">
        <f>RawCounts100All!BE119/(PropCntd100!BD119*BD$5*BD$6)*1000</f>
        <v>0</v>
      </c>
      <c r="BE119" s="284">
        <f>RawCounts100All!BF119/(PropCntd100!BE119*BE$5*BE$6)*1000</f>
        <v>0</v>
      </c>
      <c r="BF119" s="284">
        <f>RawCounts100All!BG119/(PropCntd100!BF119*BF$5*BF$6)*1000</f>
        <v>0</v>
      </c>
      <c r="BG119" s="284">
        <f>RawCounts100All!BH119/(PropCntd100!BG119*BG$5*BG$6)*1000</f>
        <v>0</v>
      </c>
      <c r="BH119" s="284">
        <f>RawCounts100All!BI119/(PropCntd100!BH119*BH$5*BH$6)*1000</f>
        <v>0</v>
      </c>
      <c r="BI119" s="284">
        <f>RawCounts100All!BJ119/(PropCntd100!BI119*BI$5*BI$6)*1000</f>
        <v>0</v>
      </c>
      <c r="BJ119" s="284">
        <f>RawCounts100All!BK119/(PropCntd100!BJ119*BJ$5*BJ$6)*1000</f>
        <v>0</v>
      </c>
      <c r="BK119" s="284">
        <f>RawCounts100All!BL119/(PropCntd100!BK119*BK$5*BK$6)*1000</f>
        <v>0</v>
      </c>
      <c r="BL119" s="284">
        <f>RawCounts100All!BM119/(PropCntd100!BL119*BL$5*BL$6)*1000</f>
        <v>0</v>
      </c>
      <c r="BM119" s="284">
        <f>RawCounts100All!BN119/(PropCntd100!BM119*BM$5*BM$6)*1000</f>
        <v>0</v>
      </c>
      <c r="BN119" s="284">
        <f>RawCounts100All!BO119/(PropCntd100!BN119*BN$5*BN$6)*1000</f>
        <v>0</v>
      </c>
      <c r="BO119" s="284">
        <f>RawCounts100All!BP119/(PropCntd100!BO119*BO$5*BO$6)*1000</f>
        <v>0</v>
      </c>
      <c r="BP119" s="284">
        <f>RawCounts100All!BQ119/(PropCntd100!BP119*BP$5*BP$6)*1000</f>
        <v>0</v>
      </c>
      <c r="BQ119" s="284">
        <f>RawCounts100All!BR119/(PropCntd100!BQ119*BQ$5*BQ$6)*1000</f>
        <v>0</v>
      </c>
      <c r="BR119" s="284">
        <f>RawCounts100All!BS119/(PropCntd100!BR119*BR$5*BR$6)*1000</f>
        <v>0</v>
      </c>
      <c r="BS119" s="284">
        <f>RawCounts100All!BT119/(PropCntd100!BS119*BS$5*BS$6)*1000</f>
        <v>0</v>
      </c>
      <c r="BT119" s="129"/>
    </row>
    <row r="120" spans="1:72" ht="14" x14ac:dyDescent="0.15">
      <c r="A120" s="117" t="s">
        <v>323</v>
      </c>
      <c r="B120" s="156" t="s">
        <v>521</v>
      </c>
      <c r="C120" s="156" t="s">
        <v>238</v>
      </c>
      <c r="D120" s="156" t="s">
        <v>738</v>
      </c>
      <c r="E120" s="156" t="s">
        <v>135</v>
      </c>
      <c r="F120" s="156"/>
      <c r="G120" s="118">
        <v>0.1</v>
      </c>
      <c r="H120" s="119">
        <v>0.2</v>
      </c>
      <c r="I120" s="120">
        <f t="shared" si="5"/>
        <v>8</v>
      </c>
      <c r="J120" s="180">
        <f t="shared" si="5"/>
        <v>16</v>
      </c>
      <c r="K120" s="254"/>
      <c r="L120" s="284">
        <f>RawCounts100All!M120/(PropCntd100!L120*L$5*L$6)*1000</f>
        <v>0</v>
      </c>
      <c r="M120" s="284">
        <f>RawCounts100All!N120/(PropCntd100!M120*M$5*M$6)*1000</f>
        <v>0</v>
      </c>
      <c r="N120" s="284">
        <f>RawCounts100All!O120/(PropCntd100!N120*N$5*N$6)*1000</f>
        <v>0</v>
      </c>
      <c r="O120" s="284">
        <f>RawCounts100All!P120/(PropCntd100!O120*O$5*O$6)*1000</f>
        <v>0</v>
      </c>
      <c r="P120" s="284">
        <f>RawCounts100All!Q120/(PropCntd100!P120*P$5*P$6)*1000</f>
        <v>0</v>
      </c>
      <c r="Q120" s="284">
        <f>RawCounts100All!R120/(PropCntd100!Q120*Q$5*Q$6)*1000</f>
        <v>0</v>
      </c>
      <c r="R120" s="284">
        <f>RawCounts100All!S120/(PropCntd100!R120*R$5*R$6)*1000</f>
        <v>0</v>
      </c>
      <c r="S120" s="284">
        <f>RawCounts100All!T120/(PropCntd100!S120*S$5*S$6)*1000</f>
        <v>0</v>
      </c>
      <c r="T120" s="284">
        <f>RawCounts100All!U120/(PropCntd100!T120*T$5*T$6)*1000</f>
        <v>0</v>
      </c>
      <c r="U120" s="284">
        <f>RawCounts100All!V120/(PropCntd100!U120*U$5*U$6)*1000</f>
        <v>0</v>
      </c>
      <c r="V120" s="284">
        <f>RawCounts100All!W120/(PropCntd100!V120*V$5*V$6)*1000</f>
        <v>0</v>
      </c>
      <c r="W120" s="284">
        <f>RawCounts100All!X120/(PropCntd100!W120*W$5*W$6)*1000</f>
        <v>0</v>
      </c>
      <c r="X120" s="284">
        <f>RawCounts100All!Y120/(PropCntd100!X120*X$5*X$6)*1000</f>
        <v>0</v>
      </c>
      <c r="Y120" s="284">
        <f>RawCounts100All!Z120/(PropCntd100!Y120*Y$5*Y$6)*1000</f>
        <v>0</v>
      </c>
      <c r="Z120" s="284">
        <f>RawCounts100All!AA120/(PropCntd100!Z120*Z$5*Z$6)*1000</f>
        <v>0</v>
      </c>
      <c r="AA120" s="284">
        <f>RawCounts100All!AB120/(PropCntd100!AA120*AA$5*AA$6)*1000</f>
        <v>0</v>
      </c>
      <c r="AB120" s="284">
        <f>RawCounts100All!AC120/(PropCntd100!AB120*AB$5*AB$6)*1000</f>
        <v>0</v>
      </c>
      <c r="AC120" s="284">
        <f>RawCounts100All!AD120/(PropCntd100!AC120*AC$5*AC$6)*1000</f>
        <v>0</v>
      </c>
      <c r="AD120" s="284">
        <f>RawCounts100All!AE120/(PropCntd100!AD120*AD$5*AD$6)*1000</f>
        <v>0</v>
      </c>
      <c r="AE120" s="284">
        <f>RawCounts100All!AF120/(PropCntd100!AE120*AE$5*AE$6)*1000</f>
        <v>0</v>
      </c>
      <c r="AF120" s="284">
        <f>RawCounts100All!AG120/(PropCntd100!AF120*AF$5*AF$6)*1000</f>
        <v>0</v>
      </c>
      <c r="AG120" s="284">
        <f>RawCounts100All!AH120/(PropCntd100!AG120*AG$5*AG$6)*1000</f>
        <v>0</v>
      </c>
      <c r="AH120" s="284">
        <f>RawCounts100All!AI120/(PropCntd100!AH120*AH$5*AH$6)*1000</f>
        <v>0</v>
      </c>
      <c r="AI120" s="284">
        <f>RawCounts100All!AJ120/(PropCntd100!AI120*AI$5*AI$6)*1000</f>
        <v>0</v>
      </c>
      <c r="AJ120" s="284">
        <f>RawCounts100All!AK120/(PropCntd100!AJ120*AJ$5*AJ$6)*1000</f>
        <v>0</v>
      </c>
      <c r="AK120" s="284">
        <f>RawCounts100All!AL120/(PropCntd100!AK120*AK$5*AK$6)*1000</f>
        <v>0</v>
      </c>
      <c r="AL120" s="284">
        <f>RawCounts100All!AM120/(PropCntd100!AL120*AL$5*AL$6)*1000</f>
        <v>0</v>
      </c>
      <c r="AM120" s="284">
        <f>RawCounts100All!AN120/(PropCntd100!AM120*AM$5*AM$6)*1000</f>
        <v>0</v>
      </c>
      <c r="AN120" s="284">
        <f>RawCounts100All!AO120/(PropCntd100!AN120*AN$5*AN$6)*1000</f>
        <v>0</v>
      </c>
      <c r="AO120" s="284">
        <f>RawCounts100All!AP120/(PropCntd100!AO120*AO$5*AO$6)*1000</f>
        <v>0</v>
      </c>
      <c r="AP120" s="284">
        <f>RawCounts100All!AQ120/(PropCntd100!AP120*AP$5*AP$6)*1000</f>
        <v>0</v>
      </c>
      <c r="AQ120" s="284">
        <f>RawCounts100All!AR120/(PropCntd100!AQ120*AQ$5*AQ$6)*1000</f>
        <v>0</v>
      </c>
      <c r="AR120" s="284">
        <f>RawCounts100All!AS120/(PropCntd100!AR120*AR$5*AR$6)*1000</f>
        <v>0</v>
      </c>
      <c r="AS120" s="284">
        <f>RawCounts100All!AT120/(PropCntd100!AS120*AS$5*AS$6)*1000</f>
        <v>0</v>
      </c>
      <c r="AT120" s="284">
        <f>RawCounts100All!AU120/(PropCntd100!AT120*AT$5*AT$6)*1000</f>
        <v>0</v>
      </c>
      <c r="AU120" s="284">
        <f>RawCounts100All!AV120/(PropCntd100!AU120*AU$5*AU$6)*1000</f>
        <v>0</v>
      </c>
      <c r="AV120" s="284">
        <f>RawCounts100All!AW120/(PropCntd100!AV120*AV$5*AV$6)*1000</f>
        <v>0</v>
      </c>
      <c r="AW120" s="284">
        <f>RawCounts100All!AX120/(PropCntd100!AW120*AW$5*AW$6)*1000</f>
        <v>0</v>
      </c>
      <c r="AX120" s="284">
        <f>RawCounts100All!AY120/(PropCntd100!AX120*AX$5*AX$6)*1000</f>
        <v>0</v>
      </c>
      <c r="AY120" s="284">
        <f>RawCounts100All!AZ120/(PropCntd100!AY120*AY$5*AY$6)*1000</f>
        <v>0</v>
      </c>
      <c r="AZ120" s="284">
        <f>RawCounts100All!BA120/(PropCntd100!AZ120*AZ$5*AZ$6)*1000</f>
        <v>0</v>
      </c>
      <c r="BA120" s="284">
        <f>RawCounts100All!BB120/(PropCntd100!BA120*BA$5*BA$6)*1000</f>
        <v>0</v>
      </c>
      <c r="BB120" s="284">
        <f>RawCounts100All!BC120/(PropCntd100!BB120*BB$5*BB$6)*1000</f>
        <v>0</v>
      </c>
      <c r="BC120" s="284">
        <f>RawCounts100All!BD120/(PropCntd100!BC120*BC$5*BC$6)*1000</f>
        <v>0</v>
      </c>
      <c r="BD120" s="284">
        <f>RawCounts100All!BE120/(PropCntd100!BD120*BD$5*BD$6)*1000</f>
        <v>0</v>
      </c>
      <c r="BE120" s="284">
        <f>RawCounts100All!BF120/(PropCntd100!BE120*BE$5*BE$6)*1000</f>
        <v>0</v>
      </c>
      <c r="BF120" s="284">
        <f>RawCounts100All!BG120/(PropCntd100!BF120*BF$5*BF$6)*1000</f>
        <v>0</v>
      </c>
      <c r="BG120" s="284">
        <f>RawCounts100All!BH120/(PropCntd100!BG120*BG$5*BG$6)*1000</f>
        <v>0</v>
      </c>
      <c r="BH120" s="284">
        <f>RawCounts100All!BI120/(PropCntd100!BH120*BH$5*BH$6)*1000</f>
        <v>0</v>
      </c>
      <c r="BI120" s="284">
        <f>RawCounts100All!BJ120/(PropCntd100!BI120*BI$5*BI$6)*1000</f>
        <v>0</v>
      </c>
      <c r="BJ120" s="284">
        <f>RawCounts100All!BK120/(PropCntd100!BJ120*BJ$5*BJ$6)*1000</f>
        <v>0</v>
      </c>
      <c r="BK120" s="284">
        <f>RawCounts100All!BL120/(PropCntd100!BK120*BK$5*BK$6)*1000</f>
        <v>0</v>
      </c>
      <c r="BL120" s="284">
        <f>RawCounts100All!BM120/(PropCntd100!BL120*BL$5*BL$6)*1000</f>
        <v>0</v>
      </c>
      <c r="BM120" s="284">
        <f>RawCounts100All!BN120/(PropCntd100!BM120*BM$5*BM$6)*1000</f>
        <v>0</v>
      </c>
      <c r="BN120" s="284">
        <f>RawCounts100All!BO120/(PropCntd100!BN120*BN$5*BN$6)*1000</f>
        <v>0</v>
      </c>
      <c r="BO120" s="284">
        <f>RawCounts100All!BP120/(PropCntd100!BO120*BO$5*BO$6)*1000</f>
        <v>0</v>
      </c>
      <c r="BP120" s="284">
        <f>RawCounts100All!BQ120/(PropCntd100!BP120*BP$5*BP$6)*1000</f>
        <v>0</v>
      </c>
      <c r="BQ120" s="284">
        <f>RawCounts100All!BR120/(PropCntd100!BQ120*BQ$5*BQ$6)*1000</f>
        <v>0</v>
      </c>
      <c r="BR120" s="284">
        <f>RawCounts100All!BS120/(PropCntd100!BR120*BR$5*BR$6)*1000</f>
        <v>0</v>
      </c>
      <c r="BS120" s="284">
        <f>RawCounts100All!BT120/(PropCntd100!BS120*BS$5*BS$6)*1000</f>
        <v>0</v>
      </c>
      <c r="BT120" s="129"/>
    </row>
    <row r="121" spans="1:72" ht="14" x14ac:dyDescent="0.15">
      <c r="A121" s="117" t="s">
        <v>324</v>
      </c>
      <c r="B121" s="156" t="s">
        <v>521</v>
      </c>
      <c r="C121" s="156" t="s">
        <v>238</v>
      </c>
      <c r="D121" s="156" t="s">
        <v>739</v>
      </c>
      <c r="E121" s="156" t="s">
        <v>135</v>
      </c>
      <c r="F121" s="156"/>
      <c r="G121" s="118">
        <v>0.2</v>
      </c>
      <c r="H121" s="119">
        <v>0.4</v>
      </c>
      <c r="I121" s="120">
        <f t="shared" si="5"/>
        <v>16</v>
      </c>
      <c r="J121" s="180">
        <f t="shared" si="5"/>
        <v>32</v>
      </c>
      <c r="K121" s="254"/>
      <c r="L121" s="284">
        <f>RawCounts100All!M121/(PropCntd100!L121*L$5*L$6)*1000</f>
        <v>0</v>
      </c>
      <c r="M121" s="284">
        <f>RawCounts100All!N121/(PropCntd100!M121*M$5*M$6)*1000</f>
        <v>0</v>
      </c>
      <c r="N121" s="284">
        <f>RawCounts100All!O121/(PropCntd100!N121*N$5*N$6)*1000</f>
        <v>0</v>
      </c>
      <c r="O121" s="284">
        <f>RawCounts100All!P121/(PropCntd100!O121*O$5*O$6)*1000</f>
        <v>0</v>
      </c>
      <c r="P121" s="284">
        <f>RawCounts100All!Q121/(PropCntd100!P121*P$5*P$6)*1000</f>
        <v>0</v>
      </c>
      <c r="Q121" s="284">
        <f>RawCounts100All!R121/(PropCntd100!Q121*Q$5*Q$6)*1000</f>
        <v>0</v>
      </c>
      <c r="R121" s="284">
        <f>RawCounts100All!S121/(PropCntd100!R121*R$5*R$6)*1000</f>
        <v>0</v>
      </c>
      <c r="S121" s="284">
        <f>RawCounts100All!T121/(PropCntd100!S121*S$5*S$6)*1000</f>
        <v>0</v>
      </c>
      <c r="T121" s="284">
        <f>RawCounts100All!U121/(PropCntd100!T121*T$5*T$6)*1000</f>
        <v>0</v>
      </c>
      <c r="U121" s="284">
        <f>RawCounts100All!V121/(PropCntd100!U121*U$5*U$6)*1000</f>
        <v>0</v>
      </c>
      <c r="V121" s="284">
        <f>RawCounts100All!W121/(PropCntd100!V121*V$5*V$6)*1000</f>
        <v>0</v>
      </c>
      <c r="W121" s="284">
        <f>RawCounts100All!X121/(PropCntd100!W121*W$5*W$6)*1000</f>
        <v>0</v>
      </c>
      <c r="X121" s="284">
        <f>RawCounts100All!Y121/(PropCntd100!X121*X$5*X$6)*1000</f>
        <v>0</v>
      </c>
      <c r="Y121" s="284">
        <f>RawCounts100All!Z121/(PropCntd100!Y121*Y$5*Y$6)*1000</f>
        <v>42.232277526395173</v>
      </c>
      <c r="Z121" s="284">
        <f>RawCounts100All!AA121/(PropCntd100!Z121*Z$5*Z$6)*1000</f>
        <v>0</v>
      </c>
      <c r="AA121" s="284">
        <f>RawCounts100All!AB121/(PropCntd100!AA121*AA$5*AA$6)*1000</f>
        <v>0</v>
      </c>
      <c r="AB121" s="284">
        <f>RawCounts100All!AC121/(PropCntd100!AB121*AB$5*AB$6)*1000</f>
        <v>0</v>
      </c>
      <c r="AC121" s="284">
        <f>RawCounts100All!AD121/(PropCntd100!AC121*AC$5*AC$6)*1000</f>
        <v>0</v>
      </c>
      <c r="AD121" s="284">
        <f>RawCounts100All!AE121/(PropCntd100!AD121*AD$5*AD$6)*1000</f>
        <v>0</v>
      </c>
      <c r="AE121" s="284">
        <f>RawCounts100All!AF121/(PropCntd100!AE121*AE$5*AE$6)*1000</f>
        <v>0</v>
      </c>
      <c r="AF121" s="284">
        <f>RawCounts100All!AG121/(PropCntd100!AF121*AF$5*AF$6)*1000</f>
        <v>0</v>
      </c>
      <c r="AG121" s="284">
        <f>RawCounts100All!AH121/(PropCntd100!AG121*AG$5*AG$6)*1000</f>
        <v>0</v>
      </c>
      <c r="AH121" s="284">
        <f>RawCounts100All!AI121/(PropCntd100!AH121*AH$5*AH$6)*1000</f>
        <v>0</v>
      </c>
      <c r="AI121" s="284">
        <f>RawCounts100All!AJ121/(PropCntd100!AI121*AI$5*AI$6)*1000</f>
        <v>0</v>
      </c>
      <c r="AJ121" s="284">
        <f>RawCounts100All!AK121/(PropCntd100!AJ121*AJ$5*AJ$6)*1000</f>
        <v>0</v>
      </c>
      <c r="AK121" s="284">
        <f>RawCounts100All!AL121/(PropCntd100!AK121*AK$5*AK$6)*1000</f>
        <v>0</v>
      </c>
      <c r="AL121" s="284">
        <f>RawCounts100All!AM121/(PropCntd100!AL121*AL$5*AL$6)*1000</f>
        <v>0</v>
      </c>
      <c r="AM121" s="284">
        <f>RawCounts100All!AN121/(PropCntd100!AM121*AM$5*AM$6)*1000</f>
        <v>0</v>
      </c>
      <c r="AN121" s="284">
        <f>RawCounts100All!AO121/(PropCntd100!AN121*AN$5*AN$6)*1000</f>
        <v>0</v>
      </c>
      <c r="AO121" s="284">
        <f>RawCounts100All!AP121/(PropCntd100!AO121*AO$5*AO$6)*1000</f>
        <v>0</v>
      </c>
      <c r="AP121" s="284">
        <f>RawCounts100All!AQ121/(PropCntd100!AP121*AP$5*AP$6)*1000</f>
        <v>65.245312098638578</v>
      </c>
      <c r="AQ121" s="284">
        <f>RawCounts100All!AR121/(PropCntd100!AQ121*AQ$5*AQ$6)*1000</f>
        <v>0</v>
      </c>
      <c r="AR121" s="284">
        <f>RawCounts100All!AS121/(PropCntd100!AR121*AR$5*AR$6)*1000</f>
        <v>0</v>
      </c>
      <c r="AS121" s="284">
        <f>RawCounts100All!AT121/(PropCntd100!AS121*AS$5*AS$6)*1000</f>
        <v>0</v>
      </c>
      <c r="AT121" s="284">
        <f>RawCounts100All!AU121/(PropCntd100!AT121*AT$5*AT$6)*1000</f>
        <v>0</v>
      </c>
      <c r="AU121" s="284">
        <f>RawCounts100All!AV121/(PropCntd100!AU121*AU$5*AU$6)*1000</f>
        <v>0</v>
      </c>
      <c r="AV121" s="284">
        <f>RawCounts100All!AW121/(PropCntd100!AV121*AV$5*AV$6)*1000</f>
        <v>0</v>
      </c>
      <c r="AW121" s="284">
        <f>RawCounts100All!AX121/(PropCntd100!AW121*AW$5*AW$6)*1000</f>
        <v>0</v>
      </c>
      <c r="AX121" s="284">
        <f>RawCounts100All!AY121/(PropCntd100!AX121*AX$5*AX$6)*1000</f>
        <v>0</v>
      </c>
      <c r="AY121" s="284">
        <f>RawCounts100All!AZ121/(PropCntd100!AY121*AY$5*AY$6)*1000</f>
        <v>0</v>
      </c>
      <c r="AZ121" s="284">
        <f>RawCounts100All!BA121/(PropCntd100!AZ121*AZ$5*AZ$6)*1000</f>
        <v>0</v>
      </c>
      <c r="BA121" s="284">
        <f>RawCounts100All!BB121/(PropCntd100!BA121*BA$5*BA$6)*1000</f>
        <v>0</v>
      </c>
      <c r="BB121" s="284">
        <f>RawCounts100All!BC121/(PropCntd100!BB121*BB$5*BB$6)*1000</f>
        <v>0</v>
      </c>
      <c r="BC121" s="284">
        <f>RawCounts100All!BD121/(PropCntd100!BC121*BC$5*BC$6)*1000</f>
        <v>0</v>
      </c>
      <c r="BD121" s="284">
        <f>RawCounts100All!BE121/(PropCntd100!BD121*BD$5*BD$6)*1000</f>
        <v>0</v>
      </c>
      <c r="BE121" s="284">
        <f>RawCounts100All!BF121/(PropCntd100!BE121*BE$5*BE$6)*1000</f>
        <v>0</v>
      </c>
      <c r="BF121" s="284">
        <f>RawCounts100All!BG121/(PropCntd100!BF121*BF$5*BF$6)*1000</f>
        <v>0</v>
      </c>
      <c r="BG121" s="284">
        <f>RawCounts100All!BH121/(PropCntd100!BG121*BG$5*BG$6)*1000</f>
        <v>0</v>
      </c>
      <c r="BH121" s="284">
        <f>RawCounts100All!BI121/(PropCntd100!BH121*BH$5*BH$6)*1000</f>
        <v>0</v>
      </c>
      <c r="BI121" s="284">
        <f>RawCounts100All!BJ121/(PropCntd100!BI121*BI$5*BI$6)*1000</f>
        <v>0</v>
      </c>
      <c r="BJ121" s="284">
        <f>RawCounts100All!BK121/(PropCntd100!BJ121*BJ$5*BJ$6)*1000</f>
        <v>101.99291597320018</v>
      </c>
      <c r="BK121" s="284">
        <f>RawCounts100All!BL121/(PropCntd100!BK121*BK$5*BK$6)*1000</f>
        <v>0</v>
      </c>
      <c r="BL121" s="284">
        <f>RawCounts100All!BM121/(PropCntd100!BL121*BL$5*BL$6)*1000</f>
        <v>129.18108419838524</v>
      </c>
      <c r="BM121" s="284">
        <f>RawCounts100All!BN121/(PropCntd100!BM121*BM$5*BM$6)*1000</f>
        <v>0</v>
      </c>
      <c r="BN121" s="284">
        <f>RawCounts100All!BO121/(PropCntd100!BN121*BN$5*BN$6)*1000</f>
        <v>136.36363636363637</v>
      </c>
      <c r="BO121" s="284">
        <f>RawCounts100All!BP121/(PropCntd100!BO121*BO$5*BO$6)*1000</f>
        <v>0</v>
      </c>
      <c r="BP121" s="284">
        <f>RawCounts100All!BQ121/(PropCntd100!BP121*BP$5*BP$6)*1000</f>
        <v>0</v>
      </c>
      <c r="BQ121" s="284">
        <f>RawCounts100All!BR121/(PropCntd100!BQ121*BQ$5*BQ$6)*1000</f>
        <v>109.43396226415094</v>
      </c>
      <c r="BR121" s="284">
        <f>RawCounts100All!BS121/(PropCntd100!BR121*BR$5*BR$6)*1000</f>
        <v>0</v>
      </c>
      <c r="BS121" s="284">
        <f>RawCounts100All!BT121/(PropCntd100!BS121*BS$5*BS$6)*1000</f>
        <v>0</v>
      </c>
      <c r="BT121" s="129"/>
    </row>
    <row r="122" spans="1:72" ht="14" x14ac:dyDescent="0.15">
      <c r="A122" s="117" t="s">
        <v>325</v>
      </c>
      <c r="B122" s="156" t="s">
        <v>521</v>
      </c>
      <c r="C122" s="156" t="s">
        <v>238</v>
      </c>
      <c r="D122" s="156" t="s">
        <v>740</v>
      </c>
      <c r="E122" s="156" t="s">
        <v>135</v>
      </c>
      <c r="F122" s="156"/>
      <c r="G122" s="118">
        <v>0.4</v>
      </c>
      <c r="H122" s="119">
        <v>0.6</v>
      </c>
      <c r="I122" s="120">
        <f t="shared" si="5"/>
        <v>32</v>
      </c>
      <c r="J122" s="180">
        <f t="shared" si="5"/>
        <v>48</v>
      </c>
      <c r="K122" s="254"/>
      <c r="L122" s="284">
        <f>RawCounts100All!M122/(PropCntd100!L122*L$5*L$6)*1000</f>
        <v>0</v>
      </c>
      <c r="M122" s="284">
        <f>RawCounts100All!N122/(PropCntd100!M122*M$5*M$6)*1000</f>
        <v>0</v>
      </c>
      <c r="N122" s="284">
        <f>RawCounts100All!O122/(PropCntd100!N122*N$5*N$6)*1000</f>
        <v>0</v>
      </c>
      <c r="O122" s="284">
        <f>RawCounts100All!P122/(PropCntd100!O122*O$5*O$6)*1000</f>
        <v>0</v>
      </c>
      <c r="P122" s="284">
        <f>RawCounts100All!Q122/(PropCntd100!P122*P$5*P$6)*1000</f>
        <v>0</v>
      </c>
      <c r="Q122" s="284">
        <f>RawCounts100All!R122/(PropCntd100!Q122*Q$5*Q$6)*1000</f>
        <v>0</v>
      </c>
      <c r="R122" s="284">
        <f>RawCounts100All!S122/(PropCntd100!R122*R$5*R$6)*1000</f>
        <v>0</v>
      </c>
      <c r="S122" s="284">
        <f>RawCounts100All!T122/(PropCntd100!S122*S$5*S$6)*1000</f>
        <v>0</v>
      </c>
      <c r="T122" s="284">
        <f>RawCounts100All!U122/(PropCntd100!T122*T$5*T$6)*1000</f>
        <v>0</v>
      </c>
      <c r="U122" s="284">
        <f>RawCounts100All!V122/(PropCntd100!U122*U$5*U$6)*1000</f>
        <v>0</v>
      </c>
      <c r="V122" s="284">
        <f>RawCounts100All!W122/(PropCntd100!V122*V$5*V$6)*1000</f>
        <v>347.85067873303171</v>
      </c>
      <c r="W122" s="284">
        <f>RawCounts100All!X122/(PropCntd100!W122*W$5*W$6)*1000</f>
        <v>0</v>
      </c>
      <c r="X122" s="284">
        <f>RawCounts100All!Y122/(PropCntd100!X122*X$5*X$6)*1000</f>
        <v>0</v>
      </c>
      <c r="Y122" s="284">
        <f>RawCounts100All!Z122/(PropCntd100!Y122*Y$5*Y$6)*1000</f>
        <v>0</v>
      </c>
      <c r="Z122" s="284">
        <f>RawCounts100All!AA122/(PropCntd100!Z122*Z$5*Z$6)*1000</f>
        <v>0</v>
      </c>
      <c r="AA122" s="284">
        <f>RawCounts100All!AB122/(PropCntd100!AA122*AA$5*AA$6)*1000</f>
        <v>40.343915343915342</v>
      </c>
      <c r="AB122" s="284">
        <f>RawCounts100All!AC122/(PropCntd100!AB122*AB$5*AB$6)*1000</f>
        <v>0</v>
      </c>
      <c r="AC122" s="284">
        <f>RawCounts100All!AD122/(PropCntd100!AC122*AC$5*AC$6)*1000</f>
        <v>0</v>
      </c>
      <c r="AD122" s="284">
        <f>RawCounts100All!AE122/(PropCntd100!AD122*AD$5*AD$6)*1000</f>
        <v>0</v>
      </c>
      <c r="AE122" s="284">
        <f>RawCounts100All!AF122/(PropCntd100!AE122*AE$5*AE$6)*1000</f>
        <v>0</v>
      </c>
      <c r="AF122" s="284">
        <f>RawCounts100All!AG122/(PropCntd100!AF122*AF$5*AF$6)*1000</f>
        <v>0</v>
      </c>
      <c r="AG122" s="284">
        <f>RawCounts100All!AH122/(PropCntd100!AG122*AG$5*AG$6)*1000</f>
        <v>0</v>
      </c>
      <c r="AH122" s="284">
        <f>RawCounts100All!AI122/(PropCntd100!AH122*AH$5*AH$6)*1000</f>
        <v>0</v>
      </c>
      <c r="AI122" s="284">
        <f>RawCounts100All!AJ122/(PropCntd100!AI122*AI$5*AI$6)*1000</f>
        <v>0</v>
      </c>
      <c r="AJ122" s="284">
        <f>RawCounts100All!AK122/(PropCntd100!AJ122*AJ$5*AJ$6)*1000</f>
        <v>0</v>
      </c>
      <c r="AK122" s="284">
        <f>RawCounts100All!AL122/(PropCntd100!AK122*AK$5*AK$6)*1000</f>
        <v>0</v>
      </c>
      <c r="AL122" s="284">
        <f>RawCounts100All!AM122/(PropCntd100!AL122*AL$5*AL$6)*1000</f>
        <v>0</v>
      </c>
      <c r="AM122" s="284">
        <f>RawCounts100All!AN122/(PropCntd100!AM122*AM$5*AM$6)*1000</f>
        <v>0</v>
      </c>
      <c r="AN122" s="284">
        <f>RawCounts100All!AO122/(PropCntd100!AN122*AN$5*AN$6)*1000</f>
        <v>0</v>
      </c>
      <c r="AO122" s="284">
        <f>RawCounts100All!AP122/(PropCntd100!AO122*AO$5*AO$6)*1000</f>
        <v>0</v>
      </c>
      <c r="AP122" s="284">
        <f>RawCounts100All!AQ122/(PropCntd100!AP122*AP$5*AP$6)*1000</f>
        <v>0</v>
      </c>
      <c r="AQ122" s="284">
        <f>RawCounts100All!AR122/(PropCntd100!AQ122*AQ$5*AQ$6)*1000</f>
        <v>0</v>
      </c>
      <c r="AR122" s="284">
        <f>RawCounts100All!AS122/(PropCntd100!AR122*AR$5*AR$6)*1000</f>
        <v>0</v>
      </c>
      <c r="AS122" s="284">
        <f>RawCounts100All!AT122/(PropCntd100!AS122*AS$5*AS$6)*1000</f>
        <v>0</v>
      </c>
      <c r="AT122" s="284">
        <f>RawCounts100All!AU122/(PropCntd100!AT122*AT$5*AT$6)*1000</f>
        <v>0</v>
      </c>
      <c r="AU122" s="284">
        <f>RawCounts100All!AV122/(PropCntd100!AU122*AU$5*AU$6)*1000</f>
        <v>0</v>
      </c>
      <c r="AV122" s="284">
        <f>RawCounts100All!AW122/(PropCntd100!AV122*AV$5*AV$6)*1000</f>
        <v>0</v>
      </c>
      <c r="AW122" s="284">
        <f>RawCounts100All!AX122/(PropCntd100!AW122*AW$5*AW$6)*1000</f>
        <v>0</v>
      </c>
      <c r="AX122" s="284">
        <f>RawCounts100All!AY122/(PropCntd100!AX122*AX$5*AX$6)*1000</f>
        <v>0</v>
      </c>
      <c r="AY122" s="284">
        <f>RawCounts100All!AZ122/(PropCntd100!AY122*AY$5*AY$6)*1000</f>
        <v>0</v>
      </c>
      <c r="AZ122" s="284">
        <f>RawCounts100All!BA122/(PropCntd100!AZ122*AZ$5*AZ$6)*1000</f>
        <v>0</v>
      </c>
      <c r="BA122" s="284">
        <f>RawCounts100All!BB122/(PropCntd100!BA122*BA$5*BA$6)*1000</f>
        <v>0</v>
      </c>
      <c r="BB122" s="284">
        <f>RawCounts100All!BC122/(PropCntd100!BB122*BB$5*BB$6)*1000</f>
        <v>0</v>
      </c>
      <c r="BC122" s="284">
        <f>RawCounts100All!BD122/(PropCntd100!BC122*BC$5*BC$6)*1000</f>
        <v>0</v>
      </c>
      <c r="BD122" s="284">
        <f>RawCounts100All!BE122/(PropCntd100!BD122*BD$5*BD$6)*1000</f>
        <v>0</v>
      </c>
      <c r="BE122" s="284">
        <f>RawCounts100All!BF122/(PropCntd100!BE122*BE$5*BE$6)*1000</f>
        <v>0</v>
      </c>
      <c r="BF122" s="284">
        <f>RawCounts100All!BG122/(PropCntd100!BF122*BF$5*BF$6)*1000</f>
        <v>0</v>
      </c>
      <c r="BG122" s="284">
        <f>RawCounts100All!BH122/(PropCntd100!BG122*BG$5*BG$6)*1000</f>
        <v>0</v>
      </c>
      <c r="BH122" s="284">
        <f>RawCounts100All!BI122/(PropCntd100!BH122*BH$5*BH$6)*1000</f>
        <v>0</v>
      </c>
      <c r="BI122" s="284">
        <f>RawCounts100All!BJ122/(PropCntd100!BI122*BI$5*BI$6)*1000</f>
        <v>0</v>
      </c>
      <c r="BJ122" s="284">
        <f>RawCounts100All!BK122/(PropCntd100!BJ122*BJ$5*BJ$6)*1000</f>
        <v>0</v>
      </c>
      <c r="BK122" s="284">
        <f>RawCounts100All!BL122/(PropCntd100!BK122*BK$5*BK$6)*1000</f>
        <v>0</v>
      </c>
      <c r="BL122" s="284">
        <f>RawCounts100All!BM122/(PropCntd100!BL122*BL$5*BL$6)*1000</f>
        <v>258.36216839677047</v>
      </c>
      <c r="BM122" s="284">
        <f>RawCounts100All!BN122/(PropCntd100!BM122*BM$5*BM$6)*1000</f>
        <v>0</v>
      </c>
      <c r="BN122" s="284">
        <f>RawCounts100All!BO122/(PropCntd100!BN122*BN$5*BN$6)*1000</f>
        <v>0</v>
      </c>
      <c r="BO122" s="284">
        <f>RawCounts100All!BP122/(PropCntd100!BO122*BO$5*BO$6)*1000</f>
        <v>0</v>
      </c>
      <c r="BP122" s="284">
        <f>RawCounts100All!BQ122/(PropCntd100!BP122*BP$5*BP$6)*1000</f>
        <v>0</v>
      </c>
      <c r="BQ122" s="284">
        <f>RawCounts100All!BR122/(PropCntd100!BQ122*BQ$5*BQ$6)*1000</f>
        <v>328.30188679245282</v>
      </c>
      <c r="BR122" s="284">
        <f>RawCounts100All!BS122/(PropCntd100!BR122*BR$5*BR$6)*1000</f>
        <v>330.66481030281938</v>
      </c>
      <c r="BS122" s="284">
        <f>RawCounts100All!BT122/(PropCntd100!BS122*BS$5*BS$6)*1000</f>
        <v>0</v>
      </c>
      <c r="BT122" s="129"/>
    </row>
    <row r="123" spans="1:72" ht="14" x14ac:dyDescent="0.15">
      <c r="A123" s="117" t="s">
        <v>326</v>
      </c>
      <c r="B123" s="156" t="s">
        <v>521</v>
      </c>
      <c r="C123" s="156" t="s">
        <v>238</v>
      </c>
      <c r="D123" s="156" t="s">
        <v>741</v>
      </c>
      <c r="E123" s="156" t="s">
        <v>135</v>
      </c>
      <c r="F123" s="156"/>
      <c r="G123" s="118">
        <v>0.4</v>
      </c>
      <c r="H123" s="119">
        <v>1</v>
      </c>
      <c r="I123" s="120">
        <f t="shared" si="5"/>
        <v>32</v>
      </c>
      <c r="J123" s="180">
        <f t="shared" si="5"/>
        <v>80</v>
      </c>
      <c r="K123" s="254"/>
      <c r="L123" s="284">
        <f>RawCounts100All!M123/(PropCntd100!L123*L$5*L$6)*1000</f>
        <v>0</v>
      </c>
      <c r="M123" s="284">
        <f>RawCounts100All!N123/(PropCntd100!M123*M$5*M$6)*1000</f>
        <v>0</v>
      </c>
      <c r="N123" s="284">
        <f>RawCounts100All!O123/(PropCntd100!N123*N$5*N$6)*1000</f>
        <v>0</v>
      </c>
      <c r="O123" s="284">
        <f>RawCounts100All!P123/(PropCntd100!O123*O$5*O$6)*1000</f>
        <v>0</v>
      </c>
      <c r="P123" s="284">
        <f>RawCounts100All!Q123/(PropCntd100!P123*P$5*P$6)*1000</f>
        <v>0</v>
      </c>
      <c r="Q123" s="284">
        <f>RawCounts100All!R123/(PropCntd100!Q123*Q$5*Q$6)*1000</f>
        <v>0</v>
      </c>
      <c r="R123" s="284">
        <f>RawCounts100All!S123/(PropCntd100!R123*R$5*R$6)*1000</f>
        <v>0</v>
      </c>
      <c r="S123" s="284">
        <f>RawCounts100All!T123/(PropCntd100!S123*S$5*S$6)*1000</f>
        <v>0</v>
      </c>
      <c r="T123" s="284">
        <f>RawCounts100All!U123/(PropCntd100!T123*T$5*T$6)*1000</f>
        <v>0</v>
      </c>
      <c r="U123" s="284">
        <f>RawCounts100All!V123/(PropCntd100!U123*U$5*U$6)*1000</f>
        <v>0</v>
      </c>
      <c r="V123" s="284">
        <f>RawCounts100All!W123/(PropCntd100!V123*V$5*V$6)*1000</f>
        <v>0</v>
      </c>
      <c r="W123" s="284">
        <f>RawCounts100All!X123/(PropCntd100!W123*W$5*W$6)*1000</f>
        <v>0</v>
      </c>
      <c r="X123" s="284">
        <f>RawCounts100All!Y123/(PropCntd100!X123*X$5*X$6)*1000</f>
        <v>0</v>
      </c>
      <c r="Y123" s="284">
        <f>RawCounts100All!Z123/(PropCntd100!Y123*Y$5*Y$6)*1000</f>
        <v>0</v>
      </c>
      <c r="Z123" s="284">
        <f>RawCounts100All!AA123/(PropCntd100!Z123*Z$5*Z$6)*1000</f>
        <v>0</v>
      </c>
      <c r="AA123" s="284">
        <f>RawCounts100All!AB123/(PropCntd100!AA123*AA$5*AA$6)*1000</f>
        <v>0</v>
      </c>
      <c r="AB123" s="284">
        <f>RawCounts100All!AC123/(PropCntd100!AB123*AB$5*AB$6)*1000</f>
        <v>0</v>
      </c>
      <c r="AC123" s="284">
        <f>RawCounts100All!AD123/(PropCntd100!AC123*AC$5*AC$6)*1000</f>
        <v>0</v>
      </c>
      <c r="AD123" s="284">
        <f>RawCounts100All!AE123/(PropCntd100!AD123*AD$5*AD$6)*1000</f>
        <v>0</v>
      </c>
      <c r="AE123" s="284">
        <f>RawCounts100All!AF123/(PropCntd100!AE123*AE$5*AE$6)*1000</f>
        <v>0</v>
      </c>
      <c r="AF123" s="284">
        <f>RawCounts100All!AG123/(PropCntd100!AF123*AF$5*AF$6)*1000</f>
        <v>0</v>
      </c>
      <c r="AG123" s="284">
        <f>RawCounts100All!AH123/(PropCntd100!AG123*AG$5*AG$6)*1000</f>
        <v>0</v>
      </c>
      <c r="AH123" s="284">
        <f>RawCounts100All!AI123/(PropCntd100!AH123*AH$5*AH$6)*1000</f>
        <v>0</v>
      </c>
      <c r="AI123" s="284">
        <f>RawCounts100All!AJ123/(PropCntd100!AI123*AI$5*AI$6)*1000</f>
        <v>0</v>
      </c>
      <c r="AJ123" s="284">
        <f>RawCounts100All!AK123/(PropCntd100!AJ123*AJ$5*AJ$6)*1000</f>
        <v>0</v>
      </c>
      <c r="AK123" s="284">
        <f>RawCounts100All!AL123/(PropCntd100!AK123*AK$5*AK$6)*1000</f>
        <v>0</v>
      </c>
      <c r="AL123" s="284">
        <f>RawCounts100All!AM123/(PropCntd100!AL123*AL$5*AL$6)*1000</f>
        <v>0</v>
      </c>
      <c r="AM123" s="284">
        <f>RawCounts100All!AN123/(PropCntd100!AM123*AM$5*AM$6)*1000</f>
        <v>0</v>
      </c>
      <c r="AN123" s="284">
        <f>RawCounts100All!AO123/(PropCntd100!AN123*AN$5*AN$6)*1000</f>
        <v>0</v>
      </c>
      <c r="AO123" s="284">
        <f>RawCounts100All!AP123/(PropCntd100!AO123*AO$5*AO$6)*1000</f>
        <v>0</v>
      </c>
      <c r="AP123" s="284">
        <f>RawCounts100All!AQ123/(PropCntd100!AP123*AP$5*AP$6)*1000</f>
        <v>0</v>
      </c>
      <c r="AQ123" s="284">
        <f>RawCounts100All!AR123/(PropCntd100!AQ123*AQ$5*AQ$6)*1000</f>
        <v>0</v>
      </c>
      <c r="AR123" s="284">
        <f>RawCounts100All!AS123/(PropCntd100!AR123*AR$5*AR$6)*1000</f>
        <v>0</v>
      </c>
      <c r="AS123" s="284">
        <f>RawCounts100All!AT123/(PropCntd100!AS123*AS$5*AS$6)*1000</f>
        <v>44.166666666666657</v>
      </c>
      <c r="AT123" s="284">
        <f>RawCounts100All!AU123/(PropCntd100!AT123*AT$5*AT$6)*1000</f>
        <v>0</v>
      </c>
      <c r="AU123" s="284">
        <f>RawCounts100All!AV123/(PropCntd100!AU123*AU$5*AU$6)*1000</f>
        <v>0</v>
      </c>
      <c r="AV123" s="284">
        <f>RawCounts100All!AW123/(PropCntd100!AV123*AV$5*AV$6)*1000</f>
        <v>0</v>
      </c>
      <c r="AW123" s="284">
        <f>RawCounts100All!AX123/(PropCntd100!AW123*AW$5*AW$6)*1000</f>
        <v>0</v>
      </c>
      <c r="AX123" s="284">
        <f>RawCounts100All!AY123/(PropCntd100!AX123*AX$5*AX$6)*1000</f>
        <v>0</v>
      </c>
      <c r="AY123" s="284">
        <f>RawCounts100All!AZ123/(PropCntd100!AY123*AY$5*AY$6)*1000</f>
        <v>0</v>
      </c>
      <c r="AZ123" s="284">
        <f>RawCounts100All!BA123/(PropCntd100!AZ123*AZ$5*AZ$6)*1000</f>
        <v>0</v>
      </c>
      <c r="BA123" s="284">
        <f>RawCounts100All!BB123/(PropCntd100!BA123*BA$5*BA$6)*1000</f>
        <v>0</v>
      </c>
      <c r="BB123" s="284">
        <f>RawCounts100All!BC123/(PropCntd100!BB123*BB$5*BB$6)*1000</f>
        <v>0</v>
      </c>
      <c r="BC123" s="284">
        <f>RawCounts100All!BD123/(PropCntd100!BC123*BC$5*BC$6)*1000</f>
        <v>0</v>
      </c>
      <c r="BD123" s="284">
        <f>RawCounts100All!BE123/(PropCntd100!BD123*BD$5*BD$6)*1000</f>
        <v>0</v>
      </c>
      <c r="BE123" s="284">
        <f>RawCounts100All!BF123/(PropCntd100!BE123*BE$5*BE$6)*1000</f>
        <v>0</v>
      </c>
      <c r="BF123" s="284">
        <f>RawCounts100All!BG123/(PropCntd100!BF123*BF$5*BF$6)*1000</f>
        <v>0</v>
      </c>
      <c r="BG123" s="284">
        <f>RawCounts100All!BH123/(PropCntd100!BG123*BG$5*BG$6)*1000</f>
        <v>0</v>
      </c>
      <c r="BH123" s="284">
        <f>RawCounts100All!BI123/(PropCntd100!BH123*BH$5*BH$6)*1000</f>
        <v>0</v>
      </c>
      <c r="BI123" s="284">
        <f>RawCounts100All!BJ123/(PropCntd100!BI123*BI$5*BI$6)*1000</f>
        <v>0</v>
      </c>
      <c r="BJ123" s="284">
        <f>RawCounts100All!BK123/(PropCntd100!BJ123*BJ$5*BJ$6)*1000</f>
        <v>407.97166389280073</v>
      </c>
      <c r="BK123" s="284">
        <f>RawCounts100All!BL123/(PropCntd100!BK123*BK$5*BK$6)*1000</f>
        <v>218.86792452830187</v>
      </c>
      <c r="BL123" s="284">
        <f>RawCounts100All!BM123/(PropCntd100!BL123*BL$5*BL$6)*1000</f>
        <v>0</v>
      </c>
      <c r="BM123" s="284">
        <f>RawCounts100All!BN123/(PropCntd100!BM123*BM$5*BM$6)*1000</f>
        <v>121.39917695473251</v>
      </c>
      <c r="BN123" s="284">
        <f>RawCounts100All!BO123/(PropCntd100!BN123*BN$5*BN$6)*1000</f>
        <v>0</v>
      </c>
      <c r="BO123" s="284">
        <f>RawCounts100All!BP123/(PropCntd100!BO123*BO$5*BO$6)*1000</f>
        <v>0</v>
      </c>
      <c r="BP123" s="284">
        <f>RawCounts100All!BQ123/(PropCntd100!BP123*BP$5*BP$6)*1000</f>
        <v>0</v>
      </c>
      <c r="BQ123" s="284">
        <f>RawCounts100All!BR123/(PropCntd100!BQ123*BQ$5*BQ$6)*1000</f>
        <v>0</v>
      </c>
      <c r="BR123" s="284">
        <f>RawCounts100All!BS123/(PropCntd100!BR123*BR$5*BR$6)*1000</f>
        <v>0</v>
      </c>
      <c r="BS123" s="284">
        <f>RawCounts100All!BT123/(PropCntd100!BS123*BS$5*BS$6)*1000</f>
        <v>271.92982456140351</v>
      </c>
      <c r="BT123" s="129"/>
    </row>
    <row r="124" spans="1:72" ht="14" x14ac:dyDescent="0.15">
      <c r="A124" s="117" t="s">
        <v>329</v>
      </c>
      <c r="B124" s="156" t="s">
        <v>521</v>
      </c>
      <c r="C124" s="156" t="s">
        <v>228</v>
      </c>
      <c r="D124" s="156" t="s">
        <v>735</v>
      </c>
      <c r="E124" s="156" t="s">
        <v>135</v>
      </c>
      <c r="F124" s="156"/>
      <c r="G124" s="118">
        <v>0.1</v>
      </c>
      <c r="H124" s="119">
        <v>0.3</v>
      </c>
      <c r="I124" s="120">
        <f t="shared" si="5"/>
        <v>8</v>
      </c>
      <c r="J124" s="180">
        <f t="shared" si="5"/>
        <v>24</v>
      </c>
      <c r="K124" s="254"/>
      <c r="L124" s="284">
        <f>RawCounts100All!M124/(PropCntd100!L124*L$5*L$6)*1000</f>
        <v>0</v>
      </c>
      <c r="M124" s="284">
        <f>RawCounts100All!N124/(PropCntd100!M124*M$5*M$6)*1000</f>
        <v>0</v>
      </c>
      <c r="N124" s="284">
        <f>RawCounts100All!O124/(PropCntd100!N124*N$5*N$6)*1000</f>
        <v>0</v>
      </c>
      <c r="O124" s="284">
        <f>RawCounts100All!P124/(PropCntd100!O124*O$5*O$6)*1000</f>
        <v>0</v>
      </c>
      <c r="P124" s="284">
        <f>RawCounts100All!Q124/(PropCntd100!P124*P$5*P$6)*1000</f>
        <v>43.508771929824562</v>
      </c>
      <c r="Q124" s="284">
        <f>RawCounts100All!R124/(PropCntd100!Q124*Q$5*Q$6)*1000</f>
        <v>0</v>
      </c>
      <c r="R124" s="284">
        <f>RawCounts100All!S124/(PropCntd100!R124*R$5*R$6)*1000</f>
        <v>0</v>
      </c>
      <c r="S124" s="284">
        <f>RawCounts100All!T124/(PropCntd100!S124*S$5*S$6)*1000</f>
        <v>0</v>
      </c>
      <c r="T124" s="284">
        <f>RawCounts100All!U124/(PropCntd100!T124*T$5*T$6)*1000</f>
        <v>0</v>
      </c>
      <c r="U124" s="284">
        <f>RawCounts100All!V124/(PropCntd100!U124*U$5*U$6)*1000</f>
        <v>0</v>
      </c>
      <c r="V124" s="284">
        <f>RawCounts100All!W124/(PropCntd100!V124*V$5*V$6)*1000</f>
        <v>0</v>
      </c>
      <c r="W124" s="284">
        <f>RawCounts100All!X124/(PropCntd100!W124*W$5*W$6)*1000</f>
        <v>0</v>
      </c>
      <c r="X124" s="284">
        <f>RawCounts100All!Y124/(PropCntd100!X124*X$5*X$6)*1000</f>
        <v>0</v>
      </c>
      <c r="Y124" s="284">
        <f>RawCounts100All!Z124/(PropCntd100!Y124*Y$5*Y$6)*1000</f>
        <v>0</v>
      </c>
      <c r="Z124" s="284">
        <f>RawCounts100All!AA124/(PropCntd100!Z124*Z$5*Z$6)*1000</f>
        <v>0</v>
      </c>
      <c r="AA124" s="284">
        <f>RawCounts100All!AB124/(PropCntd100!AA124*AA$5*AA$6)*1000</f>
        <v>0</v>
      </c>
      <c r="AB124" s="284">
        <f>RawCounts100All!AC124/(PropCntd100!AB124*AB$5*AB$6)*1000</f>
        <v>0</v>
      </c>
      <c r="AC124" s="284">
        <f>RawCounts100All!AD124/(PropCntd100!AC124*AC$5*AC$6)*1000</f>
        <v>0</v>
      </c>
      <c r="AD124" s="284">
        <f>RawCounts100All!AE124/(PropCntd100!AD124*AD$5*AD$6)*1000</f>
        <v>0</v>
      </c>
      <c r="AE124" s="284">
        <f>RawCounts100All!AF124/(PropCntd100!AE124*AE$5*AE$6)*1000</f>
        <v>0</v>
      </c>
      <c r="AF124" s="284">
        <f>RawCounts100All!AG124/(PropCntd100!AF124*AF$5*AF$6)*1000</f>
        <v>0</v>
      </c>
      <c r="AG124" s="284">
        <f>RawCounts100All!AH124/(PropCntd100!AG124*AG$5*AG$6)*1000</f>
        <v>0</v>
      </c>
      <c r="AH124" s="284">
        <f>RawCounts100All!AI124/(PropCntd100!AH124*AH$5*AH$6)*1000</f>
        <v>0</v>
      </c>
      <c r="AI124" s="284">
        <f>RawCounts100All!AJ124/(PropCntd100!AI124*AI$5*AI$6)*1000</f>
        <v>0</v>
      </c>
      <c r="AJ124" s="284">
        <f>RawCounts100All!AK124/(PropCntd100!AJ124*AJ$5*AJ$6)*1000</f>
        <v>0</v>
      </c>
      <c r="AK124" s="284">
        <f>RawCounts100All!AL124/(PropCntd100!AK124*AK$5*AK$6)*1000</f>
        <v>0</v>
      </c>
      <c r="AL124" s="284">
        <f>RawCounts100All!AM124/(PropCntd100!AL124*AL$5*AL$6)*1000</f>
        <v>0</v>
      </c>
      <c r="AM124" s="284">
        <f>RawCounts100All!AN124/(PropCntd100!AM124*AM$5*AM$6)*1000</f>
        <v>0</v>
      </c>
      <c r="AN124" s="284">
        <f>RawCounts100All!AO124/(PropCntd100!AN124*AN$5*AN$6)*1000</f>
        <v>0</v>
      </c>
      <c r="AO124" s="284">
        <f>RawCounts100All!AP124/(PropCntd100!AO124*AO$5*AO$6)*1000</f>
        <v>0</v>
      </c>
      <c r="AP124" s="284">
        <f>RawCounts100All!AQ124/(PropCntd100!AP124*AP$5*AP$6)*1000</f>
        <v>0</v>
      </c>
      <c r="AQ124" s="284">
        <f>RawCounts100All!AR124/(PropCntd100!AQ124*AQ$5*AQ$6)*1000</f>
        <v>0</v>
      </c>
      <c r="AR124" s="284">
        <f>RawCounts100All!AS124/(PropCntd100!AR124*AR$5*AR$6)*1000</f>
        <v>0</v>
      </c>
      <c r="AS124" s="284">
        <f>RawCounts100All!AT124/(PropCntd100!AS124*AS$5*AS$6)*1000</f>
        <v>0</v>
      </c>
      <c r="AT124" s="284">
        <f>RawCounts100All!AU124/(PropCntd100!AT124*AT$5*AT$6)*1000</f>
        <v>0</v>
      </c>
      <c r="AU124" s="284">
        <f>RawCounts100All!AV124/(PropCntd100!AU124*AU$5*AU$6)*1000</f>
        <v>0</v>
      </c>
      <c r="AV124" s="284">
        <f>RawCounts100All!AW124/(PropCntd100!AV124*AV$5*AV$6)*1000</f>
        <v>0</v>
      </c>
      <c r="AW124" s="284">
        <f>RawCounts100All!AX124/(PropCntd100!AW124*AW$5*AW$6)*1000</f>
        <v>0</v>
      </c>
      <c r="AX124" s="284">
        <f>RawCounts100All!AY124/(PropCntd100!AX124*AX$5*AX$6)*1000</f>
        <v>0</v>
      </c>
      <c r="AY124" s="284">
        <f>RawCounts100All!AZ124/(PropCntd100!AY124*AY$5*AY$6)*1000</f>
        <v>0</v>
      </c>
      <c r="AZ124" s="284">
        <f>RawCounts100All!BA124/(PropCntd100!AZ124*AZ$5*AZ$6)*1000</f>
        <v>0</v>
      </c>
      <c r="BA124" s="284">
        <f>RawCounts100All!BB124/(PropCntd100!BA124*BA$5*BA$6)*1000</f>
        <v>0</v>
      </c>
      <c r="BB124" s="284">
        <f>RawCounts100All!BC124/(PropCntd100!BB124*BB$5*BB$6)*1000</f>
        <v>0</v>
      </c>
      <c r="BC124" s="284">
        <f>RawCounts100All!BD124/(PropCntd100!BC124*BC$5*BC$6)*1000</f>
        <v>0</v>
      </c>
      <c r="BD124" s="284">
        <f>RawCounts100All!BE124/(PropCntd100!BD124*BD$5*BD$6)*1000</f>
        <v>0</v>
      </c>
      <c r="BE124" s="284">
        <f>RawCounts100All!BF124/(PropCntd100!BE124*BE$5*BE$6)*1000</f>
        <v>0</v>
      </c>
      <c r="BF124" s="284">
        <f>RawCounts100All!BG124/(PropCntd100!BF124*BF$5*BF$6)*1000</f>
        <v>0</v>
      </c>
      <c r="BG124" s="284">
        <f>RawCounts100All!BH124/(PropCntd100!BG124*BG$5*BG$6)*1000</f>
        <v>0</v>
      </c>
      <c r="BH124" s="284">
        <f>RawCounts100All!BI124/(PropCntd100!BH124*BH$5*BH$6)*1000</f>
        <v>0</v>
      </c>
      <c r="BI124" s="284">
        <f>RawCounts100All!BJ124/(PropCntd100!BI124*BI$5*BI$6)*1000</f>
        <v>0</v>
      </c>
      <c r="BJ124" s="284">
        <f>RawCounts100All!BK124/(PropCntd100!BJ124*BJ$5*BJ$6)*1000</f>
        <v>0</v>
      </c>
      <c r="BK124" s="284">
        <f>RawCounts100All!BL124/(PropCntd100!BK124*BK$5*BK$6)*1000</f>
        <v>0</v>
      </c>
      <c r="BL124" s="284">
        <f>RawCounts100All!BM124/(PropCntd100!BL124*BL$5*BL$6)*1000</f>
        <v>0</v>
      </c>
      <c r="BM124" s="284">
        <f>RawCounts100All!BN124/(PropCntd100!BM124*BM$5*BM$6)*1000</f>
        <v>0</v>
      </c>
      <c r="BN124" s="284">
        <f>RawCounts100All!BO124/(PropCntd100!BN124*BN$5*BN$6)*1000</f>
        <v>0</v>
      </c>
      <c r="BO124" s="284">
        <f>RawCounts100All!BP124/(PropCntd100!BO124*BO$5*BO$6)*1000</f>
        <v>144.26229508196721</v>
      </c>
      <c r="BP124" s="284">
        <f>RawCounts100All!BQ124/(PropCntd100!BP124*BP$5*BP$6)*1000</f>
        <v>0</v>
      </c>
      <c r="BQ124" s="284">
        <f>RawCounts100All!BR124/(PropCntd100!BQ124*BQ$5*BQ$6)*1000</f>
        <v>0</v>
      </c>
      <c r="BR124" s="284">
        <f>RawCounts100All!BS124/(PropCntd100!BR124*BR$5*BR$6)*1000</f>
        <v>0</v>
      </c>
      <c r="BS124" s="284">
        <f>RawCounts100All!BT124/(PropCntd100!BS124*BS$5*BS$6)*1000</f>
        <v>0</v>
      </c>
      <c r="BT124" s="129"/>
    </row>
    <row r="125" spans="1:72" ht="14" x14ac:dyDescent="0.15">
      <c r="A125" s="117" t="s">
        <v>330</v>
      </c>
      <c r="B125" s="156" t="s">
        <v>521</v>
      </c>
      <c r="C125" s="156" t="s">
        <v>228</v>
      </c>
      <c r="D125" s="156" t="s">
        <v>736</v>
      </c>
      <c r="E125" s="156" t="s">
        <v>135</v>
      </c>
      <c r="F125" s="156"/>
      <c r="G125" s="118">
        <v>0.12</v>
      </c>
      <c r="H125" s="119">
        <v>0.3</v>
      </c>
      <c r="I125" s="120">
        <f t="shared" si="5"/>
        <v>9.6</v>
      </c>
      <c r="J125" s="180">
        <f t="shared" si="5"/>
        <v>24</v>
      </c>
      <c r="K125" s="254"/>
      <c r="L125" s="284">
        <f>RawCounts100All!M125/(PropCntd100!L125*L$5*L$6)*1000</f>
        <v>0</v>
      </c>
      <c r="M125" s="284">
        <f>RawCounts100All!N125/(PropCntd100!M125*M$5*M$6)*1000</f>
        <v>0</v>
      </c>
      <c r="N125" s="284">
        <f>RawCounts100All!O125/(PropCntd100!N125*N$5*N$6)*1000</f>
        <v>0</v>
      </c>
      <c r="O125" s="284">
        <f>RawCounts100All!P125/(PropCntd100!O125*O$5*O$6)*1000</f>
        <v>0</v>
      </c>
      <c r="P125" s="284">
        <f>RawCounts100All!Q125/(PropCntd100!P125*P$5*P$6)*1000</f>
        <v>0</v>
      </c>
      <c r="Q125" s="284">
        <f>RawCounts100All!R125/(PropCntd100!Q125*Q$5*Q$6)*1000</f>
        <v>0</v>
      </c>
      <c r="R125" s="284">
        <f>RawCounts100All!S125/(PropCntd100!R125*R$5*R$6)*1000</f>
        <v>0</v>
      </c>
      <c r="S125" s="284">
        <f>RawCounts100All!T125/(PropCntd100!S125*S$5*S$6)*1000</f>
        <v>0</v>
      </c>
      <c r="T125" s="284">
        <f>RawCounts100All!U125/(PropCntd100!T125*T$5*T$6)*1000</f>
        <v>0</v>
      </c>
      <c r="U125" s="284">
        <f>RawCounts100All!V125/(PropCntd100!U125*U$5*U$6)*1000</f>
        <v>0</v>
      </c>
      <c r="V125" s="284">
        <f>RawCounts100All!W125/(PropCntd100!V125*V$5*V$6)*1000</f>
        <v>208.71040723981901</v>
      </c>
      <c r="W125" s="284">
        <f>RawCounts100All!X125/(PropCntd100!W125*W$5*W$6)*1000</f>
        <v>0</v>
      </c>
      <c r="X125" s="284">
        <f>RawCounts100All!Y125/(PropCntd100!X125*X$5*X$6)*1000</f>
        <v>0</v>
      </c>
      <c r="Y125" s="284">
        <f>RawCounts100All!Z125/(PropCntd100!Y125*Y$5*Y$6)*1000</f>
        <v>0</v>
      </c>
      <c r="Z125" s="284">
        <f>RawCounts100All!AA125/(PropCntd100!Z125*Z$5*Z$6)*1000</f>
        <v>0</v>
      </c>
      <c r="AA125" s="284">
        <f>RawCounts100All!AB125/(PropCntd100!AA125*AA$5*AA$6)*1000</f>
        <v>0</v>
      </c>
      <c r="AB125" s="284">
        <f>RawCounts100All!AC125/(PropCntd100!AB125*AB$5*AB$6)*1000</f>
        <v>0</v>
      </c>
      <c r="AC125" s="284">
        <f>RawCounts100All!AD125/(PropCntd100!AC125*AC$5*AC$6)*1000</f>
        <v>0</v>
      </c>
      <c r="AD125" s="284">
        <f>RawCounts100All!AE125/(PropCntd100!AD125*AD$5*AD$6)*1000</f>
        <v>0</v>
      </c>
      <c r="AE125" s="284">
        <f>RawCounts100All!AF125/(PropCntd100!AE125*AE$5*AE$6)*1000</f>
        <v>0</v>
      </c>
      <c r="AF125" s="284">
        <f>RawCounts100All!AG125/(PropCntd100!AF125*AF$5*AF$6)*1000</f>
        <v>0</v>
      </c>
      <c r="AG125" s="284">
        <f>RawCounts100All!AH125/(PropCntd100!AG125*AG$5*AG$6)*1000</f>
        <v>0</v>
      </c>
      <c r="AH125" s="284">
        <f>RawCounts100All!AI125/(PropCntd100!AH125*AH$5*AH$6)*1000</f>
        <v>0</v>
      </c>
      <c r="AI125" s="284">
        <f>RawCounts100All!AJ125/(PropCntd100!AI125*AI$5*AI$6)*1000</f>
        <v>0</v>
      </c>
      <c r="AJ125" s="284">
        <f>RawCounts100All!AK125/(PropCntd100!AJ125*AJ$5*AJ$6)*1000</f>
        <v>0</v>
      </c>
      <c r="AK125" s="284">
        <f>RawCounts100All!AL125/(PropCntd100!AK125*AK$5*AK$6)*1000</f>
        <v>0</v>
      </c>
      <c r="AL125" s="284">
        <f>RawCounts100All!AM125/(PropCntd100!AL125*AL$5*AL$6)*1000</f>
        <v>0</v>
      </c>
      <c r="AM125" s="284">
        <f>RawCounts100All!AN125/(PropCntd100!AM125*AM$5*AM$6)*1000</f>
        <v>0</v>
      </c>
      <c r="AN125" s="284">
        <f>RawCounts100All!AO125/(PropCntd100!AN125*AN$5*AN$6)*1000</f>
        <v>0</v>
      </c>
      <c r="AO125" s="284">
        <f>RawCounts100All!AP125/(PropCntd100!AO125*AO$5*AO$6)*1000</f>
        <v>0</v>
      </c>
      <c r="AP125" s="284">
        <f>RawCounts100All!AQ125/(PropCntd100!AP125*AP$5*AP$6)*1000</f>
        <v>0</v>
      </c>
      <c r="AQ125" s="284">
        <f>RawCounts100All!AR125/(PropCntd100!AQ125*AQ$5*AQ$6)*1000</f>
        <v>0</v>
      </c>
      <c r="AR125" s="284">
        <f>RawCounts100All!AS125/(PropCntd100!AR125*AR$5*AR$6)*1000</f>
        <v>0</v>
      </c>
      <c r="AS125" s="284">
        <f>RawCounts100All!AT125/(PropCntd100!AS125*AS$5*AS$6)*1000</f>
        <v>0</v>
      </c>
      <c r="AT125" s="284">
        <f>RawCounts100All!AU125/(PropCntd100!AT125*AT$5*AT$6)*1000</f>
        <v>0</v>
      </c>
      <c r="AU125" s="284">
        <f>RawCounts100All!AV125/(PropCntd100!AU125*AU$5*AU$6)*1000</f>
        <v>0</v>
      </c>
      <c r="AV125" s="284">
        <f>RawCounts100All!AW125/(PropCntd100!AV125*AV$5*AV$6)*1000</f>
        <v>0</v>
      </c>
      <c r="AW125" s="284">
        <f>RawCounts100All!AX125/(PropCntd100!AW125*AW$5*AW$6)*1000</f>
        <v>0</v>
      </c>
      <c r="AX125" s="284">
        <f>RawCounts100All!AY125/(PropCntd100!AX125*AX$5*AX$6)*1000</f>
        <v>0</v>
      </c>
      <c r="AY125" s="284">
        <f>RawCounts100All!AZ125/(PropCntd100!AY125*AY$5*AY$6)*1000</f>
        <v>0</v>
      </c>
      <c r="AZ125" s="284">
        <f>RawCounts100All!BA125/(PropCntd100!AZ125*AZ$5*AZ$6)*1000</f>
        <v>0</v>
      </c>
      <c r="BA125" s="284">
        <f>RawCounts100All!BB125/(PropCntd100!BA125*BA$5*BA$6)*1000</f>
        <v>0</v>
      </c>
      <c r="BB125" s="284">
        <f>RawCounts100All!BC125/(PropCntd100!BB125*BB$5*BB$6)*1000</f>
        <v>0</v>
      </c>
      <c r="BC125" s="284">
        <f>RawCounts100All!BD125/(PropCntd100!BC125*BC$5*BC$6)*1000</f>
        <v>0</v>
      </c>
      <c r="BD125" s="284">
        <f>RawCounts100All!BE125/(PropCntd100!BD125*BD$5*BD$6)*1000</f>
        <v>0</v>
      </c>
      <c r="BE125" s="284">
        <f>RawCounts100All!BF125/(PropCntd100!BE125*BE$5*BE$6)*1000</f>
        <v>0</v>
      </c>
      <c r="BF125" s="284">
        <f>RawCounts100All!BG125/(PropCntd100!BF125*BF$5*BF$6)*1000</f>
        <v>0</v>
      </c>
      <c r="BG125" s="284">
        <f>RawCounts100All!BH125/(PropCntd100!BG125*BG$5*BG$6)*1000</f>
        <v>0</v>
      </c>
      <c r="BH125" s="284">
        <f>RawCounts100All!BI125/(PropCntd100!BH125*BH$5*BH$6)*1000</f>
        <v>0</v>
      </c>
      <c r="BI125" s="284">
        <f>RawCounts100All!BJ125/(PropCntd100!BI125*BI$5*BI$6)*1000</f>
        <v>0</v>
      </c>
      <c r="BJ125" s="284">
        <f>RawCounts100All!BK125/(PropCntd100!BJ125*BJ$5*BJ$6)*1000</f>
        <v>0</v>
      </c>
      <c r="BK125" s="284">
        <f>RawCounts100All!BL125/(PropCntd100!BK125*BK$5*BK$6)*1000</f>
        <v>0</v>
      </c>
      <c r="BL125" s="284">
        <f>RawCounts100All!BM125/(PropCntd100!BL125*BL$5*BL$6)*1000</f>
        <v>0</v>
      </c>
      <c r="BM125" s="284">
        <f>RawCounts100All!BN125/(PropCntd100!BM125*BM$5*BM$6)*1000</f>
        <v>0</v>
      </c>
      <c r="BN125" s="284">
        <f>RawCounts100All!BO125/(PropCntd100!BN125*BN$5*BN$6)*1000</f>
        <v>0</v>
      </c>
      <c r="BO125" s="284">
        <f>RawCounts100All!BP125/(PropCntd100!BO125*BO$5*BO$6)*1000</f>
        <v>0</v>
      </c>
      <c r="BP125" s="284">
        <f>RawCounts100All!BQ125/(PropCntd100!BP125*BP$5*BP$6)*1000</f>
        <v>0</v>
      </c>
      <c r="BQ125" s="284">
        <f>RawCounts100All!BR125/(PropCntd100!BQ125*BQ$5*BQ$6)*1000</f>
        <v>0</v>
      </c>
      <c r="BR125" s="284">
        <f>RawCounts100All!BS125/(PropCntd100!BR125*BR$5*BR$6)*1000</f>
        <v>0</v>
      </c>
      <c r="BS125" s="284">
        <f>RawCounts100All!BT125/(PropCntd100!BS125*BS$5*BS$6)*1000</f>
        <v>0</v>
      </c>
      <c r="BT125" s="129"/>
    </row>
    <row r="126" spans="1:72" ht="14" x14ac:dyDescent="0.15">
      <c r="A126" s="117" t="s">
        <v>331</v>
      </c>
      <c r="B126" s="156" t="s">
        <v>521</v>
      </c>
      <c r="C126" s="156" t="s">
        <v>228</v>
      </c>
      <c r="D126" s="156" t="s">
        <v>737</v>
      </c>
      <c r="E126" s="156" t="s">
        <v>134</v>
      </c>
      <c r="F126" s="156"/>
      <c r="G126" s="118">
        <v>0.2</v>
      </c>
      <c r="H126" s="119">
        <v>0.4</v>
      </c>
      <c r="I126" s="120">
        <f t="shared" si="5"/>
        <v>16</v>
      </c>
      <c r="J126" s="180">
        <f t="shared" si="5"/>
        <v>32</v>
      </c>
      <c r="K126" s="257">
        <v>0.2</v>
      </c>
      <c r="L126" s="284">
        <f>RawCounts100All!M126/(PropCntd100!L126*L$5*L$6)*1000</f>
        <v>0</v>
      </c>
      <c r="M126" s="284">
        <f>RawCounts100All!N126/(PropCntd100!M126*M$5*M$6)*1000</f>
        <v>0</v>
      </c>
      <c r="N126" s="284">
        <f>RawCounts100All!O126/(PropCntd100!N126*N$5*N$6)*1000</f>
        <v>0</v>
      </c>
      <c r="O126" s="284">
        <f>RawCounts100All!P126/(PropCntd100!O126*O$5*O$6)*1000</f>
        <v>0</v>
      </c>
      <c r="P126" s="284">
        <f>RawCounts100All!Q126/(PropCntd100!P126*P$5*P$6)*1000</f>
        <v>0</v>
      </c>
      <c r="Q126" s="284">
        <f>RawCounts100All!R126/(PropCntd100!Q126*Q$5*Q$6)*1000</f>
        <v>0</v>
      </c>
      <c r="R126" s="284">
        <f>RawCounts100All!S126/(PropCntd100!R126*R$5*R$6)*1000</f>
        <v>0</v>
      </c>
      <c r="S126" s="284">
        <f>RawCounts100All!T126/(PropCntd100!S126*S$5*S$6)*1000</f>
        <v>0</v>
      </c>
      <c r="T126" s="284">
        <f>RawCounts100All!U126/(PropCntd100!T126*T$5*T$6)*1000</f>
        <v>0</v>
      </c>
      <c r="U126" s="284">
        <f>RawCounts100All!V126/(PropCntd100!U126*U$5*U$6)*1000</f>
        <v>0</v>
      </c>
      <c r="V126" s="284">
        <f>RawCounts100All!W126/(PropCntd100!V126*V$5*V$6)*1000</f>
        <v>0</v>
      </c>
      <c r="W126" s="284">
        <f>RawCounts100All!X126/(PropCntd100!W126*W$5*W$6)*1000</f>
        <v>0</v>
      </c>
      <c r="X126" s="284">
        <f>RawCounts100All!Y126/(PropCntd100!X126*X$5*X$6)*1000</f>
        <v>0</v>
      </c>
      <c r="Y126" s="284">
        <f>RawCounts100All!Z126/(PropCntd100!Y126*Y$5*Y$6)*1000</f>
        <v>0</v>
      </c>
      <c r="Z126" s="284">
        <f>RawCounts100All!AA126/(PropCntd100!Z126*Z$5*Z$6)*1000</f>
        <v>43.921568627450981</v>
      </c>
      <c r="AA126" s="284">
        <f>RawCounts100All!AB126/(PropCntd100!AA126*AA$5*AA$6)*1000</f>
        <v>0</v>
      </c>
      <c r="AB126" s="284">
        <f>RawCounts100All!AC126/(PropCntd100!AB126*AB$5*AB$6)*1000</f>
        <v>0</v>
      </c>
      <c r="AC126" s="284">
        <f>RawCounts100All!AD126/(PropCntd100!AC126*AC$5*AC$6)*1000</f>
        <v>0</v>
      </c>
      <c r="AD126" s="284">
        <f>RawCounts100All!AE126/(PropCntd100!AD126*AD$5*AD$6)*1000</f>
        <v>0</v>
      </c>
      <c r="AE126" s="284">
        <f>RawCounts100All!AF126/(PropCntd100!AE126*AE$5*AE$6)*1000</f>
        <v>0</v>
      </c>
      <c r="AF126" s="284">
        <f>RawCounts100All!AG126/(PropCntd100!AF126*AF$5*AF$6)*1000</f>
        <v>0</v>
      </c>
      <c r="AG126" s="284">
        <f>RawCounts100All!AH126/(PropCntd100!AG126*AG$5*AG$6)*1000</f>
        <v>0</v>
      </c>
      <c r="AH126" s="284">
        <f>RawCounts100All!AI126/(PropCntd100!AH126*AH$5*AH$6)*1000</f>
        <v>0</v>
      </c>
      <c r="AI126" s="284">
        <f>RawCounts100All!AJ126/(PropCntd100!AI126*AI$5*AI$6)*1000</f>
        <v>0</v>
      </c>
      <c r="AJ126" s="284">
        <f>RawCounts100All!AK126/(PropCntd100!AJ126*AJ$5*AJ$6)*1000</f>
        <v>0</v>
      </c>
      <c r="AK126" s="284">
        <f>RawCounts100All!AL126/(PropCntd100!AK126*AK$5*AK$6)*1000</f>
        <v>0</v>
      </c>
      <c r="AL126" s="284">
        <f>RawCounts100All!AM126/(PropCntd100!AL126*AL$5*AL$6)*1000</f>
        <v>0</v>
      </c>
      <c r="AM126" s="284">
        <f>RawCounts100All!AN126/(PropCntd100!AM126*AM$5*AM$6)*1000</f>
        <v>0</v>
      </c>
      <c r="AN126" s="284">
        <f>RawCounts100All!AO126/(PropCntd100!AN126*AN$5*AN$6)*1000</f>
        <v>0</v>
      </c>
      <c r="AO126" s="284">
        <f>RawCounts100All!AP126/(PropCntd100!AO126*AO$5*AO$6)*1000</f>
        <v>0</v>
      </c>
      <c r="AP126" s="284">
        <f>RawCounts100All!AQ126/(PropCntd100!AP126*AP$5*AP$6)*1000</f>
        <v>0</v>
      </c>
      <c r="AQ126" s="284">
        <f>RawCounts100All!AR126/(PropCntd100!AQ126*AQ$5*AQ$6)*1000</f>
        <v>0</v>
      </c>
      <c r="AR126" s="284">
        <f>RawCounts100All!AS126/(PropCntd100!AR126*AR$5*AR$6)*1000</f>
        <v>0</v>
      </c>
      <c r="AS126" s="284">
        <f>RawCounts100All!AT126/(PropCntd100!AS126*AS$5*AS$6)*1000</f>
        <v>0</v>
      </c>
      <c r="AT126" s="284">
        <f>RawCounts100All!AU126/(PropCntd100!AT126*AT$5*AT$6)*1000</f>
        <v>0</v>
      </c>
      <c r="AU126" s="284">
        <f>RawCounts100All!AV126/(PropCntd100!AU126*AU$5*AU$6)*1000</f>
        <v>0</v>
      </c>
      <c r="AV126" s="284">
        <f>RawCounts100All!AW126/(PropCntd100!AV126*AV$5*AV$6)*1000</f>
        <v>0</v>
      </c>
      <c r="AW126" s="284">
        <f>RawCounts100All!AX126/(PropCntd100!AW126*AW$5*AW$6)*1000</f>
        <v>0</v>
      </c>
      <c r="AX126" s="284">
        <f>RawCounts100All!AY126/(PropCntd100!AX126*AX$5*AX$6)*1000</f>
        <v>0</v>
      </c>
      <c r="AY126" s="284">
        <f>RawCounts100All!AZ126/(PropCntd100!AY126*AY$5*AY$6)*1000</f>
        <v>0</v>
      </c>
      <c r="AZ126" s="284">
        <f>RawCounts100All!BA126/(PropCntd100!AZ126*AZ$5*AZ$6)*1000</f>
        <v>0</v>
      </c>
      <c r="BA126" s="284">
        <f>RawCounts100All!BB126/(PropCntd100!BA126*BA$5*BA$6)*1000</f>
        <v>0</v>
      </c>
      <c r="BB126" s="284">
        <f>RawCounts100All!BC126/(PropCntd100!BB126*BB$5*BB$6)*1000</f>
        <v>0</v>
      </c>
      <c r="BC126" s="284">
        <f>RawCounts100All!BD126/(PropCntd100!BC126*BC$5*BC$6)*1000</f>
        <v>0</v>
      </c>
      <c r="BD126" s="284">
        <f>RawCounts100All!BE126/(PropCntd100!BD126*BD$5*BD$6)*1000</f>
        <v>0</v>
      </c>
      <c r="BE126" s="284">
        <f>RawCounts100All!BF126/(PropCntd100!BE126*BE$5*BE$6)*1000</f>
        <v>0</v>
      </c>
      <c r="BF126" s="284">
        <f>RawCounts100All!BG126/(PropCntd100!BF126*BF$5*BF$6)*1000</f>
        <v>0</v>
      </c>
      <c r="BG126" s="284">
        <f>RawCounts100All!BH126/(PropCntd100!BG126*BG$5*BG$6)*1000</f>
        <v>0</v>
      </c>
      <c r="BH126" s="284">
        <f>RawCounts100All!BI126/(PropCntd100!BH126*BH$5*BH$6)*1000</f>
        <v>0</v>
      </c>
      <c r="BI126" s="284">
        <f>RawCounts100All!BJ126/(PropCntd100!BI126*BI$5*BI$6)*1000</f>
        <v>0</v>
      </c>
      <c r="BJ126" s="284">
        <f>RawCounts100All!BK126/(PropCntd100!BJ126*BJ$5*BJ$6)*1000</f>
        <v>0</v>
      </c>
      <c r="BK126" s="284">
        <f>RawCounts100All!BL126/(PropCntd100!BK126*BK$5*BK$6)*1000</f>
        <v>0</v>
      </c>
      <c r="BL126" s="284">
        <f>RawCounts100All!BM126/(PropCntd100!BL126*BL$5*BL$6)*1000</f>
        <v>0</v>
      </c>
      <c r="BM126" s="284">
        <f>RawCounts100All!BN126/(PropCntd100!BM126*BM$5*BM$6)*1000</f>
        <v>0</v>
      </c>
      <c r="BN126" s="284">
        <f>RawCounts100All!BO126/(PropCntd100!BN126*BN$5*BN$6)*1000</f>
        <v>0</v>
      </c>
      <c r="BO126" s="284">
        <f>RawCounts100All!BP126/(PropCntd100!BO126*BO$5*BO$6)*1000</f>
        <v>0</v>
      </c>
      <c r="BP126" s="284">
        <f>RawCounts100All!BQ126/(PropCntd100!BP126*BP$5*BP$6)*1000</f>
        <v>0</v>
      </c>
      <c r="BQ126" s="284">
        <f>RawCounts100All!BR126/(PropCntd100!BQ126*BQ$5*BQ$6)*1000</f>
        <v>0</v>
      </c>
      <c r="BR126" s="284">
        <f>RawCounts100All!BS126/(PropCntd100!BR126*BR$5*BR$6)*1000</f>
        <v>0</v>
      </c>
      <c r="BS126" s="284">
        <f>RawCounts100All!BT126/(PropCntd100!BS126*BS$5*BS$6)*1000</f>
        <v>0</v>
      </c>
      <c r="BT126" s="129"/>
    </row>
    <row r="127" spans="1:72" ht="14" x14ac:dyDescent="0.15">
      <c r="A127" s="117" t="s">
        <v>332</v>
      </c>
      <c r="B127" s="156" t="s">
        <v>521</v>
      </c>
      <c r="C127" s="156" t="s">
        <v>239</v>
      </c>
      <c r="D127" s="156" t="s">
        <v>742</v>
      </c>
      <c r="E127" s="156" t="s">
        <v>949</v>
      </c>
      <c r="F127" s="156"/>
      <c r="G127" s="118">
        <v>0.8</v>
      </c>
      <c r="H127" s="119">
        <v>0.8</v>
      </c>
      <c r="I127" s="120">
        <f t="shared" si="5"/>
        <v>64</v>
      </c>
      <c r="J127" s="180">
        <f t="shared" si="5"/>
        <v>64</v>
      </c>
      <c r="K127" s="254"/>
      <c r="L127" s="284">
        <f>RawCounts100All!M127/(PropCntd100!L127*L$5*L$6)*1000</f>
        <v>0</v>
      </c>
      <c r="M127" s="284">
        <f>RawCounts100All!N127/(PropCntd100!M127*M$5*M$6)*1000</f>
        <v>0</v>
      </c>
      <c r="N127" s="284">
        <f>RawCounts100All!O127/(PropCntd100!N127*N$5*N$6)*1000</f>
        <v>0</v>
      </c>
      <c r="O127" s="284">
        <f>RawCounts100All!P127/(PropCntd100!O127*O$5*O$6)*1000</f>
        <v>0</v>
      </c>
      <c r="P127" s="284">
        <f>RawCounts100All!Q127/(PropCntd100!P127*P$5*P$6)*1000</f>
        <v>0</v>
      </c>
      <c r="Q127" s="284">
        <f>RawCounts100All!R127/(PropCntd100!Q127*Q$5*Q$6)*1000</f>
        <v>0</v>
      </c>
      <c r="R127" s="284">
        <f>RawCounts100All!S127/(PropCntd100!R127*R$5*R$6)*1000</f>
        <v>0</v>
      </c>
      <c r="S127" s="284">
        <f>RawCounts100All!T127/(PropCntd100!S127*S$5*S$6)*1000</f>
        <v>43.703703703703702</v>
      </c>
      <c r="T127" s="284">
        <f>RawCounts100All!U127/(PropCntd100!T127*T$5*T$6)*1000</f>
        <v>0</v>
      </c>
      <c r="U127" s="284">
        <f>RawCounts100All!V127/(PropCntd100!U127*U$5*U$6)*1000</f>
        <v>0</v>
      </c>
      <c r="V127" s="284">
        <f>RawCounts100All!W127/(PropCntd100!V127*V$5*V$6)*1000</f>
        <v>0</v>
      </c>
      <c r="W127" s="284">
        <f>RawCounts100All!X127/(PropCntd100!W127*W$5*W$6)*1000</f>
        <v>0</v>
      </c>
      <c r="X127" s="284">
        <f>RawCounts100All!Y127/(PropCntd100!X127*X$5*X$6)*1000</f>
        <v>0</v>
      </c>
      <c r="Y127" s="284">
        <f>RawCounts100All!Z127/(PropCntd100!Y127*Y$5*Y$6)*1000</f>
        <v>0</v>
      </c>
      <c r="Z127" s="284">
        <f>RawCounts100All!AA127/(PropCntd100!Z127*Z$5*Z$6)*1000</f>
        <v>0</v>
      </c>
      <c r="AA127" s="284">
        <f>RawCounts100All!AB127/(PropCntd100!AA127*AA$5*AA$6)*1000</f>
        <v>0</v>
      </c>
      <c r="AB127" s="284">
        <f>RawCounts100All!AC127/(PropCntd100!AB127*AB$5*AB$6)*1000</f>
        <v>0</v>
      </c>
      <c r="AC127" s="284">
        <f>RawCounts100All!AD127/(PropCntd100!AC127*AC$5*AC$6)*1000</f>
        <v>0</v>
      </c>
      <c r="AD127" s="284">
        <f>RawCounts100All!AE127/(PropCntd100!AD127*AD$5*AD$6)*1000</f>
        <v>0</v>
      </c>
      <c r="AE127" s="284">
        <f>RawCounts100All!AF127/(PropCntd100!AE127*AE$5*AE$6)*1000</f>
        <v>0</v>
      </c>
      <c r="AF127" s="284">
        <f>RawCounts100All!AG127/(PropCntd100!AF127*AF$5*AF$6)*1000</f>
        <v>0</v>
      </c>
      <c r="AG127" s="284">
        <f>RawCounts100All!AH127/(PropCntd100!AG127*AG$5*AG$6)*1000</f>
        <v>0</v>
      </c>
      <c r="AH127" s="284">
        <f>RawCounts100All!AI127/(PropCntd100!AH127*AH$5*AH$6)*1000</f>
        <v>0</v>
      </c>
      <c r="AI127" s="284">
        <f>RawCounts100All!AJ127/(PropCntd100!AI127*AI$5*AI$6)*1000</f>
        <v>0</v>
      </c>
      <c r="AJ127" s="284">
        <f>RawCounts100All!AK127/(PropCntd100!AJ127*AJ$5*AJ$6)*1000</f>
        <v>0</v>
      </c>
      <c r="AK127" s="284">
        <f>RawCounts100All!AL127/(PropCntd100!AK127*AK$5*AK$6)*1000</f>
        <v>0</v>
      </c>
      <c r="AL127" s="284">
        <f>RawCounts100All!AM127/(PropCntd100!AL127*AL$5*AL$6)*1000</f>
        <v>0</v>
      </c>
      <c r="AM127" s="284">
        <f>RawCounts100All!AN127/(PropCntd100!AM127*AM$5*AM$6)*1000</f>
        <v>0</v>
      </c>
      <c r="AN127" s="284">
        <f>RawCounts100All!AO127/(PropCntd100!AN127*AN$5*AN$6)*1000</f>
        <v>0</v>
      </c>
      <c r="AO127" s="284">
        <f>RawCounts100All!AP127/(PropCntd100!AO127*AO$5*AO$6)*1000</f>
        <v>0</v>
      </c>
      <c r="AP127" s="284">
        <f>RawCounts100All!AQ127/(PropCntd100!AP127*AP$5*AP$6)*1000</f>
        <v>0</v>
      </c>
      <c r="AQ127" s="284">
        <f>RawCounts100All!AR127/(PropCntd100!AQ127*AQ$5*AQ$6)*1000</f>
        <v>0</v>
      </c>
      <c r="AR127" s="284">
        <f>RawCounts100All!AS127/(PropCntd100!AR127*AR$5*AR$6)*1000</f>
        <v>0</v>
      </c>
      <c r="AS127" s="284">
        <f>RawCounts100All!AT127/(PropCntd100!AS127*AS$5*AS$6)*1000</f>
        <v>0</v>
      </c>
      <c r="AT127" s="284">
        <f>RawCounts100All!AU127/(PropCntd100!AT127*AT$5*AT$6)*1000</f>
        <v>0</v>
      </c>
      <c r="AU127" s="284">
        <f>RawCounts100All!AV127/(PropCntd100!AU127*AU$5*AU$6)*1000</f>
        <v>0</v>
      </c>
      <c r="AV127" s="284">
        <f>RawCounts100All!AW127/(PropCntd100!AV127*AV$5*AV$6)*1000</f>
        <v>0</v>
      </c>
      <c r="AW127" s="284">
        <f>RawCounts100All!AX127/(PropCntd100!AW127*AW$5*AW$6)*1000</f>
        <v>0</v>
      </c>
      <c r="AX127" s="284">
        <f>RawCounts100All!AY127/(PropCntd100!AX127*AX$5*AX$6)*1000</f>
        <v>0</v>
      </c>
      <c r="AY127" s="284">
        <f>RawCounts100All!AZ127/(PropCntd100!AY127*AY$5*AY$6)*1000</f>
        <v>0</v>
      </c>
      <c r="AZ127" s="284">
        <f>RawCounts100All!BA127/(PropCntd100!AZ127*AZ$5*AZ$6)*1000</f>
        <v>0</v>
      </c>
      <c r="BA127" s="284">
        <f>RawCounts100All!BB127/(PropCntd100!BA127*BA$5*BA$6)*1000</f>
        <v>0</v>
      </c>
      <c r="BB127" s="284">
        <f>RawCounts100All!BC127/(PropCntd100!BB127*BB$5*BB$6)*1000</f>
        <v>0</v>
      </c>
      <c r="BC127" s="284">
        <f>RawCounts100All!BD127/(PropCntd100!BC127*BC$5*BC$6)*1000</f>
        <v>0</v>
      </c>
      <c r="BD127" s="284">
        <f>RawCounts100All!BE127/(PropCntd100!BD127*BD$5*BD$6)*1000</f>
        <v>0</v>
      </c>
      <c r="BE127" s="284">
        <f>RawCounts100All!BF127/(PropCntd100!BE127*BE$5*BE$6)*1000</f>
        <v>0</v>
      </c>
      <c r="BF127" s="284">
        <f>RawCounts100All!BG127/(PropCntd100!BF127*BF$5*BF$6)*1000</f>
        <v>0</v>
      </c>
      <c r="BG127" s="284">
        <f>RawCounts100All!BH127/(PropCntd100!BG127*BG$5*BG$6)*1000</f>
        <v>44.000000000000007</v>
      </c>
      <c r="BH127" s="284">
        <f>RawCounts100All!BI127/(PropCntd100!BH127*BH$5*BH$6)*1000</f>
        <v>0</v>
      </c>
      <c r="BI127" s="284">
        <f>RawCounts100All!BJ127/(PropCntd100!BI127*BI$5*BI$6)*1000</f>
        <v>0</v>
      </c>
      <c r="BJ127" s="284">
        <f>RawCounts100All!BK127/(PropCntd100!BJ127*BJ$5*BJ$6)*1000</f>
        <v>0</v>
      </c>
      <c r="BK127" s="284">
        <f>RawCounts100All!BL127/(PropCntd100!BK127*BK$5*BK$6)*1000</f>
        <v>0</v>
      </c>
      <c r="BL127" s="284">
        <f>RawCounts100All!BM127/(PropCntd100!BL127*BL$5*BL$6)*1000</f>
        <v>0</v>
      </c>
      <c r="BM127" s="284">
        <f>RawCounts100All!BN127/(PropCntd100!BM127*BM$5*BM$6)*1000</f>
        <v>0</v>
      </c>
      <c r="BN127" s="284">
        <f>RawCounts100All!BO127/(PropCntd100!BN127*BN$5*BN$6)*1000</f>
        <v>0</v>
      </c>
      <c r="BO127" s="284">
        <f>RawCounts100All!BP127/(PropCntd100!BO127*BO$5*BO$6)*1000</f>
        <v>0</v>
      </c>
      <c r="BP127" s="284">
        <f>RawCounts100All!BQ127/(PropCntd100!BP127*BP$5*BP$6)*1000</f>
        <v>0</v>
      </c>
      <c r="BQ127" s="284">
        <f>RawCounts100All!BR127/(PropCntd100!BQ127*BQ$5*BQ$6)*1000</f>
        <v>0</v>
      </c>
      <c r="BR127" s="284">
        <f>RawCounts100All!BS127/(PropCntd100!BR127*BR$5*BR$6)*1000</f>
        <v>0</v>
      </c>
      <c r="BS127" s="284">
        <f>RawCounts100All!BT127/(PropCntd100!BS127*BS$5*BS$6)*1000</f>
        <v>0</v>
      </c>
      <c r="BT127" s="129"/>
    </row>
    <row r="128" spans="1:72" ht="14" x14ac:dyDescent="0.15">
      <c r="A128" s="117" t="s">
        <v>333</v>
      </c>
      <c r="B128" s="156" t="s">
        <v>521</v>
      </c>
      <c r="C128" s="156" t="s">
        <v>240</v>
      </c>
      <c r="D128" s="156" t="s">
        <v>743</v>
      </c>
      <c r="E128" s="156" t="s">
        <v>134</v>
      </c>
      <c r="F128" s="156"/>
      <c r="G128" s="118">
        <v>2.5000000000000001E-2</v>
      </c>
      <c r="H128" s="119">
        <v>1.2</v>
      </c>
      <c r="I128" s="120">
        <f t="shared" si="5"/>
        <v>2</v>
      </c>
      <c r="J128" s="180">
        <f t="shared" si="5"/>
        <v>96</v>
      </c>
      <c r="K128" s="257">
        <v>2.5000000000000001E-2</v>
      </c>
      <c r="L128" s="284">
        <f>RawCounts100All!M128/(PropCntd100!L128*L$5*L$6)*1000</f>
        <v>0</v>
      </c>
      <c r="M128" s="284">
        <f>RawCounts100All!N128/(PropCntd100!M128*M$5*M$6)*1000</f>
        <v>0</v>
      </c>
      <c r="N128" s="284">
        <f>RawCounts100All!O128/(PropCntd100!N128*N$5*N$6)*1000</f>
        <v>0</v>
      </c>
      <c r="O128" s="284">
        <f>RawCounts100All!P128/(PropCntd100!O128*O$5*O$6)*1000</f>
        <v>0</v>
      </c>
      <c r="P128" s="284">
        <f>RawCounts100All!Q128/(PropCntd100!P128*P$5*P$6)*1000</f>
        <v>0</v>
      </c>
      <c r="Q128" s="284">
        <f>RawCounts100All!R128/(PropCntd100!Q128*Q$5*Q$6)*1000</f>
        <v>0</v>
      </c>
      <c r="R128" s="284">
        <f>RawCounts100All!S128/(PropCntd100!R128*R$5*R$6)*1000</f>
        <v>0</v>
      </c>
      <c r="S128" s="284">
        <f>RawCounts100All!T128/(PropCntd100!S128*S$5*S$6)*1000</f>
        <v>0</v>
      </c>
      <c r="T128" s="284">
        <f>RawCounts100All!U128/(PropCntd100!T128*T$5*T$6)*1000</f>
        <v>0</v>
      </c>
      <c r="U128" s="284">
        <f>RawCounts100All!V128/(PropCntd100!U128*U$5*U$6)*1000</f>
        <v>0</v>
      </c>
      <c r="V128" s="284">
        <f>RawCounts100All!W128/(PropCntd100!V128*V$5*V$6)*1000</f>
        <v>0</v>
      </c>
      <c r="W128" s="284">
        <f>RawCounts100All!X128/(PropCntd100!W128*W$5*W$6)*1000</f>
        <v>0</v>
      </c>
      <c r="X128" s="284">
        <f>RawCounts100All!Y128/(PropCntd100!X128*X$5*X$6)*1000</f>
        <v>0</v>
      </c>
      <c r="Y128" s="284">
        <f>RawCounts100All!Z128/(PropCntd100!Y128*Y$5*Y$6)*1000</f>
        <v>0</v>
      </c>
      <c r="Z128" s="284">
        <f>RawCounts100All!AA128/(PropCntd100!Z128*Z$5*Z$6)*1000</f>
        <v>0</v>
      </c>
      <c r="AA128" s="284">
        <f>RawCounts100All!AB128/(PropCntd100!AA128*AA$5*AA$6)*1000</f>
        <v>0</v>
      </c>
      <c r="AB128" s="284">
        <f>RawCounts100All!AC128/(PropCntd100!AB128*AB$5*AB$6)*1000</f>
        <v>0</v>
      </c>
      <c r="AC128" s="284">
        <f>RawCounts100All!AD128/(PropCntd100!AC128*AC$5*AC$6)*1000</f>
        <v>0</v>
      </c>
      <c r="AD128" s="284">
        <f>RawCounts100All!AE128/(PropCntd100!AD128*AD$5*AD$6)*1000</f>
        <v>0</v>
      </c>
      <c r="AE128" s="284">
        <f>RawCounts100All!AF128/(PropCntd100!AE128*AE$5*AE$6)*1000</f>
        <v>0</v>
      </c>
      <c r="AF128" s="284">
        <f>RawCounts100All!AG128/(PropCntd100!AF128*AF$5*AF$6)*1000</f>
        <v>0</v>
      </c>
      <c r="AG128" s="284">
        <f>RawCounts100All!AH128/(PropCntd100!AG128*AG$5*AG$6)*1000</f>
        <v>0</v>
      </c>
      <c r="AH128" s="284">
        <f>RawCounts100All!AI128/(PropCntd100!AH128*AH$5*AH$6)*1000</f>
        <v>0</v>
      </c>
      <c r="AI128" s="284">
        <f>RawCounts100All!AJ128/(PropCntd100!AI128*AI$5*AI$6)*1000</f>
        <v>0</v>
      </c>
      <c r="AJ128" s="284">
        <f>RawCounts100All!AK128/(PropCntd100!AJ128*AJ$5*AJ$6)*1000</f>
        <v>0</v>
      </c>
      <c r="AK128" s="284">
        <f>RawCounts100All!AL128/(PropCntd100!AK128*AK$5*AK$6)*1000</f>
        <v>0</v>
      </c>
      <c r="AL128" s="284">
        <f>RawCounts100All!AM128/(PropCntd100!AL128*AL$5*AL$6)*1000</f>
        <v>0</v>
      </c>
      <c r="AM128" s="284">
        <f>RawCounts100All!AN128/(PropCntd100!AM128*AM$5*AM$6)*1000</f>
        <v>0</v>
      </c>
      <c r="AN128" s="284">
        <f>RawCounts100All!AO128/(PropCntd100!AN128*AN$5*AN$6)*1000</f>
        <v>0</v>
      </c>
      <c r="AO128" s="284">
        <f>RawCounts100All!AP128/(PropCntd100!AO128*AO$5*AO$6)*1000</f>
        <v>0</v>
      </c>
      <c r="AP128" s="284">
        <f>RawCounts100All!AQ128/(PropCntd100!AP128*AP$5*AP$6)*1000</f>
        <v>0</v>
      </c>
      <c r="AQ128" s="284">
        <f>RawCounts100All!AR128/(PropCntd100!AQ128*AQ$5*AQ$6)*1000</f>
        <v>0</v>
      </c>
      <c r="AR128" s="284">
        <f>RawCounts100All!AS128/(PropCntd100!AR128*AR$5*AR$6)*1000</f>
        <v>0</v>
      </c>
      <c r="AS128" s="284">
        <f>RawCounts100All!AT128/(PropCntd100!AS128*AS$5*AS$6)*1000</f>
        <v>0</v>
      </c>
      <c r="AT128" s="284">
        <f>RawCounts100All!AU128/(PropCntd100!AT128*AT$5*AT$6)*1000</f>
        <v>0</v>
      </c>
      <c r="AU128" s="284">
        <f>RawCounts100All!AV128/(PropCntd100!AU128*AU$5*AU$6)*1000</f>
        <v>0</v>
      </c>
      <c r="AV128" s="284">
        <f>RawCounts100All!AW128/(PropCntd100!AV128*AV$5*AV$6)*1000</f>
        <v>0</v>
      </c>
      <c r="AW128" s="284">
        <f>RawCounts100All!AX128/(PropCntd100!AW128*AW$5*AW$6)*1000</f>
        <v>0</v>
      </c>
      <c r="AX128" s="284">
        <f>RawCounts100All!AY128/(PropCntd100!AX128*AX$5*AX$6)*1000</f>
        <v>0</v>
      </c>
      <c r="AY128" s="284">
        <f>RawCounts100All!AZ128/(PropCntd100!AY128*AY$5*AY$6)*1000</f>
        <v>0</v>
      </c>
      <c r="AZ128" s="284">
        <f>RawCounts100All!BA128/(PropCntd100!AZ128*AZ$5*AZ$6)*1000</f>
        <v>0</v>
      </c>
      <c r="BA128" s="284">
        <f>RawCounts100All!BB128/(PropCntd100!BA128*BA$5*BA$6)*1000</f>
        <v>0</v>
      </c>
      <c r="BB128" s="284">
        <f>RawCounts100All!BC128/(PropCntd100!BB128*BB$5*BB$6)*1000</f>
        <v>0</v>
      </c>
      <c r="BC128" s="284">
        <f>RawCounts100All!BD128/(PropCntd100!BC128*BC$5*BC$6)*1000</f>
        <v>0</v>
      </c>
      <c r="BD128" s="284">
        <f>RawCounts100All!BE128/(PropCntd100!BD128*BD$5*BD$6)*1000</f>
        <v>0</v>
      </c>
      <c r="BE128" s="284">
        <f>RawCounts100All!BF128/(PropCntd100!BE128*BE$5*BE$6)*1000</f>
        <v>0</v>
      </c>
      <c r="BF128" s="284">
        <f>RawCounts100All!BG128/(PropCntd100!BF128*BF$5*BF$6)*1000</f>
        <v>0</v>
      </c>
      <c r="BG128" s="284">
        <f>RawCounts100All!BH128/(PropCntd100!BG128*BG$5*BG$6)*1000</f>
        <v>0</v>
      </c>
      <c r="BH128" s="284">
        <f>RawCounts100All!BI128/(PropCntd100!BH128*BH$5*BH$6)*1000</f>
        <v>0</v>
      </c>
      <c r="BI128" s="284">
        <f>RawCounts100All!BJ128/(PropCntd100!BI128*BI$5*BI$6)*1000</f>
        <v>0</v>
      </c>
      <c r="BJ128" s="284">
        <f>RawCounts100All!BK128/(PropCntd100!BJ128*BJ$5*BJ$6)*1000</f>
        <v>0</v>
      </c>
      <c r="BK128" s="284">
        <f>RawCounts100All!BL128/(PropCntd100!BK128*BK$5*BK$6)*1000</f>
        <v>0</v>
      </c>
      <c r="BL128" s="284">
        <f>RawCounts100All!BM128/(PropCntd100!BL128*BL$5*BL$6)*1000</f>
        <v>0</v>
      </c>
      <c r="BM128" s="284">
        <f>RawCounts100All!BN128/(PropCntd100!BM128*BM$5*BM$6)*1000</f>
        <v>0</v>
      </c>
      <c r="BN128" s="284">
        <f>RawCounts100All!BO128/(PropCntd100!BN128*BN$5*BN$6)*1000</f>
        <v>0</v>
      </c>
      <c r="BO128" s="284">
        <f>RawCounts100All!BP128/(PropCntd100!BO128*BO$5*BO$6)*1000</f>
        <v>0</v>
      </c>
      <c r="BP128" s="284">
        <f>RawCounts100All!BQ128/(PropCntd100!BP128*BP$5*BP$6)*1000</f>
        <v>72.316384180790962</v>
      </c>
      <c r="BQ128" s="284">
        <f>RawCounts100All!BR128/(PropCntd100!BQ128*BQ$5*BQ$6)*1000</f>
        <v>109.43396226415094</v>
      </c>
      <c r="BR128" s="284">
        <f>RawCounts100All!BS128/(PropCntd100!BR128*BR$5*BR$6)*1000</f>
        <v>0</v>
      </c>
      <c r="BS128" s="284">
        <f>RawCounts100All!BT128/(PropCntd100!BS128*BS$5*BS$6)*1000</f>
        <v>362.57309941520469</v>
      </c>
      <c r="BT128" s="129"/>
    </row>
    <row r="129" spans="1:72" ht="14" x14ac:dyDescent="0.15">
      <c r="A129" s="117" t="s">
        <v>334</v>
      </c>
      <c r="B129" s="156" t="s">
        <v>521</v>
      </c>
      <c r="C129" s="156" t="s">
        <v>240</v>
      </c>
      <c r="D129" s="156" t="s">
        <v>744</v>
      </c>
      <c r="E129" s="156" t="s">
        <v>130</v>
      </c>
      <c r="F129" s="156"/>
      <c r="G129" s="118">
        <v>0.05</v>
      </c>
      <c r="H129" s="119">
        <v>0.2</v>
      </c>
      <c r="I129" s="120">
        <f t="shared" ref="I129:J160" si="6">G129*80</f>
        <v>4</v>
      </c>
      <c r="J129" s="180">
        <f t="shared" si="6"/>
        <v>16</v>
      </c>
      <c r="K129" s="254"/>
      <c r="L129" s="284">
        <f>RawCounts100All!M129/(PropCntd100!L129*L$5*L$6)*1000</f>
        <v>0</v>
      </c>
      <c r="M129" s="284">
        <f>RawCounts100All!N129/(PropCntd100!M129*M$5*M$6)*1000</f>
        <v>0</v>
      </c>
      <c r="N129" s="284">
        <f>RawCounts100All!O129/(PropCntd100!N129*N$5*N$6)*1000</f>
        <v>0</v>
      </c>
      <c r="O129" s="284">
        <f>RawCounts100All!P129/(PropCntd100!O129*O$5*O$6)*1000</f>
        <v>0</v>
      </c>
      <c r="P129" s="284">
        <f>RawCounts100All!Q129/(PropCntd100!P129*P$5*P$6)*1000</f>
        <v>0</v>
      </c>
      <c r="Q129" s="284">
        <f>RawCounts100All!R129/(PropCntd100!Q129*Q$5*Q$6)*1000</f>
        <v>0</v>
      </c>
      <c r="R129" s="284">
        <f>RawCounts100All!S129/(PropCntd100!R129*R$5*R$6)*1000</f>
        <v>0</v>
      </c>
      <c r="S129" s="284">
        <f>RawCounts100All!T129/(PropCntd100!S129*S$5*S$6)*1000</f>
        <v>0</v>
      </c>
      <c r="T129" s="284">
        <f>RawCounts100All!U129/(PropCntd100!T129*T$5*T$6)*1000</f>
        <v>0</v>
      </c>
      <c r="U129" s="284">
        <f>RawCounts100All!V129/(PropCntd100!U129*U$5*U$6)*1000</f>
        <v>0</v>
      </c>
      <c r="V129" s="284">
        <f>RawCounts100All!W129/(PropCntd100!V129*V$5*V$6)*1000</f>
        <v>0</v>
      </c>
      <c r="W129" s="284">
        <f>RawCounts100All!X129/(PropCntd100!W129*W$5*W$6)*1000</f>
        <v>0</v>
      </c>
      <c r="X129" s="284">
        <f>RawCounts100All!Y129/(PropCntd100!X129*X$5*X$6)*1000</f>
        <v>0</v>
      </c>
      <c r="Y129" s="284">
        <f>RawCounts100All!Z129/(PropCntd100!Y129*Y$5*Y$6)*1000</f>
        <v>0</v>
      </c>
      <c r="Z129" s="284">
        <f>RawCounts100All!AA129/(PropCntd100!Z129*Z$5*Z$6)*1000</f>
        <v>0</v>
      </c>
      <c r="AA129" s="284">
        <f>RawCounts100All!AB129/(PropCntd100!AA129*AA$5*AA$6)*1000</f>
        <v>0</v>
      </c>
      <c r="AB129" s="284">
        <f>RawCounts100All!AC129/(PropCntd100!AB129*AB$5*AB$6)*1000</f>
        <v>0</v>
      </c>
      <c r="AC129" s="284">
        <f>RawCounts100All!AD129/(PropCntd100!AC129*AC$5*AC$6)*1000</f>
        <v>0</v>
      </c>
      <c r="AD129" s="284">
        <f>RawCounts100All!AE129/(PropCntd100!AD129*AD$5*AD$6)*1000</f>
        <v>0</v>
      </c>
      <c r="AE129" s="284">
        <f>RawCounts100All!AF129/(PropCntd100!AE129*AE$5*AE$6)*1000</f>
        <v>0</v>
      </c>
      <c r="AF129" s="284">
        <f>RawCounts100All!AG129/(PropCntd100!AF129*AF$5*AF$6)*1000</f>
        <v>0</v>
      </c>
      <c r="AG129" s="284">
        <f>RawCounts100All!AH129/(PropCntd100!AG129*AG$5*AG$6)*1000</f>
        <v>0</v>
      </c>
      <c r="AH129" s="284">
        <f>RawCounts100All!AI129/(PropCntd100!AH129*AH$5*AH$6)*1000</f>
        <v>0</v>
      </c>
      <c r="AI129" s="284">
        <f>RawCounts100All!AJ129/(PropCntd100!AI129*AI$5*AI$6)*1000</f>
        <v>0</v>
      </c>
      <c r="AJ129" s="284">
        <f>RawCounts100All!AK129/(PropCntd100!AJ129*AJ$5*AJ$6)*1000</f>
        <v>0</v>
      </c>
      <c r="AK129" s="284">
        <f>RawCounts100All!AL129/(PropCntd100!AK129*AK$5*AK$6)*1000</f>
        <v>0</v>
      </c>
      <c r="AL129" s="284">
        <f>RawCounts100All!AM129/(PropCntd100!AL129*AL$5*AL$6)*1000</f>
        <v>0</v>
      </c>
      <c r="AM129" s="284">
        <f>RawCounts100All!AN129/(PropCntd100!AM129*AM$5*AM$6)*1000</f>
        <v>0</v>
      </c>
      <c r="AN129" s="284">
        <f>RawCounts100All!AO129/(PropCntd100!AN129*AN$5*AN$6)*1000</f>
        <v>0</v>
      </c>
      <c r="AO129" s="284">
        <f>RawCounts100All!AP129/(PropCntd100!AO129*AO$5*AO$6)*1000</f>
        <v>0</v>
      </c>
      <c r="AP129" s="284">
        <f>RawCounts100All!AQ129/(PropCntd100!AP129*AP$5*AP$6)*1000</f>
        <v>0</v>
      </c>
      <c r="AQ129" s="284">
        <f>RawCounts100All!AR129/(PropCntd100!AQ129*AQ$5*AQ$6)*1000</f>
        <v>0</v>
      </c>
      <c r="AR129" s="284">
        <f>RawCounts100All!AS129/(PropCntd100!AR129*AR$5*AR$6)*1000</f>
        <v>0</v>
      </c>
      <c r="AS129" s="284">
        <f>RawCounts100All!AT129/(PropCntd100!AS129*AS$5*AS$6)*1000</f>
        <v>0</v>
      </c>
      <c r="AT129" s="284">
        <f>RawCounts100All!AU129/(PropCntd100!AT129*AT$5*AT$6)*1000</f>
        <v>0</v>
      </c>
      <c r="AU129" s="284">
        <f>RawCounts100All!AV129/(PropCntd100!AU129*AU$5*AU$6)*1000</f>
        <v>0</v>
      </c>
      <c r="AV129" s="284">
        <f>RawCounts100All!AW129/(PropCntd100!AV129*AV$5*AV$6)*1000</f>
        <v>0</v>
      </c>
      <c r="AW129" s="284">
        <f>RawCounts100All!AX129/(PropCntd100!AW129*AW$5*AW$6)*1000</f>
        <v>0</v>
      </c>
      <c r="AX129" s="284">
        <f>RawCounts100All!AY129/(PropCntd100!AX129*AX$5*AX$6)*1000</f>
        <v>0</v>
      </c>
      <c r="AY129" s="284">
        <f>RawCounts100All!AZ129/(PropCntd100!AY129*AY$5*AY$6)*1000</f>
        <v>0</v>
      </c>
      <c r="AZ129" s="284">
        <f>RawCounts100All!BA129/(PropCntd100!AZ129*AZ$5*AZ$6)*1000</f>
        <v>0</v>
      </c>
      <c r="BA129" s="284">
        <f>RawCounts100All!BB129/(PropCntd100!BA129*BA$5*BA$6)*1000</f>
        <v>0</v>
      </c>
      <c r="BB129" s="284">
        <f>RawCounts100All!BC129/(PropCntd100!BB129*BB$5*BB$6)*1000</f>
        <v>0</v>
      </c>
      <c r="BC129" s="284">
        <f>RawCounts100All!BD129/(PropCntd100!BC129*BC$5*BC$6)*1000</f>
        <v>0</v>
      </c>
      <c r="BD129" s="284">
        <f>RawCounts100All!BE129/(PropCntd100!BD129*BD$5*BD$6)*1000</f>
        <v>0</v>
      </c>
      <c r="BE129" s="284">
        <f>RawCounts100All!BF129/(PropCntd100!BE129*BE$5*BE$6)*1000</f>
        <v>0</v>
      </c>
      <c r="BF129" s="284">
        <f>RawCounts100All!BG129/(PropCntd100!BF129*BF$5*BF$6)*1000</f>
        <v>0</v>
      </c>
      <c r="BG129" s="284">
        <f>RawCounts100All!BH129/(PropCntd100!BG129*BG$5*BG$6)*1000</f>
        <v>0</v>
      </c>
      <c r="BH129" s="284">
        <f>RawCounts100All!BI129/(PropCntd100!BH129*BH$5*BH$6)*1000</f>
        <v>0</v>
      </c>
      <c r="BI129" s="284">
        <f>RawCounts100All!BJ129/(PropCntd100!BI129*BI$5*BI$6)*1000</f>
        <v>0</v>
      </c>
      <c r="BJ129" s="284">
        <f>RawCounts100All!BK129/(PropCntd100!BJ129*BJ$5*BJ$6)*1000</f>
        <v>815.94332778560147</v>
      </c>
      <c r="BK129" s="284">
        <f>RawCounts100All!BL129/(PropCntd100!BK129*BK$5*BK$6)*1000</f>
        <v>0</v>
      </c>
      <c r="BL129" s="284">
        <f>RawCounts100All!BM129/(PropCntd100!BL129*BL$5*BL$6)*1000</f>
        <v>0</v>
      </c>
      <c r="BM129" s="284">
        <f>RawCounts100All!BN129/(PropCntd100!BM129*BM$5*BM$6)*1000</f>
        <v>0</v>
      </c>
      <c r="BN129" s="284">
        <f>RawCounts100All!BO129/(PropCntd100!BN129*BN$5*BN$6)*1000</f>
        <v>0</v>
      </c>
      <c r="BO129" s="284">
        <f>RawCounts100All!BP129/(PropCntd100!BO129*BO$5*BO$6)*1000</f>
        <v>0</v>
      </c>
      <c r="BP129" s="284">
        <f>RawCounts100All!BQ129/(PropCntd100!BP129*BP$5*BP$6)*1000</f>
        <v>0</v>
      </c>
      <c r="BQ129" s="284">
        <f>RawCounts100All!BR129/(PropCntd100!BQ129*BQ$5*BQ$6)*1000</f>
        <v>0</v>
      </c>
      <c r="BR129" s="284">
        <f>RawCounts100All!BS129/(PropCntd100!BR129*BR$5*BR$6)*1000</f>
        <v>0</v>
      </c>
      <c r="BS129" s="284">
        <f>RawCounts100All!BT129/(PropCntd100!BS129*BS$5*BS$6)*1000</f>
        <v>0</v>
      </c>
      <c r="BT129" s="129"/>
    </row>
    <row r="130" spans="1:72" ht="14" x14ac:dyDescent="0.15">
      <c r="A130" s="117" t="s">
        <v>335</v>
      </c>
      <c r="B130" s="156" t="s">
        <v>521</v>
      </c>
      <c r="C130" s="156" t="s">
        <v>240</v>
      </c>
      <c r="D130" s="156" t="s">
        <v>745</v>
      </c>
      <c r="E130" s="156" t="s">
        <v>130</v>
      </c>
      <c r="F130" s="156"/>
      <c r="G130" s="118">
        <v>0.05</v>
      </c>
      <c r="H130" s="119">
        <v>0.3</v>
      </c>
      <c r="I130" s="120">
        <f t="shared" si="6"/>
        <v>4</v>
      </c>
      <c r="J130" s="180">
        <f t="shared" si="6"/>
        <v>24</v>
      </c>
      <c r="K130" s="254"/>
      <c r="L130" s="284">
        <f>RawCounts100All!M130/(PropCntd100!L130*L$5*L$6)*1000</f>
        <v>0</v>
      </c>
      <c r="M130" s="284">
        <f>RawCounts100All!N130/(PropCntd100!M130*M$5*M$6)*1000</f>
        <v>0</v>
      </c>
      <c r="N130" s="284">
        <f>RawCounts100All!O130/(PropCntd100!N130*N$5*N$6)*1000</f>
        <v>0</v>
      </c>
      <c r="O130" s="284">
        <f>RawCounts100All!P130/(PropCntd100!O130*O$5*O$6)*1000</f>
        <v>0</v>
      </c>
      <c r="P130" s="284">
        <f>RawCounts100All!Q130/(PropCntd100!P130*P$5*P$6)*1000</f>
        <v>0</v>
      </c>
      <c r="Q130" s="284">
        <f>RawCounts100All!R130/(PropCntd100!Q130*Q$5*Q$6)*1000</f>
        <v>0</v>
      </c>
      <c r="R130" s="284">
        <f>RawCounts100All!S130/(PropCntd100!R130*R$5*R$6)*1000</f>
        <v>0</v>
      </c>
      <c r="S130" s="284">
        <f>RawCounts100All!T130/(PropCntd100!S130*S$5*S$6)*1000</f>
        <v>0</v>
      </c>
      <c r="T130" s="284">
        <f>RawCounts100All!U130/(PropCntd100!T130*T$5*T$6)*1000</f>
        <v>0</v>
      </c>
      <c r="U130" s="284">
        <f>RawCounts100All!V130/(PropCntd100!U130*U$5*U$6)*1000</f>
        <v>0</v>
      </c>
      <c r="V130" s="284">
        <f>RawCounts100All!W130/(PropCntd100!V130*V$5*V$6)*1000</f>
        <v>139.14027149321268</v>
      </c>
      <c r="W130" s="284">
        <f>RawCounts100All!X130/(PropCntd100!W130*W$5*W$6)*1000</f>
        <v>0</v>
      </c>
      <c r="X130" s="284">
        <f>RawCounts100All!Y130/(PropCntd100!X130*X$5*X$6)*1000</f>
        <v>0</v>
      </c>
      <c r="Y130" s="284">
        <f>RawCounts100All!Z130/(PropCntd100!Y130*Y$5*Y$6)*1000</f>
        <v>0</v>
      </c>
      <c r="Z130" s="284">
        <f>RawCounts100All!AA130/(PropCntd100!Z130*Z$5*Z$6)*1000</f>
        <v>0</v>
      </c>
      <c r="AA130" s="284">
        <f>RawCounts100All!AB130/(PropCntd100!AA130*AA$5*AA$6)*1000</f>
        <v>0</v>
      </c>
      <c r="AB130" s="284">
        <f>RawCounts100All!AC130/(PropCntd100!AB130*AB$5*AB$6)*1000</f>
        <v>0</v>
      </c>
      <c r="AC130" s="284">
        <f>RawCounts100All!AD130/(PropCntd100!AC130*AC$5*AC$6)*1000</f>
        <v>0</v>
      </c>
      <c r="AD130" s="284">
        <f>RawCounts100All!AE130/(PropCntd100!AD130*AD$5*AD$6)*1000</f>
        <v>0</v>
      </c>
      <c r="AE130" s="284">
        <f>RawCounts100All!AF130/(PropCntd100!AE130*AE$5*AE$6)*1000</f>
        <v>0</v>
      </c>
      <c r="AF130" s="284">
        <f>RawCounts100All!AG130/(PropCntd100!AF130*AF$5*AF$6)*1000</f>
        <v>0</v>
      </c>
      <c r="AG130" s="284">
        <f>RawCounts100All!AH130/(PropCntd100!AG130*AG$5*AG$6)*1000</f>
        <v>0</v>
      </c>
      <c r="AH130" s="284">
        <f>RawCounts100All!AI130/(PropCntd100!AH130*AH$5*AH$6)*1000</f>
        <v>0</v>
      </c>
      <c r="AI130" s="284">
        <f>RawCounts100All!AJ130/(PropCntd100!AI130*AI$5*AI$6)*1000</f>
        <v>0</v>
      </c>
      <c r="AJ130" s="284">
        <f>RawCounts100All!AK130/(PropCntd100!AJ130*AJ$5*AJ$6)*1000</f>
        <v>0</v>
      </c>
      <c r="AK130" s="284">
        <f>RawCounts100All!AL130/(PropCntd100!AK130*AK$5*AK$6)*1000</f>
        <v>0</v>
      </c>
      <c r="AL130" s="284">
        <f>RawCounts100All!AM130/(PropCntd100!AL130*AL$5*AL$6)*1000</f>
        <v>0</v>
      </c>
      <c r="AM130" s="284">
        <f>RawCounts100All!AN130/(PropCntd100!AM130*AM$5*AM$6)*1000</f>
        <v>0</v>
      </c>
      <c r="AN130" s="284">
        <f>RawCounts100All!AO130/(PropCntd100!AN130*AN$5*AN$6)*1000</f>
        <v>0</v>
      </c>
      <c r="AO130" s="284">
        <f>RawCounts100All!AP130/(PropCntd100!AO130*AO$5*AO$6)*1000</f>
        <v>0</v>
      </c>
      <c r="AP130" s="284">
        <f>RawCounts100All!AQ130/(PropCntd100!AP130*AP$5*AP$6)*1000</f>
        <v>0</v>
      </c>
      <c r="AQ130" s="284">
        <f>RawCounts100All!AR130/(PropCntd100!AQ130*AQ$5*AQ$6)*1000</f>
        <v>0</v>
      </c>
      <c r="AR130" s="284">
        <f>RawCounts100All!AS130/(PropCntd100!AR130*AR$5*AR$6)*1000</f>
        <v>0</v>
      </c>
      <c r="AS130" s="284">
        <f>RawCounts100All!AT130/(PropCntd100!AS130*AS$5*AS$6)*1000</f>
        <v>176.66666666666663</v>
      </c>
      <c r="AT130" s="284">
        <f>RawCounts100All!AU130/(PropCntd100!AT130*AT$5*AT$6)*1000</f>
        <v>0</v>
      </c>
      <c r="AU130" s="284">
        <f>RawCounts100All!AV130/(PropCntd100!AU130*AU$5*AU$6)*1000</f>
        <v>0</v>
      </c>
      <c r="AV130" s="284">
        <f>RawCounts100All!AW130/(PropCntd100!AV130*AV$5*AV$6)*1000</f>
        <v>0</v>
      </c>
      <c r="AW130" s="284">
        <f>RawCounts100All!AX130/(PropCntd100!AW130*AW$5*AW$6)*1000</f>
        <v>0</v>
      </c>
      <c r="AX130" s="284">
        <f>RawCounts100All!AY130/(PropCntd100!AX130*AX$5*AX$6)*1000</f>
        <v>0</v>
      </c>
      <c r="AY130" s="284">
        <f>RawCounts100All!AZ130/(PropCntd100!AY130*AY$5*AY$6)*1000</f>
        <v>0</v>
      </c>
      <c r="AZ130" s="284">
        <f>RawCounts100All!BA130/(PropCntd100!AZ130*AZ$5*AZ$6)*1000</f>
        <v>0</v>
      </c>
      <c r="BA130" s="284">
        <f>RawCounts100All!BB130/(PropCntd100!BA130*BA$5*BA$6)*1000</f>
        <v>0</v>
      </c>
      <c r="BB130" s="284">
        <f>RawCounts100All!BC130/(PropCntd100!BB130*BB$5*BB$6)*1000</f>
        <v>0</v>
      </c>
      <c r="BC130" s="284">
        <f>RawCounts100All!BD130/(PropCntd100!BC130*BC$5*BC$6)*1000</f>
        <v>0</v>
      </c>
      <c r="BD130" s="284">
        <f>RawCounts100All!BE130/(PropCntd100!BD130*BD$5*BD$6)*1000</f>
        <v>0</v>
      </c>
      <c r="BE130" s="284">
        <f>RawCounts100All!BF130/(PropCntd100!BE130*BE$5*BE$6)*1000</f>
        <v>0</v>
      </c>
      <c r="BF130" s="284">
        <f>RawCounts100All!BG130/(PropCntd100!BF130*BF$5*BF$6)*1000</f>
        <v>0</v>
      </c>
      <c r="BG130" s="284">
        <f>RawCounts100All!BH130/(PropCntd100!BG130*BG$5*BG$6)*1000</f>
        <v>0</v>
      </c>
      <c r="BH130" s="284">
        <f>RawCounts100All!BI130/(PropCntd100!BH130*BH$5*BH$6)*1000</f>
        <v>0</v>
      </c>
      <c r="BI130" s="284">
        <f>RawCounts100All!BJ130/(PropCntd100!BI130*BI$5*BI$6)*1000</f>
        <v>0</v>
      </c>
      <c r="BJ130" s="284">
        <f>RawCounts100All!BK130/(PropCntd100!BJ130*BJ$5*BJ$6)*1000</f>
        <v>2760.6846581959471</v>
      </c>
      <c r="BK130" s="284">
        <f>RawCounts100All!BL130/(PropCntd100!BK130*BK$5*BK$6)*1000</f>
        <v>0</v>
      </c>
      <c r="BL130" s="284">
        <f>RawCounts100All!BM130/(PropCntd100!BL130*BL$5*BL$6)*1000</f>
        <v>0</v>
      </c>
      <c r="BM130" s="284">
        <f>RawCounts100All!BN130/(PropCntd100!BM130*BM$5*BM$6)*1000</f>
        <v>0</v>
      </c>
      <c r="BN130" s="284">
        <f>RawCounts100All!BO130/(PropCntd100!BN130*BN$5*BN$6)*1000</f>
        <v>0</v>
      </c>
      <c r="BO130" s="284">
        <f>RawCounts100All!BP130/(PropCntd100!BO130*BO$5*BO$6)*1000</f>
        <v>0</v>
      </c>
      <c r="BP130" s="284">
        <f>RawCounts100All!BQ130/(PropCntd100!BP130*BP$5*BP$6)*1000</f>
        <v>0</v>
      </c>
      <c r="BQ130" s="284">
        <f>RawCounts100All!BR130/(PropCntd100!BQ130*BQ$5*BQ$6)*1000</f>
        <v>0</v>
      </c>
      <c r="BR130" s="284">
        <f>RawCounts100All!BS130/(PropCntd100!BR130*BR$5*BR$6)*1000</f>
        <v>0</v>
      </c>
      <c r="BS130" s="284">
        <f>RawCounts100All!BT130/(PropCntd100!BS130*BS$5*BS$6)*1000</f>
        <v>0</v>
      </c>
      <c r="BT130" s="129"/>
    </row>
    <row r="131" spans="1:72" ht="14" x14ac:dyDescent="0.15">
      <c r="A131" s="117" t="s">
        <v>336</v>
      </c>
      <c r="B131" s="156" t="s">
        <v>521</v>
      </c>
      <c r="C131" s="156" t="s">
        <v>240</v>
      </c>
      <c r="D131" s="156" t="s">
        <v>746</v>
      </c>
      <c r="E131" s="156" t="s">
        <v>130</v>
      </c>
      <c r="F131" s="156"/>
      <c r="G131" s="118">
        <v>0.05</v>
      </c>
      <c r="H131" s="119">
        <v>0.4</v>
      </c>
      <c r="I131" s="120">
        <f t="shared" si="6"/>
        <v>4</v>
      </c>
      <c r="J131" s="180">
        <f t="shared" si="6"/>
        <v>32</v>
      </c>
      <c r="K131" s="257"/>
      <c r="L131" s="284">
        <f>RawCounts100All!M131/(PropCntd100!L131*L$5*L$6)*1000</f>
        <v>0</v>
      </c>
      <c r="M131" s="284">
        <f>RawCounts100All!N131/(PropCntd100!M131*M$5*M$6)*1000</f>
        <v>0</v>
      </c>
      <c r="N131" s="284">
        <f>RawCounts100All!O131/(PropCntd100!N131*N$5*N$6)*1000</f>
        <v>0</v>
      </c>
      <c r="O131" s="284">
        <f>RawCounts100All!P131/(PropCntd100!O131*O$5*O$6)*1000</f>
        <v>0</v>
      </c>
      <c r="P131" s="284">
        <f>RawCounts100All!Q131/(PropCntd100!P131*P$5*P$6)*1000</f>
        <v>0</v>
      </c>
      <c r="Q131" s="284">
        <f>RawCounts100All!R131/(PropCntd100!Q131*Q$5*Q$6)*1000</f>
        <v>0</v>
      </c>
      <c r="R131" s="284">
        <f>RawCounts100All!S131/(PropCntd100!R131*R$5*R$6)*1000</f>
        <v>0</v>
      </c>
      <c r="S131" s="284">
        <f>RawCounts100All!T131/(PropCntd100!S131*S$5*S$6)*1000</f>
        <v>0</v>
      </c>
      <c r="T131" s="284">
        <f>RawCounts100All!U131/(PropCntd100!T131*T$5*T$6)*1000</f>
        <v>0</v>
      </c>
      <c r="U131" s="284">
        <f>RawCounts100All!V131/(PropCntd100!U131*U$5*U$6)*1000</f>
        <v>0</v>
      </c>
      <c r="V131" s="284">
        <f>RawCounts100All!W131/(PropCntd100!V131*V$5*V$6)*1000</f>
        <v>0</v>
      </c>
      <c r="W131" s="284">
        <f>RawCounts100All!X131/(PropCntd100!W131*W$5*W$6)*1000</f>
        <v>0</v>
      </c>
      <c r="X131" s="284">
        <f>RawCounts100All!Y131/(PropCntd100!X131*X$5*X$6)*1000</f>
        <v>0</v>
      </c>
      <c r="Y131" s="284">
        <f>RawCounts100All!Z131/(PropCntd100!Y131*Y$5*Y$6)*1000</f>
        <v>0</v>
      </c>
      <c r="Z131" s="284">
        <f>RawCounts100All!AA131/(PropCntd100!Z131*Z$5*Z$6)*1000</f>
        <v>0</v>
      </c>
      <c r="AA131" s="284">
        <f>RawCounts100All!AB131/(PropCntd100!AA131*AA$5*AA$6)*1000</f>
        <v>0</v>
      </c>
      <c r="AB131" s="284">
        <f>RawCounts100All!AC131/(PropCntd100!AB131*AB$5*AB$6)*1000</f>
        <v>0</v>
      </c>
      <c r="AC131" s="284">
        <f>RawCounts100All!AD131/(PropCntd100!AC131*AC$5*AC$6)*1000</f>
        <v>0</v>
      </c>
      <c r="AD131" s="284">
        <f>RawCounts100All!AE131/(PropCntd100!AD131*AD$5*AD$6)*1000</f>
        <v>0</v>
      </c>
      <c r="AE131" s="284">
        <f>RawCounts100All!AF131/(PropCntd100!AE131*AE$5*AE$6)*1000</f>
        <v>0</v>
      </c>
      <c r="AF131" s="284">
        <f>RawCounts100All!AG131/(PropCntd100!AF131*AF$5*AF$6)*1000</f>
        <v>0</v>
      </c>
      <c r="AG131" s="284">
        <f>RawCounts100All!AH131/(PropCntd100!AG131*AG$5*AG$6)*1000</f>
        <v>0</v>
      </c>
      <c r="AH131" s="284">
        <f>RawCounts100All!AI131/(PropCntd100!AH131*AH$5*AH$6)*1000</f>
        <v>0</v>
      </c>
      <c r="AI131" s="284">
        <f>RawCounts100All!AJ131/(PropCntd100!AI131*AI$5*AI$6)*1000</f>
        <v>0</v>
      </c>
      <c r="AJ131" s="284">
        <f>RawCounts100All!AK131/(PropCntd100!AJ131*AJ$5*AJ$6)*1000</f>
        <v>0</v>
      </c>
      <c r="AK131" s="284">
        <f>RawCounts100All!AL131/(PropCntd100!AK131*AK$5*AK$6)*1000</f>
        <v>0</v>
      </c>
      <c r="AL131" s="284">
        <f>RawCounts100All!AM131/(PropCntd100!AL131*AL$5*AL$6)*1000</f>
        <v>0</v>
      </c>
      <c r="AM131" s="284">
        <f>RawCounts100All!AN131/(PropCntd100!AM131*AM$5*AM$6)*1000</f>
        <v>0</v>
      </c>
      <c r="AN131" s="284">
        <f>RawCounts100All!AO131/(PropCntd100!AN131*AN$5*AN$6)*1000</f>
        <v>0</v>
      </c>
      <c r="AO131" s="284">
        <f>RawCounts100All!AP131/(PropCntd100!AO131*AO$5*AO$6)*1000</f>
        <v>0</v>
      </c>
      <c r="AP131" s="284">
        <f>RawCounts100All!AQ131/(PropCntd100!AP131*AP$5*AP$6)*1000</f>
        <v>0</v>
      </c>
      <c r="AQ131" s="284">
        <f>RawCounts100All!AR131/(PropCntd100!AQ131*AQ$5*AQ$6)*1000</f>
        <v>0</v>
      </c>
      <c r="AR131" s="284">
        <f>RawCounts100All!AS131/(PropCntd100!AR131*AR$5*AR$6)*1000</f>
        <v>0</v>
      </c>
      <c r="AS131" s="284">
        <f>RawCounts100All!AT131/(PropCntd100!AS131*AS$5*AS$6)*1000</f>
        <v>0</v>
      </c>
      <c r="AT131" s="284">
        <f>RawCounts100All!AU131/(PropCntd100!AT131*AT$5*AT$6)*1000</f>
        <v>0</v>
      </c>
      <c r="AU131" s="284">
        <f>RawCounts100All!AV131/(PropCntd100!AU131*AU$5*AU$6)*1000</f>
        <v>0</v>
      </c>
      <c r="AV131" s="284">
        <f>RawCounts100All!AW131/(PropCntd100!AV131*AV$5*AV$6)*1000</f>
        <v>0</v>
      </c>
      <c r="AW131" s="284">
        <f>RawCounts100All!AX131/(PropCntd100!AW131*AW$5*AW$6)*1000</f>
        <v>0</v>
      </c>
      <c r="AX131" s="284">
        <f>RawCounts100All!AY131/(PropCntd100!AX131*AX$5*AX$6)*1000</f>
        <v>0</v>
      </c>
      <c r="AY131" s="284">
        <f>RawCounts100All!AZ131/(PropCntd100!AY131*AY$5*AY$6)*1000</f>
        <v>0</v>
      </c>
      <c r="AZ131" s="284">
        <f>RawCounts100All!BA131/(PropCntd100!AZ131*AZ$5*AZ$6)*1000</f>
        <v>0</v>
      </c>
      <c r="BA131" s="284">
        <f>RawCounts100All!BB131/(PropCntd100!BA131*BA$5*BA$6)*1000</f>
        <v>0</v>
      </c>
      <c r="BB131" s="284">
        <f>RawCounts100All!BC131/(PropCntd100!BB131*BB$5*BB$6)*1000</f>
        <v>0</v>
      </c>
      <c r="BC131" s="284">
        <f>RawCounts100All!BD131/(PropCntd100!BC131*BC$5*BC$6)*1000</f>
        <v>0</v>
      </c>
      <c r="BD131" s="284">
        <f>RawCounts100All!BE131/(PropCntd100!BD131*BD$5*BD$6)*1000</f>
        <v>0</v>
      </c>
      <c r="BE131" s="284">
        <f>RawCounts100All!BF131/(PropCntd100!BE131*BE$5*BE$6)*1000</f>
        <v>0</v>
      </c>
      <c r="BF131" s="284">
        <f>RawCounts100All!BG131/(PropCntd100!BF131*BF$5*BF$6)*1000</f>
        <v>0</v>
      </c>
      <c r="BG131" s="284">
        <f>RawCounts100All!BH131/(PropCntd100!BG131*BG$5*BG$6)*1000</f>
        <v>0</v>
      </c>
      <c r="BH131" s="284">
        <f>RawCounts100All!BI131/(PropCntd100!BH131*BH$5*BH$6)*1000</f>
        <v>0</v>
      </c>
      <c r="BI131" s="284">
        <f>RawCounts100All!BJ131/(PropCntd100!BI131*BI$5*BI$6)*1000</f>
        <v>0</v>
      </c>
      <c r="BJ131" s="284">
        <f>RawCounts100All!BK131/(PropCntd100!BJ131*BJ$5*BJ$6)*1000</f>
        <v>0</v>
      </c>
      <c r="BK131" s="284">
        <f>RawCounts100All!BL131/(PropCntd100!BK131*BK$5*BK$6)*1000</f>
        <v>0</v>
      </c>
      <c r="BL131" s="284">
        <f>RawCounts100All!BM131/(PropCntd100!BL131*BL$5*BL$6)*1000</f>
        <v>0</v>
      </c>
      <c r="BM131" s="284">
        <f>RawCounts100All!BN131/(PropCntd100!BM131*BM$5*BM$6)*1000</f>
        <v>0</v>
      </c>
      <c r="BN131" s="284">
        <f>RawCounts100All!BO131/(PropCntd100!BN131*BN$5*BN$6)*1000</f>
        <v>0</v>
      </c>
      <c r="BO131" s="284">
        <f>RawCounts100All!BP131/(PropCntd100!BO131*BO$5*BO$6)*1000</f>
        <v>0</v>
      </c>
      <c r="BP131" s="284">
        <f>RawCounts100All!BQ131/(PropCntd100!BP131*BP$5*BP$6)*1000</f>
        <v>0</v>
      </c>
      <c r="BQ131" s="284">
        <f>RawCounts100All!BR131/(PropCntd100!BQ131*BQ$5*BQ$6)*1000</f>
        <v>437.73584905660374</v>
      </c>
      <c r="BR131" s="284">
        <f>RawCounts100All!BS131/(PropCntd100!BR131*BR$5*BR$6)*1000</f>
        <v>991.99443090845796</v>
      </c>
      <c r="BS131" s="284">
        <f>RawCounts100All!BT131/(PropCntd100!BS131*BS$5*BS$6)*1000</f>
        <v>0</v>
      </c>
      <c r="BT131" s="129"/>
    </row>
    <row r="132" spans="1:72" ht="14" x14ac:dyDescent="0.15">
      <c r="A132" s="117" t="s">
        <v>337</v>
      </c>
      <c r="B132" s="156" t="s">
        <v>521</v>
      </c>
      <c r="C132" s="156" t="s">
        <v>240</v>
      </c>
      <c r="D132" s="156" t="s">
        <v>747</v>
      </c>
      <c r="E132" s="156" t="s">
        <v>134</v>
      </c>
      <c r="F132" s="156"/>
      <c r="G132" s="118">
        <v>0.05</v>
      </c>
      <c r="H132" s="119">
        <v>0.5</v>
      </c>
      <c r="I132" s="120">
        <f t="shared" si="6"/>
        <v>4</v>
      </c>
      <c r="J132" s="180">
        <f t="shared" si="6"/>
        <v>40</v>
      </c>
      <c r="K132" s="257">
        <v>0.05</v>
      </c>
      <c r="L132" s="284">
        <f>RawCounts100All!M132/(PropCntd100!L132*L$5*L$6)*1000</f>
        <v>0</v>
      </c>
      <c r="M132" s="284">
        <f>RawCounts100All!N132/(PropCntd100!M132*M$5*M$6)*1000</f>
        <v>0</v>
      </c>
      <c r="N132" s="284">
        <f>RawCounts100All!O132/(PropCntd100!N132*N$5*N$6)*1000</f>
        <v>0</v>
      </c>
      <c r="O132" s="284">
        <f>RawCounts100All!P132/(PropCntd100!O132*O$5*O$6)*1000</f>
        <v>87.547169811320757</v>
      </c>
      <c r="P132" s="284">
        <f>RawCounts100All!Q132/(PropCntd100!P132*P$5*P$6)*1000</f>
        <v>0</v>
      </c>
      <c r="Q132" s="284">
        <f>RawCounts100All!R132/(PropCntd100!Q132*Q$5*Q$6)*1000</f>
        <v>0</v>
      </c>
      <c r="R132" s="284">
        <f>RawCounts100All!S132/(PropCntd100!R132*R$5*R$6)*1000</f>
        <v>0</v>
      </c>
      <c r="S132" s="284">
        <f>RawCounts100All!T132/(PropCntd100!S132*S$5*S$6)*1000</f>
        <v>0</v>
      </c>
      <c r="T132" s="284">
        <f>RawCounts100All!U132/(PropCntd100!T132*T$5*T$6)*1000</f>
        <v>0</v>
      </c>
      <c r="U132" s="284">
        <f>RawCounts100All!V132/(PropCntd100!U132*U$5*U$6)*1000</f>
        <v>0</v>
      </c>
      <c r="V132" s="284">
        <f>RawCounts100All!W132/(PropCntd100!V132*V$5*V$6)*1000</f>
        <v>0</v>
      </c>
      <c r="W132" s="284">
        <f>RawCounts100All!X132/(PropCntd100!W132*W$5*W$6)*1000</f>
        <v>0</v>
      </c>
      <c r="X132" s="284">
        <f>RawCounts100All!Y132/(PropCntd100!X132*X$5*X$6)*1000</f>
        <v>0</v>
      </c>
      <c r="Y132" s="284">
        <f>RawCounts100All!Z132/(PropCntd100!Y132*Y$5*Y$6)*1000</f>
        <v>0</v>
      </c>
      <c r="Z132" s="284">
        <f>RawCounts100All!AA132/(PropCntd100!Z132*Z$5*Z$6)*1000</f>
        <v>0</v>
      </c>
      <c r="AA132" s="284">
        <f>RawCounts100All!AB132/(PropCntd100!AA132*AA$5*AA$6)*1000</f>
        <v>0</v>
      </c>
      <c r="AB132" s="284">
        <f>RawCounts100All!AC132/(PropCntd100!AB132*AB$5*AB$6)*1000</f>
        <v>0</v>
      </c>
      <c r="AC132" s="284">
        <f>RawCounts100All!AD132/(PropCntd100!AC132*AC$5*AC$6)*1000</f>
        <v>0</v>
      </c>
      <c r="AD132" s="284">
        <f>RawCounts100All!AE132/(PropCntd100!AD132*AD$5*AD$6)*1000</f>
        <v>0</v>
      </c>
      <c r="AE132" s="284">
        <f>RawCounts100All!AF132/(PropCntd100!AE132*AE$5*AE$6)*1000</f>
        <v>0</v>
      </c>
      <c r="AF132" s="284">
        <f>RawCounts100All!AG132/(PropCntd100!AF132*AF$5*AF$6)*1000</f>
        <v>0</v>
      </c>
      <c r="AG132" s="284">
        <f>RawCounts100All!AH132/(PropCntd100!AG132*AG$5*AG$6)*1000</f>
        <v>0</v>
      </c>
      <c r="AH132" s="284">
        <f>RawCounts100All!AI132/(PropCntd100!AH132*AH$5*AH$6)*1000</f>
        <v>0</v>
      </c>
      <c r="AI132" s="284">
        <f>RawCounts100All!AJ132/(PropCntd100!AI132*AI$5*AI$6)*1000</f>
        <v>0</v>
      </c>
      <c r="AJ132" s="284">
        <f>RawCounts100All!AK132/(PropCntd100!AJ132*AJ$5*AJ$6)*1000</f>
        <v>0</v>
      </c>
      <c r="AK132" s="284">
        <f>RawCounts100All!AL132/(PropCntd100!AK132*AK$5*AK$6)*1000</f>
        <v>0</v>
      </c>
      <c r="AL132" s="284">
        <f>RawCounts100All!AM132/(PropCntd100!AL132*AL$5*AL$6)*1000</f>
        <v>0</v>
      </c>
      <c r="AM132" s="284">
        <f>RawCounts100All!AN132/(PropCntd100!AM132*AM$5*AM$6)*1000</f>
        <v>0</v>
      </c>
      <c r="AN132" s="284">
        <f>RawCounts100All!AO132/(PropCntd100!AN132*AN$5*AN$6)*1000</f>
        <v>0</v>
      </c>
      <c r="AO132" s="284">
        <f>RawCounts100All!AP132/(PropCntd100!AO132*AO$5*AO$6)*1000</f>
        <v>0</v>
      </c>
      <c r="AP132" s="284">
        <f>RawCounts100All!AQ132/(PropCntd100!AP132*AP$5*AP$6)*1000</f>
        <v>1109.1703056768561</v>
      </c>
      <c r="AQ132" s="284">
        <f>RawCounts100All!AR132/(PropCntd100!AQ132*AQ$5*AQ$6)*1000</f>
        <v>0</v>
      </c>
      <c r="AR132" s="284">
        <f>RawCounts100All!AS132/(PropCntd100!AR132*AR$5*AR$6)*1000</f>
        <v>84.935897435897431</v>
      </c>
      <c r="AS132" s="284">
        <f>RawCounts100All!AT132/(PropCntd100!AS132*AS$5*AS$6)*1000</f>
        <v>0</v>
      </c>
      <c r="AT132" s="284">
        <f>RawCounts100All!AU132/(PropCntd100!AT132*AT$5*AT$6)*1000</f>
        <v>0</v>
      </c>
      <c r="AU132" s="284">
        <f>RawCounts100All!AV132/(PropCntd100!AU132*AU$5*AU$6)*1000</f>
        <v>0</v>
      </c>
      <c r="AV132" s="284">
        <f>RawCounts100All!AW132/(PropCntd100!AV132*AV$5*AV$6)*1000</f>
        <v>0</v>
      </c>
      <c r="AW132" s="284">
        <f>RawCounts100All!AX132/(PropCntd100!AW132*AW$5*AW$6)*1000</f>
        <v>0</v>
      </c>
      <c r="AX132" s="284">
        <f>RawCounts100All!AY132/(PropCntd100!AX132*AX$5*AX$6)*1000</f>
        <v>661.22448979591832</v>
      </c>
      <c r="AY132" s="284">
        <f>RawCounts100All!AZ132/(PropCntd100!AY132*AY$5*AY$6)*1000</f>
        <v>0</v>
      </c>
      <c r="AZ132" s="284">
        <f>RawCounts100All!BA132/(PropCntd100!AZ132*AZ$5*AZ$6)*1000</f>
        <v>0</v>
      </c>
      <c r="BA132" s="284">
        <f>RawCounts100All!BB132/(PropCntd100!BA132*BA$5*BA$6)*1000</f>
        <v>0</v>
      </c>
      <c r="BB132" s="284">
        <f>RawCounts100All!BC132/(PropCntd100!BB132*BB$5*BB$6)*1000</f>
        <v>0</v>
      </c>
      <c r="BC132" s="284">
        <f>RawCounts100All!BD132/(PropCntd100!BC132*BC$5*BC$6)*1000</f>
        <v>0</v>
      </c>
      <c r="BD132" s="284">
        <f>RawCounts100All!BE132/(PropCntd100!BD132*BD$5*BD$6)*1000</f>
        <v>0</v>
      </c>
      <c r="BE132" s="284">
        <f>RawCounts100All!BF132/(PropCntd100!BE132*BE$5*BE$6)*1000</f>
        <v>0</v>
      </c>
      <c r="BF132" s="284">
        <f>RawCounts100All!BG132/(PropCntd100!BF132*BF$5*BF$6)*1000</f>
        <v>0</v>
      </c>
      <c r="BG132" s="284">
        <f>RawCounts100All!BH132/(PropCntd100!BG132*BG$5*BG$6)*1000</f>
        <v>0</v>
      </c>
      <c r="BH132" s="284">
        <f>RawCounts100All!BI132/(PropCntd100!BH132*BH$5*BH$6)*1000</f>
        <v>0</v>
      </c>
      <c r="BI132" s="284">
        <f>RawCounts100All!BJ132/(PropCntd100!BI132*BI$5*BI$6)*1000</f>
        <v>0</v>
      </c>
      <c r="BJ132" s="284">
        <f>RawCounts100All!BK132/(PropCntd100!BJ132*BJ$5*BJ$6)*1000</f>
        <v>0</v>
      </c>
      <c r="BK132" s="284">
        <f>RawCounts100All!BL132/(PropCntd100!BK132*BK$5*BK$6)*1000</f>
        <v>0</v>
      </c>
      <c r="BL132" s="284">
        <f>RawCounts100All!BM132/(PropCntd100!BL132*BL$5*BL$6)*1000</f>
        <v>0</v>
      </c>
      <c r="BM132" s="284">
        <f>RawCounts100All!BN132/(PropCntd100!BM132*BM$5*BM$6)*1000</f>
        <v>0</v>
      </c>
      <c r="BN132" s="284">
        <f>RawCounts100All!BO132/(PropCntd100!BN132*BN$5*BN$6)*1000</f>
        <v>0</v>
      </c>
      <c r="BO132" s="284">
        <f>RawCounts100All!BP132/(PropCntd100!BO132*BO$5*BO$6)*1000</f>
        <v>0</v>
      </c>
      <c r="BP132" s="284">
        <f>RawCounts100All!BQ132/(PropCntd100!BP132*BP$5*BP$6)*1000</f>
        <v>0</v>
      </c>
      <c r="BQ132" s="284">
        <f>RawCounts100All!BR132/(PropCntd100!BQ132*BQ$5*BQ$6)*1000</f>
        <v>0</v>
      </c>
      <c r="BR132" s="284">
        <f>RawCounts100All!BS132/(PropCntd100!BR132*BR$5*BR$6)*1000</f>
        <v>0</v>
      </c>
      <c r="BS132" s="284">
        <f>RawCounts100All!BT132/(PropCntd100!BS132*BS$5*BS$6)*1000</f>
        <v>0</v>
      </c>
      <c r="BT132" s="129"/>
    </row>
    <row r="133" spans="1:72" ht="14" x14ac:dyDescent="0.15">
      <c r="A133" s="117" t="s">
        <v>338</v>
      </c>
      <c r="B133" s="156" t="s">
        <v>521</v>
      </c>
      <c r="C133" s="156" t="s">
        <v>240</v>
      </c>
      <c r="D133" s="156" t="s">
        <v>748</v>
      </c>
      <c r="E133" s="156" t="s">
        <v>134</v>
      </c>
      <c r="F133" s="156"/>
      <c r="G133" s="118">
        <v>0.05</v>
      </c>
      <c r="H133" s="119">
        <v>0.7</v>
      </c>
      <c r="I133" s="120">
        <f t="shared" si="6"/>
        <v>4</v>
      </c>
      <c r="J133" s="180">
        <f t="shared" si="6"/>
        <v>56</v>
      </c>
      <c r="K133" s="257">
        <v>0.05</v>
      </c>
      <c r="L133" s="284">
        <f>RawCounts100All!M133/(PropCntd100!L133*L$5*L$6)*1000</f>
        <v>0</v>
      </c>
      <c r="M133" s="284">
        <f>RawCounts100All!N133/(PropCntd100!M133*M$5*M$6)*1000</f>
        <v>0</v>
      </c>
      <c r="N133" s="284">
        <f>RawCounts100All!O133/(PropCntd100!N133*N$5*N$6)*1000</f>
        <v>0</v>
      </c>
      <c r="O133" s="284">
        <f>RawCounts100All!P133/(PropCntd100!O133*O$5*O$6)*1000</f>
        <v>0</v>
      </c>
      <c r="P133" s="284">
        <f>RawCounts100All!Q133/(PropCntd100!P133*P$5*P$6)*1000</f>
        <v>0</v>
      </c>
      <c r="Q133" s="284">
        <f>RawCounts100All!R133/(PropCntd100!Q133*Q$5*Q$6)*1000</f>
        <v>0</v>
      </c>
      <c r="R133" s="284">
        <f>RawCounts100All!S133/(PropCntd100!R133*R$5*R$6)*1000</f>
        <v>0</v>
      </c>
      <c r="S133" s="284">
        <f>RawCounts100All!T133/(PropCntd100!S133*S$5*S$6)*1000</f>
        <v>0</v>
      </c>
      <c r="T133" s="284">
        <f>RawCounts100All!U133/(PropCntd100!T133*T$5*T$6)*1000</f>
        <v>0</v>
      </c>
      <c r="U133" s="284">
        <f>RawCounts100All!V133/(PropCntd100!U133*U$5*U$6)*1000</f>
        <v>0</v>
      </c>
      <c r="V133" s="284">
        <f>RawCounts100All!W133/(PropCntd100!V133*V$5*V$6)*1000</f>
        <v>0</v>
      </c>
      <c r="W133" s="284">
        <f>RawCounts100All!X133/(PropCntd100!W133*W$5*W$6)*1000</f>
        <v>0</v>
      </c>
      <c r="X133" s="284">
        <f>RawCounts100All!Y133/(PropCntd100!X133*X$5*X$6)*1000</f>
        <v>0</v>
      </c>
      <c r="Y133" s="284">
        <f>RawCounts100All!Z133/(PropCntd100!Y133*Y$5*Y$6)*1000</f>
        <v>0</v>
      </c>
      <c r="Z133" s="284">
        <f>RawCounts100All!AA133/(PropCntd100!Z133*Z$5*Z$6)*1000</f>
        <v>0</v>
      </c>
      <c r="AA133" s="284">
        <f>RawCounts100All!AB133/(PropCntd100!AA133*AA$5*AA$6)*1000</f>
        <v>0</v>
      </c>
      <c r="AB133" s="284">
        <f>RawCounts100All!AC133/(PropCntd100!AB133*AB$5*AB$6)*1000</f>
        <v>0</v>
      </c>
      <c r="AC133" s="284">
        <f>RawCounts100All!AD133/(PropCntd100!AC133*AC$5*AC$6)*1000</f>
        <v>0</v>
      </c>
      <c r="AD133" s="284">
        <f>RawCounts100All!AE133/(PropCntd100!AD133*AD$5*AD$6)*1000</f>
        <v>0</v>
      </c>
      <c r="AE133" s="284">
        <f>RawCounts100All!AF133/(PropCntd100!AE133*AE$5*AE$6)*1000</f>
        <v>0</v>
      </c>
      <c r="AF133" s="284">
        <f>RawCounts100All!AG133/(PropCntd100!AF133*AF$5*AF$6)*1000</f>
        <v>0</v>
      </c>
      <c r="AG133" s="284">
        <f>RawCounts100All!AH133/(PropCntd100!AG133*AG$5*AG$6)*1000</f>
        <v>0</v>
      </c>
      <c r="AH133" s="284">
        <f>RawCounts100All!AI133/(PropCntd100!AH133*AH$5*AH$6)*1000</f>
        <v>0</v>
      </c>
      <c r="AI133" s="284">
        <f>RawCounts100All!AJ133/(PropCntd100!AI133*AI$5*AI$6)*1000</f>
        <v>0</v>
      </c>
      <c r="AJ133" s="284">
        <f>RawCounts100All!AK133/(PropCntd100!AJ133*AJ$5*AJ$6)*1000</f>
        <v>0</v>
      </c>
      <c r="AK133" s="284">
        <f>RawCounts100All!AL133/(PropCntd100!AK133*AK$5*AK$6)*1000</f>
        <v>0</v>
      </c>
      <c r="AL133" s="284">
        <f>RawCounts100All!AM133/(PropCntd100!AL133*AL$5*AL$6)*1000</f>
        <v>0</v>
      </c>
      <c r="AM133" s="284">
        <f>RawCounts100All!AN133/(PropCntd100!AM133*AM$5*AM$6)*1000</f>
        <v>0</v>
      </c>
      <c r="AN133" s="284">
        <f>RawCounts100All!AO133/(PropCntd100!AN133*AN$5*AN$6)*1000</f>
        <v>0</v>
      </c>
      <c r="AO133" s="284">
        <f>RawCounts100All!AP133/(PropCntd100!AO133*AO$5*AO$6)*1000</f>
        <v>0</v>
      </c>
      <c r="AP133" s="284">
        <f>RawCounts100All!AQ133/(PropCntd100!AP133*AP$5*AP$6)*1000</f>
        <v>0</v>
      </c>
      <c r="AQ133" s="284">
        <f>RawCounts100All!AR133/(PropCntd100!AQ133*AQ$5*AQ$6)*1000</f>
        <v>0</v>
      </c>
      <c r="AR133" s="284">
        <f>RawCounts100All!AS133/(PropCntd100!AR133*AR$5*AR$6)*1000</f>
        <v>0</v>
      </c>
      <c r="AS133" s="284">
        <f>RawCounts100All!AT133/(PropCntd100!AS133*AS$5*AS$6)*1000</f>
        <v>0</v>
      </c>
      <c r="AT133" s="284">
        <f>RawCounts100All!AU133/(PropCntd100!AT133*AT$5*AT$6)*1000</f>
        <v>0</v>
      </c>
      <c r="AU133" s="284">
        <f>RawCounts100All!AV133/(PropCntd100!AU133*AU$5*AU$6)*1000</f>
        <v>0</v>
      </c>
      <c r="AV133" s="284">
        <f>RawCounts100All!AW133/(PropCntd100!AV133*AV$5*AV$6)*1000</f>
        <v>0</v>
      </c>
      <c r="AW133" s="284">
        <f>RawCounts100All!AX133/(PropCntd100!AW133*AW$5*AW$6)*1000</f>
        <v>0</v>
      </c>
      <c r="AX133" s="284">
        <f>RawCounts100All!AY133/(PropCntd100!AX133*AX$5*AX$6)*1000</f>
        <v>0</v>
      </c>
      <c r="AY133" s="284">
        <f>RawCounts100All!AZ133/(PropCntd100!AY133*AY$5*AY$6)*1000</f>
        <v>0</v>
      </c>
      <c r="AZ133" s="284">
        <f>RawCounts100All!BA133/(PropCntd100!AZ133*AZ$5*AZ$6)*1000</f>
        <v>0</v>
      </c>
      <c r="BA133" s="284">
        <f>RawCounts100All!BB133/(PropCntd100!BA133*BA$5*BA$6)*1000</f>
        <v>0</v>
      </c>
      <c r="BB133" s="284">
        <f>RawCounts100All!BC133/(PropCntd100!BB133*BB$5*BB$6)*1000</f>
        <v>0</v>
      </c>
      <c r="BC133" s="284">
        <f>RawCounts100All!BD133/(PropCntd100!BC133*BC$5*BC$6)*1000</f>
        <v>0</v>
      </c>
      <c r="BD133" s="284">
        <f>RawCounts100All!BE133/(PropCntd100!BD133*BD$5*BD$6)*1000</f>
        <v>0</v>
      </c>
      <c r="BE133" s="284">
        <f>RawCounts100All!BF133/(PropCntd100!BE133*BE$5*BE$6)*1000</f>
        <v>0</v>
      </c>
      <c r="BF133" s="284">
        <f>RawCounts100All!BG133/(PropCntd100!BF133*BF$5*BF$6)*1000</f>
        <v>0</v>
      </c>
      <c r="BG133" s="284">
        <f>RawCounts100All!BH133/(PropCntd100!BG133*BG$5*BG$6)*1000</f>
        <v>0</v>
      </c>
      <c r="BH133" s="284">
        <f>RawCounts100All!BI133/(PropCntd100!BH133*BH$5*BH$6)*1000</f>
        <v>0</v>
      </c>
      <c r="BI133" s="284">
        <f>RawCounts100All!BJ133/(PropCntd100!BI133*BI$5*BI$6)*1000</f>
        <v>0</v>
      </c>
      <c r="BJ133" s="284">
        <f>RawCounts100All!BK133/(PropCntd100!BJ133*BJ$5*BJ$6)*1000</f>
        <v>0</v>
      </c>
      <c r="BK133" s="284">
        <f>RawCounts100All!BL133/(PropCntd100!BK133*BK$5*BK$6)*1000</f>
        <v>0</v>
      </c>
      <c r="BL133" s="284">
        <f>RawCounts100All!BM133/(PropCntd100!BL133*BL$5*BL$6)*1000</f>
        <v>0</v>
      </c>
      <c r="BM133" s="284">
        <f>RawCounts100All!BN133/(PropCntd100!BM133*BM$5*BM$6)*1000</f>
        <v>0</v>
      </c>
      <c r="BN133" s="284">
        <f>RawCounts100All!BO133/(PropCntd100!BN133*BN$5*BN$6)*1000</f>
        <v>0</v>
      </c>
      <c r="BO133" s="284">
        <f>RawCounts100All!BP133/(PropCntd100!BO133*BO$5*BO$6)*1000</f>
        <v>0</v>
      </c>
      <c r="BP133" s="284">
        <f>RawCounts100All!BQ133/(PropCntd100!BP133*BP$5*BP$6)*1000</f>
        <v>578.5310734463277</v>
      </c>
      <c r="BQ133" s="284">
        <f>RawCounts100All!BR133/(PropCntd100!BQ133*BQ$5*BQ$6)*1000</f>
        <v>0</v>
      </c>
      <c r="BR133" s="284">
        <f>RawCounts100All!BS133/(PropCntd100!BR133*BR$5*BR$6)*1000</f>
        <v>0</v>
      </c>
      <c r="BS133" s="284">
        <f>RawCounts100All!BT133/(PropCntd100!BS133*BS$5*BS$6)*1000</f>
        <v>7342.1052631578959</v>
      </c>
      <c r="BT133" s="129"/>
    </row>
    <row r="134" spans="1:72" ht="14" x14ac:dyDescent="0.15">
      <c r="A134" s="117" t="s">
        <v>339</v>
      </c>
      <c r="B134" s="156" t="s">
        <v>521</v>
      </c>
      <c r="C134" s="156" t="s">
        <v>240</v>
      </c>
      <c r="D134" s="156" t="s">
        <v>749</v>
      </c>
      <c r="E134" s="156" t="s">
        <v>134</v>
      </c>
      <c r="F134" s="156"/>
      <c r="G134" s="118">
        <v>0.05</v>
      </c>
      <c r="H134" s="119">
        <v>0.8</v>
      </c>
      <c r="I134" s="120">
        <f t="shared" si="6"/>
        <v>4</v>
      </c>
      <c r="J134" s="180">
        <f t="shared" si="6"/>
        <v>64</v>
      </c>
      <c r="K134" s="257">
        <v>0.05</v>
      </c>
      <c r="L134" s="284">
        <f>RawCounts100All!M134/(PropCntd100!L134*L$5*L$6)*1000</f>
        <v>0</v>
      </c>
      <c r="M134" s="284">
        <f>RawCounts100All!N134/(PropCntd100!M134*M$5*M$6)*1000</f>
        <v>0</v>
      </c>
      <c r="N134" s="284">
        <f>RawCounts100All!O134/(PropCntd100!N134*N$5*N$6)*1000</f>
        <v>0</v>
      </c>
      <c r="O134" s="284">
        <f>RawCounts100All!P134/(PropCntd100!O134*O$5*O$6)*1000</f>
        <v>0</v>
      </c>
      <c r="P134" s="284">
        <f>RawCounts100All!Q134/(PropCntd100!P134*P$5*P$6)*1000</f>
        <v>0</v>
      </c>
      <c r="Q134" s="284">
        <f>RawCounts100All!R134/(PropCntd100!Q134*Q$5*Q$6)*1000</f>
        <v>0</v>
      </c>
      <c r="R134" s="284">
        <f>RawCounts100All!S134/(PropCntd100!R134*R$5*R$6)*1000</f>
        <v>0</v>
      </c>
      <c r="S134" s="284">
        <f>RawCounts100All!T134/(PropCntd100!S134*S$5*S$6)*1000</f>
        <v>0</v>
      </c>
      <c r="T134" s="284">
        <f>RawCounts100All!U134/(PropCntd100!T134*T$5*T$6)*1000</f>
        <v>0</v>
      </c>
      <c r="U134" s="284">
        <f>RawCounts100All!V134/(PropCntd100!U134*U$5*U$6)*1000</f>
        <v>0</v>
      </c>
      <c r="V134" s="284">
        <f>RawCounts100All!W134/(PropCntd100!V134*V$5*V$6)*1000</f>
        <v>0</v>
      </c>
      <c r="W134" s="284">
        <f>RawCounts100All!X134/(PropCntd100!W134*W$5*W$6)*1000</f>
        <v>0</v>
      </c>
      <c r="X134" s="284">
        <f>RawCounts100All!Y134/(PropCntd100!X134*X$5*X$6)*1000</f>
        <v>0</v>
      </c>
      <c r="Y134" s="284">
        <f>RawCounts100All!Z134/(PropCntd100!Y134*Y$5*Y$6)*1000</f>
        <v>0</v>
      </c>
      <c r="Z134" s="284">
        <f>RawCounts100All!AA134/(PropCntd100!Z134*Z$5*Z$6)*1000</f>
        <v>0</v>
      </c>
      <c r="AA134" s="284">
        <f>RawCounts100All!AB134/(PropCntd100!AA134*AA$5*AA$6)*1000</f>
        <v>0</v>
      </c>
      <c r="AB134" s="284">
        <f>RawCounts100All!AC134/(PropCntd100!AB134*AB$5*AB$6)*1000</f>
        <v>0</v>
      </c>
      <c r="AC134" s="284">
        <f>RawCounts100All!AD134/(PropCntd100!AC134*AC$5*AC$6)*1000</f>
        <v>0</v>
      </c>
      <c r="AD134" s="284">
        <f>RawCounts100All!AE134/(PropCntd100!AD134*AD$5*AD$6)*1000</f>
        <v>0</v>
      </c>
      <c r="AE134" s="284">
        <f>RawCounts100All!AF134/(PropCntd100!AE134*AE$5*AE$6)*1000</f>
        <v>0</v>
      </c>
      <c r="AF134" s="284">
        <f>RawCounts100All!AG134/(PropCntd100!AF134*AF$5*AF$6)*1000</f>
        <v>0</v>
      </c>
      <c r="AG134" s="284">
        <f>RawCounts100All!AH134/(PropCntd100!AG134*AG$5*AG$6)*1000</f>
        <v>0</v>
      </c>
      <c r="AH134" s="284">
        <f>RawCounts100All!AI134/(PropCntd100!AH134*AH$5*AH$6)*1000</f>
        <v>0</v>
      </c>
      <c r="AI134" s="284">
        <f>RawCounts100All!AJ134/(PropCntd100!AI134*AI$5*AI$6)*1000</f>
        <v>0</v>
      </c>
      <c r="AJ134" s="284">
        <f>RawCounts100All!AK134/(PropCntd100!AJ134*AJ$5*AJ$6)*1000</f>
        <v>0</v>
      </c>
      <c r="AK134" s="284">
        <f>RawCounts100All!AL134/(PropCntd100!AK134*AK$5*AK$6)*1000</f>
        <v>0</v>
      </c>
      <c r="AL134" s="284">
        <f>RawCounts100All!AM134/(PropCntd100!AL134*AL$5*AL$6)*1000</f>
        <v>0</v>
      </c>
      <c r="AM134" s="284">
        <f>RawCounts100All!AN134/(PropCntd100!AM134*AM$5*AM$6)*1000</f>
        <v>0</v>
      </c>
      <c r="AN134" s="284">
        <f>RawCounts100All!AO134/(PropCntd100!AN134*AN$5*AN$6)*1000</f>
        <v>0</v>
      </c>
      <c r="AO134" s="284">
        <f>RawCounts100All!AP134/(PropCntd100!AO134*AO$5*AO$6)*1000</f>
        <v>0</v>
      </c>
      <c r="AP134" s="284">
        <f>RawCounts100All!AQ134/(PropCntd100!AP134*AP$5*AP$6)*1000</f>
        <v>0</v>
      </c>
      <c r="AQ134" s="284">
        <f>RawCounts100All!AR134/(PropCntd100!AQ134*AQ$5*AQ$6)*1000</f>
        <v>46.099290780141843</v>
      </c>
      <c r="AR134" s="284">
        <f>RawCounts100All!AS134/(PropCntd100!AR134*AR$5*AR$6)*1000</f>
        <v>42.467948717948715</v>
      </c>
      <c r="AS134" s="284">
        <f>RawCounts100All!AT134/(PropCntd100!AS134*AS$5*AS$6)*1000</f>
        <v>44.166666666666657</v>
      </c>
      <c r="AT134" s="284">
        <f>RawCounts100All!AU134/(PropCntd100!AT134*AT$5*AT$6)*1000</f>
        <v>0</v>
      </c>
      <c r="AU134" s="284">
        <f>RawCounts100All!AV134/(PropCntd100!AU134*AU$5*AU$6)*1000</f>
        <v>0</v>
      </c>
      <c r="AV134" s="284">
        <f>RawCounts100All!AW134/(PropCntd100!AV134*AV$5*AV$6)*1000</f>
        <v>0</v>
      </c>
      <c r="AW134" s="284">
        <f>RawCounts100All!AX134/(PropCntd100!AW134*AW$5*AW$6)*1000</f>
        <v>0</v>
      </c>
      <c r="AX134" s="284">
        <f>RawCounts100All!AY134/(PropCntd100!AX134*AX$5*AX$6)*1000</f>
        <v>0</v>
      </c>
      <c r="AY134" s="284">
        <f>RawCounts100All!AZ134/(PropCntd100!AY134*AY$5*AY$6)*1000</f>
        <v>0</v>
      </c>
      <c r="AZ134" s="284">
        <f>RawCounts100All!BA134/(PropCntd100!AZ134*AZ$5*AZ$6)*1000</f>
        <v>0</v>
      </c>
      <c r="BA134" s="284">
        <f>RawCounts100All!BB134/(PropCntd100!BA134*BA$5*BA$6)*1000</f>
        <v>0</v>
      </c>
      <c r="BB134" s="284">
        <f>RawCounts100All!BC134/(PropCntd100!BB134*BB$5*BB$6)*1000</f>
        <v>0</v>
      </c>
      <c r="BC134" s="284">
        <f>RawCounts100All!BD134/(PropCntd100!BC134*BC$5*BC$6)*1000</f>
        <v>0</v>
      </c>
      <c r="BD134" s="284">
        <f>RawCounts100All!BE134/(PropCntd100!BD134*BD$5*BD$6)*1000</f>
        <v>0</v>
      </c>
      <c r="BE134" s="284">
        <f>RawCounts100All!BF134/(PropCntd100!BE134*BE$5*BE$6)*1000</f>
        <v>0</v>
      </c>
      <c r="BF134" s="284">
        <f>RawCounts100All!BG134/(PropCntd100!BF134*BF$5*BF$6)*1000</f>
        <v>0</v>
      </c>
      <c r="BG134" s="284">
        <f>RawCounts100All!BH134/(PropCntd100!BG134*BG$5*BG$6)*1000</f>
        <v>0</v>
      </c>
      <c r="BH134" s="284">
        <f>RawCounts100All!BI134/(PropCntd100!BH134*BH$5*BH$6)*1000</f>
        <v>0</v>
      </c>
      <c r="BI134" s="284">
        <f>RawCounts100All!BJ134/(PropCntd100!BI134*BI$5*BI$6)*1000</f>
        <v>0</v>
      </c>
      <c r="BJ134" s="284">
        <f>RawCounts100All!BK134/(PropCntd100!BJ134*BJ$5*BJ$6)*1000</f>
        <v>0</v>
      </c>
      <c r="BK134" s="284">
        <f>RawCounts100All!BL134/(PropCntd100!BK134*BK$5*BK$6)*1000</f>
        <v>0</v>
      </c>
      <c r="BL134" s="284">
        <f>RawCounts100All!BM134/(PropCntd100!BL134*BL$5*BL$6)*1000</f>
        <v>0</v>
      </c>
      <c r="BM134" s="284">
        <f>RawCounts100All!BN134/(PropCntd100!BM134*BM$5*BM$6)*1000</f>
        <v>0</v>
      </c>
      <c r="BN134" s="284">
        <f>RawCounts100All!BO134/(PropCntd100!BN134*BN$5*BN$6)*1000</f>
        <v>136.36363636363637</v>
      </c>
      <c r="BO134" s="284">
        <f>RawCounts100All!BP134/(PropCntd100!BO134*BO$5*BO$6)*1000</f>
        <v>0</v>
      </c>
      <c r="BP134" s="284">
        <f>RawCounts100All!BQ134/(PropCntd100!BP134*BP$5*BP$6)*1000</f>
        <v>0</v>
      </c>
      <c r="BQ134" s="284">
        <f>RawCounts100All!BR134/(PropCntd100!BQ134*BQ$5*BQ$6)*1000</f>
        <v>0</v>
      </c>
      <c r="BR134" s="284">
        <f>RawCounts100All!BS134/(PropCntd100!BR134*BR$5*BR$6)*1000</f>
        <v>7109.2934215106161</v>
      </c>
      <c r="BS134" s="284">
        <f>RawCounts100All!BT134/(PropCntd100!BS134*BS$5*BS$6)*1000</f>
        <v>1359.6491228070176</v>
      </c>
      <c r="BT134" s="129"/>
    </row>
    <row r="135" spans="1:72" ht="14" x14ac:dyDescent="0.15">
      <c r="A135" s="117" t="s">
        <v>340</v>
      </c>
      <c r="B135" s="156" t="s">
        <v>521</v>
      </c>
      <c r="C135" s="156" t="s">
        <v>240</v>
      </c>
      <c r="D135" s="156" t="s">
        <v>750</v>
      </c>
      <c r="E135" s="156" t="s">
        <v>134</v>
      </c>
      <c r="F135" s="156"/>
      <c r="G135" s="118">
        <v>0.05</v>
      </c>
      <c r="H135" s="119">
        <v>1.2</v>
      </c>
      <c r="I135" s="120">
        <f t="shared" si="6"/>
        <v>4</v>
      </c>
      <c r="J135" s="180">
        <f t="shared" si="6"/>
        <v>96</v>
      </c>
      <c r="K135" s="257">
        <v>0.05</v>
      </c>
      <c r="L135" s="284">
        <f>RawCounts100All!M135/(PropCntd100!L135*L$5*L$6)*1000</f>
        <v>0</v>
      </c>
      <c r="M135" s="284">
        <f>RawCounts100All!N135/(PropCntd100!M135*M$5*M$6)*1000</f>
        <v>0</v>
      </c>
      <c r="N135" s="284">
        <f>RawCounts100All!O135/(PropCntd100!N135*N$5*N$6)*1000</f>
        <v>0</v>
      </c>
      <c r="O135" s="284">
        <f>RawCounts100All!P135/(PropCntd100!O135*O$5*O$6)*1000</f>
        <v>0</v>
      </c>
      <c r="P135" s="284">
        <f>RawCounts100All!Q135/(PropCntd100!P135*P$5*P$6)*1000</f>
        <v>0</v>
      </c>
      <c r="Q135" s="284">
        <f>RawCounts100All!R135/(PropCntd100!Q135*Q$5*Q$6)*1000</f>
        <v>0</v>
      </c>
      <c r="R135" s="284">
        <f>RawCounts100All!S135/(PropCntd100!R135*R$5*R$6)*1000</f>
        <v>0</v>
      </c>
      <c r="S135" s="284">
        <f>RawCounts100All!T135/(PropCntd100!S135*S$5*S$6)*1000</f>
        <v>0</v>
      </c>
      <c r="T135" s="284">
        <f>RawCounts100All!U135/(PropCntd100!T135*T$5*T$6)*1000</f>
        <v>0</v>
      </c>
      <c r="U135" s="284">
        <f>RawCounts100All!V135/(PropCntd100!U135*U$5*U$6)*1000</f>
        <v>0</v>
      </c>
      <c r="V135" s="284">
        <f>RawCounts100All!W135/(PropCntd100!V135*V$5*V$6)*1000</f>
        <v>0</v>
      </c>
      <c r="W135" s="284">
        <f>RawCounts100All!X135/(PropCntd100!W135*W$5*W$6)*1000</f>
        <v>0</v>
      </c>
      <c r="X135" s="284">
        <f>RawCounts100All!Y135/(PropCntd100!X135*X$5*X$6)*1000</f>
        <v>0</v>
      </c>
      <c r="Y135" s="284">
        <f>RawCounts100All!Z135/(PropCntd100!Y135*Y$5*Y$6)*1000</f>
        <v>0</v>
      </c>
      <c r="Z135" s="284">
        <f>RawCounts100All!AA135/(PropCntd100!Z135*Z$5*Z$6)*1000</f>
        <v>0</v>
      </c>
      <c r="AA135" s="284">
        <f>RawCounts100All!AB135/(PropCntd100!AA135*AA$5*AA$6)*1000</f>
        <v>0</v>
      </c>
      <c r="AB135" s="284">
        <f>RawCounts100All!AC135/(PropCntd100!AB135*AB$5*AB$6)*1000</f>
        <v>0</v>
      </c>
      <c r="AC135" s="284">
        <f>RawCounts100All!AD135/(PropCntd100!AC135*AC$5*AC$6)*1000</f>
        <v>0</v>
      </c>
      <c r="AD135" s="284">
        <f>RawCounts100All!AE135/(PropCntd100!AD135*AD$5*AD$6)*1000</f>
        <v>0</v>
      </c>
      <c r="AE135" s="284">
        <f>RawCounts100All!AF135/(PropCntd100!AE135*AE$5*AE$6)*1000</f>
        <v>0</v>
      </c>
      <c r="AF135" s="284">
        <f>RawCounts100All!AG135/(PropCntd100!AF135*AF$5*AF$6)*1000</f>
        <v>61.568061568061573</v>
      </c>
      <c r="AG135" s="284">
        <f>RawCounts100All!AH135/(PropCntd100!AG135*AG$5*AG$6)*1000</f>
        <v>0</v>
      </c>
      <c r="AH135" s="284">
        <f>RawCounts100All!AI135/(PropCntd100!AH135*AH$5*AH$6)*1000</f>
        <v>45.197740112994353</v>
      </c>
      <c r="AI135" s="284">
        <f>RawCounts100All!AJ135/(PropCntd100!AI135*AI$5*AI$6)*1000</f>
        <v>0</v>
      </c>
      <c r="AJ135" s="284">
        <f>RawCounts100All!AK135/(PropCntd100!AJ135*AJ$5*AJ$6)*1000</f>
        <v>0</v>
      </c>
      <c r="AK135" s="284">
        <f>RawCounts100All!AL135/(PropCntd100!AK135*AK$5*AK$6)*1000</f>
        <v>0</v>
      </c>
      <c r="AL135" s="284">
        <f>RawCounts100All!AM135/(PropCntd100!AL135*AL$5*AL$6)*1000</f>
        <v>0</v>
      </c>
      <c r="AM135" s="284">
        <f>RawCounts100All!AN135/(PropCntd100!AM135*AM$5*AM$6)*1000</f>
        <v>0</v>
      </c>
      <c r="AN135" s="284">
        <f>RawCounts100All!AO135/(PropCntd100!AN135*AN$5*AN$6)*1000</f>
        <v>0</v>
      </c>
      <c r="AO135" s="284">
        <f>RawCounts100All!AP135/(PropCntd100!AO135*AO$5*AO$6)*1000</f>
        <v>0</v>
      </c>
      <c r="AP135" s="284">
        <f>RawCounts100All!AQ135/(PropCntd100!AP135*AP$5*AP$6)*1000</f>
        <v>456.71718469047011</v>
      </c>
      <c r="AQ135" s="284">
        <f>RawCounts100All!AR135/(PropCntd100!AQ135*AQ$5*AQ$6)*1000</f>
        <v>0</v>
      </c>
      <c r="AR135" s="284">
        <f>RawCounts100All!AS135/(PropCntd100!AR135*AR$5*AR$6)*1000</f>
        <v>0</v>
      </c>
      <c r="AS135" s="284">
        <f>RawCounts100All!AT135/(PropCntd100!AS135*AS$5*AS$6)*1000</f>
        <v>0</v>
      </c>
      <c r="AT135" s="284">
        <f>RawCounts100All!AU135/(PropCntd100!AT135*AT$5*AT$6)*1000</f>
        <v>0</v>
      </c>
      <c r="AU135" s="284">
        <f>RawCounts100All!AV135/(PropCntd100!AU135*AU$5*AU$6)*1000</f>
        <v>0</v>
      </c>
      <c r="AV135" s="284">
        <f>RawCounts100All!AW135/(PropCntd100!AV135*AV$5*AV$6)*1000</f>
        <v>0</v>
      </c>
      <c r="AW135" s="284">
        <f>RawCounts100All!AX135/(PropCntd100!AW135*AW$5*AW$6)*1000</f>
        <v>0</v>
      </c>
      <c r="AX135" s="284">
        <f>RawCounts100All!AY135/(PropCntd100!AX135*AX$5*AX$6)*1000</f>
        <v>0</v>
      </c>
      <c r="AY135" s="284">
        <f>RawCounts100All!AZ135/(PropCntd100!AY135*AY$5*AY$6)*1000</f>
        <v>0</v>
      </c>
      <c r="AZ135" s="284">
        <f>RawCounts100All!BA135/(PropCntd100!AZ135*AZ$5*AZ$6)*1000</f>
        <v>0</v>
      </c>
      <c r="BA135" s="284">
        <f>RawCounts100All!BB135/(PropCntd100!BA135*BA$5*BA$6)*1000</f>
        <v>0</v>
      </c>
      <c r="BB135" s="284">
        <f>RawCounts100All!BC135/(PropCntd100!BB135*BB$5*BB$6)*1000</f>
        <v>0</v>
      </c>
      <c r="BC135" s="284">
        <f>RawCounts100All!BD135/(PropCntd100!BC135*BC$5*BC$6)*1000</f>
        <v>0</v>
      </c>
      <c r="BD135" s="284">
        <f>RawCounts100All!BE135/(PropCntd100!BD135*BD$5*BD$6)*1000</f>
        <v>0</v>
      </c>
      <c r="BE135" s="284">
        <f>RawCounts100All!BF135/(PropCntd100!BE135*BE$5*BE$6)*1000</f>
        <v>0</v>
      </c>
      <c r="BF135" s="284">
        <f>RawCounts100All!BG135/(PropCntd100!BF135*BF$5*BF$6)*1000</f>
        <v>0</v>
      </c>
      <c r="BG135" s="284">
        <f>RawCounts100All!BH135/(PropCntd100!BG135*BG$5*BG$6)*1000</f>
        <v>0</v>
      </c>
      <c r="BH135" s="284">
        <f>RawCounts100All!BI135/(PropCntd100!BH135*BH$5*BH$6)*1000</f>
        <v>0</v>
      </c>
      <c r="BI135" s="284">
        <f>RawCounts100All!BJ135/(PropCntd100!BI135*BI$5*BI$6)*1000</f>
        <v>0</v>
      </c>
      <c r="BJ135" s="284">
        <f>RawCounts100All!BK135/(PropCntd100!BJ135*BJ$5*BJ$6)*1000</f>
        <v>0</v>
      </c>
      <c r="BK135" s="284">
        <f>RawCounts100All!BL135/(PropCntd100!BK135*BK$5*BK$6)*1000</f>
        <v>0</v>
      </c>
      <c r="BL135" s="284">
        <f>RawCounts100All!BM135/(PropCntd100!BL135*BL$5*BL$6)*1000</f>
        <v>0</v>
      </c>
      <c r="BM135" s="284">
        <f>RawCounts100All!BN135/(PropCntd100!BM135*BM$5*BM$6)*1000</f>
        <v>0</v>
      </c>
      <c r="BN135" s="284">
        <f>RawCounts100All!BO135/(PropCntd100!BN135*BN$5*BN$6)*1000</f>
        <v>0</v>
      </c>
      <c r="BO135" s="284">
        <f>RawCounts100All!BP135/(PropCntd100!BO135*BO$5*BO$6)*1000</f>
        <v>0</v>
      </c>
      <c r="BP135" s="284">
        <f>RawCounts100All!BQ135/(PropCntd100!BP135*BP$5*BP$6)*1000</f>
        <v>0</v>
      </c>
      <c r="BQ135" s="284">
        <f>RawCounts100All!BR135/(PropCntd100!BQ135*BQ$5*BQ$6)*1000</f>
        <v>1532.075471698113</v>
      </c>
      <c r="BR135" s="284">
        <f>RawCounts100All!BS135/(PropCntd100!BR135*BR$5*BR$6)*1000</f>
        <v>0</v>
      </c>
      <c r="BS135" s="284">
        <f>RawCounts100All!BT135/(PropCntd100!BS135*BS$5*BS$6)*1000</f>
        <v>0</v>
      </c>
      <c r="BT135" s="129"/>
    </row>
    <row r="136" spans="1:72" ht="14" x14ac:dyDescent="0.15">
      <c r="A136" s="117" t="s">
        <v>341</v>
      </c>
      <c r="B136" s="156" t="s">
        <v>521</v>
      </c>
      <c r="C136" s="156" t="s">
        <v>240</v>
      </c>
      <c r="D136" s="156" t="s">
        <v>751</v>
      </c>
      <c r="E136" s="156" t="s">
        <v>134</v>
      </c>
      <c r="F136" s="156"/>
      <c r="G136" s="118">
        <v>0.05</v>
      </c>
      <c r="H136" s="119">
        <v>1.5</v>
      </c>
      <c r="I136" s="120">
        <f t="shared" si="6"/>
        <v>4</v>
      </c>
      <c r="J136" s="180">
        <f t="shared" si="6"/>
        <v>120</v>
      </c>
      <c r="K136" s="257">
        <v>0.05</v>
      </c>
      <c r="L136" s="284">
        <f>RawCounts100All!M136/(PropCntd100!L136*L$5*L$6)*1000</f>
        <v>0</v>
      </c>
      <c r="M136" s="284">
        <f>RawCounts100All!N136/(PropCntd100!M136*M$5*M$6)*1000</f>
        <v>0</v>
      </c>
      <c r="N136" s="284">
        <f>RawCounts100All!O136/(PropCntd100!N136*N$5*N$6)*1000</f>
        <v>0</v>
      </c>
      <c r="O136" s="284">
        <f>RawCounts100All!P136/(PropCntd100!O136*O$5*O$6)*1000</f>
        <v>0</v>
      </c>
      <c r="P136" s="284">
        <f>RawCounts100All!Q136/(PropCntd100!P136*P$5*P$6)*1000</f>
        <v>0</v>
      </c>
      <c r="Q136" s="284">
        <f>RawCounts100All!R136/(PropCntd100!Q136*Q$5*Q$6)*1000</f>
        <v>0</v>
      </c>
      <c r="R136" s="284">
        <f>RawCounts100All!S136/(PropCntd100!R136*R$5*R$6)*1000</f>
        <v>0</v>
      </c>
      <c r="S136" s="284">
        <f>RawCounts100All!T136/(PropCntd100!S136*S$5*S$6)*1000</f>
        <v>0</v>
      </c>
      <c r="T136" s="284">
        <f>RawCounts100All!U136/(PropCntd100!T136*T$5*T$6)*1000</f>
        <v>0</v>
      </c>
      <c r="U136" s="284">
        <f>RawCounts100All!V136/(PropCntd100!U136*U$5*U$6)*1000</f>
        <v>0</v>
      </c>
      <c r="V136" s="284">
        <f>RawCounts100All!W136/(PropCntd100!V136*V$5*V$6)*1000</f>
        <v>0</v>
      </c>
      <c r="W136" s="284">
        <f>RawCounts100All!X136/(PropCntd100!W136*W$5*W$6)*1000</f>
        <v>0</v>
      </c>
      <c r="X136" s="284">
        <f>RawCounts100All!Y136/(PropCntd100!X136*X$5*X$6)*1000</f>
        <v>0</v>
      </c>
      <c r="Y136" s="284">
        <f>RawCounts100All!Z136/(PropCntd100!Y136*Y$5*Y$6)*1000</f>
        <v>0</v>
      </c>
      <c r="Z136" s="284">
        <f>RawCounts100All!AA136/(PropCntd100!Z136*Z$5*Z$6)*1000</f>
        <v>0</v>
      </c>
      <c r="AA136" s="284">
        <f>RawCounts100All!AB136/(PropCntd100!AA136*AA$5*AA$6)*1000</f>
        <v>0</v>
      </c>
      <c r="AB136" s="284">
        <f>RawCounts100All!AC136/(PropCntd100!AB136*AB$5*AB$6)*1000</f>
        <v>0</v>
      </c>
      <c r="AC136" s="284">
        <f>RawCounts100All!AD136/(PropCntd100!AC136*AC$5*AC$6)*1000</f>
        <v>0</v>
      </c>
      <c r="AD136" s="284">
        <f>RawCounts100All!AE136/(PropCntd100!AD136*AD$5*AD$6)*1000</f>
        <v>0</v>
      </c>
      <c r="AE136" s="284">
        <f>RawCounts100All!AF136/(PropCntd100!AE136*AE$5*AE$6)*1000</f>
        <v>0</v>
      </c>
      <c r="AF136" s="284">
        <f>RawCounts100All!AG136/(PropCntd100!AF136*AF$5*AF$6)*1000</f>
        <v>0</v>
      </c>
      <c r="AG136" s="284">
        <f>RawCounts100All!AH136/(PropCntd100!AG136*AG$5*AG$6)*1000</f>
        <v>0</v>
      </c>
      <c r="AH136" s="284">
        <f>RawCounts100All!AI136/(PropCntd100!AH136*AH$5*AH$6)*1000</f>
        <v>0</v>
      </c>
      <c r="AI136" s="284">
        <f>RawCounts100All!AJ136/(PropCntd100!AI136*AI$5*AI$6)*1000</f>
        <v>0</v>
      </c>
      <c r="AJ136" s="284">
        <f>RawCounts100All!AK136/(PropCntd100!AJ136*AJ$5*AJ$6)*1000</f>
        <v>0</v>
      </c>
      <c r="AK136" s="284">
        <f>RawCounts100All!AL136/(PropCntd100!AK136*AK$5*AK$6)*1000</f>
        <v>0</v>
      </c>
      <c r="AL136" s="284">
        <f>RawCounts100All!AM136/(PropCntd100!AL136*AL$5*AL$6)*1000</f>
        <v>0</v>
      </c>
      <c r="AM136" s="284">
        <f>RawCounts100All!AN136/(PropCntd100!AM136*AM$5*AM$6)*1000</f>
        <v>0</v>
      </c>
      <c r="AN136" s="284">
        <f>RawCounts100All!AO136/(PropCntd100!AN136*AN$5*AN$6)*1000</f>
        <v>0</v>
      </c>
      <c r="AO136" s="284">
        <f>RawCounts100All!AP136/(PropCntd100!AO136*AO$5*AO$6)*1000</f>
        <v>0</v>
      </c>
      <c r="AP136" s="284">
        <f>RawCounts100All!AQ136/(PropCntd100!AP136*AP$5*AP$6)*1000</f>
        <v>0</v>
      </c>
      <c r="AQ136" s="284">
        <f>RawCounts100All!AR136/(PropCntd100!AQ136*AQ$5*AQ$6)*1000</f>
        <v>0</v>
      </c>
      <c r="AR136" s="284">
        <f>RawCounts100All!AS136/(PropCntd100!AR136*AR$5*AR$6)*1000</f>
        <v>0</v>
      </c>
      <c r="AS136" s="284">
        <f>RawCounts100All!AT136/(PropCntd100!AS136*AS$5*AS$6)*1000</f>
        <v>0</v>
      </c>
      <c r="AT136" s="284">
        <f>RawCounts100All!AU136/(PropCntd100!AT136*AT$5*AT$6)*1000</f>
        <v>44.166666666666657</v>
      </c>
      <c r="AU136" s="284">
        <f>RawCounts100All!AV136/(PropCntd100!AU136*AU$5*AU$6)*1000</f>
        <v>0</v>
      </c>
      <c r="AV136" s="284">
        <f>RawCounts100All!AW136/(PropCntd100!AV136*AV$5*AV$6)*1000</f>
        <v>0</v>
      </c>
      <c r="AW136" s="284">
        <f>RawCounts100All!AX136/(PropCntd100!AW136*AW$5*AW$6)*1000</f>
        <v>0</v>
      </c>
      <c r="AX136" s="284">
        <f>RawCounts100All!AY136/(PropCntd100!AX136*AX$5*AX$6)*1000</f>
        <v>0</v>
      </c>
      <c r="AY136" s="284">
        <f>RawCounts100All!AZ136/(PropCntd100!AY136*AY$5*AY$6)*1000</f>
        <v>0</v>
      </c>
      <c r="AZ136" s="284">
        <f>RawCounts100All!BA136/(PropCntd100!AZ136*AZ$5*AZ$6)*1000</f>
        <v>0</v>
      </c>
      <c r="BA136" s="284">
        <f>RawCounts100All!BB136/(PropCntd100!BA136*BA$5*BA$6)*1000</f>
        <v>0</v>
      </c>
      <c r="BB136" s="284">
        <f>RawCounts100All!BC136/(PropCntd100!BB136*BB$5*BB$6)*1000</f>
        <v>0</v>
      </c>
      <c r="BC136" s="284">
        <f>RawCounts100All!BD136/(PropCntd100!BC136*BC$5*BC$6)*1000</f>
        <v>0</v>
      </c>
      <c r="BD136" s="284">
        <f>RawCounts100All!BE136/(PropCntd100!BD136*BD$5*BD$6)*1000</f>
        <v>0</v>
      </c>
      <c r="BE136" s="284">
        <f>RawCounts100All!BF136/(PropCntd100!BE136*BE$5*BE$6)*1000</f>
        <v>0</v>
      </c>
      <c r="BF136" s="284">
        <f>RawCounts100All!BG136/(PropCntd100!BF136*BF$5*BF$6)*1000</f>
        <v>0</v>
      </c>
      <c r="BG136" s="284">
        <f>RawCounts100All!BH136/(PropCntd100!BG136*BG$5*BG$6)*1000</f>
        <v>0</v>
      </c>
      <c r="BH136" s="284">
        <f>RawCounts100All!BI136/(PropCntd100!BH136*BH$5*BH$6)*1000</f>
        <v>0</v>
      </c>
      <c r="BI136" s="284">
        <f>RawCounts100All!BJ136/(PropCntd100!BI136*BI$5*BI$6)*1000</f>
        <v>0</v>
      </c>
      <c r="BJ136" s="284">
        <f>RawCounts100All!BK136/(PropCntd100!BJ136*BJ$5*BJ$6)*1000</f>
        <v>0</v>
      </c>
      <c r="BK136" s="284">
        <f>RawCounts100All!BL136/(PropCntd100!BK136*BK$5*BK$6)*1000</f>
        <v>0</v>
      </c>
      <c r="BL136" s="284">
        <f>RawCounts100All!BM136/(PropCntd100!BL136*BL$5*BL$6)*1000</f>
        <v>0</v>
      </c>
      <c r="BM136" s="284">
        <f>RawCounts100All!BN136/(PropCntd100!BM136*BM$5*BM$6)*1000</f>
        <v>0</v>
      </c>
      <c r="BN136" s="284">
        <f>RawCounts100All!BO136/(PropCntd100!BN136*BN$5*BN$6)*1000</f>
        <v>0</v>
      </c>
      <c r="BO136" s="284">
        <f>RawCounts100All!BP136/(PropCntd100!BO136*BO$5*BO$6)*1000</f>
        <v>0</v>
      </c>
      <c r="BP136" s="284">
        <f>RawCounts100All!BQ136/(PropCntd100!BP136*BP$5*BP$6)*1000</f>
        <v>0</v>
      </c>
      <c r="BQ136" s="284">
        <f>RawCounts100All!BR136/(PropCntd100!BQ136*BQ$5*BQ$6)*1000</f>
        <v>0</v>
      </c>
      <c r="BR136" s="284">
        <f>RawCounts100All!BS136/(PropCntd100!BR136*BR$5*BR$6)*1000</f>
        <v>0</v>
      </c>
      <c r="BS136" s="284">
        <f>RawCounts100All!BT136/(PropCntd100!BS136*BS$5*BS$6)*1000</f>
        <v>0</v>
      </c>
      <c r="BT136" s="129"/>
    </row>
    <row r="137" spans="1:72" ht="14" x14ac:dyDescent="0.15">
      <c r="A137" s="117" t="s">
        <v>342</v>
      </c>
      <c r="B137" s="156" t="s">
        <v>521</v>
      </c>
      <c r="C137" s="156" t="s">
        <v>240</v>
      </c>
      <c r="D137" s="156" t="s">
        <v>752</v>
      </c>
      <c r="E137" s="156" t="s">
        <v>134</v>
      </c>
      <c r="F137" s="156"/>
      <c r="G137" s="118">
        <v>0.05</v>
      </c>
      <c r="H137" s="119">
        <v>2</v>
      </c>
      <c r="I137" s="120">
        <f t="shared" si="6"/>
        <v>4</v>
      </c>
      <c r="J137" s="180">
        <f t="shared" si="6"/>
        <v>160</v>
      </c>
      <c r="K137" s="257">
        <v>0.05</v>
      </c>
      <c r="L137" s="284">
        <f>RawCounts100All!M137/(PropCntd100!L137*L$5*L$6)*1000</f>
        <v>0</v>
      </c>
      <c r="M137" s="284">
        <f>RawCounts100All!N137/(PropCntd100!M137*M$5*M$6)*1000</f>
        <v>0</v>
      </c>
      <c r="N137" s="284">
        <f>RawCounts100All!O137/(PropCntd100!N137*N$5*N$6)*1000</f>
        <v>0</v>
      </c>
      <c r="O137" s="284">
        <f>RawCounts100All!P137/(PropCntd100!O137*O$5*O$6)*1000</f>
        <v>0</v>
      </c>
      <c r="P137" s="284">
        <f>RawCounts100All!Q137/(PropCntd100!P137*P$5*P$6)*1000</f>
        <v>0</v>
      </c>
      <c r="Q137" s="284">
        <f>RawCounts100All!R137/(PropCntd100!Q137*Q$5*Q$6)*1000</f>
        <v>0</v>
      </c>
      <c r="R137" s="284">
        <f>RawCounts100All!S137/(PropCntd100!R137*R$5*R$6)*1000</f>
        <v>0</v>
      </c>
      <c r="S137" s="284">
        <f>RawCounts100All!T137/(PropCntd100!S137*S$5*S$6)*1000</f>
        <v>0</v>
      </c>
      <c r="T137" s="284">
        <f>RawCounts100All!U137/(PropCntd100!T137*T$5*T$6)*1000</f>
        <v>0</v>
      </c>
      <c r="U137" s="284">
        <f>RawCounts100All!V137/(PropCntd100!U137*U$5*U$6)*1000</f>
        <v>0</v>
      </c>
      <c r="V137" s="284">
        <f>RawCounts100All!W137/(PropCntd100!V137*V$5*V$6)*1000</f>
        <v>0</v>
      </c>
      <c r="W137" s="284">
        <f>RawCounts100All!X137/(PropCntd100!W137*W$5*W$6)*1000</f>
        <v>0</v>
      </c>
      <c r="X137" s="284">
        <f>RawCounts100All!Y137/(PropCntd100!X137*X$5*X$6)*1000</f>
        <v>0</v>
      </c>
      <c r="Y137" s="284">
        <f>RawCounts100All!Z137/(PropCntd100!Y137*Y$5*Y$6)*1000</f>
        <v>0</v>
      </c>
      <c r="Z137" s="284">
        <f>RawCounts100All!AA137/(PropCntd100!Z137*Z$5*Z$6)*1000</f>
        <v>0</v>
      </c>
      <c r="AA137" s="284">
        <f>RawCounts100All!AB137/(PropCntd100!AA137*AA$5*AA$6)*1000</f>
        <v>0</v>
      </c>
      <c r="AB137" s="284">
        <f>RawCounts100All!AC137/(PropCntd100!AB137*AB$5*AB$6)*1000</f>
        <v>0</v>
      </c>
      <c r="AC137" s="284">
        <f>RawCounts100All!AD137/(PropCntd100!AC137*AC$5*AC$6)*1000</f>
        <v>0</v>
      </c>
      <c r="AD137" s="284">
        <f>RawCounts100All!AE137/(PropCntd100!AD137*AD$5*AD$6)*1000</f>
        <v>0</v>
      </c>
      <c r="AE137" s="284">
        <f>RawCounts100All!AF137/(PropCntd100!AE137*AE$5*AE$6)*1000</f>
        <v>0</v>
      </c>
      <c r="AF137" s="284">
        <f>RawCounts100All!AG137/(PropCntd100!AF137*AF$5*AF$6)*1000</f>
        <v>0</v>
      </c>
      <c r="AG137" s="284">
        <f>RawCounts100All!AH137/(PropCntd100!AG137*AG$5*AG$6)*1000</f>
        <v>0</v>
      </c>
      <c r="AH137" s="284">
        <f>RawCounts100All!AI137/(PropCntd100!AH137*AH$5*AH$6)*1000</f>
        <v>0</v>
      </c>
      <c r="AI137" s="284">
        <f>RawCounts100All!AJ137/(PropCntd100!AI137*AI$5*AI$6)*1000</f>
        <v>0</v>
      </c>
      <c r="AJ137" s="284">
        <f>RawCounts100All!AK137/(PropCntd100!AJ137*AJ$5*AJ$6)*1000</f>
        <v>0</v>
      </c>
      <c r="AK137" s="284">
        <f>RawCounts100All!AL137/(PropCntd100!AK137*AK$5*AK$6)*1000</f>
        <v>0</v>
      </c>
      <c r="AL137" s="284">
        <f>RawCounts100All!AM137/(PropCntd100!AL137*AL$5*AL$6)*1000</f>
        <v>0</v>
      </c>
      <c r="AM137" s="284">
        <f>RawCounts100All!AN137/(PropCntd100!AM137*AM$5*AM$6)*1000</f>
        <v>0</v>
      </c>
      <c r="AN137" s="284">
        <f>RawCounts100All!AO137/(PropCntd100!AN137*AN$5*AN$6)*1000</f>
        <v>0</v>
      </c>
      <c r="AO137" s="284">
        <f>RawCounts100All!AP137/(PropCntd100!AO137*AO$5*AO$6)*1000</f>
        <v>0</v>
      </c>
      <c r="AP137" s="284">
        <f>RawCounts100All!AQ137/(PropCntd100!AP137*AP$5*AP$6)*1000</f>
        <v>0</v>
      </c>
      <c r="AQ137" s="284">
        <f>RawCounts100All!AR137/(PropCntd100!AQ137*AQ$5*AQ$6)*1000</f>
        <v>0</v>
      </c>
      <c r="AR137" s="284">
        <f>RawCounts100All!AS137/(PropCntd100!AR137*AR$5*AR$6)*1000</f>
        <v>0</v>
      </c>
      <c r="AS137" s="284">
        <f>RawCounts100All!AT137/(PropCntd100!AS137*AS$5*AS$6)*1000</f>
        <v>0</v>
      </c>
      <c r="AT137" s="284">
        <f>RawCounts100All!AU137/(PropCntd100!AT137*AT$5*AT$6)*1000</f>
        <v>0</v>
      </c>
      <c r="AU137" s="284">
        <f>RawCounts100All!AV137/(PropCntd100!AU137*AU$5*AU$6)*1000</f>
        <v>0</v>
      </c>
      <c r="AV137" s="284">
        <f>RawCounts100All!AW137/(PropCntd100!AV137*AV$5*AV$6)*1000</f>
        <v>0</v>
      </c>
      <c r="AW137" s="284">
        <f>RawCounts100All!AX137/(PropCntd100!AW137*AW$5*AW$6)*1000</f>
        <v>0</v>
      </c>
      <c r="AX137" s="284">
        <f>RawCounts100All!AY137/(PropCntd100!AX137*AX$5*AX$6)*1000</f>
        <v>0</v>
      </c>
      <c r="AY137" s="284">
        <f>RawCounts100All!AZ137/(PropCntd100!AY137*AY$5*AY$6)*1000</f>
        <v>0</v>
      </c>
      <c r="AZ137" s="284">
        <f>RawCounts100All!BA137/(PropCntd100!AZ137*AZ$5*AZ$6)*1000</f>
        <v>0</v>
      </c>
      <c r="BA137" s="284">
        <f>RawCounts100All!BB137/(PropCntd100!BA137*BA$5*BA$6)*1000</f>
        <v>0</v>
      </c>
      <c r="BB137" s="284">
        <f>RawCounts100All!BC137/(PropCntd100!BB137*BB$5*BB$6)*1000</f>
        <v>0</v>
      </c>
      <c r="BC137" s="284">
        <f>RawCounts100All!BD137/(PropCntd100!BC137*BC$5*BC$6)*1000</f>
        <v>0</v>
      </c>
      <c r="BD137" s="284">
        <f>RawCounts100All!BE137/(PropCntd100!BD137*BD$5*BD$6)*1000</f>
        <v>0</v>
      </c>
      <c r="BE137" s="284">
        <f>RawCounts100All!BF137/(PropCntd100!BE137*BE$5*BE$6)*1000</f>
        <v>0</v>
      </c>
      <c r="BF137" s="284">
        <f>RawCounts100All!BG137/(PropCntd100!BF137*BF$5*BF$6)*1000</f>
        <v>0</v>
      </c>
      <c r="BG137" s="284">
        <f>RawCounts100All!BH137/(PropCntd100!BG137*BG$5*BG$6)*1000</f>
        <v>0</v>
      </c>
      <c r="BH137" s="284">
        <f>RawCounts100All!BI137/(PropCntd100!BH137*BH$5*BH$6)*1000</f>
        <v>0</v>
      </c>
      <c r="BI137" s="284">
        <f>RawCounts100All!BJ137/(PropCntd100!BI137*BI$5*BI$6)*1000</f>
        <v>0</v>
      </c>
      <c r="BJ137" s="284">
        <f>RawCounts100All!BK137/(PropCntd100!BJ137*BJ$5*BJ$6)*1000</f>
        <v>0</v>
      </c>
      <c r="BK137" s="284">
        <f>RawCounts100All!BL137/(PropCntd100!BK137*BK$5*BK$6)*1000</f>
        <v>0</v>
      </c>
      <c r="BL137" s="284">
        <f>RawCounts100All!BM137/(PropCntd100!BL137*BL$5*BL$6)*1000</f>
        <v>0</v>
      </c>
      <c r="BM137" s="284">
        <f>RawCounts100All!BN137/(PropCntd100!BM137*BM$5*BM$6)*1000</f>
        <v>0</v>
      </c>
      <c r="BN137" s="284">
        <f>RawCounts100All!BO137/(PropCntd100!BN137*BN$5*BN$6)*1000</f>
        <v>136.36363636363637</v>
      </c>
      <c r="BO137" s="284">
        <f>RawCounts100All!BP137/(PropCntd100!BO137*BO$5*BO$6)*1000</f>
        <v>0</v>
      </c>
      <c r="BP137" s="284">
        <f>RawCounts100All!BQ137/(PropCntd100!BP137*BP$5*BP$6)*1000</f>
        <v>0</v>
      </c>
      <c r="BQ137" s="284">
        <f>RawCounts100All!BR137/(PropCntd100!BQ137*BQ$5*BQ$6)*1000</f>
        <v>3720.7547169811319</v>
      </c>
      <c r="BR137" s="284">
        <f>RawCounts100All!BS137/(PropCntd100!BR137*BR$5*BR$6)*1000</f>
        <v>413.33101287852412</v>
      </c>
      <c r="BS137" s="284">
        <f>RawCounts100All!BT137/(PropCntd100!BS137*BS$5*BS$6)*1000</f>
        <v>0</v>
      </c>
      <c r="BT137" s="129"/>
    </row>
    <row r="138" spans="1:72" ht="14" x14ac:dyDescent="0.15">
      <c r="A138" s="117" t="s">
        <v>343</v>
      </c>
      <c r="B138" s="156" t="s">
        <v>521</v>
      </c>
      <c r="C138" s="156" t="s">
        <v>240</v>
      </c>
      <c r="D138" s="156" t="s">
        <v>753</v>
      </c>
      <c r="E138" s="156" t="s">
        <v>134</v>
      </c>
      <c r="F138" s="156"/>
      <c r="G138" s="118">
        <v>0.05</v>
      </c>
      <c r="H138" s="119">
        <v>2.5</v>
      </c>
      <c r="I138" s="120">
        <f t="shared" si="6"/>
        <v>4</v>
      </c>
      <c r="J138" s="180">
        <f t="shared" si="6"/>
        <v>200</v>
      </c>
      <c r="K138" s="257">
        <v>0.05</v>
      </c>
      <c r="L138" s="284">
        <f>RawCounts100All!M138/(PropCntd100!L138*L$5*L$6)*1000</f>
        <v>0</v>
      </c>
      <c r="M138" s="284">
        <f>RawCounts100All!N138/(PropCntd100!M138*M$5*M$6)*1000</f>
        <v>0</v>
      </c>
      <c r="N138" s="284">
        <f>RawCounts100All!O138/(PropCntd100!N138*N$5*N$6)*1000</f>
        <v>0</v>
      </c>
      <c r="O138" s="284">
        <f>RawCounts100All!P138/(PropCntd100!O138*O$5*O$6)*1000</f>
        <v>0</v>
      </c>
      <c r="P138" s="284">
        <f>RawCounts100All!Q138/(PropCntd100!P138*P$5*P$6)*1000</f>
        <v>0</v>
      </c>
      <c r="Q138" s="284">
        <f>RawCounts100All!R138/(PropCntd100!Q138*Q$5*Q$6)*1000</f>
        <v>0</v>
      </c>
      <c r="R138" s="284">
        <f>RawCounts100All!S138/(PropCntd100!R138*R$5*R$6)*1000</f>
        <v>0</v>
      </c>
      <c r="S138" s="284">
        <f>RawCounts100All!T138/(PropCntd100!S138*S$5*S$6)*1000</f>
        <v>0</v>
      </c>
      <c r="T138" s="284">
        <f>RawCounts100All!U138/(PropCntd100!T138*T$5*T$6)*1000</f>
        <v>0</v>
      </c>
      <c r="U138" s="284">
        <f>RawCounts100All!V138/(PropCntd100!U138*U$5*U$6)*1000</f>
        <v>0</v>
      </c>
      <c r="V138" s="284">
        <f>RawCounts100All!W138/(PropCntd100!V138*V$5*V$6)*1000</f>
        <v>0</v>
      </c>
      <c r="W138" s="284">
        <f>RawCounts100All!X138/(PropCntd100!W138*W$5*W$6)*1000</f>
        <v>0</v>
      </c>
      <c r="X138" s="284">
        <f>RawCounts100All!Y138/(PropCntd100!X138*X$5*X$6)*1000</f>
        <v>0</v>
      </c>
      <c r="Y138" s="284">
        <f>RawCounts100All!Z138/(PropCntd100!Y138*Y$5*Y$6)*1000</f>
        <v>0</v>
      </c>
      <c r="Z138" s="284">
        <f>RawCounts100All!AA138/(PropCntd100!Z138*Z$5*Z$6)*1000</f>
        <v>0</v>
      </c>
      <c r="AA138" s="284">
        <f>RawCounts100All!AB138/(PropCntd100!AA138*AA$5*AA$6)*1000</f>
        <v>0</v>
      </c>
      <c r="AB138" s="284">
        <f>RawCounts100All!AC138/(PropCntd100!AB138*AB$5*AB$6)*1000</f>
        <v>0</v>
      </c>
      <c r="AC138" s="284">
        <f>RawCounts100All!AD138/(PropCntd100!AC138*AC$5*AC$6)*1000</f>
        <v>0</v>
      </c>
      <c r="AD138" s="284">
        <f>RawCounts100All!AE138/(PropCntd100!AD138*AD$5*AD$6)*1000</f>
        <v>0</v>
      </c>
      <c r="AE138" s="284">
        <f>RawCounts100All!AF138/(PropCntd100!AE138*AE$5*AE$6)*1000</f>
        <v>0</v>
      </c>
      <c r="AF138" s="284">
        <f>RawCounts100All!AG138/(PropCntd100!AF138*AF$5*AF$6)*1000</f>
        <v>0</v>
      </c>
      <c r="AG138" s="284">
        <f>RawCounts100All!AH138/(PropCntd100!AG138*AG$5*AG$6)*1000</f>
        <v>0</v>
      </c>
      <c r="AH138" s="284">
        <f>RawCounts100All!AI138/(PropCntd100!AH138*AH$5*AH$6)*1000</f>
        <v>0</v>
      </c>
      <c r="AI138" s="284">
        <f>RawCounts100All!AJ138/(PropCntd100!AI138*AI$5*AI$6)*1000</f>
        <v>0</v>
      </c>
      <c r="AJ138" s="284">
        <f>RawCounts100All!AK138/(PropCntd100!AJ138*AJ$5*AJ$6)*1000</f>
        <v>0</v>
      </c>
      <c r="AK138" s="284">
        <f>RawCounts100All!AL138/(PropCntd100!AK138*AK$5*AK$6)*1000</f>
        <v>0</v>
      </c>
      <c r="AL138" s="284">
        <f>RawCounts100All!AM138/(PropCntd100!AL138*AL$5*AL$6)*1000</f>
        <v>0</v>
      </c>
      <c r="AM138" s="284">
        <f>RawCounts100All!AN138/(PropCntd100!AM138*AM$5*AM$6)*1000</f>
        <v>0</v>
      </c>
      <c r="AN138" s="284">
        <f>RawCounts100All!AO138/(PropCntd100!AN138*AN$5*AN$6)*1000</f>
        <v>0</v>
      </c>
      <c r="AO138" s="284">
        <f>RawCounts100All!AP138/(PropCntd100!AO138*AO$5*AO$6)*1000</f>
        <v>0</v>
      </c>
      <c r="AP138" s="284">
        <f>RawCounts100All!AQ138/(PropCntd100!AP138*AP$5*AP$6)*1000</f>
        <v>65.245312098638578</v>
      </c>
      <c r="AQ138" s="284">
        <f>RawCounts100All!AR138/(PropCntd100!AQ138*AQ$5*AQ$6)*1000</f>
        <v>0</v>
      </c>
      <c r="AR138" s="284">
        <f>RawCounts100All!AS138/(PropCntd100!AR138*AR$5*AR$6)*1000</f>
        <v>0</v>
      </c>
      <c r="AS138" s="284">
        <f>RawCounts100All!AT138/(PropCntd100!AS138*AS$5*AS$6)*1000</f>
        <v>0</v>
      </c>
      <c r="AT138" s="284">
        <f>RawCounts100All!AU138/(PropCntd100!AT138*AT$5*AT$6)*1000</f>
        <v>0</v>
      </c>
      <c r="AU138" s="284">
        <f>RawCounts100All!AV138/(PropCntd100!AU138*AU$5*AU$6)*1000</f>
        <v>0</v>
      </c>
      <c r="AV138" s="284">
        <f>RawCounts100All!AW138/(PropCntd100!AV138*AV$5*AV$6)*1000</f>
        <v>0</v>
      </c>
      <c r="AW138" s="284">
        <f>RawCounts100All!AX138/(PropCntd100!AW138*AW$5*AW$6)*1000</f>
        <v>0</v>
      </c>
      <c r="AX138" s="284">
        <f>RawCounts100All!AY138/(PropCntd100!AX138*AX$5*AX$6)*1000</f>
        <v>0</v>
      </c>
      <c r="AY138" s="284">
        <f>RawCounts100All!AZ138/(PropCntd100!AY138*AY$5*AY$6)*1000</f>
        <v>0</v>
      </c>
      <c r="AZ138" s="284">
        <f>RawCounts100All!BA138/(PropCntd100!AZ138*AZ$5*AZ$6)*1000</f>
        <v>0</v>
      </c>
      <c r="BA138" s="284">
        <f>RawCounts100All!BB138/(PropCntd100!BA138*BA$5*BA$6)*1000</f>
        <v>0</v>
      </c>
      <c r="BB138" s="284">
        <f>RawCounts100All!BC138/(PropCntd100!BB138*BB$5*BB$6)*1000</f>
        <v>0</v>
      </c>
      <c r="BC138" s="284">
        <f>RawCounts100All!BD138/(PropCntd100!BC138*BC$5*BC$6)*1000</f>
        <v>0</v>
      </c>
      <c r="BD138" s="284">
        <f>RawCounts100All!BE138/(PropCntd100!BD138*BD$5*BD$6)*1000</f>
        <v>0</v>
      </c>
      <c r="BE138" s="284">
        <f>RawCounts100All!BF138/(PropCntd100!BE138*BE$5*BE$6)*1000</f>
        <v>0</v>
      </c>
      <c r="BF138" s="284">
        <f>RawCounts100All!BG138/(PropCntd100!BF138*BF$5*BF$6)*1000</f>
        <v>0</v>
      </c>
      <c r="BG138" s="284">
        <f>RawCounts100All!BH138/(PropCntd100!BG138*BG$5*BG$6)*1000</f>
        <v>0</v>
      </c>
      <c r="BH138" s="284">
        <f>RawCounts100All!BI138/(PropCntd100!BH138*BH$5*BH$6)*1000</f>
        <v>0</v>
      </c>
      <c r="BI138" s="284">
        <f>RawCounts100All!BJ138/(PropCntd100!BI138*BI$5*BI$6)*1000</f>
        <v>0</v>
      </c>
      <c r="BJ138" s="284">
        <f>RawCounts100All!BK138/(PropCntd100!BJ138*BJ$5*BJ$6)*1000</f>
        <v>0</v>
      </c>
      <c r="BK138" s="284">
        <f>RawCounts100All!BL138/(PropCntd100!BK138*BK$5*BK$6)*1000</f>
        <v>1532.075471698113</v>
      </c>
      <c r="BL138" s="284">
        <f>RawCounts100All!BM138/(PropCntd100!BL138*BL$5*BL$6)*1000</f>
        <v>0</v>
      </c>
      <c r="BM138" s="284">
        <f>RawCounts100All!BN138/(PropCntd100!BM138*BM$5*BM$6)*1000</f>
        <v>0</v>
      </c>
      <c r="BN138" s="284">
        <f>RawCounts100All!BO138/(PropCntd100!BN138*BN$5*BN$6)*1000</f>
        <v>0</v>
      </c>
      <c r="BO138" s="284">
        <f>RawCounts100All!BP138/(PropCntd100!BO138*BO$5*BO$6)*1000</f>
        <v>0</v>
      </c>
      <c r="BP138" s="284">
        <f>RawCounts100All!BQ138/(PropCntd100!BP138*BP$5*BP$6)*1000</f>
        <v>0</v>
      </c>
      <c r="BQ138" s="284">
        <f>RawCounts100All!BR138/(PropCntd100!BQ138*BQ$5*BQ$6)*1000</f>
        <v>0</v>
      </c>
      <c r="BR138" s="284">
        <f>RawCounts100All!BS138/(PropCntd100!BR138*BR$5*BR$6)*1000</f>
        <v>0</v>
      </c>
      <c r="BS138" s="284">
        <f>RawCounts100All!BT138/(PropCntd100!BS138*BS$5*BS$6)*1000</f>
        <v>0</v>
      </c>
      <c r="BT138" s="129"/>
    </row>
    <row r="139" spans="1:72" ht="14" x14ac:dyDescent="0.15">
      <c r="A139" s="117" t="s">
        <v>344</v>
      </c>
      <c r="B139" s="156" t="s">
        <v>521</v>
      </c>
      <c r="C139" s="156" t="s">
        <v>240</v>
      </c>
      <c r="D139" s="156" t="s">
        <v>754</v>
      </c>
      <c r="E139" s="156" t="s">
        <v>135</v>
      </c>
      <c r="F139" s="156"/>
      <c r="G139" s="118">
        <v>0.05</v>
      </c>
      <c r="H139" s="119">
        <v>3</v>
      </c>
      <c r="I139" s="120">
        <f t="shared" si="6"/>
        <v>4</v>
      </c>
      <c r="J139" s="180">
        <f t="shared" si="6"/>
        <v>240</v>
      </c>
      <c r="K139" s="254"/>
      <c r="L139" s="284">
        <f>RawCounts100All!M139/(PropCntd100!L139*L$5*L$6)*1000</f>
        <v>0</v>
      </c>
      <c r="M139" s="284">
        <f>RawCounts100All!N139/(PropCntd100!M139*M$5*M$6)*1000</f>
        <v>0</v>
      </c>
      <c r="N139" s="284">
        <f>RawCounts100All!O139/(PropCntd100!N139*N$5*N$6)*1000</f>
        <v>0</v>
      </c>
      <c r="O139" s="284">
        <f>RawCounts100All!P139/(PropCntd100!O139*O$5*O$6)*1000</f>
        <v>0</v>
      </c>
      <c r="P139" s="284">
        <f>RawCounts100All!Q139/(PropCntd100!P139*P$5*P$6)*1000</f>
        <v>0</v>
      </c>
      <c r="Q139" s="284">
        <f>RawCounts100All!R139/(PropCntd100!Q139*Q$5*Q$6)*1000</f>
        <v>0</v>
      </c>
      <c r="R139" s="284">
        <f>RawCounts100All!S139/(PropCntd100!R139*R$5*R$6)*1000</f>
        <v>0</v>
      </c>
      <c r="S139" s="284">
        <f>RawCounts100All!T139/(PropCntd100!S139*S$5*S$6)*1000</f>
        <v>0</v>
      </c>
      <c r="T139" s="284">
        <f>RawCounts100All!U139/(PropCntd100!T139*T$5*T$6)*1000</f>
        <v>0</v>
      </c>
      <c r="U139" s="284">
        <f>RawCounts100All!V139/(PropCntd100!U139*U$5*U$6)*1000</f>
        <v>0</v>
      </c>
      <c r="V139" s="284">
        <f>RawCounts100All!W139/(PropCntd100!V139*V$5*V$6)*1000</f>
        <v>0</v>
      </c>
      <c r="W139" s="284">
        <f>RawCounts100All!X139/(PropCntd100!W139*W$5*W$6)*1000</f>
        <v>0</v>
      </c>
      <c r="X139" s="284">
        <f>RawCounts100All!Y139/(PropCntd100!X139*X$5*X$6)*1000</f>
        <v>0</v>
      </c>
      <c r="Y139" s="284">
        <f>RawCounts100All!Z139/(PropCntd100!Y139*Y$5*Y$6)*1000</f>
        <v>0</v>
      </c>
      <c r="Z139" s="284">
        <f>RawCounts100All!AA139/(PropCntd100!Z139*Z$5*Z$6)*1000</f>
        <v>0</v>
      </c>
      <c r="AA139" s="284">
        <f>RawCounts100All!AB139/(PropCntd100!AA139*AA$5*AA$6)*1000</f>
        <v>0</v>
      </c>
      <c r="AB139" s="284">
        <f>RawCounts100All!AC139/(PropCntd100!AB139*AB$5*AB$6)*1000</f>
        <v>0</v>
      </c>
      <c r="AC139" s="284">
        <f>RawCounts100All!AD139/(PropCntd100!AC139*AC$5*AC$6)*1000</f>
        <v>0</v>
      </c>
      <c r="AD139" s="284">
        <f>RawCounts100All!AE139/(PropCntd100!AD139*AD$5*AD$6)*1000</f>
        <v>0</v>
      </c>
      <c r="AE139" s="284">
        <f>RawCounts100All!AF139/(PropCntd100!AE139*AE$5*AE$6)*1000</f>
        <v>0</v>
      </c>
      <c r="AF139" s="284">
        <f>RawCounts100All!AG139/(PropCntd100!AF139*AF$5*AF$6)*1000</f>
        <v>123.13612313612315</v>
      </c>
      <c r="AG139" s="284">
        <f>RawCounts100All!AH139/(PropCntd100!AG139*AG$5*AG$6)*1000</f>
        <v>0</v>
      </c>
      <c r="AH139" s="284">
        <f>RawCounts100All!AI139/(PropCntd100!AH139*AH$5*AH$6)*1000</f>
        <v>0</v>
      </c>
      <c r="AI139" s="284">
        <f>RawCounts100All!AJ139/(PropCntd100!AI139*AI$5*AI$6)*1000</f>
        <v>0</v>
      </c>
      <c r="AJ139" s="284">
        <f>RawCounts100All!AK139/(PropCntd100!AJ139*AJ$5*AJ$6)*1000</f>
        <v>0</v>
      </c>
      <c r="AK139" s="284">
        <f>RawCounts100All!AL139/(PropCntd100!AK139*AK$5*AK$6)*1000</f>
        <v>0</v>
      </c>
      <c r="AL139" s="284">
        <f>RawCounts100All!AM139/(PropCntd100!AL139*AL$5*AL$6)*1000</f>
        <v>0</v>
      </c>
      <c r="AM139" s="284">
        <f>RawCounts100All!AN139/(PropCntd100!AM139*AM$5*AM$6)*1000</f>
        <v>0</v>
      </c>
      <c r="AN139" s="284">
        <f>RawCounts100All!AO139/(PropCntd100!AN139*AN$5*AN$6)*1000</f>
        <v>0</v>
      </c>
      <c r="AO139" s="284">
        <f>RawCounts100All!AP139/(PropCntd100!AO139*AO$5*AO$6)*1000</f>
        <v>0</v>
      </c>
      <c r="AP139" s="284">
        <f>RawCounts100All!AQ139/(PropCntd100!AP139*AP$5*AP$6)*1000</f>
        <v>0</v>
      </c>
      <c r="AQ139" s="284">
        <f>RawCounts100All!AR139/(PropCntd100!AQ139*AQ$5*AQ$6)*1000</f>
        <v>0</v>
      </c>
      <c r="AR139" s="284">
        <f>RawCounts100All!AS139/(PropCntd100!AR139*AR$5*AR$6)*1000</f>
        <v>0</v>
      </c>
      <c r="AS139" s="284">
        <f>RawCounts100All!AT139/(PropCntd100!AS139*AS$5*AS$6)*1000</f>
        <v>0</v>
      </c>
      <c r="AT139" s="284">
        <f>RawCounts100All!AU139/(PropCntd100!AT139*AT$5*AT$6)*1000</f>
        <v>0</v>
      </c>
      <c r="AU139" s="284">
        <f>RawCounts100All!AV139/(PropCntd100!AU139*AU$5*AU$6)*1000</f>
        <v>0</v>
      </c>
      <c r="AV139" s="284">
        <f>RawCounts100All!AW139/(PropCntd100!AV139*AV$5*AV$6)*1000</f>
        <v>0</v>
      </c>
      <c r="AW139" s="284">
        <f>RawCounts100All!AX139/(PropCntd100!AW139*AW$5*AW$6)*1000</f>
        <v>0</v>
      </c>
      <c r="AX139" s="284">
        <f>RawCounts100All!AY139/(PropCntd100!AX139*AX$5*AX$6)*1000</f>
        <v>0</v>
      </c>
      <c r="AY139" s="284">
        <f>RawCounts100All!AZ139/(PropCntd100!AY139*AY$5*AY$6)*1000</f>
        <v>0</v>
      </c>
      <c r="AZ139" s="284">
        <f>RawCounts100All!BA139/(PropCntd100!AZ139*AZ$5*AZ$6)*1000</f>
        <v>0</v>
      </c>
      <c r="BA139" s="284">
        <f>RawCounts100All!BB139/(PropCntd100!BA139*BA$5*BA$6)*1000</f>
        <v>0</v>
      </c>
      <c r="BB139" s="284">
        <f>RawCounts100All!BC139/(PropCntd100!BB139*BB$5*BB$6)*1000</f>
        <v>0</v>
      </c>
      <c r="BC139" s="284">
        <f>RawCounts100All!BD139/(PropCntd100!BC139*BC$5*BC$6)*1000</f>
        <v>0</v>
      </c>
      <c r="BD139" s="284">
        <f>RawCounts100All!BE139/(PropCntd100!BD139*BD$5*BD$6)*1000</f>
        <v>0</v>
      </c>
      <c r="BE139" s="284">
        <f>RawCounts100All!BF139/(PropCntd100!BE139*BE$5*BE$6)*1000</f>
        <v>0</v>
      </c>
      <c r="BF139" s="284">
        <f>RawCounts100All!BG139/(PropCntd100!BF139*BF$5*BF$6)*1000</f>
        <v>0</v>
      </c>
      <c r="BG139" s="284">
        <f>RawCounts100All!BH139/(PropCntd100!BG139*BG$5*BG$6)*1000</f>
        <v>0</v>
      </c>
      <c r="BH139" s="284">
        <f>RawCounts100All!BI139/(PropCntd100!BH139*BH$5*BH$6)*1000</f>
        <v>0</v>
      </c>
      <c r="BI139" s="284">
        <f>RawCounts100All!BJ139/(PropCntd100!BI139*BI$5*BI$6)*1000</f>
        <v>0</v>
      </c>
      <c r="BJ139" s="284">
        <f>RawCounts100All!BK139/(PropCntd100!BJ139*BJ$5*BJ$6)*1000</f>
        <v>0</v>
      </c>
      <c r="BK139" s="284">
        <f>RawCounts100All!BL139/(PropCntd100!BK139*BK$5*BK$6)*1000</f>
        <v>0</v>
      </c>
      <c r="BL139" s="284">
        <f>RawCounts100All!BM139/(PropCntd100!BL139*BL$5*BL$6)*1000</f>
        <v>0</v>
      </c>
      <c r="BM139" s="284">
        <f>RawCounts100All!BN139/(PropCntd100!BM139*BM$5*BM$6)*1000</f>
        <v>0</v>
      </c>
      <c r="BN139" s="284">
        <f>RawCounts100All!BO139/(PropCntd100!BN139*BN$5*BN$6)*1000</f>
        <v>0</v>
      </c>
      <c r="BO139" s="284">
        <f>RawCounts100All!BP139/(PropCntd100!BO139*BO$5*BO$6)*1000</f>
        <v>0</v>
      </c>
      <c r="BP139" s="284">
        <f>RawCounts100All!BQ139/(PropCntd100!BP139*BP$5*BP$6)*1000</f>
        <v>0</v>
      </c>
      <c r="BQ139" s="284">
        <f>RawCounts100All!BR139/(PropCntd100!BQ139*BQ$5*BQ$6)*1000</f>
        <v>0</v>
      </c>
      <c r="BR139" s="284">
        <f>RawCounts100All!BS139/(PropCntd100!BR139*BR$5*BR$6)*1000</f>
        <v>2479.9860772711449</v>
      </c>
      <c r="BS139" s="284">
        <f>RawCounts100All!BT139/(PropCntd100!BS139*BS$5*BS$6)*1000</f>
        <v>0</v>
      </c>
      <c r="BT139" s="129"/>
    </row>
    <row r="140" spans="1:72" ht="14" x14ac:dyDescent="0.15">
      <c r="A140" s="117" t="s">
        <v>345</v>
      </c>
      <c r="B140" s="156" t="s">
        <v>521</v>
      </c>
      <c r="C140" s="156" t="s">
        <v>240</v>
      </c>
      <c r="D140" s="156" t="s">
        <v>755</v>
      </c>
      <c r="E140" s="156" t="s">
        <v>130</v>
      </c>
      <c r="F140" s="156"/>
      <c r="G140" s="118">
        <v>7.4999999999999997E-2</v>
      </c>
      <c r="H140" s="119">
        <v>0.5</v>
      </c>
      <c r="I140" s="120">
        <f t="shared" si="6"/>
        <v>6</v>
      </c>
      <c r="J140" s="180">
        <f t="shared" si="6"/>
        <v>40</v>
      </c>
      <c r="K140" s="254"/>
      <c r="L140" s="284">
        <f>RawCounts100All!M140/(PropCntd100!L140*L$5*L$6)*1000</f>
        <v>0</v>
      </c>
      <c r="M140" s="284">
        <f>RawCounts100All!N140/(PropCntd100!M140*M$5*M$6)*1000</f>
        <v>0</v>
      </c>
      <c r="N140" s="284">
        <f>RawCounts100All!O140/(PropCntd100!N140*N$5*N$6)*1000</f>
        <v>0</v>
      </c>
      <c r="O140" s="284">
        <f>RawCounts100All!P140/(PropCntd100!O140*O$5*O$6)*1000</f>
        <v>0</v>
      </c>
      <c r="P140" s="284">
        <f>RawCounts100All!Q140/(PropCntd100!P140*P$5*P$6)*1000</f>
        <v>0</v>
      </c>
      <c r="Q140" s="284">
        <f>RawCounts100All!R140/(PropCntd100!Q140*Q$5*Q$6)*1000</f>
        <v>0</v>
      </c>
      <c r="R140" s="284">
        <f>RawCounts100All!S140/(PropCntd100!R140*R$5*R$6)*1000</f>
        <v>43.63636363636364</v>
      </c>
      <c r="S140" s="284">
        <f>RawCounts100All!T140/(PropCntd100!S140*S$5*S$6)*1000</f>
        <v>0</v>
      </c>
      <c r="T140" s="284">
        <f>RawCounts100All!U140/(PropCntd100!T140*T$5*T$6)*1000</f>
        <v>0</v>
      </c>
      <c r="U140" s="284">
        <f>RawCounts100All!V140/(PropCntd100!U140*U$5*U$6)*1000</f>
        <v>87.27272727272728</v>
      </c>
      <c r="V140" s="284">
        <f>RawCounts100All!W140/(PropCntd100!V140*V$5*V$6)*1000</f>
        <v>0</v>
      </c>
      <c r="W140" s="284">
        <f>RawCounts100All!X140/(PropCntd100!W140*W$5*W$6)*1000</f>
        <v>0</v>
      </c>
      <c r="X140" s="284">
        <f>RawCounts100All!Y140/(PropCntd100!X140*X$5*X$6)*1000</f>
        <v>0</v>
      </c>
      <c r="Y140" s="284">
        <f>RawCounts100All!Z140/(PropCntd100!Y140*Y$5*Y$6)*1000</f>
        <v>0</v>
      </c>
      <c r="Z140" s="284">
        <f>RawCounts100All!AA140/(PropCntd100!Z140*Z$5*Z$6)*1000</f>
        <v>0</v>
      </c>
      <c r="AA140" s="284">
        <f>RawCounts100All!AB140/(PropCntd100!AA140*AA$5*AA$6)*1000</f>
        <v>0</v>
      </c>
      <c r="AB140" s="284">
        <f>RawCounts100All!AC140/(PropCntd100!AB140*AB$5*AB$6)*1000</f>
        <v>0</v>
      </c>
      <c r="AC140" s="284">
        <f>RawCounts100All!AD140/(PropCntd100!AC140*AC$5*AC$6)*1000</f>
        <v>0</v>
      </c>
      <c r="AD140" s="284">
        <f>RawCounts100All!AE140/(PropCntd100!AD140*AD$5*AD$6)*1000</f>
        <v>0</v>
      </c>
      <c r="AE140" s="284">
        <f>RawCounts100All!AF140/(PropCntd100!AE140*AE$5*AE$6)*1000</f>
        <v>0</v>
      </c>
      <c r="AF140" s="284">
        <f>RawCounts100All!AG140/(PropCntd100!AF140*AF$5*AF$6)*1000</f>
        <v>0</v>
      </c>
      <c r="AG140" s="284">
        <f>RawCounts100All!AH140/(PropCntd100!AG140*AG$5*AG$6)*1000</f>
        <v>0</v>
      </c>
      <c r="AH140" s="284">
        <f>RawCounts100All!AI140/(PropCntd100!AH140*AH$5*AH$6)*1000</f>
        <v>0</v>
      </c>
      <c r="AI140" s="284">
        <f>RawCounts100All!AJ140/(PropCntd100!AI140*AI$5*AI$6)*1000</f>
        <v>0</v>
      </c>
      <c r="AJ140" s="284">
        <f>RawCounts100All!AK140/(PropCntd100!AJ140*AJ$5*AJ$6)*1000</f>
        <v>0</v>
      </c>
      <c r="AK140" s="284">
        <f>RawCounts100All!AL140/(PropCntd100!AK140*AK$5*AK$6)*1000</f>
        <v>0</v>
      </c>
      <c r="AL140" s="284">
        <f>RawCounts100All!AM140/(PropCntd100!AL140*AL$5*AL$6)*1000</f>
        <v>0</v>
      </c>
      <c r="AM140" s="284">
        <f>RawCounts100All!AN140/(PropCntd100!AM140*AM$5*AM$6)*1000</f>
        <v>0</v>
      </c>
      <c r="AN140" s="284">
        <f>RawCounts100All!AO140/(PropCntd100!AN140*AN$5*AN$6)*1000</f>
        <v>0</v>
      </c>
      <c r="AO140" s="284">
        <f>RawCounts100All!AP140/(PropCntd100!AO140*AO$5*AO$6)*1000</f>
        <v>0</v>
      </c>
      <c r="AP140" s="284">
        <f>RawCounts100All!AQ140/(PropCntd100!AP140*AP$5*AP$6)*1000</f>
        <v>0</v>
      </c>
      <c r="AQ140" s="284">
        <f>RawCounts100All!AR140/(PropCntd100!AQ140*AQ$5*AQ$6)*1000</f>
        <v>0</v>
      </c>
      <c r="AR140" s="284">
        <f>RawCounts100All!AS140/(PropCntd100!AR140*AR$5*AR$6)*1000</f>
        <v>0</v>
      </c>
      <c r="AS140" s="284">
        <f>RawCounts100All!AT140/(PropCntd100!AS140*AS$5*AS$6)*1000</f>
        <v>0</v>
      </c>
      <c r="AT140" s="284">
        <f>RawCounts100All!AU140/(PropCntd100!AT140*AT$5*AT$6)*1000</f>
        <v>0</v>
      </c>
      <c r="AU140" s="284">
        <f>RawCounts100All!AV140/(PropCntd100!AU140*AU$5*AU$6)*1000</f>
        <v>0</v>
      </c>
      <c r="AV140" s="284">
        <f>RawCounts100All!AW140/(PropCntd100!AV140*AV$5*AV$6)*1000</f>
        <v>0</v>
      </c>
      <c r="AW140" s="284">
        <f>RawCounts100All!AX140/(PropCntd100!AW140*AW$5*AW$6)*1000</f>
        <v>293.70629370629371</v>
      </c>
      <c r="AX140" s="284">
        <f>RawCounts100All!AY140/(PropCntd100!AX140*AX$5*AX$6)*1000</f>
        <v>0</v>
      </c>
      <c r="AY140" s="284">
        <f>RawCounts100All!AZ140/(PropCntd100!AY140*AY$5*AY$6)*1000</f>
        <v>0</v>
      </c>
      <c r="AZ140" s="284">
        <f>RawCounts100All!BA140/(PropCntd100!AZ140*AZ$5*AZ$6)*1000</f>
        <v>0</v>
      </c>
      <c r="BA140" s="284">
        <f>RawCounts100All!BB140/(PropCntd100!BA140*BA$5*BA$6)*1000</f>
        <v>0</v>
      </c>
      <c r="BB140" s="284">
        <f>RawCounts100All!BC140/(PropCntd100!BB140*BB$5*BB$6)*1000</f>
        <v>0</v>
      </c>
      <c r="BC140" s="284">
        <f>RawCounts100All!BD140/(PropCntd100!BC140*BC$5*BC$6)*1000</f>
        <v>0</v>
      </c>
      <c r="BD140" s="284">
        <f>RawCounts100All!BE140/(PropCntd100!BD140*BD$5*BD$6)*1000</f>
        <v>0</v>
      </c>
      <c r="BE140" s="284">
        <f>RawCounts100All!BF140/(PropCntd100!BE140*BE$5*BE$6)*1000</f>
        <v>0</v>
      </c>
      <c r="BF140" s="284">
        <f>RawCounts100All!BG140/(PropCntd100!BF140*BF$5*BF$6)*1000</f>
        <v>0</v>
      </c>
      <c r="BG140" s="284">
        <f>RawCounts100All!BH140/(PropCntd100!BG140*BG$5*BG$6)*1000</f>
        <v>0</v>
      </c>
      <c r="BH140" s="284">
        <f>RawCounts100All!BI140/(PropCntd100!BH140*BH$5*BH$6)*1000</f>
        <v>0</v>
      </c>
      <c r="BI140" s="284">
        <f>RawCounts100All!BJ140/(PropCntd100!BI140*BI$5*BI$6)*1000</f>
        <v>0</v>
      </c>
      <c r="BJ140" s="284">
        <f>RawCounts100All!BK140/(PropCntd100!BJ140*BJ$5*BJ$6)*1000</f>
        <v>0</v>
      </c>
      <c r="BK140" s="284">
        <f>RawCounts100All!BL140/(PropCntd100!BK140*BK$5*BK$6)*1000</f>
        <v>0</v>
      </c>
      <c r="BL140" s="284">
        <f>RawCounts100All!BM140/(PropCntd100!BL140*BL$5*BL$6)*1000</f>
        <v>0</v>
      </c>
      <c r="BM140" s="284">
        <f>RawCounts100All!BN140/(PropCntd100!BM140*BM$5*BM$6)*1000</f>
        <v>0</v>
      </c>
      <c r="BN140" s="284">
        <f>RawCounts100All!BO140/(PropCntd100!BN140*BN$5*BN$6)*1000</f>
        <v>0</v>
      </c>
      <c r="BO140" s="284">
        <f>RawCounts100All!BP140/(PropCntd100!BO140*BO$5*BO$6)*1000</f>
        <v>0</v>
      </c>
      <c r="BP140" s="284">
        <f>RawCounts100All!BQ140/(PropCntd100!BP140*BP$5*BP$6)*1000</f>
        <v>0</v>
      </c>
      <c r="BQ140" s="284">
        <f>RawCounts100All!BR140/(PropCntd100!BQ140*BQ$5*BQ$6)*1000</f>
        <v>0</v>
      </c>
      <c r="BR140" s="284">
        <f>RawCounts100All!BS140/(PropCntd100!BR140*BR$5*BR$6)*1000</f>
        <v>0</v>
      </c>
      <c r="BS140" s="284">
        <f>RawCounts100All!BT140/(PropCntd100!BS140*BS$5*BS$6)*1000</f>
        <v>0</v>
      </c>
      <c r="BT140" s="129"/>
    </row>
    <row r="141" spans="1:72" ht="14" x14ac:dyDescent="0.15">
      <c r="A141" s="117" t="s">
        <v>346</v>
      </c>
      <c r="B141" s="156" t="s">
        <v>521</v>
      </c>
      <c r="C141" s="156" t="s">
        <v>240</v>
      </c>
      <c r="D141" s="156" t="s">
        <v>756</v>
      </c>
      <c r="E141" s="156" t="s">
        <v>130</v>
      </c>
      <c r="F141" s="156"/>
      <c r="G141" s="118">
        <v>7.4999999999999997E-2</v>
      </c>
      <c r="H141" s="119">
        <v>0.6</v>
      </c>
      <c r="I141" s="120">
        <f t="shared" si="6"/>
        <v>6</v>
      </c>
      <c r="J141" s="180">
        <f t="shared" si="6"/>
        <v>48</v>
      </c>
      <c r="K141" s="254"/>
      <c r="L141" s="284">
        <f>RawCounts100All!M141/(PropCntd100!L141*L$5*L$6)*1000</f>
        <v>0</v>
      </c>
      <c r="M141" s="284">
        <f>RawCounts100All!N141/(PropCntd100!M141*M$5*M$6)*1000</f>
        <v>0</v>
      </c>
      <c r="N141" s="284">
        <f>RawCounts100All!O141/(PropCntd100!N141*N$5*N$6)*1000</f>
        <v>0</v>
      </c>
      <c r="O141" s="284">
        <f>RawCounts100All!P141/(PropCntd100!O141*O$5*O$6)*1000</f>
        <v>0</v>
      </c>
      <c r="P141" s="284">
        <f>RawCounts100All!Q141/(PropCntd100!P141*P$5*P$6)*1000</f>
        <v>0</v>
      </c>
      <c r="Q141" s="284">
        <f>RawCounts100All!R141/(PropCntd100!Q141*Q$5*Q$6)*1000</f>
        <v>0</v>
      </c>
      <c r="R141" s="284">
        <f>RawCounts100All!S141/(PropCntd100!R141*R$5*R$6)*1000</f>
        <v>0</v>
      </c>
      <c r="S141" s="284">
        <f>RawCounts100All!T141/(PropCntd100!S141*S$5*S$6)*1000</f>
        <v>0</v>
      </c>
      <c r="T141" s="284">
        <f>RawCounts100All!U141/(PropCntd100!T141*T$5*T$6)*1000</f>
        <v>0</v>
      </c>
      <c r="U141" s="284">
        <f>RawCounts100All!V141/(PropCntd100!U141*U$5*U$6)*1000</f>
        <v>0</v>
      </c>
      <c r="V141" s="284">
        <f>RawCounts100All!W141/(PropCntd100!V141*V$5*V$6)*1000</f>
        <v>0</v>
      </c>
      <c r="W141" s="284">
        <f>RawCounts100All!X141/(PropCntd100!W141*W$5*W$6)*1000</f>
        <v>0</v>
      </c>
      <c r="X141" s="284">
        <f>RawCounts100All!Y141/(PropCntd100!X141*X$5*X$6)*1000</f>
        <v>0</v>
      </c>
      <c r="Y141" s="284">
        <f>RawCounts100All!Z141/(PropCntd100!Y141*Y$5*Y$6)*1000</f>
        <v>464.55505279034691</v>
      </c>
      <c r="Z141" s="284">
        <f>RawCounts100All!AA141/(PropCntd100!Z141*Z$5*Z$6)*1000</f>
        <v>0</v>
      </c>
      <c r="AA141" s="284">
        <f>RawCounts100All!AB141/(PropCntd100!AA141*AA$5*AA$6)*1000</f>
        <v>0</v>
      </c>
      <c r="AB141" s="284">
        <f>RawCounts100All!AC141/(PropCntd100!AB141*AB$5*AB$6)*1000</f>
        <v>0</v>
      </c>
      <c r="AC141" s="284">
        <f>RawCounts100All!AD141/(PropCntd100!AC141*AC$5*AC$6)*1000</f>
        <v>0</v>
      </c>
      <c r="AD141" s="284">
        <f>RawCounts100All!AE141/(PropCntd100!AD141*AD$5*AD$6)*1000</f>
        <v>0</v>
      </c>
      <c r="AE141" s="284">
        <f>RawCounts100All!AF141/(PropCntd100!AE141*AE$5*AE$6)*1000</f>
        <v>0</v>
      </c>
      <c r="AF141" s="284">
        <f>RawCounts100All!AG141/(PropCntd100!AF141*AF$5*AF$6)*1000</f>
        <v>0</v>
      </c>
      <c r="AG141" s="284">
        <f>RawCounts100All!AH141/(PropCntd100!AG141*AG$5*AG$6)*1000</f>
        <v>0</v>
      </c>
      <c r="AH141" s="284">
        <f>RawCounts100All!AI141/(PropCntd100!AH141*AH$5*AH$6)*1000</f>
        <v>0</v>
      </c>
      <c r="AI141" s="284">
        <f>RawCounts100All!AJ141/(PropCntd100!AI141*AI$5*AI$6)*1000</f>
        <v>0</v>
      </c>
      <c r="AJ141" s="284">
        <f>RawCounts100All!AK141/(PropCntd100!AJ141*AJ$5*AJ$6)*1000</f>
        <v>0</v>
      </c>
      <c r="AK141" s="284">
        <f>RawCounts100All!AL141/(PropCntd100!AK141*AK$5*AK$6)*1000</f>
        <v>0</v>
      </c>
      <c r="AL141" s="284">
        <f>RawCounts100All!AM141/(PropCntd100!AL141*AL$5*AL$6)*1000</f>
        <v>0</v>
      </c>
      <c r="AM141" s="284">
        <f>RawCounts100All!AN141/(PropCntd100!AM141*AM$5*AM$6)*1000</f>
        <v>0</v>
      </c>
      <c r="AN141" s="284">
        <f>RawCounts100All!AO141/(PropCntd100!AN141*AN$5*AN$6)*1000</f>
        <v>0</v>
      </c>
      <c r="AO141" s="284">
        <f>RawCounts100All!AP141/(PropCntd100!AO141*AO$5*AO$6)*1000</f>
        <v>0</v>
      </c>
      <c r="AP141" s="284">
        <f>RawCounts100All!AQ141/(PropCntd100!AP141*AP$5*AP$6)*1000</f>
        <v>0</v>
      </c>
      <c r="AQ141" s="284">
        <f>RawCounts100All!AR141/(PropCntd100!AQ141*AQ$5*AQ$6)*1000</f>
        <v>0</v>
      </c>
      <c r="AR141" s="284">
        <f>RawCounts100All!AS141/(PropCntd100!AR141*AR$5*AR$6)*1000</f>
        <v>0</v>
      </c>
      <c r="AS141" s="284">
        <f>RawCounts100All!AT141/(PropCntd100!AS141*AS$5*AS$6)*1000</f>
        <v>0</v>
      </c>
      <c r="AT141" s="284">
        <f>RawCounts100All!AU141/(PropCntd100!AT141*AT$5*AT$6)*1000</f>
        <v>0</v>
      </c>
      <c r="AU141" s="284">
        <f>RawCounts100All!AV141/(PropCntd100!AU141*AU$5*AU$6)*1000</f>
        <v>0</v>
      </c>
      <c r="AV141" s="284">
        <f>RawCounts100All!AW141/(PropCntd100!AV141*AV$5*AV$6)*1000</f>
        <v>0</v>
      </c>
      <c r="AW141" s="284">
        <f>RawCounts100All!AX141/(PropCntd100!AW141*AW$5*AW$6)*1000</f>
        <v>1720.2797202797203</v>
      </c>
      <c r="AX141" s="284">
        <f>RawCounts100All!AY141/(PropCntd100!AX141*AX$5*AX$6)*1000</f>
        <v>0</v>
      </c>
      <c r="AY141" s="284">
        <f>RawCounts100All!AZ141/(PropCntd100!AY141*AY$5*AY$6)*1000</f>
        <v>0</v>
      </c>
      <c r="AZ141" s="284">
        <f>RawCounts100All!BA141/(PropCntd100!AZ141*AZ$5*AZ$6)*1000</f>
        <v>0</v>
      </c>
      <c r="BA141" s="284">
        <f>RawCounts100All!BB141/(PropCntd100!BA141*BA$5*BA$6)*1000</f>
        <v>0</v>
      </c>
      <c r="BB141" s="284">
        <f>RawCounts100All!BC141/(PropCntd100!BB141*BB$5*BB$6)*1000</f>
        <v>0</v>
      </c>
      <c r="BC141" s="284">
        <f>RawCounts100All!BD141/(PropCntd100!BC141*BC$5*BC$6)*1000</f>
        <v>0</v>
      </c>
      <c r="BD141" s="284">
        <f>RawCounts100All!BE141/(PropCntd100!BD141*BD$5*BD$6)*1000</f>
        <v>0</v>
      </c>
      <c r="BE141" s="284">
        <f>RawCounts100All!BF141/(PropCntd100!BE141*BE$5*BE$6)*1000</f>
        <v>0</v>
      </c>
      <c r="BF141" s="284">
        <f>RawCounts100All!BG141/(PropCntd100!BF141*BF$5*BF$6)*1000</f>
        <v>0</v>
      </c>
      <c r="BG141" s="284">
        <f>RawCounts100All!BH141/(PropCntd100!BG141*BG$5*BG$6)*1000</f>
        <v>0</v>
      </c>
      <c r="BH141" s="284">
        <f>RawCounts100All!BI141/(PropCntd100!BH141*BH$5*BH$6)*1000</f>
        <v>0</v>
      </c>
      <c r="BI141" s="284">
        <f>RawCounts100All!BJ141/(PropCntd100!BI141*BI$5*BI$6)*1000</f>
        <v>0</v>
      </c>
      <c r="BJ141" s="284">
        <f>RawCounts100All!BK141/(PropCntd100!BJ141*BJ$5*BJ$6)*1000</f>
        <v>0</v>
      </c>
      <c r="BK141" s="284">
        <f>RawCounts100All!BL141/(PropCntd100!BK141*BK$5*BK$6)*1000</f>
        <v>0</v>
      </c>
      <c r="BL141" s="284">
        <f>RawCounts100All!BM141/(PropCntd100!BL141*BL$5*BL$6)*1000</f>
        <v>0</v>
      </c>
      <c r="BM141" s="284">
        <f>RawCounts100All!BN141/(PropCntd100!BM141*BM$5*BM$6)*1000</f>
        <v>0</v>
      </c>
      <c r="BN141" s="284">
        <f>RawCounts100All!BO141/(PropCntd100!BN141*BN$5*BN$6)*1000</f>
        <v>0</v>
      </c>
      <c r="BO141" s="284">
        <f>RawCounts100All!BP141/(PropCntd100!BO141*BO$5*BO$6)*1000</f>
        <v>577.04918032786884</v>
      </c>
      <c r="BP141" s="284">
        <f>RawCounts100All!BQ141/(PropCntd100!BP141*BP$5*BP$6)*1000</f>
        <v>0</v>
      </c>
      <c r="BQ141" s="284">
        <f>RawCounts100All!BR141/(PropCntd100!BQ141*BQ$5*BQ$6)*1000</f>
        <v>0</v>
      </c>
      <c r="BR141" s="284">
        <f>RawCounts100All!BS141/(PropCntd100!BR141*BR$5*BR$6)*1000</f>
        <v>0</v>
      </c>
      <c r="BS141" s="284">
        <f>RawCounts100All!BT141/(PropCntd100!BS141*BS$5*BS$6)*1000</f>
        <v>0</v>
      </c>
      <c r="BT141" s="129"/>
    </row>
    <row r="142" spans="1:72" ht="14" x14ac:dyDescent="0.15">
      <c r="A142" s="117" t="s">
        <v>347</v>
      </c>
      <c r="B142" s="156" t="s">
        <v>521</v>
      </c>
      <c r="C142" s="156" t="s">
        <v>240</v>
      </c>
      <c r="D142" s="156" t="s">
        <v>757</v>
      </c>
      <c r="E142" s="156" t="s">
        <v>134</v>
      </c>
      <c r="F142" s="156"/>
      <c r="G142" s="118">
        <v>7.4999999999999997E-2</v>
      </c>
      <c r="H142" s="119">
        <v>0.7</v>
      </c>
      <c r="I142" s="120">
        <f t="shared" si="6"/>
        <v>6</v>
      </c>
      <c r="J142" s="180">
        <f t="shared" si="6"/>
        <v>56</v>
      </c>
      <c r="K142" s="257">
        <v>7.4999999999999997E-2</v>
      </c>
      <c r="L142" s="284">
        <f>RawCounts100All!M142/(PropCntd100!L142*L$5*L$6)*1000</f>
        <v>0</v>
      </c>
      <c r="M142" s="284">
        <f>RawCounts100All!N142/(PropCntd100!M142*M$5*M$6)*1000</f>
        <v>0</v>
      </c>
      <c r="N142" s="284">
        <f>RawCounts100All!O142/(PropCntd100!N142*N$5*N$6)*1000</f>
        <v>0</v>
      </c>
      <c r="O142" s="284">
        <f>RawCounts100All!P142/(PropCntd100!O142*O$5*O$6)*1000</f>
        <v>0</v>
      </c>
      <c r="P142" s="284">
        <f>RawCounts100All!Q142/(PropCntd100!P142*P$5*P$6)*1000</f>
        <v>0</v>
      </c>
      <c r="Q142" s="284">
        <f>RawCounts100All!R142/(PropCntd100!Q142*Q$5*Q$6)*1000</f>
        <v>0</v>
      </c>
      <c r="R142" s="284">
        <f>RawCounts100All!S142/(PropCntd100!R142*R$5*R$6)*1000</f>
        <v>0</v>
      </c>
      <c r="S142" s="284">
        <f>RawCounts100All!T142/(PropCntd100!S142*S$5*S$6)*1000</f>
        <v>0</v>
      </c>
      <c r="T142" s="284">
        <f>RawCounts100All!U142/(PropCntd100!T142*T$5*T$6)*1000</f>
        <v>0</v>
      </c>
      <c r="U142" s="284">
        <f>RawCounts100All!V142/(PropCntd100!U142*U$5*U$6)*1000</f>
        <v>0</v>
      </c>
      <c r="V142" s="284">
        <f>RawCounts100All!W142/(PropCntd100!V142*V$5*V$6)*1000</f>
        <v>0</v>
      </c>
      <c r="W142" s="284">
        <f>RawCounts100All!X142/(PropCntd100!W142*W$5*W$6)*1000</f>
        <v>0</v>
      </c>
      <c r="X142" s="284">
        <f>RawCounts100All!Y142/(PropCntd100!X142*X$5*X$6)*1000</f>
        <v>251.01214574898785</v>
      </c>
      <c r="Y142" s="284">
        <f>RawCounts100All!Z142/(PropCntd100!Y142*Y$5*Y$6)*1000</f>
        <v>0</v>
      </c>
      <c r="Z142" s="284">
        <f>RawCounts100All!AA142/(PropCntd100!Z142*Z$5*Z$6)*1000</f>
        <v>0</v>
      </c>
      <c r="AA142" s="284">
        <f>RawCounts100All!AB142/(PropCntd100!AA142*AA$5*AA$6)*1000</f>
        <v>0</v>
      </c>
      <c r="AB142" s="284">
        <f>RawCounts100All!AC142/(PropCntd100!AB142*AB$5*AB$6)*1000</f>
        <v>0</v>
      </c>
      <c r="AC142" s="284">
        <f>RawCounts100All!AD142/(PropCntd100!AC142*AC$5*AC$6)*1000</f>
        <v>0</v>
      </c>
      <c r="AD142" s="284">
        <f>RawCounts100All!AE142/(PropCntd100!AD142*AD$5*AD$6)*1000</f>
        <v>0</v>
      </c>
      <c r="AE142" s="284">
        <f>RawCounts100All!AF142/(PropCntd100!AE142*AE$5*AE$6)*1000</f>
        <v>0</v>
      </c>
      <c r="AF142" s="284">
        <f>RawCounts100All!AG142/(PropCntd100!AF142*AF$5*AF$6)*1000</f>
        <v>0</v>
      </c>
      <c r="AG142" s="284">
        <f>RawCounts100All!AH142/(PropCntd100!AG142*AG$5*AG$6)*1000</f>
        <v>0</v>
      </c>
      <c r="AH142" s="284">
        <f>RawCounts100All!AI142/(PropCntd100!AH142*AH$5*AH$6)*1000</f>
        <v>0</v>
      </c>
      <c r="AI142" s="284">
        <f>RawCounts100All!AJ142/(PropCntd100!AI142*AI$5*AI$6)*1000</f>
        <v>0</v>
      </c>
      <c r="AJ142" s="284">
        <f>RawCounts100All!AK142/(PropCntd100!AJ142*AJ$5*AJ$6)*1000</f>
        <v>0</v>
      </c>
      <c r="AK142" s="284">
        <f>RawCounts100All!AL142/(PropCntd100!AK142*AK$5*AK$6)*1000</f>
        <v>0</v>
      </c>
      <c r="AL142" s="284">
        <f>RawCounts100All!AM142/(PropCntd100!AL142*AL$5*AL$6)*1000</f>
        <v>0</v>
      </c>
      <c r="AM142" s="284">
        <f>RawCounts100All!AN142/(PropCntd100!AM142*AM$5*AM$6)*1000</f>
        <v>0</v>
      </c>
      <c r="AN142" s="284">
        <f>RawCounts100All!AO142/(PropCntd100!AN142*AN$5*AN$6)*1000</f>
        <v>0</v>
      </c>
      <c r="AO142" s="284">
        <f>RawCounts100All!AP142/(PropCntd100!AO142*AO$5*AO$6)*1000</f>
        <v>0</v>
      </c>
      <c r="AP142" s="284">
        <f>RawCounts100All!AQ142/(PropCntd100!AP142*AP$5*AP$6)*1000</f>
        <v>0</v>
      </c>
      <c r="AQ142" s="284">
        <f>RawCounts100All!AR142/(PropCntd100!AQ142*AQ$5*AQ$6)*1000</f>
        <v>0</v>
      </c>
      <c r="AR142" s="284">
        <f>RawCounts100All!AS142/(PropCntd100!AR142*AR$5*AR$6)*1000</f>
        <v>0</v>
      </c>
      <c r="AS142" s="284">
        <f>RawCounts100All!AT142/(PropCntd100!AS142*AS$5*AS$6)*1000</f>
        <v>0</v>
      </c>
      <c r="AT142" s="284">
        <f>RawCounts100All!AU142/(PropCntd100!AT142*AT$5*AT$6)*1000</f>
        <v>0</v>
      </c>
      <c r="AU142" s="284">
        <f>RawCounts100All!AV142/(PropCntd100!AU142*AU$5*AU$6)*1000</f>
        <v>0</v>
      </c>
      <c r="AV142" s="284">
        <f>RawCounts100All!AW142/(PropCntd100!AV142*AV$5*AV$6)*1000</f>
        <v>0</v>
      </c>
      <c r="AW142" s="284">
        <f>RawCounts100All!AX142/(PropCntd100!AW142*AW$5*AW$6)*1000</f>
        <v>0</v>
      </c>
      <c r="AX142" s="284">
        <f>RawCounts100All!AY142/(PropCntd100!AX142*AX$5*AX$6)*1000</f>
        <v>0</v>
      </c>
      <c r="AY142" s="284">
        <f>RawCounts100All!AZ142/(PropCntd100!AY142*AY$5*AY$6)*1000</f>
        <v>0</v>
      </c>
      <c r="AZ142" s="284">
        <f>RawCounts100All!BA142/(PropCntd100!AZ142*AZ$5*AZ$6)*1000</f>
        <v>0</v>
      </c>
      <c r="BA142" s="284">
        <f>RawCounts100All!BB142/(PropCntd100!BA142*BA$5*BA$6)*1000</f>
        <v>0</v>
      </c>
      <c r="BB142" s="284">
        <f>RawCounts100All!BC142/(PropCntd100!BB142*BB$5*BB$6)*1000</f>
        <v>0</v>
      </c>
      <c r="BC142" s="284">
        <f>RawCounts100All!BD142/(PropCntd100!BC142*BC$5*BC$6)*1000</f>
        <v>0</v>
      </c>
      <c r="BD142" s="284">
        <f>RawCounts100All!BE142/(PropCntd100!BD142*BD$5*BD$6)*1000</f>
        <v>0</v>
      </c>
      <c r="BE142" s="284">
        <f>RawCounts100All!BF142/(PropCntd100!BE142*BE$5*BE$6)*1000</f>
        <v>0</v>
      </c>
      <c r="BF142" s="284">
        <f>RawCounts100All!BG142/(PropCntd100!BF142*BF$5*BF$6)*1000</f>
        <v>44.166666666666657</v>
      </c>
      <c r="BG142" s="284">
        <f>RawCounts100All!BH142/(PropCntd100!BG142*BG$5*BG$6)*1000</f>
        <v>0</v>
      </c>
      <c r="BH142" s="284">
        <f>RawCounts100All!BI142/(PropCntd100!BH142*BH$5*BH$6)*1000</f>
        <v>0</v>
      </c>
      <c r="BI142" s="284">
        <f>RawCounts100All!BJ142/(PropCntd100!BI142*BI$5*BI$6)*1000</f>
        <v>0</v>
      </c>
      <c r="BJ142" s="284">
        <f>RawCounts100All!BK142/(PropCntd100!BJ142*BJ$5*BJ$6)*1000</f>
        <v>0</v>
      </c>
      <c r="BK142" s="284">
        <f>RawCounts100All!BL142/(PropCntd100!BK142*BK$5*BK$6)*1000</f>
        <v>0</v>
      </c>
      <c r="BL142" s="284">
        <f>RawCounts100All!BM142/(PropCntd100!BL142*BL$5*BL$6)*1000</f>
        <v>0</v>
      </c>
      <c r="BM142" s="284">
        <f>RawCounts100All!BN142/(PropCntd100!BM142*BM$5*BM$6)*1000</f>
        <v>0</v>
      </c>
      <c r="BN142" s="284">
        <f>RawCounts100All!BO142/(PropCntd100!BN142*BN$5*BN$6)*1000</f>
        <v>0</v>
      </c>
      <c r="BO142" s="284">
        <f>RawCounts100All!BP142/(PropCntd100!BO142*BO$5*BO$6)*1000</f>
        <v>0</v>
      </c>
      <c r="BP142" s="284">
        <f>RawCounts100All!BQ142/(PropCntd100!BP142*BP$5*BP$6)*1000</f>
        <v>0</v>
      </c>
      <c r="BQ142" s="284">
        <f>RawCounts100All!BR142/(PropCntd100!BQ142*BQ$5*BQ$6)*1000</f>
        <v>0</v>
      </c>
      <c r="BR142" s="284">
        <f>RawCounts100All!BS142/(PropCntd100!BR142*BR$5*BR$6)*1000</f>
        <v>0</v>
      </c>
      <c r="BS142" s="284">
        <f>RawCounts100All!BT142/(PropCntd100!BS142*BS$5*BS$6)*1000</f>
        <v>0</v>
      </c>
      <c r="BT142" s="129"/>
    </row>
    <row r="143" spans="1:72" ht="14" x14ac:dyDescent="0.15">
      <c r="A143" s="117" t="s">
        <v>348</v>
      </c>
      <c r="B143" s="156" t="s">
        <v>521</v>
      </c>
      <c r="C143" s="156" t="s">
        <v>240</v>
      </c>
      <c r="D143" s="156" t="s">
        <v>758</v>
      </c>
      <c r="E143" s="156" t="s">
        <v>134</v>
      </c>
      <c r="F143" s="156"/>
      <c r="G143" s="118">
        <v>7.4999999999999997E-2</v>
      </c>
      <c r="H143" s="119">
        <v>0.8</v>
      </c>
      <c r="I143" s="120">
        <f t="shared" si="6"/>
        <v>6</v>
      </c>
      <c r="J143" s="180">
        <f t="shared" si="6"/>
        <v>64</v>
      </c>
      <c r="K143" s="257">
        <v>7.4999999999999997E-2</v>
      </c>
      <c r="L143" s="284">
        <f>RawCounts100All!M143/(PropCntd100!L143*L$5*L$6)*1000</f>
        <v>0</v>
      </c>
      <c r="M143" s="284">
        <f>RawCounts100All!N143/(PropCntd100!M143*M$5*M$6)*1000</f>
        <v>0</v>
      </c>
      <c r="N143" s="284">
        <f>RawCounts100All!O143/(PropCntd100!N143*N$5*N$6)*1000</f>
        <v>0</v>
      </c>
      <c r="O143" s="284">
        <f>RawCounts100All!P143/(PropCntd100!O143*O$5*O$6)*1000</f>
        <v>0</v>
      </c>
      <c r="P143" s="284">
        <f>RawCounts100All!Q143/(PropCntd100!P143*P$5*P$6)*1000</f>
        <v>0</v>
      </c>
      <c r="Q143" s="284">
        <f>RawCounts100All!R143/(PropCntd100!Q143*Q$5*Q$6)*1000</f>
        <v>0</v>
      </c>
      <c r="R143" s="284">
        <f>RawCounts100All!S143/(PropCntd100!R143*R$5*R$6)*1000</f>
        <v>0</v>
      </c>
      <c r="S143" s="284">
        <f>RawCounts100All!T143/(PropCntd100!S143*S$5*S$6)*1000</f>
        <v>0</v>
      </c>
      <c r="T143" s="284">
        <f>RawCounts100All!U143/(PropCntd100!T143*T$5*T$6)*1000</f>
        <v>0</v>
      </c>
      <c r="U143" s="284">
        <f>RawCounts100All!V143/(PropCntd100!U143*U$5*U$6)*1000</f>
        <v>0</v>
      </c>
      <c r="V143" s="284">
        <f>RawCounts100All!W143/(PropCntd100!V143*V$5*V$6)*1000</f>
        <v>0</v>
      </c>
      <c r="W143" s="284">
        <f>RawCounts100All!X143/(PropCntd100!W143*W$5*W$6)*1000</f>
        <v>0</v>
      </c>
      <c r="X143" s="284">
        <f>RawCounts100All!Y143/(PropCntd100!X143*X$5*X$6)*1000</f>
        <v>0</v>
      </c>
      <c r="Y143" s="284">
        <f>RawCounts100All!Z143/(PropCntd100!Y143*Y$5*Y$6)*1000</f>
        <v>0</v>
      </c>
      <c r="Z143" s="284">
        <f>RawCounts100All!AA143/(PropCntd100!Z143*Z$5*Z$6)*1000</f>
        <v>0</v>
      </c>
      <c r="AA143" s="284">
        <f>RawCounts100All!AB143/(PropCntd100!AA143*AA$5*AA$6)*1000</f>
        <v>0</v>
      </c>
      <c r="AB143" s="284">
        <f>RawCounts100All!AC143/(PropCntd100!AB143*AB$5*AB$6)*1000</f>
        <v>0</v>
      </c>
      <c r="AC143" s="284">
        <f>RawCounts100All!AD143/(PropCntd100!AC143*AC$5*AC$6)*1000</f>
        <v>298.49498327759193</v>
      </c>
      <c r="AD143" s="284">
        <f>RawCounts100All!AE143/(PropCntd100!AD143*AD$5*AD$6)*1000</f>
        <v>0</v>
      </c>
      <c r="AE143" s="284">
        <f>RawCounts100All!AF143/(PropCntd100!AE143*AE$5*AE$6)*1000</f>
        <v>840.85106382978722</v>
      </c>
      <c r="AF143" s="284">
        <f>RawCounts100All!AG143/(PropCntd100!AF143*AF$5*AF$6)*1000</f>
        <v>0</v>
      </c>
      <c r="AG143" s="284">
        <f>RawCounts100All!AH143/(PropCntd100!AG143*AG$5*AG$6)*1000</f>
        <v>0</v>
      </c>
      <c r="AH143" s="284">
        <f>RawCounts100All!AI143/(PropCntd100!AH143*AH$5*AH$6)*1000</f>
        <v>0</v>
      </c>
      <c r="AI143" s="284">
        <f>RawCounts100All!AJ143/(PropCntd100!AI143*AI$5*AI$6)*1000</f>
        <v>0</v>
      </c>
      <c r="AJ143" s="284">
        <f>RawCounts100All!AK143/(PropCntd100!AJ143*AJ$5*AJ$6)*1000</f>
        <v>0</v>
      </c>
      <c r="AK143" s="284">
        <f>RawCounts100All!AL143/(PropCntd100!AK143*AK$5*AK$6)*1000</f>
        <v>0</v>
      </c>
      <c r="AL143" s="284">
        <f>RawCounts100All!AM143/(PropCntd100!AL143*AL$5*AL$6)*1000</f>
        <v>0</v>
      </c>
      <c r="AM143" s="284">
        <f>RawCounts100All!AN143/(PropCntd100!AM143*AM$5*AM$6)*1000</f>
        <v>0</v>
      </c>
      <c r="AN143" s="284">
        <f>RawCounts100All!AO143/(PropCntd100!AN143*AN$5*AN$6)*1000</f>
        <v>0</v>
      </c>
      <c r="AO143" s="284">
        <f>RawCounts100All!AP143/(PropCntd100!AO143*AO$5*AO$6)*1000</f>
        <v>0</v>
      </c>
      <c r="AP143" s="284">
        <f>RawCounts100All!AQ143/(PropCntd100!AP143*AP$5*AP$6)*1000</f>
        <v>0</v>
      </c>
      <c r="AQ143" s="284">
        <f>RawCounts100All!AR143/(PropCntd100!AQ143*AQ$5*AQ$6)*1000</f>
        <v>0</v>
      </c>
      <c r="AR143" s="284">
        <f>RawCounts100All!AS143/(PropCntd100!AR143*AR$5*AR$6)*1000</f>
        <v>0</v>
      </c>
      <c r="AS143" s="284">
        <f>RawCounts100All!AT143/(PropCntd100!AS143*AS$5*AS$6)*1000</f>
        <v>0</v>
      </c>
      <c r="AT143" s="284">
        <f>RawCounts100All!AU143/(PropCntd100!AT143*AT$5*AT$6)*1000</f>
        <v>0</v>
      </c>
      <c r="AU143" s="284">
        <f>RawCounts100All!AV143/(PropCntd100!AU143*AU$5*AU$6)*1000</f>
        <v>0</v>
      </c>
      <c r="AV143" s="284">
        <f>RawCounts100All!AW143/(PropCntd100!AV143*AV$5*AV$6)*1000</f>
        <v>0</v>
      </c>
      <c r="AW143" s="284">
        <f>RawCounts100All!AX143/(PropCntd100!AW143*AW$5*AW$6)*1000</f>
        <v>0</v>
      </c>
      <c r="AX143" s="284">
        <f>RawCounts100All!AY143/(PropCntd100!AX143*AX$5*AX$6)*1000</f>
        <v>440.81632653061217</v>
      </c>
      <c r="AY143" s="284">
        <f>RawCounts100All!AZ143/(PropCntd100!AY143*AY$5*AY$6)*1000</f>
        <v>0</v>
      </c>
      <c r="AZ143" s="284">
        <f>RawCounts100All!BA143/(PropCntd100!AZ143*AZ$5*AZ$6)*1000</f>
        <v>0</v>
      </c>
      <c r="BA143" s="284">
        <f>RawCounts100All!BB143/(PropCntd100!BA143*BA$5*BA$6)*1000</f>
        <v>0</v>
      </c>
      <c r="BB143" s="284">
        <f>RawCounts100All!BC143/(PropCntd100!BB143*BB$5*BB$6)*1000</f>
        <v>0</v>
      </c>
      <c r="BC143" s="284">
        <f>RawCounts100All!BD143/(PropCntd100!BC143*BC$5*BC$6)*1000</f>
        <v>0</v>
      </c>
      <c r="BD143" s="284">
        <f>RawCounts100All!BE143/(PropCntd100!BD143*BD$5*BD$6)*1000</f>
        <v>0</v>
      </c>
      <c r="BE143" s="284">
        <f>RawCounts100All!BF143/(PropCntd100!BE143*BE$5*BE$6)*1000</f>
        <v>0</v>
      </c>
      <c r="BF143" s="284">
        <f>RawCounts100All!BG143/(PropCntd100!BF143*BF$5*BF$6)*1000</f>
        <v>0</v>
      </c>
      <c r="BG143" s="284">
        <f>RawCounts100All!BH143/(PropCntd100!BG143*BG$5*BG$6)*1000</f>
        <v>0</v>
      </c>
      <c r="BH143" s="284">
        <f>RawCounts100All!BI143/(PropCntd100!BH143*BH$5*BH$6)*1000</f>
        <v>0</v>
      </c>
      <c r="BI143" s="284">
        <f>RawCounts100All!BJ143/(PropCntd100!BI143*BI$5*BI$6)*1000</f>
        <v>0</v>
      </c>
      <c r="BJ143" s="284">
        <f>RawCounts100All!BK143/(PropCntd100!BJ143*BJ$5*BJ$6)*1000</f>
        <v>0</v>
      </c>
      <c r="BK143" s="284">
        <f>RawCounts100All!BL143/(PropCntd100!BK143*BK$5*BK$6)*1000</f>
        <v>0</v>
      </c>
      <c r="BL143" s="284">
        <f>RawCounts100All!BM143/(PropCntd100!BL143*BL$5*BL$6)*1000</f>
        <v>0</v>
      </c>
      <c r="BM143" s="284">
        <f>RawCounts100All!BN143/(PropCntd100!BM143*BM$5*BM$6)*1000</f>
        <v>0</v>
      </c>
      <c r="BN143" s="284">
        <f>RawCounts100All!BO143/(PropCntd100!BN143*BN$5*BN$6)*1000</f>
        <v>0</v>
      </c>
      <c r="BO143" s="284">
        <f>RawCounts100All!BP143/(PropCntd100!BO143*BO$5*BO$6)*1000</f>
        <v>0</v>
      </c>
      <c r="BP143" s="284">
        <f>RawCounts100All!BQ143/(PropCntd100!BP143*BP$5*BP$6)*1000</f>
        <v>0</v>
      </c>
      <c r="BQ143" s="284">
        <f>RawCounts100All!BR143/(PropCntd100!BQ143*BQ$5*BQ$6)*1000</f>
        <v>0</v>
      </c>
      <c r="BR143" s="284">
        <f>RawCounts100All!BS143/(PropCntd100!BR143*BR$5*BR$6)*1000</f>
        <v>0</v>
      </c>
      <c r="BS143" s="284">
        <f>RawCounts100All!BT143/(PropCntd100!BS143*BS$5*BS$6)*1000</f>
        <v>0</v>
      </c>
      <c r="BT143" s="129"/>
    </row>
    <row r="144" spans="1:72" ht="14" x14ac:dyDescent="0.15">
      <c r="A144" s="117" t="s">
        <v>349</v>
      </c>
      <c r="B144" s="156" t="s">
        <v>521</v>
      </c>
      <c r="C144" s="156" t="s">
        <v>240</v>
      </c>
      <c r="D144" s="156" t="s">
        <v>759</v>
      </c>
      <c r="E144" s="156" t="s">
        <v>134</v>
      </c>
      <c r="F144" s="156"/>
      <c r="G144" s="118">
        <v>7.4999999999999997E-2</v>
      </c>
      <c r="H144" s="119">
        <v>0.9</v>
      </c>
      <c r="I144" s="120">
        <f t="shared" si="6"/>
        <v>6</v>
      </c>
      <c r="J144" s="180">
        <f t="shared" si="6"/>
        <v>72</v>
      </c>
      <c r="K144" s="257">
        <v>7.4999999999999997E-2</v>
      </c>
      <c r="L144" s="284">
        <f>RawCounts100All!M144/(PropCntd100!L144*L$5*L$6)*1000</f>
        <v>0</v>
      </c>
      <c r="M144" s="284">
        <f>RawCounts100All!N144/(PropCntd100!M144*M$5*M$6)*1000</f>
        <v>0</v>
      </c>
      <c r="N144" s="284">
        <f>RawCounts100All!O144/(PropCntd100!N144*N$5*N$6)*1000</f>
        <v>0</v>
      </c>
      <c r="O144" s="284">
        <f>RawCounts100All!P144/(PropCntd100!O144*O$5*O$6)*1000</f>
        <v>0</v>
      </c>
      <c r="P144" s="284">
        <f>RawCounts100All!Q144/(PropCntd100!P144*P$5*P$6)*1000</f>
        <v>0</v>
      </c>
      <c r="Q144" s="284">
        <f>RawCounts100All!R144/(PropCntd100!Q144*Q$5*Q$6)*1000</f>
        <v>0</v>
      </c>
      <c r="R144" s="284">
        <f>RawCounts100All!S144/(PropCntd100!R144*R$5*R$6)*1000</f>
        <v>0</v>
      </c>
      <c r="S144" s="284">
        <f>RawCounts100All!T144/(PropCntd100!S144*S$5*S$6)*1000</f>
        <v>0</v>
      </c>
      <c r="T144" s="284">
        <f>RawCounts100All!U144/(PropCntd100!T144*T$5*T$6)*1000</f>
        <v>0</v>
      </c>
      <c r="U144" s="284">
        <f>RawCounts100All!V144/(PropCntd100!U144*U$5*U$6)*1000</f>
        <v>0</v>
      </c>
      <c r="V144" s="284">
        <f>RawCounts100All!W144/(PropCntd100!V144*V$5*V$6)*1000</f>
        <v>0</v>
      </c>
      <c r="W144" s="284">
        <f>RawCounts100All!X144/(PropCntd100!W144*W$5*W$6)*1000</f>
        <v>0</v>
      </c>
      <c r="X144" s="284">
        <f>RawCounts100All!Y144/(PropCntd100!X144*X$5*X$6)*1000</f>
        <v>0</v>
      </c>
      <c r="Y144" s="284">
        <f>RawCounts100All!Z144/(PropCntd100!Y144*Y$5*Y$6)*1000</f>
        <v>0</v>
      </c>
      <c r="Z144" s="284">
        <f>RawCounts100All!AA144/(PropCntd100!Z144*Z$5*Z$6)*1000</f>
        <v>0</v>
      </c>
      <c r="AA144" s="284">
        <f>RawCounts100All!AB144/(PropCntd100!AA144*AA$5*AA$6)*1000</f>
        <v>0</v>
      </c>
      <c r="AB144" s="284">
        <f>RawCounts100All!AC144/(PropCntd100!AB144*AB$5*AB$6)*1000</f>
        <v>0</v>
      </c>
      <c r="AC144" s="284">
        <f>RawCounts100All!AD144/(PropCntd100!AC144*AC$5*AC$6)*1000</f>
        <v>255.85284280936455</v>
      </c>
      <c r="AD144" s="284">
        <f>RawCounts100All!AE144/(PropCntd100!AD144*AD$5*AD$6)*1000</f>
        <v>0</v>
      </c>
      <c r="AE144" s="284">
        <f>RawCounts100All!AF144/(PropCntd100!AE144*AE$5*AE$6)*1000</f>
        <v>0</v>
      </c>
      <c r="AF144" s="284">
        <f>RawCounts100All!AG144/(PropCntd100!AF144*AF$5*AF$6)*1000</f>
        <v>0</v>
      </c>
      <c r="AG144" s="284">
        <f>RawCounts100All!AH144/(PropCntd100!AG144*AG$5*AG$6)*1000</f>
        <v>0</v>
      </c>
      <c r="AH144" s="284">
        <f>RawCounts100All!AI144/(PropCntd100!AH144*AH$5*AH$6)*1000</f>
        <v>0</v>
      </c>
      <c r="AI144" s="284">
        <f>RawCounts100All!AJ144/(PropCntd100!AI144*AI$5*AI$6)*1000</f>
        <v>0</v>
      </c>
      <c r="AJ144" s="284">
        <f>RawCounts100All!AK144/(PropCntd100!AJ144*AJ$5*AJ$6)*1000</f>
        <v>0</v>
      </c>
      <c r="AK144" s="284">
        <f>RawCounts100All!AL144/(PropCntd100!AK144*AK$5*AK$6)*1000</f>
        <v>0</v>
      </c>
      <c r="AL144" s="284">
        <f>RawCounts100All!AM144/(PropCntd100!AL144*AL$5*AL$6)*1000</f>
        <v>0</v>
      </c>
      <c r="AM144" s="284">
        <f>RawCounts100All!AN144/(PropCntd100!AM144*AM$5*AM$6)*1000</f>
        <v>0</v>
      </c>
      <c r="AN144" s="284">
        <f>RawCounts100All!AO144/(PropCntd100!AN144*AN$5*AN$6)*1000</f>
        <v>0</v>
      </c>
      <c r="AO144" s="284">
        <f>RawCounts100All!AP144/(PropCntd100!AO144*AO$5*AO$6)*1000</f>
        <v>0</v>
      </c>
      <c r="AP144" s="284">
        <f>RawCounts100All!AQ144/(PropCntd100!AP144*AP$5*AP$6)*1000</f>
        <v>0</v>
      </c>
      <c r="AQ144" s="284">
        <f>RawCounts100All!AR144/(PropCntd100!AQ144*AQ$5*AQ$6)*1000</f>
        <v>0</v>
      </c>
      <c r="AR144" s="284">
        <f>RawCounts100All!AS144/(PropCntd100!AR144*AR$5*AR$6)*1000</f>
        <v>0</v>
      </c>
      <c r="AS144" s="284">
        <f>RawCounts100All!AT144/(PropCntd100!AS144*AS$5*AS$6)*1000</f>
        <v>0</v>
      </c>
      <c r="AT144" s="284">
        <f>RawCounts100All!AU144/(PropCntd100!AT144*AT$5*AT$6)*1000</f>
        <v>0</v>
      </c>
      <c r="AU144" s="284">
        <f>RawCounts100All!AV144/(PropCntd100!AU144*AU$5*AU$6)*1000</f>
        <v>0</v>
      </c>
      <c r="AV144" s="284">
        <f>RawCounts100All!AW144/(PropCntd100!AV144*AV$5*AV$6)*1000</f>
        <v>0</v>
      </c>
      <c r="AW144" s="284">
        <f>RawCounts100All!AX144/(PropCntd100!AW144*AW$5*AW$6)*1000</f>
        <v>0</v>
      </c>
      <c r="AX144" s="284">
        <f>RawCounts100All!AY144/(PropCntd100!AX144*AX$5*AX$6)*1000</f>
        <v>0</v>
      </c>
      <c r="AY144" s="284">
        <f>RawCounts100All!AZ144/(PropCntd100!AY144*AY$5*AY$6)*1000</f>
        <v>0</v>
      </c>
      <c r="AZ144" s="284">
        <f>RawCounts100All!BA144/(PropCntd100!AZ144*AZ$5*AZ$6)*1000</f>
        <v>0</v>
      </c>
      <c r="BA144" s="284">
        <f>RawCounts100All!BB144/(PropCntd100!BA144*BA$5*BA$6)*1000</f>
        <v>0</v>
      </c>
      <c r="BB144" s="284">
        <f>RawCounts100All!BC144/(PropCntd100!BB144*BB$5*BB$6)*1000</f>
        <v>49.512987012987011</v>
      </c>
      <c r="BC144" s="284">
        <f>RawCounts100All!BD144/(PropCntd100!BC144*BC$5*BC$6)*1000</f>
        <v>0</v>
      </c>
      <c r="BD144" s="284">
        <f>RawCounts100All!BE144/(PropCntd100!BD144*BD$5*BD$6)*1000</f>
        <v>0</v>
      </c>
      <c r="BE144" s="284">
        <f>RawCounts100All!BF144/(PropCntd100!BE144*BE$5*BE$6)*1000</f>
        <v>0</v>
      </c>
      <c r="BF144" s="284">
        <f>RawCounts100All!BG144/(PropCntd100!BF144*BF$5*BF$6)*1000</f>
        <v>0</v>
      </c>
      <c r="BG144" s="284">
        <f>RawCounts100All!BH144/(PropCntd100!BG144*BG$5*BG$6)*1000</f>
        <v>0</v>
      </c>
      <c r="BH144" s="284">
        <f>RawCounts100All!BI144/(PropCntd100!BH144*BH$5*BH$6)*1000</f>
        <v>0</v>
      </c>
      <c r="BI144" s="284">
        <f>RawCounts100All!BJ144/(PropCntd100!BI144*BI$5*BI$6)*1000</f>
        <v>0</v>
      </c>
      <c r="BJ144" s="284">
        <f>RawCounts100All!BK144/(PropCntd100!BJ144*BJ$5*BJ$6)*1000</f>
        <v>0</v>
      </c>
      <c r="BK144" s="284">
        <f>RawCounts100All!BL144/(PropCntd100!BK144*BK$5*BK$6)*1000</f>
        <v>0</v>
      </c>
      <c r="BL144" s="284">
        <f>RawCounts100All!BM144/(PropCntd100!BL144*BL$5*BL$6)*1000</f>
        <v>0</v>
      </c>
      <c r="BM144" s="284">
        <f>RawCounts100All!BN144/(PropCntd100!BM144*BM$5*BM$6)*1000</f>
        <v>0</v>
      </c>
      <c r="BN144" s="284">
        <f>RawCounts100All!BO144/(PropCntd100!BN144*BN$5*BN$6)*1000</f>
        <v>0</v>
      </c>
      <c r="BO144" s="284">
        <f>RawCounts100All!BP144/(PropCntd100!BO144*BO$5*BO$6)*1000</f>
        <v>0</v>
      </c>
      <c r="BP144" s="284">
        <f>RawCounts100All!BQ144/(PropCntd100!BP144*BP$5*BP$6)*1000</f>
        <v>0</v>
      </c>
      <c r="BQ144" s="284">
        <f>RawCounts100All!BR144/(PropCntd100!BQ144*BQ$5*BQ$6)*1000</f>
        <v>0</v>
      </c>
      <c r="BR144" s="284">
        <f>RawCounts100All!BS144/(PropCntd100!BR144*BR$5*BR$6)*1000</f>
        <v>0</v>
      </c>
      <c r="BS144" s="284">
        <f>RawCounts100All!BT144/(PropCntd100!BS144*BS$5*BS$6)*1000</f>
        <v>0</v>
      </c>
      <c r="BT144" s="129"/>
    </row>
    <row r="145" spans="1:72" ht="14" x14ac:dyDescent="0.15">
      <c r="A145" s="117" t="s">
        <v>350</v>
      </c>
      <c r="B145" s="156" t="s">
        <v>521</v>
      </c>
      <c r="C145" s="156" t="s">
        <v>240</v>
      </c>
      <c r="D145" s="156" t="s">
        <v>760</v>
      </c>
      <c r="E145" s="156" t="s">
        <v>130</v>
      </c>
      <c r="F145" s="156"/>
      <c r="G145" s="118">
        <v>7.4999999999999997E-2</v>
      </c>
      <c r="H145" s="119">
        <v>1</v>
      </c>
      <c r="I145" s="120">
        <f t="shared" si="6"/>
        <v>6</v>
      </c>
      <c r="J145" s="180">
        <f t="shared" si="6"/>
        <v>80</v>
      </c>
      <c r="K145" s="254"/>
      <c r="L145" s="284">
        <f>RawCounts100All!M145/(PropCntd100!L145*L$5*L$6)*1000</f>
        <v>0</v>
      </c>
      <c r="M145" s="284">
        <f>RawCounts100All!N145/(PropCntd100!M145*M$5*M$6)*1000</f>
        <v>0</v>
      </c>
      <c r="N145" s="284">
        <f>RawCounts100All!O145/(PropCntd100!N145*N$5*N$6)*1000</f>
        <v>0</v>
      </c>
      <c r="O145" s="284">
        <f>RawCounts100All!P145/(PropCntd100!O145*O$5*O$6)*1000</f>
        <v>0</v>
      </c>
      <c r="P145" s="284">
        <f>RawCounts100All!Q145/(PropCntd100!P145*P$5*P$6)*1000</f>
        <v>0</v>
      </c>
      <c r="Q145" s="284">
        <f>RawCounts100All!R145/(PropCntd100!Q145*Q$5*Q$6)*1000</f>
        <v>0</v>
      </c>
      <c r="R145" s="284">
        <f>RawCounts100All!S145/(PropCntd100!R145*R$5*R$6)*1000</f>
        <v>0</v>
      </c>
      <c r="S145" s="284">
        <f>RawCounts100All!T145/(PropCntd100!S145*S$5*S$6)*1000</f>
        <v>0</v>
      </c>
      <c r="T145" s="284">
        <f>RawCounts100All!U145/(PropCntd100!T145*T$5*T$6)*1000</f>
        <v>130.52631578947367</v>
      </c>
      <c r="U145" s="284">
        <f>RawCounts100All!V145/(PropCntd100!U145*U$5*U$6)*1000</f>
        <v>0</v>
      </c>
      <c r="V145" s="284">
        <f>RawCounts100All!W145/(PropCntd100!V145*V$5*V$6)*1000</f>
        <v>0</v>
      </c>
      <c r="W145" s="284">
        <f>RawCounts100All!X145/(PropCntd100!W145*W$5*W$6)*1000</f>
        <v>132.24489795918367</v>
      </c>
      <c r="X145" s="284">
        <f>RawCounts100All!Y145/(PropCntd100!X145*X$5*X$6)*1000</f>
        <v>0</v>
      </c>
      <c r="Y145" s="284">
        <f>RawCounts100All!Z145/(PropCntd100!Y145*Y$5*Y$6)*1000</f>
        <v>0</v>
      </c>
      <c r="Z145" s="284">
        <f>RawCounts100All!AA145/(PropCntd100!Z145*Z$5*Z$6)*1000</f>
        <v>0</v>
      </c>
      <c r="AA145" s="284">
        <f>RawCounts100All!AB145/(PropCntd100!AA145*AA$5*AA$6)*1000</f>
        <v>0</v>
      </c>
      <c r="AB145" s="284">
        <f>RawCounts100All!AC145/(PropCntd100!AB145*AB$5*AB$6)*1000</f>
        <v>0</v>
      </c>
      <c r="AC145" s="284">
        <f>RawCounts100All!AD145/(PropCntd100!AC145*AC$5*AC$6)*1000</f>
        <v>0</v>
      </c>
      <c r="AD145" s="284">
        <f>RawCounts100All!AE145/(PropCntd100!AD145*AD$5*AD$6)*1000</f>
        <v>0</v>
      </c>
      <c r="AE145" s="284">
        <f>RawCounts100All!AF145/(PropCntd100!AE145*AE$5*AE$6)*1000</f>
        <v>0</v>
      </c>
      <c r="AF145" s="284">
        <f>RawCounts100All!AG145/(PropCntd100!AF145*AF$5*AF$6)*1000</f>
        <v>0</v>
      </c>
      <c r="AG145" s="284">
        <f>RawCounts100All!AH145/(PropCntd100!AG145*AG$5*AG$6)*1000</f>
        <v>0</v>
      </c>
      <c r="AH145" s="284">
        <f>RawCounts100All!AI145/(PropCntd100!AH145*AH$5*AH$6)*1000</f>
        <v>0</v>
      </c>
      <c r="AI145" s="284">
        <f>RawCounts100All!AJ145/(PropCntd100!AI145*AI$5*AI$6)*1000</f>
        <v>0</v>
      </c>
      <c r="AJ145" s="284">
        <f>RawCounts100All!AK145/(PropCntd100!AJ145*AJ$5*AJ$6)*1000</f>
        <v>0</v>
      </c>
      <c r="AK145" s="284">
        <f>RawCounts100All!AL145/(PropCntd100!AK145*AK$5*AK$6)*1000</f>
        <v>0</v>
      </c>
      <c r="AL145" s="284">
        <f>RawCounts100All!AM145/(PropCntd100!AL145*AL$5*AL$6)*1000</f>
        <v>0</v>
      </c>
      <c r="AM145" s="284">
        <f>RawCounts100All!AN145/(PropCntd100!AM145*AM$5*AM$6)*1000</f>
        <v>0</v>
      </c>
      <c r="AN145" s="284">
        <f>RawCounts100All!AO145/(PropCntd100!AN145*AN$5*AN$6)*1000</f>
        <v>130.71428571428572</v>
      </c>
      <c r="AO145" s="284">
        <f>RawCounts100All!AP145/(PropCntd100!AO145*AO$5*AO$6)*1000</f>
        <v>40.175768989328311</v>
      </c>
      <c r="AP145" s="284">
        <f>RawCounts100All!AQ145/(PropCntd100!AP145*AP$5*AP$6)*1000</f>
        <v>0</v>
      </c>
      <c r="AQ145" s="284">
        <f>RawCounts100All!AR145/(PropCntd100!AQ145*AQ$5*AQ$6)*1000</f>
        <v>0</v>
      </c>
      <c r="AR145" s="284">
        <f>RawCounts100All!AS145/(PropCntd100!AR145*AR$5*AR$6)*1000</f>
        <v>0</v>
      </c>
      <c r="AS145" s="284">
        <f>RawCounts100All!AT145/(PropCntd100!AS145*AS$5*AS$6)*1000</f>
        <v>0</v>
      </c>
      <c r="AT145" s="284">
        <f>RawCounts100All!AU145/(PropCntd100!AT145*AT$5*AT$6)*1000</f>
        <v>0</v>
      </c>
      <c r="AU145" s="284">
        <f>RawCounts100All!AV145/(PropCntd100!AU145*AU$5*AU$6)*1000</f>
        <v>0</v>
      </c>
      <c r="AV145" s="284">
        <f>RawCounts100All!AW145/(PropCntd100!AV145*AV$5*AV$6)*1000</f>
        <v>0</v>
      </c>
      <c r="AW145" s="284">
        <f>RawCounts100All!AX145/(PropCntd100!AW145*AW$5*AW$6)*1000</f>
        <v>0</v>
      </c>
      <c r="AX145" s="284">
        <f>RawCounts100All!AY145/(PropCntd100!AX145*AX$5*AX$6)*1000</f>
        <v>0</v>
      </c>
      <c r="AY145" s="284">
        <f>RawCounts100All!AZ145/(PropCntd100!AY145*AY$5*AY$6)*1000</f>
        <v>0</v>
      </c>
      <c r="AZ145" s="284">
        <f>RawCounts100All!BA145/(PropCntd100!AZ145*AZ$5*AZ$6)*1000</f>
        <v>0</v>
      </c>
      <c r="BA145" s="284">
        <f>RawCounts100All!BB145/(PropCntd100!BA145*BA$5*BA$6)*1000</f>
        <v>0</v>
      </c>
      <c r="BB145" s="284">
        <f>RawCounts100All!BC145/(PropCntd100!BB145*BB$5*BB$6)*1000</f>
        <v>0</v>
      </c>
      <c r="BC145" s="284">
        <f>RawCounts100All!BD145/(PropCntd100!BC145*BC$5*BC$6)*1000</f>
        <v>0</v>
      </c>
      <c r="BD145" s="284">
        <f>RawCounts100All!BE145/(PropCntd100!BD145*BD$5*BD$6)*1000</f>
        <v>0</v>
      </c>
      <c r="BE145" s="284">
        <f>RawCounts100All!BF145/(PropCntd100!BE145*BE$5*BE$6)*1000</f>
        <v>0</v>
      </c>
      <c r="BF145" s="284">
        <f>RawCounts100All!BG145/(PropCntd100!BF145*BF$5*BF$6)*1000</f>
        <v>0</v>
      </c>
      <c r="BG145" s="284">
        <f>RawCounts100All!BH145/(PropCntd100!BG145*BG$5*BG$6)*1000</f>
        <v>0</v>
      </c>
      <c r="BH145" s="284">
        <f>RawCounts100All!BI145/(PropCntd100!BH145*BH$5*BH$6)*1000</f>
        <v>0</v>
      </c>
      <c r="BI145" s="284">
        <f>RawCounts100All!BJ145/(PropCntd100!BI145*BI$5*BI$6)*1000</f>
        <v>0</v>
      </c>
      <c r="BJ145" s="284">
        <f>RawCounts100All!BK145/(PropCntd100!BJ145*BJ$5*BJ$6)*1000</f>
        <v>0</v>
      </c>
      <c r="BK145" s="284">
        <f>RawCounts100All!BL145/(PropCntd100!BK145*BK$5*BK$6)*1000</f>
        <v>0</v>
      </c>
      <c r="BL145" s="284">
        <f>RawCounts100All!BM145/(PropCntd100!BL145*BL$5*BL$6)*1000</f>
        <v>0</v>
      </c>
      <c r="BM145" s="284">
        <f>RawCounts100All!BN145/(PropCntd100!BM145*BM$5*BM$6)*1000</f>
        <v>0</v>
      </c>
      <c r="BN145" s="284">
        <f>RawCounts100All!BO145/(PropCntd100!BN145*BN$5*BN$6)*1000</f>
        <v>0</v>
      </c>
      <c r="BO145" s="284">
        <f>RawCounts100All!BP145/(PropCntd100!BO145*BO$5*BO$6)*1000</f>
        <v>0</v>
      </c>
      <c r="BP145" s="284">
        <f>RawCounts100All!BQ145/(PropCntd100!BP145*BP$5*BP$6)*1000</f>
        <v>0</v>
      </c>
      <c r="BQ145" s="284">
        <f>RawCounts100All!BR145/(PropCntd100!BQ145*BQ$5*BQ$6)*1000</f>
        <v>0</v>
      </c>
      <c r="BR145" s="284">
        <f>RawCounts100All!BS145/(PropCntd100!BR145*BR$5*BR$6)*1000</f>
        <v>0</v>
      </c>
      <c r="BS145" s="284">
        <f>RawCounts100All!BT145/(PropCntd100!BS145*BS$5*BS$6)*1000</f>
        <v>0</v>
      </c>
      <c r="BT145" s="129"/>
    </row>
    <row r="146" spans="1:72" ht="14" x14ac:dyDescent="0.15">
      <c r="A146" s="117" t="s">
        <v>351</v>
      </c>
      <c r="B146" s="156" t="s">
        <v>521</v>
      </c>
      <c r="C146" s="156" t="s">
        <v>240</v>
      </c>
      <c r="D146" s="156" t="s">
        <v>761</v>
      </c>
      <c r="E146" s="156" t="s">
        <v>130</v>
      </c>
      <c r="F146" s="156"/>
      <c r="G146" s="118">
        <v>7.4999999999999997E-2</v>
      </c>
      <c r="H146" s="119">
        <v>1.5</v>
      </c>
      <c r="I146" s="120">
        <f t="shared" si="6"/>
        <v>6</v>
      </c>
      <c r="J146" s="180">
        <f t="shared" si="6"/>
        <v>120</v>
      </c>
      <c r="K146" s="254"/>
      <c r="L146" s="284">
        <f>RawCounts100All!M146/(PropCntd100!L146*L$5*L$6)*1000</f>
        <v>0</v>
      </c>
      <c r="M146" s="284">
        <f>RawCounts100All!N146/(PropCntd100!M146*M$5*M$6)*1000</f>
        <v>0</v>
      </c>
      <c r="N146" s="284">
        <f>RawCounts100All!O146/(PropCntd100!N146*N$5*N$6)*1000</f>
        <v>0</v>
      </c>
      <c r="O146" s="284">
        <f>RawCounts100All!P146/(PropCntd100!O146*O$5*O$6)*1000</f>
        <v>0</v>
      </c>
      <c r="P146" s="284">
        <f>RawCounts100All!Q146/(PropCntd100!P146*P$5*P$6)*1000</f>
        <v>0</v>
      </c>
      <c r="Q146" s="284">
        <f>RawCounts100All!R146/(PropCntd100!Q146*Q$5*Q$6)*1000</f>
        <v>0</v>
      </c>
      <c r="R146" s="284">
        <f>RawCounts100All!S146/(PropCntd100!R146*R$5*R$6)*1000</f>
        <v>0</v>
      </c>
      <c r="S146" s="284">
        <f>RawCounts100All!T146/(PropCntd100!S146*S$5*S$6)*1000</f>
        <v>0</v>
      </c>
      <c r="T146" s="284">
        <f>RawCounts100All!U146/(PropCntd100!T146*T$5*T$6)*1000</f>
        <v>0</v>
      </c>
      <c r="U146" s="284">
        <f>RawCounts100All!V146/(PropCntd100!U146*U$5*U$6)*1000</f>
        <v>0</v>
      </c>
      <c r="V146" s="284">
        <f>RawCounts100All!W146/(PropCntd100!V146*V$5*V$6)*1000</f>
        <v>0</v>
      </c>
      <c r="W146" s="284">
        <f>RawCounts100All!X146/(PropCntd100!W146*W$5*W$6)*1000</f>
        <v>0</v>
      </c>
      <c r="X146" s="284">
        <f>RawCounts100All!Y146/(PropCntd100!X146*X$5*X$6)*1000</f>
        <v>83.670715249662621</v>
      </c>
      <c r="Y146" s="284">
        <f>RawCounts100All!Z146/(PropCntd100!Y146*Y$5*Y$6)*1000</f>
        <v>0</v>
      </c>
      <c r="Z146" s="284">
        <f>RawCounts100All!AA146/(PropCntd100!Z146*Z$5*Z$6)*1000</f>
        <v>0</v>
      </c>
      <c r="AA146" s="284">
        <f>RawCounts100All!AB146/(PropCntd100!AA146*AA$5*AA$6)*1000</f>
        <v>0</v>
      </c>
      <c r="AB146" s="284">
        <f>RawCounts100All!AC146/(PropCntd100!AB146*AB$5*AB$6)*1000</f>
        <v>0</v>
      </c>
      <c r="AC146" s="284">
        <f>RawCounts100All!AD146/(PropCntd100!AC146*AC$5*AC$6)*1000</f>
        <v>0</v>
      </c>
      <c r="AD146" s="284">
        <f>RawCounts100All!AE146/(PropCntd100!AD146*AD$5*AD$6)*1000</f>
        <v>0</v>
      </c>
      <c r="AE146" s="284">
        <f>RawCounts100All!AF146/(PropCntd100!AE146*AE$5*AE$6)*1000</f>
        <v>0</v>
      </c>
      <c r="AF146" s="284">
        <f>RawCounts100All!AG146/(PropCntd100!AF146*AF$5*AF$6)*1000</f>
        <v>0</v>
      </c>
      <c r="AG146" s="284">
        <f>RawCounts100All!AH146/(PropCntd100!AG146*AG$5*AG$6)*1000</f>
        <v>0</v>
      </c>
      <c r="AH146" s="284">
        <f>RawCounts100All!AI146/(PropCntd100!AH146*AH$5*AH$6)*1000</f>
        <v>0</v>
      </c>
      <c r="AI146" s="284">
        <f>RawCounts100All!AJ146/(PropCntd100!AI146*AI$5*AI$6)*1000</f>
        <v>0</v>
      </c>
      <c r="AJ146" s="284">
        <f>RawCounts100All!AK146/(PropCntd100!AJ146*AJ$5*AJ$6)*1000</f>
        <v>0</v>
      </c>
      <c r="AK146" s="284">
        <f>RawCounts100All!AL146/(PropCntd100!AK146*AK$5*AK$6)*1000</f>
        <v>0</v>
      </c>
      <c r="AL146" s="284">
        <f>RawCounts100All!AM146/(PropCntd100!AL146*AL$5*AL$6)*1000</f>
        <v>0</v>
      </c>
      <c r="AM146" s="284">
        <f>RawCounts100All!AN146/(PropCntd100!AM146*AM$5*AM$6)*1000</f>
        <v>0</v>
      </c>
      <c r="AN146" s="284">
        <f>RawCounts100All!AO146/(PropCntd100!AN146*AN$5*AN$6)*1000</f>
        <v>87.142857142857153</v>
      </c>
      <c r="AO146" s="284">
        <f>RawCounts100All!AP146/(PropCntd100!AO146*AO$5*AO$6)*1000</f>
        <v>0</v>
      </c>
      <c r="AP146" s="284">
        <f>RawCounts100All!AQ146/(PropCntd100!AP146*AP$5*AP$6)*1000</f>
        <v>0</v>
      </c>
      <c r="AQ146" s="284">
        <f>RawCounts100All!AR146/(PropCntd100!AQ146*AQ$5*AQ$6)*1000</f>
        <v>0</v>
      </c>
      <c r="AR146" s="284">
        <f>RawCounts100All!AS146/(PropCntd100!AR146*AR$5*AR$6)*1000</f>
        <v>0</v>
      </c>
      <c r="AS146" s="284">
        <f>RawCounts100All!AT146/(PropCntd100!AS146*AS$5*AS$6)*1000</f>
        <v>0</v>
      </c>
      <c r="AT146" s="284">
        <f>RawCounts100All!AU146/(PropCntd100!AT146*AT$5*AT$6)*1000</f>
        <v>0</v>
      </c>
      <c r="AU146" s="284">
        <f>RawCounts100All!AV146/(PropCntd100!AU146*AU$5*AU$6)*1000</f>
        <v>0</v>
      </c>
      <c r="AV146" s="284">
        <f>RawCounts100All!AW146/(PropCntd100!AV146*AV$5*AV$6)*1000</f>
        <v>0</v>
      </c>
      <c r="AW146" s="284">
        <f>RawCounts100All!AX146/(PropCntd100!AW146*AW$5*AW$6)*1000</f>
        <v>125.87412587412588</v>
      </c>
      <c r="AX146" s="284">
        <f>RawCounts100All!AY146/(PropCntd100!AX146*AX$5*AX$6)*1000</f>
        <v>0</v>
      </c>
      <c r="AY146" s="284">
        <f>RawCounts100All!AZ146/(PropCntd100!AY146*AY$5*AY$6)*1000</f>
        <v>0</v>
      </c>
      <c r="AZ146" s="284">
        <f>RawCounts100All!BA146/(PropCntd100!AZ146*AZ$5*AZ$6)*1000</f>
        <v>0</v>
      </c>
      <c r="BA146" s="284">
        <f>RawCounts100All!BB146/(PropCntd100!BA146*BA$5*BA$6)*1000</f>
        <v>0</v>
      </c>
      <c r="BB146" s="284">
        <f>RawCounts100All!BC146/(PropCntd100!BB146*BB$5*BB$6)*1000</f>
        <v>0</v>
      </c>
      <c r="BC146" s="284">
        <f>RawCounts100All!BD146/(PropCntd100!BC146*BC$5*BC$6)*1000</f>
        <v>0</v>
      </c>
      <c r="BD146" s="284">
        <f>RawCounts100All!BE146/(PropCntd100!BD146*BD$5*BD$6)*1000</f>
        <v>0</v>
      </c>
      <c r="BE146" s="284">
        <f>RawCounts100All!BF146/(PropCntd100!BE146*BE$5*BE$6)*1000</f>
        <v>0</v>
      </c>
      <c r="BF146" s="284">
        <f>RawCounts100All!BG146/(PropCntd100!BF146*BF$5*BF$6)*1000</f>
        <v>0</v>
      </c>
      <c r="BG146" s="284">
        <f>RawCounts100All!BH146/(PropCntd100!BG146*BG$5*BG$6)*1000</f>
        <v>0</v>
      </c>
      <c r="BH146" s="284">
        <f>RawCounts100All!BI146/(PropCntd100!BH146*BH$5*BH$6)*1000</f>
        <v>0</v>
      </c>
      <c r="BI146" s="284">
        <f>RawCounts100All!BJ146/(PropCntd100!BI146*BI$5*BI$6)*1000</f>
        <v>0</v>
      </c>
      <c r="BJ146" s="284">
        <f>RawCounts100All!BK146/(PropCntd100!BJ146*BJ$5*BJ$6)*1000</f>
        <v>0</v>
      </c>
      <c r="BK146" s="284">
        <f>RawCounts100All!BL146/(PropCntd100!BK146*BK$5*BK$6)*1000</f>
        <v>0</v>
      </c>
      <c r="BL146" s="284">
        <f>RawCounts100All!BM146/(PropCntd100!BL146*BL$5*BL$6)*1000</f>
        <v>0</v>
      </c>
      <c r="BM146" s="284">
        <f>RawCounts100All!BN146/(PropCntd100!BM146*BM$5*BM$6)*1000</f>
        <v>0</v>
      </c>
      <c r="BN146" s="284">
        <f>RawCounts100All!BO146/(PropCntd100!BN146*BN$5*BN$6)*1000</f>
        <v>0</v>
      </c>
      <c r="BO146" s="284">
        <f>RawCounts100All!BP146/(PropCntd100!BO146*BO$5*BO$6)*1000</f>
        <v>0</v>
      </c>
      <c r="BP146" s="284">
        <f>RawCounts100All!BQ146/(PropCntd100!BP146*BP$5*BP$6)*1000</f>
        <v>0</v>
      </c>
      <c r="BQ146" s="284">
        <f>RawCounts100All!BR146/(PropCntd100!BQ146*BQ$5*BQ$6)*1000</f>
        <v>0</v>
      </c>
      <c r="BR146" s="284">
        <f>RawCounts100All!BS146/(PropCntd100!BR146*BR$5*BR$6)*1000</f>
        <v>0</v>
      </c>
      <c r="BS146" s="284">
        <f>RawCounts100All!BT146/(PropCntd100!BS146*BS$5*BS$6)*1000</f>
        <v>0</v>
      </c>
      <c r="BT146" s="129"/>
    </row>
    <row r="147" spans="1:72" ht="14" x14ac:dyDescent="0.15">
      <c r="A147" s="117" t="s">
        <v>352</v>
      </c>
      <c r="B147" s="156" t="s">
        <v>521</v>
      </c>
      <c r="C147" s="156" t="s">
        <v>240</v>
      </c>
      <c r="D147" s="156" t="s">
        <v>762</v>
      </c>
      <c r="E147" s="156" t="s">
        <v>134</v>
      </c>
      <c r="F147" s="156"/>
      <c r="G147" s="118">
        <v>7.4999999999999997E-2</v>
      </c>
      <c r="H147" s="119">
        <v>2</v>
      </c>
      <c r="I147" s="120">
        <f t="shared" si="6"/>
        <v>6</v>
      </c>
      <c r="J147" s="180">
        <f t="shared" si="6"/>
        <v>160</v>
      </c>
      <c r="K147" s="257">
        <v>7.4999999999999997E-2</v>
      </c>
      <c r="L147" s="284">
        <f>RawCounts100All!M147/(PropCntd100!L147*L$5*L$6)*1000</f>
        <v>0</v>
      </c>
      <c r="M147" s="284">
        <f>RawCounts100All!N147/(PropCntd100!M147*M$5*M$6)*1000</f>
        <v>0</v>
      </c>
      <c r="N147" s="284">
        <f>RawCounts100All!O147/(PropCntd100!N147*N$5*N$6)*1000</f>
        <v>0</v>
      </c>
      <c r="O147" s="284">
        <f>RawCounts100All!P147/(PropCntd100!O147*O$5*O$6)*1000</f>
        <v>0</v>
      </c>
      <c r="P147" s="284">
        <f>RawCounts100All!Q147/(PropCntd100!P147*P$5*P$6)*1000</f>
        <v>0</v>
      </c>
      <c r="Q147" s="284">
        <f>RawCounts100All!R147/(PropCntd100!Q147*Q$5*Q$6)*1000</f>
        <v>0</v>
      </c>
      <c r="R147" s="284">
        <f>RawCounts100All!S147/(PropCntd100!R147*R$5*R$6)*1000</f>
        <v>0</v>
      </c>
      <c r="S147" s="284">
        <f>RawCounts100All!T147/(PropCntd100!S147*S$5*S$6)*1000</f>
        <v>0</v>
      </c>
      <c r="T147" s="284">
        <f>RawCounts100All!U147/(PropCntd100!T147*T$5*T$6)*1000</f>
        <v>0</v>
      </c>
      <c r="U147" s="284">
        <f>RawCounts100All!V147/(PropCntd100!U147*U$5*U$6)*1000</f>
        <v>0</v>
      </c>
      <c r="V147" s="284">
        <f>RawCounts100All!W147/(PropCntd100!V147*V$5*V$6)*1000</f>
        <v>0</v>
      </c>
      <c r="W147" s="284">
        <f>RawCounts100All!X147/(PropCntd100!W147*W$5*W$6)*1000</f>
        <v>0</v>
      </c>
      <c r="X147" s="284">
        <f>RawCounts100All!Y147/(PropCntd100!X147*X$5*X$6)*1000</f>
        <v>0</v>
      </c>
      <c r="Y147" s="284">
        <f>RawCounts100All!Z147/(PropCntd100!Y147*Y$5*Y$6)*1000</f>
        <v>0</v>
      </c>
      <c r="Z147" s="284">
        <f>RawCounts100All!AA147/(PropCntd100!Z147*Z$5*Z$6)*1000</f>
        <v>0</v>
      </c>
      <c r="AA147" s="284">
        <f>RawCounts100All!AB147/(PropCntd100!AA147*AA$5*AA$6)*1000</f>
        <v>0</v>
      </c>
      <c r="AB147" s="284">
        <f>RawCounts100All!AC147/(PropCntd100!AB147*AB$5*AB$6)*1000</f>
        <v>0</v>
      </c>
      <c r="AC147" s="284">
        <f>RawCounts100All!AD147/(PropCntd100!AC147*AC$5*AC$6)*1000</f>
        <v>0</v>
      </c>
      <c r="AD147" s="284">
        <f>RawCounts100All!AE147/(PropCntd100!AD147*AD$5*AD$6)*1000</f>
        <v>0</v>
      </c>
      <c r="AE147" s="284">
        <f>RawCounts100All!AF147/(PropCntd100!AE147*AE$5*AE$6)*1000</f>
        <v>0</v>
      </c>
      <c r="AF147" s="284">
        <f>RawCounts100All!AG147/(PropCntd100!AF147*AF$5*AF$6)*1000</f>
        <v>0</v>
      </c>
      <c r="AG147" s="284">
        <f>RawCounts100All!AH147/(PropCntd100!AG147*AG$5*AG$6)*1000</f>
        <v>43.63636363636364</v>
      </c>
      <c r="AH147" s="284">
        <f>RawCounts100All!AI147/(PropCntd100!AH147*AH$5*AH$6)*1000</f>
        <v>0</v>
      </c>
      <c r="AI147" s="284">
        <f>RawCounts100All!AJ147/(PropCntd100!AI147*AI$5*AI$6)*1000</f>
        <v>0</v>
      </c>
      <c r="AJ147" s="284">
        <f>RawCounts100All!AK147/(PropCntd100!AJ147*AJ$5*AJ$6)*1000</f>
        <v>0</v>
      </c>
      <c r="AK147" s="284">
        <f>RawCounts100All!AL147/(PropCntd100!AK147*AK$5*AK$6)*1000</f>
        <v>0</v>
      </c>
      <c r="AL147" s="284">
        <f>RawCounts100All!AM147/(PropCntd100!AL147*AL$5*AL$6)*1000</f>
        <v>0</v>
      </c>
      <c r="AM147" s="284">
        <f>RawCounts100All!AN147/(PropCntd100!AM147*AM$5*AM$6)*1000</f>
        <v>0</v>
      </c>
      <c r="AN147" s="284">
        <f>RawCounts100All!AO147/(PropCntd100!AN147*AN$5*AN$6)*1000</f>
        <v>0</v>
      </c>
      <c r="AO147" s="284">
        <f>RawCounts100All!AP147/(PropCntd100!AO147*AO$5*AO$6)*1000</f>
        <v>0</v>
      </c>
      <c r="AP147" s="284">
        <f>RawCounts100All!AQ147/(PropCntd100!AP147*AP$5*AP$6)*1000</f>
        <v>0</v>
      </c>
      <c r="AQ147" s="284">
        <f>RawCounts100All!AR147/(PropCntd100!AQ147*AQ$5*AQ$6)*1000</f>
        <v>0</v>
      </c>
      <c r="AR147" s="284">
        <f>RawCounts100All!AS147/(PropCntd100!AR147*AR$5*AR$6)*1000</f>
        <v>0</v>
      </c>
      <c r="AS147" s="284">
        <f>RawCounts100All!AT147/(PropCntd100!AS147*AS$5*AS$6)*1000</f>
        <v>0</v>
      </c>
      <c r="AT147" s="284">
        <f>RawCounts100All!AU147/(PropCntd100!AT147*AT$5*AT$6)*1000</f>
        <v>0</v>
      </c>
      <c r="AU147" s="284">
        <f>RawCounts100All!AV147/(PropCntd100!AU147*AU$5*AU$6)*1000</f>
        <v>0</v>
      </c>
      <c r="AV147" s="284">
        <f>RawCounts100All!AW147/(PropCntd100!AV147*AV$5*AV$6)*1000</f>
        <v>0</v>
      </c>
      <c r="AW147" s="284">
        <f>RawCounts100All!AX147/(PropCntd100!AW147*AW$5*AW$6)*1000</f>
        <v>0</v>
      </c>
      <c r="AX147" s="284">
        <f>RawCounts100All!AY147/(PropCntd100!AX147*AX$5*AX$6)*1000</f>
        <v>0</v>
      </c>
      <c r="AY147" s="284">
        <f>RawCounts100All!AZ147/(PropCntd100!AY147*AY$5*AY$6)*1000</f>
        <v>0</v>
      </c>
      <c r="AZ147" s="284">
        <f>RawCounts100All!BA147/(PropCntd100!AZ147*AZ$5*AZ$6)*1000</f>
        <v>0</v>
      </c>
      <c r="BA147" s="284">
        <f>RawCounts100All!BB147/(PropCntd100!BA147*BA$5*BA$6)*1000</f>
        <v>0</v>
      </c>
      <c r="BB147" s="284">
        <f>RawCounts100All!BC147/(PropCntd100!BB147*BB$5*BB$6)*1000</f>
        <v>0</v>
      </c>
      <c r="BC147" s="284">
        <f>RawCounts100All!BD147/(PropCntd100!BC147*BC$5*BC$6)*1000</f>
        <v>0</v>
      </c>
      <c r="BD147" s="284">
        <f>RawCounts100All!BE147/(PropCntd100!BD147*BD$5*BD$6)*1000</f>
        <v>0</v>
      </c>
      <c r="BE147" s="284">
        <f>RawCounts100All!BF147/(PropCntd100!BE147*BE$5*BE$6)*1000</f>
        <v>0</v>
      </c>
      <c r="BF147" s="284">
        <f>RawCounts100All!BG147/(PropCntd100!BF147*BF$5*BF$6)*1000</f>
        <v>0</v>
      </c>
      <c r="BG147" s="284">
        <f>RawCounts100All!BH147/(PropCntd100!BG147*BG$5*BG$6)*1000</f>
        <v>0</v>
      </c>
      <c r="BH147" s="284">
        <f>RawCounts100All!BI147/(PropCntd100!BH147*BH$5*BH$6)*1000</f>
        <v>0</v>
      </c>
      <c r="BI147" s="284">
        <f>RawCounts100All!BJ147/(PropCntd100!BI147*BI$5*BI$6)*1000</f>
        <v>0</v>
      </c>
      <c r="BJ147" s="284">
        <f>RawCounts100All!BK147/(PropCntd100!BJ147*BJ$5*BJ$6)*1000</f>
        <v>2258.7419930694109</v>
      </c>
      <c r="BK147" s="284">
        <f>RawCounts100All!BL147/(PropCntd100!BK147*BK$5*BK$6)*1000</f>
        <v>0</v>
      </c>
      <c r="BL147" s="284">
        <f>RawCounts100All!BM147/(PropCntd100!BL147*BL$5*BL$6)*1000</f>
        <v>0</v>
      </c>
      <c r="BM147" s="284">
        <f>RawCounts100All!BN147/(PropCntd100!BM147*BM$5*BM$6)*1000</f>
        <v>0</v>
      </c>
      <c r="BN147" s="284">
        <f>RawCounts100All!BO147/(PropCntd100!BN147*BN$5*BN$6)*1000</f>
        <v>0</v>
      </c>
      <c r="BO147" s="284">
        <f>RawCounts100All!BP147/(PropCntd100!BO147*BO$5*BO$6)*1000</f>
        <v>0</v>
      </c>
      <c r="BP147" s="284">
        <f>RawCounts100All!BQ147/(PropCntd100!BP147*BP$5*BP$6)*1000</f>
        <v>0</v>
      </c>
      <c r="BQ147" s="284">
        <f>RawCounts100All!BR147/(PropCntd100!BQ147*BQ$5*BQ$6)*1000</f>
        <v>1203.7735849056603</v>
      </c>
      <c r="BR147" s="284">
        <f>RawCounts100All!BS147/(PropCntd100!BR147*BR$5*BR$6)*1000</f>
        <v>1322.6592412112775</v>
      </c>
      <c r="BS147" s="284">
        <f>RawCounts100All!BT147/(PropCntd100!BS147*BS$5*BS$6)*1000</f>
        <v>0</v>
      </c>
      <c r="BT147" s="129"/>
    </row>
    <row r="148" spans="1:72" ht="14" x14ac:dyDescent="0.15">
      <c r="A148" s="117" t="s">
        <v>353</v>
      </c>
      <c r="B148" s="156" t="s">
        <v>521</v>
      </c>
      <c r="C148" s="156" t="s">
        <v>240</v>
      </c>
      <c r="D148" s="156" t="s">
        <v>763</v>
      </c>
      <c r="E148" s="156" t="s">
        <v>134</v>
      </c>
      <c r="F148" s="156"/>
      <c r="G148" s="118">
        <v>0.08</v>
      </c>
      <c r="H148" s="119">
        <v>0.45</v>
      </c>
      <c r="I148" s="120">
        <f t="shared" si="6"/>
        <v>6.4</v>
      </c>
      <c r="J148" s="180">
        <f t="shared" si="6"/>
        <v>36</v>
      </c>
      <c r="K148" s="257">
        <v>0.08</v>
      </c>
      <c r="L148" s="284">
        <f>RawCounts100All!M148/(PropCntd100!L148*L$5*L$6)*1000</f>
        <v>0</v>
      </c>
      <c r="M148" s="284">
        <f>RawCounts100All!N148/(PropCntd100!M148*M$5*M$6)*1000</f>
        <v>0</v>
      </c>
      <c r="N148" s="284">
        <f>RawCounts100All!O148/(PropCntd100!N148*N$5*N$6)*1000</f>
        <v>0</v>
      </c>
      <c r="O148" s="284">
        <f>RawCounts100All!P148/(PropCntd100!O148*O$5*O$6)*1000</f>
        <v>0</v>
      </c>
      <c r="P148" s="284">
        <f>RawCounts100All!Q148/(PropCntd100!P148*P$5*P$6)*1000</f>
        <v>0</v>
      </c>
      <c r="Q148" s="284">
        <f>RawCounts100All!R148/(PropCntd100!Q148*Q$5*Q$6)*1000</f>
        <v>0</v>
      </c>
      <c r="R148" s="284">
        <f>RawCounts100All!S148/(PropCntd100!R148*R$5*R$6)*1000</f>
        <v>0</v>
      </c>
      <c r="S148" s="284">
        <f>RawCounts100All!T148/(PropCntd100!S148*S$5*S$6)*1000</f>
        <v>0</v>
      </c>
      <c r="T148" s="284">
        <f>RawCounts100All!U148/(PropCntd100!T148*T$5*T$6)*1000</f>
        <v>0</v>
      </c>
      <c r="U148" s="284">
        <f>RawCounts100All!V148/(PropCntd100!U148*U$5*U$6)*1000</f>
        <v>0</v>
      </c>
      <c r="V148" s="284">
        <f>RawCounts100All!W148/(PropCntd100!V148*V$5*V$6)*1000</f>
        <v>1669.683257918552</v>
      </c>
      <c r="W148" s="284">
        <f>RawCounts100All!X148/(PropCntd100!W148*W$5*W$6)*1000</f>
        <v>0</v>
      </c>
      <c r="X148" s="284">
        <f>RawCounts100All!Y148/(PropCntd100!X148*X$5*X$6)*1000</f>
        <v>0</v>
      </c>
      <c r="Y148" s="284">
        <f>RawCounts100All!Z148/(PropCntd100!Y148*Y$5*Y$6)*1000</f>
        <v>0</v>
      </c>
      <c r="Z148" s="284">
        <f>RawCounts100All!AA148/(PropCntd100!Z148*Z$5*Z$6)*1000</f>
        <v>0</v>
      </c>
      <c r="AA148" s="284">
        <f>RawCounts100All!AB148/(PropCntd100!AA148*AA$5*AA$6)*1000</f>
        <v>0</v>
      </c>
      <c r="AB148" s="284">
        <f>RawCounts100All!AC148/(PropCntd100!AB148*AB$5*AB$6)*1000</f>
        <v>0</v>
      </c>
      <c r="AC148" s="284">
        <f>RawCounts100All!AD148/(PropCntd100!AC148*AC$5*AC$6)*1000</f>
        <v>0</v>
      </c>
      <c r="AD148" s="284">
        <f>RawCounts100All!AE148/(PropCntd100!AD148*AD$5*AD$6)*1000</f>
        <v>0</v>
      </c>
      <c r="AE148" s="284">
        <f>RawCounts100All!AF148/(PropCntd100!AE148*AE$5*AE$6)*1000</f>
        <v>0</v>
      </c>
      <c r="AF148" s="284">
        <f>RawCounts100All!AG148/(PropCntd100!AF148*AF$5*AF$6)*1000</f>
        <v>0</v>
      </c>
      <c r="AG148" s="284">
        <f>RawCounts100All!AH148/(PropCntd100!AG148*AG$5*AG$6)*1000</f>
        <v>0</v>
      </c>
      <c r="AH148" s="284">
        <f>RawCounts100All!AI148/(PropCntd100!AH148*AH$5*AH$6)*1000</f>
        <v>0</v>
      </c>
      <c r="AI148" s="284">
        <f>RawCounts100All!AJ148/(PropCntd100!AI148*AI$5*AI$6)*1000</f>
        <v>0</v>
      </c>
      <c r="AJ148" s="284">
        <f>RawCounts100All!AK148/(PropCntd100!AJ148*AJ$5*AJ$6)*1000</f>
        <v>0</v>
      </c>
      <c r="AK148" s="284">
        <f>RawCounts100All!AL148/(PropCntd100!AK148*AK$5*AK$6)*1000</f>
        <v>0</v>
      </c>
      <c r="AL148" s="284">
        <f>RawCounts100All!AM148/(PropCntd100!AL148*AL$5*AL$6)*1000</f>
        <v>0</v>
      </c>
      <c r="AM148" s="284">
        <f>RawCounts100All!AN148/(PropCntd100!AM148*AM$5*AM$6)*1000</f>
        <v>0</v>
      </c>
      <c r="AN148" s="284">
        <f>RawCounts100All!AO148/(PropCntd100!AN148*AN$5*AN$6)*1000</f>
        <v>0</v>
      </c>
      <c r="AO148" s="284">
        <f>RawCounts100All!AP148/(PropCntd100!AO148*AO$5*AO$6)*1000</f>
        <v>0</v>
      </c>
      <c r="AP148" s="284">
        <f>RawCounts100All!AQ148/(PropCntd100!AP148*AP$5*AP$6)*1000</f>
        <v>0</v>
      </c>
      <c r="AQ148" s="284">
        <f>RawCounts100All!AR148/(PropCntd100!AQ148*AQ$5*AQ$6)*1000</f>
        <v>0</v>
      </c>
      <c r="AR148" s="284">
        <f>RawCounts100All!AS148/(PropCntd100!AR148*AR$5*AR$6)*1000</f>
        <v>0</v>
      </c>
      <c r="AS148" s="284">
        <f>RawCounts100All!AT148/(PropCntd100!AS148*AS$5*AS$6)*1000</f>
        <v>0</v>
      </c>
      <c r="AT148" s="284">
        <f>RawCounts100All!AU148/(PropCntd100!AT148*AT$5*AT$6)*1000</f>
        <v>0</v>
      </c>
      <c r="AU148" s="284">
        <f>RawCounts100All!AV148/(PropCntd100!AU148*AU$5*AU$6)*1000</f>
        <v>0</v>
      </c>
      <c r="AV148" s="284">
        <f>RawCounts100All!AW148/(PropCntd100!AV148*AV$5*AV$6)*1000</f>
        <v>0</v>
      </c>
      <c r="AW148" s="284">
        <f>RawCounts100All!AX148/(PropCntd100!AW148*AW$5*AW$6)*1000</f>
        <v>0</v>
      </c>
      <c r="AX148" s="284">
        <f>RawCounts100All!AY148/(PropCntd100!AX148*AX$5*AX$6)*1000</f>
        <v>0</v>
      </c>
      <c r="AY148" s="284">
        <f>RawCounts100All!AZ148/(PropCntd100!AY148*AY$5*AY$6)*1000</f>
        <v>0</v>
      </c>
      <c r="AZ148" s="284">
        <f>RawCounts100All!BA148/(PropCntd100!AZ148*AZ$5*AZ$6)*1000</f>
        <v>0</v>
      </c>
      <c r="BA148" s="284">
        <f>RawCounts100All!BB148/(PropCntd100!BA148*BA$5*BA$6)*1000</f>
        <v>0</v>
      </c>
      <c r="BB148" s="284">
        <f>RawCounts100All!BC148/(PropCntd100!BB148*BB$5*BB$6)*1000</f>
        <v>0</v>
      </c>
      <c r="BC148" s="284">
        <f>RawCounts100All!BD148/(PropCntd100!BC148*BC$5*BC$6)*1000</f>
        <v>0</v>
      </c>
      <c r="BD148" s="284">
        <f>RawCounts100All!BE148/(PropCntd100!BD148*BD$5*BD$6)*1000</f>
        <v>0</v>
      </c>
      <c r="BE148" s="284">
        <f>RawCounts100All!BF148/(PropCntd100!BE148*BE$5*BE$6)*1000</f>
        <v>0</v>
      </c>
      <c r="BF148" s="284">
        <f>RawCounts100All!BG148/(PropCntd100!BF148*BF$5*BF$6)*1000</f>
        <v>0</v>
      </c>
      <c r="BG148" s="284">
        <f>RawCounts100All!BH148/(PropCntd100!BG148*BG$5*BG$6)*1000</f>
        <v>0</v>
      </c>
      <c r="BH148" s="284">
        <f>RawCounts100All!BI148/(PropCntd100!BH148*BH$5*BH$6)*1000</f>
        <v>0</v>
      </c>
      <c r="BI148" s="284">
        <f>RawCounts100All!BJ148/(PropCntd100!BI148*BI$5*BI$6)*1000</f>
        <v>0</v>
      </c>
      <c r="BJ148" s="284">
        <f>RawCounts100All!BK148/(PropCntd100!BJ148*BJ$5*BJ$6)*1000</f>
        <v>0</v>
      </c>
      <c r="BK148" s="284">
        <f>RawCounts100All!BL148/(PropCntd100!BK148*BK$5*BK$6)*1000</f>
        <v>0</v>
      </c>
      <c r="BL148" s="284">
        <f>RawCounts100All!BM148/(PropCntd100!BL148*BL$5*BL$6)*1000</f>
        <v>0</v>
      </c>
      <c r="BM148" s="284">
        <f>RawCounts100All!BN148/(PropCntd100!BM148*BM$5*BM$6)*1000</f>
        <v>0</v>
      </c>
      <c r="BN148" s="284">
        <f>RawCounts100All!BO148/(PropCntd100!BN148*BN$5*BN$6)*1000</f>
        <v>0</v>
      </c>
      <c r="BO148" s="284">
        <f>RawCounts100All!BP148/(PropCntd100!BO148*BO$5*BO$6)*1000</f>
        <v>0</v>
      </c>
      <c r="BP148" s="284">
        <f>RawCounts100All!BQ148/(PropCntd100!BP148*BP$5*BP$6)*1000</f>
        <v>0</v>
      </c>
      <c r="BQ148" s="284">
        <f>RawCounts100All!BR148/(PropCntd100!BQ148*BQ$5*BQ$6)*1000</f>
        <v>0</v>
      </c>
      <c r="BR148" s="284">
        <f>RawCounts100All!BS148/(PropCntd100!BR148*BR$5*BR$6)*1000</f>
        <v>0</v>
      </c>
      <c r="BS148" s="284">
        <f>RawCounts100All!BT148/(PropCntd100!BS148*BS$5*BS$6)*1000</f>
        <v>0</v>
      </c>
      <c r="BT148" s="129"/>
    </row>
    <row r="149" spans="1:72" ht="14" x14ac:dyDescent="0.15">
      <c r="A149" s="117" t="s">
        <v>354</v>
      </c>
      <c r="B149" s="156" t="s">
        <v>521</v>
      </c>
      <c r="C149" s="156" t="s">
        <v>240</v>
      </c>
      <c r="D149" s="156" t="s">
        <v>764</v>
      </c>
      <c r="E149" s="156" t="s">
        <v>135</v>
      </c>
      <c r="F149" s="156"/>
      <c r="G149" s="118">
        <v>0.1</v>
      </c>
      <c r="H149" s="119">
        <v>0.3</v>
      </c>
      <c r="I149" s="120">
        <f t="shared" si="6"/>
        <v>8</v>
      </c>
      <c r="J149" s="180">
        <f t="shared" si="6"/>
        <v>24</v>
      </c>
      <c r="K149" s="254"/>
      <c r="L149" s="284">
        <f>RawCounts100All!M149/(PropCntd100!L149*L$5*L$6)*1000</f>
        <v>0</v>
      </c>
      <c r="M149" s="284">
        <f>RawCounts100All!N149/(PropCntd100!M149*M$5*M$6)*1000</f>
        <v>0</v>
      </c>
      <c r="N149" s="284">
        <f>RawCounts100All!O149/(PropCntd100!N149*N$5*N$6)*1000</f>
        <v>0</v>
      </c>
      <c r="O149" s="284">
        <f>RawCounts100All!P149/(PropCntd100!O149*O$5*O$6)*1000</f>
        <v>43.773584905660378</v>
      </c>
      <c r="P149" s="284">
        <f>RawCounts100All!Q149/(PropCntd100!P149*P$5*P$6)*1000</f>
        <v>0</v>
      </c>
      <c r="Q149" s="284">
        <f>RawCounts100All!R149/(PropCntd100!Q149*Q$5*Q$6)*1000</f>
        <v>0</v>
      </c>
      <c r="R149" s="284">
        <f>RawCounts100All!S149/(PropCntd100!R149*R$5*R$6)*1000</f>
        <v>0</v>
      </c>
      <c r="S149" s="284">
        <f>RawCounts100All!T149/(PropCntd100!S149*S$5*S$6)*1000</f>
        <v>0</v>
      </c>
      <c r="T149" s="284">
        <f>RawCounts100All!U149/(PropCntd100!T149*T$5*T$6)*1000</f>
        <v>0</v>
      </c>
      <c r="U149" s="284">
        <f>RawCounts100All!V149/(PropCntd100!U149*U$5*U$6)*1000</f>
        <v>0</v>
      </c>
      <c r="V149" s="284">
        <f>RawCounts100All!W149/(PropCntd100!V149*V$5*V$6)*1000</f>
        <v>1182.6923076923076</v>
      </c>
      <c r="W149" s="284">
        <f>RawCounts100All!X149/(PropCntd100!W149*W$5*W$6)*1000</f>
        <v>0</v>
      </c>
      <c r="X149" s="284">
        <f>RawCounts100All!Y149/(PropCntd100!X149*X$5*X$6)*1000</f>
        <v>0</v>
      </c>
      <c r="Y149" s="284">
        <f>RawCounts100All!Z149/(PropCntd100!Y149*Y$5*Y$6)*1000</f>
        <v>0</v>
      </c>
      <c r="Z149" s="284">
        <f>RawCounts100All!AA149/(PropCntd100!Z149*Z$5*Z$6)*1000</f>
        <v>0</v>
      </c>
      <c r="AA149" s="284">
        <f>RawCounts100All!AB149/(PropCntd100!AA149*AA$5*AA$6)*1000</f>
        <v>0</v>
      </c>
      <c r="AB149" s="284">
        <f>RawCounts100All!AC149/(PropCntd100!AB149*AB$5*AB$6)*1000</f>
        <v>0</v>
      </c>
      <c r="AC149" s="284">
        <f>RawCounts100All!AD149/(PropCntd100!AC149*AC$5*AC$6)*1000</f>
        <v>0</v>
      </c>
      <c r="AD149" s="284">
        <f>RawCounts100All!AE149/(PropCntd100!AD149*AD$5*AD$6)*1000</f>
        <v>132.24489795918367</v>
      </c>
      <c r="AE149" s="284">
        <f>RawCounts100All!AF149/(PropCntd100!AE149*AE$5*AE$6)*1000</f>
        <v>0</v>
      </c>
      <c r="AF149" s="284">
        <f>RawCounts100All!AG149/(PropCntd100!AF149*AF$5*AF$6)*1000</f>
        <v>0</v>
      </c>
      <c r="AG149" s="284">
        <f>RawCounts100All!AH149/(PropCntd100!AG149*AG$5*AG$6)*1000</f>
        <v>0</v>
      </c>
      <c r="AH149" s="284">
        <f>RawCounts100All!AI149/(PropCntd100!AH149*AH$5*AH$6)*1000</f>
        <v>0</v>
      </c>
      <c r="AI149" s="284">
        <f>RawCounts100All!AJ149/(PropCntd100!AI149*AI$5*AI$6)*1000</f>
        <v>0</v>
      </c>
      <c r="AJ149" s="284">
        <f>RawCounts100All!AK149/(PropCntd100!AJ149*AJ$5*AJ$6)*1000</f>
        <v>0</v>
      </c>
      <c r="AK149" s="284">
        <f>RawCounts100All!AL149/(PropCntd100!AK149*AK$5*AK$6)*1000</f>
        <v>0</v>
      </c>
      <c r="AL149" s="284">
        <f>RawCounts100All!AM149/(PropCntd100!AL149*AL$5*AL$6)*1000</f>
        <v>0</v>
      </c>
      <c r="AM149" s="284">
        <f>RawCounts100All!AN149/(PropCntd100!AM149*AM$5*AM$6)*1000</f>
        <v>0</v>
      </c>
      <c r="AN149" s="284">
        <f>RawCounts100All!AO149/(PropCntd100!AN149*AN$5*AN$6)*1000</f>
        <v>0</v>
      </c>
      <c r="AO149" s="284">
        <f>RawCounts100All!AP149/(PropCntd100!AO149*AO$5*AO$6)*1000</f>
        <v>0</v>
      </c>
      <c r="AP149" s="284">
        <f>RawCounts100All!AQ149/(PropCntd100!AP149*AP$5*AP$6)*1000</f>
        <v>0</v>
      </c>
      <c r="AQ149" s="284">
        <f>RawCounts100All!AR149/(PropCntd100!AQ149*AQ$5*AQ$6)*1000</f>
        <v>138.29787234042553</v>
      </c>
      <c r="AR149" s="284">
        <f>RawCounts100All!AS149/(PropCntd100!AR149*AR$5*AR$6)*1000</f>
        <v>0</v>
      </c>
      <c r="AS149" s="284">
        <f>RawCounts100All!AT149/(PropCntd100!AS149*AS$5*AS$6)*1000</f>
        <v>0</v>
      </c>
      <c r="AT149" s="284">
        <f>RawCounts100All!AU149/(PropCntd100!AT149*AT$5*AT$6)*1000</f>
        <v>0</v>
      </c>
      <c r="AU149" s="284">
        <f>RawCounts100All!AV149/(PropCntd100!AU149*AU$5*AU$6)*1000</f>
        <v>176.00000000000003</v>
      </c>
      <c r="AV149" s="284">
        <f>RawCounts100All!AW149/(PropCntd100!AV149*AV$5*AV$6)*1000</f>
        <v>0</v>
      </c>
      <c r="AW149" s="284">
        <f>RawCounts100All!AX149/(PropCntd100!AW149*AW$5*AW$6)*1000</f>
        <v>0</v>
      </c>
      <c r="AX149" s="284">
        <f>RawCounts100All!AY149/(PropCntd100!AX149*AX$5*AX$6)*1000</f>
        <v>220.40816326530609</v>
      </c>
      <c r="AY149" s="284">
        <f>RawCounts100All!AZ149/(PropCntd100!AY149*AY$5*AY$6)*1000</f>
        <v>0</v>
      </c>
      <c r="AZ149" s="284">
        <f>RawCounts100All!BA149/(PropCntd100!AZ149*AZ$5*AZ$6)*1000</f>
        <v>0</v>
      </c>
      <c r="BA149" s="284">
        <f>RawCounts100All!BB149/(PropCntd100!BA149*BA$5*BA$6)*1000</f>
        <v>0</v>
      </c>
      <c r="BB149" s="284">
        <f>RawCounts100All!BC149/(PropCntd100!BB149*BB$5*BB$6)*1000</f>
        <v>0</v>
      </c>
      <c r="BC149" s="284">
        <f>RawCounts100All!BD149/(PropCntd100!BC149*BC$5*BC$6)*1000</f>
        <v>0</v>
      </c>
      <c r="BD149" s="284">
        <f>RawCounts100All!BE149/(PropCntd100!BD149*BD$5*BD$6)*1000</f>
        <v>0</v>
      </c>
      <c r="BE149" s="284">
        <f>RawCounts100All!BF149/(PropCntd100!BE149*BE$5*BE$6)*1000</f>
        <v>0</v>
      </c>
      <c r="BF149" s="284">
        <f>RawCounts100All!BG149/(PropCntd100!BF149*BF$5*BF$6)*1000</f>
        <v>0</v>
      </c>
      <c r="BG149" s="284">
        <f>RawCounts100All!BH149/(PropCntd100!BG149*BG$5*BG$6)*1000</f>
        <v>0</v>
      </c>
      <c r="BH149" s="284">
        <f>RawCounts100All!BI149/(PropCntd100!BH149*BH$5*BH$6)*1000</f>
        <v>0</v>
      </c>
      <c r="BI149" s="284">
        <f>RawCounts100All!BJ149/(PropCntd100!BI149*BI$5*BI$6)*1000</f>
        <v>0</v>
      </c>
      <c r="BJ149" s="284">
        <f>RawCounts100All!BK149/(PropCntd100!BJ149*BJ$5*BJ$6)*1000</f>
        <v>305.97874791960055</v>
      </c>
      <c r="BK149" s="284">
        <f>RawCounts100All!BL149/(PropCntd100!BK149*BK$5*BK$6)*1000</f>
        <v>0</v>
      </c>
      <c r="BL149" s="284">
        <f>RawCounts100All!BM149/(PropCntd100!BL149*BL$5*BL$6)*1000</f>
        <v>0</v>
      </c>
      <c r="BM149" s="284">
        <f>RawCounts100All!BN149/(PropCntd100!BM149*BM$5*BM$6)*1000</f>
        <v>0</v>
      </c>
      <c r="BN149" s="284">
        <f>RawCounts100All!BO149/(PropCntd100!BN149*BN$5*BN$6)*1000</f>
        <v>0</v>
      </c>
      <c r="BO149" s="284">
        <f>RawCounts100All!BP149/(PropCntd100!BO149*BO$5*BO$6)*1000</f>
        <v>0</v>
      </c>
      <c r="BP149" s="284">
        <f>RawCounts100All!BQ149/(PropCntd100!BP149*BP$5*BP$6)*1000</f>
        <v>0</v>
      </c>
      <c r="BQ149" s="284">
        <f>RawCounts100All!BR149/(PropCntd100!BQ149*BQ$5*BQ$6)*1000</f>
        <v>0</v>
      </c>
      <c r="BR149" s="284">
        <f>RawCounts100All!BS149/(PropCntd100!BR149*BR$5*BR$6)*1000</f>
        <v>247.99860772711449</v>
      </c>
      <c r="BS149" s="284">
        <f>RawCounts100All!BT149/(PropCntd100!BS149*BS$5*BS$6)*1000</f>
        <v>271.92982456140351</v>
      </c>
      <c r="BT149" s="129"/>
    </row>
    <row r="150" spans="1:72" ht="14" x14ac:dyDescent="0.15">
      <c r="A150" s="117" t="s">
        <v>355</v>
      </c>
      <c r="B150" s="156" t="s">
        <v>521</v>
      </c>
      <c r="C150" s="156" t="s">
        <v>240</v>
      </c>
      <c r="D150" s="156" t="s">
        <v>765</v>
      </c>
      <c r="E150" s="156" t="s">
        <v>134</v>
      </c>
      <c r="F150" s="156"/>
      <c r="G150" s="118">
        <v>0.1</v>
      </c>
      <c r="H150" s="119">
        <v>0.4</v>
      </c>
      <c r="I150" s="120">
        <f t="shared" si="6"/>
        <v>8</v>
      </c>
      <c r="J150" s="180">
        <f t="shared" si="6"/>
        <v>32</v>
      </c>
      <c r="K150" s="257">
        <v>0.1</v>
      </c>
      <c r="L150" s="284">
        <f>RawCounts100All!M150/(PropCntd100!L150*L$5*L$6)*1000</f>
        <v>0</v>
      </c>
      <c r="M150" s="284">
        <f>RawCounts100All!N150/(PropCntd100!M150*M$5*M$6)*1000</f>
        <v>0</v>
      </c>
      <c r="N150" s="284">
        <f>RawCounts100All!O150/(PropCntd100!N150*N$5*N$6)*1000</f>
        <v>0</v>
      </c>
      <c r="O150" s="284">
        <f>RawCounts100All!P150/(PropCntd100!O150*O$5*O$6)*1000</f>
        <v>0</v>
      </c>
      <c r="P150" s="284">
        <f>RawCounts100All!Q150/(PropCntd100!P150*P$5*P$6)*1000</f>
        <v>0</v>
      </c>
      <c r="Q150" s="284">
        <f>RawCounts100All!R150/(PropCntd100!Q150*Q$5*Q$6)*1000</f>
        <v>0</v>
      </c>
      <c r="R150" s="284">
        <f>RawCounts100All!S150/(PropCntd100!R150*R$5*R$6)*1000</f>
        <v>0</v>
      </c>
      <c r="S150" s="284">
        <f>RawCounts100All!T150/(PropCntd100!S150*S$5*S$6)*1000</f>
        <v>0</v>
      </c>
      <c r="T150" s="284">
        <f>RawCounts100All!U150/(PropCntd100!T150*T$5*T$6)*1000</f>
        <v>0</v>
      </c>
      <c r="U150" s="284">
        <f>RawCounts100All!V150/(PropCntd100!U150*U$5*U$6)*1000</f>
        <v>0</v>
      </c>
      <c r="V150" s="284">
        <f>RawCounts100All!W150/(PropCntd100!V150*V$5*V$6)*1000</f>
        <v>0</v>
      </c>
      <c r="W150" s="284">
        <f>RawCounts100All!X150/(PropCntd100!W150*W$5*W$6)*1000</f>
        <v>0</v>
      </c>
      <c r="X150" s="284">
        <f>RawCounts100All!Y150/(PropCntd100!X150*X$5*X$6)*1000</f>
        <v>0</v>
      </c>
      <c r="Y150" s="284">
        <f>RawCounts100All!Z150/(PropCntd100!Y150*Y$5*Y$6)*1000</f>
        <v>0</v>
      </c>
      <c r="Z150" s="284">
        <f>RawCounts100All!AA150/(PropCntd100!Z150*Z$5*Z$6)*1000</f>
        <v>0</v>
      </c>
      <c r="AA150" s="284">
        <f>RawCounts100All!AB150/(PropCntd100!AA150*AA$5*AA$6)*1000</f>
        <v>0</v>
      </c>
      <c r="AB150" s="284">
        <f>RawCounts100All!AC150/(PropCntd100!AB150*AB$5*AB$6)*1000</f>
        <v>0</v>
      </c>
      <c r="AC150" s="284">
        <f>RawCounts100All!AD150/(PropCntd100!AC150*AC$5*AC$6)*1000</f>
        <v>0</v>
      </c>
      <c r="AD150" s="284">
        <f>RawCounts100All!AE150/(PropCntd100!AD150*AD$5*AD$6)*1000</f>
        <v>0</v>
      </c>
      <c r="AE150" s="284">
        <f>RawCounts100All!AF150/(PropCntd100!AE150*AE$5*AE$6)*1000</f>
        <v>0</v>
      </c>
      <c r="AF150" s="284">
        <f>RawCounts100All!AG150/(PropCntd100!AF150*AF$5*AF$6)*1000</f>
        <v>0</v>
      </c>
      <c r="AG150" s="284">
        <f>RawCounts100All!AH150/(PropCntd100!AG150*AG$5*AG$6)*1000</f>
        <v>0</v>
      </c>
      <c r="AH150" s="284">
        <f>RawCounts100All!AI150/(PropCntd100!AH150*AH$5*AH$6)*1000</f>
        <v>0</v>
      </c>
      <c r="AI150" s="284">
        <f>RawCounts100All!AJ150/(PropCntd100!AI150*AI$5*AI$6)*1000</f>
        <v>0</v>
      </c>
      <c r="AJ150" s="284">
        <f>RawCounts100All!AK150/(PropCntd100!AJ150*AJ$5*AJ$6)*1000</f>
        <v>0</v>
      </c>
      <c r="AK150" s="284">
        <f>RawCounts100All!AL150/(PropCntd100!AK150*AK$5*AK$6)*1000</f>
        <v>0</v>
      </c>
      <c r="AL150" s="284">
        <f>RawCounts100All!AM150/(PropCntd100!AL150*AL$5*AL$6)*1000</f>
        <v>0</v>
      </c>
      <c r="AM150" s="284">
        <f>RawCounts100All!AN150/(PropCntd100!AM150*AM$5*AM$6)*1000</f>
        <v>0</v>
      </c>
      <c r="AN150" s="284">
        <f>RawCounts100All!AO150/(PropCntd100!AN150*AN$5*AN$6)*1000</f>
        <v>0</v>
      </c>
      <c r="AO150" s="284">
        <f>RawCounts100All!AP150/(PropCntd100!AO150*AO$5*AO$6)*1000</f>
        <v>0</v>
      </c>
      <c r="AP150" s="284">
        <f>RawCounts100All!AQ150/(PropCntd100!AP150*AP$5*AP$6)*1000</f>
        <v>0</v>
      </c>
      <c r="AQ150" s="284">
        <f>RawCounts100All!AR150/(PropCntd100!AQ150*AQ$5*AQ$6)*1000</f>
        <v>0</v>
      </c>
      <c r="AR150" s="284">
        <f>RawCounts100All!AS150/(PropCntd100!AR150*AR$5*AR$6)*1000</f>
        <v>0</v>
      </c>
      <c r="AS150" s="284">
        <f>RawCounts100All!AT150/(PropCntd100!AS150*AS$5*AS$6)*1000</f>
        <v>0</v>
      </c>
      <c r="AT150" s="284">
        <f>RawCounts100All!AU150/(PropCntd100!AT150*AT$5*AT$6)*1000</f>
        <v>0</v>
      </c>
      <c r="AU150" s="284">
        <f>RawCounts100All!AV150/(PropCntd100!AU150*AU$5*AU$6)*1000</f>
        <v>0</v>
      </c>
      <c r="AV150" s="284">
        <f>RawCounts100All!AW150/(PropCntd100!AV150*AV$5*AV$6)*1000</f>
        <v>0</v>
      </c>
      <c r="AW150" s="284">
        <f>RawCounts100All!AX150/(PropCntd100!AW150*AW$5*AW$6)*1000</f>
        <v>41.95804195804196</v>
      </c>
      <c r="AX150" s="284">
        <f>RawCounts100All!AY150/(PropCntd100!AX150*AX$5*AX$6)*1000</f>
        <v>0</v>
      </c>
      <c r="AY150" s="284">
        <f>RawCounts100All!AZ150/(PropCntd100!AY150*AY$5*AY$6)*1000</f>
        <v>0</v>
      </c>
      <c r="AZ150" s="284">
        <f>RawCounts100All!BA150/(PropCntd100!AZ150*AZ$5*AZ$6)*1000</f>
        <v>0</v>
      </c>
      <c r="BA150" s="284">
        <f>RawCounts100All!BB150/(PropCntd100!BA150*BA$5*BA$6)*1000</f>
        <v>67.897584160150686</v>
      </c>
      <c r="BB150" s="284">
        <f>RawCounts100All!BC150/(PropCntd100!BB150*BB$5*BB$6)*1000</f>
        <v>0</v>
      </c>
      <c r="BC150" s="284">
        <f>RawCounts100All!BD150/(PropCntd100!BC150*BC$5*BC$6)*1000</f>
        <v>0</v>
      </c>
      <c r="BD150" s="284">
        <f>RawCounts100All!BE150/(PropCntd100!BD150*BD$5*BD$6)*1000</f>
        <v>0</v>
      </c>
      <c r="BE150" s="284">
        <f>RawCounts100All!BF150/(PropCntd100!BE150*BE$5*BE$6)*1000</f>
        <v>0</v>
      </c>
      <c r="BF150" s="284">
        <f>RawCounts100All!BG150/(PropCntd100!BF150*BF$5*BF$6)*1000</f>
        <v>0</v>
      </c>
      <c r="BG150" s="284">
        <f>RawCounts100All!BH150/(PropCntd100!BG150*BG$5*BG$6)*1000</f>
        <v>0</v>
      </c>
      <c r="BH150" s="284">
        <f>RawCounts100All!BI150/(PropCntd100!BH150*BH$5*BH$6)*1000</f>
        <v>0</v>
      </c>
      <c r="BI150" s="284">
        <f>RawCounts100All!BJ150/(PropCntd100!BI150*BI$5*BI$6)*1000</f>
        <v>0</v>
      </c>
      <c r="BJ150" s="284">
        <f>RawCounts100All!BK150/(PropCntd100!BJ150*BJ$5*BJ$6)*1000</f>
        <v>0</v>
      </c>
      <c r="BK150" s="284">
        <f>RawCounts100All!BL150/(PropCntd100!BK150*BK$5*BK$6)*1000</f>
        <v>0</v>
      </c>
      <c r="BL150" s="284">
        <f>RawCounts100All!BM150/(PropCntd100!BL150*BL$5*BL$6)*1000</f>
        <v>0</v>
      </c>
      <c r="BM150" s="284">
        <f>RawCounts100All!BN150/(PropCntd100!BM150*BM$5*BM$6)*1000</f>
        <v>728.39506172839504</v>
      </c>
      <c r="BN150" s="284">
        <f>RawCounts100All!BO150/(PropCntd100!BN150*BN$5*BN$6)*1000</f>
        <v>0</v>
      </c>
      <c r="BO150" s="284">
        <f>RawCounts100All!BP150/(PropCntd100!BO150*BO$5*BO$6)*1000</f>
        <v>0</v>
      </c>
      <c r="BP150" s="284">
        <f>RawCounts100All!BQ150/(PropCntd100!BP150*BP$5*BP$6)*1000</f>
        <v>0</v>
      </c>
      <c r="BQ150" s="284">
        <f>RawCounts100All!BR150/(PropCntd100!BQ150*BQ$5*BQ$6)*1000</f>
        <v>0</v>
      </c>
      <c r="BR150" s="284">
        <f>RawCounts100All!BS150/(PropCntd100!BR150*BR$5*BR$6)*1000</f>
        <v>0</v>
      </c>
      <c r="BS150" s="284">
        <f>RawCounts100All!BT150/(PropCntd100!BS150*BS$5*BS$6)*1000</f>
        <v>0</v>
      </c>
      <c r="BT150" s="129"/>
    </row>
    <row r="151" spans="1:72" ht="14" x14ac:dyDescent="0.15">
      <c r="A151" s="117" t="s">
        <v>356</v>
      </c>
      <c r="B151" s="156" t="s">
        <v>521</v>
      </c>
      <c r="C151" s="156" t="s">
        <v>240</v>
      </c>
      <c r="D151" s="156" t="s">
        <v>766</v>
      </c>
      <c r="E151" s="156" t="s">
        <v>134</v>
      </c>
      <c r="F151" s="156"/>
      <c r="G151" s="118">
        <v>0.1</v>
      </c>
      <c r="H151" s="119">
        <v>0.5</v>
      </c>
      <c r="I151" s="120">
        <f t="shared" si="6"/>
        <v>8</v>
      </c>
      <c r="J151" s="180">
        <f t="shared" si="6"/>
        <v>40</v>
      </c>
      <c r="K151" s="257">
        <v>0.1</v>
      </c>
      <c r="L151" s="284">
        <f>RawCounts100All!M151/(PropCntd100!L151*L$5*L$6)*1000</f>
        <v>0</v>
      </c>
      <c r="M151" s="284">
        <f>RawCounts100All!N151/(PropCntd100!M151*M$5*M$6)*1000</f>
        <v>0</v>
      </c>
      <c r="N151" s="284">
        <f>RawCounts100All!O151/(PropCntd100!N151*N$5*N$6)*1000</f>
        <v>0</v>
      </c>
      <c r="O151" s="284">
        <f>RawCounts100All!P151/(PropCntd100!O151*O$5*O$6)*1000</f>
        <v>0</v>
      </c>
      <c r="P151" s="284">
        <f>RawCounts100All!Q151/(PropCntd100!P151*P$5*P$6)*1000</f>
        <v>0</v>
      </c>
      <c r="Q151" s="284">
        <f>RawCounts100All!R151/(PropCntd100!Q151*Q$5*Q$6)*1000</f>
        <v>0</v>
      </c>
      <c r="R151" s="284">
        <f>RawCounts100All!S151/(PropCntd100!R151*R$5*R$6)*1000</f>
        <v>0</v>
      </c>
      <c r="S151" s="284">
        <f>RawCounts100All!T151/(PropCntd100!S151*S$5*S$6)*1000</f>
        <v>43.703703703703702</v>
      </c>
      <c r="T151" s="284">
        <f>RawCounts100All!U151/(PropCntd100!T151*T$5*T$6)*1000</f>
        <v>0</v>
      </c>
      <c r="U151" s="284">
        <f>RawCounts100All!V151/(PropCntd100!U151*U$5*U$6)*1000</f>
        <v>0</v>
      </c>
      <c r="V151" s="284">
        <f>RawCounts100All!W151/(PropCntd100!V151*V$5*V$6)*1000</f>
        <v>0</v>
      </c>
      <c r="W151" s="284">
        <f>RawCounts100All!X151/(PropCntd100!W151*W$5*W$6)*1000</f>
        <v>0</v>
      </c>
      <c r="X151" s="284">
        <f>RawCounts100All!Y151/(PropCntd100!X151*X$5*X$6)*1000</f>
        <v>0</v>
      </c>
      <c r="Y151" s="284">
        <f>RawCounts100All!Z151/(PropCntd100!Y151*Y$5*Y$6)*1000</f>
        <v>0</v>
      </c>
      <c r="Z151" s="284">
        <f>RawCounts100All!AA151/(PropCntd100!Z151*Z$5*Z$6)*1000</f>
        <v>87.843137254901961</v>
      </c>
      <c r="AA151" s="284">
        <f>RawCounts100All!AB151/(PropCntd100!AA151*AA$5*AA$6)*1000</f>
        <v>121.03174603174604</v>
      </c>
      <c r="AB151" s="284">
        <f>RawCounts100All!AC151/(PropCntd100!AB151*AB$5*AB$6)*1000</f>
        <v>0</v>
      </c>
      <c r="AC151" s="284">
        <f>RawCounts100All!AD151/(PropCntd100!AC151*AC$5*AC$6)*1000</f>
        <v>0</v>
      </c>
      <c r="AD151" s="284">
        <f>RawCounts100All!AE151/(PropCntd100!AD151*AD$5*AD$6)*1000</f>
        <v>0</v>
      </c>
      <c r="AE151" s="284">
        <f>RawCounts100All!AF151/(PropCntd100!AE151*AE$5*AE$6)*1000</f>
        <v>0</v>
      </c>
      <c r="AF151" s="284">
        <f>RawCounts100All!AG151/(PropCntd100!AF151*AF$5*AF$6)*1000</f>
        <v>61.568061568061573</v>
      </c>
      <c r="AG151" s="284">
        <f>RawCounts100All!AH151/(PropCntd100!AG151*AG$5*AG$6)*1000</f>
        <v>0</v>
      </c>
      <c r="AH151" s="284">
        <f>RawCounts100All!AI151/(PropCntd100!AH151*AH$5*AH$6)*1000</f>
        <v>0</v>
      </c>
      <c r="AI151" s="284">
        <f>RawCounts100All!AJ151/(PropCntd100!AI151*AI$5*AI$6)*1000</f>
        <v>0</v>
      </c>
      <c r="AJ151" s="284">
        <f>RawCounts100All!AK151/(PropCntd100!AJ151*AJ$5*AJ$6)*1000</f>
        <v>0</v>
      </c>
      <c r="AK151" s="284">
        <f>RawCounts100All!AL151/(PropCntd100!AK151*AK$5*AK$6)*1000</f>
        <v>0</v>
      </c>
      <c r="AL151" s="284">
        <f>RawCounts100All!AM151/(PropCntd100!AL151*AL$5*AL$6)*1000</f>
        <v>0</v>
      </c>
      <c r="AM151" s="284">
        <f>RawCounts100All!AN151/(PropCntd100!AM151*AM$5*AM$6)*1000</f>
        <v>0</v>
      </c>
      <c r="AN151" s="284">
        <f>RawCounts100All!AO151/(PropCntd100!AN151*AN$5*AN$6)*1000</f>
        <v>0</v>
      </c>
      <c r="AO151" s="284">
        <f>RawCounts100All!AP151/(PropCntd100!AO151*AO$5*AO$6)*1000</f>
        <v>0</v>
      </c>
      <c r="AP151" s="284">
        <f>RawCounts100All!AQ151/(PropCntd100!AP151*AP$5*AP$6)*1000</f>
        <v>130.49062419727716</v>
      </c>
      <c r="AQ151" s="284">
        <f>RawCounts100All!AR151/(PropCntd100!AQ151*AQ$5*AQ$6)*1000</f>
        <v>46.099290780141843</v>
      </c>
      <c r="AR151" s="284">
        <f>RawCounts100All!AS151/(PropCntd100!AR151*AR$5*AR$6)*1000</f>
        <v>0</v>
      </c>
      <c r="AS151" s="284">
        <f>RawCounts100All!AT151/(PropCntd100!AS151*AS$5*AS$6)*1000</f>
        <v>0</v>
      </c>
      <c r="AT151" s="284">
        <f>RawCounts100All!AU151/(PropCntd100!AT151*AT$5*AT$6)*1000</f>
        <v>44.166666666666657</v>
      </c>
      <c r="AU151" s="284">
        <f>RawCounts100All!AV151/(PropCntd100!AU151*AU$5*AU$6)*1000</f>
        <v>0</v>
      </c>
      <c r="AV151" s="284">
        <f>RawCounts100All!AW151/(PropCntd100!AV151*AV$5*AV$6)*1000</f>
        <v>0</v>
      </c>
      <c r="AW151" s="284">
        <f>RawCounts100All!AX151/(PropCntd100!AW151*AW$5*AW$6)*1000</f>
        <v>0</v>
      </c>
      <c r="AX151" s="284">
        <f>RawCounts100All!AY151/(PropCntd100!AX151*AX$5*AX$6)*1000</f>
        <v>0</v>
      </c>
      <c r="AY151" s="284">
        <f>RawCounts100All!AZ151/(PropCntd100!AY151*AY$5*AY$6)*1000</f>
        <v>0</v>
      </c>
      <c r="AZ151" s="284">
        <f>RawCounts100All!BA151/(PropCntd100!AZ151*AZ$5*AZ$6)*1000</f>
        <v>0</v>
      </c>
      <c r="BA151" s="284">
        <f>RawCounts100All!BB151/(PropCntd100!BA151*BA$5*BA$6)*1000</f>
        <v>0</v>
      </c>
      <c r="BB151" s="284">
        <f>RawCounts100All!BC151/(PropCntd100!BB151*BB$5*BB$6)*1000</f>
        <v>0</v>
      </c>
      <c r="BC151" s="284">
        <f>RawCounts100All!BD151/(PropCntd100!BC151*BC$5*BC$6)*1000</f>
        <v>0</v>
      </c>
      <c r="BD151" s="284">
        <f>RawCounts100All!BE151/(PropCntd100!BD151*BD$5*BD$6)*1000</f>
        <v>0</v>
      </c>
      <c r="BE151" s="284">
        <f>RawCounts100All!BF151/(PropCntd100!BE151*BE$5*BE$6)*1000</f>
        <v>0</v>
      </c>
      <c r="BF151" s="284">
        <f>RawCounts100All!BG151/(PropCntd100!BF151*BF$5*BF$6)*1000</f>
        <v>0</v>
      </c>
      <c r="BG151" s="284">
        <f>RawCounts100All!BH151/(PropCntd100!BG151*BG$5*BG$6)*1000</f>
        <v>0</v>
      </c>
      <c r="BH151" s="284">
        <f>RawCounts100All!BI151/(PropCntd100!BH151*BH$5*BH$6)*1000</f>
        <v>0</v>
      </c>
      <c r="BI151" s="284">
        <f>RawCounts100All!BJ151/(PropCntd100!BI151*BI$5*BI$6)*1000</f>
        <v>0</v>
      </c>
      <c r="BJ151" s="284">
        <f>RawCounts100All!BK151/(PropCntd100!BJ151*BJ$5*BJ$6)*1000</f>
        <v>0</v>
      </c>
      <c r="BK151" s="284">
        <f>RawCounts100All!BL151/(PropCntd100!BK151*BK$5*BK$6)*1000</f>
        <v>0</v>
      </c>
      <c r="BL151" s="284">
        <f>RawCounts100All!BM151/(PropCntd100!BL151*BL$5*BL$6)*1000</f>
        <v>645.90542099192612</v>
      </c>
      <c r="BM151" s="284">
        <f>RawCounts100All!BN151/(PropCntd100!BM151*BM$5*BM$6)*1000</f>
        <v>0</v>
      </c>
      <c r="BN151" s="284">
        <f>RawCounts100All!BO151/(PropCntd100!BN151*BN$5*BN$6)*1000</f>
        <v>0</v>
      </c>
      <c r="BO151" s="284">
        <f>RawCounts100All!BP151/(PropCntd100!BO151*BO$5*BO$6)*1000</f>
        <v>0</v>
      </c>
      <c r="BP151" s="284">
        <f>RawCounts100All!BQ151/(PropCntd100!BP151*BP$5*BP$6)*1000</f>
        <v>0</v>
      </c>
      <c r="BQ151" s="284">
        <f>RawCounts100All!BR151/(PropCntd100!BQ151*BQ$5*BQ$6)*1000</f>
        <v>0</v>
      </c>
      <c r="BR151" s="284">
        <f>RawCounts100All!BS151/(PropCntd100!BR151*BR$5*BR$6)*1000</f>
        <v>0</v>
      </c>
      <c r="BS151" s="284">
        <f>RawCounts100All!BT151/(PropCntd100!BS151*BS$5*BS$6)*1000</f>
        <v>815.78947368421063</v>
      </c>
      <c r="BT151" s="129"/>
    </row>
    <row r="152" spans="1:72" ht="14" x14ac:dyDescent="0.15">
      <c r="A152" s="117" t="s">
        <v>357</v>
      </c>
      <c r="B152" s="156" t="s">
        <v>521</v>
      </c>
      <c r="C152" s="156" t="s">
        <v>240</v>
      </c>
      <c r="D152" s="156" t="s">
        <v>767</v>
      </c>
      <c r="E152" s="156" t="s">
        <v>130</v>
      </c>
      <c r="F152" s="156"/>
      <c r="G152" s="118">
        <v>0.1</v>
      </c>
      <c r="H152" s="119">
        <v>0.6</v>
      </c>
      <c r="I152" s="120">
        <f t="shared" si="6"/>
        <v>8</v>
      </c>
      <c r="J152" s="180">
        <f t="shared" si="6"/>
        <v>48</v>
      </c>
      <c r="K152" s="254"/>
      <c r="L152" s="284">
        <f>RawCounts100All!M152/(PropCntd100!L152*L$5*L$6)*1000</f>
        <v>0</v>
      </c>
      <c r="M152" s="284">
        <f>RawCounts100All!N152/(PropCntd100!M152*M$5*M$6)*1000</f>
        <v>0</v>
      </c>
      <c r="N152" s="284">
        <f>RawCounts100All!O152/(PropCntd100!N152*N$5*N$6)*1000</f>
        <v>0</v>
      </c>
      <c r="O152" s="284">
        <f>RawCounts100All!P152/(PropCntd100!O152*O$5*O$6)*1000</f>
        <v>0</v>
      </c>
      <c r="P152" s="284">
        <f>RawCounts100All!Q152/(PropCntd100!P152*P$5*P$6)*1000</f>
        <v>0</v>
      </c>
      <c r="Q152" s="284">
        <f>RawCounts100All!R152/(PropCntd100!Q152*Q$5*Q$6)*1000</f>
        <v>0</v>
      </c>
      <c r="R152" s="284">
        <f>RawCounts100All!S152/(PropCntd100!R152*R$5*R$6)*1000</f>
        <v>0</v>
      </c>
      <c r="S152" s="284">
        <f>RawCounts100All!T152/(PropCntd100!S152*S$5*S$6)*1000</f>
        <v>0</v>
      </c>
      <c r="T152" s="284">
        <f>RawCounts100All!U152/(PropCntd100!T152*T$5*T$6)*1000</f>
        <v>0</v>
      </c>
      <c r="U152" s="284">
        <f>RawCounts100All!V152/(PropCntd100!U152*U$5*U$6)*1000</f>
        <v>0</v>
      </c>
      <c r="V152" s="284">
        <f>RawCounts100All!W152/(PropCntd100!V152*V$5*V$6)*1000</f>
        <v>0</v>
      </c>
      <c r="W152" s="284">
        <f>RawCounts100All!X152/(PropCntd100!W152*W$5*W$6)*1000</f>
        <v>264.48979591836735</v>
      </c>
      <c r="X152" s="284">
        <f>RawCounts100All!Y152/(PropCntd100!X152*X$5*X$6)*1000</f>
        <v>0</v>
      </c>
      <c r="Y152" s="284">
        <f>RawCounts100All!Z152/(PropCntd100!Y152*Y$5*Y$6)*1000</f>
        <v>0</v>
      </c>
      <c r="Z152" s="284">
        <f>RawCounts100All!AA152/(PropCntd100!Z152*Z$5*Z$6)*1000</f>
        <v>0</v>
      </c>
      <c r="AA152" s="284">
        <f>RawCounts100All!AB152/(PropCntd100!AA152*AA$5*AA$6)*1000</f>
        <v>0</v>
      </c>
      <c r="AB152" s="284">
        <f>RawCounts100All!AC152/(PropCntd100!AB152*AB$5*AB$6)*1000</f>
        <v>0</v>
      </c>
      <c r="AC152" s="284">
        <f>RawCounts100All!AD152/(PropCntd100!AC152*AC$5*AC$6)*1000</f>
        <v>85.284280936454849</v>
      </c>
      <c r="AD152" s="284">
        <f>RawCounts100All!AE152/(PropCntd100!AD152*AD$5*AD$6)*1000</f>
        <v>0</v>
      </c>
      <c r="AE152" s="284">
        <f>RawCounts100All!AF152/(PropCntd100!AE152*AE$5*AE$6)*1000</f>
        <v>0</v>
      </c>
      <c r="AF152" s="284">
        <f>RawCounts100All!AG152/(PropCntd100!AF152*AF$5*AF$6)*1000</f>
        <v>0</v>
      </c>
      <c r="AG152" s="284">
        <f>RawCounts100All!AH152/(PropCntd100!AG152*AG$5*AG$6)*1000</f>
        <v>0</v>
      </c>
      <c r="AH152" s="284">
        <f>RawCounts100All!AI152/(PropCntd100!AH152*AH$5*AH$6)*1000</f>
        <v>0</v>
      </c>
      <c r="AI152" s="284">
        <f>RawCounts100All!AJ152/(PropCntd100!AI152*AI$5*AI$6)*1000</f>
        <v>0</v>
      </c>
      <c r="AJ152" s="284">
        <f>RawCounts100All!AK152/(PropCntd100!AJ152*AJ$5*AJ$6)*1000</f>
        <v>43.773584905660378</v>
      </c>
      <c r="AK152" s="284">
        <f>RawCounts100All!AL152/(PropCntd100!AK152*AK$5*AK$6)*1000</f>
        <v>0</v>
      </c>
      <c r="AL152" s="284">
        <f>RawCounts100All!AM152/(PropCntd100!AL152*AL$5*AL$6)*1000</f>
        <v>0</v>
      </c>
      <c r="AM152" s="284">
        <f>RawCounts100All!AN152/(PropCntd100!AM152*AM$5*AM$6)*1000</f>
        <v>0</v>
      </c>
      <c r="AN152" s="284">
        <f>RawCounts100All!AO152/(PropCntd100!AN152*AN$5*AN$6)*1000</f>
        <v>0</v>
      </c>
      <c r="AO152" s="284">
        <f>RawCounts100All!AP152/(PropCntd100!AO152*AO$5*AO$6)*1000</f>
        <v>0</v>
      </c>
      <c r="AP152" s="284">
        <f>RawCounts100All!AQ152/(PropCntd100!AP152*AP$5*AP$6)*1000</f>
        <v>0</v>
      </c>
      <c r="AQ152" s="284">
        <f>RawCounts100All!AR152/(PropCntd100!AQ152*AQ$5*AQ$6)*1000</f>
        <v>0</v>
      </c>
      <c r="AR152" s="284">
        <f>RawCounts100All!AS152/(PropCntd100!AR152*AR$5*AR$6)*1000</f>
        <v>0</v>
      </c>
      <c r="AS152" s="284">
        <f>RawCounts100All!AT152/(PropCntd100!AS152*AS$5*AS$6)*1000</f>
        <v>397.49999999999994</v>
      </c>
      <c r="AT152" s="284">
        <f>RawCounts100All!AU152/(PropCntd100!AT152*AT$5*AT$6)*1000</f>
        <v>0</v>
      </c>
      <c r="AU152" s="284">
        <f>RawCounts100All!AV152/(PropCntd100!AU152*AU$5*AU$6)*1000</f>
        <v>616</v>
      </c>
      <c r="AV152" s="284">
        <f>RawCounts100All!AW152/(PropCntd100!AV152*AV$5*AV$6)*1000</f>
        <v>0</v>
      </c>
      <c r="AW152" s="284">
        <f>RawCounts100All!AX152/(PropCntd100!AW152*AW$5*AW$6)*1000</f>
        <v>0</v>
      </c>
      <c r="AX152" s="284">
        <f>RawCounts100All!AY152/(PropCntd100!AX152*AX$5*AX$6)*1000</f>
        <v>2733.0612244897957</v>
      </c>
      <c r="AY152" s="284">
        <f>RawCounts100All!AZ152/(PropCntd100!AY152*AY$5*AY$6)*1000</f>
        <v>0</v>
      </c>
      <c r="AZ152" s="284">
        <f>RawCounts100All!BA152/(PropCntd100!AZ152*AZ$5*AZ$6)*1000</f>
        <v>0</v>
      </c>
      <c r="BA152" s="284">
        <f>RawCounts100All!BB152/(PropCntd100!BA152*BA$5*BA$6)*1000</f>
        <v>0</v>
      </c>
      <c r="BB152" s="284">
        <f>RawCounts100All!BC152/(PropCntd100!BB152*BB$5*BB$6)*1000</f>
        <v>0</v>
      </c>
      <c r="BC152" s="284">
        <f>RawCounts100All!BD152/(PropCntd100!BC152*BC$5*BC$6)*1000</f>
        <v>0</v>
      </c>
      <c r="BD152" s="284">
        <f>RawCounts100All!BE152/(PropCntd100!BD152*BD$5*BD$6)*1000</f>
        <v>0</v>
      </c>
      <c r="BE152" s="284">
        <f>RawCounts100All!BF152/(PropCntd100!BE152*BE$5*BE$6)*1000</f>
        <v>0</v>
      </c>
      <c r="BF152" s="284">
        <f>RawCounts100All!BG152/(PropCntd100!BF152*BF$5*BF$6)*1000</f>
        <v>0</v>
      </c>
      <c r="BG152" s="284">
        <f>RawCounts100All!BH152/(PropCntd100!BG152*BG$5*BG$6)*1000</f>
        <v>0</v>
      </c>
      <c r="BH152" s="284">
        <f>RawCounts100All!BI152/(PropCntd100!BH152*BH$5*BH$6)*1000</f>
        <v>0</v>
      </c>
      <c r="BI152" s="284">
        <f>RawCounts100All!BJ152/(PropCntd100!BI152*BI$5*BI$6)*1000</f>
        <v>0</v>
      </c>
      <c r="BJ152" s="284">
        <f>RawCounts100All!BK152/(PropCntd100!BJ152*BJ$5*BJ$6)*1000</f>
        <v>0</v>
      </c>
      <c r="BK152" s="284">
        <f>RawCounts100All!BL152/(PropCntd100!BK152*BK$5*BK$6)*1000</f>
        <v>0</v>
      </c>
      <c r="BL152" s="284">
        <f>RawCounts100All!BM152/(PropCntd100!BL152*BL$5*BL$6)*1000</f>
        <v>0</v>
      </c>
      <c r="BM152" s="284">
        <f>RawCounts100All!BN152/(PropCntd100!BM152*BM$5*BM$6)*1000</f>
        <v>14163.237311385459</v>
      </c>
      <c r="BN152" s="284">
        <f>RawCounts100All!BO152/(PropCntd100!BN152*BN$5*BN$6)*1000</f>
        <v>0</v>
      </c>
      <c r="BO152" s="284">
        <f>RawCounts100All!BP152/(PropCntd100!BO152*BO$5*BO$6)*1000</f>
        <v>577.04918032786884</v>
      </c>
      <c r="BP152" s="284">
        <f>RawCounts100All!BQ152/(PropCntd100!BP152*BP$5*BP$6)*1000</f>
        <v>0</v>
      </c>
      <c r="BQ152" s="284">
        <f>RawCounts100All!BR152/(PropCntd100!BQ152*BQ$5*BQ$6)*1000</f>
        <v>0</v>
      </c>
      <c r="BR152" s="284">
        <f>RawCounts100All!BS152/(PropCntd100!BR152*BR$5*BR$6)*1000</f>
        <v>495.99721545422898</v>
      </c>
      <c r="BS152" s="284">
        <f>RawCounts100All!BT152/(PropCntd100!BS152*BS$5*BS$6)*1000</f>
        <v>0</v>
      </c>
      <c r="BT152" s="129"/>
    </row>
    <row r="153" spans="1:72" ht="14" x14ac:dyDescent="0.15">
      <c r="A153" s="117" t="s">
        <v>358</v>
      </c>
      <c r="B153" s="156" t="s">
        <v>521</v>
      </c>
      <c r="C153" s="156" t="s">
        <v>240</v>
      </c>
      <c r="D153" s="156" t="s">
        <v>768</v>
      </c>
      <c r="E153" s="156" t="s">
        <v>135</v>
      </c>
      <c r="F153" s="156"/>
      <c r="G153" s="118">
        <v>0.1</v>
      </c>
      <c r="H153" s="119">
        <v>0.7</v>
      </c>
      <c r="I153" s="120">
        <f t="shared" si="6"/>
        <v>8</v>
      </c>
      <c r="J153" s="180">
        <f t="shared" si="6"/>
        <v>56</v>
      </c>
      <c r="K153" s="254"/>
      <c r="L153" s="284">
        <f>RawCounts100All!M153/(PropCntd100!L153*L$5*L$6)*1000</f>
        <v>0</v>
      </c>
      <c r="M153" s="284">
        <f>RawCounts100All!N153/(PropCntd100!M153*M$5*M$6)*1000</f>
        <v>131.11111111111109</v>
      </c>
      <c r="N153" s="284">
        <f>RawCounts100All!O153/(PropCntd100!N153*N$5*N$6)*1000</f>
        <v>87.407407407407405</v>
      </c>
      <c r="O153" s="284">
        <f>RawCounts100All!P153/(PropCntd100!O153*O$5*O$6)*1000</f>
        <v>43.773584905660378</v>
      </c>
      <c r="P153" s="284">
        <f>RawCounts100All!Q153/(PropCntd100!P153*P$5*P$6)*1000</f>
        <v>0</v>
      </c>
      <c r="Q153" s="284">
        <f>RawCounts100All!R153/(PropCntd100!Q153*Q$5*Q$6)*1000</f>
        <v>0</v>
      </c>
      <c r="R153" s="284">
        <f>RawCounts100All!S153/(PropCntd100!R153*R$5*R$6)*1000</f>
        <v>0</v>
      </c>
      <c r="S153" s="284">
        <f>RawCounts100All!T153/(PropCntd100!S153*S$5*S$6)*1000</f>
        <v>0</v>
      </c>
      <c r="T153" s="284">
        <f>RawCounts100All!U153/(PropCntd100!T153*T$5*T$6)*1000</f>
        <v>0</v>
      </c>
      <c r="U153" s="284">
        <f>RawCounts100All!V153/(PropCntd100!U153*U$5*U$6)*1000</f>
        <v>0</v>
      </c>
      <c r="V153" s="284">
        <f>RawCounts100All!W153/(PropCntd100!V153*V$5*V$6)*1000</f>
        <v>0</v>
      </c>
      <c r="W153" s="284">
        <f>RawCounts100All!X153/(PropCntd100!W153*W$5*W$6)*1000</f>
        <v>0</v>
      </c>
      <c r="X153" s="284">
        <f>RawCounts100All!Y153/(PropCntd100!X153*X$5*X$6)*1000</f>
        <v>0</v>
      </c>
      <c r="Y153" s="284">
        <f>RawCounts100All!Z153/(PropCntd100!Y153*Y$5*Y$6)*1000</f>
        <v>0</v>
      </c>
      <c r="Z153" s="284">
        <f>RawCounts100All!AA153/(PropCntd100!Z153*Z$5*Z$6)*1000</f>
        <v>0</v>
      </c>
      <c r="AA153" s="284">
        <f>RawCounts100All!AB153/(PropCntd100!AA153*AA$5*AA$6)*1000</f>
        <v>0</v>
      </c>
      <c r="AB153" s="284">
        <f>RawCounts100All!AC153/(PropCntd100!AB153*AB$5*AB$6)*1000</f>
        <v>0</v>
      </c>
      <c r="AC153" s="284">
        <f>RawCounts100All!AD153/(PropCntd100!AC153*AC$5*AC$6)*1000</f>
        <v>0</v>
      </c>
      <c r="AD153" s="284">
        <f>RawCounts100All!AE153/(PropCntd100!AD153*AD$5*AD$6)*1000</f>
        <v>0</v>
      </c>
      <c r="AE153" s="284">
        <f>RawCounts100All!AF153/(PropCntd100!AE153*AE$5*AE$6)*1000</f>
        <v>0</v>
      </c>
      <c r="AF153" s="284">
        <f>RawCounts100All!AG153/(PropCntd100!AF153*AF$5*AF$6)*1000</f>
        <v>0</v>
      </c>
      <c r="AG153" s="284">
        <f>RawCounts100All!AH153/(PropCntd100!AG153*AG$5*AG$6)*1000</f>
        <v>0</v>
      </c>
      <c r="AH153" s="284">
        <f>RawCounts100All!AI153/(PropCntd100!AH153*AH$5*AH$6)*1000</f>
        <v>0</v>
      </c>
      <c r="AI153" s="284">
        <f>RawCounts100All!AJ153/(PropCntd100!AI153*AI$5*AI$6)*1000</f>
        <v>0</v>
      </c>
      <c r="AJ153" s="284">
        <f>RawCounts100All!AK153/(PropCntd100!AJ153*AJ$5*AJ$6)*1000</f>
        <v>0</v>
      </c>
      <c r="AK153" s="284">
        <f>RawCounts100All!AL153/(PropCntd100!AK153*AK$5*AK$6)*1000</f>
        <v>0</v>
      </c>
      <c r="AL153" s="284">
        <f>RawCounts100All!AM153/(PropCntd100!AL153*AL$5*AL$6)*1000</f>
        <v>0</v>
      </c>
      <c r="AM153" s="284">
        <f>RawCounts100All!AN153/(PropCntd100!AM153*AM$5*AM$6)*1000</f>
        <v>0</v>
      </c>
      <c r="AN153" s="284">
        <f>RawCounts100All!AO153/(PropCntd100!AN153*AN$5*AN$6)*1000</f>
        <v>0</v>
      </c>
      <c r="AO153" s="284">
        <f>RawCounts100All!AP153/(PropCntd100!AO153*AO$5*AO$6)*1000</f>
        <v>0</v>
      </c>
      <c r="AP153" s="284">
        <f>RawCounts100All!AQ153/(PropCntd100!AP153*AP$5*AP$6)*1000</f>
        <v>130.49062419727716</v>
      </c>
      <c r="AQ153" s="284">
        <f>RawCounts100All!AR153/(PropCntd100!AQ153*AQ$5*AQ$6)*1000</f>
        <v>0</v>
      </c>
      <c r="AR153" s="284">
        <f>RawCounts100All!AS153/(PropCntd100!AR153*AR$5*AR$6)*1000</f>
        <v>0</v>
      </c>
      <c r="AS153" s="284">
        <f>RawCounts100All!AT153/(PropCntd100!AS153*AS$5*AS$6)*1000</f>
        <v>0</v>
      </c>
      <c r="AT153" s="284">
        <f>RawCounts100All!AU153/(PropCntd100!AT153*AT$5*AT$6)*1000</f>
        <v>0</v>
      </c>
      <c r="AU153" s="284">
        <f>RawCounts100All!AV153/(PropCntd100!AU153*AU$5*AU$6)*1000</f>
        <v>0</v>
      </c>
      <c r="AV153" s="284">
        <f>RawCounts100All!AW153/(PropCntd100!AV153*AV$5*AV$6)*1000</f>
        <v>0</v>
      </c>
      <c r="AW153" s="284">
        <f>RawCounts100All!AX153/(PropCntd100!AW153*AW$5*AW$6)*1000</f>
        <v>83.91608391608392</v>
      </c>
      <c r="AX153" s="284">
        <f>RawCounts100All!AY153/(PropCntd100!AX153*AX$5*AX$6)*1000</f>
        <v>0</v>
      </c>
      <c r="AY153" s="284">
        <f>RawCounts100All!AZ153/(PropCntd100!AY153*AY$5*AY$6)*1000</f>
        <v>437.03703703703701</v>
      </c>
      <c r="AZ153" s="284">
        <f>RawCounts100All!BA153/(PropCntd100!AZ153*AZ$5*AZ$6)*1000</f>
        <v>0</v>
      </c>
      <c r="BA153" s="284">
        <f>RawCounts100All!BB153/(PropCntd100!BA153*BA$5*BA$6)*1000</f>
        <v>0</v>
      </c>
      <c r="BB153" s="284">
        <f>RawCounts100All!BC153/(PropCntd100!BB153*BB$5*BB$6)*1000</f>
        <v>0</v>
      </c>
      <c r="BC153" s="284">
        <f>RawCounts100All!BD153/(PropCntd100!BC153*BC$5*BC$6)*1000</f>
        <v>0</v>
      </c>
      <c r="BD153" s="284">
        <f>RawCounts100All!BE153/(PropCntd100!BD153*BD$5*BD$6)*1000</f>
        <v>0</v>
      </c>
      <c r="BE153" s="284">
        <f>RawCounts100All!BF153/(PropCntd100!BE153*BE$5*BE$6)*1000</f>
        <v>145.45454545454547</v>
      </c>
      <c r="BF153" s="284">
        <f>RawCounts100All!BG153/(PropCntd100!BF153*BF$5*BF$6)*1000</f>
        <v>0</v>
      </c>
      <c r="BG153" s="284">
        <f>RawCounts100All!BH153/(PropCntd100!BG153*BG$5*BG$6)*1000</f>
        <v>0</v>
      </c>
      <c r="BH153" s="284">
        <f>RawCounts100All!BI153/(PropCntd100!BH153*BH$5*BH$6)*1000</f>
        <v>0</v>
      </c>
      <c r="BI153" s="284">
        <f>RawCounts100All!BJ153/(PropCntd100!BI153*BI$5*BI$6)*1000</f>
        <v>0</v>
      </c>
      <c r="BJ153" s="284">
        <f>RawCounts100All!BK153/(PropCntd100!BJ153*BJ$5*BJ$6)*1000</f>
        <v>0</v>
      </c>
      <c r="BK153" s="284">
        <f>RawCounts100All!BL153/(PropCntd100!BK153*BK$5*BK$6)*1000</f>
        <v>0</v>
      </c>
      <c r="BL153" s="284">
        <f>RawCounts100All!BM153/(PropCntd100!BL153*BL$5*BL$6)*1000</f>
        <v>0</v>
      </c>
      <c r="BM153" s="284">
        <f>RawCounts100All!BN153/(PropCntd100!BM153*BM$5*BM$6)*1000</f>
        <v>1699.5884773662553</v>
      </c>
      <c r="BN153" s="284">
        <f>RawCounts100All!BO153/(PropCntd100!BN153*BN$5*BN$6)*1000</f>
        <v>0</v>
      </c>
      <c r="BO153" s="284">
        <f>RawCounts100All!BP153/(PropCntd100!BO153*BO$5*BO$6)*1000</f>
        <v>0</v>
      </c>
      <c r="BP153" s="284">
        <f>RawCounts100All!BQ153/(PropCntd100!BP153*BP$5*BP$6)*1000</f>
        <v>361.58192090395482</v>
      </c>
      <c r="BQ153" s="284">
        <f>RawCounts100All!BR153/(PropCntd100!BQ153*BQ$5*BQ$6)*1000</f>
        <v>656.60377358490564</v>
      </c>
      <c r="BR153" s="284">
        <f>RawCounts100All!BS153/(PropCntd100!BR153*BR$5*BR$6)*1000</f>
        <v>0</v>
      </c>
      <c r="BS153" s="284">
        <f>RawCounts100All!BT153/(PropCntd100!BS153*BS$5*BS$6)*1000</f>
        <v>634.50292397660826</v>
      </c>
      <c r="BT153" s="129"/>
    </row>
    <row r="154" spans="1:72" ht="14" x14ac:dyDescent="0.15">
      <c r="A154" s="117" t="s">
        <v>359</v>
      </c>
      <c r="B154" s="156" t="s">
        <v>521</v>
      </c>
      <c r="C154" s="156" t="s">
        <v>240</v>
      </c>
      <c r="D154" s="156" t="s">
        <v>769</v>
      </c>
      <c r="E154" s="156" t="s">
        <v>134</v>
      </c>
      <c r="F154" s="156"/>
      <c r="G154" s="118">
        <v>0.1</v>
      </c>
      <c r="H154" s="119">
        <v>0.8</v>
      </c>
      <c r="I154" s="120">
        <f t="shared" si="6"/>
        <v>8</v>
      </c>
      <c r="J154" s="180">
        <f t="shared" si="6"/>
        <v>64</v>
      </c>
      <c r="K154" s="258">
        <v>0.1</v>
      </c>
      <c r="L154" s="284">
        <f>RawCounts100All!M154/(PropCntd100!L154*L$5*L$6)*1000</f>
        <v>0</v>
      </c>
      <c r="M154" s="284">
        <f>RawCounts100All!N154/(PropCntd100!M154*M$5*M$6)*1000</f>
        <v>0</v>
      </c>
      <c r="N154" s="284">
        <f>RawCounts100All!O154/(PropCntd100!N154*N$5*N$6)*1000</f>
        <v>0</v>
      </c>
      <c r="O154" s="284">
        <f>RawCounts100All!P154/(PropCntd100!O154*O$5*O$6)*1000</f>
        <v>0</v>
      </c>
      <c r="P154" s="284">
        <f>RawCounts100All!Q154/(PropCntd100!P154*P$5*P$6)*1000</f>
        <v>0</v>
      </c>
      <c r="Q154" s="284">
        <f>RawCounts100All!R154/(PropCntd100!Q154*Q$5*Q$6)*1000</f>
        <v>0</v>
      </c>
      <c r="R154" s="284">
        <f>RawCounts100All!S154/(PropCntd100!R154*R$5*R$6)*1000</f>
        <v>0</v>
      </c>
      <c r="S154" s="284">
        <f>RawCounts100All!T154/(PropCntd100!S154*S$5*S$6)*1000</f>
        <v>0</v>
      </c>
      <c r="T154" s="284">
        <f>RawCounts100All!U154/(PropCntd100!T154*T$5*T$6)*1000</f>
        <v>43.508771929824562</v>
      </c>
      <c r="U154" s="284">
        <f>RawCounts100All!V154/(PropCntd100!U154*U$5*U$6)*1000</f>
        <v>0</v>
      </c>
      <c r="V154" s="284">
        <f>RawCounts100All!W154/(PropCntd100!V154*V$5*V$6)*1000</f>
        <v>486.99095022624437</v>
      </c>
      <c r="W154" s="284">
        <f>RawCounts100All!X154/(PropCntd100!W154*W$5*W$6)*1000</f>
        <v>0</v>
      </c>
      <c r="X154" s="284">
        <f>RawCounts100All!Y154/(PropCntd100!X154*X$5*X$6)*1000</f>
        <v>0</v>
      </c>
      <c r="Y154" s="284">
        <f>RawCounts100All!Z154/(PropCntd100!Y154*Y$5*Y$6)*1000</f>
        <v>0</v>
      </c>
      <c r="Z154" s="284">
        <f>RawCounts100All!AA154/(PropCntd100!Z154*Z$5*Z$6)*1000</f>
        <v>0</v>
      </c>
      <c r="AA154" s="284">
        <f>RawCounts100All!AB154/(PropCntd100!AA154*AA$5*AA$6)*1000</f>
        <v>0</v>
      </c>
      <c r="AB154" s="284">
        <f>RawCounts100All!AC154/(PropCntd100!AB154*AB$5*AB$6)*1000</f>
        <v>0</v>
      </c>
      <c r="AC154" s="284">
        <f>RawCounts100All!AD154/(PropCntd100!AC154*AC$5*AC$6)*1000</f>
        <v>0</v>
      </c>
      <c r="AD154" s="284">
        <f>RawCounts100All!AE154/(PropCntd100!AD154*AD$5*AD$6)*1000</f>
        <v>0</v>
      </c>
      <c r="AE154" s="284">
        <f>RawCounts100All!AF154/(PropCntd100!AE154*AE$5*AE$6)*1000</f>
        <v>0</v>
      </c>
      <c r="AF154" s="284">
        <f>RawCounts100All!AG154/(PropCntd100!AF154*AF$5*AF$6)*1000</f>
        <v>0</v>
      </c>
      <c r="AG154" s="284">
        <f>RawCounts100All!AH154/(PropCntd100!AG154*AG$5*AG$6)*1000</f>
        <v>0</v>
      </c>
      <c r="AH154" s="284">
        <f>RawCounts100All!AI154/(PropCntd100!AH154*AH$5*AH$6)*1000</f>
        <v>0</v>
      </c>
      <c r="AI154" s="284">
        <f>RawCounts100All!AJ154/(PropCntd100!AI154*AI$5*AI$6)*1000</f>
        <v>0</v>
      </c>
      <c r="AJ154" s="284">
        <f>RawCounts100All!AK154/(PropCntd100!AJ154*AJ$5*AJ$6)*1000</f>
        <v>0</v>
      </c>
      <c r="AK154" s="284">
        <f>RawCounts100All!AL154/(PropCntd100!AK154*AK$5*AK$6)*1000</f>
        <v>0</v>
      </c>
      <c r="AL154" s="284">
        <f>RawCounts100All!AM154/(PropCntd100!AL154*AL$5*AL$6)*1000</f>
        <v>0</v>
      </c>
      <c r="AM154" s="284">
        <f>RawCounts100All!AN154/(PropCntd100!AM154*AM$5*AM$6)*1000</f>
        <v>0</v>
      </c>
      <c r="AN154" s="284">
        <f>RawCounts100All!AO154/(PropCntd100!AN154*AN$5*AN$6)*1000</f>
        <v>0</v>
      </c>
      <c r="AO154" s="284">
        <f>RawCounts100All!AP154/(PropCntd100!AO154*AO$5*AO$6)*1000</f>
        <v>0</v>
      </c>
      <c r="AP154" s="284">
        <f>RawCounts100All!AQ154/(PropCntd100!AP154*AP$5*AP$6)*1000</f>
        <v>0</v>
      </c>
      <c r="AQ154" s="284">
        <f>RawCounts100All!AR154/(PropCntd100!AQ154*AQ$5*AQ$6)*1000</f>
        <v>0</v>
      </c>
      <c r="AR154" s="284">
        <f>RawCounts100All!AS154/(PropCntd100!AR154*AR$5*AR$6)*1000</f>
        <v>0</v>
      </c>
      <c r="AS154" s="284">
        <f>RawCounts100All!AT154/(PropCntd100!AS154*AS$5*AS$6)*1000</f>
        <v>0</v>
      </c>
      <c r="AT154" s="284">
        <f>RawCounts100All!AU154/(PropCntd100!AT154*AT$5*AT$6)*1000</f>
        <v>0</v>
      </c>
      <c r="AU154" s="284">
        <f>RawCounts100All!AV154/(PropCntd100!AU154*AU$5*AU$6)*1000</f>
        <v>0</v>
      </c>
      <c r="AV154" s="284">
        <f>RawCounts100All!AW154/(PropCntd100!AV154*AV$5*AV$6)*1000</f>
        <v>0</v>
      </c>
      <c r="AW154" s="284">
        <f>RawCounts100All!AX154/(PropCntd100!AW154*AW$5*AW$6)*1000</f>
        <v>0</v>
      </c>
      <c r="AX154" s="284">
        <f>RawCounts100All!AY154/(PropCntd100!AX154*AX$5*AX$6)*1000</f>
        <v>0</v>
      </c>
      <c r="AY154" s="284">
        <f>RawCounts100All!AZ154/(PropCntd100!AY154*AY$5*AY$6)*1000</f>
        <v>0</v>
      </c>
      <c r="AZ154" s="284">
        <f>RawCounts100All!BA154/(PropCntd100!AZ154*AZ$5*AZ$6)*1000</f>
        <v>0</v>
      </c>
      <c r="BA154" s="284">
        <f>RawCounts100All!BB154/(PropCntd100!BA154*BA$5*BA$6)*1000</f>
        <v>0</v>
      </c>
      <c r="BB154" s="284">
        <f>RawCounts100All!BC154/(PropCntd100!BB154*BB$5*BB$6)*1000</f>
        <v>0</v>
      </c>
      <c r="BC154" s="284">
        <f>RawCounts100All!BD154/(PropCntd100!BC154*BC$5*BC$6)*1000</f>
        <v>88.1542699724518</v>
      </c>
      <c r="BD154" s="284">
        <f>RawCounts100All!BE154/(PropCntd100!BD154*BD$5*BD$6)*1000</f>
        <v>0</v>
      </c>
      <c r="BE154" s="284">
        <f>RawCounts100All!BF154/(PropCntd100!BE154*BE$5*BE$6)*1000</f>
        <v>0</v>
      </c>
      <c r="BF154" s="284">
        <f>RawCounts100All!BG154/(PropCntd100!BF154*BF$5*BF$6)*1000</f>
        <v>0</v>
      </c>
      <c r="BG154" s="284">
        <f>RawCounts100All!BH154/(PropCntd100!BG154*BG$5*BG$6)*1000</f>
        <v>0</v>
      </c>
      <c r="BH154" s="284">
        <f>RawCounts100All!BI154/(PropCntd100!BH154*BH$5*BH$6)*1000</f>
        <v>0</v>
      </c>
      <c r="BI154" s="284">
        <f>RawCounts100All!BJ154/(PropCntd100!BI154*BI$5*BI$6)*1000</f>
        <v>0</v>
      </c>
      <c r="BJ154" s="284">
        <f>RawCounts100All!BK154/(PropCntd100!BJ154*BJ$5*BJ$6)*1000</f>
        <v>1223.9149916784022</v>
      </c>
      <c r="BK154" s="284">
        <f>RawCounts100All!BL154/(PropCntd100!BK154*BK$5*BK$6)*1000</f>
        <v>0</v>
      </c>
      <c r="BL154" s="284">
        <f>RawCounts100All!BM154/(PropCntd100!BL154*BL$5*BL$6)*1000</f>
        <v>0</v>
      </c>
      <c r="BM154" s="284">
        <f>RawCounts100All!BN154/(PropCntd100!BM154*BM$5*BM$6)*1000</f>
        <v>0</v>
      </c>
      <c r="BN154" s="284">
        <f>RawCounts100All!BO154/(PropCntd100!BN154*BN$5*BN$6)*1000</f>
        <v>136.36363636363637</v>
      </c>
      <c r="BO154" s="284">
        <f>RawCounts100All!BP154/(PropCntd100!BO154*BO$5*BO$6)*1000</f>
        <v>1442.6229508196723</v>
      </c>
      <c r="BP154" s="284">
        <f>RawCounts100All!BQ154/(PropCntd100!BP154*BP$5*BP$6)*1000</f>
        <v>0</v>
      </c>
      <c r="BQ154" s="284">
        <f>RawCounts100All!BR154/(PropCntd100!BQ154*BQ$5*BQ$6)*1000</f>
        <v>0</v>
      </c>
      <c r="BR154" s="284">
        <f>RawCounts100All!BS154/(PropCntd100!BR154*BR$5*BR$6)*1000</f>
        <v>0</v>
      </c>
      <c r="BS154" s="284">
        <f>RawCounts100All!BT154/(PropCntd100!BS154*BS$5*BS$6)*1000</f>
        <v>271.92982456140351</v>
      </c>
      <c r="BT154" s="129"/>
    </row>
    <row r="155" spans="1:72" ht="14" x14ac:dyDescent="0.15">
      <c r="A155" s="117" t="s">
        <v>360</v>
      </c>
      <c r="B155" s="156" t="s">
        <v>521</v>
      </c>
      <c r="C155" s="156" t="s">
        <v>240</v>
      </c>
      <c r="D155" s="156" t="s">
        <v>770</v>
      </c>
      <c r="E155" s="156" t="s">
        <v>135</v>
      </c>
      <c r="F155" s="156" t="s">
        <v>950</v>
      </c>
      <c r="G155" s="118">
        <v>0.1</v>
      </c>
      <c r="H155" s="119">
        <v>0.9</v>
      </c>
      <c r="I155" s="120">
        <f t="shared" si="6"/>
        <v>8</v>
      </c>
      <c r="J155" s="180">
        <f t="shared" si="6"/>
        <v>72</v>
      </c>
      <c r="K155" s="254"/>
      <c r="L155" s="284">
        <f>RawCounts100All!M155/(PropCntd100!L155*L$5*L$6)*1000</f>
        <v>0</v>
      </c>
      <c r="M155" s="284">
        <f>RawCounts100All!N155/(PropCntd100!M155*M$5*M$6)*1000</f>
        <v>0</v>
      </c>
      <c r="N155" s="284">
        <f>RawCounts100All!O155/(PropCntd100!N155*N$5*N$6)*1000</f>
        <v>0</v>
      </c>
      <c r="O155" s="284">
        <f>RawCounts100All!P155/(PropCntd100!O155*O$5*O$6)*1000</f>
        <v>0</v>
      </c>
      <c r="P155" s="284">
        <f>RawCounts100All!Q155/(PropCntd100!P155*P$5*P$6)*1000</f>
        <v>0</v>
      </c>
      <c r="Q155" s="284">
        <f>RawCounts100All!R155/(PropCntd100!Q155*Q$5*Q$6)*1000</f>
        <v>0</v>
      </c>
      <c r="R155" s="284">
        <f>RawCounts100All!S155/(PropCntd100!R155*R$5*R$6)*1000</f>
        <v>0</v>
      </c>
      <c r="S155" s="284">
        <f>RawCounts100All!T155/(PropCntd100!S155*S$5*S$6)*1000</f>
        <v>0</v>
      </c>
      <c r="T155" s="284">
        <f>RawCounts100All!U155/(PropCntd100!T155*T$5*T$6)*1000</f>
        <v>0</v>
      </c>
      <c r="U155" s="284">
        <f>RawCounts100All!V155/(PropCntd100!U155*U$5*U$6)*1000</f>
        <v>0</v>
      </c>
      <c r="V155" s="284">
        <f>RawCounts100All!W155/(PropCntd100!V155*V$5*V$6)*1000</f>
        <v>0</v>
      </c>
      <c r="W155" s="284">
        <f>RawCounts100All!X155/(PropCntd100!W155*W$5*W$6)*1000</f>
        <v>0</v>
      </c>
      <c r="X155" s="284">
        <f>RawCounts100All!Y155/(PropCntd100!X155*X$5*X$6)*1000</f>
        <v>0</v>
      </c>
      <c r="Y155" s="284">
        <f>RawCounts100All!Z155/(PropCntd100!Y155*Y$5*Y$6)*1000</f>
        <v>0</v>
      </c>
      <c r="Z155" s="284">
        <f>RawCounts100All!AA155/(PropCntd100!Z155*Z$5*Z$6)*1000</f>
        <v>0</v>
      </c>
      <c r="AA155" s="284">
        <f>RawCounts100All!AB155/(PropCntd100!AA155*AA$5*AA$6)*1000</f>
        <v>484.12698412698415</v>
      </c>
      <c r="AB155" s="284">
        <f>RawCounts100All!AC155/(PropCntd100!AB155*AB$5*AB$6)*1000</f>
        <v>261.42857142857144</v>
      </c>
      <c r="AC155" s="284">
        <f>RawCounts100All!AD155/(PropCntd100!AC155*AC$5*AC$6)*1000</f>
        <v>0</v>
      </c>
      <c r="AD155" s="284">
        <f>RawCounts100All!AE155/(PropCntd100!AD155*AD$5*AD$6)*1000</f>
        <v>0</v>
      </c>
      <c r="AE155" s="284">
        <f>RawCounts100All!AF155/(PropCntd100!AE155*AE$5*AE$6)*1000</f>
        <v>0</v>
      </c>
      <c r="AF155" s="284">
        <f>RawCounts100All!AG155/(PropCntd100!AF155*AF$5*AF$6)*1000</f>
        <v>0</v>
      </c>
      <c r="AG155" s="284">
        <f>RawCounts100All!AH155/(PropCntd100!AG155*AG$5*AG$6)*1000</f>
        <v>0</v>
      </c>
      <c r="AH155" s="284">
        <f>RawCounts100All!AI155/(PropCntd100!AH155*AH$5*AH$6)*1000</f>
        <v>0</v>
      </c>
      <c r="AI155" s="284">
        <f>RawCounts100All!AJ155/(PropCntd100!AI155*AI$5*AI$6)*1000</f>
        <v>0</v>
      </c>
      <c r="AJ155" s="284">
        <f>RawCounts100All!AK155/(PropCntd100!AJ155*AJ$5*AJ$6)*1000</f>
        <v>0</v>
      </c>
      <c r="AK155" s="284">
        <f>RawCounts100All!AL155/(PropCntd100!AK155*AK$5*AK$6)*1000</f>
        <v>0</v>
      </c>
      <c r="AL155" s="284">
        <f>RawCounts100All!AM155/(PropCntd100!AL155*AL$5*AL$6)*1000</f>
        <v>0</v>
      </c>
      <c r="AM155" s="284">
        <f>RawCounts100All!AN155/(PropCntd100!AM155*AM$5*AM$6)*1000</f>
        <v>0</v>
      </c>
      <c r="AN155" s="284">
        <f>RawCounts100All!AO155/(PropCntd100!AN155*AN$5*AN$6)*1000</f>
        <v>0</v>
      </c>
      <c r="AO155" s="284">
        <f>RawCounts100All!AP155/(PropCntd100!AO155*AO$5*AO$6)*1000</f>
        <v>0</v>
      </c>
      <c r="AP155" s="284">
        <f>RawCounts100All!AQ155/(PropCntd100!AP155*AP$5*AP$6)*1000</f>
        <v>0</v>
      </c>
      <c r="AQ155" s="284">
        <f>RawCounts100All!AR155/(PropCntd100!AQ155*AQ$5*AQ$6)*1000</f>
        <v>0</v>
      </c>
      <c r="AR155" s="284">
        <f>RawCounts100All!AS155/(PropCntd100!AR155*AR$5*AR$6)*1000</f>
        <v>0</v>
      </c>
      <c r="AS155" s="284">
        <f>RawCounts100All!AT155/(PropCntd100!AS155*AS$5*AS$6)*1000</f>
        <v>0</v>
      </c>
      <c r="AT155" s="284">
        <f>RawCounts100All!AU155/(PropCntd100!AT155*AT$5*AT$6)*1000</f>
        <v>0</v>
      </c>
      <c r="AU155" s="284">
        <f>RawCounts100All!AV155/(PropCntd100!AU155*AU$5*AU$6)*1000</f>
        <v>0</v>
      </c>
      <c r="AV155" s="284">
        <f>RawCounts100All!AW155/(PropCntd100!AV155*AV$5*AV$6)*1000</f>
        <v>0</v>
      </c>
      <c r="AW155" s="284">
        <f>RawCounts100All!AX155/(PropCntd100!AW155*AW$5*AW$6)*1000</f>
        <v>0</v>
      </c>
      <c r="AX155" s="284">
        <f>RawCounts100All!AY155/(PropCntd100!AX155*AX$5*AX$6)*1000</f>
        <v>0</v>
      </c>
      <c r="AY155" s="284">
        <f>RawCounts100All!AZ155/(PropCntd100!AY155*AY$5*AY$6)*1000</f>
        <v>0</v>
      </c>
      <c r="AZ155" s="284">
        <f>RawCounts100All!BA155/(PropCntd100!AZ155*AZ$5*AZ$6)*1000</f>
        <v>0</v>
      </c>
      <c r="BA155" s="284">
        <f>RawCounts100All!BB155/(PropCntd100!BA155*BA$5*BA$6)*1000</f>
        <v>0</v>
      </c>
      <c r="BB155" s="284">
        <f>RawCounts100All!BC155/(PropCntd100!BB155*BB$5*BB$6)*1000</f>
        <v>0</v>
      </c>
      <c r="BC155" s="284">
        <f>RawCounts100All!BD155/(PropCntd100!BC155*BC$5*BC$6)*1000</f>
        <v>0</v>
      </c>
      <c r="BD155" s="284">
        <f>RawCounts100All!BE155/(PropCntd100!BD155*BD$5*BD$6)*1000</f>
        <v>0</v>
      </c>
      <c r="BE155" s="284">
        <f>RawCounts100All!BF155/(PropCntd100!BE155*BE$5*BE$6)*1000</f>
        <v>0</v>
      </c>
      <c r="BF155" s="284">
        <f>RawCounts100All!BG155/(PropCntd100!BF155*BF$5*BF$6)*1000</f>
        <v>0</v>
      </c>
      <c r="BG155" s="284">
        <f>RawCounts100All!BH155/(PropCntd100!BG155*BG$5*BG$6)*1000</f>
        <v>0</v>
      </c>
      <c r="BH155" s="284">
        <f>RawCounts100All!BI155/(PropCntd100!BH155*BH$5*BH$6)*1000</f>
        <v>0</v>
      </c>
      <c r="BI155" s="284">
        <f>RawCounts100All!BJ155/(PropCntd100!BI155*BI$5*BI$6)*1000</f>
        <v>0</v>
      </c>
      <c r="BJ155" s="284">
        <f>RawCounts100All!BK155/(PropCntd100!BJ155*BJ$5*BJ$6)*1000</f>
        <v>0</v>
      </c>
      <c r="BK155" s="284">
        <f>RawCounts100All!BL155/(PropCntd100!BK155*BK$5*BK$6)*1000</f>
        <v>2845.2830188679245</v>
      </c>
      <c r="BL155" s="284">
        <f>RawCounts100All!BM155/(PropCntd100!BL155*BL$5*BL$6)*1000</f>
        <v>1033.4486735870819</v>
      </c>
      <c r="BM155" s="284">
        <f>RawCounts100All!BN155/(PropCntd100!BM155*BM$5*BM$6)*1000</f>
        <v>4977.3662551440329</v>
      </c>
      <c r="BN155" s="284">
        <f>RawCounts100All!BO155/(PropCntd100!BN155*BN$5*BN$6)*1000</f>
        <v>545.4545454545455</v>
      </c>
      <c r="BO155" s="284">
        <f>RawCounts100All!BP155/(PropCntd100!BO155*BO$5*BO$6)*1000</f>
        <v>1586.8852459016393</v>
      </c>
      <c r="BP155" s="284">
        <f>RawCounts100All!BQ155/(PropCntd100!BP155*BP$5*BP$6)*1000</f>
        <v>144.63276836158192</v>
      </c>
      <c r="BQ155" s="284">
        <f>RawCounts100All!BR155/(PropCntd100!BQ155*BQ$5*BQ$6)*1000</f>
        <v>1641.509433962264</v>
      </c>
      <c r="BR155" s="284">
        <f>RawCounts100All!BS155/(PropCntd100!BR155*BR$5*BR$6)*1000</f>
        <v>1322.6592412112775</v>
      </c>
      <c r="BS155" s="284">
        <f>RawCounts100All!BT155/(PropCntd100!BS155*BS$5*BS$6)*1000</f>
        <v>997.0760233918129</v>
      </c>
      <c r="BT155" s="129"/>
    </row>
    <row r="156" spans="1:72" ht="14" x14ac:dyDescent="0.15">
      <c r="A156" s="117" t="s">
        <v>361</v>
      </c>
      <c r="B156" s="156" t="s">
        <v>521</v>
      </c>
      <c r="C156" s="156" t="s">
        <v>240</v>
      </c>
      <c r="D156" s="156" t="s">
        <v>771</v>
      </c>
      <c r="E156" s="156" t="s">
        <v>134</v>
      </c>
      <c r="F156" s="156"/>
      <c r="G156" s="118">
        <v>0.1</v>
      </c>
      <c r="H156" s="119">
        <v>1</v>
      </c>
      <c r="I156" s="120">
        <f t="shared" si="6"/>
        <v>8</v>
      </c>
      <c r="J156" s="180">
        <f t="shared" si="6"/>
        <v>80</v>
      </c>
      <c r="K156" s="258">
        <v>0.1</v>
      </c>
      <c r="L156" s="284">
        <f>RawCounts100All!M156/(PropCntd100!L156*L$5*L$6)*1000</f>
        <v>0</v>
      </c>
      <c r="M156" s="284">
        <f>RawCounts100All!N156/(PropCntd100!M156*M$5*M$6)*1000</f>
        <v>0</v>
      </c>
      <c r="N156" s="284">
        <f>RawCounts100All!O156/(PropCntd100!N156*N$5*N$6)*1000</f>
        <v>0</v>
      </c>
      <c r="O156" s="284">
        <f>RawCounts100All!P156/(PropCntd100!O156*O$5*O$6)*1000</f>
        <v>0</v>
      </c>
      <c r="P156" s="284">
        <f>RawCounts100All!Q156/(PropCntd100!P156*P$5*P$6)*1000</f>
        <v>0</v>
      </c>
      <c r="Q156" s="284">
        <f>RawCounts100All!R156/(PropCntd100!Q156*Q$5*Q$6)*1000</f>
        <v>0</v>
      </c>
      <c r="R156" s="284">
        <f>RawCounts100All!S156/(PropCntd100!R156*R$5*R$6)*1000</f>
        <v>0</v>
      </c>
      <c r="S156" s="284">
        <f>RawCounts100All!T156/(PropCntd100!S156*S$5*S$6)*1000</f>
        <v>0</v>
      </c>
      <c r="T156" s="284">
        <f>RawCounts100All!U156/(PropCntd100!T156*T$5*T$6)*1000</f>
        <v>0</v>
      </c>
      <c r="U156" s="284">
        <f>RawCounts100All!V156/(PropCntd100!U156*U$5*U$6)*1000</f>
        <v>0</v>
      </c>
      <c r="V156" s="284">
        <f>RawCounts100All!W156/(PropCntd100!V156*V$5*V$6)*1000</f>
        <v>0</v>
      </c>
      <c r="W156" s="284">
        <f>RawCounts100All!X156/(PropCntd100!W156*W$5*W$6)*1000</f>
        <v>0</v>
      </c>
      <c r="X156" s="284">
        <f>RawCounts100All!Y156/(PropCntd100!X156*X$5*X$6)*1000</f>
        <v>0</v>
      </c>
      <c r="Y156" s="284">
        <f>RawCounts100All!Z156/(PropCntd100!Y156*Y$5*Y$6)*1000</f>
        <v>0</v>
      </c>
      <c r="Z156" s="284">
        <f>RawCounts100All!AA156/(PropCntd100!Z156*Z$5*Z$6)*1000</f>
        <v>0</v>
      </c>
      <c r="AA156" s="284">
        <f>RawCounts100All!AB156/(PropCntd100!AA156*AA$5*AA$6)*1000</f>
        <v>0</v>
      </c>
      <c r="AB156" s="284">
        <f>RawCounts100All!AC156/(PropCntd100!AB156*AB$5*AB$6)*1000</f>
        <v>0</v>
      </c>
      <c r="AC156" s="284">
        <f>RawCounts100All!AD156/(PropCntd100!AC156*AC$5*AC$6)*1000</f>
        <v>0</v>
      </c>
      <c r="AD156" s="284">
        <f>RawCounts100All!AE156/(PropCntd100!AD156*AD$5*AD$6)*1000</f>
        <v>0</v>
      </c>
      <c r="AE156" s="284">
        <f>RawCounts100All!AF156/(PropCntd100!AE156*AE$5*AE$6)*1000</f>
        <v>0</v>
      </c>
      <c r="AF156" s="284">
        <f>RawCounts100All!AG156/(PropCntd100!AF156*AF$5*AF$6)*1000</f>
        <v>0</v>
      </c>
      <c r="AG156" s="284">
        <f>RawCounts100All!AH156/(PropCntd100!AG156*AG$5*AG$6)*1000</f>
        <v>0</v>
      </c>
      <c r="AH156" s="284">
        <f>RawCounts100All!AI156/(PropCntd100!AH156*AH$5*AH$6)*1000</f>
        <v>0</v>
      </c>
      <c r="AI156" s="284">
        <f>RawCounts100All!AJ156/(PropCntd100!AI156*AI$5*AI$6)*1000</f>
        <v>0</v>
      </c>
      <c r="AJ156" s="284">
        <f>RawCounts100All!AK156/(PropCntd100!AJ156*AJ$5*AJ$6)*1000</f>
        <v>0</v>
      </c>
      <c r="AK156" s="284">
        <f>RawCounts100All!AL156/(PropCntd100!AK156*AK$5*AK$6)*1000</f>
        <v>0</v>
      </c>
      <c r="AL156" s="284">
        <f>RawCounts100All!AM156/(PropCntd100!AL156*AL$5*AL$6)*1000</f>
        <v>0</v>
      </c>
      <c r="AM156" s="284">
        <f>RawCounts100All!AN156/(PropCntd100!AM156*AM$5*AM$6)*1000</f>
        <v>0</v>
      </c>
      <c r="AN156" s="284">
        <f>RawCounts100All!AO156/(PropCntd100!AN156*AN$5*AN$6)*1000</f>
        <v>0</v>
      </c>
      <c r="AO156" s="284">
        <f>RawCounts100All!AP156/(PropCntd100!AO156*AO$5*AO$6)*1000</f>
        <v>0</v>
      </c>
      <c r="AP156" s="284">
        <f>RawCounts100All!AQ156/(PropCntd100!AP156*AP$5*AP$6)*1000</f>
        <v>0</v>
      </c>
      <c r="AQ156" s="284">
        <f>RawCounts100All!AR156/(PropCntd100!AQ156*AQ$5*AQ$6)*1000</f>
        <v>46.099290780141843</v>
      </c>
      <c r="AR156" s="284">
        <f>RawCounts100All!AS156/(PropCntd100!AR156*AR$5*AR$6)*1000</f>
        <v>0</v>
      </c>
      <c r="AS156" s="284">
        <f>RawCounts100All!AT156/(PropCntd100!AS156*AS$5*AS$6)*1000</f>
        <v>0</v>
      </c>
      <c r="AT156" s="284">
        <f>RawCounts100All!AU156/(PropCntd100!AT156*AT$5*AT$6)*1000</f>
        <v>0</v>
      </c>
      <c r="AU156" s="284">
        <f>RawCounts100All!AV156/(PropCntd100!AU156*AU$5*AU$6)*1000</f>
        <v>132</v>
      </c>
      <c r="AV156" s="284">
        <f>RawCounts100All!AW156/(PropCntd100!AV156*AV$5*AV$6)*1000</f>
        <v>0</v>
      </c>
      <c r="AW156" s="284">
        <f>RawCounts100All!AX156/(PropCntd100!AW156*AW$5*AW$6)*1000</f>
        <v>0</v>
      </c>
      <c r="AX156" s="284">
        <f>RawCounts100All!AY156/(PropCntd100!AX156*AX$5*AX$6)*1000</f>
        <v>0</v>
      </c>
      <c r="AY156" s="284">
        <f>RawCounts100All!AZ156/(PropCntd100!AY156*AY$5*AY$6)*1000</f>
        <v>1573.3333333333333</v>
      </c>
      <c r="AZ156" s="284">
        <f>RawCounts100All!BA156/(PropCntd100!AZ156*AZ$5*AZ$6)*1000</f>
        <v>0</v>
      </c>
      <c r="BA156" s="284">
        <f>RawCounts100All!BB156/(PropCntd100!BA156*BA$5*BA$6)*1000</f>
        <v>0</v>
      </c>
      <c r="BB156" s="284">
        <f>RawCounts100All!BC156/(PropCntd100!BB156*BB$5*BB$6)*1000</f>
        <v>0</v>
      </c>
      <c r="BC156" s="284">
        <f>RawCounts100All!BD156/(PropCntd100!BC156*BC$5*BC$6)*1000</f>
        <v>0</v>
      </c>
      <c r="BD156" s="284">
        <f>RawCounts100All!BE156/(PropCntd100!BD156*BD$5*BD$6)*1000</f>
        <v>0</v>
      </c>
      <c r="BE156" s="284">
        <f>RawCounts100All!BF156/(PropCntd100!BE156*BE$5*BE$6)*1000</f>
        <v>0</v>
      </c>
      <c r="BF156" s="284">
        <f>RawCounts100All!BG156/(PropCntd100!BF156*BF$5*BF$6)*1000</f>
        <v>0</v>
      </c>
      <c r="BG156" s="284">
        <f>RawCounts100All!BH156/(PropCntd100!BG156*BG$5*BG$6)*1000</f>
        <v>0</v>
      </c>
      <c r="BH156" s="284">
        <f>RawCounts100All!BI156/(PropCntd100!BH156*BH$5*BH$6)*1000</f>
        <v>0</v>
      </c>
      <c r="BI156" s="284">
        <f>RawCounts100All!BJ156/(PropCntd100!BI156*BI$5*BI$6)*1000</f>
        <v>0</v>
      </c>
      <c r="BJ156" s="284">
        <f>RawCounts100All!BK156/(PropCntd100!BJ156*BJ$5*BJ$6)*1000</f>
        <v>0</v>
      </c>
      <c r="BK156" s="284">
        <f>RawCounts100All!BL156/(PropCntd100!BK156*BK$5*BK$6)*1000</f>
        <v>0</v>
      </c>
      <c r="BL156" s="284">
        <f>RawCounts100All!BM156/(PropCntd100!BL156*BL$5*BL$6)*1000</f>
        <v>0</v>
      </c>
      <c r="BM156" s="284">
        <f>RawCounts100All!BN156/(PropCntd100!BM156*BM$5*BM$6)*1000</f>
        <v>606.99588477366262</v>
      </c>
      <c r="BN156" s="284">
        <f>RawCounts100All!BO156/(PropCntd100!BN156*BN$5*BN$6)*1000</f>
        <v>818.18181818181824</v>
      </c>
      <c r="BO156" s="284">
        <f>RawCounts100All!BP156/(PropCntd100!BO156*BO$5*BO$6)*1000</f>
        <v>432.78688524590166</v>
      </c>
      <c r="BP156" s="284">
        <f>RawCounts100All!BQ156/(PropCntd100!BP156*BP$5*BP$6)*1000</f>
        <v>0</v>
      </c>
      <c r="BQ156" s="284">
        <f>RawCounts100All!BR156/(PropCntd100!BQ156*BQ$5*BQ$6)*1000</f>
        <v>0</v>
      </c>
      <c r="BR156" s="284">
        <f>RawCounts100All!BS156/(PropCntd100!BR156*BR$5*BR$6)*1000</f>
        <v>0</v>
      </c>
      <c r="BS156" s="284">
        <f>RawCounts100All!BT156/(PropCntd100!BS156*BS$5*BS$6)*1000</f>
        <v>0</v>
      </c>
      <c r="BT156" s="129"/>
    </row>
    <row r="157" spans="1:72" ht="14" x14ac:dyDescent="0.15">
      <c r="A157" s="117" t="s">
        <v>362</v>
      </c>
      <c r="B157" s="156" t="s">
        <v>521</v>
      </c>
      <c r="C157" s="156" t="s">
        <v>240</v>
      </c>
      <c r="D157" s="156" t="s">
        <v>772</v>
      </c>
      <c r="E157" s="156" t="s">
        <v>939</v>
      </c>
      <c r="F157" s="156"/>
      <c r="G157" s="118">
        <v>0.1</v>
      </c>
      <c r="H157" s="119">
        <v>1.5</v>
      </c>
      <c r="I157" s="120">
        <f t="shared" si="6"/>
        <v>8</v>
      </c>
      <c r="J157" s="180">
        <f t="shared" si="6"/>
        <v>120</v>
      </c>
      <c r="K157" s="254">
        <v>0.5</v>
      </c>
      <c r="L157" s="284">
        <f>RawCounts100All!M157/(PropCntd100!L157*L$5*L$6)*1000</f>
        <v>0</v>
      </c>
      <c r="M157" s="284">
        <f>RawCounts100All!N157/(PropCntd100!M157*M$5*M$6)*1000</f>
        <v>0</v>
      </c>
      <c r="N157" s="284">
        <f>RawCounts100All!O157/(PropCntd100!N157*N$5*N$6)*1000</f>
        <v>0</v>
      </c>
      <c r="O157" s="284">
        <f>RawCounts100All!P157/(PropCntd100!O157*O$5*O$6)*1000</f>
        <v>0</v>
      </c>
      <c r="P157" s="284">
        <f>RawCounts100All!Q157/(PropCntd100!P157*P$5*P$6)*1000</f>
        <v>0</v>
      </c>
      <c r="Q157" s="284">
        <f>RawCounts100All!R157/(PropCntd100!Q157*Q$5*Q$6)*1000</f>
        <v>0</v>
      </c>
      <c r="R157" s="284">
        <f>RawCounts100All!S157/(PropCntd100!R157*R$5*R$6)*1000</f>
        <v>0</v>
      </c>
      <c r="S157" s="284">
        <f>RawCounts100All!T157/(PropCntd100!S157*S$5*S$6)*1000</f>
        <v>0</v>
      </c>
      <c r="T157" s="284">
        <f>RawCounts100All!U157/(PropCntd100!T157*T$5*T$6)*1000</f>
        <v>0</v>
      </c>
      <c r="U157" s="284">
        <f>RawCounts100All!V157/(PropCntd100!U157*U$5*U$6)*1000</f>
        <v>0</v>
      </c>
      <c r="V157" s="284">
        <f>RawCounts100All!W157/(PropCntd100!V157*V$5*V$6)*1000</f>
        <v>0</v>
      </c>
      <c r="W157" s="284">
        <f>RawCounts100All!X157/(PropCntd100!W157*W$5*W$6)*1000</f>
        <v>0</v>
      </c>
      <c r="X157" s="284">
        <f>RawCounts100All!Y157/(PropCntd100!X157*X$5*X$6)*1000</f>
        <v>0</v>
      </c>
      <c r="Y157" s="284">
        <f>RawCounts100All!Z157/(PropCntd100!Y157*Y$5*Y$6)*1000</f>
        <v>0</v>
      </c>
      <c r="Z157" s="284">
        <f>RawCounts100All!AA157/(PropCntd100!Z157*Z$5*Z$6)*1000</f>
        <v>0</v>
      </c>
      <c r="AA157" s="284">
        <f>RawCounts100All!AB157/(PropCntd100!AA157*AA$5*AA$6)*1000</f>
        <v>0</v>
      </c>
      <c r="AB157" s="284">
        <f>RawCounts100All!AC157/(PropCntd100!AB157*AB$5*AB$6)*1000</f>
        <v>0</v>
      </c>
      <c r="AC157" s="284">
        <f>RawCounts100All!AD157/(PropCntd100!AC157*AC$5*AC$6)*1000</f>
        <v>0</v>
      </c>
      <c r="AD157" s="284">
        <f>RawCounts100All!AE157/(PropCntd100!AD157*AD$5*AD$6)*1000</f>
        <v>0</v>
      </c>
      <c r="AE157" s="284">
        <f>RawCounts100All!AF157/(PropCntd100!AE157*AE$5*AE$6)*1000</f>
        <v>0</v>
      </c>
      <c r="AF157" s="284">
        <f>RawCounts100All!AG157/(PropCntd100!AF157*AF$5*AF$6)*1000</f>
        <v>0</v>
      </c>
      <c r="AG157" s="284">
        <f>RawCounts100All!AH157/(PropCntd100!AG157*AG$5*AG$6)*1000</f>
        <v>0</v>
      </c>
      <c r="AH157" s="284">
        <f>RawCounts100All!AI157/(PropCntd100!AH157*AH$5*AH$6)*1000</f>
        <v>0</v>
      </c>
      <c r="AI157" s="284">
        <f>RawCounts100All!AJ157/(PropCntd100!AI157*AI$5*AI$6)*1000</f>
        <v>0</v>
      </c>
      <c r="AJ157" s="284">
        <f>RawCounts100All!AK157/(PropCntd100!AJ157*AJ$5*AJ$6)*1000</f>
        <v>0</v>
      </c>
      <c r="AK157" s="284">
        <f>RawCounts100All!AL157/(PropCntd100!AK157*AK$5*AK$6)*1000</f>
        <v>0</v>
      </c>
      <c r="AL157" s="284">
        <f>RawCounts100All!AM157/(PropCntd100!AL157*AL$5*AL$6)*1000</f>
        <v>0</v>
      </c>
      <c r="AM157" s="284">
        <f>RawCounts100All!AN157/(PropCntd100!AM157*AM$5*AM$6)*1000</f>
        <v>0</v>
      </c>
      <c r="AN157" s="284">
        <f>RawCounts100All!AO157/(PropCntd100!AN157*AN$5*AN$6)*1000</f>
        <v>0</v>
      </c>
      <c r="AO157" s="284">
        <f>RawCounts100All!AP157/(PropCntd100!AO157*AO$5*AO$6)*1000</f>
        <v>0</v>
      </c>
      <c r="AP157" s="284">
        <f>RawCounts100All!AQ157/(PropCntd100!AP157*AP$5*AP$6)*1000</f>
        <v>0</v>
      </c>
      <c r="AQ157" s="284">
        <f>RawCounts100All!AR157/(PropCntd100!AQ157*AQ$5*AQ$6)*1000</f>
        <v>0</v>
      </c>
      <c r="AR157" s="284">
        <f>RawCounts100All!AS157/(PropCntd100!AR157*AR$5*AR$6)*1000</f>
        <v>0</v>
      </c>
      <c r="AS157" s="284">
        <f>RawCounts100All!AT157/(PropCntd100!AS157*AS$5*AS$6)*1000</f>
        <v>0</v>
      </c>
      <c r="AT157" s="284">
        <f>RawCounts100All!AU157/(PropCntd100!AT157*AT$5*AT$6)*1000</f>
        <v>0</v>
      </c>
      <c r="AU157" s="284">
        <f>RawCounts100All!AV157/(PropCntd100!AU157*AU$5*AU$6)*1000</f>
        <v>0</v>
      </c>
      <c r="AV157" s="284">
        <f>RawCounts100All!AW157/(PropCntd100!AV157*AV$5*AV$6)*1000</f>
        <v>0</v>
      </c>
      <c r="AW157" s="284">
        <f>RawCounts100All!AX157/(PropCntd100!AW157*AW$5*AW$6)*1000</f>
        <v>0</v>
      </c>
      <c r="AX157" s="284">
        <f>RawCounts100All!AY157/(PropCntd100!AX157*AX$5*AX$6)*1000</f>
        <v>0</v>
      </c>
      <c r="AY157" s="284">
        <f>RawCounts100All!AZ157/(PropCntd100!AY157*AY$5*AY$6)*1000</f>
        <v>0</v>
      </c>
      <c r="AZ157" s="284">
        <f>RawCounts100All!BA157/(PropCntd100!AZ157*AZ$5*AZ$6)*1000</f>
        <v>0</v>
      </c>
      <c r="BA157" s="284">
        <f>RawCounts100All!BB157/(PropCntd100!BA157*BA$5*BA$6)*1000</f>
        <v>0</v>
      </c>
      <c r="BB157" s="284">
        <f>RawCounts100All!BC157/(PropCntd100!BB157*BB$5*BB$6)*1000</f>
        <v>0</v>
      </c>
      <c r="BC157" s="284">
        <f>RawCounts100All!BD157/(PropCntd100!BC157*BC$5*BC$6)*1000</f>
        <v>0</v>
      </c>
      <c r="BD157" s="284">
        <f>RawCounts100All!BE157/(PropCntd100!BD157*BD$5*BD$6)*1000</f>
        <v>0</v>
      </c>
      <c r="BE157" s="284">
        <f>RawCounts100All!BF157/(PropCntd100!BE157*BE$5*BE$6)*1000</f>
        <v>0</v>
      </c>
      <c r="BF157" s="284">
        <f>RawCounts100All!BG157/(PropCntd100!BF157*BF$5*BF$6)*1000</f>
        <v>0</v>
      </c>
      <c r="BG157" s="284">
        <f>RawCounts100All!BH157/(PropCntd100!BG157*BG$5*BG$6)*1000</f>
        <v>0</v>
      </c>
      <c r="BH157" s="284">
        <f>RawCounts100All!BI157/(PropCntd100!BH157*BH$5*BH$6)*1000</f>
        <v>0</v>
      </c>
      <c r="BI157" s="284">
        <f>RawCounts100All!BJ157/(PropCntd100!BI157*BI$5*BI$6)*1000</f>
        <v>0</v>
      </c>
      <c r="BJ157" s="284">
        <f>RawCounts100All!BK157/(PropCntd100!BJ157*BJ$5*BJ$6)*1000</f>
        <v>0</v>
      </c>
      <c r="BK157" s="284">
        <f>RawCounts100All!BL157/(PropCntd100!BK157*BK$5*BK$6)*1000</f>
        <v>656.60377358490564</v>
      </c>
      <c r="BL157" s="284">
        <f>RawCounts100All!BM157/(PropCntd100!BL157*BL$5*BL$6)*1000</f>
        <v>129.18108419838524</v>
      </c>
      <c r="BM157" s="284">
        <f>RawCounts100All!BN157/(PropCntd100!BM157*BM$5*BM$6)*1000</f>
        <v>0</v>
      </c>
      <c r="BN157" s="284">
        <f>RawCounts100All!BO157/(PropCntd100!BN157*BN$5*BN$6)*1000</f>
        <v>0</v>
      </c>
      <c r="BO157" s="284">
        <f>RawCounts100All!BP157/(PropCntd100!BO157*BO$5*BO$6)*1000</f>
        <v>0</v>
      </c>
      <c r="BP157" s="284">
        <f>RawCounts100All!BQ157/(PropCntd100!BP157*BP$5*BP$6)*1000</f>
        <v>0</v>
      </c>
      <c r="BQ157" s="284">
        <f>RawCounts100All!BR157/(PropCntd100!BQ157*BQ$5*BQ$6)*1000</f>
        <v>0</v>
      </c>
      <c r="BR157" s="284">
        <f>RawCounts100All!BS157/(PropCntd100!BR157*BR$5*BR$6)*1000</f>
        <v>330.66481030281938</v>
      </c>
      <c r="BS157" s="284">
        <f>RawCounts100All!BT157/(PropCntd100!BS157*BS$5*BS$6)*1000</f>
        <v>453.21637426900588</v>
      </c>
      <c r="BT157" s="129"/>
    </row>
    <row r="158" spans="1:72" ht="14" x14ac:dyDescent="0.15">
      <c r="A158" s="117" t="s">
        <v>363</v>
      </c>
      <c r="B158" s="156" t="s">
        <v>521</v>
      </c>
      <c r="C158" s="156" t="s">
        <v>240</v>
      </c>
      <c r="D158" s="156" t="s">
        <v>773</v>
      </c>
      <c r="E158" s="156" t="s">
        <v>134</v>
      </c>
      <c r="F158" s="156"/>
      <c r="G158" s="118">
        <v>0.1</v>
      </c>
      <c r="H158" s="119">
        <v>1.8</v>
      </c>
      <c r="I158" s="120">
        <f t="shared" si="6"/>
        <v>8</v>
      </c>
      <c r="J158" s="180">
        <f t="shared" si="6"/>
        <v>144</v>
      </c>
      <c r="K158" s="259">
        <v>0.1</v>
      </c>
      <c r="L158" s="284">
        <f>RawCounts100All!M158/(PropCntd100!L158*L$5*L$6)*1000</f>
        <v>0</v>
      </c>
      <c r="M158" s="284">
        <f>RawCounts100All!N158/(PropCntd100!M158*M$5*M$6)*1000</f>
        <v>0</v>
      </c>
      <c r="N158" s="284">
        <f>RawCounts100All!O158/(PropCntd100!N158*N$5*N$6)*1000</f>
        <v>0</v>
      </c>
      <c r="O158" s="284">
        <f>RawCounts100All!P158/(PropCntd100!O158*O$5*O$6)*1000</f>
        <v>0</v>
      </c>
      <c r="P158" s="284">
        <f>RawCounts100All!Q158/(PropCntd100!P158*P$5*P$6)*1000</f>
        <v>0</v>
      </c>
      <c r="Q158" s="284">
        <f>RawCounts100All!R158/(PropCntd100!Q158*Q$5*Q$6)*1000</f>
        <v>0</v>
      </c>
      <c r="R158" s="284">
        <f>RawCounts100All!S158/(PropCntd100!R158*R$5*R$6)*1000</f>
        <v>0</v>
      </c>
      <c r="S158" s="284">
        <f>RawCounts100All!T158/(PropCntd100!S158*S$5*S$6)*1000</f>
        <v>0</v>
      </c>
      <c r="T158" s="284">
        <f>RawCounts100All!U158/(PropCntd100!T158*T$5*T$6)*1000</f>
        <v>0</v>
      </c>
      <c r="U158" s="284">
        <f>RawCounts100All!V158/(PropCntd100!U158*U$5*U$6)*1000</f>
        <v>0</v>
      </c>
      <c r="V158" s="284">
        <f>RawCounts100All!W158/(PropCntd100!V158*V$5*V$6)*1000</f>
        <v>0</v>
      </c>
      <c r="W158" s="284">
        <f>RawCounts100All!X158/(PropCntd100!W158*W$5*W$6)*1000</f>
        <v>0</v>
      </c>
      <c r="X158" s="284">
        <f>RawCounts100All!Y158/(PropCntd100!X158*X$5*X$6)*1000</f>
        <v>0</v>
      </c>
      <c r="Y158" s="284">
        <f>RawCounts100All!Z158/(PropCntd100!Y158*Y$5*Y$6)*1000</f>
        <v>0</v>
      </c>
      <c r="Z158" s="284">
        <f>RawCounts100All!AA158/(PropCntd100!Z158*Z$5*Z$6)*1000</f>
        <v>0</v>
      </c>
      <c r="AA158" s="284">
        <f>RawCounts100All!AB158/(PropCntd100!AA158*AA$5*AA$6)*1000</f>
        <v>0</v>
      </c>
      <c r="AB158" s="284">
        <f>RawCounts100All!AC158/(PropCntd100!AB158*AB$5*AB$6)*1000</f>
        <v>0</v>
      </c>
      <c r="AC158" s="284">
        <f>RawCounts100All!AD158/(PropCntd100!AC158*AC$5*AC$6)*1000</f>
        <v>0</v>
      </c>
      <c r="AD158" s="284">
        <f>RawCounts100All!AE158/(PropCntd100!AD158*AD$5*AD$6)*1000</f>
        <v>0</v>
      </c>
      <c r="AE158" s="284">
        <f>RawCounts100All!AF158/(PropCntd100!AE158*AE$5*AE$6)*1000</f>
        <v>0</v>
      </c>
      <c r="AF158" s="284">
        <f>RawCounts100All!AG158/(PropCntd100!AF158*AF$5*AF$6)*1000</f>
        <v>0</v>
      </c>
      <c r="AG158" s="284">
        <f>RawCounts100All!AH158/(PropCntd100!AG158*AG$5*AG$6)*1000</f>
        <v>0</v>
      </c>
      <c r="AH158" s="284">
        <f>RawCounts100All!AI158/(PropCntd100!AH158*AH$5*AH$6)*1000</f>
        <v>0</v>
      </c>
      <c r="AI158" s="284">
        <f>RawCounts100All!AJ158/(PropCntd100!AI158*AI$5*AI$6)*1000</f>
        <v>0</v>
      </c>
      <c r="AJ158" s="284">
        <f>RawCounts100All!AK158/(PropCntd100!AJ158*AJ$5*AJ$6)*1000</f>
        <v>0</v>
      </c>
      <c r="AK158" s="284">
        <f>RawCounts100All!AL158/(PropCntd100!AK158*AK$5*AK$6)*1000</f>
        <v>0</v>
      </c>
      <c r="AL158" s="284">
        <f>RawCounts100All!AM158/(PropCntd100!AL158*AL$5*AL$6)*1000</f>
        <v>0</v>
      </c>
      <c r="AM158" s="284">
        <f>RawCounts100All!AN158/(PropCntd100!AM158*AM$5*AM$6)*1000</f>
        <v>174.28571428571431</v>
      </c>
      <c r="AN158" s="284">
        <f>RawCounts100All!AO158/(PropCntd100!AN158*AN$5*AN$6)*1000</f>
        <v>0</v>
      </c>
      <c r="AO158" s="284">
        <f>RawCounts100All!AP158/(PropCntd100!AO158*AO$5*AO$6)*1000</f>
        <v>40.175768989328311</v>
      </c>
      <c r="AP158" s="284">
        <f>RawCounts100All!AQ158/(PropCntd100!AP158*AP$5*AP$6)*1000</f>
        <v>0</v>
      </c>
      <c r="AQ158" s="284">
        <f>RawCounts100All!AR158/(PropCntd100!AQ158*AQ$5*AQ$6)*1000</f>
        <v>0</v>
      </c>
      <c r="AR158" s="284">
        <f>RawCounts100All!AS158/(PropCntd100!AR158*AR$5*AR$6)*1000</f>
        <v>0</v>
      </c>
      <c r="AS158" s="284">
        <f>RawCounts100All!AT158/(PropCntd100!AS158*AS$5*AS$6)*1000</f>
        <v>0</v>
      </c>
      <c r="AT158" s="284">
        <f>RawCounts100All!AU158/(PropCntd100!AT158*AT$5*AT$6)*1000</f>
        <v>0</v>
      </c>
      <c r="AU158" s="284">
        <f>RawCounts100All!AV158/(PropCntd100!AU158*AU$5*AU$6)*1000</f>
        <v>0</v>
      </c>
      <c r="AV158" s="284">
        <f>RawCounts100All!AW158/(PropCntd100!AV158*AV$5*AV$6)*1000</f>
        <v>0</v>
      </c>
      <c r="AW158" s="284">
        <f>RawCounts100All!AX158/(PropCntd100!AW158*AW$5*AW$6)*1000</f>
        <v>0</v>
      </c>
      <c r="AX158" s="284">
        <f>RawCounts100All!AY158/(PropCntd100!AX158*AX$5*AX$6)*1000</f>
        <v>0</v>
      </c>
      <c r="AY158" s="284">
        <f>RawCounts100All!AZ158/(PropCntd100!AY158*AY$5*AY$6)*1000</f>
        <v>0</v>
      </c>
      <c r="AZ158" s="284">
        <f>RawCounts100All!BA158/(PropCntd100!AZ158*AZ$5*AZ$6)*1000</f>
        <v>0</v>
      </c>
      <c r="BA158" s="284">
        <f>RawCounts100All!BB158/(PropCntd100!BA158*BA$5*BA$6)*1000</f>
        <v>0</v>
      </c>
      <c r="BB158" s="284">
        <f>RawCounts100All!BC158/(PropCntd100!BB158*BB$5*BB$6)*1000</f>
        <v>0</v>
      </c>
      <c r="BC158" s="284">
        <f>RawCounts100All!BD158/(PropCntd100!BC158*BC$5*BC$6)*1000</f>
        <v>0</v>
      </c>
      <c r="BD158" s="284">
        <f>RawCounts100All!BE158/(PropCntd100!BD158*BD$5*BD$6)*1000</f>
        <v>0</v>
      </c>
      <c r="BE158" s="284">
        <f>RawCounts100All!BF158/(PropCntd100!BE158*BE$5*BE$6)*1000</f>
        <v>0</v>
      </c>
      <c r="BF158" s="284">
        <f>RawCounts100All!BG158/(PropCntd100!BF158*BF$5*BF$6)*1000</f>
        <v>0</v>
      </c>
      <c r="BG158" s="284">
        <f>RawCounts100All!BH158/(PropCntd100!BG158*BG$5*BG$6)*1000</f>
        <v>0</v>
      </c>
      <c r="BH158" s="284">
        <f>RawCounts100All!BI158/(PropCntd100!BH158*BH$5*BH$6)*1000</f>
        <v>0</v>
      </c>
      <c r="BI158" s="284">
        <f>RawCounts100All!BJ158/(PropCntd100!BI158*BI$5*BI$6)*1000</f>
        <v>0</v>
      </c>
      <c r="BJ158" s="284">
        <f>RawCounts100All!BK158/(PropCntd100!BJ158*BJ$5*BJ$6)*1000</f>
        <v>0</v>
      </c>
      <c r="BK158" s="284">
        <f>RawCounts100All!BL158/(PropCntd100!BK158*BK$5*BK$6)*1000</f>
        <v>0</v>
      </c>
      <c r="BL158" s="284">
        <f>RawCounts100All!BM158/(PropCntd100!BL158*BL$5*BL$6)*1000</f>
        <v>0</v>
      </c>
      <c r="BM158" s="284">
        <f>RawCounts100All!BN158/(PropCntd100!BM158*BM$5*BM$6)*1000</f>
        <v>0</v>
      </c>
      <c r="BN158" s="284">
        <f>RawCounts100All!BO158/(PropCntd100!BN158*BN$5*BN$6)*1000</f>
        <v>0</v>
      </c>
      <c r="BO158" s="284">
        <f>RawCounts100All!BP158/(PropCntd100!BO158*BO$5*BO$6)*1000</f>
        <v>0</v>
      </c>
      <c r="BP158" s="284">
        <f>RawCounts100All!BQ158/(PropCntd100!BP158*BP$5*BP$6)*1000</f>
        <v>0</v>
      </c>
      <c r="BQ158" s="284">
        <f>RawCounts100All!BR158/(PropCntd100!BQ158*BQ$5*BQ$6)*1000</f>
        <v>0</v>
      </c>
      <c r="BR158" s="284">
        <f>RawCounts100All!BS158/(PropCntd100!BR158*BR$5*BR$6)*1000</f>
        <v>0</v>
      </c>
      <c r="BS158" s="284">
        <f>RawCounts100All!BT158/(PropCntd100!BS158*BS$5*BS$6)*1000</f>
        <v>0</v>
      </c>
      <c r="BT158" s="129"/>
    </row>
    <row r="159" spans="1:72" ht="14" x14ac:dyDescent="0.15">
      <c r="A159" s="117" t="s">
        <v>364</v>
      </c>
      <c r="B159" s="156" t="s">
        <v>521</v>
      </c>
      <c r="C159" s="156" t="s">
        <v>240</v>
      </c>
      <c r="D159" s="156" t="s">
        <v>774</v>
      </c>
      <c r="E159" s="156" t="s">
        <v>134</v>
      </c>
      <c r="F159" s="156"/>
      <c r="G159" s="118">
        <v>0.1</v>
      </c>
      <c r="H159" s="119">
        <v>2.1</v>
      </c>
      <c r="I159" s="120">
        <f t="shared" si="6"/>
        <v>8</v>
      </c>
      <c r="J159" s="180">
        <f t="shared" si="6"/>
        <v>168</v>
      </c>
      <c r="K159" s="259">
        <v>0.1</v>
      </c>
      <c r="L159" s="284">
        <f>RawCounts100All!M159/(PropCntd100!L159*L$5*L$6)*1000</f>
        <v>0</v>
      </c>
      <c r="M159" s="284">
        <f>RawCounts100All!N159/(PropCntd100!M159*M$5*M$6)*1000</f>
        <v>43.703703703703702</v>
      </c>
      <c r="N159" s="284">
        <f>RawCounts100All!O159/(PropCntd100!N159*N$5*N$6)*1000</f>
        <v>0</v>
      </c>
      <c r="O159" s="284">
        <f>RawCounts100All!P159/(PropCntd100!O159*O$5*O$6)*1000</f>
        <v>43.773584905660378</v>
      </c>
      <c r="P159" s="284">
        <f>RawCounts100All!Q159/(PropCntd100!P159*P$5*P$6)*1000</f>
        <v>0</v>
      </c>
      <c r="Q159" s="284">
        <f>RawCounts100All!R159/(PropCntd100!Q159*Q$5*Q$6)*1000</f>
        <v>0</v>
      </c>
      <c r="R159" s="284">
        <f>RawCounts100All!S159/(PropCntd100!R159*R$5*R$6)*1000</f>
        <v>0</v>
      </c>
      <c r="S159" s="284">
        <f>RawCounts100All!T159/(PropCntd100!S159*S$5*S$6)*1000</f>
        <v>0</v>
      </c>
      <c r="T159" s="284">
        <f>RawCounts100All!U159/(PropCntd100!T159*T$5*T$6)*1000</f>
        <v>0</v>
      </c>
      <c r="U159" s="284">
        <f>RawCounts100All!V159/(PropCntd100!U159*U$5*U$6)*1000</f>
        <v>0</v>
      </c>
      <c r="V159" s="284">
        <f>RawCounts100All!W159/(PropCntd100!V159*V$5*V$6)*1000</f>
        <v>0</v>
      </c>
      <c r="W159" s="284">
        <f>RawCounts100All!X159/(PropCntd100!W159*W$5*W$6)*1000</f>
        <v>0</v>
      </c>
      <c r="X159" s="284">
        <f>RawCounts100All!Y159/(PropCntd100!X159*X$5*X$6)*1000</f>
        <v>0</v>
      </c>
      <c r="Y159" s="284">
        <f>RawCounts100All!Z159/(PropCntd100!Y159*Y$5*Y$6)*1000</f>
        <v>0</v>
      </c>
      <c r="Z159" s="284">
        <f>RawCounts100All!AA159/(PropCntd100!Z159*Z$5*Z$6)*1000</f>
        <v>0</v>
      </c>
      <c r="AA159" s="284">
        <f>RawCounts100All!AB159/(PropCntd100!AA159*AA$5*AA$6)*1000</f>
        <v>0</v>
      </c>
      <c r="AB159" s="284">
        <f>RawCounts100All!AC159/(PropCntd100!AB159*AB$5*AB$6)*1000</f>
        <v>0</v>
      </c>
      <c r="AC159" s="284">
        <f>RawCounts100All!AD159/(PropCntd100!AC159*AC$5*AC$6)*1000</f>
        <v>0</v>
      </c>
      <c r="AD159" s="284">
        <f>RawCounts100All!AE159/(PropCntd100!AD159*AD$5*AD$6)*1000</f>
        <v>0</v>
      </c>
      <c r="AE159" s="284">
        <f>RawCounts100All!AF159/(PropCntd100!AE159*AE$5*AE$6)*1000</f>
        <v>0</v>
      </c>
      <c r="AF159" s="284">
        <f>RawCounts100All!AG159/(PropCntd100!AF159*AF$5*AF$6)*1000</f>
        <v>0</v>
      </c>
      <c r="AG159" s="284">
        <f>RawCounts100All!AH159/(PropCntd100!AG159*AG$5*AG$6)*1000</f>
        <v>0</v>
      </c>
      <c r="AH159" s="284">
        <f>RawCounts100All!AI159/(PropCntd100!AH159*AH$5*AH$6)*1000</f>
        <v>0</v>
      </c>
      <c r="AI159" s="284">
        <f>RawCounts100All!AJ159/(PropCntd100!AI159*AI$5*AI$6)*1000</f>
        <v>0</v>
      </c>
      <c r="AJ159" s="284">
        <f>RawCounts100All!AK159/(PropCntd100!AJ159*AJ$5*AJ$6)*1000</f>
        <v>0</v>
      </c>
      <c r="AK159" s="284">
        <f>RawCounts100All!AL159/(PropCntd100!AK159*AK$5*AK$6)*1000</f>
        <v>0</v>
      </c>
      <c r="AL159" s="284">
        <f>RawCounts100All!AM159/(PropCntd100!AL159*AL$5*AL$6)*1000</f>
        <v>0</v>
      </c>
      <c r="AM159" s="284">
        <f>RawCounts100All!AN159/(PropCntd100!AM159*AM$5*AM$6)*1000</f>
        <v>0</v>
      </c>
      <c r="AN159" s="284">
        <f>RawCounts100All!AO159/(PropCntd100!AN159*AN$5*AN$6)*1000</f>
        <v>0</v>
      </c>
      <c r="AO159" s="284">
        <f>RawCounts100All!AP159/(PropCntd100!AO159*AO$5*AO$6)*1000</f>
        <v>0</v>
      </c>
      <c r="AP159" s="284">
        <f>RawCounts100All!AQ159/(PropCntd100!AP159*AP$5*AP$6)*1000</f>
        <v>0</v>
      </c>
      <c r="AQ159" s="284">
        <f>RawCounts100All!AR159/(PropCntd100!AQ159*AQ$5*AQ$6)*1000</f>
        <v>0</v>
      </c>
      <c r="AR159" s="284">
        <f>RawCounts100All!AS159/(PropCntd100!AR159*AR$5*AR$6)*1000</f>
        <v>0</v>
      </c>
      <c r="AS159" s="284">
        <f>RawCounts100All!AT159/(PropCntd100!AS159*AS$5*AS$6)*1000</f>
        <v>0</v>
      </c>
      <c r="AT159" s="284">
        <f>RawCounts100All!AU159/(PropCntd100!AT159*AT$5*AT$6)*1000</f>
        <v>0</v>
      </c>
      <c r="AU159" s="284">
        <f>RawCounts100All!AV159/(PropCntd100!AU159*AU$5*AU$6)*1000</f>
        <v>0</v>
      </c>
      <c r="AV159" s="284">
        <f>RawCounts100All!AW159/(PropCntd100!AV159*AV$5*AV$6)*1000</f>
        <v>0</v>
      </c>
      <c r="AW159" s="284">
        <f>RawCounts100All!AX159/(PropCntd100!AW159*AW$5*AW$6)*1000</f>
        <v>0</v>
      </c>
      <c r="AX159" s="284">
        <f>RawCounts100All!AY159/(PropCntd100!AX159*AX$5*AX$6)*1000</f>
        <v>0</v>
      </c>
      <c r="AY159" s="284">
        <f>RawCounts100All!AZ159/(PropCntd100!AY159*AY$5*AY$6)*1000</f>
        <v>0</v>
      </c>
      <c r="AZ159" s="284">
        <f>RawCounts100All!BA159/(PropCntd100!AZ159*AZ$5*AZ$6)*1000</f>
        <v>0</v>
      </c>
      <c r="BA159" s="284">
        <f>RawCounts100All!BB159/(PropCntd100!BA159*BA$5*BA$6)*1000</f>
        <v>0</v>
      </c>
      <c r="BB159" s="284">
        <f>RawCounts100All!BC159/(PropCntd100!BB159*BB$5*BB$6)*1000</f>
        <v>0</v>
      </c>
      <c r="BC159" s="284">
        <f>RawCounts100All!BD159/(PropCntd100!BC159*BC$5*BC$6)*1000</f>
        <v>0</v>
      </c>
      <c r="BD159" s="284">
        <f>RawCounts100All!BE159/(PropCntd100!BD159*BD$5*BD$6)*1000</f>
        <v>0</v>
      </c>
      <c r="BE159" s="284">
        <f>RawCounts100All!BF159/(PropCntd100!BE159*BE$5*BE$6)*1000</f>
        <v>0</v>
      </c>
      <c r="BF159" s="284">
        <f>RawCounts100All!BG159/(PropCntd100!BF159*BF$5*BF$6)*1000</f>
        <v>0</v>
      </c>
      <c r="BG159" s="284">
        <f>RawCounts100All!BH159/(PropCntd100!BG159*BG$5*BG$6)*1000</f>
        <v>0</v>
      </c>
      <c r="BH159" s="284">
        <f>RawCounts100All!BI159/(PropCntd100!BH159*BH$5*BH$6)*1000</f>
        <v>0</v>
      </c>
      <c r="BI159" s="284">
        <f>RawCounts100All!BJ159/(PropCntd100!BI159*BI$5*BI$6)*1000</f>
        <v>0</v>
      </c>
      <c r="BJ159" s="284">
        <f>RawCounts100All!BK159/(PropCntd100!BJ159*BJ$5*BJ$6)*1000</f>
        <v>920.228219398649</v>
      </c>
      <c r="BK159" s="284">
        <f>RawCounts100All!BL159/(PropCntd100!BK159*BK$5*BK$6)*1000</f>
        <v>0</v>
      </c>
      <c r="BL159" s="284">
        <f>RawCounts100All!BM159/(PropCntd100!BL159*BL$5*BL$6)*1000</f>
        <v>0</v>
      </c>
      <c r="BM159" s="284">
        <f>RawCounts100All!BN159/(PropCntd100!BM159*BM$5*BM$6)*1000</f>
        <v>0</v>
      </c>
      <c r="BN159" s="284">
        <f>RawCounts100All!BO159/(PropCntd100!BN159*BN$5*BN$6)*1000</f>
        <v>0</v>
      </c>
      <c r="BO159" s="284">
        <f>RawCounts100All!BP159/(PropCntd100!BO159*BO$5*BO$6)*1000</f>
        <v>0</v>
      </c>
      <c r="BP159" s="284">
        <f>RawCounts100All!BQ159/(PropCntd100!BP159*BP$5*BP$6)*1000</f>
        <v>0</v>
      </c>
      <c r="BQ159" s="284">
        <f>RawCounts100All!BR159/(PropCntd100!BQ159*BQ$5*BQ$6)*1000</f>
        <v>0</v>
      </c>
      <c r="BR159" s="284">
        <f>RawCounts100All!BS159/(PropCntd100!BR159*BR$5*BR$6)*1000</f>
        <v>495.99721545422898</v>
      </c>
      <c r="BS159" s="284">
        <f>RawCounts100All!BT159/(PropCntd100!BS159*BS$5*BS$6)*1000</f>
        <v>90.643274853801174</v>
      </c>
      <c r="BT159" s="129"/>
    </row>
    <row r="160" spans="1:72" ht="14" x14ac:dyDescent="0.15">
      <c r="A160" s="117" t="s">
        <v>365</v>
      </c>
      <c r="B160" s="156" t="s">
        <v>521</v>
      </c>
      <c r="C160" s="156" t="s">
        <v>240</v>
      </c>
      <c r="D160" s="156" t="s">
        <v>775</v>
      </c>
      <c r="E160" s="156" t="s">
        <v>130</v>
      </c>
      <c r="F160" s="156"/>
      <c r="G160" s="118">
        <v>0.1</v>
      </c>
      <c r="H160" s="119">
        <v>2.2999999999999998</v>
      </c>
      <c r="I160" s="120">
        <f t="shared" si="6"/>
        <v>8</v>
      </c>
      <c r="J160" s="180">
        <f t="shared" si="6"/>
        <v>184</v>
      </c>
      <c r="K160" s="254"/>
      <c r="L160" s="284">
        <f>RawCounts100All!M160/(PropCntd100!L160*L$5*L$6)*1000</f>
        <v>0</v>
      </c>
      <c r="M160" s="284">
        <f>RawCounts100All!N160/(PropCntd100!M160*M$5*M$6)*1000</f>
        <v>0</v>
      </c>
      <c r="N160" s="284">
        <f>RawCounts100All!O160/(PropCntd100!N160*N$5*N$6)*1000</f>
        <v>0</v>
      </c>
      <c r="O160" s="284">
        <f>RawCounts100All!P160/(PropCntd100!O160*O$5*O$6)*1000</f>
        <v>0</v>
      </c>
      <c r="P160" s="284">
        <f>RawCounts100All!Q160/(PropCntd100!P160*P$5*P$6)*1000</f>
        <v>0</v>
      </c>
      <c r="Q160" s="284">
        <f>RawCounts100All!R160/(PropCntd100!Q160*Q$5*Q$6)*1000</f>
        <v>0</v>
      </c>
      <c r="R160" s="284">
        <f>RawCounts100All!S160/(PropCntd100!R160*R$5*R$6)*1000</f>
        <v>0</v>
      </c>
      <c r="S160" s="284">
        <f>RawCounts100All!T160/(PropCntd100!S160*S$5*S$6)*1000</f>
        <v>0</v>
      </c>
      <c r="T160" s="284">
        <f>RawCounts100All!U160/(PropCntd100!T160*T$5*T$6)*1000</f>
        <v>0</v>
      </c>
      <c r="U160" s="284">
        <f>RawCounts100All!V160/(PropCntd100!U160*U$5*U$6)*1000</f>
        <v>87.27272727272728</v>
      </c>
      <c r="V160" s="284">
        <f>RawCounts100All!W160/(PropCntd100!V160*V$5*V$6)*1000</f>
        <v>0</v>
      </c>
      <c r="W160" s="284">
        <f>RawCounts100All!X160/(PropCntd100!W160*W$5*W$6)*1000</f>
        <v>0</v>
      </c>
      <c r="X160" s="284">
        <f>RawCounts100All!Y160/(PropCntd100!X160*X$5*X$6)*1000</f>
        <v>0</v>
      </c>
      <c r="Y160" s="284">
        <f>RawCounts100All!Z160/(PropCntd100!Y160*Y$5*Y$6)*1000</f>
        <v>0</v>
      </c>
      <c r="Z160" s="284">
        <f>RawCounts100All!AA160/(PropCntd100!Z160*Z$5*Z$6)*1000</f>
        <v>0</v>
      </c>
      <c r="AA160" s="284">
        <f>RawCounts100All!AB160/(PropCntd100!AA160*AA$5*AA$6)*1000</f>
        <v>0</v>
      </c>
      <c r="AB160" s="284">
        <f>RawCounts100All!AC160/(PropCntd100!AB160*AB$5*AB$6)*1000</f>
        <v>0</v>
      </c>
      <c r="AC160" s="284">
        <f>RawCounts100All!AD160/(PropCntd100!AC160*AC$5*AC$6)*1000</f>
        <v>0</v>
      </c>
      <c r="AD160" s="284">
        <f>RawCounts100All!AE160/(PropCntd100!AD160*AD$5*AD$6)*1000</f>
        <v>0</v>
      </c>
      <c r="AE160" s="284">
        <f>RawCounts100All!AF160/(PropCntd100!AE160*AE$5*AE$6)*1000</f>
        <v>0</v>
      </c>
      <c r="AF160" s="284">
        <f>RawCounts100All!AG160/(PropCntd100!AF160*AF$5*AF$6)*1000</f>
        <v>0</v>
      </c>
      <c r="AG160" s="284">
        <f>RawCounts100All!AH160/(PropCntd100!AG160*AG$5*AG$6)*1000</f>
        <v>0</v>
      </c>
      <c r="AH160" s="284">
        <f>RawCounts100All!AI160/(PropCntd100!AH160*AH$5*AH$6)*1000</f>
        <v>0</v>
      </c>
      <c r="AI160" s="284">
        <f>RawCounts100All!AJ160/(PropCntd100!AI160*AI$5*AI$6)*1000</f>
        <v>0</v>
      </c>
      <c r="AJ160" s="284">
        <f>RawCounts100All!AK160/(PropCntd100!AJ160*AJ$5*AJ$6)*1000</f>
        <v>0</v>
      </c>
      <c r="AK160" s="284">
        <f>RawCounts100All!AL160/(PropCntd100!AK160*AK$5*AK$6)*1000</f>
        <v>0</v>
      </c>
      <c r="AL160" s="284">
        <f>RawCounts100All!AM160/(PropCntd100!AL160*AL$5*AL$6)*1000</f>
        <v>0</v>
      </c>
      <c r="AM160" s="284">
        <f>RawCounts100All!AN160/(PropCntd100!AM160*AM$5*AM$6)*1000</f>
        <v>0</v>
      </c>
      <c r="AN160" s="284">
        <f>RawCounts100All!AO160/(PropCntd100!AN160*AN$5*AN$6)*1000</f>
        <v>0</v>
      </c>
      <c r="AO160" s="284">
        <f>RawCounts100All!AP160/(PropCntd100!AO160*AO$5*AO$6)*1000</f>
        <v>0</v>
      </c>
      <c r="AP160" s="284">
        <f>RawCounts100All!AQ160/(PropCntd100!AP160*AP$5*AP$6)*1000</f>
        <v>0</v>
      </c>
      <c r="AQ160" s="284">
        <f>RawCounts100All!AR160/(PropCntd100!AQ160*AQ$5*AQ$6)*1000</f>
        <v>0</v>
      </c>
      <c r="AR160" s="284">
        <f>RawCounts100All!AS160/(PropCntd100!AR160*AR$5*AR$6)*1000</f>
        <v>0</v>
      </c>
      <c r="AS160" s="284">
        <f>RawCounts100All!AT160/(PropCntd100!AS160*AS$5*AS$6)*1000</f>
        <v>0</v>
      </c>
      <c r="AT160" s="284">
        <f>RawCounts100All!AU160/(PropCntd100!AT160*AT$5*AT$6)*1000</f>
        <v>0</v>
      </c>
      <c r="AU160" s="284">
        <f>RawCounts100All!AV160/(PropCntd100!AU160*AU$5*AU$6)*1000</f>
        <v>0</v>
      </c>
      <c r="AV160" s="284">
        <f>RawCounts100All!AW160/(PropCntd100!AV160*AV$5*AV$6)*1000</f>
        <v>0</v>
      </c>
      <c r="AW160" s="284">
        <f>RawCounts100All!AX160/(PropCntd100!AW160*AW$5*AW$6)*1000</f>
        <v>0</v>
      </c>
      <c r="AX160" s="284">
        <f>RawCounts100All!AY160/(PropCntd100!AX160*AX$5*AX$6)*1000</f>
        <v>0</v>
      </c>
      <c r="AY160" s="284">
        <f>RawCounts100All!AZ160/(PropCntd100!AY160*AY$5*AY$6)*1000</f>
        <v>0</v>
      </c>
      <c r="AZ160" s="284">
        <f>RawCounts100All!BA160/(PropCntd100!AZ160*AZ$5*AZ$6)*1000</f>
        <v>0</v>
      </c>
      <c r="BA160" s="284">
        <f>RawCounts100All!BB160/(PropCntd100!BA160*BA$5*BA$6)*1000</f>
        <v>0</v>
      </c>
      <c r="BB160" s="284">
        <f>RawCounts100All!BC160/(PropCntd100!BB160*BB$5*BB$6)*1000</f>
        <v>0</v>
      </c>
      <c r="BC160" s="284">
        <f>RawCounts100All!BD160/(PropCntd100!BC160*BC$5*BC$6)*1000</f>
        <v>0</v>
      </c>
      <c r="BD160" s="284">
        <f>RawCounts100All!BE160/(PropCntd100!BD160*BD$5*BD$6)*1000</f>
        <v>0</v>
      </c>
      <c r="BE160" s="284">
        <f>RawCounts100All!BF160/(PropCntd100!BE160*BE$5*BE$6)*1000</f>
        <v>0</v>
      </c>
      <c r="BF160" s="284">
        <f>RawCounts100All!BG160/(PropCntd100!BF160*BF$5*BF$6)*1000</f>
        <v>0</v>
      </c>
      <c r="BG160" s="284">
        <f>RawCounts100All!BH160/(PropCntd100!BG160*BG$5*BG$6)*1000</f>
        <v>0</v>
      </c>
      <c r="BH160" s="284">
        <f>RawCounts100All!BI160/(PropCntd100!BH160*BH$5*BH$6)*1000</f>
        <v>0</v>
      </c>
      <c r="BI160" s="284">
        <f>RawCounts100All!BJ160/(PropCntd100!BI160*BI$5*BI$6)*1000</f>
        <v>0</v>
      </c>
      <c r="BJ160" s="284">
        <f>RawCounts100All!BK160/(PropCntd100!BJ160*BJ$5*BJ$6)*1000</f>
        <v>509.96457986600097</v>
      </c>
      <c r="BK160" s="284">
        <f>RawCounts100All!BL160/(PropCntd100!BK160*BK$5*BK$6)*1000</f>
        <v>2626.4150943396226</v>
      </c>
      <c r="BL160" s="284">
        <f>RawCounts100All!BM160/(PropCntd100!BL160*BL$5*BL$6)*1000</f>
        <v>0</v>
      </c>
      <c r="BM160" s="284">
        <f>RawCounts100All!BN160/(PropCntd100!BM160*BM$5*BM$6)*1000</f>
        <v>1578.1893004115229</v>
      </c>
      <c r="BN160" s="284">
        <f>RawCounts100All!BO160/(PropCntd100!BN160*BN$5*BN$6)*1000</f>
        <v>0</v>
      </c>
      <c r="BO160" s="284">
        <f>RawCounts100All!BP160/(PropCntd100!BO160*BO$5*BO$6)*1000</f>
        <v>793.44262295081967</v>
      </c>
      <c r="BP160" s="284">
        <f>RawCounts100All!BQ160/(PropCntd100!BP160*BP$5*BP$6)*1000</f>
        <v>0</v>
      </c>
      <c r="BQ160" s="284">
        <f>RawCounts100All!BR160/(PropCntd100!BQ160*BQ$5*BQ$6)*1000</f>
        <v>0</v>
      </c>
      <c r="BR160" s="284">
        <f>RawCounts100All!BS160/(PropCntd100!BR160*BR$5*BR$6)*1000</f>
        <v>0</v>
      </c>
      <c r="BS160" s="284">
        <f>RawCounts100All!BT160/(PropCntd100!BS160*BS$5*BS$6)*1000</f>
        <v>2719.2982456140353</v>
      </c>
      <c r="BT160" s="129"/>
    </row>
    <row r="161" spans="1:72" ht="14" x14ac:dyDescent="0.15">
      <c r="A161" s="117" t="s">
        <v>366</v>
      </c>
      <c r="B161" s="156" t="s">
        <v>521</v>
      </c>
      <c r="C161" s="156" t="s">
        <v>240</v>
      </c>
      <c r="D161" s="156" t="s">
        <v>776</v>
      </c>
      <c r="E161" s="156" t="s">
        <v>134</v>
      </c>
      <c r="F161" s="156"/>
      <c r="G161" s="118">
        <v>0.1</v>
      </c>
      <c r="H161" s="119">
        <v>3.2</v>
      </c>
      <c r="I161" s="120">
        <f t="shared" ref="I161:J190" si="7">G161*80</f>
        <v>8</v>
      </c>
      <c r="J161" s="180">
        <f t="shared" si="7"/>
        <v>256</v>
      </c>
      <c r="K161" s="259">
        <v>0.1</v>
      </c>
      <c r="L161" s="284">
        <f>RawCounts100All!M161/(PropCntd100!L161*L$5*L$6)*1000</f>
        <v>0</v>
      </c>
      <c r="M161" s="284">
        <f>RawCounts100All!N161/(PropCntd100!M161*M$5*M$6)*1000</f>
        <v>0</v>
      </c>
      <c r="N161" s="284">
        <f>RawCounts100All!O161/(PropCntd100!N161*N$5*N$6)*1000</f>
        <v>0</v>
      </c>
      <c r="O161" s="284">
        <f>RawCounts100All!P161/(PropCntd100!O161*O$5*O$6)*1000</f>
        <v>0</v>
      </c>
      <c r="P161" s="284">
        <f>RawCounts100All!Q161/(PropCntd100!P161*P$5*P$6)*1000</f>
        <v>0</v>
      </c>
      <c r="Q161" s="284">
        <f>RawCounts100All!R161/(PropCntd100!Q161*Q$5*Q$6)*1000</f>
        <v>0</v>
      </c>
      <c r="R161" s="284">
        <f>RawCounts100All!S161/(PropCntd100!R161*R$5*R$6)*1000</f>
        <v>0</v>
      </c>
      <c r="S161" s="284">
        <f>RawCounts100All!T161/(PropCntd100!S161*S$5*S$6)*1000</f>
        <v>0</v>
      </c>
      <c r="T161" s="284">
        <f>RawCounts100All!U161/(PropCntd100!T161*T$5*T$6)*1000</f>
        <v>0</v>
      </c>
      <c r="U161" s="284">
        <f>RawCounts100All!V161/(PropCntd100!U161*U$5*U$6)*1000</f>
        <v>0</v>
      </c>
      <c r="V161" s="284">
        <f>RawCounts100All!W161/(PropCntd100!V161*V$5*V$6)*1000</f>
        <v>0</v>
      </c>
      <c r="W161" s="284">
        <f>RawCounts100All!X161/(PropCntd100!W161*W$5*W$6)*1000</f>
        <v>0</v>
      </c>
      <c r="X161" s="284">
        <f>RawCounts100All!Y161/(PropCntd100!X161*X$5*X$6)*1000</f>
        <v>0</v>
      </c>
      <c r="Y161" s="284">
        <f>RawCounts100All!Z161/(PropCntd100!Y161*Y$5*Y$6)*1000</f>
        <v>0</v>
      </c>
      <c r="Z161" s="284">
        <f>RawCounts100All!AA161/(PropCntd100!Z161*Z$5*Z$6)*1000</f>
        <v>0</v>
      </c>
      <c r="AA161" s="284">
        <f>RawCounts100All!AB161/(PropCntd100!AA161*AA$5*AA$6)*1000</f>
        <v>0</v>
      </c>
      <c r="AB161" s="284">
        <f>RawCounts100All!AC161/(PropCntd100!AB161*AB$5*AB$6)*1000</f>
        <v>0</v>
      </c>
      <c r="AC161" s="284">
        <f>RawCounts100All!AD161/(PropCntd100!AC161*AC$5*AC$6)*1000</f>
        <v>0</v>
      </c>
      <c r="AD161" s="284">
        <f>RawCounts100All!AE161/(PropCntd100!AD161*AD$5*AD$6)*1000</f>
        <v>0</v>
      </c>
      <c r="AE161" s="284">
        <f>RawCounts100All!AF161/(PropCntd100!AE161*AE$5*AE$6)*1000</f>
        <v>0</v>
      </c>
      <c r="AF161" s="284">
        <f>RawCounts100All!AG161/(PropCntd100!AF161*AF$5*AF$6)*1000</f>
        <v>0</v>
      </c>
      <c r="AG161" s="284">
        <f>RawCounts100All!AH161/(PropCntd100!AG161*AG$5*AG$6)*1000</f>
        <v>0</v>
      </c>
      <c r="AH161" s="284">
        <f>RawCounts100All!AI161/(PropCntd100!AH161*AH$5*AH$6)*1000</f>
        <v>0</v>
      </c>
      <c r="AI161" s="284">
        <f>RawCounts100All!AJ161/(PropCntd100!AI161*AI$5*AI$6)*1000</f>
        <v>0</v>
      </c>
      <c r="AJ161" s="284">
        <f>RawCounts100All!AK161/(PropCntd100!AJ161*AJ$5*AJ$6)*1000</f>
        <v>0</v>
      </c>
      <c r="AK161" s="284">
        <f>RawCounts100All!AL161/(PropCntd100!AK161*AK$5*AK$6)*1000</f>
        <v>0</v>
      </c>
      <c r="AL161" s="284">
        <f>RawCounts100All!AM161/(PropCntd100!AL161*AL$5*AL$6)*1000</f>
        <v>0</v>
      </c>
      <c r="AM161" s="284">
        <f>RawCounts100All!AN161/(PropCntd100!AM161*AM$5*AM$6)*1000</f>
        <v>0</v>
      </c>
      <c r="AN161" s="284">
        <f>RawCounts100All!AO161/(PropCntd100!AN161*AN$5*AN$6)*1000</f>
        <v>0</v>
      </c>
      <c r="AO161" s="284">
        <f>RawCounts100All!AP161/(PropCntd100!AO161*AO$5*AO$6)*1000</f>
        <v>0</v>
      </c>
      <c r="AP161" s="284">
        <f>RawCounts100All!AQ161/(PropCntd100!AP161*AP$5*AP$6)*1000</f>
        <v>0</v>
      </c>
      <c r="AQ161" s="284">
        <f>RawCounts100All!AR161/(PropCntd100!AQ161*AQ$5*AQ$6)*1000</f>
        <v>0</v>
      </c>
      <c r="AR161" s="284">
        <f>RawCounts100All!AS161/(PropCntd100!AR161*AR$5*AR$6)*1000</f>
        <v>0</v>
      </c>
      <c r="AS161" s="284">
        <f>RawCounts100All!AT161/(PropCntd100!AS161*AS$5*AS$6)*1000</f>
        <v>0</v>
      </c>
      <c r="AT161" s="284">
        <f>RawCounts100All!AU161/(PropCntd100!AT161*AT$5*AT$6)*1000</f>
        <v>0</v>
      </c>
      <c r="AU161" s="284">
        <f>RawCounts100All!AV161/(PropCntd100!AU161*AU$5*AU$6)*1000</f>
        <v>0</v>
      </c>
      <c r="AV161" s="284">
        <f>RawCounts100All!AW161/(PropCntd100!AV161*AV$5*AV$6)*1000</f>
        <v>0</v>
      </c>
      <c r="AW161" s="284">
        <f>RawCounts100All!AX161/(PropCntd100!AW161*AW$5*AW$6)*1000</f>
        <v>0</v>
      </c>
      <c r="AX161" s="284">
        <f>RawCounts100All!AY161/(PropCntd100!AX161*AX$5*AX$6)*1000</f>
        <v>0</v>
      </c>
      <c r="AY161" s="284">
        <f>RawCounts100All!AZ161/(PropCntd100!AY161*AY$5*AY$6)*1000</f>
        <v>0</v>
      </c>
      <c r="AZ161" s="284">
        <f>RawCounts100All!BA161/(PropCntd100!AZ161*AZ$5*AZ$6)*1000</f>
        <v>0</v>
      </c>
      <c r="BA161" s="284">
        <f>RawCounts100All!BB161/(PropCntd100!BA161*BA$5*BA$6)*1000</f>
        <v>0</v>
      </c>
      <c r="BB161" s="284">
        <f>RawCounts100All!BC161/(PropCntd100!BB161*BB$5*BB$6)*1000</f>
        <v>0</v>
      </c>
      <c r="BC161" s="284">
        <f>RawCounts100All!BD161/(PropCntd100!BC161*BC$5*BC$6)*1000</f>
        <v>0</v>
      </c>
      <c r="BD161" s="284">
        <f>RawCounts100All!BE161/(PropCntd100!BD161*BD$5*BD$6)*1000</f>
        <v>0</v>
      </c>
      <c r="BE161" s="284">
        <f>RawCounts100All!BF161/(PropCntd100!BE161*BE$5*BE$6)*1000</f>
        <v>0</v>
      </c>
      <c r="BF161" s="284">
        <f>RawCounts100All!BG161/(PropCntd100!BF161*BF$5*BF$6)*1000</f>
        <v>0</v>
      </c>
      <c r="BG161" s="284">
        <f>RawCounts100All!BH161/(PropCntd100!BG161*BG$5*BG$6)*1000</f>
        <v>0</v>
      </c>
      <c r="BH161" s="284">
        <f>RawCounts100All!BI161/(PropCntd100!BH161*BH$5*BH$6)*1000</f>
        <v>0</v>
      </c>
      <c r="BI161" s="284">
        <f>RawCounts100All!BJ161/(PropCntd100!BI161*BI$5*BI$6)*1000</f>
        <v>0</v>
      </c>
      <c r="BJ161" s="284">
        <f>RawCounts100All!BK161/(PropCntd100!BJ161*BJ$5*BJ$6)*1000</f>
        <v>0</v>
      </c>
      <c r="BK161" s="284">
        <f>RawCounts100All!BL161/(PropCntd100!BK161*BK$5*BK$6)*1000</f>
        <v>0</v>
      </c>
      <c r="BL161" s="284">
        <f>RawCounts100All!BM161/(PropCntd100!BL161*BL$5*BL$6)*1000</f>
        <v>0</v>
      </c>
      <c r="BM161" s="284">
        <f>RawCounts100All!BN161/(PropCntd100!BM161*BM$5*BM$6)*1000</f>
        <v>0</v>
      </c>
      <c r="BN161" s="284">
        <f>RawCounts100All!BO161/(PropCntd100!BN161*BN$5*BN$6)*1000</f>
        <v>0</v>
      </c>
      <c r="BO161" s="284">
        <f>RawCounts100All!BP161/(PropCntd100!BO161*BO$5*BO$6)*1000</f>
        <v>504.91803278688531</v>
      </c>
      <c r="BP161" s="284">
        <f>RawCounts100All!BQ161/(PropCntd100!BP161*BP$5*BP$6)*1000</f>
        <v>0</v>
      </c>
      <c r="BQ161" s="284">
        <f>RawCounts100All!BR161/(PropCntd100!BQ161*BQ$5*BQ$6)*1000</f>
        <v>0</v>
      </c>
      <c r="BR161" s="284">
        <f>RawCounts100All!BS161/(PropCntd100!BR161*BR$5*BR$6)*1000</f>
        <v>82.666202575704844</v>
      </c>
      <c r="BS161" s="284">
        <f>RawCounts100All!BT161/(PropCntd100!BS161*BS$5*BS$6)*1000</f>
        <v>0</v>
      </c>
      <c r="BT161" s="129"/>
    </row>
    <row r="162" spans="1:72" ht="14" x14ac:dyDescent="0.15">
      <c r="A162" s="117" t="s">
        <v>367</v>
      </c>
      <c r="B162" s="156" t="s">
        <v>521</v>
      </c>
      <c r="C162" s="156" t="s">
        <v>240</v>
      </c>
      <c r="D162" s="156" t="s">
        <v>777</v>
      </c>
      <c r="E162" s="156" t="s">
        <v>134</v>
      </c>
      <c r="F162" s="156"/>
      <c r="G162" s="118">
        <v>0.1</v>
      </c>
      <c r="H162" s="119">
        <v>4</v>
      </c>
      <c r="I162" s="120">
        <f t="shared" si="7"/>
        <v>8</v>
      </c>
      <c r="J162" s="180">
        <f t="shared" si="7"/>
        <v>320</v>
      </c>
      <c r="K162" s="259">
        <v>0.1</v>
      </c>
      <c r="L162" s="284">
        <f>RawCounts100All!M162/(PropCntd100!L162*L$5*L$6)*1000</f>
        <v>0</v>
      </c>
      <c r="M162" s="284">
        <f>RawCounts100All!N162/(PropCntd100!M162*M$5*M$6)*1000</f>
        <v>0</v>
      </c>
      <c r="N162" s="284">
        <f>RawCounts100All!O162/(PropCntd100!N162*N$5*N$6)*1000</f>
        <v>0</v>
      </c>
      <c r="O162" s="284">
        <f>RawCounts100All!P162/(PropCntd100!O162*O$5*O$6)*1000</f>
        <v>0</v>
      </c>
      <c r="P162" s="284">
        <f>RawCounts100All!Q162/(PropCntd100!P162*P$5*P$6)*1000</f>
        <v>0</v>
      </c>
      <c r="Q162" s="284">
        <f>RawCounts100All!R162/(PropCntd100!Q162*Q$5*Q$6)*1000</f>
        <v>0</v>
      </c>
      <c r="R162" s="284">
        <f>RawCounts100All!S162/(PropCntd100!R162*R$5*R$6)*1000</f>
        <v>0</v>
      </c>
      <c r="S162" s="284">
        <f>RawCounts100All!T162/(PropCntd100!S162*S$5*S$6)*1000</f>
        <v>0</v>
      </c>
      <c r="T162" s="284">
        <f>RawCounts100All!U162/(PropCntd100!T162*T$5*T$6)*1000</f>
        <v>0</v>
      </c>
      <c r="U162" s="284">
        <f>RawCounts100All!V162/(PropCntd100!U162*U$5*U$6)*1000</f>
        <v>0</v>
      </c>
      <c r="V162" s="284">
        <f>RawCounts100All!W162/(PropCntd100!V162*V$5*V$6)*1000</f>
        <v>0</v>
      </c>
      <c r="W162" s="284">
        <f>RawCounts100All!X162/(PropCntd100!W162*W$5*W$6)*1000</f>
        <v>0</v>
      </c>
      <c r="X162" s="284">
        <f>RawCounts100All!Y162/(PropCntd100!X162*X$5*X$6)*1000</f>
        <v>0</v>
      </c>
      <c r="Y162" s="284">
        <f>RawCounts100All!Z162/(PropCntd100!Y162*Y$5*Y$6)*1000</f>
        <v>0</v>
      </c>
      <c r="Z162" s="284">
        <f>RawCounts100All!AA162/(PropCntd100!Z162*Z$5*Z$6)*1000</f>
        <v>0</v>
      </c>
      <c r="AA162" s="284">
        <f>RawCounts100All!AB162/(PropCntd100!AA162*AA$5*AA$6)*1000</f>
        <v>0</v>
      </c>
      <c r="AB162" s="284">
        <f>RawCounts100All!AC162/(PropCntd100!AB162*AB$5*AB$6)*1000</f>
        <v>0</v>
      </c>
      <c r="AC162" s="284">
        <f>RawCounts100All!AD162/(PropCntd100!AC162*AC$5*AC$6)*1000</f>
        <v>0</v>
      </c>
      <c r="AD162" s="284">
        <f>RawCounts100All!AE162/(PropCntd100!AD162*AD$5*AD$6)*1000</f>
        <v>0</v>
      </c>
      <c r="AE162" s="284">
        <f>RawCounts100All!AF162/(PropCntd100!AE162*AE$5*AE$6)*1000</f>
        <v>0</v>
      </c>
      <c r="AF162" s="284">
        <f>RawCounts100All!AG162/(PropCntd100!AF162*AF$5*AF$6)*1000</f>
        <v>0</v>
      </c>
      <c r="AG162" s="284">
        <f>RawCounts100All!AH162/(PropCntd100!AG162*AG$5*AG$6)*1000</f>
        <v>0</v>
      </c>
      <c r="AH162" s="284">
        <f>RawCounts100All!AI162/(PropCntd100!AH162*AH$5*AH$6)*1000</f>
        <v>0</v>
      </c>
      <c r="AI162" s="284">
        <f>RawCounts100All!AJ162/(PropCntd100!AI162*AI$5*AI$6)*1000</f>
        <v>0</v>
      </c>
      <c r="AJ162" s="284">
        <f>RawCounts100All!AK162/(PropCntd100!AJ162*AJ$5*AJ$6)*1000</f>
        <v>0</v>
      </c>
      <c r="AK162" s="284">
        <f>RawCounts100All!AL162/(PropCntd100!AK162*AK$5*AK$6)*1000</f>
        <v>0</v>
      </c>
      <c r="AL162" s="284">
        <f>RawCounts100All!AM162/(PropCntd100!AL162*AL$5*AL$6)*1000</f>
        <v>0</v>
      </c>
      <c r="AM162" s="284">
        <f>RawCounts100All!AN162/(PropCntd100!AM162*AM$5*AM$6)*1000</f>
        <v>0</v>
      </c>
      <c r="AN162" s="284">
        <f>RawCounts100All!AO162/(PropCntd100!AN162*AN$5*AN$6)*1000</f>
        <v>0</v>
      </c>
      <c r="AO162" s="284">
        <f>RawCounts100All!AP162/(PropCntd100!AO162*AO$5*AO$6)*1000</f>
        <v>0</v>
      </c>
      <c r="AP162" s="284">
        <f>RawCounts100All!AQ162/(PropCntd100!AP162*AP$5*AP$6)*1000</f>
        <v>0</v>
      </c>
      <c r="AQ162" s="284">
        <f>RawCounts100All!AR162/(PropCntd100!AQ162*AQ$5*AQ$6)*1000</f>
        <v>0</v>
      </c>
      <c r="AR162" s="284">
        <f>RawCounts100All!AS162/(PropCntd100!AR162*AR$5*AR$6)*1000</f>
        <v>0</v>
      </c>
      <c r="AS162" s="284">
        <f>RawCounts100All!AT162/(PropCntd100!AS162*AS$5*AS$6)*1000</f>
        <v>0</v>
      </c>
      <c r="AT162" s="284">
        <f>RawCounts100All!AU162/(PropCntd100!AT162*AT$5*AT$6)*1000</f>
        <v>0</v>
      </c>
      <c r="AU162" s="284">
        <f>RawCounts100All!AV162/(PropCntd100!AU162*AU$5*AU$6)*1000</f>
        <v>0</v>
      </c>
      <c r="AV162" s="284">
        <f>RawCounts100All!AW162/(PropCntd100!AV162*AV$5*AV$6)*1000</f>
        <v>0</v>
      </c>
      <c r="AW162" s="284">
        <f>RawCounts100All!AX162/(PropCntd100!AW162*AW$5*AW$6)*1000</f>
        <v>0</v>
      </c>
      <c r="AX162" s="284">
        <f>RawCounts100All!AY162/(PropCntd100!AX162*AX$5*AX$6)*1000</f>
        <v>0</v>
      </c>
      <c r="AY162" s="284">
        <f>RawCounts100All!AZ162/(PropCntd100!AY162*AY$5*AY$6)*1000</f>
        <v>0</v>
      </c>
      <c r="AZ162" s="284">
        <f>RawCounts100All!BA162/(PropCntd100!AZ162*AZ$5*AZ$6)*1000</f>
        <v>0</v>
      </c>
      <c r="BA162" s="284">
        <f>RawCounts100All!BB162/(PropCntd100!BA162*BA$5*BA$6)*1000</f>
        <v>0</v>
      </c>
      <c r="BB162" s="284">
        <f>RawCounts100All!BC162/(PropCntd100!BB162*BB$5*BB$6)*1000</f>
        <v>0</v>
      </c>
      <c r="BC162" s="284">
        <f>RawCounts100All!BD162/(PropCntd100!BC162*BC$5*BC$6)*1000</f>
        <v>0</v>
      </c>
      <c r="BD162" s="284">
        <f>RawCounts100All!BE162/(PropCntd100!BD162*BD$5*BD$6)*1000</f>
        <v>0</v>
      </c>
      <c r="BE162" s="284">
        <f>RawCounts100All!BF162/(PropCntd100!BE162*BE$5*BE$6)*1000</f>
        <v>0</v>
      </c>
      <c r="BF162" s="284">
        <f>RawCounts100All!BG162/(PropCntd100!BF162*BF$5*BF$6)*1000</f>
        <v>0</v>
      </c>
      <c r="BG162" s="284">
        <f>RawCounts100All!BH162/(PropCntd100!BG162*BG$5*BG$6)*1000</f>
        <v>0</v>
      </c>
      <c r="BH162" s="284">
        <f>RawCounts100All!BI162/(PropCntd100!BH162*BH$5*BH$6)*1000</f>
        <v>0</v>
      </c>
      <c r="BI162" s="284">
        <f>RawCounts100All!BJ162/(PropCntd100!BI162*BI$5*BI$6)*1000</f>
        <v>0</v>
      </c>
      <c r="BJ162" s="284">
        <f>RawCounts100All!BK162/(PropCntd100!BJ162*BJ$5*BJ$6)*1000</f>
        <v>1087.5424411074941</v>
      </c>
      <c r="BK162" s="284">
        <f>RawCounts100All!BL162/(PropCntd100!BK162*BK$5*BK$6)*1000</f>
        <v>0</v>
      </c>
      <c r="BL162" s="284">
        <f>RawCounts100All!BM162/(PropCntd100!BL162*BL$5*BL$6)*1000</f>
        <v>0</v>
      </c>
      <c r="BM162" s="284">
        <f>RawCounts100All!BN162/(PropCntd100!BM162*BM$5*BM$6)*1000</f>
        <v>849.79423868312767</v>
      </c>
      <c r="BN162" s="284">
        <f>RawCounts100All!BO162/(PropCntd100!BN162*BN$5*BN$6)*1000</f>
        <v>0</v>
      </c>
      <c r="BO162" s="284">
        <f>RawCounts100All!BP162/(PropCntd100!BO162*BO$5*BO$6)*1000</f>
        <v>0</v>
      </c>
      <c r="BP162" s="284">
        <f>RawCounts100All!BQ162/(PropCntd100!BP162*BP$5*BP$6)*1000</f>
        <v>0</v>
      </c>
      <c r="BQ162" s="284">
        <f>RawCounts100All!BR162/(PropCntd100!BQ162*BQ$5*BQ$6)*1000</f>
        <v>0</v>
      </c>
      <c r="BR162" s="284">
        <f>RawCounts100All!BS162/(PropCntd100!BR162*BR$5*BR$6)*1000</f>
        <v>0</v>
      </c>
      <c r="BS162" s="284">
        <f>RawCounts100All!BT162/(PropCntd100!BS162*BS$5*BS$6)*1000</f>
        <v>0</v>
      </c>
      <c r="BT162" s="129"/>
    </row>
    <row r="163" spans="1:72" ht="14" x14ac:dyDescent="0.15">
      <c r="A163" s="117" t="s">
        <v>369</v>
      </c>
      <c r="B163" s="156" t="s">
        <v>521</v>
      </c>
      <c r="C163" s="156" t="s">
        <v>240</v>
      </c>
      <c r="D163" s="156" t="s">
        <v>779</v>
      </c>
      <c r="E163" s="156" t="s">
        <v>134</v>
      </c>
      <c r="F163" s="156"/>
      <c r="G163" s="118">
        <v>0.15</v>
      </c>
      <c r="H163" s="119">
        <v>0.6</v>
      </c>
      <c r="I163" s="120">
        <f t="shared" si="7"/>
        <v>12</v>
      </c>
      <c r="J163" s="180">
        <f t="shared" si="7"/>
        <v>48</v>
      </c>
      <c r="K163" s="259">
        <v>0.15</v>
      </c>
      <c r="L163" s="284">
        <f>RawCounts100All!M163/(PropCntd100!L163*L$5*L$6)*1000</f>
        <v>0</v>
      </c>
      <c r="M163" s="284">
        <f>RawCounts100All!N163/(PropCntd100!M163*M$5*M$6)*1000</f>
        <v>0</v>
      </c>
      <c r="N163" s="284">
        <f>RawCounts100All!O163/(PropCntd100!N163*N$5*N$6)*1000</f>
        <v>0</v>
      </c>
      <c r="O163" s="284">
        <f>RawCounts100All!P163/(PropCntd100!O163*O$5*O$6)*1000</f>
        <v>0</v>
      </c>
      <c r="P163" s="284">
        <f>RawCounts100All!Q163/(PropCntd100!P163*P$5*P$6)*1000</f>
        <v>0</v>
      </c>
      <c r="Q163" s="284">
        <f>RawCounts100All!R163/(PropCntd100!Q163*Q$5*Q$6)*1000</f>
        <v>0</v>
      </c>
      <c r="R163" s="284">
        <f>RawCounts100All!S163/(PropCntd100!R163*R$5*R$6)*1000</f>
        <v>0</v>
      </c>
      <c r="S163" s="284">
        <f>RawCounts100All!T163/(PropCntd100!S163*S$5*S$6)*1000</f>
        <v>0</v>
      </c>
      <c r="T163" s="284">
        <f>RawCounts100All!U163/(PropCntd100!T163*T$5*T$6)*1000</f>
        <v>0</v>
      </c>
      <c r="U163" s="284">
        <f>RawCounts100All!V163/(PropCntd100!U163*U$5*U$6)*1000</f>
        <v>0</v>
      </c>
      <c r="V163" s="284">
        <f>RawCounts100All!W163/(PropCntd100!V163*V$5*V$6)*1000</f>
        <v>0</v>
      </c>
      <c r="W163" s="284">
        <f>RawCounts100All!X163/(PropCntd100!W163*W$5*W$6)*1000</f>
        <v>0</v>
      </c>
      <c r="X163" s="284">
        <f>RawCounts100All!Y163/(PropCntd100!X163*X$5*X$6)*1000</f>
        <v>0</v>
      </c>
      <c r="Y163" s="284">
        <f>RawCounts100All!Z163/(PropCntd100!Y163*Y$5*Y$6)*1000</f>
        <v>0</v>
      </c>
      <c r="Z163" s="284">
        <f>RawCounts100All!AA163/(PropCntd100!Z163*Z$5*Z$6)*1000</f>
        <v>0</v>
      </c>
      <c r="AA163" s="284">
        <f>RawCounts100All!AB163/(PropCntd100!AA163*AA$5*AA$6)*1000</f>
        <v>0</v>
      </c>
      <c r="AB163" s="284">
        <f>RawCounts100All!AC163/(PropCntd100!AB163*AB$5*AB$6)*1000</f>
        <v>0</v>
      </c>
      <c r="AC163" s="284">
        <f>RawCounts100All!AD163/(PropCntd100!AC163*AC$5*AC$6)*1000</f>
        <v>0</v>
      </c>
      <c r="AD163" s="284">
        <f>RawCounts100All!AE163/(PropCntd100!AD163*AD$5*AD$6)*1000</f>
        <v>0</v>
      </c>
      <c r="AE163" s="284">
        <f>RawCounts100All!AF163/(PropCntd100!AE163*AE$5*AE$6)*1000</f>
        <v>0</v>
      </c>
      <c r="AF163" s="284">
        <f>RawCounts100All!AG163/(PropCntd100!AF163*AF$5*AF$6)*1000</f>
        <v>0</v>
      </c>
      <c r="AG163" s="284">
        <f>RawCounts100All!AH163/(PropCntd100!AG163*AG$5*AG$6)*1000</f>
        <v>0</v>
      </c>
      <c r="AH163" s="284">
        <f>RawCounts100All!AI163/(PropCntd100!AH163*AH$5*AH$6)*1000</f>
        <v>0</v>
      </c>
      <c r="AI163" s="284">
        <f>RawCounts100All!AJ163/(PropCntd100!AI163*AI$5*AI$6)*1000</f>
        <v>0</v>
      </c>
      <c r="AJ163" s="284">
        <f>RawCounts100All!AK163/(PropCntd100!AJ163*AJ$5*AJ$6)*1000</f>
        <v>0</v>
      </c>
      <c r="AK163" s="284">
        <f>RawCounts100All!AL163/(PropCntd100!AK163*AK$5*AK$6)*1000</f>
        <v>0</v>
      </c>
      <c r="AL163" s="284">
        <f>RawCounts100All!AM163/(PropCntd100!AL163*AL$5*AL$6)*1000</f>
        <v>0</v>
      </c>
      <c r="AM163" s="284">
        <f>RawCounts100All!AN163/(PropCntd100!AM163*AM$5*AM$6)*1000</f>
        <v>0</v>
      </c>
      <c r="AN163" s="284">
        <f>RawCounts100All!AO163/(PropCntd100!AN163*AN$5*AN$6)*1000</f>
        <v>0</v>
      </c>
      <c r="AO163" s="284">
        <f>RawCounts100All!AP163/(PropCntd100!AO163*AO$5*AO$6)*1000</f>
        <v>0</v>
      </c>
      <c r="AP163" s="284">
        <f>RawCounts100All!AQ163/(PropCntd100!AP163*AP$5*AP$6)*1000</f>
        <v>195.73593629591576</v>
      </c>
      <c r="AQ163" s="284">
        <f>RawCounts100All!AR163/(PropCntd100!AQ163*AQ$5*AQ$6)*1000</f>
        <v>0</v>
      </c>
      <c r="AR163" s="284">
        <f>RawCounts100All!AS163/(PropCntd100!AR163*AR$5*AR$6)*1000</f>
        <v>0</v>
      </c>
      <c r="AS163" s="284">
        <f>RawCounts100All!AT163/(PropCntd100!AS163*AS$5*AS$6)*1000</f>
        <v>0</v>
      </c>
      <c r="AT163" s="284">
        <f>RawCounts100All!AU163/(PropCntd100!AT163*AT$5*AT$6)*1000</f>
        <v>0</v>
      </c>
      <c r="AU163" s="284">
        <f>RawCounts100All!AV163/(PropCntd100!AU163*AU$5*AU$6)*1000</f>
        <v>0</v>
      </c>
      <c r="AV163" s="284">
        <f>RawCounts100All!AW163/(PropCntd100!AV163*AV$5*AV$6)*1000</f>
        <v>0</v>
      </c>
      <c r="AW163" s="284">
        <f>RawCounts100All!AX163/(PropCntd100!AW163*AW$5*AW$6)*1000</f>
        <v>0</v>
      </c>
      <c r="AX163" s="284">
        <f>RawCounts100All!AY163/(PropCntd100!AX163*AX$5*AX$6)*1000</f>
        <v>0</v>
      </c>
      <c r="AY163" s="284">
        <f>RawCounts100All!AZ163/(PropCntd100!AY163*AY$5*AY$6)*1000</f>
        <v>87.407407407407405</v>
      </c>
      <c r="AZ163" s="284">
        <f>RawCounts100All!BA163/(PropCntd100!AZ163*AZ$5*AZ$6)*1000</f>
        <v>0</v>
      </c>
      <c r="BA163" s="284">
        <f>RawCounts100All!BB163/(PropCntd100!BA163*BA$5*BA$6)*1000</f>
        <v>0</v>
      </c>
      <c r="BB163" s="284">
        <f>RawCounts100All!BC163/(PropCntd100!BB163*BB$5*BB$6)*1000</f>
        <v>0</v>
      </c>
      <c r="BC163" s="284">
        <f>RawCounts100All!BD163/(PropCntd100!BC163*BC$5*BC$6)*1000</f>
        <v>0</v>
      </c>
      <c r="BD163" s="284">
        <f>RawCounts100All!BE163/(PropCntd100!BD163*BD$5*BD$6)*1000</f>
        <v>0</v>
      </c>
      <c r="BE163" s="284">
        <f>RawCounts100All!BF163/(PropCntd100!BE163*BE$5*BE$6)*1000</f>
        <v>0</v>
      </c>
      <c r="BF163" s="284">
        <f>RawCounts100All!BG163/(PropCntd100!BF163*BF$5*BF$6)*1000</f>
        <v>0</v>
      </c>
      <c r="BG163" s="284">
        <f>RawCounts100All!BH163/(PropCntd100!BG163*BG$5*BG$6)*1000</f>
        <v>0</v>
      </c>
      <c r="BH163" s="284">
        <f>RawCounts100All!BI163/(PropCntd100!BH163*BH$5*BH$6)*1000</f>
        <v>0</v>
      </c>
      <c r="BI163" s="284">
        <f>RawCounts100All!BJ163/(PropCntd100!BI163*BI$5*BI$6)*1000</f>
        <v>0</v>
      </c>
      <c r="BJ163" s="284">
        <f>RawCounts100All!BK163/(PropCntd100!BJ163*BJ$5*BJ$6)*1000</f>
        <v>0</v>
      </c>
      <c r="BK163" s="284">
        <f>RawCounts100All!BL163/(PropCntd100!BK163*BK$5*BK$6)*1000</f>
        <v>0</v>
      </c>
      <c r="BL163" s="284">
        <f>RawCounts100All!BM163/(PropCntd100!BL163*BL$5*BL$6)*1000</f>
        <v>0</v>
      </c>
      <c r="BM163" s="284">
        <f>RawCounts100All!BN163/(PropCntd100!BM163*BM$5*BM$6)*1000</f>
        <v>0</v>
      </c>
      <c r="BN163" s="284">
        <f>RawCounts100All!BO163/(PropCntd100!BN163*BN$5*BN$6)*1000</f>
        <v>0</v>
      </c>
      <c r="BO163" s="284">
        <f>RawCounts100All!BP163/(PropCntd100!BO163*BO$5*BO$6)*1000</f>
        <v>0</v>
      </c>
      <c r="BP163" s="284">
        <f>RawCounts100All!BQ163/(PropCntd100!BP163*BP$5*BP$6)*1000</f>
        <v>0</v>
      </c>
      <c r="BQ163" s="284">
        <f>RawCounts100All!BR163/(PropCntd100!BQ163*BQ$5*BQ$6)*1000</f>
        <v>0</v>
      </c>
      <c r="BR163" s="284">
        <f>RawCounts100All!BS163/(PropCntd100!BR163*BR$5*BR$6)*1000</f>
        <v>0</v>
      </c>
      <c r="BS163" s="284">
        <f>RawCounts100All!BT163/(PropCntd100!BS163*BS$5*BS$6)*1000</f>
        <v>0</v>
      </c>
      <c r="BT163" s="129"/>
    </row>
    <row r="164" spans="1:72" ht="14" x14ac:dyDescent="0.15">
      <c r="A164" s="117" t="s">
        <v>370</v>
      </c>
      <c r="B164" s="156" t="s">
        <v>521</v>
      </c>
      <c r="C164" s="156" t="s">
        <v>240</v>
      </c>
      <c r="D164" s="156" t="s">
        <v>780</v>
      </c>
      <c r="E164" s="156" t="s">
        <v>134</v>
      </c>
      <c r="F164" s="156"/>
      <c r="G164" s="118">
        <v>0.15</v>
      </c>
      <c r="H164" s="119">
        <v>0.7</v>
      </c>
      <c r="I164" s="120">
        <f t="shared" si="7"/>
        <v>12</v>
      </c>
      <c r="J164" s="180">
        <f t="shared" si="7"/>
        <v>56</v>
      </c>
      <c r="K164" s="259">
        <v>0.15</v>
      </c>
      <c r="L164" s="284">
        <f>RawCounts100All!M164/(PropCntd100!L164*L$5*L$6)*1000</f>
        <v>0</v>
      </c>
      <c r="M164" s="284">
        <f>RawCounts100All!N164/(PropCntd100!M164*M$5*M$6)*1000</f>
        <v>0</v>
      </c>
      <c r="N164" s="284">
        <f>RawCounts100All!O164/(PropCntd100!N164*N$5*N$6)*1000</f>
        <v>0</v>
      </c>
      <c r="O164" s="284">
        <f>RawCounts100All!P164/(PropCntd100!O164*O$5*O$6)*1000</f>
        <v>0</v>
      </c>
      <c r="P164" s="284">
        <f>RawCounts100All!Q164/(PropCntd100!P164*P$5*P$6)*1000</f>
        <v>0</v>
      </c>
      <c r="Q164" s="284">
        <f>RawCounts100All!R164/(PropCntd100!Q164*Q$5*Q$6)*1000</f>
        <v>0</v>
      </c>
      <c r="R164" s="284">
        <f>RawCounts100All!S164/(PropCntd100!R164*R$5*R$6)*1000</f>
        <v>0</v>
      </c>
      <c r="S164" s="284">
        <f>RawCounts100All!T164/(PropCntd100!S164*S$5*S$6)*1000</f>
        <v>0</v>
      </c>
      <c r="T164" s="284">
        <f>RawCounts100All!U164/(PropCntd100!T164*T$5*T$6)*1000</f>
        <v>0</v>
      </c>
      <c r="U164" s="284">
        <f>RawCounts100All!V164/(PropCntd100!U164*U$5*U$6)*1000</f>
        <v>0</v>
      </c>
      <c r="V164" s="284">
        <f>RawCounts100All!W164/(PropCntd100!V164*V$5*V$6)*1000</f>
        <v>0</v>
      </c>
      <c r="W164" s="284">
        <f>RawCounts100All!X164/(PropCntd100!W164*W$5*W$6)*1000</f>
        <v>0</v>
      </c>
      <c r="X164" s="284">
        <f>RawCounts100All!Y164/(PropCntd100!X164*X$5*X$6)*1000</f>
        <v>0</v>
      </c>
      <c r="Y164" s="284">
        <f>RawCounts100All!Z164/(PropCntd100!Y164*Y$5*Y$6)*1000</f>
        <v>42.232277526395173</v>
      </c>
      <c r="Z164" s="284">
        <f>RawCounts100All!AA164/(PropCntd100!Z164*Z$5*Z$6)*1000</f>
        <v>0</v>
      </c>
      <c r="AA164" s="284">
        <f>RawCounts100All!AB164/(PropCntd100!AA164*AA$5*AA$6)*1000</f>
        <v>0</v>
      </c>
      <c r="AB164" s="284">
        <f>RawCounts100All!AC164/(PropCntd100!AB164*AB$5*AB$6)*1000</f>
        <v>0</v>
      </c>
      <c r="AC164" s="284">
        <f>RawCounts100All!AD164/(PropCntd100!AC164*AC$5*AC$6)*1000</f>
        <v>0</v>
      </c>
      <c r="AD164" s="284">
        <f>RawCounts100All!AE164/(PropCntd100!AD164*AD$5*AD$6)*1000</f>
        <v>0</v>
      </c>
      <c r="AE164" s="284">
        <f>RawCounts100All!AF164/(PropCntd100!AE164*AE$5*AE$6)*1000</f>
        <v>0</v>
      </c>
      <c r="AF164" s="284">
        <f>RawCounts100All!AG164/(PropCntd100!AF164*AF$5*AF$6)*1000</f>
        <v>0</v>
      </c>
      <c r="AG164" s="284">
        <f>RawCounts100All!AH164/(PropCntd100!AG164*AG$5*AG$6)*1000</f>
        <v>0</v>
      </c>
      <c r="AH164" s="284">
        <f>RawCounts100All!AI164/(PropCntd100!AH164*AH$5*AH$6)*1000</f>
        <v>0</v>
      </c>
      <c r="AI164" s="284">
        <f>RawCounts100All!AJ164/(PropCntd100!AI164*AI$5*AI$6)*1000</f>
        <v>0</v>
      </c>
      <c r="AJ164" s="284">
        <f>RawCounts100All!AK164/(PropCntd100!AJ164*AJ$5*AJ$6)*1000</f>
        <v>0</v>
      </c>
      <c r="AK164" s="284">
        <f>RawCounts100All!AL164/(PropCntd100!AK164*AK$5*AK$6)*1000</f>
        <v>0</v>
      </c>
      <c r="AL164" s="284">
        <f>RawCounts100All!AM164/(PropCntd100!AL164*AL$5*AL$6)*1000</f>
        <v>0</v>
      </c>
      <c r="AM164" s="284">
        <f>RawCounts100All!AN164/(PropCntd100!AM164*AM$5*AM$6)*1000</f>
        <v>0</v>
      </c>
      <c r="AN164" s="284">
        <f>RawCounts100All!AO164/(PropCntd100!AN164*AN$5*AN$6)*1000</f>
        <v>0</v>
      </c>
      <c r="AO164" s="284">
        <f>RawCounts100All!AP164/(PropCntd100!AO164*AO$5*AO$6)*1000</f>
        <v>0</v>
      </c>
      <c r="AP164" s="284">
        <f>RawCounts100All!AQ164/(PropCntd100!AP164*AP$5*AP$6)*1000</f>
        <v>0</v>
      </c>
      <c r="AQ164" s="284">
        <f>RawCounts100All!AR164/(PropCntd100!AQ164*AQ$5*AQ$6)*1000</f>
        <v>0</v>
      </c>
      <c r="AR164" s="284">
        <f>RawCounts100All!AS164/(PropCntd100!AR164*AR$5*AR$6)*1000</f>
        <v>0</v>
      </c>
      <c r="AS164" s="284">
        <f>RawCounts100All!AT164/(PropCntd100!AS164*AS$5*AS$6)*1000</f>
        <v>0</v>
      </c>
      <c r="AT164" s="284">
        <f>RawCounts100All!AU164/(PropCntd100!AT164*AT$5*AT$6)*1000</f>
        <v>0</v>
      </c>
      <c r="AU164" s="284">
        <f>RawCounts100All!AV164/(PropCntd100!AU164*AU$5*AU$6)*1000</f>
        <v>0</v>
      </c>
      <c r="AV164" s="284">
        <f>RawCounts100All!AW164/(PropCntd100!AV164*AV$5*AV$6)*1000</f>
        <v>0</v>
      </c>
      <c r="AW164" s="284">
        <f>RawCounts100All!AX164/(PropCntd100!AW164*AW$5*AW$6)*1000</f>
        <v>0</v>
      </c>
      <c r="AX164" s="284">
        <f>RawCounts100All!AY164/(PropCntd100!AX164*AX$5*AX$6)*1000</f>
        <v>176.32653061224488</v>
      </c>
      <c r="AY164" s="284">
        <f>RawCounts100All!AZ164/(PropCntd100!AY164*AY$5*AY$6)*1000</f>
        <v>0</v>
      </c>
      <c r="AZ164" s="284">
        <f>RawCounts100All!BA164/(PropCntd100!AZ164*AZ$5*AZ$6)*1000</f>
        <v>0</v>
      </c>
      <c r="BA164" s="284">
        <f>RawCounts100All!BB164/(PropCntd100!BA164*BA$5*BA$6)*1000</f>
        <v>0</v>
      </c>
      <c r="BB164" s="284">
        <f>RawCounts100All!BC164/(PropCntd100!BB164*BB$5*BB$6)*1000</f>
        <v>0</v>
      </c>
      <c r="BC164" s="284">
        <f>RawCounts100All!BD164/(PropCntd100!BC164*BC$5*BC$6)*1000</f>
        <v>0</v>
      </c>
      <c r="BD164" s="284">
        <f>RawCounts100All!BE164/(PropCntd100!BD164*BD$5*BD$6)*1000</f>
        <v>0</v>
      </c>
      <c r="BE164" s="284">
        <f>RawCounts100All!BF164/(PropCntd100!BE164*BE$5*BE$6)*1000</f>
        <v>0</v>
      </c>
      <c r="BF164" s="284">
        <f>RawCounts100All!BG164/(PropCntd100!BF164*BF$5*BF$6)*1000</f>
        <v>0</v>
      </c>
      <c r="BG164" s="284">
        <f>RawCounts100All!BH164/(PropCntd100!BG164*BG$5*BG$6)*1000</f>
        <v>0</v>
      </c>
      <c r="BH164" s="284">
        <f>RawCounts100All!BI164/(PropCntd100!BH164*BH$5*BH$6)*1000</f>
        <v>0</v>
      </c>
      <c r="BI164" s="284">
        <f>RawCounts100All!BJ164/(PropCntd100!BI164*BI$5*BI$6)*1000</f>
        <v>0</v>
      </c>
      <c r="BJ164" s="284">
        <f>RawCounts100All!BK164/(PropCntd100!BJ164*BJ$5*BJ$6)*1000</f>
        <v>0</v>
      </c>
      <c r="BK164" s="284">
        <f>RawCounts100All!BL164/(PropCntd100!BK164*BK$5*BK$6)*1000</f>
        <v>0</v>
      </c>
      <c r="BL164" s="284">
        <f>RawCounts100All!BM164/(PropCntd100!BL164*BL$5*BL$6)*1000</f>
        <v>0</v>
      </c>
      <c r="BM164" s="284">
        <f>RawCounts100All!BN164/(PropCntd100!BM164*BM$5*BM$6)*1000</f>
        <v>0</v>
      </c>
      <c r="BN164" s="284">
        <f>RawCounts100All!BO164/(PropCntd100!BN164*BN$5*BN$6)*1000</f>
        <v>0</v>
      </c>
      <c r="BO164" s="284">
        <f>RawCounts100All!BP164/(PropCntd100!BO164*BO$5*BO$6)*1000</f>
        <v>0</v>
      </c>
      <c r="BP164" s="284">
        <f>RawCounts100All!BQ164/(PropCntd100!BP164*BP$5*BP$6)*1000</f>
        <v>0</v>
      </c>
      <c r="BQ164" s="284">
        <f>RawCounts100All!BR164/(PropCntd100!BQ164*BQ$5*BQ$6)*1000</f>
        <v>0</v>
      </c>
      <c r="BR164" s="284">
        <f>RawCounts100All!BS164/(PropCntd100!BR164*BR$5*BR$6)*1000</f>
        <v>0</v>
      </c>
      <c r="BS164" s="284">
        <f>RawCounts100All!BT164/(PropCntd100!BS164*BS$5*BS$6)*1000</f>
        <v>0</v>
      </c>
      <c r="BT164" s="129"/>
    </row>
    <row r="165" spans="1:72" ht="14" x14ac:dyDescent="0.15">
      <c r="A165" s="117" t="s">
        <v>371</v>
      </c>
      <c r="B165" s="156" t="s">
        <v>521</v>
      </c>
      <c r="C165" s="156" t="s">
        <v>240</v>
      </c>
      <c r="D165" s="156" t="s">
        <v>781</v>
      </c>
      <c r="E165" s="156" t="s">
        <v>135</v>
      </c>
      <c r="F165" s="156"/>
      <c r="G165" s="118">
        <v>0.15</v>
      </c>
      <c r="H165" s="119">
        <v>1</v>
      </c>
      <c r="I165" s="120">
        <f t="shared" si="7"/>
        <v>12</v>
      </c>
      <c r="J165" s="180">
        <f t="shared" si="7"/>
        <v>80</v>
      </c>
      <c r="K165" s="254"/>
      <c r="L165" s="284">
        <f>RawCounts100All!M165/(PropCntd100!L165*L$5*L$6)*1000</f>
        <v>0</v>
      </c>
      <c r="M165" s="284">
        <f>RawCounts100All!N165/(PropCntd100!M165*M$5*M$6)*1000</f>
        <v>0</v>
      </c>
      <c r="N165" s="284">
        <f>RawCounts100All!O165/(PropCntd100!N165*N$5*N$6)*1000</f>
        <v>0</v>
      </c>
      <c r="O165" s="284">
        <f>RawCounts100All!P165/(PropCntd100!O165*O$5*O$6)*1000</f>
        <v>0</v>
      </c>
      <c r="P165" s="284">
        <f>RawCounts100All!Q165/(PropCntd100!P165*P$5*P$6)*1000</f>
        <v>0</v>
      </c>
      <c r="Q165" s="284">
        <f>RawCounts100All!R165/(PropCntd100!Q165*Q$5*Q$6)*1000</f>
        <v>0</v>
      </c>
      <c r="R165" s="284">
        <f>RawCounts100All!S165/(PropCntd100!R165*R$5*R$6)*1000</f>
        <v>0</v>
      </c>
      <c r="S165" s="284">
        <f>RawCounts100All!T165/(PropCntd100!S165*S$5*S$6)*1000</f>
        <v>0</v>
      </c>
      <c r="T165" s="284">
        <f>RawCounts100All!U165/(PropCntd100!T165*T$5*T$6)*1000</f>
        <v>0</v>
      </c>
      <c r="U165" s="284">
        <f>RawCounts100All!V165/(PropCntd100!U165*U$5*U$6)*1000</f>
        <v>0</v>
      </c>
      <c r="V165" s="284">
        <f>RawCounts100All!W165/(PropCntd100!V165*V$5*V$6)*1000</f>
        <v>0</v>
      </c>
      <c r="W165" s="284">
        <f>RawCounts100All!X165/(PropCntd100!W165*W$5*W$6)*1000</f>
        <v>0</v>
      </c>
      <c r="X165" s="284">
        <f>RawCounts100All!Y165/(PropCntd100!X165*X$5*X$6)*1000</f>
        <v>0</v>
      </c>
      <c r="Y165" s="284">
        <f>RawCounts100All!Z165/(PropCntd100!Y165*Y$5*Y$6)*1000</f>
        <v>0</v>
      </c>
      <c r="Z165" s="284">
        <f>RawCounts100All!AA165/(PropCntd100!Z165*Z$5*Z$6)*1000</f>
        <v>0</v>
      </c>
      <c r="AA165" s="284">
        <f>RawCounts100All!AB165/(PropCntd100!AA165*AA$5*AA$6)*1000</f>
        <v>0</v>
      </c>
      <c r="AB165" s="284">
        <f>RawCounts100All!AC165/(PropCntd100!AB165*AB$5*AB$6)*1000</f>
        <v>0</v>
      </c>
      <c r="AC165" s="284">
        <f>RawCounts100All!AD165/(PropCntd100!AC165*AC$5*AC$6)*1000</f>
        <v>0</v>
      </c>
      <c r="AD165" s="284">
        <f>RawCounts100All!AE165/(PropCntd100!AD165*AD$5*AD$6)*1000</f>
        <v>88.16326530612244</v>
      </c>
      <c r="AE165" s="284">
        <f>RawCounts100All!AF165/(PropCntd100!AE165*AE$5*AE$6)*1000</f>
        <v>0</v>
      </c>
      <c r="AF165" s="284">
        <f>RawCounts100All!AG165/(PropCntd100!AF165*AF$5*AF$6)*1000</f>
        <v>0</v>
      </c>
      <c r="AG165" s="284">
        <f>RawCounts100All!AH165/(PropCntd100!AG165*AG$5*AG$6)*1000</f>
        <v>0</v>
      </c>
      <c r="AH165" s="284">
        <f>RawCounts100All!AI165/(PropCntd100!AH165*AH$5*AH$6)*1000</f>
        <v>0</v>
      </c>
      <c r="AI165" s="284">
        <f>RawCounts100All!AJ165/(PropCntd100!AI165*AI$5*AI$6)*1000</f>
        <v>0</v>
      </c>
      <c r="AJ165" s="284">
        <f>RawCounts100All!AK165/(PropCntd100!AJ165*AJ$5*AJ$6)*1000</f>
        <v>0</v>
      </c>
      <c r="AK165" s="284">
        <f>RawCounts100All!AL165/(PropCntd100!AK165*AK$5*AK$6)*1000</f>
        <v>0</v>
      </c>
      <c r="AL165" s="284">
        <f>RawCounts100All!AM165/(PropCntd100!AL165*AL$5*AL$6)*1000</f>
        <v>0</v>
      </c>
      <c r="AM165" s="284">
        <f>RawCounts100All!AN165/(PropCntd100!AM165*AM$5*AM$6)*1000</f>
        <v>0</v>
      </c>
      <c r="AN165" s="284">
        <f>RawCounts100All!AO165/(PropCntd100!AN165*AN$5*AN$6)*1000</f>
        <v>0</v>
      </c>
      <c r="AO165" s="284">
        <f>RawCounts100All!AP165/(PropCntd100!AO165*AO$5*AO$6)*1000</f>
        <v>0</v>
      </c>
      <c r="AP165" s="284">
        <f>RawCounts100All!AQ165/(PropCntd100!AP165*AP$5*AP$6)*1000</f>
        <v>0</v>
      </c>
      <c r="AQ165" s="284">
        <f>RawCounts100All!AR165/(PropCntd100!AQ165*AQ$5*AQ$6)*1000</f>
        <v>0</v>
      </c>
      <c r="AR165" s="284">
        <f>RawCounts100All!AS165/(PropCntd100!AR165*AR$5*AR$6)*1000</f>
        <v>0</v>
      </c>
      <c r="AS165" s="284">
        <f>RawCounts100All!AT165/(PropCntd100!AS165*AS$5*AS$6)*1000</f>
        <v>0</v>
      </c>
      <c r="AT165" s="284">
        <f>RawCounts100All!AU165/(PropCntd100!AT165*AT$5*AT$6)*1000</f>
        <v>0</v>
      </c>
      <c r="AU165" s="284">
        <f>RawCounts100All!AV165/(PropCntd100!AU165*AU$5*AU$6)*1000</f>
        <v>0</v>
      </c>
      <c r="AV165" s="284">
        <f>RawCounts100All!AW165/(PropCntd100!AV165*AV$5*AV$6)*1000</f>
        <v>0</v>
      </c>
      <c r="AW165" s="284">
        <f>RawCounts100All!AX165/(PropCntd100!AW165*AW$5*AW$6)*1000</f>
        <v>0</v>
      </c>
      <c r="AX165" s="284">
        <f>RawCounts100All!AY165/(PropCntd100!AX165*AX$5*AX$6)*1000</f>
        <v>0</v>
      </c>
      <c r="AY165" s="284">
        <f>RawCounts100All!AZ165/(PropCntd100!AY165*AY$5*AY$6)*1000</f>
        <v>0</v>
      </c>
      <c r="AZ165" s="284">
        <f>RawCounts100All!BA165/(PropCntd100!AZ165*AZ$5*AZ$6)*1000</f>
        <v>0</v>
      </c>
      <c r="BA165" s="284">
        <f>RawCounts100All!BB165/(PropCntd100!BA165*BA$5*BA$6)*1000</f>
        <v>0</v>
      </c>
      <c r="BB165" s="284">
        <f>RawCounts100All!BC165/(PropCntd100!BB165*BB$5*BB$6)*1000</f>
        <v>0</v>
      </c>
      <c r="BC165" s="284">
        <f>RawCounts100All!BD165/(PropCntd100!BC165*BC$5*BC$6)*1000</f>
        <v>0</v>
      </c>
      <c r="BD165" s="284">
        <f>RawCounts100All!BE165/(PropCntd100!BD165*BD$5*BD$6)*1000</f>
        <v>0</v>
      </c>
      <c r="BE165" s="284">
        <f>RawCounts100All!BF165/(PropCntd100!BE165*BE$5*BE$6)*1000</f>
        <v>0</v>
      </c>
      <c r="BF165" s="284">
        <f>RawCounts100All!BG165/(PropCntd100!BF165*BF$5*BF$6)*1000</f>
        <v>0</v>
      </c>
      <c r="BG165" s="284">
        <f>RawCounts100All!BH165/(PropCntd100!BG165*BG$5*BG$6)*1000</f>
        <v>0</v>
      </c>
      <c r="BH165" s="284">
        <f>RawCounts100All!BI165/(PropCntd100!BH165*BH$5*BH$6)*1000</f>
        <v>0</v>
      </c>
      <c r="BI165" s="284">
        <f>RawCounts100All!BJ165/(PropCntd100!BI165*BI$5*BI$6)*1000</f>
        <v>0</v>
      </c>
      <c r="BJ165" s="284">
        <f>RawCounts100All!BK165/(PropCntd100!BJ165*BJ$5*BJ$6)*1000</f>
        <v>0</v>
      </c>
      <c r="BK165" s="284">
        <f>RawCounts100All!BL165/(PropCntd100!BK165*BK$5*BK$6)*1000</f>
        <v>0</v>
      </c>
      <c r="BL165" s="284">
        <f>RawCounts100All!BM165/(PropCntd100!BL165*BL$5*BL$6)*1000</f>
        <v>0</v>
      </c>
      <c r="BM165" s="284">
        <f>RawCounts100All!BN165/(PropCntd100!BM165*BM$5*BM$6)*1000</f>
        <v>0</v>
      </c>
      <c r="BN165" s="284">
        <f>RawCounts100All!BO165/(PropCntd100!BN165*BN$5*BN$6)*1000</f>
        <v>0</v>
      </c>
      <c r="BO165" s="284">
        <f>RawCounts100All!BP165/(PropCntd100!BO165*BO$5*BO$6)*1000</f>
        <v>0</v>
      </c>
      <c r="BP165" s="284">
        <f>RawCounts100All!BQ165/(PropCntd100!BP165*BP$5*BP$6)*1000</f>
        <v>0</v>
      </c>
      <c r="BQ165" s="284">
        <f>RawCounts100All!BR165/(PropCntd100!BQ165*BQ$5*BQ$6)*1000</f>
        <v>0</v>
      </c>
      <c r="BR165" s="284">
        <f>RawCounts100All!BS165/(PropCntd100!BR165*BR$5*BR$6)*1000</f>
        <v>0</v>
      </c>
      <c r="BS165" s="284">
        <f>RawCounts100All!BT165/(PropCntd100!BS165*BS$5*BS$6)*1000</f>
        <v>0</v>
      </c>
      <c r="BT165" s="129"/>
    </row>
    <row r="166" spans="1:72" ht="14" x14ac:dyDescent="0.15">
      <c r="A166" s="117" t="s">
        <v>372</v>
      </c>
      <c r="B166" s="156" t="s">
        <v>521</v>
      </c>
      <c r="C166" s="156" t="s">
        <v>240</v>
      </c>
      <c r="D166" s="156" t="s">
        <v>782</v>
      </c>
      <c r="E166" s="156" t="s">
        <v>134</v>
      </c>
      <c r="F166" s="156"/>
      <c r="G166" s="118">
        <v>0.15</v>
      </c>
      <c r="H166" s="119">
        <v>1.6</v>
      </c>
      <c r="I166" s="120">
        <f t="shared" si="7"/>
        <v>12</v>
      </c>
      <c r="J166" s="180">
        <f t="shared" si="7"/>
        <v>128</v>
      </c>
      <c r="K166" s="254">
        <v>0.15</v>
      </c>
      <c r="L166" s="284">
        <f>RawCounts100All!M166/(PropCntd100!L166*L$5*L$6)*1000</f>
        <v>0</v>
      </c>
      <c r="M166" s="284">
        <f>RawCounts100All!N166/(PropCntd100!M166*M$5*M$6)*1000</f>
        <v>0</v>
      </c>
      <c r="N166" s="284">
        <f>RawCounts100All!O166/(PropCntd100!N166*N$5*N$6)*1000</f>
        <v>0</v>
      </c>
      <c r="O166" s="284">
        <f>RawCounts100All!P166/(PropCntd100!O166*O$5*O$6)*1000</f>
        <v>0</v>
      </c>
      <c r="P166" s="284">
        <f>RawCounts100All!Q166/(PropCntd100!P166*P$5*P$6)*1000</f>
        <v>0</v>
      </c>
      <c r="Q166" s="284">
        <f>RawCounts100All!R166/(PropCntd100!Q166*Q$5*Q$6)*1000</f>
        <v>0</v>
      </c>
      <c r="R166" s="284">
        <f>RawCounts100All!S166/(PropCntd100!R166*R$5*R$6)*1000</f>
        <v>0</v>
      </c>
      <c r="S166" s="284">
        <f>RawCounts100All!T166/(PropCntd100!S166*S$5*S$6)*1000</f>
        <v>0</v>
      </c>
      <c r="T166" s="284">
        <f>RawCounts100All!U166/(PropCntd100!T166*T$5*T$6)*1000</f>
        <v>0</v>
      </c>
      <c r="U166" s="284">
        <f>RawCounts100All!V166/(PropCntd100!U166*U$5*U$6)*1000</f>
        <v>0</v>
      </c>
      <c r="V166" s="284">
        <f>RawCounts100All!W166/(PropCntd100!V166*V$5*V$6)*1000</f>
        <v>0</v>
      </c>
      <c r="W166" s="284">
        <f>RawCounts100All!X166/(PropCntd100!W166*W$5*W$6)*1000</f>
        <v>0</v>
      </c>
      <c r="X166" s="284">
        <f>RawCounts100All!Y166/(PropCntd100!X166*X$5*X$6)*1000</f>
        <v>0</v>
      </c>
      <c r="Y166" s="284">
        <f>RawCounts100All!Z166/(PropCntd100!Y166*Y$5*Y$6)*1000</f>
        <v>0</v>
      </c>
      <c r="Z166" s="284">
        <f>RawCounts100All!AA166/(PropCntd100!Z166*Z$5*Z$6)*1000</f>
        <v>0</v>
      </c>
      <c r="AA166" s="284">
        <f>RawCounts100All!AB166/(PropCntd100!AA166*AA$5*AA$6)*1000</f>
        <v>0</v>
      </c>
      <c r="AB166" s="284">
        <f>RawCounts100All!AC166/(PropCntd100!AB166*AB$5*AB$6)*1000</f>
        <v>0</v>
      </c>
      <c r="AC166" s="284">
        <f>RawCounts100All!AD166/(PropCntd100!AC166*AC$5*AC$6)*1000</f>
        <v>0</v>
      </c>
      <c r="AD166" s="284">
        <f>RawCounts100All!AE166/(PropCntd100!AD166*AD$5*AD$6)*1000</f>
        <v>0</v>
      </c>
      <c r="AE166" s="284">
        <f>RawCounts100All!AF166/(PropCntd100!AE166*AE$5*AE$6)*1000</f>
        <v>0</v>
      </c>
      <c r="AF166" s="284">
        <f>RawCounts100All!AG166/(PropCntd100!AF166*AF$5*AF$6)*1000</f>
        <v>0</v>
      </c>
      <c r="AG166" s="284">
        <f>RawCounts100All!AH166/(PropCntd100!AG166*AG$5*AG$6)*1000</f>
        <v>0</v>
      </c>
      <c r="AH166" s="284">
        <f>RawCounts100All!AI166/(PropCntd100!AH166*AH$5*AH$6)*1000</f>
        <v>0</v>
      </c>
      <c r="AI166" s="284">
        <f>RawCounts100All!AJ166/(PropCntd100!AI166*AI$5*AI$6)*1000</f>
        <v>0</v>
      </c>
      <c r="AJ166" s="284">
        <f>RawCounts100All!AK166/(PropCntd100!AJ166*AJ$5*AJ$6)*1000</f>
        <v>0</v>
      </c>
      <c r="AK166" s="284">
        <f>RawCounts100All!AL166/(PropCntd100!AK166*AK$5*AK$6)*1000</f>
        <v>0</v>
      </c>
      <c r="AL166" s="284">
        <f>RawCounts100All!AM166/(PropCntd100!AL166*AL$5*AL$6)*1000</f>
        <v>0</v>
      </c>
      <c r="AM166" s="284">
        <f>RawCounts100All!AN166/(PropCntd100!AM166*AM$5*AM$6)*1000</f>
        <v>0</v>
      </c>
      <c r="AN166" s="284">
        <f>RawCounts100All!AO166/(PropCntd100!AN166*AN$5*AN$6)*1000</f>
        <v>0</v>
      </c>
      <c r="AO166" s="284">
        <f>RawCounts100All!AP166/(PropCntd100!AO166*AO$5*AO$6)*1000</f>
        <v>0</v>
      </c>
      <c r="AP166" s="284">
        <f>RawCounts100All!AQ166/(PropCntd100!AP166*AP$5*AP$6)*1000</f>
        <v>0</v>
      </c>
      <c r="AQ166" s="284">
        <f>RawCounts100All!AR166/(PropCntd100!AQ166*AQ$5*AQ$6)*1000</f>
        <v>0</v>
      </c>
      <c r="AR166" s="284">
        <f>RawCounts100All!AS166/(PropCntd100!AR166*AR$5*AR$6)*1000</f>
        <v>0</v>
      </c>
      <c r="AS166" s="284">
        <f>RawCounts100All!AT166/(PropCntd100!AS166*AS$5*AS$6)*1000</f>
        <v>485.83333333333326</v>
      </c>
      <c r="AT166" s="284">
        <f>RawCounts100All!AU166/(PropCntd100!AT166*AT$5*AT$6)*1000</f>
        <v>0</v>
      </c>
      <c r="AU166" s="284">
        <f>RawCounts100All!AV166/(PropCntd100!AU166*AU$5*AU$6)*1000</f>
        <v>0</v>
      </c>
      <c r="AV166" s="284">
        <f>RawCounts100All!AW166/(PropCntd100!AV166*AV$5*AV$6)*1000</f>
        <v>0</v>
      </c>
      <c r="AW166" s="284">
        <f>RawCounts100All!AX166/(PropCntd100!AW166*AW$5*AW$6)*1000</f>
        <v>0</v>
      </c>
      <c r="AX166" s="284">
        <f>RawCounts100All!AY166/(PropCntd100!AX166*AX$5*AX$6)*1000</f>
        <v>0</v>
      </c>
      <c r="AY166" s="284">
        <f>RawCounts100All!AZ166/(PropCntd100!AY166*AY$5*AY$6)*1000</f>
        <v>0</v>
      </c>
      <c r="AZ166" s="284">
        <f>RawCounts100All!BA166/(PropCntd100!AZ166*AZ$5*AZ$6)*1000</f>
        <v>0</v>
      </c>
      <c r="BA166" s="284">
        <f>RawCounts100All!BB166/(PropCntd100!BA166*BA$5*BA$6)*1000</f>
        <v>0</v>
      </c>
      <c r="BB166" s="284">
        <f>RawCounts100All!BC166/(PropCntd100!BB166*BB$5*BB$6)*1000</f>
        <v>0</v>
      </c>
      <c r="BC166" s="284">
        <f>RawCounts100All!BD166/(PropCntd100!BC166*BC$5*BC$6)*1000</f>
        <v>0</v>
      </c>
      <c r="BD166" s="284">
        <f>RawCounts100All!BE166/(PropCntd100!BD166*BD$5*BD$6)*1000</f>
        <v>0</v>
      </c>
      <c r="BE166" s="284">
        <f>RawCounts100All!BF166/(PropCntd100!BE166*BE$5*BE$6)*1000</f>
        <v>0</v>
      </c>
      <c r="BF166" s="284">
        <f>RawCounts100All!BG166/(PropCntd100!BF166*BF$5*BF$6)*1000</f>
        <v>0</v>
      </c>
      <c r="BG166" s="284">
        <f>RawCounts100All!BH166/(PropCntd100!BG166*BG$5*BG$6)*1000</f>
        <v>0</v>
      </c>
      <c r="BH166" s="284">
        <f>RawCounts100All!BI166/(PropCntd100!BH166*BH$5*BH$6)*1000</f>
        <v>0</v>
      </c>
      <c r="BI166" s="284">
        <f>RawCounts100All!BJ166/(PropCntd100!BI166*BI$5*BI$6)*1000</f>
        <v>0</v>
      </c>
      <c r="BJ166" s="284">
        <f>RawCounts100All!BK166/(PropCntd100!BJ166*BJ$5*BJ$6)*1000</f>
        <v>0</v>
      </c>
      <c r="BK166" s="284">
        <f>RawCounts100All!BL166/(PropCntd100!BK166*BK$5*BK$6)*1000</f>
        <v>0</v>
      </c>
      <c r="BL166" s="284">
        <f>RawCounts100All!BM166/(PropCntd100!BL166*BL$5*BL$6)*1000</f>
        <v>0</v>
      </c>
      <c r="BM166" s="284">
        <f>RawCounts100All!BN166/(PropCntd100!BM166*BM$5*BM$6)*1000</f>
        <v>0</v>
      </c>
      <c r="BN166" s="284">
        <f>RawCounts100All!BO166/(PropCntd100!BN166*BN$5*BN$6)*1000</f>
        <v>0</v>
      </c>
      <c r="BO166" s="284">
        <f>RawCounts100All!BP166/(PropCntd100!BO166*BO$5*BO$6)*1000</f>
        <v>0</v>
      </c>
      <c r="BP166" s="284">
        <f>RawCounts100All!BQ166/(PropCntd100!BP166*BP$5*BP$6)*1000</f>
        <v>0</v>
      </c>
      <c r="BQ166" s="284">
        <f>RawCounts100All!BR166/(PropCntd100!BQ166*BQ$5*BQ$6)*1000</f>
        <v>0</v>
      </c>
      <c r="BR166" s="284">
        <f>RawCounts100All!BS166/(PropCntd100!BR166*BR$5*BR$6)*1000</f>
        <v>0</v>
      </c>
      <c r="BS166" s="284">
        <f>RawCounts100All!BT166/(PropCntd100!BS166*BS$5*BS$6)*1000</f>
        <v>0</v>
      </c>
      <c r="BT166" s="129"/>
    </row>
    <row r="167" spans="1:72" ht="14" x14ac:dyDescent="0.15">
      <c r="A167" s="117" t="s">
        <v>373</v>
      </c>
      <c r="B167" s="156" t="s">
        <v>521</v>
      </c>
      <c r="C167" s="156" t="s">
        <v>240</v>
      </c>
      <c r="D167" s="156" t="s">
        <v>783</v>
      </c>
      <c r="E167" s="156" t="s">
        <v>134</v>
      </c>
      <c r="F167" s="156"/>
      <c r="G167" s="118">
        <v>0.2</v>
      </c>
      <c r="H167" s="119">
        <v>0.5</v>
      </c>
      <c r="I167" s="120">
        <f t="shared" si="7"/>
        <v>16</v>
      </c>
      <c r="J167" s="180">
        <f t="shared" si="7"/>
        <v>40</v>
      </c>
      <c r="K167" s="254">
        <v>0.2</v>
      </c>
      <c r="L167" s="284">
        <f>RawCounts100All!M167/(PropCntd100!L167*L$5*L$6)*1000</f>
        <v>0</v>
      </c>
      <c r="M167" s="284">
        <f>RawCounts100All!N167/(PropCntd100!M167*M$5*M$6)*1000</f>
        <v>0</v>
      </c>
      <c r="N167" s="284">
        <f>RawCounts100All!O167/(PropCntd100!N167*N$5*N$6)*1000</f>
        <v>0</v>
      </c>
      <c r="O167" s="284">
        <f>RawCounts100All!P167/(PropCntd100!O167*O$5*O$6)*1000</f>
        <v>0</v>
      </c>
      <c r="P167" s="284">
        <f>RawCounts100All!Q167/(PropCntd100!P167*P$5*P$6)*1000</f>
        <v>0</v>
      </c>
      <c r="Q167" s="284">
        <f>RawCounts100All!R167/(PropCntd100!Q167*Q$5*Q$6)*1000</f>
        <v>0</v>
      </c>
      <c r="R167" s="284">
        <f>RawCounts100All!S167/(PropCntd100!R167*R$5*R$6)*1000</f>
        <v>0</v>
      </c>
      <c r="S167" s="284">
        <f>RawCounts100All!T167/(PropCntd100!S167*S$5*S$6)*1000</f>
        <v>0</v>
      </c>
      <c r="T167" s="284">
        <f>RawCounts100All!U167/(PropCntd100!T167*T$5*T$6)*1000</f>
        <v>0</v>
      </c>
      <c r="U167" s="284">
        <f>RawCounts100All!V167/(PropCntd100!U167*U$5*U$6)*1000</f>
        <v>0</v>
      </c>
      <c r="V167" s="284">
        <f>RawCounts100All!W167/(PropCntd100!V167*V$5*V$6)*1000</f>
        <v>0</v>
      </c>
      <c r="W167" s="284">
        <f>RawCounts100All!X167/(PropCntd100!W167*W$5*W$6)*1000</f>
        <v>0</v>
      </c>
      <c r="X167" s="284">
        <f>RawCounts100All!Y167/(PropCntd100!X167*X$5*X$6)*1000</f>
        <v>0</v>
      </c>
      <c r="Y167" s="284">
        <f>RawCounts100All!Z167/(PropCntd100!Y167*Y$5*Y$6)*1000</f>
        <v>0</v>
      </c>
      <c r="Z167" s="284">
        <f>RawCounts100All!AA167/(PropCntd100!Z167*Z$5*Z$6)*1000</f>
        <v>0</v>
      </c>
      <c r="AA167" s="284">
        <f>RawCounts100All!AB167/(PropCntd100!AA167*AA$5*AA$6)*1000</f>
        <v>0</v>
      </c>
      <c r="AB167" s="284">
        <f>RawCounts100All!AC167/(PropCntd100!AB167*AB$5*AB$6)*1000</f>
        <v>0</v>
      </c>
      <c r="AC167" s="284">
        <f>RawCounts100All!AD167/(PropCntd100!AC167*AC$5*AC$6)*1000</f>
        <v>0</v>
      </c>
      <c r="AD167" s="284">
        <f>RawCounts100All!AE167/(PropCntd100!AD167*AD$5*AD$6)*1000</f>
        <v>0</v>
      </c>
      <c r="AE167" s="284">
        <f>RawCounts100All!AF167/(PropCntd100!AE167*AE$5*AE$6)*1000</f>
        <v>0</v>
      </c>
      <c r="AF167" s="284">
        <f>RawCounts100All!AG167/(PropCntd100!AF167*AF$5*AF$6)*1000</f>
        <v>0</v>
      </c>
      <c r="AG167" s="284">
        <f>RawCounts100All!AH167/(PropCntd100!AG167*AG$5*AG$6)*1000</f>
        <v>0</v>
      </c>
      <c r="AH167" s="284">
        <f>RawCounts100All!AI167/(PropCntd100!AH167*AH$5*AH$6)*1000</f>
        <v>0</v>
      </c>
      <c r="AI167" s="284">
        <f>RawCounts100All!AJ167/(PropCntd100!AI167*AI$5*AI$6)*1000</f>
        <v>0</v>
      </c>
      <c r="AJ167" s="284">
        <f>RawCounts100All!AK167/(PropCntd100!AJ167*AJ$5*AJ$6)*1000</f>
        <v>0</v>
      </c>
      <c r="AK167" s="284">
        <f>RawCounts100All!AL167/(PropCntd100!AK167*AK$5*AK$6)*1000</f>
        <v>0</v>
      </c>
      <c r="AL167" s="284">
        <f>RawCounts100All!AM167/(PropCntd100!AL167*AL$5*AL$6)*1000</f>
        <v>0</v>
      </c>
      <c r="AM167" s="284">
        <f>RawCounts100All!AN167/(PropCntd100!AM167*AM$5*AM$6)*1000</f>
        <v>0</v>
      </c>
      <c r="AN167" s="284">
        <f>RawCounts100All!AO167/(PropCntd100!AN167*AN$5*AN$6)*1000</f>
        <v>0</v>
      </c>
      <c r="AO167" s="284">
        <f>RawCounts100All!AP167/(PropCntd100!AO167*AO$5*AO$6)*1000</f>
        <v>0</v>
      </c>
      <c r="AP167" s="284">
        <f>RawCounts100All!AQ167/(PropCntd100!AP167*AP$5*AP$6)*1000</f>
        <v>0</v>
      </c>
      <c r="AQ167" s="284">
        <f>RawCounts100All!AR167/(PropCntd100!AQ167*AQ$5*AQ$6)*1000</f>
        <v>0</v>
      </c>
      <c r="AR167" s="284">
        <f>RawCounts100All!AS167/(PropCntd100!AR167*AR$5*AR$6)*1000</f>
        <v>0</v>
      </c>
      <c r="AS167" s="284">
        <f>RawCounts100All!AT167/(PropCntd100!AS167*AS$5*AS$6)*1000</f>
        <v>0</v>
      </c>
      <c r="AT167" s="284">
        <f>RawCounts100All!AU167/(PropCntd100!AT167*AT$5*AT$6)*1000</f>
        <v>0</v>
      </c>
      <c r="AU167" s="284">
        <f>RawCounts100All!AV167/(PropCntd100!AU167*AU$5*AU$6)*1000</f>
        <v>44.000000000000007</v>
      </c>
      <c r="AV167" s="284">
        <f>RawCounts100All!AW167/(PropCntd100!AV167*AV$5*AV$6)*1000</f>
        <v>0</v>
      </c>
      <c r="AW167" s="284">
        <f>RawCounts100All!AX167/(PropCntd100!AW167*AW$5*AW$6)*1000</f>
        <v>0</v>
      </c>
      <c r="AX167" s="284">
        <f>RawCounts100All!AY167/(PropCntd100!AX167*AX$5*AX$6)*1000</f>
        <v>0</v>
      </c>
      <c r="AY167" s="284">
        <f>RawCounts100All!AZ167/(PropCntd100!AY167*AY$5*AY$6)*1000</f>
        <v>0</v>
      </c>
      <c r="AZ167" s="284">
        <f>RawCounts100All!BA167/(PropCntd100!AZ167*AZ$5*AZ$6)*1000</f>
        <v>0</v>
      </c>
      <c r="BA167" s="284">
        <f>RawCounts100All!BB167/(PropCntd100!BA167*BA$5*BA$6)*1000</f>
        <v>0</v>
      </c>
      <c r="BB167" s="284">
        <f>RawCounts100All!BC167/(PropCntd100!BB167*BB$5*BB$6)*1000</f>
        <v>0</v>
      </c>
      <c r="BC167" s="284">
        <f>RawCounts100All!BD167/(PropCntd100!BC167*BC$5*BC$6)*1000</f>
        <v>0</v>
      </c>
      <c r="BD167" s="284">
        <f>RawCounts100All!BE167/(PropCntd100!BD167*BD$5*BD$6)*1000</f>
        <v>0</v>
      </c>
      <c r="BE167" s="284">
        <f>RawCounts100All!BF167/(PropCntd100!BE167*BE$5*BE$6)*1000</f>
        <v>0</v>
      </c>
      <c r="BF167" s="284">
        <f>RawCounts100All!BG167/(PropCntd100!BF167*BF$5*BF$6)*1000</f>
        <v>0</v>
      </c>
      <c r="BG167" s="284">
        <f>RawCounts100All!BH167/(PropCntd100!BG167*BG$5*BG$6)*1000</f>
        <v>0</v>
      </c>
      <c r="BH167" s="284">
        <f>RawCounts100All!BI167/(PropCntd100!BH167*BH$5*BH$6)*1000</f>
        <v>0</v>
      </c>
      <c r="BI167" s="284">
        <f>RawCounts100All!BJ167/(PropCntd100!BI167*BI$5*BI$6)*1000</f>
        <v>0</v>
      </c>
      <c r="BJ167" s="284">
        <f>RawCounts100All!BK167/(PropCntd100!BJ167*BJ$5*BJ$6)*1000</f>
        <v>0</v>
      </c>
      <c r="BK167" s="284">
        <f>RawCounts100All!BL167/(PropCntd100!BK167*BK$5*BK$6)*1000</f>
        <v>0</v>
      </c>
      <c r="BL167" s="284">
        <f>RawCounts100All!BM167/(PropCntd100!BL167*BL$5*BL$6)*1000</f>
        <v>0</v>
      </c>
      <c r="BM167" s="284">
        <f>RawCounts100All!BN167/(PropCntd100!BM167*BM$5*BM$6)*1000</f>
        <v>0</v>
      </c>
      <c r="BN167" s="284">
        <f>RawCounts100All!BO167/(PropCntd100!BN167*BN$5*BN$6)*1000</f>
        <v>0</v>
      </c>
      <c r="BO167" s="284">
        <f>RawCounts100All!BP167/(PropCntd100!BO167*BO$5*BO$6)*1000</f>
        <v>0</v>
      </c>
      <c r="BP167" s="284">
        <f>RawCounts100All!BQ167/(PropCntd100!BP167*BP$5*BP$6)*1000</f>
        <v>0</v>
      </c>
      <c r="BQ167" s="284">
        <f>RawCounts100All!BR167/(PropCntd100!BQ167*BQ$5*BQ$6)*1000</f>
        <v>0</v>
      </c>
      <c r="BR167" s="284">
        <f>RawCounts100All!BS167/(PropCntd100!BR167*BR$5*BR$6)*1000</f>
        <v>0</v>
      </c>
      <c r="BS167" s="284">
        <f>RawCounts100All!BT167/(PropCntd100!BS167*BS$5*BS$6)*1000</f>
        <v>0</v>
      </c>
      <c r="BT167" s="129"/>
    </row>
    <row r="168" spans="1:72" ht="14" x14ac:dyDescent="0.15">
      <c r="A168" s="117" t="s">
        <v>374</v>
      </c>
      <c r="B168" s="156" t="s">
        <v>521</v>
      </c>
      <c r="C168" s="156" t="s">
        <v>240</v>
      </c>
      <c r="D168" s="156" t="s">
        <v>784</v>
      </c>
      <c r="E168" s="156" t="s">
        <v>135</v>
      </c>
      <c r="F168" s="156" t="s">
        <v>950</v>
      </c>
      <c r="G168" s="118">
        <v>0.2</v>
      </c>
      <c r="H168" s="119">
        <v>0.6</v>
      </c>
      <c r="I168" s="120">
        <f t="shared" si="7"/>
        <v>16</v>
      </c>
      <c r="J168" s="180">
        <f t="shared" si="7"/>
        <v>48</v>
      </c>
      <c r="K168" s="254"/>
      <c r="L168" s="284">
        <f>RawCounts100All!M168/(PropCntd100!L168*L$5*L$6)*1000</f>
        <v>0</v>
      </c>
      <c r="M168" s="284">
        <f>RawCounts100All!N168/(PropCntd100!M168*M$5*M$6)*1000</f>
        <v>0</v>
      </c>
      <c r="N168" s="284">
        <f>RawCounts100All!O168/(PropCntd100!N168*N$5*N$6)*1000</f>
        <v>0</v>
      </c>
      <c r="O168" s="284">
        <f>RawCounts100All!P168/(PropCntd100!O168*O$5*O$6)*1000</f>
        <v>0</v>
      </c>
      <c r="P168" s="284">
        <f>RawCounts100All!Q168/(PropCntd100!P168*P$5*P$6)*1000</f>
        <v>0</v>
      </c>
      <c r="Q168" s="284">
        <f>RawCounts100All!R168/(PropCntd100!Q168*Q$5*Q$6)*1000</f>
        <v>0</v>
      </c>
      <c r="R168" s="284">
        <f>RawCounts100All!S168/(PropCntd100!R168*R$5*R$6)*1000</f>
        <v>0</v>
      </c>
      <c r="S168" s="284">
        <f>RawCounts100All!T168/(PropCntd100!S168*S$5*S$6)*1000</f>
        <v>0</v>
      </c>
      <c r="T168" s="284">
        <f>RawCounts100All!U168/(PropCntd100!T168*T$5*T$6)*1000</f>
        <v>0</v>
      </c>
      <c r="U168" s="284">
        <f>RawCounts100All!V168/(PropCntd100!U168*U$5*U$6)*1000</f>
        <v>0</v>
      </c>
      <c r="V168" s="284">
        <f>RawCounts100All!W168/(PropCntd100!V168*V$5*V$6)*1000</f>
        <v>626.13122171945702</v>
      </c>
      <c r="W168" s="284">
        <f>RawCounts100All!X168/(PropCntd100!W168*W$5*W$6)*1000</f>
        <v>0</v>
      </c>
      <c r="X168" s="284">
        <f>RawCounts100All!Y168/(PropCntd100!X168*X$5*X$6)*1000</f>
        <v>0</v>
      </c>
      <c r="Y168" s="284">
        <f>RawCounts100All!Z168/(PropCntd100!Y168*Y$5*Y$6)*1000</f>
        <v>0</v>
      </c>
      <c r="Z168" s="284">
        <f>RawCounts100All!AA168/(PropCntd100!Z168*Z$5*Z$6)*1000</f>
        <v>0</v>
      </c>
      <c r="AA168" s="284">
        <f>RawCounts100All!AB168/(PropCntd100!AA168*AA$5*AA$6)*1000</f>
        <v>0</v>
      </c>
      <c r="AB168" s="284">
        <f>RawCounts100All!AC168/(PropCntd100!AB168*AB$5*AB$6)*1000</f>
        <v>0</v>
      </c>
      <c r="AC168" s="284">
        <f>RawCounts100All!AD168/(PropCntd100!AC168*AC$5*AC$6)*1000</f>
        <v>0</v>
      </c>
      <c r="AD168" s="284">
        <f>RawCounts100All!AE168/(PropCntd100!AD168*AD$5*AD$6)*1000</f>
        <v>0</v>
      </c>
      <c r="AE168" s="284">
        <f>RawCounts100All!AF168/(PropCntd100!AE168*AE$5*AE$6)*1000</f>
        <v>0</v>
      </c>
      <c r="AF168" s="284">
        <f>RawCounts100All!AG168/(PropCntd100!AF168*AF$5*AF$6)*1000</f>
        <v>0</v>
      </c>
      <c r="AG168" s="284">
        <f>RawCounts100All!AH168/(PropCntd100!AG168*AG$5*AG$6)*1000</f>
        <v>0</v>
      </c>
      <c r="AH168" s="284">
        <f>RawCounts100All!AI168/(PropCntd100!AH168*AH$5*AH$6)*1000</f>
        <v>0</v>
      </c>
      <c r="AI168" s="284">
        <f>RawCounts100All!AJ168/(PropCntd100!AI168*AI$5*AI$6)*1000</f>
        <v>0</v>
      </c>
      <c r="AJ168" s="284">
        <f>RawCounts100All!AK168/(PropCntd100!AJ168*AJ$5*AJ$6)*1000</f>
        <v>0</v>
      </c>
      <c r="AK168" s="284">
        <f>RawCounts100All!AL168/(PropCntd100!AK168*AK$5*AK$6)*1000</f>
        <v>0</v>
      </c>
      <c r="AL168" s="284">
        <f>RawCounts100All!AM168/(PropCntd100!AL168*AL$5*AL$6)*1000</f>
        <v>0</v>
      </c>
      <c r="AM168" s="284">
        <f>RawCounts100All!AN168/(PropCntd100!AM168*AM$5*AM$6)*1000</f>
        <v>0</v>
      </c>
      <c r="AN168" s="284">
        <f>RawCounts100All!AO168/(PropCntd100!AN168*AN$5*AN$6)*1000</f>
        <v>0</v>
      </c>
      <c r="AO168" s="284">
        <f>RawCounts100All!AP168/(PropCntd100!AO168*AO$5*AO$6)*1000</f>
        <v>0</v>
      </c>
      <c r="AP168" s="284">
        <f>RawCounts100All!AQ168/(PropCntd100!AP168*AP$5*AP$6)*1000</f>
        <v>0</v>
      </c>
      <c r="AQ168" s="284">
        <f>RawCounts100All!AR168/(PropCntd100!AQ168*AQ$5*AQ$6)*1000</f>
        <v>0</v>
      </c>
      <c r="AR168" s="284">
        <f>RawCounts100All!AS168/(PropCntd100!AR168*AR$5*AR$6)*1000</f>
        <v>0</v>
      </c>
      <c r="AS168" s="284">
        <f>RawCounts100All!AT168/(PropCntd100!AS168*AS$5*AS$6)*1000</f>
        <v>0</v>
      </c>
      <c r="AT168" s="284">
        <f>RawCounts100All!AU168/(PropCntd100!AT168*AT$5*AT$6)*1000</f>
        <v>0</v>
      </c>
      <c r="AU168" s="284">
        <f>RawCounts100All!AV168/(PropCntd100!AU168*AU$5*AU$6)*1000</f>
        <v>0</v>
      </c>
      <c r="AV168" s="284">
        <f>RawCounts100All!AW168/(PropCntd100!AV168*AV$5*AV$6)*1000</f>
        <v>0</v>
      </c>
      <c r="AW168" s="284">
        <f>RawCounts100All!AX168/(PropCntd100!AW168*AW$5*AW$6)*1000</f>
        <v>0</v>
      </c>
      <c r="AX168" s="284">
        <f>RawCounts100All!AY168/(PropCntd100!AX168*AX$5*AX$6)*1000</f>
        <v>0</v>
      </c>
      <c r="AY168" s="284">
        <f>RawCounts100All!AZ168/(PropCntd100!AY168*AY$5*AY$6)*1000</f>
        <v>0</v>
      </c>
      <c r="AZ168" s="284">
        <f>RawCounts100All!BA168/(PropCntd100!AZ168*AZ$5*AZ$6)*1000</f>
        <v>0</v>
      </c>
      <c r="BA168" s="284">
        <f>RawCounts100All!BB168/(PropCntd100!BA168*BA$5*BA$6)*1000</f>
        <v>0</v>
      </c>
      <c r="BB168" s="284">
        <f>RawCounts100All!BC168/(PropCntd100!BB168*BB$5*BB$6)*1000</f>
        <v>0</v>
      </c>
      <c r="BC168" s="284">
        <f>RawCounts100All!BD168/(PropCntd100!BC168*BC$5*BC$6)*1000</f>
        <v>0</v>
      </c>
      <c r="BD168" s="284">
        <f>RawCounts100All!BE168/(PropCntd100!BD168*BD$5*BD$6)*1000</f>
        <v>0</v>
      </c>
      <c r="BE168" s="284">
        <f>RawCounts100All!BF168/(PropCntd100!BE168*BE$5*BE$6)*1000</f>
        <v>0</v>
      </c>
      <c r="BF168" s="284">
        <f>RawCounts100All!BG168/(PropCntd100!BF168*BF$5*BF$6)*1000</f>
        <v>0</v>
      </c>
      <c r="BG168" s="284">
        <f>RawCounts100All!BH168/(PropCntd100!BG168*BG$5*BG$6)*1000</f>
        <v>0</v>
      </c>
      <c r="BH168" s="284">
        <f>RawCounts100All!BI168/(PropCntd100!BH168*BH$5*BH$6)*1000</f>
        <v>0</v>
      </c>
      <c r="BI168" s="284">
        <f>RawCounts100All!BJ168/(PropCntd100!BI168*BI$5*BI$6)*1000</f>
        <v>0</v>
      </c>
      <c r="BJ168" s="284">
        <f>RawCounts100All!BK168/(PropCntd100!BJ168*BJ$5*BJ$6)*1000</f>
        <v>0</v>
      </c>
      <c r="BK168" s="284">
        <f>RawCounts100All!BL168/(PropCntd100!BK168*BK$5*BK$6)*1000</f>
        <v>0</v>
      </c>
      <c r="BL168" s="284">
        <f>RawCounts100All!BM168/(PropCntd100!BL168*BL$5*BL$6)*1000</f>
        <v>0</v>
      </c>
      <c r="BM168" s="284">
        <f>RawCounts100All!BN168/(PropCntd100!BM168*BM$5*BM$6)*1000</f>
        <v>0</v>
      </c>
      <c r="BN168" s="284">
        <f>RawCounts100All!BO168/(PropCntd100!BN168*BN$5*BN$6)*1000</f>
        <v>0</v>
      </c>
      <c r="BO168" s="284">
        <f>RawCounts100All!BP168/(PropCntd100!BO168*BO$5*BO$6)*1000</f>
        <v>0</v>
      </c>
      <c r="BP168" s="284">
        <f>RawCounts100All!BQ168/(PropCntd100!BP168*BP$5*BP$6)*1000</f>
        <v>0</v>
      </c>
      <c r="BQ168" s="284">
        <f>RawCounts100All!BR168/(PropCntd100!BQ168*BQ$5*BQ$6)*1000</f>
        <v>0</v>
      </c>
      <c r="BR168" s="284">
        <f>RawCounts100All!BS168/(PropCntd100!BR168*BR$5*BR$6)*1000</f>
        <v>0</v>
      </c>
      <c r="BS168" s="284">
        <f>RawCounts100All!BT168/(PropCntd100!BS168*BS$5*BS$6)*1000</f>
        <v>0</v>
      </c>
      <c r="BT168" s="129"/>
    </row>
    <row r="169" spans="1:72" ht="14" x14ac:dyDescent="0.15">
      <c r="A169" s="117" t="s">
        <v>375</v>
      </c>
      <c r="B169" s="156" t="s">
        <v>521</v>
      </c>
      <c r="C169" s="156" t="s">
        <v>240</v>
      </c>
      <c r="D169" s="156" t="s">
        <v>785</v>
      </c>
      <c r="E169" s="157" t="s">
        <v>947</v>
      </c>
      <c r="F169" s="157"/>
      <c r="G169" s="118">
        <v>0.2</v>
      </c>
      <c r="H169" s="119">
        <v>0.8</v>
      </c>
      <c r="I169" s="120">
        <f t="shared" si="7"/>
        <v>16</v>
      </c>
      <c r="J169" s="180">
        <f t="shared" si="7"/>
        <v>64</v>
      </c>
      <c r="K169" s="254"/>
      <c r="L169" s="284">
        <f>RawCounts100All!M169/(PropCntd100!L169*L$5*L$6)*1000</f>
        <v>62.465450525152008</v>
      </c>
      <c r="M169" s="284">
        <f>RawCounts100All!N169/(PropCntd100!M169*M$5*M$6)*1000</f>
        <v>0</v>
      </c>
      <c r="N169" s="284">
        <f>RawCounts100All!O169/(PropCntd100!N169*N$5*N$6)*1000</f>
        <v>0</v>
      </c>
      <c r="O169" s="284">
        <f>RawCounts100All!P169/(PropCntd100!O169*O$5*O$6)*1000</f>
        <v>0</v>
      </c>
      <c r="P169" s="284">
        <f>RawCounts100All!Q169/(PropCntd100!P169*P$5*P$6)*1000</f>
        <v>0</v>
      </c>
      <c r="Q169" s="284">
        <f>RawCounts100All!R169/(PropCntd100!Q169*Q$5*Q$6)*1000</f>
        <v>0</v>
      </c>
      <c r="R169" s="284">
        <f>RawCounts100All!S169/(PropCntd100!R169*R$5*R$6)*1000</f>
        <v>0</v>
      </c>
      <c r="S169" s="284">
        <f>RawCounts100All!T169/(PropCntd100!S169*S$5*S$6)*1000</f>
        <v>0</v>
      </c>
      <c r="T169" s="284">
        <f>RawCounts100All!U169/(PropCntd100!T169*T$5*T$6)*1000</f>
        <v>0</v>
      </c>
      <c r="U169" s="284">
        <f>RawCounts100All!V169/(PropCntd100!U169*U$5*U$6)*1000</f>
        <v>0</v>
      </c>
      <c r="V169" s="284">
        <f>RawCounts100All!W169/(PropCntd100!V169*V$5*V$6)*1000</f>
        <v>0</v>
      </c>
      <c r="W169" s="284">
        <f>RawCounts100All!X169/(PropCntd100!W169*W$5*W$6)*1000</f>
        <v>0</v>
      </c>
      <c r="X169" s="284">
        <f>RawCounts100All!Y169/(PropCntd100!X169*X$5*X$6)*1000</f>
        <v>0</v>
      </c>
      <c r="Y169" s="284">
        <f>RawCounts100All!Z169/(PropCntd100!Y169*Y$5*Y$6)*1000</f>
        <v>0</v>
      </c>
      <c r="Z169" s="284">
        <f>RawCounts100All!AA169/(PropCntd100!Z169*Z$5*Z$6)*1000</f>
        <v>0</v>
      </c>
      <c r="AA169" s="284">
        <f>RawCounts100All!AB169/(PropCntd100!AA169*AA$5*AA$6)*1000</f>
        <v>0</v>
      </c>
      <c r="AB169" s="284">
        <f>RawCounts100All!AC169/(PropCntd100!AB169*AB$5*AB$6)*1000</f>
        <v>0</v>
      </c>
      <c r="AC169" s="284">
        <f>RawCounts100All!AD169/(PropCntd100!AC169*AC$5*AC$6)*1000</f>
        <v>0</v>
      </c>
      <c r="AD169" s="284">
        <f>RawCounts100All!AE169/(PropCntd100!AD169*AD$5*AD$6)*1000</f>
        <v>0</v>
      </c>
      <c r="AE169" s="284">
        <f>RawCounts100All!AF169/(PropCntd100!AE169*AE$5*AE$6)*1000</f>
        <v>0</v>
      </c>
      <c r="AF169" s="284">
        <f>RawCounts100All!AG169/(PropCntd100!AF169*AF$5*AF$6)*1000</f>
        <v>0</v>
      </c>
      <c r="AG169" s="284">
        <f>RawCounts100All!AH169/(PropCntd100!AG169*AG$5*AG$6)*1000</f>
        <v>0</v>
      </c>
      <c r="AH169" s="284">
        <f>RawCounts100All!AI169/(PropCntd100!AH169*AH$5*AH$6)*1000</f>
        <v>0</v>
      </c>
      <c r="AI169" s="284">
        <f>RawCounts100All!AJ169/(PropCntd100!AI169*AI$5*AI$6)*1000</f>
        <v>0</v>
      </c>
      <c r="AJ169" s="284">
        <f>RawCounts100All!AK169/(PropCntd100!AJ169*AJ$5*AJ$6)*1000</f>
        <v>0</v>
      </c>
      <c r="AK169" s="284">
        <f>RawCounts100All!AL169/(PropCntd100!AK169*AK$5*AK$6)*1000</f>
        <v>0</v>
      </c>
      <c r="AL169" s="284">
        <f>RawCounts100All!AM169/(PropCntd100!AL169*AL$5*AL$6)*1000</f>
        <v>0</v>
      </c>
      <c r="AM169" s="284">
        <f>RawCounts100All!AN169/(PropCntd100!AM169*AM$5*AM$6)*1000</f>
        <v>0</v>
      </c>
      <c r="AN169" s="284">
        <f>RawCounts100All!AO169/(PropCntd100!AN169*AN$5*AN$6)*1000</f>
        <v>0</v>
      </c>
      <c r="AO169" s="284">
        <f>RawCounts100All!AP169/(PropCntd100!AO169*AO$5*AO$6)*1000</f>
        <v>0</v>
      </c>
      <c r="AP169" s="284">
        <f>RawCounts100All!AQ169/(PropCntd100!AP169*AP$5*AP$6)*1000</f>
        <v>0</v>
      </c>
      <c r="AQ169" s="284">
        <f>RawCounts100All!AR169/(PropCntd100!AQ169*AQ$5*AQ$6)*1000</f>
        <v>0</v>
      </c>
      <c r="AR169" s="284">
        <f>RawCounts100All!AS169/(PropCntd100!AR169*AR$5*AR$6)*1000</f>
        <v>0</v>
      </c>
      <c r="AS169" s="284">
        <f>RawCounts100All!AT169/(PropCntd100!AS169*AS$5*AS$6)*1000</f>
        <v>0</v>
      </c>
      <c r="AT169" s="284">
        <f>RawCounts100All!AU169/(PropCntd100!AT169*AT$5*AT$6)*1000</f>
        <v>0</v>
      </c>
      <c r="AU169" s="284">
        <f>RawCounts100All!AV169/(PropCntd100!AU169*AU$5*AU$6)*1000</f>
        <v>0</v>
      </c>
      <c r="AV169" s="284">
        <f>RawCounts100All!AW169/(PropCntd100!AV169*AV$5*AV$6)*1000</f>
        <v>0</v>
      </c>
      <c r="AW169" s="284">
        <f>RawCounts100All!AX169/(PropCntd100!AW169*AW$5*AW$6)*1000</f>
        <v>0</v>
      </c>
      <c r="AX169" s="284">
        <f>RawCounts100All!AY169/(PropCntd100!AX169*AX$5*AX$6)*1000</f>
        <v>0</v>
      </c>
      <c r="AY169" s="284">
        <f>RawCounts100All!AZ169/(PropCntd100!AY169*AY$5*AY$6)*1000</f>
        <v>87.407407407407405</v>
      </c>
      <c r="AZ169" s="284">
        <f>RawCounts100All!BA169/(PropCntd100!AZ169*AZ$5*AZ$6)*1000</f>
        <v>0</v>
      </c>
      <c r="BA169" s="284">
        <f>RawCounts100All!BB169/(PropCntd100!BA169*BA$5*BA$6)*1000</f>
        <v>0</v>
      </c>
      <c r="BB169" s="284">
        <f>RawCounts100All!BC169/(PropCntd100!BB169*BB$5*BB$6)*1000</f>
        <v>0</v>
      </c>
      <c r="BC169" s="284">
        <f>RawCounts100All!BD169/(PropCntd100!BC169*BC$5*BC$6)*1000</f>
        <v>0</v>
      </c>
      <c r="BD169" s="284">
        <f>RawCounts100All!BE169/(PropCntd100!BD169*BD$5*BD$6)*1000</f>
        <v>0</v>
      </c>
      <c r="BE169" s="284">
        <f>RawCounts100All!BF169/(PropCntd100!BE169*BE$5*BE$6)*1000</f>
        <v>0</v>
      </c>
      <c r="BF169" s="284">
        <f>RawCounts100All!BG169/(PropCntd100!BF169*BF$5*BF$6)*1000</f>
        <v>0</v>
      </c>
      <c r="BG169" s="284">
        <f>RawCounts100All!BH169/(PropCntd100!BG169*BG$5*BG$6)*1000</f>
        <v>0</v>
      </c>
      <c r="BH169" s="284">
        <f>RawCounts100All!BI169/(PropCntd100!BH169*BH$5*BH$6)*1000</f>
        <v>0</v>
      </c>
      <c r="BI169" s="284">
        <f>RawCounts100All!BJ169/(PropCntd100!BI169*BI$5*BI$6)*1000</f>
        <v>0</v>
      </c>
      <c r="BJ169" s="284">
        <f>RawCounts100All!BK169/(PropCntd100!BJ169*BJ$5*BJ$6)*1000</f>
        <v>0</v>
      </c>
      <c r="BK169" s="284">
        <f>RawCounts100All!BL169/(PropCntd100!BK169*BK$5*BK$6)*1000</f>
        <v>0</v>
      </c>
      <c r="BL169" s="284">
        <f>RawCounts100All!BM169/(PropCntd100!BL169*BL$5*BL$6)*1000</f>
        <v>0</v>
      </c>
      <c r="BM169" s="284">
        <f>RawCounts100All!BN169/(PropCntd100!BM169*BM$5*BM$6)*1000</f>
        <v>0</v>
      </c>
      <c r="BN169" s="284">
        <f>RawCounts100All!BO169/(PropCntd100!BN169*BN$5*BN$6)*1000</f>
        <v>0</v>
      </c>
      <c r="BO169" s="284">
        <f>RawCounts100All!BP169/(PropCntd100!BO169*BO$5*BO$6)*1000</f>
        <v>0</v>
      </c>
      <c r="BP169" s="284">
        <f>RawCounts100All!BQ169/(PropCntd100!BP169*BP$5*BP$6)*1000</f>
        <v>0</v>
      </c>
      <c r="BQ169" s="284">
        <f>RawCounts100All!BR169/(PropCntd100!BQ169*BQ$5*BQ$6)*1000</f>
        <v>0</v>
      </c>
      <c r="BR169" s="284">
        <f>RawCounts100All!BS169/(PropCntd100!BR169*BR$5*BR$6)*1000</f>
        <v>82.666202575704844</v>
      </c>
      <c r="BS169" s="284">
        <f>RawCounts100All!BT169/(PropCntd100!BS169*BS$5*BS$6)*1000</f>
        <v>0</v>
      </c>
      <c r="BT169" s="129"/>
    </row>
    <row r="170" spans="1:72" ht="14" x14ac:dyDescent="0.15">
      <c r="A170" s="117" t="s">
        <v>376</v>
      </c>
      <c r="B170" s="156" t="s">
        <v>521</v>
      </c>
      <c r="C170" s="156" t="s">
        <v>240</v>
      </c>
      <c r="D170" s="156" t="s">
        <v>786</v>
      </c>
      <c r="E170" s="156" t="s">
        <v>134</v>
      </c>
      <c r="F170" s="156"/>
      <c r="G170" s="118">
        <v>0.2</v>
      </c>
      <c r="H170" s="119">
        <v>1.3</v>
      </c>
      <c r="I170" s="120">
        <f t="shared" si="7"/>
        <v>16</v>
      </c>
      <c r="J170" s="180">
        <f t="shared" si="7"/>
        <v>104</v>
      </c>
      <c r="K170" s="254">
        <v>0.2</v>
      </c>
      <c r="L170" s="284">
        <f>RawCounts100All!M170/(PropCntd100!L170*L$5*L$6)*1000</f>
        <v>0</v>
      </c>
      <c r="M170" s="284">
        <f>RawCounts100All!N170/(PropCntd100!M170*M$5*M$6)*1000</f>
        <v>0</v>
      </c>
      <c r="N170" s="284">
        <f>RawCounts100All!O170/(PropCntd100!N170*N$5*N$6)*1000</f>
        <v>0</v>
      </c>
      <c r="O170" s="284">
        <f>RawCounts100All!P170/(PropCntd100!O170*O$5*O$6)*1000</f>
        <v>0</v>
      </c>
      <c r="P170" s="284">
        <f>RawCounts100All!Q170/(PropCntd100!P170*P$5*P$6)*1000</f>
        <v>0</v>
      </c>
      <c r="Q170" s="284">
        <f>RawCounts100All!R170/(PropCntd100!Q170*Q$5*Q$6)*1000</f>
        <v>0</v>
      </c>
      <c r="R170" s="284">
        <f>RawCounts100All!S170/(PropCntd100!R170*R$5*R$6)*1000</f>
        <v>0</v>
      </c>
      <c r="S170" s="284">
        <f>RawCounts100All!T170/(PropCntd100!S170*S$5*S$6)*1000</f>
        <v>0</v>
      </c>
      <c r="T170" s="284">
        <f>RawCounts100All!U170/(PropCntd100!T170*T$5*T$6)*1000</f>
        <v>0</v>
      </c>
      <c r="U170" s="284">
        <f>RawCounts100All!V170/(PropCntd100!U170*U$5*U$6)*1000</f>
        <v>0</v>
      </c>
      <c r="V170" s="284">
        <f>RawCounts100All!W170/(PropCntd100!V170*V$5*V$6)*1000</f>
        <v>0</v>
      </c>
      <c r="W170" s="284">
        <f>RawCounts100All!X170/(PropCntd100!W170*W$5*W$6)*1000</f>
        <v>0</v>
      </c>
      <c r="X170" s="284">
        <f>RawCounts100All!Y170/(PropCntd100!X170*X$5*X$6)*1000</f>
        <v>0</v>
      </c>
      <c r="Y170" s="284">
        <f>RawCounts100All!Z170/(PropCntd100!Y170*Y$5*Y$6)*1000</f>
        <v>0</v>
      </c>
      <c r="Z170" s="284">
        <f>RawCounts100All!AA170/(PropCntd100!Z170*Z$5*Z$6)*1000</f>
        <v>0</v>
      </c>
      <c r="AA170" s="284">
        <f>RawCounts100All!AB170/(PropCntd100!AA170*AA$5*AA$6)*1000</f>
        <v>0</v>
      </c>
      <c r="AB170" s="284">
        <f>RawCounts100All!AC170/(PropCntd100!AB170*AB$5*AB$6)*1000</f>
        <v>0</v>
      </c>
      <c r="AC170" s="284">
        <f>RawCounts100All!AD170/(PropCntd100!AC170*AC$5*AC$6)*1000</f>
        <v>0</v>
      </c>
      <c r="AD170" s="284">
        <f>RawCounts100All!AE170/(PropCntd100!AD170*AD$5*AD$6)*1000</f>
        <v>0</v>
      </c>
      <c r="AE170" s="284">
        <f>RawCounts100All!AF170/(PropCntd100!AE170*AE$5*AE$6)*1000</f>
        <v>0</v>
      </c>
      <c r="AF170" s="284">
        <f>RawCounts100All!AG170/(PropCntd100!AF170*AF$5*AF$6)*1000</f>
        <v>0</v>
      </c>
      <c r="AG170" s="284">
        <f>RawCounts100All!AH170/(PropCntd100!AG170*AG$5*AG$6)*1000</f>
        <v>0</v>
      </c>
      <c r="AH170" s="284">
        <f>RawCounts100All!AI170/(PropCntd100!AH170*AH$5*AH$6)*1000</f>
        <v>0</v>
      </c>
      <c r="AI170" s="284">
        <f>RawCounts100All!AJ170/(PropCntd100!AI170*AI$5*AI$6)*1000</f>
        <v>0</v>
      </c>
      <c r="AJ170" s="284">
        <f>RawCounts100All!AK170/(PropCntd100!AJ170*AJ$5*AJ$6)*1000</f>
        <v>0</v>
      </c>
      <c r="AK170" s="284">
        <f>RawCounts100All!AL170/(PropCntd100!AK170*AK$5*AK$6)*1000</f>
        <v>0</v>
      </c>
      <c r="AL170" s="284">
        <f>RawCounts100All!AM170/(PropCntd100!AL170*AL$5*AL$6)*1000</f>
        <v>0</v>
      </c>
      <c r="AM170" s="284">
        <f>RawCounts100All!AN170/(PropCntd100!AM170*AM$5*AM$6)*1000</f>
        <v>0</v>
      </c>
      <c r="AN170" s="284">
        <f>RawCounts100All!AO170/(PropCntd100!AN170*AN$5*AN$6)*1000</f>
        <v>0</v>
      </c>
      <c r="AO170" s="284">
        <f>RawCounts100All!AP170/(PropCntd100!AO170*AO$5*AO$6)*1000</f>
        <v>0</v>
      </c>
      <c r="AP170" s="284">
        <f>RawCounts100All!AQ170/(PropCntd100!AP170*AP$5*AP$6)*1000</f>
        <v>0</v>
      </c>
      <c r="AQ170" s="284">
        <f>RawCounts100All!AR170/(PropCntd100!AQ170*AQ$5*AQ$6)*1000</f>
        <v>0</v>
      </c>
      <c r="AR170" s="284">
        <f>RawCounts100All!AS170/(PropCntd100!AR170*AR$5*AR$6)*1000</f>
        <v>0</v>
      </c>
      <c r="AS170" s="284">
        <f>RawCounts100All!AT170/(PropCntd100!AS170*AS$5*AS$6)*1000</f>
        <v>0</v>
      </c>
      <c r="AT170" s="284">
        <f>RawCounts100All!AU170/(PropCntd100!AT170*AT$5*AT$6)*1000</f>
        <v>0</v>
      </c>
      <c r="AU170" s="284">
        <f>RawCounts100All!AV170/(PropCntd100!AU170*AU$5*AU$6)*1000</f>
        <v>0</v>
      </c>
      <c r="AV170" s="284">
        <f>RawCounts100All!AW170/(PropCntd100!AV170*AV$5*AV$6)*1000</f>
        <v>0</v>
      </c>
      <c r="AW170" s="284">
        <f>RawCounts100All!AX170/(PropCntd100!AW170*AW$5*AW$6)*1000</f>
        <v>0</v>
      </c>
      <c r="AX170" s="284">
        <f>RawCounts100All!AY170/(PropCntd100!AX170*AX$5*AX$6)*1000</f>
        <v>0</v>
      </c>
      <c r="AY170" s="284">
        <f>RawCounts100All!AZ170/(PropCntd100!AY170*AY$5*AY$6)*1000</f>
        <v>0</v>
      </c>
      <c r="AZ170" s="284">
        <f>RawCounts100All!BA170/(PropCntd100!AZ170*AZ$5*AZ$6)*1000</f>
        <v>0</v>
      </c>
      <c r="BA170" s="284">
        <f>RawCounts100All!BB170/(PropCntd100!BA170*BA$5*BA$6)*1000</f>
        <v>67.897584160150686</v>
      </c>
      <c r="BB170" s="284">
        <f>RawCounts100All!BC170/(PropCntd100!BB170*BB$5*BB$6)*1000</f>
        <v>0</v>
      </c>
      <c r="BC170" s="284">
        <f>RawCounts100All!BD170/(PropCntd100!BC170*BC$5*BC$6)*1000</f>
        <v>0</v>
      </c>
      <c r="BD170" s="284">
        <f>RawCounts100All!BE170/(PropCntd100!BD170*BD$5*BD$6)*1000</f>
        <v>0</v>
      </c>
      <c r="BE170" s="284">
        <f>RawCounts100All!BF170/(PropCntd100!BE170*BE$5*BE$6)*1000</f>
        <v>0</v>
      </c>
      <c r="BF170" s="284">
        <f>RawCounts100All!BG170/(PropCntd100!BF170*BF$5*BF$6)*1000</f>
        <v>0</v>
      </c>
      <c r="BG170" s="284">
        <f>RawCounts100All!BH170/(PropCntd100!BG170*BG$5*BG$6)*1000</f>
        <v>0</v>
      </c>
      <c r="BH170" s="284">
        <f>RawCounts100All!BI170/(PropCntd100!BH170*BH$5*BH$6)*1000</f>
        <v>0</v>
      </c>
      <c r="BI170" s="284">
        <f>RawCounts100All!BJ170/(PropCntd100!BI170*BI$5*BI$6)*1000</f>
        <v>0</v>
      </c>
      <c r="BJ170" s="284">
        <f>RawCounts100All!BK170/(PropCntd100!BJ170*BJ$5*BJ$6)*1000</f>
        <v>0</v>
      </c>
      <c r="BK170" s="284">
        <f>RawCounts100All!BL170/(PropCntd100!BK170*BK$5*BK$6)*1000</f>
        <v>0</v>
      </c>
      <c r="BL170" s="284">
        <f>RawCounts100All!BM170/(PropCntd100!BL170*BL$5*BL$6)*1000</f>
        <v>0</v>
      </c>
      <c r="BM170" s="284">
        <f>RawCounts100All!BN170/(PropCntd100!BM170*BM$5*BM$6)*1000</f>
        <v>0</v>
      </c>
      <c r="BN170" s="284">
        <f>RawCounts100All!BO170/(PropCntd100!BN170*BN$5*BN$6)*1000</f>
        <v>0</v>
      </c>
      <c r="BO170" s="284">
        <f>RawCounts100All!BP170/(PropCntd100!BO170*BO$5*BO$6)*1000</f>
        <v>0</v>
      </c>
      <c r="BP170" s="284">
        <f>RawCounts100All!BQ170/(PropCntd100!BP170*BP$5*BP$6)*1000</f>
        <v>0</v>
      </c>
      <c r="BQ170" s="284">
        <f>RawCounts100All!BR170/(PropCntd100!BQ170*BQ$5*BQ$6)*1000</f>
        <v>0</v>
      </c>
      <c r="BR170" s="284">
        <f>RawCounts100All!BS170/(PropCntd100!BR170*BR$5*BR$6)*1000</f>
        <v>0</v>
      </c>
      <c r="BS170" s="284">
        <f>RawCounts100All!BT170/(PropCntd100!BS170*BS$5*BS$6)*1000</f>
        <v>0</v>
      </c>
      <c r="BT170" s="129"/>
    </row>
    <row r="171" spans="1:72" ht="14" x14ac:dyDescent="0.15">
      <c r="A171" s="124" t="s">
        <v>377</v>
      </c>
      <c r="B171" s="156" t="s">
        <v>521</v>
      </c>
      <c r="C171" s="156" t="s">
        <v>240</v>
      </c>
      <c r="D171" s="157" t="s">
        <v>787</v>
      </c>
      <c r="E171" s="157" t="s">
        <v>947</v>
      </c>
      <c r="F171" s="157"/>
      <c r="G171" s="125">
        <v>0.2</v>
      </c>
      <c r="H171" s="126">
        <v>2</v>
      </c>
      <c r="I171" s="127">
        <f t="shared" si="7"/>
        <v>16</v>
      </c>
      <c r="J171" s="182">
        <f t="shared" si="7"/>
        <v>160</v>
      </c>
      <c r="K171" s="255"/>
      <c r="L171" s="284">
        <f>RawCounts100All!M171/(PropCntd100!L171*L$5*L$6)*1000</f>
        <v>187.39635157545604</v>
      </c>
      <c r="M171" s="284">
        <f>RawCounts100All!N171/(PropCntd100!M171*M$5*M$6)*1000</f>
        <v>0</v>
      </c>
      <c r="N171" s="284">
        <f>RawCounts100All!O171/(PropCntd100!N171*N$5*N$6)*1000</f>
        <v>0</v>
      </c>
      <c r="O171" s="284">
        <f>RawCounts100All!P171/(PropCntd100!O171*O$5*O$6)*1000</f>
        <v>0</v>
      </c>
      <c r="P171" s="284">
        <f>RawCounts100All!Q171/(PropCntd100!P171*P$5*P$6)*1000</f>
        <v>0</v>
      </c>
      <c r="Q171" s="284">
        <f>RawCounts100All!R171/(PropCntd100!Q171*Q$5*Q$6)*1000</f>
        <v>0</v>
      </c>
      <c r="R171" s="284">
        <f>RawCounts100All!S171/(PropCntd100!R171*R$5*R$6)*1000</f>
        <v>0</v>
      </c>
      <c r="S171" s="284">
        <f>RawCounts100All!T171/(PropCntd100!S171*S$5*S$6)*1000</f>
        <v>0</v>
      </c>
      <c r="T171" s="284">
        <f>RawCounts100All!U171/(PropCntd100!T171*T$5*T$6)*1000</f>
        <v>0</v>
      </c>
      <c r="U171" s="284">
        <f>RawCounts100All!V171/(PropCntd100!U171*U$5*U$6)*1000</f>
        <v>0</v>
      </c>
      <c r="V171" s="284">
        <f>RawCounts100All!W171/(PropCntd100!V171*V$5*V$6)*1000</f>
        <v>0</v>
      </c>
      <c r="W171" s="284">
        <f>RawCounts100All!X171/(PropCntd100!W171*W$5*W$6)*1000</f>
        <v>0</v>
      </c>
      <c r="X171" s="284">
        <f>RawCounts100All!Y171/(PropCntd100!X171*X$5*X$6)*1000</f>
        <v>0</v>
      </c>
      <c r="Y171" s="284">
        <f>RawCounts100All!Z171/(PropCntd100!Y171*Y$5*Y$6)*1000</f>
        <v>0</v>
      </c>
      <c r="Z171" s="284">
        <f>RawCounts100All!AA171/(PropCntd100!Z171*Z$5*Z$6)*1000</f>
        <v>0</v>
      </c>
      <c r="AA171" s="284">
        <f>RawCounts100All!AB171/(PropCntd100!AA171*AA$5*AA$6)*1000</f>
        <v>0</v>
      </c>
      <c r="AB171" s="284">
        <f>RawCounts100All!AC171/(PropCntd100!AB171*AB$5*AB$6)*1000</f>
        <v>0</v>
      </c>
      <c r="AC171" s="284">
        <f>RawCounts100All!AD171/(PropCntd100!AC171*AC$5*AC$6)*1000</f>
        <v>0</v>
      </c>
      <c r="AD171" s="284">
        <f>RawCounts100All!AE171/(PropCntd100!AD171*AD$5*AD$6)*1000</f>
        <v>0</v>
      </c>
      <c r="AE171" s="284">
        <f>RawCounts100All!AF171/(PropCntd100!AE171*AE$5*AE$6)*1000</f>
        <v>88.510638297872347</v>
      </c>
      <c r="AF171" s="284">
        <f>RawCounts100All!AG171/(PropCntd100!AF171*AF$5*AF$6)*1000</f>
        <v>0</v>
      </c>
      <c r="AG171" s="284">
        <f>RawCounts100All!AH171/(PropCntd100!AG171*AG$5*AG$6)*1000</f>
        <v>0</v>
      </c>
      <c r="AH171" s="284">
        <f>RawCounts100All!AI171/(PropCntd100!AH171*AH$5*AH$6)*1000</f>
        <v>0</v>
      </c>
      <c r="AI171" s="284">
        <f>RawCounts100All!AJ171/(PropCntd100!AI171*AI$5*AI$6)*1000</f>
        <v>0</v>
      </c>
      <c r="AJ171" s="284">
        <f>RawCounts100All!AK171/(PropCntd100!AJ171*AJ$5*AJ$6)*1000</f>
        <v>0</v>
      </c>
      <c r="AK171" s="284">
        <f>RawCounts100All!AL171/(PropCntd100!AK171*AK$5*AK$6)*1000</f>
        <v>0</v>
      </c>
      <c r="AL171" s="284">
        <f>RawCounts100All!AM171/(PropCntd100!AL171*AL$5*AL$6)*1000</f>
        <v>0</v>
      </c>
      <c r="AM171" s="284">
        <f>RawCounts100All!AN171/(PropCntd100!AM171*AM$5*AM$6)*1000</f>
        <v>0</v>
      </c>
      <c r="AN171" s="284">
        <f>RawCounts100All!AO171/(PropCntd100!AN171*AN$5*AN$6)*1000</f>
        <v>0</v>
      </c>
      <c r="AO171" s="284">
        <f>RawCounts100All!AP171/(PropCntd100!AO171*AO$5*AO$6)*1000</f>
        <v>0</v>
      </c>
      <c r="AP171" s="284">
        <f>RawCounts100All!AQ171/(PropCntd100!AP171*AP$5*AP$6)*1000</f>
        <v>0</v>
      </c>
      <c r="AQ171" s="284">
        <f>RawCounts100All!AR171/(PropCntd100!AQ171*AQ$5*AQ$6)*1000</f>
        <v>0</v>
      </c>
      <c r="AR171" s="284">
        <f>RawCounts100All!AS171/(PropCntd100!AR171*AR$5*AR$6)*1000</f>
        <v>0</v>
      </c>
      <c r="AS171" s="284">
        <f>RawCounts100All!AT171/(PropCntd100!AS171*AS$5*AS$6)*1000</f>
        <v>0</v>
      </c>
      <c r="AT171" s="284">
        <f>RawCounts100All!AU171/(PropCntd100!AT171*AT$5*AT$6)*1000</f>
        <v>0</v>
      </c>
      <c r="AU171" s="284">
        <f>RawCounts100All!AV171/(PropCntd100!AU171*AU$5*AU$6)*1000</f>
        <v>0</v>
      </c>
      <c r="AV171" s="284">
        <f>RawCounts100All!AW171/(PropCntd100!AV171*AV$5*AV$6)*1000</f>
        <v>0</v>
      </c>
      <c r="AW171" s="284">
        <f>RawCounts100All!AX171/(PropCntd100!AW171*AW$5*AW$6)*1000</f>
        <v>0</v>
      </c>
      <c r="AX171" s="284">
        <f>RawCounts100All!AY171/(PropCntd100!AX171*AX$5*AX$6)*1000</f>
        <v>0</v>
      </c>
      <c r="AY171" s="284">
        <f>RawCounts100All!AZ171/(PropCntd100!AY171*AY$5*AY$6)*1000</f>
        <v>0</v>
      </c>
      <c r="AZ171" s="284">
        <f>RawCounts100All!BA171/(PropCntd100!AZ171*AZ$5*AZ$6)*1000</f>
        <v>0</v>
      </c>
      <c r="BA171" s="284">
        <f>RawCounts100All!BB171/(PropCntd100!BA171*BA$5*BA$6)*1000</f>
        <v>0</v>
      </c>
      <c r="BB171" s="284">
        <f>RawCounts100All!BC171/(PropCntd100!BB171*BB$5*BB$6)*1000</f>
        <v>0</v>
      </c>
      <c r="BC171" s="284">
        <f>RawCounts100All!BD171/(PropCntd100!BC171*BC$5*BC$6)*1000</f>
        <v>0</v>
      </c>
      <c r="BD171" s="284">
        <f>RawCounts100All!BE171/(PropCntd100!BD171*BD$5*BD$6)*1000</f>
        <v>0</v>
      </c>
      <c r="BE171" s="284">
        <f>RawCounts100All!BF171/(PropCntd100!BE171*BE$5*BE$6)*1000</f>
        <v>0</v>
      </c>
      <c r="BF171" s="284">
        <f>RawCounts100All!BG171/(PropCntd100!BF171*BF$5*BF$6)*1000</f>
        <v>0</v>
      </c>
      <c r="BG171" s="284">
        <f>RawCounts100All!BH171/(PropCntd100!BG171*BG$5*BG$6)*1000</f>
        <v>0</v>
      </c>
      <c r="BH171" s="284">
        <f>RawCounts100All!BI171/(PropCntd100!BH171*BH$5*BH$6)*1000</f>
        <v>0</v>
      </c>
      <c r="BI171" s="284">
        <f>RawCounts100All!BJ171/(PropCntd100!BI171*BI$5*BI$6)*1000</f>
        <v>0</v>
      </c>
      <c r="BJ171" s="284">
        <f>RawCounts100All!BK171/(PropCntd100!BJ171*BJ$5*BJ$6)*1000</f>
        <v>0</v>
      </c>
      <c r="BK171" s="284">
        <f>RawCounts100All!BL171/(PropCntd100!BK171*BK$5*BK$6)*1000</f>
        <v>218.86792452830187</v>
      </c>
      <c r="BL171" s="284">
        <f>RawCounts100All!BM171/(PropCntd100!BL171*BL$5*BL$6)*1000</f>
        <v>0</v>
      </c>
      <c r="BM171" s="284">
        <f>RawCounts100All!BN171/(PropCntd100!BM171*BM$5*BM$6)*1000</f>
        <v>0</v>
      </c>
      <c r="BN171" s="284">
        <f>RawCounts100All!BO171/(PropCntd100!BN171*BN$5*BN$6)*1000</f>
        <v>0</v>
      </c>
      <c r="BO171" s="284">
        <f>RawCounts100All!BP171/(PropCntd100!BO171*BO$5*BO$6)*1000</f>
        <v>0</v>
      </c>
      <c r="BP171" s="284">
        <f>RawCounts100All!BQ171/(PropCntd100!BP171*BP$5*BP$6)*1000</f>
        <v>0</v>
      </c>
      <c r="BQ171" s="284">
        <f>RawCounts100All!BR171/(PropCntd100!BQ171*BQ$5*BQ$6)*1000</f>
        <v>0</v>
      </c>
      <c r="BR171" s="284">
        <f>RawCounts100All!BS171/(PropCntd100!BR171*BR$5*BR$6)*1000</f>
        <v>0</v>
      </c>
      <c r="BS171" s="284">
        <f>RawCounts100All!BT171/(PropCntd100!BS171*BS$5*BS$6)*1000</f>
        <v>0</v>
      </c>
      <c r="BT171" s="129"/>
    </row>
    <row r="172" spans="1:72" ht="14" x14ac:dyDescent="0.15">
      <c r="A172" s="124" t="s">
        <v>378</v>
      </c>
      <c r="B172" s="156" t="s">
        <v>521</v>
      </c>
      <c r="C172" s="156" t="s">
        <v>240</v>
      </c>
      <c r="D172" s="157" t="s">
        <v>788</v>
      </c>
      <c r="E172" s="157" t="s">
        <v>947</v>
      </c>
      <c r="F172" s="157"/>
      <c r="G172" s="125">
        <v>0.2</v>
      </c>
      <c r="H172" s="126">
        <v>4.5</v>
      </c>
      <c r="I172" s="127">
        <f t="shared" si="7"/>
        <v>16</v>
      </c>
      <c r="J172" s="182">
        <f t="shared" si="7"/>
        <v>360</v>
      </c>
      <c r="K172" s="255"/>
      <c r="L172" s="284">
        <f>RawCounts100All!M172/(PropCntd100!L172*L$5*L$6)*1000</f>
        <v>0</v>
      </c>
      <c r="M172" s="284">
        <f>RawCounts100All!N172/(PropCntd100!M172*M$5*M$6)*1000</f>
        <v>0</v>
      </c>
      <c r="N172" s="284">
        <f>RawCounts100All!O172/(PropCntd100!N172*N$5*N$6)*1000</f>
        <v>0</v>
      </c>
      <c r="O172" s="284">
        <f>RawCounts100All!P172/(PropCntd100!O172*O$5*O$6)*1000</f>
        <v>0</v>
      </c>
      <c r="P172" s="284">
        <f>RawCounts100All!Q172/(PropCntd100!P172*P$5*P$6)*1000</f>
        <v>0</v>
      </c>
      <c r="Q172" s="284">
        <f>RawCounts100All!R172/(PropCntd100!Q172*Q$5*Q$6)*1000</f>
        <v>0</v>
      </c>
      <c r="R172" s="284">
        <f>RawCounts100All!S172/(PropCntd100!R172*R$5*R$6)*1000</f>
        <v>0</v>
      </c>
      <c r="S172" s="284">
        <f>RawCounts100All!T172/(PropCntd100!S172*S$5*S$6)*1000</f>
        <v>0</v>
      </c>
      <c r="T172" s="284">
        <f>RawCounts100All!U172/(PropCntd100!T172*T$5*T$6)*1000</f>
        <v>0</v>
      </c>
      <c r="U172" s="284">
        <f>RawCounts100All!V172/(PropCntd100!U172*U$5*U$6)*1000</f>
        <v>0</v>
      </c>
      <c r="V172" s="284">
        <f>RawCounts100All!W172/(PropCntd100!V172*V$5*V$6)*1000</f>
        <v>0</v>
      </c>
      <c r="W172" s="284">
        <f>RawCounts100All!X172/(PropCntd100!W172*W$5*W$6)*1000</f>
        <v>0</v>
      </c>
      <c r="X172" s="284">
        <f>RawCounts100All!Y172/(PropCntd100!X172*X$5*X$6)*1000</f>
        <v>0</v>
      </c>
      <c r="Y172" s="284">
        <f>RawCounts100All!Z172/(PropCntd100!Y172*Y$5*Y$6)*1000</f>
        <v>0</v>
      </c>
      <c r="Z172" s="284">
        <f>RawCounts100All!AA172/(PropCntd100!Z172*Z$5*Z$6)*1000</f>
        <v>0</v>
      </c>
      <c r="AA172" s="284">
        <f>RawCounts100All!AB172/(PropCntd100!AA172*AA$5*AA$6)*1000</f>
        <v>0</v>
      </c>
      <c r="AB172" s="284">
        <f>RawCounts100All!AC172/(PropCntd100!AB172*AB$5*AB$6)*1000</f>
        <v>0</v>
      </c>
      <c r="AC172" s="284">
        <f>RawCounts100All!AD172/(PropCntd100!AC172*AC$5*AC$6)*1000</f>
        <v>0</v>
      </c>
      <c r="AD172" s="284">
        <f>RawCounts100All!AE172/(PropCntd100!AD172*AD$5*AD$6)*1000</f>
        <v>0</v>
      </c>
      <c r="AE172" s="284">
        <f>RawCounts100All!AF172/(PropCntd100!AE172*AE$5*AE$6)*1000</f>
        <v>0</v>
      </c>
      <c r="AF172" s="284">
        <f>RawCounts100All!AG172/(PropCntd100!AF172*AF$5*AF$6)*1000</f>
        <v>0</v>
      </c>
      <c r="AG172" s="284">
        <f>RawCounts100All!AH172/(PropCntd100!AG172*AG$5*AG$6)*1000</f>
        <v>0</v>
      </c>
      <c r="AH172" s="284">
        <f>RawCounts100All!AI172/(PropCntd100!AH172*AH$5*AH$6)*1000</f>
        <v>0</v>
      </c>
      <c r="AI172" s="284">
        <f>RawCounts100All!AJ172/(PropCntd100!AI172*AI$5*AI$6)*1000</f>
        <v>0</v>
      </c>
      <c r="AJ172" s="284">
        <f>RawCounts100All!AK172/(PropCntd100!AJ172*AJ$5*AJ$6)*1000</f>
        <v>0</v>
      </c>
      <c r="AK172" s="284">
        <f>RawCounts100All!AL172/(PropCntd100!AK172*AK$5*AK$6)*1000</f>
        <v>0</v>
      </c>
      <c r="AL172" s="284">
        <f>RawCounts100All!AM172/(PropCntd100!AL172*AL$5*AL$6)*1000</f>
        <v>0</v>
      </c>
      <c r="AM172" s="284">
        <f>RawCounts100All!AN172/(PropCntd100!AM172*AM$5*AM$6)*1000</f>
        <v>0</v>
      </c>
      <c r="AN172" s="284">
        <f>RawCounts100All!AO172/(PropCntd100!AN172*AN$5*AN$6)*1000</f>
        <v>0</v>
      </c>
      <c r="AO172" s="284">
        <f>RawCounts100All!AP172/(PropCntd100!AO172*AO$5*AO$6)*1000</f>
        <v>0</v>
      </c>
      <c r="AP172" s="284">
        <f>RawCounts100All!AQ172/(PropCntd100!AP172*AP$5*AP$6)*1000</f>
        <v>0</v>
      </c>
      <c r="AQ172" s="284">
        <f>RawCounts100All!AR172/(PropCntd100!AQ172*AQ$5*AQ$6)*1000</f>
        <v>0</v>
      </c>
      <c r="AR172" s="284">
        <f>RawCounts100All!AS172/(PropCntd100!AR172*AR$5*AR$6)*1000</f>
        <v>0</v>
      </c>
      <c r="AS172" s="284">
        <f>RawCounts100All!AT172/(PropCntd100!AS172*AS$5*AS$6)*1000</f>
        <v>0</v>
      </c>
      <c r="AT172" s="284">
        <f>RawCounts100All!AU172/(PropCntd100!AT172*AT$5*AT$6)*1000</f>
        <v>0</v>
      </c>
      <c r="AU172" s="284">
        <f>RawCounts100All!AV172/(PropCntd100!AU172*AU$5*AU$6)*1000</f>
        <v>0</v>
      </c>
      <c r="AV172" s="284">
        <f>RawCounts100All!AW172/(PropCntd100!AV172*AV$5*AV$6)*1000</f>
        <v>0</v>
      </c>
      <c r="AW172" s="284">
        <f>RawCounts100All!AX172/(PropCntd100!AW172*AW$5*AW$6)*1000</f>
        <v>0</v>
      </c>
      <c r="AX172" s="284">
        <f>RawCounts100All!AY172/(PropCntd100!AX172*AX$5*AX$6)*1000</f>
        <v>0</v>
      </c>
      <c r="AY172" s="284">
        <f>RawCounts100All!AZ172/(PropCntd100!AY172*AY$5*AY$6)*1000</f>
        <v>0</v>
      </c>
      <c r="AZ172" s="284">
        <f>RawCounts100All!BA172/(PropCntd100!AZ172*AZ$5*AZ$6)*1000</f>
        <v>0</v>
      </c>
      <c r="BA172" s="284">
        <f>RawCounts100All!BB172/(PropCntd100!BA172*BA$5*BA$6)*1000</f>
        <v>0</v>
      </c>
      <c r="BB172" s="284">
        <f>RawCounts100All!BC172/(PropCntd100!BB172*BB$5*BB$6)*1000</f>
        <v>0</v>
      </c>
      <c r="BC172" s="284">
        <f>RawCounts100All!BD172/(PropCntd100!BC172*BC$5*BC$6)*1000</f>
        <v>0</v>
      </c>
      <c r="BD172" s="284">
        <f>RawCounts100All!BE172/(PropCntd100!BD172*BD$5*BD$6)*1000</f>
        <v>0</v>
      </c>
      <c r="BE172" s="284">
        <f>RawCounts100All!BF172/(PropCntd100!BE172*BE$5*BE$6)*1000</f>
        <v>0</v>
      </c>
      <c r="BF172" s="284">
        <f>RawCounts100All!BG172/(PropCntd100!BF172*BF$5*BF$6)*1000</f>
        <v>0</v>
      </c>
      <c r="BG172" s="284">
        <f>RawCounts100All!BH172/(PropCntd100!BG172*BG$5*BG$6)*1000</f>
        <v>0</v>
      </c>
      <c r="BH172" s="284">
        <f>RawCounts100All!BI172/(PropCntd100!BH172*BH$5*BH$6)*1000</f>
        <v>0</v>
      </c>
      <c r="BI172" s="284">
        <f>RawCounts100All!BJ172/(PropCntd100!BI172*BI$5*BI$6)*1000</f>
        <v>0</v>
      </c>
      <c r="BJ172" s="284">
        <f>RawCounts100All!BK172/(PropCntd100!BJ172*BJ$5*BJ$6)*1000</f>
        <v>0</v>
      </c>
      <c r="BK172" s="284">
        <f>RawCounts100All!BL172/(PropCntd100!BK172*BK$5*BK$6)*1000</f>
        <v>0</v>
      </c>
      <c r="BL172" s="284">
        <f>RawCounts100All!BM172/(PropCntd100!BL172*BL$5*BL$6)*1000</f>
        <v>0</v>
      </c>
      <c r="BM172" s="284">
        <f>RawCounts100All!BN172/(PropCntd100!BM172*BM$5*BM$6)*1000</f>
        <v>0</v>
      </c>
      <c r="BN172" s="284">
        <f>RawCounts100All!BO172/(PropCntd100!BN172*BN$5*BN$6)*1000</f>
        <v>0</v>
      </c>
      <c r="BO172" s="284">
        <f>RawCounts100All!BP172/(PropCntd100!BO172*BO$5*BO$6)*1000</f>
        <v>0</v>
      </c>
      <c r="BP172" s="284">
        <f>RawCounts100All!BQ172/(PropCntd100!BP172*BP$5*BP$6)*1000</f>
        <v>0</v>
      </c>
      <c r="BQ172" s="284">
        <f>RawCounts100All!BR172/(PropCntd100!BQ172*BQ$5*BQ$6)*1000</f>
        <v>0</v>
      </c>
      <c r="BR172" s="284">
        <f>RawCounts100All!BS172/(PropCntd100!BR172*BR$5*BR$6)*1000</f>
        <v>0</v>
      </c>
      <c r="BS172" s="284">
        <f>RawCounts100All!BT172/(PropCntd100!BS172*BS$5*BS$6)*1000</f>
        <v>181.28654970760235</v>
      </c>
      <c r="BT172" s="129"/>
    </row>
    <row r="173" spans="1:72" ht="14" x14ac:dyDescent="0.15">
      <c r="A173" s="117" t="s">
        <v>379</v>
      </c>
      <c r="B173" s="156" t="s">
        <v>521</v>
      </c>
      <c r="C173" s="156" t="s">
        <v>240</v>
      </c>
      <c r="D173" s="156" t="s">
        <v>789</v>
      </c>
      <c r="E173" s="156" t="s">
        <v>134</v>
      </c>
      <c r="F173" s="156"/>
      <c r="G173" s="118">
        <v>0.25</v>
      </c>
      <c r="H173" s="119">
        <v>0.7</v>
      </c>
      <c r="I173" s="120">
        <f t="shared" si="7"/>
        <v>20</v>
      </c>
      <c r="J173" s="180">
        <f t="shared" si="7"/>
        <v>56</v>
      </c>
      <c r="K173" s="254">
        <v>0.25</v>
      </c>
      <c r="L173" s="284">
        <f>RawCounts100All!M173/(PropCntd100!L173*L$5*L$6)*1000</f>
        <v>0</v>
      </c>
      <c r="M173" s="284">
        <f>RawCounts100All!N173/(PropCntd100!M173*M$5*M$6)*1000</f>
        <v>0</v>
      </c>
      <c r="N173" s="284">
        <f>RawCounts100All!O173/(PropCntd100!N173*N$5*N$6)*1000</f>
        <v>0</v>
      </c>
      <c r="O173" s="284">
        <f>RawCounts100All!P173/(PropCntd100!O173*O$5*O$6)*1000</f>
        <v>0</v>
      </c>
      <c r="P173" s="284">
        <f>RawCounts100All!Q173/(PropCntd100!P173*P$5*P$6)*1000</f>
        <v>0</v>
      </c>
      <c r="Q173" s="284">
        <f>RawCounts100All!R173/(PropCntd100!Q173*Q$5*Q$6)*1000</f>
        <v>0</v>
      </c>
      <c r="R173" s="284">
        <f>RawCounts100All!S173/(PropCntd100!R173*R$5*R$6)*1000</f>
        <v>0</v>
      </c>
      <c r="S173" s="284">
        <f>RawCounts100All!T173/(PropCntd100!S173*S$5*S$6)*1000</f>
        <v>0</v>
      </c>
      <c r="T173" s="284">
        <f>RawCounts100All!U173/(PropCntd100!T173*T$5*T$6)*1000</f>
        <v>0</v>
      </c>
      <c r="U173" s="284">
        <f>RawCounts100All!V173/(PropCntd100!U173*U$5*U$6)*1000</f>
        <v>0</v>
      </c>
      <c r="V173" s="284">
        <f>RawCounts100All!W173/(PropCntd100!V173*V$5*V$6)*1000</f>
        <v>0</v>
      </c>
      <c r="W173" s="284">
        <f>RawCounts100All!X173/(PropCntd100!W173*W$5*W$6)*1000</f>
        <v>0</v>
      </c>
      <c r="X173" s="284">
        <f>RawCounts100All!Y173/(PropCntd100!X173*X$5*X$6)*1000</f>
        <v>0</v>
      </c>
      <c r="Y173" s="284">
        <f>RawCounts100All!Z173/(PropCntd100!Y173*Y$5*Y$6)*1000</f>
        <v>0</v>
      </c>
      <c r="Z173" s="284">
        <f>RawCounts100All!AA173/(PropCntd100!Z173*Z$5*Z$6)*1000</f>
        <v>0</v>
      </c>
      <c r="AA173" s="284">
        <f>RawCounts100All!AB173/(PropCntd100!AA173*AA$5*AA$6)*1000</f>
        <v>0</v>
      </c>
      <c r="AB173" s="284">
        <f>RawCounts100All!AC173/(PropCntd100!AB173*AB$5*AB$6)*1000</f>
        <v>0</v>
      </c>
      <c r="AC173" s="284">
        <f>RawCounts100All!AD173/(PropCntd100!AC173*AC$5*AC$6)*1000</f>
        <v>0</v>
      </c>
      <c r="AD173" s="284">
        <f>RawCounts100All!AE173/(PropCntd100!AD173*AD$5*AD$6)*1000</f>
        <v>0</v>
      </c>
      <c r="AE173" s="284">
        <f>RawCounts100All!AF173/(PropCntd100!AE173*AE$5*AE$6)*1000</f>
        <v>0</v>
      </c>
      <c r="AF173" s="284">
        <f>RawCounts100All!AG173/(PropCntd100!AF173*AF$5*AF$6)*1000</f>
        <v>0</v>
      </c>
      <c r="AG173" s="284">
        <f>RawCounts100All!AH173/(PropCntd100!AG173*AG$5*AG$6)*1000</f>
        <v>0</v>
      </c>
      <c r="AH173" s="284">
        <f>RawCounts100All!AI173/(PropCntd100!AH173*AH$5*AH$6)*1000</f>
        <v>0</v>
      </c>
      <c r="AI173" s="284">
        <f>RawCounts100All!AJ173/(PropCntd100!AI173*AI$5*AI$6)*1000</f>
        <v>0</v>
      </c>
      <c r="AJ173" s="284">
        <f>RawCounts100All!AK173/(PropCntd100!AJ173*AJ$5*AJ$6)*1000</f>
        <v>0</v>
      </c>
      <c r="AK173" s="284">
        <f>RawCounts100All!AL173/(PropCntd100!AK173*AK$5*AK$6)*1000</f>
        <v>0</v>
      </c>
      <c r="AL173" s="284">
        <f>RawCounts100All!AM173/(PropCntd100!AL173*AL$5*AL$6)*1000</f>
        <v>0</v>
      </c>
      <c r="AM173" s="284">
        <f>RawCounts100All!AN173/(PropCntd100!AM173*AM$5*AM$6)*1000</f>
        <v>0</v>
      </c>
      <c r="AN173" s="284">
        <f>RawCounts100All!AO173/(PropCntd100!AN173*AN$5*AN$6)*1000</f>
        <v>0</v>
      </c>
      <c r="AO173" s="284">
        <f>RawCounts100All!AP173/(PropCntd100!AO173*AO$5*AO$6)*1000</f>
        <v>0</v>
      </c>
      <c r="AP173" s="284">
        <f>RawCounts100All!AQ173/(PropCntd100!AP173*AP$5*AP$6)*1000</f>
        <v>0</v>
      </c>
      <c r="AQ173" s="284">
        <f>RawCounts100All!AR173/(PropCntd100!AQ173*AQ$5*AQ$6)*1000</f>
        <v>0</v>
      </c>
      <c r="AR173" s="284">
        <f>RawCounts100All!AS173/(PropCntd100!AR173*AR$5*AR$6)*1000</f>
        <v>0</v>
      </c>
      <c r="AS173" s="284">
        <f>RawCounts100All!AT173/(PropCntd100!AS173*AS$5*AS$6)*1000</f>
        <v>0</v>
      </c>
      <c r="AT173" s="284">
        <f>RawCounts100All!AU173/(PropCntd100!AT173*AT$5*AT$6)*1000</f>
        <v>0</v>
      </c>
      <c r="AU173" s="284">
        <f>RawCounts100All!AV173/(PropCntd100!AU173*AU$5*AU$6)*1000</f>
        <v>0</v>
      </c>
      <c r="AV173" s="284">
        <f>RawCounts100All!AW173/(PropCntd100!AV173*AV$5*AV$6)*1000</f>
        <v>0</v>
      </c>
      <c r="AW173" s="284">
        <f>RawCounts100All!AX173/(PropCntd100!AW173*AW$5*AW$6)*1000</f>
        <v>0</v>
      </c>
      <c r="AX173" s="284">
        <f>RawCounts100All!AY173/(PropCntd100!AX173*AX$5*AX$6)*1000</f>
        <v>132.24489795918367</v>
      </c>
      <c r="AY173" s="284">
        <f>RawCounts100All!AZ173/(PropCntd100!AY173*AY$5*AY$6)*1000</f>
        <v>0</v>
      </c>
      <c r="AZ173" s="284">
        <f>RawCounts100All!BA173/(PropCntd100!AZ173*AZ$5*AZ$6)*1000</f>
        <v>0</v>
      </c>
      <c r="BA173" s="284">
        <f>RawCounts100All!BB173/(PropCntd100!BA173*BA$5*BA$6)*1000</f>
        <v>0</v>
      </c>
      <c r="BB173" s="284">
        <f>RawCounts100All!BC173/(PropCntd100!BB173*BB$5*BB$6)*1000</f>
        <v>0</v>
      </c>
      <c r="BC173" s="284">
        <f>RawCounts100All!BD173/(PropCntd100!BC173*BC$5*BC$6)*1000</f>
        <v>0</v>
      </c>
      <c r="BD173" s="284">
        <f>RawCounts100All!BE173/(PropCntd100!BD173*BD$5*BD$6)*1000</f>
        <v>0</v>
      </c>
      <c r="BE173" s="284">
        <f>RawCounts100All!BF173/(PropCntd100!BE173*BE$5*BE$6)*1000</f>
        <v>0</v>
      </c>
      <c r="BF173" s="284">
        <f>RawCounts100All!BG173/(PropCntd100!BF173*BF$5*BF$6)*1000</f>
        <v>0</v>
      </c>
      <c r="BG173" s="284">
        <f>RawCounts100All!BH173/(PropCntd100!BG173*BG$5*BG$6)*1000</f>
        <v>0</v>
      </c>
      <c r="BH173" s="284">
        <f>RawCounts100All!BI173/(PropCntd100!BH173*BH$5*BH$6)*1000</f>
        <v>0</v>
      </c>
      <c r="BI173" s="284">
        <f>RawCounts100All!BJ173/(PropCntd100!BI173*BI$5*BI$6)*1000</f>
        <v>78.571428571428569</v>
      </c>
      <c r="BJ173" s="284">
        <f>RawCounts100All!BK173/(PropCntd100!BJ173*BJ$5*BJ$6)*1000</f>
        <v>0</v>
      </c>
      <c r="BK173" s="284">
        <f>RawCounts100All!BL173/(PropCntd100!BK173*BK$5*BK$6)*1000</f>
        <v>0</v>
      </c>
      <c r="BL173" s="284">
        <f>RawCounts100All!BM173/(PropCntd100!BL173*BL$5*BL$6)*1000</f>
        <v>0</v>
      </c>
      <c r="BM173" s="284">
        <f>RawCounts100All!BN173/(PropCntd100!BM173*BM$5*BM$6)*1000</f>
        <v>0</v>
      </c>
      <c r="BN173" s="284">
        <f>RawCounts100All!BO173/(PropCntd100!BN173*BN$5*BN$6)*1000</f>
        <v>0</v>
      </c>
      <c r="BO173" s="284">
        <f>RawCounts100All!BP173/(PropCntd100!BO173*BO$5*BO$6)*1000</f>
        <v>0</v>
      </c>
      <c r="BP173" s="284">
        <f>RawCounts100All!BQ173/(PropCntd100!BP173*BP$5*BP$6)*1000</f>
        <v>0</v>
      </c>
      <c r="BQ173" s="284">
        <f>RawCounts100All!BR173/(PropCntd100!BQ173*BQ$5*BQ$6)*1000</f>
        <v>0</v>
      </c>
      <c r="BR173" s="284">
        <f>RawCounts100All!BS173/(PropCntd100!BR173*BR$5*BR$6)*1000</f>
        <v>0</v>
      </c>
      <c r="BS173" s="284">
        <f>RawCounts100All!BT173/(PropCntd100!BS173*BS$5*BS$6)*1000</f>
        <v>0</v>
      </c>
      <c r="BT173" s="129"/>
    </row>
    <row r="174" spans="1:72" ht="14" x14ac:dyDescent="0.15">
      <c r="A174" s="117" t="s">
        <v>381</v>
      </c>
      <c r="B174" s="156" t="s">
        <v>521</v>
      </c>
      <c r="C174" s="156" t="s">
        <v>240</v>
      </c>
      <c r="D174" s="156" t="s">
        <v>791</v>
      </c>
      <c r="E174" s="156" t="s">
        <v>134</v>
      </c>
      <c r="F174" s="156"/>
      <c r="G174" s="118">
        <v>0.25</v>
      </c>
      <c r="H174" s="119">
        <v>1.4</v>
      </c>
      <c r="I174" s="120">
        <f t="shared" si="7"/>
        <v>20</v>
      </c>
      <c r="J174" s="180">
        <f t="shared" si="7"/>
        <v>112</v>
      </c>
      <c r="K174" s="254">
        <v>0.25</v>
      </c>
      <c r="L174" s="284">
        <f>RawCounts100All!M174/(PropCntd100!L174*L$5*L$6)*1000</f>
        <v>0</v>
      </c>
      <c r="M174" s="284">
        <f>RawCounts100All!N174/(PropCntd100!M174*M$5*M$6)*1000</f>
        <v>0</v>
      </c>
      <c r="N174" s="284">
        <f>RawCounts100All!O174/(PropCntd100!N174*N$5*N$6)*1000</f>
        <v>0</v>
      </c>
      <c r="O174" s="284">
        <f>RawCounts100All!P174/(PropCntd100!O174*O$5*O$6)*1000</f>
        <v>0</v>
      </c>
      <c r="P174" s="284">
        <f>RawCounts100All!Q174/(PropCntd100!P174*P$5*P$6)*1000</f>
        <v>0</v>
      </c>
      <c r="Q174" s="284">
        <f>RawCounts100All!R174/(PropCntd100!Q174*Q$5*Q$6)*1000</f>
        <v>0</v>
      </c>
      <c r="R174" s="284">
        <f>RawCounts100All!S174/(PropCntd100!R174*R$5*R$6)*1000</f>
        <v>0</v>
      </c>
      <c r="S174" s="284">
        <f>RawCounts100All!T174/(PropCntd100!S174*S$5*S$6)*1000</f>
        <v>0</v>
      </c>
      <c r="T174" s="284">
        <f>RawCounts100All!U174/(PropCntd100!T174*T$5*T$6)*1000</f>
        <v>0</v>
      </c>
      <c r="U174" s="284">
        <f>RawCounts100All!V174/(PropCntd100!U174*U$5*U$6)*1000</f>
        <v>0</v>
      </c>
      <c r="V174" s="284">
        <f>RawCounts100All!W174/(PropCntd100!V174*V$5*V$6)*1000</f>
        <v>0</v>
      </c>
      <c r="W174" s="284">
        <f>RawCounts100All!X174/(PropCntd100!W174*W$5*W$6)*1000</f>
        <v>0</v>
      </c>
      <c r="X174" s="284">
        <f>RawCounts100All!Y174/(PropCntd100!X174*X$5*X$6)*1000</f>
        <v>0</v>
      </c>
      <c r="Y174" s="284">
        <f>RawCounts100All!Z174/(PropCntd100!Y174*Y$5*Y$6)*1000</f>
        <v>0</v>
      </c>
      <c r="Z174" s="284">
        <f>RawCounts100All!AA174/(PropCntd100!Z174*Z$5*Z$6)*1000</f>
        <v>0</v>
      </c>
      <c r="AA174" s="284">
        <f>RawCounts100All!AB174/(PropCntd100!AA174*AA$5*AA$6)*1000</f>
        <v>0</v>
      </c>
      <c r="AB174" s="284">
        <f>RawCounts100All!AC174/(PropCntd100!AB174*AB$5*AB$6)*1000</f>
        <v>0</v>
      </c>
      <c r="AC174" s="284">
        <f>RawCounts100All!AD174/(PropCntd100!AC174*AC$5*AC$6)*1000</f>
        <v>0</v>
      </c>
      <c r="AD174" s="284">
        <f>RawCounts100All!AE174/(PropCntd100!AD174*AD$5*AD$6)*1000</f>
        <v>0</v>
      </c>
      <c r="AE174" s="284">
        <f>RawCounts100All!AF174/(PropCntd100!AE174*AE$5*AE$6)*1000</f>
        <v>0</v>
      </c>
      <c r="AF174" s="284">
        <f>RawCounts100All!AG174/(PropCntd100!AF174*AF$5*AF$6)*1000</f>
        <v>0</v>
      </c>
      <c r="AG174" s="284">
        <f>RawCounts100All!AH174/(PropCntd100!AG174*AG$5*AG$6)*1000</f>
        <v>0</v>
      </c>
      <c r="AH174" s="284">
        <f>RawCounts100All!AI174/(PropCntd100!AH174*AH$5*AH$6)*1000</f>
        <v>0</v>
      </c>
      <c r="AI174" s="284">
        <f>RawCounts100All!AJ174/(PropCntd100!AI174*AI$5*AI$6)*1000</f>
        <v>0</v>
      </c>
      <c r="AJ174" s="284">
        <f>RawCounts100All!AK174/(PropCntd100!AJ174*AJ$5*AJ$6)*1000</f>
        <v>0</v>
      </c>
      <c r="AK174" s="284">
        <f>RawCounts100All!AL174/(PropCntd100!AK174*AK$5*AK$6)*1000</f>
        <v>0</v>
      </c>
      <c r="AL174" s="284">
        <f>RawCounts100All!AM174/(PropCntd100!AL174*AL$5*AL$6)*1000</f>
        <v>0</v>
      </c>
      <c r="AM174" s="284">
        <f>RawCounts100All!AN174/(PropCntd100!AM174*AM$5*AM$6)*1000</f>
        <v>0</v>
      </c>
      <c r="AN174" s="284">
        <f>RawCounts100All!AO174/(PropCntd100!AN174*AN$5*AN$6)*1000</f>
        <v>0</v>
      </c>
      <c r="AO174" s="284">
        <f>RawCounts100All!AP174/(PropCntd100!AO174*AO$5*AO$6)*1000</f>
        <v>0</v>
      </c>
      <c r="AP174" s="284">
        <f>RawCounts100All!AQ174/(PropCntd100!AP174*AP$5*AP$6)*1000</f>
        <v>0</v>
      </c>
      <c r="AQ174" s="284">
        <f>RawCounts100All!AR174/(PropCntd100!AQ174*AQ$5*AQ$6)*1000</f>
        <v>0</v>
      </c>
      <c r="AR174" s="284">
        <f>RawCounts100All!AS174/(PropCntd100!AR174*AR$5*AR$6)*1000</f>
        <v>0</v>
      </c>
      <c r="AS174" s="284">
        <f>RawCounts100All!AT174/(PropCntd100!AS174*AS$5*AS$6)*1000</f>
        <v>0</v>
      </c>
      <c r="AT174" s="284">
        <f>RawCounts100All!AU174/(PropCntd100!AT174*AT$5*AT$6)*1000</f>
        <v>0</v>
      </c>
      <c r="AU174" s="284">
        <f>RawCounts100All!AV174/(PropCntd100!AU174*AU$5*AU$6)*1000</f>
        <v>0</v>
      </c>
      <c r="AV174" s="284">
        <f>RawCounts100All!AW174/(PropCntd100!AV174*AV$5*AV$6)*1000</f>
        <v>0</v>
      </c>
      <c r="AW174" s="284">
        <f>RawCounts100All!AX174/(PropCntd100!AW174*AW$5*AW$6)*1000</f>
        <v>0</v>
      </c>
      <c r="AX174" s="284">
        <f>RawCounts100All!AY174/(PropCntd100!AX174*AX$5*AX$6)*1000</f>
        <v>0</v>
      </c>
      <c r="AY174" s="284">
        <f>RawCounts100All!AZ174/(PropCntd100!AY174*AY$5*AY$6)*1000</f>
        <v>0</v>
      </c>
      <c r="AZ174" s="284">
        <f>RawCounts100All!BA174/(PropCntd100!AZ174*AZ$5*AZ$6)*1000</f>
        <v>0</v>
      </c>
      <c r="BA174" s="284">
        <f>RawCounts100All!BB174/(PropCntd100!BA174*BA$5*BA$6)*1000</f>
        <v>0</v>
      </c>
      <c r="BB174" s="284">
        <f>RawCounts100All!BC174/(PropCntd100!BB174*BB$5*BB$6)*1000</f>
        <v>0</v>
      </c>
      <c r="BC174" s="284">
        <f>RawCounts100All!BD174/(PropCntd100!BC174*BC$5*BC$6)*1000</f>
        <v>0</v>
      </c>
      <c r="BD174" s="284">
        <f>RawCounts100All!BE174/(PropCntd100!BD174*BD$5*BD$6)*1000</f>
        <v>0</v>
      </c>
      <c r="BE174" s="284">
        <f>RawCounts100All!BF174/(PropCntd100!BE174*BE$5*BE$6)*1000</f>
        <v>0</v>
      </c>
      <c r="BF174" s="284">
        <f>RawCounts100All!BG174/(PropCntd100!BF174*BF$5*BF$6)*1000</f>
        <v>0</v>
      </c>
      <c r="BG174" s="284">
        <f>RawCounts100All!BH174/(PropCntd100!BG174*BG$5*BG$6)*1000</f>
        <v>0</v>
      </c>
      <c r="BH174" s="284">
        <f>RawCounts100All!BI174/(PropCntd100!BH174*BH$5*BH$6)*1000</f>
        <v>0</v>
      </c>
      <c r="BI174" s="284">
        <f>RawCounts100All!BJ174/(PropCntd100!BI174*BI$5*BI$6)*1000</f>
        <v>0</v>
      </c>
      <c r="BJ174" s="284">
        <f>RawCounts100All!BK174/(PropCntd100!BJ174*BJ$5*BJ$6)*1000</f>
        <v>0</v>
      </c>
      <c r="BK174" s="284">
        <f>RawCounts100All!BL174/(PropCntd100!BK174*BK$5*BK$6)*1000</f>
        <v>0</v>
      </c>
      <c r="BL174" s="284">
        <f>RawCounts100All!BM174/(PropCntd100!BL174*BL$5*BL$6)*1000</f>
        <v>0</v>
      </c>
      <c r="BM174" s="284">
        <f>RawCounts100All!BN174/(PropCntd100!BM174*BM$5*BM$6)*1000</f>
        <v>0</v>
      </c>
      <c r="BN174" s="284">
        <f>RawCounts100All!BO174/(PropCntd100!BN174*BN$5*BN$6)*1000</f>
        <v>0</v>
      </c>
      <c r="BO174" s="284">
        <f>RawCounts100All!BP174/(PropCntd100!BO174*BO$5*BO$6)*1000</f>
        <v>0</v>
      </c>
      <c r="BP174" s="284">
        <f>RawCounts100All!BQ174/(PropCntd100!BP174*BP$5*BP$6)*1000</f>
        <v>0</v>
      </c>
      <c r="BQ174" s="284">
        <f>RawCounts100All!BR174/(PropCntd100!BQ174*BQ$5*BQ$6)*1000</f>
        <v>109.43396226415094</v>
      </c>
      <c r="BR174" s="284">
        <f>RawCounts100All!BS174/(PropCntd100!BR174*BR$5*BR$6)*1000</f>
        <v>0</v>
      </c>
      <c r="BS174" s="284">
        <f>RawCounts100All!BT174/(PropCntd100!BS174*BS$5*BS$6)*1000</f>
        <v>0</v>
      </c>
      <c r="BT174" s="129"/>
    </row>
    <row r="175" spans="1:72" ht="14" x14ac:dyDescent="0.15">
      <c r="A175" s="117" t="s">
        <v>382</v>
      </c>
      <c r="B175" s="156" t="s">
        <v>521</v>
      </c>
      <c r="C175" s="156" t="s">
        <v>240</v>
      </c>
      <c r="D175" s="156" t="s">
        <v>792</v>
      </c>
      <c r="E175" s="156" t="s">
        <v>135</v>
      </c>
      <c r="F175" s="156"/>
      <c r="G175" s="118">
        <v>0.3</v>
      </c>
      <c r="H175" s="119">
        <v>0.4</v>
      </c>
      <c r="I175" s="120">
        <f t="shared" si="7"/>
        <v>24</v>
      </c>
      <c r="J175" s="180">
        <f t="shared" si="7"/>
        <v>32</v>
      </c>
      <c r="K175" s="254"/>
      <c r="L175" s="284">
        <f>RawCounts100All!M175/(PropCntd100!L175*L$5*L$6)*1000</f>
        <v>0</v>
      </c>
      <c r="M175" s="284">
        <f>RawCounts100All!N175/(PropCntd100!M175*M$5*M$6)*1000</f>
        <v>0</v>
      </c>
      <c r="N175" s="284">
        <f>RawCounts100All!O175/(PropCntd100!N175*N$5*N$6)*1000</f>
        <v>0</v>
      </c>
      <c r="O175" s="284">
        <f>RawCounts100All!P175/(PropCntd100!O175*O$5*O$6)*1000</f>
        <v>0</v>
      </c>
      <c r="P175" s="284">
        <f>RawCounts100All!Q175/(PropCntd100!P175*P$5*P$6)*1000</f>
        <v>0</v>
      </c>
      <c r="Q175" s="284">
        <f>RawCounts100All!R175/(PropCntd100!Q175*Q$5*Q$6)*1000</f>
        <v>0</v>
      </c>
      <c r="R175" s="284">
        <f>RawCounts100All!S175/(PropCntd100!R175*R$5*R$6)*1000</f>
        <v>0</v>
      </c>
      <c r="S175" s="284">
        <f>RawCounts100All!T175/(PropCntd100!S175*S$5*S$6)*1000</f>
        <v>0</v>
      </c>
      <c r="T175" s="284">
        <f>RawCounts100All!U175/(PropCntd100!T175*T$5*T$6)*1000</f>
        <v>0</v>
      </c>
      <c r="U175" s="284">
        <f>RawCounts100All!V175/(PropCntd100!U175*U$5*U$6)*1000</f>
        <v>0</v>
      </c>
      <c r="V175" s="284">
        <f>RawCounts100All!W175/(PropCntd100!V175*V$5*V$6)*1000</f>
        <v>0</v>
      </c>
      <c r="W175" s="284">
        <f>RawCounts100All!X175/(PropCntd100!W175*W$5*W$6)*1000</f>
        <v>0</v>
      </c>
      <c r="X175" s="284">
        <f>RawCounts100All!Y175/(PropCntd100!X175*X$5*X$6)*1000</f>
        <v>0</v>
      </c>
      <c r="Y175" s="284">
        <f>RawCounts100All!Z175/(PropCntd100!Y175*Y$5*Y$6)*1000</f>
        <v>0</v>
      </c>
      <c r="Z175" s="284">
        <f>RawCounts100All!AA175/(PropCntd100!Z175*Z$5*Z$6)*1000</f>
        <v>0</v>
      </c>
      <c r="AA175" s="284">
        <f>RawCounts100All!AB175/(PropCntd100!AA175*AA$5*AA$6)*1000</f>
        <v>0</v>
      </c>
      <c r="AB175" s="284">
        <f>RawCounts100All!AC175/(PropCntd100!AB175*AB$5*AB$6)*1000</f>
        <v>0</v>
      </c>
      <c r="AC175" s="284">
        <f>RawCounts100All!AD175/(PropCntd100!AC175*AC$5*AC$6)*1000</f>
        <v>0</v>
      </c>
      <c r="AD175" s="284">
        <f>RawCounts100All!AE175/(PropCntd100!AD175*AD$5*AD$6)*1000</f>
        <v>0</v>
      </c>
      <c r="AE175" s="284">
        <f>RawCounts100All!AF175/(PropCntd100!AE175*AE$5*AE$6)*1000</f>
        <v>0</v>
      </c>
      <c r="AF175" s="284">
        <f>RawCounts100All!AG175/(PropCntd100!AF175*AF$5*AF$6)*1000</f>
        <v>0</v>
      </c>
      <c r="AG175" s="284">
        <f>RawCounts100All!AH175/(PropCntd100!AG175*AG$5*AG$6)*1000</f>
        <v>0</v>
      </c>
      <c r="AH175" s="284">
        <f>RawCounts100All!AI175/(PropCntd100!AH175*AH$5*AH$6)*1000</f>
        <v>0</v>
      </c>
      <c r="AI175" s="284">
        <f>RawCounts100All!AJ175/(PropCntd100!AI175*AI$5*AI$6)*1000</f>
        <v>0</v>
      </c>
      <c r="AJ175" s="284">
        <f>RawCounts100All!AK175/(PropCntd100!AJ175*AJ$5*AJ$6)*1000</f>
        <v>0</v>
      </c>
      <c r="AK175" s="284">
        <f>RawCounts100All!AL175/(PropCntd100!AK175*AK$5*AK$6)*1000</f>
        <v>0</v>
      </c>
      <c r="AL175" s="284">
        <f>RawCounts100All!AM175/(PropCntd100!AL175*AL$5*AL$6)*1000</f>
        <v>0</v>
      </c>
      <c r="AM175" s="284">
        <f>RawCounts100All!AN175/(PropCntd100!AM175*AM$5*AM$6)*1000</f>
        <v>0</v>
      </c>
      <c r="AN175" s="284">
        <f>RawCounts100All!AO175/(PropCntd100!AN175*AN$5*AN$6)*1000</f>
        <v>0</v>
      </c>
      <c r="AO175" s="284">
        <f>RawCounts100All!AP175/(PropCntd100!AO175*AO$5*AO$6)*1000</f>
        <v>0</v>
      </c>
      <c r="AP175" s="284">
        <f>RawCounts100All!AQ175/(PropCntd100!AP175*AP$5*AP$6)*1000</f>
        <v>0</v>
      </c>
      <c r="AQ175" s="284">
        <f>RawCounts100All!AR175/(PropCntd100!AQ175*AQ$5*AQ$6)*1000</f>
        <v>0</v>
      </c>
      <c r="AR175" s="284">
        <f>RawCounts100All!AS175/(PropCntd100!AR175*AR$5*AR$6)*1000</f>
        <v>0</v>
      </c>
      <c r="AS175" s="284">
        <f>RawCounts100All!AT175/(PropCntd100!AS175*AS$5*AS$6)*1000</f>
        <v>0</v>
      </c>
      <c r="AT175" s="284">
        <f>RawCounts100All!AU175/(PropCntd100!AT175*AT$5*AT$6)*1000</f>
        <v>0</v>
      </c>
      <c r="AU175" s="284">
        <f>RawCounts100All!AV175/(PropCntd100!AU175*AU$5*AU$6)*1000</f>
        <v>0</v>
      </c>
      <c r="AV175" s="284">
        <f>RawCounts100All!AW175/(PropCntd100!AV175*AV$5*AV$6)*1000</f>
        <v>0</v>
      </c>
      <c r="AW175" s="284">
        <f>RawCounts100All!AX175/(PropCntd100!AW175*AW$5*AW$6)*1000</f>
        <v>0</v>
      </c>
      <c r="AX175" s="284">
        <f>RawCounts100All!AY175/(PropCntd100!AX175*AX$5*AX$6)*1000</f>
        <v>0</v>
      </c>
      <c r="AY175" s="284">
        <f>RawCounts100All!AZ175/(PropCntd100!AY175*AY$5*AY$6)*1000</f>
        <v>0</v>
      </c>
      <c r="AZ175" s="284">
        <f>RawCounts100All!BA175/(PropCntd100!AZ175*AZ$5*AZ$6)*1000</f>
        <v>0</v>
      </c>
      <c r="BA175" s="284">
        <f>RawCounts100All!BB175/(PropCntd100!BA175*BA$5*BA$6)*1000</f>
        <v>0</v>
      </c>
      <c r="BB175" s="284">
        <f>RawCounts100All!BC175/(PropCntd100!BB175*BB$5*BB$6)*1000</f>
        <v>0</v>
      </c>
      <c r="BC175" s="284">
        <f>RawCounts100All!BD175/(PropCntd100!BC175*BC$5*BC$6)*1000</f>
        <v>0</v>
      </c>
      <c r="BD175" s="284">
        <f>RawCounts100All!BE175/(PropCntd100!BD175*BD$5*BD$6)*1000</f>
        <v>0</v>
      </c>
      <c r="BE175" s="284">
        <f>RawCounts100All!BF175/(PropCntd100!BE175*BE$5*BE$6)*1000</f>
        <v>0</v>
      </c>
      <c r="BF175" s="284">
        <f>RawCounts100All!BG175/(PropCntd100!BF175*BF$5*BF$6)*1000</f>
        <v>0</v>
      </c>
      <c r="BG175" s="284">
        <f>RawCounts100All!BH175/(PropCntd100!BG175*BG$5*BG$6)*1000</f>
        <v>0</v>
      </c>
      <c r="BH175" s="284">
        <f>RawCounts100All!BI175/(PropCntd100!BH175*BH$5*BH$6)*1000</f>
        <v>0</v>
      </c>
      <c r="BI175" s="284">
        <f>RawCounts100All!BJ175/(PropCntd100!BI175*BI$5*BI$6)*1000</f>
        <v>0</v>
      </c>
      <c r="BJ175" s="284">
        <f>RawCounts100All!BK175/(PropCntd100!BJ175*BJ$5*BJ$6)*1000</f>
        <v>836.57110854422638</v>
      </c>
      <c r="BK175" s="284">
        <f>RawCounts100All!BL175/(PropCntd100!BK175*BK$5*BK$6)*1000</f>
        <v>0</v>
      </c>
      <c r="BL175" s="284">
        <f>RawCounts100All!BM175/(PropCntd100!BL175*BL$5*BL$6)*1000</f>
        <v>0</v>
      </c>
      <c r="BM175" s="284">
        <f>RawCounts100All!BN175/(PropCntd100!BM175*BM$5*BM$6)*1000</f>
        <v>0</v>
      </c>
      <c r="BN175" s="284">
        <f>RawCounts100All!BO175/(PropCntd100!BN175*BN$5*BN$6)*1000</f>
        <v>0</v>
      </c>
      <c r="BO175" s="284">
        <f>RawCounts100All!BP175/(PropCntd100!BO175*BO$5*BO$6)*1000</f>
        <v>0</v>
      </c>
      <c r="BP175" s="284">
        <f>RawCounts100All!BQ175/(PropCntd100!BP175*BP$5*BP$6)*1000</f>
        <v>361.58192090395482</v>
      </c>
      <c r="BQ175" s="284">
        <f>RawCounts100All!BR175/(PropCntd100!BQ175*BQ$5*BQ$6)*1000</f>
        <v>0</v>
      </c>
      <c r="BR175" s="284">
        <f>RawCounts100All!BS175/(PropCntd100!BR175*BR$5*BR$6)*1000</f>
        <v>0</v>
      </c>
      <c r="BS175" s="284">
        <f>RawCounts100All!BT175/(PropCntd100!BS175*BS$5*BS$6)*1000</f>
        <v>0</v>
      </c>
      <c r="BT175" s="129"/>
    </row>
    <row r="176" spans="1:72" ht="14" x14ac:dyDescent="0.15">
      <c r="A176" s="117" t="s">
        <v>383</v>
      </c>
      <c r="B176" s="156" t="s">
        <v>521</v>
      </c>
      <c r="C176" s="156" t="s">
        <v>240</v>
      </c>
      <c r="D176" s="156" t="s">
        <v>793</v>
      </c>
      <c r="E176" s="156" t="s">
        <v>134</v>
      </c>
      <c r="F176" s="156"/>
      <c r="G176" s="118">
        <v>0.3</v>
      </c>
      <c r="H176" s="119">
        <v>0.9</v>
      </c>
      <c r="I176" s="120">
        <f t="shared" si="7"/>
        <v>24</v>
      </c>
      <c r="J176" s="180">
        <f t="shared" si="7"/>
        <v>72</v>
      </c>
      <c r="K176" s="254"/>
      <c r="L176" s="284">
        <f>RawCounts100All!M176/(PropCntd100!L176*L$5*L$6)*1000</f>
        <v>0</v>
      </c>
      <c r="M176" s="284">
        <f>RawCounts100All!N176/(PropCntd100!M176*M$5*M$6)*1000</f>
        <v>0</v>
      </c>
      <c r="N176" s="284">
        <f>RawCounts100All!O176/(PropCntd100!N176*N$5*N$6)*1000</f>
        <v>0</v>
      </c>
      <c r="O176" s="284">
        <f>RawCounts100All!P176/(PropCntd100!O176*O$5*O$6)*1000</f>
        <v>0</v>
      </c>
      <c r="P176" s="284">
        <f>RawCounts100All!Q176/(PropCntd100!P176*P$5*P$6)*1000</f>
        <v>0</v>
      </c>
      <c r="Q176" s="284">
        <f>RawCounts100All!R176/(PropCntd100!Q176*Q$5*Q$6)*1000</f>
        <v>0</v>
      </c>
      <c r="R176" s="284">
        <f>RawCounts100All!S176/(PropCntd100!R176*R$5*R$6)*1000</f>
        <v>0</v>
      </c>
      <c r="S176" s="284">
        <f>RawCounts100All!T176/(PropCntd100!S176*S$5*S$6)*1000</f>
        <v>0</v>
      </c>
      <c r="T176" s="284">
        <f>RawCounts100All!U176/(PropCntd100!T176*T$5*T$6)*1000</f>
        <v>0</v>
      </c>
      <c r="U176" s="284">
        <f>RawCounts100All!V176/(PropCntd100!U176*U$5*U$6)*1000</f>
        <v>0</v>
      </c>
      <c r="V176" s="284">
        <f>RawCounts100All!W176/(PropCntd100!V176*V$5*V$6)*1000</f>
        <v>0</v>
      </c>
      <c r="W176" s="284">
        <f>RawCounts100All!X176/(PropCntd100!W176*W$5*W$6)*1000</f>
        <v>0</v>
      </c>
      <c r="X176" s="284">
        <f>RawCounts100All!Y176/(PropCntd100!X176*X$5*X$6)*1000</f>
        <v>0</v>
      </c>
      <c r="Y176" s="284">
        <f>RawCounts100All!Z176/(PropCntd100!Y176*Y$5*Y$6)*1000</f>
        <v>0</v>
      </c>
      <c r="Z176" s="284">
        <f>RawCounts100All!AA176/(PropCntd100!Z176*Z$5*Z$6)*1000</f>
        <v>0</v>
      </c>
      <c r="AA176" s="284">
        <f>RawCounts100All!AB176/(PropCntd100!AA176*AA$5*AA$6)*1000</f>
        <v>0</v>
      </c>
      <c r="AB176" s="284">
        <f>RawCounts100All!AC176/(PropCntd100!AB176*AB$5*AB$6)*1000</f>
        <v>0</v>
      </c>
      <c r="AC176" s="284">
        <f>RawCounts100All!AD176/(PropCntd100!AC176*AC$5*AC$6)*1000</f>
        <v>0</v>
      </c>
      <c r="AD176" s="284">
        <f>RawCounts100All!AE176/(PropCntd100!AD176*AD$5*AD$6)*1000</f>
        <v>0</v>
      </c>
      <c r="AE176" s="284">
        <f>RawCounts100All!AF176/(PropCntd100!AE176*AE$5*AE$6)*1000</f>
        <v>0</v>
      </c>
      <c r="AF176" s="284">
        <f>RawCounts100All!AG176/(PropCntd100!AF176*AF$5*AF$6)*1000</f>
        <v>0</v>
      </c>
      <c r="AG176" s="284">
        <f>RawCounts100All!AH176/(PropCntd100!AG176*AG$5*AG$6)*1000</f>
        <v>0</v>
      </c>
      <c r="AH176" s="284">
        <f>RawCounts100All!AI176/(PropCntd100!AH176*AH$5*AH$6)*1000</f>
        <v>0</v>
      </c>
      <c r="AI176" s="284">
        <f>RawCounts100All!AJ176/(PropCntd100!AI176*AI$5*AI$6)*1000</f>
        <v>0</v>
      </c>
      <c r="AJ176" s="284">
        <f>RawCounts100All!AK176/(PropCntd100!AJ176*AJ$5*AJ$6)*1000</f>
        <v>0</v>
      </c>
      <c r="AK176" s="284">
        <f>RawCounts100All!AL176/(PropCntd100!AK176*AK$5*AK$6)*1000</f>
        <v>0</v>
      </c>
      <c r="AL176" s="284">
        <f>RawCounts100All!AM176/(PropCntd100!AL176*AL$5*AL$6)*1000</f>
        <v>0</v>
      </c>
      <c r="AM176" s="284">
        <f>RawCounts100All!AN176/(PropCntd100!AM176*AM$5*AM$6)*1000</f>
        <v>0</v>
      </c>
      <c r="AN176" s="284">
        <f>RawCounts100All!AO176/(PropCntd100!AN176*AN$5*AN$6)*1000</f>
        <v>0</v>
      </c>
      <c r="AO176" s="284">
        <f>RawCounts100All!AP176/(PropCntd100!AO176*AO$5*AO$6)*1000</f>
        <v>0</v>
      </c>
      <c r="AP176" s="284">
        <f>RawCounts100All!AQ176/(PropCntd100!AP176*AP$5*AP$6)*1000</f>
        <v>0</v>
      </c>
      <c r="AQ176" s="284">
        <f>RawCounts100All!AR176/(PropCntd100!AQ176*AQ$5*AQ$6)*1000</f>
        <v>0</v>
      </c>
      <c r="AR176" s="284">
        <f>RawCounts100All!AS176/(PropCntd100!AR176*AR$5*AR$6)*1000</f>
        <v>0</v>
      </c>
      <c r="AS176" s="284">
        <f>RawCounts100All!AT176/(PropCntd100!AS176*AS$5*AS$6)*1000</f>
        <v>0</v>
      </c>
      <c r="AT176" s="284">
        <f>RawCounts100All!AU176/(PropCntd100!AT176*AT$5*AT$6)*1000</f>
        <v>0</v>
      </c>
      <c r="AU176" s="284">
        <f>RawCounts100All!AV176/(PropCntd100!AU176*AU$5*AU$6)*1000</f>
        <v>0</v>
      </c>
      <c r="AV176" s="284">
        <f>RawCounts100All!AW176/(PropCntd100!AV176*AV$5*AV$6)*1000</f>
        <v>0</v>
      </c>
      <c r="AW176" s="284">
        <f>RawCounts100All!AX176/(PropCntd100!AW176*AW$5*AW$6)*1000</f>
        <v>0</v>
      </c>
      <c r="AX176" s="284">
        <f>RawCounts100All!AY176/(PropCntd100!AX176*AX$5*AX$6)*1000</f>
        <v>0</v>
      </c>
      <c r="AY176" s="284">
        <f>RawCounts100All!AZ176/(PropCntd100!AY176*AY$5*AY$6)*1000</f>
        <v>0</v>
      </c>
      <c r="AZ176" s="284">
        <f>RawCounts100All!BA176/(PropCntd100!AZ176*AZ$5*AZ$6)*1000</f>
        <v>0</v>
      </c>
      <c r="BA176" s="284">
        <f>RawCounts100All!BB176/(PropCntd100!BA176*BA$5*BA$6)*1000</f>
        <v>0</v>
      </c>
      <c r="BB176" s="284">
        <f>RawCounts100All!BC176/(PropCntd100!BB176*BB$5*BB$6)*1000</f>
        <v>0</v>
      </c>
      <c r="BC176" s="284">
        <f>RawCounts100All!BD176/(PropCntd100!BC176*BC$5*BC$6)*1000</f>
        <v>0</v>
      </c>
      <c r="BD176" s="284">
        <f>RawCounts100All!BE176/(PropCntd100!BD176*BD$5*BD$6)*1000</f>
        <v>0</v>
      </c>
      <c r="BE176" s="284">
        <f>RawCounts100All!BF176/(PropCntd100!BE176*BE$5*BE$6)*1000</f>
        <v>0</v>
      </c>
      <c r="BF176" s="284">
        <f>RawCounts100All!BG176/(PropCntd100!BF176*BF$5*BF$6)*1000</f>
        <v>0</v>
      </c>
      <c r="BG176" s="284">
        <f>RawCounts100All!BH176/(PropCntd100!BG176*BG$5*BG$6)*1000</f>
        <v>0</v>
      </c>
      <c r="BH176" s="284">
        <f>RawCounts100All!BI176/(PropCntd100!BH176*BH$5*BH$6)*1000</f>
        <v>0</v>
      </c>
      <c r="BI176" s="284">
        <f>RawCounts100All!BJ176/(PropCntd100!BI176*BI$5*BI$6)*1000</f>
        <v>0</v>
      </c>
      <c r="BJ176" s="284">
        <f>RawCounts100All!BK176/(PropCntd100!BJ176*BJ$5*BJ$6)*1000</f>
        <v>0</v>
      </c>
      <c r="BK176" s="284">
        <f>RawCounts100All!BL176/(PropCntd100!BK176*BK$5*BK$6)*1000</f>
        <v>0</v>
      </c>
      <c r="BL176" s="284">
        <f>RawCounts100All!BM176/(PropCntd100!BL176*BL$5*BL$6)*1000</f>
        <v>0</v>
      </c>
      <c r="BM176" s="284">
        <f>RawCounts100All!BN176/(PropCntd100!BM176*BM$5*BM$6)*1000</f>
        <v>0</v>
      </c>
      <c r="BN176" s="284">
        <f>RawCounts100All!BO176/(PropCntd100!BN176*BN$5*BN$6)*1000</f>
        <v>0</v>
      </c>
      <c r="BO176" s="284">
        <f>RawCounts100All!BP176/(PropCntd100!BO176*BO$5*BO$6)*1000</f>
        <v>72.131147540983605</v>
      </c>
      <c r="BP176" s="284">
        <f>RawCounts100All!BQ176/(PropCntd100!BP176*BP$5*BP$6)*1000</f>
        <v>72.316384180790962</v>
      </c>
      <c r="BQ176" s="284">
        <f>RawCounts100All!BR176/(PropCntd100!BQ176*BQ$5*BQ$6)*1000</f>
        <v>109.43396226415094</v>
      </c>
      <c r="BR176" s="284">
        <f>RawCounts100All!BS176/(PropCntd100!BR176*BR$5*BR$6)*1000</f>
        <v>0</v>
      </c>
      <c r="BS176" s="284">
        <f>RawCounts100All!BT176/(PropCntd100!BS176*BS$5*BS$6)*1000</f>
        <v>0</v>
      </c>
      <c r="BT176" s="129"/>
    </row>
    <row r="177" spans="1:72" ht="14" x14ac:dyDescent="0.2">
      <c r="A177" s="117" t="s">
        <v>384</v>
      </c>
      <c r="B177" s="156" t="s">
        <v>521</v>
      </c>
      <c r="C177" s="156" t="s">
        <v>240</v>
      </c>
      <c r="D177" s="156" t="s">
        <v>794</v>
      </c>
      <c r="E177" s="156" t="s">
        <v>947</v>
      </c>
      <c r="F177" s="156"/>
      <c r="G177" s="121">
        <v>1.3</v>
      </c>
      <c r="H177" s="122">
        <v>2.5</v>
      </c>
      <c r="I177" s="123">
        <f t="shared" si="7"/>
        <v>104</v>
      </c>
      <c r="J177" s="181">
        <f t="shared" si="7"/>
        <v>200</v>
      </c>
      <c r="K177" s="256"/>
      <c r="L177" s="284">
        <f>RawCounts100All!M177/(PropCntd100!L177*L$5*L$6)*1000</f>
        <v>0</v>
      </c>
      <c r="M177" s="284">
        <f>RawCounts100All!N177/(PropCntd100!M177*M$5*M$6)*1000</f>
        <v>0</v>
      </c>
      <c r="N177" s="284">
        <f>RawCounts100All!O177/(PropCntd100!N177*N$5*N$6)*1000</f>
        <v>0</v>
      </c>
      <c r="O177" s="284">
        <f>RawCounts100All!P177/(PropCntd100!O177*O$5*O$6)*1000</f>
        <v>0</v>
      </c>
      <c r="P177" s="284">
        <f>RawCounts100All!Q177/(PropCntd100!P177*P$5*P$6)*1000</f>
        <v>0</v>
      </c>
      <c r="Q177" s="284">
        <f>RawCounts100All!R177/(PropCntd100!Q177*Q$5*Q$6)*1000</f>
        <v>0</v>
      </c>
      <c r="R177" s="284">
        <f>RawCounts100All!S177/(PropCntd100!R177*R$5*R$6)*1000</f>
        <v>0</v>
      </c>
      <c r="S177" s="284">
        <f>RawCounts100All!T177/(PropCntd100!S177*S$5*S$6)*1000</f>
        <v>0</v>
      </c>
      <c r="T177" s="284">
        <f>RawCounts100All!U177/(PropCntd100!T177*T$5*T$6)*1000</f>
        <v>0</v>
      </c>
      <c r="U177" s="284">
        <f>RawCounts100All!V177/(PropCntd100!U177*U$5*U$6)*1000</f>
        <v>0</v>
      </c>
      <c r="V177" s="284">
        <f>RawCounts100All!W177/(PropCntd100!V177*V$5*V$6)*1000</f>
        <v>0</v>
      </c>
      <c r="W177" s="284">
        <f>RawCounts100All!X177/(PropCntd100!W177*W$5*W$6)*1000</f>
        <v>0</v>
      </c>
      <c r="X177" s="284">
        <f>RawCounts100All!Y177/(PropCntd100!X177*X$5*X$6)*1000</f>
        <v>0</v>
      </c>
      <c r="Y177" s="284">
        <f>RawCounts100All!Z177/(PropCntd100!Y177*Y$5*Y$6)*1000</f>
        <v>0</v>
      </c>
      <c r="Z177" s="284">
        <f>RawCounts100All!AA177/(PropCntd100!Z177*Z$5*Z$6)*1000</f>
        <v>0</v>
      </c>
      <c r="AA177" s="284">
        <f>RawCounts100All!AB177/(PropCntd100!AA177*AA$5*AA$6)*1000</f>
        <v>0</v>
      </c>
      <c r="AB177" s="284">
        <f>RawCounts100All!AC177/(PropCntd100!AB177*AB$5*AB$6)*1000</f>
        <v>0</v>
      </c>
      <c r="AC177" s="284">
        <f>RawCounts100All!AD177/(PropCntd100!AC177*AC$5*AC$6)*1000</f>
        <v>0</v>
      </c>
      <c r="AD177" s="284">
        <f>RawCounts100All!AE177/(PropCntd100!AD177*AD$5*AD$6)*1000</f>
        <v>0</v>
      </c>
      <c r="AE177" s="284">
        <f>RawCounts100All!AF177/(PropCntd100!AE177*AE$5*AE$6)*1000</f>
        <v>0</v>
      </c>
      <c r="AF177" s="284">
        <f>RawCounts100All!AG177/(PropCntd100!AF177*AF$5*AF$6)*1000</f>
        <v>0</v>
      </c>
      <c r="AG177" s="284">
        <f>RawCounts100All!AH177/(PropCntd100!AG177*AG$5*AG$6)*1000</f>
        <v>0</v>
      </c>
      <c r="AH177" s="284">
        <f>RawCounts100All!AI177/(PropCntd100!AH177*AH$5*AH$6)*1000</f>
        <v>0</v>
      </c>
      <c r="AI177" s="284">
        <f>RawCounts100All!AJ177/(PropCntd100!AI177*AI$5*AI$6)*1000</f>
        <v>0</v>
      </c>
      <c r="AJ177" s="284">
        <f>RawCounts100All!AK177/(PropCntd100!AJ177*AJ$5*AJ$6)*1000</f>
        <v>0</v>
      </c>
      <c r="AK177" s="284">
        <f>RawCounts100All!AL177/(PropCntd100!AK177*AK$5*AK$6)*1000</f>
        <v>0</v>
      </c>
      <c r="AL177" s="284">
        <f>RawCounts100All!AM177/(PropCntd100!AL177*AL$5*AL$6)*1000</f>
        <v>0</v>
      </c>
      <c r="AM177" s="284">
        <f>RawCounts100All!AN177/(PropCntd100!AM177*AM$5*AM$6)*1000</f>
        <v>0</v>
      </c>
      <c r="AN177" s="284">
        <f>RawCounts100All!AO177/(PropCntd100!AN177*AN$5*AN$6)*1000</f>
        <v>0</v>
      </c>
      <c r="AO177" s="284">
        <f>RawCounts100All!AP177/(PropCntd100!AO177*AO$5*AO$6)*1000</f>
        <v>0</v>
      </c>
      <c r="AP177" s="284">
        <f>RawCounts100All!AQ177/(PropCntd100!AP177*AP$5*AP$6)*1000</f>
        <v>0</v>
      </c>
      <c r="AQ177" s="284">
        <f>RawCounts100All!AR177/(PropCntd100!AQ177*AQ$5*AQ$6)*1000</f>
        <v>0</v>
      </c>
      <c r="AR177" s="284">
        <f>RawCounts100All!AS177/(PropCntd100!AR177*AR$5*AR$6)*1000</f>
        <v>0</v>
      </c>
      <c r="AS177" s="284">
        <f>RawCounts100All!AT177/(PropCntd100!AS177*AS$5*AS$6)*1000</f>
        <v>0</v>
      </c>
      <c r="AT177" s="284">
        <f>RawCounts100All!AU177/(PropCntd100!AT177*AT$5*AT$6)*1000</f>
        <v>0</v>
      </c>
      <c r="AU177" s="284">
        <f>RawCounts100All!AV177/(PropCntd100!AU177*AU$5*AU$6)*1000</f>
        <v>0</v>
      </c>
      <c r="AV177" s="284">
        <f>RawCounts100All!AW177/(PropCntd100!AV177*AV$5*AV$6)*1000</f>
        <v>0</v>
      </c>
      <c r="AW177" s="284">
        <f>RawCounts100All!AX177/(PropCntd100!AW177*AW$5*AW$6)*1000</f>
        <v>0</v>
      </c>
      <c r="AX177" s="284">
        <f>RawCounts100All!AY177/(PropCntd100!AX177*AX$5*AX$6)*1000</f>
        <v>88.16326530612244</v>
      </c>
      <c r="AY177" s="284">
        <f>RawCounts100All!AZ177/(PropCntd100!AY177*AY$5*AY$6)*1000</f>
        <v>0</v>
      </c>
      <c r="AZ177" s="284">
        <f>RawCounts100All!BA177/(PropCntd100!AZ177*AZ$5*AZ$6)*1000</f>
        <v>0</v>
      </c>
      <c r="BA177" s="284">
        <f>RawCounts100All!BB177/(PropCntd100!BA177*BA$5*BA$6)*1000</f>
        <v>0</v>
      </c>
      <c r="BB177" s="284">
        <f>RawCounts100All!BC177/(PropCntd100!BB177*BB$5*BB$6)*1000</f>
        <v>0</v>
      </c>
      <c r="BC177" s="284">
        <f>RawCounts100All!BD177/(PropCntd100!BC177*BC$5*BC$6)*1000</f>
        <v>0</v>
      </c>
      <c r="BD177" s="284">
        <f>RawCounts100All!BE177/(PropCntd100!BD177*BD$5*BD$6)*1000</f>
        <v>0</v>
      </c>
      <c r="BE177" s="284">
        <f>RawCounts100All!BF177/(PropCntd100!BE177*BE$5*BE$6)*1000</f>
        <v>0</v>
      </c>
      <c r="BF177" s="284">
        <f>RawCounts100All!BG177/(PropCntd100!BF177*BF$5*BF$6)*1000</f>
        <v>0</v>
      </c>
      <c r="BG177" s="284">
        <f>RawCounts100All!BH177/(PropCntd100!BG177*BG$5*BG$6)*1000</f>
        <v>0</v>
      </c>
      <c r="BH177" s="284">
        <f>RawCounts100All!BI177/(PropCntd100!BH177*BH$5*BH$6)*1000</f>
        <v>0</v>
      </c>
      <c r="BI177" s="284">
        <f>RawCounts100All!BJ177/(PropCntd100!BI177*BI$5*BI$6)*1000</f>
        <v>0</v>
      </c>
      <c r="BJ177" s="284">
        <f>RawCounts100All!BK177/(PropCntd100!BJ177*BJ$5*BJ$6)*1000</f>
        <v>0</v>
      </c>
      <c r="BK177" s="284">
        <f>RawCounts100All!BL177/(PropCntd100!BK177*BK$5*BK$6)*1000</f>
        <v>0</v>
      </c>
      <c r="BL177" s="284">
        <f>RawCounts100All!BM177/(PropCntd100!BL177*BL$5*BL$6)*1000</f>
        <v>0</v>
      </c>
      <c r="BM177" s="284">
        <f>RawCounts100All!BN177/(PropCntd100!BM177*BM$5*BM$6)*1000</f>
        <v>0</v>
      </c>
      <c r="BN177" s="284">
        <f>RawCounts100All!BO177/(PropCntd100!BN177*BN$5*BN$6)*1000</f>
        <v>0</v>
      </c>
      <c r="BO177" s="284">
        <f>RawCounts100All!BP177/(PropCntd100!BO177*BO$5*BO$6)*1000</f>
        <v>0</v>
      </c>
      <c r="BP177" s="284">
        <f>RawCounts100All!BQ177/(PropCntd100!BP177*BP$5*BP$6)*1000</f>
        <v>0</v>
      </c>
      <c r="BQ177" s="284">
        <f>RawCounts100All!BR177/(PropCntd100!BQ177*BQ$5*BQ$6)*1000</f>
        <v>0</v>
      </c>
      <c r="BR177" s="284">
        <f>RawCounts100All!BS177/(PropCntd100!BR177*BR$5*BR$6)*1000</f>
        <v>0</v>
      </c>
      <c r="BS177" s="284">
        <f>RawCounts100All!BT177/(PropCntd100!BS177*BS$5*BS$6)*1000</f>
        <v>0</v>
      </c>
      <c r="BT177" s="129"/>
    </row>
    <row r="178" spans="1:72" ht="14" x14ac:dyDescent="0.15">
      <c r="A178" s="117" t="s">
        <v>940</v>
      </c>
      <c r="B178" s="156" t="s">
        <v>521</v>
      </c>
      <c r="C178" s="156" t="s">
        <v>241</v>
      </c>
      <c r="D178" s="156" t="s">
        <v>795</v>
      </c>
      <c r="E178" s="156" t="s">
        <v>134</v>
      </c>
      <c r="F178" s="156"/>
      <c r="G178" s="118">
        <v>0.2</v>
      </c>
      <c r="H178" s="119">
        <v>0.6</v>
      </c>
      <c r="I178" s="120">
        <f t="shared" si="7"/>
        <v>16</v>
      </c>
      <c r="J178" s="180">
        <f t="shared" si="7"/>
        <v>48</v>
      </c>
      <c r="K178" s="254"/>
      <c r="L178" s="284">
        <f>RawCounts100All!M178/(PropCntd100!L178*L$5*L$6)*1000</f>
        <v>0</v>
      </c>
      <c r="M178" s="284">
        <f>RawCounts100All!N178/(PropCntd100!M178*M$5*M$6)*1000</f>
        <v>0</v>
      </c>
      <c r="N178" s="284">
        <f>RawCounts100All!O178/(PropCntd100!N178*N$5*N$6)*1000</f>
        <v>0</v>
      </c>
      <c r="O178" s="284">
        <f>RawCounts100All!P178/(PropCntd100!O178*O$5*O$6)*1000</f>
        <v>0</v>
      </c>
      <c r="P178" s="284">
        <f>RawCounts100All!Q178/(PropCntd100!P178*P$5*P$6)*1000</f>
        <v>0</v>
      </c>
      <c r="Q178" s="284">
        <f>RawCounts100All!R178/(PropCntd100!Q178*Q$5*Q$6)*1000</f>
        <v>0</v>
      </c>
      <c r="R178" s="284">
        <f>RawCounts100All!S178/(PropCntd100!R178*R$5*R$6)*1000</f>
        <v>0</v>
      </c>
      <c r="S178" s="284">
        <f>RawCounts100All!T178/(PropCntd100!S178*S$5*S$6)*1000</f>
        <v>0</v>
      </c>
      <c r="T178" s="284">
        <f>RawCounts100All!U178/(PropCntd100!T178*T$5*T$6)*1000</f>
        <v>0</v>
      </c>
      <c r="U178" s="284">
        <f>RawCounts100All!V178/(PropCntd100!U178*U$5*U$6)*1000</f>
        <v>0</v>
      </c>
      <c r="V178" s="284">
        <f>RawCounts100All!W178/(PropCntd100!V178*V$5*V$6)*1000</f>
        <v>0</v>
      </c>
      <c r="W178" s="284">
        <f>RawCounts100All!X178/(PropCntd100!W178*W$5*W$6)*1000</f>
        <v>0</v>
      </c>
      <c r="X178" s="284">
        <f>RawCounts100All!Y178/(PropCntd100!X178*X$5*X$6)*1000</f>
        <v>0</v>
      </c>
      <c r="Y178" s="284">
        <f>RawCounts100All!Z178/(PropCntd100!Y178*Y$5*Y$6)*1000</f>
        <v>0</v>
      </c>
      <c r="Z178" s="284">
        <f>RawCounts100All!AA178/(PropCntd100!Z178*Z$5*Z$6)*1000</f>
        <v>0</v>
      </c>
      <c r="AA178" s="284">
        <f>RawCounts100All!AB178/(PropCntd100!AA178*AA$5*AA$6)*1000</f>
        <v>0</v>
      </c>
      <c r="AB178" s="284">
        <f>RawCounts100All!AC178/(PropCntd100!AB178*AB$5*AB$6)*1000</f>
        <v>0</v>
      </c>
      <c r="AC178" s="284">
        <f>RawCounts100All!AD178/(PropCntd100!AC178*AC$5*AC$6)*1000</f>
        <v>0</v>
      </c>
      <c r="AD178" s="284">
        <f>RawCounts100All!AE178/(PropCntd100!AD178*AD$5*AD$6)*1000</f>
        <v>0</v>
      </c>
      <c r="AE178" s="284">
        <f>RawCounts100All!AF178/(PropCntd100!AE178*AE$5*AE$6)*1000</f>
        <v>0</v>
      </c>
      <c r="AF178" s="284">
        <f>RawCounts100All!AG178/(PropCntd100!AF178*AF$5*AF$6)*1000</f>
        <v>0</v>
      </c>
      <c r="AG178" s="284">
        <f>RawCounts100All!AH178/(PropCntd100!AG178*AG$5*AG$6)*1000</f>
        <v>0</v>
      </c>
      <c r="AH178" s="284">
        <f>RawCounts100All!AI178/(PropCntd100!AH178*AH$5*AH$6)*1000</f>
        <v>0</v>
      </c>
      <c r="AI178" s="284">
        <f>RawCounts100All!AJ178/(PropCntd100!AI178*AI$5*AI$6)*1000</f>
        <v>0</v>
      </c>
      <c r="AJ178" s="284">
        <f>RawCounts100All!AK178/(PropCntd100!AJ178*AJ$5*AJ$6)*1000</f>
        <v>0</v>
      </c>
      <c r="AK178" s="284">
        <f>RawCounts100All!AL178/(PropCntd100!AK178*AK$5*AK$6)*1000</f>
        <v>0</v>
      </c>
      <c r="AL178" s="284">
        <f>RawCounts100All!AM178/(PropCntd100!AL178*AL$5*AL$6)*1000</f>
        <v>0</v>
      </c>
      <c r="AM178" s="284">
        <f>RawCounts100All!AN178/(PropCntd100!AM178*AM$5*AM$6)*1000</f>
        <v>0</v>
      </c>
      <c r="AN178" s="284">
        <f>RawCounts100All!AO178/(PropCntd100!AN178*AN$5*AN$6)*1000</f>
        <v>43.571428571428577</v>
      </c>
      <c r="AO178" s="284">
        <f>RawCounts100All!AP178/(PropCntd100!AO178*AO$5*AO$6)*1000</f>
        <v>0</v>
      </c>
      <c r="AP178" s="284">
        <f>RawCounts100All!AQ178/(PropCntd100!AP178*AP$5*AP$6)*1000</f>
        <v>0</v>
      </c>
      <c r="AQ178" s="284">
        <f>RawCounts100All!AR178/(PropCntd100!AQ178*AQ$5*AQ$6)*1000</f>
        <v>0</v>
      </c>
      <c r="AR178" s="284">
        <f>RawCounts100All!AS178/(PropCntd100!AR178*AR$5*AR$6)*1000</f>
        <v>0</v>
      </c>
      <c r="AS178" s="284">
        <f>RawCounts100All!AT178/(PropCntd100!AS178*AS$5*AS$6)*1000</f>
        <v>0</v>
      </c>
      <c r="AT178" s="284">
        <f>RawCounts100All!AU178/(PropCntd100!AT178*AT$5*AT$6)*1000</f>
        <v>0</v>
      </c>
      <c r="AU178" s="284">
        <f>RawCounts100All!AV178/(PropCntd100!AU178*AU$5*AU$6)*1000</f>
        <v>0</v>
      </c>
      <c r="AV178" s="284">
        <f>RawCounts100All!AW178/(PropCntd100!AV178*AV$5*AV$6)*1000</f>
        <v>0</v>
      </c>
      <c r="AW178" s="284">
        <f>RawCounts100All!AX178/(PropCntd100!AW178*AW$5*AW$6)*1000</f>
        <v>0</v>
      </c>
      <c r="AX178" s="284">
        <f>RawCounts100All!AY178/(PropCntd100!AX178*AX$5*AX$6)*1000</f>
        <v>0</v>
      </c>
      <c r="AY178" s="284">
        <f>RawCounts100All!AZ178/(PropCntd100!AY178*AY$5*AY$6)*1000</f>
        <v>0</v>
      </c>
      <c r="AZ178" s="284">
        <f>RawCounts100All!BA178/(PropCntd100!AZ178*AZ$5*AZ$6)*1000</f>
        <v>0</v>
      </c>
      <c r="BA178" s="284">
        <f>RawCounts100All!BB178/(PropCntd100!BA178*BA$5*BA$6)*1000</f>
        <v>0</v>
      </c>
      <c r="BB178" s="284">
        <f>RawCounts100All!BC178/(PropCntd100!BB178*BB$5*BB$6)*1000</f>
        <v>0</v>
      </c>
      <c r="BC178" s="284">
        <f>RawCounts100All!BD178/(PropCntd100!BC178*BC$5*BC$6)*1000</f>
        <v>0</v>
      </c>
      <c r="BD178" s="284">
        <f>RawCounts100All!BE178/(PropCntd100!BD178*BD$5*BD$6)*1000</f>
        <v>0</v>
      </c>
      <c r="BE178" s="284">
        <f>RawCounts100All!BF178/(PropCntd100!BE178*BE$5*BE$6)*1000</f>
        <v>0</v>
      </c>
      <c r="BF178" s="284">
        <f>RawCounts100All!BG178/(PropCntd100!BF178*BF$5*BF$6)*1000</f>
        <v>0</v>
      </c>
      <c r="BG178" s="284">
        <f>RawCounts100All!BH178/(PropCntd100!BG178*BG$5*BG$6)*1000</f>
        <v>0</v>
      </c>
      <c r="BH178" s="284">
        <f>RawCounts100All!BI178/(PropCntd100!BH178*BH$5*BH$6)*1000</f>
        <v>0</v>
      </c>
      <c r="BI178" s="284">
        <f>RawCounts100All!BJ178/(PropCntd100!BI178*BI$5*BI$6)*1000</f>
        <v>0</v>
      </c>
      <c r="BJ178" s="284">
        <f>RawCounts100All!BK178/(PropCntd100!BJ178*BJ$5*BJ$6)*1000</f>
        <v>0</v>
      </c>
      <c r="BK178" s="284">
        <f>RawCounts100All!BL178/(PropCntd100!BK178*BK$5*BK$6)*1000</f>
        <v>0</v>
      </c>
      <c r="BL178" s="284">
        <f>RawCounts100All!BM178/(PropCntd100!BL178*BL$5*BL$6)*1000</f>
        <v>0</v>
      </c>
      <c r="BM178" s="284">
        <f>RawCounts100All!BN178/(PropCntd100!BM178*BM$5*BM$6)*1000</f>
        <v>0</v>
      </c>
      <c r="BN178" s="284">
        <f>RawCounts100All!BO178/(PropCntd100!BN178*BN$5*BN$6)*1000</f>
        <v>0</v>
      </c>
      <c r="BO178" s="284">
        <f>RawCounts100All!BP178/(PropCntd100!BO178*BO$5*BO$6)*1000</f>
        <v>0</v>
      </c>
      <c r="BP178" s="284">
        <f>RawCounts100All!BQ178/(PropCntd100!BP178*BP$5*BP$6)*1000</f>
        <v>0</v>
      </c>
      <c r="BQ178" s="284">
        <f>RawCounts100All!BR178/(PropCntd100!BQ178*BQ$5*BQ$6)*1000</f>
        <v>0</v>
      </c>
      <c r="BR178" s="284">
        <f>RawCounts100All!BS178/(PropCntd100!BR178*BR$5*BR$6)*1000</f>
        <v>0</v>
      </c>
      <c r="BS178" s="284">
        <f>RawCounts100All!BT178/(PropCntd100!BS178*BS$5*BS$6)*1000</f>
        <v>0</v>
      </c>
      <c r="BT178" s="129"/>
    </row>
    <row r="179" spans="1:72" ht="14" x14ac:dyDescent="0.15">
      <c r="A179" s="117" t="s">
        <v>941</v>
      </c>
      <c r="B179" s="156" t="s">
        <v>521</v>
      </c>
      <c r="C179" s="156" t="s">
        <v>241</v>
      </c>
      <c r="D179" s="156" t="s">
        <v>796</v>
      </c>
      <c r="E179" s="156" t="s">
        <v>134</v>
      </c>
      <c r="F179" s="156"/>
      <c r="G179" s="118">
        <v>0.2</v>
      </c>
      <c r="H179" s="119">
        <v>1.2</v>
      </c>
      <c r="I179" s="120">
        <f t="shared" si="7"/>
        <v>16</v>
      </c>
      <c r="J179" s="180">
        <f t="shared" si="7"/>
        <v>96</v>
      </c>
      <c r="K179" s="254"/>
      <c r="L179" s="284">
        <f>RawCounts100All!M179/(PropCntd100!L179*L$5*L$6)*1000</f>
        <v>0</v>
      </c>
      <c r="M179" s="284">
        <f>RawCounts100All!N179/(PropCntd100!M179*M$5*M$6)*1000</f>
        <v>0</v>
      </c>
      <c r="N179" s="284">
        <f>RawCounts100All!O179/(PropCntd100!N179*N$5*N$6)*1000</f>
        <v>0</v>
      </c>
      <c r="O179" s="284">
        <f>RawCounts100All!P179/(PropCntd100!O179*O$5*O$6)*1000</f>
        <v>0</v>
      </c>
      <c r="P179" s="284">
        <f>RawCounts100All!Q179/(PropCntd100!P179*P$5*P$6)*1000</f>
        <v>0</v>
      </c>
      <c r="Q179" s="284">
        <f>RawCounts100All!R179/(PropCntd100!Q179*Q$5*Q$6)*1000</f>
        <v>0</v>
      </c>
      <c r="R179" s="284">
        <f>RawCounts100All!S179/(PropCntd100!R179*R$5*R$6)*1000</f>
        <v>0</v>
      </c>
      <c r="S179" s="284">
        <f>RawCounts100All!T179/(PropCntd100!S179*S$5*S$6)*1000</f>
        <v>0</v>
      </c>
      <c r="T179" s="284">
        <f>RawCounts100All!U179/(PropCntd100!T179*T$5*T$6)*1000</f>
        <v>0</v>
      </c>
      <c r="U179" s="284">
        <f>RawCounts100All!V179/(PropCntd100!U179*U$5*U$6)*1000</f>
        <v>0</v>
      </c>
      <c r="V179" s="284">
        <f>RawCounts100All!W179/(PropCntd100!V179*V$5*V$6)*1000</f>
        <v>0</v>
      </c>
      <c r="W179" s="284">
        <f>RawCounts100All!X179/(PropCntd100!W179*W$5*W$6)*1000</f>
        <v>0</v>
      </c>
      <c r="X179" s="284">
        <f>RawCounts100All!Y179/(PropCntd100!X179*X$5*X$6)*1000</f>
        <v>0</v>
      </c>
      <c r="Y179" s="284">
        <f>RawCounts100All!Z179/(PropCntd100!Y179*Y$5*Y$6)*1000</f>
        <v>0</v>
      </c>
      <c r="Z179" s="284">
        <f>RawCounts100All!AA179/(PropCntd100!Z179*Z$5*Z$6)*1000</f>
        <v>0</v>
      </c>
      <c r="AA179" s="284">
        <f>RawCounts100All!AB179/(PropCntd100!AA179*AA$5*AA$6)*1000</f>
        <v>0</v>
      </c>
      <c r="AB179" s="284">
        <f>RawCounts100All!AC179/(PropCntd100!AB179*AB$5*AB$6)*1000</f>
        <v>0</v>
      </c>
      <c r="AC179" s="284">
        <f>RawCounts100All!AD179/(PropCntd100!AC179*AC$5*AC$6)*1000</f>
        <v>0</v>
      </c>
      <c r="AD179" s="284">
        <f>RawCounts100All!AE179/(PropCntd100!AD179*AD$5*AD$6)*1000</f>
        <v>0</v>
      </c>
      <c r="AE179" s="284">
        <f>RawCounts100All!AF179/(PropCntd100!AE179*AE$5*AE$6)*1000</f>
        <v>0</v>
      </c>
      <c r="AF179" s="284">
        <f>RawCounts100All!AG179/(PropCntd100!AF179*AF$5*AF$6)*1000</f>
        <v>0</v>
      </c>
      <c r="AG179" s="284">
        <f>RawCounts100All!AH179/(PropCntd100!AG179*AG$5*AG$6)*1000</f>
        <v>0</v>
      </c>
      <c r="AH179" s="284">
        <f>RawCounts100All!AI179/(PropCntd100!AH179*AH$5*AH$6)*1000</f>
        <v>0</v>
      </c>
      <c r="AI179" s="284">
        <f>RawCounts100All!AJ179/(PropCntd100!AI179*AI$5*AI$6)*1000</f>
        <v>0</v>
      </c>
      <c r="AJ179" s="284">
        <f>RawCounts100All!AK179/(PropCntd100!AJ179*AJ$5*AJ$6)*1000</f>
        <v>0</v>
      </c>
      <c r="AK179" s="284">
        <f>RawCounts100All!AL179/(PropCntd100!AK179*AK$5*AK$6)*1000</f>
        <v>0</v>
      </c>
      <c r="AL179" s="284">
        <f>RawCounts100All!AM179/(PropCntd100!AL179*AL$5*AL$6)*1000</f>
        <v>0</v>
      </c>
      <c r="AM179" s="284">
        <f>RawCounts100All!AN179/(PropCntd100!AM179*AM$5*AM$6)*1000</f>
        <v>0</v>
      </c>
      <c r="AN179" s="284">
        <f>RawCounts100All!AO179/(PropCntd100!AN179*AN$5*AN$6)*1000</f>
        <v>0</v>
      </c>
      <c r="AO179" s="284">
        <f>RawCounts100All!AP179/(PropCntd100!AO179*AO$5*AO$6)*1000</f>
        <v>0</v>
      </c>
      <c r="AP179" s="284">
        <f>RawCounts100All!AQ179/(PropCntd100!AP179*AP$5*AP$6)*1000</f>
        <v>0</v>
      </c>
      <c r="AQ179" s="284">
        <f>RawCounts100All!AR179/(PropCntd100!AQ179*AQ$5*AQ$6)*1000</f>
        <v>46.099290780141843</v>
      </c>
      <c r="AR179" s="284">
        <f>RawCounts100All!AS179/(PropCntd100!AR179*AR$5*AR$6)*1000</f>
        <v>0</v>
      </c>
      <c r="AS179" s="284">
        <f>RawCounts100All!AT179/(PropCntd100!AS179*AS$5*AS$6)*1000</f>
        <v>0</v>
      </c>
      <c r="AT179" s="284">
        <f>RawCounts100All!AU179/(PropCntd100!AT179*AT$5*AT$6)*1000</f>
        <v>0</v>
      </c>
      <c r="AU179" s="284">
        <f>RawCounts100All!AV179/(PropCntd100!AU179*AU$5*AU$6)*1000</f>
        <v>0</v>
      </c>
      <c r="AV179" s="284">
        <f>RawCounts100All!AW179/(PropCntd100!AV179*AV$5*AV$6)*1000</f>
        <v>0</v>
      </c>
      <c r="AW179" s="284">
        <f>RawCounts100All!AX179/(PropCntd100!AW179*AW$5*AW$6)*1000</f>
        <v>0</v>
      </c>
      <c r="AX179" s="284">
        <f>RawCounts100All!AY179/(PropCntd100!AX179*AX$5*AX$6)*1000</f>
        <v>0</v>
      </c>
      <c r="AY179" s="284">
        <f>RawCounts100All!AZ179/(PropCntd100!AY179*AY$5*AY$6)*1000</f>
        <v>0</v>
      </c>
      <c r="AZ179" s="284">
        <f>RawCounts100All!BA179/(PropCntd100!AZ179*AZ$5*AZ$6)*1000</f>
        <v>0</v>
      </c>
      <c r="BA179" s="284">
        <f>RawCounts100All!BB179/(PropCntd100!BA179*BA$5*BA$6)*1000</f>
        <v>0</v>
      </c>
      <c r="BB179" s="284">
        <f>RawCounts100All!BC179/(PropCntd100!BB179*BB$5*BB$6)*1000</f>
        <v>0</v>
      </c>
      <c r="BC179" s="284">
        <f>RawCounts100All!BD179/(PropCntd100!BC179*BC$5*BC$6)*1000</f>
        <v>0</v>
      </c>
      <c r="BD179" s="284">
        <f>RawCounts100All!BE179/(PropCntd100!BD179*BD$5*BD$6)*1000</f>
        <v>0</v>
      </c>
      <c r="BE179" s="284">
        <f>RawCounts100All!BF179/(PropCntd100!BE179*BE$5*BE$6)*1000</f>
        <v>0</v>
      </c>
      <c r="BF179" s="284">
        <f>RawCounts100All!BG179/(PropCntd100!BF179*BF$5*BF$6)*1000</f>
        <v>0</v>
      </c>
      <c r="BG179" s="284">
        <f>RawCounts100All!BH179/(PropCntd100!BG179*BG$5*BG$6)*1000</f>
        <v>0</v>
      </c>
      <c r="BH179" s="284">
        <f>RawCounts100All!BI179/(PropCntd100!BH179*BH$5*BH$6)*1000</f>
        <v>0</v>
      </c>
      <c r="BI179" s="284">
        <f>RawCounts100All!BJ179/(PropCntd100!BI179*BI$5*BI$6)*1000</f>
        <v>0</v>
      </c>
      <c r="BJ179" s="284">
        <f>RawCounts100All!BK179/(PropCntd100!BJ179*BJ$5*BJ$6)*1000</f>
        <v>0</v>
      </c>
      <c r="BK179" s="284">
        <f>RawCounts100All!BL179/(PropCntd100!BK179*BK$5*BK$6)*1000</f>
        <v>0</v>
      </c>
      <c r="BL179" s="284">
        <f>RawCounts100All!BM179/(PropCntd100!BL179*BL$5*BL$6)*1000</f>
        <v>0</v>
      </c>
      <c r="BM179" s="284">
        <f>RawCounts100All!BN179/(PropCntd100!BM179*BM$5*BM$6)*1000</f>
        <v>0</v>
      </c>
      <c r="BN179" s="284">
        <f>RawCounts100All!BO179/(PropCntd100!BN179*BN$5*BN$6)*1000</f>
        <v>0</v>
      </c>
      <c r="BO179" s="284">
        <f>RawCounts100All!BP179/(PropCntd100!BO179*BO$5*BO$6)*1000</f>
        <v>0</v>
      </c>
      <c r="BP179" s="284">
        <f>RawCounts100All!BQ179/(PropCntd100!BP179*BP$5*BP$6)*1000</f>
        <v>0</v>
      </c>
      <c r="BQ179" s="284">
        <f>RawCounts100All!BR179/(PropCntd100!BQ179*BQ$5*BQ$6)*1000</f>
        <v>0</v>
      </c>
      <c r="BR179" s="284">
        <f>RawCounts100All!BS179/(PropCntd100!BR179*BR$5*BR$6)*1000</f>
        <v>0</v>
      </c>
      <c r="BS179" s="284">
        <f>RawCounts100All!BT179/(PropCntd100!BS179*BS$5*BS$6)*1000</f>
        <v>0</v>
      </c>
      <c r="BT179" s="129"/>
    </row>
    <row r="180" spans="1:72" ht="14" x14ac:dyDescent="0.15">
      <c r="A180" s="117" t="s">
        <v>942</v>
      </c>
      <c r="B180" s="156" t="s">
        <v>521</v>
      </c>
      <c r="C180" s="156" t="s">
        <v>241</v>
      </c>
      <c r="D180" s="156" t="s">
        <v>797</v>
      </c>
      <c r="E180" s="156" t="s">
        <v>134</v>
      </c>
      <c r="F180" s="156"/>
      <c r="G180" s="118">
        <v>0.3</v>
      </c>
      <c r="H180" s="119">
        <v>0.8</v>
      </c>
      <c r="I180" s="120">
        <f t="shared" si="7"/>
        <v>24</v>
      </c>
      <c r="J180" s="180">
        <f t="shared" si="7"/>
        <v>64</v>
      </c>
      <c r="K180" s="254"/>
      <c r="L180" s="284">
        <f>RawCounts100All!M180/(PropCntd100!L180*L$5*L$6)*1000</f>
        <v>0</v>
      </c>
      <c r="M180" s="284">
        <f>RawCounts100All!N180/(PropCntd100!M180*M$5*M$6)*1000</f>
        <v>0</v>
      </c>
      <c r="N180" s="284">
        <f>RawCounts100All!O180/(PropCntd100!N180*N$5*N$6)*1000</f>
        <v>0</v>
      </c>
      <c r="O180" s="284">
        <f>RawCounts100All!P180/(PropCntd100!O180*O$5*O$6)*1000</f>
        <v>43.773584905660378</v>
      </c>
      <c r="P180" s="284">
        <f>RawCounts100All!Q180/(PropCntd100!P180*P$5*P$6)*1000</f>
        <v>0</v>
      </c>
      <c r="Q180" s="284">
        <f>RawCounts100All!R180/(PropCntd100!Q180*Q$5*Q$6)*1000</f>
        <v>0</v>
      </c>
      <c r="R180" s="284">
        <f>RawCounts100All!S180/(PropCntd100!R180*R$5*R$6)*1000</f>
        <v>0</v>
      </c>
      <c r="S180" s="284">
        <f>RawCounts100All!T180/(PropCntd100!S180*S$5*S$6)*1000</f>
        <v>0</v>
      </c>
      <c r="T180" s="284">
        <f>RawCounts100All!U180/(PropCntd100!T180*T$5*T$6)*1000</f>
        <v>0</v>
      </c>
      <c r="U180" s="284">
        <f>RawCounts100All!V180/(PropCntd100!U180*U$5*U$6)*1000</f>
        <v>0</v>
      </c>
      <c r="V180" s="284">
        <f>RawCounts100All!W180/(PropCntd100!V180*V$5*V$6)*1000</f>
        <v>0</v>
      </c>
      <c r="W180" s="284">
        <f>RawCounts100All!X180/(PropCntd100!W180*W$5*W$6)*1000</f>
        <v>0</v>
      </c>
      <c r="X180" s="284">
        <f>RawCounts100All!Y180/(PropCntd100!X180*X$5*X$6)*1000</f>
        <v>0</v>
      </c>
      <c r="Y180" s="284">
        <f>RawCounts100All!Z180/(PropCntd100!Y180*Y$5*Y$6)*1000</f>
        <v>0</v>
      </c>
      <c r="Z180" s="284">
        <f>RawCounts100All!AA180/(PropCntd100!Z180*Z$5*Z$6)*1000</f>
        <v>0</v>
      </c>
      <c r="AA180" s="284">
        <f>RawCounts100All!AB180/(PropCntd100!AA180*AA$5*AA$6)*1000</f>
        <v>0</v>
      </c>
      <c r="AB180" s="284">
        <f>RawCounts100All!AC180/(PropCntd100!AB180*AB$5*AB$6)*1000</f>
        <v>0</v>
      </c>
      <c r="AC180" s="284">
        <f>RawCounts100All!AD180/(PropCntd100!AC180*AC$5*AC$6)*1000</f>
        <v>0</v>
      </c>
      <c r="AD180" s="284">
        <f>RawCounts100All!AE180/(PropCntd100!AD180*AD$5*AD$6)*1000</f>
        <v>0</v>
      </c>
      <c r="AE180" s="284">
        <f>RawCounts100All!AF180/(PropCntd100!AE180*AE$5*AE$6)*1000</f>
        <v>0</v>
      </c>
      <c r="AF180" s="284">
        <f>RawCounts100All!AG180/(PropCntd100!AF180*AF$5*AF$6)*1000</f>
        <v>0</v>
      </c>
      <c r="AG180" s="284">
        <f>RawCounts100All!AH180/(PropCntd100!AG180*AG$5*AG$6)*1000</f>
        <v>0</v>
      </c>
      <c r="AH180" s="284">
        <f>RawCounts100All!AI180/(PropCntd100!AH180*AH$5*AH$6)*1000</f>
        <v>0</v>
      </c>
      <c r="AI180" s="284">
        <f>RawCounts100All!AJ180/(PropCntd100!AI180*AI$5*AI$6)*1000</f>
        <v>0</v>
      </c>
      <c r="AJ180" s="284">
        <f>RawCounts100All!AK180/(PropCntd100!AJ180*AJ$5*AJ$6)*1000</f>
        <v>0</v>
      </c>
      <c r="AK180" s="284">
        <f>RawCounts100All!AL180/(PropCntd100!AK180*AK$5*AK$6)*1000</f>
        <v>0</v>
      </c>
      <c r="AL180" s="284">
        <f>RawCounts100All!AM180/(PropCntd100!AL180*AL$5*AL$6)*1000</f>
        <v>0</v>
      </c>
      <c r="AM180" s="284">
        <f>RawCounts100All!AN180/(PropCntd100!AM180*AM$5*AM$6)*1000</f>
        <v>0</v>
      </c>
      <c r="AN180" s="284">
        <f>RawCounts100All!AO180/(PropCntd100!AN180*AN$5*AN$6)*1000</f>
        <v>0</v>
      </c>
      <c r="AO180" s="284">
        <f>RawCounts100All!AP180/(PropCntd100!AO180*AO$5*AO$6)*1000</f>
        <v>0</v>
      </c>
      <c r="AP180" s="284">
        <f>RawCounts100All!AQ180/(PropCntd100!AP180*AP$5*AP$6)*1000</f>
        <v>0</v>
      </c>
      <c r="AQ180" s="284">
        <f>RawCounts100All!AR180/(PropCntd100!AQ180*AQ$5*AQ$6)*1000</f>
        <v>0</v>
      </c>
      <c r="AR180" s="284">
        <f>RawCounts100All!AS180/(PropCntd100!AR180*AR$5*AR$6)*1000</f>
        <v>0</v>
      </c>
      <c r="AS180" s="284">
        <f>RawCounts100All!AT180/(PropCntd100!AS180*AS$5*AS$6)*1000</f>
        <v>0</v>
      </c>
      <c r="AT180" s="284">
        <f>RawCounts100All!AU180/(PropCntd100!AT180*AT$5*AT$6)*1000</f>
        <v>0</v>
      </c>
      <c r="AU180" s="284">
        <f>RawCounts100All!AV180/(PropCntd100!AU180*AU$5*AU$6)*1000</f>
        <v>0</v>
      </c>
      <c r="AV180" s="284">
        <f>RawCounts100All!AW180/(PropCntd100!AV180*AV$5*AV$6)*1000</f>
        <v>0</v>
      </c>
      <c r="AW180" s="284">
        <f>RawCounts100All!AX180/(PropCntd100!AW180*AW$5*AW$6)*1000</f>
        <v>0</v>
      </c>
      <c r="AX180" s="284">
        <f>RawCounts100All!AY180/(PropCntd100!AX180*AX$5*AX$6)*1000</f>
        <v>0</v>
      </c>
      <c r="AY180" s="284">
        <f>RawCounts100All!AZ180/(PropCntd100!AY180*AY$5*AY$6)*1000</f>
        <v>0</v>
      </c>
      <c r="AZ180" s="284">
        <f>RawCounts100All!BA180/(PropCntd100!AZ180*AZ$5*AZ$6)*1000</f>
        <v>0</v>
      </c>
      <c r="BA180" s="284">
        <f>RawCounts100All!BB180/(PropCntd100!BA180*BA$5*BA$6)*1000</f>
        <v>0</v>
      </c>
      <c r="BB180" s="284">
        <f>RawCounts100All!BC180/(PropCntd100!BB180*BB$5*BB$6)*1000</f>
        <v>0</v>
      </c>
      <c r="BC180" s="284">
        <f>RawCounts100All!BD180/(PropCntd100!BC180*BC$5*BC$6)*1000</f>
        <v>0</v>
      </c>
      <c r="BD180" s="284">
        <f>RawCounts100All!BE180/(PropCntd100!BD180*BD$5*BD$6)*1000</f>
        <v>0</v>
      </c>
      <c r="BE180" s="284">
        <f>RawCounts100All!BF180/(PropCntd100!BE180*BE$5*BE$6)*1000</f>
        <v>0</v>
      </c>
      <c r="BF180" s="284">
        <f>RawCounts100All!BG180/(PropCntd100!BF180*BF$5*BF$6)*1000</f>
        <v>0</v>
      </c>
      <c r="BG180" s="284">
        <f>RawCounts100All!BH180/(PropCntd100!BG180*BG$5*BG$6)*1000</f>
        <v>0</v>
      </c>
      <c r="BH180" s="284">
        <f>RawCounts100All!BI180/(PropCntd100!BH180*BH$5*BH$6)*1000</f>
        <v>0</v>
      </c>
      <c r="BI180" s="284">
        <f>RawCounts100All!BJ180/(PropCntd100!BI180*BI$5*BI$6)*1000</f>
        <v>0</v>
      </c>
      <c r="BJ180" s="284">
        <f>RawCounts100All!BK180/(PropCntd100!BJ180*BJ$5*BJ$6)*1000</f>
        <v>0</v>
      </c>
      <c r="BK180" s="284">
        <f>RawCounts100All!BL180/(PropCntd100!BK180*BK$5*BK$6)*1000</f>
        <v>0</v>
      </c>
      <c r="BL180" s="284">
        <f>RawCounts100All!BM180/(PropCntd100!BL180*BL$5*BL$6)*1000</f>
        <v>0</v>
      </c>
      <c r="BM180" s="284">
        <f>RawCounts100All!BN180/(PropCntd100!BM180*BM$5*BM$6)*1000</f>
        <v>0</v>
      </c>
      <c r="BN180" s="284">
        <f>RawCounts100All!BO180/(PropCntd100!BN180*BN$5*BN$6)*1000</f>
        <v>0</v>
      </c>
      <c r="BO180" s="284">
        <f>RawCounts100All!BP180/(PropCntd100!BO180*BO$5*BO$6)*1000</f>
        <v>0</v>
      </c>
      <c r="BP180" s="284">
        <f>RawCounts100All!BQ180/(PropCntd100!BP180*BP$5*BP$6)*1000</f>
        <v>0</v>
      </c>
      <c r="BQ180" s="284">
        <f>RawCounts100All!BR180/(PropCntd100!BQ180*BQ$5*BQ$6)*1000</f>
        <v>0</v>
      </c>
      <c r="BR180" s="284">
        <f>RawCounts100All!BS180/(PropCntd100!BR180*BR$5*BR$6)*1000</f>
        <v>0</v>
      </c>
      <c r="BS180" s="284">
        <f>RawCounts100All!BT180/(PropCntd100!BS180*BS$5*BS$6)*1000</f>
        <v>0</v>
      </c>
      <c r="BT180" s="129"/>
    </row>
    <row r="181" spans="1:72" ht="14" x14ac:dyDescent="0.15">
      <c r="A181" s="117" t="s">
        <v>943</v>
      </c>
      <c r="B181" s="156" t="s">
        <v>521</v>
      </c>
      <c r="C181" s="156" t="s">
        <v>241</v>
      </c>
      <c r="D181" s="156" t="s">
        <v>798</v>
      </c>
      <c r="E181" s="156" t="s">
        <v>134</v>
      </c>
      <c r="F181" s="156"/>
      <c r="G181" s="118">
        <v>0.6</v>
      </c>
      <c r="H181" s="119">
        <v>0.8</v>
      </c>
      <c r="I181" s="120">
        <f t="shared" si="7"/>
        <v>48</v>
      </c>
      <c r="J181" s="180">
        <f t="shared" si="7"/>
        <v>64</v>
      </c>
      <c r="K181" s="254"/>
      <c r="L181" s="284">
        <f>RawCounts100All!M181/(PropCntd100!L181*L$5*L$6)*1000</f>
        <v>0</v>
      </c>
      <c r="M181" s="284">
        <f>RawCounts100All!N181/(PropCntd100!M181*M$5*M$6)*1000</f>
        <v>0</v>
      </c>
      <c r="N181" s="284">
        <f>RawCounts100All!O181/(PropCntd100!N181*N$5*N$6)*1000</f>
        <v>0</v>
      </c>
      <c r="O181" s="284">
        <f>RawCounts100All!P181/(PropCntd100!O181*O$5*O$6)*1000</f>
        <v>0</v>
      </c>
      <c r="P181" s="284">
        <f>RawCounts100All!Q181/(PropCntd100!P181*P$5*P$6)*1000</f>
        <v>0</v>
      </c>
      <c r="Q181" s="284">
        <f>RawCounts100All!R181/(PropCntd100!Q181*Q$5*Q$6)*1000</f>
        <v>0</v>
      </c>
      <c r="R181" s="284">
        <f>RawCounts100All!S181/(PropCntd100!R181*R$5*R$6)*1000</f>
        <v>0</v>
      </c>
      <c r="S181" s="284">
        <f>RawCounts100All!T181/(PropCntd100!S181*S$5*S$6)*1000</f>
        <v>0</v>
      </c>
      <c r="T181" s="284">
        <f>RawCounts100All!U181/(PropCntd100!T181*T$5*T$6)*1000</f>
        <v>0</v>
      </c>
      <c r="U181" s="284">
        <f>RawCounts100All!V181/(PropCntd100!U181*U$5*U$6)*1000</f>
        <v>0</v>
      </c>
      <c r="V181" s="284">
        <f>RawCounts100All!W181/(PropCntd100!V181*V$5*V$6)*1000</f>
        <v>0</v>
      </c>
      <c r="W181" s="284">
        <f>RawCounts100All!X181/(PropCntd100!W181*W$5*W$6)*1000</f>
        <v>0</v>
      </c>
      <c r="X181" s="284">
        <f>RawCounts100All!Y181/(PropCntd100!X181*X$5*X$6)*1000</f>
        <v>0</v>
      </c>
      <c r="Y181" s="284">
        <f>RawCounts100All!Z181/(PropCntd100!Y181*Y$5*Y$6)*1000</f>
        <v>0</v>
      </c>
      <c r="Z181" s="284">
        <f>RawCounts100All!AA181/(PropCntd100!Z181*Z$5*Z$6)*1000</f>
        <v>0</v>
      </c>
      <c r="AA181" s="284">
        <f>RawCounts100All!AB181/(PropCntd100!AA181*AA$5*AA$6)*1000</f>
        <v>0</v>
      </c>
      <c r="AB181" s="284">
        <f>RawCounts100All!AC181/(PropCntd100!AB181*AB$5*AB$6)*1000</f>
        <v>0</v>
      </c>
      <c r="AC181" s="284">
        <f>RawCounts100All!AD181/(PropCntd100!AC181*AC$5*AC$6)*1000</f>
        <v>0</v>
      </c>
      <c r="AD181" s="284">
        <f>RawCounts100All!AE181/(PropCntd100!AD181*AD$5*AD$6)*1000</f>
        <v>0</v>
      </c>
      <c r="AE181" s="284">
        <f>RawCounts100All!AF181/(PropCntd100!AE181*AE$5*AE$6)*1000</f>
        <v>0</v>
      </c>
      <c r="AF181" s="284">
        <f>RawCounts100All!AG181/(PropCntd100!AF181*AF$5*AF$6)*1000</f>
        <v>0</v>
      </c>
      <c r="AG181" s="284">
        <f>RawCounts100All!AH181/(PropCntd100!AG181*AG$5*AG$6)*1000</f>
        <v>0</v>
      </c>
      <c r="AH181" s="284">
        <f>RawCounts100All!AI181/(PropCntd100!AH181*AH$5*AH$6)*1000</f>
        <v>0</v>
      </c>
      <c r="AI181" s="284">
        <f>RawCounts100All!AJ181/(PropCntd100!AI181*AI$5*AI$6)*1000</f>
        <v>0</v>
      </c>
      <c r="AJ181" s="284">
        <f>RawCounts100All!AK181/(PropCntd100!AJ181*AJ$5*AJ$6)*1000</f>
        <v>0</v>
      </c>
      <c r="AK181" s="284">
        <f>RawCounts100All!AL181/(PropCntd100!AK181*AK$5*AK$6)*1000</f>
        <v>0</v>
      </c>
      <c r="AL181" s="284">
        <f>RawCounts100All!AM181/(PropCntd100!AL181*AL$5*AL$6)*1000</f>
        <v>0</v>
      </c>
      <c r="AM181" s="284">
        <f>RawCounts100All!AN181/(PropCntd100!AM181*AM$5*AM$6)*1000</f>
        <v>0</v>
      </c>
      <c r="AN181" s="284">
        <f>RawCounts100All!AO181/(PropCntd100!AN181*AN$5*AN$6)*1000</f>
        <v>0</v>
      </c>
      <c r="AO181" s="284">
        <f>RawCounts100All!AP181/(PropCntd100!AO181*AO$5*AO$6)*1000</f>
        <v>40.175768989328311</v>
      </c>
      <c r="AP181" s="284">
        <f>RawCounts100All!AQ181/(PropCntd100!AP181*AP$5*AP$6)*1000</f>
        <v>0</v>
      </c>
      <c r="AQ181" s="284">
        <f>RawCounts100All!AR181/(PropCntd100!AQ181*AQ$5*AQ$6)*1000</f>
        <v>0</v>
      </c>
      <c r="AR181" s="284">
        <f>RawCounts100All!AS181/(PropCntd100!AR181*AR$5*AR$6)*1000</f>
        <v>0</v>
      </c>
      <c r="AS181" s="284">
        <f>RawCounts100All!AT181/(PropCntd100!AS181*AS$5*AS$6)*1000</f>
        <v>0</v>
      </c>
      <c r="AT181" s="284">
        <f>RawCounts100All!AU181/(PropCntd100!AT181*AT$5*AT$6)*1000</f>
        <v>0</v>
      </c>
      <c r="AU181" s="284">
        <f>RawCounts100All!AV181/(PropCntd100!AU181*AU$5*AU$6)*1000</f>
        <v>0</v>
      </c>
      <c r="AV181" s="284">
        <f>RawCounts100All!AW181/(PropCntd100!AV181*AV$5*AV$6)*1000</f>
        <v>0</v>
      </c>
      <c r="AW181" s="284">
        <f>RawCounts100All!AX181/(PropCntd100!AW181*AW$5*AW$6)*1000</f>
        <v>0</v>
      </c>
      <c r="AX181" s="284">
        <f>RawCounts100All!AY181/(PropCntd100!AX181*AX$5*AX$6)*1000</f>
        <v>0</v>
      </c>
      <c r="AY181" s="284">
        <f>RawCounts100All!AZ181/(PropCntd100!AY181*AY$5*AY$6)*1000</f>
        <v>0</v>
      </c>
      <c r="AZ181" s="284">
        <f>RawCounts100All!BA181/(PropCntd100!AZ181*AZ$5*AZ$6)*1000</f>
        <v>0</v>
      </c>
      <c r="BA181" s="284">
        <f>RawCounts100All!BB181/(PropCntd100!BA181*BA$5*BA$6)*1000</f>
        <v>0</v>
      </c>
      <c r="BB181" s="284">
        <f>RawCounts100All!BC181/(PropCntd100!BB181*BB$5*BB$6)*1000</f>
        <v>0</v>
      </c>
      <c r="BC181" s="284">
        <f>RawCounts100All!BD181/(PropCntd100!BC181*BC$5*BC$6)*1000</f>
        <v>0</v>
      </c>
      <c r="BD181" s="284">
        <f>RawCounts100All!BE181/(PropCntd100!BD181*BD$5*BD$6)*1000</f>
        <v>0</v>
      </c>
      <c r="BE181" s="284">
        <f>RawCounts100All!BF181/(PropCntd100!BE181*BE$5*BE$6)*1000</f>
        <v>0</v>
      </c>
      <c r="BF181" s="284">
        <f>RawCounts100All!BG181/(PropCntd100!BF181*BF$5*BF$6)*1000</f>
        <v>0</v>
      </c>
      <c r="BG181" s="284">
        <f>RawCounts100All!BH181/(PropCntd100!BG181*BG$5*BG$6)*1000</f>
        <v>0</v>
      </c>
      <c r="BH181" s="284">
        <f>RawCounts100All!BI181/(PropCntd100!BH181*BH$5*BH$6)*1000</f>
        <v>0</v>
      </c>
      <c r="BI181" s="284">
        <f>RawCounts100All!BJ181/(PropCntd100!BI181*BI$5*BI$6)*1000</f>
        <v>0</v>
      </c>
      <c r="BJ181" s="284">
        <f>RawCounts100All!BK181/(PropCntd100!BJ181*BJ$5*BJ$6)*1000</f>
        <v>0</v>
      </c>
      <c r="BK181" s="284">
        <f>RawCounts100All!BL181/(PropCntd100!BK181*BK$5*BK$6)*1000</f>
        <v>0</v>
      </c>
      <c r="BL181" s="284">
        <f>RawCounts100All!BM181/(PropCntd100!BL181*BL$5*BL$6)*1000</f>
        <v>0</v>
      </c>
      <c r="BM181" s="284">
        <f>RawCounts100All!BN181/(PropCntd100!BM181*BM$5*BM$6)*1000</f>
        <v>0</v>
      </c>
      <c r="BN181" s="284">
        <f>RawCounts100All!BO181/(PropCntd100!BN181*BN$5*BN$6)*1000</f>
        <v>0</v>
      </c>
      <c r="BO181" s="284">
        <f>RawCounts100All!BP181/(PropCntd100!BO181*BO$5*BO$6)*1000</f>
        <v>0</v>
      </c>
      <c r="BP181" s="284">
        <f>RawCounts100All!BQ181/(PropCntd100!BP181*BP$5*BP$6)*1000</f>
        <v>0</v>
      </c>
      <c r="BQ181" s="284">
        <f>RawCounts100All!BR181/(PropCntd100!BQ181*BQ$5*BQ$6)*1000</f>
        <v>0</v>
      </c>
      <c r="BR181" s="284">
        <f>RawCounts100All!BS181/(PropCntd100!BR181*BR$5*BR$6)*1000</f>
        <v>0</v>
      </c>
      <c r="BS181" s="284">
        <f>RawCounts100All!BT181/(PropCntd100!BS181*BS$5*BS$6)*1000</f>
        <v>0</v>
      </c>
      <c r="BT181" s="129"/>
    </row>
    <row r="182" spans="1:72" ht="14" x14ac:dyDescent="0.15">
      <c r="A182" s="117" t="s">
        <v>944</v>
      </c>
      <c r="B182" s="156" t="s">
        <v>521</v>
      </c>
      <c r="C182" s="156" t="s">
        <v>241</v>
      </c>
      <c r="D182" s="156" t="s">
        <v>799</v>
      </c>
      <c r="E182" s="156" t="s">
        <v>134</v>
      </c>
      <c r="F182" s="156"/>
      <c r="G182" s="118">
        <v>0.8</v>
      </c>
      <c r="H182" s="119">
        <v>1</v>
      </c>
      <c r="I182" s="120">
        <f t="shared" si="7"/>
        <v>64</v>
      </c>
      <c r="J182" s="180">
        <f t="shared" si="7"/>
        <v>80</v>
      </c>
      <c r="K182" s="254"/>
      <c r="L182" s="284">
        <f>RawCounts100All!M182/(PropCntd100!L182*L$5*L$6)*1000</f>
        <v>0</v>
      </c>
      <c r="M182" s="284">
        <f>RawCounts100All!N182/(PropCntd100!M182*M$5*M$6)*1000</f>
        <v>0</v>
      </c>
      <c r="N182" s="284">
        <f>RawCounts100All!O182/(PropCntd100!N182*N$5*N$6)*1000</f>
        <v>0</v>
      </c>
      <c r="O182" s="284">
        <f>RawCounts100All!P182/(PropCntd100!O182*O$5*O$6)*1000</f>
        <v>0</v>
      </c>
      <c r="P182" s="284">
        <f>RawCounts100All!Q182/(PropCntd100!P182*P$5*P$6)*1000</f>
        <v>0</v>
      </c>
      <c r="Q182" s="284">
        <f>RawCounts100All!R182/(PropCntd100!Q182*Q$5*Q$6)*1000</f>
        <v>0</v>
      </c>
      <c r="R182" s="284">
        <f>RawCounts100All!S182/(PropCntd100!R182*R$5*R$6)*1000</f>
        <v>0</v>
      </c>
      <c r="S182" s="284">
        <f>RawCounts100All!T182/(PropCntd100!S182*S$5*S$6)*1000</f>
        <v>0</v>
      </c>
      <c r="T182" s="284">
        <f>RawCounts100All!U182/(PropCntd100!T182*T$5*T$6)*1000</f>
        <v>0</v>
      </c>
      <c r="U182" s="284">
        <f>RawCounts100All!V182/(PropCntd100!U182*U$5*U$6)*1000</f>
        <v>0</v>
      </c>
      <c r="V182" s="284">
        <f>RawCounts100All!W182/(PropCntd100!V182*V$5*V$6)*1000</f>
        <v>0</v>
      </c>
      <c r="W182" s="284">
        <f>RawCounts100All!X182/(PropCntd100!W182*W$5*W$6)*1000</f>
        <v>0</v>
      </c>
      <c r="X182" s="284">
        <f>RawCounts100All!Y182/(PropCntd100!X182*X$5*X$6)*1000</f>
        <v>0</v>
      </c>
      <c r="Y182" s="284">
        <f>RawCounts100All!Z182/(PropCntd100!Y182*Y$5*Y$6)*1000</f>
        <v>0</v>
      </c>
      <c r="Z182" s="284">
        <f>RawCounts100All!AA182/(PropCntd100!Z182*Z$5*Z$6)*1000</f>
        <v>0</v>
      </c>
      <c r="AA182" s="284">
        <f>RawCounts100All!AB182/(PropCntd100!AA182*AA$5*AA$6)*1000</f>
        <v>0</v>
      </c>
      <c r="AB182" s="284">
        <f>RawCounts100All!AC182/(PropCntd100!AB182*AB$5*AB$6)*1000</f>
        <v>0</v>
      </c>
      <c r="AC182" s="284">
        <f>RawCounts100All!AD182/(PropCntd100!AC182*AC$5*AC$6)*1000</f>
        <v>0</v>
      </c>
      <c r="AD182" s="284">
        <f>RawCounts100All!AE182/(PropCntd100!AD182*AD$5*AD$6)*1000</f>
        <v>0</v>
      </c>
      <c r="AE182" s="284">
        <f>RawCounts100All!AF182/(PropCntd100!AE182*AE$5*AE$6)*1000</f>
        <v>0</v>
      </c>
      <c r="AF182" s="284">
        <f>RawCounts100All!AG182/(PropCntd100!AF182*AF$5*AF$6)*1000</f>
        <v>0</v>
      </c>
      <c r="AG182" s="284">
        <f>RawCounts100All!AH182/(PropCntd100!AG182*AG$5*AG$6)*1000</f>
        <v>43.63636363636364</v>
      </c>
      <c r="AH182" s="284">
        <f>RawCounts100All!AI182/(PropCntd100!AH182*AH$5*AH$6)*1000</f>
        <v>0</v>
      </c>
      <c r="AI182" s="284">
        <f>RawCounts100All!AJ182/(PropCntd100!AI182*AI$5*AI$6)*1000</f>
        <v>0</v>
      </c>
      <c r="AJ182" s="284">
        <f>RawCounts100All!AK182/(PropCntd100!AJ182*AJ$5*AJ$6)*1000</f>
        <v>0</v>
      </c>
      <c r="AK182" s="284">
        <f>RawCounts100All!AL182/(PropCntd100!AK182*AK$5*AK$6)*1000</f>
        <v>0</v>
      </c>
      <c r="AL182" s="284">
        <f>RawCounts100All!AM182/(PropCntd100!AL182*AL$5*AL$6)*1000</f>
        <v>0</v>
      </c>
      <c r="AM182" s="284">
        <f>RawCounts100All!AN182/(PropCntd100!AM182*AM$5*AM$6)*1000</f>
        <v>0</v>
      </c>
      <c r="AN182" s="284">
        <f>RawCounts100All!AO182/(PropCntd100!AN182*AN$5*AN$6)*1000</f>
        <v>0</v>
      </c>
      <c r="AO182" s="284">
        <f>RawCounts100All!AP182/(PropCntd100!AO182*AO$5*AO$6)*1000</f>
        <v>0</v>
      </c>
      <c r="AP182" s="284">
        <f>RawCounts100All!AQ182/(PropCntd100!AP182*AP$5*AP$6)*1000</f>
        <v>0</v>
      </c>
      <c r="AQ182" s="284">
        <f>RawCounts100All!AR182/(PropCntd100!AQ182*AQ$5*AQ$6)*1000</f>
        <v>0</v>
      </c>
      <c r="AR182" s="284">
        <f>RawCounts100All!AS182/(PropCntd100!AR182*AR$5*AR$6)*1000</f>
        <v>0</v>
      </c>
      <c r="AS182" s="284">
        <f>RawCounts100All!AT182/(PropCntd100!AS182*AS$5*AS$6)*1000</f>
        <v>0</v>
      </c>
      <c r="AT182" s="284">
        <f>RawCounts100All!AU182/(PropCntd100!AT182*AT$5*AT$6)*1000</f>
        <v>0</v>
      </c>
      <c r="AU182" s="284">
        <f>RawCounts100All!AV182/(PropCntd100!AU182*AU$5*AU$6)*1000</f>
        <v>0</v>
      </c>
      <c r="AV182" s="284">
        <f>RawCounts100All!AW182/(PropCntd100!AV182*AV$5*AV$6)*1000</f>
        <v>0</v>
      </c>
      <c r="AW182" s="284">
        <f>RawCounts100All!AX182/(PropCntd100!AW182*AW$5*AW$6)*1000</f>
        <v>0</v>
      </c>
      <c r="AX182" s="284">
        <f>RawCounts100All!AY182/(PropCntd100!AX182*AX$5*AX$6)*1000</f>
        <v>0</v>
      </c>
      <c r="AY182" s="284">
        <f>RawCounts100All!AZ182/(PropCntd100!AY182*AY$5*AY$6)*1000</f>
        <v>0</v>
      </c>
      <c r="AZ182" s="284">
        <f>RawCounts100All!BA182/(PropCntd100!AZ182*AZ$5*AZ$6)*1000</f>
        <v>0</v>
      </c>
      <c r="BA182" s="284">
        <f>RawCounts100All!BB182/(PropCntd100!BA182*BA$5*BA$6)*1000</f>
        <v>0</v>
      </c>
      <c r="BB182" s="284">
        <f>RawCounts100All!BC182/(PropCntd100!BB182*BB$5*BB$6)*1000</f>
        <v>0</v>
      </c>
      <c r="BC182" s="284">
        <f>RawCounts100All!BD182/(PropCntd100!BC182*BC$5*BC$6)*1000</f>
        <v>0</v>
      </c>
      <c r="BD182" s="284">
        <f>RawCounts100All!BE182/(PropCntd100!BD182*BD$5*BD$6)*1000</f>
        <v>0</v>
      </c>
      <c r="BE182" s="284">
        <f>RawCounts100All!BF182/(PropCntd100!BE182*BE$5*BE$6)*1000</f>
        <v>0</v>
      </c>
      <c r="BF182" s="284">
        <f>RawCounts100All!BG182/(PropCntd100!BF182*BF$5*BF$6)*1000</f>
        <v>0</v>
      </c>
      <c r="BG182" s="284">
        <f>RawCounts100All!BH182/(PropCntd100!BG182*BG$5*BG$6)*1000</f>
        <v>0</v>
      </c>
      <c r="BH182" s="284">
        <f>RawCounts100All!BI182/(PropCntd100!BH182*BH$5*BH$6)*1000</f>
        <v>0</v>
      </c>
      <c r="BI182" s="284">
        <f>RawCounts100All!BJ182/(PropCntd100!BI182*BI$5*BI$6)*1000</f>
        <v>0</v>
      </c>
      <c r="BJ182" s="284">
        <f>RawCounts100All!BK182/(PropCntd100!BJ182*BJ$5*BJ$6)*1000</f>
        <v>0</v>
      </c>
      <c r="BK182" s="284">
        <f>RawCounts100All!BL182/(PropCntd100!BK182*BK$5*BK$6)*1000</f>
        <v>0</v>
      </c>
      <c r="BL182" s="284">
        <f>RawCounts100All!BM182/(PropCntd100!BL182*BL$5*BL$6)*1000</f>
        <v>0</v>
      </c>
      <c r="BM182" s="284">
        <f>RawCounts100All!BN182/(PropCntd100!BM182*BM$5*BM$6)*1000</f>
        <v>0</v>
      </c>
      <c r="BN182" s="284">
        <f>RawCounts100All!BO182/(PropCntd100!BN182*BN$5*BN$6)*1000</f>
        <v>0</v>
      </c>
      <c r="BO182" s="284">
        <f>RawCounts100All!BP182/(PropCntd100!BO182*BO$5*BO$6)*1000</f>
        <v>0</v>
      </c>
      <c r="BP182" s="284">
        <f>RawCounts100All!BQ182/(PropCntd100!BP182*BP$5*BP$6)*1000</f>
        <v>433.89830508474574</v>
      </c>
      <c r="BQ182" s="284">
        <f>RawCounts100All!BR182/(PropCntd100!BQ182*BQ$5*BQ$6)*1000</f>
        <v>0</v>
      </c>
      <c r="BR182" s="284">
        <f>RawCounts100All!BS182/(PropCntd100!BR182*BR$5*BR$6)*1000</f>
        <v>0</v>
      </c>
      <c r="BS182" s="284">
        <f>RawCounts100All!BT182/(PropCntd100!BS182*BS$5*BS$6)*1000</f>
        <v>0</v>
      </c>
      <c r="BT182" s="129"/>
    </row>
    <row r="183" spans="1:72" ht="14" x14ac:dyDescent="0.15">
      <c r="A183" s="117" t="s">
        <v>385</v>
      </c>
      <c r="B183" s="156" t="s">
        <v>521</v>
      </c>
      <c r="C183" s="156" t="s">
        <v>242</v>
      </c>
      <c r="D183" s="156" t="s">
        <v>800</v>
      </c>
      <c r="E183" s="156" t="s">
        <v>939</v>
      </c>
      <c r="F183" s="156"/>
      <c r="G183" s="118">
        <v>0.05</v>
      </c>
      <c r="H183" s="119">
        <v>0.8</v>
      </c>
      <c r="I183" s="120">
        <f t="shared" si="7"/>
        <v>4</v>
      </c>
      <c r="J183" s="180">
        <f t="shared" si="7"/>
        <v>64</v>
      </c>
      <c r="K183" s="254">
        <f>G183*0.5</f>
        <v>2.5000000000000001E-2</v>
      </c>
      <c r="L183" s="284">
        <f>RawCounts100All!M183/(PropCntd100!L183*L$5*L$6)*1000</f>
        <v>0</v>
      </c>
      <c r="M183" s="284">
        <f>RawCounts100All!N183/(PropCntd100!M183*M$5*M$6)*1000</f>
        <v>0</v>
      </c>
      <c r="N183" s="284">
        <f>RawCounts100All!O183/(PropCntd100!N183*N$5*N$6)*1000</f>
        <v>0</v>
      </c>
      <c r="O183" s="284">
        <f>RawCounts100All!P183/(PropCntd100!O183*O$5*O$6)*1000</f>
        <v>0</v>
      </c>
      <c r="P183" s="284">
        <f>RawCounts100All!Q183/(PropCntd100!P183*P$5*P$6)*1000</f>
        <v>0</v>
      </c>
      <c r="Q183" s="284">
        <f>RawCounts100All!R183/(PropCntd100!Q183*Q$5*Q$6)*1000</f>
        <v>0</v>
      </c>
      <c r="R183" s="284">
        <f>RawCounts100All!S183/(PropCntd100!R183*R$5*R$6)*1000</f>
        <v>0</v>
      </c>
      <c r="S183" s="284">
        <f>RawCounts100All!T183/(PropCntd100!S183*S$5*S$6)*1000</f>
        <v>0</v>
      </c>
      <c r="T183" s="284">
        <f>RawCounts100All!U183/(PropCntd100!T183*T$5*T$6)*1000</f>
        <v>0</v>
      </c>
      <c r="U183" s="284">
        <f>RawCounts100All!V183/(PropCntd100!U183*U$5*U$6)*1000</f>
        <v>0</v>
      </c>
      <c r="V183" s="284">
        <f>RawCounts100All!W183/(PropCntd100!V183*V$5*V$6)*1000</f>
        <v>0</v>
      </c>
      <c r="W183" s="284">
        <f>RawCounts100All!X183/(PropCntd100!W183*W$5*W$6)*1000</f>
        <v>0</v>
      </c>
      <c r="X183" s="284">
        <f>RawCounts100All!Y183/(PropCntd100!X183*X$5*X$6)*1000</f>
        <v>0</v>
      </c>
      <c r="Y183" s="284">
        <f>RawCounts100All!Z183/(PropCntd100!Y183*Y$5*Y$6)*1000</f>
        <v>0</v>
      </c>
      <c r="Z183" s="284">
        <f>RawCounts100All!AA183/(PropCntd100!Z183*Z$5*Z$6)*1000</f>
        <v>0</v>
      </c>
      <c r="AA183" s="284">
        <f>RawCounts100All!AB183/(PropCntd100!AA183*AA$5*AA$6)*1000</f>
        <v>0</v>
      </c>
      <c r="AB183" s="284">
        <f>RawCounts100All!AC183/(PropCntd100!AB183*AB$5*AB$6)*1000</f>
        <v>0</v>
      </c>
      <c r="AC183" s="284">
        <f>RawCounts100All!AD183/(PropCntd100!AC183*AC$5*AC$6)*1000</f>
        <v>0</v>
      </c>
      <c r="AD183" s="284">
        <f>RawCounts100All!AE183/(PropCntd100!AD183*AD$5*AD$6)*1000</f>
        <v>0</v>
      </c>
      <c r="AE183" s="284">
        <f>RawCounts100All!AF183/(PropCntd100!AE183*AE$5*AE$6)*1000</f>
        <v>0</v>
      </c>
      <c r="AF183" s="284">
        <f>RawCounts100All!AG183/(PropCntd100!AF183*AF$5*AF$6)*1000</f>
        <v>0</v>
      </c>
      <c r="AG183" s="284">
        <f>RawCounts100All!AH183/(PropCntd100!AG183*AG$5*AG$6)*1000</f>
        <v>0</v>
      </c>
      <c r="AH183" s="284">
        <f>RawCounts100All!AI183/(PropCntd100!AH183*AH$5*AH$6)*1000</f>
        <v>0</v>
      </c>
      <c r="AI183" s="284">
        <f>RawCounts100All!AJ183/(PropCntd100!AI183*AI$5*AI$6)*1000</f>
        <v>0</v>
      </c>
      <c r="AJ183" s="284">
        <f>RawCounts100All!AK183/(PropCntd100!AJ183*AJ$5*AJ$6)*1000</f>
        <v>0</v>
      </c>
      <c r="AK183" s="284">
        <f>RawCounts100All!AL183/(PropCntd100!AK183*AK$5*AK$6)*1000</f>
        <v>0</v>
      </c>
      <c r="AL183" s="284">
        <f>RawCounts100All!AM183/(PropCntd100!AL183*AL$5*AL$6)*1000</f>
        <v>0</v>
      </c>
      <c r="AM183" s="284">
        <f>RawCounts100All!AN183/(PropCntd100!AM183*AM$5*AM$6)*1000</f>
        <v>43.571428571428577</v>
      </c>
      <c r="AN183" s="284">
        <f>RawCounts100All!AO183/(PropCntd100!AN183*AN$5*AN$6)*1000</f>
        <v>0</v>
      </c>
      <c r="AO183" s="284">
        <f>RawCounts100All!AP183/(PropCntd100!AO183*AO$5*AO$6)*1000</f>
        <v>0</v>
      </c>
      <c r="AP183" s="284">
        <f>RawCounts100All!AQ183/(PropCntd100!AP183*AP$5*AP$6)*1000</f>
        <v>0</v>
      </c>
      <c r="AQ183" s="284">
        <f>RawCounts100All!AR183/(PropCntd100!AQ183*AQ$5*AQ$6)*1000</f>
        <v>0</v>
      </c>
      <c r="AR183" s="284">
        <f>RawCounts100All!AS183/(PropCntd100!AR183*AR$5*AR$6)*1000</f>
        <v>0</v>
      </c>
      <c r="AS183" s="284">
        <f>RawCounts100All!AT183/(PropCntd100!AS183*AS$5*AS$6)*1000</f>
        <v>0</v>
      </c>
      <c r="AT183" s="284">
        <f>RawCounts100All!AU183/(PropCntd100!AT183*AT$5*AT$6)*1000</f>
        <v>0</v>
      </c>
      <c r="AU183" s="284">
        <f>RawCounts100All!AV183/(PropCntd100!AU183*AU$5*AU$6)*1000</f>
        <v>0</v>
      </c>
      <c r="AV183" s="284">
        <f>RawCounts100All!AW183/(PropCntd100!AV183*AV$5*AV$6)*1000</f>
        <v>0</v>
      </c>
      <c r="AW183" s="284">
        <f>RawCounts100All!AX183/(PropCntd100!AW183*AW$5*AW$6)*1000</f>
        <v>0</v>
      </c>
      <c r="AX183" s="284">
        <f>RawCounts100All!AY183/(PropCntd100!AX183*AX$5*AX$6)*1000</f>
        <v>0</v>
      </c>
      <c r="AY183" s="284">
        <f>RawCounts100All!AZ183/(PropCntd100!AY183*AY$5*AY$6)*1000</f>
        <v>0</v>
      </c>
      <c r="AZ183" s="284">
        <f>RawCounts100All!BA183/(PropCntd100!AZ183*AZ$5*AZ$6)*1000</f>
        <v>0</v>
      </c>
      <c r="BA183" s="284">
        <f>RawCounts100All!BB183/(PropCntd100!BA183*BA$5*BA$6)*1000</f>
        <v>0</v>
      </c>
      <c r="BB183" s="284">
        <f>RawCounts100All!BC183/(PropCntd100!BB183*BB$5*BB$6)*1000</f>
        <v>0</v>
      </c>
      <c r="BC183" s="284">
        <f>RawCounts100All!BD183/(PropCntd100!BC183*BC$5*BC$6)*1000</f>
        <v>0</v>
      </c>
      <c r="BD183" s="284">
        <f>RawCounts100All!BE183/(PropCntd100!BD183*BD$5*BD$6)*1000</f>
        <v>0</v>
      </c>
      <c r="BE183" s="284">
        <f>RawCounts100All!BF183/(PropCntd100!BE183*BE$5*BE$6)*1000</f>
        <v>0</v>
      </c>
      <c r="BF183" s="284">
        <f>RawCounts100All!BG183/(PropCntd100!BF183*BF$5*BF$6)*1000</f>
        <v>0</v>
      </c>
      <c r="BG183" s="284">
        <f>RawCounts100All!BH183/(PropCntd100!BG183*BG$5*BG$6)*1000</f>
        <v>0</v>
      </c>
      <c r="BH183" s="284">
        <f>RawCounts100All!BI183/(PropCntd100!BH183*BH$5*BH$6)*1000</f>
        <v>0</v>
      </c>
      <c r="BI183" s="284">
        <f>RawCounts100All!BJ183/(PropCntd100!BI183*BI$5*BI$6)*1000</f>
        <v>0</v>
      </c>
      <c r="BJ183" s="284">
        <f>RawCounts100All!BK183/(PropCntd100!BJ183*BJ$5*BJ$6)*1000</f>
        <v>0</v>
      </c>
      <c r="BK183" s="284">
        <f>RawCounts100All!BL183/(PropCntd100!BK183*BK$5*BK$6)*1000</f>
        <v>0</v>
      </c>
      <c r="BL183" s="284">
        <f>RawCounts100All!BM183/(PropCntd100!BL183*BL$5*BL$6)*1000</f>
        <v>0</v>
      </c>
      <c r="BM183" s="284">
        <f>RawCounts100All!BN183/(PropCntd100!BM183*BM$5*BM$6)*1000</f>
        <v>0</v>
      </c>
      <c r="BN183" s="284">
        <f>RawCounts100All!BO183/(PropCntd100!BN183*BN$5*BN$6)*1000</f>
        <v>0</v>
      </c>
      <c r="BO183" s="284">
        <f>RawCounts100All!BP183/(PropCntd100!BO183*BO$5*BO$6)*1000</f>
        <v>0</v>
      </c>
      <c r="BP183" s="284">
        <f>RawCounts100All!BQ183/(PropCntd100!BP183*BP$5*BP$6)*1000</f>
        <v>0</v>
      </c>
      <c r="BQ183" s="284">
        <f>RawCounts100All!BR183/(PropCntd100!BQ183*BQ$5*BQ$6)*1000</f>
        <v>0</v>
      </c>
      <c r="BR183" s="284">
        <f>RawCounts100All!BS183/(PropCntd100!BR183*BR$5*BR$6)*1000</f>
        <v>0</v>
      </c>
      <c r="BS183" s="284">
        <f>RawCounts100All!BT183/(PropCntd100!BS183*BS$5*BS$6)*1000</f>
        <v>0</v>
      </c>
      <c r="BT183" s="129"/>
    </row>
    <row r="184" spans="1:72" ht="14" x14ac:dyDescent="0.15">
      <c r="A184" s="117" t="s">
        <v>386</v>
      </c>
      <c r="B184" s="156" t="s">
        <v>521</v>
      </c>
      <c r="C184" s="156" t="s">
        <v>242</v>
      </c>
      <c r="D184" s="156" t="s">
        <v>801</v>
      </c>
      <c r="E184" s="156" t="s">
        <v>939</v>
      </c>
      <c r="F184" s="156"/>
      <c r="G184" s="118">
        <v>0.05</v>
      </c>
      <c r="H184" s="119">
        <v>2</v>
      </c>
      <c r="I184" s="120">
        <f t="shared" si="7"/>
        <v>4</v>
      </c>
      <c r="J184" s="180">
        <f t="shared" si="7"/>
        <v>160</v>
      </c>
      <c r="K184" s="254">
        <f t="shared" ref="K184:K196" si="8">G184*0.5</f>
        <v>2.5000000000000001E-2</v>
      </c>
      <c r="L184" s="284">
        <f>RawCounts100All!M184/(PropCntd100!L184*L$5*L$6)*1000</f>
        <v>0</v>
      </c>
      <c r="M184" s="284">
        <f>RawCounts100All!N184/(PropCntd100!M184*M$5*M$6)*1000</f>
        <v>0</v>
      </c>
      <c r="N184" s="284">
        <f>RawCounts100All!O184/(PropCntd100!N184*N$5*N$6)*1000</f>
        <v>0</v>
      </c>
      <c r="O184" s="284">
        <f>RawCounts100All!P184/(PropCntd100!O184*O$5*O$6)*1000</f>
        <v>0</v>
      </c>
      <c r="P184" s="284">
        <f>RawCounts100All!Q184/(PropCntd100!P184*P$5*P$6)*1000</f>
        <v>0</v>
      </c>
      <c r="Q184" s="284">
        <f>RawCounts100All!R184/(PropCntd100!Q184*Q$5*Q$6)*1000</f>
        <v>0</v>
      </c>
      <c r="R184" s="284">
        <f>RawCounts100All!S184/(PropCntd100!R184*R$5*R$6)*1000</f>
        <v>0</v>
      </c>
      <c r="S184" s="284">
        <f>RawCounts100All!T184/(PropCntd100!S184*S$5*S$6)*1000</f>
        <v>0</v>
      </c>
      <c r="T184" s="284">
        <f>RawCounts100All!U184/(PropCntd100!T184*T$5*T$6)*1000</f>
        <v>0</v>
      </c>
      <c r="U184" s="284">
        <f>RawCounts100All!V184/(PropCntd100!U184*U$5*U$6)*1000</f>
        <v>0</v>
      </c>
      <c r="V184" s="284">
        <f>RawCounts100All!W184/(PropCntd100!V184*V$5*V$6)*1000</f>
        <v>0</v>
      </c>
      <c r="W184" s="284">
        <f>RawCounts100All!X184/(PropCntd100!W184*W$5*W$6)*1000</f>
        <v>0</v>
      </c>
      <c r="X184" s="284">
        <f>RawCounts100All!Y184/(PropCntd100!X184*X$5*X$6)*1000</f>
        <v>0</v>
      </c>
      <c r="Y184" s="284">
        <f>RawCounts100All!Z184/(PropCntd100!Y184*Y$5*Y$6)*1000</f>
        <v>0</v>
      </c>
      <c r="Z184" s="284">
        <f>RawCounts100All!AA184/(PropCntd100!Z184*Z$5*Z$6)*1000</f>
        <v>0</v>
      </c>
      <c r="AA184" s="284">
        <f>RawCounts100All!AB184/(PropCntd100!AA184*AA$5*AA$6)*1000</f>
        <v>0</v>
      </c>
      <c r="AB184" s="284">
        <f>RawCounts100All!AC184/(PropCntd100!AB184*AB$5*AB$6)*1000</f>
        <v>0</v>
      </c>
      <c r="AC184" s="284">
        <f>RawCounts100All!AD184/(PropCntd100!AC184*AC$5*AC$6)*1000</f>
        <v>0</v>
      </c>
      <c r="AD184" s="284">
        <f>RawCounts100All!AE184/(PropCntd100!AD184*AD$5*AD$6)*1000</f>
        <v>0</v>
      </c>
      <c r="AE184" s="284">
        <f>RawCounts100All!AF184/(PropCntd100!AE184*AE$5*AE$6)*1000</f>
        <v>0</v>
      </c>
      <c r="AF184" s="284">
        <f>RawCounts100All!AG184/(PropCntd100!AF184*AF$5*AF$6)*1000</f>
        <v>0</v>
      </c>
      <c r="AG184" s="284">
        <f>RawCounts100All!AH184/(PropCntd100!AG184*AG$5*AG$6)*1000</f>
        <v>0</v>
      </c>
      <c r="AH184" s="284">
        <f>RawCounts100All!AI184/(PropCntd100!AH184*AH$5*AH$6)*1000</f>
        <v>0</v>
      </c>
      <c r="AI184" s="284">
        <f>RawCounts100All!AJ184/(PropCntd100!AI184*AI$5*AI$6)*1000</f>
        <v>0</v>
      </c>
      <c r="AJ184" s="284">
        <f>RawCounts100All!AK184/(PropCntd100!AJ184*AJ$5*AJ$6)*1000</f>
        <v>0</v>
      </c>
      <c r="AK184" s="284">
        <f>RawCounts100All!AL184/(PropCntd100!AK184*AK$5*AK$6)*1000</f>
        <v>0</v>
      </c>
      <c r="AL184" s="284">
        <f>RawCounts100All!AM184/(PropCntd100!AL184*AL$5*AL$6)*1000</f>
        <v>0</v>
      </c>
      <c r="AM184" s="284">
        <f>RawCounts100All!AN184/(PropCntd100!AM184*AM$5*AM$6)*1000</f>
        <v>0</v>
      </c>
      <c r="AN184" s="284">
        <f>RawCounts100All!AO184/(PropCntd100!AN184*AN$5*AN$6)*1000</f>
        <v>0</v>
      </c>
      <c r="AO184" s="284">
        <f>RawCounts100All!AP184/(PropCntd100!AO184*AO$5*AO$6)*1000</f>
        <v>0</v>
      </c>
      <c r="AP184" s="284">
        <f>RawCounts100All!AQ184/(PropCntd100!AP184*AP$5*AP$6)*1000</f>
        <v>456.71718469047011</v>
      </c>
      <c r="AQ184" s="284">
        <f>RawCounts100All!AR184/(PropCntd100!AQ184*AQ$5*AQ$6)*1000</f>
        <v>0</v>
      </c>
      <c r="AR184" s="284">
        <f>RawCounts100All!AS184/(PropCntd100!AR184*AR$5*AR$6)*1000</f>
        <v>0</v>
      </c>
      <c r="AS184" s="284">
        <f>RawCounts100All!AT184/(PropCntd100!AS184*AS$5*AS$6)*1000</f>
        <v>0</v>
      </c>
      <c r="AT184" s="284">
        <f>RawCounts100All!AU184/(PropCntd100!AT184*AT$5*AT$6)*1000</f>
        <v>0</v>
      </c>
      <c r="AU184" s="284">
        <f>RawCounts100All!AV184/(PropCntd100!AU184*AU$5*AU$6)*1000</f>
        <v>0</v>
      </c>
      <c r="AV184" s="284">
        <f>RawCounts100All!AW184/(PropCntd100!AV184*AV$5*AV$6)*1000</f>
        <v>0</v>
      </c>
      <c r="AW184" s="284">
        <f>RawCounts100All!AX184/(PropCntd100!AW184*AW$5*AW$6)*1000</f>
        <v>0</v>
      </c>
      <c r="AX184" s="284">
        <f>RawCounts100All!AY184/(PropCntd100!AX184*AX$5*AX$6)*1000</f>
        <v>0</v>
      </c>
      <c r="AY184" s="284">
        <f>RawCounts100All!AZ184/(PropCntd100!AY184*AY$5*AY$6)*1000</f>
        <v>0</v>
      </c>
      <c r="AZ184" s="284">
        <f>RawCounts100All!BA184/(PropCntd100!AZ184*AZ$5*AZ$6)*1000</f>
        <v>0</v>
      </c>
      <c r="BA184" s="284">
        <f>RawCounts100All!BB184/(PropCntd100!BA184*BA$5*BA$6)*1000</f>
        <v>0</v>
      </c>
      <c r="BB184" s="284">
        <f>RawCounts100All!BC184/(PropCntd100!BB184*BB$5*BB$6)*1000</f>
        <v>0</v>
      </c>
      <c r="BC184" s="284">
        <f>RawCounts100All!BD184/(PropCntd100!BC184*BC$5*BC$6)*1000</f>
        <v>0</v>
      </c>
      <c r="BD184" s="284">
        <f>RawCounts100All!BE184/(PropCntd100!BD184*BD$5*BD$6)*1000</f>
        <v>0</v>
      </c>
      <c r="BE184" s="284">
        <f>RawCounts100All!BF184/(PropCntd100!BE184*BE$5*BE$6)*1000</f>
        <v>0</v>
      </c>
      <c r="BF184" s="284">
        <f>RawCounts100All!BG184/(PropCntd100!BF184*BF$5*BF$6)*1000</f>
        <v>0</v>
      </c>
      <c r="BG184" s="284">
        <f>RawCounts100All!BH184/(PropCntd100!BG184*BG$5*BG$6)*1000</f>
        <v>0</v>
      </c>
      <c r="BH184" s="284">
        <f>RawCounts100All!BI184/(PropCntd100!BH184*BH$5*BH$6)*1000</f>
        <v>0</v>
      </c>
      <c r="BI184" s="284">
        <f>RawCounts100All!BJ184/(PropCntd100!BI184*BI$5*BI$6)*1000</f>
        <v>0</v>
      </c>
      <c r="BJ184" s="284">
        <f>RawCounts100All!BK184/(PropCntd100!BJ184*BJ$5*BJ$6)*1000</f>
        <v>0</v>
      </c>
      <c r="BK184" s="284">
        <f>RawCounts100All!BL184/(PropCntd100!BK184*BK$5*BK$6)*1000</f>
        <v>0</v>
      </c>
      <c r="BL184" s="284">
        <f>RawCounts100All!BM184/(PropCntd100!BL184*BL$5*BL$6)*1000</f>
        <v>0</v>
      </c>
      <c r="BM184" s="284">
        <f>RawCounts100All!BN184/(PropCntd100!BM184*BM$5*BM$6)*1000</f>
        <v>0</v>
      </c>
      <c r="BN184" s="284">
        <f>RawCounts100All!BO184/(PropCntd100!BN184*BN$5*BN$6)*1000</f>
        <v>0</v>
      </c>
      <c r="BO184" s="284">
        <f>RawCounts100All!BP184/(PropCntd100!BO184*BO$5*BO$6)*1000</f>
        <v>0</v>
      </c>
      <c r="BP184" s="284">
        <f>RawCounts100All!BQ184/(PropCntd100!BP184*BP$5*BP$6)*1000</f>
        <v>0</v>
      </c>
      <c r="BQ184" s="284">
        <f>RawCounts100All!BR184/(PropCntd100!BQ184*BQ$5*BQ$6)*1000</f>
        <v>0</v>
      </c>
      <c r="BR184" s="284">
        <f>RawCounts100All!BS184/(PropCntd100!BR184*BR$5*BR$6)*1000</f>
        <v>0</v>
      </c>
      <c r="BS184" s="284">
        <f>RawCounts100All!BT184/(PropCntd100!BS184*BS$5*BS$6)*1000</f>
        <v>0</v>
      </c>
      <c r="BT184" s="129"/>
    </row>
    <row r="185" spans="1:72" ht="14" x14ac:dyDescent="0.15">
      <c r="A185" s="117" t="s">
        <v>387</v>
      </c>
      <c r="B185" s="156" t="s">
        <v>521</v>
      </c>
      <c r="C185" s="156" t="s">
        <v>242</v>
      </c>
      <c r="D185" s="156" t="s">
        <v>802</v>
      </c>
      <c r="E185" s="156" t="s">
        <v>939</v>
      </c>
      <c r="F185" s="156"/>
      <c r="G185" s="118">
        <v>7.4999999999999997E-2</v>
      </c>
      <c r="H185" s="119">
        <v>0.7</v>
      </c>
      <c r="I185" s="120">
        <f t="shared" si="7"/>
        <v>6</v>
      </c>
      <c r="J185" s="180">
        <f t="shared" si="7"/>
        <v>56</v>
      </c>
      <c r="K185" s="254">
        <f t="shared" si="8"/>
        <v>3.7499999999999999E-2</v>
      </c>
      <c r="L185" s="284">
        <f>RawCounts100All!M185/(PropCntd100!L185*L$5*L$6)*1000</f>
        <v>0</v>
      </c>
      <c r="M185" s="284">
        <f>RawCounts100All!N185/(PropCntd100!M185*M$5*M$6)*1000</f>
        <v>0</v>
      </c>
      <c r="N185" s="284">
        <f>RawCounts100All!O185/(PropCntd100!N185*N$5*N$6)*1000</f>
        <v>0</v>
      </c>
      <c r="O185" s="284">
        <f>RawCounts100All!P185/(PropCntd100!O185*O$5*O$6)*1000</f>
        <v>0</v>
      </c>
      <c r="P185" s="284">
        <f>RawCounts100All!Q185/(PropCntd100!P185*P$5*P$6)*1000</f>
        <v>0</v>
      </c>
      <c r="Q185" s="284">
        <f>RawCounts100All!R185/(PropCntd100!Q185*Q$5*Q$6)*1000</f>
        <v>0</v>
      </c>
      <c r="R185" s="284">
        <f>RawCounts100All!S185/(PropCntd100!R185*R$5*R$6)*1000</f>
        <v>0</v>
      </c>
      <c r="S185" s="284">
        <f>RawCounts100All!T185/(PropCntd100!S185*S$5*S$6)*1000</f>
        <v>524.44444444444434</v>
      </c>
      <c r="T185" s="284">
        <f>RawCounts100All!U185/(PropCntd100!T185*T$5*T$6)*1000</f>
        <v>0</v>
      </c>
      <c r="U185" s="284">
        <f>RawCounts100All!V185/(PropCntd100!U185*U$5*U$6)*1000</f>
        <v>0</v>
      </c>
      <c r="V185" s="284">
        <f>RawCounts100All!W185/(PropCntd100!V185*V$5*V$6)*1000</f>
        <v>0</v>
      </c>
      <c r="W185" s="284">
        <f>RawCounts100All!X185/(PropCntd100!W185*W$5*W$6)*1000</f>
        <v>396.73469387755102</v>
      </c>
      <c r="X185" s="284">
        <f>RawCounts100All!Y185/(PropCntd100!X185*X$5*X$6)*1000</f>
        <v>0</v>
      </c>
      <c r="Y185" s="284">
        <f>RawCounts100All!Z185/(PropCntd100!Y185*Y$5*Y$6)*1000</f>
        <v>0</v>
      </c>
      <c r="Z185" s="284">
        <f>RawCounts100All!AA185/(PropCntd100!Z185*Z$5*Z$6)*1000</f>
        <v>0</v>
      </c>
      <c r="AA185" s="284">
        <f>RawCounts100All!AB185/(PropCntd100!AA185*AA$5*AA$6)*1000</f>
        <v>0</v>
      </c>
      <c r="AB185" s="284">
        <f>RawCounts100All!AC185/(PropCntd100!AB185*AB$5*AB$6)*1000</f>
        <v>0</v>
      </c>
      <c r="AC185" s="284">
        <f>RawCounts100All!AD185/(PropCntd100!AC185*AC$5*AC$6)*1000</f>
        <v>298.49498327759193</v>
      </c>
      <c r="AD185" s="284">
        <f>RawCounts100All!AE185/(PropCntd100!AD185*AD$5*AD$6)*1000</f>
        <v>0</v>
      </c>
      <c r="AE185" s="284">
        <f>RawCounts100All!AF185/(PropCntd100!AE185*AE$5*AE$6)*1000</f>
        <v>0</v>
      </c>
      <c r="AF185" s="284">
        <f>RawCounts100All!AG185/(PropCntd100!AF185*AF$5*AF$6)*1000</f>
        <v>0</v>
      </c>
      <c r="AG185" s="284">
        <f>RawCounts100All!AH185/(PropCntd100!AG185*AG$5*AG$6)*1000</f>
        <v>0</v>
      </c>
      <c r="AH185" s="284">
        <f>RawCounts100All!AI185/(PropCntd100!AH185*AH$5*AH$6)*1000</f>
        <v>0</v>
      </c>
      <c r="AI185" s="284">
        <f>RawCounts100All!AJ185/(PropCntd100!AI185*AI$5*AI$6)*1000</f>
        <v>0</v>
      </c>
      <c r="AJ185" s="284">
        <f>RawCounts100All!AK185/(PropCntd100!AJ185*AJ$5*AJ$6)*1000</f>
        <v>0</v>
      </c>
      <c r="AK185" s="284">
        <f>RawCounts100All!AL185/(PropCntd100!AK185*AK$5*AK$6)*1000</f>
        <v>0</v>
      </c>
      <c r="AL185" s="284">
        <f>RawCounts100All!AM185/(PropCntd100!AL185*AL$5*AL$6)*1000</f>
        <v>0</v>
      </c>
      <c r="AM185" s="284">
        <f>RawCounts100All!AN185/(PropCntd100!AM185*AM$5*AM$6)*1000</f>
        <v>0</v>
      </c>
      <c r="AN185" s="284">
        <f>RawCounts100All!AO185/(PropCntd100!AN185*AN$5*AN$6)*1000</f>
        <v>0</v>
      </c>
      <c r="AO185" s="284">
        <f>RawCounts100All!AP185/(PropCntd100!AO185*AO$5*AO$6)*1000</f>
        <v>0</v>
      </c>
      <c r="AP185" s="284">
        <f>RawCounts100All!AQ185/(PropCntd100!AP185*AP$5*AP$6)*1000</f>
        <v>0</v>
      </c>
      <c r="AQ185" s="284">
        <f>RawCounts100All!AR185/(PropCntd100!AQ185*AQ$5*AQ$6)*1000</f>
        <v>0</v>
      </c>
      <c r="AR185" s="284">
        <f>RawCounts100All!AS185/(PropCntd100!AR185*AR$5*AR$6)*1000</f>
        <v>0</v>
      </c>
      <c r="AS185" s="284">
        <f>RawCounts100All!AT185/(PropCntd100!AS185*AS$5*AS$6)*1000</f>
        <v>0</v>
      </c>
      <c r="AT185" s="284">
        <f>RawCounts100All!AU185/(PropCntd100!AT185*AT$5*AT$6)*1000</f>
        <v>0</v>
      </c>
      <c r="AU185" s="284">
        <f>RawCounts100All!AV185/(PropCntd100!AU185*AU$5*AU$6)*1000</f>
        <v>0</v>
      </c>
      <c r="AV185" s="284">
        <f>RawCounts100All!AW185/(PropCntd100!AV185*AV$5*AV$6)*1000</f>
        <v>0</v>
      </c>
      <c r="AW185" s="284">
        <f>RawCounts100All!AX185/(PropCntd100!AW185*AW$5*AW$6)*1000</f>
        <v>0</v>
      </c>
      <c r="AX185" s="284">
        <f>RawCounts100All!AY185/(PropCntd100!AX185*AX$5*AX$6)*1000</f>
        <v>0</v>
      </c>
      <c r="AY185" s="284">
        <f>RawCounts100All!AZ185/(PropCntd100!AY185*AY$5*AY$6)*1000</f>
        <v>0</v>
      </c>
      <c r="AZ185" s="284">
        <f>RawCounts100All!BA185/(PropCntd100!AZ185*AZ$5*AZ$6)*1000</f>
        <v>0</v>
      </c>
      <c r="BA185" s="284">
        <f>RawCounts100All!BB185/(PropCntd100!BA185*BA$5*BA$6)*1000</f>
        <v>0</v>
      </c>
      <c r="BB185" s="284">
        <f>RawCounts100All!BC185/(PropCntd100!BB185*BB$5*BB$6)*1000</f>
        <v>0</v>
      </c>
      <c r="BC185" s="284">
        <f>RawCounts100All!BD185/(PropCntd100!BC185*BC$5*BC$6)*1000</f>
        <v>0</v>
      </c>
      <c r="BD185" s="284">
        <f>RawCounts100All!BE185/(PropCntd100!BD185*BD$5*BD$6)*1000</f>
        <v>0</v>
      </c>
      <c r="BE185" s="284">
        <f>RawCounts100All!BF185/(PropCntd100!BE185*BE$5*BE$6)*1000</f>
        <v>0</v>
      </c>
      <c r="BF185" s="284">
        <f>RawCounts100All!BG185/(PropCntd100!BF185*BF$5*BF$6)*1000</f>
        <v>0</v>
      </c>
      <c r="BG185" s="284">
        <f>RawCounts100All!BH185/(PropCntd100!BG185*BG$5*BG$6)*1000</f>
        <v>0</v>
      </c>
      <c r="BH185" s="284">
        <f>RawCounts100All!BI185/(PropCntd100!BH185*BH$5*BH$6)*1000</f>
        <v>0</v>
      </c>
      <c r="BI185" s="284">
        <f>RawCounts100All!BJ185/(PropCntd100!BI185*BI$5*BI$6)*1000</f>
        <v>0</v>
      </c>
      <c r="BJ185" s="284">
        <f>RawCounts100All!BK185/(PropCntd100!BJ185*BJ$5*BJ$6)*1000</f>
        <v>0</v>
      </c>
      <c r="BK185" s="284">
        <f>RawCounts100All!BL185/(PropCntd100!BK185*BK$5*BK$6)*1000</f>
        <v>0</v>
      </c>
      <c r="BL185" s="284">
        <f>RawCounts100All!BM185/(PropCntd100!BL185*BL$5*BL$6)*1000</f>
        <v>0</v>
      </c>
      <c r="BM185" s="284">
        <f>RawCounts100All!BN185/(PropCntd100!BM185*BM$5*BM$6)*1000</f>
        <v>0</v>
      </c>
      <c r="BN185" s="284">
        <f>RawCounts100All!BO185/(PropCntd100!BN185*BN$5*BN$6)*1000</f>
        <v>0</v>
      </c>
      <c r="BO185" s="284">
        <f>RawCounts100All!BP185/(PropCntd100!BO185*BO$5*BO$6)*1000</f>
        <v>0</v>
      </c>
      <c r="BP185" s="284">
        <f>RawCounts100All!BQ185/(PropCntd100!BP185*BP$5*BP$6)*1000</f>
        <v>0</v>
      </c>
      <c r="BQ185" s="284">
        <f>RawCounts100All!BR185/(PropCntd100!BQ185*BQ$5*BQ$6)*1000</f>
        <v>0</v>
      </c>
      <c r="BR185" s="284">
        <f>RawCounts100All!BS185/(PropCntd100!BR185*BR$5*BR$6)*1000</f>
        <v>0</v>
      </c>
      <c r="BS185" s="284">
        <f>RawCounts100All!BT185/(PropCntd100!BS185*BS$5*BS$6)*1000</f>
        <v>0</v>
      </c>
      <c r="BT185" s="129"/>
    </row>
    <row r="186" spans="1:72" ht="14" x14ac:dyDescent="0.15">
      <c r="A186" s="117" t="s">
        <v>388</v>
      </c>
      <c r="B186" s="156" t="s">
        <v>521</v>
      </c>
      <c r="C186" s="156" t="s">
        <v>242</v>
      </c>
      <c r="D186" s="156" t="s">
        <v>803</v>
      </c>
      <c r="E186" s="156" t="s">
        <v>939</v>
      </c>
      <c r="F186" s="156"/>
      <c r="G186" s="118">
        <v>7.4999999999999997E-2</v>
      </c>
      <c r="H186" s="119">
        <v>1.1000000000000001</v>
      </c>
      <c r="I186" s="120">
        <f t="shared" si="7"/>
        <v>6</v>
      </c>
      <c r="J186" s="180">
        <f t="shared" si="7"/>
        <v>88</v>
      </c>
      <c r="K186" s="254">
        <f t="shared" si="8"/>
        <v>3.7499999999999999E-2</v>
      </c>
      <c r="L186" s="284">
        <f>RawCounts100All!M186/(PropCntd100!L186*L$5*L$6)*1000</f>
        <v>0</v>
      </c>
      <c r="M186" s="284">
        <f>RawCounts100All!N186/(PropCntd100!M186*M$5*M$6)*1000</f>
        <v>0</v>
      </c>
      <c r="N186" s="284">
        <f>RawCounts100All!O186/(PropCntd100!N186*N$5*N$6)*1000</f>
        <v>0</v>
      </c>
      <c r="O186" s="284">
        <f>RawCounts100All!P186/(PropCntd100!O186*O$5*O$6)*1000</f>
        <v>0</v>
      </c>
      <c r="P186" s="284">
        <f>RawCounts100All!Q186/(PropCntd100!P186*P$5*P$6)*1000</f>
        <v>0</v>
      </c>
      <c r="Q186" s="284">
        <f>RawCounts100All!R186/(PropCntd100!Q186*Q$5*Q$6)*1000</f>
        <v>0</v>
      </c>
      <c r="R186" s="284">
        <f>RawCounts100All!S186/(PropCntd100!R186*R$5*R$6)*1000</f>
        <v>0</v>
      </c>
      <c r="S186" s="284">
        <f>RawCounts100All!T186/(PropCntd100!S186*S$5*S$6)*1000</f>
        <v>0</v>
      </c>
      <c r="T186" s="284">
        <f>RawCounts100All!U186/(PropCntd100!T186*T$5*T$6)*1000</f>
        <v>0</v>
      </c>
      <c r="U186" s="284">
        <f>RawCounts100All!V186/(PropCntd100!U186*U$5*U$6)*1000</f>
        <v>0</v>
      </c>
      <c r="V186" s="284">
        <f>RawCounts100All!W186/(PropCntd100!V186*V$5*V$6)*1000</f>
        <v>0</v>
      </c>
      <c r="W186" s="284">
        <f>RawCounts100All!X186/(PropCntd100!W186*W$5*W$6)*1000</f>
        <v>0</v>
      </c>
      <c r="X186" s="284">
        <f>RawCounts100All!Y186/(PropCntd100!X186*X$5*X$6)*1000</f>
        <v>0</v>
      </c>
      <c r="Y186" s="284">
        <f>RawCounts100All!Z186/(PropCntd100!Y186*Y$5*Y$6)*1000</f>
        <v>0</v>
      </c>
      <c r="Z186" s="284">
        <f>RawCounts100All!AA186/(PropCntd100!Z186*Z$5*Z$6)*1000</f>
        <v>0</v>
      </c>
      <c r="AA186" s="284">
        <f>RawCounts100All!AB186/(PropCntd100!AA186*AA$5*AA$6)*1000</f>
        <v>0</v>
      </c>
      <c r="AB186" s="284">
        <f>RawCounts100All!AC186/(PropCntd100!AB186*AB$5*AB$6)*1000</f>
        <v>0</v>
      </c>
      <c r="AC186" s="284">
        <f>RawCounts100All!AD186/(PropCntd100!AC186*AC$5*AC$6)*1000</f>
        <v>0</v>
      </c>
      <c r="AD186" s="284">
        <f>RawCounts100All!AE186/(PropCntd100!AD186*AD$5*AD$6)*1000</f>
        <v>0</v>
      </c>
      <c r="AE186" s="284">
        <f>RawCounts100All!AF186/(PropCntd100!AE186*AE$5*AE$6)*1000</f>
        <v>0</v>
      </c>
      <c r="AF186" s="284">
        <f>RawCounts100All!AG186/(PropCntd100!AF186*AF$5*AF$6)*1000</f>
        <v>0</v>
      </c>
      <c r="AG186" s="284">
        <f>RawCounts100All!AH186/(PropCntd100!AG186*AG$5*AG$6)*1000</f>
        <v>0</v>
      </c>
      <c r="AH186" s="284">
        <f>RawCounts100All!AI186/(PropCntd100!AH186*AH$5*AH$6)*1000</f>
        <v>0</v>
      </c>
      <c r="AI186" s="284">
        <f>RawCounts100All!AJ186/(PropCntd100!AI186*AI$5*AI$6)*1000</f>
        <v>0</v>
      </c>
      <c r="AJ186" s="284">
        <f>RawCounts100All!AK186/(PropCntd100!AJ186*AJ$5*AJ$6)*1000</f>
        <v>0</v>
      </c>
      <c r="AK186" s="284">
        <f>RawCounts100All!AL186/(PropCntd100!AK186*AK$5*AK$6)*1000</f>
        <v>0</v>
      </c>
      <c r="AL186" s="284">
        <f>RawCounts100All!AM186/(PropCntd100!AL186*AL$5*AL$6)*1000</f>
        <v>0</v>
      </c>
      <c r="AM186" s="284">
        <f>RawCounts100All!AN186/(PropCntd100!AM186*AM$5*AM$6)*1000</f>
        <v>0</v>
      </c>
      <c r="AN186" s="284">
        <f>RawCounts100All!AO186/(PropCntd100!AN186*AN$5*AN$6)*1000</f>
        <v>0</v>
      </c>
      <c r="AO186" s="284">
        <f>RawCounts100All!AP186/(PropCntd100!AO186*AO$5*AO$6)*1000</f>
        <v>0</v>
      </c>
      <c r="AP186" s="284">
        <f>RawCounts100All!AQ186/(PropCntd100!AP186*AP$5*AP$6)*1000</f>
        <v>0</v>
      </c>
      <c r="AQ186" s="284">
        <f>RawCounts100All!AR186/(PropCntd100!AQ186*AQ$5*AQ$6)*1000</f>
        <v>0</v>
      </c>
      <c r="AR186" s="284">
        <f>RawCounts100All!AS186/(PropCntd100!AR186*AR$5*AR$6)*1000</f>
        <v>0</v>
      </c>
      <c r="AS186" s="284">
        <f>RawCounts100All!AT186/(PropCntd100!AS186*AS$5*AS$6)*1000</f>
        <v>0</v>
      </c>
      <c r="AT186" s="284">
        <f>RawCounts100All!AU186/(PropCntd100!AT186*AT$5*AT$6)*1000</f>
        <v>0</v>
      </c>
      <c r="AU186" s="284">
        <f>RawCounts100All!AV186/(PropCntd100!AU186*AU$5*AU$6)*1000</f>
        <v>0</v>
      </c>
      <c r="AV186" s="284">
        <f>RawCounts100All!AW186/(PropCntd100!AV186*AV$5*AV$6)*1000</f>
        <v>0</v>
      </c>
      <c r="AW186" s="284">
        <f>RawCounts100All!AX186/(PropCntd100!AW186*AW$5*AW$6)*1000</f>
        <v>0</v>
      </c>
      <c r="AX186" s="284">
        <f>RawCounts100All!AY186/(PropCntd100!AX186*AX$5*AX$6)*1000</f>
        <v>0</v>
      </c>
      <c r="AY186" s="284">
        <f>RawCounts100All!AZ186/(PropCntd100!AY186*AY$5*AY$6)*1000</f>
        <v>0</v>
      </c>
      <c r="AZ186" s="284">
        <f>RawCounts100All!BA186/(PropCntd100!AZ186*AZ$5*AZ$6)*1000</f>
        <v>0</v>
      </c>
      <c r="BA186" s="284">
        <f>RawCounts100All!BB186/(PropCntd100!BA186*BA$5*BA$6)*1000</f>
        <v>0</v>
      </c>
      <c r="BB186" s="284">
        <f>RawCounts100All!BC186/(PropCntd100!BB186*BB$5*BB$6)*1000</f>
        <v>0</v>
      </c>
      <c r="BC186" s="284">
        <f>RawCounts100All!BD186/(PropCntd100!BC186*BC$5*BC$6)*1000</f>
        <v>0</v>
      </c>
      <c r="BD186" s="284">
        <f>RawCounts100All!BE186/(PropCntd100!BD186*BD$5*BD$6)*1000</f>
        <v>0</v>
      </c>
      <c r="BE186" s="284">
        <f>RawCounts100All!BF186/(PropCntd100!BE186*BE$5*BE$6)*1000</f>
        <v>0</v>
      </c>
      <c r="BF186" s="284">
        <f>RawCounts100All!BG186/(PropCntd100!BF186*BF$5*BF$6)*1000</f>
        <v>0</v>
      </c>
      <c r="BG186" s="284">
        <f>RawCounts100All!BH186/(PropCntd100!BG186*BG$5*BG$6)*1000</f>
        <v>0</v>
      </c>
      <c r="BH186" s="284">
        <f>RawCounts100All!BI186/(PropCntd100!BH186*BH$5*BH$6)*1000</f>
        <v>0</v>
      </c>
      <c r="BI186" s="284">
        <f>RawCounts100All!BJ186/(PropCntd100!BI186*BI$5*BI$6)*1000</f>
        <v>78.571428571428569</v>
      </c>
      <c r="BJ186" s="284">
        <f>RawCounts100All!BK186/(PropCntd100!BJ186*BJ$5*BJ$6)*1000</f>
        <v>0</v>
      </c>
      <c r="BK186" s="284">
        <f>RawCounts100All!BL186/(PropCntd100!BK186*BK$5*BK$6)*1000</f>
        <v>0</v>
      </c>
      <c r="BL186" s="284">
        <f>RawCounts100All!BM186/(PropCntd100!BL186*BL$5*BL$6)*1000</f>
        <v>0</v>
      </c>
      <c r="BM186" s="284">
        <f>RawCounts100All!BN186/(PropCntd100!BM186*BM$5*BM$6)*1000</f>
        <v>0</v>
      </c>
      <c r="BN186" s="284">
        <f>RawCounts100All!BO186/(PropCntd100!BN186*BN$5*BN$6)*1000</f>
        <v>0</v>
      </c>
      <c r="BO186" s="284">
        <f>RawCounts100All!BP186/(PropCntd100!BO186*BO$5*BO$6)*1000</f>
        <v>0</v>
      </c>
      <c r="BP186" s="284">
        <f>RawCounts100All!BQ186/(PropCntd100!BP186*BP$5*BP$6)*1000</f>
        <v>0</v>
      </c>
      <c r="BQ186" s="284">
        <f>RawCounts100All!BR186/(PropCntd100!BQ186*BQ$5*BQ$6)*1000</f>
        <v>0</v>
      </c>
      <c r="BR186" s="284">
        <f>RawCounts100All!BS186/(PropCntd100!BR186*BR$5*BR$6)*1000</f>
        <v>0</v>
      </c>
      <c r="BS186" s="284">
        <f>RawCounts100All!BT186/(PropCntd100!BS186*BS$5*BS$6)*1000</f>
        <v>0</v>
      </c>
      <c r="BT186" s="129"/>
    </row>
    <row r="187" spans="1:72" ht="14" x14ac:dyDescent="0.15">
      <c r="A187" s="117" t="s">
        <v>389</v>
      </c>
      <c r="B187" s="156" t="s">
        <v>521</v>
      </c>
      <c r="C187" s="156" t="s">
        <v>242</v>
      </c>
      <c r="D187" s="156" t="s">
        <v>804</v>
      </c>
      <c r="E187" s="156" t="s">
        <v>939</v>
      </c>
      <c r="F187" s="156"/>
      <c r="G187" s="118">
        <v>0.1</v>
      </c>
      <c r="H187" s="119">
        <v>0.55000000000000004</v>
      </c>
      <c r="I187" s="120">
        <f t="shared" si="7"/>
        <v>8</v>
      </c>
      <c r="J187" s="180">
        <f t="shared" si="7"/>
        <v>44</v>
      </c>
      <c r="K187" s="254">
        <f t="shared" si="8"/>
        <v>0.05</v>
      </c>
      <c r="L187" s="284">
        <f>RawCounts100All!M187/(PropCntd100!L187*L$5*L$6)*1000</f>
        <v>0</v>
      </c>
      <c r="M187" s="284">
        <f>RawCounts100All!N187/(PropCntd100!M187*M$5*M$6)*1000</f>
        <v>0</v>
      </c>
      <c r="N187" s="284">
        <f>RawCounts100All!O187/(PropCntd100!N187*N$5*N$6)*1000</f>
        <v>0</v>
      </c>
      <c r="O187" s="284">
        <f>RawCounts100All!P187/(PropCntd100!O187*O$5*O$6)*1000</f>
        <v>0</v>
      </c>
      <c r="P187" s="284">
        <f>RawCounts100All!Q187/(PropCntd100!P187*P$5*P$6)*1000</f>
        <v>0</v>
      </c>
      <c r="Q187" s="284">
        <f>RawCounts100All!R187/(PropCntd100!Q187*Q$5*Q$6)*1000</f>
        <v>0</v>
      </c>
      <c r="R187" s="284">
        <f>RawCounts100All!S187/(PropCntd100!R187*R$5*R$6)*1000</f>
        <v>0</v>
      </c>
      <c r="S187" s="284">
        <f>RawCounts100All!T187/(PropCntd100!S187*S$5*S$6)*1000</f>
        <v>0</v>
      </c>
      <c r="T187" s="284">
        <f>RawCounts100All!U187/(PropCntd100!T187*T$5*T$6)*1000</f>
        <v>0</v>
      </c>
      <c r="U187" s="284">
        <f>RawCounts100All!V187/(PropCntd100!U187*U$5*U$6)*1000</f>
        <v>0</v>
      </c>
      <c r="V187" s="284">
        <f>RawCounts100All!W187/(PropCntd100!V187*V$5*V$6)*1000</f>
        <v>0</v>
      </c>
      <c r="W187" s="284">
        <f>RawCounts100All!X187/(PropCntd100!W187*W$5*W$6)*1000</f>
        <v>0</v>
      </c>
      <c r="X187" s="284">
        <f>RawCounts100All!Y187/(PropCntd100!X187*X$5*X$6)*1000</f>
        <v>0</v>
      </c>
      <c r="Y187" s="284">
        <f>RawCounts100All!Z187/(PropCntd100!Y187*Y$5*Y$6)*1000</f>
        <v>0</v>
      </c>
      <c r="Z187" s="284">
        <f>RawCounts100All!AA187/(PropCntd100!Z187*Z$5*Z$6)*1000</f>
        <v>0</v>
      </c>
      <c r="AA187" s="284">
        <f>RawCounts100All!AB187/(PropCntd100!AA187*AA$5*AA$6)*1000</f>
        <v>0</v>
      </c>
      <c r="AB187" s="284">
        <f>RawCounts100All!AC187/(PropCntd100!AB187*AB$5*AB$6)*1000</f>
        <v>0</v>
      </c>
      <c r="AC187" s="284">
        <f>RawCounts100All!AD187/(PropCntd100!AC187*AC$5*AC$6)*1000</f>
        <v>0</v>
      </c>
      <c r="AD187" s="284">
        <f>RawCounts100All!AE187/(PropCntd100!AD187*AD$5*AD$6)*1000</f>
        <v>925.71428571428555</v>
      </c>
      <c r="AE187" s="284">
        <f>RawCounts100All!AF187/(PropCntd100!AE187*AE$5*AE$6)*1000</f>
        <v>0</v>
      </c>
      <c r="AF187" s="284">
        <f>RawCounts100All!AG187/(PropCntd100!AF187*AF$5*AF$6)*1000</f>
        <v>0</v>
      </c>
      <c r="AG187" s="284">
        <f>RawCounts100All!AH187/(PropCntd100!AG187*AG$5*AG$6)*1000</f>
        <v>0</v>
      </c>
      <c r="AH187" s="284">
        <f>RawCounts100All!AI187/(PropCntd100!AH187*AH$5*AH$6)*1000</f>
        <v>0</v>
      </c>
      <c r="AI187" s="284">
        <f>RawCounts100All!AJ187/(PropCntd100!AI187*AI$5*AI$6)*1000</f>
        <v>0</v>
      </c>
      <c r="AJ187" s="284">
        <f>RawCounts100All!AK187/(PropCntd100!AJ187*AJ$5*AJ$6)*1000</f>
        <v>0</v>
      </c>
      <c r="AK187" s="284">
        <f>RawCounts100All!AL187/(PropCntd100!AK187*AK$5*AK$6)*1000</f>
        <v>0</v>
      </c>
      <c r="AL187" s="284">
        <f>RawCounts100All!AM187/(PropCntd100!AL187*AL$5*AL$6)*1000</f>
        <v>0</v>
      </c>
      <c r="AM187" s="284">
        <f>RawCounts100All!AN187/(PropCntd100!AM187*AM$5*AM$6)*1000</f>
        <v>0</v>
      </c>
      <c r="AN187" s="284">
        <f>RawCounts100All!AO187/(PropCntd100!AN187*AN$5*AN$6)*1000</f>
        <v>0</v>
      </c>
      <c r="AO187" s="284">
        <f>RawCounts100All!AP187/(PropCntd100!AO187*AO$5*AO$6)*1000</f>
        <v>0</v>
      </c>
      <c r="AP187" s="284">
        <f>RawCounts100All!AQ187/(PropCntd100!AP187*AP$5*AP$6)*1000</f>
        <v>0</v>
      </c>
      <c r="AQ187" s="284">
        <f>RawCounts100All!AR187/(PropCntd100!AQ187*AQ$5*AQ$6)*1000</f>
        <v>0</v>
      </c>
      <c r="AR187" s="284">
        <f>RawCounts100All!AS187/(PropCntd100!AR187*AR$5*AR$6)*1000</f>
        <v>0</v>
      </c>
      <c r="AS187" s="284">
        <f>RawCounts100All!AT187/(PropCntd100!AS187*AS$5*AS$6)*1000</f>
        <v>0</v>
      </c>
      <c r="AT187" s="284">
        <f>RawCounts100All!AU187/(PropCntd100!AT187*AT$5*AT$6)*1000</f>
        <v>0</v>
      </c>
      <c r="AU187" s="284">
        <f>RawCounts100All!AV187/(PropCntd100!AU187*AU$5*AU$6)*1000</f>
        <v>0</v>
      </c>
      <c r="AV187" s="284">
        <f>RawCounts100All!AW187/(PropCntd100!AV187*AV$5*AV$6)*1000</f>
        <v>0</v>
      </c>
      <c r="AW187" s="284">
        <f>RawCounts100All!AX187/(PropCntd100!AW187*AW$5*AW$6)*1000</f>
        <v>0</v>
      </c>
      <c r="AX187" s="284">
        <f>RawCounts100All!AY187/(PropCntd100!AX187*AX$5*AX$6)*1000</f>
        <v>220.40816326530609</v>
      </c>
      <c r="AY187" s="284">
        <f>RawCounts100All!AZ187/(PropCntd100!AY187*AY$5*AY$6)*1000</f>
        <v>0</v>
      </c>
      <c r="AZ187" s="284">
        <f>RawCounts100All!BA187/(PropCntd100!AZ187*AZ$5*AZ$6)*1000</f>
        <v>0</v>
      </c>
      <c r="BA187" s="284">
        <f>RawCounts100All!BB187/(PropCntd100!BA187*BA$5*BA$6)*1000</f>
        <v>0</v>
      </c>
      <c r="BB187" s="284">
        <f>RawCounts100All!BC187/(PropCntd100!BB187*BB$5*BB$6)*1000</f>
        <v>0</v>
      </c>
      <c r="BC187" s="284">
        <f>RawCounts100All!BD187/(PropCntd100!BC187*BC$5*BC$6)*1000</f>
        <v>0</v>
      </c>
      <c r="BD187" s="284">
        <f>RawCounts100All!BE187/(PropCntd100!BD187*BD$5*BD$6)*1000</f>
        <v>0</v>
      </c>
      <c r="BE187" s="284">
        <f>RawCounts100All!BF187/(PropCntd100!BE187*BE$5*BE$6)*1000</f>
        <v>0</v>
      </c>
      <c r="BF187" s="284">
        <f>RawCounts100All!BG187/(PropCntd100!BF187*BF$5*BF$6)*1000</f>
        <v>0</v>
      </c>
      <c r="BG187" s="284">
        <f>RawCounts100All!BH187/(PropCntd100!BG187*BG$5*BG$6)*1000</f>
        <v>0</v>
      </c>
      <c r="BH187" s="284">
        <f>RawCounts100All!BI187/(PropCntd100!BH187*BH$5*BH$6)*1000</f>
        <v>0</v>
      </c>
      <c r="BI187" s="284">
        <f>RawCounts100All!BJ187/(PropCntd100!BI187*BI$5*BI$6)*1000</f>
        <v>0</v>
      </c>
      <c r="BJ187" s="284">
        <f>RawCounts100All!BK187/(PropCntd100!BJ187*BJ$5*BJ$6)*1000</f>
        <v>0</v>
      </c>
      <c r="BK187" s="284">
        <f>RawCounts100All!BL187/(PropCntd100!BK187*BK$5*BK$6)*1000</f>
        <v>0</v>
      </c>
      <c r="BL187" s="284">
        <f>RawCounts100All!BM187/(PropCntd100!BL187*BL$5*BL$6)*1000</f>
        <v>0</v>
      </c>
      <c r="BM187" s="284">
        <f>RawCounts100All!BN187/(PropCntd100!BM187*BM$5*BM$6)*1000</f>
        <v>0</v>
      </c>
      <c r="BN187" s="284">
        <f>RawCounts100All!BO187/(PropCntd100!BN187*BN$5*BN$6)*1000</f>
        <v>0</v>
      </c>
      <c r="BO187" s="284">
        <f>RawCounts100All!BP187/(PropCntd100!BO187*BO$5*BO$6)*1000</f>
        <v>0</v>
      </c>
      <c r="BP187" s="284">
        <f>RawCounts100All!BQ187/(PropCntd100!BP187*BP$5*BP$6)*1000</f>
        <v>0</v>
      </c>
      <c r="BQ187" s="284">
        <f>RawCounts100All!BR187/(PropCntd100!BQ187*BQ$5*BQ$6)*1000</f>
        <v>0</v>
      </c>
      <c r="BR187" s="284">
        <f>RawCounts100All!BS187/(PropCntd100!BR187*BR$5*BR$6)*1000</f>
        <v>0</v>
      </c>
      <c r="BS187" s="284">
        <f>RawCounts100All!BT187/(PropCntd100!BS187*BS$5*BS$6)*1000</f>
        <v>0</v>
      </c>
      <c r="BT187" s="129"/>
    </row>
    <row r="188" spans="1:72" ht="14" x14ac:dyDescent="0.15">
      <c r="A188" s="117" t="s">
        <v>390</v>
      </c>
      <c r="B188" s="156" t="s">
        <v>521</v>
      </c>
      <c r="C188" s="156" t="s">
        <v>242</v>
      </c>
      <c r="D188" s="156" t="s">
        <v>805</v>
      </c>
      <c r="E188" s="156" t="s">
        <v>939</v>
      </c>
      <c r="F188" s="156"/>
      <c r="G188" s="118">
        <v>0.1</v>
      </c>
      <c r="H188" s="119">
        <v>0.8</v>
      </c>
      <c r="I188" s="120">
        <f t="shared" si="7"/>
        <v>8</v>
      </c>
      <c r="J188" s="180">
        <f t="shared" si="7"/>
        <v>64</v>
      </c>
      <c r="K188" s="254">
        <f t="shared" si="8"/>
        <v>0.05</v>
      </c>
      <c r="L188" s="284">
        <f>RawCounts100All!M188/(PropCntd100!L188*L$5*L$6)*1000</f>
        <v>0</v>
      </c>
      <c r="M188" s="284">
        <f>RawCounts100All!N188/(PropCntd100!M188*M$5*M$6)*1000</f>
        <v>0</v>
      </c>
      <c r="N188" s="284">
        <f>RawCounts100All!O188/(PropCntd100!N188*N$5*N$6)*1000</f>
        <v>0</v>
      </c>
      <c r="O188" s="284">
        <f>RawCounts100All!P188/(PropCntd100!O188*O$5*O$6)*1000</f>
        <v>0</v>
      </c>
      <c r="P188" s="284">
        <f>RawCounts100All!Q188/(PropCntd100!P188*P$5*P$6)*1000</f>
        <v>0</v>
      </c>
      <c r="Q188" s="284">
        <f>RawCounts100All!R188/(PropCntd100!Q188*Q$5*Q$6)*1000</f>
        <v>0</v>
      </c>
      <c r="R188" s="284">
        <f>RawCounts100All!S188/(PropCntd100!R188*R$5*R$6)*1000</f>
        <v>130.90909090909091</v>
      </c>
      <c r="S188" s="284">
        <f>RawCounts100All!T188/(PropCntd100!S188*S$5*S$6)*1000</f>
        <v>0</v>
      </c>
      <c r="T188" s="284">
        <f>RawCounts100All!U188/(PropCntd100!T188*T$5*T$6)*1000</f>
        <v>0</v>
      </c>
      <c r="U188" s="284">
        <f>RawCounts100All!V188/(PropCntd100!U188*U$5*U$6)*1000</f>
        <v>0</v>
      </c>
      <c r="V188" s="284">
        <f>RawCounts100All!W188/(PropCntd100!V188*V$5*V$6)*1000</f>
        <v>0</v>
      </c>
      <c r="W188" s="284">
        <f>RawCounts100All!X188/(PropCntd100!W188*W$5*W$6)*1000</f>
        <v>0</v>
      </c>
      <c r="X188" s="284">
        <f>RawCounts100All!Y188/(PropCntd100!X188*X$5*X$6)*1000</f>
        <v>0</v>
      </c>
      <c r="Y188" s="284">
        <f>RawCounts100All!Z188/(PropCntd100!Y188*Y$5*Y$6)*1000</f>
        <v>0</v>
      </c>
      <c r="Z188" s="284">
        <f>RawCounts100All!AA188/(PropCntd100!Z188*Z$5*Z$6)*1000</f>
        <v>0</v>
      </c>
      <c r="AA188" s="284">
        <f>RawCounts100All!AB188/(PropCntd100!AA188*AA$5*AA$6)*1000</f>
        <v>0</v>
      </c>
      <c r="AB188" s="284">
        <f>RawCounts100All!AC188/(PropCntd100!AB188*AB$5*AB$6)*1000</f>
        <v>0</v>
      </c>
      <c r="AC188" s="284">
        <f>RawCounts100All!AD188/(PropCntd100!AC188*AC$5*AC$6)*1000</f>
        <v>0</v>
      </c>
      <c r="AD188" s="284">
        <f>RawCounts100All!AE188/(PropCntd100!AD188*AD$5*AD$6)*1000</f>
        <v>0</v>
      </c>
      <c r="AE188" s="284">
        <f>RawCounts100All!AF188/(PropCntd100!AE188*AE$5*AE$6)*1000</f>
        <v>0</v>
      </c>
      <c r="AF188" s="284">
        <f>RawCounts100All!AG188/(PropCntd100!AF188*AF$5*AF$6)*1000</f>
        <v>0</v>
      </c>
      <c r="AG188" s="284">
        <f>RawCounts100All!AH188/(PropCntd100!AG188*AG$5*AG$6)*1000</f>
        <v>0</v>
      </c>
      <c r="AH188" s="284">
        <f>RawCounts100All!AI188/(PropCntd100!AH188*AH$5*AH$6)*1000</f>
        <v>0</v>
      </c>
      <c r="AI188" s="284">
        <f>RawCounts100All!AJ188/(PropCntd100!AI188*AI$5*AI$6)*1000</f>
        <v>0</v>
      </c>
      <c r="AJ188" s="284">
        <f>RawCounts100All!AK188/(PropCntd100!AJ188*AJ$5*AJ$6)*1000</f>
        <v>0</v>
      </c>
      <c r="AK188" s="284">
        <f>RawCounts100All!AL188/(PropCntd100!AK188*AK$5*AK$6)*1000</f>
        <v>0</v>
      </c>
      <c r="AL188" s="284">
        <f>RawCounts100All!AM188/(PropCntd100!AL188*AL$5*AL$6)*1000</f>
        <v>0</v>
      </c>
      <c r="AM188" s="284">
        <f>RawCounts100All!AN188/(PropCntd100!AM188*AM$5*AM$6)*1000</f>
        <v>0</v>
      </c>
      <c r="AN188" s="284">
        <f>RawCounts100All!AO188/(PropCntd100!AN188*AN$5*AN$6)*1000</f>
        <v>0</v>
      </c>
      <c r="AO188" s="284">
        <f>RawCounts100All!AP188/(PropCntd100!AO188*AO$5*AO$6)*1000</f>
        <v>0</v>
      </c>
      <c r="AP188" s="284">
        <f>RawCounts100All!AQ188/(PropCntd100!AP188*AP$5*AP$6)*1000</f>
        <v>0</v>
      </c>
      <c r="AQ188" s="284">
        <f>RawCounts100All!AR188/(PropCntd100!AQ188*AQ$5*AQ$6)*1000</f>
        <v>0</v>
      </c>
      <c r="AR188" s="284">
        <f>RawCounts100All!AS188/(PropCntd100!AR188*AR$5*AR$6)*1000</f>
        <v>169.87179487179486</v>
      </c>
      <c r="AS188" s="284">
        <f>RawCounts100All!AT188/(PropCntd100!AS188*AS$5*AS$6)*1000</f>
        <v>0</v>
      </c>
      <c r="AT188" s="284">
        <f>RawCounts100All!AU188/(PropCntd100!AT188*AT$5*AT$6)*1000</f>
        <v>0</v>
      </c>
      <c r="AU188" s="284">
        <f>RawCounts100All!AV188/(PropCntd100!AU188*AU$5*AU$6)*1000</f>
        <v>0</v>
      </c>
      <c r="AV188" s="284">
        <f>RawCounts100All!AW188/(PropCntd100!AV188*AV$5*AV$6)*1000</f>
        <v>0</v>
      </c>
      <c r="AW188" s="284">
        <f>RawCounts100All!AX188/(PropCntd100!AW188*AW$5*AW$6)*1000</f>
        <v>0</v>
      </c>
      <c r="AX188" s="284">
        <f>RawCounts100All!AY188/(PropCntd100!AX188*AX$5*AX$6)*1000</f>
        <v>0</v>
      </c>
      <c r="AY188" s="284">
        <f>RawCounts100All!AZ188/(PropCntd100!AY188*AY$5*AY$6)*1000</f>
        <v>0</v>
      </c>
      <c r="AZ188" s="284">
        <f>RawCounts100All!BA188/(PropCntd100!AZ188*AZ$5*AZ$6)*1000</f>
        <v>0</v>
      </c>
      <c r="BA188" s="284">
        <f>RawCounts100All!BB188/(PropCntd100!BA188*BA$5*BA$6)*1000</f>
        <v>0</v>
      </c>
      <c r="BB188" s="284">
        <f>RawCounts100All!BC188/(PropCntd100!BB188*BB$5*BB$6)*1000</f>
        <v>0</v>
      </c>
      <c r="BC188" s="284">
        <f>RawCounts100All!BD188/(PropCntd100!BC188*BC$5*BC$6)*1000</f>
        <v>0</v>
      </c>
      <c r="BD188" s="284">
        <f>RawCounts100All!BE188/(PropCntd100!BD188*BD$5*BD$6)*1000</f>
        <v>0</v>
      </c>
      <c r="BE188" s="284">
        <f>RawCounts100All!BF188/(PropCntd100!BE188*BE$5*BE$6)*1000</f>
        <v>0</v>
      </c>
      <c r="BF188" s="284">
        <f>RawCounts100All!BG188/(PropCntd100!BF188*BF$5*BF$6)*1000</f>
        <v>0</v>
      </c>
      <c r="BG188" s="284">
        <f>RawCounts100All!BH188/(PropCntd100!BG188*BG$5*BG$6)*1000</f>
        <v>0</v>
      </c>
      <c r="BH188" s="284">
        <f>RawCounts100All!BI188/(PropCntd100!BH188*BH$5*BH$6)*1000</f>
        <v>0</v>
      </c>
      <c r="BI188" s="284">
        <f>RawCounts100All!BJ188/(PropCntd100!BI188*BI$5*BI$6)*1000</f>
        <v>0</v>
      </c>
      <c r="BJ188" s="284">
        <f>RawCounts100All!BK188/(PropCntd100!BJ188*BJ$5*BJ$6)*1000</f>
        <v>0</v>
      </c>
      <c r="BK188" s="284">
        <f>RawCounts100All!BL188/(PropCntd100!BK188*BK$5*BK$6)*1000</f>
        <v>0</v>
      </c>
      <c r="BL188" s="284">
        <f>RawCounts100All!BM188/(PropCntd100!BL188*BL$5*BL$6)*1000</f>
        <v>0</v>
      </c>
      <c r="BM188" s="284">
        <f>RawCounts100All!BN188/(PropCntd100!BM188*BM$5*BM$6)*1000</f>
        <v>0</v>
      </c>
      <c r="BN188" s="284">
        <f>RawCounts100All!BO188/(PropCntd100!BN188*BN$5*BN$6)*1000</f>
        <v>0</v>
      </c>
      <c r="BO188" s="284">
        <f>RawCounts100All!BP188/(PropCntd100!BO188*BO$5*BO$6)*1000</f>
        <v>0</v>
      </c>
      <c r="BP188" s="284">
        <f>RawCounts100All!BQ188/(PropCntd100!BP188*BP$5*BP$6)*1000</f>
        <v>0</v>
      </c>
      <c r="BQ188" s="284">
        <f>RawCounts100All!BR188/(PropCntd100!BQ188*BQ$5*BQ$6)*1000</f>
        <v>0</v>
      </c>
      <c r="BR188" s="284">
        <f>RawCounts100All!BS188/(PropCntd100!BR188*BR$5*BR$6)*1000</f>
        <v>0</v>
      </c>
      <c r="BS188" s="284">
        <f>RawCounts100All!BT188/(PropCntd100!BS188*BS$5*BS$6)*1000</f>
        <v>0</v>
      </c>
      <c r="BT188" s="129"/>
    </row>
    <row r="189" spans="1:72" ht="14" x14ac:dyDescent="0.15">
      <c r="A189" s="117" t="s">
        <v>391</v>
      </c>
      <c r="B189" s="156" t="s">
        <v>521</v>
      </c>
      <c r="C189" s="156" t="s">
        <v>242</v>
      </c>
      <c r="D189" s="156" t="s">
        <v>806</v>
      </c>
      <c r="E189" s="156" t="s">
        <v>939</v>
      </c>
      <c r="F189" s="156"/>
      <c r="G189" s="118">
        <v>0.1</v>
      </c>
      <c r="H189" s="119">
        <v>1</v>
      </c>
      <c r="I189" s="120">
        <f t="shared" si="7"/>
        <v>8</v>
      </c>
      <c r="J189" s="180">
        <f t="shared" si="7"/>
        <v>80</v>
      </c>
      <c r="K189" s="254">
        <f t="shared" si="8"/>
        <v>0.05</v>
      </c>
      <c r="L189" s="284">
        <f>RawCounts100All!M189/(PropCntd100!L189*L$5*L$6)*1000</f>
        <v>124.93090105030402</v>
      </c>
      <c r="M189" s="284">
        <f>RawCounts100All!N189/(PropCntd100!M189*M$5*M$6)*1000</f>
        <v>0</v>
      </c>
      <c r="N189" s="284">
        <f>RawCounts100All!O189/(PropCntd100!N189*N$5*N$6)*1000</f>
        <v>0</v>
      </c>
      <c r="O189" s="284">
        <f>RawCounts100All!P189/(PropCntd100!O189*O$5*O$6)*1000</f>
        <v>131.32075471698113</v>
      </c>
      <c r="P189" s="284">
        <f>RawCounts100All!Q189/(PropCntd100!P189*P$5*P$6)*1000</f>
        <v>0</v>
      </c>
      <c r="Q189" s="284">
        <f>RawCounts100All!R189/(PropCntd100!Q189*Q$5*Q$6)*1000</f>
        <v>0</v>
      </c>
      <c r="R189" s="284">
        <f>RawCounts100All!S189/(PropCntd100!R189*R$5*R$6)*1000</f>
        <v>0</v>
      </c>
      <c r="S189" s="284">
        <f>RawCounts100All!T189/(PropCntd100!S189*S$5*S$6)*1000</f>
        <v>0</v>
      </c>
      <c r="T189" s="284">
        <f>RawCounts100All!U189/(PropCntd100!T189*T$5*T$6)*1000</f>
        <v>130.52631578947367</v>
      </c>
      <c r="U189" s="284">
        <f>RawCounts100All!V189/(PropCntd100!U189*U$5*U$6)*1000</f>
        <v>0</v>
      </c>
      <c r="V189" s="284">
        <f>RawCounts100All!W189/(PropCntd100!V189*V$5*V$6)*1000</f>
        <v>0</v>
      </c>
      <c r="W189" s="284">
        <f>RawCounts100All!X189/(PropCntd100!W189*W$5*W$6)*1000</f>
        <v>0</v>
      </c>
      <c r="X189" s="284">
        <f>RawCounts100All!Y189/(PropCntd100!X189*X$5*X$6)*1000</f>
        <v>0</v>
      </c>
      <c r="Y189" s="284">
        <f>RawCounts100All!Z189/(PropCntd100!Y189*Y$5*Y$6)*1000</f>
        <v>84.464555052790345</v>
      </c>
      <c r="Z189" s="284">
        <f>RawCounts100All!AA189/(PropCntd100!Z189*Z$5*Z$6)*1000</f>
        <v>0</v>
      </c>
      <c r="AA189" s="284">
        <f>RawCounts100All!AB189/(PropCntd100!AA189*AA$5*AA$6)*1000</f>
        <v>0</v>
      </c>
      <c r="AB189" s="284">
        <f>RawCounts100All!AC189/(PropCntd100!AB189*AB$5*AB$6)*1000</f>
        <v>0</v>
      </c>
      <c r="AC189" s="284">
        <f>RawCounts100All!AD189/(PropCntd100!AC189*AC$5*AC$6)*1000</f>
        <v>0</v>
      </c>
      <c r="AD189" s="284">
        <f>RawCounts100All!AE189/(PropCntd100!AD189*AD$5*AD$6)*1000</f>
        <v>0</v>
      </c>
      <c r="AE189" s="284">
        <f>RawCounts100All!AF189/(PropCntd100!AE189*AE$5*AE$6)*1000</f>
        <v>0</v>
      </c>
      <c r="AF189" s="284">
        <f>RawCounts100All!AG189/(PropCntd100!AF189*AF$5*AF$6)*1000</f>
        <v>0</v>
      </c>
      <c r="AG189" s="284">
        <f>RawCounts100All!AH189/(PropCntd100!AG189*AG$5*AG$6)*1000</f>
        <v>0</v>
      </c>
      <c r="AH189" s="284">
        <f>RawCounts100All!AI189/(PropCntd100!AH189*AH$5*AH$6)*1000</f>
        <v>0</v>
      </c>
      <c r="AI189" s="284">
        <f>RawCounts100All!AJ189/(PropCntd100!AI189*AI$5*AI$6)*1000</f>
        <v>0</v>
      </c>
      <c r="AJ189" s="284">
        <f>RawCounts100All!AK189/(PropCntd100!AJ189*AJ$5*AJ$6)*1000</f>
        <v>0</v>
      </c>
      <c r="AK189" s="284">
        <f>RawCounts100All!AL189/(PropCntd100!AK189*AK$5*AK$6)*1000</f>
        <v>0</v>
      </c>
      <c r="AL189" s="284">
        <f>RawCounts100All!AM189/(PropCntd100!AL189*AL$5*AL$6)*1000</f>
        <v>0</v>
      </c>
      <c r="AM189" s="284">
        <f>RawCounts100All!AN189/(PropCntd100!AM189*AM$5*AM$6)*1000</f>
        <v>0</v>
      </c>
      <c r="AN189" s="284">
        <f>RawCounts100All!AO189/(PropCntd100!AN189*AN$5*AN$6)*1000</f>
        <v>0</v>
      </c>
      <c r="AO189" s="284">
        <f>RawCounts100All!AP189/(PropCntd100!AO189*AO$5*AO$6)*1000</f>
        <v>40.175768989328311</v>
      </c>
      <c r="AP189" s="284">
        <f>RawCounts100All!AQ189/(PropCntd100!AP189*AP$5*AP$6)*1000</f>
        <v>0</v>
      </c>
      <c r="AQ189" s="284">
        <f>RawCounts100All!AR189/(PropCntd100!AQ189*AQ$5*AQ$6)*1000</f>
        <v>0</v>
      </c>
      <c r="AR189" s="284">
        <f>RawCounts100All!AS189/(PropCntd100!AR189*AR$5*AR$6)*1000</f>
        <v>0</v>
      </c>
      <c r="AS189" s="284">
        <f>RawCounts100All!AT189/(PropCntd100!AS189*AS$5*AS$6)*1000</f>
        <v>0</v>
      </c>
      <c r="AT189" s="284">
        <f>RawCounts100All!AU189/(PropCntd100!AT189*AT$5*AT$6)*1000</f>
        <v>0</v>
      </c>
      <c r="AU189" s="284">
        <f>RawCounts100All!AV189/(PropCntd100!AU189*AU$5*AU$6)*1000</f>
        <v>0</v>
      </c>
      <c r="AV189" s="284">
        <f>RawCounts100All!AW189/(PropCntd100!AV189*AV$5*AV$6)*1000</f>
        <v>0</v>
      </c>
      <c r="AW189" s="284">
        <f>RawCounts100All!AX189/(PropCntd100!AW189*AW$5*AW$6)*1000</f>
        <v>0</v>
      </c>
      <c r="AX189" s="284">
        <f>RawCounts100All!AY189/(PropCntd100!AX189*AX$5*AX$6)*1000</f>
        <v>0</v>
      </c>
      <c r="AY189" s="284">
        <f>RawCounts100All!AZ189/(PropCntd100!AY189*AY$5*AY$6)*1000</f>
        <v>0</v>
      </c>
      <c r="AZ189" s="284">
        <f>RawCounts100All!BA189/(PropCntd100!AZ189*AZ$5*AZ$6)*1000</f>
        <v>0</v>
      </c>
      <c r="BA189" s="284">
        <f>RawCounts100All!BB189/(PropCntd100!BA189*BA$5*BA$6)*1000</f>
        <v>0</v>
      </c>
      <c r="BB189" s="284">
        <f>RawCounts100All!BC189/(PropCntd100!BB189*BB$5*BB$6)*1000</f>
        <v>0</v>
      </c>
      <c r="BC189" s="284">
        <f>RawCounts100All!BD189/(PropCntd100!BC189*BC$5*BC$6)*1000</f>
        <v>0</v>
      </c>
      <c r="BD189" s="284">
        <f>RawCounts100All!BE189/(PropCntd100!BD189*BD$5*BD$6)*1000</f>
        <v>0</v>
      </c>
      <c r="BE189" s="284">
        <f>RawCounts100All!BF189/(PropCntd100!BE189*BE$5*BE$6)*1000</f>
        <v>0</v>
      </c>
      <c r="BF189" s="284">
        <f>RawCounts100All!BG189/(PropCntd100!BF189*BF$5*BF$6)*1000</f>
        <v>0</v>
      </c>
      <c r="BG189" s="284">
        <f>RawCounts100All!BH189/(PropCntd100!BG189*BG$5*BG$6)*1000</f>
        <v>0</v>
      </c>
      <c r="BH189" s="284">
        <f>RawCounts100All!BI189/(PropCntd100!BH189*BH$5*BH$6)*1000</f>
        <v>0</v>
      </c>
      <c r="BI189" s="284">
        <f>RawCounts100All!BJ189/(PropCntd100!BI189*BI$5*BI$6)*1000</f>
        <v>0</v>
      </c>
      <c r="BJ189" s="284">
        <f>RawCounts100All!BK189/(PropCntd100!BJ189*BJ$5*BJ$6)*1000</f>
        <v>0</v>
      </c>
      <c r="BK189" s="284">
        <f>RawCounts100All!BL189/(PropCntd100!BK189*BK$5*BK$6)*1000</f>
        <v>0</v>
      </c>
      <c r="BL189" s="284">
        <f>RawCounts100All!BM189/(PropCntd100!BL189*BL$5*BL$6)*1000</f>
        <v>0</v>
      </c>
      <c r="BM189" s="284">
        <f>RawCounts100All!BN189/(PropCntd100!BM189*BM$5*BM$6)*1000</f>
        <v>0</v>
      </c>
      <c r="BN189" s="284">
        <f>RawCounts100All!BO189/(PropCntd100!BN189*BN$5*BN$6)*1000</f>
        <v>0</v>
      </c>
      <c r="BO189" s="284">
        <f>RawCounts100All!BP189/(PropCntd100!BO189*BO$5*BO$6)*1000</f>
        <v>0</v>
      </c>
      <c r="BP189" s="284">
        <f>RawCounts100All!BQ189/(PropCntd100!BP189*BP$5*BP$6)*1000</f>
        <v>0</v>
      </c>
      <c r="BQ189" s="284">
        <f>RawCounts100All!BR189/(PropCntd100!BQ189*BQ$5*BQ$6)*1000</f>
        <v>0</v>
      </c>
      <c r="BR189" s="284">
        <f>RawCounts100All!BS189/(PropCntd100!BR189*BR$5*BR$6)*1000</f>
        <v>0</v>
      </c>
      <c r="BS189" s="284">
        <f>RawCounts100All!BT189/(PropCntd100!BS189*BS$5*BS$6)*1000</f>
        <v>0</v>
      </c>
      <c r="BT189" s="129"/>
    </row>
    <row r="190" spans="1:72" ht="14" x14ac:dyDescent="0.15">
      <c r="A190" s="117" t="s">
        <v>392</v>
      </c>
      <c r="B190" s="156" t="s">
        <v>521</v>
      </c>
      <c r="C190" s="156" t="s">
        <v>242</v>
      </c>
      <c r="D190" s="156" t="s">
        <v>807</v>
      </c>
      <c r="E190" s="156" t="s">
        <v>939</v>
      </c>
      <c r="F190" s="156"/>
      <c r="G190" s="118">
        <v>0.1</v>
      </c>
      <c r="H190" s="119">
        <v>1.2</v>
      </c>
      <c r="I190" s="120">
        <f t="shared" si="7"/>
        <v>8</v>
      </c>
      <c r="J190" s="180">
        <f t="shared" si="7"/>
        <v>96</v>
      </c>
      <c r="K190" s="254">
        <f t="shared" si="8"/>
        <v>0.05</v>
      </c>
      <c r="L190" s="284">
        <f>RawCounts100All!M190/(PropCntd100!L190*L$5*L$6)*1000</f>
        <v>0</v>
      </c>
      <c r="M190" s="284">
        <f>RawCounts100All!N190/(PropCntd100!M190*M$5*M$6)*1000</f>
        <v>0</v>
      </c>
      <c r="N190" s="284">
        <f>RawCounts100All!O190/(PropCntd100!N190*N$5*N$6)*1000</f>
        <v>0</v>
      </c>
      <c r="O190" s="284">
        <f>RawCounts100All!P190/(PropCntd100!O190*O$5*O$6)*1000</f>
        <v>0</v>
      </c>
      <c r="P190" s="284">
        <f>RawCounts100All!Q190/(PropCntd100!P190*P$5*P$6)*1000</f>
        <v>0</v>
      </c>
      <c r="Q190" s="284">
        <f>RawCounts100All!R190/(PropCntd100!Q190*Q$5*Q$6)*1000</f>
        <v>0</v>
      </c>
      <c r="R190" s="284">
        <f>RawCounts100All!S190/(PropCntd100!R190*R$5*R$6)*1000</f>
        <v>0</v>
      </c>
      <c r="S190" s="284">
        <f>RawCounts100All!T190/(PropCntd100!S190*S$5*S$6)*1000</f>
        <v>0</v>
      </c>
      <c r="T190" s="284">
        <f>RawCounts100All!U190/(PropCntd100!T190*T$5*T$6)*1000</f>
        <v>0</v>
      </c>
      <c r="U190" s="284">
        <f>RawCounts100All!V190/(PropCntd100!U190*U$5*U$6)*1000</f>
        <v>0</v>
      </c>
      <c r="V190" s="284">
        <f>RawCounts100All!W190/(PropCntd100!V190*V$5*V$6)*1000</f>
        <v>2226.2443438914029</v>
      </c>
      <c r="W190" s="284">
        <f>RawCounts100All!X190/(PropCntd100!W190*W$5*W$6)*1000</f>
        <v>0</v>
      </c>
      <c r="X190" s="284">
        <f>RawCounts100All!Y190/(PropCntd100!X190*X$5*X$6)*1000</f>
        <v>0</v>
      </c>
      <c r="Y190" s="284">
        <f>RawCounts100All!Z190/(PropCntd100!Y190*Y$5*Y$6)*1000</f>
        <v>0</v>
      </c>
      <c r="Z190" s="284">
        <f>RawCounts100All!AA190/(PropCntd100!Z190*Z$5*Z$6)*1000</f>
        <v>0</v>
      </c>
      <c r="AA190" s="284">
        <f>RawCounts100All!AB190/(PropCntd100!AA190*AA$5*AA$6)*1000</f>
        <v>0</v>
      </c>
      <c r="AB190" s="284">
        <f>RawCounts100All!AC190/(PropCntd100!AB190*AB$5*AB$6)*1000</f>
        <v>0</v>
      </c>
      <c r="AC190" s="284">
        <f>RawCounts100All!AD190/(PropCntd100!AC190*AC$5*AC$6)*1000</f>
        <v>0</v>
      </c>
      <c r="AD190" s="284">
        <f>RawCounts100All!AE190/(PropCntd100!AD190*AD$5*AD$6)*1000</f>
        <v>0</v>
      </c>
      <c r="AE190" s="284">
        <f>RawCounts100All!AF190/(PropCntd100!AE190*AE$5*AE$6)*1000</f>
        <v>0</v>
      </c>
      <c r="AF190" s="284">
        <f>RawCounts100All!AG190/(PropCntd100!AF190*AF$5*AF$6)*1000</f>
        <v>0</v>
      </c>
      <c r="AG190" s="284">
        <f>RawCounts100All!AH190/(PropCntd100!AG190*AG$5*AG$6)*1000</f>
        <v>0</v>
      </c>
      <c r="AH190" s="284">
        <f>RawCounts100All!AI190/(PropCntd100!AH190*AH$5*AH$6)*1000</f>
        <v>0</v>
      </c>
      <c r="AI190" s="284">
        <f>RawCounts100All!AJ190/(PropCntd100!AI190*AI$5*AI$6)*1000</f>
        <v>0</v>
      </c>
      <c r="AJ190" s="284">
        <f>RawCounts100All!AK190/(PropCntd100!AJ190*AJ$5*AJ$6)*1000</f>
        <v>0</v>
      </c>
      <c r="AK190" s="284">
        <f>RawCounts100All!AL190/(PropCntd100!AK190*AK$5*AK$6)*1000</f>
        <v>0</v>
      </c>
      <c r="AL190" s="284">
        <f>RawCounts100All!AM190/(PropCntd100!AL190*AL$5*AL$6)*1000</f>
        <v>0</v>
      </c>
      <c r="AM190" s="284">
        <f>RawCounts100All!AN190/(PropCntd100!AM190*AM$5*AM$6)*1000</f>
        <v>0</v>
      </c>
      <c r="AN190" s="284">
        <f>RawCounts100All!AO190/(PropCntd100!AN190*AN$5*AN$6)*1000</f>
        <v>0</v>
      </c>
      <c r="AO190" s="284">
        <f>RawCounts100All!AP190/(PropCntd100!AO190*AO$5*AO$6)*1000</f>
        <v>0</v>
      </c>
      <c r="AP190" s="284">
        <f>RawCounts100All!AQ190/(PropCntd100!AP190*AP$5*AP$6)*1000</f>
        <v>0</v>
      </c>
      <c r="AQ190" s="284">
        <f>RawCounts100All!AR190/(PropCntd100!AQ190*AQ$5*AQ$6)*1000</f>
        <v>0</v>
      </c>
      <c r="AR190" s="284">
        <f>RawCounts100All!AS190/(PropCntd100!AR190*AR$5*AR$6)*1000</f>
        <v>0</v>
      </c>
      <c r="AS190" s="284">
        <f>RawCounts100All!AT190/(PropCntd100!AS190*AS$5*AS$6)*1000</f>
        <v>0</v>
      </c>
      <c r="AT190" s="284">
        <f>RawCounts100All!AU190/(PropCntd100!AT190*AT$5*AT$6)*1000</f>
        <v>0</v>
      </c>
      <c r="AU190" s="284">
        <f>RawCounts100All!AV190/(PropCntd100!AU190*AU$5*AU$6)*1000</f>
        <v>0</v>
      </c>
      <c r="AV190" s="284">
        <f>RawCounts100All!AW190/(PropCntd100!AV190*AV$5*AV$6)*1000</f>
        <v>0</v>
      </c>
      <c r="AW190" s="284">
        <f>RawCounts100All!AX190/(PropCntd100!AW190*AW$5*AW$6)*1000</f>
        <v>0</v>
      </c>
      <c r="AX190" s="284">
        <f>RawCounts100All!AY190/(PropCntd100!AX190*AX$5*AX$6)*1000</f>
        <v>0</v>
      </c>
      <c r="AY190" s="284">
        <f>RawCounts100All!AZ190/(PropCntd100!AY190*AY$5*AY$6)*1000</f>
        <v>0</v>
      </c>
      <c r="AZ190" s="284">
        <f>RawCounts100All!BA190/(PropCntd100!AZ190*AZ$5*AZ$6)*1000</f>
        <v>0</v>
      </c>
      <c r="BA190" s="284">
        <f>RawCounts100All!BB190/(PropCntd100!BA190*BA$5*BA$6)*1000</f>
        <v>0</v>
      </c>
      <c r="BB190" s="284">
        <f>RawCounts100All!BC190/(PropCntd100!BB190*BB$5*BB$6)*1000</f>
        <v>0</v>
      </c>
      <c r="BC190" s="284">
        <f>RawCounts100All!BD190/(PropCntd100!BC190*BC$5*BC$6)*1000</f>
        <v>0</v>
      </c>
      <c r="BD190" s="284">
        <f>RawCounts100All!BE190/(PropCntd100!BD190*BD$5*BD$6)*1000</f>
        <v>0</v>
      </c>
      <c r="BE190" s="284">
        <f>RawCounts100All!BF190/(PropCntd100!BE190*BE$5*BE$6)*1000</f>
        <v>0</v>
      </c>
      <c r="BF190" s="284">
        <f>RawCounts100All!BG190/(PropCntd100!BF190*BF$5*BF$6)*1000</f>
        <v>0</v>
      </c>
      <c r="BG190" s="284">
        <f>RawCounts100All!BH190/(PropCntd100!BG190*BG$5*BG$6)*1000</f>
        <v>0</v>
      </c>
      <c r="BH190" s="284">
        <f>RawCounts100All!BI190/(PropCntd100!BH190*BH$5*BH$6)*1000</f>
        <v>0</v>
      </c>
      <c r="BI190" s="284">
        <f>RawCounts100All!BJ190/(PropCntd100!BI190*BI$5*BI$6)*1000</f>
        <v>0</v>
      </c>
      <c r="BJ190" s="284">
        <f>RawCounts100All!BK190/(PropCntd100!BJ190*BJ$5*BJ$6)*1000</f>
        <v>0</v>
      </c>
      <c r="BK190" s="284">
        <f>RawCounts100All!BL190/(PropCntd100!BK190*BK$5*BK$6)*1000</f>
        <v>0</v>
      </c>
      <c r="BL190" s="284">
        <f>RawCounts100All!BM190/(PropCntd100!BL190*BL$5*BL$6)*1000</f>
        <v>0</v>
      </c>
      <c r="BM190" s="284">
        <f>RawCounts100All!BN190/(PropCntd100!BM190*BM$5*BM$6)*1000</f>
        <v>0</v>
      </c>
      <c r="BN190" s="284">
        <f>RawCounts100All!BO190/(PropCntd100!BN190*BN$5*BN$6)*1000</f>
        <v>0</v>
      </c>
      <c r="BO190" s="284">
        <f>RawCounts100All!BP190/(PropCntd100!BO190*BO$5*BO$6)*1000</f>
        <v>0</v>
      </c>
      <c r="BP190" s="284">
        <f>RawCounts100All!BQ190/(PropCntd100!BP190*BP$5*BP$6)*1000</f>
        <v>0</v>
      </c>
      <c r="BQ190" s="284">
        <f>RawCounts100All!BR190/(PropCntd100!BQ190*BQ$5*BQ$6)*1000</f>
        <v>0</v>
      </c>
      <c r="BR190" s="284">
        <f>RawCounts100All!BS190/(PropCntd100!BR190*BR$5*BR$6)*1000</f>
        <v>0</v>
      </c>
      <c r="BS190" s="284">
        <f>RawCounts100All!BT190/(PropCntd100!BS190*BS$5*BS$6)*1000</f>
        <v>0</v>
      </c>
      <c r="BT190" s="129"/>
    </row>
    <row r="191" spans="1:72" ht="14" x14ac:dyDescent="0.15">
      <c r="A191" s="117" t="s">
        <v>393</v>
      </c>
      <c r="B191" s="156" t="s">
        <v>521</v>
      </c>
      <c r="C191" s="156" t="s">
        <v>242</v>
      </c>
      <c r="D191" s="156" t="s">
        <v>808</v>
      </c>
      <c r="E191" s="156" t="s">
        <v>939</v>
      </c>
      <c r="F191" s="156"/>
      <c r="G191" s="118">
        <v>0.1</v>
      </c>
      <c r="H191" s="119">
        <v>1.5</v>
      </c>
      <c r="I191" s="120">
        <f t="shared" ref="I191:J220" si="9">G191*80</f>
        <v>8</v>
      </c>
      <c r="J191" s="180">
        <f t="shared" si="9"/>
        <v>120</v>
      </c>
      <c r="K191" s="254">
        <f t="shared" si="8"/>
        <v>0.05</v>
      </c>
      <c r="L191" s="284">
        <f>RawCounts100All!M191/(PropCntd100!L191*L$5*L$6)*1000</f>
        <v>0</v>
      </c>
      <c r="M191" s="284">
        <f>RawCounts100All!N191/(PropCntd100!M191*M$5*M$6)*1000</f>
        <v>0</v>
      </c>
      <c r="N191" s="284">
        <f>RawCounts100All!O191/(PropCntd100!N191*N$5*N$6)*1000</f>
        <v>0</v>
      </c>
      <c r="O191" s="284">
        <f>RawCounts100All!P191/(PropCntd100!O191*O$5*O$6)*1000</f>
        <v>0</v>
      </c>
      <c r="P191" s="284">
        <f>RawCounts100All!Q191/(PropCntd100!P191*P$5*P$6)*1000</f>
        <v>0</v>
      </c>
      <c r="Q191" s="284">
        <f>RawCounts100All!R191/(PropCntd100!Q191*Q$5*Q$6)*1000</f>
        <v>0</v>
      </c>
      <c r="R191" s="284">
        <f>RawCounts100All!S191/(PropCntd100!R191*R$5*R$6)*1000</f>
        <v>0</v>
      </c>
      <c r="S191" s="284">
        <f>RawCounts100All!T191/(PropCntd100!S191*S$5*S$6)*1000</f>
        <v>0</v>
      </c>
      <c r="T191" s="284">
        <f>RawCounts100All!U191/(PropCntd100!T191*T$5*T$6)*1000</f>
        <v>0</v>
      </c>
      <c r="U191" s="284">
        <f>RawCounts100All!V191/(PropCntd100!U191*U$5*U$6)*1000</f>
        <v>174.54545454545456</v>
      </c>
      <c r="V191" s="284">
        <f>RawCounts100All!W191/(PropCntd100!V191*V$5*V$6)*1000</f>
        <v>0</v>
      </c>
      <c r="W191" s="284">
        <f>RawCounts100All!X191/(PropCntd100!W191*W$5*W$6)*1000</f>
        <v>0</v>
      </c>
      <c r="X191" s="284">
        <f>RawCounts100All!Y191/(PropCntd100!X191*X$5*X$6)*1000</f>
        <v>0</v>
      </c>
      <c r="Y191" s="284">
        <f>RawCounts100All!Z191/(PropCntd100!Y191*Y$5*Y$6)*1000</f>
        <v>0</v>
      </c>
      <c r="Z191" s="284">
        <f>RawCounts100All!AA191/(PropCntd100!Z191*Z$5*Z$6)*1000</f>
        <v>0</v>
      </c>
      <c r="AA191" s="284">
        <f>RawCounts100All!AB191/(PropCntd100!AA191*AA$5*AA$6)*1000</f>
        <v>0</v>
      </c>
      <c r="AB191" s="284">
        <f>RawCounts100All!AC191/(PropCntd100!AB191*AB$5*AB$6)*1000</f>
        <v>0</v>
      </c>
      <c r="AC191" s="284">
        <f>RawCounts100All!AD191/(PropCntd100!AC191*AC$5*AC$6)*1000</f>
        <v>0</v>
      </c>
      <c r="AD191" s="284">
        <f>RawCounts100All!AE191/(PropCntd100!AD191*AD$5*AD$6)*1000</f>
        <v>0</v>
      </c>
      <c r="AE191" s="284">
        <f>RawCounts100All!AF191/(PropCntd100!AE191*AE$5*AE$6)*1000</f>
        <v>0</v>
      </c>
      <c r="AF191" s="284">
        <f>RawCounts100All!AG191/(PropCntd100!AF191*AF$5*AF$6)*1000</f>
        <v>0</v>
      </c>
      <c r="AG191" s="284">
        <f>RawCounts100All!AH191/(PropCntd100!AG191*AG$5*AG$6)*1000</f>
        <v>0</v>
      </c>
      <c r="AH191" s="284">
        <f>RawCounts100All!AI191/(PropCntd100!AH191*AH$5*AH$6)*1000</f>
        <v>0</v>
      </c>
      <c r="AI191" s="284">
        <f>RawCounts100All!AJ191/(PropCntd100!AI191*AI$5*AI$6)*1000</f>
        <v>0</v>
      </c>
      <c r="AJ191" s="284">
        <f>RawCounts100All!AK191/(PropCntd100!AJ191*AJ$5*AJ$6)*1000</f>
        <v>0</v>
      </c>
      <c r="AK191" s="284">
        <f>RawCounts100All!AL191/(PropCntd100!AK191*AK$5*AK$6)*1000</f>
        <v>0</v>
      </c>
      <c r="AL191" s="284">
        <f>RawCounts100All!AM191/(PropCntd100!AL191*AL$5*AL$6)*1000</f>
        <v>0</v>
      </c>
      <c r="AM191" s="284">
        <f>RawCounts100All!AN191/(PropCntd100!AM191*AM$5*AM$6)*1000</f>
        <v>0</v>
      </c>
      <c r="AN191" s="284">
        <f>RawCounts100All!AO191/(PropCntd100!AN191*AN$5*AN$6)*1000</f>
        <v>0</v>
      </c>
      <c r="AO191" s="284">
        <f>RawCounts100All!AP191/(PropCntd100!AO191*AO$5*AO$6)*1000</f>
        <v>0</v>
      </c>
      <c r="AP191" s="284">
        <f>RawCounts100All!AQ191/(PropCntd100!AP191*AP$5*AP$6)*1000</f>
        <v>0</v>
      </c>
      <c r="AQ191" s="284">
        <f>RawCounts100All!AR191/(PropCntd100!AQ191*AQ$5*AQ$6)*1000</f>
        <v>0</v>
      </c>
      <c r="AR191" s="284">
        <f>RawCounts100All!AS191/(PropCntd100!AR191*AR$5*AR$6)*1000</f>
        <v>0</v>
      </c>
      <c r="AS191" s="284">
        <f>RawCounts100All!AT191/(PropCntd100!AS191*AS$5*AS$6)*1000</f>
        <v>0</v>
      </c>
      <c r="AT191" s="284">
        <f>RawCounts100All!AU191/(PropCntd100!AT191*AT$5*AT$6)*1000</f>
        <v>44.166666666666657</v>
      </c>
      <c r="AU191" s="284">
        <f>RawCounts100All!AV191/(PropCntd100!AU191*AU$5*AU$6)*1000</f>
        <v>0</v>
      </c>
      <c r="AV191" s="284">
        <f>RawCounts100All!AW191/(PropCntd100!AV191*AV$5*AV$6)*1000</f>
        <v>0</v>
      </c>
      <c r="AW191" s="284">
        <f>RawCounts100All!AX191/(PropCntd100!AW191*AW$5*AW$6)*1000</f>
        <v>0</v>
      </c>
      <c r="AX191" s="284">
        <f>RawCounts100All!AY191/(PropCntd100!AX191*AX$5*AX$6)*1000</f>
        <v>0</v>
      </c>
      <c r="AY191" s="284">
        <f>RawCounts100All!AZ191/(PropCntd100!AY191*AY$5*AY$6)*1000</f>
        <v>0</v>
      </c>
      <c r="AZ191" s="284">
        <f>RawCounts100All!BA191/(PropCntd100!AZ191*AZ$5*AZ$6)*1000</f>
        <v>0</v>
      </c>
      <c r="BA191" s="284">
        <f>RawCounts100All!BB191/(PropCntd100!BA191*BA$5*BA$6)*1000</f>
        <v>0</v>
      </c>
      <c r="BB191" s="284">
        <f>RawCounts100All!BC191/(PropCntd100!BB191*BB$5*BB$6)*1000</f>
        <v>0</v>
      </c>
      <c r="BC191" s="284">
        <f>RawCounts100All!BD191/(PropCntd100!BC191*BC$5*BC$6)*1000</f>
        <v>0</v>
      </c>
      <c r="BD191" s="284">
        <f>RawCounts100All!BE191/(PropCntd100!BD191*BD$5*BD$6)*1000</f>
        <v>0</v>
      </c>
      <c r="BE191" s="284">
        <f>RawCounts100All!BF191/(PropCntd100!BE191*BE$5*BE$6)*1000</f>
        <v>0</v>
      </c>
      <c r="BF191" s="284">
        <f>RawCounts100All!BG191/(PropCntd100!BF191*BF$5*BF$6)*1000</f>
        <v>0</v>
      </c>
      <c r="BG191" s="284">
        <f>RawCounts100All!BH191/(PropCntd100!BG191*BG$5*BG$6)*1000</f>
        <v>0</v>
      </c>
      <c r="BH191" s="284">
        <f>RawCounts100All!BI191/(PropCntd100!BH191*BH$5*BH$6)*1000</f>
        <v>0</v>
      </c>
      <c r="BI191" s="284">
        <f>RawCounts100All!BJ191/(PropCntd100!BI191*BI$5*BI$6)*1000</f>
        <v>0</v>
      </c>
      <c r="BJ191" s="284">
        <f>RawCounts100All!BK191/(PropCntd100!BJ191*BJ$5*BJ$6)*1000</f>
        <v>0</v>
      </c>
      <c r="BK191" s="284">
        <f>RawCounts100All!BL191/(PropCntd100!BK191*BK$5*BK$6)*1000</f>
        <v>0</v>
      </c>
      <c r="BL191" s="284">
        <f>RawCounts100All!BM191/(PropCntd100!BL191*BL$5*BL$6)*1000</f>
        <v>0</v>
      </c>
      <c r="BM191" s="284">
        <f>RawCounts100All!BN191/(PropCntd100!BM191*BM$5*BM$6)*1000</f>
        <v>0</v>
      </c>
      <c r="BN191" s="284">
        <f>RawCounts100All!BO191/(PropCntd100!BN191*BN$5*BN$6)*1000</f>
        <v>0</v>
      </c>
      <c r="BO191" s="284">
        <f>RawCounts100All!BP191/(PropCntd100!BO191*BO$5*BO$6)*1000</f>
        <v>0</v>
      </c>
      <c r="BP191" s="284">
        <f>RawCounts100All!BQ191/(PropCntd100!BP191*BP$5*BP$6)*1000</f>
        <v>0</v>
      </c>
      <c r="BQ191" s="284">
        <f>RawCounts100All!BR191/(PropCntd100!BQ191*BQ$5*BQ$6)*1000</f>
        <v>0</v>
      </c>
      <c r="BR191" s="284">
        <f>RawCounts100All!BS191/(PropCntd100!BR191*BR$5*BR$6)*1000</f>
        <v>0</v>
      </c>
      <c r="BS191" s="284">
        <f>RawCounts100All!BT191/(PropCntd100!BS191*BS$5*BS$6)*1000</f>
        <v>0</v>
      </c>
      <c r="BT191" s="129"/>
    </row>
    <row r="192" spans="1:72" ht="14" x14ac:dyDescent="0.15">
      <c r="A192" s="117" t="s">
        <v>395</v>
      </c>
      <c r="B192" s="156" t="s">
        <v>521</v>
      </c>
      <c r="C192" s="156" t="s">
        <v>242</v>
      </c>
      <c r="D192" s="156" t="s">
        <v>810</v>
      </c>
      <c r="E192" s="156" t="s">
        <v>939</v>
      </c>
      <c r="F192" s="156"/>
      <c r="G192" s="118">
        <v>0.15</v>
      </c>
      <c r="H192" s="119">
        <v>1.2</v>
      </c>
      <c r="I192" s="120">
        <f t="shared" si="9"/>
        <v>12</v>
      </c>
      <c r="J192" s="180">
        <f t="shared" si="9"/>
        <v>96</v>
      </c>
      <c r="K192" s="254">
        <f t="shared" si="8"/>
        <v>7.4999999999999997E-2</v>
      </c>
      <c r="L192" s="284">
        <f>RawCounts100All!M192/(PropCntd100!L192*L$5*L$6)*1000</f>
        <v>0</v>
      </c>
      <c r="M192" s="284">
        <f>RawCounts100All!N192/(PropCntd100!M192*M$5*M$6)*1000</f>
        <v>0</v>
      </c>
      <c r="N192" s="284">
        <f>RawCounts100All!O192/(PropCntd100!N192*N$5*N$6)*1000</f>
        <v>0</v>
      </c>
      <c r="O192" s="284">
        <f>RawCounts100All!P192/(PropCntd100!O192*O$5*O$6)*1000</f>
        <v>0</v>
      </c>
      <c r="P192" s="284">
        <f>RawCounts100All!Q192/(PropCntd100!P192*P$5*P$6)*1000</f>
        <v>0</v>
      </c>
      <c r="Q192" s="284">
        <f>RawCounts100All!R192/(PropCntd100!Q192*Q$5*Q$6)*1000</f>
        <v>0</v>
      </c>
      <c r="R192" s="284">
        <f>RawCounts100All!S192/(PropCntd100!R192*R$5*R$6)*1000</f>
        <v>0</v>
      </c>
      <c r="S192" s="284">
        <f>RawCounts100All!T192/(PropCntd100!S192*S$5*S$6)*1000</f>
        <v>0</v>
      </c>
      <c r="T192" s="284">
        <f>RawCounts100All!U192/(PropCntd100!T192*T$5*T$6)*1000</f>
        <v>0</v>
      </c>
      <c r="U192" s="284">
        <f>RawCounts100All!V192/(PropCntd100!U192*U$5*U$6)*1000</f>
        <v>0</v>
      </c>
      <c r="V192" s="284">
        <f>RawCounts100All!W192/(PropCntd100!V192*V$5*V$6)*1000</f>
        <v>0</v>
      </c>
      <c r="W192" s="284">
        <f>RawCounts100All!X192/(PropCntd100!W192*W$5*W$6)*1000</f>
        <v>0</v>
      </c>
      <c r="X192" s="284">
        <f>RawCounts100All!Y192/(PropCntd100!X192*X$5*X$6)*1000</f>
        <v>0</v>
      </c>
      <c r="Y192" s="284">
        <f>RawCounts100All!Z192/(PropCntd100!Y192*Y$5*Y$6)*1000</f>
        <v>0</v>
      </c>
      <c r="Z192" s="284">
        <f>RawCounts100All!AA192/(PropCntd100!Z192*Z$5*Z$6)*1000</f>
        <v>0</v>
      </c>
      <c r="AA192" s="284">
        <f>RawCounts100All!AB192/(PropCntd100!AA192*AA$5*AA$6)*1000</f>
        <v>0</v>
      </c>
      <c r="AB192" s="284">
        <f>RawCounts100All!AC192/(PropCntd100!AB192*AB$5*AB$6)*1000</f>
        <v>0</v>
      </c>
      <c r="AC192" s="284">
        <f>RawCounts100All!AD192/(PropCntd100!AC192*AC$5*AC$6)*1000</f>
        <v>0</v>
      </c>
      <c r="AD192" s="284">
        <f>RawCounts100All!AE192/(PropCntd100!AD192*AD$5*AD$6)*1000</f>
        <v>0</v>
      </c>
      <c r="AE192" s="284">
        <f>RawCounts100All!AF192/(PropCntd100!AE192*AE$5*AE$6)*1000</f>
        <v>0</v>
      </c>
      <c r="AF192" s="284">
        <f>RawCounts100All!AG192/(PropCntd100!AF192*AF$5*AF$6)*1000</f>
        <v>0</v>
      </c>
      <c r="AG192" s="284">
        <f>RawCounts100All!AH192/(PropCntd100!AG192*AG$5*AG$6)*1000</f>
        <v>0</v>
      </c>
      <c r="AH192" s="284">
        <f>RawCounts100All!AI192/(PropCntd100!AH192*AH$5*AH$6)*1000</f>
        <v>0</v>
      </c>
      <c r="AI192" s="284">
        <f>RawCounts100All!AJ192/(PropCntd100!AI192*AI$5*AI$6)*1000</f>
        <v>0</v>
      </c>
      <c r="AJ192" s="284">
        <f>RawCounts100All!AK192/(PropCntd100!AJ192*AJ$5*AJ$6)*1000</f>
        <v>0</v>
      </c>
      <c r="AK192" s="284">
        <f>RawCounts100All!AL192/(PropCntd100!AK192*AK$5*AK$6)*1000</f>
        <v>0</v>
      </c>
      <c r="AL192" s="284">
        <f>RawCounts100All!AM192/(PropCntd100!AL192*AL$5*AL$6)*1000</f>
        <v>0</v>
      </c>
      <c r="AM192" s="284">
        <f>RawCounts100All!AN192/(PropCntd100!AM192*AM$5*AM$6)*1000</f>
        <v>0</v>
      </c>
      <c r="AN192" s="284">
        <f>RawCounts100All!AO192/(PropCntd100!AN192*AN$5*AN$6)*1000</f>
        <v>0</v>
      </c>
      <c r="AO192" s="284">
        <f>RawCounts100All!AP192/(PropCntd100!AO192*AO$5*AO$6)*1000</f>
        <v>0</v>
      </c>
      <c r="AP192" s="284">
        <f>RawCounts100All!AQ192/(PropCntd100!AP192*AP$5*AP$6)*1000</f>
        <v>0</v>
      </c>
      <c r="AQ192" s="284">
        <f>RawCounts100All!AR192/(PropCntd100!AQ192*AQ$5*AQ$6)*1000</f>
        <v>184.39716312056737</v>
      </c>
      <c r="AR192" s="284">
        <f>RawCounts100All!AS192/(PropCntd100!AR192*AR$5*AR$6)*1000</f>
        <v>0</v>
      </c>
      <c r="AS192" s="284">
        <f>RawCounts100All!AT192/(PropCntd100!AS192*AS$5*AS$6)*1000</f>
        <v>0</v>
      </c>
      <c r="AT192" s="284">
        <f>RawCounts100All!AU192/(PropCntd100!AT192*AT$5*AT$6)*1000</f>
        <v>0</v>
      </c>
      <c r="AU192" s="284">
        <f>RawCounts100All!AV192/(PropCntd100!AU192*AU$5*AU$6)*1000</f>
        <v>0</v>
      </c>
      <c r="AV192" s="284">
        <f>RawCounts100All!AW192/(PropCntd100!AV192*AV$5*AV$6)*1000</f>
        <v>0</v>
      </c>
      <c r="AW192" s="284">
        <f>RawCounts100All!AX192/(PropCntd100!AW192*AW$5*AW$6)*1000</f>
        <v>0</v>
      </c>
      <c r="AX192" s="284">
        <f>RawCounts100All!AY192/(PropCntd100!AX192*AX$5*AX$6)*1000</f>
        <v>0</v>
      </c>
      <c r="AY192" s="284">
        <f>RawCounts100All!AZ192/(PropCntd100!AY192*AY$5*AY$6)*1000</f>
        <v>0</v>
      </c>
      <c r="AZ192" s="284">
        <f>RawCounts100All!BA192/(PropCntd100!AZ192*AZ$5*AZ$6)*1000</f>
        <v>0</v>
      </c>
      <c r="BA192" s="284">
        <f>RawCounts100All!BB192/(PropCntd100!BA192*BA$5*BA$6)*1000</f>
        <v>0</v>
      </c>
      <c r="BB192" s="284">
        <f>RawCounts100All!BC192/(PropCntd100!BB192*BB$5*BB$6)*1000</f>
        <v>0</v>
      </c>
      <c r="BC192" s="284">
        <f>RawCounts100All!BD192/(PropCntd100!BC192*BC$5*BC$6)*1000</f>
        <v>0</v>
      </c>
      <c r="BD192" s="284">
        <f>RawCounts100All!BE192/(PropCntd100!BD192*BD$5*BD$6)*1000</f>
        <v>0</v>
      </c>
      <c r="BE192" s="284">
        <f>RawCounts100All!BF192/(PropCntd100!BE192*BE$5*BE$6)*1000</f>
        <v>0</v>
      </c>
      <c r="BF192" s="284">
        <f>RawCounts100All!BG192/(PropCntd100!BF192*BF$5*BF$6)*1000</f>
        <v>0</v>
      </c>
      <c r="BG192" s="284">
        <f>RawCounts100All!BH192/(PropCntd100!BG192*BG$5*BG$6)*1000</f>
        <v>0</v>
      </c>
      <c r="BH192" s="284">
        <f>RawCounts100All!BI192/(PropCntd100!BH192*BH$5*BH$6)*1000</f>
        <v>0</v>
      </c>
      <c r="BI192" s="284">
        <f>RawCounts100All!BJ192/(PropCntd100!BI192*BI$5*BI$6)*1000</f>
        <v>0</v>
      </c>
      <c r="BJ192" s="284">
        <f>RawCounts100All!BK192/(PropCntd100!BJ192*BJ$5*BJ$6)*1000</f>
        <v>0</v>
      </c>
      <c r="BK192" s="284">
        <f>RawCounts100All!BL192/(PropCntd100!BK192*BK$5*BK$6)*1000</f>
        <v>0</v>
      </c>
      <c r="BL192" s="284">
        <f>RawCounts100All!BM192/(PropCntd100!BL192*BL$5*BL$6)*1000</f>
        <v>0</v>
      </c>
      <c r="BM192" s="284">
        <f>RawCounts100All!BN192/(PropCntd100!BM192*BM$5*BM$6)*1000</f>
        <v>0</v>
      </c>
      <c r="BN192" s="284">
        <f>RawCounts100All!BO192/(PropCntd100!BN192*BN$5*BN$6)*1000</f>
        <v>0</v>
      </c>
      <c r="BO192" s="284">
        <f>RawCounts100All!BP192/(PropCntd100!BO192*BO$5*BO$6)*1000</f>
        <v>0</v>
      </c>
      <c r="BP192" s="284">
        <f>RawCounts100All!BQ192/(PropCntd100!BP192*BP$5*BP$6)*1000</f>
        <v>0</v>
      </c>
      <c r="BQ192" s="284">
        <f>RawCounts100All!BR192/(PropCntd100!BQ192*BQ$5*BQ$6)*1000</f>
        <v>0</v>
      </c>
      <c r="BR192" s="284">
        <f>RawCounts100All!BS192/(PropCntd100!BR192*BR$5*BR$6)*1000</f>
        <v>0</v>
      </c>
      <c r="BS192" s="284">
        <f>RawCounts100All!BT192/(PropCntd100!BS192*BS$5*BS$6)*1000</f>
        <v>0</v>
      </c>
      <c r="BT192" s="129"/>
    </row>
    <row r="193" spans="1:72" ht="14" x14ac:dyDescent="0.15">
      <c r="A193" s="117" t="s">
        <v>396</v>
      </c>
      <c r="B193" s="156" t="s">
        <v>521</v>
      </c>
      <c r="C193" s="156" t="s">
        <v>242</v>
      </c>
      <c r="D193" s="156" t="s">
        <v>811</v>
      </c>
      <c r="E193" s="156" t="s">
        <v>939</v>
      </c>
      <c r="F193" s="156"/>
      <c r="G193" s="118">
        <v>0.2</v>
      </c>
      <c r="H193" s="119">
        <v>0.8</v>
      </c>
      <c r="I193" s="120">
        <f t="shared" si="9"/>
        <v>16</v>
      </c>
      <c r="J193" s="180">
        <f t="shared" si="9"/>
        <v>64</v>
      </c>
      <c r="K193" s="254">
        <f t="shared" si="8"/>
        <v>0.1</v>
      </c>
      <c r="L193" s="284">
        <f>RawCounts100All!M193/(PropCntd100!L193*L$5*L$6)*1000</f>
        <v>0</v>
      </c>
      <c r="M193" s="284">
        <f>RawCounts100All!N193/(PropCntd100!M193*M$5*M$6)*1000</f>
        <v>0</v>
      </c>
      <c r="N193" s="284">
        <f>RawCounts100All!O193/(PropCntd100!N193*N$5*N$6)*1000</f>
        <v>0</v>
      </c>
      <c r="O193" s="284">
        <f>RawCounts100All!P193/(PropCntd100!O193*O$5*O$6)*1000</f>
        <v>0</v>
      </c>
      <c r="P193" s="284">
        <f>RawCounts100All!Q193/(PropCntd100!P193*P$5*P$6)*1000</f>
        <v>0</v>
      </c>
      <c r="Q193" s="284">
        <f>RawCounts100All!R193/(PropCntd100!Q193*Q$5*Q$6)*1000</f>
        <v>305</v>
      </c>
      <c r="R193" s="284">
        <f>RawCounts100All!S193/(PropCntd100!R193*R$5*R$6)*1000</f>
        <v>0</v>
      </c>
      <c r="S193" s="284">
        <f>RawCounts100All!T193/(PropCntd100!S193*S$5*S$6)*1000</f>
        <v>0</v>
      </c>
      <c r="T193" s="284">
        <f>RawCounts100All!U193/(PropCntd100!T193*T$5*T$6)*1000</f>
        <v>0</v>
      </c>
      <c r="U193" s="284">
        <f>RawCounts100All!V193/(PropCntd100!U193*U$5*U$6)*1000</f>
        <v>0</v>
      </c>
      <c r="V193" s="284">
        <f>RawCounts100All!W193/(PropCntd100!V193*V$5*V$6)*1000</f>
        <v>0</v>
      </c>
      <c r="W193" s="284">
        <f>RawCounts100All!X193/(PropCntd100!W193*W$5*W$6)*1000</f>
        <v>0</v>
      </c>
      <c r="X193" s="284">
        <f>RawCounts100All!Y193/(PropCntd100!X193*X$5*X$6)*1000</f>
        <v>0</v>
      </c>
      <c r="Y193" s="284">
        <f>RawCounts100All!Z193/(PropCntd100!Y193*Y$5*Y$6)*1000</f>
        <v>0</v>
      </c>
      <c r="Z193" s="284">
        <f>RawCounts100All!AA193/(PropCntd100!Z193*Z$5*Z$6)*1000</f>
        <v>0</v>
      </c>
      <c r="AA193" s="284">
        <f>RawCounts100All!AB193/(PropCntd100!AA193*AA$5*AA$6)*1000</f>
        <v>0</v>
      </c>
      <c r="AB193" s="284">
        <f>RawCounts100All!AC193/(PropCntd100!AB193*AB$5*AB$6)*1000</f>
        <v>0</v>
      </c>
      <c r="AC193" s="284">
        <f>RawCounts100All!AD193/(PropCntd100!AC193*AC$5*AC$6)*1000</f>
        <v>0</v>
      </c>
      <c r="AD193" s="284">
        <f>RawCounts100All!AE193/(PropCntd100!AD193*AD$5*AD$6)*1000</f>
        <v>0</v>
      </c>
      <c r="AE193" s="284">
        <f>RawCounts100All!AF193/(PropCntd100!AE193*AE$5*AE$6)*1000</f>
        <v>0</v>
      </c>
      <c r="AF193" s="284">
        <f>RawCounts100All!AG193/(PropCntd100!AF193*AF$5*AF$6)*1000</f>
        <v>0</v>
      </c>
      <c r="AG193" s="284">
        <f>RawCounts100All!AH193/(PropCntd100!AG193*AG$5*AG$6)*1000</f>
        <v>0</v>
      </c>
      <c r="AH193" s="284">
        <f>RawCounts100All!AI193/(PropCntd100!AH193*AH$5*AH$6)*1000</f>
        <v>0</v>
      </c>
      <c r="AI193" s="284">
        <f>RawCounts100All!AJ193/(PropCntd100!AI193*AI$5*AI$6)*1000</f>
        <v>0</v>
      </c>
      <c r="AJ193" s="284">
        <f>RawCounts100All!AK193/(PropCntd100!AJ193*AJ$5*AJ$6)*1000</f>
        <v>0</v>
      </c>
      <c r="AK193" s="284">
        <f>RawCounts100All!AL193/(PropCntd100!AK193*AK$5*AK$6)*1000</f>
        <v>0</v>
      </c>
      <c r="AL193" s="284">
        <f>RawCounts100All!AM193/(PropCntd100!AL193*AL$5*AL$6)*1000</f>
        <v>0</v>
      </c>
      <c r="AM193" s="284">
        <f>RawCounts100All!AN193/(PropCntd100!AM193*AM$5*AM$6)*1000</f>
        <v>0</v>
      </c>
      <c r="AN193" s="284">
        <f>RawCounts100All!AO193/(PropCntd100!AN193*AN$5*AN$6)*1000</f>
        <v>0</v>
      </c>
      <c r="AO193" s="284">
        <f>RawCounts100All!AP193/(PropCntd100!AO193*AO$5*AO$6)*1000</f>
        <v>0</v>
      </c>
      <c r="AP193" s="284">
        <f>RawCounts100All!AQ193/(PropCntd100!AP193*AP$5*AP$6)*1000</f>
        <v>0</v>
      </c>
      <c r="AQ193" s="284">
        <f>RawCounts100All!AR193/(PropCntd100!AQ193*AQ$5*AQ$6)*1000</f>
        <v>0</v>
      </c>
      <c r="AR193" s="284">
        <f>RawCounts100All!AS193/(PropCntd100!AR193*AR$5*AR$6)*1000</f>
        <v>0</v>
      </c>
      <c r="AS193" s="284">
        <f>RawCounts100All!AT193/(PropCntd100!AS193*AS$5*AS$6)*1000</f>
        <v>0</v>
      </c>
      <c r="AT193" s="284">
        <f>RawCounts100All!AU193/(PropCntd100!AT193*AT$5*AT$6)*1000</f>
        <v>0</v>
      </c>
      <c r="AU193" s="284">
        <f>RawCounts100All!AV193/(PropCntd100!AU193*AU$5*AU$6)*1000</f>
        <v>0</v>
      </c>
      <c r="AV193" s="284">
        <f>RawCounts100All!AW193/(PropCntd100!AV193*AV$5*AV$6)*1000</f>
        <v>0</v>
      </c>
      <c r="AW193" s="284">
        <f>RawCounts100All!AX193/(PropCntd100!AW193*AW$5*AW$6)*1000</f>
        <v>0</v>
      </c>
      <c r="AX193" s="284">
        <f>RawCounts100All!AY193/(PropCntd100!AX193*AX$5*AX$6)*1000</f>
        <v>0</v>
      </c>
      <c r="AY193" s="284">
        <f>RawCounts100All!AZ193/(PropCntd100!AY193*AY$5*AY$6)*1000</f>
        <v>0</v>
      </c>
      <c r="AZ193" s="284">
        <f>RawCounts100All!BA193/(PropCntd100!AZ193*AZ$5*AZ$6)*1000</f>
        <v>0</v>
      </c>
      <c r="BA193" s="284">
        <f>RawCounts100All!BB193/(PropCntd100!BA193*BA$5*BA$6)*1000</f>
        <v>0</v>
      </c>
      <c r="BB193" s="284">
        <f>RawCounts100All!BC193/(PropCntd100!BB193*BB$5*BB$6)*1000</f>
        <v>0</v>
      </c>
      <c r="BC193" s="284">
        <f>RawCounts100All!BD193/(PropCntd100!BC193*BC$5*BC$6)*1000</f>
        <v>0</v>
      </c>
      <c r="BD193" s="284">
        <f>RawCounts100All!BE193/(PropCntd100!BD193*BD$5*BD$6)*1000</f>
        <v>0</v>
      </c>
      <c r="BE193" s="284">
        <f>RawCounts100All!BF193/(PropCntd100!BE193*BE$5*BE$6)*1000</f>
        <v>0</v>
      </c>
      <c r="BF193" s="284">
        <f>RawCounts100All!BG193/(PropCntd100!BF193*BF$5*BF$6)*1000</f>
        <v>0</v>
      </c>
      <c r="BG193" s="284">
        <f>RawCounts100All!BH193/(PropCntd100!BG193*BG$5*BG$6)*1000</f>
        <v>0</v>
      </c>
      <c r="BH193" s="284">
        <f>RawCounts100All!BI193/(PropCntd100!BH193*BH$5*BH$6)*1000</f>
        <v>0</v>
      </c>
      <c r="BI193" s="284">
        <f>RawCounts100All!BJ193/(PropCntd100!BI193*BI$5*BI$6)*1000</f>
        <v>0</v>
      </c>
      <c r="BJ193" s="284">
        <f>RawCounts100All!BK193/(PropCntd100!BJ193*BJ$5*BJ$6)*1000</f>
        <v>0</v>
      </c>
      <c r="BK193" s="284">
        <f>RawCounts100All!BL193/(PropCntd100!BK193*BK$5*BK$6)*1000</f>
        <v>0</v>
      </c>
      <c r="BL193" s="284">
        <f>RawCounts100All!BM193/(PropCntd100!BL193*BL$5*BL$6)*1000</f>
        <v>0</v>
      </c>
      <c r="BM193" s="284">
        <f>RawCounts100All!BN193/(PropCntd100!BM193*BM$5*BM$6)*1000</f>
        <v>0</v>
      </c>
      <c r="BN193" s="284">
        <f>RawCounts100All!BO193/(PropCntd100!BN193*BN$5*BN$6)*1000</f>
        <v>0</v>
      </c>
      <c r="BO193" s="284">
        <f>RawCounts100All!BP193/(PropCntd100!BO193*BO$5*BO$6)*1000</f>
        <v>0</v>
      </c>
      <c r="BP193" s="284">
        <f>RawCounts100All!BQ193/(PropCntd100!BP193*BP$5*BP$6)*1000</f>
        <v>0</v>
      </c>
      <c r="BQ193" s="284">
        <f>RawCounts100All!BR193/(PropCntd100!BQ193*BQ$5*BQ$6)*1000</f>
        <v>0</v>
      </c>
      <c r="BR193" s="284">
        <f>RawCounts100All!BS193/(PropCntd100!BR193*BR$5*BR$6)*1000</f>
        <v>0</v>
      </c>
      <c r="BS193" s="284">
        <f>RawCounts100All!BT193/(PropCntd100!BS193*BS$5*BS$6)*1000</f>
        <v>0</v>
      </c>
      <c r="BT193" s="129"/>
    </row>
    <row r="194" spans="1:72" ht="14" x14ac:dyDescent="0.15">
      <c r="A194" s="117" t="s">
        <v>397</v>
      </c>
      <c r="B194" s="156" t="s">
        <v>521</v>
      </c>
      <c r="C194" s="156" t="s">
        <v>242</v>
      </c>
      <c r="D194" s="156" t="s">
        <v>812</v>
      </c>
      <c r="E194" s="156" t="s">
        <v>939</v>
      </c>
      <c r="F194" s="156"/>
      <c r="G194" s="118">
        <v>0.2</v>
      </c>
      <c r="H194" s="119">
        <v>1.1000000000000001</v>
      </c>
      <c r="I194" s="120">
        <f t="shared" si="9"/>
        <v>16</v>
      </c>
      <c r="J194" s="180">
        <f t="shared" si="9"/>
        <v>88</v>
      </c>
      <c r="K194" s="254">
        <f t="shared" si="8"/>
        <v>0.1</v>
      </c>
      <c r="L194" s="284">
        <f>RawCounts100All!M194/(PropCntd100!L194*L$5*L$6)*1000</f>
        <v>0</v>
      </c>
      <c r="M194" s="284">
        <f>RawCounts100All!N194/(PropCntd100!M194*M$5*M$6)*1000</f>
        <v>0</v>
      </c>
      <c r="N194" s="284">
        <f>RawCounts100All!O194/(PropCntd100!N194*N$5*N$6)*1000</f>
        <v>0</v>
      </c>
      <c r="O194" s="284">
        <f>RawCounts100All!P194/(PropCntd100!O194*O$5*O$6)*1000</f>
        <v>0</v>
      </c>
      <c r="P194" s="284">
        <f>RawCounts100All!Q194/(PropCntd100!P194*P$5*P$6)*1000</f>
        <v>0</v>
      </c>
      <c r="Q194" s="284">
        <f>RawCounts100All!R194/(PropCntd100!Q194*Q$5*Q$6)*1000</f>
        <v>0</v>
      </c>
      <c r="R194" s="284">
        <f>RawCounts100All!S194/(PropCntd100!R194*R$5*R$6)*1000</f>
        <v>0</v>
      </c>
      <c r="S194" s="284">
        <f>RawCounts100All!T194/(PropCntd100!S194*S$5*S$6)*1000</f>
        <v>0</v>
      </c>
      <c r="T194" s="284">
        <f>RawCounts100All!U194/(PropCntd100!T194*T$5*T$6)*1000</f>
        <v>0</v>
      </c>
      <c r="U194" s="284">
        <f>RawCounts100All!V194/(PropCntd100!U194*U$5*U$6)*1000</f>
        <v>0</v>
      </c>
      <c r="V194" s="284">
        <f>RawCounts100All!W194/(PropCntd100!V194*V$5*V$6)*1000</f>
        <v>0</v>
      </c>
      <c r="W194" s="284">
        <f>RawCounts100All!X194/(PropCntd100!W194*W$5*W$6)*1000</f>
        <v>0</v>
      </c>
      <c r="X194" s="284">
        <f>RawCounts100All!Y194/(PropCntd100!X194*X$5*X$6)*1000</f>
        <v>0</v>
      </c>
      <c r="Y194" s="284">
        <f>RawCounts100All!Z194/(PropCntd100!Y194*Y$5*Y$6)*1000</f>
        <v>0</v>
      </c>
      <c r="Z194" s="284">
        <f>RawCounts100All!AA194/(PropCntd100!Z194*Z$5*Z$6)*1000</f>
        <v>0</v>
      </c>
      <c r="AA194" s="284">
        <f>RawCounts100All!AB194/(PropCntd100!AA194*AA$5*AA$6)*1000</f>
        <v>0</v>
      </c>
      <c r="AB194" s="284">
        <f>RawCounts100All!AC194/(PropCntd100!AB194*AB$5*AB$6)*1000</f>
        <v>0</v>
      </c>
      <c r="AC194" s="284">
        <f>RawCounts100All!AD194/(PropCntd100!AC194*AC$5*AC$6)*1000</f>
        <v>0</v>
      </c>
      <c r="AD194" s="284">
        <f>RawCounts100All!AE194/(PropCntd100!AD194*AD$5*AD$6)*1000</f>
        <v>0</v>
      </c>
      <c r="AE194" s="284">
        <f>RawCounts100All!AF194/(PropCntd100!AE194*AE$5*AE$6)*1000</f>
        <v>0</v>
      </c>
      <c r="AF194" s="284">
        <f>RawCounts100All!AG194/(PropCntd100!AF194*AF$5*AF$6)*1000</f>
        <v>0</v>
      </c>
      <c r="AG194" s="284">
        <f>RawCounts100All!AH194/(PropCntd100!AG194*AG$5*AG$6)*1000</f>
        <v>0</v>
      </c>
      <c r="AH194" s="284">
        <f>RawCounts100All!AI194/(PropCntd100!AH194*AH$5*AH$6)*1000</f>
        <v>0</v>
      </c>
      <c r="AI194" s="284">
        <f>RawCounts100All!AJ194/(PropCntd100!AI194*AI$5*AI$6)*1000</f>
        <v>0</v>
      </c>
      <c r="AJ194" s="284">
        <f>RawCounts100All!AK194/(PropCntd100!AJ194*AJ$5*AJ$6)*1000</f>
        <v>0</v>
      </c>
      <c r="AK194" s="284">
        <f>RawCounts100All!AL194/(PropCntd100!AK194*AK$5*AK$6)*1000</f>
        <v>0</v>
      </c>
      <c r="AL194" s="284">
        <f>RawCounts100All!AM194/(PropCntd100!AL194*AL$5*AL$6)*1000</f>
        <v>0</v>
      </c>
      <c r="AM194" s="284">
        <f>RawCounts100All!AN194/(PropCntd100!AM194*AM$5*AM$6)*1000</f>
        <v>0</v>
      </c>
      <c r="AN194" s="284">
        <f>RawCounts100All!AO194/(PropCntd100!AN194*AN$5*AN$6)*1000</f>
        <v>0</v>
      </c>
      <c r="AO194" s="284">
        <f>RawCounts100All!AP194/(PropCntd100!AO194*AO$5*AO$6)*1000</f>
        <v>0</v>
      </c>
      <c r="AP194" s="284">
        <f>RawCounts100All!AQ194/(PropCntd100!AP194*AP$5*AP$6)*1000</f>
        <v>0</v>
      </c>
      <c r="AQ194" s="284">
        <f>RawCounts100All!AR194/(PropCntd100!AQ194*AQ$5*AQ$6)*1000</f>
        <v>0</v>
      </c>
      <c r="AR194" s="284">
        <f>RawCounts100All!AS194/(PropCntd100!AR194*AR$5*AR$6)*1000</f>
        <v>0</v>
      </c>
      <c r="AS194" s="284">
        <f>RawCounts100All!AT194/(PropCntd100!AS194*AS$5*AS$6)*1000</f>
        <v>44.166666666666657</v>
      </c>
      <c r="AT194" s="284">
        <f>RawCounts100All!AU194/(PropCntd100!AT194*AT$5*AT$6)*1000</f>
        <v>0</v>
      </c>
      <c r="AU194" s="284">
        <f>RawCounts100All!AV194/(PropCntd100!AU194*AU$5*AU$6)*1000</f>
        <v>0</v>
      </c>
      <c r="AV194" s="284">
        <f>RawCounts100All!AW194/(PropCntd100!AV194*AV$5*AV$6)*1000</f>
        <v>0</v>
      </c>
      <c r="AW194" s="284">
        <f>RawCounts100All!AX194/(PropCntd100!AW194*AW$5*AW$6)*1000</f>
        <v>0</v>
      </c>
      <c r="AX194" s="284">
        <f>RawCounts100All!AY194/(PropCntd100!AX194*AX$5*AX$6)*1000</f>
        <v>0</v>
      </c>
      <c r="AY194" s="284">
        <f>RawCounts100All!AZ194/(PropCntd100!AY194*AY$5*AY$6)*1000</f>
        <v>0</v>
      </c>
      <c r="AZ194" s="284">
        <f>RawCounts100All!BA194/(PropCntd100!AZ194*AZ$5*AZ$6)*1000</f>
        <v>0</v>
      </c>
      <c r="BA194" s="284">
        <f>RawCounts100All!BB194/(PropCntd100!BA194*BA$5*BA$6)*1000</f>
        <v>0</v>
      </c>
      <c r="BB194" s="284">
        <f>RawCounts100All!BC194/(PropCntd100!BB194*BB$5*BB$6)*1000</f>
        <v>0</v>
      </c>
      <c r="BC194" s="284">
        <f>RawCounts100All!BD194/(PropCntd100!BC194*BC$5*BC$6)*1000</f>
        <v>0</v>
      </c>
      <c r="BD194" s="284">
        <f>RawCounts100All!BE194/(PropCntd100!BD194*BD$5*BD$6)*1000</f>
        <v>0</v>
      </c>
      <c r="BE194" s="284">
        <f>RawCounts100All!BF194/(PropCntd100!BE194*BE$5*BE$6)*1000</f>
        <v>0</v>
      </c>
      <c r="BF194" s="284">
        <f>RawCounts100All!BG194/(PropCntd100!BF194*BF$5*BF$6)*1000</f>
        <v>0</v>
      </c>
      <c r="BG194" s="284">
        <f>RawCounts100All!BH194/(PropCntd100!BG194*BG$5*BG$6)*1000</f>
        <v>0</v>
      </c>
      <c r="BH194" s="284">
        <f>RawCounts100All!BI194/(PropCntd100!BH194*BH$5*BH$6)*1000</f>
        <v>0</v>
      </c>
      <c r="BI194" s="284">
        <f>RawCounts100All!BJ194/(PropCntd100!BI194*BI$5*BI$6)*1000</f>
        <v>0</v>
      </c>
      <c r="BJ194" s="284">
        <f>RawCounts100All!BK194/(PropCntd100!BJ194*BJ$5*BJ$6)*1000</f>
        <v>0</v>
      </c>
      <c r="BK194" s="284">
        <f>RawCounts100All!BL194/(PropCntd100!BK194*BK$5*BK$6)*1000</f>
        <v>656.60377358490564</v>
      </c>
      <c r="BL194" s="284">
        <f>RawCounts100All!BM194/(PropCntd100!BL194*BL$5*BL$6)*1000</f>
        <v>0</v>
      </c>
      <c r="BM194" s="284">
        <f>RawCounts100All!BN194/(PropCntd100!BM194*BM$5*BM$6)*1000</f>
        <v>0</v>
      </c>
      <c r="BN194" s="284">
        <f>RawCounts100All!BO194/(PropCntd100!BN194*BN$5*BN$6)*1000</f>
        <v>0</v>
      </c>
      <c r="BO194" s="284">
        <f>RawCounts100All!BP194/(PropCntd100!BO194*BO$5*BO$6)*1000</f>
        <v>0</v>
      </c>
      <c r="BP194" s="284">
        <f>RawCounts100All!BQ194/(PropCntd100!BP194*BP$5*BP$6)*1000</f>
        <v>0</v>
      </c>
      <c r="BQ194" s="284">
        <f>RawCounts100All!BR194/(PropCntd100!BQ194*BQ$5*BQ$6)*1000</f>
        <v>0</v>
      </c>
      <c r="BR194" s="284">
        <f>RawCounts100All!BS194/(PropCntd100!BR194*BR$5*BR$6)*1000</f>
        <v>0</v>
      </c>
      <c r="BS194" s="284">
        <f>RawCounts100All!BT194/(PropCntd100!BS194*BS$5*BS$6)*1000</f>
        <v>0</v>
      </c>
      <c r="BT194" s="129"/>
    </row>
    <row r="195" spans="1:72" ht="14" x14ac:dyDescent="0.15">
      <c r="A195" s="117" t="s">
        <v>398</v>
      </c>
      <c r="B195" s="156" t="s">
        <v>521</v>
      </c>
      <c r="C195" s="156" t="s">
        <v>242</v>
      </c>
      <c r="D195" s="156" t="s">
        <v>813</v>
      </c>
      <c r="E195" s="156" t="s">
        <v>939</v>
      </c>
      <c r="F195" s="156"/>
      <c r="G195" s="118">
        <v>0.2</v>
      </c>
      <c r="H195" s="119">
        <v>1.8</v>
      </c>
      <c r="I195" s="120">
        <f t="shared" si="9"/>
        <v>16</v>
      </c>
      <c r="J195" s="180">
        <f t="shared" si="9"/>
        <v>144</v>
      </c>
      <c r="K195" s="254">
        <f t="shared" si="8"/>
        <v>0.1</v>
      </c>
      <c r="L195" s="284">
        <f>RawCounts100All!M195/(PropCntd100!L195*L$5*L$6)*1000</f>
        <v>0</v>
      </c>
      <c r="M195" s="284">
        <f>RawCounts100All!N195/(PropCntd100!M195*M$5*M$6)*1000</f>
        <v>0</v>
      </c>
      <c r="N195" s="284">
        <f>RawCounts100All!O195/(PropCntd100!N195*N$5*N$6)*1000</f>
        <v>0</v>
      </c>
      <c r="O195" s="284">
        <f>RawCounts100All!P195/(PropCntd100!O195*O$5*O$6)*1000</f>
        <v>0</v>
      </c>
      <c r="P195" s="284">
        <f>RawCounts100All!Q195/(PropCntd100!P195*P$5*P$6)*1000</f>
        <v>0</v>
      </c>
      <c r="Q195" s="284">
        <f>RawCounts100All!R195/(PropCntd100!Q195*Q$5*Q$6)*1000</f>
        <v>0</v>
      </c>
      <c r="R195" s="284">
        <f>RawCounts100All!S195/(PropCntd100!R195*R$5*R$6)*1000</f>
        <v>0</v>
      </c>
      <c r="S195" s="284">
        <f>RawCounts100All!T195/(PropCntd100!S195*S$5*S$6)*1000</f>
        <v>0</v>
      </c>
      <c r="T195" s="284">
        <f>RawCounts100All!U195/(PropCntd100!T195*T$5*T$6)*1000</f>
        <v>0</v>
      </c>
      <c r="U195" s="284">
        <f>RawCounts100All!V195/(PropCntd100!U195*U$5*U$6)*1000</f>
        <v>0</v>
      </c>
      <c r="V195" s="284">
        <f>RawCounts100All!W195/(PropCntd100!V195*V$5*V$6)*1000</f>
        <v>0</v>
      </c>
      <c r="W195" s="284">
        <f>RawCounts100All!X195/(PropCntd100!W195*W$5*W$6)*1000</f>
        <v>0</v>
      </c>
      <c r="X195" s="284">
        <f>RawCounts100All!Y195/(PropCntd100!X195*X$5*X$6)*1000</f>
        <v>0</v>
      </c>
      <c r="Y195" s="284">
        <f>RawCounts100All!Z195/(PropCntd100!Y195*Y$5*Y$6)*1000</f>
        <v>0</v>
      </c>
      <c r="Z195" s="284">
        <f>RawCounts100All!AA195/(PropCntd100!Z195*Z$5*Z$6)*1000</f>
        <v>0</v>
      </c>
      <c r="AA195" s="284">
        <f>RawCounts100All!AB195/(PropCntd100!AA195*AA$5*AA$6)*1000</f>
        <v>0</v>
      </c>
      <c r="AB195" s="284">
        <f>RawCounts100All!AC195/(PropCntd100!AB195*AB$5*AB$6)*1000</f>
        <v>0</v>
      </c>
      <c r="AC195" s="284">
        <f>RawCounts100All!AD195/(PropCntd100!AC195*AC$5*AC$6)*1000</f>
        <v>0</v>
      </c>
      <c r="AD195" s="284">
        <f>RawCounts100All!AE195/(PropCntd100!AD195*AD$5*AD$6)*1000</f>
        <v>0</v>
      </c>
      <c r="AE195" s="284">
        <f>RawCounts100All!AF195/(PropCntd100!AE195*AE$5*AE$6)*1000</f>
        <v>0</v>
      </c>
      <c r="AF195" s="284">
        <f>RawCounts100All!AG195/(PropCntd100!AF195*AF$5*AF$6)*1000</f>
        <v>0</v>
      </c>
      <c r="AG195" s="284">
        <f>RawCounts100All!AH195/(PropCntd100!AG195*AG$5*AG$6)*1000</f>
        <v>0</v>
      </c>
      <c r="AH195" s="284">
        <f>RawCounts100All!AI195/(PropCntd100!AH195*AH$5*AH$6)*1000</f>
        <v>0</v>
      </c>
      <c r="AI195" s="284">
        <f>RawCounts100All!AJ195/(PropCntd100!AI195*AI$5*AI$6)*1000</f>
        <v>0</v>
      </c>
      <c r="AJ195" s="284">
        <f>RawCounts100All!AK195/(PropCntd100!AJ195*AJ$5*AJ$6)*1000</f>
        <v>0</v>
      </c>
      <c r="AK195" s="284">
        <f>RawCounts100All!AL195/(PropCntd100!AK195*AK$5*AK$6)*1000</f>
        <v>0</v>
      </c>
      <c r="AL195" s="284">
        <f>RawCounts100All!AM195/(PropCntd100!AL195*AL$5*AL$6)*1000</f>
        <v>0</v>
      </c>
      <c r="AM195" s="284">
        <f>RawCounts100All!AN195/(PropCntd100!AM195*AM$5*AM$6)*1000</f>
        <v>0</v>
      </c>
      <c r="AN195" s="284">
        <f>RawCounts100All!AO195/(PropCntd100!AN195*AN$5*AN$6)*1000</f>
        <v>0</v>
      </c>
      <c r="AO195" s="284">
        <f>RawCounts100All!AP195/(PropCntd100!AO195*AO$5*AO$6)*1000</f>
        <v>0</v>
      </c>
      <c r="AP195" s="284">
        <f>RawCounts100All!AQ195/(PropCntd100!AP195*AP$5*AP$6)*1000</f>
        <v>0</v>
      </c>
      <c r="AQ195" s="284">
        <f>RawCounts100All!AR195/(PropCntd100!AQ195*AQ$5*AQ$6)*1000</f>
        <v>0</v>
      </c>
      <c r="AR195" s="284">
        <f>RawCounts100All!AS195/(PropCntd100!AR195*AR$5*AR$6)*1000</f>
        <v>0</v>
      </c>
      <c r="AS195" s="284">
        <f>RawCounts100All!AT195/(PropCntd100!AS195*AS$5*AS$6)*1000</f>
        <v>0</v>
      </c>
      <c r="AT195" s="284">
        <f>RawCounts100All!AU195/(PropCntd100!AT195*AT$5*AT$6)*1000</f>
        <v>0</v>
      </c>
      <c r="AU195" s="284">
        <f>RawCounts100All!AV195/(PropCntd100!AU195*AU$5*AU$6)*1000</f>
        <v>0</v>
      </c>
      <c r="AV195" s="284">
        <f>RawCounts100All!AW195/(PropCntd100!AV195*AV$5*AV$6)*1000</f>
        <v>0</v>
      </c>
      <c r="AW195" s="284">
        <f>RawCounts100All!AX195/(PropCntd100!AW195*AW$5*AW$6)*1000</f>
        <v>0</v>
      </c>
      <c r="AX195" s="284">
        <f>RawCounts100All!AY195/(PropCntd100!AX195*AX$5*AX$6)*1000</f>
        <v>0</v>
      </c>
      <c r="AY195" s="284">
        <f>RawCounts100All!AZ195/(PropCntd100!AY195*AY$5*AY$6)*1000</f>
        <v>0</v>
      </c>
      <c r="AZ195" s="284">
        <f>RawCounts100All!BA195/(PropCntd100!AZ195*AZ$5*AZ$6)*1000</f>
        <v>0</v>
      </c>
      <c r="BA195" s="284">
        <f>RawCounts100All!BB195/(PropCntd100!BA195*BA$5*BA$6)*1000</f>
        <v>0</v>
      </c>
      <c r="BB195" s="284">
        <f>RawCounts100All!BC195/(PropCntd100!BB195*BB$5*BB$6)*1000</f>
        <v>0</v>
      </c>
      <c r="BC195" s="284">
        <f>RawCounts100All!BD195/(PropCntd100!BC195*BC$5*BC$6)*1000</f>
        <v>0</v>
      </c>
      <c r="BD195" s="284">
        <f>RawCounts100All!BE195/(PropCntd100!BD195*BD$5*BD$6)*1000</f>
        <v>0</v>
      </c>
      <c r="BE195" s="284">
        <f>RawCounts100All!BF195/(PropCntd100!BE195*BE$5*BE$6)*1000</f>
        <v>0</v>
      </c>
      <c r="BF195" s="284">
        <f>RawCounts100All!BG195/(PropCntd100!BF195*BF$5*BF$6)*1000</f>
        <v>0</v>
      </c>
      <c r="BG195" s="284">
        <f>RawCounts100All!BH195/(PropCntd100!BG195*BG$5*BG$6)*1000</f>
        <v>0</v>
      </c>
      <c r="BH195" s="284">
        <f>RawCounts100All!BI195/(PropCntd100!BH195*BH$5*BH$6)*1000</f>
        <v>0</v>
      </c>
      <c r="BI195" s="284">
        <f>RawCounts100All!BJ195/(PropCntd100!BI195*BI$5*BI$6)*1000</f>
        <v>0</v>
      </c>
      <c r="BJ195" s="284">
        <f>RawCounts100All!BK195/(PropCntd100!BJ195*BJ$5*BJ$6)*1000</f>
        <v>920.228219398649</v>
      </c>
      <c r="BK195" s="284">
        <f>RawCounts100All!BL195/(PropCntd100!BK195*BK$5*BK$6)*1000</f>
        <v>0</v>
      </c>
      <c r="BL195" s="284">
        <f>RawCounts100All!BM195/(PropCntd100!BL195*BL$5*BL$6)*1000</f>
        <v>258.36216839677047</v>
      </c>
      <c r="BM195" s="284">
        <f>RawCounts100All!BN195/(PropCntd100!BM195*BM$5*BM$6)*1000</f>
        <v>0</v>
      </c>
      <c r="BN195" s="284">
        <f>RawCounts100All!BO195/(PropCntd100!BN195*BN$5*BN$6)*1000</f>
        <v>0</v>
      </c>
      <c r="BO195" s="284">
        <f>RawCounts100All!BP195/(PropCntd100!BO195*BO$5*BO$6)*1000</f>
        <v>0</v>
      </c>
      <c r="BP195" s="284">
        <f>RawCounts100All!BQ195/(PropCntd100!BP195*BP$5*BP$6)*1000</f>
        <v>0</v>
      </c>
      <c r="BQ195" s="284">
        <f>RawCounts100All!BR195/(PropCntd100!BQ195*BQ$5*BQ$6)*1000</f>
        <v>437.73584905660374</v>
      </c>
      <c r="BR195" s="284">
        <f>RawCounts100All!BS195/(PropCntd100!BR195*BR$5*BR$6)*1000</f>
        <v>0</v>
      </c>
      <c r="BS195" s="284">
        <f>RawCounts100All!BT195/(PropCntd100!BS195*BS$5*BS$6)*1000</f>
        <v>0</v>
      </c>
      <c r="BT195" s="129"/>
    </row>
    <row r="196" spans="1:72" ht="14" x14ac:dyDescent="0.15">
      <c r="A196" s="117" t="s">
        <v>399</v>
      </c>
      <c r="B196" s="156" t="s">
        <v>521</v>
      </c>
      <c r="C196" s="156" t="s">
        <v>242</v>
      </c>
      <c r="D196" s="156" t="s">
        <v>814</v>
      </c>
      <c r="E196" s="156" t="s">
        <v>939</v>
      </c>
      <c r="F196" s="156"/>
      <c r="G196" s="118">
        <v>0.2</v>
      </c>
      <c r="H196" s="119">
        <v>2.2999999999999998</v>
      </c>
      <c r="I196" s="120">
        <f t="shared" si="9"/>
        <v>16</v>
      </c>
      <c r="J196" s="180">
        <f t="shared" si="9"/>
        <v>184</v>
      </c>
      <c r="K196" s="254">
        <f t="shared" si="8"/>
        <v>0.1</v>
      </c>
      <c r="L196" s="284">
        <f>RawCounts100All!M196/(PropCntd100!L196*L$5*L$6)*1000</f>
        <v>0</v>
      </c>
      <c r="M196" s="284">
        <f>RawCounts100All!N196/(PropCntd100!M196*M$5*M$6)*1000</f>
        <v>0</v>
      </c>
      <c r="N196" s="284">
        <f>RawCounts100All!O196/(PropCntd100!N196*N$5*N$6)*1000</f>
        <v>0</v>
      </c>
      <c r="O196" s="284">
        <f>RawCounts100All!P196/(PropCntd100!O196*O$5*O$6)*1000</f>
        <v>0</v>
      </c>
      <c r="P196" s="284">
        <f>RawCounts100All!Q196/(PropCntd100!P196*P$5*P$6)*1000</f>
        <v>0</v>
      </c>
      <c r="Q196" s="284">
        <f>RawCounts100All!R196/(PropCntd100!Q196*Q$5*Q$6)*1000</f>
        <v>0</v>
      </c>
      <c r="R196" s="284">
        <f>RawCounts100All!S196/(PropCntd100!R196*R$5*R$6)*1000</f>
        <v>0</v>
      </c>
      <c r="S196" s="284">
        <f>RawCounts100All!T196/(PropCntd100!S196*S$5*S$6)*1000</f>
        <v>0</v>
      </c>
      <c r="T196" s="284">
        <f>RawCounts100All!U196/(PropCntd100!T196*T$5*T$6)*1000</f>
        <v>0</v>
      </c>
      <c r="U196" s="284">
        <f>RawCounts100All!V196/(PropCntd100!U196*U$5*U$6)*1000</f>
        <v>0</v>
      </c>
      <c r="V196" s="284">
        <f>RawCounts100All!W196/(PropCntd100!V196*V$5*V$6)*1000</f>
        <v>0</v>
      </c>
      <c r="W196" s="284">
        <f>RawCounts100All!X196/(PropCntd100!W196*W$5*W$6)*1000</f>
        <v>0</v>
      </c>
      <c r="X196" s="284">
        <f>RawCounts100All!Y196/(PropCntd100!X196*X$5*X$6)*1000</f>
        <v>0</v>
      </c>
      <c r="Y196" s="284">
        <f>RawCounts100All!Z196/(PropCntd100!Y196*Y$5*Y$6)*1000</f>
        <v>0</v>
      </c>
      <c r="Z196" s="284">
        <f>RawCounts100All!AA196/(PropCntd100!Z196*Z$5*Z$6)*1000</f>
        <v>0</v>
      </c>
      <c r="AA196" s="284">
        <f>RawCounts100All!AB196/(PropCntd100!AA196*AA$5*AA$6)*1000</f>
        <v>0</v>
      </c>
      <c r="AB196" s="284">
        <f>RawCounts100All!AC196/(PropCntd100!AB196*AB$5*AB$6)*1000</f>
        <v>0</v>
      </c>
      <c r="AC196" s="284">
        <f>RawCounts100All!AD196/(PropCntd100!AC196*AC$5*AC$6)*1000</f>
        <v>0</v>
      </c>
      <c r="AD196" s="284">
        <f>RawCounts100All!AE196/(PropCntd100!AD196*AD$5*AD$6)*1000</f>
        <v>0</v>
      </c>
      <c r="AE196" s="284">
        <f>RawCounts100All!AF196/(PropCntd100!AE196*AE$5*AE$6)*1000</f>
        <v>0</v>
      </c>
      <c r="AF196" s="284">
        <f>RawCounts100All!AG196/(PropCntd100!AF196*AF$5*AF$6)*1000</f>
        <v>0</v>
      </c>
      <c r="AG196" s="284">
        <f>RawCounts100All!AH196/(PropCntd100!AG196*AG$5*AG$6)*1000</f>
        <v>130.90909090909091</v>
      </c>
      <c r="AH196" s="284">
        <f>RawCounts100All!AI196/(PropCntd100!AH196*AH$5*AH$6)*1000</f>
        <v>0</v>
      </c>
      <c r="AI196" s="284">
        <f>RawCounts100All!AJ196/(PropCntd100!AI196*AI$5*AI$6)*1000</f>
        <v>0</v>
      </c>
      <c r="AJ196" s="284">
        <f>RawCounts100All!AK196/(PropCntd100!AJ196*AJ$5*AJ$6)*1000</f>
        <v>0</v>
      </c>
      <c r="AK196" s="284">
        <f>RawCounts100All!AL196/(PropCntd100!AK196*AK$5*AK$6)*1000</f>
        <v>0</v>
      </c>
      <c r="AL196" s="284">
        <f>RawCounts100All!AM196/(PropCntd100!AL196*AL$5*AL$6)*1000</f>
        <v>0</v>
      </c>
      <c r="AM196" s="284">
        <f>RawCounts100All!AN196/(PropCntd100!AM196*AM$5*AM$6)*1000</f>
        <v>0</v>
      </c>
      <c r="AN196" s="284">
        <f>RawCounts100All!AO196/(PropCntd100!AN196*AN$5*AN$6)*1000</f>
        <v>0</v>
      </c>
      <c r="AO196" s="284">
        <f>RawCounts100All!AP196/(PropCntd100!AO196*AO$5*AO$6)*1000</f>
        <v>0</v>
      </c>
      <c r="AP196" s="284">
        <f>RawCounts100All!AQ196/(PropCntd100!AP196*AP$5*AP$6)*1000</f>
        <v>0</v>
      </c>
      <c r="AQ196" s="284">
        <f>RawCounts100All!AR196/(PropCntd100!AQ196*AQ$5*AQ$6)*1000</f>
        <v>0</v>
      </c>
      <c r="AR196" s="284">
        <f>RawCounts100All!AS196/(PropCntd100!AR196*AR$5*AR$6)*1000</f>
        <v>0</v>
      </c>
      <c r="AS196" s="284">
        <f>RawCounts100All!AT196/(PropCntd100!AS196*AS$5*AS$6)*1000</f>
        <v>0</v>
      </c>
      <c r="AT196" s="284">
        <f>RawCounts100All!AU196/(PropCntd100!AT196*AT$5*AT$6)*1000</f>
        <v>0</v>
      </c>
      <c r="AU196" s="284">
        <f>RawCounts100All!AV196/(PropCntd100!AU196*AU$5*AU$6)*1000</f>
        <v>0</v>
      </c>
      <c r="AV196" s="284">
        <f>RawCounts100All!AW196/(PropCntd100!AV196*AV$5*AV$6)*1000</f>
        <v>0</v>
      </c>
      <c r="AW196" s="284">
        <f>RawCounts100All!AX196/(PropCntd100!AW196*AW$5*AW$6)*1000</f>
        <v>0</v>
      </c>
      <c r="AX196" s="284">
        <f>RawCounts100All!AY196/(PropCntd100!AX196*AX$5*AX$6)*1000</f>
        <v>0</v>
      </c>
      <c r="AY196" s="284">
        <f>RawCounts100All!AZ196/(PropCntd100!AY196*AY$5*AY$6)*1000</f>
        <v>0</v>
      </c>
      <c r="AZ196" s="284">
        <f>RawCounts100All!BA196/(PropCntd100!AZ196*AZ$5*AZ$6)*1000</f>
        <v>0</v>
      </c>
      <c r="BA196" s="284">
        <f>RawCounts100All!BB196/(PropCntd100!BA196*BA$5*BA$6)*1000</f>
        <v>0</v>
      </c>
      <c r="BB196" s="284">
        <f>RawCounts100All!BC196/(PropCntd100!BB196*BB$5*BB$6)*1000</f>
        <v>0</v>
      </c>
      <c r="BC196" s="284">
        <f>RawCounts100All!BD196/(PropCntd100!BC196*BC$5*BC$6)*1000</f>
        <v>0</v>
      </c>
      <c r="BD196" s="284">
        <f>RawCounts100All!BE196/(PropCntd100!BD196*BD$5*BD$6)*1000</f>
        <v>0</v>
      </c>
      <c r="BE196" s="284">
        <f>RawCounts100All!BF196/(PropCntd100!BE196*BE$5*BE$6)*1000</f>
        <v>0</v>
      </c>
      <c r="BF196" s="284">
        <f>RawCounts100All!BG196/(PropCntd100!BF196*BF$5*BF$6)*1000</f>
        <v>0</v>
      </c>
      <c r="BG196" s="284">
        <f>RawCounts100All!BH196/(PropCntd100!BG196*BG$5*BG$6)*1000</f>
        <v>0</v>
      </c>
      <c r="BH196" s="284">
        <f>RawCounts100All!BI196/(PropCntd100!BH196*BH$5*BH$6)*1000</f>
        <v>0</v>
      </c>
      <c r="BI196" s="284">
        <f>RawCounts100All!BJ196/(PropCntd100!BI196*BI$5*BI$6)*1000</f>
        <v>0</v>
      </c>
      <c r="BJ196" s="284">
        <f>RawCounts100All!BK196/(PropCntd100!BJ196*BJ$5*BJ$6)*1000</f>
        <v>0</v>
      </c>
      <c r="BK196" s="284">
        <f>RawCounts100All!BL196/(PropCntd100!BK196*BK$5*BK$6)*1000</f>
        <v>0</v>
      </c>
      <c r="BL196" s="284">
        <f>RawCounts100All!BM196/(PropCntd100!BL196*BL$5*BL$6)*1000</f>
        <v>0</v>
      </c>
      <c r="BM196" s="284">
        <f>RawCounts100All!BN196/(PropCntd100!BM196*BM$5*BM$6)*1000</f>
        <v>0</v>
      </c>
      <c r="BN196" s="284">
        <f>RawCounts100All!BO196/(PropCntd100!BN196*BN$5*BN$6)*1000</f>
        <v>0</v>
      </c>
      <c r="BO196" s="284">
        <f>RawCounts100All!BP196/(PropCntd100!BO196*BO$5*BO$6)*1000</f>
        <v>0</v>
      </c>
      <c r="BP196" s="284">
        <f>RawCounts100All!BQ196/(PropCntd100!BP196*BP$5*BP$6)*1000</f>
        <v>0</v>
      </c>
      <c r="BQ196" s="284">
        <f>RawCounts100All!BR196/(PropCntd100!BQ196*BQ$5*BQ$6)*1000</f>
        <v>0</v>
      </c>
      <c r="BR196" s="284">
        <f>RawCounts100All!BS196/(PropCntd100!BR196*BR$5*BR$6)*1000</f>
        <v>0</v>
      </c>
      <c r="BS196" s="284">
        <f>RawCounts100All!BT196/(PropCntd100!BS196*BS$5*BS$6)*1000</f>
        <v>181.28654970760235</v>
      </c>
      <c r="BT196" s="129"/>
    </row>
    <row r="197" spans="1:72" ht="12" customHeight="1" x14ac:dyDescent="0.15">
      <c r="A197" s="104" t="s">
        <v>400</v>
      </c>
      <c r="B197" s="153" t="s">
        <v>522</v>
      </c>
      <c r="C197" s="153" t="s">
        <v>243</v>
      </c>
      <c r="D197" s="153" t="s">
        <v>815</v>
      </c>
      <c r="E197" s="153" t="s">
        <v>945</v>
      </c>
      <c r="F197" s="153"/>
      <c r="G197" s="105">
        <v>0.6</v>
      </c>
      <c r="H197" s="106">
        <v>2.2999999999999998</v>
      </c>
      <c r="I197" s="107">
        <f t="shared" si="9"/>
        <v>48</v>
      </c>
      <c r="J197" s="176">
        <f t="shared" si="9"/>
        <v>184</v>
      </c>
      <c r="K197" s="248"/>
      <c r="L197" s="284">
        <f>RawCounts100All!M197/(PropCntd100!L197*L$5*L$6)*1000</f>
        <v>0</v>
      </c>
      <c r="M197" s="284">
        <f>RawCounts100All!N197/(PropCntd100!M197*M$5*M$6)*1000</f>
        <v>0</v>
      </c>
      <c r="N197" s="284">
        <f>RawCounts100All!O197/(PropCntd100!N197*N$5*N$6)*1000</f>
        <v>0</v>
      </c>
      <c r="O197" s="284">
        <f>RawCounts100All!P197/(PropCntd100!O197*O$5*O$6)*1000</f>
        <v>0</v>
      </c>
      <c r="P197" s="284">
        <f>RawCounts100All!Q197/(PropCntd100!P197*P$5*P$6)*1000</f>
        <v>0</v>
      </c>
      <c r="Q197" s="284">
        <f>RawCounts100All!R197/(PropCntd100!Q197*Q$5*Q$6)*1000</f>
        <v>0</v>
      </c>
      <c r="R197" s="284">
        <f>RawCounts100All!S197/(PropCntd100!R197*R$5*R$6)*1000</f>
        <v>0</v>
      </c>
      <c r="S197" s="284">
        <f>RawCounts100All!T197/(PropCntd100!S197*S$5*S$6)*1000</f>
        <v>0</v>
      </c>
      <c r="T197" s="284">
        <f>RawCounts100All!U197/(PropCntd100!T197*T$5*T$6)*1000</f>
        <v>0</v>
      </c>
      <c r="U197" s="284">
        <f>RawCounts100All!V197/(PropCntd100!U197*U$5*U$6)*1000</f>
        <v>0</v>
      </c>
      <c r="V197" s="284">
        <f>RawCounts100All!W197/(PropCntd100!V197*V$5*V$6)*1000</f>
        <v>0</v>
      </c>
      <c r="W197" s="284">
        <f>RawCounts100All!X197/(PropCntd100!W197*W$5*W$6)*1000</f>
        <v>0</v>
      </c>
      <c r="X197" s="284">
        <f>RawCounts100All!Y197/(PropCntd100!X197*X$5*X$6)*1000</f>
        <v>0</v>
      </c>
      <c r="Y197" s="284">
        <f>RawCounts100All!Z197/(PropCntd100!Y197*Y$5*Y$6)*1000</f>
        <v>0</v>
      </c>
      <c r="Z197" s="284">
        <f>RawCounts100All!AA197/(PropCntd100!Z197*Z$5*Z$6)*1000</f>
        <v>0</v>
      </c>
      <c r="AA197" s="284">
        <f>RawCounts100All!AB197/(PropCntd100!AA197*AA$5*AA$6)*1000</f>
        <v>0</v>
      </c>
      <c r="AB197" s="284">
        <f>RawCounts100All!AC197/(PropCntd100!AB197*AB$5*AB$6)*1000</f>
        <v>0</v>
      </c>
      <c r="AC197" s="284">
        <f>RawCounts100All!AD197/(PropCntd100!AC197*AC$5*AC$6)*1000</f>
        <v>0</v>
      </c>
      <c r="AD197" s="284">
        <f>RawCounts100All!AE197/(PropCntd100!AD197*AD$5*AD$6)*1000</f>
        <v>0</v>
      </c>
      <c r="AE197" s="284">
        <f>RawCounts100All!AF197/(PropCntd100!AE197*AE$5*AE$6)*1000</f>
        <v>44.255319148936174</v>
      </c>
      <c r="AF197" s="284">
        <f>RawCounts100All!AG197/(PropCntd100!AF197*AF$5*AF$6)*1000</f>
        <v>0</v>
      </c>
      <c r="AG197" s="284">
        <f>RawCounts100All!AH197/(PropCntd100!AG197*AG$5*AG$6)*1000</f>
        <v>0</v>
      </c>
      <c r="AH197" s="284">
        <f>RawCounts100All!AI197/(PropCntd100!AH197*AH$5*AH$6)*1000</f>
        <v>0</v>
      </c>
      <c r="AI197" s="284">
        <f>RawCounts100All!AJ197/(PropCntd100!AI197*AI$5*AI$6)*1000</f>
        <v>0</v>
      </c>
      <c r="AJ197" s="284">
        <f>RawCounts100All!AK197/(PropCntd100!AJ197*AJ$5*AJ$6)*1000</f>
        <v>0</v>
      </c>
      <c r="AK197" s="284">
        <f>RawCounts100All!AL197/(PropCntd100!AK197*AK$5*AK$6)*1000</f>
        <v>0</v>
      </c>
      <c r="AL197" s="284">
        <f>RawCounts100All!AM197/(PropCntd100!AL197*AL$5*AL$6)*1000</f>
        <v>0</v>
      </c>
      <c r="AM197" s="284">
        <f>RawCounts100All!AN197/(PropCntd100!AM197*AM$5*AM$6)*1000</f>
        <v>0</v>
      </c>
      <c r="AN197" s="284">
        <f>RawCounts100All!AO197/(PropCntd100!AN197*AN$5*AN$6)*1000</f>
        <v>0</v>
      </c>
      <c r="AO197" s="284">
        <f>RawCounts100All!AP197/(PropCntd100!AO197*AO$5*AO$6)*1000</f>
        <v>0</v>
      </c>
      <c r="AP197" s="284">
        <f>RawCounts100All!AQ197/(PropCntd100!AP197*AP$5*AP$6)*1000</f>
        <v>0</v>
      </c>
      <c r="AQ197" s="284">
        <f>RawCounts100All!AR197/(PropCntd100!AQ197*AQ$5*AQ$6)*1000</f>
        <v>0</v>
      </c>
      <c r="AR197" s="284">
        <f>RawCounts100All!AS197/(PropCntd100!AR197*AR$5*AR$6)*1000</f>
        <v>0</v>
      </c>
      <c r="AS197" s="284">
        <f>RawCounts100All!AT197/(PropCntd100!AS197*AS$5*AS$6)*1000</f>
        <v>0</v>
      </c>
      <c r="AT197" s="284">
        <f>RawCounts100All!AU197/(PropCntd100!AT197*AT$5*AT$6)*1000</f>
        <v>0</v>
      </c>
      <c r="AU197" s="284">
        <f>RawCounts100All!AV197/(PropCntd100!AU197*AU$5*AU$6)*1000</f>
        <v>0</v>
      </c>
      <c r="AV197" s="284">
        <f>RawCounts100All!AW197/(PropCntd100!AV197*AV$5*AV$6)*1000</f>
        <v>0</v>
      </c>
      <c r="AW197" s="284">
        <f>RawCounts100All!AX197/(PropCntd100!AW197*AW$5*AW$6)*1000</f>
        <v>0</v>
      </c>
      <c r="AX197" s="284">
        <f>RawCounts100All!AY197/(PropCntd100!AX197*AX$5*AX$6)*1000</f>
        <v>0</v>
      </c>
      <c r="AY197" s="284">
        <f>RawCounts100All!AZ197/(PropCntd100!AY197*AY$5*AY$6)*1000</f>
        <v>0</v>
      </c>
      <c r="AZ197" s="284">
        <f>RawCounts100All!BA197/(PropCntd100!AZ197*AZ$5*AZ$6)*1000</f>
        <v>0</v>
      </c>
      <c r="BA197" s="284">
        <f>RawCounts100All!BB197/(PropCntd100!BA197*BA$5*BA$6)*1000</f>
        <v>0</v>
      </c>
      <c r="BB197" s="284">
        <f>RawCounts100All!BC197/(PropCntd100!BB197*BB$5*BB$6)*1000</f>
        <v>0</v>
      </c>
      <c r="BC197" s="284">
        <f>RawCounts100All!BD197/(PropCntd100!BC197*BC$5*BC$6)*1000</f>
        <v>0</v>
      </c>
      <c r="BD197" s="284">
        <f>RawCounts100All!BE197/(PropCntd100!BD197*BD$5*BD$6)*1000</f>
        <v>0</v>
      </c>
      <c r="BE197" s="284">
        <f>RawCounts100All!BF197/(PropCntd100!BE197*BE$5*BE$6)*1000</f>
        <v>0</v>
      </c>
      <c r="BF197" s="284">
        <f>RawCounts100All!BG197/(PropCntd100!BF197*BF$5*BF$6)*1000</f>
        <v>0</v>
      </c>
      <c r="BG197" s="284">
        <f>RawCounts100All!BH197/(PropCntd100!BG197*BG$5*BG$6)*1000</f>
        <v>0</v>
      </c>
      <c r="BH197" s="284">
        <f>RawCounts100All!BI197/(PropCntd100!BH197*BH$5*BH$6)*1000</f>
        <v>0</v>
      </c>
      <c r="BI197" s="284">
        <f>RawCounts100All!BJ197/(PropCntd100!BI197*BI$5*BI$6)*1000</f>
        <v>0</v>
      </c>
      <c r="BJ197" s="284">
        <f>RawCounts100All!BK197/(PropCntd100!BJ197*BJ$5*BJ$6)*1000</f>
        <v>0</v>
      </c>
      <c r="BK197" s="284">
        <f>RawCounts100All!BL197/(PropCntd100!BK197*BK$5*BK$6)*1000</f>
        <v>0</v>
      </c>
      <c r="BL197" s="284">
        <f>RawCounts100All!BM197/(PropCntd100!BL197*BL$5*BL$6)*1000</f>
        <v>0</v>
      </c>
      <c r="BM197" s="284">
        <f>RawCounts100All!BN197/(PropCntd100!BM197*BM$5*BM$6)*1000</f>
        <v>0</v>
      </c>
      <c r="BN197" s="284">
        <f>RawCounts100All!BO197/(PropCntd100!BN197*BN$5*BN$6)*1000</f>
        <v>0</v>
      </c>
      <c r="BO197" s="284">
        <f>RawCounts100All!BP197/(PropCntd100!BO197*BO$5*BO$6)*1000</f>
        <v>0</v>
      </c>
      <c r="BP197" s="284">
        <f>RawCounts100All!BQ197/(PropCntd100!BP197*BP$5*BP$6)*1000</f>
        <v>0</v>
      </c>
      <c r="BQ197" s="284">
        <f>RawCounts100All!BR197/(PropCntd100!BQ197*BQ$5*BQ$6)*1000</f>
        <v>0</v>
      </c>
      <c r="BR197" s="284">
        <f>RawCounts100All!BS197/(PropCntd100!BR197*BR$5*BR$6)*1000</f>
        <v>0</v>
      </c>
      <c r="BS197" s="284">
        <f>RawCounts100All!BT197/(PropCntd100!BS197*BS$5*BS$6)*1000</f>
        <v>0</v>
      </c>
      <c r="BT197" s="129"/>
    </row>
    <row r="198" spans="1:72" ht="15" x14ac:dyDescent="0.15">
      <c r="A198" s="104" t="s">
        <v>402</v>
      </c>
      <c r="B198" s="153" t="s">
        <v>522</v>
      </c>
      <c r="C198" s="153" t="s">
        <v>245</v>
      </c>
      <c r="D198" s="153" t="s">
        <v>817</v>
      </c>
      <c r="E198" s="153" t="s">
        <v>946</v>
      </c>
      <c r="F198" s="153"/>
      <c r="G198" s="105">
        <v>0.2</v>
      </c>
      <c r="H198" s="106">
        <v>0.2</v>
      </c>
      <c r="I198" s="107">
        <f t="shared" si="9"/>
        <v>16</v>
      </c>
      <c r="J198" s="176">
        <f t="shared" si="9"/>
        <v>16</v>
      </c>
      <c r="K198" s="248"/>
      <c r="L198" s="284">
        <f>RawCounts100All!M198/(PropCntd100!L198*L$5*L$6)*1000</f>
        <v>0</v>
      </c>
      <c r="M198" s="284">
        <f>RawCounts100All!N198/(PropCntd100!M198*M$5*M$6)*1000</f>
        <v>131.11111111111109</v>
      </c>
      <c r="N198" s="284">
        <f>RawCounts100All!O198/(PropCntd100!N198*N$5*N$6)*1000</f>
        <v>0</v>
      </c>
      <c r="O198" s="284">
        <f>RawCounts100All!P198/(PropCntd100!O198*O$5*O$6)*1000</f>
        <v>0</v>
      </c>
      <c r="P198" s="284">
        <f>RawCounts100All!Q198/(PropCntd100!P198*P$5*P$6)*1000</f>
        <v>0</v>
      </c>
      <c r="Q198" s="284">
        <f>RawCounts100All!R198/(PropCntd100!Q198*Q$5*Q$6)*1000</f>
        <v>0</v>
      </c>
      <c r="R198" s="284">
        <f>RawCounts100All!S198/(PropCntd100!R198*R$5*R$6)*1000</f>
        <v>0</v>
      </c>
      <c r="S198" s="284">
        <f>RawCounts100All!T198/(PropCntd100!S198*S$5*S$6)*1000</f>
        <v>0</v>
      </c>
      <c r="T198" s="284">
        <f>RawCounts100All!U198/(PropCntd100!T198*T$5*T$6)*1000</f>
        <v>0</v>
      </c>
      <c r="U198" s="284">
        <f>RawCounts100All!V198/(PropCntd100!U198*U$5*U$6)*1000</f>
        <v>0</v>
      </c>
      <c r="V198" s="284">
        <f>RawCounts100All!W198/(PropCntd100!V198*V$5*V$6)*1000</f>
        <v>0</v>
      </c>
      <c r="W198" s="284">
        <f>RawCounts100All!X198/(PropCntd100!W198*W$5*W$6)*1000</f>
        <v>0</v>
      </c>
      <c r="X198" s="284">
        <f>RawCounts100All!Y198/(PropCntd100!X198*X$5*X$6)*1000</f>
        <v>0</v>
      </c>
      <c r="Y198" s="284">
        <f>RawCounts100All!Z198/(PropCntd100!Y198*Y$5*Y$6)*1000</f>
        <v>0</v>
      </c>
      <c r="Z198" s="284">
        <f>RawCounts100All!AA198/(PropCntd100!Z198*Z$5*Z$6)*1000</f>
        <v>0</v>
      </c>
      <c r="AA198" s="284">
        <f>RawCounts100All!AB198/(PropCntd100!AA198*AA$5*AA$6)*1000</f>
        <v>0</v>
      </c>
      <c r="AB198" s="284">
        <f>RawCounts100All!AC198/(PropCntd100!AB198*AB$5*AB$6)*1000</f>
        <v>0</v>
      </c>
      <c r="AC198" s="284">
        <f>RawCounts100All!AD198/(PropCntd100!AC198*AC$5*AC$6)*1000</f>
        <v>0</v>
      </c>
      <c r="AD198" s="284">
        <f>RawCounts100All!AE198/(PropCntd100!AD198*AD$5*AD$6)*1000</f>
        <v>0</v>
      </c>
      <c r="AE198" s="284">
        <f>RawCounts100All!AF198/(PropCntd100!AE198*AE$5*AE$6)*1000</f>
        <v>0</v>
      </c>
      <c r="AF198" s="284">
        <f>RawCounts100All!AG198/(PropCntd100!AF198*AF$5*AF$6)*1000</f>
        <v>0</v>
      </c>
      <c r="AG198" s="284">
        <f>RawCounts100All!AH198/(PropCntd100!AG198*AG$5*AG$6)*1000</f>
        <v>0</v>
      </c>
      <c r="AH198" s="284">
        <f>RawCounts100All!AI198/(PropCntd100!AH198*AH$5*AH$6)*1000</f>
        <v>0</v>
      </c>
      <c r="AI198" s="284">
        <f>RawCounts100All!AJ198/(PropCntd100!AI198*AI$5*AI$6)*1000</f>
        <v>0</v>
      </c>
      <c r="AJ198" s="284">
        <f>RawCounts100All!AK198/(PropCntd100!AJ198*AJ$5*AJ$6)*1000</f>
        <v>43.773584905660378</v>
      </c>
      <c r="AK198" s="284">
        <f>RawCounts100All!AL198/(PropCntd100!AK198*AK$5*AK$6)*1000</f>
        <v>0</v>
      </c>
      <c r="AL198" s="284">
        <f>RawCounts100All!AM198/(PropCntd100!AL198*AL$5*AL$6)*1000</f>
        <v>0</v>
      </c>
      <c r="AM198" s="284">
        <f>RawCounts100All!AN198/(PropCntd100!AM198*AM$5*AM$6)*1000</f>
        <v>0</v>
      </c>
      <c r="AN198" s="284">
        <f>RawCounts100All!AO198/(PropCntd100!AN198*AN$5*AN$6)*1000</f>
        <v>0</v>
      </c>
      <c r="AO198" s="284">
        <f>RawCounts100All!AP198/(PropCntd100!AO198*AO$5*AO$6)*1000</f>
        <v>0</v>
      </c>
      <c r="AP198" s="284">
        <f>RawCounts100All!AQ198/(PropCntd100!AP198*AP$5*AP$6)*1000</f>
        <v>0</v>
      </c>
      <c r="AQ198" s="284">
        <f>RawCounts100All!AR198/(PropCntd100!AQ198*AQ$5*AQ$6)*1000</f>
        <v>0</v>
      </c>
      <c r="AR198" s="284">
        <f>RawCounts100All!AS198/(PropCntd100!AR198*AR$5*AR$6)*1000</f>
        <v>0</v>
      </c>
      <c r="AS198" s="284">
        <f>RawCounts100All!AT198/(PropCntd100!AS198*AS$5*AS$6)*1000</f>
        <v>0</v>
      </c>
      <c r="AT198" s="284">
        <f>RawCounts100All!AU198/(PropCntd100!AT198*AT$5*AT$6)*1000</f>
        <v>0</v>
      </c>
      <c r="AU198" s="284">
        <f>RawCounts100All!AV198/(PropCntd100!AU198*AU$5*AU$6)*1000</f>
        <v>0</v>
      </c>
      <c r="AV198" s="284">
        <f>RawCounts100All!AW198/(PropCntd100!AV198*AV$5*AV$6)*1000</f>
        <v>0</v>
      </c>
      <c r="AW198" s="284">
        <f>RawCounts100All!AX198/(PropCntd100!AW198*AW$5*AW$6)*1000</f>
        <v>0</v>
      </c>
      <c r="AX198" s="284">
        <f>RawCounts100All!AY198/(PropCntd100!AX198*AX$5*AX$6)*1000</f>
        <v>0</v>
      </c>
      <c r="AY198" s="284">
        <f>RawCounts100All!AZ198/(PropCntd100!AY198*AY$5*AY$6)*1000</f>
        <v>0</v>
      </c>
      <c r="AZ198" s="284">
        <f>RawCounts100All!BA198/(PropCntd100!AZ198*AZ$5*AZ$6)*1000</f>
        <v>0</v>
      </c>
      <c r="BA198" s="284">
        <f>RawCounts100All!BB198/(PropCntd100!BA198*BA$5*BA$6)*1000</f>
        <v>0</v>
      </c>
      <c r="BB198" s="284">
        <f>RawCounts100All!BC198/(PropCntd100!BB198*BB$5*BB$6)*1000</f>
        <v>0</v>
      </c>
      <c r="BC198" s="284">
        <f>RawCounts100All!BD198/(PropCntd100!BC198*BC$5*BC$6)*1000</f>
        <v>0</v>
      </c>
      <c r="BD198" s="284">
        <f>RawCounts100All!BE198/(PropCntd100!BD198*BD$5*BD$6)*1000</f>
        <v>0</v>
      </c>
      <c r="BE198" s="284">
        <f>RawCounts100All!BF198/(PropCntd100!BE198*BE$5*BE$6)*1000</f>
        <v>0</v>
      </c>
      <c r="BF198" s="284">
        <f>RawCounts100All!BG198/(PropCntd100!BF198*BF$5*BF$6)*1000</f>
        <v>0</v>
      </c>
      <c r="BG198" s="284">
        <f>RawCounts100All!BH198/(PropCntd100!BG198*BG$5*BG$6)*1000</f>
        <v>0</v>
      </c>
      <c r="BH198" s="284">
        <f>RawCounts100All!BI198/(PropCntd100!BH198*BH$5*BH$6)*1000</f>
        <v>0</v>
      </c>
      <c r="BI198" s="284">
        <f>RawCounts100All!BJ198/(PropCntd100!BI198*BI$5*BI$6)*1000</f>
        <v>0</v>
      </c>
      <c r="BJ198" s="284">
        <f>RawCounts100All!BK198/(PropCntd100!BJ198*BJ$5*BJ$6)*1000</f>
        <v>0</v>
      </c>
      <c r="BK198" s="284">
        <f>RawCounts100All!BL198/(PropCntd100!BK198*BK$5*BK$6)*1000</f>
        <v>0</v>
      </c>
      <c r="BL198" s="284">
        <f>RawCounts100All!BM198/(PropCntd100!BL198*BL$5*BL$6)*1000</f>
        <v>0</v>
      </c>
      <c r="BM198" s="284">
        <f>RawCounts100All!BN198/(PropCntd100!BM198*BM$5*BM$6)*1000</f>
        <v>0</v>
      </c>
      <c r="BN198" s="284">
        <f>RawCounts100All!BO198/(PropCntd100!BN198*BN$5*BN$6)*1000</f>
        <v>0</v>
      </c>
      <c r="BO198" s="284">
        <f>RawCounts100All!BP198/(PropCntd100!BO198*BO$5*BO$6)*1000</f>
        <v>0</v>
      </c>
      <c r="BP198" s="284">
        <f>RawCounts100All!BQ198/(PropCntd100!BP198*BP$5*BP$6)*1000</f>
        <v>0</v>
      </c>
      <c r="BQ198" s="284">
        <f>RawCounts100All!BR198/(PropCntd100!BQ198*BQ$5*BQ$6)*1000</f>
        <v>0</v>
      </c>
      <c r="BR198" s="284">
        <f>RawCounts100All!BS198/(PropCntd100!BR198*BR$5*BR$6)*1000</f>
        <v>82.666202575704844</v>
      </c>
      <c r="BS198" s="284">
        <f>RawCounts100All!BT198/(PropCntd100!BS198*BS$5*BS$6)*1000</f>
        <v>1269.0058479532165</v>
      </c>
      <c r="BT198" s="129"/>
    </row>
    <row r="199" spans="1:72" ht="15" x14ac:dyDescent="0.15">
      <c r="A199" s="104" t="s">
        <v>403</v>
      </c>
      <c r="B199" s="153" t="s">
        <v>522</v>
      </c>
      <c r="C199" s="153" t="s">
        <v>245</v>
      </c>
      <c r="D199" s="153" t="s">
        <v>818</v>
      </c>
      <c r="E199" s="153" t="s">
        <v>946</v>
      </c>
      <c r="F199" s="153"/>
      <c r="G199" s="105">
        <v>0.25</v>
      </c>
      <c r="H199" s="106">
        <v>0.25</v>
      </c>
      <c r="I199" s="107">
        <f t="shared" si="9"/>
        <v>20</v>
      </c>
      <c r="J199" s="176">
        <f t="shared" si="9"/>
        <v>20</v>
      </c>
      <c r="K199" s="248"/>
      <c r="L199" s="284">
        <f>RawCounts100All!M199/(PropCntd100!L199*L$5*L$6)*1000</f>
        <v>0</v>
      </c>
      <c r="M199" s="284">
        <f>RawCounts100All!N199/(PropCntd100!M199*M$5*M$6)*1000</f>
        <v>0</v>
      </c>
      <c r="N199" s="284">
        <f>RawCounts100All!O199/(PropCntd100!N199*N$5*N$6)*1000</f>
        <v>0</v>
      </c>
      <c r="O199" s="284">
        <f>RawCounts100All!P199/(PropCntd100!O199*O$5*O$6)*1000</f>
        <v>0</v>
      </c>
      <c r="P199" s="284">
        <f>RawCounts100All!Q199/(PropCntd100!P199*P$5*P$6)*1000</f>
        <v>0</v>
      </c>
      <c r="Q199" s="284">
        <f>RawCounts100All!R199/(PropCntd100!Q199*Q$5*Q$6)*1000</f>
        <v>0</v>
      </c>
      <c r="R199" s="284">
        <f>RawCounts100All!S199/(PropCntd100!R199*R$5*R$6)*1000</f>
        <v>0</v>
      </c>
      <c r="S199" s="284">
        <f>RawCounts100All!T199/(PropCntd100!S199*S$5*S$6)*1000</f>
        <v>0</v>
      </c>
      <c r="T199" s="284">
        <f>RawCounts100All!U199/(PropCntd100!T199*T$5*T$6)*1000</f>
        <v>0</v>
      </c>
      <c r="U199" s="284">
        <f>RawCounts100All!V199/(PropCntd100!U199*U$5*U$6)*1000</f>
        <v>0</v>
      </c>
      <c r="V199" s="284">
        <f>RawCounts100All!W199/(PropCntd100!V199*V$5*V$6)*1000</f>
        <v>0</v>
      </c>
      <c r="W199" s="284">
        <f>RawCounts100All!X199/(PropCntd100!W199*W$5*W$6)*1000</f>
        <v>0</v>
      </c>
      <c r="X199" s="284">
        <f>RawCounts100All!Y199/(PropCntd100!X199*X$5*X$6)*1000</f>
        <v>0</v>
      </c>
      <c r="Y199" s="284">
        <f>RawCounts100All!Z199/(PropCntd100!Y199*Y$5*Y$6)*1000</f>
        <v>0</v>
      </c>
      <c r="Z199" s="284">
        <f>RawCounts100All!AA199/(PropCntd100!Z199*Z$5*Z$6)*1000</f>
        <v>0</v>
      </c>
      <c r="AA199" s="284">
        <f>RawCounts100All!AB199/(PropCntd100!AA199*AA$5*AA$6)*1000</f>
        <v>0</v>
      </c>
      <c r="AB199" s="284">
        <f>RawCounts100All!AC199/(PropCntd100!AB199*AB$5*AB$6)*1000</f>
        <v>0</v>
      </c>
      <c r="AC199" s="284">
        <f>RawCounts100All!AD199/(PropCntd100!AC199*AC$5*AC$6)*1000</f>
        <v>0</v>
      </c>
      <c r="AD199" s="284">
        <f>RawCounts100All!AE199/(PropCntd100!AD199*AD$5*AD$6)*1000</f>
        <v>0</v>
      </c>
      <c r="AE199" s="284">
        <f>RawCounts100All!AF199/(PropCntd100!AE199*AE$5*AE$6)*1000</f>
        <v>0</v>
      </c>
      <c r="AF199" s="284">
        <f>RawCounts100All!AG199/(PropCntd100!AF199*AF$5*AF$6)*1000</f>
        <v>0</v>
      </c>
      <c r="AG199" s="284">
        <f>RawCounts100All!AH199/(PropCntd100!AG199*AG$5*AG$6)*1000</f>
        <v>436.36363636363637</v>
      </c>
      <c r="AH199" s="284">
        <f>RawCounts100All!AI199/(PropCntd100!AH199*AH$5*AH$6)*1000</f>
        <v>0</v>
      </c>
      <c r="AI199" s="284">
        <f>RawCounts100All!AJ199/(PropCntd100!AI199*AI$5*AI$6)*1000</f>
        <v>270.65527065527061</v>
      </c>
      <c r="AJ199" s="284">
        <f>RawCounts100All!AK199/(PropCntd100!AJ199*AJ$5*AJ$6)*1000</f>
        <v>0</v>
      </c>
      <c r="AK199" s="284">
        <f>RawCounts100All!AL199/(PropCntd100!AK199*AK$5*AK$6)*1000</f>
        <v>612.83018867924534</v>
      </c>
      <c r="AL199" s="284">
        <f>RawCounts100All!AM199/(PropCntd100!AL199*AL$5*AL$6)*1000</f>
        <v>0</v>
      </c>
      <c r="AM199" s="284">
        <f>RawCounts100All!AN199/(PropCntd100!AM199*AM$5*AM$6)*1000</f>
        <v>0</v>
      </c>
      <c r="AN199" s="284">
        <f>RawCounts100All!AO199/(PropCntd100!AN199*AN$5*AN$6)*1000</f>
        <v>0</v>
      </c>
      <c r="AO199" s="284">
        <f>RawCounts100All!AP199/(PropCntd100!AO199*AO$5*AO$6)*1000</f>
        <v>0</v>
      </c>
      <c r="AP199" s="284">
        <f>RawCounts100All!AQ199/(PropCntd100!AP199*AP$5*AP$6)*1000</f>
        <v>0</v>
      </c>
      <c r="AQ199" s="284">
        <f>RawCounts100All!AR199/(PropCntd100!AQ199*AQ$5*AQ$6)*1000</f>
        <v>0</v>
      </c>
      <c r="AR199" s="284">
        <f>RawCounts100All!AS199/(PropCntd100!AR199*AR$5*AR$6)*1000</f>
        <v>0</v>
      </c>
      <c r="AS199" s="284">
        <f>RawCounts100All!AT199/(PropCntd100!AS199*AS$5*AS$6)*1000</f>
        <v>0</v>
      </c>
      <c r="AT199" s="284">
        <f>RawCounts100All!AU199/(PropCntd100!AT199*AT$5*AT$6)*1000</f>
        <v>0</v>
      </c>
      <c r="AU199" s="284">
        <f>RawCounts100All!AV199/(PropCntd100!AU199*AU$5*AU$6)*1000</f>
        <v>0</v>
      </c>
      <c r="AV199" s="284">
        <f>RawCounts100All!AW199/(PropCntd100!AV199*AV$5*AV$6)*1000</f>
        <v>0</v>
      </c>
      <c r="AW199" s="284">
        <f>RawCounts100All!AX199/(PropCntd100!AW199*AW$5*AW$6)*1000</f>
        <v>0</v>
      </c>
      <c r="AX199" s="284">
        <f>RawCounts100All!AY199/(PropCntd100!AX199*AX$5*AX$6)*1000</f>
        <v>0</v>
      </c>
      <c r="AY199" s="284">
        <f>RawCounts100All!AZ199/(PropCntd100!AY199*AY$5*AY$6)*1000</f>
        <v>0</v>
      </c>
      <c r="AZ199" s="284">
        <f>RawCounts100All!BA199/(PropCntd100!AZ199*AZ$5*AZ$6)*1000</f>
        <v>0</v>
      </c>
      <c r="BA199" s="284">
        <f>RawCounts100All!BB199/(PropCntd100!BA199*BA$5*BA$6)*1000</f>
        <v>0</v>
      </c>
      <c r="BB199" s="284">
        <f>RawCounts100All!BC199/(PropCntd100!BB199*BB$5*BB$6)*1000</f>
        <v>0</v>
      </c>
      <c r="BC199" s="284">
        <f>RawCounts100All!BD199/(PropCntd100!BC199*BC$5*BC$6)*1000</f>
        <v>0</v>
      </c>
      <c r="BD199" s="284">
        <f>RawCounts100All!BE199/(PropCntd100!BD199*BD$5*BD$6)*1000</f>
        <v>0</v>
      </c>
      <c r="BE199" s="284">
        <f>RawCounts100All!BF199/(PropCntd100!BE199*BE$5*BE$6)*1000</f>
        <v>0</v>
      </c>
      <c r="BF199" s="284">
        <f>RawCounts100All!BG199/(PropCntd100!BF199*BF$5*BF$6)*1000</f>
        <v>0</v>
      </c>
      <c r="BG199" s="284">
        <f>RawCounts100All!BH199/(PropCntd100!BG199*BG$5*BG$6)*1000</f>
        <v>0</v>
      </c>
      <c r="BH199" s="284">
        <f>RawCounts100All!BI199/(PropCntd100!BH199*BH$5*BH$6)*1000</f>
        <v>0</v>
      </c>
      <c r="BI199" s="284">
        <f>RawCounts100All!BJ199/(PropCntd100!BI199*BI$5*BI$6)*1000</f>
        <v>0</v>
      </c>
      <c r="BJ199" s="284">
        <f>RawCounts100All!BK199/(PropCntd100!BJ199*BJ$5*BJ$6)*1000</f>
        <v>0</v>
      </c>
      <c r="BK199" s="284">
        <f>RawCounts100All!BL199/(PropCntd100!BK199*BK$5*BK$6)*1000</f>
        <v>0</v>
      </c>
      <c r="BL199" s="284">
        <f>RawCounts100All!BM199/(PropCntd100!BL199*BL$5*BL$6)*1000</f>
        <v>0</v>
      </c>
      <c r="BM199" s="284">
        <f>RawCounts100All!BN199/(PropCntd100!BM199*BM$5*BM$6)*1000</f>
        <v>0</v>
      </c>
      <c r="BN199" s="284">
        <f>RawCounts100All!BO199/(PropCntd100!BN199*BN$5*BN$6)*1000</f>
        <v>0</v>
      </c>
      <c r="BO199" s="284">
        <f>RawCounts100All!BP199/(PropCntd100!BO199*BO$5*BO$6)*1000</f>
        <v>0</v>
      </c>
      <c r="BP199" s="284">
        <f>RawCounts100All!BQ199/(PropCntd100!BP199*BP$5*BP$6)*1000</f>
        <v>0</v>
      </c>
      <c r="BQ199" s="284">
        <f>RawCounts100All!BR199/(PropCntd100!BQ199*BQ$5*BQ$6)*1000</f>
        <v>0</v>
      </c>
      <c r="BR199" s="284">
        <f>RawCounts100All!BS199/(PropCntd100!BR199*BR$5*BR$6)*1000</f>
        <v>0</v>
      </c>
      <c r="BS199" s="284">
        <f>RawCounts100All!BT199/(PropCntd100!BS199*BS$5*BS$6)*1000</f>
        <v>0</v>
      </c>
      <c r="BT199" s="129"/>
    </row>
    <row r="200" spans="1:72" ht="15" x14ac:dyDescent="0.15">
      <c r="A200" s="104" t="s">
        <v>404</v>
      </c>
      <c r="B200" s="153" t="s">
        <v>522</v>
      </c>
      <c r="C200" s="153" t="s">
        <v>245</v>
      </c>
      <c r="D200" s="153" t="s">
        <v>819</v>
      </c>
      <c r="E200" s="153" t="s">
        <v>946</v>
      </c>
      <c r="F200" s="153"/>
      <c r="G200" s="105">
        <v>0.25</v>
      </c>
      <c r="H200" s="106">
        <v>0.3</v>
      </c>
      <c r="I200" s="107">
        <f t="shared" si="9"/>
        <v>20</v>
      </c>
      <c r="J200" s="176">
        <f t="shared" si="9"/>
        <v>24</v>
      </c>
      <c r="K200" s="248"/>
      <c r="L200" s="284">
        <f>RawCounts100All!M200/(PropCntd100!L200*L$5*L$6)*1000</f>
        <v>0</v>
      </c>
      <c r="M200" s="284">
        <f>RawCounts100All!N200/(PropCntd100!M200*M$5*M$6)*1000</f>
        <v>0</v>
      </c>
      <c r="N200" s="284">
        <f>RawCounts100All!O200/(PropCntd100!N200*N$5*N$6)*1000</f>
        <v>0</v>
      </c>
      <c r="O200" s="284">
        <f>RawCounts100All!P200/(PropCntd100!O200*O$5*O$6)*1000</f>
        <v>262.64150943396226</v>
      </c>
      <c r="P200" s="284">
        <f>RawCounts100All!Q200/(PropCntd100!P200*P$5*P$6)*1000</f>
        <v>0</v>
      </c>
      <c r="Q200" s="284">
        <f>RawCounts100All!R200/(PropCntd100!Q200*Q$5*Q$6)*1000</f>
        <v>0</v>
      </c>
      <c r="R200" s="284">
        <f>RawCounts100All!S200/(PropCntd100!R200*R$5*R$6)*1000</f>
        <v>0</v>
      </c>
      <c r="S200" s="284">
        <f>RawCounts100All!T200/(PropCntd100!S200*S$5*S$6)*1000</f>
        <v>0</v>
      </c>
      <c r="T200" s="284">
        <f>RawCounts100All!U200/(PropCntd100!T200*T$5*T$6)*1000</f>
        <v>0</v>
      </c>
      <c r="U200" s="284">
        <f>RawCounts100All!V200/(PropCntd100!U200*U$5*U$6)*1000</f>
        <v>0</v>
      </c>
      <c r="V200" s="284">
        <f>RawCounts100All!W200/(PropCntd100!V200*V$5*V$6)*1000</f>
        <v>0</v>
      </c>
      <c r="W200" s="284">
        <f>RawCounts100All!X200/(PropCntd100!W200*W$5*W$6)*1000</f>
        <v>0</v>
      </c>
      <c r="X200" s="284">
        <f>RawCounts100All!Y200/(PropCntd100!X200*X$5*X$6)*1000</f>
        <v>0</v>
      </c>
      <c r="Y200" s="284">
        <f>RawCounts100All!Z200/(PropCntd100!Y200*Y$5*Y$6)*1000</f>
        <v>0</v>
      </c>
      <c r="Z200" s="284">
        <f>RawCounts100All!AA200/(PropCntd100!Z200*Z$5*Z$6)*1000</f>
        <v>0</v>
      </c>
      <c r="AA200" s="284">
        <f>RawCounts100All!AB200/(PropCntd100!AA200*AA$5*AA$6)*1000</f>
        <v>0</v>
      </c>
      <c r="AB200" s="284">
        <f>RawCounts100All!AC200/(PropCntd100!AB200*AB$5*AB$6)*1000</f>
        <v>0</v>
      </c>
      <c r="AC200" s="284">
        <f>RawCounts100All!AD200/(PropCntd100!AC200*AC$5*AC$6)*1000</f>
        <v>0</v>
      </c>
      <c r="AD200" s="284">
        <f>RawCounts100All!AE200/(PropCntd100!AD200*AD$5*AD$6)*1000</f>
        <v>0</v>
      </c>
      <c r="AE200" s="284">
        <f>RawCounts100All!AF200/(PropCntd100!AE200*AE$5*AE$6)*1000</f>
        <v>0</v>
      </c>
      <c r="AF200" s="284">
        <f>RawCounts100All!AG200/(PropCntd100!AF200*AF$5*AF$6)*1000</f>
        <v>0</v>
      </c>
      <c r="AG200" s="284">
        <f>RawCounts100All!AH200/(PropCntd100!AG200*AG$5*AG$6)*1000</f>
        <v>0</v>
      </c>
      <c r="AH200" s="284">
        <f>RawCounts100All!AI200/(PropCntd100!AH200*AH$5*AH$6)*1000</f>
        <v>0</v>
      </c>
      <c r="AI200" s="284">
        <f>RawCounts100All!AJ200/(PropCntd100!AI200*AI$5*AI$6)*1000</f>
        <v>0</v>
      </c>
      <c r="AJ200" s="284">
        <f>RawCounts100All!AK200/(PropCntd100!AJ200*AJ$5*AJ$6)*1000</f>
        <v>0</v>
      </c>
      <c r="AK200" s="284">
        <f>RawCounts100All!AL200/(PropCntd100!AK200*AK$5*AK$6)*1000</f>
        <v>0</v>
      </c>
      <c r="AL200" s="284">
        <f>RawCounts100All!AM200/(PropCntd100!AL200*AL$5*AL$6)*1000</f>
        <v>0</v>
      </c>
      <c r="AM200" s="284">
        <f>RawCounts100All!AN200/(PropCntd100!AM200*AM$5*AM$6)*1000</f>
        <v>0</v>
      </c>
      <c r="AN200" s="284">
        <f>RawCounts100All!AO200/(PropCntd100!AN200*AN$5*AN$6)*1000</f>
        <v>0</v>
      </c>
      <c r="AO200" s="284">
        <f>RawCounts100All!AP200/(PropCntd100!AO200*AO$5*AO$6)*1000</f>
        <v>522.28499686126804</v>
      </c>
      <c r="AP200" s="284">
        <f>RawCounts100All!AQ200/(PropCntd100!AP200*AP$5*AP$6)*1000</f>
        <v>0</v>
      </c>
      <c r="AQ200" s="284">
        <f>RawCounts100All!AR200/(PropCntd100!AQ200*AQ$5*AQ$6)*1000</f>
        <v>0</v>
      </c>
      <c r="AR200" s="284">
        <f>RawCounts100All!AS200/(PropCntd100!AR200*AR$5*AR$6)*1000</f>
        <v>0</v>
      </c>
      <c r="AS200" s="284">
        <f>RawCounts100All!AT200/(PropCntd100!AS200*AS$5*AS$6)*1000</f>
        <v>0</v>
      </c>
      <c r="AT200" s="284">
        <f>RawCounts100All!AU200/(PropCntd100!AT200*AT$5*AT$6)*1000</f>
        <v>0</v>
      </c>
      <c r="AU200" s="284">
        <f>RawCounts100All!AV200/(PropCntd100!AU200*AU$5*AU$6)*1000</f>
        <v>0</v>
      </c>
      <c r="AV200" s="284">
        <f>RawCounts100All!AW200/(PropCntd100!AV200*AV$5*AV$6)*1000</f>
        <v>0</v>
      </c>
      <c r="AW200" s="284">
        <f>RawCounts100All!AX200/(PropCntd100!AW200*AW$5*AW$6)*1000</f>
        <v>0</v>
      </c>
      <c r="AX200" s="284">
        <f>RawCounts100All!AY200/(PropCntd100!AX200*AX$5*AX$6)*1000</f>
        <v>0</v>
      </c>
      <c r="AY200" s="284">
        <f>RawCounts100All!AZ200/(PropCntd100!AY200*AY$5*AY$6)*1000</f>
        <v>0</v>
      </c>
      <c r="AZ200" s="284">
        <f>RawCounts100All!BA200/(PropCntd100!AZ200*AZ$5*AZ$6)*1000</f>
        <v>0</v>
      </c>
      <c r="BA200" s="284">
        <f>RawCounts100All!BB200/(PropCntd100!BA200*BA$5*BA$6)*1000</f>
        <v>0</v>
      </c>
      <c r="BB200" s="284">
        <f>RawCounts100All!BC200/(PropCntd100!BB200*BB$5*BB$6)*1000</f>
        <v>0</v>
      </c>
      <c r="BC200" s="284">
        <f>RawCounts100All!BD200/(PropCntd100!BC200*BC$5*BC$6)*1000</f>
        <v>0</v>
      </c>
      <c r="BD200" s="284">
        <f>RawCounts100All!BE200/(PropCntd100!BD200*BD$5*BD$6)*1000</f>
        <v>0</v>
      </c>
      <c r="BE200" s="284">
        <f>RawCounts100All!BF200/(PropCntd100!BE200*BE$5*BE$6)*1000</f>
        <v>0</v>
      </c>
      <c r="BF200" s="284">
        <f>RawCounts100All!BG200/(PropCntd100!BF200*BF$5*BF$6)*1000</f>
        <v>0</v>
      </c>
      <c r="BG200" s="284">
        <f>RawCounts100All!BH200/(PropCntd100!BG200*BG$5*BG$6)*1000</f>
        <v>0</v>
      </c>
      <c r="BH200" s="284">
        <f>RawCounts100All!BI200/(PropCntd100!BH200*BH$5*BH$6)*1000</f>
        <v>0</v>
      </c>
      <c r="BI200" s="284">
        <f>RawCounts100All!BJ200/(PropCntd100!BI200*BI$5*BI$6)*1000</f>
        <v>0</v>
      </c>
      <c r="BJ200" s="284">
        <f>RawCounts100All!BK200/(PropCntd100!BJ200*BJ$5*BJ$6)*1000</f>
        <v>0</v>
      </c>
      <c r="BK200" s="284">
        <f>RawCounts100All!BL200/(PropCntd100!BK200*BK$5*BK$6)*1000</f>
        <v>0</v>
      </c>
      <c r="BL200" s="284">
        <f>RawCounts100All!BM200/(PropCntd100!BL200*BL$5*BL$6)*1000</f>
        <v>0</v>
      </c>
      <c r="BM200" s="284">
        <f>RawCounts100All!BN200/(PropCntd100!BM200*BM$5*BM$6)*1000</f>
        <v>0</v>
      </c>
      <c r="BN200" s="284">
        <f>RawCounts100All!BO200/(PropCntd100!BN200*BN$5*BN$6)*1000</f>
        <v>0</v>
      </c>
      <c r="BO200" s="284">
        <f>RawCounts100All!BP200/(PropCntd100!BO200*BO$5*BO$6)*1000</f>
        <v>0</v>
      </c>
      <c r="BP200" s="284">
        <f>RawCounts100All!BQ200/(PropCntd100!BP200*BP$5*BP$6)*1000</f>
        <v>0</v>
      </c>
      <c r="BQ200" s="284">
        <f>RawCounts100All!BR200/(PropCntd100!BQ200*BQ$5*BQ$6)*1000</f>
        <v>0</v>
      </c>
      <c r="BR200" s="284">
        <f>RawCounts100All!BS200/(PropCntd100!BR200*BR$5*BR$6)*1000</f>
        <v>0</v>
      </c>
      <c r="BS200" s="284">
        <f>RawCounts100All!BT200/(PropCntd100!BS200*BS$5*BS$6)*1000</f>
        <v>0</v>
      </c>
      <c r="BT200" s="129"/>
    </row>
    <row r="201" spans="1:72" ht="15" x14ac:dyDescent="0.15">
      <c r="A201" s="104" t="s">
        <v>405</v>
      </c>
      <c r="B201" s="153" t="s">
        <v>522</v>
      </c>
      <c r="C201" s="153" t="s">
        <v>245</v>
      </c>
      <c r="D201" s="153" t="s">
        <v>820</v>
      </c>
      <c r="E201" s="153" t="s">
        <v>946</v>
      </c>
      <c r="F201" s="153"/>
      <c r="G201" s="105">
        <v>0.3</v>
      </c>
      <c r="H201" s="106">
        <v>0.3</v>
      </c>
      <c r="I201" s="107">
        <f t="shared" si="9"/>
        <v>24</v>
      </c>
      <c r="J201" s="176">
        <f t="shared" si="9"/>
        <v>24</v>
      </c>
      <c r="K201" s="248"/>
      <c r="L201" s="284">
        <f>RawCounts100All!M201/(PropCntd100!L201*L$5*L$6)*1000</f>
        <v>0</v>
      </c>
      <c r="M201" s="284">
        <f>RawCounts100All!N201/(PropCntd100!M201*M$5*M$6)*1000</f>
        <v>0</v>
      </c>
      <c r="N201" s="284">
        <f>RawCounts100All!O201/(PropCntd100!N201*N$5*N$6)*1000</f>
        <v>0</v>
      </c>
      <c r="O201" s="284">
        <f>RawCounts100All!P201/(PropCntd100!O201*O$5*O$6)*1000</f>
        <v>0</v>
      </c>
      <c r="P201" s="284">
        <f>RawCounts100All!Q201/(PropCntd100!P201*P$5*P$6)*1000</f>
        <v>0</v>
      </c>
      <c r="Q201" s="284">
        <f>RawCounts100All!R201/(PropCntd100!Q201*Q$5*Q$6)*1000</f>
        <v>0</v>
      </c>
      <c r="R201" s="284">
        <f>RawCounts100All!S201/(PropCntd100!R201*R$5*R$6)*1000</f>
        <v>0</v>
      </c>
      <c r="S201" s="284">
        <f>RawCounts100All!T201/(PropCntd100!S201*S$5*S$6)*1000</f>
        <v>305.92592592592592</v>
      </c>
      <c r="T201" s="284">
        <f>RawCounts100All!U201/(PropCntd100!T201*T$5*T$6)*1000</f>
        <v>217.54385964912279</v>
      </c>
      <c r="U201" s="284">
        <f>RawCounts100All!V201/(PropCntd100!U201*U$5*U$6)*1000</f>
        <v>305.4545454545455</v>
      </c>
      <c r="V201" s="284">
        <f>RawCounts100All!W201/(PropCntd100!V201*V$5*V$6)*1000</f>
        <v>0</v>
      </c>
      <c r="W201" s="284">
        <f>RawCounts100All!X201/(PropCntd100!W201*W$5*W$6)*1000</f>
        <v>44.08163265306122</v>
      </c>
      <c r="X201" s="284">
        <f>RawCounts100All!Y201/(PropCntd100!X201*X$5*X$6)*1000</f>
        <v>0</v>
      </c>
      <c r="Y201" s="284">
        <f>RawCounts100All!Z201/(PropCntd100!Y201*Y$5*Y$6)*1000</f>
        <v>0</v>
      </c>
      <c r="Z201" s="284">
        <f>RawCounts100All!AA201/(PropCntd100!Z201*Z$5*Z$6)*1000</f>
        <v>0</v>
      </c>
      <c r="AA201" s="284">
        <f>RawCounts100All!AB201/(PropCntd100!AA201*AA$5*AA$6)*1000</f>
        <v>0</v>
      </c>
      <c r="AB201" s="284">
        <f>RawCounts100All!AC201/(PropCntd100!AB201*AB$5*AB$6)*1000</f>
        <v>0</v>
      </c>
      <c r="AC201" s="284">
        <f>RawCounts100All!AD201/(PropCntd100!AC201*AC$5*AC$6)*1000</f>
        <v>0</v>
      </c>
      <c r="AD201" s="284">
        <f>RawCounts100All!AE201/(PropCntd100!AD201*AD$5*AD$6)*1000</f>
        <v>0</v>
      </c>
      <c r="AE201" s="284">
        <f>RawCounts100All!AF201/(PropCntd100!AE201*AE$5*AE$6)*1000</f>
        <v>0</v>
      </c>
      <c r="AF201" s="284">
        <f>RawCounts100All!AG201/(PropCntd100!AF201*AF$5*AF$6)*1000</f>
        <v>554.11255411255411</v>
      </c>
      <c r="AG201" s="284">
        <f>RawCounts100All!AH201/(PropCntd100!AG201*AG$5*AG$6)*1000</f>
        <v>0</v>
      </c>
      <c r="AH201" s="284">
        <f>RawCounts100All!AI201/(PropCntd100!AH201*AH$5*AH$6)*1000</f>
        <v>45.197740112994353</v>
      </c>
      <c r="AI201" s="284">
        <f>RawCounts100All!AJ201/(PropCntd100!AI201*AI$5*AI$6)*1000</f>
        <v>0</v>
      </c>
      <c r="AJ201" s="284">
        <f>RawCounts100All!AK201/(PropCntd100!AJ201*AJ$5*AJ$6)*1000</f>
        <v>0</v>
      </c>
      <c r="AK201" s="284">
        <f>RawCounts100All!AL201/(PropCntd100!AK201*AK$5*AK$6)*1000</f>
        <v>0</v>
      </c>
      <c r="AL201" s="284">
        <f>RawCounts100All!AM201/(PropCntd100!AL201*AL$5*AL$6)*1000</f>
        <v>0</v>
      </c>
      <c r="AM201" s="284">
        <f>RawCounts100All!AN201/(PropCntd100!AM201*AM$5*AM$6)*1000</f>
        <v>392.14285714285717</v>
      </c>
      <c r="AN201" s="284">
        <f>RawCounts100All!AO201/(PropCntd100!AN201*AN$5*AN$6)*1000</f>
        <v>305</v>
      </c>
      <c r="AO201" s="284">
        <f>RawCounts100All!AP201/(PropCntd100!AO201*AO$5*AO$6)*1000</f>
        <v>0</v>
      </c>
      <c r="AP201" s="284">
        <f>RawCounts100All!AQ201/(PropCntd100!AP201*AP$5*AP$6)*1000</f>
        <v>0</v>
      </c>
      <c r="AQ201" s="284">
        <f>RawCounts100All!AR201/(PropCntd100!AQ201*AQ$5*AQ$6)*1000</f>
        <v>0</v>
      </c>
      <c r="AR201" s="284">
        <f>RawCounts100All!AS201/(PropCntd100!AR201*AR$5*AR$6)*1000</f>
        <v>0</v>
      </c>
      <c r="AS201" s="284">
        <f>RawCounts100All!AT201/(PropCntd100!AS201*AS$5*AS$6)*1000</f>
        <v>0</v>
      </c>
      <c r="AT201" s="284">
        <f>RawCounts100All!AU201/(PropCntd100!AT201*AT$5*AT$6)*1000</f>
        <v>0</v>
      </c>
      <c r="AU201" s="284">
        <f>RawCounts100All!AV201/(PropCntd100!AU201*AU$5*AU$6)*1000</f>
        <v>0</v>
      </c>
      <c r="AV201" s="284">
        <f>RawCounts100All!AW201/(PropCntd100!AV201*AV$5*AV$6)*1000</f>
        <v>0</v>
      </c>
      <c r="AW201" s="284">
        <f>RawCounts100All!AX201/(PropCntd100!AW201*AW$5*AW$6)*1000</f>
        <v>0</v>
      </c>
      <c r="AX201" s="284">
        <f>RawCounts100All!AY201/(PropCntd100!AX201*AX$5*AX$6)*1000</f>
        <v>0</v>
      </c>
      <c r="AY201" s="284">
        <f>RawCounts100All!AZ201/(PropCntd100!AY201*AY$5*AY$6)*1000</f>
        <v>0</v>
      </c>
      <c r="AZ201" s="284">
        <f>RawCounts100All!BA201/(PropCntd100!AZ201*AZ$5*AZ$6)*1000</f>
        <v>0</v>
      </c>
      <c r="BA201" s="284">
        <f>RawCounts100All!BB201/(PropCntd100!BA201*BA$5*BA$6)*1000</f>
        <v>0</v>
      </c>
      <c r="BB201" s="284">
        <f>RawCounts100All!BC201/(PropCntd100!BB201*BB$5*BB$6)*1000</f>
        <v>0</v>
      </c>
      <c r="BC201" s="284">
        <f>RawCounts100All!BD201/(PropCntd100!BC201*BC$5*BC$6)*1000</f>
        <v>0</v>
      </c>
      <c r="BD201" s="284">
        <f>RawCounts100All!BE201/(PropCntd100!BD201*BD$5*BD$6)*1000</f>
        <v>0</v>
      </c>
      <c r="BE201" s="284">
        <f>RawCounts100All!BF201/(PropCntd100!BE201*BE$5*BE$6)*1000</f>
        <v>0</v>
      </c>
      <c r="BF201" s="284">
        <f>RawCounts100All!BG201/(PropCntd100!BF201*BF$5*BF$6)*1000</f>
        <v>0</v>
      </c>
      <c r="BG201" s="284">
        <f>RawCounts100All!BH201/(PropCntd100!BG201*BG$5*BG$6)*1000</f>
        <v>0</v>
      </c>
      <c r="BH201" s="284">
        <f>RawCounts100All!BI201/(PropCntd100!BH201*BH$5*BH$6)*1000</f>
        <v>0</v>
      </c>
      <c r="BI201" s="284">
        <f>RawCounts100All!BJ201/(PropCntd100!BI201*BI$5*BI$6)*1000</f>
        <v>0</v>
      </c>
      <c r="BJ201" s="284">
        <f>RawCounts100All!BK201/(PropCntd100!BJ201*BJ$5*BJ$6)*1000</f>
        <v>0</v>
      </c>
      <c r="BK201" s="284">
        <f>RawCounts100All!BL201/(PropCntd100!BK201*BK$5*BK$6)*1000</f>
        <v>0</v>
      </c>
      <c r="BL201" s="284">
        <f>RawCounts100All!BM201/(PropCntd100!BL201*BL$5*BL$6)*1000</f>
        <v>0</v>
      </c>
      <c r="BM201" s="284">
        <f>RawCounts100All!BN201/(PropCntd100!BM201*BM$5*BM$6)*1000</f>
        <v>0</v>
      </c>
      <c r="BN201" s="284">
        <f>RawCounts100All!BO201/(PropCntd100!BN201*BN$5*BN$6)*1000</f>
        <v>0</v>
      </c>
      <c r="BO201" s="284">
        <f>RawCounts100All!BP201/(PropCntd100!BO201*BO$5*BO$6)*1000</f>
        <v>0</v>
      </c>
      <c r="BP201" s="284">
        <f>RawCounts100All!BQ201/(PropCntd100!BP201*BP$5*BP$6)*1000</f>
        <v>0</v>
      </c>
      <c r="BQ201" s="284">
        <f>RawCounts100All!BR201/(PropCntd100!BQ201*BQ$5*BQ$6)*1000</f>
        <v>875.47169811320748</v>
      </c>
      <c r="BR201" s="284">
        <f>RawCounts100All!BS201/(PropCntd100!BR201*BR$5*BR$6)*1000</f>
        <v>909.32822833275316</v>
      </c>
      <c r="BS201" s="284">
        <f>RawCounts100All!BT201/(PropCntd100!BS201*BS$5*BS$6)*1000</f>
        <v>0</v>
      </c>
      <c r="BT201" s="129"/>
    </row>
    <row r="202" spans="1:72" ht="15" x14ac:dyDescent="0.15">
      <c r="A202" s="104" t="s">
        <v>406</v>
      </c>
      <c r="B202" s="153" t="s">
        <v>522</v>
      </c>
      <c r="C202" s="153" t="s">
        <v>246</v>
      </c>
      <c r="D202" s="153" t="s">
        <v>821</v>
      </c>
      <c r="E202" s="153" t="s">
        <v>946</v>
      </c>
      <c r="F202" s="153"/>
      <c r="G202" s="105">
        <v>0.22</v>
      </c>
      <c r="H202" s="106">
        <v>0.22</v>
      </c>
      <c r="I202" s="107">
        <f t="shared" si="9"/>
        <v>17.600000000000001</v>
      </c>
      <c r="J202" s="176">
        <f t="shared" si="9"/>
        <v>17.600000000000001</v>
      </c>
      <c r="K202" s="248"/>
      <c r="L202" s="284">
        <f>RawCounts100All!M202/(PropCntd100!L202*L$5*L$6)*1000</f>
        <v>0</v>
      </c>
      <c r="M202" s="284">
        <f>RawCounts100All!N202/(PropCntd100!M202*M$5*M$6)*1000</f>
        <v>0</v>
      </c>
      <c r="N202" s="284">
        <f>RawCounts100All!O202/(PropCntd100!N202*N$5*N$6)*1000</f>
        <v>0</v>
      </c>
      <c r="O202" s="284">
        <f>RawCounts100All!P202/(PropCntd100!O202*O$5*O$6)*1000</f>
        <v>0</v>
      </c>
      <c r="P202" s="284">
        <f>RawCounts100All!Q202/(PropCntd100!P202*P$5*P$6)*1000</f>
        <v>0</v>
      </c>
      <c r="Q202" s="284">
        <f>RawCounts100All!R202/(PropCntd100!Q202*Q$5*Q$6)*1000</f>
        <v>0</v>
      </c>
      <c r="R202" s="284">
        <f>RawCounts100All!S202/(PropCntd100!R202*R$5*R$6)*1000</f>
        <v>0</v>
      </c>
      <c r="S202" s="284">
        <f>RawCounts100All!T202/(PropCntd100!S202*S$5*S$6)*1000</f>
        <v>0</v>
      </c>
      <c r="T202" s="284">
        <f>RawCounts100All!U202/(PropCntd100!T202*T$5*T$6)*1000</f>
        <v>0</v>
      </c>
      <c r="U202" s="284">
        <f>RawCounts100All!V202/(PropCntd100!U202*U$5*U$6)*1000</f>
        <v>0</v>
      </c>
      <c r="V202" s="284">
        <f>RawCounts100All!W202/(PropCntd100!V202*V$5*V$6)*1000</f>
        <v>0</v>
      </c>
      <c r="W202" s="284">
        <f>RawCounts100All!X202/(PropCntd100!W202*W$5*W$6)*1000</f>
        <v>0</v>
      </c>
      <c r="X202" s="284">
        <f>RawCounts100All!Y202/(PropCntd100!X202*X$5*X$6)*1000</f>
        <v>0</v>
      </c>
      <c r="Y202" s="284">
        <f>RawCounts100All!Z202/(PropCntd100!Y202*Y$5*Y$6)*1000</f>
        <v>0</v>
      </c>
      <c r="Z202" s="284">
        <f>RawCounts100All!AA202/(PropCntd100!Z202*Z$5*Z$6)*1000</f>
        <v>0</v>
      </c>
      <c r="AA202" s="284">
        <f>RawCounts100All!AB202/(PropCntd100!AA202*AA$5*AA$6)*1000</f>
        <v>0</v>
      </c>
      <c r="AB202" s="284">
        <f>RawCounts100All!AC202/(PropCntd100!AB202*AB$5*AB$6)*1000</f>
        <v>0</v>
      </c>
      <c r="AC202" s="284">
        <f>RawCounts100All!AD202/(PropCntd100!AC202*AC$5*AC$6)*1000</f>
        <v>0</v>
      </c>
      <c r="AD202" s="284">
        <f>RawCounts100All!AE202/(PropCntd100!AD202*AD$5*AD$6)*1000</f>
        <v>0</v>
      </c>
      <c r="AE202" s="284">
        <f>RawCounts100All!AF202/(PropCntd100!AE202*AE$5*AE$6)*1000</f>
        <v>0</v>
      </c>
      <c r="AF202" s="284">
        <f>RawCounts100All!AG202/(PropCntd100!AF202*AF$5*AF$6)*1000</f>
        <v>0</v>
      </c>
      <c r="AG202" s="284">
        <f>RawCounts100All!AH202/(PropCntd100!AG202*AG$5*AG$6)*1000</f>
        <v>0</v>
      </c>
      <c r="AH202" s="284">
        <f>RawCounts100All!AI202/(PropCntd100!AH202*AH$5*AH$6)*1000</f>
        <v>0</v>
      </c>
      <c r="AI202" s="284">
        <f>RawCounts100All!AJ202/(PropCntd100!AI202*AI$5*AI$6)*1000</f>
        <v>0</v>
      </c>
      <c r="AJ202" s="284">
        <f>RawCounts100All!AK202/(PropCntd100!AJ202*AJ$5*AJ$6)*1000</f>
        <v>0</v>
      </c>
      <c r="AK202" s="284">
        <f>RawCounts100All!AL202/(PropCntd100!AK202*AK$5*AK$6)*1000</f>
        <v>0</v>
      </c>
      <c r="AL202" s="284">
        <f>RawCounts100All!AM202/(PropCntd100!AL202*AL$5*AL$6)*1000</f>
        <v>0</v>
      </c>
      <c r="AM202" s="284">
        <f>RawCounts100All!AN202/(PropCntd100!AM202*AM$5*AM$6)*1000</f>
        <v>0</v>
      </c>
      <c r="AN202" s="284">
        <f>RawCounts100All!AO202/(PropCntd100!AN202*AN$5*AN$6)*1000</f>
        <v>0</v>
      </c>
      <c r="AO202" s="284">
        <f>RawCounts100All!AP202/(PropCntd100!AO202*AO$5*AO$6)*1000</f>
        <v>0</v>
      </c>
      <c r="AP202" s="284">
        <f>RawCounts100All!AQ202/(PropCntd100!AP202*AP$5*AP$6)*1000</f>
        <v>848.18905728230163</v>
      </c>
      <c r="AQ202" s="284">
        <f>RawCounts100All!AR202/(PropCntd100!AQ202*AQ$5*AQ$6)*1000</f>
        <v>0</v>
      </c>
      <c r="AR202" s="284">
        <f>RawCounts100All!AS202/(PropCntd100!AR202*AR$5*AR$6)*1000</f>
        <v>0</v>
      </c>
      <c r="AS202" s="284">
        <f>RawCounts100All!AT202/(PropCntd100!AS202*AS$5*AS$6)*1000</f>
        <v>0</v>
      </c>
      <c r="AT202" s="284">
        <f>RawCounts100All!AU202/(PropCntd100!AT202*AT$5*AT$6)*1000</f>
        <v>0</v>
      </c>
      <c r="AU202" s="284">
        <f>RawCounts100All!AV202/(PropCntd100!AU202*AU$5*AU$6)*1000</f>
        <v>0</v>
      </c>
      <c r="AV202" s="284">
        <f>RawCounts100All!AW202/(PropCntd100!AV202*AV$5*AV$6)*1000</f>
        <v>0</v>
      </c>
      <c r="AW202" s="284">
        <f>RawCounts100All!AX202/(PropCntd100!AW202*AW$5*AW$6)*1000</f>
        <v>0</v>
      </c>
      <c r="AX202" s="284">
        <f>RawCounts100All!AY202/(PropCntd100!AX202*AX$5*AX$6)*1000</f>
        <v>0</v>
      </c>
      <c r="AY202" s="284">
        <f>RawCounts100All!AZ202/(PropCntd100!AY202*AY$5*AY$6)*1000</f>
        <v>0</v>
      </c>
      <c r="AZ202" s="284">
        <f>RawCounts100All!BA202/(PropCntd100!AZ202*AZ$5*AZ$6)*1000</f>
        <v>0</v>
      </c>
      <c r="BA202" s="284">
        <f>RawCounts100All!BB202/(PropCntd100!BA202*BA$5*BA$6)*1000</f>
        <v>0</v>
      </c>
      <c r="BB202" s="284">
        <f>RawCounts100All!BC202/(PropCntd100!BB202*BB$5*BB$6)*1000</f>
        <v>0</v>
      </c>
      <c r="BC202" s="284">
        <f>RawCounts100All!BD202/(PropCntd100!BC202*BC$5*BC$6)*1000</f>
        <v>0</v>
      </c>
      <c r="BD202" s="284">
        <f>RawCounts100All!BE202/(PropCntd100!BD202*BD$5*BD$6)*1000</f>
        <v>0</v>
      </c>
      <c r="BE202" s="284">
        <f>RawCounts100All!BF202/(PropCntd100!BE202*BE$5*BE$6)*1000</f>
        <v>0</v>
      </c>
      <c r="BF202" s="284">
        <f>RawCounts100All!BG202/(PropCntd100!BF202*BF$5*BF$6)*1000</f>
        <v>0</v>
      </c>
      <c r="BG202" s="284">
        <f>RawCounts100All!BH202/(PropCntd100!BG202*BG$5*BG$6)*1000</f>
        <v>0</v>
      </c>
      <c r="BH202" s="284">
        <f>RawCounts100All!BI202/(PropCntd100!BH202*BH$5*BH$6)*1000</f>
        <v>0</v>
      </c>
      <c r="BI202" s="284">
        <f>RawCounts100All!BJ202/(PropCntd100!BI202*BI$5*BI$6)*1000</f>
        <v>0</v>
      </c>
      <c r="BJ202" s="284">
        <f>RawCounts100All!BK202/(PropCntd100!BJ202*BJ$5*BJ$6)*1000</f>
        <v>0</v>
      </c>
      <c r="BK202" s="284">
        <f>RawCounts100All!BL202/(PropCntd100!BK202*BK$5*BK$6)*1000</f>
        <v>0</v>
      </c>
      <c r="BL202" s="284">
        <f>RawCounts100All!BM202/(PropCntd100!BL202*BL$5*BL$6)*1000</f>
        <v>0</v>
      </c>
      <c r="BM202" s="284">
        <f>RawCounts100All!BN202/(PropCntd100!BM202*BM$5*BM$6)*1000</f>
        <v>0</v>
      </c>
      <c r="BN202" s="284">
        <f>RawCounts100All!BO202/(PropCntd100!BN202*BN$5*BN$6)*1000</f>
        <v>0</v>
      </c>
      <c r="BO202" s="284">
        <f>RawCounts100All!BP202/(PropCntd100!BO202*BO$5*BO$6)*1000</f>
        <v>0</v>
      </c>
      <c r="BP202" s="284">
        <f>RawCounts100All!BQ202/(PropCntd100!BP202*BP$5*BP$6)*1000</f>
        <v>0</v>
      </c>
      <c r="BQ202" s="284">
        <f>RawCounts100All!BR202/(PropCntd100!BQ202*BQ$5*BQ$6)*1000</f>
        <v>0</v>
      </c>
      <c r="BR202" s="284">
        <f>RawCounts100All!BS202/(PropCntd100!BR202*BR$5*BR$6)*1000</f>
        <v>0</v>
      </c>
      <c r="BS202" s="284">
        <f>RawCounts100All!BT202/(PropCntd100!BS202*BS$5*BS$6)*1000</f>
        <v>0</v>
      </c>
      <c r="BT202" s="129"/>
    </row>
    <row r="203" spans="1:72" ht="15" x14ac:dyDescent="0.15">
      <c r="A203" s="104" t="s">
        <v>951</v>
      </c>
      <c r="B203" s="153" t="s">
        <v>521</v>
      </c>
      <c r="C203" s="153"/>
      <c r="D203" s="153" t="s">
        <v>822</v>
      </c>
      <c r="E203" s="153" t="s">
        <v>134</v>
      </c>
      <c r="F203" s="153"/>
      <c r="G203" s="105">
        <v>0.2</v>
      </c>
      <c r="H203" s="106">
        <v>0.5</v>
      </c>
      <c r="I203" s="107">
        <f t="shared" si="9"/>
        <v>16</v>
      </c>
      <c r="J203" s="176">
        <f t="shared" si="9"/>
        <v>40</v>
      </c>
      <c r="K203" s="248"/>
      <c r="L203" s="284">
        <f>RawCounts100All!M203/(PropCntd100!L203*L$5*L$6)*1000</f>
        <v>0</v>
      </c>
      <c r="M203" s="284">
        <f>RawCounts100All!N203/(PropCntd100!M203*M$5*M$6)*1000</f>
        <v>0</v>
      </c>
      <c r="N203" s="284">
        <f>RawCounts100All!O203/(PropCntd100!N203*N$5*N$6)*1000</f>
        <v>0</v>
      </c>
      <c r="O203" s="284">
        <f>RawCounts100All!P203/(PropCntd100!O203*O$5*O$6)*1000</f>
        <v>0</v>
      </c>
      <c r="P203" s="284">
        <f>RawCounts100All!Q203/(PropCntd100!P203*P$5*P$6)*1000</f>
        <v>0</v>
      </c>
      <c r="Q203" s="284">
        <f>RawCounts100All!R203/(PropCntd100!Q203*Q$5*Q$6)*1000</f>
        <v>0</v>
      </c>
      <c r="R203" s="284">
        <f>RawCounts100All!S203/(PropCntd100!R203*R$5*R$6)*1000</f>
        <v>0</v>
      </c>
      <c r="S203" s="284">
        <f>RawCounts100All!T203/(PropCntd100!S203*S$5*S$6)*1000</f>
        <v>0</v>
      </c>
      <c r="T203" s="284">
        <f>RawCounts100All!U203/(PropCntd100!T203*T$5*T$6)*1000</f>
        <v>0</v>
      </c>
      <c r="U203" s="284">
        <f>RawCounts100All!V203/(PropCntd100!U203*U$5*U$6)*1000</f>
        <v>0</v>
      </c>
      <c r="V203" s="284">
        <f>RawCounts100All!W203/(PropCntd100!V203*V$5*V$6)*1000</f>
        <v>0</v>
      </c>
      <c r="W203" s="284">
        <f>RawCounts100All!X203/(PropCntd100!W203*W$5*W$6)*1000</f>
        <v>0</v>
      </c>
      <c r="X203" s="284">
        <f>RawCounts100All!Y203/(PropCntd100!X203*X$5*X$6)*1000</f>
        <v>0</v>
      </c>
      <c r="Y203" s="284">
        <f>RawCounts100All!Z203/(PropCntd100!Y203*Y$5*Y$6)*1000</f>
        <v>0</v>
      </c>
      <c r="Z203" s="284">
        <f>RawCounts100All!AA203/(PropCntd100!Z203*Z$5*Z$6)*1000</f>
        <v>0</v>
      </c>
      <c r="AA203" s="284">
        <f>RawCounts100All!AB203/(PropCntd100!AA203*AA$5*AA$6)*1000</f>
        <v>0</v>
      </c>
      <c r="AB203" s="284">
        <f>RawCounts100All!AC203/(PropCntd100!AB203*AB$5*AB$6)*1000</f>
        <v>0</v>
      </c>
      <c r="AC203" s="284">
        <f>RawCounts100All!AD203/(PropCntd100!AC203*AC$5*AC$6)*1000</f>
        <v>0</v>
      </c>
      <c r="AD203" s="284">
        <f>RawCounts100All!AE203/(PropCntd100!AD203*AD$5*AD$6)*1000</f>
        <v>0</v>
      </c>
      <c r="AE203" s="284">
        <f>RawCounts100All!AF203/(PropCntd100!AE203*AE$5*AE$6)*1000</f>
        <v>0</v>
      </c>
      <c r="AF203" s="284">
        <f>RawCounts100All!AG203/(PropCntd100!AF203*AF$5*AF$6)*1000</f>
        <v>554.11255411255411</v>
      </c>
      <c r="AG203" s="284">
        <f>RawCounts100All!AH203/(PropCntd100!AG203*AG$5*AG$6)*1000</f>
        <v>0</v>
      </c>
      <c r="AH203" s="284">
        <f>RawCounts100All!AI203/(PropCntd100!AH203*AH$5*AH$6)*1000</f>
        <v>0</v>
      </c>
      <c r="AI203" s="284">
        <f>RawCounts100All!AJ203/(PropCntd100!AI203*AI$5*AI$6)*1000</f>
        <v>0</v>
      </c>
      <c r="AJ203" s="284">
        <f>RawCounts100All!AK203/(PropCntd100!AJ203*AJ$5*AJ$6)*1000</f>
        <v>0</v>
      </c>
      <c r="AK203" s="284">
        <f>RawCounts100All!AL203/(PropCntd100!AK203*AK$5*AK$6)*1000</f>
        <v>0</v>
      </c>
      <c r="AL203" s="284">
        <f>RawCounts100All!AM203/(PropCntd100!AL203*AL$5*AL$6)*1000</f>
        <v>0</v>
      </c>
      <c r="AM203" s="284">
        <f>RawCounts100All!AN203/(PropCntd100!AM203*AM$5*AM$6)*1000</f>
        <v>0</v>
      </c>
      <c r="AN203" s="284">
        <f>RawCounts100All!AO203/(PropCntd100!AN203*AN$5*AN$6)*1000</f>
        <v>0</v>
      </c>
      <c r="AO203" s="284">
        <f>RawCounts100All!AP203/(PropCntd100!AO203*AO$5*AO$6)*1000</f>
        <v>0</v>
      </c>
      <c r="AP203" s="284">
        <f>RawCounts100All!AQ203/(PropCntd100!AP203*AP$5*AP$6)*1000</f>
        <v>652.4531209863859</v>
      </c>
      <c r="AQ203" s="284">
        <f>RawCounts100All!AR203/(PropCntd100!AQ203*AQ$5*AQ$6)*1000</f>
        <v>0</v>
      </c>
      <c r="AR203" s="284">
        <f>RawCounts100All!AS203/(PropCntd100!AR203*AR$5*AR$6)*1000</f>
        <v>0</v>
      </c>
      <c r="AS203" s="284">
        <f>RawCounts100All!AT203/(PropCntd100!AS203*AS$5*AS$6)*1000</f>
        <v>0</v>
      </c>
      <c r="AT203" s="284">
        <f>RawCounts100All!AU203/(PropCntd100!AT203*AT$5*AT$6)*1000</f>
        <v>0</v>
      </c>
      <c r="AU203" s="284">
        <f>RawCounts100All!AV203/(PropCntd100!AU203*AU$5*AU$6)*1000</f>
        <v>0</v>
      </c>
      <c r="AV203" s="284">
        <f>RawCounts100All!AW203/(PropCntd100!AV203*AV$5*AV$6)*1000</f>
        <v>0</v>
      </c>
      <c r="AW203" s="284">
        <f>RawCounts100All!AX203/(PropCntd100!AW203*AW$5*AW$6)*1000</f>
        <v>0</v>
      </c>
      <c r="AX203" s="284">
        <f>RawCounts100All!AY203/(PropCntd100!AX203*AX$5*AX$6)*1000</f>
        <v>0</v>
      </c>
      <c r="AY203" s="284">
        <f>RawCounts100All!AZ203/(PropCntd100!AY203*AY$5*AY$6)*1000</f>
        <v>0</v>
      </c>
      <c r="AZ203" s="284">
        <f>RawCounts100All!BA203/(PropCntd100!AZ203*AZ$5*AZ$6)*1000</f>
        <v>0</v>
      </c>
      <c r="BA203" s="284">
        <f>RawCounts100All!BB203/(PropCntd100!BA203*BA$5*BA$6)*1000</f>
        <v>0</v>
      </c>
      <c r="BB203" s="284">
        <f>RawCounts100All!BC203/(PropCntd100!BB203*BB$5*BB$6)*1000</f>
        <v>0</v>
      </c>
      <c r="BC203" s="284">
        <f>RawCounts100All!BD203/(PropCntd100!BC203*BC$5*BC$6)*1000</f>
        <v>0</v>
      </c>
      <c r="BD203" s="284">
        <f>RawCounts100All!BE203/(PropCntd100!BD203*BD$5*BD$6)*1000</f>
        <v>0</v>
      </c>
      <c r="BE203" s="284">
        <f>RawCounts100All!BF203/(PropCntd100!BE203*BE$5*BE$6)*1000</f>
        <v>0</v>
      </c>
      <c r="BF203" s="284">
        <f>RawCounts100All!BG203/(PropCntd100!BF203*BF$5*BF$6)*1000</f>
        <v>0</v>
      </c>
      <c r="BG203" s="284">
        <f>RawCounts100All!BH203/(PropCntd100!BG203*BG$5*BG$6)*1000</f>
        <v>0</v>
      </c>
      <c r="BH203" s="284">
        <f>RawCounts100All!BI203/(PropCntd100!BH203*BH$5*BH$6)*1000</f>
        <v>0</v>
      </c>
      <c r="BI203" s="284">
        <f>RawCounts100All!BJ203/(PropCntd100!BI203*BI$5*BI$6)*1000</f>
        <v>0</v>
      </c>
      <c r="BJ203" s="284">
        <f>RawCounts100All!BK203/(PropCntd100!BJ203*BJ$5*BJ$6)*1000</f>
        <v>101.99291597320018</v>
      </c>
      <c r="BK203" s="284">
        <f>RawCounts100All!BL203/(PropCntd100!BK203*BK$5*BK$6)*1000</f>
        <v>0</v>
      </c>
      <c r="BL203" s="284">
        <f>RawCounts100All!BM203/(PropCntd100!BL203*BL$5*BL$6)*1000</f>
        <v>0</v>
      </c>
      <c r="BM203" s="284">
        <f>RawCounts100All!BN203/(PropCntd100!BM203*BM$5*BM$6)*1000</f>
        <v>0</v>
      </c>
      <c r="BN203" s="284">
        <f>RawCounts100All!BO203/(PropCntd100!BN203*BN$5*BN$6)*1000</f>
        <v>0</v>
      </c>
      <c r="BO203" s="284">
        <f>RawCounts100All!BP203/(PropCntd100!BO203*BO$5*BO$6)*1000</f>
        <v>0</v>
      </c>
      <c r="BP203" s="284">
        <f>RawCounts100All!BQ203/(PropCntd100!BP203*BP$5*BP$6)*1000</f>
        <v>0</v>
      </c>
      <c r="BQ203" s="284">
        <f>RawCounts100All!BR203/(PropCntd100!BQ203*BQ$5*BQ$6)*1000</f>
        <v>0</v>
      </c>
      <c r="BR203" s="284">
        <f>RawCounts100All!BS203/(PropCntd100!BR203*BR$5*BR$6)*1000</f>
        <v>0</v>
      </c>
      <c r="BS203" s="284">
        <f>RawCounts100All!BT203/(PropCntd100!BS203*BS$5*BS$6)*1000</f>
        <v>0</v>
      </c>
      <c r="BT203" s="129"/>
    </row>
    <row r="204" spans="1:72" ht="15" x14ac:dyDescent="0.15">
      <c r="A204" s="104" t="s">
        <v>407</v>
      </c>
      <c r="B204" s="153" t="s">
        <v>523</v>
      </c>
      <c r="C204" s="153"/>
      <c r="D204" s="153" t="s">
        <v>823</v>
      </c>
      <c r="E204" s="153" t="s">
        <v>135</v>
      </c>
      <c r="F204" s="153"/>
      <c r="G204" s="105">
        <v>0.1</v>
      </c>
      <c r="H204" s="106">
        <v>0.2</v>
      </c>
      <c r="I204" s="107">
        <f t="shared" si="9"/>
        <v>8</v>
      </c>
      <c r="J204" s="176">
        <f t="shared" si="9"/>
        <v>16</v>
      </c>
      <c r="K204" s="248"/>
      <c r="L204" s="284">
        <f>RawCounts100All!M204/(PropCntd100!L204*L$5*L$6)*1000</f>
        <v>749.58540630182415</v>
      </c>
      <c r="M204" s="284">
        <f>RawCounts100All!N204/(PropCntd100!M204*M$5*M$6)*1000</f>
        <v>0</v>
      </c>
      <c r="N204" s="284">
        <f>RawCounts100All!O204/(PropCntd100!N204*N$5*N$6)*1000</f>
        <v>0</v>
      </c>
      <c r="O204" s="284">
        <f>RawCounts100All!P204/(PropCntd100!O204*O$5*O$6)*1000</f>
        <v>0</v>
      </c>
      <c r="P204" s="284">
        <f>RawCounts100All!Q204/(PropCntd100!P204*P$5*P$6)*1000</f>
        <v>0</v>
      </c>
      <c r="Q204" s="284">
        <f>RawCounts100All!R204/(PropCntd100!Q204*Q$5*Q$6)*1000</f>
        <v>0</v>
      </c>
      <c r="R204" s="284">
        <f>RawCounts100All!S204/(PropCntd100!R204*R$5*R$6)*1000</f>
        <v>0</v>
      </c>
      <c r="S204" s="284">
        <f>RawCounts100All!T204/(PropCntd100!S204*S$5*S$6)*1000</f>
        <v>0</v>
      </c>
      <c r="T204" s="284">
        <f>RawCounts100All!U204/(PropCntd100!T204*T$5*T$6)*1000</f>
        <v>0</v>
      </c>
      <c r="U204" s="284">
        <f>RawCounts100All!V204/(PropCntd100!U204*U$5*U$6)*1000</f>
        <v>0</v>
      </c>
      <c r="V204" s="284">
        <f>RawCounts100All!W204/(PropCntd100!V204*V$5*V$6)*1000</f>
        <v>0</v>
      </c>
      <c r="W204" s="284">
        <f>RawCounts100All!X204/(PropCntd100!W204*W$5*W$6)*1000</f>
        <v>0</v>
      </c>
      <c r="X204" s="284">
        <f>RawCounts100All!Y204/(PropCntd100!X204*X$5*X$6)*1000</f>
        <v>0</v>
      </c>
      <c r="Y204" s="284">
        <f>RawCounts100All!Z204/(PropCntd100!Y204*Y$5*Y$6)*1000</f>
        <v>0</v>
      </c>
      <c r="Z204" s="284">
        <f>RawCounts100All!AA204/(PropCntd100!Z204*Z$5*Z$6)*1000</f>
        <v>0</v>
      </c>
      <c r="AA204" s="284">
        <f>RawCounts100All!AB204/(PropCntd100!AA204*AA$5*AA$6)*1000</f>
        <v>0</v>
      </c>
      <c r="AB204" s="284">
        <f>RawCounts100All!AC204/(PropCntd100!AB204*AB$5*AB$6)*1000</f>
        <v>0</v>
      </c>
      <c r="AC204" s="284">
        <f>RawCounts100All!AD204/(PropCntd100!AC204*AC$5*AC$6)*1000</f>
        <v>0</v>
      </c>
      <c r="AD204" s="284">
        <f>RawCounts100All!AE204/(PropCntd100!AD204*AD$5*AD$6)*1000</f>
        <v>0</v>
      </c>
      <c r="AE204" s="284">
        <f>RawCounts100All!AF204/(PropCntd100!AE204*AE$5*AE$6)*1000</f>
        <v>0</v>
      </c>
      <c r="AF204" s="284">
        <f>RawCounts100All!AG204/(PropCntd100!AF204*AF$5*AF$6)*1000</f>
        <v>0</v>
      </c>
      <c r="AG204" s="284">
        <f>RawCounts100All!AH204/(PropCntd100!AG204*AG$5*AG$6)*1000</f>
        <v>0</v>
      </c>
      <c r="AH204" s="284">
        <f>RawCounts100All!AI204/(PropCntd100!AH204*AH$5*AH$6)*1000</f>
        <v>0</v>
      </c>
      <c r="AI204" s="284">
        <f>RawCounts100All!AJ204/(PropCntd100!AI204*AI$5*AI$6)*1000</f>
        <v>0</v>
      </c>
      <c r="AJ204" s="284">
        <f>RawCounts100All!AK204/(PropCntd100!AJ204*AJ$5*AJ$6)*1000</f>
        <v>0</v>
      </c>
      <c r="AK204" s="284">
        <f>RawCounts100All!AL204/(PropCntd100!AK204*AK$5*AK$6)*1000</f>
        <v>0</v>
      </c>
      <c r="AL204" s="284">
        <f>RawCounts100All!AM204/(PropCntd100!AL204*AL$5*AL$6)*1000</f>
        <v>0</v>
      </c>
      <c r="AM204" s="284">
        <f>RawCounts100All!AN204/(PropCntd100!AM204*AM$5*AM$6)*1000</f>
        <v>0</v>
      </c>
      <c r="AN204" s="284">
        <f>RawCounts100All!AO204/(PropCntd100!AN204*AN$5*AN$6)*1000</f>
        <v>0</v>
      </c>
      <c r="AO204" s="284">
        <f>RawCounts100All!AP204/(PropCntd100!AO204*AO$5*AO$6)*1000</f>
        <v>0</v>
      </c>
      <c r="AP204" s="284">
        <f>RawCounts100All!AQ204/(PropCntd100!AP204*AP$5*AP$6)*1000</f>
        <v>0</v>
      </c>
      <c r="AQ204" s="284">
        <f>RawCounts100All!AR204/(PropCntd100!AQ204*AQ$5*AQ$6)*1000</f>
        <v>0</v>
      </c>
      <c r="AR204" s="284">
        <f>RawCounts100All!AS204/(PropCntd100!AR204*AR$5*AR$6)*1000</f>
        <v>0</v>
      </c>
      <c r="AS204" s="284">
        <f>RawCounts100All!AT204/(PropCntd100!AS204*AS$5*AS$6)*1000</f>
        <v>0</v>
      </c>
      <c r="AT204" s="284">
        <f>RawCounts100All!AU204/(PropCntd100!AT204*AT$5*AT$6)*1000</f>
        <v>0</v>
      </c>
      <c r="AU204" s="284">
        <f>RawCounts100All!AV204/(PropCntd100!AU204*AU$5*AU$6)*1000</f>
        <v>0</v>
      </c>
      <c r="AV204" s="284">
        <f>RawCounts100All!AW204/(PropCntd100!AV204*AV$5*AV$6)*1000</f>
        <v>0</v>
      </c>
      <c r="AW204" s="284">
        <f>RawCounts100All!AX204/(PropCntd100!AW204*AW$5*AW$6)*1000</f>
        <v>0</v>
      </c>
      <c r="AX204" s="284">
        <f>RawCounts100All!AY204/(PropCntd100!AX204*AX$5*AX$6)*1000</f>
        <v>0</v>
      </c>
      <c r="AY204" s="284">
        <f>RawCounts100All!AZ204/(PropCntd100!AY204*AY$5*AY$6)*1000</f>
        <v>0</v>
      </c>
      <c r="AZ204" s="284">
        <f>RawCounts100All!BA204/(PropCntd100!AZ204*AZ$5*AZ$6)*1000</f>
        <v>0</v>
      </c>
      <c r="BA204" s="284">
        <f>RawCounts100All!BB204/(PropCntd100!BA204*BA$5*BA$6)*1000</f>
        <v>0</v>
      </c>
      <c r="BB204" s="284">
        <f>RawCounts100All!BC204/(PropCntd100!BB204*BB$5*BB$6)*1000</f>
        <v>0</v>
      </c>
      <c r="BC204" s="284">
        <f>RawCounts100All!BD204/(PropCntd100!BC204*BC$5*BC$6)*1000</f>
        <v>0</v>
      </c>
      <c r="BD204" s="284">
        <f>RawCounts100All!BE204/(PropCntd100!BD204*BD$5*BD$6)*1000</f>
        <v>0</v>
      </c>
      <c r="BE204" s="284">
        <f>RawCounts100All!BF204/(PropCntd100!BE204*BE$5*BE$6)*1000</f>
        <v>0</v>
      </c>
      <c r="BF204" s="284">
        <f>RawCounts100All!BG204/(PropCntd100!BF204*BF$5*BF$6)*1000</f>
        <v>0</v>
      </c>
      <c r="BG204" s="284">
        <f>RawCounts100All!BH204/(PropCntd100!BG204*BG$5*BG$6)*1000</f>
        <v>0</v>
      </c>
      <c r="BH204" s="284">
        <f>RawCounts100All!BI204/(PropCntd100!BH204*BH$5*BH$6)*1000</f>
        <v>0</v>
      </c>
      <c r="BI204" s="284">
        <f>RawCounts100All!BJ204/(PropCntd100!BI204*BI$5*BI$6)*1000</f>
        <v>0</v>
      </c>
      <c r="BJ204" s="284">
        <f>RawCounts100All!BK204/(PropCntd100!BJ204*BJ$5*BJ$6)*1000</f>
        <v>0</v>
      </c>
      <c r="BK204" s="284">
        <f>RawCounts100All!BL204/(PropCntd100!BK204*BK$5*BK$6)*1000</f>
        <v>0</v>
      </c>
      <c r="BL204" s="284">
        <f>RawCounts100All!BM204/(PropCntd100!BL204*BL$5*BL$6)*1000</f>
        <v>0</v>
      </c>
      <c r="BM204" s="284">
        <f>RawCounts100All!BN204/(PropCntd100!BM204*BM$5*BM$6)*1000</f>
        <v>0</v>
      </c>
      <c r="BN204" s="284">
        <f>RawCounts100All!BO204/(PropCntd100!BN204*BN$5*BN$6)*1000</f>
        <v>0</v>
      </c>
      <c r="BO204" s="284">
        <f>RawCounts100All!BP204/(PropCntd100!BO204*BO$5*BO$6)*1000</f>
        <v>0</v>
      </c>
      <c r="BP204" s="284">
        <f>RawCounts100All!BQ204/(PropCntd100!BP204*BP$5*BP$6)*1000</f>
        <v>0</v>
      </c>
      <c r="BQ204" s="284">
        <f>RawCounts100All!BR204/(PropCntd100!BQ204*BQ$5*BQ$6)*1000</f>
        <v>2188.6792452830182</v>
      </c>
      <c r="BR204" s="284">
        <f>RawCounts100All!BS204/(PropCntd100!BR204*BR$5*BR$6)*1000</f>
        <v>0</v>
      </c>
      <c r="BS204" s="284">
        <f>RawCounts100All!BT204/(PropCntd100!BS204*BS$5*BS$6)*1000</f>
        <v>0</v>
      </c>
      <c r="BT204" s="129"/>
    </row>
    <row r="205" spans="1:72" ht="15" x14ac:dyDescent="0.15">
      <c r="A205" s="104" t="s">
        <v>408</v>
      </c>
      <c r="B205" s="153" t="s">
        <v>523</v>
      </c>
      <c r="C205" s="153"/>
      <c r="D205" s="153" t="s">
        <v>824</v>
      </c>
      <c r="E205" s="153" t="s">
        <v>135</v>
      </c>
      <c r="F205" s="153"/>
      <c r="G205" s="105">
        <v>0.15</v>
      </c>
      <c r="H205" s="106">
        <v>0.25</v>
      </c>
      <c r="I205" s="107">
        <f t="shared" si="9"/>
        <v>12</v>
      </c>
      <c r="J205" s="176">
        <f t="shared" si="9"/>
        <v>20</v>
      </c>
      <c r="K205" s="248"/>
      <c r="L205" s="284">
        <f>RawCounts100All!M205/(PropCntd100!L205*L$5*L$6)*1000</f>
        <v>0</v>
      </c>
      <c r="M205" s="284">
        <f>RawCounts100All!N205/(PropCntd100!M205*M$5*M$6)*1000</f>
        <v>0</v>
      </c>
      <c r="N205" s="284">
        <f>RawCounts100All!O205/(PropCntd100!N205*N$5*N$6)*1000</f>
        <v>0</v>
      </c>
      <c r="O205" s="284">
        <f>RawCounts100All!P205/(PropCntd100!O205*O$5*O$6)*1000</f>
        <v>0</v>
      </c>
      <c r="P205" s="284">
        <f>RawCounts100All!Q205/(PropCntd100!P205*P$5*P$6)*1000</f>
        <v>0</v>
      </c>
      <c r="Q205" s="284">
        <f>RawCounts100All!R205/(PropCntd100!Q205*Q$5*Q$6)*1000</f>
        <v>0</v>
      </c>
      <c r="R205" s="284">
        <f>RawCounts100All!S205/(PropCntd100!R205*R$5*R$6)*1000</f>
        <v>0</v>
      </c>
      <c r="S205" s="284">
        <f>RawCounts100All!T205/(PropCntd100!S205*S$5*S$6)*1000</f>
        <v>0</v>
      </c>
      <c r="T205" s="284">
        <f>RawCounts100All!U205/(PropCntd100!T205*T$5*T$6)*1000</f>
        <v>0</v>
      </c>
      <c r="U205" s="284">
        <f>RawCounts100All!V205/(PropCntd100!U205*U$5*U$6)*1000</f>
        <v>0</v>
      </c>
      <c r="V205" s="284">
        <f>RawCounts100All!W205/(PropCntd100!V205*V$5*V$6)*1000</f>
        <v>0</v>
      </c>
      <c r="W205" s="284">
        <f>RawCounts100All!X205/(PropCntd100!W205*W$5*W$6)*1000</f>
        <v>0</v>
      </c>
      <c r="X205" s="284">
        <f>RawCounts100All!Y205/(PropCntd100!X205*X$5*X$6)*1000</f>
        <v>0</v>
      </c>
      <c r="Y205" s="284">
        <f>RawCounts100All!Z205/(PropCntd100!Y205*Y$5*Y$6)*1000</f>
        <v>0</v>
      </c>
      <c r="Z205" s="284">
        <f>RawCounts100All!AA205/(PropCntd100!Z205*Z$5*Z$6)*1000</f>
        <v>0</v>
      </c>
      <c r="AA205" s="284">
        <f>RawCounts100All!AB205/(PropCntd100!AA205*AA$5*AA$6)*1000</f>
        <v>0</v>
      </c>
      <c r="AB205" s="284">
        <f>RawCounts100All!AC205/(PropCntd100!AB205*AB$5*AB$6)*1000</f>
        <v>0</v>
      </c>
      <c r="AC205" s="284">
        <f>RawCounts100All!AD205/(PropCntd100!AC205*AC$5*AC$6)*1000</f>
        <v>0</v>
      </c>
      <c r="AD205" s="284">
        <f>RawCounts100All!AE205/(PropCntd100!AD205*AD$5*AD$6)*1000</f>
        <v>0</v>
      </c>
      <c r="AE205" s="284">
        <f>RawCounts100All!AF205/(PropCntd100!AE205*AE$5*AE$6)*1000</f>
        <v>0</v>
      </c>
      <c r="AF205" s="284">
        <f>RawCounts100All!AG205/(PropCntd100!AF205*AF$5*AF$6)*1000</f>
        <v>0</v>
      </c>
      <c r="AG205" s="284">
        <f>RawCounts100All!AH205/(PropCntd100!AG205*AG$5*AG$6)*1000</f>
        <v>0</v>
      </c>
      <c r="AH205" s="284">
        <f>RawCounts100All!AI205/(PropCntd100!AH205*AH$5*AH$6)*1000</f>
        <v>0</v>
      </c>
      <c r="AI205" s="284">
        <f>RawCounts100All!AJ205/(PropCntd100!AI205*AI$5*AI$6)*1000</f>
        <v>0</v>
      </c>
      <c r="AJ205" s="284">
        <f>RawCounts100All!AK205/(PropCntd100!AJ205*AJ$5*AJ$6)*1000</f>
        <v>0</v>
      </c>
      <c r="AK205" s="284">
        <f>RawCounts100All!AL205/(PropCntd100!AK205*AK$5*AK$6)*1000</f>
        <v>0</v>
      </c>
      <c r="AL205" s="284">
        <f>RawCounts100All!AM205/(PropCntd100!AL205*AL$5*AL$6)*1000</f>
        <v>0</v>
      </c>
      <c r="AM205" s="284">
        <f>RawCounts100All!AN205/(PropCntd100!AM205*AM$5*AM$6)*1000</f>
        <v>0</v>
      </c>
      <c r="AN205" s="284">
        <f>RawCounts100All!AO205/(PropCntd100!AN205*AN$5*AN$6)*1000</f>
        <v>0</v>
      </c>
      <c r="AO205" s="284">
        <f>RawCounts100All!AP205/(PropCntd100!AO205*AO$5*AO$6)*1000</f>
        <v>0</v>
      </c>
      <c r="AP205" s="284">
        <f>RawCounts100All!AQ205/(PropCntd100!AP205*AP$5*AP$6)*1000</f>
        <v>0</v>
      </c>
      <c r="AQ205" s="284">
        <f>RawCounts100All!AR205/(PropCntd100!AQ205*AQ$5*AQ$6)*1000</f>
        <v>0</v>
      </c>
      <c r="AR205" s="284">
        <f>RawCounts100All!AS205/(PropCntd100!AR205*AR$5*AR$6)*1000</f>
        <v>0</v>
      </c>
      <c r="AS205" s="284">
        <f>RawCounts100All!AT205/(PropCntd100!AS205*AS$5*AS$6)*1000</f>
        <v>0</v>
      </c>
      <c r="AT205" s="284">
        <f>RawCounts100All!AU205/(PropCntd100!AT205*AT$5*AT$6)*1000</f>
        <v>0</v>
      </c>
      <c r="AU205" s="284">
        <f>RawCounts100All!AV205/(PropCntd100!AU205*AU$5*AU$6)*1000</f>
        <v>0</v>
      </c>
      <c r="AV205" s="284">
        <f>RawCounts100All!AW205/(PropCntd100!AV205*AV$5*AV$6)*1000</f>
        <v>0</v>
      </c>
      <c r="AW205" s="284">
        <f>RawCounts100All!AX205/(PropCntd100!AW205*AW$5*AW$6)*1000</f>
        <v>0</v>
      </c>
      <c r="AX205" s="284">
        <f>RawCounts100All!AY205/(PropCntd100!AX205*AX$5*AX$6)*1000</f>
        <v>0</v>
      </c>
      <c r="AY205" s="284">
        <f>RawCounts100All!AZ205/(PropCntd100!AY205*AY$5*AY$6)*1000</f>
        <v>0</v>
      </c>
      <c r="AZ205" s="284">
        <f>RawCounts100All!BA205/(PropCntd100!AZ205*AZ$5*AZ$6)*1000</f>
        <v>0</v>
      </c>
      <c r="BA205" s="284">
        <f>RawCounts100All!BB205/(PropCntd100!BA205*BA$5*BA$6)*1000</f>
        <v>0</v>
      </c>
      <c r="BB205" s="284">
        <f>RawCounts100All!BC205/(PropCntd100!BB205*BB$5*BB$6)*1000</f>
        <v>0</v>
      </c>
      <c r="BC205" s="284">
        <f>RawCounts100All!BD205/(PropCntd100!BC205*BC$5*BC$6)*1000</f>
        <v>0</v>
      </c>
      <c r="BD205" s="284">
        <f>RawCounts100All!BE205/(PropCntd100!BD205*BD$5*BD$6)*1000</f>
        <v>0</v>
      </c>
      <c r="BE205" s="284">
        <f>RawCounts100All!BF205/(PropCntd100!BE205*BE$5*BE$6)*1000</f>
        <v>0</v>
      </c>
      <c r="BF205" s="284">
        <f>RawCounts100All!BG205/(PropCntd100!BF205*BF$5*BF$6)*1000</f>
        <v>0</v>
      </c>
      <c r="BG205" s="284">
        <f>RawCounts100All!BH205/(PropCntd100!BG205*BG$5*BG$6)*1000</f>
        <v>0</v>
      </c>
      <c r="BH205" s="284">
        <f>RawCounts100All!BI205/(PropCntd100!BH205*BH$5*BH$6)*1000</f>
        <v>0</v>
      </c>
      <c r="BI205" s="284">
        <f>RawCounts100All!BJ205/(PropCntd100!BI205*BI$5*BI$6)*1000</f>
        <v>0</v>
      </c>
      <c r="BJ205" s="284">
        <f>RawCounts100All!BK205/(PropCntd100!BJ205*BJ$5*BJ$6)*1000</f>
        <v>0</v>
      </c>
      <c r="BK205" s="284">
        <f>RawCounts100All!BL205/(PropCntd100!BK205*BK$5*BK$6)*1000</f>
        <v>0</v>
      </c>
      <c r="BL205" s="284">
        <f>RawCounts100All!BM205/(PropCntd100!BL205*BL$5*BL$6)*1000</f>
        <v>0</v>
      </c>
      <c r="BM205" s="284">
        <f>RawCounts100All!BN205/(PropCntd100!BM205*BM$5*BM$6)*1000</f>
        <v>0</v>
      </c>
      <c r="BN205" s="284">
        <f>RawCounts100All!BO205/(PropCntd100!BN205*BN$5*BN$6)*1000</f>
        <v>0</v>
      </c>
      <c r="BO205" s="284">
        <f>RawCounts100All!BP205/(PropCntd100!BO205*BO$5*BO$6)*1000</f>
        <v>0</v>
      </c>
      <c r="BP205" s="284">
        <f>RawCounts100All!BQ205/(PropCntd100!BP205*BP$5*BP$6)*1000</f>
        <v>0</v>
      </c>
      <c r="BQ205" s="284">
        <f>RawCounts100All!BR205/(PropCntd100!BQ205*BQ$5*BQ$6)*1000</f>
        <v>0</v>
      </c>
      <c r="BR205" s="284">
        <f>RawCounts100All!BS205/(PropCntd100!BR205*BR$5*BR$6)*1000</f>
        <v>247.99860772711449</v>
      </c>
      <c r="BS205" s="284">
        <f>RawCounts100All!BT205/(PropCntd100!BS205*BS$5*BS$6)*1000</f>
        <v>0</v>
      </c>
      <c r="BT205" s="129"/>
    </row>
    <row r="206" spans="1:72" ht="15" x14ac:dyDescent="0.15">
      <c r="A206" s="104" t="s">
        <v>409</v>
      </c>
      <c r="B206" s="153" t="s">
        <v>523</v>
      </c>
      <c r="C206" s="153"/>
      <c r="D206" s="153" t="s">
        <v>825</v>
      </c>
      <c r="E206" s="153" t="s">
        <v>135</v>
      </c>
      <c r="F206" s="153"/>
      <c r="G206" s="105">
        <v>0.2</v>
      </c>
      <c r="H206" s="106">
        <v>0.4</v>
      </c>
      <c r="I206" s="107">
        <f t="shared" si="9"/>
        <v>16</v>
      </c>
      <c r="J206" s="176">
        <f t="shared" si="9"/>
        <v>32</v>
      </c>
      <c r="K206" s="248"/>
      <c r="L206" s="284">
        <f>RawCounts100All!M206/(PropCntd100!L206*L$5*L$6)*1000</f>
        <v>0</v>
      </c>
      <c r="M206" s="284">
        <f>RawCounts100All!N206/(PropCntd100!M206*M$5*M$6)*1000</f>
        <v>0</v>
      </c>
      <c r="N206" s="284">
        <f>RawCounts100All!O206/(PropCntd100!N206*N$5*N$6)*1000</f>
        <v>0</v>
      </c>
      <c r="O206" s="284">
        <f>RawCounts100All!P206/(PropCntd100!O206*O$5*O$6)*1000</f>
        <v>0</v>
      </c>
      <c r="P206" s="284">
        <f>RawCounts100All!Q206/(PropCntd100!P206*P$5*P$6)*1000</f>
        <v>0</v>
      </c>
      <c r="Q206" s="284">
        <f>RawCounts100All!R206/(PropCntd100!Q206*Q$5*Q$6)*1000</f>
        <v>0</v>
      </c>
      <c r="R206" s="284">
        <f>RawCounts100All!S206/(PropCntd100!R206*R$5*R$6)*1000</f>
        <v>0</v>
      </c>
      <c r="S206" s="284">
        <f>RawCounts100All!T206/(PropCntd100!S206*S$5*S$6)*1000</f>
        <v>0</v>
      </c>
      <c r="T206" s="284">
        <f>RawCounts100All!U206/(PropCntd100!T206*T$5*T$6)*1000</f>
        <v>0</v>
      </c>
      <c r="U206" s="284">
        <f>RawCounts100All!V206/(PropCntd100!U206*U$5*U$6)*1000</f>
        <v>0</v>
      </c>
      <c r="V206" s="284">
        <f>RawCounts100All!W206/(PropCntd100!V206*V$5*V$6)*1000</f>
        <v>0</v>
      </c>
      <c r="W206" s="284">
        <f>RawCounts100All!X206/(PropCntd100!W206*W$5*W$6)*1000</f>
        <v>0</v>
      </c>
      <c r="X206" s="284">
        <f>RawCounts100All!Y206/(PropCntd100!X206*X$5*X$6)*1000</f>
        <v>0</v>
      </c>
      <c r="Y206" s="284">
        <f>RawCounts100All!Z206/(PropCntd100!Y206*Y$5*Y$6)*1000</f>
        <v>0</v>
      </c>
      <c r="Z206" s="284">
        <f>RawCounts100All!AA206/(PropCntd100!Z206*Z$5*Z$6)*1000</f>
        <v>0</v>
      </c>
      <c r="AA206" s="284">
        <f>RawCounts100All!AB206/(PropCntd100!AA206*AA$5*AA$6)*1000</f>
        <v>0</v>
      </c>
      <c r="AB206" s="284">
        <f>RawCounts100All!AC206/(PropCntd100!AB206*AB$5*AB$6)*1000</f>
        <v>0</v>
      </c>
      <c r="AC206" s="284">
        <f>RawCounts100All!AD206/(PropCntd100!AC206*AC$5*AC$6)*1000</f>
        <v>0</v>
      </c>
      <c r="AD206" s="284">
        <f>RawCounts100All!AE206/(PropCntd100!AD206*AD$5*AD$6)*1000</f>
        <v>0</v>
      </c>
      <c r="AE206" s="284">
        <f>RawCounts100All!AF206/(PropCntd100!AE206*AE$5*AE$6)*1000</f>
        <v>0</v>
      </c>
      <c r="AF206" s="284">
        <f>RawCounts100All!AG206/(PropCntd100!AF206*AF$5*AF$6)*1000</f>
        <v>0</v>
      </c>
      <c r="AG206" s="284">
        <f>RawCounts100All!AH206/(PropCntd100!AG206*AG$5*AG$6)*1000</f>
        <v>0</v>
      </c>
      <c r="AH206" s="284">
        <f>RawCounts100All!AI206/(PropCntd100!AH206*AH$5*AH$6)*1000</f>
        <v>0</v>
      </c>
      <c r="AI206" s="284">
        <f>RawCounts100All!AJ206/(PropCntd100!AI206*AI$5*AI$6)*1000</f>
        <v>0</v>
      </c>
      <c r="AJ206" s="284">
        <f>RawCounts100All!AK206/(PropCntd100!AJ206*AJ$5*AJ$6)*1000</f>
        <v>0</v>
      </c>
      <c r="AK206" s="284">
        <f>RawCounts100All!AL206/(PropCntd100!AK206*AK$5*AK$6)*1000</f>
        <v>0</v>
      </c>
      <c r="AL206" s="284">
        <f>RawCounts100All!AM206/(PropCntd100!AL206*AL$5*AL$6)*1000</f>
        <v>0</v>
      </c>
      <c r="AM206" s="284">
        <f>RawCounts100All!AN206/(PropCntd100!AM206*AM$5*AM$6)*1000</f>
        <v>0</v>
      </c>
      <c r="AN206" s="284">
        <f>RawCounts100All!AO206/(PropCntd100!AN206*AN$5*AN$6)*1000</f>
        <v>0</v>
      </c>
      <c r="AO206" s="284">
        <f>RawCounts100All!AP206/(PropCntd100!AO206*AO$5*AO$6)*1000</f>
        <v>0</v>
      </c>
      <c r="AP206" s="284">
        <f>RawCounts100All!AQ206/(PropCntd100!AP206*AP$5*AP$6)*1000</f>
        <v>0</v>
      </c>
      <c r="AQ206" s="284">
        <f>RawCounts100All!AR206/(PropCntd100!AQ206*AQ$5*AQ$6)*1000</f>
        <v>0</v>
      </c>
      <c r="AR206" s="284">
        <f>RawCounts100All!AS206/(PropCntd100!AR206*AR$5*AR$6)*1000</f>
        <v>0</v>
      </c>
      <c r="AS206" s="284">
        <f>RawCounts100All!AT206/(PropCntd100!AS206*AS$5*AS$6)*1000</f>
        <v>0</v>
      </c>
      <c r="AT206" s="284">
        <f>RawCounts100All!AU206/(PropCntd100!AT206*AT$5*AT$6)*1000</f>
        <v>0</v>
      </c>
      <c r="AU206" s="284">
        <f>RawCounts100All!AV206/(PropCntd100!AU206*AU$5*AU$6)*1000</f>
        <v>0</v>
      </c>
      <c r="AV206" s="284">
        <f>RawCounts100All!AW206/(PropCntd100!AV206*AV$5*AV$6)*1000</f>
        <v>0</v>
      </c>
      <c r="AW206" s="284">
        <f>RawCounts100All!AX206/(PropCntd100!AW206*AW$5*AW$6)*1000</f>
        <v>0</v>
      </c>
      <c r="AX206" s="284">
        <f>RawCounts100All!AY206/(PropCntd100!AX206*AX$5*AX$6)*1000</f>
        <v>0</v>
      </c>
      <c r="AY206" s="284">
        <f>RawCounts100All!AZ206/(PropCntd100!AY206*AY$5*AY$6)*1000</f>
        <v>0</v>
      </c>
      <c r="AZ206" s="284">
        <f>RawCounts100All!BA206/(PropCntd100!AZ206*AZ$5*AZ$6)*1000</f>
        <v>0</v>
      </c>
      <c r="BA206" s="284">
        <f>RawCounts100All!BB206/(PropCntd100!BA206*BA$5*BA$6)*1000</f>
        <v>0</v>
      </c>
      <c r="BB206" s="284">
        <f>RawCounts100All!BC206/(PropCntd100!BB206*BB$5*BB$6)*1000</f>
        <v>0</v>
      </c>
      <c r="BC206" s="284">
        <f>RawCounts100All!BD206/(PropCntd100!BC206*BC$5*BC$6)*1000</f>
        <v>0</v>
      </c>
      <c r="BD206" s="284">
        <f>RawCounts100All!BE206/(PropCntd100!BD206*BD$5*BD$6)*1000</f>
        <v>0</v>
      </c>
      <c r="BE206" s="284">
        <f>RawCounts100All!BF206/(PropCntd100!BE206*BE$5*BE$6)*1000</f>
        <v>0</v>
      </c>
      <c r="BF206" s="284">
        <f>RawCounts100All!BG206/(PropCntd100!BF206*BF$5*BF$6)*1000</f>
        <v>44.166666666666657</v>
      </c>
      <c r="BG206" s="284">
        <f>RawCounts100All!BH206/(PropCntd100!BG206*BG$5*BG$6)*1000</f>
        <v>0</v>
      </c>
      <c r="BH206" s="284">
        <f>RawCounts100All!BI206/(PropCntd100!BH206*BH$5*BH$6)*1000</f>
        <v>43.921568627450981</v>
      </c>
      <c r="BI206" s="284">
        <f>RawCounts100All!BJ206/(PropCntd100!BI206*BI$5*BI$6)*1000</f>
        <v>0</v>
      </c>
      <c r="BJ206" s="284">
        <f>RawCounts100All!BK206/(PropCntd100!BJ206*BJ$5*BJ$6)*1000</f>
        <v>0</v>
      </c>
      <c r="BK206" s="284">
        <f>RawCounts100All!BL206/(PropCntd100!BK206*BK$5*BK$6)*1000</f>
        <v>0</v>
      </c>
      <c r="BL206" s="284">
        <f>RawCounts100All!BM206/(PropCntd100!BL206*BL$5*BL$6)*1000</f>
        <v>0</v>
      </c>
      <c r="BM206" s="284">
        <f>RawCounts100All!BN206/(PropCntd100!BM206*BM$5*BM$6)*1000</f>
        <v>0</v>
      </c>
      <c r="BN206" s="284">
        <f>RawCounts100All!BO206/(PropCntd100!BN206*BN$5*BN$6)*1000</f>
        <v>0</v>
      </c>
      <c r="BO206" s="284">
        <f>RawCounts100All!BP206/(PropCntd100!BO206*BO$5*BO$6)*1000</f>
        <v>288.52459016393442</v>
      </c>
      <c r="BP206" s="284">
        <f>RawCounts100All!BQ206/(PropCntd100!BP206*BP$5*BP$6)*1000</f>
        <v>0</v>
      </c>
      <c r="BQ206" s="284">
        <f>RawCounts100All!BR206/(PropCntd100!BQ206*BQ$5*BQ$6)*1000</f>
        <v>437.73584905660374</v>
      </c>
      <c r="BR206" s="284">
        <f>RawCounts100All!BS206/(PropCntd100!BR206*BR$5*BR$6)*1000</f>
        <v>0</v>
      </c>
      <c r="BS206" s="284">
        <f>RawCounts100All!BT206/(PropCntd100!BS206*BS$5*BS$6)*1000</f>
        <v>0</v>
      </c>
      <c r="BT206" s="129"/>
    </row>
    <row r="207" spans="1:72" ht="15" x14ac:dyDescent="0.15">
      <c r="A207" s="104" t="s">
        <v>410</v>
      </c>
      <c r="B207" s="153" t="s">
        <v>523</v>
      </c>
      <c r="C207" s="153"/>
      <c r="D207" s="153" t="s">
        <v>826</v>
      </c>
      <c r="E207" s="153" t="s">
        <v>135</v>
      </c>
      <c r="F207" s="153"/>
      <c r="G207" s="105">
        <v>0.3</v>
      </c>
      <c r="H207" s="106">
        <v>0.4</v>
      </c>
      <c r="I207" s="107">
        <f t="shared" si="9"/>
        <v>24</v>
      </c>
      <c r="J207" s="176">
        <f t="shared" si="9"/>
        <v>32</v>
      </c>
      <c r="K207" s="248"/>
      <c r="L207" s="284">
        <f>RawCounts100All!M207/(PropCntd100!L207*L$5*L$6)*1000</f>
        <v>0</v>
      </c>
      <c r="M207" s="284">
        <f>RawCounts100All!N207/(PropCntd100!M207*M$5*M$6)*1000</f>
        <v>0</v>
      </c>
      <c r="N207" s="284">
        <f>RawCounts100All!O207/(PropCntd100!N207*N$5*N$6)*1000</f>
        <v>0</v>
      </c>
      <c r="O207" s="284">
        <f>RawCounts100All!P207/(PropCntd100!O207*O$5*O$6)*1000</f>
        <v>0</v>
      </c>
      <c r="P207" s="284">
        <f>RawCounts100All!Q207/(PropCntd100!P207*P$5*P$6)*1000</f>
        <v>0</v>
      </c>
      <c r="Q207" s="284">
        <f>RawCounts100All!R207/(PropCntd100!Q207*Q$5*Q$6)*1000</f>
        <v>0</v>
      </c>
      <c r="R207" s="284">
        <f>RawCounts100All!S207/(PropCntd100!R207*R$5*R$6)*1000</f>
        <v>0</v>
      </c>
      <c r="S207" s="284">
        <f>RawCounts100All!T207/(PropCntd100!S207*S$5*S$6)*1000</f>
        <v>0</v>
      </c>
      <c r="T207" s="284">
        <f>RawCounts100All!U207/(PropCntd100!T207*T$5*T$6)*1000</f>
        <v>0</v>
      </c>
      <c r="U207" s="284">
        <f>RawCounts100All!V207/(PropCntd100!U207*U$5*U$6)*1000</f>
        <v>0</v>
      </c>
      <c r="V207" s="284">
        <f>RawCounts100All!W207/(PropCntd100!V207*V$5*V$6)*1000</f>
        <v>0</v>
      </c>
      <c r="W207" s="284">
        <f>RawCounts100All!X207/(PropCntd100!W207*W$5*W$6)*1000</f>
        <v>0</v>
      </c>
      <c r="X207" s="284">
        <f>RawCounts100All!Y207/(PropCntd100!X207*X$5*X$6)*1000</f>
        <v>0</v>
      </c>
      <c r="Y207" s="284">
        <f>RawCounts100All!Z207/(PropCntd100!Y207*Y$5*Y$6)*1000</f>
        <v>0</v>
      </c>
      <c r="Z207" s="284">
        <f>RawCounts100All!AA207/(PropCntd100!Z207*Z$5*Z$6)*1000</f>
        <v>0</v>
      </c>
      <c r="AA207" s="284">
        <f>RawCounts100All!AB207/(PropCntd100!AA207*AA$5*AA$6)*1000</f>
        <v>0</v>
      </c>
      <c r="AB207" s="284">
        <f>RawCounts100All!AC207/(PropCntd100!AB207*AB$5*AB$6)*1000</f>
        <v>0</v>
      </c>
      <c r="AC207" s="284">
        <f>RawCounts100All!AD207/(PropCntd100!AC207*AC$5*AC$6)*1000</f>
        <v>0</v>
      </c>
      <c r="AD207" s="284">
        <f>RawCounts100All!AE207/(PropCntd100!AD207*AD$5*AD$6)*1000</f>
        <v>0</v>
      </c>
      <c r="AE207" s="284">
        <f>RawCounts100All!AF207/(PropCntd100!AE207*AE$5*AE$6)*1000</f>
        <v>0</v>
      </c>
      <c r="AF207" s="284">
        <f>RawCounts100All!AG207/(PropCntd100!AF207*AF$5*AF$6)*1000</f>
        <v>0</v>
      </c>
      <c r="AG207" s="284">
        <f>RawCounts100All!AH207/(PropCntd100!AG207*AG$5*AG$6)*1000</f>
        <v>0</v>
      </c>
      <c r="AH207" s="284">
        <f>RawCounts100All!AI207/(PropCntd100!AH207*AH$5*AH$6)*1000</f>
        <v>0</v>
      </c>
      <c r="AI207" s="284">
        <f>RawCounts100All!AJ207/(PropCntd100!AI207*AI$5*AI$6)*1000</f>
        <v>0</v>
      </c>
      <c r="AJ207" s="284">
        <f>RawCounts100All!AK207/(PropCntd100!AJ207*AJ$5*AJ$6)*1000</f>
        <v>0</v>
      </c>
      <c r="AK207" s="284">
        <f>RawCounts100All!AL207/(PropCntd100!AK207*AK$5*AK$6)*1000</f>
        <v>0</v>
      </c>
      <c r="AL207" s="284">
        <f>RawCounts100All!AM207/(PropCntd100!AL207*AL$5*AL$6)*1000</f>
        <v>0</v>
      </c>
      <c r="AM207" s="284">
        <f>RawCounts100All!AN207/(PropCntd100!AM207*AM$5*AM$6)*1000</f>
        <v>0</v>
      </c>
      <c r="AN207" s="284">
        <f>RawCounts100All!AO207/(PropCntd100!AN207*AN$5*AN$6)*1000</f>
        <v>0</v>
      </c>
      <c r="AO207" s="284">
        <f>RawCounts100All!AP207/(PropCntd100!AO207*AO$5*AO$6)*1000</f>
        <v>0</v>
      </c>
      <c r="AP207" s="284">
        <f>RawCounts100All!AQ207/(PropCntd100!AP207*AP$5*AP$6)*1000</f>
        <v>0</v>
      </c>
      <c r="AQ207" s="284">
        <f>RawCounts100All!AR207/(PropCntd100!AQ207*AQ$5*AQ$6)*1000</f>
        <v>0</v>
      </c>
      <c r="AR207" s="284">
        <f>RawCounts100All!AS207/(PropCntd100!AR207*AR$5*AR$6)*1000</f>
        <v>0</v>
      </c>
      <c r="AS207" s="284">
        <f>RawCounts100All!AT207/(PropCntd100!AS207*AS$5*AS$6)*1000</f>
        <v>0</v>
      </c>
      <c r="AT207" s="284">
        <f>RawCounts100All!AU207/(PropCntd100!AT207*AT$5*AT$6)*1000</f>
        <v>0</v>
      </c>
      <c r="AU207" s="284">
        <f>RawCounts100All!AV207/(PropCntd100!AU207*AU$5*AU$6)*1000</f>
        <v>0</v>
      </c>
      <c r="AV207" s="284">
        <f>RawCounts100All!AW207/(PropCntd100!AV207*AV$5*AV$6)*1000</f>
        <v>0</v>
      </c>
      <c r="AW207" s="284">
        <f>RawCounts100All!AX207/(PropCntd100!AW207*AW$5*AW$6)*1000</f>
        <v>0</v>
      </c>
      <c r="AX207" s="284">
        <f>RawCounts100All!AY207/(PropCntd100!AX207*AX$5*AX$6)*1000</f>
        <v>0</v>
      </c>
      <c r="AY207" s="284">
        <f>RawCounts100All!AZ207/(PropCntd100!AY207*AY$5*AY$6)*1000</f>
        <v>0</v>
      </c>
      <c r="AZ207" s="284">
        <f>RawCounts100All!BA207/(PropCntd100!AZ207*AZ$5*AZ$6)*1000</f>
        <v>0</v>
      </c>
      <c r="BA207" s="284">
        <f>RawCounts100All!BB207/(PropCntd100!BA207*BA$5*BA$6)*1000</f>
        <v>0</v>
      </c>
      <c r="BB207" s="284">
        <f>RawCounts100All!BC207/(PropCntd100!BB207*BB$5*BB$6)*1000</f>
        <v>0</v>
      </c>
      <c r="BC207" s="284">
        <f>RawCounts100All!BD207/(PropCntd100!BC207*BC$5*BC$6)*1000</f>
        <v>0</v>
      </c>
      <c r="BD207" s="284">
        <f>RawCounts100All!BE207/(PropCntd100!BD207*BD$5*BD$6)*1000</f>
        <v>0</v>
      </c>
      <c r="BE207" s="284">
        <f>RawCounts100All!BF207/(PropCntd100!BE207*BE$5*BE$6)*1000</f>
        <v>0</v>
      </c>
      <c r="BF207" s="284">
        <f>RawCounts100All!BG207/(PropCntd100!BF207*BF$5*BF$6)*1000</f>
        <v>0</v>
      </c>
      <c r="BG207" s="284">
        <f>RawCounts100All!BH207/(PropCntd100!BG207*BG$5*BG$6)*1000</f>
        <v>0</v>
      </c>
      <c r="BH207" s="284">
        <f>RawCounts100All!BI207/(PropCntd100!BH207*BH$5*BH$6)*1000</f>
        <v>0</v>
      </c>
      <c r="BI207" s="284">
        <f>RawCounts100All!BJ207/(PropCntd100!BI207*BI$5*BI$6)*1000</f>
        <v>0</v>
      </c>
      <c r="BJ207" s="284">
        <f>RawCounts100All!BK207/(PropCntd100!BJ207*BJ$5*BJ$6)*1000</f>
        <v>0</v>
      </c>
      <c r="BK207" s="284">
        <f>RawCounts100All!BL207/(PropCntd100!BK207*BK$5*BK$6)*1000</f>
        <v>0</v>
      </c>
      <c r="BL207" s="284">
        <f>RawCounts100All!BM207/(PropCntd100!BL207*BL$5*BL$6)*1000</f>
        <v>0</v>
      </c>
      <c r="BM207" s="284">
        <f>RawCounts100All!BN207/(PropCntd100!BM207*BM$5*BM$6)*1000</f>
        <v>0</v>
      </c>
      <c r="BN207" s="284">
        <f>RawCounts100All!BO207/(PropCntd100!BN207*BN$5*BN$6)*1000</f>
        <v>0</v>
      </c>
      <c r="BO207" s="284">
        <f>RawCounts100All!BP207/(PropCntd100!BO207*BO$5*BO$6)*1000</f>
        <v>0</v>
      </c>
      <c r="BP207" s="284">
        <f>RawCounts100All!BQ207/(PropCntd100!BP207*BP$5*BP$6)*1000</f>
        <v>0</v>
      </c>
      <c r="BQ207" s="284">
        <f>RawCounts100All!BR207/(PropCntd100!BQ207*BQ$5*BQ$6)*1000</f>
        <v>109.43396226415094</v>
      </c>
      <c r="BR207" s="284">
        <f>RawCounts100All!BS207/(PropCntd100!BR207*BR$5*BR$6)*1000</f>
        <v>1487.9916463626869</v>
      </c>
      <c r="BS207" s="284">
        <f>RawCounts100All!BT207/(PropCntd100!BS207*BS$5*BS$6)*1000</f>
        <v>1087.719298245614</v>
      </c>
      <c r="BT207" s="129"/>
    </row>
    <row r="208" spans="1:72" ht="15" x14ac:dyDescent="0.15">
      <c r="A208" s="104" t="s">
        <v>411</v>
      </c>
      <c r="B208" s="153" t="s">
        <v>523</v>
      </c>
      <c r="C208" s="153" t="s">
        <v>227</v>
      </c>
      <c r="D208" s="153" t="s">
        <v>827</v>
      </c>
      <c r="E208" s="153" t="s">
        <v>135</v>
      </c>
      <c r="F208" s="153"/>
      <c r="G208" s="105">
        <v>0.2</v>
      </c>
      <c r="H208" s="106">
        <v>0.2</v>
      </c>
      <c r="I208" s="107">
        <f t="shared" si="9"/>
        <v>16</v>
      </c>
      <c r="J208" s="176">
        <f t="shared" si="9"/>
        <v>16</v>
      </c>
      <c r="K208" s="248"/>
      <c r="L208" s="284">
        <f>RawCounts100All!M208/(PropCntd100!L208*L$5*L$6)*1000</f>
        <v>0</v>
      </c>
      <c r="M208" s="284">
        <f>RawCounts100All!N208/(PropCntd100!M208*M$5*M$6)*1000</f>
        <v>0</v>
      </c>
      <c r="N208" s="284">
        <f>RawCounts100All!O208/(PropCntd100!N208*N$5*N$6)*1000</f>
        <v>0</v>
      </c>
      <c r="O208" s="284">
        <f>RawCounts100All!P208/(PropCntd100!O208*O$5*O$6)*1000</f>
        <v>0</v>
      </c>
      <c r="P208" s="284">
        <f>RawCounts100All!Q208/(PropCntd100!P208*P$5*P$6)*1000</f>
        <v>0</v>
      </c>
      <c r="Q208" s="284">
        <f>RawCounts100All!R208/(PropCntd100!Q208*Q$5*Q$6)*1000</f>
        <v>0</v>
      </c>
      <c r="R208" s="284">
        <f>RawCounts100All!S208/(PropCntd100!R208*R$5*R$6)*1000</f>
        <v>0</v>
      </c>
      <c r="S208" s="284">
        <f>RawCounts100All!T208/(PropCntd100!S208*S$5*S$6)*1000</f>
        <v>0</v>
      </c>
      <c r="T208" s="284">
        <f>RawCounts100All!U208/(PropCntd100!T208*T$5*T$6)*1000</f>
        <v>0</v>
      </c>
      <c r="U208" s="284">
        <f>RawCounts100All!V208/(PropCntd100!U208*U$5*U$6)*1000</f>
        <v>43.63636363636364</v>
      </c>
      <c r="V208" s="284">
        <f>RawCounts100All!W208/(PropCntd100!V208*V$5*V$6)*1000</f>
        <v>0</v>
      </c>
      <c r="W208" s="284">
        <f>RawCounts100All!X208/(PropCntd100!W208*W$5*W$6)*1000</f>
        <v>0</v>
      </c>
      <c r="X208" s="284">
        <f>RawCounts100All!Y208/(PropCntd100!X208*X$5*X$6)*1000</f>
        <v>0</v>
      </c>
      <c r="Y208" s="284">
        <f>RawCounts100All!Z208/(PropCntd100!Y208*Y$5*Y$6)*1000</f>
        <v>0</v>
      </c>
      <c r="Z208" s="284">
        <f>RawCounts100All!AA208/(PropCntd100!Z208*Z$5*Z$6)*1000</f>
        <v>0</v>
      </c>
      <c r="AA208" s="284">
        <f>RawCounts100All!AB208/(PropCntd100!AA208*AA$5*AA$6)*1000</f>
        <v>0</v>
      </c>
      <c r="AB208" s="284">
        <f>RawCounts100All!AC208/(PropCntd100!AB208*AB$5*AB$6)*1000</f>
        <v>0</v>
      </c>
      <c r="AC208" s="284">
        <f>RawCounts100All!AD208/(PropCntd100!AC208*AC$5*AC$6)*1000</f>
        <v>0</v>
      </c>
      <c r="AD208" s="284">
        <f>RawCounts100All!AE208/(PropCntd100!AD208*AD$5*AD$6)*1000</f>
        <v>44.08163265306122</v>
      </c>
      <c r="AE208" s="284">
        <f>RawCounts100All!AF208/(PropCntd100!AE208*AE$5*AE$6)*1000</f>
        <v>0</v>
      </c>
      <c r="AF208" s="284">
        <f>RawCounts100All!AG208/(PropCntd100!AF208*AF$5*AF$6)*1000</f>
        <v>0</v>
      </c>
      <c r="AG208" s="284">
        <f>RawCounts100All!AH208/(PropCntd100!AG208*AG$5*AG$6)*1000</f>
        <v>0</v>
      </c>
      <c r="AH208" s="284">
        <f>RawCounts100All!AI208/(PropCntd100!AH208*AH$5*AH$6)*1000</f>
        <v>0</v>
      </c>
      <c r="AI208" s="284">
        <f>RawCounts100All!AJ208/(PropCntd100!AI208*AI$5*AI$6)*1000</f>
        <v>0</v>
      </c>
      <c r="AJ208" s="284">
        <f>RawCounts100All!AK208/(PropCntd100!AJ208*AJ$5*AJ$6)*1000</f>
        <v>0</v>
      </c>
      <c r="AK208" s="284">
        <f>RawCounts100All!AL208/(PropCntd100!AK208*AK$5*AK$6)*1000</f>
        <v>0</v>
      </c>
      <c r="AL208" s="284">
        <f>RawCounts100All!AM208/(PropCntd100!AL208*AL$5*AL$6)*1000</f>
        <v>0</v>
      </c>
      <c r="AM208" s="284">
        <f>RawCounts100All!AN208/(PropCntd100!AM208*AM$5*AM$6)*1000</f>
        <v>0</v>
      </c>
      <c r="AN208" s="284">
        <f>RawCounts100All!AO208/(PropCntd100!AN208*AN$5*AN$6)*1000</f>
        <v>0</v>
      </c>
      <c r="AO208" s="284">
        <f>RawCounts100All!AP208/(PropCntd100!AO208*AO$5*AO$6)*1000</f>
        <v>0</v>
      </c>
      <c r="AP208" s="284">
        <f>RawCounts100All!AQ208/(PropCntd100!AP208*AP$5*AP$6)*1000</f>
        <v>0</v>
      </c>
      <c r="AQ208" s="284">
        <f>RawCounts100All!AR208/(PropCntd100!AQ208*AQ$5*AQ$6)*1000</f>
        <v>0</v>
      </c>
      <c r="AR208" s="284">
        <f>RawCounts100All!AS208/(PropCntd100!AR208*AR$5*AR$6)*1000</f>
        <v>0</v>
      </c>
      <c r="AS208" s="284">
        <f>RawCounts100All!AT208/(PropCntd100!AS208*AS$5*AS$6)*1000</f>
        <v>0</v>
      </c>
      <c r="AT208" s="284">
        <f>RawCounts100All!AU208/(PropCntd100!AT208*AT$5*AT$6)*1000</f>
        <v>0</v>
      </c>
      <c r="AU208" s="284">
        <f>RawCounts100All!AV208/(PropCntd100!AU208*AU$5*AU$6)*1000</f>
        <v>0</v>
      </c>
      <c r="AV208" s="284">
        <f>RawCounts100All!AW208/(PropCntd100!AV208*AV$5*AV$6)*1000</f>
        <v>0</v>
      </c>
      <c r="AW208" s="284">
        <f>RawCounts100All!AX208/(PropCntd100!AW208*AW$5*AW$6)*1000</f>
        <v>0</v>
      </c>
      <c r="AX208" s="284">
        <f>RawCounts100All!AY208/(PropCntd100!AX208*AX$5*AX$6)*1000</f>
        <v>0</v>
      </c>
      <c r="AY208" s="284">
        <f>RawCounts100All!AZ208/(PropCntd100!AY208*AY$5*AY$6)*1000</f>
        <v>0</v>
      </c>
      <c r="AZ208" s="284">
        <f>RawCounts100All!BA208/(PropCntd100!AZ208*AZ$5*AZ$6)*1000</f>
        <v>0</v>
      </c>
      <c r="BA208" s="284">
        <f>RawCounts100All!BB208/(PropCntd100!BA208*BA$5*BA$6)*1000</f>
        <v>0</v>
      </c>
      <c r="BB208" s="284">
        <f>RawCounts100All!BC208/(PropCntd100!BB208*BB$5*BB$6)*1000</f>
        <v>0</v>
      </c>
      <c r="BC208" s="284">
        <f>RawCounts100All!BD208/(PropCntd100!BC208*BC$5*BC$6)*1000</f>
        <v>0</v>
      </c>
      <c r="BD208" s="284">
        <f>RawCounts100All!BE208/(PropCntd100!BD208*BD$5*BD$6)*1000</f>
        <v>0</v>
      </c>
      <c r="BE208" s="284">
        <f>RawCounts100All!BF208/(PropCntd100!BE208*BE$5*BE$6)*1000</f>
        <v>0</v>
      </c>
      <c r="BF208" s="284">
        <f>RawCounts100All!BG208/(PropCntd100!BF208*BF$5*BF$6)*1000</f>
        <v>0</v>
      </c>
      <c r="BG208" s="284">
        <f>RawCounts100All!BH208/(PropCntd100!BG208*BG$5*BG$6)*1000</f>
        <v>0</v>
      </c>
      <c r="BH208" s="284">
        <f>RawCounts100All!BI208/(PropCntd100!BH208*BH$5*BH$6)*1000</f>
        <v>0</v>
      </c>
      <c r="BI208" s="284">
        <f>RawCounts100All!BJ208/(PropCntd100!BI208*BI$5*BI$6)*1000</f>
        <v>0</v>
      </c>
      <c r="BJ208" s="284">
        <f>RawCounts100All!BK208/(PropCntd100!BJ208*BJ$5*BJ$6)*1000</f>
        <v>0</v>
      </c>
      <c r="BK208" s="284">
        <f>RawCounts100All!BL208/(PropCntd100!BK208*BK$5*BK$6)*1000</f>
        <v>0</v>
      </c>
      <c r="BL208" s="284">
        <f>RawCounts100All!BM208/(PropCntd100!BL208*BL$5*BL$6)*1000</f>
        <v>0</v>
      </c>
      <c r="BM208" s="284">
        <f>RawCounts100All!BN208/(PropCntd100!BM208*BM$5*BM$6)*1000</f>
        <v>0</v>
      </c>
      <c r="BN208" s="284">
        <f>RawCounts100All!BO208/(PropCntd100!BN208*BN$5*BN$6)*1000</f>
        <v>0</v>
      </c>
      <c r="BO208" s="284">
        <f>RawCounts100All!BP208/(PropCntd100!BO208*BO$5*BO$6)*1000</f>
        <v>0</v>
      </c>
      <c r="BP208" s="284">
        <f>RawCounts100All!BQ208/(PropCntd100!BP208*BP$5*BP$6)*1000</f>
        <v>0</v>
      </c>
      <c r="BQ208" s="284">
        <f>RawCounts100All!BR208/(PropCntd100!BQ208*BQ$5*BQ$6)*1000</f>
        <v>0</v>
      </c>
      <c r="BR208" s="284">
        <f>RawCounts100All!BS208/(PropCntd100!BR208*BR$5*BR$6)*1000</f>
        <v>0</v>
      </c>
      <c r="BS208" s="284">
        <f>RawCounts100All!BT208/(PropCntd100!BS208*BS$5*BS$6)*1000</f>
        <v>0</v>
      </c>
      <c r="BT208" s="129"/>
    </row>
    <row r="209" spans="1:72" ht="15" x14ac:dyDescent="0.15">
      <c r="A209" s="104" t="s">
        <v>412</v>
      </c>
      <c r="B209" s="153" t="s">
        <v>523</v>
      </c>
      <c r="C209" s="153" t="s">
        <v>247</v>
      </c>
      <c r="D209" s="170" t="s">
        <v>828</v>
      </c>
      <c r="E209" s="153" t="s">
        <v>135</v>
      </c>
      <c r="F209" s="153"/>
      <c r="G209" s="105">
        <v>7.4999999999999997E-2</v>
      </c>
      <c r="H209" s="106">
        <v>0.2</v>
      </c>
      <c r="I209" s="107">
        <f t="shared" si="9"/>
        <v>6</v>
      </c>
      <c r="J209" s="176">
        <f t="shared" si="9"/>
        <v>16</v>
      </c>
      <c r="K209" s="248"/>
      <c r="L209" s="284">
        <f>RawCounts100All!M209/(PropCntd100!L209*L$5*L$6)*1000</f>
        <v>0</v>
      </c>
      <c r="M209" s="284">
        <f>RawCounts100All!N209/(PropCntd100!M209*M$5*M$6)*1000</f>
        <v>0</v>
      </c>
      <c r="N209" s="284">
        <f>RawCounts100All!O209/(PropCntd100!N209*N$5*N$6)*1000</f>
        <v>0</v>
      </c>
      <c r="O209" s="284">
        <f>RawCounts100All!P209/(PropCntd100!O209*O$5*O$6)*1000</f>
        <v>0</v>
      </c>
      <c r="P209" s="284">
        <f>RawCounts100All!Q209/(PropCntd100!P209*P$5*P$6)*1000</f>
        <v>0</v>
      </c>
      <c r="Q209" s="284">
        <f>RawCounts100All!R209/(PropCntd100!Q209*Q$5*Q$6)*1000</f>
        <v>0</v>
      </c>
      <c r="R209" s="284">
        <f>RawCounts100All!S209/(PropCntd100!R209*R$5*R$6)*1000</f>
        <v>0</v>
      </c>
      <c r="S209" s="284">
        <f>RawCounts100All!T209/(PropCntd100!S209*S$5*S$6)*1000</f>
        <v>0</v>
      </c>
      <c r="T209" s="284">
        <f>RawCounts100All!U209/(PropCntd100!T209*T$5*T$6)*1000</f>
        <v>0</v>
      </c>
      <c r="U209" s="284">
        <f>RawCounts100All!V209/(PropCntd100!U209*U$5*U$6)*1000</f>
        <v>0</v>
      </c>
      <c r="V209" s="284">
        <f>RawCounts100All!W209/(PropCntd100!V209*V$5*V$6)*1000</f>
        <v>0</v>
      </c>
      <c r="W209" s="284">
        <f>RawCounts100All!X209/(PropCntd100!W209*W$5*W$6)*1000</f>
        <v>0</v>
      </c>
      <c r="X209" s="284">
        <f>RawCounts100All!Y209/(PropCntd100!X209*X$5*X$6)*1000</f>
        <v>0</v>
      </c>
      <c r="Y209" s="284">
        <f>RawCounts100All!Z209/(PropCntd100!Y209*Y$5*Y$6)*1000</f>
        <v>0</v>
      </c>
      <c r="Z209" s="284">
        <f>RawCounts100All!AA209/(PropCntd100!Z209*Z$5*Z$6)*1000</f>
        <v>0</v>
      </c>
      <c r="AA209" s="284">
        <f>RawCounts100All!AB209/(PropCntd100!AA209*AA$5*AA$6)*1000</f>
        <v>0</v>
      </c>
      <c r="AB209" s="284">
        <f>RawCounts100All!AC209/(PropCntd100!AB209*AB$5*AB$6)*1000</f>
        <v>0</v>
      </c>
      <c r="AC209" s="284">
        <f>RawCounts100All!AD209/(PropCntd100!AC209*AC$5*AC$6)*1000</f>
        <v>0</v>
      </c>
      <c r="AD209" s="284">
        <f>RawCounts100All!AE209/(PropCntd100!AD209*AD$5*AD$6)*1000</f>
        <v>0</v>
      </c>
      <c r="AE209" s="284">
        <f>RawCounts100All!AF209/(PropCntd100!AE209*AE$5*AE$6)*1000</f>
        <v>0</v>
      </c>
      <c r="AF209" s="284">
        <f>RawCounts100All!AG209/(PropCntd100!AF209*AF$5*AF$6)*1000</f>
        <v>0</v>
      </c>
      <c r="AG209" s="284">
        <f>RawCounts100All!AH209/(PropCntd100!AG209*AG$5*AG$6)*1000</f>
        <v>0</v>
      </c>
      <c r="AH209" s="284">
        <f>RawCounts100All!AI209/(PropCntd100!AH209*AH$5*AH$6)*1000</f>
        <v>0</v>
      </c>
      <c r="AI209" s="284">
        <f>RawCounts100All!AJ209/(PropCntd100!AI209*AI$5*AI$6)*1000</f>
        <v>0</v>
      </c>
      <c r="AJ209" s="284">
        <f>RawCounts100All!AK209/(PropCntd100!AJ209*AJ$5*AJ$6)*1000</f>
        <v>0</v>
      </c>
      <c r="AK209" s="284">
        <f>RawCounts100All!AL209/(PropCntd100!AK209*AK$5*AK$6)*1000</f>
        <v>0</v>
      </c>
      <c r="AL209" s="284">
        <f>RawCounts100All!AM209/(PropCntd100!AL209*AL$5*AL$6)*1000</f>
        <v>0</v>
      </c>
      <c r="AM209" s="284">
        <f>RawCounts100All!AN209/(PropCntd100!AM209*AM$5*AM$6)*1000</f>
        <v>0</v>
      </c>
      <c r="AN209" s="284">
        <f>RawCounts100All!AO209/(PropCntd100!AN209*AN$5*AN$6)*1000</f>
        <v>0</v>
      </c>
      <c r="AO209" s="284">
        <f>RawCounts100All!AP209/(PropCntd100!AO209*AO$5*AO$6)*1000</f>
        <v>0</v>
      </c>
      <c r="AP209" s="284">
        <f>RawCounts100All!AQ209/(PropCntd100!AP209*AP$5*AP$6)*1000</f>
        <v>0</v>
      </c>
      <c r="AQ209" s="284">
        <f>RawCounts100All!AR209/(PropCntd100!AQ209*AQ$5*AQ$6)*1000</f>
        <v>0</v>
      </c>
      <c r="AR209" s="284">
        <f>RawCounts100All!AS209/(PropCntd100!AR209*AR$5*AR$6)*1000</f>
        <v>0</v>
      </c>
      <c r="AS209" s="284">
        <f>RawCounts100All!AT209/(PropCntd100!AS209*AS$5*AS$6)*1000</f>
        <v>176.66666666666663</v>
      </c>
      <c r="AT209" s="284">
        <f>RawCounts100All!AU209/(PropCntd100!AT209*AT$5*AT$6)*1000</f>
        <v>0</v>
      </c>
      <c r="AU209" s="284">
        <f>RawCounts100All!AV209/(PropCntd100!AU209*AU$5*AU$6)*1000</f>
        <v>0</v>
      </c>
      <c r="AV209" s="284">
        <f>RawCounts100All!AW209/(PropCntd100!AV209*AV$5*AV$6)*1000</f>
        <v>0</v>
      </c>
      <c r="AW209" s="284">
        <f>RawCounts100All!AX209/(PropCntd100!AW209*AW$5*AW$6)*1000</f>
        <v>0</v>
      </c>
      <c r="AX209" s="284">
        <f>RawCounts100All!AY209/(PropCntd100!AX209*AX$5*AX$6)*1000</f>
        <v>0</v>
      </c>
      <c r="AY209" s="284">
        <f>RawCounts100All!AZ209/(PropCntd100!AY209*AY$5*AY$6)*1000</f>
        <v>0</v>
      </c>
      <c r="AZ209" s="284">
        <f>RawCounts100All!BA209/(PropCntd100!AZ209*AZ$5*AZ$6)*1000</f>
        <v>0</v>
      </c>
      <c r="BA209" s="284">
        <f>RawCounts100All!BB209/(PropCntd100!BA209*BA$5*BA$6)*1000</f>
        <v>0</v>
      </c>
      <c r="BB209" s="284">
        <f>RawCounts100All!BC209/(PropCntd100!BB209*BB$5*BB$6)*1000</f>
        <v>0</v>
      </c>
      <c r="BC209" s="284">
        <f>RawCounts100All!BD209/(PropCntd100!BC209*BC$5*BC$6)*1000</f>
        <v>0</v>
      </c>
      <c r="BD209" s="284">
        <f>RawCounts100All!BE209/(PropCntd100!BD209*BD$5*BD$6)*1000</f>
        <v>0</v>
      </c>
      <c r="BE209" s="284">
        <f>RawCounts100All!BF209/(PropCntd100!BE209*BE$5*BE$6)*1000</f>
        <v>0</v>
      </c>
      <c r="BF209" s="284">
        <f>RawCounts100All!BG209/(PropCntd100!BF209*BF$5*BF$6)*1000</f>
        <v>0</v>
      </c>
      <c r="BG209" s="284">
        <f>RawCounts100All!BH209/(PropCntd100!BG209*BG$5*BG$6)*1000</f>
        <v>0</v>
      </c>
      <c r="BH209" s="284">
        <f>RawCounts100All!BI209/(PropCntd100!BH209*BH$5*BH$6)*1000</f>
        <v>0</v>
      </c>
      <c r="BI209" s="284">
        <f>RawCounts100All!BJ209/(PropCntd100!BI209*BI$5*BI$6)*1000</f>
        <v>0</v>
      </c>
      <c r="BJ209" s="284">
        <f>RawCounts100All!BK209/(PropCntd100!BJ209*BJ$5*BJ$6)*1000</f>
        <v>0</v>
      </c>
      <c r="BK209" s="284">
        <f>RawCounts100All!BL209/(PropCntd100!BK209*BK$5*BK$6)*1000</f>
        <v>0</v>
      </c>
      <c r="BL209" s="284">
        <f>RawCounts100All!BM209/(PropCntd100!BL209*BL$5*BL$6)*1000</f>
        <v>0</v>
      </c>
      <c r="BM209" s="284">
        <f>RawCounts100All!BN209/(PropCntd100!BM209*BM$5*BM$6)*1000</f>
        <v>0</v>
      </c>
      <c r="BN209" s="284">
        <f>RawCounts100All!BO209/(PropCntd100!BN209*BN$5*BN$6)*1000</f>
        <v>0</v>
      </c>
      <c r="BO209" s="284">
        <f>RawCounts100All!BP209/(PropCntd100!BO209*BO$5*BO$6)*1000</f>
        <v>0</v>
      </c>
      <c r="BP209" s="284">
        <f>RawCounts100All!BQ209/(PropCntd100!BP209*BP$5*BP$6)*1000</f>
        <v>0</v>
      </c>
      <c r="BQ209" s="284">
        <f>RawCounts100All!BR209/(PropCntd100!BQ209*BQ$5*BQ$6)*1000</f>
        <v>0</v>
      </c>
      <c r="BR209" s="284">
        <f>RawCounts100All!BS209/(PropCntd100!BR209*BR$5*BR$6)*1000</f>
        <v>0</v>
      </c>
      <c r="BS209" s="284">
        <f>RawCounts100All!BT209/(PropCntd100!BS209*BS$5*BS$6)*1000</f>
        <v>0</v>
      </c>
      <c r="BT209" s="129"/>
    </row>
    <row r="210" spans="1:72" ht="15" x14ac:dyDescent="0.15">
      <c r="A210" s="104" t="s">
        <v>413</v>
      </c>
      <c r="B210" s="153" t="s">
        <v>523</v>
      </c>
      <c r="C210" s="153" t="s">
        <v>247</v>
      </c>
      <c r="D210" s="170" t="s">
        <v>829</v>
      </c>
      <c r="E210" s="153" t="s">
        <v>135</v>
      </c>
      <c r="F210" s="153"/>
      <c r="G210" s="105">
        <v>0.1</v>
      </c>
      <c r="H210" s="106">
        <v>0.2</v>
      </c>
      <c r="I210" s="107">
        <f t="shared" si="9"/>
        <v>8</v>
      </c>
      <c r="J210" s="176">
        <f t="shared" si="9"/>
        <v>16</v>
      </c>
      <c r="K210" s="248"/>
      <c r="L210" s="284">
        <f>RawCounts100All!M210/(PropCntd100!L210*L$5*L$6)*1000</f>
        <v>0</v>
      </c>
      <c r="M210" s="284">
        <f>RawCounts100All!N210/(PropCntd100!M210*M$5*M$6)*1000</f>
        <v>0</v>
      </c>
      <c r="N210" s="284">
        <f>RawCounts100All!O210/(PropCntd100!N210*N$5*N$6)*1000</f>
        <v>0</v>
      </c>
      <c r="O210" s="284">
        <f>RawCounts100All!P210/(PropCntd100!O210*O$5*O$6)*1000</f>
        <v>0</v>
      </c>
      <c r="P210" s="284">
        <f>RawCounts100All!Q210/(PropCntd100!P210*P$5*P$6)*1000</f>
        <v>0</v>
      </c>
      <c r="Q210" s="284">
        <f>RawCounts100All!R210/(PropCntd100!Q210*Q$5*Q$6)*1000</f>
        <v>0</v>
      </c>
      <c r="R210" s="284">
        <f>RawCounts100All!S210/(PropCntd100!R210*R$5*R$6)*1000</f>
        <v>0</v>
      </c>
      <c r="S210" s="284">
        <f>RawCounts100All!T210/(PropCntd100!S210*S$5*S$6)*1000</f>
        <v>0</v>
      </c>
      <c r="T210" s="284">
        <f>RawCounts100All!U210/(PropCntd100!T210*T$5*T$6)*1000</f>
        <v>0</v>
      </c>
      <c r="U210" s="284">
        <f>RawCounts100All!V210/(PropCntd100!U210*U$5*U$6)*1000</f>
        <v>0</v>
      </c>
      <c r="V210" s="284">
        <f>RawCounts100All!W210/(PropCntd100!V210*V$5*V$6)*1000</f>
        <v>0</v>
      </c>
      <c r="W210" s="284">
        <f>RawCounts100All!X210/(PropCntd100!W210*W$5*W$6)*1000</f>
        <v>0</v>
      </c>
      <c r="X210" s="284">
        <f>RawCounts100All!Y210/(PropCntd100!X210*X$5*X$6)*1000</f>
        <v>0</v>
      </c>
      <c r="Y210" s="284">
        <f>RawCounts100All!Z210/(PropCntd100!Y210*Y$5*Y$6)*1000</f>
        <v>0</v>
      </c>
      <c r="Z210" s="284">
        <f>RawCounts100All!AA210/(PropCntd100!Z210*Z$5*Z$6)*1000</f>
        <v>0</v>
      </c>
      <c r="AA210" s="284">
        <f>RawCounts100All!AB210/(PropCntd100!AA210*AA$5*AA$6)*1000</f>
        <v>322.75132275132273</v>
      </c>
      <c r="AB210" s="284">
        <f>RawCounts100All!AC210/(PropCntd100!AB210*AB$5*AB$6)*1000</f>
        <v>0</v>
      </c>
      <c r="AC210" s="284">
        <f>RawCounts100All!AD210/(PropCntd100!AC210*AC$5*AC$6)*1000</f>
        <v>0</v>
      </c>
      <c r="AD210" s="284">
        <f>RawCounts100All!AE210/(PropCntd100!AD210*AD$5*AD$6)*1000</f>
        <v>0</v>
      </c>
      <c r="AE210" s="284">
        <f>RawCounts100All!AF210/(PropCntd100!AE210*AE$5*AE$6)*1000</f>
        <v>0</v>
      </c>
      <c r="AF210" s="284">
        <f>RawCounts100All!AG210/(PropCntd100!AF210*AF$5*AF$6)*1000</f>
        <v>0</v>
      </c>
      <c r="AG210" s="284">
        <f>RawCounts100All!AH210/(PropCntd100!AG210*AG$5*AG$6)*1000</f>
        <v>0</v>
      </c>
      <c r="AH210" s="284">
        <f>RawCounts100All!AI210/(PropCntd100!AH210*AH$5*AH$6)*1000</f>
        <v>0</v>
      </c>
      <c r="AI210" s="284">
        <f>RawCounts100All!AJ210/(PropCntd100!AI210*AI$5*AI$6)*1000</f>
        <v>0</v>
      </c>
      <c r="AJ210" s="284">
        <f>RawCounts100All!AK210/(PropCntd100!AJ210*AJ$5*AJ$6)*1000</f>
        <v>0</v>
      </c>
      <c r="AK210" s="284">
        <f>RawCounts100All!AL210/(PropCntd100!AK210*AK$5*AK$6)*1000</f>
        <v>0</v>
      </c>
      <c r="AL210" s="284">
        <f>RawCounts100All!AM210/(PropCntd100!AL210*AL$5*AL$6)*1000</f>
        <v>0</v>
      </c>
      <c r="AM210" s="284">
        <f>RawCounts100All!AN210/(PropCntd100!AM210*AM$5*AM$6)*1000</f>
        <v>0</v>
      </c>
      <c r="AN210" s="284">
        <f>RawCounts100All!AO210/(PropCntd100!AN210*AN$5*AN$6)*1000</f>
        <v>0</v>
      </c>
      <c r="AO210" s="284">
        <f>RawCounts100All!AP210/(PropCntd100!AO210*AO$5*AO$6)*1000</f>
        <v>0</v>
      </c>
      <c r="AP210" s="284">
        <f>RawCounts100All!AQ210/(PropCntd100!AP210*AP$5*AP$6)*1000</f>
        <v>0</v>
      </c>
      <c r="AQ210" s="284">
        <f>RawCounts100All!AR210/(PropCntd100!AQ210*AQ$5*AQ$6)*1000</f>
        <v>0</v>
      </c>
      <c r="AR210" s="284">
        <f>RawCounts100All!AS210/(PropCntd100!AR210*AR$5*AR$6)*1000</f>
        <v>0</v>
      </c>
      <c r="AS210" s="284">
        <f>RawCounts100All!AT210/(PropCntd100!AS210*AS$5*AS$6)*1000</f>
        <v>0</v>
      </c>
      <c r="AT210" s="284">
        <f>RawCounts100All!AU210/(PropCntd100!AT210*AT$5*AT$6)*1000</f>
        <v>0</v>
      </c>
      <c r="AU210" s="284">
        <f>RawCounts100All!AV210/(PropCntd100!AU210*AU$5*AU$6)*1000</f>
        <v>0</v>
      </c>
      <c r="AV210" s="284">
        <f>RawCounts100All!AW210/(PropCntd100!AV210*AV$5*AV$6)*1000</f>
        <v>0</v>
      </c>
      <c r="AW210" s="284">
        <f>RawCounts100All!AX210/(PropCntd100!AW210*AW$5*AW$6)*1000</f>
        <v>0</v>
      </c>
      <c r="AX210" s="284">
        <f>RawCounts100All!AY210/(PropCntd100!AX210*AX$5*AX$6)*1000</f>
        <v>0</v>
      </c>
      <c r="AY210" s="284">
        <f>RawCounts100All!AZ210/(PropCntd100!AY210*AY$5*AY$6)*1000</f>
        <v>0</v>
      </c>
      <c r="AZ210" s="284">
        <f>RawCounts100All!BA210/(PropCntd100!AZ210*AZ$5*AZ$6)*1000</f>
        <v>0</v>
      </c>
      <c r="BA210" s="284">
        <f>RawCounts100All!BB210/(PropCntd100!BA210*BA$5*BA$6)*1000</f>
        <v>0</v>
      </c>
      <c r="BB210" s="284">
        <f>RawCounts100All!BC210/(PropCntd100!BB210*BB$5*BB$6)*1000</f>
        <v>0</v>
      </c>
      <c r="BC210" s="284">
        <f>RawCounts100All!BD210/(PropCntd100!BC210*BC$5*BC$6)*1000</f>
        <v>0</v>
      </c>
      <c r="BD210" s="284">
        <f>RawCounts100All!BE210/(PropCntd100!BD210*BD$5*BD$6)*1000</f>
        <v>0</v>
      </c>
      <c r="BE210" s="284">
        <f>RawCounts100All!BF210/(PropCntd100!BE210*BE$5*BE$6)*1000</f>
        <v>0</v>
      </c>
      <c r="BF210" s="284">
        <f>RawCounts100All!BG210/(PropCntd100!BF210*BF$5*BF$6)*1000</f>
        <v>0</v>
      </c>
      <c r="BG210" s="284">
        <f>RawCounts100All!BH210/(PropCntd100!BG210*BG$5*BG$6)*1000</f>
        <v>0</v>
      </c>
      <c r="BH210" s="284">
        <f>RawCounts100All!BI210/(PropCntd100!BH210*BH$5*BH$6)*1000</f>
        <v>0</v>
      </c>
      <c r="BI210" s="284">
        <f>RawCounts100All!BJ210/(PropCntd100!BI210*BI$5*BI$6)*1000</f>
        <v>0</v>
      </c>
      <c r="BJ210" s="284">
        <f>RawCounts100All!BK210/(PropCntd100!BJ210*BJ$5*BJ$6)*1000</f>
        <v>0</v>
      </c>
      <c r="BK210" s="284">
        <f>RawCounts100All!BL210/(PropCntd100!BK210*BK$5*BK$6)*1000</f>
        <v>0</v>
      </c>
      <c r="BL210" s="284">
        <f>RawCounts100All!BM210/(PropCntd100!BL210*BL$5*BL$6)*1000</f>
        <v>0</v>
      </c>
      <c r="BM210" s="284">
        <f>RawCounts100All!BN210/(PropCntd100!BM210*BM$5*BM$6)*1000</f>
        <v>0</v>
      </c>
      <c r="BN210" s="284">
        <f>RawCounts100All!BO210/(PropCntd100!BN210*BN$5*BN$6)*1000</f>
        <v>0</v>
      </c>
      <c r="BO210" s="284">
        <f>RawCounts100All!BP210/(PropCntd100!BO210*BO$5*BO$6)*1000</f>
        <v>0</v>
      </c>
      <c r="BP210" s="284">
        <f>RawCounts100All!BQ210/(PropCntd100!BP210*BP$5*BP$6)*1000</f>
        <v>0</v>
      </c>
      <c r="BQ210" s="284">
        <f>RawCounts100All!BR210/(PropCntd100!BQ210*BQ$5*BQ$6)*1000</f>
        <v>0</v>
      </c>
      <c r="BR210" s="284">
        <f>RawCounts100All!BS210/(PropCntd100!BR210*BR$5*BR$6)*1000</f>
        <v>0</v>
      </c>
      <c r="BS210" s="284">
        <f>RawCounts100All!BT210/(PropCntd100!BS210*BS$5*BS$6)*1000</f>
        <v>0</v>
      </c>
      <c r="BT210" s="129"/>
    </row>
    <row r="211" spans="1:72" ht="15" x14ac:dyDescent="0.15">
      <c r="A211" s="104" t="s">
        <v>414</v>
      </c>
      <c r="B211" s="153" t="s">
        <v>523</v>
      </c>
      <c r="C211" s="153" t="s">
        <v>247</v>
      </c>
      <c r="D211" s="170" t="s">
        <v>830</v>
      </c>
      <c r="E211" s="153" t="s">
        <v>135</v>
      </c>
      <c r="F211" s="153"/>
      <c r="G211" s="105">
        <v>0.1</v>
      </c>
      <c r="H211" s="106">
        <v>0.3</v>
      </c>
      <c r="I211" s="107">
        <f t="shared" si="9"/>
        <v>8</v>
      </c>
      <c r="J211" s="176">
        <f t="shared" si="9"/>
        <v>24</v>
      </c>
      <c r="K211" s="248"/>
      <c r="L211" s="284">
        <f>RawCounts100All!M211/(PropCntd100!L211*L$5*L$6)*1000</f>
        <v>1436.7053620784961</v>
      </c>
      <c r="M211" s="284">
        <f>RawCounts100All!N211/(PropCntd100!M211*M$5*M$6)*1000</f>
        <v>1005.1851851851852</v>
      </c>
      <c r="N211" s="284">
        <f>RawCounts100All!O211/(PropCntd100!N211*N$5*N$6)*1000</f>
        <v>0</v>
      </c>
      <c r="O211" s="284">
        <f>RawCounts100All!P211/(PropCntd100!O211*O$5*O$6)*1000</f>
        <v>0</v>
      </c>
      <c r="P211" s="284">
        <f>RawCounts100All!Q211/(PropCntd100!P211*P$5*P$6)*1000</f>
        <v>0</v>
      </c>
      <c r="Q211" s="284">
        <f>RawCounts100All!R211/(PropCntd100!Q211*Q$5*Q$6)*1000</f>
        <v>1002.1428571428572</v>
      </c>
      <c r="R211" s="284">
        <f>RawCounts100All!S211/(PropCntd100!R211*R$5*R$6)*1000</f>
        <v>87.27272727272728</v>
      </c>
      <c r="S211" s="284">
        <f>RawCounts100All!T211/(PropCntd100!S211*S$5*S$6)*1000</f>
        <v>786.66666666666663</v>
      </c>
      <c r="T211" s="284">
        <f>RawCounts100All!U211/(PropCntd100!T211*T$5*T$6)*1000</f>
        <v>1174.7368421052631</v>
      </c>
      <c r="U211" s="284">
        <f>RawCounts100All!V211/(PropCntd100!U211*U$5*U$6)*1000</f>
        <v>1309.0909090909092</v>
      </c>
      <c r="V211" s="284">
        <f>RawCounts100All!W211/(PropCntd100!V211*V$5*V$6)*1000</f>
        <v>0</v>
      </c>
      <c r="W211" s="284">
        <f>RawCounts100All!X211/(PropCntd100!W211*W$5*W$6)*1000</f>
        <v>0</v>
      </c>
      <c r="X211" s="284">
        <f>RawCounts100All!Y211/(PropCntd100!X211*X$5*X$6)*1000</f>
        <v>0</v>
      </c>
      <c r="Y211" s="284">
        <f>RawCounts100All!Z211/(PropCntd100!Y211*Y$5*Y$6)*1000</f>
        <v>0</v>
      </c>
      <c r="Z211" s="284">
        <f>RawCounts100All!AA211/(PropCntd100!Z211*Z$5*Z$6)*1000</f>
        <v>0</v>
      </c>
      <c r="AA211" s="284">
        <f>RawCounts100All!AB211/(PropCntd100!AA211*AA$5*AA$6)*1000</f>
        <v>0</v>
      </c>
      <c r="AB211" s="284">
        <f>RawCounts100All!AC211/(PropCntd100!AB211*AB$5*AB$6)*1000</f>
        <v>0</v>
      </c>
      <c r="AC211" s="284">
        <f>RawCounts100All!AD211/(PropCntd100!AC211*AC$5*AC$6)*1000</f>
        <v>127.92642140468227</v>
      </c>
      <c r="AD211" s="284">
        <f>RawCounts100All!AE211/(PropCntd100!AD211*AD$5*AD$6)*1000</f>
        <v>0</v>
      </c>
      <c r="AE211" s="284">
        <f>RawCounts100All!AF211/(PropCntd100!AE211*AE$5*AE$6)*1000</f>
        <v>575.31914893617022</v>
      </c>
      <c r="AF211" s="284">
        <f>RawCounts100All!AG211/(PropCntd100!AF211*AF$5*AF$6)*1000</f>
        <v>0</v>
      </c>
      <c r="AG211" s="284">
        <f>RawCounts100All!AH211/(PropCntd100!AG211*AG$5*AG$6)*1000</f>
        <v>0</v>
      </c>
      <c r="AH211" s="284">
        <f>RawCounts100All!AI211/(PropCntd100!AH211*AH$5*AH$6)*1000</f>
        <v>0</v>
      </c>
      <c r="AI211" s="284">
        <f>RawCounts100All!AJ211/(PropCntd100!AI211*AI$5*AI$6)*1000</f>
        <v>866.09686609686594</v>
      </c>
      <c r="AJ211" s="284">
        <f>RawCounts100All!AK211/(PropCntd100!AJ211*AJ$5*AJ$6)*1000</f>
        <v>0</v>
      </c>
      <c r="AK211" s="284">
        <f>RawCounts100All!AL211/(PropCntd100!AK211*AK$5*AK$6)*1000</f>
        <v>0</v>
      </c>
      <c r="AL211" s="284">
        <f>RawCounts100All!AM211/(PropCntd100!AL211*AL$5*AL$6)*1000</f>
        <v>0</v>
      </c>
      <c r="AM211" s="284">
        <f>RawCounts100All!AN211/(PropCntd100!AM211*AM$5*AM$6)*1000</f>
        <v>1699.2857142857142</v>
      </c>
      <c r="AN211" s="284">
        <f>RawCounts100All!AO211/(PropCntd100!AN211*AN$5*AN$6)*1000</f>
        <v>0</v>
      </c>
      <c r="AO211" s="284">
        <f>RawCounts100All!AP211/(PropCntd100!AO211*AO$5*AO$6)*1000</f>
        <v>0</v>
      </c>
      <c r="AP211" s="284">
        <f>RawCounts100All!AQ211/(PropCntd100!AP211*AP$5*AP$6)*1000</f>
        <v>0</v>
      </c>
      <c r="AQ211" s="284">
        <f>RawCounts100All!AR211/(PropCntd100!AQ211*AQ$5*AQ$6)*1000</f>
        <v>0</v>
      </c>
      <c r="AR211" s="284">
        <f>RawCounts100All!AS211/(PropCntd100!AR211*AR$5*AR$6)*1000</f>
        <v>0</v>
      </c>
      <c r="AS211" s="284">
        <f>RawCounts100All!AT211/(PropCntd100!AS211*AS$5*AS$6)*1000</f>
        <v>0</v>
      </c>
      <c r="AT211" s="284">
        <f>RawCounts100All!AU211/(PropCntd100!AT211*AT$5*AT$6)*1000</f>
        <v>0</v>
      </c>
      <c r="AU211" s="284">
        <f>RawCounts100All!AV211/(PropCntd100!AU211*AU$5*AU$6)*1000</f>
        <v>0</v>
      </c>
      <c r="AV211" s="284">
        <f>RawCounts100All!AW211/(PropCntd100!AV211*AV$5*AV$6)*1000</f>
        <v>0</v>
      </c>
      <c r="AW211" s="284">
        <f>RawCounts100All!AX211/(PropCntd100!AW211*AW$5*AW$6)*1000</f>
        <v>0</v>
      </c>
      <c r="AX211" s="284">
        <f>RawCounts100All!AY211/(PropCntd100!AX211*AX$5*AX$6)*1000</f>
        <v>881.63265306122435</v>
      </c>
      <c r="AY211" s="284">
        <f>RawCounts100All!AZ211/(PropCntd100!AY211*AY$5*AY$6)*1000</f>
        <v>262.22222222222217</v>
      </c>
      <c r="AZ211" s="284">
        <f>RawCounts100All!BA211/(PropCntd100!AZ211*AZ$5*AZ$6)*1000</f>
        <v>0</v>
      </c>
      <c r="BA211" s="284">
        <f>RawCounts100All!BB211/(PropCntd100!BA211*BA$5*BA$6)*1000</f>
        <v>0</v>
      </c>
      <c r="BB211" s="284">
        <f>RawCounts100All!BC211/(PropCntd100!BB211*BB$5*BB$6)*1000</f>
        <v>0</v>
      </c>
      <c r="BC211" s="284">
        <f>RawCounts100All!BD211/(PropCntd100!BC211*BC$5*BC$6)*1000</f>
        <v>0</v>
      </c>
      <c r="BD211" s="284">
        <f>RawCounts100All!BE211/(PropCntd100!BD211*BD$5*BD$6)*1000</f>
        <v>0</v>
      </c>
      <c r="BE211" s="284">
        <f>RawCounts100All!BF211/(PropCntd100!BE211*BE$5*BE$6)*1000</f>
        <v>0</v>
      </c>
      <c r="BF211" s="284">
        <f>RawCounts100All!BG211/(PropCntd100!BF211*BF$5*BF$6)*1000</f>
        <v>0</v>
      </c>
      <c r="BG211" s="284">
        <f>RawCounts100All!BH211/(PropCntd100!BG211*BG$5*BG$6)*1000</f>
        <v>0</v>
      </c>
      <c r="BH211" s="284">
        <f>RawCounts100All!BI211/(PropCntd100!BH211*BH$5*BH$6)*1000</f>
        <v>0</v>
      </c>
      <c r="BI211" s="284">
        <f>RawCounts100All!BJ211/(PropCntd100!BI211*BI$5*BI$6)*1000</f>
        <v>0</v>
      </c>
      <c r="BJ211" s="284">
        <f>RawCounts100All!BK211/(PropCntd100!BJ211*BJ$5*BJ$6)*1000</f>
        <v>7947.42553117015</v>
      </c>
      <c r="BK211" s="284">
        <f>RawCounts100All!BL211/(PropCntd100!BK211*BK$5*BK$6)*1000</f>
        <v>0</v>
      </c>
      <c r="BL211" s="284">
        <f>RawCounts100All!BM211/(PropCntd100!BL211*BL$5*BL$6)*1000</f>
        <v>0</v>
      </c>
      <c r="BM211" s="284">
        <f>RawCounts100All!BN211/(PropCntd100!BM211*BM$5*BM$6)*1000</f>
        <v>0</v>
      </c>
      <c r="BN211" s="284">
        <f>RawCounts100All!BO211/(PropCntd100!BN211*BN$5*BN$6)*1000</f>
        <v>0</v>
      </c>
      <c r="BO211" s="284">
        <f>RawCounts100All!BP211/(PropCntd100!BO211*BO$5*BO$6)*1000</f>
        <v>0</v>
      </c>
      <c r="BP211" s="284">
        <f>RawCounts100All!BQ211/(PropCntd100!BP211*BP$5*BP$6)*1000</f>
        <v>0</v>
      </c>
      <c r="BQ211" s="284">
        <f>RawCounts100All!BR211/(PropCntd100!BQ211*BQ$5*BQ$6)*1000</f>
        <v>0</v>
      </c>
      <c r="BR211" s="284">
        <f>RawCounts100All!BS211/(PropCntd100!BR211*BR$5*BR$6)*1000</f>
        <v>6613.2962060563859</v>
      </c>
      <c r="BS211" s="284">
        <f>RawCounts100All!BT211/(PropCntd100!BS211*BS$5*BS$6)*1000</f>
        <v>8520.4678362573104</v>
      </c>
      <c r="BT211" s="129"/>
    </row>
    <row r="212" spans="1:72" ht="15" x14ac:dyDescent="0.15">
      <c r="A212" s="104" t="s">
        <v>415</v>
      </c>
      <c r="B212" s="153" t="s">
        <v>523</v>
      </c>
      <c r="C212" s="153" t="s">
        <v>247</v>
      </c>
      <c r="D212" s="170" t="s">
        <v>831</v>
      </c>
      <c r="E212" s="153" t="s">
        <v>135</v>
      </c>
      <c r="F212" s="153"/>
      <c r="G212" s="105">
        <v>0.15</v>
      </c>
      <c r="H212" s="106">
        <v>0.5</v>
      </c>
      <c r="I212" s="107">
        <f t="shared" si="9"/>
        <v>12</v>
      </c>
      <c r="J212" s="176">
        <f t="shared" si="9"/>
        <v>40</v>
      </c>
      <c r="K212" s="248"/>
      <c r="L212" s="284">
        <f>RawCounts100All!M212/(PropCntd100!L212*L$5*L$6)*1000</f>
        <v>0</v>
      </c>
      <c r="M212" s="284">
        <f>RawCounts100All!N212/(PropCntd100!M212*M$5*M$6)*1000</f>
        <v>0</v>
      </c>
      <c r="N212" s="284">
        <f>RawCounts100All!O212/(PropCntd100!N212*N$5*N$6)*1000</f>
        <v>0</v>
      </c>
      <c r="O212" s="284">
        <f>RawCounts100All!P212/(PropCntd100!O212*O$5*O$6)*1000</f>
        <v>0</v>
      </c>
      <c r="P212" s="284">
        <f>RawCounts100All!Q212/(PropCntd100!P212*P$5*P$6)*1000</f>
        <v>0</v>
      </c>
      <c r="Q212" s="284">
        <f>RawCounts100All!R212/(PropCntd100!Q212*Q$5*Q$6)*1000</f>
        <v>0</v>
      </c>
      <c r="R212" s="284">
        <f>RawCounts100All!S212/(PropCntd100!R212*R$5*R$6)*1000</f>
        <v>0</v>
      </c>
      <c r="S212" s="284">
        <f>RawCounts100All!T212/(PropCntd100!S212*S$5*S$6)*1000</f>
        <v>0</v>
      </c>
      <c r="T212" s="284">
        <f>RawCounts100All!U212/(PropCntd100!T212*T$5*T$6)*1000</f>
        <v>43.508771929824562</v>
      </c>
      <c r="U212" s="284">
        <f>RawCounts100All!V212/(PropCntd100!U212*U$5*U$6)*1000</f>
        <v>0</v>
      </c>
      <c r="V212" s="284">
        <f>RawCounts100All!W212/(PropCntd100!V212*V$5*V$6)*1000</f>
        <v>0</v>
      </c>
      <c r="W212" s="284">
        <f>RawCounts100All!X212/(PropCntd100!W212*W$5*W$6)*1000</f>
        <v>0</v>
      </c>
      <c r="X212" s="284">
        <f>RawCounts100All!Y212/(PropCntd100!X212*X$5*X$6)*1000</f>
        <v>0</v>
      </c>
      <c r="Y212" s="284">
        <f>RawCounts100All!Z212/(PropCntd100!Y212*Y$5*Y$6)*1000</f>
        <v>0</v>
      </c>
      <c r="Z212" s="284">
        <f>RawCounts100All!AA212/(PropCntd100!Z212*Z$5*Z$6)*1000</f>
        <v>0</v>
      </c>
      <c r="AA212" s="284">
        <f>RawCounts100All!AB212/(PropCntd100!AA212*AA$5*AA$6)*1000</f>
        <v>0</v>
      </c>
      <c r="AB212" s="284">
        <f>RawCounts100All!AC212/(PropCntd100!AB212*AB$5*AB$6)*1000</f>
        <v>0</v>
      </c>
      <c r="AC212" s="284">
        <f>RawCounts100All!AD212/(PropCntd100!AC212*AC$5*AC$6)*1000</f>
        <v>0</v>
      </c>
      <c r="AD212" s="284">
        <f>RawCounts100All!AE212/(PropCntd100!AD212*AD$5*AD$6)*1000</f>
        <v>0</v>
      </c>
      <c r="AE212" s="284">
        <f>RawCounts100All!AF212/(PropCntd100!AE212*AE$5*AE$6)*1000</f>
        <v>0</v>
      </c>
      <c r="AF212" s="284">
        <f>RawCounts100All!AG212/(PropCntd100!AF212*AF$5*AF$6)*1000</f>
        <v>0</v>
      </c>
      <c r="AG212" s="284">
        <f>RawCounts100All!AH212/(PropCntd100!AG212*AG$5*AG$6)*1000</f>
        <v>0</v>
      </c>
      <c r="AH212" s="284">
        <f>RawCounts100All!AI212/(PropCntd100!AH212*AH$5*AH$6)*1000</f>
        <v>0</v>
      </c>
      <c r="AI212" s="284">
        <f>RawCounts100All!AJ212/(PropCntd100!AI212*AI$5*AI$6)*1000</f>
        <v>0</v>
      </c>
      <c r="AJ212" s="284">
        <f>RawCounts100All!AK212/(PropCntd100!AJ212*AJ$5*AJ$6)*1000</f>
        <v>0</v>
      </c>
      <c r="AK212" s="284">
        <f>RawCounts100All!AL212/(PropCntd100!AK212*AK$5*AK$6)*1000</f>
        <v>0</v>
      </c>
      <c r="AL212" s="284">
        <f>RawCounts100All!AM212/(PropCntd100!AL212*AL$5*AL$6)*1000</f>
        <v>0</v>
      </c>
      <c r="AM212" s="284">
        <f>RawCounts100All!AN212/(PropCntd100!AM212*AM$5*AM$6)*1000</f>
        <v>0</v>
      </c>
      <c r="AN212" s="284">
        <f>RawCounts100All!AO212/(PropCntd100!AN212*AN$5*AN$6)*1000</f>
        <v>0</v>
      </c>
      <c r="AO212" s="284">
        <f>RawCounts100All!AP212/(PropCntd100!AO212*AO$5*AO$6)*1000</f>
        <v>0</v>
      </c>
      <c r="AP212" s="284">
        <f>RawCounts100All!AQ212/(PropCntd100!AP212*AP$5*AP$6)*1000</f>
        <v>0</v>
      </c>
      <c r="AQ212" s="284">
        <f>RawCounts100All!AR212/(PropCntd100!AQ212*AQ$5*AQ$6)*1000</f>
        <v>0</v>
      </c>
      <c r="AR212" s="284">
        <f>RawCounts100All!AS212/(PropCntd100!AR212*AR$5*AR$6)*1000</f>
        <v>0</v>
      </c>
      <c r="AS212" s="284">
        <f>RawCounts100All!AT212/(PropCntd100!AS212*AS$5*AS$6)*1000</f>
        <v>0</v>
      </c>
      <c r="AT212" s="284">
        <f>RawCounts100All!AU212/(PropCntd100!AT212*AT$5*AT$6)*1000</f>
        <v>0</v>
      </c>
      <c r="AU212" s="284">
        <f>RawCounts100All!AV212/(PropCntd100!AU212*AU$5*AU$6)*1000</f>
        <v>0</v>
      </c>
      <c r="AV212" s="284">
        <f>RawCounts100All!AW212/(PropCntd100!AV212*AV$5*AV$6)*1000</f>
        <v>0</v>
      </c>
      <c r="AW212" s="284">
        <f>RawCounts100All!AX212/(PropCntd100!AW212*AW$5*AW$6)*1000</f>
        <v>0</v>
      </c>
      <c r="AX212" s="284">
        <f>RawCounts100All!AY212/(PropCntd100!AX212*AX$5*AX$6)*1000</f>
        <v>0</v>
      </c>
      <c r="AY212" s="284">
        <f>RawCounts100All!AZ212/(PropCntd100!AY212*AY$5*AY$6)*1000</f>
        <v>0</v>
      </c>
      <c r="AZ212" s="284">
        <f>RawCounts100All!BA212/(PropCntd100!AZ212*AZ$5*AZ$6)*1000</f>
        <v>0</v>
      </c>
      <c r="BA212" s="284">
        <f>RawCounts100All!BB212/(PropCntd100!BA212*BA$5*BA$6)*1000</f>
        <v>0</v>
      </c>
      <c r="BB212" s="284">
        <f>RawCounts100All!BC212/(PropCntd100!BB212*BB$5*BB$6)*1000</f>
        <v>0</v>
      </c>
      <c r="BC212" s="284">
        <f>RawCounts100All!BD212/(PropCntd100!BC212*BC$5*BC$6)*1000</f>
        <v>0</v>
      </c>
      <c r="BD212" s="284">
        <f>RawCounts100All!BE212/(PropCntd100!BD212*BD$5*BD$6)*1000</f>
        <v>0</v>
      </c>
      <c r="BE212" s="284">
        <f>RawCounts100All!BF212/(PropCntd100!BE212*BE$5*BE$6)*1000</f>
        <v>0</v>
      </c>
      <c r="BF212" s="284">
        <f>RawCounts100All!BG212/(PropCntd100!BF212*BF$5*BF$6)*1000</f>
        <v>0</v>
      </c>
      <c r="BG212" s="284">
        <f>RawCounts100All!BH212/(PropCntd100!BG212*BG$5*BG$6)*1000</f>
        <v>0</v>
      </c>
      <c r="BH212" s="284">
        <f>RawCounts100All!BI212/(PropCntd100!BH212*BH$5*BH$6)*1000</f>
        <v>0</v>
      </c>
      <c r="BI212" s="284">
        <f>RawCounts100All!BJ212/(PropCntd100!BI212*BI$5*BI$6)*1000</f>
        <v>0</v>
      </c>
      <c r="BJ212" s="284">
        <f>RawCounts100All!BK212/(PropCntd100!BJ212*BJ$5*BJ$6)*1000</f>
        <v>0</v>
      </c>
      <c r="BK212" s="284">
        <f>RawCounts100All!BL212/(PropCntd100!BK212*BK$5*BK$6)*1000</f>
        <v>0</v>
      </c>
      <c r="BL212" s="284">
        <f>RawCounts100All!BM212/(PropCntd100!BL212*BL$5*BL$6)*1000</f>
        <v>0</v>
      </c>
      <c r="BM212" s="284">
        <f>RawCounts100All!BN212/(PropCntd100!BM212*BM$5*BM$6)*1000</f>
        <v>0</v>
      </c>
      <c r="BN212" s="284">
        <f>RawCounts100All!BO212/(PropCntd100!BN212*BN$5*BN$6)*1000</f>
        <v>0</v>
      </c>
      <c r="BO212" s="284">
        <f>RawCounts100All!BP212/(PropCntd100!BO212*BO$5*BO$6)*1000</f>
        <v>0</v>
      </c>
      <c r="BP212" s="284">
        <f>RawCounts100All!BQ212/(PropCntd100!BP212*BP$5*BP$6)*1000</f>
        <v>0</v>
      </c>
      <c r="BQ212" s="284">
        <f>RawCounts100All!BR212/(PropCntd100!BQ212*BQ$5*BQ$6)*1000</f>
        <v>0</v>
      </c>
      <c r="BR212" s="284">
        <f>RawCounts100All!BS212/(PropCntd100!BR212*BR$5*BR$6)*1000</f>
        <v>0</v>
      </c>
      <c r="BS212" s="284">
        <f>RawCounts100All!BT212/(PropCntd100!BS212*BS$5*BS$6)*1000</f>
        <v>0</v>
      </c>
      <c r="BT212" s="129"/>
    </row>
    <row r="213" spans="1:72" ht="15" x14ac:dyDescent="0.15">
      <c r="A213" s="104" t="s">
        <v>416</v>
      </c>
      <c r="B213" s="153" t="s">
        <v>523</v>
      </c>
      <c r="C213" s="153" t="s">
        <v>247</v>
      </c>
      <c r="D213" s="171" t="s">
        <v>840</v>
      </c>
      <c r="E213" s="153" t="s">
        <v>135</v>
      </c>
      <c r="F213" s="153"/>
      <c r="G213" s="105">
        <v>0.2</v>
      </c>
      <c r="H213" s="106">
        <v>0.3</v>
      </c>
      <c r="I213" s="107">
        <f t="shared" si="9"/>
        <v>16</v>
      </c>
      <c r="J213" s="176">
        <f t="shared" si="9"/>
        <v>24</v>
      </c>
      <c r="K213" s="248"/>
      <c r="L213" s="284">
        <f>RawCounts100All!M213/(PropCntd100!L213*L$5*L$6)*1000</f>
        <v>0</v>
      </c>
      <c r="M213" s="284">
        <f>RawCounts100All!N213/(PropCntd100!M213*M$5*M$6)*1000</f>
        <v>0</v>
      </c>
      <c r="N213" s="284">
        <f>RawCounts100All!O213/(PropCntd100!N213*N$5*N$6)*1000</f>
        <v>0</v>
      </c>
      <c r="O213" s="284">
        <f>RawCounts100All!P213/(PropCntd100!O213*O$5*O$6)*1000</f>
        <v>656.60377358490564</v>
      </c>
      <c r="P213" s="284">
        <f>RawCounts100All!Q213/(PropCntd100!P213*P$5*P$6)*1000</f>
        <v>0</v>
      </c>
      <c r="Q213" s="284">
        <f>RawCounts100All!R213/(PropCntd100!Q213*Q$5*Q$6)*1000</f>
        <v>0</v>
      </c>
      <c r="R213" s="284">
        <f>RawCounts100All!S213/(PropCntd100!R213*R$5*R$6)*1000</f>
        <v>0</v>
      </c>
      <c r="S213" s="284">
        <f>RawCounts100All!T213/(PropCntd100!S213*S$5*S$6)*1000</f>
        <v>0</v>
      </c>
      <c r="T213" s="284">
        <f>RawCounts100All!U213/(PropCntd100!T213*T$5*T$6)*1000</f>
        <v>0</v>
      </c>
      <c r="U213" s="284">
        <f>RawCounts100All!V213/(PropCntd100!U213*U$5*U$6)*1000</f>
        <v>0</v>
      </c>
      <c r="V213" s="284">
        <f>RawCounts100All!W213/(PropCntd100!V213*V$5*V$6)*1000</f>
        <v>0</v>
      </c>
      <c r="W213" s="284">
        <f>RawCounts100All!X213/(PropCntd100!W213*W$5*W$6)*1000</f>
        <v>0</v>
      </c>
      <c r="X213" s="284">
        <f>RawCounts100All!Y213/(PropCntd100!X213*X$5*X$6)*1000</f>
        <v>0</v>
      </c>
      <c r="Y213" s="284">
        <f>RawCounts100All!Z213/(PropCntd100!Y213*Y$5*Y$6)*1000</f>
        <v>0</v>
      </c>
      <c r="Z213" s="284">
        <f>RawCounts100All!AA213/(PropCntd100!Z213*Z$5*Z$6)*1000</f>
        <v>0</v>
      </c>
      <c r="AA213" s="284">
        <f>RawCounts100All!AB213/(PropCntd100!AA213*AA$5*AA$6)*1000</f>
        <v>0</v>
      </c>
      <c r="AB213" s="284">
        <f>RawCounts100All!AC213/(PropCntd100!AB213*AB$5*AB$6)*1000</f>
        <v>0</v>
      </c>
      <c r="AC213" s="284">
        <f>RawCounts100All!AD213/(PropCntd100!AC213*AC$5*AC$6)*1000</f>
        <v>0</v>
      </c>
      <c r="AD213" s="284">
        <f>RawCounts100All!AE213/(PropCntd100!AD213*AD$5*AD$6)*1000</f>
        <v>440.81632653061217</v>
      </c>
      <c r="AE213" s="284">
        <f>RawCounts100All!AF213/(PropCntd100!AE213*AE$5*AE$6)*1000</f>
        <v>0</v>
      </c>
      <c r="AF213" s="284">
        <f>RawCounts100All!AG213/(PropCntd100!AF213*AF$5*AF$6)*1000</f>
        <v>0</v>
      </c>
      <c r="AG213" s="284">
        <f>RawCounts100All!AH213/(PropCntd100!AG213*AG$5*AG$6)*1000</f>
        <v>1134.5454545454547</v>
      </c>
      <c r="AH213" s="284">
        <f>RawCounts100All!AI213/(PropCntd100!AH213*AH$5*AH$6)*1000</f>
        <v>0</v>
      </c>
      <c r="AI213" s="284">
        <f>RawCounts100All!AJ213/(PropCntd100!AI213*AI$5*AI$6)*1000</f>
        <v>0</v>
      </c>
      <c r="AJ213" s="284">
        <f>RawCounts100All!AK213/(PropCntd100!AJ213*AJ$5*AJ$6)*1000</f>
        <v>0</v>
      </c>
      <c r="AK213" s="284">
        <f>RawCounts100All!AL213/(PropCntd100!AK213*AK$5*AK$6)*1000</f>
        <v>306.41509433962267</v>
      </c>
      <c r="AL213" s="284">
        <f>RawCounts100All!AM213/(PropCntd100!AL213*AL$5*AL$6)*1000</f>
        <v>0</v>
      </c>
      <c r="AM213" s="284">
        <f>RawCounts100All!AN213/(PropCntd100!AM213*AM$5*AM$6)*1000</f>
        <v>0</v>
      </c>
      <c r="AN213" s="284">
        <f>RawCounts100All!AO213/(PropCntd100!AN213*AN$5*AN$6)*1000</f>
        <v>1016.6666666666666</v>
      </c>
      <c r="AO213" s="284">
        <f>RawCounts100All!AP213/(PropCntd100!AO213*AO$5*AO$6)*1000</f>
        <v>763.33961079723792</v>
      </c>
      <c r="AP213" s="284">
        <f>RawCounts100All!AQ213/(PropCntd100!AP213*AP$5*AP$6)*1000</f>
        <v>0</v>
      </c>
      <c r="AQ213" s="284">
        <f>RawCounts100All!AR213/(PropCntd100!AQ213*AQ$5*AQ$6)*1000</f>
        <v>0</v>
      </c>
      <c r="AR213" s="284">
        <f>RawCounts100All!AS213/(PropCntd100!AR213*AR$5*AR$6)*1000</f>
        <v>0</v>
      </c>
      <c r="AS213" s="284">
        <f>RawCounts100All!AT213/(PropCntd100!AS213*AS$5*AS$6)*1000</f>
        <v>0</v>
      </c>
      <c r="AT213" s="284">
        <f>RawCounts100All!AU213/(PropCntd100!AT213*AT$5*AT$6)*1000</f>
        <v>0</v>
      </c>
      <c r="AU213" s="284">
        <f>RawCounts100All!AV213/(PropCntd100!AU213*AU$5*AU$6)*1000</f>
        <v>0</v>
      </c>
      <c r="AV213" s="284">
        <f>RawCounts100All!AW213/(PropCntd100!AV213*AV$5*AV$6)*1000</f>
        <v>0</v>
      </c>
      <c r="AW213" s="284">
        <f>RawCounts100All!AX213/(PropCntd100!AW213*AW$5*AW$6)*1000</f>
        <v>0</v>
      </c>
      <c r="AX213" s="284">
        <f>RawCounts100All!AY213/(PropCntd100!AX213*AX$5*AX$6)*1000</f>
        <v>0</v>
      </c>
      <c r="AY213" s="284">
        <f>RawCounts100All!AZ213/(PropCntd100!AY213*AY$5*AY$6)*1000</f>
        <v>0</v>
      </c>
      <c r="AZ213" s="284">
        <f>RawCounts100All!BA213/(PropCntd100!AZ213*AZ$5*AZ$6)*1000</f>
        <v>0</v>
      </c>
      <c r="BA213" s="284">
        <f>RawCounts100All!BB213/(PropCntd100!BA213*BA$5*BA$6)*1000</f>
        <v>0</v>
      </c>
      <c r="BB213" s="284">
        <f>RawCounts100All!BC213/(PropCntd100!BB213*BB$5*BB$6)*1000</f>
        <v>0</v>
      </c>
      <c r="BC213" s="284">
        <f>RawCounts100All!BD213/(PropCntd100!BC213*BC$5*BC$6)*1000</f>
        <v>0</v>
      </c>
      <c r="BD213" s="284">
        <f>RawCounts100All!BE213/(PropCntd100!BD213*BD$5*BD$6)*1000</f>
        <v>0</v>
      </c>
      <c r="BE213" s="284">
        <f>RawCounts100All!BF213/(PropCntd100!BE213*BE$5*BE$6)*1000</f>
        <v>0</v>
      </c>
      <c r="BF213" s="284">
        <f>RawCounts100All!BG213/(PropCntd100!BF213*BF$5*BF$6)*1000</f>
        <v>0</v>
      </c>
      <c r="BG213" s="284">
        <f>RawCounts100All!BH213/(PropCntd100!BG213*BG$5*BG$6)*1000</f>
        <v>0</v>
      </c>
      <c r="BH213" s="284">
        <f>RawCounts100All!BI213/(PropCntd100!BH213*BH$5*BH$6)*1000</f>
        <v>0</v>
      </c>
      <c r="BI213" s="284">
        <f>RawCounts100All!BJ213/(PropCntd100!BI213*BI$5*BI$6)*1000</f>
        <v>0</v>
      </c>
      <c r="BJ213" s="284">
        <f>RawCounts100All!BK213/(PropCntd100!BJ213*BJ$5*BJ$6)*1000</f>
        <v>0</v>
      </c>
      <c r="BK213" s="284">
        <f>RawCounts100All!BL213/(PropCntd100!BK213*BK$5*BK$6)*1000</f>
        <v>0</v>
      </c>
      <c r="BL213" s="284">
        <f>RawCounts100All!BM213/(PropCntd100!BL213*BL$5*BL$6)*1000</f>
        <v>0</v>
      </c>
      <c r="BM213" s="284">
        <f>RawCounts100All!BN213/(PropCntd100!BM213*BM$5*BM$6)*1000</f>
        <v>0</v>
      </c>
      <c r="BN213" s="284">
        <f>RawCounts100All!BO213/(PropCntd100!BN213*BN$5*BN$6)*1000</f>
        <v>0</v>
      </c>
      <c r="BO213" s="284">
        <f>RawCounts100All!BP213/(PropCntd100!BO213*BO$5*BO$6)*1000</f>
        <v>0</v>
      </c>
      <c r="BP213" s="284">
        <f>RawCounts100All!BQ213/(PropCntd100!BP213*BP$5*BP$6)*1000</f>
        <v>0</v>
      </c>
      <c r="BQ213" s="284">
        <f>RawCounts100All!BR213/(PropCntd100!BQ213*BQ$5*BQ$6)*1000</f>
        <v>10505.66037735849</v>
      </c>
      <c r="BR213" s="284">
        <f>RawCounts100All!BS213/(PropCntd100!BR213*BR$5*BR$6)*1000</f>
        <v>0</v>
      </c>
      <c r="BS213" s="284">
        <f>RawCounts100All!BT213/(PropCntd100!BS213*BS$5*BS$6)*1000</f>
        <v>0</v>
      </c>
      <c r="BT213" s="129"/>
    </row>
    <row r="214" spans="1:72" ht="15" x14ac:dyDescent="0.15">
      <c r="A214" s="104" t="s">
        <v>417</v>
      </c>
      <c r="B214" s="153" t="s">
        <v>523</v>
      </c>
      <c r="C214" s="153" t="s">
        <v>247</v>
      </c>
      <c r="D214" s="171" t="s">
        <v>841</v>
      </c>
      <c r="E214" s="153" t="s">
        <v>135</v>
      </c>
      <c r="F214" s="153"/>
      <c r="G214" s="105">
        <v>0.2</v>
      </c>
      <c r="H214" s="106">
        <v>0.6</v>
      </c>
      <c r="I214" s="107">
        <f t="shared" si="9"/>
        <v>16</v>
      </c>
      <c r="J214" s="176">
        <f t="shared" si="9"/>
        <v>48</v>
      </c>
      <c r="K214" s="248"/>
      <c r="L214" s="284">
        <f>RawCounts100All!M214/(PropCntd100!L214*L$5*L$6)*1000</f>
        <v>0</v>
      </c>
      <c r="M214" s="284">
        <f>RawCounts100All!N214/(PropCntd100!M214*M$5*M$6)*1000</f>
        <v>0</v>
      </c>
      <c r="N214" s="284">
        <f>RawCounts100All!O214/(PropCntd100!N214*N$5*N$6)*1000</f>
        <v>0</v>
      </c>
      <c r="O214" s="284">
        <f>RawCounts100All!P214/(PropCntd100!O214*O$5*O$6)*1000</f>
        <v>0</v>
      </c>
      <c r="P214" s="284">
        <f>RawCounts100All!Q214/(PropCntd100!P214*P$5*P$6)*1000</f>
        <v>0</v>
      </c>
      <c r="Q214" s="284">
        <f>RawCounts100All!R214/(PropCntd100!Q214*Q$5*Q$6)*1000</f>
        <v>0</v>
      </c>
      <c r="R214" s="284">
        <f>RawCounts100All!S214/(PropCntd100!R214*R$5*R$6)*1000</f>
        <v>0</v>
      </c>
      <c r="S214" s="284">
        <f>RawCounts100All!T214/(PropCntd100!S214*S$5*S$6)*1000</f>
        <v>0</v>
      </c>
      <c r="T214" s="284">
        <f>RawCounts100All!U214/(PropCntd100!T214*T$5*T$6)*1000</f>
        <v>0</v>
      </c>
      <c r="U214" s="284">
        <f>RawCounts100All!V214/(PropCntd100!U214*U$5*U$6)*1000</f>
        <v>0</v>
      </c>
      <c r="V214" s="284">
        <f>RawCounts100All!W214/(PropCntd100!V214*V$5*V$6)*1000</f>
        <v>0</v>
      </c>
      <c r="W214" s="284">
        <f>RawCounts100All!X214/(PropCntd100!W214*W$5*W$6)*1000</f>
        <v>0</v>
      </c>
      <c r="X214" s="284">
        <f>RawCounts100All!Y214/(PropCntd100!X214*X$5*X$6)*1000</f>
        <v>0</v>
      </c>
      <c r="Y214" s="284">
        <f>RawCounts100All!Z214/(PropCntd100!Y214*Y$5*Y$6)*1000</f>
        <v>0</v>
      </c>
      <c r="Z214" s="284">
        <f>RawCounts100All!AA214/(PropCntd100!Z214*Z$5*Z$6)*1000</f>
        <v>0</v>
      </c>
      <c r="AA214" s="284">
        <f>RawCounts100All!AB214/(PropCntd100!AA214*AA$5*AA$6)*1000</f>
        <v>0</v>
      </c>
      <c r="AB214" s="284">
        <f>RawCounts100All!AC214/(PropCntd100!AB214*AB$5*AB$6)*1000</f>
        <v>0</v>
      </c>
      <c r="AC214" s="284">
        <f>RawCounts100All!AD214/(PropCntd100!AC214*AC$5*AC$6)*1000</f>
        <v>0</v>
      </c>
      <c r="AD214" s="284">
        <f>RawCounts100All!AE214/(PropCntd100!AD214*AD$5*AD$6)*1000</f>
        <v>0</v>
      </c>
      <c r="AE214" s="284">
        <f>RawCounts100All!AF214/(PropCntd100!AE214*AE$5*AE$6)*1000</f>
        <v>0</v>
      </c>
      <c r="AF214" s="284">
        <f>RawCounts100All!AG214/(PropCntd100!AF214*AF$5*AF$6)*1000</f>
        <v>0</v>
      </c>
      <c r="AG214" s="284">
        <f>RawCounts100All!AH214/(PropCntd100!AG214*AG$5*AG$6)*1000</f>
        <v>0</v>
      </c>
      <c r="AH214" s="284">
        <f>RawCounts100All!AI214/(PropCntd100!AH214*AH$5*AH$6)*1000</f>
        <v>0</v>
      </c>
      <c r="AI214" s="284">
        <f>RawCounts100All!AJ214/(PropCntd100!AI214*AI$5*AI$6)*1000</f>
        <v>0</v>
      </c>
      <c r="AJ214" s="284">
        <f>RawCounts100All!AK214/(PropCntd100!AJ214*AJ$5*AJ$6)*1000</f>
        <v>0</v>
      </c>
      <c r="AK214" s="284">
        <f>RawCounts100All!AL214/(PropCntd100!AK214*AK$5*AK$6)*1000</f>
        <v>0</v>
      </c>
      <c r="AL214" s="284">
        <f>RawCounts100All!AM214/(PropCntd100!AL214*AL$5*AL$6)*1000</f>
        <v>0</v>
      </c>
      <c r="AM214" s="284">
        <f>RawCounts100All!AN214/(PropCntd100!AM214*AM$5*AM$6)*1000</f>
        <v>0</v>
      </c>
      <c r="AN214" s="284">
        <f>RawCounts100All!AO214/(PropCntd100!AN214*AN$5*AN$6)*1000</f>
        <v>0</v>
      </c>
      <c r="AO214" s="284">
        <f>RawCounts100All!AP214/(PropCntd100!AO214*AO$5*AO$6)*1000</f>
        <v>0</v>
      </c>
      <c r="AP214" s="284">
        <f>RawCounts100All!AQ214/(PropCntd100!AP214*AP$5*AP$6)*1000</f>
        <v>0</v>
      </c>
      <c r="AQ214" s="284">
        <f>RawCounts100All!AR214/(PropCntd100!AQ214*AQ$5*AQ$6)*1000</f>
        <v>0</v>
      </c>
      <c r="AR214" s="284">
        <f>RawCounts100All!AS214/(PropCntd100!AR214*AR$5*AR$6)*1000</f>
        <v>0</v>
      </c>
      <c r="AS214" s="284">
        <f>RawCounts100All!AT214/(PropCntd100!AS214*AS$5*AS$6)*1000</f>
        <v>0</v>
      </c>
      <c r="AT214" s="284">
        <f>RawCounts100All!AU214/(PropCntd100!AT214*AT$5*AT$6)*1000</f>
        <v>0</v>
      </c>
      <c r="AU214" s="284">
        <f>RawCounts100All!AV214/(PropCntd100!AU214*AU$5*AU$6)*1000</f>
        <v>0</v>
      </c>
      <c r="AV214" s="284">
        <f>RawCounts100All!AW214/(PropCntd100!AV214*AV$5*AV$6)*1000</f>
        <v>0</v>
      </c>
      <c r="AW214" s="284">
        <f>RawCounts100All!AX214/(PropCntd100!AW214*AW$5*AW$6)*1000</f>
        <v>0</v>
      </c>
      <c r="AX214" s="284">
        <f>RawCounts100All!AY214/(PropCntd100!AX214*AX$5*AX$6)*1000</f>
        <v>0</v>
      </c>
      <c r="AY214" s="284">
        <f>RawCounts100All!AZ214/(PropCntd100!AY214*AY$5*AY$6)*1000</f>
        <v>0</v>
      </c>
      <c r="AZ214" s="284">
        <f>RawCounts100All!BA214/(PropCntd100!AZ214*AZ$5*AZ$6)*1000</f>
        <v>0</v>
      </c>
      <c r="BA214" s="284">
        <f>RawCounts100All!BB214/(PropCntd100!BA214*BA$5*BA$6)*1000</f>
        <v>0</v>
      </c>
      <c r="BB214" s="284">
        <f>RawCounts100All!BC214/(PropCntd100!BB214*BB$5*BB$6)*1000</f>
        <v>0</v>
      </c>
      <c r="BC214" s="284">
        <f>RawCounts100All!BD214/(PropCntd100!BC214*BC$5*BC$6)*1000</f>
        <v>0</v>
      </c>
      <c r="BD214" s="284">
        <f>RawCounts100All!BE214/(PropCntd100!BD214*BD$5*BD$6)*1000</f>
        <v>0</v>
      </c>
      <c r="BE214" s="284">
        <f>RawCounts100All!BF214/(PropCntd100!BE214*BE$5*BE$6)*1000</f>
        <v>0</v>
      </c>
      <c r="BF214" s="284">
        <f>RawCounts100All!BG214/(PropCntd100!BF214*BF$5*BF$6)*1000</f>
        <v>0</v>
      </c>
      <c r="BG214" s="284">
        <f>RawCounts100All!BH214/(PropCntd100!BG214*BG$5*BG$6)*1000</f>
        <v>0</v>
      </c>
      <c r="BH214" s="284">
        <f>RawCounts100All!BI214/(PropCntd100!BH214*BH$5*BH$6)*1000</f>
        <v>0</v>
      </c>
      <c r="BI214" s="284">
        <f>RawCounts100All!BJ214/(PropCntd100!BI214*BI$5*BI$6)*1000</f>
        <v>0</v>
      </c>
      <c r="BJ214" s="284">
        <f>RawCounts100All!BK214/(PropCntd100!BJ214*BJ$5*BJ$6)*1000</f>
        <v>1427.9008236248026</v>
      </c>
      <c r="BK214" s="284">
        <f>RawCounts100All!BL214/(PropCntd100!BK214*BK$5*BK$6)*1000</f>
        <v>218.86792452830187</v>
      </c>
      <c r="BL214" s="284">
        <f>RawCounts100All!BM214/(PropCntd100!BL214*BL$5*BL$6)*1000</f>
        <v>0</v>
      </c>
      <c r="BM214" s="284">
        <f>RawCounts100All!BN214/(PropCntd100!BM214*BM$5*BM$6)*1000</f>
        <v>0</v>
      </c>
      <c r="BN214" s="284">
        <f>RawCounts100All!BO214/(PropCntd100!BN214*BN$5*BN$6)*1000</f>
        <v>0</v>
      </c>
      <c r="BO214" s="284">
        <f>RawCounts100All!BP214/(PropCntd100!BO214*BO$5*BO$6)*1000</f>
        <v>0</v>
      </c>
      <c r="BP214" s="284">
        <f>RawCounts100All!BQ214/(PropCntd100!BP214*BP$5*BP$6)*1000</f>
        <v>0</v>
      </c>
      <c r="BQ214" s="284">
        <f>RawCounts100All!BR214/(PropCntd100!BQ214*BQ$5*BQ$6)*1000</f>
        <v>766.0377358490565</v>
      </c>
      <c r="BR214" s="284">
        <f>RawCounts100All!BS214/(PropCntd100!BR214*BR$5*BR$6)*1000</f>
        <v>0</v>
      </c>
      <c r="BS214" s="284">
        <f>RawCounts100All!BT214/(PropCntd100!BS214*BS$5*BS$6)*1000</f>
        <v>0</v>
      </c>
      <c r="BT214" s="129"/>
    </row>
    <row r="215" spans="1:72" ht="15" x14ac:dyDescent="0.15">
      <c r="A215" s="104" t="s">
        <v>418</v>
      </c>
      <c r="B215" s="153" t="s">
        <v>523</v>
      </c>
      <c r="C215" s="153" t="s">
        <v>248</v>
      </c>
      <c r="D215" s="153" t="s">
        <v>832</v>
      </c>
      <c r="E215" s="153" t="s">
        <v>135</v>
      </c>
      <c r="F215" s="153"/>
      <c r="G215" s="105">
        <v>0.1</v>
      </c>
      <c r="H215" s="106">
        <v>0.25</v>
      </c>
      <c r="I215" s="107">
        <f t="shared" si="9"/>
        <v>8</v>
      </c>
      <c r="J215" s="176">
        <f t="shared" si="9"/>
        <v>20</v>
      </c>
      <c r="K215" s="248"/>
      <c r="L215" s="284">
        <f>RawCounts100All!M215/(PropCntd100!L215*L$5*L$6)*1000</f>
        <v>0</v>
      </c>
      <c r="M215" s="284">
        <f>RawCounts100All!N215/(PropCntd100!M215*M$5*M$6)*1000</f>
        <v>0</v>
      </c>
      <c r="N215" s="284">
        <f>RawCounts100All!O215/(PropCntd100!N215*N$5*N$6)*1000</f>
        <v>0</v>
      </c>
      <c r="O215" s="284">
        <f>RawCounts100All!P215/(PropCntd100!O215*O$5*O$6)*1000</f>
        <v>0</v>
      </c>
      <c r="P215" s="284">
        <f>RawCounts100All!Q215/(PropCntd100!P215*P$5*P$6)*1000</f>
        <v>0</v>
      </c>
      <c r="Q215" s="284">
        <f>RawCounts100All!R215/(PropCntd100!Q215*Q$5*Q$6)*1000</f>
        <v>0</v>
      </c>
      <c r="R215" s="284">
        <f>RawCounts100All!S215/(PropCntd100!R215*R$5*R$6)*1000</f>
        <v>0</v>
      </c>
      <c r="S215" s="284">
        <f>RawCounts100All!T215/(PropCntd100!S215*S$5*S$6)*1000</f>
        <v>0</v>
      </c>
      <c r="T215" s="284">
        <f>RawCounts100All!U215/(PropCntd100!T215*T$5*T$6)*1000</f>
        <v>0</v>
      </c>
      <c r="U215" s="284">
        <f>RawCounts100All!V215/(PropCntd100!U215*U$5*U$6)*1000</f>
        <v>0</v>
      </c>
      <c r="V215" s="284">
        <f>RawCounts100All!W215/(PropCntd100!V215*V$5*V$6)*1000</f>
        <v>208.71040723981901</v>
      </c>
      <c r="W215" s="284">
        <f>RawCounts100All!X215/(PropCntd100!W215*W$5*W$6)*1000</f>
        <v>0</v>
      </c>
      <c r="X215" s="284">
        <f>RawCounts100All!Y215/(PropCntd100!X215*X$5*X$6)*1000</f>
        <v>0</v>
      </c>
      <c r="Y215" s="284">
        <f>RawCounts100All!Z215/(PropCntd100!Y215*Y$5*Y$6)*1000</f>
        <v>0</v>
      </c>
      <c r="Z215" s="284">
        <f>RawCounts100All!AA215/(PropCntd100!Z215*Z$5*Z$6)*1000</f>
        <v>0</v>
      </c>
      <c r="AA215" s="284">
        <f>RawCounts100All!AB215/(PropCntd100!AA215*AA$5*AA$6)*1000</f>
        <v>0</v>
      </c>
      <c r="AB215" s="284">
        <f>RawCounts100All!AC215/(PropCntd100!AB215*AB$5*AB$6)*1000</f>
        <v>0</v>
      </c>
      <c r="AC215" s="284">
        <f>RawCounts100All!AD215/(PropCntd100!AC215*AC$5*AC$6)*1000</f>
        <v>0</v>
      </c>
      <c r="AD215" s="284">
        <f>RawCounts100All!AE215/(PropCntd100!AD215*AD$5*AD$6)*1000</f>
        <v>0</v>
      </c>
      <c r="AE215" s="284">
        <f>RawCounts100All!AF215/(PropCntd100!AE215*AE$5*AE$6)*1000</f>
        <v>0</v>
      </c>
      <c r="AF215" s="284">
        <f>RawCounts100All!AG215/(PropCntd100!AF215*AF$5*AF$6)*1000</f>
        <v>0</v>
      </c>
      <c r="AG215" s="284">
        <f>RawCounts100All!AH215/(PropCntd100!AG215*AG$5*AG$6)*1000</f>
        <v>0</v>
      </c>
      <c r="AH215" s="284">
        <f>RawCounts100All!AI215/(PropCntd100!AH215*AH$5*AH$6)*1000</f>
        <v>0</v>
      </c>
      <c r="AI215" s="284">
        <f>RawCounts100All!AJ215/(PropCntd100!AI215*AI$5*AI$6)*1000</f>
        <v>0</v>
      </c>
      <c r="AJ215" s="284">
        <f>RawCounts100All!AK215/(PropCntd100!AJ215*AJ$5*AJ$6)*1000</f>
        <v>0</v>
      </c>
      <c r="AK215" s="284">
        <f>RawCounts100All!AL215/(PropCntd100!AK215*AK$5*AK$6)*1000</f>
        <v>0</v>
      </c>
      <c r="AL215" s="284">
        <f>RawCounts100All!AM215/(PropCntd100!AL215*AL$5*AL$6)*1000</f>
        <v>0</v>
      </c>
      <c r="AM215" s="284">
        <f>RawCounts100All!AN215/(PropCntd100!AM215*AM$5*AM$6)*1000</f>
        <v>0</v>
      </c>
      <c r="AN215" s="284">
        <f>RawCounts100All!AO215/(PropCntd100!AN215*AN$5*AN$6)*1000</f>
        <v>0</v>
      </c>
      <c r="AO215" s="284">
        <f>RawCounts100All!AP215/(PropCntd100!AO215*AO$5*AO$6)*1000</f>
        <v>0</v>
      </c>
      <c r="AP215" s="284">
        <f>RawCounts100All!AQ215/(PropCntd100!AP215*AP$5*AP$6)*1000</f>
        <v>0</v>
      </c>
      <c r="AQ215" s="284">
        <f>RawCounts100All!AR215/(PropCntd100!AQ215*AQ$5*AQ$6)*1000</f>
        <v>0</v>
      </c>
      <c r="AR215" s="284">
        <f>RawCounts100All!AS215/(PropCntd100!AR215*AR$5*AR$6)*1000</f>
        <v>0</v>
      </c>
      <c r="AS215" s="284">
        <f>RawCounts100All!AT215/(PropCntd100!AS215*AS$5*AS$6)*1000</f>
        <v>0</v>
      </c>
      <c r="AT215" s="284">
        <f>RawCounts100All!AU215/(PropCntd100!AT215*AT$5*AT$6)*1000</f>
        <v>0</v>
      </c>
      <c r="AU215" s="284">
        <f>RawCounts100All!AV215/(PropCntd100!AU215*AU$5*AU$6)*1000</f>
        <v>0</v>
      </c>
      <c r="AV215" s="284">
        <f>RawCounts100All!AW215/(PropCntd100!AV215*AV$5*AV$6)*1000</f>
        <v>0</v>
      </c>
      <c r="AW215" s="284">
        <f>RawCounts100All!AX215/(PropCntd100!AW215*AW$5*AW$6)*1000</f>
        <v>0</v>
      </c>
      <c r="AX215" s="284">
        <f>RawCounts100All!AY215/(PropCntd100!AX215*AX$5*AX$6)*1000</f>
        <v>0</v>
      </c>
      <c r="AY215" s="284">
        <f>RawCounts100All!AZ215/(PropCntd100!AY215*AY$5*AY$6)*1000</f>
        <v>0</v>
      </c>
      <c r="AZ215" s="284">
        <f>RawCounts100All!BA215/(PropCntd100!AZ215*AZ$5*AZ$6)*1000</f>
        <v>0</v>
      </c>
      <c r="BA215" s="284">
        <f>RawCounts100All!BB215/(PropCntd100!BA215*BA$5*BA$6)*1000</f>
        <v>0</v>
      </c>
      <c r="BB215" s="284">
        <f>RawCounts100All!BC215/(PropCntd100!BB215*BB$5*BB$6)*1000</f>
        <v>0</v>
      </c>
      <c r="BC215" s="284">
        <f>RawCounts100All!BD215/(PropCntd100!BC215*BC$5*BC$6)*1000</f>
        <v>0</v>
      </c>
      <c r="BD215" s="284">
        <f>RawCounts100All!BE215/(PropCntd100!BD215*BD$5*BD$6)*1000</f>
        <v>0</v>
      </c>
      <c r="BE215" s="284">
        <f>RawCounts100All!BF215/(PropCntd100!BE215*BE$5*BE$6)*1000</f>
        <v>0</v>
      </c>
      <c r="BF215" s="284">
        <f>RawCounts100All!BG215/(PropCntd100!BF215*BF$5*BF$6)*1000</f>
        <v>0</v>
      </c>
      <c r="BG215" s="284">
        <f>RawCounts100All!BH215/(PropCntd100!BG215*BG$5*BG$6)*1000</f>
        <v>0</v>
      </c>
      <c r="BH215" s="284">
        <f>RawCounts100All!BI215/(PropCntd100!BH215*BH$5*BH$6)*1000</f>
        <v>0</v>
      </c>
      <c r="BI215" s="284">
        <f>RawCounts100All!BJ215/(PropCntd100!BI215*BI$5*BI$6)*1000</f>
        <v>0</v>
      </c>
      <c r="BJ215" s="284">
        <f>RawCounts100All!BK215/(PropCntd100!BJ215*BJ$5*BJ$6)*1000</f>
        <v>0</v>
      </c>
      <c r="BK215" s="284">
        <f>RawCounts100All!BL215/(PropCntd100!BK215*BK$5*BK$6)*1000</f>
        <v>0</v>
      </c>
      <c r="BL215" s="284">
        <f>RawCounts100All!BM215/(PropCntd100!BL215*BL$5*BL$6)*1000</f>
        <v>0</v>
      </c>
      <c r="BM215" s="284">
        <f>RawCounts100All!BN215/(PropCntd100!BM215*BM$5*BM$6)*1000</f>
        <v>0</v>
      </c>
      <c r="BN215" s="284">
        <f>RawCounts100All!BO215/(PropCntd100!BN215*BN$5*BN$6)*1000</f>
        <v>0</v>
      </c>
      <c r="BO215" s="284">
        <f>RawCounts100All!BP215/(PropCntd100!BO215*BO$5*BO$6)*1000</f>
        <v>0</v>
      </c>
      <c r="BP215" s="284">
        <f>RawCounts100All!BQ215/(PropCntd100!BP215*BP$5*BP$6)*1000</f>
        <v>0</v>
      </c>
      <c r="BQ215" s="284">
        <f>RawCounts100All!BR215/(PropCntd100!BQ215*BQ$5*BQ$6)*1000</f>
        <v>0</v>
      </c>
      <c r="BR215" s="284">
        <f>RawCounts100All!BS215/(PropCntd100!BR215*BR$5*BR$6)*1000</f>
        <v>0</v>
      </c>
      <c r="BS215" s="284">
        <f>RawCounts100All!BT215/(PropCntd100!BS215*BS$5*BS$6)*1000</f>
        <v>0</v>
      </c>
      <c r="BT215" s="129"/>
    </row>
    <row r="216" spans="1:72" ht="15" x14ac:dyDescent="0.15">
      <c r="A216" s="104" t="s">
        <v>419</v>
      </c>
      <c r="B216" s="153" t="s">
        <v>523</v>
      </c>
      <c r="C216" s="153" t="s">
        <v>248</v>
      </c>
      <c r="D216" s="153" t="s">
        <v>833</v>
      </c>
      <c r="E216" s="153" t="s">
        <v>135</v>
      </c>
      <c r="F216" s="153"/>
      <c r="G216" s="105">
        <v>0.1</v>
      </c>
      <c r="H216" s="106">
        <v>0.4</v>
      </c>
      <c r="I216" s="107">
        <f t="shared" si="9"/>
        <v>8</v>
      </c>
      <c r="J216" s="176">
        <f t="shared" si="9"/>
        <v>32</v>
      </c>
      <c r="K216" s="248"/>
      <c r="L216" s="284">
        <f>RawCounts100All!M216/(PropCntd100!L216*L$5*L$6)*1000</f>
        <v>0</v>
      </c>
      <c r="M216" s="284">
        <f>RawCounts100All!N216/(PropCntd100!M216*M$5*M$6)*1000</f>
        <v>0</v>
      </c>
      <c r="N216" s="284">
        <f>RawCounts100All!O216/(PropCntd100!N216*N$5*N$6)*1000</f>
        <v>0</v>
      </c>
      <c r="O216" s="284">
        <f>RawCounts100All!P216/(PropCntd100!O216*O$5*O$6)*1000</f>
        <v>0</v>
      </c>
      <c r="P216" s="284">
        <f>RawCounts100All!Q216/(PropCntd100!P216*P$5*P$6)*1000</f>
        <v>0</v>
      </c>
      <c r="Q216" s="284">
        <f>RawCounts100All!R216/(PropCntd100!Q216*Q$5*Q$6)*1000</f>
        <v>0</v>
      </c>
      <c r="R216" s="284">
        <f>RawCounts100All!S216/(PropCntd100!R216*R$5*R$6)*1000</f>
        <v>0</v>
      </c>
      <c r="S216" s="284">
        <f>RawCounts100All!T216/(PropCntd100!S216*S$5*S$6)*1000</f>
        <v>0</v>
      </c>
      <c r="T216" s="284">
        <f>RawCounts100All!U216/(PropCntd100!T216*T$5*T$6)*1000</f>
        <v>0</v>
      </c>
      <c r="U216" s="284">
        <f>RawCounts100All!V216/(PropCntd100!U216*U$5*U$6)*1000</f>
        <v>0</v>
      </c>
      <c r="V216" s="284">
        <f>RawCounts100All!W216/(PropCntd100!V216*V$5*V$6)*1000</f>
        <v>0</v>
      </c>
      <c r="W216" s="284">
        <f>RawCounts100All!X216/(PropCntd100!W216*W$5*W$6)*1000</f>
        <v>0</v>
      </c>
      <c r="X216" s="284">
        <f>RawCounts100All!Y216/(PropCntd100!X216*X$5*X$6)*1000</f>
        <v>0</v>
      </c>
      <c r="Y216" s="284">
        <f>RawCounts100All!Z216/(PropCntd100!Y216*Y$5*Y$6)*1000</f>
        <v>0</v>
      </c>
      <c r="Z216" s="284">
        <f>RawCounts100All!AA216/(PropCntd100!Z216*Z$5*Z$6)*1000</f>
        <v>0</v>
      </c>
      <c r="AA216" s="284">
        <f>RawCounts100All!AB216/(PropCntd100!AA216*AA$5*AA$6)*1000</f>
        <v>0</v>
      </c>
      <c r="AB216" s="284">
        <f>RawCounts100All!AC216/(PropCntd100!AB216*AB$5*AB$6)*1000</f>
        <v>0</v>
      </c>
      <c r="AC216" s="284">
        <f>RawCounts100All!AD216/(PropCntd100!AC216*AC$5*AC$6)*1000</f>
        <v>0</v>
      </c>
      <c r="AD216" s="284">
        <f>RawCounts100All!AE216/(PropCntd100!AD216*AD$5*AD$6)*1000</f>
        <v>0</v>
      </c>
      <c r="AE216" s="284">
        <f>RawCounts100All!AF216/(PropCntd100!AE216*AE$5*AE$6)*1000</f>
        <v>0</v>
      </c>
      <c r="AF216" s="284">
        <f>RawCounts100All!AG216/(PropCntd100!AF216*AF$5*AF$6)*1000</f>
        <v>0</v>
      </c>
      <c r="AG216" s="284">
        <f>RawCounts100All!AH216/(PropCntd100!AG216*AG$5*AG$6)*1000</f>
        <v>0</v>
      </c>
      <c r="AH216" s="284">
        <f>RawCounts100All!AI216/(PropCntd100!AH216*AH$5*AH$6)*1000</f>
        <v>0</v>
      </c>
      <c r="AI216" s="284">
        <f>RawCounts100All!AJ216/(PropCntd100!AI216*AI$5*AI$6)*1000</f>
        <v>0</v>
      </c>
      <c r="AJ216" s="284">
        <f>RawCounts100All!AK216/(PropCntd100!AJ216*AJ$5*AJ$6)*1000</f>
        <v>0</v>
      </c>
      <c r="AK216" s="284">
        <f>RawCounts100All!AL216/(PropCntd100!AK216*AK$5*AK$6)*1000</f>
        <v>0</v>
      </c>
      <c r="AL216" s="284">
        <f>RawCounts100All!AM216/(PropCntd100!AL216*AL$5*AL$6)*1000</f>
        <v>0</v>
      </c>
      <c r="AM216" s="284">
        <f>RawCounts100All!AN216/(PropCntd100!AM216*AM$5*AM$6)*1000</f>
        <v>0</v>
      </c>
      <c r="AN216" s="284">
        <f>RawCounts100All!AO216/(PropCntd100!AN216*AN$5*AN$6)*1000</f>
        <v>0</v>
      </c>
      <c r="AO216" s="284">
        <f>RawCounts100All!AP216/(PropCntd100!AO216*AO$5*AO$6)*1000</f>
        <v>0</v>
      </c>
      <c r="AP216" s="284">
        <f>RawCounts100All!AQ216/(PropCntd100!AP216*AP$5*AP$6)*1000</f>
        <v>0</v>
      </c>
      <c r="AQ216" s="284">
        <f>RawCounts100All!AR216/(PropCntd100!AQ216*AQ$5*AQ$6)*1000</f>
        <v>0</v>
      </c>
      <c r="AR216" s="284">
        <f>RawCounts100All!AS216/(PropCntd100!AR216*AR$5*AR$6)*1000</f>
        <v>0</v>
      </c>
      <c r="AS216" s="284">
        <f>RawCounts100All!AT216/(PropCntd100!AS216*AS$5*AS$6)*1000</f>
        <v>0</v>
      </c>
      <c r="AT216" s="284">
        <f>RawCounts100All!AU216/(PropCntd100!AT216*AT$5*AT$6)*1000</f>
        <v>0</v>
      </c>
      <c r="AU216" s="284">
        <f>RawCounts100All!AV216/(PropCntd100!AU216*AU$5*AU$6)*1000</f>
        <v>0</v>
      </c>
      <c r="AV216" s="284">
        <f>RawCounts100All!AW216/(PropCntd100!AV216*AV$5*AV$6)*1000</f>
        <v>0</v>
      </c>
      <c r="AW216" s="284">
        <f>RawCounts100All!AX216/(PropCntd100!AW216*AW$5*AW$6)*1000</f>
        <v>0</v>
      </c>
      <c r="AX216" s="284">
        <f>RawCounts100All!AY216/(PropCntd100!AX216*AX$5*AX$6)*1000</f>
        <v>88.16326530612244</v>
      </c>
      <c r="AY216" s="284">
        <f>RawCounts100All!AZ216/(PropCntd100!AY216*AY$5*AY$6)*1000</f>
        <v>0</v>
      </c>
      <c r="AZ216" s="284">
        <f>RawCounts100All!BA216/(PropCntd100!AZ216*AZ$5*AZ$6)*1000</f>
        <v>0</v>
      </c>
      <c r="BA216" s="284">
        <f>RawCounts100All!BB216/(PropCntd100!BA216*BA$5*BA$6)*1000</f>
        <v>0</v>
      </c>
      <c r="BB216" s="284">
        <f>RawCounts100All!BC216/(PropCntd100!BB216*BB$5*BB$6)*1000</f>
        <v>0</v>
      </c>
      <c r="BC216" s="284">
        <f>RawCounts100All!BD216/(PropCntd100!BC216*BC$5*BC$6)*1000</f>
        <v>0</v>
      </c>
      <c r="BD216" s="284">
        <f>RawCounts100All!BE216/(PropCntd100!BD216*BD$5*BD$6)*1000</f>
        <v>0</v>
      </c>
      <c r="BE216" s="284">
        <f>RawCounts100All!BF216/(PropCntd100!BE216*BE$5*BE$6)*1000</f>
        <v>0</v>
      </c>
      <c r="BF216" s="284">
        <f>RawCounts100All!BG216/(PropCntd100!BF216*BF$5*BF$6)*1000</f>
        <v>0</v>
      </c>
      <c r="BG216" s="284">
        <f>RawCounts100All!BH216/(PropCntd100!BG216*BG$5*BG$6)*1000</f>
        <v>0</v>
      </c>
      <c r="BH216" s="284">
        <f>RawCounts100All!BI216/(PropCntd100!BH216*BH$5*BH$6)*1000</f>
        <v>0</v>
      </c>
      <c r="BI216" s="284">
        <f>RawCounts100All!BJ216/(PropCntd100!BI216*BI$5*BI$6)*1000</f>
        <v>0</v>
      </c>
      <c r="BJ216" s="284">
        <f>RawCounts100All!BK216/(PropCntd100!BJ216*BJ$5*BJ$6)*1000</f>
        <v>0</v>
      </c>
      <c r="BK216" s="284">
        <f>RawCounts100All!BL216/(PropCntd100!BK216*BK$5*BK$6)*1000</f>
        <v>0</v>
      </c>
      <c r="BL216" s="284">
        <f>RawCounts100All!BM216/(PropCntd100!BL216*BL$5*BL$6)*1000</f>
        <v>0</v>
      </c>
      <c r="BM216" s="284">
        <f>RawCounts100All!BN216/(PropCntd100!BM216*BM$5*BM$6)*1000</f>
        <v>0</v>
      </c>
      <c r="BN216" s="284">
        <f>RawCounts100All!BO216/(PropCntd100!BN216*BN$5*BN$6)*1000</f>
        <v>0</v>
      </c>
      <c r="BO216" s="284">
        <f>RawCounts100All!BP216/(PropCntd100!BO216*BO$5*BO$6)*1000</f>
        <v>0</v>
      </c>
      <c r="BP216" s="284">
        <f>RawCounts100All!BQ216/(PropCntd100!BP216*BP$5*BP$6)*1000</f>
        <v>0</v>
      </c>
      <c r="BQ216" s="284">
        <f>RawCounts100All!BR216/(PropCntd100!BQ216*BQ$5*BQ$6)*1000</f>
        <v>0</v>
      </c>
      <c r="BR216" s="284">
        <f>RawCounts100All!BS216/(PropCntd100!BR216*BR$5*BR$6)*1000</f>
        <v>0</v>
      </c>
      <c r="BS216" s="284">
        <f>RawCounts100All!BT216/(PropCntd100!BS216*BS$5*BS$6)*1000</f>
        <v>0</v>
      </c>
      <c r="BT216" s="129"/>
    </row>
    <row r="217" spans="1:72" ht="15" x14ac:dyDescent="0.15">
      <c r="A217" s="104" t="s">
        <v>420</v>
      </c>
      <c r="B217" s="153" t="s">
        <v>523</v>
      </c>
      <c r="C217" s="153" t="s">
        <v>248</v>
      </c>
      <c r="D217" s="153" t="s">
        <v>834</v>
      </c>
      <c r="E217" s="153" t="s">
        <v>135</v>
      </c>
      <c r="F217" s="153"/>
      <c r="G217" s="105">
        <v>0.1</v>
      </c>
      <c r="H217" s="106">
        <v>0.5</v>
      </c>
      <c r="I217" s="107">
        <f t="shared" si="9"/>
        <v>8</v>
      </c>
      <c r="J217" s="176">
        <f t="shared" si="9"/>
        <v>40</v>
      </c>
      <c r="K217" s="248"/>
      <c r="L217" s="284">
        <f>RawCounts100All!M217/(PropCntd100!L217*L$5*L$6)*1000</f>
        <v>0</v>
      </c>
      <c r="M217" s="284">
        <f>RawCounts100All!N217/(PropCntd100!M217*M$5*M$6)*1000</f>
        <v>0</v>
      </c>
      <c r="N217" s="284">
        <f>RawCounts100All!O217/(PropCntd100!N217*N$5*N$6)*1000</f>
        <v>0</v>
      </c>
      <c r="O217" s="284">
        <f>RawCounts100All!P217/(PropCntd100!O217*O$5*O$6)*1000</f>
        <v>0</v>
      </c>
      <c r="P217" s="284">
        <f>RawCounts100All!Q217/(PropCntd100!P217*P$5*P$6)*1000</f>
        <v>0</v>
      </c>
      <c r="Q217" s="284">
        <f>RawCounts100All!R217/(PropCntd100!Q217*Q$5*Q$6)*1000</f>
        <v>0</v>
      </c>
      <c r="R217" s="284">
        <f>RawCounts100All!S217/(PropCntd100!R217*R$5*R$6)*1000</f>
        <v>0</v>
      </c>
      <c r="S217" s="284">
        <f>RawCounts100All!T217/(PropCntd100!S217*S$5*S$6)*1000</f>
        <v>0</v>
      </c>
      <c r="T217" s="284">
        <f>RawCounts100All!U217/(PropCntd100!T217*T$5*T$6)*1000</f>
        <v>0</v>
      </c>
      <c r="U217" s="284">
        <f>RawCounts100All!V217/(PropCntd100!U217*U$5*U$6)*1000</f>
        <v>0</v>
      </c>
      <c r="V217" s="284">
        <f>RawCounts100All!W217/(PropCntd100!V217*V$5*V$6)*1000</f>
        <v>0</v>
      </c>
      <c r="W217" s="284">
        <f>RawCounts100All!X217/(PropCntd100!W217*W$5*W$6)*1000</f>
        <v>0</v>
      </c>
      <c r="X217" s="284">
        <f>RawCounts100All!Y217/(PropCntd100!X217*X$5*X$6)*1000</f>
        <v>0</v>
      </c>
      <c r="Y217" s="284">
        <f>RawCounts100All!Z217/(PropCntd100!Y217*Y$5*Y$6)*1000</f>
        <v>0</v>
      </c>
      <c r="Z217" s="284">
        <f>RawCounts100All!AA217/(PropCntd100!Z217*Z$5*Z$6)*1000</f>
        <v>0</v>
      </c>
      <c r="AA217" s="284">
        <f>RawCounts100All!AB217/(PropCntd100!AA217*AA$5*AA$6)*1000</f>
        <v>0</v>
      </c>
      <c r="AB217" s="284">
        <f>RawCounts100All!AC217/(PropCntd100!AB217*AB$5*AB$6)*1000</f>
        <v>0</v>
      </c>
      <c r="AC217" s="284">
        <f>RawCounts100All!AD217/(PropCntd100!AC217*AC$5*AC$6)*1000</f>
        <v>0</v>
      </c>
      <c r="AD217" s="284">
        <f>RawCounts100All!AE217/(PropCntd100!AD217*AD$5*AD$6)*1000</f>
        <v>0</v>
      </c>
      <c r="AE217" s="284">
        <f>RawCounts100All!AF217/(PropCntd100!AE217*AE$5*AE$6)*1000</f>
        <v>0</v>
      </c>
      <c r="AF217" s="284">
        <f>RawCounts100All!AG217/(PropCntd100!AF217*AF$5*AF$6)*1000</f>
        <v>0</v>
      </c>
      <c r="AG217" s="284">
        <f>RawCounts100All!AH217/(PropCntd100!AG217*AG$5*AG$6)*1000</f>
        <v>0</v>
      </c>
      <c r="AH217" s="284">
        <f>RawCounts100All!AI217/(PropCntd100!AH217*AH$5*AH$6)*1000</f>
        <v>0</v>
      </c>
      <c r="AI217" s="284">
        <f>RawCounts100All!AJ217/(PropCntd100!AI217*AI$5*AI$6)*1000</f>
        <v>0</v>
      </c>
      <c r="AJ217" s="284">
        <f>RawCounts100All!AK217/(PropCntd100!AJ217*AJ$5*AJ$6)*1000</f>
        <v>0</v>
      </c>
      <c r="AK217" s="284">
        <f>RawCounts100All!AL217/(PropCntd100!AK217*AK$5*AK$6)*1000</f>
        <v>0</v>
      </c>
      <c r="AL217" s="284">
        <f>RawCounts100All!AM217/(PropCntd100!AL217*AL$5*AL$6)*1000</f>
        <v>0</v>
      </c>
      <c r="AM217" s="284">
        <f>RawCounts100All!AN217/(PropCntd100!AM217*AM$5*AM$6)*1000</f>
        <v>0</v>
      </c>
      <c r="AN217" s="284">
        <f>RawCounts100All!AO217/(PropCntd100!AN217*AN$5*AN$6)*1000</f>
        <v>0</v>
      </c>
      <c r="AO217" s="284">
        <f>RawCounts100All!AP217/(PropCntd100!AO217*AO$5*AO$6)*1000</f>
        <v>0</v>
      </c>
      <c r="AP217" s="284">
        <f>RawCounts100All!AQ217/(PropCntd100!AP217*AP$5*AP$6)*1000</f>
        <v>0</v>
      </c>
      <c r="AQ217" s="284">
        <f>RawCounts100All!AR217/(PropCntd100!AQ217*AQ$5*AQ$6)*1000</f>
        <v>0</v>
      </c>
      <c r="AR217" s="284">
        <f>RawCounts100All!AS217/(PropCntd100!AR217*AR$5*AR$6)*1000</f>
        <v>0</v>
      </c>
      <c r="AS217" s="284">
        <f>RawCounts100All!AT217/(PropCntd100!AS217*AS$5*AS$6)*1000</f>
        <v>0</v>
      </c>
      <c r="AT217" s="284">
        <f>RawCounts100All!AU217/(PropCntd100!AT217*AT$5*AT$6)*1000</f>
        <v>0</v>
      </c>
      <c r="AU217" s="284">
        <f>RawCounts100All!AV217/(PropCntd100!AU217*AU$5*AU$6)*1000</f>
        <v>0</v>
      </c>
      <c r="AV217" s="284">
        <f>RawCounts100All!AW217/(PropCntd100!AV217*AV$5*AV$6)*1000</f>
        <v>0</v>
      </c>
      <c r="AW217" s="284">
        <f>RawCounts100All!AX217/(PropCntd100!AW217*AW$5*AW$6)*1000</f>
        <v>0</v>
      </c>
      <c r="AX217" s="284">
        <f>RawCounts100All!AY217/(PropCntd100!AX217*AX$5*AX$6)*1000</f>
        <v>0</v>
      </c>
      <c r="AY217" s="284">
        <f>RawCounts100All!AZ217/(PropCntd100!AY217*AY$5*AY$6)*1000</f>
        <v>0</v>
      </c>
      <c r="AZ217" s="284">
        <f>RawCounts100All!BA217/(PropCntd100!AZ217*AZ$5*AZ$6)*1000</f>
        <v>0</v>
      </c>
      <c r="BA217" s="284">
        <f>RawCounts100All!BB217/(PropCntd100!BA217*BA$5*BA$6)*1000</f>
        <v>0</v>
      </c>
      <c r="BB217" s="284">
        <f>RawCounts100All!BC217/(PropCntd100!BB217*BB$5*BB$6)*1000</f>
        <v>0</v>
      </c>
      <c r="BC217" s="284">
        <f>RawCounts100All!BD217/(PropCntd100!BC217*BC$5*BC$6)*1000</f>
        <v>0</v>
      </c>
      <c r="BD217" s="284">
        <f>RawCounts100All!BE217/(PropCntd100!BD217*BD$5*BD$6)*1000</f>
        <v>0</v>
      </c>
      <c r="BE217" s="284">
        <f>RawCounts100All!BF217/(PropCntd100!BE217*BE$5*BE$6)*1000</f>
        <v>0</v>
      </c>
      <c r="BF217" s="284">
        <f>RawCounts100All!BG217/(PropCntd100!BF217*BF$5*BF$6)*1000</f>
        <v>0</v>
      </c>
      <c r="BG217" s="284">
        <f>RawCounts100All!BH217/(PropCntd100!BG217*BG$5*BG$6)*1000</f>
        <v>0</v>
      </c>
      <c r="BH217" s="284">
        <f>RawCounts100All!BI217/(PropCntd100!BH217*BH$5*BH$6)*1000</f>
        <v>0</v>
      </c>
      <c r="BI217" s="284">
        <f>RawCounts100All!BJ217/(PropCntd100!BI217*BI$5*BI$6)*1000</f>
        <v>0</v>
      </c>
      <c r="BJ217" s="284">
        <f>RawCounts100All!BK217/(PropCntd100!BJ217*BJ$5*BJ$6)*1000</f>
        <v>0</v>
      </c>
      <c r="BK217" s="284">
        <f>RawCounts100All!BL217/(PropCntd100!BK217*BK$5*BK$6)*1000</f>
        <v>0</v>
      </c>
      <c r="BL217" s="284">
        <f>RawCounts100All!BM217/(PropCntd100!BL217*BL$5*BL$6)*1000</f>
        <v>0</v>
      </c>
      <c r="BM217" s="284">
        <f>RawCounts100All!BN217/(PropCntd100!BM217*BM$5*BM$6)*1000</f>
        <v>0</v>
      </c>
      <c r="BN217" s="284">
        <f>RawCounts100All!BO217/(PropCntd100!BN217*BN$5*BN$6)*1000</f>
        <v>0</v>
      </c>
      <c r="BO217" s="284">
        <f>RawCounts100All!BP217/(PropCntd100!BO217*BO$5*BO$6)*1000</f>
        <v>0</v>
      </c>
      <c r="BP217" s="284">
        <f>RawCounts100All!BQ217/(PropCntd100!BP217*BP$5*BP$6)*1000</f>
        <v>0</v>
      </c>
      <c r="BQ217" s="284">
        <f>RawCounts100All!BR217/(PropCntd100!BQ217*BQ$5*BQ$6)*1000</f>
        <v>0</v>
      </c>
      <c r="BR217" s="284">
        <f>RawCounts100All!BS217/(PropCntd100!BR217*BR$5*BR$6)*1000</f>
        <v>0</v>
      </c>
      <c r="BS217" s="284">
        <f>RawCounts100All!BT217/(PropCntd100!BS217*BS$5*BS$6)*1000</f>
        <v>1540.9356725146199</v>
      </c>
      <c r="BT217" s="129"/>
    </row>
    <row r="218" spans="1:72" ht="15" x14ac:dyDescent="0.15">
      <c r="A218" s="104" t="s">
        <v>421</v>
      </c>
      <c r="B218" s="153" t="s">
        <v>523</v>
      </c>
      <c r="C218" s="153" t="s">
        <v>248</v>
      </c>
      <c r="D218" s="153" t="s">
        <v>835</v>
      </c>
      <c r="E218" s="153" t="s">
        <v>135</v>
      </c>
      <c r="F218" s="153"/>
      <c r="G218" s="105">
        <v>0.1</v>
      </c>
      <c r="H218" s="106">
        <v>1.7</v>
      </c>
      <c r="I218" s="107">
        <f t="shared" si="9"/>
        <v>8</v>
      </c>
      <c r="J218" s="176">
        <f t="shared" si="9"/>
        <v>136</v>
      </c>
      <c r="K218" s="248"/>
      <c r="L218" s="284">
        <f>RawCounts100All!M218/(PropCntd100!L218*L$5*L$6)*1000</f>
        <v>0</v>
      </c>
      <c r="M218" s="284">
        <f>RawCounts100All!N218/(PropCntd100!M218*M$5*M$6)*1000</f>
        <v>0</v>
      </c>
      <c r="N218" s="284">
        <f>RawCounts100All!O218/(PropCntd100!N218*N$5*N$6)*1000</f>
        <v>0</v>
      </c>
      <c r="O218" s="284">
        <f>RawCounts100All!P218/(PropCntd100!O218*O$5*O$6)*1000</f>
        <v>0</v>
      </c>
      <c r="P218" s="284">
        <f>RawCounts100All!Q218/(PropCntd100!P218*P$5*P$6)*1000</f>
        <v>0</v>
      </c>
      <c r="Q218" s="284">
        <f>RawCounts100All!R218/(PropCntd100!Q218*Q$5*Q$6)*1000</f>
        <v>0</v>
      </c>
      <c r="R218" s="284">
        <f>RawCounts100All!S218/(PropCntd100!R218*R$5*R$6)*1000</f>
        <v>0</v>
      </c>
      <c r="S218" s="284">
        <f>RawCounts100All!T218/(PropCntd100!S218*S$5*S$6)*1000</f>
        <v>0</v>
      </c>
      <c r="T218" s="284">
        <f>RawCounts100All!U218/(PropCntd100!T218*T$5*T$6)*1000</f>
        <v>0</v>
      </c>
      <c r="U218" s="284">
        <f>RawCounts100All!V218/(PropCntd100!U218*U$5*U$6)*1000</f>
        <v>0</v>
      </c>
      <c r="V218" s="284">
        <f>RawCounts100All!W218/(PropCntd100!V218*V$5*V$6)*1000</f>
        <v>0</v>
      </c>
      <c r="W218" s="284">
        <f>RawCounts100All!X218/(PropCntd100!W218*W$5*W$6)*1000</f>
        <v>0</v>
      </c>
      <c r="X218" s="284">
        <f>RawCounts100All!Y218/(PropCntd100!X218*X$5*X$6)*1000</f>
        <v>0</v>
      </c>
      <c r="Y218" s="284">
        <f>RawCounts100All!Z218/(PropCntd100!Y218*Y$5*Y$6)*1000</f>
        <v>0</v>
      </c>
      <c r="Z218" s="284">
        <f>RawCounts100All!AA218/(PropCntd100!Z218*Z$5*Z$6)*1000</f>
        <v>0</v>
      </c>
      <c r="AA218" s="284">
        <f>RawCounts100All!AB218/(PropCntd100!AA218*AA$5*AA$6)*1000</f>
        <v>0</v>
      </c>
      <c r="AB218" s="284">
        <f>RawCounts100All!AC218/(PropCntd100!AB218*AB$5*AB$6)*1000</f>
        <v>0</v>
      </c>
      <c r="AC218" s="284">
        <f>RawCounts100All!AD218/(PropCntd100!AC218*AC$5*AC$6)*1000</f>
        <v>0</v>
      </c>
      <c r="AD218" s="284">
        <f>RawCounts100All!AE218/(PropCntd100!AD218*AD$5*AD$6)*1000</f>
        <v>0</v>
      </c>
      <c r="AE218" s="284">
        <f>RawCounts100All!AF218/(PropCntd100!AE218*AE$5*AE$6)*1000</f>
        <v>0</v>
      </c>
      <c r="AF218" s="284">
        <f>RawCounts100All!AG218/(PropCntd100!AF218*AF$5*AF$6)*1000</f>
        <v>0</v>
      </c>
      <c r="AG218" s="284">
        <f>RawCounts100All!AH218/(PropCntd100!AG218*AG$5*AG$6)*1000</f>
        <v>0</v>
      </c>
      <c r="AH218" s="284">
        <f>RawCounts100All!AI218/(PropCntd100!AH218*AH$5*AH$6)*1000</f>
        <v>0</v>
      </c>
      <c r="AI218" s="284">
        <f>RawCounts100All!AJ218/(PropCntd100!AI218*AI$5*AI$6)*1000</f>
        <v>0</v>
      </c>
      <c r="AJ218" s="284">
        <f>RawCounts100All!AK218/(PropCntd100!AJ218*AJ$5*AJ$6)*1000</f>
        <v>0</v>
      </c>
      <c r="AK218" s="284">
        <f>RawCounts100All!AL218/(PropCntd100!AK218*AK$5*AK$6)*1000</f>
        <v>0</v>
      </c>
      <c r="AL218" s="284">
        <f>RawCounts100All!AM218/(PropCntd100!AL218*AL$5*AL$6)*1000</f>
        <v>0</v>
      </c>
      <c r="AM218" s="284">
        <f>RawCounts100All!AN218/(PropCntd100!AM218*AM$5*AM$6)*1000</f>
        <v>0</v>
      </c>
      <c r="AN218" s="284">
        <f>RawCounts100All!AO218/(PropCntd100!AN218*AN$5*AN$6)*1000</f>
        <v>0</v>
      </c>
      <c r="AO218" s="284">
        <f>RawCounts100All!AP218/(PropCntd100!AO218*AO$5*AO$6)*1000</f>
        <v>0</v>
      </c>
      <c r="AP218" s="284">
        <f>RawCounts100All!AQ218/(PropCntd100!AP218*AP$5*AP$6)*1000</f>
        <v>0</v>
      </c>
      <c r="AQ218" s="284">
        <f>RawCounts100All!AR218/(PropCntd100!AQ218*AQ$5*AQ$6)*1000</f>
        <v>0</v>
      </c>
      <c r="AR218" s="284">
        <f>RawCounts100All!AS218/(PropCntd100!AR218*AR$5*AR$6)*1000</f>
        <v>0</v>
      </c>
      <c r="AS218" s="284">
        <f>RawCounts100All!AT218/(PropCntd100!AS218*AS$5*AS$6)*1000</f>
        <v>0</v>
      </c>
      <c r="AT218" s="284">
        <f>RawCounts100All!AU218/(PropCntd100!AT218*AT$5*AT$6)*1000</f>
        <v>0</v>
      </c>
      <c r="AU218" s="284">
        <f>RawCounts100All!AV218/(PropCntd100!AU218*AU$5*AU$6)*1000</f>
        <v>0</v>
      </c>
      <c r="AV218" s="284">
        <f>RawCounts100All!AW218/(PropCntd100!AV218*AV$5*AV$6)*1000</f>
        <v>0</v>
      </c>
      <c r="AW218" s="284">
        <f>RawCounts100All!AX218/(PropCntd100!AW218*AW$5*AW$6)*1000</f>
        <v>0</v>
      </c>
      <c r="AX218" s="284">
        <f>RawCounts100All!AY218/(PropCntd100!AX218*AX$5*AX$6)*1000</f>
        <v>0</v>
      </c>
      <c r="AY218" s="284">
        <f>RawCounts100All!AZ218/(PropCntd100!AY218*AY$5*AY$6)*1000</f>
        <v>0</v>
      </c>
      <c r="AZ218" s="284">
        <f>RawCounts100All!BA218/(PropCntd100!AZ218*AZ$5*AZ$6)*1000</f>
        <v>0</v>
      </c>
      <c r="BA218" s="284">
        <f>RawCounts100All!BB218/(PropCntd100!BA218*BA$5*BA$6)*1000</f>
        <v>0</v>
      </c>
      <c r="BB218" s="284">
        <f>RawCounts100All!BC218/(PropCntd100!BB218*BB$5*BB$6)*1000</f>
        <v>0</v>
      </c>
      <c r="BC218" s="284">
        <f>RawCounts100All!BD218/(PropCntd100!BC218*BC$5*BC$6)*1000</f>
        <v>0</v>
      </c>
      <c r="BD218" s="284">
        <f>RawCounts100All!BE218/(PropCntd100!BD218*BD$5*BD$6)*1000</f>
        <v>0</v>
      </c>
      <c r="BE218" s="284">
        <f>RawCounts100All!BF218/(PropCntd100!BE218*BE$5*BE$6)*1000</f>
        <v>0</v>
      </c>
      <c r="BF218" s="284">
        <f>RawCounts100All!BG218/(PropCntd100!BF218*BF$5*BF$6)*1000</f>
        <v>0</v>
      </c>
      <c r="BG218" s="284">
        <f>RawCounts100All!BH218/(PropCntd100!BG218*BG$5*BG$6)*1000</f>
        <v>0</v>
      </c>
      <c r="BH218" s="284">
        <f>RawCounts100All!BI218/(PropCntd100!BH218*BH$5*BH$6)*1000</f>
        <v>0</v>
      </c>
      <c r="BI218" s="284">
        <f>RawCounts100All!BJ218/(PropCntd100!BI218*BI$5*BI$6)*1000</f>
        <v>0</v>
      </c>
      <c r="BJ218" s="284">
        <f>RawCounts100All!BK218/(PropCntd100!BJ218*BJ$5*BJ$6)*1000</f>
        <v>0</v>
      </c>
      <c r="BK218" s="284">
        <f>RawCounts100All!BL218/(PropCntd100!BK218*BK$5*BK$6)*1000</f>
        <v>0</v>
      </c>
      <c r="BL218" s="284">
        <f>RawCounts100All!BM218/(PropCntd100!BL218*BL$5*BL$6)*1000</f>
        <v>0</v>
      </c>
      <c r="BM218" s="284">
        <f>RawCounts100All!BN218/(PropCntd100!BM218*BM$5*BM$6)*1000</f>
        <v>0</v>
      </c>
      <c r="BN218" s="284">
        <f>RawCounts100All!BO218/(PropCntd100!BN218*BN$5*BN$6)*1000</f>
        <v>0</v>
      </c>
      <c r="BO218" s="284">
        <f>RawCounts100All!BP218/(PropCntd100!BO218*BO$5*BO$6)*1000</f>
        <v>72.131147540983605</v>
      </c>
      <c r="BP218" s="284">
        <f>RawCounts100All!BQ218/(PropCntd100!BP218*BP$5*BP$6)*1000</f>
        <v>72.316384180790962</v>
      </c>
      <c r="BQ218" s="284">
        <f>RawCounts100All!BR218/(PropCntd100!BQ218*BQ$5*BQ$6)*1000</f>
        <v>0</v>
      </c>
      <c r="BR218" s="284">
        <f>RawCounts100All!BS218/(PropCntd100!BR218*BR$5*BR$6)*1000</f>
        <v>0</v>
      </c>
      <c r="BS218" s="284">
        <f>RawCounts100All!BT218/(PropCntd100!BS218*BS$5*BS$6)*1000</f>
        <v>0</v>
      </c>
      <c r="BT218" s="129"/>
    </row>
    <row r="219" spans="1:72" ht="15" x14ac:dyDescent="0.15">
      <c r="A219" s="104" t="s">
        <v>422</v>
      </c>
      <c r="B219" s="153" t="s">
        <v>523</v>
      </c>
      <c r="C219" s="153" t="s">
        <v>248</v>
      </c>
      <c r="D219" s="153" t="s">
        <v>836</v>
      </c>
      <c r="E219" s="153" t="s">
        <v>135</v>
      </c>
      <c r="F219" s="153"/>
      <c r="G219" s="105">
        <v>0.15</v>
      </c>
      <c r="H219" s="106">
        <v>1</v>
      </c>
      <c r="I219" s="107">
        <f t="shared" si="9"/>
        <v>12</v>
      </c>
      <c r="J219" s="176">
        <f t="shared" si="9"/>
        <v>80</v>
      </c>
      <c r="K219" s="248"/>
      <c r="L219" s="284">
        <f>RawCounts100All!M219/(PropCntd100!L219*L$5*L$6)*1000</f>
        <v>0</v>
      </c>
      <c r="M219" s="284">
        <f>RawCounts100All!N219/(PropCntd100!M219*M$5*M$6)*1000</f>
        <v>0</v>
      </c>
      <c r="N219" s="284">
        <f>RawCounts100All!O219/(PropCntd100!N219*N$5*N$6)*1000</f>
        <v>0</v>
      </c>
      <c r="O219" s="284">
        <f>RawCounts100All!P219/(PropCntd100!O219*O$5*O$6)*1000</f>
        <v>0</v>
      </c>
      <c r="P219" s="284">
        <f>RawCounts100All!Q219/(PropCntd100!P219*P$5*P$6)*1000</f>
        <v>0</v>
      </c>
      <c r="Q219" s="284">
        <f>RawCounts100All!R219/(PropCntd100!Q219*Q$5*Q$6)*1000</f>
        <v>0</v>
      </c>
      <c r="R219" s="284">
        <f>RawCounts100All!S219/(PropCntd100!R219*R$5*R$6)*1000</f>
        <v>0</v>
      </c>
      <c r="S219" s="284">
        <f>RawCounts100All!T219/(PropCntd100!S219*S$5*S$6)*1000</f>
        <v>0</v>
      </c>
      <c r="T219" s="284">
        <f>RawCounts100All!U219/(PropCntd100!T219*T$5*T$6)*1000</f>
        <v>0</v>
      </c>
      <c r="U219" s="284">
        <f>RawCounts100All!V219/(PropCntd100!U219*U$5*U$6)*1000</f>
        <v>0</v>
      </c>
      <c r="V219" s="284">
        <f>RawCounts100All!W219/(PropCntd100!V219*V$5*V$6)*1000</f>
        <v>0</v>
      </c>
      <c r="W219" s="284">
        <f>RawCounts100All!X219/(PropCntd100!W219*W$5*W$6)*1000</f>
        <v>0</v>
      </c>
      <c r="X219" s="284">
        <f>RawCounts100All!Y219/(PropCntd100!X219*X$5*X$6)*1000</f>
        <v>0</v>
      </c>
      <c r="Y219" s="284">
        <f>RawCounts100All!Z219/(PropCntd100!Y219*Y$5*Y$6)*1000</f>
        <v>0</v>
      </c>
      <c r="Z219" s="284">
        <f>RawCounts100All!AA219/(PropCntd100!Z219*Z$5*Z$6)*1000</f>
        <v>0</v>
      </c>
      <c r="AA219" s="284">
        <f>RawCounts100All!AB219/(PropCntd100!AA219*AA$5*AA$6)*1000</f>
        <v>0</v>
      </c>
      <c r="AB219" s="284">
        <f>RawCounts100All!AC219/(PropCntd100!AB219*AB$5*AB$6)*1000</f>
        <v>0</v>
      </c>
      <c r="AC219" s="284">
        <f>RawCounts100All!AD219/(PropCntd100!AC219*AC$5*AC$6)*1000</f>
        <v>0</v>
      </c>
      <c r="AD219" s="284">
        <f>RawCounts100All!AE219/(PropCntd100!AD219*AD$5*AD$6)*1000</f>
        <v>0</v>
      </c>
      <c r="AE219" s="284">
        <f>RawCounts100All!AF219/(PropCntd100!AE219*AE$5*AE$6)*1000</f>
        <v>0</v>
      </c>
      <c r="AF219" s="284">
        <f>RawCounts100All!AG219/(PropCntd100!AF219*AF$5*AF$6)*1000</f>
        <v>0</v>
      </c>
      <c r="AG219" s="284">
        <f>RawCounts100All!AH219/(PropCntd100!AG219*AG$5*AG$6)*1000</f>
        <v>0</v>
      </c>
      <c r="AH219" s="284">
        <f>RawCounts100All!AI219/(PropCntd100!AH219*AH$5*AH$6)*1000</f>
        <v>0</v>
      </c>
      <c r="AI219" s="284">
        <f>RawCounts100All!AJ219/(PropCntd100!AI219*AI$5*AI$6)*1000</f>
        <v>0</v>
      </c>
      <c r="AJ219" s="284">
        <f>RawCounts100All!AK219/(PropCntd100!AJ219*AJ$5*AJ$6)*1000</f>
        <v>0</v>
      </c>
      <c r="AK219" s="284">
        <f>RawCounts100All!AL219/(PropCntd100!AK219*AK$5*AK$6)*1000</f>
        <v>0</v>
      </c>
      <c r="AL219" s="284">
        <f>RawCounts100All!AM219/(PropCntd100!AL219*AL$5*AL$6)*1000</f>
        <v>0</v>
      </c>
      <c r="AM219" s="284">
        <f>RawCounts100All!AN219/(PropCntd100!AM219*AM$5*AM$6)*1000</f>
        <v>0</v>
      </c>
      <c r="AN219" s="284">
        <f>RawCounts100All!AO219/(PropCntd100!AN219*AN$5*AN$6)*1000</f>
        <v>0</v>
      </c>
      <c r="AO219" s="284">
        <f>RawCounts100All!AP219/(PropCntd100!AO219*AO$5*AO$6)*1000</f>
        <v>0</v>
      </c>
      <c r="AP219" s="284">
        <f>RawCounts100All!AQ219/(PropCntd100!AP219*AP$5*AP$6)*1000</f>
        <v>0</v>
      </c>
      <c r="AQ219" s="284">
        <f>RawCounts100All!AR219/(PropCntd100!AQ219*AQ$5*AQ$6)*1000</f>
        <v>0</v>
      </c>
      <c r="AR219" s="284">
        <f>RawCounts100All!AS219/(PropCntd100!AR219*AR$5*AR$6)*1000</f>
        <v>0</v>
      </c>
      <c r="AS219" s="284">
        <f>RawCounts100All!AT219/(PropCntd100!AS219*AS$5*AS$6)*1000</f>
        <v>0</v>
      </c>
      <c r="AT219" s="284">
        <f>RawCounts100All!AU219/(PropCntd100!AT219*AT$5*AT$6)*1000</f>
        <v>44.166666666666657</v>
      </c>
      <c r="AU219" s="284">
        <f>RawCounts100All!AV219/(PropCntd100!AU219*AU$5*AU$6)*1000</f>
        <v>0</v>
      </c>
      <c r="AV219" s="284">
        <f>RawCounts100All!AW219/(PropCntd100!AV219*AV$5*AV$6)*1000</f>
        <v>0</v>
      </c>
      <c r="AW219" s="284">
        <f>RawCounts100All!AX219/(PropCntd100!AW219*AW$5*AW$6)*1000</f>
        <v>0</v>
      </c>
      <c r="AX219" s="284">
        <f>RawCounts100All!AY219/(PropCntd100!AX219*AX$5*AX$6)*1000</f>
        <v>0</v>
      </c>
      <c r="AY219" s="284">
        <f>RawCounts100All!AZ219/(PropCntd100!AY219*AY$5*AY$6)*1000</f>
        <v>0</v>
      </c>
      <c r="AZ219" s="284">
        <f>RawCounts100All!BA219/(PropCntd100!AZ219*AZ$5*AZ$6)*1000</f>
        <v>0</v>
      </c>
      <c r="BA219" s="284">
        <f>RawCounts100All!BB219/(PropCntd100!BA219*BA$5*BA$6)*1000</f>
        <v>0</v>
      </c>
      <c r="BB219" s="284">
        <f>RawCounts100All!BC219/(PropCntd100!BB219*BB$5*BB$6)*1000</f>
        <v>0</v>
      </c>
      <c r="BC219" s="284">
        <f>RawCounts100All!BD219/(PropCntd100!BC219*BC$5*BC$6)*1000</f>
        <v>0</v>
      </c>
      <c r="BD219" s="284">
        <f>RawCounts100All!BE219/(PropCntd100!BD219*BD$5*BD$6)*1000</f>
        <v>0</v>
      </c>
      <c r="BE219" s="284">
        <f>RawCounts100All!BF219/(PropCntd100!BE219*BE$5*BE$6)*1000</f>
        <v>0</v>
      </c>
      <c r="BF219" s="284">
        <f>RawCounts100All!BG219/(PropCntd100!BF219*BF$5*BF$6)*1000</f>
        <v>0</v>
      </c>
      <c r="BG219" s="284">
        <f>RawCounts100All!BH219/(PropCntd100!BG219*BG$5*BG$6)*1000</f>
        <v>0</v>
      </c>
      <c r="BH219" s="284">
        <f>RawCounts100All!BI219/(PropCntd100!BH219*BH$5*BH$6)*1000</f>
        <v>0</v>
      </c>
      <c r="BI219" s="284">
        <f>RawCounts100All!BJ219/(PropCntd100!BI219*BI$5*BI$6)*1000</f>
        <v>0</v>
      </c>
      <c r="BJ219" s="284">
        <f>RawCounts100All!BK219/(PropCntd100!BJ219*BJ$5*BJ$6)*1000</f>
        <v>0</v>
      </c>
      <c r="BK219" s="284">
        <f>RawCounts100All!BL219/(PropCntd100!BK219*BK$5*BK$6)*1000</f>
        <v>0</v>
      </c>
      <c r="BL219" s="284">
        <f>RawCounts100All!BM219/(PropCntd100!BL219*BL$5*BL$6)*1000</f>
        <v>0</v>
      </c>
      <c r="BM219" s="284">
        <f>RawCounts100All!BN219/(PropCntd100!BM219*BM$5*BM$6)*1000</f>
        <v>0</v>
      </c>
      <c r="BN219" s="284">
        <f>RawCounts100All!BO219/(PropCntd100!BN219*BN$5*BN$6)*1000</f>
        <v>0</v>
      </c>
      <c r="BO219" s="284">
        <f>RawCounts100All!BP219/(PropCntd100!BO219*BO$5*BO$6)*1000</f>
        <v>0</v>
      </c>
      <c r="BP219" s="284">
        <f>RawCounts100All!BQ219/(PropCntd100!BP219*BP$5*BP$6)*1000</f>
        <v>0</v>
      </c>
      <c r="BQ219" s="284">
        <f>RawCounts100All!BR219/(PropCntd100!BQ219*BQ$5*BQ$6)*1000</f>
        <v>437.73584905660374</v>
      </c>
      <c r="BR219" s="284">
        <f>RawCounts100All!BS219/(PropCntd100!BR219*BR$5*BR$6)*1000</f>
        <v>495.99721545422898</v>
      </c>
      <c r="BS219" s="284">
        <f>RawCounts100All!BT219/(PropCntd100!BS219*BS$5*BS$6)*1000</f>
        <v>0</v>
      </c>
      <c r="BT219" s="129"/>
    </row>
    <row r="220" spans="1:72" ht="15" x14ac:dyDescent="0.15">
      <c r="A220" s="104" t="s">
        <v>423</v>
      </c>
      <c r="B220" s="153" t="s">
        <v>523</v>
      </c>
      <c r="C220" s="153" t="s">
        <v>248</v>
      </c>
      <c r="D220" s="153" t="s">
        <v>837</v>
      </c>
      <c r="E220" s="153" t="s">
        <v>135</v>
      </c>
      <c r="F220" s="153"/>
      <c r="G220" s="105">
        <v>0.2</v>
      </c>
      <c r="H220" s="106">
        <v>0.6</v>
      </c>
      <c r="I220" s="107">
        <f t="shared" si="9"/>
        <v>16</v>
      </c>
      <c r="J220" s="176">
        <f t="shared" si="9"/>
        <v>48</v>
      </c>
      <c r="K220" s="248"/>
      <c r="L220" s="284">
        <f>RawCounts100All!M220/(PropCntd100!L220*L$5*L$6)*1000</f>
        <v>0</v>
      </c>
      <c r="M220" s="284">
        <f>RawCounts100All!N220/(PropCntd100!M220*M$5*M$6)*1000</f>
        <v>0</v>
      </c>
      <c r="N220" s="284">
        <f>RawCounts100All!O220/(PropCntd100!N220*N$5*N$6)*1000</f>
        <v>0</v>
      </c>
      <c r="O220" s="284">
        <f>RawCounts100All!P220/(PropCntd100!O220*O$5*O$6)*1000</f>
        <v>0</v>
      </c>
      <c r="P220" s="284">
        <f>RawCounts100All!Q220/(PropCntd100!P220*P$5*P$6)*1000</f>
        <v>0</v>
      </c>
      <c r="Q220" s="284">
        <f>RawCounts100All!R220/(PropCntd100!Q220*Q$5*Q$6)*1000</f>
        <v>0</v>
      </c>
      <c r="R220" s="284">
        <f>RawCounts100All!S220/(PropCntd100!R220*R$5*R$6)*1000</f>
        <v>0</v>
      </c>
      <c r="S220" s="284">
        <f>RawCounts100All!T220/(PropCntd100!S220*S$5*S$6)*1000</f>
        <v>0</v>
      </c>
      <c r="T220" s="284">
        <f>RawCounts100All!U220/(PropCntd100!T220*T$5*T$6)*1000</f>
        <v>0</v>
      </c>
      <c r="U220" s="284">
        <f>RawCounts100All!V220/(PropCntd100!U220*U$5*U$6)*1000</f>
        <v>0</v>
      </c>
      <c r="V220" s="284">
        <f>RawCounts100All!W220/(PropCntd100!V220*V$5*V$6)*1000</f>
        <v>0</v>
      </c>
      <c r="W220" s="284">
        <f>RawCounts100All!X220/(PropCntd100!W220*W$5*W$6)*1000</f>
        <v>0</v>
      </c>
      <c r="X220" s="284">
        <f>RawCounts100All!Y220/(PropCntd100!X220*X$5*X$6)*1000</f>
        <v>0</v>
      </c>
      <c r="Y220" s="284">
        <f>RawCounts100All!Z220/(PropCntd100!Y220*Y$5*Y$6)*1000</f>
        <v>0</v>
      </c>
      <c r="Z220" s="284">
        <f>RawCounts100All!AA220/(PropCntd100!Z220*Z$5*Z$6)*1000</f>
        <v>0</v>
      </c>
      <c r="AA220" s="284">
        <f>RawCounts100All!AB220/(PropCntd100!AA220*AA$5*AA$6)*1000</f>
        <v>0</v>
      </c>
      <c r="AB220" s="284">
        <f>RawCounts100All!AC220/(PropCntd100!AB220*AB$5*AB$6)*1000</f>
        <v>0</v>
      </c>
      <c r="AC220" s="284">
        <f>RawCounts100All!AD220/(PropCntd100!AC220*AC$5*AC$6)*1000</f>
        <v>0</v>
      </c>
      <c r="AD220" s="284">
        <f>RawCounts100All!AE220/(PropCntd100!AD220*AD$5*AD$6)*1000</f>
        <v>0</v>
      </c>
      <c r="AE220" s="284">
        <f>RawCounts100All!AF220/(PropCntd100!AE220*AE$5*AE$6)*1000</f>
        <v>0</v>
      </c>
      <c r="AF220" s="284">
        <f>RawCounts100All!AG220/(PropCntd100!AF220*AF$5*AF$6)*1000</f>
        <v>0</v>
      </c>
      <c r="AG220" s="284">
        <f>RawCounts100All!AH220/(PropCntd100!AG220*AG$5*AG$6)*1000</f>
        <v>0</v>
      </c>
      <c r="AH220" s="284">
        <f>RawCounts100All!AI220/(PropCntd100!AH220*AH$5*AH$6)*1000</f>
        <v>0</v>
      </c>
      <c r="AI220" s="284">
        <f>RawCounts100All!AJ220/(PropCntd100!AI220*AI$5*AI$6)*1000</f>
        <v>0</v>
      </c>
      <c r="AJ220" s="284">
        <f>RawCounts100All!AK220/(PropCntd100!AJ220*AJ$5*AJ$6)*1000</f>
        <v>0</v>
      </c>
      <c r="AK220" s="284">
        <f>RawCounts100All!AL220/(PropCntd100!AK220*AK$5*AK$6)*1000</f>
        <v>0</v>
      </c>
      <c r="AL220" s="284">
        <f>RawCounts100All!AM220/(PropCntd100!AL220*AL$5*AL$6)*1000</f>
        <v>0</v>
      </c>
      <c r="AM220" s="284">
        <f>RawCounts100All!AN220/(PropCntd100!AM220*AM$5*AM$6)*1000</f>
        <v>0</v>
      </c>
      <c r="AN220" s="284">
        <f>RawCounts100All!AO220/(PropCntd100!AN220*AN$5*AN$6)*1000</f>
        <v>0</v>
      </c>
      <c r="AO220" s="284">
        <f>RawCounts100All!AP220/(PropCntd100!AO220*AO$5*AO$6)*1000</f>
        <v>0</v>
      </c>
      <c r="AP220" s="284">
        <f>RawCounts100All!AQ220/(PropCntd100!AP220*AP$5*AP$6)*1000</f>
        <v>0</v>
      </c>
      <c r="AQ220" s="284">
        <f>RawCounts100All!AR220/(PropCntd100!AQ220*AQ$5*AQ$6)*1000</f>
        <v>0</v>
      </c>
      <c r="AR220" s="284">
        <f>RawCounts100All!AS220/(PropCntd100!AR220*AR$5*AR$6)*1000</f>
        <v>0</v>
      </c>
      <c r="AS220" s="284">
        <f>RawCounts100All!AT220/(PropCntd100!AS220*AS$5*AS$6)*1000</f>
        <v>0</v>
      </c>
      <c r="AT220" s="284">
        <f>RawCounts100All!AU220/(PropCntd100!AT220*AT$5*AT$6)*1000</f>
        <v>0</v>
      </c>
      <c r="AU220" s="284">
        <f>RawCounts100All!AV220/(PropCntd100!AU220*AU$5*AU$6)*1000</f>
        <v>0</v>
      </c>
      <c r="AV220" s="284">
        <f>RawCounts100All!AW220/(PropCntd100!AV220*AV$5*AV$6)*1000</f>
        <v>0</v>
      </c>
      <c r="AW220" s="284">
        <f>RawCounts100All!AX220/(PropCntd100!AW220*AW$5*AW$6)*1000</f>
        <v>0</v>
      </c>
      <c r="AX220" s="284">
        <f>RawCounts100All!AY220/(PropCntd100!AX220*AX$5*AX$6)*1000</f>
        <v>0</v>
      </c>
      <c r="AY220" s="284">
        <f>RawCounts100All!AZ220/(PropCntd100!AY220*AY$5*AY$6)*1000</f>
        <v>0</v>
      </c>
      <c r="AZ220" s="284">
        <f>RawCounts100All!BA220/(PropCntd100!AZ220*AZ$5*AZ$6)*1000</f>
        <v>0</v>
      </c>
      <c r="BA220" s="284">
        <f>RawCounts100All!BB220/(PropCntd100!BA220*BA$5*BA$6)*1000</f>
        <v>0</v>
      </c>
      <c r="BB220" s="284">
        <f>RawCounts100All!BC220/(PropCntd100!BB220*BB$5*BB$6)*1000</f>
        <v>0</v>
      </c>
      <c r="BC220" s="284">
        <f>RawCounts100All!BD220/(PropCntd100!BC220*BC$5*BC$6)*1000</f>
        <v>0</v>
      </c>
      <c r="BD220" s="284">
        <f>RawCounts100All!BE220/(PropCntd100!BD220*BD$5*BD$6)*1000</f>
        <v>0</v>
      </c>
      <c r="BE220" s="284">
        <f>RawCounts100All!BF220/(PropCntd100!BE220*BE$5*BE$6)*1000</f>
        <v>0</v>
      </c>
      <c r="BF220" s="284">
        <f>RawCounts100All!BG220/(PropCntd100!BF220*BF$5*BF$6)*1000</f>
        <v>0</v>
      </c>
      <c r="BG220" s="284">
        <f>RawCounts100All!BH220/(PropCntd100!BG220*BG$5*BG$6)*1000</f>
        <v>0</v>
      </c>
      <c r="BH220" s="284">
        <f>RawCounts100All!BI220/(PropCntd100!BH220*BH$5*BH$6)*1000</f>
        <v>0</v>
      </c>
      <c r="BI220" s="284">
        <f>RawCounts100All!BJ220/(PropCntd100!BI220*BI$5*BI$6)*1000</f>
        <v>0</v>
      </c>
      <c r="BJ220" s="284">
        <f>RawCounts100All!BK220/(PropCntd100!BJ220*BJ$5*BJ$6)*1000</f>
        <v>0</v>
      </c>
      <c r="BK220" s="284">
        <f>RawCounts100All!BL220/(PropCntd100!BK220*BK$5*BK$6)*1000</f>
        <v>437.73584905660374</v>
      </c>
      <c r="BL220" s="284">
        <f>RawCounts100All!BM220/(PropCntd100!BL220*BL$5*BL$6)*1000</f>
        <v>0</v>
      </c>
      <c r="BM220" s="284">
        <f>RawCounts100All!BN220/(PropCntd100!BM220*BM$5*BM$6)*1000</f>
        <v>242.79835390946502</v>
      </c>
      <c r="BN220" s="284">
        <f>RawCounts100All!BO220/(PropCntd100!BN220*BN$5*BN$6)*1000</f>
        <v>136.36363636363637</v>
      </c>
      <c r="BO220" s="284">
        <f>RawCounts100All!BP220/(PropCntd100!BO220*BO$5*BO$6)*1000</f>
        <v>0</v>
      </c>
      <c r="BP220" s="284">
        <f>RawCounts100All!BQ220/(PropCntd100!BP220*BP$5*BP$6)*1000</f>
        <v>0</v>
      </c>
      <c r="BQ220" s="284">
        <f>RawCounts100All!BR220/(PropCntd100!BQ220*BQ$5*BQ$6)*1000</f>
        <v>109.43396226415094</v>
      </c>
      <c r="BR220" s="284">
        <f>RawCounts100All!BS220/(PropCntd100!BR220*BR$5*BR$6)*1000</f>
        <v>0</v>
      </c>
      <c r="BS220" s="284">
        <f>RawCounts100All!BT220/(PropCntd100!BS220*BS$5*BS$6)*1000</f>
        <v>0</v>
      </c>
      <c r="BT220" s="129"/>
    </row>
    <row r="221" spans="1:72" ht="15" x14ac:dyDescent="0.15">
      <c r="A221" s="104" t="s">
        <v>424</v>
      </c>
      <c r="B221" s="153" t="s">
        <v>523</v>
      </c>
      <c r="C221" s="153" t="s">
        <v>248</v>
      </c>
      <c r="D221" s="153" t="s">
        <v>838</v>
      </c>
      <c r="E221" s="153" t="s">
        <v>135</v>
      </c>
      <c r="F221" s="153"/>
      <c r="G221" s="105">
        <v>0.2</v>
      </c>
      <c r="H221" s="106">
        <v>1.8</v>
      </c>
      <c r="I221" s="107">
        <f t="shared" ref="I221:J238" si="10">G221*80</f>
        <v>16</v>
      </c>
      <c r="J221" s="176">
        <f t="shared" si="10"/>
        <v>144</v>
      </c>
      <c r="K221" s="248"/>
      <c r="L221" s="284">
        <f>RawCounts100All!M221/(PropCntd100!L221*L$5*L$6)*1000</f>
        <v>0</v>
      </c>
      <c r="M221" s="284">
        <f>RawCounts100All!N221/(PropCntd100!M221*M$5*M$6)*1000</f>
        <v>0</v>
      </c>
      <c r="N221" s="284">
        <f>RawCounts100All!O221/(PropCntd100!N221*N$5*N$6)*1000</f>
        <v>0</v>
      </c>
      <c r="O221" s="284">
        <f>RawCounts100All!P221/(PropCntd100!O221*O$5*O$6)*1000</f>
        <v>0</v>
      </c>
      <c r="P221" s="284">
        <f>RawCounts100All!Q221/(PropCntd100!P221*P$5*P$6)*1000</f>
        <v>0</v>
      </c>
      <c r="Q221" s="284">
        <f>RawCounts100All!R221/(PropCntd100!Q221*Q$5*Q$6)*1000</f>
        <v>0</v>
      </c>
      <c r="R221" s="284">
        <f>RawCounts100All!S221/(PropCntd100!R221*R$5*R$6)*1000</f>
        <v>0</v>
      </c>
      <c r="S221" s="284">
        <f>RawCounts100All!T221/(PropCntd100!S221*S$5*S$6)*1000</f>
        <v>0</v>
      </c>
      <c r="T221" s="284">
        <f>RawCounts100All!U221/(PropCntd100!T221*T$5*T$6)*1000</f>
        <v>0</v>
      </c>
      <c r="U221" s="284">
        <f>RawCounts100All!V221/(PropCntd100!U221*U$5*U$6)*1000</f>
        <v>0</v>
      </c>
      <c r="V221" s="284">
        <f>RawCounts100All!W221/(PropCntd100!V221*V$5*V$6)*1000</f>
        <v>0</v>
      </c>
      <c r="W221" s="284">
        <f>RawCounts100All!X221/(PropCntd100!W221*W$5*W$6)*1000</f>
        <v>0</v>
      </c>
      <c r="X221" s="284">
        <f>RawCounts100All!Y221/(PropCntd100!X221*X$5*X$6)*1000</f>
        <v>0</v>
      </c>
      <c r="Y221" s="284">
        <f>RawCounts100All!Z221/(PropCntd100!Y221*Y$5*Y$6)*1000</f>
        <v>0</v>
      </c>
      <c r="Z221" s="284">
        <f>RawCounts100All!AA221/(PropCntd100!Z221*Z$5*Z$6)*1000</f>
        <v>0</v>
      </c>
      <c r="AA221" s="284">
        <f>RawCounts100All!AB221/(PropCntd100!AA221*AA$5*AA$6)*1000</f>
        <v>0</v>
      </c>
      <c r="AB221" s="284">
        <f>RawCounts100All!AC221/(PropCntd100!AB221*AB$5*AB$6)*1000</f>
        <v>0</v>
      </c>
      <c r="AC221" s="284">
        <f>RawCounts100All!AD221/(PropCntd100!AC221*AC$5*AC$6)*1000</f>
        <v>0</v>
      </c>
      <c r="AD221" s="284">
        <f>RawCounts100All!AE221/(PropCntd100!AD221*AD$5*AD$6)*1000</f>
        <v>0</v>
      </c>
      <c r="AE221" s="284">
        <f>RawCounts100All!AF221/(PropCntd100!AE221*AE$5*AE$6)*1000</f>
        <v>0</v>
      </c>
      <c r="AF221" s="284">
        <f>RawCounts100All!AG221/(PropCntd100!AF221*AF$5*AF$6)*1000</f>
        <v>0</v>
      </c>
      <c r="AG221" s="284">
        <f>RawCounts100All!AH221/(PropCntd100!AG221*AG$5*AG$6)*1000</f>
        <v>0</v>
      </c>
      <c r="AH221" s="284">
        <f>RawCounts100All!AI221/(PropCntd100!AH221*AH$5*AH$6)*1000</f>
        <v>0</v>
      </c>
      <c r="AI221" s="284">
        <f>RawCounts100All!AJ221/(PropCntd100!AI221*AI$5*AI$6)*1000</f>
        <v>0</v>
      </c>
      <c r="AJ221" s="284">
        <f>RawCounts100All!AK221/(PropCntd100!AJ221*AJ$5*AJ$6)*1000</f>
        <v>0</v>
      </c>
      <c r="AK221" s="284">
        <f>RawCounts100All!AL221/(PropCntd100!AK221*AK$5*AK$6)*1000</f>
        <v>0</v>
      </c>
      <c r="AL221" s="284">
        <f>RawCounts100All!AM221/(PropCntd100!AL221*AL$5*AL$6)*1000</f>
        <v>0</v>
      </c>
      <c r="AM221" s="284">
        <f>RawCounts100All!AN221/(PropCntd100!AM221*AM$5*AM$6)*1000</f>
        <v>0</v>
      </c>
      <c r="AN221" s="284">
        <f>RawCounts100All!AO221/(PropCntd100!AN221*AN$5*AN$6)*1000</f>
        <v>0</v>
      </c>
      <c r="AO221" s="284">
        <f>RawCounts100All!AP221/(PropCntd100!AO221*AO$5*AO$6)*1000</f>
        <v>0</v>
      </c>
      <c r="AP221" s="284">
        <f>RawCounts100All!AQ221/(PropCntd100!AP221*AP$5*AP$6)*1000</f>
        <v>0</v>
      </c>
      <c r="AQ221" s="284">
        <f>RawCounts100All!AR221/(PropCntd100!AQ221*AQ$5*AQ$6)*1000</f>
        <v>0</v>
      </c>
      <c r="AR221" s="284">
        <f>RawCounts100All!AS221/(PropCntd100!AR221*AR$5*AR$6)*1000</f>
        <v>0</v>
      </c>
      <c r="AS221" s="284">
        <f>RawCounts100All!AT221/(PropCntd100!AS221*AS$5*AS$6)*1000</f>
        <v>0</v>
      </c>
      <c r="AT221" s="284">
        <f>RawCounts100All!AU221/(PropCntd100!AT221*AT$5*AT$6)*1000</f>
        <v>0</v>
      </c>
      <c r="AU221" s="284">
        <f>RawCounts100All!AV221/(PropCntd100!AU221*AU$5*AU$6)*1000</f>
        <v>0</v>
      </c>
      <c r="AV221" s="284">
        <f>RawCounts100All!AW221/(PropCntd100!AV221*AV$5*AV$6)*1000</f>
        <v>0</v>
      </c>
      <c r="AW221" s="284">
        <f>RawCounts100All!AX221/(PropCntd100!AW221*AW$5*AW$6)*1000</f>
        <v>0</v>
      </c>
      <c r="AX221" s="284">
        <f>RawCounts100All!AY221/(PropCntd100!AX221*AX$5*AX$6)*1000</f>
        <v>0</v>
      </c>
      <c r="AY221" s="284">
        <f>RawCounts100All!AZ221/(PropCntd100!AY221*AY$5*AY$6)*1000</f>
        <v>0</v>
      </c>
      <c r="AZ221" s="284">
        <f>RawCounts100All!BA221/(PropCntd100!AZ221*AZ$5*AZ$6)*1000</f>
        <v>0</v>
      </c>
      <c r="BA221" s="284">
        <f>RawCounts100All!BB221/(PropCntd100!BA221*BA$5*BA$6)*1000</f>
        <v>0</v>
      </c>
      <c r="BB221" s="284">
        <f>RawCounts100All!BC221/(PropCntd100!BB221*BB$5*BB$6)*1000</f>
        <v>0</v>
      </c>
      <c r="BC221" s="284">
        <f>RawCounts100All!BD221/(PropCntd100!BC221*BC$5*BC$6)*1000</f>
        <v>0</v>
      </c>
      <c r="BD221" s="284">
        <f>RawCounts100All!BE221/(PropCntd100!BD221*BD$5*BD$6)*1000</f>
        <v>0</v>
      </c>
      <c r="BE221" s="284">
        <f>RawCounts100All!BF221/(PropCntd100!BE221*BE$5*BE$6)*1000</f>
        <v>0</v>
      </c>
      <c r="BF221" s="284">
        <f>RawCounts100All!BG221/(PropCntd100!BF221*BF$5*BF$6)*1000</f>
        <v>0</v>
      </c>
      <c r="BG221" s="284">
        <f>RawCounts100All!BH221/(PropCntd100!BG221*BG$5*BG$6)*1000</f>
        <v>0</v>
      </c>
      <c r="BH221" s="284">
        <f>RawCounts100All!BI221/(PropCntd100!BH221*BH$5*BH$6)*1000</f>
        <v>0</v>
      </c>
      <c r="BI221" s="284">
        <f>RawCounts100All!BJ221/(PropCntd100!BI221*BI$5*BI$6)*1000</f>
        <v>0</v>
      </c>
      <c r="BJ221" s="284">
        <f>RawCounts100All!BK221/(PropCntd100!BJ221*BJ$5*BJ$6)*1000</f>
        <v>0</v>
      </c>
      <c r="BK221" s="284">
        <f>RawCounts100All!BL221/(PropCntd100!BK221*BK$5*BK$6)*1000</f>
        <v>0</v>
      </c>
      <c r="BL221" s="284">
        <f>RawCounts100All!BM221/(PropCntd100!BL221*BL$5*BL$6)*1000</f>
        <v>129.18108419838524</v>
      </c>
      <c r="BM221" s="284">
        <f>RawCounts100All!BN221/(PropCntd100!BM221*BM$5*BM$6)*1000</f>
        <v>0</v>
      </c>
      <c r="BN221" s="284">
        <f>RawCounts100All!BO221/(PropCntd100!BN221*BN$5*BN$6)*1000</f>
        <v>0</v>
      </c>
      <c r="BO221" s="284">
        <f>RawCounts100All!BP221/(PropCntd100!BO221*BO$5*BO$6)*1000</f>
        <v>0</v>
      </c>
      <c r="BP221" s="284">
        <f>RawCounts100All!BQ221/(PropCntd100!BP221*BP$5*BP$6)*1000</f>
        <v>0</v>
      </c>
      <c r="BQ221" s="284">
        <f>RawCounts100All!BR221/(PropCntd100!BQ221*BQ$5*BQ$6)*1000</f>
        <v>0</v>
      </c>
      <c r="BR221" s="284">
        <f>RawCounts100All!BS221/(PropCntd100!BR221*BR$5*BR$6)*1000</f>
        <v>0</v>
      </c>
      <c r="BS221" s="284">
        <f>RawCounts100All!BT221/(PropCntd100!BS221*BS$5*BS$6)*1000</f>
        <v>0</v>
      </c>
      <c r="BT221" s="129"/>
    </row>
    <row r="222" spans="1:72" ht="15" x14ac:dyDescent="0.15">
      <c r="A222" s="104" t="s">
        <v>425</v>
      </c>
      <c r="B222" s="153" t="s">
        <v>523</v>
      </c>
      <c r="C222" s="153" t="s">
        <v>248</v>
      </c>
      <c r="D222" s="153" t="s">
        <v>839</v>
      </c>
      <c r="E222" s="153" t="s">
        <v>135</v>
      </c>
      <c r="F222" s="153"/>
      <c r="G222" s="105">
        <v>0.5</v>
      </c>
      <c r="H222" s="106">
        <v>0.5</v>
      </c>
      <c r="I222" s="107">
        <f t="shared" si="10"/>
        <v>40</v>
      </c>
      <c r="J222" s="176">
        <f t="shared" si="10"/>
        <v>40</v>
      </c>
      <c r="K222" s="248"/>
      <c r="L222" s="284">
        <f>RawCounts100All!M222/(PropCntd100!L222*L$5*L$6)*1000</f>
        <v>0</v>
      </c>
      <c r="M222" s="284">
        <f>RawCounts100All!N222/(PropCntd100!M222*M$5*M$6)*1000</f>
        <v>0</v>
      </c>
      <c r="N222" s="284">
        <f>RawCounts100All!O222/(PropCntd100!N222*N$5*N$6)*1000</f>
        <v>0</v>
      </c>
      <c r="O222" s="284">
        <f>RawCounts100All!P222/(PropCntd100!O222*O$5*O$6)*1000</f>
        <v>0</v>
      </c>
      <c r="P222" s="284">
        <f>RawCounts100All!Q222/(PropCntd100!P222*P$5*P$6)*1000</f>
        <v>0</v>
      </c>
      <c r="Q222" s="284">
        <f>RawCounts100All!R222/(PropCntd100!Q222*Q$5*Q$6)*1000</f>
        <v>0</v>
      </c>
      <c r="R222" s="284">
        <f>RawCounts100All!S222/(PropCntd100!R222*R$5*R$6)*1000</f>
        <v>0</v>
      </c>
      <c r="S222" s="284">
        <f>RawCounts100All!T222/(PropCntd100!S222*S$5*S$6)*1000</f>
        <v>0</v>
      </c>
      <c r="T222" s="284">
        <f>RawCounts100All!U222/(PropCntd100!T222*T$5*T$6)*1000</f>
        <v>0</v>
      </c>
      <c r="U222" s="284">
        <f>RawCounts100All!V222/(PropCntd100!U222*U$5*U$6)*1000</f>
        <v>0</v>
      </c>
      <c r="V222" s="284">
        <f>RawCounts100All!W222/(PropCntd100!V222*V$5*V$6)*1000</f>
        <v>0</v>
      </c>
      <c r="W222" s="284">
        <f>RawCounts100All!X222/(PropCntd100!W222*W$5*W$6)*1000</f>
        <v>0</v>
      </c>
      <c r="X222" s="284">
        <f>RawCounts100All!Y222/(PropCntd100!X222*X$5*X$6)*1000</f>
        <v>0</v>
      </c>
      <c r="Y222" s="284">
        <f>RawCounts100All!Z222/(PropCntd100!Y222*Y$5*Y$6)*1000</f>
        <v>0</v>
      </c>
      <c r="Z222" s="284">
        <f>RawCounts100All!AA222/(PropCntd100!Z222*Z$5*Z$6)*1000</f>
        <v>0</v>
      </c>
      <c r="AA222" s="284">
        <f>RawCounts100All!AB222/(PropCntd100!AA222*AA$5*AA$6)*1000</f>
        <v>0</v>
      </c>
      <c r="AB222" s="284">
        <f>RawCounts100All!AC222/(PropCntd100!AB222*AB$5*AB$6)*1000</f>
        <v>0</v>
      </c>
      <c r="AC222" s="284">
        <f>RawCounts100All!AD222/(PropCntd100!AC222*AC$5*AC$6)*1000</f>
        <v>0</v>
      </c>
      <c r="AD222" s="284">
        <f>RawCounts100All!AE222/(PropCntd100!AD222*AD$5*AD$6)*1000</f>
        <v>0</v>
      </c>
      <c r="AE222" s="284">
        <f>RawCounts100All!AF222/(PropCntd100!AE222*AE$5*AE$6)*1000</f>
        <v>0</v>
      </c>
      <c r="AF222" s="284">
        <f>RawCounts100All!AG222/(PropCntd100!AF222*AF$5*AF$6)*1000</f>
        <v>0</v>
      </c>
      <c r="AG222" s="284">
        <f>RawCounts100All!AH222/(PropCntd100!AG222*AG$5*AG$6)*1000</f>
        <v>0</v>
      </c>
      <c r="AH222" s="284">
        <f>RawCounts100All!AI222/(PropCntd100!AH222*AH$5*AH$6)*1000</f>
        <v>0</v>
      </c>
      <c r="AI222" s="284">
        <f>RawCounts100All!AJ222/(PropCntd100!AI222*AI$5*AI$6)*1000</f>
        <v>0</v>
      </c>
      <c r="AJ222" s="284">
        <f>RawCounts100All!AK222/(PropCntd100!AJ222*AJ$5*AJ$6)*1000</f>
        <v>0</v>
      </c>
      <c r="AK222" s="284">
        <f>RawCounts100All!AL222/(PropCntd100!AK222*AK$5*AK$6)*1000</f>
        <v>0</v>
      </c>
      <c r="AL222" s="284">
        <f>RawCounts100All!AM222/(PropCntd100!AL222*AL$5*AL$6)*1000</f>
        <v>0</v>
      </c>
      <c r="AM222" s="284">
        <f>RawCounts100All!AN222/(PropCntd100!AM222*AM$5*AM$6)*1000</f>
        <v>0</v>
      </c>
      <c r="AN222" s="284">
        <f>RawCounts100All!AO222/(PropCntd100!AN222*AN$5*AN$6)*1000</f>
        <v>0</v>
      </c>
      <c r="AO222" s="284">
        <f>RawCounts100All!AP222/(PropCntd100!AO222*AO$5*AO$6)*1000</f>
        <v>0</v>
      </c>
      <c r="AP222" s="284">
        <f>RawCounts100All!AQ222/(PropCntd100!AP222*AP$5*AP$6)*1000</f>
        <v>0</v>
      </c>
      <c r="AQ222" s="284">
        <f>RawCounts100All!AR222/(PropCntd100!AQ222*AQ$5*AQ$6)*1000</f>
        <v>0</v>
      </c>
      <c r="AR222" s="284">
        <f>RawCounts100All!AS222/(PropCntd100!AR222*AR$5*AR$6)*1000</f>
        <v>0</v>
      </c>
      <c r="AS222" s="284">
        <f>RawCounts100All!AT222/(PropCntd100!AS222*AS$5*AS$6)*1000</f>
        <v>0</v>
      </c>
      <c r="AT222" s="284">
        <f>RawCounts100All!AU222/(PropCntd100!AT222*AT$5*AT$6)*1000</f>
        <v>0</v>
      </c>
      <c r="AU222" s="284">
        <f>RawCounts100All!AV222/(PropCntd100!AU222*AU$5*AU$6)*1000</f>
        <v>0</v>
      </c>
      <c r="AV222" s="284">
        <f>RawCounts100All!AW222/(PropCntd100!AV222*AV$5*AV$6)*1000</f>
        <v>0</v>
      </c>
      <c r="AW222" s="284">
        <f>RawCounts100All!AX222/(PropCntd100!AW222*AW$5*AW$6)*1000</f>
        <v>0</v>
      </c>
      <c r="AX222" s="284">
        <f>RawCounts100All!AY222/(PropCntd100!AX222*AX$5*AX$6)*1000</f>
        <v>0</v>
      </c>
      <c r="AY222" s="284">
        <f>RawCounts100All!AZ222/(PropCntd100!AY222*AY$5*AY$6)*1000</f>
        <v>0</v>
      </c>
      <c r="AZ222" s="284">
        <f>RawCounts100All!BA222/(PropCntd100!AZ222*AZ$5*AZ$6)*1000</f>
        <v>0</v>
      </c>
      <c r="BA222" s="284">
        <f>RawCounts100All!BB222/(PropCntd100!BA222*BA$5*BA$6)*1000</f>
        <v>0</v>
      </c>
      <c r="BB222" s="284">
        <f>RawCounts100All!BC222/(PropCntd100!BB222*BB$5*BB$6)*1000</f>
        <v>0</v>
      </c>
      <c r="BC222" s="284">
        <f>RawCounts100All!BD222/(PropCntd100!BC222*BC$5*BC$6)*1000</f>
        <v>0</v>
      </c>
      <c r="BD222" s="284">
        <f>RawCounts100All!BE222/(PropCntd100!BD222*BD$5*BD$6)*1000</f>
        <v>0</v>
      </c>
      <c r="BE222" s="284">
        <f>RawCounts100All!BF222/(PropCntd100!BE222*BE$5*BE$6)*1000</f>
        <v>0</v>
      </c>
      <c r="BF222" s="284">
        <f>RawCounts100All!BG222/(PropCntd100!BF222*BF$5*BF$6)*1000</f>
        <v>0</v>
      </c>
      <c r="BG222" s="284">
        <f>RawCounts100All!BH222/(PropCntd100!BG222*BG$5*BG$6)*1000</f>
        <v>0</v>
      </c>
      <c r="BH222" s="284">
        <f>RawCounts100All!BI222/(PropCntd100!BH222*BH$5*BH$6)*1000</f>
        <v>0</v>
      </c>
      <c r="BI222" s="284">
        <f>RawCounts100All!BJ222/(PropCntd100!BI222*BI$5*BI$6)*1000</f>
        <v>0</v>
      </c>
      <c r="BJ222" s="284">
        <f>RawCounts100All!BK222/(PropCntd100!BJ222*BJ$5*BJ$6)*1000</f>
        <v>713.95041181240128</v>
      </c>
      <c r="BK222" s="284">
        <f>RawCounts100All!BL222/(PropCntd100!BK222*BK$5*BK$6)*1000</f>
        <v>0</v>
      </c>
      <c r="BL222" s="284">
        <f>RawCounts100All!BM222/(PropCntd100!BL222*BL$5*BL$6)*1000</f>
        <v>0</v>
      </c>
      <c r="BM222" s="284">
        <f>RawCounts100All!BN222/(PropCntd100!BM222*BM$5*BM$6)*1000</f>
        <v>0</v>
      </c>
      <c r="BN222" s="284">
        <f>RawCounts100All!BO222/(PropCntd100!BN222*BN$5*BN$6)*1000</f>
        <v>0</v>
      </c>
      <c r="BO222" s="284">
        <f>RawCounts100All!BP222/(PropCntd100!BO222*BO$5*BO$6)*1000</f>
        <v>216.39344262295083</v>
      </c>
      <c r="BP222" s="284">
        <f>RawCounts100All!BQ222/(PropCntd100!BP222*BP$5*BP$6)*1000</f>
        <v>0</v>
      </c>
      <c r="BQ222" s="284">
        <f>RawCounts100All!BR222/(PropCntd100!BQ222*BQ$5*BQ$6)*1000</f>
        <v>0</v>
      </c>
      <c r="BR222" s="284">
        <f>RawCounts100All!BS222/(PropCntd100!BR222*BR$5*BR$6)*1000</f>
        <v>0</v>
      </c>
      <c r="BS222" s="284">
        <f>RawCounts100All!BT222/(PropCntd100!BS222*BS$5*BS$6)*1000</f>
        <v>0</v>
      </c>
      <c r="BT222" s="129"/>
    </row>
    <row r="223" spans="1:72" ht="15" x14ac:dyDescent="0.15">
      <c r="A223" s="104" t="s">
        <v>145</v>
      </c>
      <c r="B223" s="153" t="s">
        <v>524</v>
      </c>
      <c r="C223" s="153"/>
      <c r="D223" s="153" t="s">
        <v>842</v>
      </c>
      <c r="E223" s="153" t="s">
        <v>135</v>
      </c>
      <c r="F223" s="153"/>
      <c r="G223" s="105">
        <v>0.05</v>
      </c>
      <c r="H223" s="106">
        <v>0.2</v>
      </c>
      <c r="I223" s="107">
        <f t="shared" si="10"/>
        <v>4</v>
      </c>
      <c r="J223" s="176">
        <f t="shared" si="10"/>
        <v>16</v>
      </c>
      <c r="K223" s="248"/>
      <c r="L223" s="284">
        <f>RawCounts100All!M223/(PropCntd100!L223*L$5*L$6)*1000</f>
        <v>0</v>
      </c>
      <c r="M223" s="284">
        <f>RawCounts100All!N223/(PropCntd100!M223*M$5*M$6)*1000</f>
        <v>0</v>
      </c>
      <c r="N223" s="284">
        <f>RawCounts100All!O223/(PropCntd100!N223*N$5*N$6)*1000</f>
        <v>0</v>
      </c>
      <c r="O223" s="284">
        <f>RawCounts100All!P223/(PropCntd100!O223*O$5*O$6)*1000</f>
        <v>0</v>
      </c>
      <c r="P223" s="284">
        <f>RawCounts100All!Q223/(PropCntd100!P223*P$5*P$6)*1000</f>
        <v>0</v>
      </c>
      <c r="Q223" s="284">
        <f>RawCounts100All!R223/(PropCntd100!Q223*Q$5*Q$6)*1000</f>
        <v>0</v>
      </c>
      <c r="R223" s="284">
        <f>RawCounts100All!S223/(PropCntd100!R223*R$5*R$6)*1000</f>
        <v>0</v>
      </c>
      <c r="S223" s="284">
        <f>RawCounts100All!T223/(PropCntd100!S223*S$5*S$6)*1000</f>
        <v>0</v>
      </c>
      <c r="T223" s="284">
        <f>RawCounts100All!U223/(PropCntd100!T223*T$5*T$6)*1000</f>
        <v>0</v>
      </c>
      <c r="U223" s="284">
        <f>RawCounts100All!V223/(PropCntd100!U223*U$5*U$6)*1000</f>
        <v>0</v>
      </c>
      <c r="V223" s="284">
        <f>RawCounts100All!W223/(PropCntd100!V223*V$5*V$6)*1000</f>
        <v>0</v>
      </c>
      <c r="W223" s="284">
        <f>RawCounts100All!X223/(PropCntd100!W223*W$5*W$6)*1000</f>
        <v>0</v>
      </c>
      <c r="X223" s="284">
        <f>RawCounts100All!Y223/(PropCntd100!X223*X$5*X$6)*1000</f>
        <v>0</v>
      </c>
      <c r="Y223" s="284">
        <f>RawCounts100All!Z223/(PropCntd100!Y223*Y$5*Y$6)*1000</f>
        <v>0</v>
      </c>
      <c r="Z223" s="284">
        <f>RawCounts100All!AA223/(PropCntd100!Z223*Z$5*Z$6)*1000</f>
        <v>0</v>
      </c>
      <c r="AA223" s="284">
        <f>RawCounts100All!AB223/(PropCntd100!AA223*AA$5*AA$6)*1000</f>
        <v>0</v>
      </c>
      <c r="AB223" s="284">
        <f>RawCounts100All!AC223/(PropCntd100!AB223*AB$5*AB$6)*1000</f>
        <v>0</v>
      </c>
      <c r="AC223" s="284">
        <f>RawCounts100All!AD223/(PropCntd100!AC223*AC$5*AC$6)*1000</f>
        <v>0</v>
      </c>
      <c r="AD223" s="284">
        <f>RawCounts100All!AE223/(PropCntd100!AD223*AD$5*AD$6)*1000</f>
        <v>0</v>
      </c>
      <c r="AE223" s="284">
        <f>RawCounts100All!AF223/(PropCntd100!AE223*AE$5*AE$6)*1000</f>
        <v>0</v>
      </c>
      <c r="AF223" s="284">
        <f>RawCounts100All!AG223/(PropCntd100!AF223*AF$5*AF$6)*1000</f>
        <v>0</v>
      </c>
      <c r="AG223" s="284">
        <f>RawCounts100All!AH223/(PropCntd100!AG223*AG$5*AG$6)*1000</f>
        <v>0</v>
      </c>
      <c r="AH223" s="284">
        <f>RawCounts100All!AI223/(PropCntd100!AH223*AH$5*AH$6)*1000</f>
        <v>0</v>
      </c>
      <c r="AI223" s="284">
        <f>RawCounts100All!AJ223/(PropCntd100!AI223*AI$5*AI$6)*1000</f>
        <v>0</v>
      </c>
      <c r="AJ223" s="284">
        <f>RawCounts100All!AK223/(PropCntd100!AJ223*AJ$5*AJ$6)*1000</f>
        <v>0</v>
      </c>
      <c r="AK223" s="284">
        <f>RawCounts100All!AL223/(PropCntd100!AK223*AK$5*AK$6)*1000</f>
        <v>0</v>
      </c>
      <c r="AL223" s="284">
        <f>RawCounts100All!AM223/(PropCntd100!AL223*AL$5*AL$6)*1000</f>
        <v>0</v>
      </c>
      <c r="AM223" s="284">
        <f>RawCounts100All!AN223/(PropCntd100!AM223*AM$5*AM$6)*1000</f>
        <v>0</v>
      </c>
      <c r="AN223" s="284">
        <f>RawCounts100All!AO223/(PropCntd100!AN223*AN$5*AN$6)*1000</f>
        <v>0</v>
      </c>
      <c r="AO223" s="284">
        <f>RawCounts100All!AP223/(PropCntd100!AO223*AO$5*AO$6)*1000</f>
        <v>0</v>
      </c>
      <c r="AP223" s="284">
        <f>RawCounts100All!AQ223/(PropCntd100!AP223*AP$5*AP$6)*1000</f>
        <v>0</v>
      </c>
      <c r="AQ223" s="284">
        <f>RawCounts100All!AR223/(PropCntd100!AQ223*AQ$5*AQ$6)*1000</f>
        <v>0</v>
      </c>
      <c r="AR223" s="284">
        <f>RawCounts100All!AS223/(PropCntd100!AR223*AR$5*AR$6)*1000</f>
        <v>0</v>
      </c>
      <c r="AS223" s="284">
        <f>RawCounts100All!AT223/(PropCntd100!AS223*AS$5*AS$6)*1000</f>
        <v>220.83333333333331</v>
      </c>
      <c r="AT223" s="284">
        <f>RawCounts100All!AU223/(PropCntd100!AT223*AT$5*AT$6)*1000</f>
        <v>0</v>
      </c>
      <c r="AU223" s="284">
        <f>RawCounts100All!AV223/(PropCntd100!AU223*AU$5*AU$6)*1000</f>
        <v>0</v>
      </c>
      <c r="AV223" s="284">
        <f>RawCounts100All!AW223/(PropCntd100!AV223*AV$5*AV$6)*1000</f>
        <v>0</v>
      </c>
      <c r="AW223" s="284">
        <f>RawCounts100All!AX223/(PropCntd100!AW223*AW$5*AW$6)*1000</f>
        <v>0</v>
      </c>
      <c r="AX223" s="284">
        <f>RawCounts100All!AY223/(PropCntd100!AX223*AX$5*AX$6)*1000</f>
        <v>0</v>
      </c>
      <c r="AY223" s="284">
        <f>RawCounts100All!AZ223/(PropCntd100!AY223*AY$5*AY$6)*1000</f>
        <v>0</v>
      </c>
      <c r="AZ223" s="284">
        <f>RawCounts100All!BA223/(PropCntd100!AZ223*AZ$5*AZ$6)*1000</f>
        <v>0</v>
      </c>
      <c r="BA223" s="284">
        <f>RawCounts100All!BB223/(PropCntd100!BA223*BA$5*BA$6)*1000</f>
        <v>0</v>
      </c>
      <c r="BB223" s="284">
        <f>RawCounts100All!BC223/(PropCntd100!BB223*BB$5*BB$6)*1000</f>
        <v>0</v>
      </c>
      <c r="BC223" s="284">
        <f>RawCounts100All!BD223/(PropCntd100!BC223*BC$5*BC$6)*1000</f>
        <v>0</v>
      </c>
      <c r="BD223" s="284">
        <f>RawCounts100All!BE223/(PropCntd100!BD223*BD$5*BD$6)*1000</f>
        <v>0</v>
      </c>
      <c r="BE223" s="284">
        <f>RawCounts100All!BF223/(PropCntd100!BE223*BE$5*BE$6)*1000</f>
        <v>0</v>
      </c>
      <c r="BF223" s="284">
        <f>RawCounts100All!BG223/(PropCntd100!BF223*BF$5*BF$6)*1000</f>
        <v>0</v>
      </c>
      <c r="BG223" s="284">
        <f>RawCounts100All!BH223/(PropCntd100!BG223*BG$5*BG$6)*1000</f>
        <v>0</v>
      </c>
      <c r="BH223" s="284">
        <f>RawCounts100All!BI223/(PropCntd100!BH223*BH$5*BH$6)*1000</f>
        <v>0</v>
      </c>
      <c r="BI223" s="284">
        <f>RawCounts100All!BJ223/(PropCntd100!BI223*BI$5*BI$6)*1000</f>
        <v>0</v>
      </c>
      <c r="BJ223" s="284">
        <f>RawCounts100All!BK223/(PropCntd100!BJ223*BJ$5*BJ$6)*1000</f>
        <v>0</v>
      </c>
      <c r="BK223" s="284">
        <f>RawCounts100All!BL223/(PropCntd100!BK223*BK$5*BK$6)*1000</f>
        <v>0</v>
      </c>
      <c r="BL223" s="284">
        <f>RawCounts100All!BM223/(PropCntd100!BL223*BL$5*BL$6)*1000</f>
        <v>0</v>
      </c>
      <c r="BM223" s="284">
        <f>RawCounts100All!BN223/(PropCntd100!BM223*BM$5*BM$6)*1000</f>
        <v>0</v>
      </c>
      <c r="BN223" s="284">
        <f>RawCounts100All!BO223/(PropCntd100!BN223*BN$5*BN$6)*1000</f>
        <v>0</v>
      </c>
      <c r="BO223" s="284">
        <f>RawCounts100All!BP223/(PropCntd100!BO223*BO$5*BO$6)*1000</f>
        <v>0</v>
      </c>
      <c r="BP223" s="284">
        <f>RawCounts100All!BQ223/(PropCntd100!BP223*BP$5*BP$6)*1000</f>
        <v>0</v>
      </c>
      <c r="BQ223" s="284">
        <f>RawCounts100All!BR223/(PropCntd100!BQ223*BQ$5*BQ$6)*1000</f>
        <v>0</v>
      </c>
      <c r="BR223" s="284">
        <f>RawCounts100All!BS223/(PropCntd100!BR223*BR$5*BR$6)*1000</f>
        <v>0</v>
      </c>
      <c r="BS223" s="284">
        <f>RawCounts100All!BT223/(PropCntd100!BS223*BS$5*BS$6)*1000</f>
        <v>0</v>
      </c>
      <c r="BT223" s="129"/>
    </row>
    <row r="224" spans="1:72" ht="15" x14ac:dyDescent="0.15">
      <c r="A224" s="104" t="s">
        <v>146</v>
      </c>
      <c r="B224" s="153" t="s">
        <v>524</v>
      </c>
      <c r="C224" s="153"/>
      <c r="D224" s="153" t="s">
        <v>843</v>
      </c>
      <c r="E224" s="153" t="s">
        <v>135</v>
      </c>
      <c r="F224" s="153"/>
      <c r="G224" s="105">
        <v>0.05</v>
      </c>
      <c r="H224" s="106">
        <v>0.4</v>
      </c>
      <c r="I224" s="107">
        <f t="shared" si="10"/>
        <v>4</v>
      </c>
      <c r="J224" s="176">
        <f t="shared" si="10"/>
        <v>32</v>
      </c>
      <c r="K224" s="248"/>
      <c r="L224" s="284">
        <f>RawCounts100All!M224/(PropCntd100!L224*L$5*L$6)*1000</f>
        <v>0</v>
      </c>
      <c r="M224" s="284">
        <f>RawCounts100All!N224/(PropCntd100!M224*M$5*M$6)*1000</f>
        <v>0</v>
      </c>
      <c r="N224" s="284">
        <f>RawCounts100All!O224/(PropCntd100!N224*N$5*N$6)*1000</f>
        <v>0</v>
      </c>
      <c r="O224" s="284">
        <f>RawCounts100All!P224/(PropCntd100!O224*O$5*O$6)*1000</f>
        <v>0</v>
      </c>
      <c r="P224" s="284">
        <f>RawCounts100All!Q224/(PropCntd100!P224*P$5*P$6)*1000</f>
        <v>0</v>
      </c>
      <c r="Q224" s="284">
        <f>RawCounts100All!R224/(PropCntd100!Q224*Q$5*Q$6)*1000</f>
        <v>0</v>
      </c>
      <c r="R224" s="284">
        <f>RawCounts100All!S224/(PropCntd100!R224*R$5*R$6)*1000</f>
        <v>0</v>
      </c>
      <c r="S224" s="284">
        <f>RawCounts100All!T224/(PropCntd100!S224*S$5*S$6)*1000</f>
        <v>0</v>
      </c>
      <c r="T224" s="284">
        <f>RawCounts100All!U224/(PropCntd100!T224*T$5*T$6)*1000</f>
        <v>0</v>
      </c>
      <c r="U224" s="284">
        <f>RawCounts100All!V224/(PropCntd100!U224*U$5*U$6)*1000</f>
        <v>0</v>
      </c>
      <c r="V224" s="284">
        <f>RawCounts100All!W224/(PropCntd100!V224*V$5*V$6)*1000</f>
        <v>0</v>
      </c>
      <c r="W224" s="284">
        <f>RawCounts100All!X224/(PropCntd100!W224*W$5*W$6)*1000</f>
        <v>0</v>
      </c>
      <c r="X224" s="284">
        <f>RawCounts100All!Y224/(PropCntd100!X224*X$5*X$6)*1000</f>
        <v>0</v>
      </c>
      <c r="Y224" s="284">
        <f>RawCounts100All!Z224/(PropCntd100!Y224*Y$5*Y$6)*1000</f>
        <v>0</v>
      </c>
      <c r="Z224" s="284">
        <f>RawCounts100All!AA224/(PropCntd100!Z224*Z$5*Z$6)*1000</f>
        <v>0</v>
      </c>
      <c r="AA224" s="284">
        <f>RawCounts100All!AB224/(PropCntd100!AA224*AA$5*AA$6)*1000</f>
        <v>80.687830687830683</v>
      </c>
      <c r="AB224" s="284">
        <f>RawCounts100All!AC224/(PropCntd100!AB224*AB$5*AB$6)*1000</f>
        <v>0</v>
      </c>
      <c r="AC224" s="284">
        <f>RawCounts100All!AD224/(PropCntd100!AC224*AC$5*AC$6)*1000</f>
        <v>0</v>
      </c>
      <c r="AD224" s="284">
        <f>RawCounts100All!AE224/(PropCntd100!AD224*AD$5*AD$6)*1000</f>
        <v>0</v>
      </c>
      <c r="AE224" s="284">
        <f>RawCounts100All!AF224/(PropCntd100!AE224*AE$5*AE$6)*1000</f>
        <v>0</v>
      </c>
      <c r="AF224" s="284">
        <f>RawCounts100All!AG224/(PropCntd100!AF224*AF$5*AF$6)*1000</f>
        <v>0</v>
      </c>
      <c r="AG224" s="284">
        <f>RawCounts100All!AH224/(PropCntd100!AG224*AG$5*AG$6)*1000</f>
        <v>0</v>
      </c>
      <c r="AH224" s="284">
        <f>RawCounts100All!AI224/(PropCntd100!AH224*AH$5*AH$6)*1000</f>
        <v>0</v>
      </c>
      <c r="AI224" s="284">
        <f>RawCounts100All!AJ224/(PropCntd100!AI224*AI$5*AI$6)*1000</f>
        <v>0</v>
      </c>
      <c r="AJ224" s="284">
        <f>RawCounts100All!AK224/(PropCntd100!AJ224*AJ$5*AJ$6)*1000</f>
        <v>0</v>
      </c>
      <c r="AK224" s="284">
        <f>RawCounts100All!AL224/(PropCntd100!AK224*AK$5*AK$6)*1000</f>
        <v>0</v>
      </c>
      <c r="AL224" s="284">
        <f>RawCounts100All!AM224/(PropCntd100!AL224*AL$5*AL$6)*1000</f>
        <v>0</v>
      </c>
      <c r="AM224" s="284">
        <f>RawCounts100All!AN224/(PropCntd100!AM224*AM$5*AM$6)*1000</f>
        <v>0</v>
      </c>
      <c r="AN224" s="284">
        <f>RawCounts100All!AO224/(PropCntd100!AN224*AN$5*AN$6)*1000</f>
        <v>0</v>
      </c>
      <c r="AO224" s="284">
        <f>RawCounts100All!AP224/(PropCntd100!AO224*AO$5*AO$6)*1000</f>
        <v>0</v>
      </c>
      <c r="AP224" s="284">
        <f>RawCounts100All!AQ224/(PropCntd100!AP224*AP$5*AP$6)*1000</f>
        <v>0</v>
      </c>
      <c r="AQ224" s="284">
        <f>RawCounts100All!AR224/(PropCntd100!AQ224*AQ$5*AQ$6)*1000</f>
        <v>0</v>
      </c>
      <c r="AR224" s="284">
        <f>RawCounts100All!AS224/(PropCntd100!AR224*AR$5*AR$6)*1000</f>
        <v>0</v>
      </c>
      <c r="AS224" s="284">
        <f>RawCounts100All!AT224/(PropCntd100!AS224*AS$5*AS$6)*1000</f>
        <v>132.49999999999997</v>
      </c>
      <c r="AT224" s="284">
        <f>RawCounts100All!AU224/(PropCntd100!AT224*AT$5*AT$6)*1000</f>
        <v>0</v>
      </c>
      <c r="AU224" s="284">
        <f>RawCounts100All!AV224/(PropCntd100!AU224*AU$5*AU$6)*1000</f>
        <v>0</v>
      </c>
      <c r="AV224" s="284">
        <f>RawCounts100All!AW224/(PropCntd100!AV224*AV$5*AV$6)*1000</f>
        <v>0</v>
      </c>
      <c r="AW224" s="284">
        <f>RawCounts100All!AX224/(PropCntd100!AW224*AW$5*AW$6)*1000</f>
        <v>0</v>
      </c>
      <c r="AX224" s="284">
        <f>RawCounts100All!AY224/(PropCntd100!AX224*AX$5*AX$6)*1000</f>
        <v>0</v>
      </c>
      <c r="AY224" s="284">
        <f>RawCounts100All!AZ224/(PropCntd100!AY224*AY$5*AY$6)*1000</f>
        <v>0</v>
      </c>
      <c r="AZ224" s="284">
        <f>RawCounts100All!BA224/(PropCntd100!AZ224*AZ$5*AZ$6)*1000</f>
        <v>0</v>
      </c>
      <c r="BA224" s="284">
        <f>RawCounts100All!BB224/(PropCntd100!BA224*BA$5*BA$6)*1000</f>
        <v>0</v>
      </c>
      <c r="BB224" s="284">
        <f>RawCounts100All!BC224/(PropCntd100!BB224*BB$5*BB$6)*1000</f>
        <v>0</v>
      </c>
      <c r="BC224" s="284">
        <f>RawCounts100All!BD224/(PropCntd100!BC224*BC$5*BC$6)*1000</f>
        <v>0</v>
      </c>
      <c r="BD224" s="284">
        <f>RawCounts100All!BE224/(PropCntd100!BD224*BD$5*BD$6)*1000</f>
        <v>0</v>
      </c>
      <c r="BE224" s="284">
        <f>RawCounts100All!BF224/(PropCntd100!BE224*BE$5*BE$6)*1000</f>
        <v>0</v>
      </c>
      <c r="BF224" s="284">
        <f>RawCounts100All!BG224/(PropCntd100!BF224*BF$5*BF$6)*1000</f>
        <v>0</v>
      </c>
      <c r="BG224" s="284">
        <f>RawCounts100All!BH224/(PropCntd100!BG224*BG$5*BG$6)*1000</f>
        <v>0</v>
      </c>
      <c r="BH224" s="284">
        <f>RawCounts100All!BI224/(PropCntd100!BH224*BH$5*BH$6)*1000</f>
        <v>0</v>
      </c>
      <c r="BI224" s="284">
        <f>RawCounts100All!BJ224/(PropCntd100!BI224*BI$5*BI$6)*1000</f>
        <v>0</v>
      </c>
      <c r="BJ224" s="284">
        <f>RawCounts100All!BK224/(PropCntd100!BJ224*BJ$5*BJ$6)*1000</f>
        <v>0</v>
      </c>
      <c r="BK224" s="284">
        <f>RawCounts100All!BL224/(PropCntd100!BK224*BK$5*BK$6)*1000</f>
        <v>0</v>
      </c>
      <c r="BL224" s="284">
        <f>RawCounts100All!BM224/(PropCntd100!BL224*BL$5*BL$6)*1000</f>
        <v>0</v>
      </c>
      <c r="BM224" s="284">
        <f>RawCounts100All!BN224/(PropCntd100!BM224*BM$5*BM$6)*1000</f>
        <v>0</v>
      </c>
      <c r="BN224" s="284">
        <f>RawCounts100All!BO224/(PropCntd100!BN224*BN$5*BN$6)*1000</f>
        <v>0</v>
      </c>
      <c r="BO224" s="284">
        <f>RawCounts100All!BP224/(PropCntd100!BO224*BO$5*BO$6)*1000</f>
        <v>0</v>
      </c>
      <c r="BP224" s="284">
        <f>RawCounts100All!BQ224/(PropCntd100!BP224*BP$5*BP$6)*1000</f>
        <v>0</v>
      </c>
      <c r="BQ224" s="284">
        <f>RawCounts100All!BR224/(PropCntd100!BQ224*BQ$5*BQ$6)*1000</f>
        <v>0</v>
      </c>
      <c r="BR224" s="284">
        <f>RawCounts100All!BS224/(PropCntd100!BR224*BR$5*BR$6)*1000</f>
        <v>0</v>
      </c>
      <c r="BS224" s="284">
        <f>RawCounts100All!BT224/(PropCntd100!BS224*BS$5*BS$6)*1000</f>
        <v>0</v>
      </c>
      <c r="BT224" s="129"/>
    </row>
    <row r="225" spans="1:72" ht="15" x14ac:dyDescent="0.15">
      <c r="A225" s="104" t="s">
        <v>147</v>
      </c>
      <c r="B225" s="153" t="s">
        <v>524</v>
      </c>
      <c r="C225" s="153"/>
      <c r="D225" s="153" t="s">
        <v>844</v>
      </c>
      <c r="E225" s="153" t="s">
        <v>135</v>
      </c>
      <c r="F225" s="153"/>
      <c r="G225" s="105">
        <v>0.05</v>
      </c>
      <c r="H225" s="106">
        <v>0.7</v>
      </c>
      <c r="I225" s="107">
        <f t="shared" si="10"/>
        <v>4</v>
      </c>
      <c r="J225" s="176">
        <f t="shared" si="10"/>
        <v>56</v>
      </c>
      <c r="K225" s="248"/>
      <c r="L225" s="284">
        <f>RawCounts100All!M225/(PropCntd100!L225*L$5*L$6)*1000</f>
        <v>0</v>
      </c>
      <c r="M225" s="284">
        <f>RawCounts100All!N225/(PropCntd100!M225*M$5*M$6)*1000</f>
        <v>0</v>
      </c>
      <c r="N225" s="284">
        <f>RawCounts100All!O225/(PropCntd100!N225*N$5*N$6)*1000</f>
        <v>0</v>
      </c>
      <c r="O225" s="284">
        <f>RawCounts100All!P225/(PropCntd100!O225*O$5*O$6)*1000</f>
        <v>0</v>
      </c>
      <c r="P225" s="284">
        <f>RawCounts100All!Q225/(PropCntd100!P225*P$5*P$6)*1000</f>
        <v>0</v>
      </c>
      <c r="Q225" s="284">
        <f>RawCounts100All!R225/(PropCntd100!Q225*Q$5*Q$6)*1000</f>
        <v>0</v>
      </c>
      <c r="R225" s="284">
        <f>RawCounts100All!S225/(PropCntd100!R225*R$5*R$6)*1000</f>
        <v>0</v>
      </c>
      <c r="S225" s="284">
        <f>RawCounts100All!T225/(PropCntd100!S225*S$5*S$6)*1000</f>
        <v>0</v>
      </c>
      <c r="T225" s="284">
        <f>RawCounts100All!U225/(PropCntd100!T225*T$5*T$6)*1000</f>
        <v>0</v>
      </c>
      <c r="U225" s="284">
        <f>RawCounts100All!V225/(PropCntd100!U225*U$5*U$6)*1000</f>
        <v>0</v>
      </c>
      <c r="V225" s="284">
        <f>RawCounts100All!W225/(PropCntd100!V225*V$5*V$6)*1000</f>
        <v>0</v>
      </c>
      <c r="W225" s="284">
        <f>RawCounts100All!X225/(PropCntd100!W225*W$5*W$6)*1000</f>
        <v>0</v>
      </c>
      <c r="X225" s="284">
        <f>RawCounts100All!Y225/(PropCntd100!X225*X$5*X$6)*1000</f>
        <v>0</v>
      </c>
      <c r="Y225" s="284">
        <f>RawCounts100All!Z225/(PropCntd100!Y225*Y$5*Y$6)*1000</f>
        <v>0</v>
      </c>
      <c r="Z225" s="284">
        <f>RawCounts100All!AA225/(PropCntd100!Z225*Z$5*Z$6)*1000</f>
        <v>0</v>
      </c>
      <c r="AA225" s="284">
        <f>RawCounts100All!AB225/(PropCntd100!AA225*AA$5*AA$6)*1000</f>
        <v>0</v>
      </c>
      <c r="AB225" s="284">
        <f>RawCounts100All!AC225/(PropCntd100!AB225*AB$5*AB$6)*1000</f>
        <v>0</v>
      </c>
      <c r="AC225" s="284">
        <f>RawCounts100All!AD225/(PropCntd100!AC225*AC$5*AC$6)*1000</f>
        <v>0</v>
      </c>
      <c r="AD225" s="284">
        <f>RawCounts100All!AE225/(PropCntd100!AD225*AD$5*AD$6)*1000</f>
        <v>132.24489795918367</v>
      </c>
      <c r="AE225" s="284">
        <f>RawCounts100All!AF225/(PropCntd100!AE225*AE$5*AE$6)*1000</f>
        <v>0</v>
      </c>
      <c r="AF225" s="284">
        <f>RawCounts100All!AG225/(PropCntd100!AF225*AF$5*AF$6)*1000</f>
        <v>0</v>
      </c>
      <c r="AG225" s="284">
        <f>RawCounts100All!AH225/(PropCntd100!AG225*AG$5*AG$6)*1000</f>
        <v>0</v>
      </c>
      <c r="AH225" s="284">
        <f>RawCounts100All!AI225/(PropCntd100!AH225*AH$5*AH$6)*1000</f>
        <v>0</v>
      </c>
      <c r="AI225" s="284">
        <f>RawCounts100All!AJ225/(PropCntd100!AI225*AI$5*AI$6)*1000</f>
        <v>0</v>
      </c>
      <c r="AJ225" s="284">
        <f>RawCounts100All!AK225/(PropCntd100!AJ225*AJ$5*AJ$6)*1000</f>
        <v>0</v>
      </c>
      <c r="AK225" s="284">
        <f>RawCounts100All!AL225/(PropCntd100!AK225*AK$5*AK$6)*1000</f>
        <v>0</v>
      </c>
      <c r="AL225" s="284">
        <f>RawCounts100All!AM225/(PropCntd100!AL225*AL$5*AL$6)*1000</f>
        <v>0</v>
      </c>
      <c r="AM225" s="284">
        <f>RawCounts100All!AN225/(PropCntd100!AM225*AM$5*AM$6)*1000</f>
        <v>0</v>
      </c>
      <c r="AN225" s="284">
        <f>RawCounts100All!AO225/(PropCntd100!AN225*AN$5*AN$6)*1000</f>
        <v>0</v>
      </c>
      <c r="AO225" s="284">
        <f>RawCounts100All!AP225/(PropCntd100!AO225*AO$5*AO$6)*1000</f>
        <v>0</v>
      </c>
      <c r="AP225" s="284">
        <f>RawCounts100All!AQ225/(PropCntd100!AP225*AP$5*AP$6)*1000</f>
        <v>0</v>
      </c>
      <c r="AQ225" s="284">
        <f>RawCounts100All!AR225/(PropCntd100!AQ225*AQ$5*AQ$6)*1000</f>
        <v>0</v>
      </c>
      <c r="AR225" s="284">
        <f>RawCounts100All!AS225/(PropCntd100!AR225*AR$5*AR$6)*1000</f>
        <v>0</v>
      </c>
      <c r="AS225" s="284">
        <f>RawCounts100All!AT225/(PropCntd100!AS225*AS$5*AS$6)*1000</f>
        <v>0</v>
      </c>
      <c r="AT225" s="284">
        <f>RawCounts100All!AU225/(PropCntd100!AT225*AT$5*AT$6)*1000</f>
        <v>0</v>
      </c>
      <c r="AU225" s="284">
        <f>RawCounts100All!AV225/(PropCntd100!AU225*AU$5*AU$6)*1000</f>
        <v>0</v>
      </c>
      <c r="AV225" s="284">
        <f>RawCounts100All!AW225/(PropCntd100!AV225*AV$5*AV$6)*1000</f>
        <v>0</v>
      </c>
      <c r="AW225" s="284">
        <f>RawCounts100All!AX225/(PropCntd100!AW225*AW$5*AW$6)*1000</f>
        <v>0</v>
      </c>
      <c r="AX225" s="284">
        <f>RawCounts100All!AY225/(PropCntd100!AX225*AX$5*AX$6)*1000</f>
        <v>396.73469387755102</v>
      </c>
      <c r="AY225" s="284">
        <f>RawCounts100All!AZ225/(PropCntd100!AY225*AY$5*AY$6)*1000</f>
        <v>0</v>
      </c>
      <c r="AZ225" s="284">
        <f>RawCounts100All!BA225/(PropCntd100!AZ225*AZ$5*AZ$6)*1000</f>
        <v>0</v>
      </c>
      <c r="BA225" s="284">
        <f>RawCounts100All!BB225/(PropCntd100!BA225*BA$5*BA$6)*1000</f>
        <v>0</v>
      </c>
      <c r="BB225" s="284">
        <f>RawCounts100All!BC225/(PropCntd100!BB225*BB$5*BB$6)*1000</f>
        <v>0</v>
      </c>
      <c r="BC225" s="284">
        <f>RawCounts100All!BD225/(PropCntd100!BC225*BC$5*BC$6)*1000</f>
        <v>0</v>
      </c>
      <c r="BD225" s="284">
        <f>RawCounts100All!BE225/(PropCntd100!BD225*BD$5*BD$6)*1000</f>
        <v>0</v>
      </c>
      <c r="BE225" s="284">
        <f>RawCounts100All!BF225/(PropCntd100!BE225*BE$5*BE$6)*1000</f>
        <v>0</v>
      </c>
      <c r="BF225" s="284">
        <f>RawCounts100All!BG225/(PropCntd100!BF225*BF$5*BF$6)*1000</f>
        <v>0</v>
      </c>
      <c r="BG225" s="284">
        <f>RawCounts100All!BH225/(PropCntd100!BG225*BG$5*BG$6)*1000</f>
        <v>0</v>
      </c>
      <c r="BH225" s="284">
        <f>RawCounts100All!BI225/(PropCntd100!BH225*BH$5*BH$6)*1000</f>
        <v>0</v>
      </c>
      <c r="BI225" s="284">
        <f>RawCounts100All!BJ225/(PropCntd100!BI225*BI$5*BI$6)*1000</f>
        <v>0</v>
      </c>
      <c r="BJ225" s="284">
        <f>RawCounts100All!BK225/(PropCntd100!BJ225*BJ$5*BJ$6)*1000</f>
        <v>0</v>
      </c>
      <c r="BK225" s="284">
        <f>RawCounts100All!BL225/(PropCntd100!BK225*BK$5*BK$6)*1000</f>
        <v>0</v>
      </c>
      <c r="BL225" s="284">
        <f>RawCounts100All!BM225/(PropCntd100!BL225*BL$5*BL$6)*1000</f>
        <v>0</v>
      </c>
      <c r="BM225" s="284">
        <f>RawCounts100All!BN225/(PropCntd100!BM225*BM$5*BM$6)*1000</f>
        <v>0</v>
      </c>
      <c r="BN225" s="284">
        <f>RawCounts100All!BO225/(PropCntd100!BN225*BN$5*BN$6)*1000</f>
        <v>0</v>
      </c>
      <c r="BO225" s="284">
        <f>RawCounts100All!BP225/(PropCntd100!BO225*BO$5*BO$6)*1000</f>
        <v>0</v>
      </c>
      <c r="BP225" s="284">
        <f>RawCounts100All!BQ225/(PropCntd100!BP225*BP$5*BP$6)*1000</f>
        <v>0</v>
      </c>
      <c r="BQ225" s="284">
        <f>RawCounts100All!BR225/(PropCntd100!BQ225*BQ$5*BQ$6)*1000</f>
        <v>0</v>
      </c>
      <c r="BR225" s="284">
        <f>RawCounts100All!BS225/(PropCntd100!BR225*BR$5*BR$6)*1000</f>
        <v>0</v>
      </c>
      <c r="BS225" s="284">
        <f>RawCounts100All!BT225/(PropCntd100!BS225*BS$5*BS$6)*1000</f>
        <v>0</v>
      </c>
      <c r="BT225" s="129"/>
    </row>
    <row r="226" spans="1:72" ht="15" x14ac:dyDescent="0.15">
      <c r="A226" s="104" t="s">
        <v>426</v>
      </c>
      <c r="B226" s="153" t="s">
        <v>524</v>
      </c>
      <c r="C226" s="153"/>
      <c r="D226" s="153" t="s">
        <v>846</v>
      </c>
      <c r="E226" s="153" t="s">
        <v>135</v>
      </c>
      <c r="F226" s="153"/>
      <c r="G226" s="105">
        <v>7.4999999999999997E-2</v>
      </c>
      <c r="H226" s="106">
        <v>0.4</v>
      </c>
      <c r="I226" s="107">
        <f t="shared" si="10"/>
        <v>6</v>
      </c>
      <c r="J226" s="176">
        <f t="shared" si="10"/>
        <v>32</v>
      </c>
      <c r="K226" s="248"/>
      <c r="L226" s="284">
        <f>RawCounts100All!M226/(PropCntd100!L226*L$5*L$6)*1000</f>
        <v>0</v>
      </c>
      <c r="M226" s="284">
        <f>RawCounts100All!N226/(PropCntd100!M226*M$5*M$6)*1000</f>
        <v>0</v>
      </c>
      <c r="N226" s="284">
        <f>RawCounts100All!O226/(PropCntd100!N226*N$5*N$6)*1000</f>
        <v>0</v>
      </c>
      <c r="O226" s="284">
        <f>RawCounts100All!P226/(PropCntd100!O226*O$5*O$6)*1000</f>
        <v>0</v>
      </c>
      <c r="P226" s="284">
        <f>RawCounts100All!Q226/(PropCntd100!P226*P$5*P$6)*1000</f>
        <v>0</v>
      </c>
      <c r="Q226" s="284">
        <f>RawCounts100All!R226/(PropCntd100!Q226*Q$5*Q$6)*1000</f>
        <v>0</v>
      </c>
      <c r="R226" s="284">
        <f>RawCounts100All!S226/(PropCntd100!R226*R$5*R$6)*1000</f>
        <v>0</v>
      </c>
      <c r="S226" s="284">
        <f>RawCounts100All!T226/(PropCntd100!S226*S$5*S$6)*1000</f>
        <v>0</v>
      </c>
      <c r="T226" s="284">
        <f>RawCounts100All!U226/(PropCntd100!T226*T$5*T$6)*1000</f>
        <v>0</v>
      </c>
      <c r="U226" s="284">
        <f>RawCounts100All!V226/(PropCntd100!U226*U$5*U$6)*1000</f>
        <v>0</v>
      </c>
      <c r="V226" s="284">
        <f>RawCounts100All!W226/(PropCntd100!V226*V$5*V$6)*1000</f>
        <v>0</v>
      </c>
      <c r="W226" s="284">
        <f>RawCounts100All!X226/(PropCntd100!W226*W$5*W$6)*1000</f>
        <v>0</v>
      </c>
      <c r="X226" s="284">
        <f>RawCounts100All!Y226/(PropCntd100!X226*X$5*X$6)*1000</f>
        <v>0</v>
      </c>
      <c r="Y226" s="284">
        <f>RawCounts100All!Z226/(PropCntd100!Y226*Y$5*Y$6)*1000</f>
        <v>0</v>
      </c>
      <c r="Z226" s="284">
        <f>RawCounts100All!AA226/(PropCntd100!Z226*Z$5*Z$6)*1000</f>
        <v>0</v>
      </c>
      <c r="AA226" s="284">
        <f>RawCounts100All!AB226/(PropCntd100!AA226*AA$5*AA$6)*1000</f>
        <v>0</v>
      </c>
      <c r="AB226" s="284">
        <f>RawCounts100All!AC226/(PropCntd100!AB226*AB$5*AB$6)*1000</f>
        <v>0</v>
      </c>
      <c r="AC226" s="284">
        <f>RawCounts100All!AD226/(PropCntd100!AC226*AC$5*AC$6)*1000</f>
        <v>0</v>
      </c>
      <c r="AD226" s="284">
        <f>RawCounts100All!AE226/(PropCntd100!AD226*AD$5*AD$6)*1000</f>
        <v>0</v>
      </c>
      <c r="AE226" s="284">
        <f>RawCounts100All!AF226/(PropCntd100!AE226*AE$5*AE$6)*1000</f>
        <v>0</v>
      </c>
      <c r="AF226" s="284">
        <f>RawCounts100All!AG226/(PropCntd100!AF226*AF$5*AF$6)*1000</f>
        <v>0</v>
      </c>
      <c r="AG226" s="284">
        <f>RawCounts100All!AH226/(PropCntd100!AG226*AG$5*AG$6)*1000</f>
        <v>0</v>
      </c>
      <c r="AH226" s="284">
        <f>RawCounts100All!AI226/(PropCntd100!AH226*AH$5*AH$6)*1000</f>
        <v>0</v>
      </c>
      <c r="AI226" s="284">
        <f>RawCounts100All!AJ226/(PropCntd100!AI226*AI$5*AI$6)*1000</f>
        <v>0</v>
      </c>
      <c r="AJ226" s="284">
        <f>RawCounts100All!AK226/(PropCntd100!AJ226*AJ$5*AJ$6)*1000</f>
        <v>0</v>
      </c>
      <c r="AK226" s="284">
        <f>RawCounts100All!AL226/(PropCntd100!AK226*AK$5*AK$6)*1000</f>
        <v>0</v>
      </c>
      <c r="AL226" s="284">
        <f>RawCounts100All!AM226/(PropCntd100!AL226*AL$5*AL$6)*1000</f>
        <v>0</v>
      </c>
      <c r="AM226" s="284">
        <f>RawCounts100All!AN226/(PropCntd100!AM226*AM$5*AM$6)*1000</f>
        <v>0</v>
      </c>
      <c r="AN226" s="284">
        <f>RawCounts100All!AO226/(PropCntd100!AN226*AN$5*AN$6)*1000</f>
        <v>0</v>
      </c>
      <c r="AO226" s="284">
        <f>RawCounts100All!AP226/(PropCntd100!AO226*AO$5*AO$6)*1000</f>
        <v>0</v>
      </c>
      <c r="AP226" s="284">
        <f>RawCounts100All!AQ226/(PropCntd100!AP226*AP$5*AP$6)*1000</f>
        <v>0</v>
      </c>
      <c r="AQ226" s="284">
        <f>RawCounts100All!AR226/(PropCntd100!AQ226*AQ$5*AQ$6)*1000</f>
        <v>0</v>
      </c>
      <c r="AR226" s="284">
        <f>RawCounts100All!AS226/(PropCntd100!AR226*AR$5*AR$6)*1000</f>
        <v>0</v>
      </c>
      <c r="AS226" s="284">
        <f>RawCounts100All!AT226/(PropCntd100!AS226*AS$5*AS$6)*1000</f>
        <v>0</v>
      </c>
      <c r="AT226" s="284">
        <f>RawCounts100All!AU226/(PropCntd100!AT226*AT$5*AT$6)*1000</f>
        <v>0</v>
      </c>
      <c r="AU226" s="284">
        <f>RawCounts100All!AV226/(PropCntd100!AU226*AU$5*AU$6)*1000</f>
        <v>0</v>
      </c>
      <c r="AV226" s="284">
        <f>RawCounts100All!AW226/(PropCntd100!AV226*AV$5*AV$6)*1000</f>
        <v>0</v>
      </c>
      <c r="AW226" s="284">
        <f>RawCounts100All!AX226/(PropCntd100!AW226*AW$5*AW$6)*1000</f>
        <v>209.79020979020979</v>
      </c>
      <c r="AX226" s="284">
        <f>RawCounts100All!AY226/(PropCntd100!AX226*AX$5*AX$6)*1000</f>
        <v>0</v>
      </c>
      <c r="AY226" s="284">
        <f>RawCounts100All!AZ226/(PropCntd100!AY226*AY$5*AY$6)*1000</f>
        <v>0</v>
      </c>
      <c r="AZ226" s="284">
        <f>RawCounts100All!BA226/(PropCntd100!AZ226*AZ$5*AZ$6)*1000</f>
        <v>0</v>
      </c>
      <c r="BA226" s="284">
        <f>RawCounts100All!BB226/(PropCntd100!BA226*BA$5*BA$6)*1000</f>
        <v>0</v>
      </c>
      <c r="BB226" s="284">
        <f>RawCounts100All!BC226/(PropCntd100!BB226*BB$5*BB$6)*1000</f>
        <v>0</v>
      </c>
      <c r="BC226" s="284">
        <f>RawCounts100All!BD226/(PropCntd100!BC226*BC$5*BC$6)*1000</f>
        <v>0</v>
      </c>
      <c r="BD226" s="284">
        <f>RawCounts100All!BE226/(PropCntd100!BD226*BD$5*BD$6)*1000</f>
        <v>0</v>
      </c>
      <c r="BE226" s="284">
        <f>RawCounts100All!BF226/(PropCntd100!BE226*BE$5*BE$6)*1000</f>
        <v>0</v>
      </c>
      <c r="BF226" s="284">
        <f>RawCounts100All!BG226/(PropCntd100!BF226*BF$5*BF$6)*1000</f>
        <v>0</v>
      </c>
      <c r="BG226" s="284">
        <f>RawCounts100All!BH226/(PropCntd100!BG226*BG$5*BG$6)*1000</f>
        <v>0</v>
      </c>
      <c r="BH226" s="284">
        <f>RawCounts100All!BI226/(PropCntd100!BH226*BH$5*BH$6)*1000</f>
        <v>0</v>
      </c>
      <c r="BI226" s="284">
        <f>RawCounts100All!BJ226/(PropCntd100!BI226*BI$5*BI$6)*1000</f>
        <v>0</v>
      </c>
      <c r="BJ226" s="284">
        <f>RawCounts100All!BK226/(PropCntd100!BJ226*BJ$5*BJ$6)*1000</f>
        <v>0</v>
      </c>
      <c r="BK226" s="284">
        <f>RawCounts100All!BL226/(PropCntd100!BK226*BK$5*BK$6)*1000</f>
        <v>0</v>
      </c>
      <c r="BL226" s="284">
        <f>RawCounts100All!BM226/(PropCntd100!BL226*BL$5*BL$6)*1000</f>
        <v>0</v>
      </c>
      <c r="BM226" s="284">
        <f>RawCounts100All!BN226/(PropCntd100!BM226*BM$5*BM$6)*1000</f>
        <v>0</v>
      </c>
      <c r="BN226" s="284">
        <f>RawCounts100All!BO226/(PropCntd100!BN226*BN$5*BN$6)*1000</f>
        <v>0</v>
      </c>
      <c r="BO226" s="284">
        <f>RawCounts100All!BP226/(PropCntd100!BO226*BO$5*BO$6)*1000</f>
        <v>0</v>
      </c>
      <c r="BP226" s="284">
        <f>RawCounts100All!BQ226/(PropCntd100!BP226*BP$5*BP$6)*1000</f>
        <v>0</v>
      </c>
      <c r="BQ226" s="284">
        <f>RawCounts100All!BR226/(PropCntd100!BQ226*BQ$5*BQ$6)*1000</f>
        <v>0</v>
      </c>
      <c r="BR226" s="284">
        <f>RawCounts100All!BS226/(PropCntd100!BR226*BR$5*BR$6)*1000</f>
        <v>0</v>
      </c>
      <c r="BS226" s="284">
        <f>RawCounts100All!BT226/(PropCntd100!BS226*BS$5*BS$6)*1000</f>
        <v>0</v>
      </c>
      <c r="BT226" s="129"/>
    </row>
    <row r="227" spans="1:72" ht="15" x14ac:dyDescent="0.15">
      <c r="A227" s="104" t="s">
        <v>427</v>
      </c>
      <c r="B227" s="153" t="s">
        <v>524</v>
      </c>
      <c r="C227" s="153"/>
      <c r="D227" s="153" t="s">
        <v>847</v>
      </c>
      <c r="E227" s="153" t="s">
        <v>135</v>
      </c>
      <c r="F227" s="153"/>
      <c r="G227" s="105">
        <v>7.4999999999999997E-2</v>
      </c>
      <c r="H227" s="106">
        <v>0.5</v>
      </c>
      <c r="I227" s="107">
        <f t="shared" si="10"/>
        <v>6</v>
      </c>
      <c r="J227" s="176">
        <f t="shared" si="10"/>
        <v>40</v>
      </c>
      <c r="K227" s="248"/>
      <c r="L227" s="284">
        <f>RawCounts100All!M227/(PropCntd100!L227*L$5*L$6)*1000</f>
        <v>0</v>
      </c>
      <c r="M227" s="284">
        <f>RawCounts100All!N227/(PropCntd100!M227*M$5*M$6)*1000</f>
        <v>0</v>
      </c>
      <c r="N227" s="284">
        <f>RawCounts100All!O227/(PropCntd100!N227*N$5*N$6)*1000</f>
        <v>0</v>
      </c>
      <c r="O227" s="284">
        <f>RawCounts100All!P227/(PropCntd100!O227*O$5*O$6)*1000</f>
        <v>0</v>
      </c>
      <c r="P227" s="284">
        <f>RawCounts100All!Q227/(PropCntd100!P227*P$5*P$6)*1000</f>
        <v>0</v>
      </c>
      <c r="Q227" s="284">
        <f>RawCounts100All!R227/(PropCntd100!Q227*Q$5*Q$6)*1000</f>
        <v>0</v>
      </c>
      <c r="R227" s="284">
        <f>RawCounts100All!S227/(PropCntd100!R227*R$5*R$6)*1000</f>
        <v>0</v>
      </c>
      <c r="S227" s="284">
        <f>RawCounts100All!T227/(PropCntd100!S227*S$5*S$6)*1000</f>
        <v>0</v>
      </c>
      <c r="T227" s="284">
        <f>RawCounts100All!U227/(PropCntd100!T227*T$5*T$6)*1000</f>
        <v>0</v>
      </c>
      <c r="U227" s="284">
        <f>RawCounts100All!V227/(PropCntd100!U227*U$5*U$6)*1000</f>
        <v>0</v>
      </c>
      <c r="V227" s="284">
        <f>RawCounts100All!W227/(PropCntd100!V227*V$5*V$6)*1000</f>
        <v>0</v>
      </c>
      <c r="W227" s="284">
        <f>RawCounts100All!X227/(PropCntd100!W227*W$5*W$6)*1000</f>
        <v>0</v>
      </c>
      <c r="X227" s="284">
        <f>RawCounts100All!Y227/(PropCntd100!X227*X$5*X$6)*1000</f>
        <v>0</v>
      </c>
      <c r="Y227" s="284">
        <f>RawCounts100All!Z227/(PropCntd100!Y227*Y$5*Y$6)*1000</f>
        <v>0</v>
      </c>
      <c r="Z227" s="284">
        <f>RawCounts100All!AA227/(PropCntd100!Z227*Z$5*Z$6)*1000</f>
        <v>0</v>
      </c>
      <c r="AA227" s="284">
        <f>RawCounts100All!AB227/(PropCntd100!AA227*AA$5*AA$6)*1000</f>
        <v>0</v>
      </c>
      <c r="AB227" s="284">
        <f>RawCounts100All!AC227/(PropCntd100!AB227*AB$5*AB$6)*1000</f>
        <v>0</v>
      </c>
      <c r="AC227" s="284">
        <f>RawCounts100All!AD227/(PropCntd100!AC227*AC$5*AC$6)*1000</f>
        <v>0</v>
      </c>
      <c r="AD227" s="284">
        <f>RawCounts100All!AE227/(PropCntd100!AD227*AD$5*AD$6)*1000</f>
        <v>0</v>
      </c>
      <c r="AE227" s="284">
        <f>RawCounts100All!AF227/(PropCntd100!AE227*AE$5*AE$6)*1000</f>
        <v>0</v>
      </c>
      <c r="AF227" s="284">
        <f>RawCounts100All!AG227/(PropCntd100!AF227*AF$5*AF$6)*1000</f>
        <v>0</v>
      </c>
      <c r="AG227" s="284">
        <f>RawCounts100All!AH227/(PropCntd100!AG227*AG$5*AG$6)*1000</f>
        <v>0</v>
      </c>
      <c r="AH227" s="284">
        <f>RawCounts100All!AI227/(PropCntd100!AH227*AH$5*AH$6)*1000</f>
        <v>0</v>
      </c>
      <c r="AI227" s="284">
        <f>RawCounts100All!AJ227/(PropCntd100!AI227*AI$5*AI$6)*1000</f>
        <v>0</v>
      </c>
      <c r="AJ227" s="284">
        <f>RawCounts100All!AK227/(PropCntd100!AJ227*AJ$5*AJ$6)*1000</f>
        <v>0</v>
      </c>
      <c r="AK227" s="284">
        <f>RawCounts100All!AL227/(PropCntd100!AK227*AK$5*AK$6)*1000</f>
        <v>0</v>
      </c>
      <c r="AL227" s="284">
        <f>RawCounts100All!AM227/(PropCntd100!AL227*AL$5*AL$6)*1000</f>
        <v>0</v>
      </c>
      <c r="AM227" s="284">
        <f>RawCounts100All!AN227/(PropCntd100!AM227*AM$5*AM$6)*1000</f>
        <v>0</v>
      </c>
      <c r="AN227" s="284">
        <f>RawCounts100All!AO227/(PropCntd100!AN227*AN$5*AN$6)*1000</f>
        <v>0</v>
      </c>
      <c r="AO227" s="284">
        <f>RawCounts100All!AP227/(PropCntd100!AO227*AO$5*AO$6)*1000</f>
        <v>0</v>
      </c>
      <c r="AP227" s="284">
        <f>RawCounts100All!AQ227/(PropCntd100!AP227*AP$5*AP$6)*1000</f>
        <v>0</v>
      </c>
      <c r="AQ227" s="284">
        <f>RawCounts100All!AR227/(PropCntd100!AQ227*AQ$5*AQ$6)*1000</f>
        <v>184.39716312056737</v>
      </c>
      <c r="AR227" s="284">
        <f>RawCounts100All!AS227/(PropCntd100!AR227*AR$5*AR$6)*1000</f>
        <v>0</v>
      </c>
      <c r="AS227" s="284">
        <f>RawCounts100All!AT227/(PropCntd100!AS227*AS$5*AS$6)*1000</f>
        <v>0</v>
      </c>
      <c r="AT227" s="284">
        <f>RawCounts100All!AU227/(PropCntd100!AT227*AT$5*AT$6)*1000</f>
        <v>0</v>
      </c>
      <c r="AU227" s="284">
        <f>RawCounts100All!AV227/(PropCntd100!AU227*AU$5*AU$6)*1000</f>
        <v>0</v>
      </c>
      <c r="AV227" s="284">
        <f>RawCounts100All!AW227/(PropCntd100!AV227*AV$5*AV$6)*1000</f>
        <v>0</v>
      </c>
      <c r="AW227" s="284">
        <f>RawCounts100All!AX227/(PropCntd100!AW227*AW$5*AW$6)*1000</f>
        <v>0</v>
      </c>
      <c r="AX227" s="284">
        <f>RawCounts100All!AY227/(PropCntd100!AX227*AX$5*AX$6)*1000</f>
        <v>0</v>
      </c>
      <c r="AY227" s="284">
        <f>RawCounts100All!AZ227/(PropCntd100!AY227*AY$5*AY$6)*1000</f>
        <v>0</v>
      </c>
      <c r="AZ227" s="284">
        <f>RawCounts100All!BA227/(PropCntd100!AZ227*AZ$5*AZ$6)*1000</f>
        <v>0</v>
      </c>
      <c r="BA227" s="284">
        <f>RawCounts100All!BB227/(PropCntd100!BA227*BA$5*BA$6)*1000</f>
        <v>0</v>
      </c>
      <c r="BB227" s="284">
        <f>RawCounts100All!BC227/(PropCntd100!BB227*BB$5*BB$6)*1000</f>
        <v>0</v>
      </c>
      <c r="BC227" s="284">
        <f>RawCounts100All!BD227/(PropCntd100!BC227*BC$5*BC$6)*1000</f>
        <v>0</v>
      </c>
      <c r="BD227" s="284">
        <f>RawCounts100All!BE227/(PropCntd100!BD227*BD$5*BD$6)*1000</f>
        <v>0</v>
      </c>
      <c r="BE227" s="284">
        <f>RawCounts100All!BF227/(PropCntd100!BE227*BE$5*BE$6)*1000</f>
        <v>0</v>
      </c>
      <c r="BF227" s="284">
        <f>RawCounts100All!BG227/(PropCntd100!BF227*BF$5*BF$6)*1000</f>
        <v>0</v>
      </c>
      <c r="BG227" s="284">
        <f>RawCounts100All!BH227/(PropCntd100!BG227*BG$5*BG$6)*1000</f>
        <v>0</v>
      </c>
      <c r="BH227" s="284">
        <f>RawCounts100All!BI227/(PropCntd100!BH227*BH$5*BH$6)*1000</f>
        <v>0</v>
      </c>
      <c r="BI227" s="284">
        <f>RawCounts100All!BJ227/(PropCntd100!BI227*BI$5*BI$6)*1000</f>
        <v>0</v>
      </c>
      <c r="BJ227" s="284">
        <f>RawCounts100All!BK227/(PropCntd100!BJ227*BJ$5*BJ$6)*1000</f>
        <v>0</v>
      </c>
      <c r="BK227" s="284">
        <f>RawCounts100All!BL227/(PropCntd100!BK227*BK$5*BK$6)*1000</f>
        <v>0</v>
      </c>
      <c r="BL227" s="284">
        <f>RawCounts100All!BM227/(PropCntd100!BL227*BL$5*BL$6)*1000</f>
        <v>0</v>
      </c>
      <c r="BM227" s="284">
        <f>RawCounts100All!BN227/(PropCntd100!BM227*BM$5*BM$6)*1000</f>
        <v>0</v>
      </c>
      <c r="BN227" s="284">
        <f>RawCounts100All!BO227/(PropCntd100!BN227*BN$5*BN$6)*1000</f>
        <v>0</v>
      </c>
      <c r="BO227" s="284">
        <f>RawCounts100All!BP227/(PropCntd100!BO227*BO$5*BO$6)*1000</f>
        <v>0</v>
      </c>
      <c r="BP227" s="284">
        <f>RawCounts100All!BQ227/(PropCntd100!BP227*BP$5*BP$6)*1000</f>
        <v>0</v>
      </c>
      <c r="BQ227" s="284">
        <f>RawCounts100All!BR227/(PropCntd100!BQ227*BQ$5*BQ$6)*1000</f>
        <v>0</v>
      </c>
      <c r="BR227" s="284">
        <f>RawCounts100All!BS227/(PropCntd100!BR227*BR$5*BR$6)*1000</f>
        <v>0</v>
      </c>
      <c r="BS227" s="284">
        <f>RawCounts100All!BT227/(PropCntd100!BS227*BS$5*BS$6)*1000</f>
        <v>0</v>
      </c>
      <c r="BT227" s="129"/>
    </row>
    <row r="228" spans="1:72" ht="15" x14ac:dyDescent="0.15">
      <c r="A228" s="104" t="s">
        <v>429</v>
      </c>
      <c r="B228" s="153" t="s">
        <v>524</v>
      </c>
      <c r="C228" s="153"/>
      <c r="D228" s="153" t="s">
        <v>849</v>
      </c>
      <c r="E228" s="153" t="s">
        <v>135</v>
      </c>
      <c r="F228" s="153"/>
      <c r="G228" s="105">
        <v>0.1</v>
      </c>
      <c r="H228" s="106">
        <v>0.2</v>
      </c>
      <c r="I228" s="107">
        <f t="shared" si="10"/>
        <v>8</v>
      </c>
      <c r="J228" s="176">
        <f t="shared" si="10"/>
        <v>16</v>
      </c>
      <c r="K228" s="248"/>
      <c r="L228" s="284">
        <f>RawCounts100All!M228/(PropCntd100!L228*L$5*L$6)*1000</f>
        <v>0</v>
      </c>
      <c r="M228" s="284">
        <f>RawCounts100All!N228/(PropCntd100!M228*M$5*M$6)*1000</f>
        <v>0</v>
      </c>
      <c r="N228" s="284">
        <f>RawCounts100All!O228/(PropCntd100!N228*N$5*N$6)*1000</f>
        <v>0</v>
      </c>
      <c r="O228" s="284">
        <f>RawCounts100All!P228/(PropCntd100!O228*O$5*O$6)*1000</f>
        <v>0</v>
      </c>
      <c r="P228" s="284">
        <f>RawCounts100All!Q228/(PropCntd100!P228*P$5*P$6)*1000</f>
        <v>0</v>
      </c>
      <c r="Q228" s="284">
        <f>RawCounts100All!R228/(PropCntd100!Q228*Q$5*Q$6)*1000</f>
        <v>0</v>
      </c>
      <c r="R228" s="284">
        <f>RawCounts100All!S228/(PropCntd100!R228*R$5*R$6)*1000</f>
        <v>0</v>
      </c>
      <c r="S228" s="284">
        <f>RawCounts100All!T228/(PropCntd100!S228*S$5*S$6)*1000</f>
        <v>0</v>
      </c>
      <c r="T228" s="284">
        <f>RawCounts100All!U228/(PropCntd100!T228*T$5*T$6)*1000</f>
        <v>43.508771929824562</v>
      </c>
      <c r="U228" s="284">
        <f>RawCounts100All!V228/(PropCntd100!U228*U$5*U$6)*1000</f>
        <v>0</v>
      </c>
      <c r="V228" s="284">
        <f>RawCounts100All!W228/(PropCntd100!V228*V$5*V$6)*1000</f>
        <v>0</v>
      </c>
      <c r="W228" s="284">
        <f>RawCounts100All!X228/(PropCntd100!W228*W$5*W$6)*1000</f>
        <v>0</v>
      </c>
      <c r="X228" s="284">
        <f>RawCounts100All!Y228/(PropCntd100!X228*X$5*X$6)*1000</f>
        <v>0</v>
      </c>
      <c r="Y228" s="284">
        <f>RawCounts100All!Z228/(PropCntd100!Y228*Y$5*Y$6)*1000</f>
        <v>0</v>
      </c>
      <c r="Z228" s="284">
        <f>RawCounts100All!AA228/(PropCntd100!Z228*Z$5*Z$6)*1000</f>
        <v>0</v>
      </c>
      <c r="AA228" s="284">
        <f>RawCounts100All!AB228/(PropCntd100!AA228*AA$5*AA$6)*1000</f>
        <v>0</v>
      </c>
      <c r="AB228" s="284">
        <f>RawCounts100All!AC228/(PropCntd100!AB228*AB$5*AB$6)*1000</f>
        <v>0</v>
      </c>
      <c r="AC228" s="284">
        <f>RawCounts100All!AD228/(PropCntd100!AC228*AC$5*AC$6)*1000</f>
        <v>0</v>
      </c>
      <c r="AD228" s="284">
        <f>RawCounts100All!AE228/(PropCntd100!AD228*AD$5*AD$6)*1000</f>
        <v>0</v>
      </c>
      <c r="AE228" s="284">
        <f>RawCounts100All!AF228/(PropCntd100!AE228*AE$5*AE$6)*1000</f>
        <v>0</v>
      </c>
      <c r="AF228" s="284">
        <f>RawCounts100All!AG228/(PropCntd100!AF228*AF$5*AF$6)*1000</f>
        <v>0</v>
      </c>
      <c r="AG228" s="284">
        <f>RawCounts100All!AH228/(PropCntd100!AG228*AG$5*AG$6)*1000</f>
        <v>0</v>
      </c>
      <c r="AH228" s="284">
        <f>RawCounts100All!AI228/(PropCntd100!AH228*AH$5*AH$6)*1000</f>
        <v>0</v>
      </c>
      <c r="AI228" s="284">
        <f>RawCounts100All!AJ228/(PropCntd100!AI228*AI$5*AI$6)*1000</f>
        <v>0</v>
      </c>
      <c r="AJ228" s="284">
        <f>RawCounts100All!AK228/(PropCntd100!AJ228*AJ$5*AJ$6)*1000</f>
        <v>0</v>
      </c>
      <c r="AK228" s="284">
        <f>RawCounts100All!AL228/(PropCntd100!AK228*AK$5*AK$6)*1000</f>
        <v>0</v>
      </c>
      <c r="AL228" s="284">
        <f>RawCounts100All!AM228/(PropCntd100!AL228*AL$5*AL$6)*1000</f>
        <v>0</v>
      </c>
      <c r="AM228" s="284">
        <f>RawCounts100All!AN228/(PropCntd100!AM228*AM$5*AM$6)*1000</f>
        <v>0</v>
      </c>
      <c r="AN228" s="284">
        <f>RawCounts100All!AO228/(PropCntd100!AN228*AN$5*AN$6)*1000</f>
        <v>0</v>
      </c>
      <c r="AO228" s="284">
        <f>RawCounts100All!AP228/(PropCntd100!AO228*AO$5*AO$6)*1000</f>
        <v>0</v>
      </c>
      <c r="AP228" s="284">
        <f>RawCounts100All!AQ228/(PropCntd100!AP228*AP$5*AP$6)*1000</f>
        <v>0</v>
      </c>
      <c r="AQ228" s="284">
        <f>RawCounts100All!AR228/(PropCntd100!AQ228*AQ$5*AQ$6)*1000</f>
        <v>0</v>
      </c>
      <c r="AR228" s="284">
        <f>RawCounts100All!AS228/(PropCntd100!AR228*AR$5*AR$6)*1000</f>
        <v>0</v>
      </c>
      <c r="AS228" s="284">
        <f>RawCounts100All!AT228/(PropCntd100!AS228*AS$5*AS$6)*1000</f>
        <v>0</v>
      </c>
      <c r="AT228" s="284">
        <f>RawCounts100All!AU228/(PropCntd100!AT228*AT$5*AT$6)*1000</f>
        <v>0</v>
      </c>
      <c r="AU228" s="284">
        <f>RawCounts100All!AV228/(PropCntd100!AU228*AU$5*AU$6)*1000</f>
        <v>0</v>
      </c>
      <c r="AV228" s="284">
        <f>RawCounts100All!AW228/(PropCntd100!AV228*AV$5*AV$6)*1000</f>
        <v>0</v>
      </c>
      <c r="AW228" s="284">
        <f>RawCounts100All!AX228/(PropCntd100!AW228*AW$5*AW$6)*1000</f>
        <v>0</v>
      </c>
      <c r="AX228" s="284">
        <f>RawCounts100All!AY228/(PropCntd100!AX228*AX$5*AX$6)*1000</f>
        <v>0</v>
      </c>
      <c r="AY228" s="284">
        <f>RawCounts100All!AZ228/(PropCntd100!AY228*AY$5*AY$6)*1000</f>
        <v>0</v>
      </c>
      <c r="AZ228" s="284">
        <f>RawCounts100All!BA228/(PropCntd100!AZ228*AZ$5*AZ$6)*1000</f>
        <v>0</v>
      </c>
      <c r="BA228" s="284">
        <f>RawCounts100All!BB228/(PropCntd100!BA228*BA$5*BA$6)*1000</f>
        <v>0</v>
      </c>
      <c r="BB228" s="284">
        <f>RawCounts100All!BC228/(PropCntd100!BB228*BB$5*BB$6)*1000</f>
        <v>0</v>
      </c>
      <c r="BC228" s="284">
        <f>RawCounts100All!BD228/(PropCntd100!BC228*BC$5*BC$6)*1000</f>
        <v>0</v>
      </c>
      <c r="BD228" s="284">
        <f>RawCounts100All!BE228/(PropCntd100!BD228*BD$5*BD$6)*1000</f>
        <v>0</v>
      </c>
      <c r="BE228" s="284">
        <f>RawCounts100All!BF228/(PropCntd100!BE228*BE$5*BE$6)*1000</f>
        <v>0</v>
      </c>
      <c r="BF228" s="284">
        <f>RawCounts100All!BG228/(PropCntd100!BF228*BF$5*BF$6)*1000</f>
        <v>0</v>
      </c>
      <c r="BG228" s="284">
        <f>RawCounts100All!BH228/(PropCntd100!BG228*BG$5*BG$6)*1000</f>
        <v>0</v>
      </c>
      <c r="BH228" s="284">
        <f>RawCounts100All!BI228/(PropCntd100!BH228*BH$5*BH$6)*1000</f>
        <v>0</v>
      </c>
      <c r="BI228" s="284">
        <f>RawCounts100All!BJ228/(PropCntd100!BI228*BI$5*BI$6)*1000</f>
        <v>0</v>
      </c>
      <c r="BJ228" s="284">
        <f>RawCounts100All!BK228/(PropCntd100!BJ228*BJ$5*BJ$6)*1000</f>
        <v>0</v>
      </c>
      <c r="BK228" s="284">
        <f>RawCounts100All!BL228/(PropCntd100!BK228*BK$5*BK$6)*1000</f>
        <v>0</v>
      </c>
      <c r="BL228" s="284">
        <f>RawCounts100All!BM228/(PropCntd100!BL228*BL$5*BL$6)*1000</f>
        <v>0</v>
      </c>
      <c r="BM228" s="284">
        <f>RawCounts100All!BN228/(PropCntd100!BM228*BM$5*BM$6)*1000</f>
        <v>0</v>
      </c>
      <c r="BN228" s="284">
        <f>RawCounts100All!BO228/(PropCntd100!BN228*BN$5*BN$6)*1000</f>
        <v>0</v>
      </c>
      <c r="BO228" s="284">
        <f>RawCounts100All!BP228/(PropCntd100!BO228*BO$5*BO$6)*1000</f>
        <v>0</v>
      </c>
      <c r="BP228" s="284">
        <f>RawCounts100All!BQ228/(PropCntd100!BP228*BP$5*BP$6)*1000</f>
        <v>0</v>
      </c>
      <c r="BQ228" s="284">
        <f>RawCounts100All!BR228/(PropCntd100!BQ228*BQ$5*BQ$6)*1000</f>
        <v>0</v>
      </c>
      <c r="BR228" s="284">
        <f>RawCounts100All!BS228/(PropCntd100!BR228*BR$5*BR$6)*1000</f>
        <v>0</v>
      </c>
      <c r="BS228" s="284">
        <f>RawCounts100All!BT228/(PropCntd100!BS228*BS$5*BS$6)*1000</f>
        <v>0</v>
      </c>
      <c r="BT228" s="129"/>
    </row>
    <row r="229" spans="1:72" ht="15" x14ac:dyDescent="0.15">
      <c r="A229" s="104" t="s">
        <v>430</v>
      </c>
      <c r="B229" s="153" t="s">
        <v>524</v>
      </c>
      <c r="C229" s="153"/>
      <c r="D229" s="153" t="s">
        <v>850</v>
      </c>
      <c r="E229" s="153" t="s">
        <v>135</v>
      </c>
      <c r="F229" s="153"/>
      <c r="G229" s="105">
        <v>0.1</v>
      </c>
      <c r="H229" s="106">
        <v>0.33</v>
      </c>
      <c r="I229" s="107">
        <f t="shared" si="10"/>
        <v>8</v>
      </c>
      <c r="J229" s="176">
        <f t="shared" si="10"/>
        <v>26.400000000000002</v>
      </c>
      <c r="K229" s="248"/>
      <c r="L229" s="284">
        <f>RawCounts100All!M229/(PropCntd100!L229*L$5*L$6)*1000</f>
        <v>0</v>
      </c>
      <c r="M229" s="284">
        <f>RawCounts100All!N229/(PropCntd100!M229*M$5*M$6)*1000</f>
        <v>0</v>
      </c>
      <c r="N229" s="284">
        <f>RawCounts100All!O229/(PropCntd100!N229*N$5*N$6)*1000</f>
        <v>0</v>
      </c>
      <c r="O229" s="284">
        <f>RawCounts100All!P229/(PropCntd100!O229*O$5*O$6)*1000</f>
        <v>0</v>
      </c>
      <c r="P229" s="284">
        <f>RawCounts100All!Q229/(PropCntd100!P229*P$5*P$6)*1000</f>
        <v>0</v>
      </c>
      <c r="Q229" s="284">
        <f>RawCounts100All!R229/(PropCntd100!Q229*Q$5*Q$6)*1000</f>
        <v>0</v>
      </c>
      <c r="R229" s="284">
        <f>RawCounts100All!S229/(PropCntd100!R229*R$5*R$6)*1000</f>
        <v>0</v>
      </c>
      <c r="S229" s="284">
        <f>RawCounts100All!T229/(PropCntd100!S229*S$5*S$6)*1000</f>
        <v>0</v>
      </c>
      <c r="T229" s="284">
        <f>RawCounts100All!U229/(PropCntd100!T229*T$5*T$6)*1000</f>
        <v>0</v>
      </c>
      <c r="U229" s="284">
        <f>RawCounts100All!V229/(PropCntd100!U229*U$5*U$6)*1000</f>
        <v>0</v>
      </c>
      <c r="V229" s="284">
        <f>RawCounts100All!W229/(PropCntd100!V229*V$5*V$6)*1000</f>
        <v>0</v>
      </c>
      <c r="W229" s="284">
        <f>RawCounts100All!X229/(PropCntd100!W229*W$5*W$6)*1000</f>
        <v>0</v>
      </c>
      <c r="X229" s="284">
        <f>RawCounts100All!Y229/(PropCntd100!X229*X$5*X$6)*1000</f>
        <v>0</v>
      </c>
      <c r="Y229" s="284">
        <f>RawCounts100All!Z229/(PropCntd100!Y229*Y$5*Y$6)*1000</f>
        <v>0</v>
      </c>
      <c r="Z229" s="284">
        <f>RawCounts100All!AA229/(PropCntd100!Z229*Z$5*Z$6)*1000</f>
        <v>0</v>
      </c>
      <c r="AA229" s="284">
        <f>RawCounts100All!AB229/(PropCntd100!AA229*AA$5*AA$6)*1000</f>
        <v>0</v>
      </c>
      <c r="AB229" s="284">
        <f>RawCounts100All!AC229/(PropCntd100!AB229*AB$5*AB$6)*1000</f>
        <v>0</v>
      </c>
      <c r="AC229" s="284">
        <f>RawCounts100All!AD229/(PropCntd100!AC229*AC$5*AC$6)*1000</f>
        <v>0</v>
      </c>
      <c r="AD229" s="284">
        <f>RawCounts100All!AE229/(PropCntd100!AD229*AD$5*AD$6)*1000</f>
        <v>0</v>
      </c>
      <c r="AE229" s="284">
        <f>RawCounts100All!AF229/(PropCntd100!AE229*AE$5*AE$6)*1000</f>
        <v>0</v>
      </c>
      <c r="AF229" s="284">
        <f>RawCounts100All!AG229/(PropCntd100!AF229*AF$5*AF$6)*1000</f>
        <v>0</v>
      </c>
      <c r="AG229" s="284">
        <f>RawCounts100All!AH229/(PropCntd100!AG229*AG$5*AG$6)*1000</f>
        <v>0</v>
      </c>
      <c r="AH229" s="284">
        <f>RawCounts100All!AI229/(PropCntd100!AH229*AH$5*AH$6)*1000</f>
        <v>0</v>
      </c>
      <c r="AI229" s="284">
        <f>RawCounts100All!AJ229/(PropCntd100!AI229*AI$5*AI$6)*1000</f>
        <v>0</v>
      </c>
      <c r="AJ229" s="284">
        <f>RawCounts100All!AK229/(PropCntd100!AJ229*AJ$5*AJ$6)*1000</f>
        <v>0</v>
      </c>
      <c r="AK229" s="284">
        <f>RawCounts100All!AL229/(PropCntd100!AK229*AK$5*AK$6)*1000</f>
        <v>0</v>
      </c>
      <c r="AL229" s="284">
        <f>RawCounts100All!AM229/(PropCntd100!AL229*AL$5*AL$6)*1000</f>
        <v>0</v>
      </c>
      <c r="AM229" s="284">
        <f>RawCounts100All!AN229/(PropCntd100!AM229*AM$5*AM$6)*1000</f>
        <v>0</v>
      </c>
      <c r="AN229" s="284">
        <f>RawCounts100All!AO229/(PropCntd100!AN229*AN$5*AN$6)*1000</f>
        <v>0</v>
      </c>
      <c r="AO229" s="284">
        <f>RawCounts100All!AP229/(PropCntd100!AO229*AO$5*AO$6)*1000</f>
        <v>0</v>
      </c>
      <c r="AP229" s="284">
        <f>RawCounts100All!AQ229/(PropCntd100!AP229*AP$5*AP$6)*1000</f>
        <v>65.245312098638578</v>
      </c>
      <c r="AQ229" s="284">
        <f>RawCounts100All!AR229/(PropCntd100!AQ229*AQ$5*AQ$6)*1000</f>
        <v>0</v>
      </c>
      <c r="AR229" s="284">
        <f>RawCounts100All!AS229/(PropCntd100!AR229*AR$5*AR$6)*1000</f>
        <v>0</v>
      </c>
      <c r="AS229" s="284">
        <f>RawCounts100All!AT229/(PropCntd100!AS229*AS$5*AS$6)*1000</f>
        <v>0</v>
      </c>
      <c r="AT229" s="284">
        <f>RawCounts100All!AU229/(PropCntd100!AT229*AT$5*AT$6)*1000</f>
        <v>0</v>
      </c>
      <c r="AU229" s="284">
        <f>RawCounts100All!AV229/(PropCntd100!AU229*AU$5*AU$6)*1000</f>
        <v>0</v>
      </c>
      <c r="AV229" s="284">
        <f>RawCounts100All!AW229/(PropCntd100!AV229*AV$5*AV$6)*1000</f>
        <v>0</v>
      </c>
      <c r="AW229" s="284">
        <f>RawCounts100All!AX229/(PropCntd100!AW229*AW$5*AW$6)*1000</f>
        <v>0</v>
      </c>
      <c r="AX229" s="284">
        <f>RawCounts100All!AY229/(PropCntd100!AX229*AX$5*AX$6)*1000</f>
        <v>0</v>
      </c>
      <c r="AY229" s="284">
        <f>RawCounts100All!AZ229/(PropCntd100!AY229*AY$5*AY$6)*1000</f>
        <v>0</v>
      </c>
      <c r="AZ229" s="284">
        <f>RawCounts100All!BA229/(PropCntd100!AZ229*AZ$5*AZ$6)*1000</f>
        <v>0</v>
      </c>
      <c r="BA229" s="284">
        <f>RawCounts100All!BB229/(PropCntd100!BA229*BA$5*BA$6)*1000</f>
        <v>0</v>
      </c>
      <c r="BB229" s="284">
        <f>RawCounts100All!BC229/(PropCntd100!BB229*BB$5*BB$6)*1000</f>
        <v>0</v>
      </c>
      <c r="BC229" s="284">
        <f>RawCounts100All!BD229/(PropCntd100!BC229*BC$5*BC$6)*1000</f>
        <v>0</v>
      </c>
      <c r="BD229" s="284">
        <f>RawCounts100All!BE229/(PropCntd100!BD229*BD$5*BD$6)*1000</f>
        <v>0</v>
      </c>
      <c r="BE229" s="284">
        <f>RawCounts100All!BF229/(PropCntd100!BE229*BE$5*BE$6)*1000</f>
        <v>0</v>
      </c>
      <c r="BF229" s="284">
        <f>RawCounts100All!BG229/(PropCntd100!BF229*BF$5*BF$6)*1000</f>
        <v>0</v>
      </c>
      <c r="BG229" s="284">
        <f>RawCounts100All!BH229/(PropCntd100!BG229*BG$5*BG$6)*1000</f>
        <v>0</v>
      </c>
      <c r="BH229" s="284">
        <f>RawCounts100All!BI229/(PropCntd100!BH229*BH$5*BH$6)*1000</f>
        <v>0</v>
      </c>
      <c r="BI229" s="284">
        <f>RawCounts100All!BJ229/(PropCntd100!BI229*BI$5*BI$6)*1000</f>
        <v>0</v>
      </c>
      <c r="BJ229" s="284">
        <f>RawCounts100All!BK229/(PropCntd100!BJ229*BJ$5*BJ$6)*1000</f>
        <v>0</v>
      </c>
      <c r="BK229" s="284">
        <f>RawCounts100All!BL229/(PropCntd100!BK229*BK$5*BK$6)*1000</f>
        <v>0</v>
      </c>
      <c r="BL229" s="284">
        <f>RawCounts100All!BM229/(PropCntd100!BL229*BL$5*BL$6)*1000</f>
        <v>0</v>
      </c>
      <c r="BM229" s="284">
        <f>RawCounts100All!BN229/(PropCntd100!BM229*BM$5*BM$6)*1000</f>
        <v>0</v>
      </c>
      <c r="BN229" s="284">
        <f>RawCounts100All!BO229/(PropCntd100!BN229*BN$5*BN$6)*1000</f>
        <v>0</v>
      </c>
      <c r="BO229" s="284">
        <f>RawCounts100All!BP229/(PropCntd100!BO229*BO$5*BO$6)*1000</f>
        <v>0</v>
      </c>
      <c r="BP229" s="284">
        <f>RawCounts100All!BQ229/(PropCntd100!BP229*BP$5*BP$6)*1000</f>
        <v>0</v>
      </c>
      <c r="BQ229" s="284">
        <f>RawCounts100All!BR229/(PropCntd100!BQ229*BQ$5*BQ$6)*1000</f>
        <v>0</v>
      </c>
      <c r="BR229" s="284">
        <f>RawCounts100All!BS229/(PropCntd100!BR229*BR$5*BR$6)*1000</f>
        <v>0</v>
      </c>
      <c r="BS229" s="284">
        <f>RawCounts100All!BT229/(PropCntd100!BS229*BS$5*BS$6)*1000</f>
        <v>0</v>
      </c>
      <c r="BT229" s="129"/>
    </row>
    <row r="230" spans="1:72" ht="15" x14ac:dyDescent="0.15">
      <c r="A230" s="104" t="s">
        <v>431</v>
      </c>
      <c r="B230" s="153" t="s">
        <v>524</v>
      </c>
      <c r="C230" s="153"/>
      <c r="D230" s="153" t="s">
        <v>851</v>
      </c>
      <c r="E230" s="153" t="s">
        <v>135</v>
      </c>
      <c r="F230" s="153"/>
      <c r="G230" s="105">
        <v>0.1</v>
      </c>
      <c r="H230" s="106">
        <v>0.4</v>
      </c>
      <c r="I230" s="107">
        <f t="shared" si="10"/>
        <v>8</v>
      </c>
      <c r="J230" s="176">
        <f t="shared" si="10"/>
        <v>32</v>
      </c>
      <c r="K230" s="248"/>
      <c r="L230" s="284">
        <f>RawCounts100All!M230/(PropCntd100!L230*L$5*L$6)*1000</f>
        <v>0</v>
      </c>
      <c r="M230" s="284">
        <f>RawCounts100All!N230/(PropCntd100!M230*M$5*M$6)*1000</f>
        <v>0</v>
      </c>
      <c r="N230" s="284">
        <f>RawCounts100All!O230/(PropCntd100!N230*N$5*N$6)*1000</f>
        <v>0</v>
      </c>
      <c r="O230" s="284">
        <f>RawCounts100All!P230/(PropCntd100!O230*O$5*O$6)*1000</f>
        <v>0</v>
      </c>
      <c r="P230" s="284">
        <f>RawCounts100All!Q230/(PropCntd100!P230*P$5*P$6)*1000</f>
        <v>0</v>
      </c>
      <c r="Q230" s="284">
        <f>RawCounts100All!R230/(PropCntd100!Q230*Q$5*Q$6)*1000</f>
        <v>0</v>
      </c>
      <c r="R230" s="284">
        <f>RawCounts100All!S230/(PropCntd100!R230*R$5*R$6)*1000</f>
        <v>0</v>
      </c>
      <c r="S230" s="284">
        <f>RawCounts100All!T230/(PropCntd100!S230*S$5*S$6)*1000</f>
        <v>0</v>
      </c>
      <c r="T230" s="284">
        <f>RawCounts100All!U230/(PropCntd100!T230*T$5*T$6)*1000</f>
        <v>0</v>
      </c>
      <c r="U230" s="284">
        <f>RawCounts100All!V230/(PropCntd100!U230*U$5*U$6)*1000</f>
        <v>0</v>
      </c>
      <c r="V230" s="284">
        <f>RawCounts100All!W230/(PropCntd100!V230*V$5*V$6)*1000</f>
        <v>0</v>
      </c>
      <c r="W230" s="284">
        <f>RawCounts100All!X230/(PropCntd100!W230*W$5*W$6)*1000</f>
        <v>0</v>
      </c>
      <c r="X230" s="284">
        <f>RawCounts100All!Y230/(PropCntd100!X230*X$5*X$6)*1000</f>
        <v>0</v>
      </c>
      <c r="Y230" s="284">
        <f>RawCounts100All!Z230/(PropCntd100!Y230*Y$5*Y$6)*1000</f>
        <v>0</v>
      </c>
      <c r="Z230" s="284">
        <f>RawCounts100All!AA230/(PropCntd100!Z230*Z$5*Z$6)*1000</f>
        <v>0</v>
      </c>
      <c r="AA230" s="284">
        <f>RawCounts100All!AB230/(PropCntd100!AA230*AA$5*AA$6)*1000</f>
        <v>0</v>
      </c>
      <c r="AB230" s="284">
        <f>RawCounts100All!AC230/(PropCntd100!AB230*AB$5*AB$6)*1000</f>
        <v>0</v>
      </c>
      <c r="AC230" s="284">
        <f>RawCounts100All!AD230/(PropCntd100!AC230*AC$5*AC$6)*1000</f>
        <v>0</v>
      </c>
      <c r="AD230" s="284">
        <f>RawCounts100All!AE230/(PropCntd100!AD230*AD$5*AD$6)*1000</f>
        <v>0</v>
      </c>
      <c r="AE230" s="284">
        <f>RawCounts100All!AF230/(PropCntd100!AE230*AE$5*AE$6)*1000</f>
        <v>0</v>
      </c>
      <c r="AF230" s="284">
        <f>RawCounts100All!AG230/(PropCntd100!AF230*AF$5*AF$6)*1000</f>
        <v>0</v>
      </c>
      <c r="AG230" s="284">
        <f>RawCounts100All!AH230/(PropCntd100!AG230*AG$5*AG$6)*1000</f>
        <v>0</v>
      </c>
      <c r="AH230" s="284">
        <f>RawCounts100All!AI230/(PropCntd100!AH230*AH$5*AH$6)*1000</f>
        <v>0</v>
      </c>
      <c r="AI230" s="284">
        <f>RawCounts100All!AJ230/(PropCntd100!AI230*AI$5*AI$6)*1000</f>
        <v>0</v>
      </c>
      <c r="AJ230" s="284">
        <f>RawCounts100All!AK230/(PropCntd100!AJ230*AJ$5*AJ$6)*1000</f>
        <v>0</v>
      </c>
      <c r="AK230" s="284">
        <f>RawCounts100All!AL230/(PropCntd100!AK230*AK$5*AK$6)*1000</f>
        <v>0</v>
      </c>
      <c r="AL230" s="284">
        <f>RawCounts100All!AM230/(PropCntd100!AL230*AL$5*AL$6)*1000</f>
        <v>0</v>
      </c>
      <c r="AM230" s="284">
        <f>RawCounts100All!AN230/(PropCntd100!AM230*AM$5*AM$6)*1000</f>
        <v>0</v>
      </c>
      <c r="AN230" s="284">
        <f>RawCounts100All!AO230/(PropCntd100!AN230*AN$5*AN$6)*1000</f>
        <v>0</v>
      </c>
      <c r="AO230" s="284">
        <f>RawCounts100All!AP230/(PropCntd100!AO230*AO$5*AO$6)*1000</f>
        <v>0</v>
      </c>
      <c r="AP230" s="284">
        <f>RawCounts100All!AQ230/(PropCntd100!AP230*AP$5*AP$6)*1000</f>
        <v>0</v>
      </c>
      <c r="AQ230" s="284">
        <f>RawCounts100All!AR230/(PropCntd100!AQ230*AQ$5*AQ$6)*1000</f>
        <v>0</v>
      </c>
      <c r="AR230" s="284">
        <f>RawCounts100All!AS230/(PropCntd100!AR230*AR$5*AR$6)*1000</f>
        <v>0</v>
      </c>
      <c r="AS230" s="284">
        <f>RawCounts100All!AT230/(PropCntd100!AS230*AS$5*AS$6)*1000</f>
        <v>0</v>
      </c>
      <c r="AT230" s="284">
        <f>RawCounts100All!AU230/(PropCntd100!AT230*AT$5*AT$6)*1000</f>
        <v>0</v>
      </c>
      <c r="AU230" s="284">
        <f>RawCounts100All!AV230/(PropCntd100!AU230*AU$5*AU$6)*1000</f>
        <v>0</v>
      </c>
      <c r="AV230" s="284">
        <f>RawCounts100All!AW230/(PropCntd100!AV230*AV$5*AV$6)*1000</f>
        <v>0</v>
      </c>
      <c r="AW230" s="284">
        <f>RawCounts100All!AX230/(PropCntd100!AW230*AW$5*AW$6)*1000</f>
        <v>293.70629370629371</v>
      </c>
      <c r="AX230" s="284">
        <f>RawCounts100All!AY230/(PropCntd100!AX230*AX$5*AX$6)*1000</f>
        <v>0</v>
      </c>
      <c r="AY230" s="284">
        <f>RawCounts100All!AZ230/(PropCntd100!AY230*AY$5*AY$6)*1000</f>
        <v>0</v>
      </c>
      <c r="AZ230" s="284">
        <f>RawCounts100All!BA230/(PropCntd100!AZ230*AZ$5*AZ$6)*1000</f>
        <v>0</v>
      </c>
      <c r="BA230" s="284">
        <f>RawCounts100All!BB230/(PropCntd100!BA230*BA$5*BA$6)*1000</f>
        <v>0</v>
      </c>
      <c r="BB230" s="284">
        <f>RawCounts100All!BC230/(PropCntd100!BB230*BB$5*BB$6)*1000</f>
        <v>0</v>
      </c>
      <c r="BC230" s="284">
        <f>RawCounts100All!BD230/(PropCntd100!BC230*BC$5*BC$6)*1000</f>
        <v>0</v>
      </c>
      <c r="BD230" s="284">
        <f>RawCounts100All!BE230/(PropCntd100!BD230*BD$5*BD$6)*1000</f>
        <v>0</v>
      </c>
      <c r="BE230" s="284">
        <f>RawCounts100All!BF230/(PropCntd100!BE230*BE$5*BE$6)*1000</f>
        <v>0</v>
      </c>
      <c r="BF230" s="284">
        <f>RawCounts100All!BG230/(PropCntd100!BF230*BF$5*BF$6)*1000</f>
        <v>0</v>
      </c>
      <c r="BG230" s="284">
        <f>RawCounts100All!BH230/(PropCntd100!BG230*BG$5*BG$6)*1000</f>
        <v>0</v>
      </c>
      <c r="BH230" s="284">
        <f>RawCounts100All!BI230/(PropCntd100!BH230*BH$5*BH$6)*1000</f>
        <v>0</v>
      </c>
      <c r="BI230" s="284">
        <f>RawCounts100All!BJ230/(PropCntd100!BI230*BI$5*BI$6)*1000</f>
        <v>0</v>
      </c>
      <c r="BJ230" s="284">
        <f>RawCounts100All!BK230/(PropCntd100!BJ230*BJ$5*BJ$6)*1000</f>
        <v>203.98583194640037</v>
      </c>
      <c r="BK230" s="284">
        <f>RawCounts100All!BL230/(PropCntd100!BK230*BK$5*BK$6)*1000</f>
        <v>0</v>
      </c>
      <c r="BL230" s="284">
        <f>RawCounts100All!BM230/(PropCntd100!BL230*BL$5*BL$6)*1000</f>
        <v>0</v>
      </c>
      <c r="BM230" s="284">
        <f>RawCounts100All!BN230/(PropCntd100!BM230*BM$5*BM$6)*1000</f>
        <v>0</v>
      </c>
      <c r="BN230" s="284">
        <f>RawCounts100All!BO230/(PropCntd100!BN230*BN$5*BN$6)*1000</f>
        <v>0</v>
      </c>
      <c r="BO230" s="284">
        <f>RawCounts100All!BP230/(PropCntd100!BO230*BO$5*BO$6)*1000</f>
        <v>0</v>
      </c>
      <c r="BP230" s="284">
        <f>RawCounts100All!BQ230/(PropCntd100!BP230*BP$5*BP$6)*1000</f>
        <v>0</v>
      </c>
      <c r="BQ230" s="284">
        <f>RawCounts100All!BR230/(PropCntd100!BQ230*BQ$5*BQ$6)*1000</f>
        <v>0</v>
      </c>
      <c r="BR230" s="284">
        <f>RawCounts100All!BS230/(PropCntd100!BR230*BR$5*BR$6)*1000</f>
        <v>0</v>
      </c>
      <c r="BS230" s="284">
        <f>RawCounts100All!BT230/(PropCntd100!BS230*BS$5*BS$6)*1000</f>
        <v>0</v>
      </c>
      <c r="BT230" s="129"/>
    </row>
    <row r="231" spans="1:72" ht="15" x14ac:dyDescent="0.15">
      <c r="A231" s="104" t="s">
        <v>432</v>
      </c>
      <c r="B231" s="153" t="s">
        <v>524</v>
      </c>
      <c r="C231" s="153"/>
      <c r="D231" s="153" t="s">
        <v>852</v>
      </c>
      <c r="E231" s="153" t="s">
        <v>135</v>
      </c>
      <c r="F231" s="153"/>
      <c r="G231" s="105">
        <v>0.1</v>
      </c>
      <c r="H231" s="106">
        <v>0.6</v>
      </c>
      <c r="I231" s="107">
        <f t="shared" si="10"/>
        <v>8</v>
      </c>
      <c r="J231" s="176">
        <f t="shared" si="10"/>
        <v>48</v>
      </c>
      <c r="K231" s="248"/>
      <c r="L231" s="284">
        <f>RawCounts100All!M231/(PropCntd100!L231*L$5*L$6)*1000</f>
        <v>0</v>
      </c>
      <c r="M231" s="284">
        <f>RawCounts100All!N231/(PropCntd100!M231*M$5*M$6)*1000</f>
        <v>0</v>
      </c>
      <c r="N231" s="284">
        <f>RawCounts100All!O231/(PropCntd100!N231*N$5*N$6)*1000</f>
        <v>0</v>
      </c>
      <c r="O231" s="284">
        <f>RawCounts100All!P231/(PropCntd100!O231*O$5*O$6)*1000</f>
        <v>0</v>
      </c>
      <c r="P231" s="284">
        <f>RawCounts100All!Q231/(PropCntd100!P231*P$5*P$6)*1000</f>
        <v>0</v>
      </c>
      <c r="Q231" s="284">
        <f>RawCounts100All!R231/(PropCntd100!Q231*Q$5*Q$6)*1000</f>
        <v>0</v>
      </c>
      <c r="R231" s="284">
        <f>RawCounts100All!S231/(PropCntd100!R231*R$5*R$6)*1000</f>
        <v>0</v>
      </c>
      <c r="S231" s="284">
        <f>RawCounts100All!T231/(PropCntd100!S231*S$5*S$6)*1000</f>
        <v>0</v>
      </c>
      <c r="T231" s="284">
        <f>RawCounts100All!U231/(PropCntd100!T231*T$5*T$6)*1000</f>
        <v>0</v>
      </c>
      <c r="U231" s="284">
        <f>RawCounts100All!V231/(PropCntd100!U231*U$5*U$6)*1000</f>
        <v>0</v>
      </c>
      <c r="V231" s="284">
        <f>RawCounts100All!W231/(PropCntd100!V231*V$5*V$6)*1000</f>
        <v>0</v>
      </c>
      <c r="W231" s="284">
        <f>RawCounts100All!X231/(PropCntd100!W231*W$5*W$6)*1000</f>
        <v>0</v>
      </c>
      <c r="X231" s="284">
        <f>RawCounts100All!Y231/(PropCntd100!X231*X$5*X$6)*1000</f>
        <v>0</v>
      </c>
      <c r="Y231" s="284">
        <f>RawCounts100All!Z231/(PropCntd100!Y231*Y$5*Y$6)*1000</f>
        <v>0</v>
      </c>
      <c r="Z231" s="284">
        <f>RawCounts100All!AA231/(PropCntd100!Z231*Z$5*Z$6)*1000</f>
        <v>0</v>
      </c>
      <c r="AA231" s="284">
        <f>RawCounts100All!AB231/(PropCntd100!AA231*AA$5*AA$6)*1000</f>
        <v>0</v>
      </c>
      <c r="AB231" s="284">
        <f>RawCounts100All!AC231/(PropCntd100!AB231*AB$5*AB$6)*1000</f>
        <v>0</v>
      </c>
      <c r="AC231" s="284">
        <f>RawCounts100All!AD231/(PropCntd100!AC231*AC$5*AC$6)*1000</f>
        <v>0</v>
      </c>
      <c r="AD231" s="284">
        <f>RawCounts100All!AE231/(PropCntd100!AD231*AD$5*AD$6)*1000</f>
        <v>0</v>
      </c>
      <c r="AE231" s="284">
        <f>RawCounts100All!AF231/(PropCntd100!AE231*AE$5*AE$6)*1000</f>
        <v>0</v>
      </c>
      <c r="AF231" s="284">
        <f>RawCounts100All!AG231/(PropCntd100!AF231*AF$5*AF$6)*1000</f>
        <v>0</v>
      </c>
      <c r="AG231" s="284">
        <f>RawCounts100All!AH231/(PropCntd100!AG231*AG$5*AG$6)*1000</f>
        <v>0</v>
      </c>
      <c r="AH231" s="284">
        <f>RawCounts100All!AI231/(PropCntd100!AH231*AH$5*AH$6)*1000</f>
        <v>0</v>
      </c>
      <c r="AI231" s="284">
        <f>RawCounts100All!AJ231/(PropCntd100!AI231*AI$5*AI$6)*1000</f>
        <v>0</v>
      </c>
      <c r="AJ231" s="284">
        <f>RawCounts100All!AK231/(PropCntd100!AJ231*AJ$5*AJ$6)*1000</f>
        <v>0</v>
      </c>
      <c r="AK231" s="284">
        <f>RawCounts100All!AL231/(PropCntd100!AK231*AK$5*AK$6)*1000</f>
        <v>0</v>
      </c>
      <c r="AL231" s="284">
        <f>RawCounts100All!AM231/(PropCntd100!AL231*AL$5*AL$6)*1000</f>
        <v>0</v>
      </c>
      <c r="AM231" s="284">
        <f>RawCounts100All!AN231/(PropCntd100!AM231*AM$5*AM$6)*1000</f>
        <v>0</v>
      </c>
      <c r="AN231" s="284">
        <f>RawCounts100All!AO231/(PropCntd100!AN231*AN$5*AN$6)*1000</f>
        <v>0</v>
      </c>
      <c r="AO231" s="284">
        <f>RawCounts100All!AP231/(PropCntd100!AO231*AO$5*AO$6)*1000</f>
        <v>0</v>
      </c>
      <c r="AP231" s="284">
        <f>RawCounts100All!AQ231/(PropCntd100!AP231*AP$5*AP$6)*1000</f>
        <v>0</v>
      </c>
      <c r="AQ231" s="284">
        <f>RawCounts100All!AR231/(PropCntd100!AQ231*AQ$5*AQ$6)*1000</f>
        <v>0</v>
      </c>
      <c r="AR231" s="284">
        <f>RawCounts100All!AS231/(PropCntd100!AR231*AR$5*AR$6)*1000</f>
        <v>0</v>
      </c>
      <c r="AS231" s="284">
        <f>RawCounts100All!AT231/(PropCntd100!AS231*AS$5*AS$6)*1000</f>
        <v>0</v>
      </c>
      <c r="AT231" s="284">
        <f>RawCounts100All!AU231/(PropCntd100!AT231*AT$5*AT$6)*1000</f>
        <v>0</v>
      </c>
      <c r="AU231" s="284">
        <f>RawCounts100All!AV231/(PropCntd100!AU231*AU$5*AU$6)*1000</f>
        <v>0</v>
      </c>
      <c r="AV231" s="284">
        <f>RawCounts100All!AW231/(PropCntd100!AV231*AV$5*AV$6)*1000</f>
        <v>0</v>
      </c>
      <c r="AW231" s="284">
        <f>RawCounts100All!AX231/(PropCntd100!AW231*AW$5*AW$6)*1000</f>
        <v>0</v>
      </c>
      <c r="AX231" s="284">
        <f>RawCounts100All!AY231/(PropCntd100!AX231*AX$5*AX$6)*1000</f>
        <v>0</v>
      </c>
      <c r="AY231" s="284">
        <f>RawCounts100All!AZ231/(PropCntd100!AY231*AY$5*AY$6)*1000</f>
        <v>524.44444444444434</v>
      </c>
      <c r="AZ231" s="284">
        <f>RawCounts100All!BA231/(PropCntd100!AZ231*AZ$5*AZ$6)*1000</f>
        <v>0</v>
      </c>
      <c r="BA231" s="284">
        <f>RawCounts100All!BB231/(PropCntd100!BA231*BA$5*BA$6)*1000</f>
        <v>0</v>
      </c>
      <c r="BB231" s="284">
        <f>RawCounts100All!BC231/(PropCntd100!BB231*BB$5*BB$6)*1000</f>
        <v>0</v>
      </c>
      <c r="BC231" s="284">
        <f>RawCounts100All!BD231/(PropCntd100!BC231*BC$5*BC$6)*1000</f>
        <v>0</v>
      </c>
      <c r="BD231" s="284">
        <f>RawCounts100All!BE231/(PropCntd100!BD231*BD$5*BD$6)*1000</f>
        <v>0</v>
      </c>
      <c r="BE231" s="284">
        <f>RawCounts100All!BF231/(PropCntd100!BE231*BE$5*BE$6)*1000</f>
        <v>0</v>
      </c>
      <c r="BF231" s="284">
        <f>RawCounts100All!BG231/(PropCntd100!BF231*BF$5*BF$6)*1000</f>
        <v>0</v>
      </c>
      <c r="BG231" s="284">
        <f>RawCounts100All!BH231/(PropCntd100!BG231*BG$5*BG$6)*1000</f>
        <v>0</v>
      </c>
      <c r="BH231" s="284">
        <f>RawCounts100All!BI231/(PropCntd100!BH231*BH$5*BH$6)*1000</f>
        <v>0</v>
      </c>
      <c r="BI231" s="284">
        <f>RawCounts100All!BJ231/(PropCntd100!BI231*BI$5*BI$6)*1000</f>
        <v>0</v>
      </c>
      <c r="BJ231" s="284">
        <f>RawCounts100All!BK231/(PropCntd100!BJ231*BJ$5*BJ$6)*1000</f>
        <v>0</v>
      </c>
      <c r="BK231" s="284">
        <f>RawCounts100All!BL231/(PropCntd100!BK231*BK$5*BK$6)*1000</f>
        <v>0</v>
      </c>
      <c r="BL231" s="284">
        <f>RawCounts100All!BM231/(PropCntd100!BL231*BL$5*BL$6)*1000</f>
        <v>0</v>
      </c>
      <c r="BM231" s="284">
        <f>RawCounts100All!BN231/(PropCntd100!BM231*BM$5*BM$6)*1000</f>
        <v>0</v>
      </c>
      <c r="BN231" s="284">
        <f>RawCounts100All!BO231/(PropCntd100!BN231*BN$5*BN$6)*1000</f>
        <v>0</v>
      </c>
      <c r="BO231" s="284">
        <f>RawCounts100All!BP231/(PropCntd100!BO231*BO$5*BO$6)*1000</f>
        <v>0</v>
      </c>
      <c r="BP231" s="284">
        <f>RawCounts100All!BQ231/(PropCntd100!BP231*BP$5*BP$6)*1000</f>
        <v>0</v>
      </c>
      <c r="BQ231" s="284">
        <f>RawCounts100All!BR231/(PropCntd100!BQ231*BQ$5*BQ$6)*1000</f>
        <v>0</v>
      </c>
      <c r="BR231" s="284">
        <f>RawCounts100All!BS231/(PropCntd100!BR231*BR$5*BR$6)*1000</f>
        <v>0</v>
      </c>
      <c r="BS231" s="284">
        <f>RawCounts100All!BT231/(PropCntd100!BS231*BS$5*BS$6)*1000</f>
        <v>0</v>
      </c>
      <c r="BT231" s="129"/>
    </row>
    <row r="232" spans="1:72" ht="15" x14ac:dyDescent="0.15">
      <c r="A232" s="104" t="s">
        <v>433</v>
      </c>
      <c r="B232" s="153" t="s">
        <v>524</v>
      </c>
      <c r="C232" s="153"/>
      <c r="D232" s="153" t="s">
        <v>853</v>
      </c>
      <c r="E232" s="153" t="s">
        <v>135</v>
      </c>
      <c r="F232" s="153"/>
      <c r="G232" s="105">
        <v>0.1</v>
      </c>
      <c r="H232" s="106">
        <v>1.2</v>
      </c>
      <c r="I232" s="107">
        <f t="shared" si="10"/>
        <v>8</v>
      </c>
      <c r="J232" s="176">
        <f t="shared" si="10"/>
        <v>96</v>
      </c>
      <c r="K232" s="248"/>
      <c r="L232" s="284">
        <f>RawCounts100All!M232/(PropCntd100!L232*L$5*L$6)*1000</f>
        <v>0</v>
      </c>
      <c r="M232" s="284">
        <f>RawCounts100All!N232/(PropCntd100!M232*M$5*M$6)*1000</f>
        <v>0</v>
      </c>
      <c r="N232" s="284">
        <f>RawCounts100All!O232/(PropCntd100!N232*N$5*N$6)*1000</f>
        <v>0</v>
      </c>
      <c r="O232" s="284">
        <f>RawCounts100All!P232/(PropCntd100!O232*O$5*O$6)*1000</f>
        <v>0</v>
      </c>
      <c r="P232" s="284">
        <f>RawCounts100All!Q232/(PropCntd100!P232*P$5*P$6)*1000</f>
        <v>0</v>
      </c>
      <c r="Q232" s="284">
        <f>RawCounts100All!R232/(PropCntd100!Q232*Q$5*Q$6)*1000</f>
        <v>0</v>
      </c>
      <c r="R232" s="284">
        <f>RawCounts100All!S232/(PropCntd100!R232*R$5*R$6)*1000</f>
        <v>0</v>
      </c>
      <c r="S232" s="284">
        <f>RawCounts100All!T232/(PropCntd100!S232*S$5*S$6)*1000</f>
        <v>0</v>
      </c>
      <c r="T232" s="284">
        <f>RawCounts100All!U232/(PropCntd100!T232*T$5*T$6)*1000</f>
        <v>0</v>
      </c>
      <c r="U232" s="284">
        <f>RawCounts100All!V232/(PropCntd100!U232*U$5*U$6)*1000</f>
        <v>0</v>
      </c>
      <c r="V232" s="284">
        <f>RawCounts100All!W232/(PropCntd100!V232*V$5*V$6)*1000</f>
        <v>0</v>
      </c>
      <c r="W232" s="284">
        <f>RawCounts100All!X232/(PropCntd100!W232*W$5*W$6)*1000</f>
        <v>0</v>
      </c>
      <c r="X232" s="284">
        <f>RawCounts100All!Y232/(PropCntd100!X232*X$5*X$6)*1000</f>
        <v>0</v>
      </c>
      <c r="Y232" s="284">
        <f>RawCounts100All!Z232/(PropCntd100!Y232*Y$5*Y$6)*1000</f>
        <v>0</v>
      </c>
      <c r="Z232" s="284">
        <f>RawCounts100All!AA232/(PropCntd100!Z232*Z$5*Z$6)*1000</f>
        <v>0</v>
      </c>
      <c r="AA232" s="284">
        <f>RawCounts100All!AB232/(PropCntd100!AA232*AA$5*AA$6)*1000</f>
        <v>0</v>
      </c>
      <c r="AB232" s="284">
        <f>RawCounts100All!AC232/(PropCntd100!AB232*AB$5*AB$6)*1000</f>
        <v>0</v>
      </c>
      <c r="AC232" s="284">
        <f>RawCounts100All!AD232/(PropCntd100!AC232*AC$5*AC$6)*1000</f>
        <v>0</v>
      </c>
      <c r="AD232" s="284">
        <f>RawCounts100All!AE232/(PropCntd100!AD232*AD$5*AD$6)*1000</f>
        <v>0</v>
      </c>
      <c r="AE232" s="284">
        <f>RawCounts100All!AF232/(PropCntd100!AE232*AE$5*AE$6)*1000</f>
        <v>0</v>
      </c>
      <c r="AF232" s="284">
        <f>RawCounts100All!AG232/(PropCntd100!AF232*AF$5*AF$6)*1000</f>
        <v>0</v>
      </c>
      <c r="AG232" s="284">
        <f>RawCounts100All!AH232/(PropCntd100!AG232*AG$5*AG$6)*1000</f>
        <v>0</v>
      </c>
      <c r="AH232" s="284">
        <f>RawCounts100All!AI232/(PropCntd100!AH232*AH$5*AH$6)*1000</f>
        <v>0</v>
      </c>
      <c r="AI232" s="284">
        <f>RawCounts100All!AJ232/(PropCntd100!AI232*AI$5*AI$6)*1000</f>
        <v>0</v>
      </c>
      <c r="AJ232" s="284">
        <f>RawCounts100All!AK232/(PropCntd100!AJ232*AJ$5*AJ$6)*1000</f>
        <v>0</v>
      </c>
      <c r="AK232" s="284">
        <f>RawCounts100All!AL232/(PropCntd100!AK232*AK$5*AK$6)*1000</f>
        <v>0</v>
      </c>
      <c r="AL232" s="284">
        <f>RawCounts100All!AM232/(PropCntd100!AL232*AL$5*AL$6)*1000</f>
        <v>0</v>
      </c>
      <c r="AM232" s="284">
        <f>RawCounts100All!AN232/(PropCntd100!AM232*AM$5*AM$6)*1000</f>
        <v>0</v>
      </c>
      <c r="AN232" s="284">
        <f>RawCounts100All!AO232/(PropCntd100!AN232*AN$5*AN$6)*1000</f>
        <v>0</v>
      </c>
      <c r="AO232" s="284">
        <f>RawCounts100All!AP232/(PropCntd100!AO232*AO$5*AO$6)*1000</f>
        <v>0</v>
      </c>
      <c r="AP232" s="284">
        <f>RawCounts100All!AQ232/(PropCntd100!AP232*AP$5*AP$6)*1000</f>
        <v>0</v>
      </c>
      <c r="AQ232" s="284">
        <f>RawCounts100All!AR232/(PropCntd100!AQ232*AQ$5*AQ$6)*1000</f>
        <v>0</v>
      </c>
      <c r="AR232" s="284">
        <f>RawCounts100All!AS232/(PropCntd100!AR232*AR$5*AR$6)*1000</f>
        <v>0</v>
      </c>
      <c r="AS232" s="284">
        <f>RawCounts100All!AT232/(PropCntd100!AS232*AS$5*AS$6)*1000</f>
        <v>0</v>
      </c>
      <c r="AT232" s="284">
        <f>RawCounts100All!AU232/(PropCntd100!AT232*AT$5*AT$6)*1000</f>
        <v>0</v>
      </c>
      <c r="AU232" s="284">
        <f>RawCounts100All!AV232/(PropCntd100!AU232*AU$5*AU$6)*1000</f>
        <v>88.000000000000014</v>
      </c>
      <c r="AV232" s="284">
        <f>RawCounts100All!AW232/(PropCntd100!AV232*AV$5*AV$6)*1000</f>
        <v>0</v>
      </c>
      <c r="AW232" s="284">
        <f>RawCounts100All!AX232/(PropCntd100!AW232*AW$5*AW$6)*1000</f>
        <v>0</v>
      </c>
      <c r="AX232" s="284">
        <f>RawCounts100All!AY232/(PropCntd100!AX232*AX$5*AX$6)*1000</f>
        <v>0</v>
      </c>
      <c r="AY232" s="284">
        <f>RawCounts100All!AZ232/(PropCntd100!AY232*AY$5*AY$6)*1000</f>
        <v>0</v>
      </c>
      <c r="AZ232" s="284">
        <f>RawCounts100All!BA232/(PropCntd100!AZ232*AZ$5*AZ$6)*1000</f>
        <v>0</v>
      </c>
      <c r="BA232" s="284">
        <f>RawCounts100All!BB232/(PropCntd100!BA232*BA$5*BA$6)*1000</f>
        <v>0</v>
      </c>
      <c r="BB232" s="284">
        <f>RawCounts100All!BC232/(PropCntd100!BB232*BB$5*BB$6)*1000</f>
        <v>0</v>
      </c>
      <c r="BC232" s="284">
        <f>RawCounts100All!BD232/(PropCntd100!BC232*BC$5*BC$6)*1000</f>
        <v>0</v>
      </c>
      <c r="BD232" s="284">
        <f>RawCounts100All!BE232/(PropCntd100!BD232*BD$5*BD$6)*1000</f>
        <v>0</v>
      </c>
      <c r="BE232" s="284">
        <f>RawCounts100All!BF232/(PropCntd100!BE232*BE$5*BE$6)*1000</f>
        <v>0</v>
      </c>
      <c r="BF232" s="284">
        <f>RawCounts100All!BG232/(PropCntd100!BF232*BF$5*BF$6)*1000</f>
        <v>0</v>
      </c>
      <c r="BG232" s="284">
        <f>RawCounts100All!BH232/(PropCntd100!BG232*BG$5*BG$6)*1000</f>
        <v>0</v>
      </c>
      <c r="BH232" s="284">
        <f>RawCounts100All!BI232/(PropCntd100!BH232*BH$5*BH$6)*1000</f>
        <v>0</v>
      </c>
      <c r="BI232" s="284">
        <f>RawCounts100All!BJ232/(PropCntd100!BI232*BI$5*BI$6)*1000</f>
        <v>0</v>
      </c>
      <c r="BJ232" s="284">
        <f>RawCounts100All!BK232/(PropCntd100!BJ232*BJ$5*BJ$6)*1000</f>
        <v>0</v>
      </c>
      <c r="BK232" s="284">
        <f>RawCounts100All!BL232/(PropCntd100!BK232*BK$5*BK$6)*1000</f>
        <v>0</v>
      </c>
      <c r="BL232" s="284">
        <f>RawCounts100All!BM232/(PropCntd100!BL232*BL$5*BL$6)*1000</f>
        <v>0</v>
      </c>
      <c r="BM232" s="284">
        <f>RawCounts100All!BN232/(PropCntd100!BM232*BM$5*BM$6)*1000</f>
        <v>0</v>
      </c>
      <c r="BN232" s="284">
        <f>RawCounts100All!BO232/(PropCntd100!BN232*BN$5*BN$6)*1000</f>
        <v>0</v>
      </c>
      <c r="BO232" s="284">
        <f>RawCounts100All!BP232/(PropCntd100!BO232*BO$5*BO$6)*1000</f>
        <v>0</v>
      </c>
      <c r="BP232" s="284">
        <f>RawCounts100All!BQ232/(PropCntd100!BP232*BP$5*BP$6)*1000</f>
        <v>0</v>
      </c>
      <c r="BQ232" s="284">
        <f>RawCounts100All!BR232/(PropCntd100!BQ232*BQ$5*BQ$6)*1000</f>
        <v>0</v>
      </c>
      <c r="BR232" s="284">
        <f>RawCounts100All!BS232/(PropCntd100!BR232*BR$5*BR$6)*1000</f>
        <v>0</v>
      </c>
      <c r="BS232" s="284">
        <f>RawCounts100All!BT232/(PropCntd100!BS232*BS$5*BS$6)*1000</f>
        <v>0</v>
      </c>
      <c r="BT232" s="129"/>
    </row>
    <row r="233" spans="1:72" ht="15" x14ac:dyDescent="0.15">
      <c r="A233" s="104" t="s">
        <v>434</v>
      </c>
      <c r="B233" s="153" t="s">
        <v>524</v>
      </c>
      <c r="C233" s="153"/>
      <c r="D233" s="153" t="s">
        <v>854</v>
      </c>
      <c r="E233" s="153" t="s">
        <v>135</v>
      </c>
      <c r="F233" s="153"/>
      <c r="G233" s="105">
        <v>0.13</v>
      </c>
      <c r="H233" s="106">
        <v>0.25</v>
      </c>
      <c r="I233" s="107">
        <f t="shared" si="10"/>
        <v>10.4</v>
      </c>
      <c r="J233" s="176">
        <f t="shared" si="10"/>
        <v>20</v>
      </c>
      <c r="K233" s="248"/>
      <c r="L233" s="284">
        <f>RawCounts100All!M233/(PropCntd100!L233*L$5*L$6)*1000</f>
        <v>0</v>
      </c>
      <c r="M233" s="284">
        <f>RawCounts100All!N233/(PropCntd100!M233*M$5*M$6)*1000</f>
        <v>0</v>
      </c>
      <c r="N233" s="284">
        <f>RawCounts100All!O233/(PropCntd100!N233*N$5*N$6)*1000</f>
        <v>0</v>
      </c>
      <c r="O233" s="284">
        <f>RawCounts100All!P233/(PropCntd100!O233*O$5*O$6)*1000</f>
        <v>0</v>
      </c>
      <c r="P233" s="284">
        <f>RawCounts100All!Q233/(PropCntd100!P233*P$5*P$6)*1000</f>
        <v>0</v>
      </c>
      <c r="Q233" s="284">
        <f>RawCounts100All!R233/(PropCntd100!Q233*Q$5*Q$6)*1000</f>
        <v>0</v>
      </c>
      <c r="R233" s="284">
        <f>RawCounts100All!S233/(PropCntd100!R233*R$5*R$6)*1000</f>
        <v>0</v>
      </c>
      <c r="S233" s="284">
        <f>RawCounts100All!T233/(PropCntd100!S233*S$5*S$6)*1000</f>
        <v>0</v>
      </c>
      <c r="T233" s="284">
        <f>RawCounts100All!U233/(PropCntd100!T233*T$5*T$6)*1000</f>
        <v>0</v>
      </c>
      <c r="U233" s="284">
        <f>RawCounts100All!V233/(PropCntd100!U233*U$5*U$6)*1000</f>
        <v>0</v>
      </c>
      <c r="V233" s="284">
        <f>RawCounts100All!W233/(PropCntd100!V233*V$5*V$6)*1000</f>
        <v>0</v>
      </c>
      <c r="W233" s="284">
        <f>RawCounts100All!X233/(PropCntd100!W233*W$5*W$6)*1000</f>
        <v>44.08163265306122</v>
      </c>
      <c r="X233" s="284">
        <f>RawCounts100All!Y233/(PropCntd100!X233*X$5*X$6)*1000</f>
        <v>0</v>
      </c>
      <c r="Y233" s="284">
        <f>RawCounts100All!Z233/(PropCntd100!Y233*Y$5*Y$6)*1000</f>
        <v>0</v>
      </c>
      <c r="Z233" s="284">
        <f>RawCounts100All!AA233/(PropCntd100!Z233*Z$5*Z$6)*1000</f>
        <v>0</v>
      </c>
      <c r="AA233" s="284">
        <f>RawCounts100All!AB233/(PropCntd100!AA233*AA$5*AA$6)*1000</f>
        <v>0</v>
      </c>
      <c r="AB233" s="284">
        <f>RawCounts100All!AC233/(PropCntd100!AB233*AB$5*AB$6)*1000</f>
        <v>0</v>
      </c>
      <c r="AC233" s="284">
        <f>RawCounts100All!AD233/(PropCntd100!AC233*AC$5*AC$6)*1000</f>
        <v>0</v>
      </c>
      <c r="AD233" s="284">
        <f>RawCounts100All!AE233/(PropCntd100!AD233*AD$5*AD$6)*1000</f>
        <v>0</v>
      </c>
      <c r="AE233" s="284">
        <f>RawCounts100All!AF233/(PropCntd100!AE233*AE$5*AE$6)*1000</f>
        <v>0</v>
      </c>
      <c r="AF233" s="284">
        <f>RawCounts100All!AG233/(PropCntd100!AF233*AF$5*AF$6)*1000</f>
        <v>0</v>
      </c>
      <c r="AG233" s="284">
        <f>RawCounts100All!AH233/(PropCntd100!AG233*AG$5*AG$6)*1000</f>
        <v>0</v>
      </c>
      <c r="AH233" s="284">
        <f>RawCounts100All!AI233/(PropCntd100!AH233*AH$5*AH$6)*1000</f>
        <v>0</v>
      </c>
      <c r="AI233" s="284">
        <f>RawCounts100All!AJ233/(PropCntd100!AI233*AI$5*AI$6)*1000</f>
        <v>0</v>
      </c>
      <c r="AJ233" s="284">
        <f>RawCounts100All!AK233/(PropCntd100!AJ233*AJ$5*AJ$6)*1000</f>
        <v>0</v>
      </c>
      <c r="AK233" s="284">
        <f>RawCounts100All!AL233/(PropCntd100!AK233*AK$5*AK$6)*1000</f>
        <v>0</v>
      </c>
      <c r="AL233" s="284">
        <f>RawCounts100All!AM233/(PropCntd100!AL233*AL$5*AL$6)*1000</f>
        <v>0</v>
      </c>
      <c r="AM233" s="284">
        <f>RawCounts100All!AN233/(PropCntd100!AM233*AM$5*AM$6)*1000</f>
        <v>0</v>
      </c>
      <c r="AN233" s="284">
        <f>RawCounts100All!AO233/(PropCntd100!AN233*AN$5*AN$6)*1000</f>
        <v>0</v>
      </c>
      <c r="AO233" s="284">
        <f>RawCounts100All!AP233/(PropCntd100!AO233*AO$5*AO$6)*1000</f>
        <v>0</v>
      </c>
      <c r="AP233" s="284">
        <f>RawCounts100All!AQ233/(PropCntd100!AP233*AP$5*AP$6)*1000</f>
        <v>0</v>
      </c>
      <c r="AQ233" s="284">
        <f>RawCounts100All!AR233/(PropCntd100!AQ233*AQ$5*AQ$6)*1000</f>
        <v>0</v>
      </c>
      <c r="AR233" s="284">
        <f>RawCounts100All!AS233/(PropCntd100!AR233*AR$5*AR$6)*1000</f>
        <v>0</v>
      </c>
      <c r="AS233" s="284">
        <f>RawCounts100All!AT233/(PropCntd100!AS233*AS$5*AS$6)*1000</f>
        <v>0</v>
      </c>
      <c r="AT233" s="284">
        <f>RawCounts100All!AU233/(PropCntd100!AT233*AT$5*AT$6)*1000</f>
        <v>0</v>
      </c>
      <c r="AU233" s="284">
        <f>RawCounts100All!AV233/(PropCntd100!AU233*AU$5*AU$6)*1000</f>
        <v>0</v>
      </c>
      <c r="AV233" s="284">
        <f>RawCounts100All!AW233/(PropCntd100!AV233*AV$5*AV$6)*1000</f>
        <v>0</v>
      </c>
      <c r="AW233" s="284">
        <f>RawCounts100All!AX233/(PropCntd100!AW233*AW$5*AW$6)*1000</f>
        <v>0</v>
      </c>
      <c r="AX233" s="284">
        <f>RawCounts100All!AY233/(PropCntd100!AX233*AX$5*AX$6)*1000</f>
        <v>0</v>
      </c>
      <c r="AY233" s="284">
        <f>RawCounts100All!AZ233/(PropCntd100!AY233*AY$5*AY$6)*1000</f>
        <v>0</v>
      </c>
      <c r="AZ233" s="284">
        <f>RawCounts100All!BA233/(PropCntd100!AZ233*AZ$5*AZ$6)*1000</f>
        <v>0</v>
      </c>
      <c r="BA233" s="284">
        <f>RawCounts100All!BB233/(PropCntd100!BA233*BA$5*BA$6)*1000</f>
        <v>0</v>
      </c>
      <c r="BB233" s="284">
        <f>RawCounts100All!BC233/(PropCntd100!BB233*BB$5*BB$6)*1000</f>
        <v>0</v>
      </c>
      <c r="BC233" s="284">
        <f>RawCounts100All!BD233/(PropCntd100!BC233*BC$5*BC$6)*1000</f>
        <v>0</v>
      </c>
      <c r="BD233" s="284">
        <f>RawCounts100All!BE233/(PropCntd100!BD233*BD$5*BD$6)*1000</f>
        <v>0</v>
      </c>
      <c r="BE233" s="284">
        <f>RawCounts100All!BF233/(PropCntd100!BE233*BE$5*BE$6)*1000</f>
        <v>0</v>
      </c>
      <c r="BF233" s="284">
        <f>RawCounts100All!BG233/(PropCntd100!BF233*BF$5*BF$6)*1000</f>
        <v>0</v>
      </c>
      <c r="BG233" s="284">
        <f>RawCounts100All!BH233/(PropCntd100!BG233*BG$5*BG$6)*1000</f>
        <v>0</v>
      </c>
      <c r="BH233" s="284">
        <f>RawCounts100All!BI233/(PropCntd100!BH233*BH$5*BH$6)*1000</f>
        <v>0</v>
      </c>
      <c r="BI233" s="284">
        <f>RawCounts100All!BJ233/(PropCntd100!BI233*BI$5*BI$6)*1000</f>
        <v>0</v>
      </c>
      <c r="BJ233" s="284">
        <f>RawCounts100All!BK233/(PropCntd100!BJ233*BJ$5*BJ$6)*1000</f>
        <v>0</v>
      </c>
      <c r="BK233" s="284">
        <f>RawCounts100All!BL233/(PropCntd100!BK233*BK$5*BK$6)*1000</f>
        <v>0</v>
      </c>
      <c r="BL233" s="284">
        <f>RawCounts100All!BM233/(PropCntd100!BL233*BL$5*BL$6)*1000</f>
        <v>0</v>
      </c>
      <c r="BM233" s="284">
        <f>RawCounts100All!BN233/(PropCntd100!BM233*BM$5*BM$6)*1000</f>
        <v>0</v>
      </c>
      <c r="BN233" s="284">
        <f>RawCounts100All!BO233/(PropCntd100!BN233*BN$5*BN$6)*1000</f>
        <v>0</v>
      </c>
      <c r="BO233" s="284">
        <f>RawCounts100All!BP233/(PropCntd100!BO233*BO$5*BO$6)*1000</f>
        <v>0</v>
      </c>
      <c r="BP233" s="284">
        <f>RawCounts100All!BQ233/(PropCntd100!BP233*BP$5*BP$6)*1000</f>
        <v>0</v>
      </c>
      <c r="BQ233" s="284">
        <f>RawCounts100All!BR233/(PropCntd100!BQ233*BQ$5*BQ$6)*1000</f>
        <v>0</v>
      </c>
      <c r="BR233" s="284">
        <f>RawCounts100All!BS233/(PropCntd100!BR233*BR$5*BR$6)*1000</f>
        <v>0</v>
      </c>
      <c r="BS233" s="284">
        <f>RawCounts100All!BT233/(PropCntd100!BS233*BS$5*BS$6)*1000</f>
        <v>0</v>
      </c>
      <c r="BT233" s="129"/>
    </row>
    <row r="234" spans="1:72" ht="15" x14ac:dyDescent="0.15">
      <c r="A234" s="104" t="s">
        <v>435</v>
      </c>
      <c r="B234" s="153" t="s">
        <v>524</v>
      </c>
      <c r="C234" s="153"/>
      <c r="D234" s="153" t="s">
        <v>855</v>
      </c>
      <c r="E234" s="153" t="s">
        <v>135</v>
      </c>
      <c r="F234" s="153"/>
      <c r="G234" s="105">
        <v>0.13</v>
      </c>
      <c r="H234" s="106">
        <v>0.8</v>
      </c>
      <c r="I234" s="107">
        <f t="shared" si="10"/>
        <v>10.4</v>
      </c>
      <c r="J234" s="176">
        <f t="shared" si="10"/>
        <v>64</v>
      </c>
      <c r="K234" s="248"/>
      <c r="L234" s="284">
        <f>RawCounts100All!M234/(PropCntd100!L234*L$5*L$6)*1000</f>
        <v>0</v>
      </c>
      <c r="M234" s="284">
        <f>RawCounts100All!N234/(PropCntd100!M234*M$5*M$6)*1000</f>
        <v>0</v>
      </c>
      <c r="N234" s="284">
        <f>RawCounts100All!O234/(PropCntd100!N234*N$5*N$6)*1000</f>
        <v>0</v>
      </c>
      <c r="O234" s="284">
        <f>RawCounts100All!P234/(PropCntd100!O234*O$5*O$6)*1000</f>
        <v>0</v>
      </c>
      <c r="P234" s="284">
        <f>RawCounts100All!Q234/(PropCntd100!P234*P$5*P$6)*1000</f>
        <v>0</v>
      </c>
      <c r="Q234" s="284">
        <f>RawCounts100All!R234/(PropCntd100!Q234*Q$5*Q$6)*1000</f>
        <v>0</v>
      </c>
      <c r="R234" s="284">
        <f>RawCounts100All!S234/(PropCntd100!R234*R$5*R$6)*1000</f>
        <v>0</v>
      </c>
      <c r="S234" s="284">
        <f>RawCounts100All!T234/(PropCntd100!S234*S$5*S$6)*1000</f>
        <v>0</v>
      </c>
      <c r="T234" s="284">
        <f>RawCounts100All!U234/(PropCntd100!T234*T$5*T$6)*1000</f>
        <v>0</v>
      </c>
      <c r="U234" s="284">
        <f>RawCounts100All!V234/(PropCntd100!U234*U$5*U$6)*1000</f>
        <v>0</v>
      </c>
      <c r="V234" s="284">
        <f>RawCounts100All!W234/(PropCntd100!V234*V$5*V$6)*1000</f>
        <v>0</v>
      </c>
      <c r="W234" s="284">
        <f>RawCounts100All!X234/(PropCntd100!W234*W$5*W$6)*1000</f>
        <v>0</v>
      </c>
      <c r="X234" s="284">
        <f>RawCounts100All!Y234/(PropCntd100!X234*X$5*X$6)*1000</f>
        <v>0</v>
      </c>
      <c r="Y234" s="284">
        <f>RawCounts100All!Z234/(PropCntd100!Y234*Y$5*Y$6)*1000</f>
        <v>0</v>
      </c>
      <c r="Z234" s="284">
        <f>RawCounts100All!AA234/(PropCntd100!Z234*Z$5*Z$6)*1000</f>
        <v>0</v>
      </c>
      <c r="AA234" s="284">
        <f>RawCounts100All!AB234/(PropCntd100!AA234*AA$5*AA$6)*1000</f>
        <v>0</v>
      </c>
      <c r="AB234" s="284">
        <f>RawCounts100All!AC234/(PropCntd100!AB234*AB$5*AB$6)*1000</f>
        <v>0</v>
      </c>
      <c r="AC234" s="284">
        <f>RawCounts100All!AD234/(PropCntd100!AC234*AC$5*AC$6)*1000</f>
        <v>0</v>
      </c>
      <c r="AD234" s="284">
        <f>RawCounts100All!AE234/(PropCntd100!AD234*AD$5*AD$6)*1000</f>
        <v>0</v>
      </c>
      <c r="AE234" s="284">
        <f>RawCounts100All!AF234/(PropCntd100!AE234*AE$5*AE$6)*1000</f>
        <v>0</v>
      </c>
      <c r="AF234" s="284">
        <f>RawCounts100All!AG234/(PropCntd100!AF234*AF$5*AF$6)*1000</f>
        <v>0</v>
      </c>
      <c r="AG234" s="284">
        <f>RawCounts100All!AH234/(PropCntd100!AG234*AG$5*AG$6)*1000</f>
        <v>0</v>
      </c>
      <c r="AH234" s="284">
        <f>RawCounts100All!AI234/(PropCntd100!AH234*AH$5*AH$6)*1000</f>
        <v>0</v>
      </c>
      <c r="AI234" s="284">
        <f>RawCounts100All!AJ234/(PropCntd100!AI234*AI$5*AI$6)*1000</f>
        <v>0</v>
      </c>
      <c r="AJ234" s="284">
        <f>RawCounts100All!AK234/(PropCntd100!AJ234*AJ$5*AJ$6)*1000</f>
        <v>0</v>
      </c>
      <c r="AK234" s="284">
        <f>RawCounts100All!AL234/(PropCntd100!AK234*AK$5*AK$6)*1000</f>
        <v>0</v>
      </c>
      <c r="AL234" s="284">
        <f>RawCounts100All!AM234/(PropCntd100!AL234*AL$5*AL$6)*1000</f>
        <v>0</v>
      </c>
      <c r="AM234" s="284">
        <f>RawCounts100All!AN234/(PropCntd100!AM234*AM$5*AM$6)*1000</f>
        <v>0</v>
      </c>
      <c r="AN234" s="284">
        <f>RawCounts100All!AO234/(PropCntd100!AN234*AN$5*AN$6)*1000</f>
        <v>0</v>
      </c>
      <c r="AO234" s="284">
        <f>RawCounts100All!AP234/(PropCntd100!AO234*AO$5*AO$6)*1000</f>
        <v>0</v>
      </c>
      <c r="AP234" s="284">
        <f>RawCounts100All!AQ234/(PropCntd100!AP234*AP$5*AP$6)*1000</f>
        <v>0</v>
      </c>
      <c r="AQ234" s="284">
        <f>RawCounts100All!AR234/(PropCntd100!AQ234*AQ$5*AQ$6)*1000</f>
        <v>0</v>
      </c>
      <c r="AR234" s="284">
        <f>RawCounts100All!AS234/(PropCntd100!AR234*AR$5*AR$6)*1000</f>
        <v>0</v>
      </c>
      <c r="AS234" s="284">
        <f>RawCounts100All!AT234/(PropCntd100!AS234*AS$5*AS$6)*1000</f>
        <v>0</v>
      </c>
      <c r="AT234" s="284">
        <f>RawCounts100All!AU234/(PropCntd100!AT234*AT$5*AT$6)*1000</f>
        <v>0</v>
      </c>
      <c r="AU234" s="284">
        <f>RawCounts100All!AV234/(PropCntd100!AU234*AU$5*AU$6)*1000</f>
        <v>0</v>
      </c>
      <c r="AV234" s="284">
        <f>RawCounts100All!AW234/(PropCntd100!AV234*AV$5*AV$6)*1000</f>
        <v>0</v>
      </c>
      <c r="AW234" s="284">
        <f>RawCounts100All!AX234/(PropCntd100!AW234*AW$5*AW$6)*1000</f>
        <v>0</v>
      </c>
      <c r="AX234" s="284">
        <f>RawCounts100All!AY234/(PropCntd100!AX234*AX$5*AX$6)*1000</f>
        <v>44.08163265306122</v>
      </c>
      <c r="AY234" s="284">
        <f>RawCounts100All!AZ234/(PropCntd100!AY234*AY$5*AY$6)*1000</f>
        <v>0</v>
      </c>
      <c r="AZ234" s="284">
        <f>RawCounts100All!BA234/(PropCntd100!AZ234*AZ$5*AZ$6)*1000</f>
        <v>0</v>
      </c>
      <c r="BA234" s="284">
        <f>RawCounts100All!BB234/(PropCntd100!BA234*BA$5*BA$6)*1000</f>
        <v>0</v>
      </c>
      <c r="BB234" s="284">
        <f>RawCounts100All!BC234/(PropCntd100!BB234*BB$5*BB$6)*1000</f>
        <v>0</v>
      </c>
      <c r="BC234" s="284">
        <f>RawCounts100All!BD234/(PropCntd100!BC234*BC$5*BC$6)*1000</f>
        <v>0</v>
      </c>
      <c r="BD234" s="284">
        <f>RawCounts100All!BE234/(PropCntd100!BD234*BD$5*BD$6)*1000</f>
        <v>0</v>
      </c>
      <c r="BE234" s="284">
        <f>RawCounts100All!BF234/(PropCntd100!BE234*BE$5*BE$6)*1000</f>
        <v>0</v>
      </c>
      <c r="BF234" s="284">
        <f>RawCounts100All!BG234/(PropCntd100!BF234*BF$5*BF$6)*1000</f>
        <v>0</v>
      </c>
      <c r="BG234" s="284">
        <f>RawCounts100All!BH234/(PropCntd100!BG234*BG$5*BG$6)*1000</f>
        <v>0</v>
      </c>
      <c r="BH234" s="284">
        <f>RawCounts100All!BI234/(PropCntd100!BH234*BH$5*BH$6)*1000</f>
        <v>0</v>
      </c>
      <c r="BI234" s="284">
        <f>RawCounts100All!BJ234/(PropCntd100!BI234*BI$5*BI$6)*1000</f>
        <v>0</v>
      </c>
      <c r="BJ234" s="284">
        <f>RawCounts100All!BK234/(PropCntd100!BJ234*BJ$5*BJ$6)*1000</f>
        <v>0</v>
      </c>
      <c r="BK234" s="284">
        <f>RawCounts100All!BL234/(PropCntd100!BK234*BK$5*BK$6)*1000</f>
        <v>0</v>
      </c>
      <c r="BL234" s="284">
        <f>RawCounts100All!BM234/(PropCntd100!BL234*BL$5*BL$6)*1000</f>
        <v>0</v>
      </c>
      <c r="BM234" s="284">
        <f>RawCounts100All!BN234/(PropCntd100!BM234*BM$5*BM$6)*1000</f>
        <v>0</v>
      </c>
      <c r="BN234" s="284">
        <f>RawCounts100All!BO234/(PropCntd100!BN234*BN$5*BN$6)*1000</f>
        <v>0</v>
      </c>
      <c r="BO234" s="284">
        <f>RawCounts100All!BP234/(PropCntd100!BO234*BO$5*BO$6)*1000</f>
        <v>0</v>
      </c>
      <c r="BP234" s="284">
        <f>RawCounts100All!BQ234/(PropCntd100!BP234*BP$5*BP$6)*1000</f>
        <v>0</v>
      </c>
      <c r="BQ234" s="284">
        <f>RawCounts100All!BR234/(PropCntd100!BQ234*BQ$5*BQ$6)*1000</f>
        <v>0</v>
      </c>
      <c r="BR234" s="284">
        <f>RawCounts100All!BS234/(PropCntd100!BR234*BR$5*BR$6)*1000</f>
        <v>0</v>
      </c>
      <c r="BS234" s="284">
        <f>RawCounts100All!BT234/(PropCntd100!BS234*BS$5*BS$6)*1000</f>
        <v>0</v>
      </c>
      <c r="BT234" s="129"/>
    </row>
    <row r="235" spans="1:72" ht="15" x14ac:dyDescent="0.15">
      <c r="A235" s="104" t="s">
        <v>436</v>
      </c>
      <c r="B235" s="153" t="s">
        <v>524</v>
      </c>
      <c r="C235" s="153"/>
      <c r="D235" s="153" t="s">
        <v>856</v>
      </c>
      <c r="E235" s="153" t="s">
        <v>135</v>
      </c>
      <c r="F235" s="153"/>
      <c r="G235" s="105">
        <v>0.15</v>
      </c>
      <c r="H235" s="106">
        <v>0.4</v>
      </c>
      <c r="I235" s="107">
        <f t="shared" si="10"/>
        <v>12</v>
      </c>
      <c r="J235" s="176">
        <f t="shared" si="10"/>
        <v>32</v>
      </c>
      <c r="K235" s="248"/>
      <c r="L235" s="284">
        <f>RawCounts100All!M235/(PropCntd100!L235*L$5*L$6)*1000</f>
        <v>0</v>
      </c>
      <c r="M235" s="284">
        <f>RawCounts100All!N235/(PropCntd100!M235*M$5*M$6)*1000</f>
        <v>0</v>
      </c>
      <c r="N235" s="284">
        <f>RawCounts100All!O235/(PropCntd100!N235*N$5*N$6)*1000</f>
        <v>0</v>
      </c>
      <c r="O235" s="284">
        <f>RawCounts100All!P235/(PropCntd100!O235*O$5*O$6)*1000</f>
        <v>0</v>
      </c>
      <c r="P235" s="284">
        <f>RawCounts100All!Q235/(PropCntd100!P235*P$5*P$6)*1000</f>
        <v>0</v>
      </c>
      <c r="Q235" s="284">
        <f>RawCounts100All!R235/(PropCntd100!Q235*Q$5*Q$6)*1000</f>
        <v>0</v>
      </c>
      <c r="R235" s="284">
        <f>RawCounts100All!S235/(PropCntd100!R235*R$5*R$6)*1000</f>
        <v>0</v>
      </c>
      <c r="S235" s="284">
        <f>RawCounts100All!T235/(PropCntd100!S235*S$5*S$6)*1000</f>
        <v>0</v>
      </c>
      <c r="T235" s="284">
        <f>RawCounts100All!U235/(PropCntd100!T235*T$5*T$6)*1000</f>
        <v>0</v>
      </c>
      <c r="U235" s="284">
        <f>RawCounts100All!V235/(PropCntd100!U235*U$5*U$6)*1000</f>
        <v>0</v>
      </c>
      <c r="V235" s="284">
        <f>RawCounts100All!W235/(PropCntd100!V235*V$5*V$6)*1000</f>
        <v>0</v>
      </c>
      <c r="W235" s="284">
        <f>RawCounts100All!X235/(PropCntd100!W235*W$5*W$6)*1000</f>
        <v>0</v>
      </c>
      <c r="X235" s="284">
        <f>RawCounts100All!Y235/(PropCntd100!X235*X$5*X$6)*1000</f>
        <v>0</v>
      </c>
      <c r="Y235" s="284">
        <f>RawCounts100All!Z235/(PropCntd100!Y235*Y$5*Y$6)*1000</f>
        <v>0</v>
      </c>
      <c r="Z235" s="284">
        <f>RawCounts100All!AA235/(PropCntd100!Z235*Z$5*Z$6)*1000</f>
        <v>0</v>
      </c>
      <c r="AA235" s="284">
        <f>RawCounts100All!AB235/(PropCntd100!AA235*AA$5*AA$6)*1000</f>
        <v>0</v>
      </c>
      <c r="AB235" s="284">
        <f>RawCounts100All!AC235/(PropCntd100!AB235*AB$5*AB$6)*1000</f>
        <v>0</v>
      </c>
      <c r="AC235" s="284">
        <f>RawCounts100All!AD235/(PropCntd100!AC235*AC$5*AC$6)*1000</f>
        <v>0</v>
      </c>
      <c r="AD235" s="284">
        <f>RawCounts100All!AE235/(PropCntd100!AD235*AD$5*AD$6)*1000</f>
        <v>0</v>
      </c>
      <c r="AE235" s="284">
        <f>RawCounts100All!AF235/(PropCntd100!AE235*AE$5*AE$6)*1000</f>
        <v>0</v>
      </c>
      <c r="AF235" s="284">
        <f>RawCounts100All!AG235/(PropCntd100!AF235*AF$5*AF$6)*1000</f>
        <v>0</v>
      </c>
      <c r="AG235" s="284">
        <f>RawCounts100All!AH235/(PropCntd100!AG235*AG$5*AG$6)*1000</f>
        <v>0</v>
      </c>
      <c r="AH235" s="284">
        <f>RawCounts100All!AI235/(PropCntd100!AH235*AH$5*AH$6)*1000</f>
        <v>0</v>
      </c>
      <c r="AI235" s="284">
        <f>RawCounts100All!AJ235/(PropCntd100!AI235*AI$5*AI$6)*1000</f>
        <v>0</v>
      </c>
      <c r="AJ235" s="284">
        <f>RawCounts100All!AK235/(PropCntd100!AJ235*AJ$5*AJ$6)*1000</f>
        <v>0</v>
      </c>
      <c r="AK235" s="284">
        <f>RawCounts100All!AL235/(PropCntd100!AK235*AK$5*AK$6)*1000</f>
        <v>0</v>
      </c>
      <c r="AL235" s="284">
        <f>RawCounts100All!AM235/(PropCntd100!AL235*AL$5*AL$6)*1000</f>
        <v>0</v>
      </c>
      <c r="AM235" s="284">
        <f>RawCounts100All!AN235/(PropCntd100!AM235*AM$5*AM$6)*1000</f>
        <v>0</v>
      </c>
      <c r="AN235" s="284">
        <f>RawCounts100All!AO235/(PropCntd100!AN235*AN$5*AN$6)*1000</f>
        <v>0</v>
      </c>
      <c r="AO235" s="284">
        <f>RawCounts100All!AP235/(PropCntd100!AO235*AO$5*AO$6)*1000</f>
        <v>0</v>
      </c>
      <c r="AP235" s="284">
        <f>RawCounts100All!AQ235/(PropCntd100!AP235*AP$5*AP$6)*1000</f>
        <v>0</v>
      </c>
      <c r="AQ235" s="284">
        <f>RawCounts100All!AR235/(PropCntd100!AQ235*AQ$5*AQ$6)*1000</f>
        <v>0</v>
      </c>
      <c r="AR235" s="284">
        <f>RawCounts100All!AS235/(PropCntd100!AR235*AR$5*AR$6)*1000</f>
        <v>0</v>
      </c>
      <c r="AS235" s="284">
        <f>RawCounts100All!AT235/(PropCntd100!AS235*AS$5*AS$6)*1000</f>
        <v>0</v>
      </c>
      <c r="AT235" s="284">
        <f>RawCounts100All!AU235/(PropCntd100!AT235*AT$5*AT$6)*1000</f>
        <v>0</v>
      </c>
      <c r="AU235" s="284">
        <f>RawCounts100All!AV235/(PropCntd100!AU235*AU$5*AU$6)*1000</f>
        <v>0</v>
      </c>
      <c r="AV235" s="284">
        <f>RawCounts100All!AW235/(PropCntd100!AV235*AV$5*AV$6)*1000</f>
        <v>0</v>
      </c>
      <c r="AW235" s="284">
        <f>RawCounts100All!AX235/(PropCntd100!AW235*AW$5*AW$6)*1000</f>
        <v>0</v>
      </c>
      <c r="AX235" s="284">
        <f>RawCounts100All!AY235/(PropCntd100!AX235*AX$5*AX$6)*1000</f>
        <v>0</v>
      </c>
      <c r="AY235" s="284">
        <f>RawCounts100All!AZ235/(PropCntd100!AY235*AY$5*AY$6)*1000</f>
        <v>0</v>
      </c>
      <c r="AZ235" s="284">
        <f>RawCounts100All!BA235/(PropCntd100!AZ235*AZ$5*AZ$6)*1000</f>
        <v>0</v>
      </c>
      <c r="BA235" s="284">
        <f>RawCounts100All!BB235/(PropCntd100!BA235*BA$5*BA$6)*1000</f>
        <v>0</v>
      </c>
      <c r="BB235" s="284">
        <f>RawCounts100All!BC235/(PropCntd100!BB235*BB$5*BB$6)*1000</f>
        <v>0</v>
      </c>
      <c r="BC235" s="284">
        <f>RawCounts100All!BD235/(PropCntd100!BC235*BC$5*BC$6)*1000</f>
        <v>0</v>
      </c>
      <c r="BD235" s="284">
        <f>RawCounts100All!BE235/(PropCntd100!BD235*BD$5*BD$6)*1000</f>
        <v>0</v>
      </c>
      <c r="BE235" s="284">
        <f>RawCounts100All!BF235/(PropCntd100!BE235*BE$5*BE$6)*1000</f>
        <v>0</v>
      </c>
      <c r="BF235" s="284">
        <f>RawCounts100All!BG235/(PropCntd100!BF235*BF$5*BF$6)*1000</f>
        <v>0</v>
      </c>
      <c r="BG235" s="284">
        <f>RawCounts100All!BH235/(PropCntd100!BG235*BG$5*BG$6)*1000</f>
        <v>0</v>
      </c>
      <c r="BH235" s="284">
        <f>RawCounts100All!BI235/(PropCntd100!BH235*BH$5*BH$6)*1000</f>
        <v>0</v>
      </c>
      <c r="BI235" s="284">
        <f>RawCounts100All!BJ235/(PropCntd100!BI235*BI$5*BI$6)*1000</f>
        <v>0</v>
      </c>
      <c r="BJ235" s="284">
        <f>RawCounts100All!BK235/(PropCntd100!BJ235*BJ$5*BJ$6)*1000</f>
        <v>0</v>
      </c>
      <c r="BK235" s="284">
        <f>RawCounts100All!BL235/(PropCntd100!BK235*BK$5*BK$6)*1000</f>
        <v>0</v>
      </c>
      <c r="BL235" s="284">
        <f>RawCounts100All!BM235/(PropCntd100!BL235*BL$5*BL$6)*1000</f>
        <v>387.54325259515571</v>
      </c>
      <c r="BM235" s="284">
        <f>RawCounts100All!BN235/(PropCntd100!BM235*BM$5*BM$6)*1000</f>
        <v>0</v>
      </c>
      <c r="BN235" s="284">
        <f>RawCounts100All!BO235/(PropCntd100!BN235*BN$5*BN$6)*1000</f>
        <v>0</v>
      </c>
      <c r="BO235" s="284">
        <f>RawCounts100All!BP235/(PropCntd100!BO235*BO$5*BO$6)*1000</f>
        <v>0</v>
      </c>
      <c r="BP235" s="284">
        <f>RawCounts100All!BQ235/(PropCntd100!BP235*BP$5*BP$6)*1000</f>
        <v>72.316384180790962</v>
      </c>
      <c r="BQ235" s="284">
        <f>RawCounts100All!BR235/(PropCntd100!BQ235*BQ$5*BQ$6)*1000</f>
        <v>0</v>
      </c>
      <c r="BR235" s="284">
        <f>RawCounts100All!BS235/(PropCntd100!BR235*BR$5*BR$6)*1000</f>
        <v>0</v>
      </c>
      <c r="BS235" s="284">
        <f>RawCounts100All!BT235/(PropCntd100!BS235*BS$5*BS$6)*1000</f>
        <v>0</v>
      </c>
      <c r="BT235" s="129"/>
    </row>
    <row r="236" spans="1:72" ht="15" x14ac:dyDescent="0.15">
      <c r="A236" s="104" t="s">
        <v>438</v>
      </c>
      <c r="B236" s="153" t="s">
        <v>524</v>
      </c>
      <c r="C236" s="153"/>
      <c r="D236" s="153" t="s">
        <v>858</v>
      </c>
      <c r="E236" s="153" t="s">
        <v>135</v>
      </c>
      <c r="F236" s="153"/>
      <c r="G236" s="105">
        <v>0.2</v>
      </c>
      <c r="H236" s="106">
        <v>0.6</v>
      </c>
      <c r="I236" s="107">
        <f t="shared" si="10"/>
        <v>16</v>
      </c>
      <c r="J236" s="176">
        <f t="shared" si="10"/>
        <v>48</v>
      </c>
      <c r="K236" s="248"/>
      <c r="L236" s="284">
        <f>RawCounts100All!M236/(PropCntd100!L236*L$5*L$6)*1000</f>
        <v>0</v>
      </c>
      <c r="M236" s="284">
        <f>RawCounts100All!N236/(PropCntd100!M236*M$5*M$6)*1000</f>
        <v>0</v>
      </c>
      <c r="N236" s="284">
        <f>RawCounts100All!O236/(PropCntd100!N236*N$5*N$6)*1000</f>
        <v>0</v>
      </c>
      <c r="O236" s="284">
        <f>RawCounts100All!P236/(PropCntd100!O236*O$5*O$6)*1000</f>
        <v>0</v>
      </c>
      <c r="P236" s="284">
        <f>RawCounts100All!Q236/(PropCntd100!P236*P$5*P$6)*1000</f>
        <v>43.508771929824562</v>
      </c>
      <c r="Q236" s="284">
        <f>RawCounts100All!R236/(PropCntd100!Q236*Q$5*Q$6)*1000</f>
        <v>0</v>
      </c>
      <c r="R236" s="284">
        <f>RawCounts100All!S236/(PropCntd100!R236*R$5*R$6)*1000</f>
        <v>0</v>
      </c>
      <c r="S236" s="284">
        <f>RawCounts100All!T236/(PropCntd100!S236*S$5*S$6)*1000</f>
        <v>0</v>
      </c>
      <c r="T236" s="284">
        <f>RawCounts100All!U236/(PropCntd100!T236*T$5*T$6)*1000</f>
        <v>0</v>
      </c>
      <c r="U236" s="284">
        <f>RawCounts100All!V236/(PropCntd100!U236*U$5*U$6)*1000</f>
        <v>0</v>
      </c>
      <c r="V236" s="284">
        <f>RawCounts100All!W236/(PropCntd100!V236*V$5*V$6)*1000</f>
        <v>0</v>
      </c>
      <c r="W236" s="284">
        <f>RawCounts100All!X236/(PropCntd100!W236*W$5*W$6)*1000</f>
        <v>0</v>
      </c>
      <c r="X236" s="284">
        <f>RawCounts100All!Y236/(PropCntd100!X236*X$5*X$6)*1000</f>
        <v>0</v>
      </c>
      <c r="Y236" s="284">
        <f>RawCounts100All!Z236/(PropCntd100!Y236*Y$5*Y$6)*1000</f>
        <v>0</v>
      </c>
      <c r="Z236" s="284">
        <f>RawCounts100All!AA236/(PropCntd100!Z236*Z$5*Z$6)*1000</f>
        <v>0</v>
      </c>
      <c r="AA236" s="284">
        <f>RawCounts100All!AB236/(PropCntd100!AA236*AA$5*AA$6)*1000</f>
        <v>0</v>
      </c>
      <c r="AB236" s="284">
        <f>RawCounts100All!AC236/(PropCntd100!AB236*AB$5*AB$6)*1000</f>
        <v>0</v>
      </c>
      <c r="AC236" s="284">
        <f>RawCounts100All!AD236/(PropCntd100!AC236*AC$5*AC$6)*1000</f>
        <v>0</v>
      </c>
      <c r="AD236" s="284">
        <f>RawCounts100All!AE236/(PropCntd100!AD236*AD$5*AD$6)*1000</f>
        <v>0</v>
      </c>
      <c r="AE236" s="284">
        <f>RawCounts100All!AF236/(PropCntd100!AE236*AE$5*AE$6)*1000</f>
        <v>0</v>
      </c>
      <c r="AF236" s="284">
        <f>RawCounts100All!AG236/(PropCntd100!AF236*AF$5*AF$6)*1000</f>
        <v>0</v>
      </c>
      <c r="AG236" s="284">
        <f>RawCounts100All!AH236/(PropCntd100!AG236*AG$5*AG$6)*1000</f>
        <v>0</v>
      </c>
      <c r="AH236" s="284">
        <f>RawCounts100All!AI236/(PropCntd100!AH236*AH$5*AH$6)*1000</f>
        <v>0</v>
      </c>
      <c r="AI236" s="284">
        <f>RawCounts100All!AJ236/(PropCntd100!AI236*AI$5*AI$6)*1000</f>
        <v>0</v>
      </c>
      <c r="AJ236" s="284">
        <f>RawCounts100All!AK236/(PropCntd100!AJ236*AJ$5*AJ$6)*1000</f>
        <v>0</v>
      </c>
      <c r="AK236" s="284">
        <f>RawCounts100All!AL236/(PropCntd100!AK236*AK$5*AK$6)*1000</f>
        <v>0</v>
      </c>
      <c r="AL236" s="284">
        <f>RawCounts100All!AM236/(PropCntd100!AL236*AL$5*AL$6)*1000</f>
        <v>0</v>
      </c>
      <c r="AM236" s="284">
        <f>RawCounts100All!AN236/(PropCntd100!AM236*AM$5*AM$6)*1000</f>
        <v>0</v>
      </c>
      <c r="AN236" s="284">
        <f>RawCounts100All!AO236/(PropCntd100!AN236*AN$5*AN$6)*1000</f>
        <v>0</v>
      </c>
      <c r="AO236" s="284">
        <f>RawCounts100All!AP236/(PropCntd100!AO236*AO$5*AO$6)*1000</f>
        <v>0</v>
      </c>
      <c r="AP236" s="284">
        <f>RawCounts100All!AQ236/(PropCntd100!AP236*AP$5*AP$6)*1000</f>
        <v>0</v>
      </c>
      <c r="AQ236" s="284">
        <f>RawCounts100All!AR236/(PropCntd100!AQ236*AQ$5*AQ$6)*1000</f>
        <v>0</v>
      </c>
      <c r="AR236" s="284">
        <f>RawCounts100All!AS236/(PropCntd100!AR236*AR$5*AR$6)*1000</f>
        <v>0</v>
      </c>
      <c r="AS236" s="284">
        <f>RawCounts100All!AT236/(PropCntd100!AS236*AS$5*AS$6)*1000</f>
        <v>0</v>
      </c>
      <c r="AT236" s="284">
        <f>RawCounts100All!AU236/(PropCntd100!AT236*AT$5*AT$6)*1000</f>
        <v>0</v>
      </c>
      <c r="AU236" s="284">
        <f>RawCounts100All!AV236/(PropCntd100!AU236*AU$5*AU$6)*1000</f>
        <v>0</v>
      </c>
      <c r="AV236" s="284">
        <f>RawCounts100All!AW236/(PropCntd100!AV236*AV$5*AV$6)*1000</f>
        <v>0</v>
      </c>
      <c r="AW236" s="284">
        <f>RawCounts100All!AX236/(PropCntd100!AW236*AW$5*AW$6)*1000</f>
        <v>0</v>
      </c>
      <c r="AX236" s="284">
        <f>RawCounts100All!AY236/(PropCntd100!AX236*AX$5*AX$6)*1000</f>
        <v>0</v>
      </c>
      <c r="AY236" s="284">
        <f>RawCounts100All!AZ236/(PropCntd100!AY236*AY$5*AY$6)*1000</f>
        <v>0</v>
      </c>
      <c r="AZ236" s="284">
        <f>RawCounts100All!BA236/(PropCntd100!AZ236*AZ$5*AZ$6)*1000</f>
        <v>0</v>
      </c>
      <c r="BA236" s="284">
        <f>RawCounts100All!BB236/(PropCntd100!BA236*BA$5*BA$6)*1000</f>
        <v>0</v>
      </c>
      <c r="BB236" s="284">
        <f>RawCounts100All!BC236/(PropCntd100!BB236*BB$5*BB$6)*1000</f>
        <v>0</v>
      </c>
      <c r="BC236" s="284">
        <f>RawCounts100All!BD236/(PropCntd100!BC236*BC$5*BC$6)*1000</f>
        <v>0</v>
      </c>
      <c r="BD236" s="284">
        <f>RawCounts100All!BE236/(PropCntd100!BD236*BD$5*BD$6)*1000</f>
        <v>0</v>
      </c>
      <c r="BE236" s="284">
        <f>RawCounts100All!BF236/(PropCntd100!BE236*BE$5*BE$6)*1000</f>
        <v>0</v>
      </c>
      <c r="BF236" s="284">
        <f>RawCounts100All!BG236/(PropCntd100!BF236*BF$5*BF$6)*1000</f>
        <v>0</v>
      </c>
      <c r="BG236" s="284">
        <f>RawCounts100All!BH236/(PropCntd100!BG236*BG$5*BG$6)*1000</f>
        <v>0</v>
      </c>
      <c r="BH236" s="284">
        <f>RawCounts100All!BI236/(PropCntd100!BH236*BH$5*BH$6)*1000</f>
        <v>0</v>
      </c>
      <c r="BI236" s="284">
        <f>RawCounts100All!BJ236/(PropCntd100!BI236*BI$5*BI$6)*1000</f>
        <v>0</v>
      </c>
      <c r="BJ236" s="284">
        <f>RawCounts100All!BK236/(PropCntd100!BJ236*BJ$5*BJ$6)*1000</f>
        <v>0</v>
      </c>
      <c r="BK236" s="284">
        <f>RawCounts100All!BL236/(PropCntd100!BK236*BK$5*BK$6)*1000</f>
        <v>0</v>
      </c>
      <c r="BL236" s="284">
        <f>RawCounts100All!BM236/(PropCntd100!BL236*BL$5*BL$6)*1000</f>
        <v>0</v>
      </c>
      <c r="BM236" s="284">
        <f>RawCounts100All!BN236/(PropCntd100!BM236*BM$5*BM$6)*1000</f>
        <v>0</v>
      </c>
      <c r="BN236" s="284">
        <f>RawCounts100All!BO236/(PropCntd100!BN236*BN$5*BN$6)*1000</f>
        <v>0</v>
      </c>
      <c r="BO236" s="284">
        <f>RawCounts100All!BP236/(PropCntd100!BO236*BO$5*BO$6)*1000</f>
        <v>0</v>
      </c>
      <c r="BP236" s="284">
        <f>RawCounts100All!BQ236/(PropCntd100!BP236*BP$5*BP$6)*1000</f>
        <v>72.316384180790962</v>
      </c>
      <c r="BQ236" s="284">
        <f>RawCounts100All!BR236/(PropCntd100!BQ236*BQ$5*BQ$6)*1000</f>
        <v>0</v>
      </c>
      <c r="BR236" s="284">
        <f>RawCounts100All!BS236/(PropCntd100!BR236*BR$5*BR$6)*1000</f>
        <v>0</v>
      </c>
      <c r="BS236" s="284">
        <f>RawCounts100All!BT236/(PropCntd100!BS236*BS$5*BS$6)*1000</f>
        <v>90.643274853801174</v>
      </c>
      <c r="BT236" s="129"/>
    </row>
    <row r="237" spans="1:72" ht="15" x14ac:dyDescent="0.15">
      <c r="A237" s="104" t="s">
        <v>439</v>
      </c>
      <c r="B237" s="153" t="s">
        <v>524</v>
      </c>
      <c r="C237" s="153"/>
      <c r="D237" s="153" t="s">
        <v>859</v>
      </c>
      <c r="E237" s="153" t="s">
        <v>135</v>
      </c>
      <c r="F237" s="153"/>
      <c r="G237" s="105">
        <v>0.2</v>
      </c>
      <c r="H237" s="106">
        <v>1</v>
      </c>
      <c r="I237" s="107">
        <f t="shared" si="10"/>
        <v>16</v>
      </c>
      <c r="J237" s="176">
        <f t="shared" si="10"/>
        <v>80</v>
      </c>
      <c r="K237" s="248"/>
      <c r="L237" s="284">
        <f>RawCounts100All!M237/(PropCntd100!L237*L$5*L$6)*1000</f>
        <v>0</v>
      </c>
      <c r="M237" s="284">
        <f>RawCounts100All!N237/(PropCntd100!M237*M$5*M$6)*1000</f>
        <v>0</v>
      </c>
      <c r="N237" s="284">
        <f>RawCounts100All!O237/(PropCntd100!N237*N$5*N$6)*1000</f>
        <v>0</v>
      </c>
      <c r="O237" s="284">
        <f>RawCounts100All!P237/(PropCntd100!O237*O$5*O$6)*1000</f>
        <v>0</v>
      </c>
      <c r="P237" s="284">
        <f>RawCounts100All!Q237/(PropCntd100!P237*P$5*P$6)*1000</f>
        <v>0</v>
      </c>
      <c r="Q237" s="284">
        <f>RawCounts100All!R237/(PropCntd100!Q237*Q$5*Q$6)*1000</f>
        <v>0</v>
      </c>
      <c r="R237" s="284">
        <f>RawCounts100All!S237/(PropCntd100!R237*R$5*R$6)*1000</f>
        <v>0</v>
      </c>
      <c r="S237" s="284">
        <f>RawCounts100All!T237/(PropCntd100!S237*S$5*S$6)*1000</f>
        <v>0</v>
      </c>
      <c r="T237" s="284">
        <f>RawCounts100All!U237/(PropCntd100!T237*T$5*T$6)*1000</f>
        <v>0</v>
      </c>
      <c r="U237" s="284">
        <f>RawCounts100All!V237/(PropCntd100!U237*U$5*U$6)*1000</f>
        <v>0</v>
      </c>
      <c r="V237" s="284">
        <f>RawCounts100All!W237/(PropCntd100!V237*V$5*V$6)*1000</f>
        <v>0</v>
      </c>
      <c r="W237" s="284">
        <f>RawCounts100All!X237/(PropCntd100!W237*W$5*W$6)*1000</f>
        <v>0</v>
      </c>
      <c r="X237" s="284">
        <f>RawCounts100All!Y237/(PropCntd100!X237*X$5*X$6)*1000</f>
        <v>0</v>
      </c>
      <c r="Y237" s="284">
        <f>RawCounts100All!Z237/(PropCntd100!Y237*Y$5*Y$6)*1000</f>
        <v>0</v>
      </c>
      <c r="Z237" s="284">
        <f>RawCounts100All!AA237/(PropCntd100!Z237*Z$5*Z$6)*1000</f>
        <v>0</v>
      </c>
      <c r="AA237" s="284">
        <f>RawCounts100All!AB237/(PropCntd100!AA237*AA$5*AA$6)*1000</f>
        <v>0</v>
      </c>
      <c r="AB237" s="284">
        <f>RawCounts100All!AC237/(PropCntd100!AB237*AB$5*AB$6)*1000</f>
        <v>43.571428571428577</v>
      </c>
      <c r="AC237" s="284">
        <f>RawCounts100All!AD237/(PropCntd100!AC237*AC$5*AC$6)*1000</f>
        <v>0</v>
      </c>
      <c r="AD237" s="284">
        <f>RawCounts100All!AE237/(PropCntd100!AD237*AD$5*AD$6)*1000</f>
        <v>0</v>
      </c>
      <c r="AE237" s="284">
        <f>RawCounts100All!AF237/(PropCntd100!AE237*AE$5*AE$6)*1000</f>
        <v>0</v>
      </c>
      <c r="AF237" s="284">
        <f>RawCounts100All!AG237/(PropCntd100!AF237*AF$5*AF$6)*1000</f>
        <v>0</v>
      </c>
      <c r="AG237" s="284">
        <f>RawCounts100All!AH237/(PropCntd100!AG237*AG$5*AG$6)*1000</f>
        <v>0</v>
      </c>
      <c r="AH237" s="284">
        <f>RawCounts100All!AI237/(PropCntd100!AH237*AH$5*AH$6)*1000</f>
        <v>0</v>
      </c>
      <c r="AI237" s="284">
        <f>RawCounts100All!AJ237/(PropCntd100!AI237*AI$5*AI$6)*1000</f>
        <v>0</v>
      </c>
      <c r="AJ237" s="284">
        <f>RawCounts100All!AK237/(PropCntd100!AJ237*AJ$5*AJ$6)*1000</f>
        <v>0</v>
      </c>
      <c r="AK237" s="284">
        <f>RawCounts100All!AL237/(PropCntd100!AK237*AK$5*AK$6)*1000</f>
        <v>0</v>
      </c>
      <c r="AL237" s="284">
        <f>RawCounts100All!AM237/(PropCntd100!AL237*AL$5*AL$6)*1000</f>
        <v>0</v>
      </c>
      <c r="AM237" s="284">
        <f>RawCounts100All!AN237/(PropCntd100!AM237*AM$5*AM$6)*1000</f>
        <v>0</v>
      </c>
      <c r="AN237" s="284">
        <f>RawCounts100All!AO237/(PropCntd100!AN237*AN$5*AN$6)*1000</f>
        <v>0</v>
      </c>
      <c r="AO237" s="284">
        <f>RawCounts100All!AP237/(PropCntd100!AO237*AO$5*AO$6)*1000</f>
        <v>0</v>
      </c>
      <c r="AP237" s="284">
        <f>RawCounts100All!AQ237/(PropCntd100!AP237*AP$5*AP$6)*1000</f>
        <v>0</v>
      </c>
      <c r="AQ237" s="284">
        <f>RawCounts100All!AR237/(PropCntd100!AQ237*AQ$5*AQ$6)*1000</f>
        <v>0</v>
      </c>
      <c r="AR237" s="284">
        <f>RawCounts100All!AS237/(PropCntd100!AR237*AR$5*AR$6)*1000</f>
        <v>0</v>
      </c>
      <c r="AS237" s="284">
        <f>RawCounts100All!AT237/(PropCntd100!AS237*AS$5*AS$6)*1000</f>
        <v>0</v>
      </c>
      <c r="AT237" s="284">
        <f>RawCounts100All!AU237/(PropCntd100!AT237*AT$5*AT$6)*1000</f>
        <v>0</v>
      </c>
      <c r="AU237" s="284">
        <f>RawCounts100All!AV237/(PropCntd100!AU237*AU$5*AU$6)*1000</f>
        <v>0</v>
      </c>
      <c r="AV237" s="284">
        <f>RawCounts100All!AW237/(PropCntd100!AV237*AV$5*AV$6)*1000</f>
        <v>0</v>
      </c>
      <c r="AW237" s="284">
        <f>RawCounts100All!AX237/(PropCntd100!AW237*AW$5*AW$6)*1000</f>
        <v>0</v>
      </c>
      <c r="AX237" s="284">
        <f>RawCounts100All!AY237/(PropCntd100!AX237*AX$5*AX$6)*1000</f>
        <v>0</v>
      </c>
      <c r="AY237" s="284">
        <f>RawCounts100All!AZ237/(PropCntd100!AY237*AY$5*AY$6)*1000</f>
        <v>0</v>
      </c>
      <c r="AZ237" s="284">
        <f>RawCounts100All!BA237/(PropCntd100!AZ237*AZ$5*AZ$6)*1000</f>
        <v>0</v>
      </c>
      <c r="BA237" s="284">
        <f>RawCounts100All!BB237/(PropCntd100!BA237*BA$5*BA$6)*1000</f>
        <v>0</v>
      </c>
      <c r="BB237" s="284">
        <f>RawCounts100All!BC237/(PropCntd100!BB237*BB$5*BB$6)*1000</f>
        <v>0</v>
      </c>
      <c r="BC237" s="284">
        <f>RawCounts100All!BD237/(PropCntd100!BC237*BC$5*BC$6)*1000</f>
        <v>0</v>
      </c>
      <c r="BD237" s="284">
        <f>RawCounts100All!BE237/(PropCntd100!BD237*BD$5*BD$6)*1000</f>
        <v>0</v>
      </c>
      <c r="BE237" s="284">
        <f>RawCounts100All!BF237/(PropCntd100!BE237*BE$5*BE$6)*1000</f>
        <v>0</v>
      </c>
      <c r="BF237" s="284">
        <f>RawCounts100All!BG237/(PropCntd100!BF237*BF$5*BF$6)*1000</f>
        <v>0</v>
      </c>
      <c r="BG237" s="284">
        <f>RawCounts100All!BH237/(PropCntd100!BG237*BG$5*BG$6)*1000</f>
        <v>0</v>
      </c>
      <c r="BH237" s="284">
        <f>RawCounts100All!BI237/(PropCntd100!BH237*BH$5*BH$6)*1000</f>
        <v>0</v>
      </c>
      <c r="BI237" s="284">
        <f>RawCounts100All!BJ237/(PropCntd100!BI237*BI$5*BI$6)*1000</f>
        <v>0</v>
      </c>
      <c r="BJ237" s="284">
        <f>RawCounts100All!BK237/(PropCntd100!BJ237*BJ$5*BJ$6)*1000</f>
        <v>0</v>
      </c>
      <c r="BK237" s="284">
        <f>RawCounts100All!BL237/(PropCntd100!BK237*BK$5*BK$6)*1000</f>
        <v>0</v>
      </c>
      <c r="BL237" s="284">
        <f>RawCounts100All!BM237/(PropCntd100!BL237*BL$5*BL$6)*1000</f>
        <v>0</v>
      </c>
      <c r="BM237" s="284">
        <f>RawCounts100All!BN237/(PropCntd100!BM237*BM$5*BM$6)*1000</f>
        <v>0</v>
      </c>
      <c r="BN237" s="284">
        <f>RawCounts100All!BO237/(PropCntd100!BN237*BN$5*BN$6)*1000</f>
        <v>0</v>
      </c>
      <c r="BO237" s="284">
        <f>RawCounts100All!BP237/(PropCntd100!BO237*BO$5*BO$6)*1000</f>
        <v>0</v>
      </c>
      <c r="BP237" s="284">
        <f>RawCounts100All!BQ237/(PropCntd100!BP237*BP$5*BP$6)*1000</f>
        <v>0</v>
      </c>
      <c r="BQ237" s="284">
        <f>RawCounts100All!BR237/(PropCntd100!BQ237*BQ$5*BQ$6)*1000</f>
        <v>0</v>
      </c>
      <c r="BR237" s="284">
        <f>RawCounts100All!BS237/(PropCntd100!BR237*BR$5*BR$6)*1000</f>
        <v>0</v>
      </c>
      <c r="BS237" s="284">
        <f>RawCounts100All!BT237/(PropCntd100!BS237*BS$5*BS$6)*1000</f>
        <v>0</v>
      </c>
      <c r="BT237" s="129"/>
    </row>
    <row r="238" spans="1:72" ht="15" x14ac:dyDescent="0.15">
      <c r="A238" s="104" t="s">
        <v>440</v>
      </c>
      <c r="B238" s="153" t="s">
        <v>524</v>
      </c>
      <c r="C238" s="153"/>
      <c r="D238" s="153" t="s">
        <v>860</v>
      </c>
      <c r="E238" s="153" t="s">
        <v>135</v>
      </c>
      <c r="F238" s="153"/>
      <c r="G238" s="105">
        <v>0.2</v>
      </c>
      <c r="H238" s="106">
        <v>1.4</v>
      </c>
      <c r="I238" s="107">
        <f t="shared" si="10"/>
        <v>16</v>
      </c>
      <c r="J238" s="176">
        <f t="shared" si="10"/>
        <v>112</v>
      </c>
      <c r="K238" s="248"/>
      <c r="L238" s="284">
        <f>RawCounts100All!M238/(PropCntd100!L238*L$5*L$6)*1000</f>
        <v>0</v>
      </c>
      <c r="M238" s="284">
        <f>RawCounts100All!N238/(PropCntd100!M238*M$5*M$6)*1000</f>
        <v>0</v>
      </c>
      <c r="N238" s="284">
        <f>RawCounts100All!O238/(PropCntd100!N238*N$5*N$6)*1000</f>
        <v>0</v>
      </c>
      <c r="O238" s="284">
        <f>RawCounts100All!P238/(PropCntd100!O238*O$5*O$6)*1000</f>
        <v>0</v>
      </c>
      <c r="P238" s="284">
        <f>RawCounts100All!Q238/(PropCntd100!P238*P$5*P$6)*1000</f>
        <v>0</v>
      </c>
      <c r="Q238" s="284">
        <f>RawCounts100All!R238/(PropCntd100!Q238*Q$5*Q$6)*1000</f>
        <v>0</v>
      </c>
      <c r="R238" s="284">
        <f>RawCounts100All!S238/(PropCntd100!R238*R$5*R$6)*1000</f>
        <v>0</v>
      </c>
      <c r="S238" s="284">
        <f>RawCounts100All!T238/(PropCntd100!S238*S$5*S$6)*1000</f>
        <v>0</v>
      </c>
      <c r="T238" s="284">
        <f>RawCounts100All!U238/(PropCntd100!T238*T$5*T$6)*1000</f>
        <v>0</v>
      </c>
      <c r="U238" s="284">
        <f>RawCounts100All!V238/(PropCntd100!U238*U$5*U$6)*1000</f>
        <v>43.63636363636364</v>
      </c>
      <c r="V238" s="284">
        <f>RawCounts100All!W238/(PropCntd100!V238*V$5*V$6)*1000</f>
        <v>0</v>
      </c>
      <c r="W238" s="284">
        <f>RawCounts100All!X238/(PropCntd100!W238*W$5*W$6)*1000</f>
        <v>0</v>
      </c>
      <c r="X238" s="284">
        <f>RawCounts100All!Y238/(PropCntd100!X238*X$5*X$6)*1000</f>
        <v>0</v>
      </c>
      <c r="Y238" s="284">
        <f>RawCounts100All!Z238/(PropCntd100!Y238*Y$5*Y$6)*1000</f>
        <v>0</v>
      </c>
      <c r="Z238" s="284">
        <f>RawCounts100All!AA238/(PropCntd100!Z238*Z$5*Z$6)*1000</f>
        <v>0</v>
      </c>
      <c r="AA238" s="284">
        <f>RawCounts100All!AB238/(PropCntd100!AA238*AA$5*AA$6)*1000</f>
        <v>0</v>
      </c>
      <c r="AB238" s="284">
        <f>RawCounts100All!AC238/(PropCntd100!AB238*AB$5*AB$6)*1000</f>
        <v>0</v>
      </c>
      <c r="AC238" s="284">
        <f>RawCounts100All!AD238/(PropCntd100!AC238*AC$5*AC$6)*1000</f>
        <v>0</v>
      </c>
      <c r="AD238" s="284">
        <f>RawCounts100All!AE238/(PropCntd100!AD238*AD$5*AD$6)*1000</f>
        <v>0</v>
      </c>
      <c r="AE238" s="284">
        <f>RawCounts100All!AF238/(PropCntd100!AE238*AE$5*AE$6)*1000</f>
        <v>0</v>
      </c>
      <c r="AF238" s="284">
        <f>RawCounts100All!AG238/(PropCntd100!AF238*AF$5*AF$6)*1000</f>
        <v>0</v>
      </c>
      <c r="AG238" s="284">
        <f>RawCounts100All!AH238/(PropCntd100!AG238*AG$5*AG$6)*1000</f>
        <v>0</v>
      </c>
      <c r="AH238" s="284">
        <f>RawCounts100All!AI238/(PropCntd100!AH238*AH$5*AH$6)*1000</f>
        <v>0</v>
      </c>
      <c r="AI238" s="284">
        <f>RawCounts100All!AJ238/(PropCntd100!AI238*AI$5*AI$6)*1000</f>
        <v>0</v>
      </c>
      <c r="AJ238" s="284">
        <f>RawCounts100All!AK238/(PropCntd100!AJ238*AJ$5*AJ$6)*1000</f>
        <v>0</v>
      </c>
      <c r="AK238" s="284">
        <f>RawCounts100All!AL238/(PropCntd100!AK238*AK$5*AK$6)*1000</f>
        <v>0</v>
      </c>
      <c r="AL238" s="284">
        <f>RawCounts100All!AM238/(PropCntd100!AL238*AL$5*AL$6)*1000</f>
        <v>0</v>
      </c>
      <c r="AM238" s="284">
        <f>RawCounts100All!AN238/(PropCntd100!AM238*AM$5*AM$6)*1000</f>
        <v>0</v>
      </c>
      <c r="AN238" s="284">
        <f>RawCounts100All!AO238/(PropCntd100!AN238*AN$5*AN$6)*1000</f>
        <v>0</v>
      </c>
      <c r="AO238" s="284">
        <f>RawCounts100All!AP238/(PropCntd100!AO238*AO$5*AO$6)*1000</f>
        <v>0</v>
      </c>
      <c r="AP238" s="284">
        <f>RawCounts100All!AQ238/(PropCntd100!AP238*AP$5*AP$6)*1000</f>
        <v>0</v>
      </c>
      <c r="AQ238" s="284">
        <f>RawCounts100All!AR238/(PropCntd100!AQ238*AQ$5*AQ$6)*1000</f>
        <v>0</v>
      </c>
      <c r="AR238" s="284">
        <f>RawCounts100All!AS238/(PropCntd100!AR238*AR$5*AR$6)*1000</f>
        <v>0</v>
      </c>
      <c r="AS238" s="284">
        <f>RawCounts100All!AT238/(PropCntd100!AS238*AS$5*AS$6)*1000</f>
        <v>0</v>
      </c>
      <c r="AT238" s="284">
        <f>RawCounts100All!AU238/(PropCntd100!AT238*AT$5*AT$6)*1000</f>
        <v>0</v>
      </c>
      <c r="AU238" s="284">
        <f>RawCounts100All!AV238/(PropCntd100!AU238*AU$5*AU$6)*1000</f>
        <v>0</v>
      </c>
      <c r="AV238" s="284">
        <f>RawCounts100All!AW238/(PropCntd100!AV238*AV$5*AV$6)*1000</f>
        <v>0</v>
      </c>
      <c r="AW238" s="284">
        <f>RawCounts100All!AX238/(PropCntd100!AW238*AW$5*AW$6)*1000</f>
        <v>0</v>
      </c>
      <c r="AX238" s="284">
        <f>RawCounts100All!AY238/(PropCntd100!AX238*AX$5*AX$6)*1000</f>
        <v>0</v>
      </c>
      <c r="AY238" s="284">
        <f>RawCounts100All!AZ238/(PropCntd100!AY238*AY$5*AY$6)*1000</f>
        <v>0</v>
      </c>
      <c r="AZ238" s="284">
        <f>RawCounts100All!BA238/(PropCntd100!AZ238*AZ$5*AZ$6)*1000</f>
        <v>0</v>
      </c>
      <c r="BA238" s="284">
        <f>RawCounts100All!BB238/(PropCntd100!BA238*BA$5*BA$6)*1000</f>
        <v>0</v>
      </c>
      <c r="BB238" s="284">
        <f>RawCounts100All!BC238/(PropCntd100!BB238*BB$5*BB$6)*1000</f>
        <v>0</v>
      </c>
      <c r="BC238" s="284">
        <f>RawCounts100All!BD238/(PropCntd100!BC238*BC$5*BC$6)*1000</f>
        <v>0</v>
      </c>
      <c r="BD238" s="284">
        <f>RawCounts100All!BE238/(PropCntd100!BD238*BD$5*BD$6)*1000</f>
        <v>0</v>
      </c>
      <c r="BE238" s="284">
        <f>RawCounts100All!BF238/(PropCntd100!BE238*BE$5*BE$6)*1000</f>
        <v>0</v>
      </c>
      <c r="BF238" s="284">
        <f>RawCounts100All!BG238/(PropCntd100!BF238*BF$5*BF$6)*1000</f>
        <v>0</v>
      </c>
      <c r="BG238" s="284">
        <f>RawCounts100All!BH238/(PropCntd100!BG238*BG$5*BG$6)*1000</f>
        <v>0</v>
      </c>
      <c r="BH238" s="284">
        <f>RawCounts100All!BI238/(PropCntd100!BH238*BH$5*BH$6)*1000</f>
        <v>0</v>
      </c>
      <c r="BI238" s="284">
        <f>RawCounts100All!BJ238/(PropCntd100!BI238*BI$5*BI$6)*1000</f>
        <v>0</v>
      </c>
      <c r="BJ238" s="284">
        <f>RawCounts100All!BK238/(PropCntd100!BJ238*BJ$5*BJ$6)*1000</f>
        <v>0</v>
      </c>
      <c r="BK238" s="284">
        <f>RawCounts100All!BL238/(PropCntd100!BK238*BK$5*BK$6)*1000</f>
        <v>0</v>
      </c>
      <c r="BL238" s="284">
        <f>RawCounts100All!BM238/(PropCntd100!BL238*BL$5*BL$6)*1000</f>
        <v>0</v>
      </c>
      <c r="BM238" s="284">
        <f>RawCounts100All!BN238/(PropCntd100!BM238*BM$5*BM$6)*1000</f>
        <v>0</v>
      </c>
      <c r="BN238" s="284">
        <f>RawCounts100All!BO238/(PropCntd100!BN238*BN$5*BN$6)*1000</f>
        <v>0</v>
      </c>
      <c r="BO238" s="284">
        <f>RawCounts100All!BP238/(PropCntd100!BO238*BO$5*BO$6)*1000</f>
        <v>0</v>
      </c>
      <c r="BP238" s="284">
        <f>RawCounts100All!BQ238/(PropCntd100!BP238*BP$5*BP$6)*1000</f>
        <v>0</v>
      </c>
      <c r="BQ238" s="284">
        <f>RawCounts100All!BR238/(PropCntd100!BQ238*BQ$5*BQ$6)*1000</f>
        <v>0</v>
      </c>
      <c r="BR238" s="284">
        <f>RawCounts100All!BS238/(PropCntd100!BR238*BR$5*BR$6)*1000</f>
        <v>0</v>
      </c>
      <c r="BS238" s="284">
        <f>RawCounts100All!BT238/(PropCntd100!BS238*BS$5*BS$6)*1000</f>
        <v>0</v>
      </c>
      <c r="BT238" s="129"/>
    </row>
    <row r="239" spans="1:72" ht="15" x14ac:dyDescent="0.15">
      <c r="A239" s="104" t="s">
        <v>444</v>
      </c>
      <c r="B239" s="153" t="s">
        <v>525</v>
      </c>
      <c r="C239" s="153" t="s">
        <v>249</v>
      </c>
      <c r="D239" s="153" t="s">
        <v>864</v>
      </c>
      <c r="E239" s="153" t="s">
        <v>135</v>
      </c>
      <c r="F239" s="153"/>
      <c r="G239" s="105">
        <v>0.2</v>
      </c>
      <c r="H239" s="106">
        <v>0.2</v>
      </c>
      <c r="I239" s="107">
        <f t="shared" ref="I239:J267" si="11">G239*80</f>
        <v>16</v>
      </c>
      <c r="J239" s="176">
        <f t="shared" si="11"/>
        <v>16</v>
      </c>
      <c r="K239" s="248"/>
      <c r="L239" s="284">
        <f>RawCounts100All!M239/(PropCntd100!L239*L$5*L$6)*1000</f>
        <v>0</v>
      </c>
      <c r="M239" s="284">
        <f>RawCounts100All!N239/(PropCntd100!M239*M$5*M$6)*1000</f>
        <v>0</v>
      </c>
      <c r="N239" s="284">
        <f>RawCounts100All!O239/(PropCntd100!N239*N$5*N$6)*1000</f>
        <v>0</v>
      </c>
      <c r="O239" s="284">
        <f>RawCounts100All!P239/(PropCntd100!O239*O$5*O$6)*1000</f>
        <v>0</v>
      </c>
      <c r="P239" s="284">
        <f>RawCounts100All!Q239/(PropCntd100!P239*P$5*P$6)*1000</f>
        <v>0</v>
      </c>
      <c r="Q239" s="284">
        <f>RawCounts100All!R239/(PropCntd100!Q239*Q$5*Q$6)*1000</f>
        <v>0</v>
      </c>
      <c r="R239" s="284">
        <f>RawCounts100All!S239/(PropCntd100!R239*R$5*R$6)*1000</f>
        <v>0</v>
      </c>
      <c r="S239" s="284">
        <f>RawCounts100All!T239/(PropCntd100!S239*S$5*S$6)*1000</f>
        <v>0</v>
      </c>
      <c r="T239" s="284">
        <f>RawCounts100All!U239/(PropCntd100!T239*T$5*T$6)*1000</f>
        <v>0</v>
      </c>
      <c r="U239" s="284">
        <f>RawCounts100All!V239/(PropCntd100!U239*U$5*U$6)*1000</f>
        <v>0</v>
      </c>
      <c r="V239" s="284">
        <f>RawCounts100All!W239/(PropCntd100!V239*V$5*V$6)*1000</f>
        <v>0</v>
      </c>
      <c r="W239" s="284">
        <f>RawCounts100All!X239/(PropCntd100!W239*W$5*W$6)*1000</f>
        <v>0</v>
      </c>
      <c r="X239" s="284">
        <f>RawCounts100All!Y239/(PropCntd100!X239*X$5*X$6)*1000</f>
        <v>0</v>
      </c>
      <c r="Y239" s="284">
        <f>RawCounts100All!Z239/(PropCntd100!Y239*Y$5*Y$6)*1000</f>
        <v>0</v>
      </c>
      <c r="Z239" s="284">
        <f>RawCounts100All!AA239/(PropCntd100!Z239*Z$5*Z$6)*1000</f>
        <v>0</v>
      </c>
      <c r="AA239" s="284">
        <f>RawCounts100All!AB239/(PropCntd100!AA239*AA$5*AA$6)*1000</f>
        <v>0</v>
      </c>
      <c r="AB239" s="284">
        <f>RawCounts100All!AC239/(PropCntd100!AB239*AB$5*AB$6)*1000</f>
        <v>0</v>
      </c>
      <c r="AC239" s="284">
        <f>RawCounts100All!AD239/(PropCntd100!AC239*AC$5*AC$6)*1000</f>
        <v>0</v>
      </c>
      <c r="AD239" s="284">
        <f>RawCounts100All!AE239/(PropCntd100!AD239*AD$5*AD$6)*1000</f>
        <v>0</v>
      </c>
      <c r="AE239" s="284">
        <f>RawCounts100All!AF239/(PropCntd100!AE239*AE$5*AE$6)*1000</f>
        <v>0</v>
      </c>
      <c r="AF239" s="284">
        <f>RawCounts100All!AG239/(PropCntd100!AF239*AF$5*AF$6)*1000</f>
        <v>0</v>
      </c>
      <c r="AG239" s="284">
        <f>RawCounts100All!AH239/(PropCntd100!AG239*AG$5*AG$6)*1000</f>
        <v>0</v>
      </c>
      <c r="AH239" s="284">
        <f>RawCounts100All!AI239/(PropCntd100!AH239*AH$5*AH$6)*1000</f>
        <v>0</v>
      </c>
      <c r="AI239" s="284">
        <f>RawCounts100All!AJ239/(PropCntd100!AI239*AI$5*AI$6)*1000</f>
        <v>0</v>
      </c>
      <c r="AJ239" s="284">
        <f>RawCounts100All!AK239/(PropCntd100!AJ239*AJ$5*AJ$6)*1000</f>
        <v>0</v>
      </c>
      <c r="AK239" s="284">
        <f>RawCounts100All!AL239/(PropCntd100!AK239*AK$5*AK$6)*1000</f>
        <v>0</v>
      </c>
      <c r="AL239" s="284">
        <f>RawCounts100All!AM239/(PropCntd100!AL239*AL$5*AL$6)*1000</f>
        <v>0</v>
      </c>
      <c r="AM239" s="284">
        <f>RawCounts100All!AN239/(PropCntd100!AM239*AM$5*AM$6)*1000</f>
        <v>0</v>
      </c>
      <c r="AN239" s="284">
        <f>RawCounts100All!AO239/(PropCntd100!AN239*AN$5*AN$6)*1000</f>
        <v>0</v>
      </c>
      <c r="AO239" s="284">
        <f>RawCounts100All!AP239/(PropCntd100!AO239*AO$5*AO$6)*1000</f>
        <v>0</v>
      </c>
      <c r="AP239" s="284">
        <f>RawCounts100All!AQ239/(PropCntd100!AP239*AP$5*AP$6)*1000</f>
        <v>0</v>
      </c>
      <c r="AQ239" s="284">
        <f>RawCounts100All!AR239/(PropCntd100!AQ239*AQ$5*AQ$6)*1000</f>
        <v>0</v>
      </c>
      <c r="AR239" s="284">
        <f>RawCounts100All!AS239/(PropCntd100!AR239*AR$5*AR$6)*1000</f>
        <v>0</v>
      </c>
      <c r="AS239" s="284">
        <f>RawCounts100All!AT239/(PropCntd100!AS239*AS$5*AS$6)*1000</f>
        <v>0</v>
      </c>
      <c r="AT239" s="284">
        <f>RawCounts100All!AU239/(PropCntd100!AT239*AT$5*AT$6)*1000</f>
        <v>0</v>
      </c>
      <c r="AU239" s="284">
        <f>RawCounts100All!AV239/(PropCntd100!AU239*AU$5*AU$6)*1000</f>
        <v>0</v>
      </c>
      <c r="AV239" s="284">
        <f>RawCounts100All!AW239/(PropCntd100!AV239*AV$5*AV$6)*1000</f>
        <v>0</v>
      </c>
      <c r="AW239" s="284">
        <f>RawCounts100All!AX239/(PropCntd100!AW239*AW$5*AW$6)*1000</f>
        <v>0</v>
      </c>
      <c r="AX239" s="284">
        <f>RawCounts100All!AY239/(PropCntd100!AX239*AX$5*AX$6)*1000</f>
        <v>0</v>
      </c>
      <c r="AY239" s="284">
        <f>RawCounts100All!AZ239/(PropCntd100!AY239*AY$5*AY$6)*1000</f>
        <v>0</v>
      </c>
      <c r="AZ239" s="284">
        <f>RawCounts100All!BA239/(PropCntd100!AZ239*AZ$5*AZ$6)*1000</f>
        <v>739.76608187134502</v>
      </c>
      <c r="BA239" s="284">
        <f>RawCounts100All!BB239/(PropCntd100!BA239*BA$5*BA$6)*1000</f>
        <v>0</v>
      </c>
      <c r="BB239" s="284">
        <f>RawCounts100All!BC239/(PropCntd100!BB239*BB$5*BB$6)*1000</f>
        <v>0</v>
      </c>
      <c r="BC239" s="284">
        <f>RawCounts100All!BD239/(PropCntd100!BC239*BC$5*BC$6)*1000</f>
        <v>88.1542699724518</v>
      </c>
      <c r="BD239" s="284">
        <f>RawCounts100All!BE239/(PropCntd100!BD239*BD$5*BD$6)*1000</f>
        <v>0</v>
      </c>
      <c r="BE239" s="284">
        <f>RawCounts100All!BF239/(PropCntd100!BE239*BE$5*BE$6)*1000</f>
        <v>72.727272727272734</v>
      </c>
      <c r="BF239" s="284">
        <f>RawCounts100All!BG239/(PropCntd100!BF239*BF$5*BF$6)*1000</f>
        <v>0</v>
      </c>
      <c r="BG239" s="284">
        <f>RawCounts100All!BH239/(PropCntd100!BG239*BG$5*BG$6)*1000</f>
        <v>0</v>
      </c>
      <c r="BH239" s="284">
        <f>RawCounts100All!BI239/(PropCntd100!BH239*BH$5*BH$6)*1000</f>
        <v>0</v>
      </c>
      <c r="BI239" s="284">
        <f>RawCounts100All!BJ239/(PropCntd100!BI239*BI$5*BI$6)*1000</f>
        <v>0</v>
      </c>
      <c r="BJ239" s="284">
        <f>RawCounts100All!BK239/(PropCntd100!BJ239*BJ$5*BJ$6)*1000</f>
        <v>0</v>
      </c>
      <c r="BK239" s="284">
        <f>RawCounts100All!BL239/(PropCntd100!BK239*BK$5*BK$6)*1000</f>
        <v>0</v>
      </c>
      <c r="BL239" s="284">
        <f>RawCounts100All!BM239/(PropCntd100!BL239*BL$5*BL$6)*1000</f>
        <v>0</v>
      </c>
      <c r="BM239" s="284">
        <f>RawCounts100All!BN239/(PropCntd100!BM239*BM$5*BM$6)*1000</f>
        <v>0</v>
      </c>
      <c r="BN239" s="284">
        <f>RawCounts100All!BO239/(PropCntd100!BN239*BN$5*BN$6)*1000</f>
        <v>0</v>
      </c>
      <c r="BO239" s="284">
        <f>RawCounts100All!BP239/(PropCntd100!BO239*BO$5*BO$6)*1000</f>
        <v>0</v>
      </c>
      <c r="BP239" s="284">
        <f>RawCounts100All!BQ239/(PropCntd100!BP239*BP$5*BP$6)*1000</f>
        <v>0</v>
      </c>
      <c r="BQ239" s="284">
        <f>RawCounts100All!BR239/(PropCntd100!BQ239*BQ$5*BQ$6)*1000</f>
        <v>0</v>
      </c>
      <c r="BR239" s="284">
        <f>RawCounts100All!BS239/(PropCntd100!BR239*BR$5*BR$6)*1000</f>
        <v>0</v>
      </c>
      <c r="BS239" s="284">
        <f>RawCounts100All!BT239/(PropCntd100!BS239*BS$5*BS$6)*1000</f>
        <v>0</v>
      </c>
      <c r="BT239" s="129"/>
    </row>
    <row r="240" spans="1:72" ht="15" x14ac:dyDescent="0.15">
      <c r="A240" s="104" t="s">
        <v>445</v>
      </c>
      <c r="B240" s="153" t="s">
        <v>525</v>
      </c>
      <c r="C240" s="153" t="s">
        <v>249</v>
      </c>
      <c r="D240" s="153" t="s">
        <v>865</v>
      </c>
      <c r="E240" s="153" t="s">
        <v>135</v>
      </c>
      <c r="F240" s="153"/>
      <c r="G240" s="105">
        <v>0.4</v>
      </c>
      <c r="H240" s="106">
        <v>0.4</v>
      </c>
      <c r="I240" s="107">
        <f t="shared" si="11"/>
        <v>32</v>
      </c>
      <c r="J240" s="176">
        <f t="shared" si="11"/>
        <v>32</v>
      </c>
      <c r="K240" s="248"/>
      <c r="L240" s="284">
        <f>RawCounts100All!M240/(PropCntd100!L240*L$5*L$6)*1000</f>
        <v>0</v>
      </c>
      <c r="M240" s="284">
        <f>RawCounts100All!N240/(PropCntd100!M240*M$5*M$6)*1000</f>
        <v>0</v>
      </c>
      <c r="N240" s="284">
        <f>RawCounts100All!O240/(PropCntd100!N240*N$5*N$6)*1000</f>
        <v>0</v>
      </c>
      <c r="O240" s="284">
        <f>RawCounts100All!P240/(PropCntd100!O240*O$5*O$6)*1000</f>
        <v>0</v>
      </c>
      <c r="P240" s="284">
        <f>RawCounts100All!Q240/(PropCntd100!P240*P$5*P$6)*1000</f>
        <v>0</v>
      </c>
      <c r="Q240" s="284">
        <f>RawCounts100All!R240/(PropCntd100!Q240*Q$5*Q$6)*1000</f>
        <v>0</v>
      </c>
      <c r="R240" s="284">
        <f>RawCounts100All!S240/(PropCntd100!R240*R$5*R$6)*1000</f>
        <v>0</v>
      </c>
      <c r="S240" s="284">
        <f>RawCounts100All!T240/(PropCntd100!S240*S$5*S$6)*1000</f>
        <v>0</v>
      </c>
      <c r="T240" s="284">
        <f>RawCounts100All!U240/(PropCntd100!T240*T$5*T$6)*1000</f>
        <v>0</v>
      </c>
      <c r="U240" s="284">
        <f>RawCounts100All!V240/(PropCntd100!U240*U$5*U$6)*1000</f>
        <v>0</v>
      </c>
      <c r="V240" s="284">
        <f>RawCounts100All!W240/(PropCntd100!V240*V$5*V$6)*1000</f>
        <v>0</v>
      </c>
      <c r="W240" s="284">
        <f>RawCounts100All!X240/(PropCntd100!W240*W$5*W$6)*1000</f>
        <v>0</v>
      </c>
      <c r="X240" s="284">
        <f>RawCounts100All!Y240/(PropCntd100!X240*X$5*X$6)*1000</f>
        <v>0</v>
      </c>
      <c r="Y240" s="284">
        <f>RawCounts100All!Z240/(PropCntd100!Y240*Y$5*Y$6)*1000</f>
        <v>0</v>
      </c>
      <c r="Z240" s="284">
        <f>RawCounts100All!AA240/(PropCntd100!Z240*Z$5*Z$6)*1000</f>
        <v>0</v>
      </c>
      <c r="AA240" s="284">
        <f>RawCounts100All!AB240/(PropCntd100!AA240*AA$5*AA$6)*1000</f>
        <v>0</v>
      </c>
      <c r="AB240" s="284">
        <f>RawCounts100All!AC240/(PropCntd100!AB240*AB$5*AB$6)*1000</f>
        <v>0</v>
      </c>
      <c r="AC240" s="284">
        <f>RawCounts100All!AD240/(PropCntd100!AC240*AC$5*AC$6)*1000</f>
        <v>0</v>
      </c>
      <c r="AD240" s="284">
        <f>RawCounts100All!AE240/(PropCntd100!AD240*AD$5*AD$6)*1000</f>
        <v>0</v>
      </c>
      <c r="AE240" s="284">
        <f>RawCounts100All!AF240/(PropCntd100!AE240*AE$5*AE$6)*1000</f>
        <v>0</v>
      </c>
      <c r="AF240" s="284">
        <f>RawCounts100All!AG240/(PropCntd100!AF240*AF$5*AF$6)*1000</f>
        <v>0</v>
      </c>
      <c r="AG240" s="284">
        <f>RawCounts100All!AH240/(PropCntd100!AG240*AG$5*AG$6)*1000</f>
        <v>0</v>
      </c>
      <c r="AH240" s="284">
        <f>RawCounts100All!AI240/(PropCntd100!AH240*AH$5*AH$6)*1000</f>
        <v>0</v>
      </c>
      <c r="AI240" s="284">
        <f>RawCounts100All!AJ240/(PropCntd100!AI240*AI$5*AI$6)*1000</f>
        <v>0</v>
      </c>
      <c r="AJ240" s="284">
        <f>RawCounts100All!AK240/(PropCntd100!AJ240*AJ$5*AJ$6)*1000</f>
        <v>0</v>
      </c>
      <c r="AK240" s="284">
        <f>RawCounts100All!AL240/(PropCntd100!AK240*AK$5*AK$6)*1000</f>
        <v>0</v>
      </c>
      <c r="AL240" s="284">
        <f>RawCounts100All!AM240/(PropCntd100!AL240*AL$5*AL$6)*1000</f>
        <v>0</v>
      </c>
      <c r="AM240" s="284">
        <f>RawCounts100All!AN240/(PropCntd100!AM240*AM$5*AM$6)*1000</f>
        <v>0</v>
      </c>
      <c r="AN240" s="284">
        <f>RawCounts100All!AO240/(PropCntd100!AN240*AN$5*AN$6)*1000</f>
        <v>0</v>
      </c>
      <c r="AO240" s="284">
        <f>RawCounts100All!AP240/(PropCntd100!AO240*AO$5*AO$6)*1000</f>
        <v>0</v>
      </c>
      <c r="AP240" s="284">
        <f>RawCounts100All!AQ240/(PropCntd100!AP240*AP$5*AP$6)*1000</f>
        <v>0</v>
      </c>
      <c r="AQ240" s="284">
        <f>RawCounts100All!AR240/(PropCntd100!AQ240*AQ$5*AQ$6)*1000</f>
        <v>0</v>
      </c>
      <c r="AR240" s="284">
        <f>RawCounts100All!AS240/(PropCntd100!AR240*AR$5*AR$6)*1000</f>
        <v>0</v>
      </c>
      <c r="AS240" s="284">
        <f>RawCounts100All!AT240/(PropCntd100!AS240*AS$5*AS$6)*1000</f>
        <v>0</v>
      </c>
      <c r="AT240" s="284">
        <f>RawCounts100All!AU240/(PropCntd100!AT240*AT$5*AT$6)*1000</f>
        <v>0</v>
      </c>
      <c r="AU240" s="284">
        <f>RawCounts100All!AV240/(PropCntd100!AU240*AU$5*AU$6)*1000</f>
        <v>0</v>
      </c>
      <c r="AV240" s="284">
        <f>RawCounts100All!AW240/(PropCntd100!AV240*AV$5*AV$6)*1000</f>
        <v>0</v>
      </c>
      <c r="AW240" s="284">
        <f>RawCounts100All!AX240/(PropCntd100!AW240*AW$5*AW$6)*1000</f>
        <v>0</v>
      </c>
      <c r="AX240" s="284">
        <f>RawCounts100All!AY240/(PropCntd100!AX240*AX$5*AX$6)*1000</f>
        <v>0</v>
      </c>
      <c r="AY240" s="284">
        <f>RawCounts100All!AZ240/(PropCntd100!AY240*AY$5*AY$6)*1000</f>
        <v>0</v>
      </c>
      <c r="AZ240" s="284">
        <f>RawCounts100All!BA240/(PropCntd100!AZ240*AZ$5*AZ$6)*1000</f>
        <v>0</v>
      </c>
      <c r="BA240" s="284">
        <f>RawCounts100All!BB240/(PropCntd100!BA240*BA$5*BA$6)*1000</f>
        <v>0</v>
      </c>
      <c r="BB240" s="284">
        <f>RawCounts100All!BC240/(PropCntd100!BB240*BB$5*BB$6)*1000</f>
        <v>0</v>
      </c>
      <c r="BC240" s="284">
        <f>RawCounts100All!BD240/(PropCntd100!BC240*BC$5*BC$6)*1000</f>
        <v>0</v>
      </c>
      <c r="BD240" s="284">
        <f>RawCounts100All!BE240/(PropCntd100!BD240*BD$5*BD$6)*1000</f>
        <v>0</v>
      </c>
      <c r="BE240" s="284">
        <f>RawCounts100All!BF240/(PropCntd100!BE240*BE$5*BE$6)*1000</f>
        <v>0</v>
      </c>
      <c r="BF240" s="284">
        <f>RawCounts100All!BG240/(PropCntd100!BF240*BF$5*BF$6)*1000</f>
        <v>0</v>
      </c>
      <c r="BG240" s="284">
        <f>RawCounts100All!BH240/(PropCntd100!BG240*BG$5*BG$6)*1000</f>
        <v>0</v>
      </c>
      <c r="BH240" s="284">
        <f>RawCounts100All!BI240/(PropCntd100!BH240*BH$5*BH$6)*1000</f>
        <v>43.921568627450981</v>
      </c>
      <c r="BI240" s="284">
        <f>RawCounts100All!BJ240/(PropCntd100!BI240*BI$5*BI$6)*1000</f>
        <v>0</v>
      </c>
      <c r="BJ240" s="284">
        <f>RawCounts100All!BK240/(PropCntd100!BJ240*BJ$5*BJ$6)*1000</f>
        <v>0</v>
      </c>
      <c r="BK240" s="284">
        <f>RawCounts100All!BL240/(PropCntd100!BK240*BK$5*BK$6)*1000</f>
        <v>0</v>
      </c>
      <c r="BL240" s="284">
        <f>RawCounts100All!BM240/(PropCntd100!BL240*BL$5*BL$6)*1000</f>
        <v>0</v>
      </c>
      <c r="BM240" s="284">
        <f>RawCounts100All!BN240/(PropCntd100!BM240*BM$5*BM$6)*1000</f>
        <v>0</v>
      </c>
      <c r="BN240" s="284">
        <f>RawCounts100All!BO240/(PropCntd100!BN240*BN$5*BN$6)*1000</f>
        <v>0</v>
      </c>
      <c r="BO240" s="284">
        <f>RawCounts100All!BP240/(PropCntd100!BO240*BO$5*BO$6)*1000</f>
        <v>0</v>
      </c>
      <c r="BP240" s="284">
        <f>RawCounts100All!BQ240/(PropCntd100!BP240*BP$5*BP$6)*1000</f>
        <v>0</v>
      </c>
      <c r="BQ240" s="284">
        <f>RawCounts100All!BR240/(PropCntd100!BQ240*BQ$5*BQ$6)*1000</f>
        <v>2626.4150943396226</v>
      </c>
      <c r="BR240" s="284">
        <f>RawCounts100All!BS240/(PropCntd100!BR240*BR$5*BR$6)*1000</f>
        <v>1322.6592412112775</v>
      </c>
      <c r="BS240" s="284">
        <f>RawCounts100All!BT240/(PropCntd100!BS240*BS$5*BS$6)*1000</f>
        <v>1359.6491228070176</v>
      </c>
      <c r="BT240" s="129"/>
    </row>
    <row r="241" spans="1:72" ht="15" x14ac:dyDescent="0.15">
      <c r="A241" s="104" t="s">
        <v>449</v>
      </c>
      <c r="B241" s="153" t="s">
        <v>1006</v>
      </c>
      <c r="C241" s="153"/>
      <c r="D241" s="153" t="s">
        <v>869</v>
      </c>
      <c r="E241" s="153" t="s">
        <v>135</v>
      </c>
      <c r="F241" s="153"/>
      <c r="G241" s="105">
        <v>0.4</v>
      </c>
      <c r="H241" s="106">
        <v>0.5</v>
      </c>
      <c r="I241" s="107">
        <f t="shared" si="11"/>
        <v>32</v>
      </c>
      <c r="J241" s="176">
        <f t="shared" si="11"/>
        <v>40</v>
      </c>
      <c r="K241" s="248"/>
      <c r="L241" s="284">
        <f>RawCounts100All!M241/(PropCntd100!L241*L$5*L$6)*1000</f>
        <v>0</v>
      </c>
      <c r="M241" s="284">
        <f>RawCounts100All!N241/(PropCntd100!M241*M$5*M$6)*1000</f>
        <v>0</v>
      </c>
      <c r="N241" s="284">
        <f>RawCounts100All!O241/(PropCntd100!N241*N$5*N$6)*1000</f>
        <v>0</v>
      </c>
      <c r="O241" s="284">
        <f>RawCounts100All!P241/(PropCntd100!O241*O$5*O$6)*1000</f>
        <v>0</v>
      </c>
      <c r="P241" s="284">
        <f>RawCounts100All!Q241/(PropCntd100!P241*P$5*P$6)*1000</f>
        <v>0</v>
      </c>
      <c r="Q241" s="284">
        <f>RawCounts100All!R241/(PropCntd100!Q241*Q$5*Q$6)*1000</f>
        <v>0</v>
      </c>
      <c r="R241" s="284">
        <f>RawCounts100All!S241/(PropCntd100!R241*R$5*R$6)*1000</f>
        <v>0</v>
      </c>
      <c r="S241" s="284">
        <f>RawCounts100All!T241/(PropCntd100!S241*S$5*S$6)*1000</f>
        <v>0</v>
      </c>
      <c r="T241" s="284">
        <f>RawCounts100All!U241/(PropCntd100!T241*T$5*T$6)*1000</f>
        <v>0</v>
      </c>
      <c r="U241" s="284">
        <f>RawCounts100All!V241/(PropCntd100!U241*U$5*U$6)*1000</f>
        <v>0</v>
      </c>
      <c r="V241" s="284">
        <f>RawCounts100All!W241/(PropCntd100!V241*V$5*V$6)*1000</f>
        <v>0</v>
      </c>
      <c r="W241" s="284">
        <f>RawCounts100All!X241/(PropCntd100!W241*W$5*W$6)*1000</f>
        <v>0</v>
      </c>
      <c r="X241" s="284">
        <f>RawCounts100All!Y241/(PropCntd100!X241*X$5*X$6)*1000</f>
        <v>0</v>
      </c>
      <c r="Y241" s="284">
        <f>RawCounts100All!Z241/(PropCntd100!Y241*Y$5*Y$6)*1000</f>
        <v>0</v>
      </c>
      <c r="Z241" s="284">
        <f>RawCounts100All!AA241/(PropCntd100!Z241*Z$5*Z$6)*1000</f>
        <v>0</v>
      </c>
      <c r="AA241" s="284">
        <f>RawCounts100All!AB241/(PropCntd100!AA241*AA$5*AA$6)*1000</f>
        <v>0</v>
      </c>
      <c r="AB241" s="284">
        <f>RawCounts100All!AC241/(PropCntd100!AB241*AB$5*AB$6)*1000</f>
        <v>0</v>
      </c>
      <c r="AC241" s="284">
        <f>RawCounts100All!AD241/(PropCntd100!AC241*AC$5*AC$6)*1000</f>
        <v>0</v>
      </c>
      <c r="AD241" s="284">
        <f>RawCounts100All!AE241/(PropCntd100!AD241*AD$5*AD$6)*1000</f>
        <v>0</v>
      </c>
      <c r="AE241" s="284">
        <f>RawCounts100All!AF241/(PropCntd100!AE241*AE$5*AE$6)*1000</f>
        <v>0</v>
      </c>
      <c r="AF241" s="284">
        <f>RawCounts100All!AG241/(PropCntd100!AF241*AF$5*AF$6)*1000</f>
        <v>0</v>
      </c>
      <c r="AG241" s="284">
        <f>RawCounts100All!AH241/(PropCntd100!AG241*AG$5*AG$6)*1000</f>
        <v>0</v>
      </c>
      <c r="AH241" s="284">
        <f>RawCounts100All!AI241/(PropCntd100!AH241*AH$5*AH$6)*1000</f>
        <v>0</v>
      </c>
      <c r="AI241" s="284">
        <f>RawCounts100All!AJ241/(PropCntd100!AI241*AI$5*AI$6)*1000</f>
        <v>0</v>
      </c>
      <c r="AJ241" s="284">
        <f>RawCounts100All!AK241/(PropCntd100!AJ241*AJ$5*AJ$6)*1000</f>
        <v>0</v>
      </c>
      <c r="AK241" s="284">
        <f>RawCounts100All!AL241/(PropCntd100!AK241*AK$5*AK$6)*1000</f>
        <v>0</v>
      </c>
      <c r="AL241" s="284">
        <f>RawCounts100All!AM241/(PropCntd100!AL241*AL$5*AL$6)*1000</f>
        <v>0</v>
      </c>
      <c r="AM241" s="284">
        <f>RawCounts100All!AN241/(PropCntd100!AM241*AM$5*AM$6)*1000</f>
        <v>0</v>
      </c>
      <c r="AN241" s="284">
        <f>RawCounts100All!AO241/(PropCntd100!AN241*AN$5*AN$6)*1000</f>
        <v>0</v>
      </c>
      <c r="AO241" s="284">
        <f>RawCounts100All!AP241/(PropCntd100!AO241*AO$5*AO$6)*1000</f>
        <v>0</v>
      </c>
      <c r="AP241" s="284">
        <f>RawCounts100All!AQ241/(PropCntd100!AP241*AP$5*AP$6)*1000</f>
        <v>0</v>
      </c>
      <c r="AQ241" s="284">
        <f>RawCounts100All!AR241/(PropCntd100!AQ241*AQ$5*AQ$6)*1000</f>
        <v>0</v>
      </c>
      <c r="AR241" s="284">
        <f>RawCounts100All!AS241/(PropCntd100!AR241*AR$5*AR$6)*1000</f>
        <v>0</v>
      </c>
      <c r="AS241" s="284">
        <f>RawCounts100All!AT241/(PropCntd100!AS241*AS$5*AS$6)*1000</f>
        <v>0</v>
      </c>
      <c r="AT241" s="284">
        <f>RawCounts100All!AU241/(PropCntd100!AT241*AT$5*AT$6)*1000</f>
        <v>0</v>
      </c>
      <c r="AU241" s="284">
        <f>RawCounts100All!AV241/(PropCntd100!AU241*AU$5*AU$6)*1000</f>
        <v>0</v>
      </c>
      <c r="AV241" s="284">
        <f>RawCounts100All!AW241/(PropCntd100!AV241*AV$5*AV$6)*1000</f>
        <v>0</v>
      </c>
      <c r="AW241" s="284">
        <f>RawCounts100All!AX241/(PropCntd100!AW241*AW$5*AW$6)*1000</f>
        <v>0</v>
      </c>
      <c r="AX241" s="284">
        <f>RawCounts100All!AY241/(PropCntd100!AX241*AX$5*AX$6)*1000</f>
        <v>0</v>
      </c>
      <c r="AY241" s="284">
        <f>RawCounts100All!AZ241/(PropCntd100!AY241*AY$5*AY$6)*1000</f>
        <v>0</v>
      </c>
      <c r="AZ241" s="284">
        <f>RawCounts100All!BA241/(PropCntd100!AZ241*AZ$5*AZ$6)*1000</f>
        <v>0</v>
      </c>
      <c r="BA241" s="284">
        <f>RawCounts100All!BB241/(PropCntd100!BA241*BA$5*BA$6)*1000</f>
        <v>0</v>
      </c>
      <c r="BB241" s="284">
        <f>RawCounts100All!BC241/(PropCntd100!BB241*BB$5*BB$6)*1000</f>
        <v>0</v>
      </c>
      <c r="BC241" s="284">
        <f>RawCounts100All!BD241/(PropCntd100!BC241*BC$5*BC$6)*1000</f>
        <v>0</v>
      </c>
      <c r="BD241" s="284">
        <f>RawCounts100All!BE241/(PropCntd100!BD241*BD$5*BD$6)*1000</f>
        <v>0</v>
      </c>
      <c r="BE241" s="284">
        <f>RawCounts100All!BF241/(PropCntd100!BE241*BE$5*BE$6)*1000</f>
        <v>72.727272727272734</v>
      </c>
      <c r="BF241" s="284">
        <f>RawCounts100All!BG241/(PropCntd100!BF241*BF$5*BF$6)*1000</f>
        <v>0</v>
      </c>
      <c r="BG241" s="284">
        <f>RawCounts100All!BH241/(PropCntd100!BG241*BG$5*BG$6)*1000</f>
        <v>0</v>
      </c>
      <c r="BH241" s="284">
        <f>RawCounts100All!BI241/(PropCntd100!BH241*BH$5*BH$6)*1000</f>
        <v>0</v>
      </c>
      <c r="BI241" s="284">
        <f>RawCounts100All!BJ241/(PropCntd100!BI241*BI$5*BI$6)*1000</f>
        <v>0</v>
      </c>
      <c r="BJ241" s="284">
        <f>RawCounts100All!BK241/(PropCntd100!BJ241*BJ$5*BJ$6)*1000</f>
        <v>0</v>
      </c>
      <c r="BK241" s="284">
        <f>RawCounts100All!BL241/(PropCntd100!BK241*BK$5*BK$6)*1000</f>
        <v>0</v>
      </c>
      <c r="BL241" s="284">
        <f>RawCounts100All!BM241/(PropCntd100!BL241*BL$5*BL$6)*1000</f>
        <v>0</v>
      </c>
      <c r="BM241" s="284">
        <f>RawCounts100All!BN241/(PropCntd100!BM241*BM$5*BM$6)*1000</f>
        <v>0</v>
      </c>
      <c r="BN241" s="284">
        <f>RawCounts100All!BO241/(PropCntd100!BN241*BN$5*BN$6)*1000</f>
        <v>0</v>
      </c>
      <c r="BO241" s="284">
        <f>RawCounts100All!BP241/(PropCntd100!BO241*BO$5*BO$6)*1000</f>
        <v>0</v>
      </c>
      <c r="BP241" s="284">
        <f>RawCounts100All!BQ241/(PropCntd100!BP241*BP$5*BP$6)*1000</f>
        <v>216.94915254237287</v>
      </c>
      <c r="BQ241" s="284">
        <f>RawCounts100All!BR241/(PropCntd100!BQ241*BQ$5*BQ$6)*1000</f>
        <v>0</v>
      </c>
      <c r="BR241" s="284">
        <f>RawCounts100All!BS241/(PropCntd100!BR241*BR$5*BR$6)*1000</f>
        <v>0</v>
      </c>
      <c r="BS241" s="284">
        <f>RawCounts100All!BT241/(PropCntd100!BS241*BS$5*BS$6)*1000</f>
        <v>0</v>
      </c>
      <c r="BT241" s="129"/>
    </row>
    <row r="242" spans="1:72" ht="15" x14ac:dyDescent="0.15">
      <c r="A242" s="104" t="s">
        <v>450</v>
      </c>
      <c r="B242" s="153" t="s">
        <v>1006</v>
      </c>
      <c r="C242" s="153"/>
      <c r="D242" s="153" t="s">
        <v>870</v>
      </c>
      <c r="E242" s="153" t="s">
        <v>135</v>
      </c>
      <c r="F242" s="153"/>
      <c r="G242" s="105">
        <v>0.5</v>
      </c>
      <c r="H242" s="106">
        <v>0.8</v>
      </c>
      <c r="I242" s="107">
        <f t="shared" si="11"/>
        <v>40</v>
      </c>
      <c r="J242" s="176">
        <f t="shared" si="11"/>
        <v>64</v>
      </c>
      <c r="K242" s="248"/>
      <c r="L242" s="284">
        <f>RawCounts100All!M242/(PropCntd100!L242*L$5*L$6)*1000</f>
        <v>0</v>
      </c>
      <c r="M242" s="284">
        <f>RawCounts100All!N242/(PropCntd100!M242*M$5*M$6)*1000</f>
        <v>0</v>
      </c>
      <c r="N242" s="284">
        <f>RawCounts100All!O242/(PropCntd100!N242*N$5*N$6)*1000</f>
        <v>0</v>
      </c>
      <c r="O242" s="284">
        <f>RawCounts100All!P242/(PropCntd100!O242*O$5*O$6)*1000</f>
        <v>43.773584905660378</v>
      </c>
      <c r="P242" s="284">
        <f>RawCounts100All!Q242/(PropCntd100!P242*P$5*P$6)*1000</f>
        <v>0</v>
      </c>
      <c r="Q242" s="284">
        <f>RawCounts100All!R242/(PropCntd100!Q242*Q$5*Q$6)*1000</f>
        <v>0</v>
      </c>
      <c r="R242" s="284">
        <f>RawCounts100All!S242/(PropCntd100!R242*R$5*R$6)*1000</f>
        <v>0</v>
      </c>
      <c r="S242" s="284">
        <f>RawCounts100All!T242/(PropCntd100!S242*S$5*S$6)*1000</f>
        <v>0</v>
      </c>
      <c r="T242" s="284">
        <f>RawCounts100All!U242/(PropCntd100!T242*T$5*T$6)*1000</f>
        <v>0</v>
      </c>
      <c r="U242" s="284">
        <f>RawCounts100All!V242/(PropCntd100!U242*U$5*U$6)*1000</f>
        <v>0</v>
      </c>
      <c r="V242" s="284">
        <f>RawCounts100All!W242/(PropCntd100!V242*V$5*V$6)*1000</f>
        <v>0</v>
      </c>
      <c r="W242" s="284">
        <f>RawCounts100All!X242/(PropCntd100!W242*W$5*W$6)*1000</f>
        <v>0</v>
      </c>
      <c r="X242" s="284">
        <f>RawCounts100All!Y242/(PropCntd100!X242*X$5*X$6)*1000</f>
        <v>0</v>
      </c>
      <c r="Y242" s="284">
        <f>RawCounts100All!Z242/(PropCntd100!Y242*Y$5*Y$6)*1000</f>
        <v>0</v>
      </c>
      <c r="Z242" s="284">
        <f>RawCounts100All!AA242/(PropCntd100!Z242*Z$5*Z$6)*1000</f>
        <v>0</v>
      </c>
      <c r="AA242" s="284">
        <f>RawCounts100All!AB242/(PropCntd100!AA242*AA$5*AA$6)*1000</f>
        <v>0</v>
      </c>
      <c r="AB242" s="284">
        <f>RawCounts100All!AC242/(PropCntd100!AB242*AB$5*AB$6)*1000</f>
        <v>0</v>
      </c>
      <c r="AC242" s="284">
        <f>RawCounts100All!AD242/(PropCntd100!AC242*AC$5*AC$6)*1000</f>
        <v>0</v>
      </c>
      <c r="AD242" s="284">
        <f>RawCounts100All!AE242/(PropCntd100!AD242*AD$5*AD$6)*1000</f>
        <v>0</v>
      </c>
      <c r="AE242" s="284">
        <f>RawCounts100All!AF242/(PropCntd100!AE242*AE$5*AE$6)*1000</f>
        <v>0</v>
      </c>
      <c r="AF242" s="284">
        <f>RawCounts100All!AG242/(PropCntd100!AF242*AF$5*AF$6)*1000</f>
        <v>0</v>
      </c>
      <c r="AG242" s="284">
        <f>RawCounts100All!AH242/(PropCntd100!AG242*AG$5*AG$6)*1000</f>
        <v>0</v>
      </c>
      <c r="AH242" s="284">
        <f>RawCounts100All!AI242/(PropCntd100!AH242*AH$5*AH$6)*1000</f>
        <v>0</v>
      </c>
      <c r="AI242" s="284">
        <f>RawCounts100All!AJ242/(PropCntd100!AI242*AI$5*AI$6)*1000</f>
        <v>0</v>
      </c>
      <c r="AJ242" s="284">
        <f>RawCounts100All!AK242/(PropCntd100!AJ242*AJ$5*AJ$6)*1000</f>
        <v>0</v>
      </c>
      <c r="AK242" s="284">
        <f>RawCounts100All!AL242/(PropCntd100!AK242*AK$5*AK$6)*1000</f>
        <v>0</v>
      </c>
      <c r="AL242" s="284">
        <f>RawCounts100All!AM242/(PropCntd100!AL242*AL$5*AL$6)*1000</f>
        <v>0</v>
      </c>
      <c r="AM242" s="284">
        <f>RawCounts100All!AN242/(PropCntd100!AM242*AM$5*AM$6)*1000</f>
        <v>0</v>
      </c>
      <c r="AN242" s="284">
        <f>RawCounts100All!AO242/(PropCntd100!AN242*AN$5*AN$6)*1000</f>
        <v>0</v>
      </c>
      <c r="AO242" s="284">
        <f>RawCounts100All!AP242/(PropCntd100!AO242*AO$5*AO$6)*1000</f>
        <v>0</v>
      </c>
      <c r="AP242" s="284">
        <f>RawCounts100All!AQ242/(PropCntd100!AP242*AP$5*AP$6)*1000</f>
        <v>0</v>
      </c>
      <c r="AQ242" s="284">
        <f>RawCounts100All!AR242/(PropCntd100!AQ242*AQ$5*AQ$6)*1000</f>
        <v>0</v>
      </c>
      <c r="AR242" s="284">
        <f>RawCounts100All!AS242/(PropCntd100!AR242*AR$5*AR$6)*1000</f>
        <v>0</v>
      </c>
      <c r="AS242" s="284">
        <f>RawCounts100All!AT242/(PropCntd100!AS242*AS$5*AS$6)*1000</f>
        <v>0</v>
      </c>
      <c r="AT242" s="284">
        <f>RawCounts100All!AU242/(PropCntd100!AT242*AT$5*AT$6)*1000</f>
        <v>0</v>
      </c>
      <c r="AU242" s="284">
        <f>RawCounts100All!AV242/(PropCntd100!AU242*AU$5*AU$6)*1000</f>
        <v>0</v>
      </c>
      <c r="AV242" s="284">
        <f>RawCounts100All!AW242/(PropCntd100!AV242*AV$5*AV$6)*1000</f>
        <v>0</v>
      </c>
      <c r="AW242" s="284">
        <f>RawCounts100All!AX242/(PropCntd100!AW242*AW$5*AW$6)*1000</f>
        <v>0</v>
      </c>
      <c r="AX242" s="284">
        <f>RawCounts100All!AY242/(PropCntd100!AX242*AX$5*AX$6)*1000</f>
        <v>0</v>
      </c>
      <c r="AY242" s="284">
        <f>RawCounts100All!AZ242/(PropCntd100!AY242*AY$5*AY$6)*1000</f>
        <v>0</v>
      </c>
      <c r="AZ242" s="284">
        <f>RawCounts100All!BA242/(PropCntd100!AZ242*AZ$5*AZ$6)*1000</f>
        <v>0</v>
      </c>
      <c r="BA242" s="284">
        <f>RawCounts100All!BB242/(PropCntd100!BA242*BA$5*BA$6)*1000</f>
        <v>67.897584160150686</v>
      </c>
      <c r="BB242" s="284">
        <f>RawCounts100All!BC242/(PropCntd100!BB242*BB$5*BB$6)*1000</f>
        <v>0</v>
      </c>
      <c r="BC242" s="284">
        <f>RawCounts100All!BD242/(PropCntd100!BC242*BC$5*BC$6)*1000</f>
        <v>0</v>
      </c>
      <c r="BD242" s="284">
        <f>RawCounts100All!BE242/(PropCntd100!BD242*BD$5*BD$6)*1000</f>
        <v>0</v>
      </c>
      <c r="BE242" s="284">
        <f>RawCounts100All!BF242/(PropCntd100!BE242*BE$5*BE$6)*1000</f>
        <v>0</v>
      </c>
      <c r="BF242" s="284">
        <f>RawCounts100All!BG242/(PropCntd100!BF242*BF$5*BF$6)*1000</f>
        <v>0</v>
      </c>
      <c r="BG242" s="284">
        <f>RawCounts100All!BH242/(PropCntd100!BG242*BG$5*BG$6)*1000</f>
        <v>0</v>
      </c>
      <c r="BH242" s="284">
        <f>RawCounts100All!BI242/(PropCntd100!BH242*BH$5*BH$6)*1000</f>
        <v>0</v>
      </c>
      <c r="BI242" s="284">
        <f>RawCounts100All!BJ242/(PropCntd100!BI242*BI$5*BI$6)*1000</f>
        <v>0</v>
      </c>
      <c r="BJ242" s="284">
        <f>RawCounts100All!BK242/(PropCntd100!BJ242*BJ$5*BJ$6)*1000</f>
        <v>0</v>
      </c>
      <c r="BK242" s="284">
        <f>RawCounts100All!BL242/(PropCntd100!BK242*BK$5*BK$6)*1000</f>
        <v>0</v>
      </c>
      <c r="BL242" s="284">
        <f>RawCounts100All!BM242/(PropCntd100!BL242*BL$5*BL$6)*1000</f>
        <v>0</v>
      </c>
      <c r="BM242" s="284">
        <f>RawCounts100All!BN242/(PropCntd100!BM242*BM$5*BM$6)*1000</f>
        <v>0</v>
      </c>
      <c r="BN242" s="284">
        <f>RawCounts100All!BO242/(PropCntd100!BN242*BN$5*BN$6)*1000</f>
        <v>0</v>
      </c>
      <c r="BO242" s="284">
        <f>RawCounts100All!BP242/(PropCntd100!BO242*BO$5*BO$6)*1000</f>
        <v>0</v>
      </c>
      <c r="BP242" s="284">
        <f>RawCounts100All!BQ242/(PropCntd100!BP242*BP$5*BP$6)*1000</f>
        <v>0</v>
      </c>
      <c r="BQ242" s="284">
        <f>RawCounts100All!BR242/(PropCntd100!BQ242*BQ$5*BQ$6)*1000</f>
        <v>0</v>
      </c>
      <c r="BR242" s="284">
        <f>RawCounts100All!BS242/(PropCntd100!BR242*BR$5*BR$6)*1000</f>
        <v>0</v>
      </c>
      <c r="BS242" s="284">
        <f>RawCounts100All!BT242/(PropCntd100!BS242*BS$5*BS$6)*1000</f>
        <v>0</v>
      </c>
      <c r="BT242" s="129"/>
    </row>
    <row r="243" spans="1:72" ht="15" x14ac:dyDescent="0.15">
      <c r="A243" s="104" t="s">
        <v>451</v>
      </c>
      <c r="B243" s="153" t="s">
        <v>1006</v>
      </c>
      <c r="C243" s="153"/>
      <c r="D243" s="153" t="s">
        <v>871</v>
      </c>
      <c r="E243" s="153" t="s">
        <v>135</v>
      </c>
      <c r="F243" s="153"/>
      <c r="G243" s="105">
        <v>0.7</v>
      </c>
      <c r="H243" s="106">
        <v>0.8</v>
      </c>
      <c r="I243" s="107">
        <f t="shared" si="11"/>
        <v>56</v>
      </c>
      <c r="J243" s="176">
        <f t="shared" si="11"/>
        <v>64</v>
      </c>
      <c r="K243" s="248"/>
      <c r="L243" s="284">
        <f>RawCounts100All!M243/(PropCntd100!L243*L$5*L$6)*1000</f>
        <v>0</v>
      </c>
      <c r="M243" s="284">
        <f>RawCounts100All!N243/(PropCntd100!M243*M$5*M$6)*1000</f>
        <v>0</v>
      </c>
      <c r="N243" s="284">
        <f>RawCounts100All!O243/(PropCntd100!N243*N$5*N$6)*1000</f>
        <v>0</v>
      </c>
      <c r="O243" s="284">
        <f>RawCounts100All!P243/(PropCntd100!O243*O$5*O$6)*1000</f>
        <v>0</v>
      </c>
      <c r="P243" s="284">
        <f>RawCounts100All!Q243/(PropCntd100!P243*P$5*P$6)*1000</f>
        <v>0</v>
      </c>
      <c r="Q243" s="284">
        <f>RawCounts100All!R243/(PropCntd100!Q243*Q$5*Q$6)*1000</f>
        <v>0</v>
      </c>
      <c r="R243" s="284">
        <f>RawCounts100All!S243/(PropCntd100!R243*R$5*R$6)*1000</f>
        <v>0</v>
      </c>
      <c r="S243" s="284">
        <f>RawCounts100All!T243/(PropCntd100!S243*S$5*S$6)*1000</f>
        <v>0</v>
      </c>
      <c r="T243" s="284">
        <f>RawCounts100All!U243/(PropCntd100!T243*T$5*T$6)*1000</f>
        <v>0</v>
      </c>
      <c r="U243" s="284">
        <f>RawCounts100All!V243/(PropCntd100!U243*U$5*U$6)*1000</f>
        <v>0</v>
      </c>
      <c r="V243" s="284">
        <f>RawCounts100All!W243/(PropCntd100!V243*V$5*V$6)*1000</f>
        <v>0</v>
      </c>
      <c r="W243" s="284">
        <f>RawCounts100All!X243/(PropCntd100!W243*W$5*W$6)*1000</f>
        <v>0</v>
      </c>
      <c r="X243" s="284">
        <f>RawCounts100All!Y243/(PropCntd100!X243*X$5*X$6)*1000</f>
        <v>0</v>
      </c>
      <c r="Y243" s="284">
        <f>RawCounts100All!Z243/(PropCntd100!Y243*Y$5*Y$6)*1000</f>
        <v>0</v>
      </c>
      <c r="Z243" s="284">
        <f>RawCounts100All!AA243/(PropCntd100!Z243*Z$5*Z$6)*1000</f>
        <v>0</v>
      </c>
      <c r="AA243" s="284">
        <f>RawCounts100All!AB243/(PropCntd100!AA243*AA$5*AA$6)*1000</f>
        <v>0</v>
      </c>
      <c r="AB243" s="284">
        <f>RawCounts100All!AC243/(PropCntd100!AB243*AB$5*AB$6)*1000</f>
        <v>0</v>
      </c>
      <c r="AC243" s="284">
        <f>RawCounts100All!AD243/(PropCntd100!AC243*AC$5*AC$6)*1000</f>
        <v>0</v>
      </c>
      <c r="AD243" s="284">
        <f>RawCounts100All!AE243/(PropCntd100!AD243*AD$5*AD$6)*1000</f>
        <v>0</v>
      </c>
      <c r="AE243" s="284">
        <f>RawCounts100All!AF243/(PropCntd100!AE243*AE$5*AE$6)*1000</f>
        <v>0</v>
      </c>
      <c r="AF243" s="284">
        <f>RawCounts100All!AG243/(PropCntd100!AF243*AF$5*AF$6)*1000</f>
        <v>0</v>
      </c>
      <c r="AG243" s="284">
        <f>RawCounts100All!AH243/(PropCntd100!AG243*AG$5*AG$6)*1000</f>
        <v>0</v>
      </c>
      <c r="AH243" s="284">
        <f>RawCounts100All!AI243/(PropCntd100!AH243*AH$5*AH$6)*1000</f>
        <v>0</v>
      </c>
      <c r="AI243" s="284">
        <f>RawCounts100All!AJ243/(PropCntd100!AI243*AI$5*AI$6)*1000</f>
        <v>0</v>
      </c>
      <c r="AJ243" s="284">
        <f>RawCounts100All!AK243/(PropCntd100!AJ243*AJ$5*AJ$6)*1000</f>
        <v>0</v>
      </c>
      <c r="AK243" s="284">
        <f>RawCounts100All!AL243/(PropCntd100!AK243*AK$5*AK$6)*1000</f>
        <v>0</v>
      </c>
      <c r="AL243" s="284">
        <f>RawCounts100All!AM243/(PropCntd100!AL243*AL$5*AL$6)*1000</f>
        <v>0</v>
      </c>
      <c r="AM243" s="284">
        <f>RawCounts100All!AN243/(PropCntd100!AM243*AM$5*AM$6)*1000</f>
        <v>0</v>
      </c>
      <c r="AN243" s="284">
        <f>RawCounts100All!AO243/(PropCntd100!AN243*AN$5*AN$6)*1000</f>
        <v>0</v>
      </c>
      <c r="AO243" s="284">
        <f>RawCounts100All!AP243/(PropCntd100!AO243*AO$5*AO$6)*1000</f>
        <v>0</v>
      </c>
      <c r="AP243" s="284">
        <f>RawCounts100All!AQ243/(PropCntd100!AP243*AP$5*AP$6)*1000</f>
        <v>0</v>
      </c>
      <c r="AQ243" s="284">
        <f>RawCounts100All!AR243/(PropCntd100!AQ243*AQ$5*AQ$6)*1000</f>
        <v>0</v>
      </c>
      <c r="AR243" s="284">
        <f>RawCounts100All!AS243/(PropCntd100!AR243*AR$5*AR$6)*1000</f>
        <v>0</v>
      </c>
      <c r="AS243" s="284">
        <f>RawCounts100All!AT243/(PropCntd100!AS243*AS$5*AS$6)*1000</f>
        <v>44.166666666666657</v>
      </c>
      <c r="AT243" s="284">
        <f>RawCounts100All!AU243/(PropCntd100!AT243*AT$5*AT$6)*1000</f>
        <v>0</v>
      </c>
      <c r="AU243" s="284">
        <f>RawCounts100All!AV243/(PropCntd100!AU243*AU$5*AU$6)*1000</f>
        <v>0</v>
      </c>
      <c r="AV243" s="284">
        <f>RawCounts100All!AW243/(PropCntd100!AV243*AV$5*AV$6)*1000</f>
        <v>0</v>
      </c>
      <c r="AW243" s="284">
        <f>RawCounts100All!AX243/(PropCntd100!AW243*AW$5*AW$6)*1000</f>
        <v>41.95804195804196</v>
      </c>
      <c r="AX243" s="284">
        <f>RawCounts100All!AY243/(PropCntd100!AX243*AX$5*AX$6)*1000</f>
        <v>0</v>
      </c>
      <c r="AY243" s="284">
        <f>RawCounts100All!AZ243/(PropCntd100!AY243*AY$5*AY$6)*1000</f>
        <v>0</v>
      </c>
      <c r="AZ243" s="284">
        <f>RawCounts100All!BA243/(PropCntd100!AZ243*AZ$5*AZ$6)*1000</f>
        <v>0</v>
      </c>
      <c r="BA243" s="284">
        <f>RawCounts100All!BB243/(PropCntd100!BA243*BA$5*BA$6)*1000</f>
        <v>0</v>
      </c>
      <c r="BB243" s="284">
        <f>RawCounts100All!BC243/(PropCntd100!BB243*BB$5*BB$6)*1000</f>
        <v>0</v>
      </c>
      <c r="BC243" s="284">
        <f>RawCounts100All!BD243/(PropCntd100!BC243*BC$5*BC$6)*1000</f>
        <v>0</v>
      </c>
      <c r="BD243" s="284">
        <f>RawCounts100All!BE243/(PropCntd100!BD243*BD$5*BD$6)*1000</f>
        <v>0</v>
      </c>
      <c r="BE243" s="284">
        <f>RawCounts100All!BF243/(PropCntd100!BE243*BE$5*BE$6)*1000</f>
        <v>0</v>
      </c>
      <c r="BF243" s="284">
        <f>RawCounts100All!BG243/(PropCntd100!BF243*BF$5*BF$6)*1000</f>
        <v>0</v>
      </c>
      <c r="BG243" s="284">
        <f>RawCounts100All!BH243/(PropCntd100!BG243*BG$5*BG$6)*1000</f>
        <v>0</v>
      </c>
      <c r="BH243" s="284">
        <f>RawCounts100All!BI243/(PropCntd100!BH243*BH$5*BH$6)*1000</f>
        <v>0</v>
      </c>
      <c r="BI243" s="284">
        <f>RawCounts100All!BJ243/(PropCntd100!BI243*BI$5*BI$6)*1000</f>
        <v>0</v>
      </c>
      <c r="BJ243" s="284">
        <f>RawCounts100All!BK243/(PropCntd100!BJ243*BJ$5*BJ$6)*1000</f>
        <v>0</v>
      </c>
      <c r="BK243" s="284">
        <f>RawCounts100All!BL243/(PropCntd100!BK243*BK$5*BK$6)*1000</f>
        <v>0</v>
      </c>
      <c r="BL243" s="284">
        <f>RawCounts100All!BM243/(PropCntd100!BL243*BL$5*BL$6)*1000</f>
        <v>0</v>
      </c>
      <c r="BM243" s="284">
        <f>RawCounts100All!BN243/(PropCntd100!BM243*BM$5*BM$6)*1000</f>
        <v>0</v>
      </c>
      <c r="BN243" s="284">
        <f>RawCounts100All!BO243/(PropCntd100!BN243*BN$5*BN$6)*1000</f>
        <v>272.72727272727275</v>
      </c>
      <c r="BO243" s="284">
        <f>RawCounts100All!BP243/(PropCntd100!BO243*BO$5*BO$6)*1000</f>
        <v>360.65573770491807</v>
      </c>
      <c r="BP243" s="284">
        <f>RawCounts100All!BQ243/(PropCntd100!BP243*BP$5*BP$6)*1000</f>
        <v>72.316384180790962</v>
      </c>
      <c r="BQ243" s="284">
        <f>RawCounts100All!BR243/(PropCntd100!BQ243*BQ$5*BQ$6)*1000</f>
        <v>0</v>
      </c>
      <c r="BR243" s="284">
        <f>RawCounts100All!BS243/(PropCntd100!BR243*BR$5*BR$6)*1000</f>
        <v>165.33240515140969</v>
      </c>
      <c r="BS243" s="284">
        <f>RawCounts100All!BT243/(PropCntd100!BS243*BS$5*BS$6)*1000</f>
        <v>90.643274853801174</v>
      </c>
      <c r="BT243" s="129"/>
    </row>
    <row r="244" spans="1:72" ht="15" x14ac:dyDescent="0.15">
      <c r="A244" s="104" t="s">
        <v>452</v>
      </c>
      <c r="B244" s="153" t="s">
        <v>1006</v>
      </c>
      <c r="C244" s="153"/>
      <c r="D244" s="153" t="s">
        <v>872</v>
      </c>
      <c r="E244" s="153" t="s">
        <v>135</v>
      </c>
      <c r="F244" s="153"/>
      <c r="G244" s="105">
        <v>0.9</v>
      </c>
      <c r="H244" s="106">
        <v>1.4</v>
      </c>
      <c r="I244" s="107">
        <f t="shared" si="11"/>
        <v>72</v>
      </c>
      <c r="J244" s="176">
        <f t="shared" si="11"/>
        <v>112</v>
      </c>
      <c r="K244" s="248"/>
      <c r="L244" s="284">
        <f>RawCounts100All!M244/(PropCntd100!L244*L$5*L$6)*1000</f>
        <v>0</v>
      </c>
      <c r="M244" s="284">
        <f>RawCounts100All!N244/(PropCntd100!M244*M$5*M$6)*1000</f>
        <v>0</v>
      </c>
      <c r="N244" s="284">
        <f>RawCounts100All!O244/(PropCntd100!N244*N$5*N$6)*1000</f>
        <v>0</v>
      </c>
      <c r="O244" s="284">
        <f>RawCounts100All!P244/(PropCntd100!O244*O$5*O$6)*1000</f>
        <v>0</v>
      </c>
      <c r="P244" s="284">
        <f>RawCounts100All!Q244/(PropCntd100!P244*P$5*P$6)*1000</f>
        <v>0</v>
      </c>
      <c r="Q244" s="284">
        <f>RawCounts100All!R244/(PropCntd100!Q244*Q$5*Q$6)*1000</f>
        <v>0</v>
      </c>
      <c r="R244" s="284">
        <f>RawCounts100All!S244/(PropCntd100!R244*R$5*R$6)*1000</f>
        <v>0</v>
      </c>
      <c r="S244" s="284">
        <f>RawCounts100All!T244/(PropCntd100!S244*S$5*S$6)*1000</f>
        <v>0</v>
      </c>
      <c r="T244" s="284">
        <f>RawCounts100All!U244/(PropCntd100!T244*T$5*T$6)*1000</f>
        <v>0</v>
      </c>
      <c r="U244" s="284">
        <f>RawCounts100All!V244/(PropCntd100!U244*U$5*U$6)*1000</f>
        <v>0</v>
      </c>
      <c r="V244" s="284">
        <f>RawCounts100All!W244/(PropCntd100!V244*V$5*V$6)*1000</f>
        <v>0</v>
      </c>
      <c r="W244" s="284">
        <f>RawCounts100All!X244/(PropCntd100!W244*W$5*W$6)*1000</f>
        <v>0</v>
      </c>
      <c r="X244" s="284">
        <f>RawCounts100All!Y244/(PropCntd100!X244*X$5*X$6)*1000</f>
        <v>0</v>
      </c>
      <c r="Y244" s="284">
        <f>RawCounts100All!Z244/(PropCntd100!Y244*Y$5*Y$6)*1000</f>
        <v>0</v>
      </c>
      <c r="Z244" s="284">
        <f>RawCounts100All!AA244/(PropCntd100!Z244*Z$5*Z$6)*1000</f>
        <v>0</v>
      </c>
      <c r="AA244" s="284">
        <f>RawCounts100All!AB244/(PropCntd100!AA244*AA$5*AA$6)*1000</f>
        <v>0</v>
      </c>
      <c r="AB244" s="284">
        <f>RawCounts100All!AC244/(PropCntd100!AB244*AB$5*AB$6)*1000</f>
        <v>0</v>
      </c>
      <c r="AC244" s="284">
        <f>RawCounts100All!AD244/(PropCntd100!AC244*AC$5*AC$6)*1000</f>
        <v>0</v>
      </c>
      <c r="AD244" s="284">
        <f>RawCounts100All!AE244/(PropCntd100!AD244*AD$5*AD$6)*1000</f>
        <v>0</v>
      </c>
      <c r="AE244" s="284">
        <f>RawCounts100All!AF244/(PropCntd100!AE244*AE$5*AE$6)*1000</f>
        <v>0</v>
      </c>
      <c r="AF244" s="284">
        <f>RawCounts100All!AG244/(PropCntd100!AF244*AF$5*AF$6)*1000</f>
        <v>0</v>
      </c>
      <c r="AG244" s="284">
        <f>RawCounts100All!AH244/(PropCntd100!AG244*AG$5*AG$6)*1000</f>
        <v>0</v>
      </c>
      <c r="AH244" s="284">
        <f>RawCounts100All!AI244/(PropCntd100!AH244*AH$5*AH$6)*1000</f>
        <v>0</v>
      </c>
      <c r="AI244" s="284">
        <f>RawCounts100All!AJ244/(PropCntd100!AI244*AI$5*AI$6)*1000</f>
        <v>0</v>
      </c>
      <c r="AJ244" s="284">
        <f>RawCounts100All!AK244/(PropCntd100!AJ244*AJ$5*AJ$6)*1000</f>
        <v>0</v>
      </c>
      <c r="AK244" s="284">
        <f>RawCounts100All!AL244/(PropCntd100!AK244*AK$5*AK$6)*1000</f>
        <v>0</v>
      </c>
      <c r="AL244" s="284">
        <f>RawCounts100All!AM244/(PropCntd100!AL244*AL$5*AL$6)*1000</f>
        <v>0</v>
      </c>
      <c r="AM244" s="284">
        <f>RawCounts100All!AN244/(PropCntd100!AM244*AM$5*AM$6)*1000</f>
        <v>0</v>
      </c>
      <c r="AN244" s="284">
        <f>RawCounts100All!AO244/(PropCntd100!AN244*AN$5*AN$6)*1000</f>
        <v>0</v>
      </c>
      <c r="AO244" s="284">
        <f>RawCounts100All!AP244/(PropCntd100!AO244*AO$5*AO$6)*1000</f>
        <v>0</v>
      </c>
      <c r="AP244" s="284">
        <f>RawCounts100All!AQ244/(PropCntd100!AP244*AP$5*AP$6)*1000</f>
        <v>0</v>
      </c>
      <c r="AQ244" s="284">
        <f>RawCounts100All!AR244/(PropCntd100!AQ244*AQ$5*AQ$6)*1000</f>
        <v>0</v>
      </c>
      <c r="AR244" s="284">
        <f>RawCounts100All!AS244/(PropCntd100!AR244*AR$5*AR$6)*1000</f>
        <v>0</v>
      </c>
      <c r="AS244" s="284">
        <f>RawCounts100All!AT244/(PropCntd100!AS244*AS$5*AS$6)*1000</f>
        <v>0</v>
      </c>
      <c r="AT244" s="284">
        <f>RawCounts100All!AU244/(PropCntd100!AT244*AT$5*AT$6)*1000</f>
        <v>0</v>
      </c>
      <c r="AU244" s="284">
        <f>RawCounts100All!AV244/(PropCntd100!AU244*AU$5*AU$6)*1000</f>
        <v>0</v>
      </c>
      <c r="AV244" s="284">
        <f>RawCounts100All!AW244/(PropCntd100!AV244*AV$5*AV$6)*1000</f>
        <v>0</v>
      </c>
      <c r="AW244" s="284">
        <f>RawCounts100All!AX244/(PropCntd100!AW244*AW$5*AW$6)*1000</f>
        <v>0</v>
      </c>
      <c r="AX244" s="284">
        <f>RawCounts100All!AY244/(PropCntd100!AX244*AX$5*AX$6)*1000</f>
        <v>0</v>
      </c>
      <c r="AY244" s="284">
        <f>RawCounts100All!AZ244/(PropCntd100!AY244*AY$5*AY$6)*1000</f>
        <v>0</v>
      </c>
      <c r="AZ244" s="284">
        <f>RawCounts100All!BA244/(PropCntd100!AZ244*AZ$5*AZ$6)*1000</f>
        <v>0</v>
      </c>
      <c r="BA244" s="284">
        <f>RawCounts100All!BB244/(PropCntd100!BA244*BA$5*BA$6)*1000</f>
        <v>0</v>
      </c>
      <c r="BB244" s="284">
        <f>RawCounts100All!BC244/(PropCntd100!BB244*BB$5*BB$6)*1000</f>
        <v>0</v>
      </c>
      <c r="BC244" s="284">
        <f>RawCounts100All!BD244/(PropCntd100!BC244*BC$5*BC$6)*1000</f>
        <v>0</v>
      </c>
      <c r="BD244" s="284">
        <f>RawCounts100All!BE244/(PropCntd100!BD244*BD$5*BD$6)*1000</f>
        <v>0</v>
      </c>
      <c r="BE244" s="284">
        <f>RawCounts100All!BF244/(PropCntd100!BE244*BE$5*BE$6)*1000</f>
        <v>0</v>
      </c>
      <c r="BF244" s="284">
        <f>RawCounts100All!BG244/(PropCntd100!BF244*BF$5*BF$6)*1000</f>
        <v>0</v>
      </c>
      <c r="BG244" s="284">
        <f>RawCounts100All!BH244/(PropCntd100!BG244*BG$5*BG$6)*1000</f>
        <v>0</v>
      </c>
      <c r="BH244" s="284">
        <f>RawCounts100All!BI244/(PropCntd100!BH244*BH$5*BH$6)*1000</f>
        <v>0</v>
      </c>
      <c r="BI244" s="284">
        <f>RawCounts100All!BJ244/(PropCntd100!BI244*BI$5*BI$6)*1000</f>
        <v>0</v>
      </c>
      <c r="BJ244" s="284">
        <f>RawCounts100All!BK244/(PropCntd100!BJ244*BJ$5*BJ$6)*1000</f>
        <v>0</v>
      </c>
      <c r="BK244" s="284">
        <f>RawCounts100All!BL244/(PropCntd100!BK244*BK$5*BK$6)*1000</f>
        <v>0</v>
      </c>
      <c r="BL244" s="284">
        <f>RawCounts100All!BM244/(PropCntd100!BL244*BL$5*BL$6)*1000</f>
        <v>0</v>
      </c>
      <c r="BM244" s="284">
        <f>RawCounts100All!BN244/(PropCntd100!BM244*BM$5*BM$6)*1000</f>
        <v>0</v>
      </c>
      <c r="BN244" s="284">
        <f>RawCounts100All!BO244/(PropCntd100!BN244*BN$5*BN$6)*1000</f>
        <v>0</v>
      </c>
      <c r="BO244" s="284">
        <f>RawCounts100All!BP244/(PropCntd100!BO244*BO$5*BO$6)*1000</f>
        <v>0</v>
      </c>
      <c r="BP244" s="284">
        <f>RawCounts100All!BQ244/(PropCntd100!BP244*BP$5*BP$6)*1000</f>
        <v>0</v>
      </c>
      <c r="BQ244" s="284">
        <f>RawCounts100All!BR244/(PropCntd100!BQ244*BQ$5*BQ$6)*1000</f>
        <v>218.86792452830187</v>
      </c>
      <c r="BR244" s="284">
        <f>RawCounts100All!BS244/(PropCntd100!BR244*BR$5*BR$6)*1000</f>
        <v>0</v>
      </c>
      <c r="BS244" s="284">
        <f>RawCounts100All!BT244/(PropCntd100!BS244*BS$5*BS$6)*1000</f>
        <v>0</v>
      </c>
      <c r="BT244" s="129"/>
    </row>
    <row r="245" spans="1:72" ht="15" x14ac:dyDescent="0.15">
      <c r="A245" s="104" t="s">
        <v>453</v>
      </c>
      <c r="B245" s="153" t="s">
        <v>528</v>
      </c>
      <c r="C245" s="153" t="s">
        <v>250</v>
      </c>
      <c r="D245" s="153" t="s">
        <v>873</v>
      </c>
      <c r="E245" s="153" t="s">
        <v>135</v>
      </c>
      <c r="F245" s="153"/>
      <c r="G245" s="105">
        <v>0.2</v>
      </c>
      <c r="H245" s="106">
        <v>0.3</v>
      </c>
      <c r="I245" s="107">
        <f t="shared" si="11"/>
        <v>16</v>
      </c>
      <c r="J245" s="176">
        <f t="shared" si="11"/>
        <v>24</v>
      </c>
      <c r="K245" s="248"/>
      <c r="L245" s="284">
        <f>RawCounts100All!M245/(PropCntd100!L245*L$5*L$6)*1000</f>
        <v>0</v>
      </c>
      <c r="M245" s="284">
        <f>RawCounts100All!N245/(PropCntd100!M245*M$5*M$6)*1000</f>
        <v>0</v>
      </c>
      <c r="N245" s="284">
        <f>RawCounts100All!O245/(PropCntd100!N245*N$5*N$6)*1000</f>
        <v>0</v>
      </c>
      <c r="O245" s="284">
        <f>RawCounts100All!P245/(PropCntd100!O245*O$5*O$6)*1000</f>
        <v>0</v>
      </c>
      <c r="P245" s="284">
        <f>RawCounts100All!Q245/(PropCntd100!P245*P$5*P$6)*1000</f>
        <v>0</v>
      </c>
      <c r="Q245" s="284">
        <f>RawCounts100All!R245/(PropCntd100!Q245*Q$5*Q$6)*1000</f>
        <v>0</v>
      </c>
      <c r="R245" s="284">
        <f>RawCounts100All!S245/(PropCntd100!R245*R$5*R$6)*1000</f>
        <v>0</v>
      </c>
      <c r="S245" s="284">
        <f>RawCounts100All!T245/(PropCntd100!S245*S$5*S$6)*1000</f>
        <v>0</v>
      </c>
      <c r="T245" s="284">
        <f>RawCounts100All!U245/(PropCntd100!T245*T$5*T$6)*1000</f>
        <v>0</v>
      </c>
      <c r="U245" s="284">
        <f>RawCounts100All!V245/(PropCntd100!U245*U$5*U$6)*1000</f>
        <v>0</v>
      </c>
      <c r="V245" s="284">
        <f>RawCounts100All!W245/(PropCntd100!V245*V$5*V$6)*1000</f>
        <v>0</v>
      </c>
      <c r="W245" s="284">
        <f>RawCounts100All!X245/(PropCntd100!W245*W$5*W$6)*1000</f>
        <v>0</v>
      </c>
      <c r="X245" s="284">
        <f>RawCounts100All!Y245/(PropCntd100!X245*X$5*X$6)*1000</f>
        <v>0</v>
      </c>
      <c r="Y245" s="284">
        <f>RawCounts100All!Z245/(PropCntd100!Y245*Y$5*Y$6)*1000</f>
        <v>1098.0392156862747</v>
      </c>
      <c r="Z245" s="284">
        <f>RawCounts100All!AA245/(PropCntd100!Z245*Z$5*Z$6)*1000</f>
        <v>0</v>
      </c>
      <c r="AA245" s="284">
        <f>RawCounts100All!AB245/(PropCntd100!AA245*AA$5*AA$6)*1000</f>
        <v>0</v>
      </c>
      <c r="AB245" s="284">
        <f>RawCounts100All!AC245/(PropCntd100!AB245*AB$5*AB$6)*1000</f>
        <v>0</v>
      </c>
      <c r="AC245" s="284">
        <f>RawCounts100All!AD245/(PropCntd100!AC245*AC$5*AC$6)*1000</f>
        <v>0</v>
      </c>
      <c r="AD245" s="284">
        <f>RawCounts100All!AE245/(PropCntd100!AD245*AD$5*AD$6)*1000</f>
        <v>0</v>
      </c>
      <c r="AE245" s="284">
        <f>RawCounts100All!AF245/(PropCntd100!AE245*AE$5*AE$6)*1000</f>
        <v>0</v>
      </c>
      <c r="AF245" s="284">
        <f>RawCounts100All!AG245/(PropCntd100!AF245*AF$5*AF$6)*1000</f>
        <v>61.568061568061573</v>
      </c>
      <c r="AG245" s="284">
        <f>RawCounts100All!AH245/(PropCntd100!AG245*AG$5*AG$6)*1000</f>
        <v>0</v>
      </c>
      <c r="AH245" s="284">
        <f>RawCounts100All!AI245/(PropCntd100!AH245*AH$5*AH$6)*1000</f>
        <v>0</v>
      </c>
      <c r="AI245" s="284">
        <f>RawCounts100All!AJ245/(PropCntd100!AI245*AI$5*AI$6)*1000</f>
        <v>0</v>
      </c>
      <c r="AJ245" s="284">
        <f>RawCounts100All!AK245/(PropCntd100!AJ245*AJ$5*AJ$6)*1000</f>
        <v>0</v>
      </c>
      <c r="AK245" s="284">
        <f>RawCounts100All!AL245/(PropCntd100!AK245*AK$5*AK$6)*1000</f>
        <v>0</v>
      </c>
      <c r="AL245" s="284">
        <f>RawCounts100All!AM245/(PropCntd100!AL245*AL$5*AL$6)*1000</f>
        <v>0</v>
      </c>
      <c r="AM245" s="284">
        <f>RawCounts100All!AN245/(PropCntd100!AM245*AM$5*AM$6)*1000</f>
        <v>0</v>
      </c>
      <c r="AN245" s="284">
        <f>RawCounts100All!AO245/(PropCntd100!AN245*AN$5*AN$6)*1000</f>
        <v>0</v>
      </c>
      <c r="AO245" s="284">
        <f>RawCounts100All!AP245/(PropCntd100!AO245*AO$5*AO$6)*1000</f>
        <v>0</v>
      </c>
      <c r="AP245" s="284">
        <f>RawCounts100All!AQ245/(PropCntd100!AP245*AP$5*AP$6)*1000</f>
        <v>0</v>
      </c>
      <c r="AQ245" s="284">
        <f>RawCounts100All!AR245/(PropCntd100!AQ245*AQ$5*AQ$6)*1000</f>
        <v>0</v>
      </c>
      <c r="AR245" s="284">
        <f>RawCounts100All!AS245/(PropCntd100!AR245*AR$5*AR$6)*1000</f>
        <v>0</v>
      </c>
      <c r="AS245" s="284">
        <f>RawCounts100All!AT245/(PropCntd100!AS245*AS$5*AS$6)*1000</f>
        <v>0</v>
      </c>
      <c r="AT245" s="284">
        <f>RawCounts100All!AU245/(PropCntd100!AT245*AT$5*AT$6)*1000</f>
        <v>0</v>
      </c>
      <c r="AU245" s="284">
        <f>RawCounts100All!AV245/(PropCntd100!AU245*AU$5*AU$6)*1000</f>
        <v>0</v>
      </c>
      <c r="AV245" s="284">
        <f>RawCounts100All!AW245/(PropCntd100!AV245*AV$5*AV$6)*1000</f>
        <v>0</v>
      </c>
      <c r="AW245" s="284">
        <f>RawCounts100All!AX245/(PropCntd100!AW245*AW$5*AW$6)*1000</f>
        <v>0</v>
      </c>
      <c r="AX245" s="284">
        <f>RawCounts100All!AY245/(PropCntd100!AX245*AX$5*AX$6)*1000</f>
        <v>0</v>
      </c>
      <c r="AY245" s="284">
        <f>RawCounts100All!AZ245/(PropCntd100!AY245*AY$5*AY$6)*1000</f>
        <v>0</v>
      </c>
      <c r="AZ245" s="284">
        <f>RawCounts100All!BA245/(PropCntd100!AZ245*AZ$5*AZ$6)*1000</f>
        <v>0</v>
      </c>
      <c r="BA245" s="284">
        <f>RawCounts100All!BB245/(PropCntd100!BA245*BA$5*BA$6)*1000</f>
        <v>0</v>
      </c>
      <c r="BB245" s="284">
        <f>RawCounts100All!BC245/(PropCntd100!BB245*BB$5*BB$6)*1000</f>
        <v>0</v>
      </c>
      <c r="BC245" s="284">
        <f>RawCounts100All!BD245/(PropCntd100!BC245*BC$5*BC$6)*1000</f>
        <v>0</v>
      </c>
      <c r="BD245" s="284">
        <f>RawCounts100All!BE245/(PropCntd100!BD245*BD$5*BD$6)*1000</f>
        <v>0</v>
      </c>
      <c r="BE245" s="284">
        <f>RawCounts100All!BF245/(PropCntd100!BE245*BE$5*BE$6)*1000</f>
        <v>0</v>
      </c>
      <c r="BF245" s="284">
        <f>RawCounts100All!BG245/(PropCntd100!BF245*BF$5*BF$6)*1000</f>
        <v>0</v>
      </c>
      <c r="BG245" s="284">
        <f>RawCounts100All!BH245/(PropCntd100!BG245*BG$5*BG$6)*1000</f>
        <v>0</v>
      </c>
      <c r="BH245" s="284">
        <f>RawCounts100All!BI245/(PropCntd100!BH245*BH$5*BH$6)*1000</f>
        <v>0</v>
      </c>
      <c r="BI245" s="284">
        <f>RawCounts100All!BJ245/(PropCntd100!BI245*BI$5*BI$6)*1000</f>
        <v>0</v>
      </c>
      <c r="BJ245" s="284">
        <f>RawCounts100All!BK245/(PropCntd100!BJ245*BJ$5*BJ$6)*1000</f>
        <v>0</v>
      </c>
      <c r="BK245" s="284">
        <f>RawCounts100All!BL245/(PropCntd100!BK245*BK$5*BK$6)*1000</f>
        <v>0</v>
      </c>
      <c r="BL245" s="284">
        <f>RawCounts100All!BM245/(PropCntd100!BL245*BL$5*BL$6)*1000</f>
        <v>0</v>
      </c>
      <c r="BM245" s="284">
        <f>RawCounts100All!BN245/(PropCntd100!BM245*BM$5*BM$6)*1000</f>
        <v>0</v>
      </c>
      <c r="BN245" s="284">
        <f>RawCounts100All!BO245/(PropCntd100!BN245*BN$5*BN$6)*1000</f>
        <v>0</v>
      </c>
      <c r="BO245" s="284">
        <f>RawCounts100All!BP245/(PropCntd100!BO245*BO$5*BO$6)*1000</f>
        <v>0</v>
      </c>
      <c r="BP245" s="284">
        <f>RawCounts100All!BQ245/(PropCntd100!BP245*BP$5*BP$6)*1000</f>
        <v>0</v>
      </c>
      <c r="BQ245" s="284">
        <f>RawCounts100All!BR245/(PropCntd100!BQ245*BQ$5*BQ$6)*1000</f>
        <v>0</v>
      </c>
      <c r="BR245" s="284">
        <f>RawCounts100All!BS245/(PropCntd100!BR245*BR$5*BR$6)*1000</f>
        <v>0</v>
      </c>
      <c r="BS245" s="284">
        <f>RawCounts100All!BT245/(PropCntd100!BS245*BS$5*BS$6)*1000</f>
        <v>0</v>
      </c>
      <c r="BT245" s="129"/>
    </row>
    <row r="246" spans="1:72" ht="15" x14ac:dyDescent="0.15">
      <c r="A246" s="104" t="s">
        <v>454</v>
      </c>
      <c r="B246" s="153" t="s">
        <v>528</v>
      </c>
      <c r="C246" s="153" t="s">
        <v>250</v>
      </c>
      <c r="D246" s="153" t="s">
        <v>874</v>
      </c>
      <c r="E246" s="153" t="s">
        <v>135</v>
      </c>
      <c r="F246" s="153"/>
      <c r="G246" s="105">
        <v>0.2</v>
      </c>
      <c r="H246" s="106">
        <v>1</v>
      </c>
      <c r="I246" s="107">
        <f t="shared" si="11"/>
        <v>16</v>
      </c>
      <c r="J246" s="176">
        <f t="shared" si="11"/>
        <v>80</v>
      </c>
      <c r="K246" s="248"/>
      <c r="L246" s="284">
        <f>RawCounts100All!M246/(PropCntd100!L246*L$5*L$6)*1000</f>
        <v>0</v>
      </c>
      <c r="M246" s="284">
        <f>RawCounts100All!N246/(PropCntd100!M246*M$5*M$6)*1000</f>
        <v>0</v>
      </c>
      <c r="N246" s="284">
        <f>RawCounts100All!O246/(PropCntd100!N246*N$5*N$6)*1000</f>
        <v>0</v>
      </c>
      <c r="O246" s="284">
        <f>RawCounts100All!P246/(PropCntd100!O246*O$5*O$6)*1000</f>
        <v>0</v>
      </c>
      <c r="P246" s="284">
        <f>RawCounts100All!Q246/(PropCntd100!P246*P$5*P$6)*1000</f>
        <v>0</v>
      </c>
      <c r="Q246" s="284">
        <f>RawCounts100All!R246/(PropCntd100!Q246*Q$5*Q$6)*1000</f>
        <v>0</v>
      </c>
      <c r="R246" s="284">
        <f>RawCounts100All!S246/(PropCntd100!R246*R$5*R$6)*1000</f>
        <v>0</v>
      </c>
      <c r="S246" s="284">
        <f>RawCounts100All!T246/(PropCntd100!S246*S$5*S$6)*1000</f>
        <v>0</v>
      </c>
      <c r="T246" s="284">
        <f>RawCounts100All!U246/(PropCntd100!T246*T$5*T$6)*1000</f>
        <v>0</v>
      </c>
      <c r="U246" s="284">
        <f>RawCounts100All!V246/(PropCntd100!U246*U$5*U$6)*1000</f>
        <v>0</v>
      </c>
      <c r="V246" s="284">
        <f>RawCounts100All!W246/(PropCntd100!V246*V$5*V$6)*1000</f>
        <v>0</v>
      </c>
      <c r="W246" s="284">
        <f>RawCounts100All!X246/(PropCntd100!W246*W$5*W$6)*1000</f>
        <v>0</v>
      </c>
      <c r="X246" s="284">
        <f>RawCounts100All!Y246/(PropCntd100!X246*X$5*X$6)*1000</f>
        <v>0</v>
      </c>
      <c r="Y246" s="284">
        <f>RawCounts100All!Z246/(PropCntd100!Y246*Y$5*Y$6)*1000</f>
        <v>0</v>
      </c>
      <c r="Z246" s="284">
        <f>RawCounts100All!AA246/(PropCntd100!Z246*Z$5*Z$6)*1000</f>
        <v>0</v>
      </c>
      <c r="AA246" s="284">
        <f>RawCounts100All!AB246/(PropCntd100!AA246*AA$5*AA$6)*1000</f>
        <v>0</v>
      </c>
      <c r="AB246" s="284">
        <f>RawCounts100All!AC246/(PropCntd100!AB246*AB$5*AB$6)*1000</f>
        <v>0</v>
      </c>
      <c r="AC246" s="284">
        <f>RawCounts100All!AD246/(PropCntd100!AC246*AC$5*AC$6)*1000</f>
        <v>0</v>
      </c>
      <c r="AD246" s="284">
        <f>RawCounts100All!AE246/(PropCntd100!AD246*AD$5*AD$6)*1000</f>
        <v>0</v>
      </c>
      <c r="AE246" s="284">
        <f>RawCounts100All!AF246/(PropCntd100!AE246*AE$5*AE$6)*1000</f>
        <v>0</v>
      </c>
      <c r="AF246" s="284">
        <f>RawCounts100All!AG246/(PropCntd100!AF246*AF$5*AF$6)*1000</f>
        <v>0</v>
      </c>
      <c r="AG246" s="284">
        <f>RawCounts100All!AH246/(PropCntd100!AG246*AG$5*AG$6)*1000</f>
        <v>0</v>
      </c>
      <c r="AH246" s="284">
        <f>RawCounts100All!AI246/(PropCntd100!AH246*AH$5*AH$6)*1000</f>
        <v>0</v>
      </c>
      <c r="AI246" s="284">
        <f>RawCounts100All!AJ246/(PropCntd100!AI246*AI$5*AI$6)*1000</f>
        <v>0</v>
      </c>
      <c r="AJ246" s="284">
        <f>RawCounts100All!AK246/(PropCntd100!AJ246*AJ$5*AJ$6)*1000</f>
        <v>0</v>
      </c>
      <c r="AK246" s="284">
        <f>RawCounts100All!AL246/(PropCntd100!AK246*AK$5*AK$6)*1000</f>
        <v>0</v>
      </c>
      <c r="AL246" s="284">
        <f>RawCounts100All!AM246/(PropCntd100!AL246*AL$5*AL$6)*1000</f>
        <v>0</v>
      </c>
      <c r="AM246" s="284">
        <f>RawCounts100All!AN246/(PropCntd100!AM246*AM$5*AM$6)*1000</f>
        <v>0</v>
      </c>
      <c r="AN246" s="284">
        <f>RawCounts100All!AO246/(PropCntd100!AN246*AN$5*AN$6)*1000</f>
        <v>0</v>
      </c>
      <c r="AO246" s="284">
        <f>RawCounts100All!AP246/(PropCntd100!AO246*AO$5*AO$6)*1000</f>
        <v>0</v>
      </c>
      <c r="AP246" s="284">
        <f>RawCounts100All!AQ246/(PropCntd100!AP246*AP$5*AP$6)*1000</f>
        <v>65.245312098638578</v>
      </c>
      <c r="AQ246" s="284">
        <f>RawCounts100All!AR246/(PropCntd100!AQ246*AQ$5*AQ$6)*1000</f>
        <v>0</v>
      </c>
      <c r="AR246" s="284">
        <f>RawCounts100All!AS246/(PropCntd100!AR246*AR$5*AR$6)*1000</f>
        <v>0</v>
      </c>
      <c r="AS246" s="284">
        <f>RawCounts100All!AT246/(PropCntd100!AS246*AS$5*AS$6)*1000</f>
        <v>0</v>
      </c>
      <c r="AT246" s="284">
        <f>RawCounts100All!AU246/(PropCntd100!AT246*AT$5*AT$6)*1000</f>
        <v>0</v>
      </c>
      <c r="AU246" s="284">
        <f>RawCounts100All!AV246/(PropCntd100!AU246*AU$5*AU$6)*1000</f>
        <v>0</v>
      </c>
      <c r="AV246" s="284">
        <f>RawCounts100All!AW246/(PropCntd100!AV246*AV$5*AV$6)*1000</f>
        <v>0</v>
      </c>
      <c r="AW246" s="284">
        <f>RawCounts100All!AX246/(PropCntd100!AW246*AW$5*AW$6)*1000</f>
        <v>0</v>
      </c>
      <c r="AX246" s="284">
        <f>RawCounts100All!AY246/(PropCntd100!AX246*AX$5*AX$6)*1000</f>
        <v>0</v>
      </c>
      <c r="AY246" s="284">
        <f>RawCounts100All!AZ246/(PropCntd100!AY246*AY$5*AY$6)*1000</f>
        <v>0</v>
      </c>
      <c r="AZ246" s="284">
        <f>RawCounts100All!BA246/(PropCntd100!AZ246*AZ$5*AZ$6)*1000</f>
        <v>0</v>
      </c>
      <c r="BA246" s="284">
        <f>RawCounts100All!BB246/(PropCntd100!BA246*BA$5*BA$6)*1000</f>
        <v>0</v>
      </c>
      <c r="BB246" s="284">
        <f>RawCounts100All!BC246/(PropCntd100!BB246*BB$5*BB$6)*1000</f>
        <v>0</v>
      </c>
      <c r="BC246" s="284">
        <f>RawCounts100All!BD246/(PropCntd100!BC246*BC$5*BC$6)*1000</f>
        <v>0</v>
      </c>
      <c r="BD246" s="284">
        <f>RawCounts100All!BE246/(PropCntd100!BD246*BD$5*BD$6)*1000</f>
        <v>0</v>
      </c>
      <c r="BE246" s="284">
        <f>RawCounts100All!BF246/(PropCntd100!BE246*BE$5*BE$6)*1000</f>
        <v>0</v>
      </c>
      <c r="BF246" s="284">
        <f>RawCounts100All!BG246/(PropCntd100!BF246*BF$5*BF$6)*1000</f>
        <v>0</v>
      </c>
      <c r="BG246" s="284">
        <f>RawCounts100All!BH246/(PropCntd100!BG246*BG$5*BG$6)*1000</f>
        <v>0</v>
      </c>
      <c r="BH246" s="284">
        <f>RawCounts100All!BI246/(PropCntd100!BH246*BH$5*BH$6)*1000</f>
        <v>0</v>
      </c>
      <c r="BI246" s="284">
        <f>RawCounts100All!BJ246/(PropCntd100!BI246*BI$5*BI$6)*1000</f>
        <v>0</v>
      </c>
      <c r="BJ246" s="284">
        <f>RawCounts100All!BK246/(PropCntd100!BJ246*BJ$5*BJ$6)*1000</f>
        <v>0</v>
      </c>
      <c r="BK246" s="284">
        <f>RawCounts100All!BL246/(PropCntd100!BK246*BK$5*BK$6)*1000</f>
        <v>0</v>
      </c>
      <c r="BL246" s="284">
        <f>RawCounts100All!BM246/(PropCntd100!BL246*BL$5*BL$6)*1000</f>
        <v>0</v>
      </c>
      <c r="BM246" s="284">
        <f>RawCounts100All!BN246/(PropCntd100!BM246*BM$5*BM$6)*1000</f>
        <v>0</v>
      </c>
      <c r="BN246" s="284">
        <f>RawCounts100All!BO246/(PropCntd100!BN246*BN$5*BN$6)*1000</f>
        <v>0</v>
      </c>
      <c r="BO246" s="284">
        <f>RawCounts100All!BP246/(PropCntd100!BO246*BO$5*BO$6)*1000</f>
        <v>0</v>
      </c>
      <c r="BP246" s="284">
        <f>RawCounts100All!BQ246/(PropCntd100!BP246*BP$5*BP$6)*1000</f>
        <v>0</v>
      </c>
      <c r="BQ246" s="284">
        <f>RawCounts100All!BR246/(PropCntd100!BQ246*BQ$5*BQ$6)*1000</f>
        <v>0</v>
      </c>
      <c r="BR246" s="284">
        <f>RawCounts100All!BS246/(PropCntd100!BR246*BR$5*BR$6)*1000</f>
        <v>0</v>
      </c>
      <c r="BS246" s="284">
        <f>RawCounts100All!BT246/(PropCntd100!BS246*BS$5*BS$6)*1000</f>
        <v>0</v>
      </c>
      <c r="BT246" s="129"/>
    </row>
    <row r="247" spans="1:72" ht="15" x14ac:dyDescent="0.15">
      <c r="A247" s="104" t="s">
        <v>455</v>
      </c>
      <c r="B247" s="153" t="s">
        <v>528</v>
      </c>
      <c r="C247" s="153" t="s">
        <v>250</v>
      </c>
      <c r="D247" s="153" t="s">
        <v>875</v>
      </c>
      <c r="E247" s="153" t="s">
        <v>135</v>
      </c>
      <c r="F247" s="153"/>
      <c r="G247" s="105">
        <v>0.25</v>
      </c>
      <c r="H247" s="106">
        <v>0.5</v>
      </c>
      <c r="I247" s="107">
        <f t="shared" si="11"/>
        <v>20</v>
      </c>
      <c r="J247" s="176">
        <f t="shared" si="11"/>
        <v>40</v>
      </c>
      <c r="K247" s="248"/>
      <c r="L247" s="284">
        <f>RawCounts100All!M247/(PropCntd100!L247*L$5*L$6)*1000</f>
        <v>0</v>
      </c>
      <c r="M247" s="284">
        <f>RawCounts100All!N247/(PropCntd100!M247*M$5*M$6)*1000</f>
        <v>0</v>
      </c>
      <c r="N247" s="284">
        <f>RawCounts100All!O247/(PropCntd100!N247*N$5*N$6)*1000</f>
        <v>0</v>
      </c>
      <c r="O247" s="284">
        <f>RawCounts100All!P247/(PropCntd100!O247*O$5*O$6)*1000</f>
        <v>0</v>
      </c>
      <c r="P247" s="284">
        <f>RawCounts100All!Q247/(PropCntd100!P247*P$5*P$6)*1000</f>
        <v>0</v>
      </c>
      <c r="Q247" s="284">
        <f>RawCounts100All!R247/(PropCntd100!Q247*Q$5*Q$6)*1000</f>
        <v>0</v>
      </c>
      <c r="R247" s="284">
        <f>RawCounts100All!S247/(PropCntd100!R247*R$5*R$6)*1000</f>
        <v>0</v>
      </c>
      <c r="S247" s="284">
        <f>RawCounts100All!T247/(PropCntd100!S247*S$5*S$6)*1000</f>
        <v>0</v>
      </c>
      <c r="T247" s="284">
        <f>RawCounts100All!U247/(PropCntd100!T247*T$5*T$6)*1000</f>
        <v>0</v>
      </c>
      <c r="U247" s="284">
        <f>RawCounts100All!V247/(PropCntd100!U247*U$5*U$6)*1000</f>
        <v>0</v>
      </c>
      <c r="V247" s="284">
        <f>RawCounts100All!W247/(PropCntd100!V247*V$5*V$6)*1000</f>
        <v>0</v>
      </c>
      <c r="W247" s="284">
        <f>RawCounts100All!X247/(PropCntd100!W247*W$5*W$6)*1000</f>
        <v>0</v>
      </c>
      <c r="X247" s="284">
        <f>RawCounts100All!Y247/(PropCntd100!X247*X$5*X$6)*1000</f>
        <v>0</v>
      </c>
      <c r="Y247" s="284">
        <f>RawCounts100All!Z247/(PropCntd100!Y247*Y$5*Y$6)*1000</f>
        <v>0</v>
      </c>
      <c r="Z247" s="284">
        <f>RawCounts100All!AA247/(PropCntd100!Z247*Z$5*Z$6)*1000</f>
        <v>0</v>
      </c>
      <c r="AA247" s="284">
        <f>RawCounts100All!AB247/(PropCntd100!AA247*AA$5*AA$6)*1000</f>
        <v>0</v>
      </c>
      <c r="AB247" s="284">
        <f>RawCounts100All!AC247/(PropCntd100!AB247*AB$5*AB$6)*1000</f>
        <v>0</v>
      </c>
      <c r="AC247" s="284">
        <f>RawCounts100All!AD247/(PropCntd100!AC247*AC$5*AC$6)*1000</f>
        <v>0</v>
      </c>
      <c r="AD247" s="284">
        <f>RawCounts100All!AE247/(PropCntd100!AD247*AD$5*AD$6)*1000</f>
        <v>0</v>
      </c>
      <c r="AE247" s="284">
        <f>RawCounts100All!AF247/(PropCntd100!AE247*AE$5*AE$6)*1000</f>
        <v>0</v>
      </c>
      <c r="AF247" s="284">
        <f>RawCounts100All!AG247/(PropCntd100!AF247*AF$5*AF$6)*1000</f>
        <v>0</v>
      </c>
      <c r="AG247" s="284">
        <f>RawCounts100All!AH247/(PropCntd100!AG247*AG$5*AG$6)*1000</f>
        <v>0</v>
      </c>
      <c r="AH247" s="284">
        <f>RawCounts100All!AI247/(PropCntd100!AH247*AH$5*AH$6)*1000</f>
        <v>0</v>
      </c>
      <c r="AI247" s="284">
        <f>RawCounts100All!AJ247/(PropCntd100!AI247*AI$5*AI$6)*1000</f>
        <v>0</v>
      </c>
      <c r="AJ247" s="284">
        <f>RawCounts100All!AK247/(PropCntd100!AJ247*AJ$5*AJ$6)*1000</f>
        <v>0</v>
      </c>
      <c r="AK247" s="284">
        <f>RawCounts100All!AL247/(PropCntd100!AK247*AK$5*AK$6)*1000</f>
        <v>262.64150943396226</v>
      </c>
      <c r="AL247" s="284">
        <f>RawCounts100All!AM247/(PropCntd100!AL247*AL$5*AL$6)*1000</f>
        <v>0</v>
      </c>
      <c r="AM247" s="284">
        <f>RawCounts100All!AN247/(PropCntd100!AM247*AM$5*AM$6)*1000</f>
        <v>0</v>
      </c>
      <c r="AN247" s="284">
        <f>RawCounts100All!AO247/(PropCntd100!AN247*AN$5*AN$6)*1000</f>
        <v>0</v>
      </c>
      <c r="AO247" s="284">
        <f>RawCounts100All!AP247/(PropCntd100!AO247*AO$5*AO$6)*1000</f>
        <v>0</v>
      </c>
      <c r="AP247" s="284">
        <f>RawCounts100All!AQ247/(PropCntd100!AP247*AP$5*AP$6)*1000</f>
        <v>0</v>
      </c>
      <c r="AQ247" s="284">
        <f>RawCounts100All!AR247/(PropCntd100!AQ247*AQ$5*AQ$6)*1000</f>
        <v>0</v>
      </c>
      <c r="AR247" s="284">
        <f>RawCounts100All!AS247/(PropCntd100!AR247*AR$5*AR$6)*1000</f>
        <v>0</v>
      </c>
      <c r="AS247" s="284">
        <f>RawCounts100All!AT247/(PropCntd100!AS247*AS$5*AS$6)*1000</f>
        <v>0</v>
      </c>
      <c r="AT247" s="284">
        <f>RawCounts100All!AU247/(PropCntd100!AT247*AT$5*AT$6)*1000</f>
        <v>0</v>
      </c>
      <c r="AU247" s="284">
        <f>RawCounts100All!AV247/(PropCntd100!AU247*AU$5*AU$6)*1000</f>
        <v>0</v>
      </c>
      <c r="AV247" s="284">
        <f>RawCounts100All!AW247/(PropCntd100!AV247*AV$5*AV$6)*1000</f>
        <v>0</v>
      </c>
      <c r="AW247" s="284">
        <f>RawCounts100All!AX247/(PropCntd100!AW247*AW$5*AW$6)*1000</f>
        <v>0</v>
      </c>
      <c r="AX247" s="284">
        <f>RawCounts100All!AY247/(PropCntd100!AX247*AX$5*AX$6)*1000</f>
        <v>0</v>
      </c>
      <c r="AY247" s="284">
        <f>RawCounts100All!AZ247/(PropCntd100!AY247*AY$5*AY$6)*1000</f>
        <v>0</v>
      </c>
      <c r="AZ247" s="284">
        <f>RawCounts100All!BA247/(PropCntd100!AZ247*AZ$5*AZ$6)*1000</f>
        <v>0</v>
      </c>
      <c r="BA247" s="284">
        <f>RawCounts100All!BB247/(PropCntd100!BA247*BA$5*BA$6)*1000</f>
        <v>0</v>
      </c>
      <c r="BB247" s="284">
        <f>RawCounts100All!BC247/(PropCntd100!BB247*BB$5*BB$6)*1000</f>
        <v>0</v>
      </c>
      <c r="BC247" s="284">
        <f>RawCounts100All!BD247/(PropCntd100!BC247*BC$5*BC$6)*1000</f>
        <v>0</v>
      </c>
      <c r="BD247" s="284">
        <f>RawCounts100All!BE247/(PropCntd100!BD247*BD$5*BD$6)*1000</f>
        <v>0</v>
      </c>
      <c r="BE247" s="284">
        <f>RawCounts100All!BF247/(PropCntd100!BE247*BE$5*BE$6)*1000</f>
        <v>0</v>
      </c>
      <c r="BF247" s="284">
        <f>RawCounts100All!BG247/(PropCntd100!BF247*BF$5*BF$6)*1000</f>
        <v>0</v>
      </c>
      <c r="BG247" s="284">
        <f>RawCounts100All!BH247/(PropCntd100!BG247*BG$5*BG$6)*1000</f>
        <v>0</v>
      </c>
      <c r="BH247" s="284">
        <f>RawCounts100All!BI247/(PropCntd100!BH247*BH$5*BH$6)*1000</f>
        <v>0</v>
      </c>
      <c r="BI247" s="284">
        <f>RawCounts100All!BJ247/(PropCntd100!BI247*BI$5*BI$6)*1000</f>
        <v>0</v>
      </c>
      <c r="BJ247" s="284">
        <f>RawCounts100All!BK247/(PropCntd100!BJ247*BJ$5*BJ$6)*1000</f>
        <v>0</v>
      </c>
      <c r="BK247" s="284">
        <f>RawCounts100All!BL247/(PropCntd100!BK247*BK$5*BK$6)*1000</f>
        <v>0</v>
      </c>
      <c r="BL247" s="284">
        <f>RawCounts100All!BM247/(PropCntd100!BL247*BL$5*BL$6)*1000</f>
        <v>0</v>
      </c>
      <c r="BM247" s="284">
        <f>RawCounts100All!BN247/(PropCntd100!BM247*BM$5*BM$6)*1000</f>
        <v>0</v>
      </c>
      <c r="BN247" s="284">
        <f>RawCounts100All!BO247/(PropCntd100!BN247*BN$5*BN$6)*1000</f>
        <v>0</v>
      </c>
      <c r="BO247" s="284">
        <f>RawCounts100All!BP247/(PropCntd100!BO247*BO$5*BO$6)*1000</f>
        <v>0</v>
      </c>
      <c r="BP247" s="284">
        <f>RawCounts100All!BQ247/(PropCntd100!BP247*BP$5*BP$6)*1000</f>
        <v>0</v>
      </c>
      <c r="BQ247" s="284">
        <f>RawCounts100All!BR247/(PropCntd100!BQ247*BQ$5*BQ$6)*1000</f>
        <v>0</v>
      </c>
      <c r="BR247" s="284">
        <f>RawCounts100All!BS247/(PropCntd100!BR247*BR$5*BR$6)*1000</f>
        <v>0</v>
      </c>
      <c r="BS247" s="284">
        <f>RawCounts100All!BT247/(PropCntd100!BS247*BS$5*BS$6)*1000</f>
        <v>0</v>
      </c>
      <c r="BT247" s="129"/>
    </row>
    <row r="248" spans="1:72" ht="15" x14ac:dyDescent="0.15">
      <c r="A248" s="104" t="s">
        <v>456</v>
      </c>
      <c r="B248" s="153" t="s">
        <v>528</v>
      </c>
      <c r="C248" s="153" t="s">
        <v>250</v>
      </c>
      <c r="D248" s="153" t="s">
        <v>876</v>
      </c>
      <c r="E248" s="153" t="s">
        <v>135</v>
      </c>
      <c r="F248" s="153"/>
      <c r="G248" s="105">
        <v>0.25</v>
      </c>
      <c r="H248" s="106">
        <v>0.8</v>
      </c>
      <c r="I248" s="107">
        <f t="shared" si="11"/>
        <v>20</v>
      </c>
      <c r="J248" s="176">
        <f t="shared" si="11"/>
        <v>64</v>
      </c>
      <c r="K248" s="248"/>
      <c r="L248" s="284">
        <f>RawCounts100All!M248/(PropCntd100!L248*L$5*L$6)*1000</f>
        <v>0</v>
      </c>
      <c r="M248" s="284">
        <f>RawCounts100All!N248/(PropCntd100!M248*M$5*M$6)*1000</f>
        <v>0</v>
      </c>
      <c r="N248" s="284">
        <f>RawCounts100All!O248/(PropCntd100!N248*N$5*N$6)*1000</f>
        <v>0</v>
      </c>
      <c r="O248" s="284">
        <f>RawCounts100All!P248/(PropCntd100!O248*O$5*O$6)*1000</f>
        <v>0</v>
      </c>
      <c r="P248" s="284">
        <f>RawCounts100All!Q248/(PropCntd100!P248*P$5*P$6)*1000</f>
        <v>0</v>
      </c>
      <c r="Q248" s="284">
        <f>RawCounts100All!R248/(PropCntd100!Q248*Q$5*Q$6)*1000</f>
        <v>0</v>
      </c>
      <c r="R248" s="284">
        <f>RawCounts100All!S248/(PropCntd100!R248*R$5*R$6)*1000</f>
        <v>0</v>
      </c>
      <c r="S248" s="284">
        <f>RawCounts100All!T248/(PropCntd100!S248*S$5*S$6)*1000</f>
        <v>0</v>
      </c>
      <c r="T248" s="284">
        <f>RawCounts100All!U248/(PropCntd100!T248*T$5*T$6)*1000</f>
        <v>0</v>
      </c>
      <c r="U248" s="284">
        <f>RawCounts100All!V248/(PropCntd100!U248*U$5*U$6)*1000</f>
        <v>0</v>
      </c>
      <c r="V248" s="284">
        <f>RawCounts100All!W248/(PropCntd100!V248*V$5*V$6)*1000</f>
        <v>0</v>
      </c>
      <c r="W248" s="284">
        <f>RawCounts100All!X248/(PropCntd100!W248*W$5*W$6)*1000</f>
        <v>0</v>
      </c>
      <c r="X248" s="284">
        <f>RawCounts100All!Y248/(PropCntd100!X248*X$5*X$6)*1000</f>
        <v>0</v>
      </c>
      <c r="Y248" s="284">
        <f>RawCounts100All!Z248/(PropCntd100!Y248*Y$5*Y$6)*1000</f>
        <v>0</v>
      </c>
      <c r="Z248" s="284">
        <f>RawCounts100All!AA248/(PropCntd100!Z248*Z$5*Z$6)*1000</f>
        <v>0</v>
      </c>
      <c r="AA248" s="284">
        <f>RawCounts100All!AB248/(PropCntd100!AA248*AA$5*AA$6)*1000</f>
        <v>0</v>
      </c>
      <c r="AB248" s="284">
        <f>RawCounts100All!AC248/(PropCntd100!AB248*AB$5*AB$6)*1000</f>
        <v>0</v>
      </c>
      <c r="AC248" s="284">
        <f>RawCounts100All!AD248/(PropCntd100!AC248*AC$5*AC$6)*1000</f>
        <v>0</v>
      </c>
      <c r="AD248" s="284">
        <f>RawCounts100All!AE248/(PropCntd100!AD248*AD$5*AD$6)*1000</f>
        <v>0</v>
      </c>
      <c r="AE248" s="284">
        <f>RawCounts100All!AF248/(PropCntd100!AE248*AE$5*AE$6)*1000</f>
        <v>0</v>
      </c>
      <c r="AF248" s="284">
        <f>RawCounts100All!AG248/(PropCntd100!AF248*AF$5*AF$6)*1000</f>
        <v>0</v>
      </c>
      <c r="AG248" s="284">
        <f>RawCounts100All!AH248/(PropCntd100!AG248*AG$5*AG$6)*1000</f>
        <v>0</v>
      </c>
      <c r="AH248" s="284">
        <f>RawCounts100All!AI248/(PropCntd100!AH248*AH$5*AH$6)*1000</f>
        <v>0</v>
      </c>
      <c r="AI248" s="284">
        <f>RawCounts100All!AJ248/(PropCntd100!AI248*AI$5*AI$6)*1000</f>
        <v>0</v>
      </c>
      <c r="AJ248" s="284">
        <f>RawCounts100All!AK248/(PropCntd100!AJ248*AJ$5*AJ$6)*1000</f>
        <v>0</v>
      </c>
      <c r="AK248" s="284">
        <f>RawCounts100All!AL248/(PropCntd100!AK248*AK$5*AK$6)*1000</f>
        <v>0</v>
      </c>
      <c r="AL248" s="284">
        <f>RawCounts100All!AM248/(PropCntd100!AL248*AL$5*AL$6)*1000</f>
        <v>0</v>
      </c>
      <c r="AM248" s="284">
        <f>RawCounts100All!AN248/(PropCntd100!AM248*AM$5*AM$6)*1000</f>
        <v>0</v>
      </c>
      <c r="AN248" s="284">
        <f>RawCounts100All!AO248/(PropCntd100!AN248*AN$5*AN$6)*1000</f>
        <v>0</v>
      </c>
      <c r="AO248" s="284">
        <f>RawCounts100All!AP248/(PropCntd100!AO248*AO$5*AO$6)*1000</f>
        <v>0</v>
      </c>
      <c r="AP248" s="284">
        <f>RawCounts100All!AQ248/(PropCntd100!AP248*AP$5*AP$6)*1000</f>
        <v>0</v>
      </c>
      <c r="AQ248" s="284">
        <f>RawCounts100All!AR248/(PropCntd100!AQ248*AQ$5*AQ$6)*1000</f>
        <v>0</v>
      </c>
      <c r="AR248" s="284">
        <f>RawCounts100All!AS248/(PropCntd100!AR248*AR$5*AR$6)*1000</f>
        <v>0</v>
      </c>
      <c r="AS248" s="284">
        <f>RawCounts100All!AT248/(PropCntd100!AS248*AS$5*AS$6)*1000</f>
        <v>1148.3333333333333</v>
      </c>
      <c r="AT248" s="284">
        <f>RawCounts100All!AU248/(PropCntd100!AT248*AT$5*AT$6)*1000</f>
        <v>0</v>
      </c>
      <c r="AU248" s="284">
        <f>RawCounts100All!AV248/(PropCntd100!AU248*AU$5*AU$6)*1000</f>
        <v>0</v>
      </c>
      <c r="AV248" s="284">
        <f>RawCounts100All!AW248/(PropCntd100!AV248*AV$5*AV$6)*1000</f>
        <v>0</v>
      </c>
      <c r="AW248" s="284">
        <f>RawCounts100All!AX248/(PropCntd100!AW248*AW$5*AW$6)*1000</f>
        <v>0</v>
      </c>
      <c r="AX248" s="284">
        <f>RawCounts100All!AY248/(PropCntd100!AX248*AX$5*AX$6)*1000</f>
        <v>0</v>
      </c>
      <c r="AY248" s="284">
        <f>RawCounts100All!AZ248/(PropCntd100!AY248*AY$5*AY$6)*1000</f>
        <v>0</v>
      </c>
      <c r="AZ248" s="284">
        <f>RawCounts100All!BA248/(PropCntd100!AZ248*AZ$5*AZ$6)*1000</f>
        <v>0</v>
      </c>
      <c r="BA248" s="284">
        <f>RawCounts100All!BB248/(PropCntd100!BA248*BA$5*BA$6)*1000</f>
        <v>0</v>
      </c>
      <c r="BB248" s="284">
        <f>RawCounts100All!BC248/(PropCntd100!BB248*BB$5*BB$6)*1000</f>
        <v>0</v>
      </c>
      <c r="BC248" s="284">
        <f>RawCounts100All!BD248/(PropCntd100!BC248*BC$5*BC$6)*1000</f>
        <v>0</v>
      </c>
      <c r="BD248" s="284">
        <f>RawCounts100All!BE248/(PropCntd100!BD248*BD$5*BD$6)*1000</f>
        <v>0</v>
      </c>
      <c r="BE248" s="284">
        <f>RawCounts100All!BF248/(PropCntd100!BE248*BE$5*BE$6)*1000</f>
        <v>0</v>
      </c>
      <c r="BF248" s="284">
        <f>RawCounts100All!BG248/(PropCntd100!BF248*BF$5*BF$6)*1000</f>
        <v>0</v>
      </c>
      <c r="BG248" s="284">
        <f>RawCounts100All!BH248/(PropCntd100!BG248*BG$5*BG$6)*1000</f>
        <v>0</v>
      </c>
      <c r="BH248" s="284">
        <f>RawCounts100All!BI248/(PropCntd100!BH248*BH$5*BH$6)*1000</f>
        <v>0</v>
      </c>
      <c r="BI248" s="284">
        <f>RawCounts100All!BJ248/(PropCntd100!BI248*BI$5*BI$6)*1000</f>
        <v>0</v>
      </c>
      <c r="BJ248" s="284">
        <f>RawCounts100All!BK248/(PropCntd100!BJ248*BJ$5*BJ$6)*1000</f>
        <v>0</v>
      </c>
      <c r="BK248" s="284">
        <f>RawCounts100All!BL248/(PropCntd100!BK248*BK$5*BK$6)*1000</f>
        <v>0</v>
      </c>
      <c r="BL248" s="284">
        <f>RawCounts100All!BM248/(PropCntd100!BL248*BL$5*BL$6)*1000</f>
        <v>0</v>
      </c>
      <c r="BM248" s="284">
        <f>RawCounts100All!BN248/(PropCntd100!BM248*BM$5*BM$6)*1000</f>
        <v>0</v>
      </c>
      <c r="BN248" s="284">
        <f>RawCounts100All!BO248/(PropCntd100!BN248*BN$5*BN$6)*1000</f>
        <v>0</v>
      </c>
      <c r="BO248" s="284">
        <f>RawCounts100All!BP248/(PropCntd100!BO248*BO$5*BO$6)*1000</f>
        <v>0</v>
      </c>
      <c r="BP248" s="284">
        <f>RawCounts100All!BQ248/(PropCntd100!BP248*BP$5*BP$6)*1000</f>
        <v>0</v>
      </c>
      <c r="BQ248" s="284">
        <f>RawCounts100All!BR248/(PropCntd100!BQ248*BQ$5*BQ$6)*1000</f>
        <v>0</v>
      </c>
      <c r="BR248" s="284">
        <f>RawCounts100All!BS248/(PropCntd100!BR248*BR$5*BR$6)*1000</f>
        <v>0</v>
      </c>
      <c r="BS248" s="284">
        <f>RawCounts100All!BT248/(PropCntd100!BS248*BS$5*BS$6)*1000</f>
        <v>0</v>
      </c>
      <c r="BT248" s="129"/>
    </row>
    <row r="249" spans="1:72" ht="15" x14ac:dyDescent="0.15">
      <c r="A249" s="104" t="s">
        <v>457</v>
      </c>
      <c r="B249" s="153" t="s">
        <v>528</v>
      </c>
      <c r="C249" s="153" t="s">
        <v>250</v>
      </c>
      <c r="D249" s="153" t="s">
        <v>877</v>
      </c>
      <c r="E249" s="153" t="s">
        <v>135</v>
      </c>
      <c r="F249" s="153"/>
      <c r="G249" s="105">
        <v>0.3</v>
      </c>
      <c r="H249" s="106">
        <v>0.4</v>
      </c>
      <c r="I249" s="107">
        <f t="shared" si="11"/>
        <v>24</v>
      </c>
      <c r="J249" s="176">
        <f t="shared" si="11"/>
        <v>32</v>
      </c>
      <c r="K249" s="248"/>
      <c r="L249" s="284">
        <f>RawCounts100All!M249/(PropCntd100!L249*L$5*L$6)*1000</f>
        <v>0</v>
      </c>
      <c r="M249" s="284">
        <f>RawCounts100All!N249/(PropCntd100!M249*M$5*M$6)*1000</f>
        <v>0</v>
      </c>
      <c r="N249" s="284">
        <f>RawCounts100All!O249/(PropCntd100!N249*N$5*N$6)*1000</f>
        <v>0</v>
      </c>
      <c r="O249" s="284">
        <f>RawCounts100All!P249/(PropCntd100!O249*O$5*O$6)*1000</f>
        <v>0</v>
      </c>
      <c r="P249" s="284">
        <f>RawCounts100All!Q249/(PropCntd100!P249*P$5*P$6)*1000</f>
        <v>0</v>
      </c>
      <c r="Q249" s="284">
        <f>RawCounts100All!R249/(PropCntd100!Q249*Q$5*Q$6)*1000</f>
        <v>0</v>
      </c>
      <c r="R249" s="284">
        <f>RawCounts100All!S249/(PropCntd100!R249*R$5*R$6)*1000</f>
        <v>0</v>
      </c>
      <c r="S249" s="284">
        <f>RawCounts100All!T249/(PropCntd100!S249*S$5*S$6)*1000</f>
        <v>43.703703703703702</v>
      </c>
      <c r="T249" s="284">
        <f>RawCounts100All!U249/(PropCntd100!T249*T$5*T$6)*1000</f>
        <v>0</v>
      </c>
      <c r="U249" s="284">
        <f>RawCounts100All!V249/(PropCntd100!U249*U$5*U$6)*1000</f>
        <v>0</v>
      </c>
      <c r="V249" s="284">
        <f>RawCounts100All!W249/(PropCntd100!V249*V$5*V$6)*1000</f>
        <v>0</v>
      </c>
      <c r="W249" s="284">
        <f>RawCounts100All!X249/(PropCntd100!W249*W$5*W$6)*1000</f>
        <v>0</v>
      </c>
      <c r="X249" s="284">
        <f>RawCounts100All!Y249/(PropCntd100!X249*X$5*X$6)*1000</f>
        <v>0</v>
      </c>
      <c r="Y249" s="284">
        <f>RawCounts100All!Z249/(PropCntd100!Y249*Y$5*Y$6)*1000</f>
        <v>0</v>
      </c>
      <c r="Z249" s="284">
        <f>RawCounts100All!AA249/(PropCntd100!Z249*Z$5*Z$6)*1000</f>
        <v>0</v>
      </c>
      <c r="AA249" s="284">
        <f>RawCounts100All!AB249/(PropCntd100!AA249*AA$5*AA$6)*1000</f>
        <v>0</v>
      </c>
      <c r="AB249" s="284">
        <f>RawCounts100All!AC249/(PropCntd100!AB249*AB$5*AB$6)*1000</f>
        <v>0</v>
      </c>
      <c r="AC249" s="284">
        <f>RawCounts100All!AD249/(PropCntd100!AC249*AC$5*AC$6)*1000</f>
        <v>0</v>
      </c>
      <c r="AD249" s="284">
        <f>RawCounts100All!AE249/(PropCntd100!AD249*AD$5*AD$6)*1000</f>
        <v>0</v>
      </c>
      <c r="AE249" s="284">
        <f>RawCounts100All!AF249/(PropCntd100!AE249*AE$5*AE$6)*1000</f>
        <v>0</v>
      </c>
      <c r="AF249" s="284">
        <f>RawCounts100All!AG249/(PropCntd100!AF249*AF$5*AF$6)*1000</f>
        <v>0</v>
      </c>
      <c r="AG249" s="284">
        <f>RawCounts100All!AH249/(PropCntd100!AG249*AG$5*AG$6)*1000</f>
        <v>0</v>
      </c>
      <c r="AH249" s="284">
        <f>RawCounts100All!AI249/(PropCntd100!AH249*AH$5*AH$6)*1000</f>
        <v>0</v>
      </c>
      <c r="AI249" s="284">
        <f>RawCounts100All!AJ249/(PropCntd100!AI249*AI$5*AI$6)*1000</f>
        <v>0</v>
      </c>
      <c r="AJ249" s="284">
        <f>RawCounts100All!AK249/(PropCntd100!AJ249*AJ$5*AJ$6)*1000</f>
        <v>0</v>
      </c>
      <c r="AK249" s="284">
        <f>RawCounts100All!AL249/(PropCntd100!AK249*AK$5*AK$6)*1000</f>
        <v>0</v>
      </c>
      <c r="AL249" s="284">
        <f>RawCounts100All!AM249/(PropCntd100!AL249*AL$5*AL$6)*1000</f>
        <v>0</v>
      </c>
      <c r="AM249" s="284">
        <f>RawCounts100All!AN249/(PropCntd100!AM249*AM$5*AM$6)*1000</f>
        <v>0</v>
      </c>
      <c r="AN249" s="284">
        <f>RawCounts100All!AO249/(PropCntd100!AN249*AN$5*AN$6)*1000</f>
        <v>0</v>
      </c>
      <c r="AO249" s="284">
        <f>RawCounts100All!AP249/(PropCntd100!AO249*AO$5*AO$6)*1000</f>
        <v>0</v>
      </c>
      <c r="AP249" s="284">
        <f>RawCounts100All!AQ249/(PropCntd100!AP249*AP$5*AP$6)*1000</f>
        <v>0</v>
      </c>
      <c r="AQ249" s="284">
        <f>RawCounts100All!AR249/(PropCntd100!AQ249*AQ$5*AQ$6)*1000</f>
        <v>0</v>
      </c>
      <c r="AR249" s="284">
        <f>RawCounts100All!AS249/(PropCntd100!AR249*AR$5*AR$6)*1000</f>
        <v>0</v>
      </c>
      <c r="AS249" s="284">
        <f>RawCounts100All!AT249/(PropCntd100!AS249*AS$5*AS$6)*1000</f>
        <v>0</v>
      </c>
      <c r="AT249" s="284">
        <f>RawCounts100All!AU249/(PropCntd100!AT249*AT$5*AT$6)*1000</f>
        <v>0</v>
      </c>
      <c r="AU249" s="284">
        <f>RawCounts100All!AV249/(PropCntd100!AU249*AU$5*AU$6)*1000</f>
        <v>0</v>
      </c>
      <c r="AV249" s="284">
        <f>RawCounts100All!AW249/(PropCntd100!AV249*AV$5*AV$6)*1000</f>
        <v>0</v>
      </c>
      <c r="AW249" s="284">
        <f>RawCounts100All!AX249/(PropCntd100!AW249*AW$5*AW$6)*1000</f>
        <v>0</v>
      </c>
      <c r="AX249" s="284">
        <f>RawCounts100All!AY249/(PropCntd100!AX249*AX$5*AX$6)*1000</f>
        <v>0</v>
      </c>
      <c r="AY249" s="284">
        <f>RawCounts100All!AZ249/(PropCntd100!AY249*AY$5*AY$6)*1000</f>
        <v>0</v>
      </c>
      <c r="AZ249" s="284">
        <f>RawCounts100All!BA249/(PropCntd100!AZ249*AZ$5*AZ$6)*1000</f>
        <v>0</v>
      </c>
      <c r="BA249" s="284">
        <f>RawCounts100All!BB249/(PropCntd100!BA249*BA$5*BA$6)*1000</f>
        <v>0</v>
      </c>
      <c r="BB249" s="284">
        <f>RawCounts100All!BC249/(PropCntd100!BB249*BB$5*BB$6)*1000</f>
        <v>0</v>
      </c>
      <c r="BC249" s="284">
        <f>RawCounts100All!BD249/(PropCntd100!BC249*BC$5*BC$6)*1000</f>
        <v>0</v>
      </c>
      <c r="BD249" s="284">
        <f>RawCounts100All!BE249/(PropCntd100!BD249*BD$5*BD$6)*1000</f>
        <v>0</v>
      </c>
      <c r="BE249" s="284">
        <f>RawCounts100All!BF249/(PropCntd100!BE249*BE$5*BE$6)*1000</f>
        <v>0</v>
      </c>
      <c r="BF249" s="284">
        <f>RawCounts100All!BG249/(PropCntd100!BF249*BF$5*BF$6)*1000</f>
        <v>0</v>
      </c>
      <c r="BG249" s="284">
        <f>RawCounts100All!BH249/(PropCntd100!BG249*BG$5*BG$6)*1000</f>
        <v>0</v>
      </c>
      <c r="BH249" s="284">
        <f>RawCounts100All!BI249/(PropCntd100!BH249*BH$5*BH$6)*1000</f>
        <v>0</v>
      </c>
      <c r="BI249" s="284">
        <f>RawCounts100All!BJ249/(PropCntd100!BI249*BI$5*BI$6)*1000</f>
        <v>0</v>
      </c>
      <c r="BJ249" s="284">
        <f>RawCounts100All!BK249/(PropCntd100!BJ249*BJ$5*BJ$6)*1000</f>
        <v>2141.8512354372037</v>
      </c>
      <c r="BK249" s="284">
        <f>RawCounts100All!BL249/(PropCntd100!BK249*BK$5*BK$6)*1000</f>
        <v>0</v>
      </c>
      <c r="BL249" s="284">
        <f>RawCounts100All!BM249/(PropCntd100!BL249*BL$5*BL$6)*1000</f>
        <v>0</v>
      </c>
      <c r="BM249" s="284">
        <f>RawCounts100All!BN249/(PropCntd100!BM249*BM$5*BM$6)*1000</f>
        <v>0</v>
      </c>
      <c r="BN249" s="284">
        <f>RawCounts100All!BO249/(PropCntd100!BN249*BN$5*BN$6)*1000</f>
        <v>0</v>
      </c>
      <c r="BO249" s="284">
        <f>RawCounts100All!BP249/(PropCntd100!BO249*BO$5*BO$6)*1000</f>
        <v>0</v>
      </c>
      <c r="BP249" s="284">
        <f>RawCounts100All!BQ249/(PropCntd100!BP249*BP$5*BP$6)*1000</f>
        <v>72.316384180790962</v>
      </c>
      <c r="BQ249" s="284">
        <f>RawCounts100All!BR249/(PropCntd100!BQ249*BQ$5*BQ$6)*1000</f>
        <v>0</v>
      </c>
      <c r="BR249" s="284">
        <f>RawCounts100All!BS249/(PropCntd100!BR249*BR$5*BR$6)*1000</f>
        <v>0</v>
      </c>
      <c r="BS249" s="284">
        <f>RawCounts100All!BT249/(PropCntd100!BS249*BS$5*BS$6)*1000</f>
        <v>0</v>
      </c>
      <c r="BT249" s="129"/>
    </row>
    <row r="250" spans="1:72" ht="15" x14ac:dyDescent="0.15">
      <c r="A250" s="104" t="s">
        <v>458</v>
      </c>
      <c r="B250" s="153" t="s">
        <v>528</v>
      </c>
      <c r="C250" s="153" t="s">
        <v>250</v>
      </c>
      <c r="D250" s="153" t="s">
        <v>878</v>
      </c>
      <c r="E250" s="153" t="s">
        <v>135</v>
      </c>
      <c r="F250" s="153"/>
      <c r="G250" s="105">
        <v>0.3</v>
      </c>
      <c r="H250" s="106">
        <v>0.5</v>
      </c>
      <c r="I250" s="107">
        <f t="shared" si="11"/>
        <v>24</v>
      </c>
      <c r="J250" s="176">
        <f t="shared" si="11"/>
        <v>40</v>
      </c>
      <c r="K250" s="248"/>
      <c r="L250" s="284">
        <f>RawCounts100All!M250/(PropCntd100!L250*L$5*L$6)*1000</f>
        <v>0</v>
      </c>
      <c r="M250" s="284">
        <f>RawCounts100All!N250/(PropCntd100!M250*M$5*M$6)*1000</f>
        <v>0</v>
      </c>
      <c r="N250" s="284">
        <f>RawCounts100All!O250/(PropCntd100!N250*N$5*N$6)*1000</f>
        <v>0</v>
      </c>
      <c r="O250" s="284">
        <f>RawCounts100All!P250/(PropCntd100!O250*O$5*O$6)*1000</f>
        <v>0</v>
      </c>
      <c r="P250" s="284">
        <f>RawCounts100All!Q250/(PropCntd100!P250*P$5*P$6)*1000</f>
        <v>0</v>
      </c>
      <c r="Q250" s="284">
        <f>RawCounts100All!R250/(PropCntd100!Q250*Q$5*Q$6)*1000</f>
        <v>0</v>
      </c>
      <c r="R250" s="284">
        <f>RawCounts100All!S250/(PropCntd100!R250*R$5*R$6)*1000</f>
        <v>0</v>
      </c>
      <c r="S250" s="284">
        <f>RawCounts100All!T250/(PropCntd100!S250*S$5*S$6)*1000</f>
        <v>0</v>
      </c>
      <c r="T250" s="284">
        <f>RawCounts100All!U250/(PropCntd100!T250*T$5*T$6)*1000</f>
        <v>0</v>
      </c>
      <c r="U250" s="284">
        <f>RawCounts100All!V250/(PropCntd100!U250*U$5*U$6)*1000</f>
        <v>0</v>
      </c>
      <c r="V250" s="284">
        <f>RawCounts100All!W250/(PropCntd100!V250*V$5*V$6)*1000</f>
        <v>0</v>
      </c>
      <c r="W250" s="284">
        <f>RawCounts100All!X250/(PropCntd100!W250*W$5*W$6)*1000</f>
        <v>0</v>
      </c>
      <c r="X250" s="284">
        <f>RawCounts100All!Y250/(PropCntd100!X250*X$5*X$6)*1000</f>
        <v>0</v>
      </c>
      <c r="Y250" s="284">
        <f>RawCounts100All!Z250/(PropCntd100!Y250*Y$5*Y$6)*1000</f>
        <v>0</v>
      </c>
      <c r="Z250" s="284">
        <f>RawCounts100All!AA250/(PropCntd100!Z250*Z$5*Z$6)*1000</f>
        <v>0</v>
      </c>
      <c r="AA250" s="284">
        <f>RawCounts100All!AB250/(PropCntd100!AA250*AA$5*AA$6)*1000</f>
        <v>0</v>
      </c>
      <c r="AB250" s="284">
        <f>RawCounts100All!AC250/(PropCntd100!AB250*AB$5*AB$6)*1000</f>
        <v>174.28571428571431</v>
      </c>
      <c r="AC250" s="284">
        <f>RawCounts100All!AD250/(PropCntd100!AC250*AC$5*AC$6)*1000</f>
        <v>0</v>
      </c>
      <c r="AD250" s="284">
        <f>RawCounts100All!AE250/(PropCntd100!AD250*AD$5*AD$6)*1000</f>
        <v>132.24489795918367</v>
      </c>
      <c r="AE250" s="284">
        <f>RawCounts100All!AF250/(PropCntd100!AE250*AE$5*AE$6)*1000</f>
        <v>0</v>
      </c>
      <c r="AF250" s="284">
        <f>RawCounts100All!AG250/(PropCntd100!AF250*AF$5*AF$6)*1000</f>
        <v>184.70418470418471</v>
      </c>
      <c r="AG250" s="284">
        <f>RawCounts100All!AH250/(PropCntd100!AG250*AG$5*AG$6)*1000</f>
        <v>0</v>
      </c>
      <c r="AH250" s="284">
        <f>RawCounts100All!AI250/(PropCntd100!AH250*AH$5*AH$6)*1000</f>
        <v>0</v>
      </c>
      <c r="AI250" s="284">
        <f>RawCounts100All!AJ250/(PropCntd100!AI250*AI$5*AI$6)*1000</f>
        <v>0</v>
      </c>
      <c r="AJ250" s="284">
        <f>RawCounts100All!AK250/(PropCntd100!AJ250*AJ$5*AJ$6)*1000</f>
        <v>0</v>
      </c>
      <c r="AK250" s="284">
        <f>RawCounts100All!AL250/(PropCntd100!AK250*AK$5*AK$6)*1000</f>
        <v>0</v>
      </c>
      <c r="AL250" s="284">
        <f>RawCounts100All!AM250/(PropCntd100!AL250*AL$5*AL$6)*1000</f>
        <v>0</v>
      </c>
      <c r="AM250" s="284">
        <f>RawCounts100All!AN250/(PropCntd100!AM250*AM$5*AM$6)*1000</f>
        <v>0</v>
      </c>
      <c r="AN250" s="284">
        <f>RawCounts100All!AO250/(PropCntd100!AN250*AN$5*AN$6)*1000</f>
        <v>0</v>
      </c>
      <c r="AO250" s="284">
        <f>RawCounts100All!AP250/(PropCntd100!AO250*AO$5*AO$6)*1000</f>
        <v>0</v>
      </c>
      <c r="AP250" s="284">
        <f>RawCounts100All!AQ250/(PropCntd100!AP250*AP$5*AP$6)*1000</f>
        <v>0</v>
      </c>
      <c r="AQ250" s="284">
        <f>RawCounts100All!AR250/(PropCntd100!AQ250*AQ$5*AQ$6)*1000</f>
        <v>0</v>
      </c>
      <c r="AR250" s="284">
        <f>RawCounts100All!AS250/(PropCntd100!AR250*AR$5*AR$6)*1000</f>
        <v>0</v>
      </c>
      <c r="AS250" s="284">
        <f>RawCounts100All!AT250/(PropCntd100!AS250*AS$5*AS$6)*1000</f>
        <v>0</v>
      </c>
      <c r="AT250" s="284">
        <f>RawCounts100All!AU250/(PropCntd100!AT250*AT$5*AT$6)*1000</f>
        <v>0</v>
      </c>
      <c r="AU250" s="284">
        <f>RawCounts100All!AV250/(PropCntd100!AU250*AU$5*AU$6)*1000</f>
        <v>0</v>
      </c>
      <c r="AV250" s="284">
        <f>RawCounts100All!AW250/(PropCntd100!AV250*AV$5*AV$6)*1000</f>
        <v>0</v>
      </c>
      <c r="AW250" s="284">
        <f>RawCounts100All!AX250/(PropCntd100!AW250*AW$5*AW$6)*1000</f>
        <v>0</v>
      </c>
      <c r="AX250" s="284">
        <f>RawCounts100All!AY250/(PropCntd100!AX250*AX$5*AX$6)*1000</f>
        <v>0</v>
      </c>
      <c r="AY250" s="284">
        <f>RawCounts100All!AZ250/(PropCntd100!AY250*AY$5*AY$6)*1000</f>
        <v>0</v>
      </c>
      <c r="AZ250" s="284">
        <f>RawCounts100All!BA250/(PropCntd100!AZ250*AZ$5*AZ$6)*1000</f>
        <v>0</v>
      </c>
      <c r="BA250" s="284">
        <f>RawCounts100All!BB250/(PropCntd100!BA250*BA$5*BA$6)*1000</f>
        <v>0</v>
      </c>
      <c r="BB250" s="284">
        <f>RawCounts100All!BC250/(PropCntd100!BB250*BB$5*BB$6)*1000</f>
        <v>0</v>
      </c>
      <c r="BC250" s="284">
        <f>RawCounts100All!BD250/(PropCntd100!BC250*BC$5*BC$6)*1000</f>
        <v>0</v>
      </c>
      <c r="BD250" s="284">
        <f>RawCounts100All!BE250/(PropCntd100!BD250*BD$5*BD$6)*1000</f>
        <v>0</v>
      </c>
      <c r="BE250" s="284">
        <f>RawCounts100All!BF250/(PropCntd100!BE250*BE$5*BE$6)*1000</f>
        <v>0</v>
      </c>
      <c r="BF250" s="284">
        <f>RawCounts100All!BG250/(PropCntd100!BF250*BF$5*BF$6)*1000</f>
        <v>0</v>
      </c>
      <c r="BG250" s="284">
        <f>RawCounts100All!BH250/(PropCntd100!BG250*BG$5*BG$6)*1000</f>
        <v>0</v>
      </c>
      <c r="BH250" s="284">
        <f>RawCounts100All!BI250/(PropCntd100!BH250*BH$5*BH$6)*1000</f>
        <v>0</v>
      </c>
      <c r="BI250" s="284">
        <f>RawCounts100All!BJ250/(PropCntd100!BI250*BI$5*BI$6)*1000</f>
        <v>0</v>
      </c>
      <c r="BJ250" s="284">
        <f>RawCounts100All!BK250/(PropCntd100!BJ250*BJ$5*BJ$6)*1000</f>
        <v>0</v>
      </c>
      <c r="BK250" s="284">
        <f>RawCounts100All!BL250/(PropCntd100!BK250*BK$5*BK$6)*1000</f>
        <v>0</v>
      </c>
      <c r="BL250" s="284">
        <f>RawCounts100All!BM250/(PropCntd100!BL250*BL$5*BL$6)*1000</f>
        <v>0</v>
      </c>
      <c r="BM250" s="284">
        <f>RawCounts100All!BN250/(PropCntd100!BM250*BM$5*BM$6)*1000</f>
        <v>0</v>
      </c>
      <c r="BN250" s="284">
        <f>RawCounts100All!BO250/(PropCntd100!BN250*BN$5*BN$6)*1000</f>
        <v>0</v>
      </c>
      <c r="BO250" s="284">
        <f>RawCounts100All!BP250/(PropCntd100!BO250*BO$5*BO$6)*1000</f>
        <v>0</v>
      </c>
      <c r="BP250" s="284">
        <f>RawCounts100All!BQ250/(PropCntd100!BP250*BP$5*BP$6)*1000</f>
        <v>0</v>
      </c>
      <c r="BQ250" s="284">
        <f>RawCounts100All!BR250/(PropCntd100!BQ250*BQ$5*BQ$6)*1000</f>
        <v>0</v>
      </c>
      <c r="BR250" s="284">
        <f>RawCounts100All!BS250/(PropCntd100!BR250*BR$5*BR$6)*1000</f>
        <v>0</v>
      </c>
      <c r="BS250" s="284">
        <f>RawCounts100All!BT250/(PropCntd100!BS250*BS$5*BS$6)*1000</f>
        <v>0</v>
      </c>
      <c r="BT250" s="129"/>
    </row>
    <row r="251" spans="1:72" ht="15" x14ac:dyDescent="0.15">
      <c r="A251" s="104" t="s">
        <v>459</v>
      </c>
      <c r="B251" s="153" t="s">
        <v>528</v>
      </c>
      <c r="C251" s="153" t="s">
        <v>250</v>
      </c>
      <c r="D251" s="153" t="s">
        <v>879</v>
      </c>
      <c r="E251" s="153" t="s">
        <v>135</v>
      </c>
      <c r="F251" s="153"/>
      <c r="G251" s="105">
        <v>0.3</v>
      </c>
      <c r="H251" s="106">
        <v>0.6</v>
      </c>
      <c r="I251" s="107">
        <f t="shared" si="11"/>
        <v>24</v>
      </c>
      <c r="J251" s="176">
        <f t="shared" si="11"/>
        <v>48</v>
      </c>
      <c r="K251" s="248"/>
      <c r="L251" s="284">
        <f>RawCounts100All!M251/(PropCntd100!L251*L$5*L$6)*1000</f>
        <v>0</v>
      </c>
      <c r="M251" s="284">
        <f>RawCounts100All!N251/(PropCntd100!M251*M$5*M$6)*1000</f>
        <v>0</v>
      </c>
      <c r="N251" s="284">
        <f>RawCounts100All!O251/(PropCntd100!N251*N$5*N$6)*1000</f>
        <v>0</v>
      </c>
      <c r="O251" s="284">
        <f>RawCounts100All!P251/(PropCntd100!O251*O$5*O$6)*1000</f>
        <v>0</v>
      </c>
      <c r="P251" s="284">
        <f>RawCounts100All!Q251/(PropCntd100!P251*P$5*P$6)*1000</f>
        <v>0</v>
      </c>
      <c r="Q251" s="284">
        <f>RawCounts100All!R251/(PropCntd100!Q251*Q$5*Q$6)*1000</f>
        <v>0</v>
      </c>
      <c r="R251" s="284">
        <f>RawCounts100All!S251/(PropCntd100!R251*R$5*R$6)*1000</f>
        <v>0</v>
      </c>
      <c r="S251" s="284">
        <f>RawCounts100All!T251/(PropCntd100!S251*S$5*S$6)*1000</f>
        <v>0</v>
      </c>
      <c r="T251" s="284">
        <f>RawCounts100All!U251/(PropCntd100!T251*T$5*T$6)*1000</f>
        <v>0</v>
      </c>
      <c r="U251" s="284">
        <f>RawCounts100All!V251/(PropCntd100!U251*U$5*U$6)*1000</f>
        <v>0</v>
      </c>
      <c r="V251" s="284">
        <f>RawCounts100All!W251/(PropCntd100!V251*V$5*V$6)*1000</f>
        <v>0</v>
      </c>
      <c r="W251" s="284">
        <f>RawCounts100All!X251/(PropCntd100!W251*W$5*W$6)*1000</f>
        <v>0</v>
      </c>
      <c r="X251" s="284">
        <f>RawCounts100All!Y251/(PropCntd100!X251*X$5*X$6)*1000</f>
        <v>0</v>
      </c>
      <c r="Y251" s="284">
        <f>RawCounts100All!Z251/(PropCntd100!Y251*Y$5*Y$6)*1000</f>
        <v>0</v>
      </c>
      <c r="Z251" s="284">
        <f>RawCounts100All!AA251/(PropCntd100!Z251*Z$5*Z$6)*1000</f>
        <v>131.76470588235296</v>
      </c>
      <c r="AA251" s="284">
        <f>RawCounts100All!AB251/(PropCntd100!AA251*AA$5*AA$6)*1000</f>
        <v>0</v>
      </c>
      <c r="AB251" s="284">
        <f>RawCounts100All!AC251/(PropCntd100!AB251*AB$5*AB$6)*1000</f>
        <v>0</v>
      </c>
      <c r="AC251" s="284">
        <f>RawCounts100All!AD251/(PropCntd100!AC251*AC$5*AC$6)*1000</f>
        <v>0</v>
      </c>
      <c r="AD251" s="284">
        <f>RawCounts100All!AE251/(PropCntd100!AD251*AD$5*AD$6)*1000</f>
        <v>0</v>
      </c>
      <c r="AE251" s="284">
        <f>RawCounts100All!AF251/(PropCntd100!AE251*AE$5*AE$6)*1000</f>
        <v>0</v>
      </c>
      <c r="AF251" s="284">
        <f>RawCounts100All!AG251/(PropCntd100!AF251*AF$5*AF$6)*1000</f>
        <v>0</v>
      </c>
      <c r="AG251" s="284">
        <f>RawCounts100All!AH251/(PropCntd100!AG251*AG$5*AG$6)*1000</f>
        <v>0</v>
      </c>
      <c r="AH251" s="284">
        <f>RawCounts100All!AI251/(PropCntd100!AH251*AH$5*AH$6)*1000</f>
        <v>0</v>
      </c>
      <c r="AI251" s="284">
        <f>RawCounts100All!AJ251/(PropCntd100!AI251*AI$5*AI$6)*1000</f>
        <v>0</v>
      </c>
      <c r="AJ251" s="284">
        <f>RawCounts100All!AK251/(PropCntd100!AJ251*AJ$5*AJ$6)*1000</f>
        <v>0</v>
      </c>
      <c r="AK251" s="284">
        <f>RawCounts100All!AL251/(PropCntd100!AK251*AK$5*AK$6)*1000</f>
        <v>0</v>
      </c>
      <c r="AL251" s="284">
        <f>RawCounts100All!AM251/(PropCntd100!AL251*AL$5*AL$6)*1000</f>
        <v>0</v>
      </c>
      <c r="AM251" s="284">
        <f>RawCounts100All!AN251/(PropCntd100!AM251*AM$5*AM$6)*1000</f>
        <v>0</v>
      </c>
      <c r="AN251" s="284">
        <f>RawCounts100All!AO251/(PropCntd100!AN251*AN$5*AN$6)*1000</f>
        <v>0</v>
      </c>
      <c r="AO251" s="284">
        <f>RawCounts100All!AP251/(PropCntd100!AO251*AO$5*AO$6)*1000</f>
        <v>0</v>
      </c>
      <c r="AP251" s="284">
        <f>RawCounts100All!AQ251/(PropCntd100!AP251*AP$5*AP$6)*1000</f>
        <v>0</v>
      </c>
      <c r="AQ251" s="284">
        <f>RawCounts100All!AR251/(PropCntd100!AQ251*AQ$5*AQ$6)*1000</f>
        <v>0</v>
      </c>
      <c r="AR251" s="284">
        <f>RawCounts100All!AS251/(PropCntd100!AR251*AR$5*AR$6)*1000</f>
        <v>0</v>
      </c>
      <c r="AS251" s="284">
        <f>RawCounts100All!AT251/(PropCntd100!AS251*AS$5*AS$6)*1000</f>
        <v>0</v>
      </c>
      <c r="AT251" s="284">
        <f>RawCounts100All!AU251/(PropCntd100!AT251*AT$5*AT$6)*1000</f>
        <v>0</v>
      </c>
      <c r="AU251" s="284">
        <f>RawCounts100All!AV251/(PropCntd100!AU251*AU$5*AU$6)*1000</f>
        <v>616</v>
      </c>
      <c r="AV251" s="284">
        <f>RawCounts100All!AW251/(PropCntd100!AV251*AV$5*AV$6)*1000</f>
        <v>0</v>
      </c>
      <c r="AW251" s="284">
        <f>RawCounts100All!AX251/(PropCntd100!AW251*AW$5*AW$6)*1000</f>
        <v>0</v>
      </c>
      <c r="AX251" s="284">
        <f>RawCounts100All!AY251/(PropCntd100!AX251*AX$5*AX$6)*1000</f>
        <v>0</v>
      </c>
      <c r="AY251" s="284">
        <f>RawCounts100All!AZ251/(PropCntd100!AY251*AY$5*AY$6)*1000</f>
        <v>0</v>
      </c>
      <c r="AZ251" s="284">
        <f>RawCounts100All!BA251/(PropCntd100!AZ251*AZ$5*AZ$6)*1000</f>
        <v>0</v>
      </c>
      <c r="BA251" s="284">
        <f>RawCounts100All!BB251/(PropCntd100!BA251*BA$5*BA$6)*1000</f>
        <v>0</v>
      </c>
      <c r="BB251" s="284">
        <f>RawCounts100All!BC251/(PropCntd100!BB251*BB$5*BB$6)*1000</f>
        <v>0</v>
      </c>
      <c r="BC251" s="284">
        <f>RawCounts100All!BD251/(PropCntd100!BC251*BC$5*BC$6)*1000</f>
        <v>0</v>
      </c>
      <c r="BD251" s="284">
        <f>RawCounts100All!BE251/(PropCntd100!BD251*BD$5*BD$6)*1000</f>
        <v>0</v>
      </c>
      <c r="BE251" s="284">
        <f>RawCounts100All!BF251/(PropCntd100!BE251*BE$5*BE$6)*1000</f>
        <v>0</v>
      </c>
      <c r="BF251" s="284">
        <f>RawCounts100All!BG251/(PropCntd100!BF251*BF$5*BF$6)*1000</f>
        <v>0</v>
      </c>
      <c r="BG251" s="284">
        <f>RawCounts100All!BH251/(PropCntd100!BG251*BG$5*BG$6)*1000</f>
        <v>0</v>
      </c>
      <c r="BH251" s="284">
        <f>RawCounts100All!BI251/(PropCntd100!BH251*BH$5*BH$6)*1000</f>
        <v>0</v>
      </c>
      <c r="BI251" s="284">
        <f>RawCounts100All!BJ251/(PropCntd100!BI251*BI$5*BI$6)*1000</f>
        <v>0</v>
      </c>
      <c r="BJ251" s="284">
        <f>RawCounts100All!BK251/(PropCntd100!BJ251*BJ$5*BJ$6)*1000</f>
        <v>0</v>
      </c>
      <c r="BK251" s="284">
        <f>RawCounts100All!BL251/(PropCntd100!BK251*BK$5*BK$6)*1000</f>
        <v>0</v>
      </c>
      <c r="BL251" s="284">
        <f>RawCounts100All!BM251/(PropCntd100!BL251*BL$5*BL$6)*1000</f>
        <v>0</v>
      </c>
      <c r="BM251" s="284">
        <f>RawCounts100All!BN251/(PropCntd100!BM251*BM$5*BM$6)*1000</f>
        <v>0</v>
      </c>
      <c r="BN251" s="284">
        <f>RawCounts100All!BO251/(PropCntd100!BN251*BN$5*BN$6)*1000</f>
        <v>0</v>
      </c>
      <c r="BO251" s="284">
        <f>RawCounts100All!BP251/(PropCntd100!BO251*BO$5*BO$6)*1000</f>
        <v>0</v>
      </c>
      <c r="BP251" s="284">
        <f>RawCounts100All!BQ251/(PropCntd100!BP251*BP$5*BP$6)*1000</f>
        <v>0</v>
      </c>
      <c r="BQ251" s="284">
        <f>RawCounts100All!BR251/(PropCntd100!BQ251*BQ$5*BQ$6)*1000</f>
        <v>0</v>
      </c>
      <c r="BR251" s="284">
        <f>RawCounts100All!BS251/(PropCntd100!BR251*BR$5*BR$6)*1000</f>
        <v>0</v>
      </c>
      <c r="BS251" s="284">
        <f>RawCounts100All!BT251/(PropCntd100!BS251*BS$5*BS$6)*1000</f>
        <v>0</v>
      </c>
      <c r="BT251" s="129"/>
    </row>
    <row r="252" spans="1:72" ht="15" x14ac:dyDescent="0.15">
      <c r="A252" s="104" t="s">
        <v>460</v>
      </c>
      <c r="B252" s="153" t="s">
        <v>528</v>
      </c>
      <c r="C252" s="153" t="s">
        <v>250</v>
      </c>
      <c r="D252" s="153" t="s">
        <v>880</v>
      </c>
      <c r="E252" s="153" t="s">
        <v>135</v>
      </c>
      <c r="F252" s="153"/>
      <c r="G252" s="105">
        <v>0.3</v>
      </c>
      <c r="H252" s="106">
        <v>0.7</v>
      </c>
      <c r="I252" s="107">
        <f t="shared" si="11"/>
        <v>24</v>
      </c>
      <c r="J252" s="176">
        <f t="shared" si="11"/>
        <v>56</v>
      </c>
      <c r="K252" s="248"/>
      <c r="L252" s="284">
        <f>RawCounts100All!M252/(PropCntd100!L252*L$5*L$6)*1000</f>
        <v>0</v>
      </c>
      <c r="M252" s="284">
        <f>RawCounts100All!N252/(PropCntd100!M252*M$5*M$6)*1000</f>
        <v>0</v>
      </c>
      <c r="N252" s="284">
        <f>RawCounts100All!O252/(PropCntd100!N252*N$5*N$6)*1000</f>
        <v>0</v>
      </c>
      <c r="O252" s="284">
        <f>RawCounts100All!P252/(PropCntd100!O252*O$5*O$6)*1000</f>
        <v>0</v>
      </c>
      <c r="P252" s="284">
        <f>RawCounts100All!Q252/(PropCntd100!P252*P$5*P$6)*1000</f>
        <v>0</v>
      </c>
      <c r="Q252" s="284">
        <f>RawCounts100All!R252/(PropCntd100!Q252*Q$5*Q$6)*1000</f>
        <v>0</v>
      </c>
      <c r="R252" s="284">
        <f>RawCounts100All!S252/(PropCntd100!R252*R$5*R$6)*1000</f>
        <v>0</v>
      </c>
      <c r="S252" s="284">
        <f>RawCounts100All!T252/(PropCntd100!S252*S$5*S$6)*1000</f>
        <v>0</v>
      </c>
      <c r="T252" s="284">
        <f>RawCounts100All!U252/(PropCntd100!T252*T$5*T$6)*1000</f>
        <v>0</v>
      </c>
      <c r="U252" s="284">
        <f>RawCounts100All!V252/(PropCntd100!U252*U$5*U$6)*1000</f>
        <v>0</v>
      </c>
      <c r="V252" s="284">
        <f>RawCounts100All!W252/(PropCntd100!V252*V$5*V$6)*1000</f>
        <v>0</v>
      </c>
      <c r="W252" s="284">
        <f>RawCounts100All!X252/(PropCntd100!W252*W$5*W$6)*1000</f>
        <v>969.79591836734687</v>
      </c>
      <c r="X252" s="284">
        <f>RawCounts100All!Y252/(PropCntd100!X252*X$5*X$6)*1000</f>
        <v>0</v>
      </c>
      <c r="Y252" s="284">
        <f>RawCounts100All!Z252/(PropCntd100!Y252*Y$5*Y$6)*1000</f>
        <v>0</v>
      </c>
      <c r="Z252" s="284">
        <f>RawCounts100All!AA252/(PropCntd100!Z252*Z$5*Z$6)*1000</f>
        <v>0</v>
      </c>
      <c r="AA252" s="284">
        <f>RawCounts100All!AB252/(PropCntd100!AA252*AA$5*AA$6)*1000</f>
        <v>0</v>
      </c>
      <c r="AB252" s="284">
        <f>RawCounts100All!AC252/(PropCntd100!AB252*AB$5*AB$6)*1000</f>
        <v>0</v>
      </c>
      <c r="AC252" s="284">
        <f>RawCounts100All!AD252/(PropCntd100!AC252*AC$5*AC$6)*1000</f>
        <v>0</v>
      </c>
      <c r="AD252" s="284">
        <f>RawCounts100All!AE252/(PropCntd100!AD252*AD$5*AD$6)*1000</f>
        <v>0</v>
      </c>
      <c r="AE252" s="284">
        <f>RawCounts100All!AF252/(PropCntd100!AE252*AE$5*AE$6)*1000</f>
        <v>0</v>
      </c>
      <c r="AF252" s="284">
        <f>RawCounts100All!AG252/(PropCntd100!AF252*AF$5*AF$6)*1000</f>
        <v>0</v>
      </c>
      <c r="AG252" s="284">
        <f>RawCounts100All!AH252/(PropCntd100!AG252*AG$5*AG$6)*1000</f>
        <v>261.81818181818181</v>
      </c>
      <c r="AH252" s="284">
        <f>RawCounts100All!AI252/(PropCntd100!AH252*AH$5*AH$6)*1000</f>
        <v>0</v>
      </c>
      <c r="AI252" s="284">
        <f>RawCounts100All!AJ252/(PropCntd100!AI252*AI$5*AI$6)*1000</f>
        <v>378.91737891737887</v>
      </c>
      <c r="AJ252" s="284">
        <f>RawCounts100All!AK252/(PropCntd100!AJ252*AJ$5*AJ$6)*1000</f>
        <v>0</v>
      </c>
      <c r="AK252" s="284">
        <f>RawCounts100All!AL252/(PropCntd100!AK252*AK$5*AK$6)*1000</f>
        <v>0</v>
      </c>
      <c r="AL252" s="284">
        <f>RawCounts100All!AM252/(PropCntd100!AL252*AL$5*AL$6)*1000</f>
        <v>0</v>
      </c>
      <c r="AM252" s="284">
        <f>RawCounts100All!AN252/(PropCntd100!AM252*AM$5*AM$6)*1000</f>
        <v>87.142857142857153</v>
      </c>
      <c r="AN252" s="284">
        <f>RawCounts100All!AO252/(PropCntd100!AN252*AN$5*AN$6)*1000</f>
        <v>0</v>
      </c>
      <c r="AO252" s="284">
        <f>RawCounts100All!AP252/(PropCntd100!AO252*AO$5*AO$6)*1000</f>
        <v>0</v>
      </c>
      <c r="AP252" s="284">
        <f>RawCounts100All!AQ252/(PropCntd100!AP252*AP$5*AP$6)*1000</f>
        <v>0</v>
      </c>
      <c r="AQ252" s="284">
        <f>RawCounts100All!AR252/(PropCntd100!AQ252*AQ$5*AQ$6)*1000</f>
        <v>0</v>
      </c>
      <c r="AR252" s="284">
        <f>RawCounts100All!AS252/(PropCntd100!AR252*AR$5*AR$6)*1000</f>
        <v>0</v>
      </c>
      <c r="AS252" s="284">
        <f>RawCounts100All!AT252/(PropCntd100!AS252*AS$5*AS$6)*1000</f>
        <v>0</v>
      </c>
      <c r="AT252" s="284">
        <f>RawCounts100All!AU252/(PropCntd100!AT252*AT$5*AT$6)*1000</f>
        <v>0</v>
      </c>
      <c r="AU252" s="284">
        <f>RawCounts100All!AV252/(PropCntd100!AU252*AU$5*AU$6)*1000</f>
        <v>0</v>
      </c>
      <c r="AV252" s="284">
        <f>RawCounts100All!AW252/(PropCntd100!AV252*AV$5*AV$6)*1000</f>
        <v>0</v>
      </c>
      <c r="AW252" s="284">
        <f>RawCounts100All!AX252/(PropCntd100!AW252*AW$5*AW$6)*1000</f>
        <v>0</v>
      </c>
      <c r="AX252" s="284">
        <f>RawCounts100All!AY252/(PropCntd100!AX252*AX$5*AX$6)*1000</f>
        <v>0</v>
      </c>
      <c r="AY252" s="284">
        <f>RawCounts100All!AZ252/(PropCntd100!AY252*AY$5*AY$6)*1000</f>
        <v>0</v>
      </c>
      <c r="AZ252" s="284">
        <f>RawCounts100All!BA252/(PropCntd100!AZ252*AZ$5*AZ$6)*1000</f>
        <v>0</v>
      </c>
      <c r="BA252" s="284">
        <f>RawCounts100All!BB252/(PropCntd100!BA252*BA$5*BA$6)*1000</f>
        <v>0</v>
      </c>
      <c r="BB252" s="284">
        <f>RawCounts100All!BC252/(PropCntd100!BB252*BB$5*BB$6)*1000</f>
        <v>0</v>
      </c>
      <c r="BC252" s="284">
        <f>RawCounts100All!BD252/(PropCntd100!BC252*BC$5*BC$6)*1000</f>
        <v>0</v>
      </c>
      <c r="BD252" s="284">
        <f>RawCounts100All!BE252/(PropCntd100!BD252*BD$5*BD$6)*1000</f>
        <v>0</v>
      </c>
      <c r="BE252" s="284">
        <f>RawCounts100All!BF252/(PropCntd100!BE252*BE$5*BE$6)*1000</f>
        <v>0</v>
      </c>
      <c r="BF252" s="284">
        <f>RawCounts100All!BG252/(PropCntd100!BF252*BF$5*BF$6)*1000</f>
        <v>0</v>
      </c>
      <c r="BG252" s="284">
        <f>RawCounts100All!BH252/(PropCntd100!BG252*BG$5*BG$6)*1000</f>
        <v>0</v>
      </c>
      <c r="BH252" s="284">
        <f>RawCounts100All!BI252/(PropCntd100!BH252*BH$5*BH$6)*1000</f>
        <v>0</v>
      </c>
      <c r="BI252" s="284">
        <f>RawCounts100All!BJ252/(PropCntd100!BI252*BI$5*BI$6)*1000</f>
        <v>0</v>
      </c>
      <c r="BJ252" s="284">
        <f>RawCounts100All!BK252/(PropCntd100!BJ252*BJ$5*BJ$6)*1000</f>
        <v>203.98583194640037</v>
      </c>
      <c r="BK252" s="284">
        <f>RawCounts100All!BL252/(PropCntd100!BK252*BK$5*BK$6)*1000</f>
        <v>0</v>
      </c>
      <c r="BL252" s="284">
        <f>RawCounts100All!BM252/(PropCntd100!BL252*BL$5*BL$6)*1000</f>
        <v>0</v>
      </c>
      <c r="BM252" s="284">
        <f>RawCounts100All!BN252/(PropCntd100!BM252*BM$5*BM$6)*1000</f>
        <v>0</v>
      </c>
      <c r="BN252" s="284">
        <f>RawCounts100All!BO252/(PropCntd100!BN252*BN$5*BN$6)*1000</f>
        <v>0</v>
      </c>
      <c r="BO252" s="284">
        <f>RawCounts100All!BP252/(PropCntd100!BO252*BO$5*BO$6)*1000</f>
        <v>0</v>
      </c>
      <c r="BP252" s="284">
        <f>RawCounts100All!BQ252/(PropCntd100!BP252*BP$5*BP$6)*1000</f>
        <v>0</v>
      </c>
      <c r="BQ252" s="284">
        <f>RawCounts100All!BR252/(PropCntd100!BQ252*BQ$5*BQ$6)*1000</f>
        <v>0</v>
      </c>
      <c r="BR252" s="284">
        <f>RawCounts100All!BS252/(PropCntd100!BR252*BR$5*BR$6)*1000</f>
        <v>0</v>
      </c>
      <c r="BS252" s="284">
        <f>RawCounts100All!BT252/(PropCntd100!BS252*BS$5*BS$6)*1000</f>
        <v>0</v>
      </c>
      <c r="BT252" s="129"/>
    </row>
    <row r="253" spans="1:72" ht="15" x14ac:dyDescent="0.15">
      <c r="A253" s="104" t="s">
        <v>461</v>
      </c>
      <c r="B253" s="153" t="s">
        <v>528</v>
      </c>
      <c r="C253" s="153" t="s">
        <v>250</v>
      </c>
      <c r="D253" s="153" t="s">
        <v>881</v>
      </c>
      <c r="E253" s="153" t="s">
        <v>135</v>
      </c>
      <c r="F253" s="153"/>
      <c r="G253" s="105">
        <v>0.3</v>
      </c>
      <c r="H253" s="106">
        <v>0.8</v>
      </c>
      <c r="I253" s="107">
        <f t="shared" si="11"/>
        <v>24</v>
      </c>
      <c r="J253" s="176">
        <f t="shared" si="11"/>
        <v>64</v>
      </c>
      <c r="K253" s="248"/>
      <c r="L253" s="284">
        <f>RawCounts100All!M253/(PropCntd100!L253*L$5*L$6)*1000</f>
        <v>0</v>
      </c>
      <c r="M253" s="284">
        <f>RawCounts100All!N253/(PropCntd100!M253*M$5*M$6)*1000</f>
        <v>0</v>
      </c>
      <c r="N253" s="284">
        <f>RawCounts100All!O253/(PropCntd100!N253*N$5*N$6)*1000</f>
        <v>0</v>
      </c>
      <c r="O253" s="284">
        <f>RawCounts100All!P253/(PropCntd100!O253*O$5*O$6)*1000</f>
        <v>0</v>
      </c>
      <c r="P253" s="284">
        <f>RawCounts100All!Q253/(PropCntd100!P253*P$5*P$6)*1000</f>
        <v>0</v>
      </c>
      <c r="Q253" s="284">
        <f>RawCounts100All!R253/(PropCntd100!Q253*Q$5*Q$6)*1000</f>
        <v>0</v>
      </c>
      <c r="R253" s="284">
        <f>RawCounts100All!S253/(PropCntd100!R253*R$5*R$6)*1000</f>
        <v>0</v>
      </c>
      <c r="S253" s="284">
        <f>RawCounts100All!T253/(PropCntd100!S253*S$5*S$6)*1000</f>
        <v>0</v>
      </c>
      <c r="T253" s="284">
        <f>RawCounts100All!U253/(PropCntd100!T253*T$5*T$6)*1000</f>
        <v>0</v>
      </c>
      <c r="U253" s="284">
        <f>RawCounts100All!V253/(PropCntd100!U253*U$5*U$6)*1000</f>
        <v>43.63636363636364</v>
      </c>
      <c r="V253" s="284">
        <f>RawCounts100All!W253/(PropCntd100!V253*V$5*V$6)*1000</f>
        <v>0</v>
      </c>
      <c r="W253" s="284">
        <f>RawCounts100All!X253/(PropCntd100!W253*W$5*W$6)*1000</f>
        <v>0</v>
      </c>
      <c r="X253" s="284">
        <f>RawCounts100All!Y253/(PropCntd100!X253*X$5*X$6)*1000</f>
        <v>0</v>
      </c>
      <c r="Y253" s="284">
        <f>RawCounts100All!Z253/(PropCntd100!Y253*Y$5*Y$6)*1000</f>
        <v>0</v>
      </c>
      <c r="Z253" s="284">
        <f>RawCounts100All!AA253/(PropCntd100!Z253*Z$5*Z$6)*1000</f>
        <v>0</v>
      </c>
      <c r="AA253" s="284">
        <f>RawCounts100All!AB253/(PropCntd100!AA253*AA$5*AA$6)*1000</f>
        <v>564.81481481481478</v>
      </c>
      <c r="AB253" s="284">
        <f>RawCounts100All!AC253/(PropCntd100!AB253*AB$5*AB$6)*1000</f>
        <v>0</v>
      </c>
      <c r="AC253" s="284">
        <f>RawCounts100All!AD253/(PropCntd100!AC253*AC$5*AC$6)*1000</f>
        <v>0</v>
      </c>
      <c r="AD253" s="284">
        <f>RawCounts100All!AE253/(PropCntd100!AD253*AD$5*AD$6)*1000</f>
        <v>0</v>
      </c>
      <c r="AE253" s="284">
        <f>RawCounts100All!AF253/(PropCntd100!AE253*AE$5*AE$6)*1000</f>
        <v>0</v>
      </c>
      <c r="AF253" s="284">
        <f>RawCounts100All!AG253/(PropCntd100!AF253*AF$5*AF$6)*1000</f>
        <v>0</v>
      </c>
      <c r="AG253" s="284">
        <f>RawCounts100All!AH253/(PropCntd100!AG253*AG$5*AG$6)*1000</f>
        <v>0</v>
      </c>
      <c r="AH253" s="284">
        <f>RawCounts100All!AI253/(PropCntd100!AH253*AH$5*AH$6)*1000</f>
        <v>0</v>
      </c>
      <c r="AI253" s="284">
        <f>RawCounts100All!AJ253/(PropCntd100!AI253*AI$5*AI$6)*1000</f>
        <v>0</v>
      </c>
      <c r="AJ253" s="284">
        <f>RawCounts100All!AK253/(PropCntd100!AJ253*AJ$5*AJ$6)*1000</f>
        <v>0</v>
      </c>
      <c r="AK253" s="284">
        <f>RawCounts100All!AL253/(PropCntd100!AK253*AK$5*AK$6)*1000</f>
        <v>0</v>
      </c>
      <c r="AL253" s="284">
        <f>RawCounts100All!AM253/(PropCntd100!AL253*AL$5*AL$6)*1000</f>
        <v>0</v>
      </c>
      <c r="AM253" s="284">
        <f>RawCounts100All!AN253/(PropCntd100!AM253*AM$5*AM$6)*1000</f>
        <v>0</v>
      </c>
      <c r="AN253" s="284">
        <f>RawCounts100All!AO253/(PropCntd100!AN253*AN$5*AN$6)*1000</f>
        <v>0</v>
      </c>
      <c r="AO253" s="284">
        <f>RawCounts100All!AP253/(PropCntd100!AO253*AO$5*AO$6)*1000</f>
        <v>0</v>
      </c>
      <c r="AP253" s="284">
        <f>RawCounts100All!AQ253/(PropCntd100!AP253*AP$5*AP$6)*1000</f>
        <v>0</v>
      </c>
      <c r="AQ253" s="284">
        <f>RawCounts100All!AR253/(PropCntd100!AQ253*AQ$5*AQ$6)*1000</f>
        <v>921.98581560283685</v>
      </c>
      <c r="AR253" s="284">
        <f>RawCounts100All!AS253/(PropCntd100!AR253*AR$5*AR$6)*1000</f>
        <v>0</v>
      </c>
      <c r="AS253" s="284">
        <f>RawCounts100All!AT253/(PropCntd100!AS253*AS$5*AS$6)*1000</f>
        <v>0</v>
      </c>
      <c r="AT253" s="284">
        <f>RawCounts100All!AU253/(PropCntd100!AT253*AT$5*AT$6)*1000</f>
        <v>0</v>
      </c>
      <c r="AU253" s="284">
        <f>RawCounts100All!AV253/(PropCntd100!AU253*AU$5*AU$6)*1000</f>
        <v>0</v>
      </c>
      <c r="AV253" s="284">
        <f>RawCounts100All!AW253/(PropCntd100!AV253*AV$5*AV$6)*1000</f>
        <v>0</v>
      </c>
      <c r="AW253" s="284">
        <f>RawCounts100All!AX253/(PropCntd100!AW253*AW$5*AW$6)*1000</f>
        <v>0</v>
      </c>
      <c r="AX253" s="284">
        <f>RawCounts100All!AY253/(PropCntd100!AX253*AX$5*AX$6)*1000</f>
        <v>0</v>
      </c>
      <c r="AY253" s="284">
        <f>RawCounts100All!AZ253/(PropCntd100!AY253*AY$5*AY$6)*1000</f>
        <v>0</v>
      </c>
      <c r="AZ253" s="284">
        <f>RawCounts100All!BA253/(PropCntd100!AZ253*AZ$5*AZ$6)*1000</f>
        <v>0</v>
      </c>
      <c r="BA253" s="284">
        <f>RawCounts100All!BB253/(PropCntd100!BA253*BA$5*BA$6)*1000</f>
        <v>0</v>
      </c>
      <c r="BB253" s="284">
        <f>RawCounts100All!BC253/(PropCntd100!BB253*BB$5*BB$6)*1000</f>
        <v>0</v>
      </c>
      <c r="BC253" s="284">
        <f>RawCounts100All!BD253/(PropCntd100!BC253*BC$5*BC$6)*1000</f>
        <v>0</v>
      </c>
      <c r="BD253" s="284">
        <f>RawCounts100All!BE253/(PropCntd100!BD253*BD$5*BD$6)*1000</f>
        <v>0</v>
      </c>
      <c r="BE253" s="284">
        <f>RawCounts100All!BF253/(PropCntd100!BE253*BE$5*BE$6)*1000</f>
        <v>0</v>
      </c>
      <c r="BF253" s="284">
        <f>RawCounts100All!BG253/(PropCntd100!BF253*BF$5*BF$6)*1000</f>
        <v>0</v>
      </c>
      <c r="BG253" s="284">
        <f>RawCounts100All!BH253/(PropCntd100!BG253*BG$5*BG$6)*1000</f>
        <v>0</v>
      </c>
      <c r="BH253" s="284">
        <f>RawCounts100All!BI253/(PropCntd100!BH253*BH$5*BH$6)*1000</f>
        <v>0</v>
      </c>
      <c r="BI253" s="284">
        <f>RawCounts100All!BJ253/(PropCntd100!BI253*BI$5*BI$6)*1000</f>
        <v>0</v>
      </c>
      <c r="BJ253" s="284">
        <f>RawCounts100All!BK253/(PropCntd100!BJ253*BJ$5*BJ$6)*1000</f>
        <v>0</v>
      </c>
      <c r="BK253" s="284">
        <f>RawCounts100All!BL253/(PropCntd100!BK253*BK$5*BK$6)*1000</f>
        <v>0</v>
      </c>
      <c r="BL253" s="284">
        <f>RawCounts100All!BM253/(PropCntd100!BL253*BL$5*BL$6)*1000</f>
        <v>0</v>
      </c>
      <c r="BM253" s="284">
        <f>RawCounts100All!BN253/(PropCntd100!BM253*BM$5*BM$6)*1000</f>
        <v>0</v>
      </c>
      <c r="BN253" s="284">
        <f>RawCounts100All!BO253/(PropCntd100!BN253*BN$5*BN$6)*1000</f>
        <v>0</v>
      </c>
      <c r="BO253" s="284">
        <f>RawCounts100All!BP253/(PropCntd100!BO253*BO$5*BO$6)*1000</f>
        <v>577.04918032786884</v>
      </c>
      <c r="BP253" s="284">
        <f>RawCounts100All!BQ253/(PropCntd100!BP253*BP$5*BP$6)*1000</f>
        <v>0</v>
      </c>
      <c r="BQ253" s="284">
        <f>RawCounts100All!BR253/(PropCntd100!BQ253*BQ$5*BQ$6)*1000</f>
        <v>0</v>
      </c>
      <c r="BR253" s="284">
        <f>RawCounts100All!BS253/(PropCntd100!BR253*BR$5*BR$6)*1000</f>
        <v>0</v>
      </c>
      <c r="BS253" s="284">
        <f>RawCounts100All!BT253/(PropCntd100!BS253*BS$5*BS$6)*1000</f>
        <v>0</v>
      </c>
      <c r="BT253" s="129"/>
    </row>
    <row r="254" spans="1:72" ht="15" x14ac:dyDescent="0.15">
      <c r="A254" s="104" t="s">
        <v>462</v>
      </c>
      <c r="B254" s="153" t="s">
        <v>528</v>
      </c>
      <c r="C254" s="153" t="s">
        <v>250</v>
      </c>
      <c r="D254" s="153" t="s">
        <v>882</v>
      </c>
      <c r="E254" s="153" t="s">
        <v>135</v>
      </c>
      <c r="F254" s="153"/>
      <c r="G254" s="105">
        <v>0.3</v>
      </c>
      <c r="H254" s="106">
        <v>0.9</v>
      </c>
      <c r="I254" s="107">
        <f t="shared" si="11"/>
        <v>24</v>
      </c>
      <c r="J254" s="176">
        <f t="shared" si="11"/>
        <v>72</v>
      </c>
      <c r="K254" s="248"/>
      <c r="L254" s="284">
        <f>RawCounts100All!M254/(PropCntd100!L254*L$5*L$6)*1000</f>
        <v>0</v>
      </c>
      <c r="M254" s="284">
        <f>RawCounts100All!N254/(PropCntd100!M254*M$5*M$6)*1000</f>
        <v>0</v>
      </c>
      <c r="N254" s="284">
        <f>RawCounts100All!O254/(PropCntd100!N254*N$5*N$6)*1000</f>
        <v>0</v>
      </c>
      <c r="O254" s="284">
        <f>RawCounts100All!P254/(PropCntd100!O254*O$5*O$6)*1000</f>
        <v>0</v>
      </c>
      <c r="P254" s="284">
        <f>RawCounts100All!Q254/(PropCntd100!P254*P$5*P$6)*1000</f>
        <v>0</v>
      </c>
      <c r="Q254" s="284">
        <f>RawCounts100All!R254/(PropCntd100!Q254*Q$5*Q$6)*1000</f>
        <v>0</v>
      </c>
      <c r="R254" s="284">
        <f>RawCounts100All!S254/(PropCntd100!R254*R$5*R$6)*1000</f>
        <v>0</v>
      </c>
      <c r="S254" s="284">
        <f>RawCounts100All!T254/(PropCntd100!S254*S$5*S$6)*1000</f>
        <v>0</v>
      </c>
      <c r="T254" s="284">
        <f>RawCounts100All!U254/(PropCntd100!T254*T$5*T$6)*1000</f>
        <v>0</v>
      </c>
      <c r="U254" s="284">
        <f>RawCounts100All!V254/(PropCntd100!U254*U$5*U$6)*1000</f>
        <v>0</v>
      </c>
      <c r="V254" s="284">
        <f>RawCounts100All!W254/(PropCntd100!V254*V$5*V$6)*1000</f>
        <v>278.28054298642536</v>
      </c>
      <c r="W254" s="284">
        <f>RawCounts100All!X254/(PropCntd100!W254*W$5*W$6)*1000</f>
        <v>0</v>
      </c>
      <c r="X254" s="284">
        <f>RawCounts100All!Y254/(PropCntd100!X254*X$5*X$6)*1000</f>
        <v>0</v>
      </c>
      <c r="Y254" s="284">
        <f>RawCounts100All!Z254/(PropCntd100!Y254*Y$5*Y$6)*1000</f>
        <v>0</v>
      </c>
      <c r="Z254" s="284">
        <f>RawCounts100All!AA254/(PropCntd100!Z254*Z$5*Z$6)*1000</f>
        <v>0</v>
      </c>
      <c r="AA254" s="284">
        <f>RawCounts100All!AB254/(PropCntd100!AA254*AA$5*AA$6)*1000</f>
        <v>0</v>
      </c>
      <c r="AB254" s="284">
        <f>RawCounts100All!AC254/(PropCntd100!AB254*AB$5*AB$6)*1000</f>
        <v>0</v>
      </c>
      <c r="AC254" s="284">
        <f>RawCounts100All!AD254/(PropCntd100!AC254*AC$5*AC$6)*1000</f>
        <v>0</v>
      </c>
      <c r="AD254" s="284">
        <f>RawCounts100All!AE254/(PropCntd100!AD254*AD$5*AD$6)*1000</f>
        <v>0</v>
      </c>
      <c r="AE254" s="284">
        <f>RawCounts100All!AF254/(PropCntd100!AE254*AE$5*AE$6)*1000</f>
        <v>0</v>
      </c>
      <c r="AF254" s="284">
        <f>RawCounts100All!AG254/(PropCntd100!AF254*AF$5*AF$6)*1000</f>
        <v>0</v>
      </c>
      <c r="AG254" s="284">
        <f>RawCounts100All!AH254/(PropCntd100!AG254*AG$5*AG$6)*1000</f>
        <v>0</v>
      </c>
      <c r="AH254" s="284">
        <f>RawCounts100All!AI254/(PropCntd100!AH254*AH$5*AH$6)*1000</f>
        <v>0</v>
      </c>
      <c r="AI254" s="284">
        <f>RawCounts100All!AJ254/(PropCntd100!AI254*AI$5*AI$6)*1000</f>
        <v>0</v>
      </c>
      <c r="AJ254" s="284">
        <f>RawCounts100All!AK254/(PropCntd100!AJ254*AJ$5*AJ$6)*1000</f>
        <v>0</v>
      </c>
      <c r="AK254" s="284">
        <f>RawCounts100All!AL254/(PropCntd100!AK254*AK$5*AK$6)*1000</f>
        <v>0</v>
      </c>
      <c r="AL254" s="284">
        <f>RawCounts100All!AM254/(PropCntd100!AL254*AL$5*AL$6)*1000</f>
        <v>0</v>
      </c>
      <c r="AM254" s="284">
        <f>RawCounts100All!AN254/(PropCntd100!AM254*AM$5*AM$6)*1000</f>
        <v>0</v>
      </c>
      <c r="AN254" s="284">
        <f>RawCounts100All!AO254/(PropCntd100!AN254*AN$5*AN$6)*1000</f>
        <v>0</v>
      </c>
      <c r="AO254" s="284">
        <f>RawCounts100All!AP254/(PropCntd100!AO254*AO$5*AO$6)*1000</f>
        <v>0</v>
      </c>
      <c r="AP254" s="284">
        <f>RawCounts100All!AQ254/(PropCntd100!AP254*AP$5*AP$6)*1000</f>
        <v>0</v>
      </c>
      <c r="AQ254" s="284">
        <f>RawCounts100All!AR254/(PropCntd100!AQ254*AQ$5*AQ$6)*1000</f>
        <v>0</v>
      </c>
      <c r="AR254" s="284">
        <f>RawCounts100All!AS254/(PropCntd100!AR254*AR$5*AR$6)*1000</f>
        <v>0</v>
      </c>
      <c r="AS254" s="284">
        <f>RawCounts100All!AT254/(PropCntd100!AS254*AS$5*AS$6)*1000</f>
        <v>0</v>
      </c>
      <c r="AT254" s="284">
        <f>RawCounts100All!AU254/(PropCntd100!AT254*AT$5*AT$6)*1000</f>
        <v>0</v>
      </c>
      <c r="AU254" s="284">
        <f>RawCounts100All!AV254/(PropCntd100!AU254*AU$5*AU$6)*1000</f>
        <v>0</v>
      </c>
      <c r="AV254" s="284">
        <f>RawCounts100All!AW254/(PropCntd100!AV254*AV$5*AV$6)*1000</f>
        <v>0</v>
      </c>
      <c r="AW254" s="284">
        <f>RawCounts100All!AX254/(PropCntd100!AW254*AW$5*AW$6)*1000</f>
        <v>0</v>
      </c>
      <c r="AX254" s="284">
        <f>RawCounts100All!AY254/(PropCntd100!AX254*AX$5*AX$6)*1000</f>
        <v>0</v>
      </c>
      <c r="AY254" s="284">
        <f>RawCounts100All!AZ254/(PropCntd100!AY254*AY$5*AY$6)*1000</f>
        <v>0</v>
      </c>
      <c r="AZ254" s="284">
        <f>RawCounts100All!BA254/(PropCntd100!AZ254*AZ$5*AZ$6)*1000</f>
        <v>0</v>
      </c>
      <c r="BA254" s="284">
        <f>RawCounts100All!BB254/(PropCntd100!BA254*BA$5*BA$6)*1000</f>
        <v>0</v>
      </c>
      <c r="BB254" s="284">
        <f>RawCounts100All!BC254/(PropCntd100!BB254*BB$5*BB$6)*1000</f>
        <v>0</v>
      </c>
      <c r="BC254" s="284">
        <f>RawCounts100All!BD254/(PropCntd100!BC254*BC$5*BC$6)*1000</f>
        <v>0</v>
      </c>
      <c r="BD254" s="284">
        <f>RawCounts100All!BE254/(PropCntd100!BD254*BD$5*BD$6)*1000</f>
        <v>0</v>
      </c>
      <c r="BE254" s="284">
        <f>RawCounts100All!BF254/(PropCntd100!BE254*BE$5*BE$6)*1000</f>
        <v>0</v>
      </c>
      <c r="BF254" s="284">
        <f>RawCounts100All!BG254/(PropCntd100!BF254*BF$5*BF$6)*1000</f>
        <v>0</v>
      </c>
      <c r="BG254" s="284">
        <f>RawCounts100All!BH254/(PropCntd100!BG254*BG$5*BG$6)*1000</f>
        <v>0</v>
      </c>
      <c r="BH254" s="284">
        <f>RawCounts100All!BI254/(PropCntd100!BH254*BH$5*BH$6)*1000</f>
        <v>0</v>
      </c>
      <c r="BI254" s="284">
        <f>RawCounts100All!BJ254/(PropCntd100!BI254*BI$5*BI$6)*1000</f>
        <v>0</v>
      </c>
      <c r="BJ254" s="284">
        <f>RawCounts100All!BK254/(PropCntd100!BJ254*BJ$5*BJ$6)*1000</f>
        <v>0</v>
      </c>
      <c r="BK254" s="284">
        <f>RawCounts100All!BL254/(PropCntd100!BK254*BK$5*BK$6)*1000</f>
        <v>0</v>
      </c>
      <c r="BL254" s="284">
        <f>RawCounts100All!BM254/(PropCntd100!BL254*BL$5*BL$6)*1000</f>
        <v>0</v>
      </c>
      <c r="BM254" s="284">
        <f>RawCounts100All!BN254/(PropCntd100!BM254*BM$5*BM$6)*1000</f>
        <v>0</v>
      </c>
      <c r="BN254" s="284">
        <f>RawCounts100All!BO254/(PropCntd100!BN254*BN$5*BN$6)*1000</f>
        <v>0</v>
      </c>
      <c r="BO254" s="284">
        <f>RawCounts100All!BP254/(PropCntd100!BO254*BO$5*BO$6)*1000</f>
        <v>0</v>
      </c>
      <c r="BP254" s="284">
        <f>RawCounts100All!BQ254/(PropCntd100!BP254*BP$5*BP$6)*1000</f>
        <v>0</v>
      </c>
      <c r="BQ254" s="284">
        <f>RawCounts100All!BR254/(PropCntd100!BQ254*BQ$5*BQ$6)*1000</f>
        <v>0</v>
      </c>
      <c r="BR254" s="284">
        <f>RawCounts100All!BS254/(PropCntd100!BR254*BR$5*BR$6)*1000</f>
        <v>0</v>
      </c>
      <c r="BS254" s="284">
        <f>RawCounts100All!BT254/(PropCntd100!BS254*BS$5*BS$6)*1000</f>
        <v>0</v>
      </c>
      <c r="BT254" s="129"/>
    </row>
    <row r="255" spans="1:72" ht="15" x14ac:dyDescent="0.15">
      <c r="A255" s="104" t="s">
        <v>463</v>
      </c>
      <c r="B255" s="153" t="s">
        <v>528</v>
      </c>
      <c r="C255" s="153" t="s">
        <v>250</v>
      </c>
      <c r="D255" s="153" t="s">
        <v>883</v>
      </c>
      <c r="E255" s="153" t="s">
        <v>135</v>
      </c>
      <c r="F255" s="153"/>
      <c r="G255" s="105">
        <v>0.3</v>
      </c>
      <c r="H255" s="106">
        <v>1.2</v>
      </c>
      <c r="I255" s="107">
        <f t="shared" si="11"/>
        <v>24</v>
      </c>
      <c r="J255" s="176">
        <f t="shared" si="11"/>
        <v>96</v>
      </c>
      <c r="K255" s="248"/>
      <c r="L255" s="284">
        <f>RawCounts100All!M255/(PropCntd100!L255*L$5*L$6)*1000</f>
        <v>0</v>
      </c>
      <c r="M255" s="284">
        <f>RawCounts100All!N255/(PropCntd100!M255*M$5*M$6)*1000</f>
        <v>0</v>
      </c>
      <c r="N255" s="284">
        <f>RawCounts100All!O255/(PropCntd100!N255*N$5*N$6)*1000</f>
        <v>0</v>
      </c>
      <c r="O255" s="284">
        <f>RawCounts100All!P255/(PropCntd100!O255*O$5*O$6)*1000</f>
        <v>0</v>
      </c>
      <c r="P255" s="284">
        <f>RawCounts100All!Q255/(PropCntd100!P255*P$5*P$6)*1000</f>
        <v>0</v>
      </c>
      <c r="Q255" s="284">
        <f>RawCounts100All!R255/(PropCntd100!Q255*Q$5*Q$6)*1000</f>
        <v>0</v>
      </c>
      <c r="R255" s="284">
        <f>RawCounts100All!S255/(PropCntd100!R255*R$5*R$6)*1000</f>
        <v>0</v>
      </c>
      <c r="S255" s="284">
        <f>RawCounts100All!T255/(PropCntd100!S255*S$5*S$6)*1000</f>
        <v>0</v>
      </c>
      <c r="T255" s="284">
        <f>RawCounts100All!U255/(PropCntd100!T255*T$5*T$6)*1000</f>
        <v>0</v>
      </c>
      <c r="U255" s="284">
        <f>RawCounts100All!V255/(PropCntd100!U255*U$5*U$6)*1000</f>
        <v>0</v>
      </c>
      <c r="V255" s="284">
        <f>RawCounts100All!W255/(PropCntd100!V255*V$5*V$6)*1000</f>
        <v>0</v>
      </c>
      <c r="W255" s="284">
        <f>RawCounts100All!X255/(PropCntd100!W255*W$5*W$6)*1000</f>
        <v>0</v>
      </c>
      <c r="X255" s="284">
        <f>RawCounts100All!Y255/(PropCntd100!X255*X$5*X$6)*1000</f>
        <v>0</v>
      </c>
      <c r="Y255" s="284">
        <f>RawCounts100All!Z255/(PropCntd100!Y255*Y$5*Y$6)*1000</f>
        <v>0</v>
      </c>
      <c r="Z255" s="284">
        <f>RawCounts100All!AA255/(PropCntd100!Z255*Z$5*Z$6)*1000</f>
        <v>0</v>
      </c>
      <c r="AA255" s="284">
        <f>RawCounts100All!AB255/(PropCntd100!AA255*AA$5*AA$6)*1000</f>
        <v>0</v>
      </c>
      <c r="AB255" s="284">
        <f>RawCounts100All!AC255/(PropCntd100!AB255*AB$5*AB$6)*1000</f>
        <v>0</v>
      </c>
      <c r="AC255" s="284">
        <f>RawCounts100All!AD255/(PropCntd100!AC255*AC$5*AC$6)*1000</f>
        <v>0</v>
      </c>
      <c r="AD255" s="284">
        <f>RawCounts100All!AE255/(PropCntd100!AD255*AD$5*AD$6)*1000</f>
        <v>0</v>
      </c>
      <c r="AE255" s="284">
        <f>RawCounts100All!AF255/(PropCntd100!AE255*AE$5*AE$6)*1000</f>
        <v>0</v>
      </c>
      <c r="AF255" s="284">
        <f>RawCounts100All!AG255/(PropCntd100!AF255*AF$5*AF$6)*1000</f>
        <v>0</v>
      </c>
      <c r="AG255" s="284">
        <f>RawCounts100All!AH255/(PropCntd100!AG255*AG$5*AG$6)*1000</f>
        <v>0</v>
      </c>
      <c r="AH255" s="284">
        <f>RawCounts100All!AI255/(PropCntd100!AH255*AH$5*AH$6)*1000</f>
        <v>0</v>
      </c>
      <c r="AI255" s="284">
        <f>RawCounts100All!AJ255/(PropCntd100!AI255*AI$5*AI$6)*1000</f>
        <v>0</v>
      </c>
      <c r="AJ255" s="284">
        <f>RawCounts100All!AK255/(PropCntd100!AJ255*AJ$5*AJ$6)*1000</f>
        <v>0</v>
      </c>
      <c r="AK255" s="284">
        <f>RawCounts100All!AL255/(PropCntd100!AK255*AK$5*AK$6)*1000</f>
        <v>0</v>
      </c>
      <c r="AL255" s="284">
        <f>RawCounts100All!AM255/(PropCntd100!AL255*AL$5*AL$6)*1000</f>
        <v>0</v>
      </c>
      <c r="AM255" s="284">
        <f>RawCounts100All!AN255/(PropCntd100!AM255*AM$5*AM$6)*1000</f>
        <v>0</v>
      </c>
      <c r="AN255" s="284">
        <f>RawCounts100All!AO255/(PropCntd100!AN255*AN$5*AN$6)*1000</f>
        <v>0</v>
      </c>
      <c r="AO255" s="284">
        <f>RawCounts100All!AP255/(PropCntd100!AO255*AO$5*AO$6)*1000</f>
        <v>0</v>
      </c>
      <c r="AP255" s="284">
        <f>RawCounts100All!AQ255/(PropCntd100!AP255*AP$5*AP$6)*1000</f>
        <v>0</v>
      </c>
      <c r="AQ255" s="284">
        <f>RawCounts100All!AR255/(PropCntd100!AQ255*AQ$5*AQ$6)*1000</f>
        <v>0</v>
      </c>
      <c r="AR255" s="284">
        <f>RawCounts100All!AS255/(PropCntd100!AR255*AR$5*AR$6)*1000</f>
        <v>0</v>
      </c>
      <c r="AS255" s="284">
        <f>RawCounts100All!AT255/(PropCntd100!AS255*AS$5*AS$6)*1000</f>
        <v>0</v>
      </c>
      <c r="AT255" s="284">
        <f>RawCounts100All!AU255/(PropCntd100!AT255*AT$5*AT$6)*1000</f>
        <v>0</v>
      </c>
      <c r="AU255" s="284">
        <f>RawCounts100All!AV255/(PropCntd100!AU255*AU$5*AU$6)*1000</f>
        <v>0</v>
      </c>
      <c r="AV255" s="284">
        <f>RawCounts100All!AW255/(PropCntd100!AV255*AV$5*AV$6)*1000</f>
        <v>0</v>
      </c>
      <c r="AW255" s="284">
        <f>RawCounts100All!AX255/(PropCntd100!AW255*AW$5*AW$6)*1000</f>
        <v>0</v>
      </c>
      <c r="AX255" s="284">
        <f>RawCounts100All!AY255/(PropCntd100!AX255*AX$5*AX$6)*1000</f>
        <v>0</v>
      </c>
      <c r="AY255" s="284">
        <f>RawCounts100All!AZ255/(PropCntd100!AY255*AY$5*AY$6)*1000</f>
        <v>0</v>
      </c>
      <c r="AZ255" s="284">
        <f>RawCounts100All!BA255/(PropCntd100!AZ255*AZ$5*AZ$6)*1000</f>
        <v>0</v>
      </c>
      <c r="BA255" s="284">
        <f>RawCounts100All!BB255/(PropCntd100!BA255*BA$5*BA$6)*1000</f>
        <v>0</v>
      </c>
      <c r="BB255" s="284">
        <f>RawCounts100All!BC255/(PropCntd100!BB255*BB$5*BB$6)*1000</f>
        <v>0</v>
      </c>
      <c r="BC255" s="284">
        <f>RawCounts100All!BD255/(PropCntd100!BC255*BC$5*BC$6)*1000</f>
        <v>0</v>
      </c>
      <c r="BD255" s="284">
        <f>RawCounts100All!BE255/(PropCntd100!BD255*BD$5*BD$6)*1000</f>
        <v>0</v>
      </c>
      <c r="BE255" s="284">
        <f>RawCounts100All!BF255/(PropCntd100!BE255*BE$5*BE$6)*1000</f>
        <v>0</v>
      </c>
      <c r="BF255" s="284">
        <f>RawCounts100All!BG255/(PropCntd100!BF255*BF$5*BF$6)*1000</f>
        <v>0</v>
      </c>
      <c r="BG255" s="284">
        <f>RawCounts100All!BH255/(PropCntd100!BG255*BG$5*BG$6)*1000</f>
        <v>0</v>
      </c>
      <c r="BH255" s="284">
        <f>RawCounts100All!BI255/(PropCntd100!BH255*BH$5*BH$6)*1000</f>
        <v>0</v>
      </c>
      <c r="BI255" s="284">
        <f>RawCounts100All!BJ255/(PropCntd100!BI255*BI$5*BI$6)*1000</f>
        <v>0</v>
      </c>
      <c r="BJ255" s="284">
        <f>RawCounts100All!BK255/(PropCntd100!BJ255*BJ$5*BJ$6)*1000</f>
        <v>509.96457986600097</v>
      </c>
      <c r="BK255" s="284">
        <f>RawCounts100All!BL255/(PropCntd100!BK255*BK$5*BK$6)*1000</f>
        <v>1094.3396226415091</v>
      </c>
      <c r="BL255" s="284">
        <f>RawCounts100All!BM255/(PropCntd100!BL255*BL$5*BL$6)*1000</f>
        <v>0</v>
      </c>
      <c r="BM255" s="284">
        <f>RawCounts100All!BN255/(PropCntd100!BM255*BM$5*BM$6)*1000</f>
        <v>242.79835390946502</v>
      </c>
      <c r="BN255" s="284">
        <f>RawCounts100All!BO255/(PropCntd100!BN255*BN$5*BN$6)*1000</f>
        <v>0</v>
      </c>
      <c r="BO255" s="284">
        <f>RawCounts100All!BP255/(PropCntd100!BO255*BO$5*BO$6)*1000</f>
        <v>0</v>
      </c>
      <c r="BP255" s="284">
        <f>RawCounts100All!BQ255/(PropCntd100!BP255*BP$5*BP$6)*1000</f>
        <v>0</v>
      </c>
      <c r="BQ255" s="284">
        <f>RawCounts100All!BR255/(PropCntd100!BQ255*BQ$5*BQ$6)*1000</f>
        <v>21756.513926325246</v>
      </c>
      <c r="BR255" s="284">
        <f>RawCounts100All!BS255/(PropCntd100!BR255*BR$5*BR$6)*1000</f>
        <v>0</v>
      </c>
      <c r="BS255" s="284">
        <f>RawCounts100All!BT255/(PropCntd100!BS255*BS$5*BS$6)*1000</f>
        <v>10967.836257309942</v>
      </c>
      <c r="BT255" s="129"/>
    </row>
    <row r="256" spans="1:72" ht="15" x14ac:dyDescent="0.15">
      <c r="A256" s="104" t="s">
        <v>464</v>
      </c>
      <c r="B256" s="153" t="s">
        <v>528</v>
      </c>
      <c r="C256" s="153" t="s">
        <v>250</v>
      </c>
      <c r="D256" s="153" t="s">
        <v>884</v>
      </c>
      <c r="E256" s="153" t="s">
        <v>135</v>
      </c>
      <c r="F256" s="153"/>
      <c r="G256" s="105">
        <v>0.3</v>
      </c>
      <c r="H256" s="106">
        <v>1.5</v>
      </c>
      <c r="I256" s="107">
        <f t="shared" si="11"/>
        <v>24</v>
      </c>
      <c r="J256" s="176">
        <f t="shared" si="11"/>
        <v>120</v>
      </c>
      <c r="K256" s="248"/>
      <c r="L256" s="284">
        <f>RawCounts100All!M256/(PropCntd100!L256*L$5*L$6)*1000</f>
        <v>0</v>
      </c>
      <c r="M256" s="284">
        <f>RawCounts100All!N256/(PropCntd100!M256*M$5*M$6)*1000</f>
        <v>0</v>
      </c>
      <c r="N256" s="284">
        <f>RawCounts100All!O256/(PropCntd100!N256*N$5*N$6)*1000</f>
        <v>0</v>
      </c>
      <c r="O256" s="284">
        <f>RawCounts100All!P256/(PropCntd100!O256*O$5*O$6)*1000</f>
        <v>0</v>
      </c>
      <c r="P256" s="284">
        <f>RawCounts100All!Q256/(PropCntd100!P256*P$5*P$6)*1000</f>
        <v>0</v>
      </c>
      <c r="Q256" s="284">
        <f>RawCounts100All!R256/(PropCntd100!Q256*Q$5*Q$6)*1000</f>
        <v>0</v>
      </c>
      <c r="R256" s="284">
        <f>RawCounts100All!S256/(PropCntd100!R256*R$5*R$6)*1000</f>
        <v>0</v>
      </c>
      <c r="S256" s="284">
        <f>RawCounts100All!T256/(PropCntd100!S256*S$5*S$6)*1000</f>
        <v>0</v>
      </c>
      <c r="T256" s="284">
        <f>RawCounts100All!U256/(PropCntd100!T256*T$5*T$6)*1000</f>
        <v>0</v>
      </c>
      <c r="U256" s="284">
        <f>RawCounts100All!V256/(PropCntd100!U256*U$5*U$6)*1000</f>
        <v>0</v>
      </c>
      <c r="V256" s="284">
        <f>RawCounts100All!W256/(PropCntd100!V256*V$5*V$6)*1000</f>
        <v>0</v>
      </c>
      <c r="W256" s="284">
        <f>RawCounts100All!X256/(PropCntd100!W256*W$5*W$6)*1000</f>
        <v>0</v>
      </c>
      <c r="X256" s="284">
        <f>RawCounts100All!Y256/(PropCntd100!X256*X$5*X$6)*1000</f>
        <v>0</v>
      </c>
      <c r="Y256" s="284">
        <f>RawCounts100All!Z256/(PropCntd100!Y256*Y$5*Y$6)*1000</f>
        <v>0</v>
      </c>
      <c r="Z256" s="284">
        <f>RawCounts100All!AA256/(PropCntd100!Z256*Z$5*Z$6)*1000</f>
        <v>0</v>
      </c>
      <c r="AA256" s="284">
        <f>RawCounts100All!AB256/(PropCntd100!AA256*AA$5*AA$6)*1000</f>
        <v>0</v>
      </c>
      <c r="AB256" s="284">
        <f>RawCounts100All!AC256/(PropCntd100!AB256*AB$5*AB$6)*1000</f>
        <v>0</v>
      </c>
      <c r="AC256" s="284">
        <f>RawCounts100All!AD256/(PropCntd100!AC256*AC$5*AC$6)*1000</f>
        <v>0</v>
      </c>
      <c r="AD256" s="284">
        <f>RawCounts100All!AE256/(PropCntd100!AD256*AD$5*AD$6)*1000</f>
        <v>0</v>
      </c>
      <c r="AE256" s="284">
        <f>RawCounts100All!AF256/(PropCntd100!AE256*AE$5*AE$6)*1000</f>
        <v>0</v>
      </c>
      <c r="AF256" s="284">
        <f>RawCounts100All!AG256/(PropCntd100!AF256*AF$5*AF$6)*1000</f>
        <v>0</v>
      </c>
      <c r="AG256" s="284">
        <f>RawCounts100All!AH256/(PropCntd100!AG256*AG$5*AG$6)*1000</f>
        <v>0</v>
      </c>
      <c r="AH256" s="284">
        <f>RawCounts100All!AI256/(PropCntd100!AH256*AH$5*AH$6)*1000</f>
        <v>0</v>
      </c>
      <c r="AI256" s="284">
        <f>RawCounts100All!AJ256/(PropCntd100!AI256*AI$5*AI$6)*1000</f>
        <v>0</v>
      </c>
      <c r="AJ256" s="284">
        <f>RawCounts100All!AK256/(PropCntd100!AJ256*AJ$5*AJ$6)*1000</f>
        <v>0</v>
      </c>
      <c r="AK256" s="284">
        <f>RawCounts100All!AL256/(PropCntd100!AK256*AK$5*AK$6)*1000</f>
        <v>0</v>
      </c>
      <c r="AL256" s="284">
        <f>RawCounts100All!AM256/(PropCntd100!AL256*AL$5*AL$6)*1000</f>
        <v>0</v>
      </c>
      <c r="AM256" s="284">
        <f>RawCounts100All!AN256/(PropCntd100!AM256*AM$5*AM$6)*1000</f>
        <v>0</v>
      </c>
      <c r="AN256" s="284">
        <f>RawCounts100All!AO256/(PropCntd100!AN256*AN$5*AN$6)*1000</f>
        <v>0</v>
      </c>
      <c r="AO256" s="284">
        <f>RawCounts100All!AP256/(PropCntd100!AO256*AO$5*AO$6)*1000</f>
        <v>0</v>
      </c>
      <c r="AP256" s="284">
        <f>RawCounts100All!AQ256/(PropCntd100!AP256*AP$5*AP$6)*1000</f>
        <v>0</v>
      </c>
      <c r="AQ256" s="284">
        <f>RawCounts100All!AR256/(PropCntd100!AQ256*AQ$5*AQ$6)*1000</f>
        <v>0</v>
      </c>
      <c r="AR256" s="284">
        <f>RawCounts100All!AS256/(PropCntd100!AR256*AR$5*AR$6)*1000</f>
        <v>0</v>
      </c>
      <c r="AS256" s="284">
        <f>RawCounts100All!AT256/(PropCntd100!AS256*AS$5*AS$6)*1000</f>
        <v>0</v>
      </c>
      <c r="AT256" s="284">
        <f>RawCounts100All!AU256/(PropCntd100!AT256*AT$5*AT$6)*1000</f>
        <v>0</v>
      </c>
      <c r="AU256" s="284">
        <f>RawCounts100All!AV256/(PropCntd100!AU256*AU$5*AU$6)*1000</f>
        <v>0</v>
      </c>
      <c r="AV256" s="284">
        <f>RawCounts100All!AW256/(PropCntd100!AV256*AV$5*AV$6)*1000</f>
        <v>0</v>
      </c>
      <c r="AW256" s="284">
        <f>RawCounts100All!AX256/(PropCntd100!AW256*AW$5*AW$6)*1000</f>
        <v>0</v>
      </c>
      <c r="AX256" s="284">
        <f>RawCounts100All!AY256/(PropCntd100!AX256*AX$5*AX$6)*1000</f>
        <v>0</v>
      </c>
      <c r="AY256" s="284">
        <f>RawCounts100All!AZ256/(PropCntd100!AY256*AY$5*AY$6)*1000</f>
        <v>0</v>
      </c>
      <c r="AZ256" s="284">
        <f>RawCounts100All!BA256/(PropCntd100!AZ256*AZ$5*AZ$6)*1000</f>
        <v>0</v>
      </c>
      <c r="BA256" s="284">
        <f>RawCounts100All!BB256/(PropCntd100!BA256*BA$5*BA$6)*1000</f>
        <v>0</v>
      </c>
      <c r="BB256" s="284">
        <f>RawCounts100All!BC256/(PropCntd100!BB256*BB$5*BB$6)*1000</f>
        <v>0</v>
      </c>
      <c r="BC256" s="284">
        <f>RawCounts100All!BD256/(PropCntd100!BC256*BC$5*BC$6)*1000</f>
        <v>0</v>
      </c>
      <c r="BD256" s="284">
        <f>RawCounts100All!BE256/(PropCntd100!BD256*BD$5*BD$6)*1000</f>
        <v>0</v>
      </c>
      <c r="BE256" s="284">
        <f>RawCounts100All!BF256/(PropCntd100!BE256*BE$5*BE$6)*1000</f>
        <v>0</v>
      </c>
      <c r="BF256" s="284">
        <f>RawCounts100All!BG256/(PropCntd100!BF256*BF$5*BF$6)*1000</f>
        <v>0</v>
      </c>
      <c r="BG256" s="284">
        <f>RawCounts100All!BH256/(PropCntd100!BG256*BG$5*BG$6)*1000</f>
        <v>0</v>
      </c>
      <c r="BH256" s="284">
        <f>RawCounts100All!BI256/(PropCntd100!BH256*BH$5*BH$6)*1000</f>
        <v>0</v>
      </c>
      <c r="BI256" s="284">
        <f>RawCounts100All!BJ256/(PropCntd100!BI256*BI$5*BI$6)*1000</f>
        <v>0</v>
      </c>
      <c r="BJ256" s="284">
        <f>RawCounts100All!BK256/(PropCntd100!BJ256*BJ$5*BJ$6)*1000</f>
        <v>0</v>
      </c>
      <c r="BK256" s="284">
        <f>RawCounts100All!BL256/(PropCntd100!BK256*BK$5*BK$6)*1000</f>
        <v>0</v>
      </c>
      <c r="BL256" s="284">
        <f>RawCounts100All!BM256/(PropCntd100!BL256*BL$5*BL$6)*1000</f>
        <v>0</v>
      </c>
      <c r="BM256" s="284">
        <f>RawCounts100All!BN256/(PropCntd100!BM256*BM$5*BM$6)*1000</f>
        <v>0</v>
      </c>
      <c r="BN256" s="284">
        <f>RawCounts100All!BO256/(PropCntd100!BN256*BN$5*BN$6)*1000</f>
        <v>0</v>
      </c>
      <c r="BO256" s="284">
        <f>RawCounts100All!BP256/(PropCntd100!BO256*BO$5*BO$6)*1000</f>
        <v>0</v>
      </c>
      <c r="BP256" s="284">
        <f>RawCounts100All!BQ256/(PropCntd100!BP256*BP$5*BP$6)*1000</f>
        <v>0</v>
      </c>
      <c r="BQ256" s="284">
        <f>RawCounts100All!BR256/(PropCntd100!BQ256*BQ$5*BQ$6)*1000</f>
        <v>0</v>
      </c>
      <c r="BR256" s="284">
        <f>RawCounts100All!BS256/(PropCntd100!BR256*BR$5*BR$6)*1000</f>
        <v>18422.753716871364</v>
      </c>
      <c r="BS256" s="284">
        <f>RawCounts100All!BT256/(PropCntd100!BS256*BS$5*BS$6)*1000</f>
        <v>0</v>
      </c>
      <c r="BT256" s="129"/>
    </row>
    <row r="257" spans="1:72" ht="15" x14ac:dyDescent="0.15">
      <c r="A257" s="104" t="s">
        <v>465</v>
      </c>
      <c r="B257" s="153" t="s">
        <v>528</v>
      </c>
      <c r="C257" s="153" t="s">
        <v>250</v>
      </c>
      <c r="D257" s="153" t="s">
        <v>885</v>
      </c>
      <c r="E257" s="153" t="s">
        <v>135</v>
      </c>
      <c r="F257" s="153"/>
      <c r="G257" s="105">
        <v>0.4</v>
      </c>
      <c r="H257" s="106">
        <v>0.5</v>
      </c>
      <c r="I257" s="107">
        <f t="shared" si="11"/>
        <v>32</v>
      </c>
      <c r="J257" s="176">
        <f t="shared" si="11"/>
        <v>40</v>
      </c>
      <c r="K257" s="248"/>
      <c r="L257" s="284">
        <f>RawCounts100All!M257/(PropCntd100!L257*L$5*L$6)*1000</f>
        <v>0</v>
      </c>
      <c r="M257" s="284">
        <f>RawCounts100All!N257/(PropCntd100!M257*M$5*M$6)*1000</f>
        <v>0</v>
      </c>
      <c r="N257" s="284">
        <f>RawCounts100All!O257/(PropCntd100!N257*N$5*N$6)*1000</f>
        <v>0</v>
      </c>
      <c r="O257" s="284">
        <f>RawCounts100All!P257/(PropCntd100!O257*O$5*O$6)*1000</f>
        <v>0</v>
      </c>
      <c r="P257" s="284">
        <f>RawCounts100All!Q257/(PropCntd100!P257*P$5*P$6)*1000</f>
        <v>0</v>
      </c>
      <c r="Q257" s="284">
        <f>RawCounts100All!R257/(PropCntd100!Q257*Q$5*Q$6)*1000</f>
        <v>0</v>
      </c>
      <c r="R257" s="284">
        <f>RawCounts100All!S257/(PropCntd100!R257*R$5*R$6)*1000</f>
        <v>0</v>
      </c>
      <c r="S257" s="284">
        <f>RawCounts100All!T257/(PropCntd100!S257*S$5*S$6)*1000</f>
        <v>0</v>
      </c>
      <c r="T257" s="284">
        <f>RawCounts100All!U257/(PropCntd100!T257*T$5*T$6)*1000</f>
        <v>0</v>
      </c>
      <c r="U257" s="284">
        <f>RawCounts100All!V257/(PropCntd100!U257*U$5*U$6)*1000</f>
        <v>0</v>
      </c>
      <c r="V257" s="284">
        <f>RawCounts100All!W257/(PropCntd100!V257*V$5*V$6)*1000</f>
        <v>0</v>
      </c>
      <c r="W257" s="284">
        <f>RawCounts100All!X257/(PropCntd100!W257*W$5*W$6)*1000</f>
        <v>0</v>
      </c>
      <c r="X257" s="284">
        <f>RawCounts100All!Y257/(PropCntd100!X257*X$5*X$6)*1000</f>
        <v>0</v>
      </c>
      <c r="Y257" s="284">
        <f>RawCounts100All!Z257/(PropCntd100!Y257*Y$5*Y$6)*1000</f>
        <v>0</v>
      </c>
      <c r="Z257" s="284">
        <f>RawCounts100All!AA257/(PropCntd100!Z257*Z$5*Z$6)*1000</f>
        <v>0</v>
      </c>
      <c r="AA257" s="284">
        <f>RawCounts100All!AB257/(PropCntd100!AA257*AA$5*AA$6)*1000</f>
        <v>0</v>
      </c>
      <c r="AB257" s="284">
        <f>RawCounts100All!AC257/(PropCntd100!AB257*AB$5*AB$6)*1000</f>
        <v>0</v>
      </c>
      <c r="AC257" s="284">
        <f>RawCounts100All!AD257/(PropCntd100!AC257*AC$5*AC$6)*1000</f>
        <v>85.284280936454849</v>
      </c>
      <c r="AD257" s="284">
        <f>RawCounts100All!AE257/(PropCntd100!AD257*AD$5*AD$6)*1000</f>
        <v>0</v>
      </c>
      <c r="AE257" s="284">
        <f>RawCounts100All!AF257/(PropCntd100!AE257*AE$5*AE$6)*1000</f>
        <v>0</v>
      </c>
      <c r="AF257" s="284">
        <f>RawCounts100All!AG257/(PropCntd100!AF257*AF$5*AF$6)*1000</f>
        <v>0</v>
      </c>
      <c r="AG257" s="284">
        <f>RawCounts100All!AH257/(PropCntd100!AG257*AG$5*AG$6)*1000</f>
        <v>0</v>
      </c>
      <c r="AH257" s="284">
        <f>RawCounts100All!AI257/(PropCntd100!AH257*AH$5*AH$6)*1000</f>
        <v>0</v>
      </c>
      <c r="AI257" s="284">
        <f>RawCounts100All!AJ257/(PropCntd100!AI257*AI$5*AI$6)*1000</f>
        <v>0</v>
      </c>
      <c r="AJ257" s="284">
        <f>RawCounts100All!AK257/(PropCntd100!AJ257*AJ$5*AJ$6)*1000</f>
        <v>0</v>
      </c>
      <c r="AK257" s="284">
        <f>RawCounts100All!AL257/(PropCntd100!AK257*AK$5*AK$6)*1000</f>
        <v>0</v>
      </c>
      <c r="AL257" s="284">
        <f>RawCounts100All!AM257/(PropCntd100!AL257*AL$5*AL$6)*1000</f>
        <v>0</v>
      </c>
      <c r="AM257" s="284">
        <f>RawCounts100All!AN257/(PropCntd100!AM257*AM$5*AM$6)*1000</f>
        <v>0</v>
      </c>
      <c r="AN257" s="284">
        <f>RawCounts100All!AO257/(PropCntd100!AN257*AN$5*AN$6)*1000</f>
        <v>0</v>
      </c>
      <c r="AO257" s="284">
        <f>RawCounts100All!AP257/(PropCntd100!AO257*AO$5*AO$6)*1000</f>
        <v>0</v>
      </c>
      <c r="AP257" s="284">
        <f>RawCounts100All!AQ257/(PropCntd100!AP257*AP$5*AP$6)*1000</f>
        <v>0</v>
      </c>
      <c r="AQ257" s="284">
        <f>RawCounts100All!AR257/(PropCntd100!AQ257*AQ$5*AQ$6)*1000</f>
        <v>0</v>
      </c>
      <c r="AR257" s="284">
        <f>RawCounts100All!AS257/(PropCntd100!AR257*AR$5*AR$6)*1000</f>
        <v>0</v>
      </c>
      <c r="AS257" s="284">
        <f>RawCounts100All!AT257/(PropCntd100!AS257*AS$5*AS$6)*1000</f>
        <v>0</v>
      </c>
      <c r="AT257" s="284">
        <f>RawCounts100All!AU257/(PropCntd100!AT257*AT$5*AT$6)*1000</f>
        <v>0</v>
      </c>
      <c r="AU257" s="284">
        <f>RawCounts100All!AV257/(PropCntd100!AU257*AU$5*AU$6)*1000</f>
        <v>0</v>
      </c>
      <c r="AV257" s="284">
        <f>RawCounts100All!AW257/(PropCntd100!AV257*AV$5*AV$6)*1000</f>
        <v>0</v>
      </c>
      <c r="AW257" s="284">
        <f>RawCounts100All!AX257/(PropCntd100!AW257*AW$5*AW$6)*1000</f>
        <v>0</v>
      </c>
      <c r="AX257" s="284">
        <f>RawCounts100All!AY257/(PropCntd100!AX257*AX$5*AX$6)*1000</f>
        <v>0</v>
      </c>
      <c r="AY257" s="284">
        <f>RawCounts100All!AZ257/(PropCntd100!AY257*AY$5*AY$6)*1000</f>
        <v>0</v>
      </c>
      <c r="AZ257" s="284">
        <f>RawCounts100All!BA257/(PropCntd100!AZ257*AZ$5*AZ$6)*1000</f>
        <v>0</v>
      </c>
      <c r="BA257" s="284">
        <f>RawCounts100All!BB257/(PropCntd100!BA257*BA$5*BA$6)*1000</f>
        <v>0</v>
      </c>
      <c r="BB257" s="284">
        <f>RawCounts100All!BC257/(PropCntd100!BB257*BB$5*BB$6)*1000</f>
        <v>0</v>
      </c>
      <c r="BC257" s="284">
        <f>RawCounts100All!BD257/(PropCntd100!BC257*BC$5*BC$6)*1000</f>
        <v>0</v>
      </c>
      <c r="BD257" s="284">
        <f>RawCounts100All!BE257/(PropCntd100!BD257*BD$5*BD$6)*1000</f>
        <v>0</v>
      </c>
      <c r="BE257" s="284">
        <f>RawCounts100All!BF257/(PropCntd100!BE257*BE$5*BE$6)*1000</f>
        <v>0</v>
      </c>
      <c r="BF257" s="284">
        <f>RawCounts100All!BG257/(PropCntd100!BF257*BF$5*BF$6)*1000</f>
        <v>0</v>
      </c>
      <c r="BG257" s="284">
        <f>RawCounts100All!BH257/(PropCntd100!BG257*BG$5*BG$6)*1000</f>
        <v>0</v>
      </c>
      <c r="BH257" s="284">
        <f>RawCounts100All!BI257/(PropCntd100!BH257*BH$5*BH$6)*1000</f>
        <v>0</v>
      </c>
      <c r="BI257" s="284">
        <f>RawCounts100All!BJ257/(PropCntd100!BI257*BI$5*BI$6)*1000</f>
        <v>0</v>
      </c>
      <c r="BJ257" s="284">
        <f>RawCounts100All!BK257/(PropCntd100!BJ257*BJ$5*BJ$6)*1000</f>
        <v>0</v>
      </c>
      <c r="BK257" s="284">
        <f>RawCounts100All!BL257/(PropCntd100!BK257*BK$5*BK$6)*1000</f>
        <v>0</v>
      </c>
      <c r="BL257" s="284">
        <f>RawCounts100All!BM257/(PropCntd100!BL257*BL$5*BL$6)*1000</f>
        <v>0</v>
      </c>
      <c r="BM257" s="284">
        <f>RawCounts100All!BN257/(PropCntd100!BM257*BM$5*BM$6)*1000</f>
        <v>0</v>
      </c>
      <c r="BN257" s="284">
        <f>RawCounts100All!BO257/(PropCntd100!BN257*BN$5*BN$6)*1000</f>
        <v>0</v>
      </c>
      <c r="BO257" s="284">
        <f>RawCounts100All!BP257/(PropCntd100!BO257*BO$5*BO$6)*1000</f>
        <v>0</v>
      </c>
      <c r="BP257" s="284">
        <f>RawCounts100All!BQ257/(PropCntd100!BP257*BP$5*BP$6)*1000</f>
        <v>0</v>
      </c>
      <c r="BQ257" s="284">
        <f>RawCounts100All!BR257/(PropCntd100!BQ257*BQ$5*BQ$6)*1000</f>
        <v>0</v>
      </c>
      <c r="BR257" s="284">
        <f>RawCounts100All!BS257/(PropCntd100!BR257*BR$5*BR$6)*1000</f>
        <v>0</v>
      </c>
      <c r="BS257" s="284">
        <f>RawCounts100All!BT257/(PropCntd100!BS257*BS$5*BS$6)*1000</f>
        <v>0</v>
      </c>
      <c r="BT257" s="129"/>
    </row>
    <row r="258" spans="1:72" ht="15" x14ac:dyDescent="0.15">
      <c r="A258" s="104" t="s">
        <v>466</v>
      </c>
      <c r="B258" s="153" t="s">
        <v>528</v>
      </c>
      <c r="C258" s="153" t="s">
        <v>250</v>
      </c>
      <c r="D258" s="153" t="s">
        <v>886</v>
      </c>
      <c r="E258" s="153" t="s">
        <v>135</v>
      </c>
      <c r="F258" s="153"/>
      <c r="G258" s="105">
        <v>0.4</v>
      </c>
      <c r="H258" s="106">
        <v>0.6</v>
      </c>
      <c r="I258" s="107">
        <f t="shared" si="11"/>
        <v>32</v>
      </c>
      <c r="J258" s="176">
        <f t="shared" si="11"/>
        <v>48</v>
      </c>
      <c r="K258" s="248"/>
      <c r="L258" s="284">
        <f>RawCounts100All!M258/(PropCntd100!L258*L$5*L$6)*1000</f>
        <v>0</v>
      </c>
      <c r="M258" s="284">
        <f>RawCounts100All!N258/(PropCntd100!M258*M$5*M$6)*1000</f>
        <v>0</v>
      </c>
      <c r="N258" s="284">
        <f>RawCounts100All!O258/(PropCntd100!N258*N$5*N$6)*1000</f>
        <v>0</v>
      </c>
      <c r="O258" s="284">
        <f>RawCounts100All!P258/(PropCntd100!O258*O$5*O$6)*1000</f>
        <v>0</v>
      </c>
      <c r="P258" s="284">
        <f>RawCounts100All!Q258/(PropCntd100!P258*P$5*P$6)*1000</f>
        <v>0</v>
      </c>
      <c r="Q258" s="284">
        <f>RawCounts100All!R258/(PropCntd100!Q258*Q$5*Q$6)*1000</f>
        <v>0</v>
      </c>
      <c r="R258" s="284">
        <f>RawCounts100All!S258/(PropCntd100!R258*R$5*R$6)*1000</f>
        <v>0</v>
      </c>
      <c r="S258" s="284">
        <f>RawCounts100All!T258/(PropCntd100!S258*S$5*S$6)*1000</f>
        <v>0</v>
      </c>
      <c r="T258" s="284">
        <f>RawCounts100All!U258/(PropCntd100!T258*T$5*T$6)*1000</f>
        <v>0</v>
      </c>
      <c r="U258" s="284">
        <f>RawCounts100All!V258/(PropCntd100!U258*U$5*U$6)*1000</f>
        <v>0</v>
      </c>
      <c r="V258" s="284">
        <f>RawCounts100All!W258/(PropCntd100!V258*V$5*V$6)*1000</f>
        <v>278.28054298642536</v>
      </c>
      <c r="W258" s="284">
        <f>RawCounts100All!X258/(PropCntd100!W258*W$5*W$6)*1000</f>
        <v>0</v>
      </c>
      <c r="X258" s="284">
        <f>RawCounts100All!Y258/(PropCntd100!X258*X$5*X$6)*1000</f>
        <v>83.670715249662621</v>
      </c>
      <c r="Y258" s="284">
        <f>RawCounts100All!Z258/(PropCntd100!Y258*Y$5*Y$6)*1000</f>
        <v>0</v>
      </c>
      <c r="Z258" s="284">
        <f>RawCounts100All!AA258/(PropCntd100!Z258*Z$5*Z$6)*1000</f>
        <v>0</v>
      </c>
      <c r="AA258" s="284">
        <f>RawCounts100All!AB258/(PropCntd100!AA258*AA$5*AA$6)*1000</f>
        <v>0</v>
      </c>
      <c r="AB258" s="284">
        <f>RawCounts100All!AC258/(PropCntd100!AB258*AB$5*AB$6)*1000</f>
        <v>0</v>
      </c>
      <c r="AC258" s="284">
        <f>RawCounts100All!AD258/(PropCntd100!AC258*AC$5*AC$6)*1000</f>
        <v>0</v>
      </c>
      <c r="AD258" s="284">
        <f>RawCounts100All!AE258/(PropCntd100!AD258*AD$5*AD$6)*1000</f>
        <v>0</v>
      </c>
      <c r="AE258" s="284">
        <f>RawCounts100All!AF258/(PropCntd100!AE258*AE$5*AE$6)*1000</f>
        <v>354.04255319148939</v>
      </c>
      <c r="AF258" s="284">
        <f>RawCounts100All!AG258/(PropCntd100!AF258*AF$5*AF$6)*1000</f>
        <v>0</v>
      </c>
      <c r="AG258" s="284">
        <f>RawCounts100All!AH258/(PropCntd100!AG258*AG$5*AG$6)*1000</f>
        <v>0</v>
      </c>
      <c r="AH258" s="284">
        <f>RawCounts100All!AI258/(PropCntd100!AH258*AH$5*AH$6)*1000</f>
        <v>0</v>
      </c>
      <c r="AI258" s="284">
        <f>RawCounts100All!AJ258/(PropCntd100!AI258*AI$5*AI$6)*1000</f>
        <v>0</v>
      </c>
      <c r="AJ258" s="284">
        <f>RawCounts100All!AK258/(PropCntd100!AJ258*AJ$5*AJ$6)*1000</f>
        <v>0</v>
      </c>
      <c r="AK258" s="284">
        <f>RawCounts100All!AL258/(PropCntd100!AK258*AK$5*AK$6)*1000</f>
        <v>0</v>
      </c>
      <c r="AL258" s="284">
        <f>RawCounts100All!AM258/(PropCntd100!AL258*AL$5*AL$6)*1000</f>
        <v>0</v>
      </c>
      <c r="AM258" s="284">
        <f>RawCounts100All!AN258/(PropCntd100!AM258*AM$5*AM$6)*1000</f>
        <v>0</v>
      </c>
      <c r="AN258" s="284">
        <f>RawCounts100All!AO258/(PropCntd100!AN258*AN$5*AN$6)*1000</f>
        <v>0</v>
      </c>
      <c r="AO258" s="284">
        <f>RawCounts100All!AP258/(PropCntd100!AO258*AO$5*AO$6)*1000</f>
        <v>0</v>
      </c>
      <c r="AP258" s="284">
        <f>RawCounts100All!AQ258/(PropCntd100!AP258*AP$5*AP$6)*1000</f>
        <v>0</v>
      </c>
      <c r="AQ258" s="284">
        <f>RawCounts100All!AR258/(PropCntd100!AQ258*AQ$5*AQ$6)*1000</f>
        <v>0</v>
      </c>
      <c r="AR258" s="284">
        <f>RawCounts100All!AS258/(PropCntd100!AR258*AR$5*AR$6)*1000</f>
        <v>0</v>
      </c>
      <c r="AS258" s="284">
        <f>RawCounts100All!AT258/(PropCntd100!AS258*AS$5*AS$6)*1000</f>
        <v>0</v>
      </c>
      <c r="AT258" s="284">
        <f>RawCounts100All!AU258/(PropCntd100!AT258*AT$5*AT$6)*1000</f>
        <v>0</v>
      </c>
      <c r="AU258" s="284">
        <f>RawCounts100All!AV258/(PropCntd100!AU258*AU$5*AU$6)*1000</f>
        <v>0</v>
      </c>
      <c r="AV258" s="284">
        <f>RawCounts100All!AW258/(PropCntd100!AV258*AV$5*AV$6)*1000</f>
        <v>0</v>
      </c>
      <c r="AW258" s="284">
        <f>RawCounts100All!AX258/(PropCntd100!AW258*AW$5*AW$6)*1000</f>
        <v>0</v>
      </c>
      <c r="AX258" s="284">
        <f>RawCounts100All!AY258/(PropCntd100!AX258*AX$5*AX$6)*1000</f>
        <v>0</v>
      </c>
      <c r="AY258" s="284">
        <f>RawCounts100All!AZ258/(PropCntd100!AY258*AY$5*AY$6)*1000</f>
        <v>0</v>
      </c>
      <c r="AZ258" s="284">
        <f>RawCounts100All!BA258/(PropCntd100!AZ258*AZ$5*AZ$6)*1000</f>
        <v>0</v>
      </c>
      <c r="BA258" s="284">
        <f>RawCounts100All!BB258/(PropCntd100!BA258*BA$5*BA$6)*1000</f>
        <v>0</v>
      </c>
      <c r="BB258" s="284">
        <f>RawCounts100All!BC258/(PropCntd100!BB258*BB$5*BB$6)*1000</f>
        <v>0</v>
      </c>
      <c r="BC258" s="284">
        <f>RawCounts100All!BD258/(PropCntd100!BC258*BC$5*BC$6)*1000</f>
        <v>0</v>
      </c>
      <c r="BD258" s="284">
        <f>RawCounts100All!BE258/(PropCntd100!BD258*BD$5*BD$6)*1000</f>
        <v>0</v>
      </c>
      <c r="BE258" s="284">
        <f>RawCounts100All!BF258/(PropCntd100!BE258*BE$5*BE$6)*1000</f>
        <v>0</v>
      </c>
      <c r="BF258" s="284">
        <f>RawCounts100All!BG258/(PropCntd100!BF258*BF$5*BF$6)*1000</f>
        <v>0</v>
      </c>
      <c r="BG258" s="284">
        <f>RawCounts100All!BH258/(PropCntd100!BG258*BG$5*BG$6)*1000</f>
        <v>0</v>
      </c>
      <c r="BH258" s="284">
        <f>RawCounts100All!BI258/(PropCntd100!BH258*BH$5*BH$6)*1000</f>
        <v>0</v>
      </c>
      <c r="BI258" s="284">
        <f>RawCounts100All!BJ258/(PropCntd100!BI258*BI$5*BI$6)*1000</f>
        <v>0</v>
      </c>
      <c r="BJ258" s="284">
        <f>RawCounts100All!BK258/(PropCntd100!BJ258*BJ$5*BJ$6)*1000</f>
        <v>0</v>
      </c>
      <c r="BK258" s="284">
        <f>RawCounts100All!BL258/(PropCntd100!BK258*BK$5*BK$6)*1000</f>
        <v>0</v>
      </c>
      <c r="BL258" s="284">
        <f>RawCounts100All!BM258/(PropCntd100!BL258*BL$5*BL$6)*1000</f>
        <v>0</v>
      </c>
      <c r="BM258" s="284">
        <f>RawCounts100All!BN258/(PropCntd100!BM258*BM$5*BM$6)*1000</f>
        <v>121.39917695473251</v>
      </c>
      <c r="BN258" s="284">
        <f>RawCounts100All!BO258/(PropCntd100!BN258*BN$5*BN$6)*1000</f>
        <v>0</v>
      </c>
      <c r="BO258" s="284">
        <f>RawCounts100All!BP258/(PropCntd100!BO258*BO$5*BO$6)*1000</f>
        <v>0</v>
      </c>
      <c r="BP258" s="284">
        <f>RawCounts100All!BQ258/(PropCntd100!BP258*BP$5*BP$6)*1000</f>
        <v>0</v>
      </c>
      <c r="BQ258" s="284">
        <f>RawCounts100All!BR258/(PropCntd100!BQ258*BQ$5*BQ$6)*1000</f>
        <v>0</v>
      </c>
      <c r="BR258" s="284">
        <f>RawCounts100All!BS258/(PropCntd100!BR258*BR$5*BR$6)*1000</f>
        <v>0</v>
      </c>
      <c r="BS258" s="284">
        <f>RawCounts100All!BT258/(PropCntd100!BS258*BS$5*BS$6)*1000</f>
        <v>0</v>
      </c>
      <c r="BT258" s="129"/>
    </row>
    <row r="259" spans="1:72" ht="15" x14ac:dyDescent="0.15">
      <c r="A259" s="104" t="s">
        <v>467</v>
      </c>
      <c r="B259" s="153" t="s">
        <v>528</v>
      </c>
      <c r="C259" s="153" t="s">
        <v>250</v>
      </c>
      <c r="D259" s="153" t="s">
        <v>887</v>
      </c>
      <c r="E259" s="153" t="s">
        <v>135</v>
      </c>
      <c r="F259" s="153"/>
      <c r="G259" s="105">
        <v>0.4</v>
      </c>
      <c r="H259" s="106">
        <v>0.7</v>
      </c>
      <c r="I259" s="107">
        <f t="shared" si="11"/>
        <v>32</v>
      </c>
      <c r="J259" s="176">
        <f t="shared" si="11"/>
        <v>56</v>
      </c>
      <c r="K259" s="248"/>
      <c r="L259" s="284">
        <f>RawCounts100All!M259/(PropCntd100!L259*L$5*L$6)*1000</f>
        <v>0</v>
      </c>
      <c r="M259" s="284">
        <f>RawCounts100All!N259/(PropCntd100!M259*M$5*M$6)*1000</f>
        <v>0</v>
      </c>
      <c r="N259" s="284">
        <f>RawCounts100All!O259/(PropCntd100!N259*N$5*N$6)*1000</f>
        <v>0</v>
      </c>
      <c r="O259" s="284">
        <f>RawCounts100All!P259/(PropCntd100!O259*O$5*O$6)*1000</f>
        <v>0</v>
      </c>
      <c r="P259" s="284">
        <f>RawCounts100All!Q259/(PropCntd100!P259*P$5*P$6)*1000</f>
        <v>0</v>
      </c>
      <c r="Q259" s="284">
        <f>RawCounts100All!R259/(PropCntd100!Q259*Q$5*Q$6)*1000</f>
        <v>0</v>
      </c>
      <c r="R259" s="284">
        <f>RawCounts100All!S259/(PropCntd100!R259*R$5*R$6)*1000</f>
        <v>0</v>
      </c>
      <c r="S259" s="284">
        <f>RawCounts100All!T259/(PropCntd100!S259*S$5*S$6)*1000</f>
        <v>0</v>
      </c>
      <c r="T259" s="284">
        <f>RawCounts100All!U259/(PropCntd100!T259*T$5*T$6)*1000</f>
        <v>0</v>
      </c>
      <c r="U259" s="284">
        <f>RawCounts100All!V259/(PropCntd100!U259*U$5*U$6)*1000</f>
        <v>0</v>
      </c>
      <c r="V259" s="284">
        <f>RawCounts100All!W259/(PropCntd100!V259*V$5*V$6)*1000</f>
        <v>0</v>
      </c>
      <c r="W259" s="284">
        <f>RawCounts100All!X259/(PropCntd100!W259*W$5*W$6)*1000</f>
        <v>0</v>
      </c>
      <c r="X259" s="284">
        <f>RawCounts100All!Y259/(PropCntd100!X259*X$5*X$6)*1000</f>
        <v>0</v>
      </c>
      <c r="Y259" s="284">
        <f>RawCounts100All!Z259/(PropCntd100!Y259*Y$5*Y$6)*1000</f>
        <v>0</v>
      </c>
      <c r="Z259" s="284">
        <f>RawCounts100All!AA259/(PropCntd100!Z259*Z$5*Z$6)*1000</f>
        <v>0</v>
      </c>
      <c r="AA259" s="284">
        <f>RawCounts100All!AB259/(PropCntd100!AA259*AA$5*AA$6)*1000</f>
        <v>0</v>
      </c>
      <c r="AB259" s="284">
        <f>RawCounts100All!AC259/(PropCntd100!AB259*AB$5*AB$6)*1000</f>
        <v>0</v>
      </c>
      <c r="AC259" s="284">
        <f>RawCounts100All!AD259/(PropCntd100!AC259*AC$5*AC$6)*1000</f>
        <v>0</v>
      </c>
      <c r="AD259" s="284">
        <f>RawCounts100All!AE259/(PropCntd100!AD259*AD$5*AD$6)*1000</f>
        <v>0</v>
      </c>
      <c r="AE259" s="284">
        <f>RawCounts100All!AF259/(PropCntd100!AE259*AE$5*AE$6)*1000</f>
        <v>0</v>
      </c>
      <c r="AF259" s="284">
        <f>RawCounts100All!AG259/(PropCntd100!AF259*AF$5*AF$6)*1000</f>
        <v>0</v>
      </c>
      <c r="AG259" s="284">
        <f>RawCounts100All!AH259/(PropCntd100!AG259*AG$5*AG$6)*1000</f>
        <v>0</v>
      </c>
      <c r="AH259" s="284">
        <f>RawCounts100All!AI259/(PropCntd100!AH259*AH$5*AH$6)*1000</f>
        <v>0</v>
      </c>
      <c r="AI259" s="284">
        <f>RawCounts100All!AJ259/(PropCntd100!AI259*AI$5*AI$6)*1000</f>
        <v>0</v>
      </c>
      <c r="AJ259" s="284">
        <f>RawCounts100All!AK259/(PropCntd100!AJ259*AJ$5*AJ$6)*1000</f>
        <v>0</v>
      </c>
      <c r="AK259" s="284">
        <f>RawCounts100All!AL259/(PropCntd100!AK259*AK$5*AK$6)*1000</f>
        <v>0</v>
      </c>
      <c r="AL259" s="284">
        <f>RawCounts100All!AM259/(PropCntd100!AL259*AL$5*AL$6)*1000</f>
        <v>0</v>
      </c>
      <c r="AM259" s="284">
        <f>RawCounts100All!AN259/(PropCntd100!AM259*AM$5*AM$6)*1000</f>
        <v>0</v>
      </c>
      <c r="AN259" s="284">
        <f>RawCounts100All!AO259/(PropCntd100!AN259*AN$5*AN$6)*1000</f>
        <v>0</v>
      </c>
      <c r="AO259" s="284">
        <f>RawCounts100All!AP259/(PropCntd100!AO259*AO$5*AO$6)*1000</f>
        <v>0</v>
      </c>
      <c r="AP259" s="284">
        <f>RawCounts100All!AQ259/(PropCntd100!AP259*AP$5*AP$6)*1000</f>
        <v>0</v>
      </c>
      <c r="AQ259" s="284">
        <f>RawCounts100All!AR259/(PropCntd100!AQ259*AQ$5*AQ$6)*1000</f>
        <v>0</v>
      </c>
      <c r="AR259" s="284">
        <f>RawCounts100All!AS259/(PropCntd100!AR259*AR$5*AR$6)*1000</f>
        <v>0</v>
      </c>
      <c r="AS259" s="284">
        <f>RawCounts100All!AT259/(PropCntd100!AS259*AS$5*AS$6)*1000</f>
        <v>0</v>
      </c>
      <c r="AT259" s="284">
        <f>RawCounts100All!AU259/(PropCntd100!AT259*AT$5*AT$6)*1000</f>
        <v>0</v>
      </c>
      <c r="AU259" s="284">
        <f>RawCounts100All!AV259/(PropCntd100!AU259*AU$5*AU$6)*1000</f>
        <v>0</v>
      </c>
      <c r="AV259" s="284">
        <f>RawCounts100All!AW259/(PropCntd100!AV259*AV$5*AV$6)*1000</f>
        <v>0</v>
      </c>
      <c r="AW259" s="284">
        <f>RawCounts100All!AX259/(PropCntd100!AW259*AW$5*AW$6)*1000</f>
        <v>0</v>
      </c>
      <c r="AX259" s="284">
        <f>RawCounts100All!AY259/(PropCntd100!AX259*AX$5*AX$6)*1000</f>
        <v>0</v>
      </c>
      <c r="AY259" s="284">
        <f>RawCounts100All!AZ259/(PropCntd100!AY259*AY$5*AY$6)*1000</f>
        <v>0</v>
      </c>
      <c r="AZ259" s="284">
        <f>RawCounts100All!BA259/(PropCntd100!AZ259*AZ$5*AZ$6)*1000</f>
        <v>0</v>
      </c>
      <c r="BA259" s="284">
        <f>RawCounts100All!BB259/(PropCntd100!BA259*BA$5*BA$6)*1000</f>
        <v>0</v>
      </c>
      <c r="BB259" s="284">
        <f>RawCounts100All!BC259/(PropCntd100!BB259*BB$5*BB$6)*1000</f>
        <v>0</v>
      </c>
      <c r="BC259" s="284">
        <f>RawCounts100All!BD259/(PropCntd100!BC259*BC$5*BC$6)*1000</f>
        <v>0</v>
      </c>
      <c r="BD259" s="284">
        <f>RawCounts100All!BE259/(PropCntd100!BD259*BD$5*BD$6)*1000</f>
        <v>0</v>
      </c>
      <c r="BE259" s="284">
        <f>RawCounts100All!BF259/(PropCntd100!BE259*BE$5*BE$6)*1000</f>
        <v>0</v>
      </c>
      <c r="BF259" s="284">
        <f>RawCounts100All!BG259/(PropCntd100!BF259*BF$5*BF$6)*1000</f>
        <v>0</v>
      </c>
      <c r="BG259" s="284">
        <f>RawCounts100All!BH259/(PropCntd100!BG259*BG$5*BG$6)*1000</f>
        <v>0</v>
      </c>
      <c r="BH259" s="284">
        <f>RawCounts100All!BI259/(PropCntd100!BH259*BH$5*BH$6)*1000</f>
        <v>0</v>
      </c>
      <c r="BI259" s="284">
        <f>RawCounts100All!BJ259/(PropCntd100!BI259*BI$5*BI$6)*1000</f>
        <v>0</v>
      </c>
      <c r="BJ259" s="284">
        <f>RawCounts100All!BK259/(PropCntd100!BJ259*BJ$5*BJ$6)*1000</f>
        <v>0</v>
      </c>
      <c r="BK259" s="284">
        <f>RawCounts100All!BL259/(PropCntd100!BK259*BK$5*BK$6)*1000</f>
        <v>0</v>
      </c>
      <c r="BL259" s="284">
        <f>RawCounts100All!BM259/(PropCntd100!BL259*BL$5*BL$6)*1000</f>
        <v>0</v>
      </c>
      <c r="BM259" s="284">
        <f>RawCounts100All!BN259/(PropCntd100!BM259*BM$5*BM$6)*1000</f>
        <v>0</v>
      </c>
      <c r="BN259" s="284">
        <f>RawCounts100All!BO259/(PropCntd100!BN259*BN$5*BN$6)*1000</f>
        <v>0</v>
      </c>
      <c r="BO259" s="284">
        <f>RawCounts100All!BP259/(PropCntd100!BO259*BO$5*BO$6)*1000</f>
        <v>144.26229508196721</v>
      </c>
      <c r="BP259" s="284">
        <f>RawCounts100All!BQ259/(PropCntd100!BP259*BP$5*BP$6)*1000</f>
        <v>0</v>
      </c>
      <c r="BQ259" s="284">
        <f>RawCounts100All!BR259/(PropCntd100!BQ259*BQ$5*BQ$6)*1000</f>
        <v>0</v>
      </c>
      <c r="BR259" s="284">
        <f>RawCounts100All!BS259/(PropCntd100!BR259*BR$5*BR$6)*1000</f>
        <v>330.66481030281938</v>
      </c>
      <c r="BS259" s="284">
        <f>RawCounts100All!BT259/(PropCntd100!BS259*BS$5*BS$6)*1000</f>
        <v>0</v>
      </c>
      <c r="BT259" s="129"/>
    </row>
    <row r="260" spans="1:72" ht="15" x14ac:dyDescent="0.15">
      <c r="A260" s="104" t="s">
        <v>468</v>
      </c>
      <c r="B260" s="153" t="s">
        <v>528</v>
      </c>
      <c r="C260" s="153" t="s">
        <v>250</v>
      </c>
      <c r="D260" s="153" t="s">
        <v>888</v>
      </c>
      <c r="E260" s="153" t="s">
        <v>135</v>
      </c>
      <c r="F260" s="153"/>
      <c r="G260" s="105">
        <v>0.4</v>
      </c>
      <c r="H260" s="106">
        <v>0.8</v>
      </c>
      <c r="I260" s="107">
        <f t="shared" si="11"/>
        <v>32</v>
      </c>
      <c r="J260" s="176">
        <f t="shared" si="11"/>
        <v>64</v>
      </c>
      <c r="K260" s="248"/>
      <c r="L260" s="284">
        <f>RawCounts100All!M260/(PropCntd100!L260*L$5*L$6)*1000</f>
        <v>0</v>
      </c>
      <c r="M260" s="284">
        <f>RawCounts100All!N260/(PropCntd100!M260*M$5*M$6)*1000</f>
        <v>0</v>
      </c>
      <c r="N260" s="284">
        <f>RawCounts100All!O260/(PropCntd100!N260*N$5*N$6)*1000</f>
        <v>0</v>
      </c>
      <c r="O260" s="284">
        <f>RawCounts100All!P260/(PropCntd100!O260*O$5*O$6)*1000</f>
        <v>0</v>
      </c>
      <c r="P260" s="284">
        <f>RawCounts100All!Q260/(PropCntd100!P260*P$5*P$6)*1000</f>
        <v>0</v>
      </c>
      <c r="Q260" s="284">
        <f>RawCounts100All!R260/(PropCntd100!Q260*Q$5*Q$6)*1000</f>
        <v>0</v>
      </c>
      <c r="R260" s="284">
        <f>RawCounts100All!S260/(PropCntd100!R260*R$5*R$6)*1000</f>
        <v>0</v>
      </c>
      <c r="S260" s="284">
        <f>RawCounts100All!T260/(PropCntd100!S260*S$5*S$6)*1000</f>
        <v>0</v>
      </c>
      <c r="T260" s="284">
        <f>RawCounts100All!U260/(PropCntd100!T260*T$5*T$6)*1000</f>
        <v>0</v>
      </c>
      <c r="U260" s="284">
        <f>RawCounts100All!V260/(PropCntd100!U260*U$5*U$6)*1000</f>
        <v>0</v>
      </c>
      <c r="V260" s="284">
        <f>RawCounts100All!W260/(PropCntd100!V260*V$5*V$6)*1000</f>
        <v>0</v>
      </c>
      <c r="W260" s="284">
        <f>RawCounts100All!X260/(PropCntd100!W260*W$5*W$6)*1000</f>
        <v>0</v>
      </c>
      <c r="X260" s="284">
        <f>RawCounts100All!Y260/(PropCntd100!X260*X$5*X$6)*1000</f>
        <v>0</v>
      </c>
      <c r="Y260" s="284">
        <f>RawCounts100All!Z260/(PropCntd100!Y260*Y$5*Y$6)*1000</f>
        <v>0</v>
      </c>
      <c r="Z260" s="284">
        <f>RawCounts100All!AA260/(PropCntd100!Z260*Z$5*Z$6)*1000</f>
        <v>0</v>
      </c>
      <c r="AA260" s="284">
        <f>RawCounts100All!AB260/(PropCntd100!AA260*AA$5*AA$6)*1000</f>
        <v>0</v>
      </c>
      <c r="AB260" s="284">
        <f>RawCounts100All!AC260/(PropCntd100!AB260*AB$5*AB$6)*1000</f>
        <v>0</v>
      </c>
      <c r="AC260" s="284">
        <f>RawCounts100All!AD260/(PropCntd100!AC260*AC$5*AC$6)*1000</f>
        <v>0</v>
      </c>
      <c r="AD260" s="284">
        <f>RawCounts100All!AE260/(PropCntd100!AD260*AD$5*AD$6)*1000</f>
        <v>0</v>
      </c>
      <c r="AE260" s="284">
        <f>RawCounts100All!AF260/(PropCntd100!AE260*AE$5*AE$6)*1000</f>
        <v>0</v>
      </c>
      <c r="AF260" s="284">
        <f>RawCounts100All!AG260/(PropCntd100!AF260*AF$5*AF$6)*1000</f>
        <v>0</v>
      </c>
      <c r="AG260" s="284">
        <f>RawCounts100All!AH260/(PropCntd100!AG260*AG$5*AG$6)*1000</f>
        <v>0</v>
      </c>
      <c r="AH260" s="284">
        <f>RawCounts100All!AI260/(PropCntd100!AH260*AH$5*AH$6)*1000</f>
        <v>0</v>
      </c>
      <c r="AI260" s="284">
        <f>RawCounts100All!AJ260/(PropCntd100!AI260*AI$5*AI$6)*1000</f>
        <v>0</v>
      </c>
      <c r="AJ260" s="284">
        <f>RawCounts100All!AK260/(PropCntd100!AJ260*AJ$5*AJ$6)*1000</f>
        <v>0</v>
      </c>
      <c r="AK260" s="284">
        <f>RawCounts100All!AL260/(PropCntd100!AK260*AK$5*AK$6)*1000</f>
        <v>0</v>
      </c>
      <c r="AL260" s="284">
        <f>RawCounts100All!AM260/(PropCntd100!AL260*AL$5*AL$6)*1000</f>
        <v>0</v>
      </c>
      <c r="AM260" s="284">
        <f>RawCounts100All!AN260/(PropCntd100!AM260*AM$5*AM$6)*1000</f>
        <v>0</v>
      </c>
      <c r="AN260" s="284">
        <f>RawCounts100All!AO260/(PropCntd100!AN260*AN$5*AN$6)*1000</f>
        <v>43.571428571428577</v>
      </c>
      <c r="AO260" s="284">
        <f>RawCounts100All!AP260/(PropCntd100!AO260*AO$5*AO$6)*1000</f>
        <v>0</v>
      </c>
      <c r="AP260" s="284">
        <f>RawCounts100All!AQ260/(PropCntd100!AP260*AP$5*AP$6)*1000</f>
        <v>0</v>
      </c>
      <c r="AQ260" s="284">
        <f>RawCounts100All!AR260/(PropCntd100!AQ260*AQ$5*AQ$6)*1000</f>
        <v>0</v>
      </c>
      <c r="AR260" s="284">
        <f>RawCounts100All!AS260/(PropCntd100!AR260*AR$5*AR$6)*1000</f>
        <v>0</v>
      </c>
      <c r="AS260" s="284">
        <f>RawCounts100All!AT260/(PropCntd100!AS260*AS$5*AS$6)*1000</f>
        <v>0</v>
      </c>
      <c r="AT260" s="284">
        <f>RawCounts100All!AU260/(PropCntd100!AT260*AT$5*AT$6)*1000</f>
        <v>0</v>
      </c>
      <c r="AU260" s="284">
        <f>RawCounts100All!AV260/(PropCntd100!AU260*AU$5*AU$6)*1000</f>
        <v>0</v>
      </c>
      <c r="AV260" s="284">
        <f>RawCounts100All!AW260/(PropCntd100!AV260*AV$5*AV$6)*1000</f>
        <v>0</v>
      </c>
      <c r="AW260" s="284">
        <f>RawCounts100All!AX260/(PropCntd100!AW260*AW$5*AW$6)*1000</f>
        <v>0</v>
      </c>
      <c r="AX260" s="284">
        <f>RawCounts100All!AY260/(PropCntd100!AX260*AX$5*AX$6)*1000</f>
        <v>0</v>
      </c>
      <c r="AY260" s="284">
        <f>RawCounts100All!AZ260/(PropCntd100!AY260*AY$5*AY$6)*1000</f>
        <v>0</v>
      </c>
      <c r="AZ260" s="284">
        <f>RawCounts100All!BA260/(PropCntd100!AZ260*AZ$5*AZ$6)*1000</f>
        <v>0</v>
      </c>
      <c r="BA260" s="284">
        <f>RawCounts100All!BB260/(PropCntd100!BA260*BA$5*BA$6)*1000</f>
        <v>0</v>
      </c>
      <c r="BB260" s="284">
        <f>RawCounts100All!BC260/(PropCntd100!BB260*BB$5*BB$6)*1000</f>
        <v>0</v>
      </c>
      <c r="BC260" s="284">
        <f>RawCounts100All!BD260/(PropCntd100!BC260*BC$5*BC$6)*1000</f>
        <v>0</v>
      </c>
      <c r="BD260" s="284">
        <f>RawCounts100All!BE260/(PropCntd100!BD260*BD$5*BD$6)*1000</f>
        <v>0</v>
      </c>
      <c r="BE260" s="284">
        <f>RawCounts100All!BF260/(PropCntd100!BE260*BE$5*BE$6)*1000</f>
        <v>0</v>
      </c>
      <c r="BF260" s="284">
        <f>RawCounts100All!BG260/(PropCntd100!BF260*BF$5*BF$6)*1000</f>
        <v>0</v>
      </c>
      <c r="BG260" s="284">
        <f>RawCounts100All!BH260/(PropCntd100!BG260*BG$5*BG$6)*1000</f>
        <v>0</v>
      </c>
      <c r="BH260" s="284">
        <f>RawCounts100All!BI260/(PropCntd100!BH260*BH$5*BH$6)*1000</f>
        <v>0</v>
      </c>
      <c r="BI260" s="284">
        <f>RawCounts100All!BJ260/(PropCntd100!BI260*BI$5*BI$6)*1000</f>
        <v>0</v>
      </c>
      <c r="BJ260" s="284">
        <f>RawCounts100All!BK260/(PropCntd100!BJ260*BJ$5*BJ$6)*1000</f>
        <v>0</v>
      </c>
      <c r="BK260" s="284">
        <f>RawCounts100All!BL260/(PropCntd100!BK260*BK$5*BK$6)*1000</f>
        <v>0</v>
      </c>
      <c r="BL260" s="284">
        <f>RawCounts100All!BM260/(PropCntd100!BL260*BL$5*BL$6)*1000</f>
        <v>0</v>
      </c>
      <c r="BM260" s="284">
        <f>RawCounts100All!BN260/(PropCntd100!BM260*BM$5*BM$6)*1000</f>
        <v>0</v>
      </c>
      <c r="BN260" s="284">
        <f>RawCounts100All!BO260/(PropCntd100!BN260*BN$5*BN$6)*1000</f>
        <v>0</v>
      </c>
      <c r="BO260" s="284">
        <f>RawCounts100All!BP260/(PropCntd100!BO260*BO$5*BO$6)*1000</f>
        <v>0</v>
      </c>
      <c r="BP260" s="284">
        <f>RawCounts100All!BQ260/(PropCntd100!BP260*BP$5*BP$6)*1000</f>
        <v>0</v>
      </c>
      <c r="BQ260" s="284">
        <f>RawCounts100All!BR260/(PropCntd100!BQ260*BQ$5*BQ$6)*1000</f>
        <v>0</v>
      </c>
      <c r="BR260" s="284">
        <f>RawCounts100All!BS260/(PropCntd100!BR260*BR$5*BR$6)*1000</f>
        <v>0</v>
      </c>
      <c r="BS260" s="284">
        <f>RawCounts100All!BT260/(PropCntd100!BS260*BS$5*BS$6)*1000</f>
        <v>181.28654970760235</v>
      </c>
      <c r="BT260" s="129"/>
    </row>
    <row r="261" spans="1:72" ht="15" x14ac:dyDescent="0.15">
      <c r="A261" s="104" t="s">
        <v>469</v>
      </c>
      <c r="B261" s="153" t="s">
        <v>528</v>
      </c>
      <c r="C261" s="153" t="s">
        <v>251</v>
      </c>
      <c r="D261" s="153" t="s">
        <v>889</v>
      </c>
      <c r="E261" s="153" t="s">
        <v>135</v>
      </c>
      <c r="F261" s="153"/>
      <c r="G261" s="105">
        <v>0.15</v>
      </c>
      <c r="H261" s="106">
        <v>0.4</v>
      </c>
      <c r="I261" s="107">
        <f t="shared" si="11"/>
        <v>12</v>
      </c>
      <c r="J261" s="176">
        <f t="shared" si="11"/>
        <v>32</v>
      </c>
      <c r="K261" s="248"/>
      <c r="L261" s="284">
        <f>RawCounts100All!M261/(PropCntd100!L261*L$5*L$6)*1000</f>
        <v>0</v>
      </c>
      <c r="M261" s="284">
        <f>RawCounts100All!N261/(PropCntd100!M261*M$5*M$6)*1000</f>
        <v>0</v>
      </c>
      <c r="N261" s="284">
        <f>RawCounts100All!O261/(PropCntd100!N261*N$5*N$6)*1000</f>
        <v>0</v>
      </c>
      <c r="O261" s="284">
        <f>RawCounts100All!P261/(PropCntd100!O261*O$5*O$6)*1000</f>
        <v>0</v>
      </c>
      <c r="P261" s="284">
        <f>RawCounts100All!Q261/(PropCntd100!P261*P$5*P$6)*1000</f>
        <v>0</v>
      </c>
      <c r="Q261" s="284">
        <f>RawCounts100All!R261/(PropCntd100!Q261*Q$5*Q$6)*1000</f>
        <v>0</v>
      </c>
      <c r="R261" s="284">
        <f>RawCounts100All!S261/(PropCntd100!R261*R$5*R$6)*1000</f>
        <v>0</v>
      </c>
      <c r="S261" s="284">
        <f>RawCounts100All!T261/(PropCntd100!S261*S$5*S$6)*1000</f>
        <v>0</v>
      </c>
      <c r="T261" s="284">
        <f>RawCounts100All!U261/(PropCntd100!T261*T$5*T$6)*1000</f>
        <v>0</v>
      </c>
      <c r="U261" s="284">
        <f>RawCounts100All!V261/(PropCntd100!U261*U$5*U$6)*1000</f>
        <v>0</v>
      </c>
      <c r="V261" s="284">
        <f>RawCounts100All!W261/(PropCntd100!V261*V$5*V$6)*1000</f>
        <v>0</v>
      </c>
      <c r="W261" s="284">
        <f>RawCounts100All!X261/(PropCntd100!W261*W$5*W$6)*1000</f>
        <v>0</v>
      </c>
      <c r="X261" s="284">
        <f>RawCounts100All!Y261/(PropCntd100!X261*X$5*X$6)*1000</f>
        <v>0</v>
      </c>
      <c r="Y261" s="284">
        <f>RawCounts100All!Z261/(PropCntd100!Y261*Y$5*Y$6)*1000</f>
        <v>0</v>
      </c>
      <c r="Z261" s="284">
        <f>RawCounts100All!AA261/(PropCntd100!Z261*Z$5*Z$6)*1000</f>
        <v>0</v>
      </c>
      <c r="AA261" s="284">
        <f>RawCounts100All!AB261/(PropCntd100!AA261*AA$5*AA$6)*1000</f>
        <v>0</v>
      </c>
      <c r="AB261" s="284">
        <f>RawCounts100All!AC261/(PropCntd100!AB261*AB$5*AB$6)*1000</f>
        <v>0</v>
      </c>
      <c r="AC261" s="284">
        <f>RawCounts100All!AD261/(PropCntd100!AC261*AC$5*AC$6)*1000</f>
        <v>0</v>
      </c>
      <c r="AD261" s="284">
        <f>RawCounts100All!AE261/(PropCntd100!AD261*AD$5*AD$6)*1000</f>
        <v>0</v>
      </c>
      <c r="AE261" s="284">
        <f>RawCounts100All!AF261/(PropCntd100!AE261*AE$5*AE$6)*1000</f>
        <v>0</v>
      </c>
      <c r="AF261" s="284">
        <f>RawCounts100All!AG261/(PropCntd100!AF261*AF$5*AF$6)*1000</f>
        <v>0</v>
      </c>
      <c r="AG261" s="284">
        <f>RawCounts100All!AH261/(PropCntd100!AG261*AG$5*AG$6)*1000</f>
        <v>0</v>
      </c>
      <c r="AH261" s="284">
        <f>RawCounts100All!AI261/(PropCntd100!AH261*AH$5*AH$6)*1000</f>
        <v>0</v>
      </c>
      <c r="AI261" s="284">
        <f>RawCounts100All!AJ261/(PropCntd100!AI261*AI$5*AI$6)*1000</f>
        <v>0</v>
      </c>
      <c r="AJ261" s="284">
        <f>RawCounts100All!AK261/(PropCntd100!AJ261*AJ$5*AJ$6)*1000</f>
        <v>0</v>
      </c>
      <c r="AK261" s="284">
        <f>RawCounts100All!AL261/(PropCntd100!AK261*AK$5*AK$6)*1000</f>
        <v>0</v>
      </c>
      <c r="AL261" s="284">
        <f>RawCounts100All!AM261/(PropCntd100!AL261*AL$5*AL$6)*1000</f>
        <v>0</v>
      </c>
      <c r="AM261" s="284">
        <f>RawCounts100All!AN261/(PropCntd100!AM261*AM$5*AM$6)*1000</f>
        <v>0</v>
      </c>
      <c r="AN261" s="284">
        <f>RawCounts100All!AO261/(PropCntd100!AN261*AN$5*AN$6)*1000</f>
        <v>0</v>
      </c>
      <c r="AO261" s="284">
        <f>RawCounts100All!AP261/(PropCntd100!AO261*AO$5*AO$6)*1000</f>
        <v>0</v>
      </c>
      <c r="AP261" s="284">
        <f>RawCounts100All!AQ261/(PropCntd100!AP261*AP$5*AP$6)*1000</f>
        <v>0</v>
      </c>
      <c r="AQ261" s="284">
        <f>RawCounts100All!AR261/(PropCntd100!AQ261*AQ$5*AQ$6)*1000</f>
        <v>0</v>
      </c>
      <c r="AR261" s="284">
        <f>RawCounts100All!AS261/(PropCntd100!AR261*AR$5*AR$6)*1000</f>
        <v>0</v>
      </c>
      <c r="AS261" s="284">
        <f>RawCounts100All!AT261/(PropCntd100!AS261*AS$5*AS$6)*1000</f>
        <v>0</v>
      </c>
      <c r="AT261" s="284">
        <f>RawCounts100All!AU261/(PropCntd100!AT261*AT$5*AT$6)*1000</f>
        <v>0</v>
      </c>
      <c r="AU261" s="284">
        <f>RawCounts100All!AV261/(PropCntd100!AU261*AU$5*AU$6)*1000</f>
        <v>0</v>
      </c>
      <c r="AV261" s="284">
        <f>RawCounts100All!AW261/(PropCntd100!AV261*AV$5*AV$6)*1000</f>
        <v>0</v>
      </c>
      <c r="AW261" s="284">
        <f>RawCounts100All!AX261/(PropCntd100!AW261*AW$5*AW$6)*1000</f>
        <v>0</v>
      </c>
      <c r="AX261" s="284">
        <f>RawCounts100All!AY261/(PropCntd100!AX261*AX$5*AX$6)*1000</f>
        <v>44.08163265306122</v>
      </c>
      <c r="AY261" s="284">
        <f>RawCounts100All!AZ261/(PropCntd100!AY261*AY$5*AY$6)*1000</f>
        <v>0</v>
      </c>
      <c r="AZ261" s="284">
        <f>RawCounts100All!BA261/(PropCntd100!AZ261*AZ$5*AZ$6)*1000</f>
        <v>0</v>
      </c>
      <c r="BA261" s="284">
        <f>RawCounts100All!BB261/(PropCntd100!BA261*BA$5*BA$6)*1000</f>
        <v>0</v>
      </c>
      <c r="BB261" s="284">
        <f>RawCounts100All!BC261/(PropCntd100!BB261*BB$5*BB$6)*1000</f>
        <v>0</v>
      </c>
      <c r="BC261" s="284">
        <f>RawCounts100All!BD261/(PropCntd100!BC261*BC$5*BC$6)*1000</f>
        <v>0</v>
      </c>
      <c r="BD261" s="284">
        <f>RawCounts100All!BE261/(PropCntd100!BD261*BD$5*BD$6)*1000</f>
        <v>0</v>
      </c>
      <c r="BE261" s="284">
        <f>RawCounts100All!BF261/(PropCntd100!BE261*BE$5*BE$6)*1000</f>
        <v>0</v>
      </c>
      <c r="BF261" s="284">
        <f>RawCounts100All!BG261/(PropCntd100!BF261*BF$5*BF$6)*1000</f>
        <v>0</v>
      </c>
      <c r="BG261" s="284">
        <f>RawCounts100All!BH261/(PropCntd100!BG261*BG$5*BG$6)*1000</f>
        <v>0</v>
      </c>
      <c r="BH261" s="284">
        <f>RawCounts100All!BI261/(PropCntd100!BH261*BH$5*BH$6)*1000</f>
        <v>0</v>
      </c>
      <c r="BI261" s="284">
        <f>RawCounts100All!BJ261/(PropCntd100!BI261*BI$5*BI$6)*1000</f>
        <v>0</v>
      </c>
      <c r="BJ261" s="284">
        <f>RawCounts100All!BK261/(PropCntd100!BJ261*BJ$5*BJ$6)*1000</f>
        <v>0</v>
      </c>
      <c r="BK261" s="284">
        <f>RawCounts100All!BL261/(PropCntd100!BK261*BK$5*BK$6)*1000</f>
        <v>0</v>
      </c>
      <c r="BL261" s="284">
        <f>RawCounts100All!BM261/(PropCntd100!BL261*BL$5*BL$6)*1000</f>
        <v>0</v>
      </c>
      <c r="BM261" s="284">
        <f>RawCounts100All!BN261/(PropCntd100!BM261*BM$5*BM$6)*1000</f>
        <v>0</v>
      </c>
      <c r="BN261" s="284">
        <f>RawCounts100All!BO261/(PropCntd100!BN261*BN$5*BN$6)*1000</f>
        <v>0</v>
      </c>
      <c r="BO261" s="284">
        <f>RawCounts100All!BP261/(PropCntd100!BO261*BO$5*BO$6)*1000</f>
        <v>0</v>
      </c>
      <c r="BP261" s="284">
        <f>RawCounts100All!BQ261/(PropCntd100!BP261*BP$5*BP$6)*1000</f>
        <v>0</v>
      </c>
      <c r="BQ261" s="284">
        <f>RawCounts100All!BR261/(PropCntd100!BQ261*BQ$5*BQ$6)*1000</f>
        <v>0</v>
      </c>
      <c r="BR261" s="284">
        <f>RawCounts100All!BS261/(PropCntd100!BR261*BR$5*BR$6)*1000</f>
        <v>0</v>
      </c>
      <c r="BS261" s="284">
        <f>RawCounts100All!BT261/(PropCntd100!BS261*BS$5*BS$6)*1000</f>
        <v>0</v>
      </c>
      <c r="BT261" s="129"/>
    </row>
    <row r="262" spans="1:72" ht="15" x14ac:dyDescent="0.15">
      <c r="A262" s="104" t="s">
        <v>470</v>
      </c>
      <c r="B262" s="153" t="s">
        <v>528</v>
      </c>
      <c r="C262" s="153" t="s">
        <v>251</v>
      </c>
      <c r="D262" s="153" t="s">
        <v>890</v>
      </c>
      <c r="E262" s="153" t="s">
        <v>135</v>
      </c>
      <c r="F262" s="153"/>
      <c r="G262" s="105">
        <v>0.2</v>
      </c>
      <c r="H262" s="106">
        <v>0.25</v>
      </c>
      <c r="I262" s="107">
        <f t="shared" si="11"/>
        <v>16</v>
      </c>
      <c r="J262" s="176">
        <f t="shared" si="11"/>
        <v>20</v>
      </c>
      <c r="K262" s="248"/>
      <c r="L262" s="284">
        <f>RawCounts100All!M262/(PropCntd100!L262*L$5*L$6)*1000</f>
        <v>0</v>
      </c>
      <c r="M262" s="284">
        <f>RawCounts100All!N262/(PropCntd100!M262*M$5*M$6)*1000</f>
        <v>0</v>
      </c>
      <c r="N262" s="284">
        <f>RawCounts100All!O262/(PropCntd100!N262*N$5*N$6)*1000</f>
        <v>0</v>
      </c>
      <c r="O262" s="284">
        <f>RawCounts100All!P262/(PropCntd100!O262*O$5*O$6)*1000</f>
        <v>0</v>
      </c>
      <c r="P262" s="284">
        <f>RawCounts100All!Q262/(PropCntd100!P262*P$5*P$6)*1000</f>
        <v>0</v>
      </c>
      <c r="Q262" s="284">
        <f>RawCounts100All!R262/(PropCntd100!Q262*Q$5*Q$6)*1000</f>
        <v>0</v>
      </c>
      <c r="R262" s="284">
        <f>RawCounts100All!S262/(PropCntd100!R262*R$5*R$6)*1000</f>
        <v>0</v>
      </c>
      <c r="S262" s="284">
        <f>RawCounts100All!T262/(PropCntd100!S262*S$5*S$6)*1000</f>
        <v>0</v>
      </c>
      <c r="T262" s="284">
        <f>RawCounts100All!U262/(PropCntd100!T262*T$5*T$6)*1000</f>
        <v>0</v>
      </c>
      <c r="U262" s="284">
        <f>RawCounts100All!V262/(PropCntd100!U262*U$5*U$6)*1000</f>
        <v>0</v>
      </c>
      <c r="V262" s="284">
        <f>RawCounts100All!W262/(PropCntd100!V262*V$5*V$6)*1000</f>
        <v>0</v>
      </c>
      <c r="W262" s="284">
        <f>RawCounts100All!X262/(PropCntd100!W262*W$5*W$6)*1000</f>
        <v>0</v>
      </c>
      <c r="X262" s="284">
        <f>RawCounts100All!Y262/(PropCntd100!X262*X$5*X$6)*1000</f>
        <v>0</v>
      </c>
      <c r="Y262" s="284">
        <f>RawCounts100All!Z262/(PropCntd100!Y262*Y$5*Y$6)*1000</f>
        <v>42.232277526395173</v>
      </c>
      <c r="Z262" s="284">
        <f>RawCounts100All!AA262/(PropCntd100!Z262*Z$5*Z$6)*1000</f>
        <v>0</v>
      </c>
      <c r="AA262" s="284">
        <f>RawCounts100All!AB262/(PropCntd100!AA262*AA$5*AA$6)*1000</f>
        <v>0</v>
      </c>
      <c r="AB262" s="284">
        <f>RawCounts100All!AC262/(PropCntd100!AB262*AB$5*AB$6)*1000</f>
        <v>0</v>
      </c>
      <c r="AC262" s="284">
        <f>RawCounts100All!AD262/(PropCntd100!AC262*AC$5*AC$6)*1000</f>
        <v>0</v>
      </c>
      <c r="AD262" s="284">
        <f>RawCounts100All!AE262/(PropCntd100!AD262*AD$5*AD$6)*1000</f>
        <v>0</v>
      </c>
      <c r="AE262" s="284">
        <f>RawCounts100All!AF262/(PropCntd100!AE262*AE$5*AE$6)*1000</f>
        <v>0</v>
      </c>
      <c r="AF262" s="284">
        <f>RawCounts100All!AG262/(PropCntd100!AF262*AF$5*AF$6)*1000</f>
        <v>0</v>
      </c>
      <c r="AG262" s="284">
        <f>RawCounts100All!AH262/(PropCntd100!AG262*AG$5*AG$6)*1000</f>
        <v>0</v>
      </c>
      <c r="AH262" s="284">
        <f>RawCounts100All!AI262/(PropCntd100!AH262*AH$5*AH$6)*1000</f>
        <v>0</v>
      </c>
      <c r="AI262" s="284">
        <f>RawCounts100All!AJ262/(PropCntd100!AI262*AI$5*AI$6)*1000</f>
        <v>0</v>
      </c>
      <c r="AJ262" s="284">
        <f>RawCounts100All!AK262/(PropCntd100!AJ262*AJ$5*AJ$6)*1000</f>
        <v>0</v>
      </c>
      <c r="AK262" s="284">
        <f>RawCounts100All!AL262/(PropCntd100!AK262*AK$5*AK$6)*1000</f>
        <v>0</v>
      </c>
      <c r="AL262" s="284">
        <f>RawCounts100All!AM262/(PropCntd100!AL262*AL$5*AL$6)*1000</f>
        <v>0</v>
      </c>
      <c r="AM262" s="284">
        <f>RawCounts100All!AN262/(PropCntd100!AM262*AM$5*AM$6)*1000</f>
        <v>0</v>
      </c>
      <c r="AN262" s="284">
        <f>RawCounts100All!AO262/(PropCntd100!AN262*AN$5*AN$6)*1000</f>
        <v>0</v>
      </c>
      <c r="AO262" s="284">
        <f>RawCounts100All!AP262/(PropCntd100!AO262*AO$5*AO$6)*1000</f>
        <v>0</v>
      </c>
      <c r="AP262" s="284">
        <f>RawCounts100All!AQ262/(PropCntd100!AP262*AP$5*AP$6)*1000</f>
        <v>0</v>
      </c>
      <c r="AQ262" s="284">
        <f>RawCounts100All!AR262/(PropCntd100!AQ262*AQ$5*AQ$6)*1000</f>
        <v>0</v>
      </c>
      <c r="AR262" s="284">
        <f>RawCounts100All!AS262/(PropCntd100!AR262*AR$5*AR$6)*1000</f>
        <v>0</v>
      </c>
      <c r="AS262" s="284">
        <f>RawCounts100All!AT262/(PropCntd100!AS262*AS$5*AS$6)*1000</f>
        <v>0</v>
      </c>
      <c r="AT262" s="284">
        <f>RawCounts100All!AU262/(PropCntd100!AT262*AT$5*AT$6)*1000</f>
        <v>0</v>
      </c>
      <c r="AU262" s="284">
        <f>RawCounts100All!AV262/(PropCntd100!AU262*AU$5*AU$6)*1000</f>
        <v>0</v>
      </c>
      <c r="AV262" s="284">
        <f>RawCounts100All!AW262/(PropCntd100!AV262*AV$5*AV$6)*1000</f>
        <v>0</v>
      </c>
      <c r="AW262" s="284">
        <f>RawCounts100All!AX262/(PropCntd100!AW262*AW$5*AW$6)*1000</f>
        <v>0</v>
      </c>
      <c r="AX262" s="284">
        <f>RawCounts100All!AY262/(PropCntd100!AX262*AX$5*AX$6)*1000</f>
        <v>88.16326530612244</v>
      </c>
      <c r="AY262" s="284">
        <f>RawCounts100All!AZ262/(PropCntd100!AY262*AY$5*AY$6)*1000</f>
        <v>0</v>
      </c>
      <c r="AZ262" s="284">
        <f>RawCounts100All!BA262/(PropCntd100!AZ262*AZ$5*AZ$6)*1000</f>
        <v>0</v>
      </c>
      <c r="BA262" s="284">
        <f>RawCounts100All!BB262/(PropCntd100!BA262*BA$5*BA$6)*1000</f>
        <v>0</v>
      </c>
      <c r="BB262" s="284">
        <f>RawCounts100All!BC262/(PropCntd100!BB262*BB$5*BB$6)*1000</f>
        <v>0</v>
      </c>
      <c r="BC262" s="284">
        <f>RawCounts100All!BD262/(PropCntd100!BC262*BC$5*BC$6)*1000</f>
        <v>0</v>
      </c>
      <c r="BD262" s="284">
        <f>RawCounts100All!BE262/(PropCntd100!BD262*BD$5*BD$6)*1000</f>
        <v>0</v>
      </c>
      <c r="BE262" s="284">
        <f>RawCounts100All!BF262/(PropCntd100!BE262*BE$5*BE$6)*1000</f>
        <v>0</v>
      </c>
      <c r="BF262" s="284">
        <f>RawCounts100All!BG262/(PropCntd100!BF262*BF$5*BF$6)*1000</f>
        <v>0</v>
      </c>
      <c r="BG262" s="284">
        <f>RawCounts100All!BH262/(PropCntd100!BG262*BG$5*BG$6)*1000</f>
        <v>0</v>
      </c>
      <c r="BH262" s="284">
        <f>RawCounts100All!BI262/(PropCntd100!BH262*BH$5*BH$6)*1000</f>
        <v>0</v>
      </c>
      <c r="BI262" s="284">
        <f>RawCounts100All!BJ262/(PropCntd100!BI262*BI$5*BI$6)*1000</f>
        <v>0</v>
      </c>
      <c r="BJ262" s="284">
        <f>RawCounts100All!BK262/(PropCntd100!BJ262*BJ$5*BJ$6)*1000</f>
        <v>0</v>
      </c>
      <c r="BK262" s="284">
        <f>RawCounts100All!BL262/(PropCntd100!BK262*BK$5*BK$6)*1000</f>
        <v>0</v>
      </c>
      <c r="BL262" s="284">
        <f>RawCounts100All!BM262/(PropCntd100!BL262*BL$5*BL$6)*1000</f>
        <v>0</v>
      </c>
      <c r="BM262" s="284">
        <f>RawCounts100All!BN262/(PropCntd100!BM262*BM$5*BM$6)*1000</f>
        <v>0</v>
      </c>
      <c r="BN262" s="284">
        <f>RawCounts100All!BO262/(PropCntd100!BN262*BN$5*BN$6)*1000</f>
        <v>0</v>
      </c>
      <c r="BO262" s="284">
        <f>RawCounts100All!BP262/(PropCntd100!BO262*BO$5*BO$6)*1000</f>
        <v>0</v>
      </c>
      <c r="BP262" s="284">
        <f>RawCounts100All!BQ262/(PropCntd100!BP262*BP$5*BP$6)*1000</f>
        <v>0</v>
      </c>
      <c r="BQ262" s="284">
        <f>RawCounts100All!BR262/(PropCntd100!BQ262*BQ$5*BQ$6)*1000</f>
        <v>0</v>
      </c>
      <c r="BR262" s="284">
        <f>RawCounts100All!BS262/(PropCntd100!BR262*BR$5*BR$6)*1000</f>
        <v>0</v>
      </c>
      <c r="BS262" s="284">
        <f>RawCounts100All!BT262/(PropCntd100!BS262*BS$5*BS$6)*1000</f>
        <v>0</v>
      </c>
      <c r="BT262" s="129"/>
    </row>
    <row r="263" spans="1:72" ht="15" x14ac:dyDescent="0.15">
      <c r="A263" s="104" t="s">
        <v>471</v>
      </c>
      <c r="B263" s="153" t="s">
        <v>528</v>
      </c>
      <c r="C263" s="153" t="s">
        <v>251</v>
      </c>
      <c r="D263" s="153" t="s">
        <v>891</v>
      </c>
      <c r="E263" s="153" t="s">
        <v>135</v>
      </c>
      <c r="F263" s="153"/>
      <c r="G263" s="105">
        <v>0.2</v>
      </c>
      <c r="H263" s="106">
        <v>0.3</v>
      </c>
      <c r="I263" s="107">
        <f t="shared" si="11"/>
        <v>16</v>
      </c>
      <c r="J263" s="176">
        <f t="shared" si="11"/>
        <v>24</v>
      </c>
      <c r="K263" s="248"/>
      <c r="L263" s="284">
        <f>RawCounts100All!M263/(PropCntd100!L263*L$5*L$6)*1000</f>
        <v>0</v>
      </c>
      <c r="M263" s="284">
        <f>RawCounts100All!N263/(PropCntd100!M263*M$5*M$6)*1000</f>
        <v>0</v>
      </c>
      <c r="N263" s="284">
        <f>RawCounts100All!O263/(PropCntd100!N263*N$5*N$6)*1000</f>
        <v>0</v>
      </c>
      <c r="O263" s="284">
        <f>RawCounts100All!P263/(PropCntd100!O263*O$5*O$6)*1000</f>
        <v>0</v>
      </c>
      <c r="P263" s="284">
        <f>RawCounts100All!Q263/(PropCntd100!P263*P$5*P$6)*1000</f>
        <v>0</v>
      </c>
      <c r="Q263" s="284">
        <f>RawCounts100All!R263/(PropCntd100!Q263*Q$5*Q$6)*1000</f>
        <v>0</v>
      </c>
      <c r="R263" s="284">
        <f>RawCounts100All!S263/(PropCntd100!R263*R$5*R$6)*1000</f>
        <v>0</v>
      </c>
      <c r="S263" s="284">
        <f>RawCounts100All!T263/(PropCntd100!S263*S$5*S$6)*1000</f>
        <v>0</v>
      </c>
      <c r="T263" s="284">
        <f>RawCounts100All!U263/(PropCntd100!T263*T$5*T$6)*1000</f>
        <v>0</v>
      </c>
      <c r="U263" s="284">
        <f>RawCounts100All!V263/(PropCntd100!U263*U$5*U$6)*1000</f>
        <v>0</v>
      </c>
      <c r="V263" s="284">
        <f>RawCounts100All!W263/(PropCntd100!V263*V$5*V$6)*1000</f>
        <v>0</v>
      </c>
      <c r="W263" s="284">
        <f>RawCounts100All!X263/(PropCntd100!W263*W$5*W$6)*1000</f>
        <v>44.08163265306122</v>
      </c>
      <c r="X263" s="284">
        <f>RawCounts100All!Y263/(PropCntd100!X263*X$5*X$6)*1000</f>
        <v>0</v>
      </c>
      <c r="Y263" s="284">
        <f>RawCounts100All!Z263/(PropCntd100!Y263*Y$5*Y$6)*1000</f>
        <v>0</v>
      </c>
      <c r="Z263" s="284">
        <f>RawCounts100All!AA263/(PropCntd100!Z263*Z$5*Z$6)*1000</f>
        <v>0</v>
      </c>
      <c r="AA263" s="284">
        <f>RawCounts100All!AB263/(PropCntd100!AA263*AA$5*AA$6)*1000</f>
        <v>0</v>
      </c>
      <c r="AB263" s="284">
        <f>RawCounts100All!AC263/(PropCntd100!AB263*AB$5*AB$6)*1000</f>
        <v>0</v>
      </c>
      <c r="AC263" s="284">
        <f>RawCounts100All!AD263/(PropCntd100!AC263*AC$5*AC$6)*1000</f>
        <v>0</v>
      </c>
      <c r="AD263" s="284">
        <f>RawCounts100All!AE263/(PropCntd100!AD263*AD$5*AD$6)*1000</f>
        <v>0</v>
      </c>
      <c r="AE263" s="284">
        <f>RawCounts100All!AF263/(PropCntd100!AE263*AE$5*AE$6)*1000</f>
        <v>0</v>
      </c>
      <c r="AF263" s="284">
        <f>RawCounts100All!AG263/(PropCntd100!AF263*AF$5*AF$6)*1000</f>
        <v>0</v>
      </c>
      <c r="AG263" s="284">
        <f>RawCounts100All!AH263/(PropCntd100!AG263*AG$5*AG$6)*1000</f>
        <v>0</v>
      </c>
      <c r="AH263" s="284">
        <f>RawCounts100All!AI263/(PropCntd100!AH263*AH$5*AH$6)*1000</f>
        <v>0</v>
      </c>
      <c r="AI263" s="284">
        <f>RawCounts100All!AJ263/(PropCntd100!AI263*AI$5*AI$6)*1000</f>
        <v>0</v>
      </c>
      <c r="AJ263" s="284">
        <f>RawCounts100All!AK263/(PropCntd100!AJ263*AJ$5*AJ$6)*1000</f>
        <v>0</v>
      </c>
      <c r="AK263" s="284">
        <f>RawCounts100All!AL263/(PropCntd100!AK263*AK$5*AK$6)*1000</f>
        <v>0</v>
      </c>
      <c r="AL263" s="284">
        <f>RawCounts100All!AM263/(PropCntd100!AL263*AL$5*AL$6)*1000</f>
        <v>0</v>
      </c>
      <c r="AM263" s="284">
        <f>RawCounts100All!AN263/(PropCntd100!AM263*AM$5*AM$6)*1000</f>
        <v>0</v>
      </c>
      <c r="AN263" s="284">
        <f>RawCounts100All!AO263/(PropCntd100!AN263*AN$5*AN$6)*1000</f>
        <v>0</v>
      </c>
      <c r="AO263" s="284">
        <f>RawCounts100All!AP263/(PropCntd100!AO263*AO$5*AO$6)*1000</f>
        <v>0</v>
      </c>
      <c r="AP263" s="284">
        <f>RawCounts100All!AQ263/(PropCntd100!AP263*AP$5*AP$6)*1000</f>
        <v>0</v>
      </c>
      <c r="AQ263" s="284">
        <f>RawCounts100All!AR263/(PropCntd100!AQ263*AQ$5*AQ$6)*1000</f>
        <v>0</v>
      </c>
      <c r="AR263" s="284">
        <f>RawCounts100All!AS263/(PropCntd100!AR263*AR$5*AR$6)*1000</f>
        <v>0</v>
      </c>
      <c r="AS263" s="284">
        <f>RawCounts100All!AT263/(PropCntd100!AS263*AS$5*AS$6)*1000</f>
        <v>0</v>
      </c>
      <c r="AT263" s="284">
        <f>RawCounts100All!AU263/(PropCntd100!AT263*AT$5*AT$6)*1000</f>
        <v>0</v>
      </c>
      <c r="AU263" s="284">
        <f>RawCounts100All!AV263/(PropCntd100!AU263*AU$5*AU$6)*1000</f>
        <v>0</v>
      </c>
      <c r="AV263" s="284">
        <f>RawCounts100All!AW263/(PropCntd100!AV263*AV$5*AV$6)*1000</f>
        <v>0</v>
      </c>
      <c r="AW263" s="284">
        <f>RawCounts100All!AX263/(PropCntd100!AW263*AW$5*AW$6)*1000</f>
        <v>0</v>
      </c>
      <c r="AX263" s="284">
        <f>RawCounts100All!AY263/(PropCntd100!AX263*AX$5*AX$6)*1000</f>
        <v>0</v>
      </c>
      <c r="AY263" s="284">
        <f>RawCounts100All!AZ263/(PropCntd100!AY263*AY$5*AY$6)*1000</f>
        <v>0</v>
      </c>
      <c r="AZ263" s="284">
        <f>RawCounts100All!BA263/(PropCntd100!AZ263*AZ$5*AZ$6)*1000</f>
        <v>0</v>
      </c>
      <c r="BA263" s="284">
        <f>RawCounts100All!BB263/(PropCntd100!BA263*BA$5*BA$6)*1000</f>
        <v>0</v>
      </c>
      <c r="BB263" s="284">
        <f>RawCounts100All!BC263/(PropCntd100!BB263*BB$5*BB$6)*1000</f>
        <v>0</v>
      </c>
      <c r="BC263" s="284">
        <f>RawCounts100All!BD263/(PropCntd100!BC263*BC$5*BC$6)*1000</f>
        <v>0</v>
      </c>
      <c r="BD263" s="284">
        <f>RawCounts100All!BE263/(PropCntd100!BD263*BD$5*BD$6)*1000</f>
        <v>0</v>
      </c>
      <c r="BE263" s="284">
        <f>RawCounts100All!BF263/(PropCntd100!BE263*BE$5*BE$6)*1000</f>
        <v>0</v>
      </c>
      <c r="BF263" s="284">
        <f>RawCounts100All!BG263/(PropCntd100!BF263*BF$5*BF$6)*1000</f>
        <v>0</v>
      </c>
      <c r="BG263" s="284">
        <f>RawCounts100All!BH263/(PropCntd100!BG263*BG$5*BG$6)*1000</f>
        <v>0</v>
      </c>
      <c r="BH263" s="284">
        <f>RawCounts100All!BI263/(PropCntd100!BH263*BH$5*BH$6)*1000</f>
        <v>0</v>
      </c>
      <c r="BI263" s="284">
        <f>RawCounts100All!BJ263/(PropCntd100!BI263*BI$5*BI$6)*1000</f>
        <v>0</v>
      </c>
      <c r="BJ263" s="284">
        <f>RawCounts100All!BK263/(PropCntd100!BJ263*BJ$5*BJ$6)*1000</f>
        <v>0</v>
      </c>
      <c r="BK263" s="284">
        <f>RawCounts100All!BL263/(PropCntd100!BK263*BK$5*BK$6)*1000</f>
        <v>0</v>
      </c>
      <c r="BL263" s="284">
        <f>RawCounts100All!BM263/(PropCntd100!BL263*BL$5*BL$6)*1000</f>
        <v>0</v>
      </c>
      <c r="BM263" s="284">
        <f>RawCounts100All!BN263/(PropCntd100!BM263*BM$5*BM$6)*1000</f>
        <v>0</v>
      </c>
      <c r="BN263" s="284">
        <f>RawCounts100All!BO263/(PropCntd100!BN263*BN$5*BN$6)*1000</f>
        <v>0</v>
      </c>
      <c r="BO263" s="284">
        <f>RawCounts100All!BP263/(PropCntd100!BO263*BO$5*BO$6)*1000</f>
        <v>0</v>
      </c>
      <c r="BP263" s="284">
        <f>RawCounts100All!BQ263/(PropCntd100!BP263*BP$5*BP$6)*1000</f>
        <v>0</v>
      </c>
      <c r="BQ263" s="284">
        <f>RawCounts100All!BR263/(PropCntd100!BQ263*BQ$5*BQ$6)*1000</f>
        <v>0</v>
      </c>
      <c r="BR263" s="284">
        <f>RawCounts100All!BS263/(PropCntd100!BR263*BR$5*BR$6)*1000</f>
        <v>0</v>
      </c>
      <c r="BS263" s="284">
        <f>RawCounts100All!BT263/(PropCntd100!BS263*BS$5*BS$6)*1000</f>
        <v>0</v>
      </c>
      <c r="BT263" s="129"/>
    </row>
    <row r="264" spans="1:72" ht="15" x14ac:dyDescent="0.15">
      <c r="A264" s="104" t="s">
        <v>472</v>
      </c>
      <c r="B264" s="153" t="s">
        <v>528</v>
      </c>
      <c r="C264" s="153" t="s">
        <v>251</v>
      </c>
      <c r="D264" s="153" t="s">
        <v>892</v>
      </c>
      <c r="E264" s="153" t="s">
        <v>135</v>
      </c>
      <c r="F264" s="153"/>
      <c r="G264" s="105">
        <v>0.2</v>
      </c>
      <c r="H264" s="106">
        <v>0.45</v>
      </c>
      <c r="I264" s="107">
        <f t="shared" si="11"/>
        <v>16</v>
      </c>
      <c r="J264" s="176">
        <f t="shared" si="11"/>
        <v>36</v>
      </c>
      <c r="K264" s="248"/>
      <c r="L264" s="284">
        <f>RawCounts100All!M264/(PropCntd100!L264*L$5*L$6)*1000</f>
        <v>0</v>
      </c>
      <c r="M264" s="284">
        <f>RawCounts100All!N264/(PropCntd100!M264*M$5*M$6)*1000</f>
        <v>0</v>
      </c>
      <c r="N264" s="284">
        <f>RawCounts100All!O264/(PropCntd100!N264*N$5*N$6)*1000</f>
        <v>0</v>
      </c>
      <c r="O264" s="284">
        <f>RawCounts100All!P264/(PropCntd100!O264*O$5*O$6)*1000</f>
        <v>0</v>
      </c>
      <c r="P264" s="284">
        <f>RawCounts100All!Q264/(PropCntd100!P264*P$5*P$6)*1000</f>
        <v>0</v>
      </c>
      <c r="Q264" s="284">
        <f>RawCounts100All!R264/(PropCntd100!Q264*Q$5*Q$6)*1000</f>
        <v>0</v>
      </c>
      <c r="R264" s="284">
        <f>RawCounts100All!S264/(PropCntd100!R264*R$5*R$6)*1000</f>
        <v>0</v>
      </c>
      <c r="S264" s="284">
        <f>RawCounts100All!T264/(PropCntd100!S264*S$5*S$6)*1000</f>
        <v>0</v>
      </c>
      <c r="T264" s="284">
        <f>RawCounts100All!U264/(PropCntd100!T264*T$5*T$6)*1000</f>
        <v>0</v>
      </c>
      <c r="U264" s="284">
        <f>RawCounts100All!V264/(PropCntd100!U264*U$5*U$6)*1000</f>
        <v>0</v>
      </c>
      <c r="V264" s="284">
        <f>RawCounts100All!W264/(PropCntd100!V264*V$5*V$6)*1000</f>
        <v>0</v>
      </c>
      <c r="W264" s="284">
        <f>RawCounts100All!X264/(PropCntd100!W264*W$5*W$6)*1000</f>
        <v>0</v>
      </c>
      <c r="X264" s="284">
        <f>RawCounts100All!Y264/(PropCntd100!X264*X$5*X$6)*1000</f>
        <v>0</v>
      </c>
      <c r="Y264" s="284">
        <f>RawCounts100All!Z264/(PropCntd100!Y264*Y$5*Y$6)*1000</f>
        <v>0</v>
      </c>
      <c r="Z264" s="284">
        <f>RawCounts100All!AA264/(PropCntd100!Z264*Z$5*Z$6)*1000</f>
        <v>0</v>
      </c>
      <c r="AA264" s="284">
        <f>RawCounts100All!AB264/(PropCntd100!AA264*AA$5*AA$6)*1000</f>
        <v>0</v>
      </c>
      <c r="AB264" s="284">
        <f>RawCounts100All!AC264/(PropCntd100!AB264*AB$5*AB$6)*1000</f>
        <v>0</v>
      </c>
      <c r="AC264" s="284">
        <f>RawCounts100All!AD264/(PropCntd100!AC264*AC$5*AC$6)*1000</f>
        <v>0</v>
      </c>
      <c r="AD264" s="284">
        <f>RawCounts100All!AE264/(PropCntd100!AD264*AD$5*AD$6)*1000</f>
        <v>0</v>
      </c>
      <c r="AE264" s="284">
        <f>RawCounts100All!AF264/(PropCntd100!AE264*AE$5*AE$6)*1000</f>
        <v>0</v>
      </c>
      <c r="AF264" s="284">
        <f>RawCounts100All!AG264/(PropCntd100!AF264*AF$5*AF$6)*1000</f>
        <v>0</v>
      </c>
      <c r="AG264" s="284">
        <f>RawCounts100All!AH264/(PropCntd100!AG264*AG$5*AG$6)*1000</f>
        <v>0</v>
      </c>
      <c r="AH264" s="284">
        <f>RawCounts100All!AI264/(PropCntd100!AH264*AH$5*AH$6)*1000</f>
        <v>0</v>
      </c>
      <c r="AI264" s="284">
        <f>RawCounts100All!AJ264/(PropCntd100!AI264*AI$5*AI$6)*1000</f>
        <v>0</v>
      </c>
      <c r="AJ264" s="284">
        <f>RawCounts100All!AK264/(PropCntd100!AJ264*AJ$5*AJ$6)*1000</f>
        <v>0</v>
      </c>
      <c r="AK264" s="284">
        <f>RawCounts100All!AL264/(PropCntd100!AK264*AK$5*AK$6)*1000</f>
        <v>0</v>
      </c>
      <c r="AL264" s="284">
        <f>RawCounts100All!AM264/(PropCntd100!AL264*AL$5*AL$6)*1000</f>
        <v>0</v>
      </c>
      <c r="AM264" s="284">
        <f>RawCounts100All!AN264/(PropCntd100!AM264*AM$5*AM$6)*1000</f>
        <v>0</v>
      </c>
      <c r="AN264" s="284">
        <f>RawCounts100All!AO264/(PropCntd100!AN264*AN$5*AN$6)*1000</f>
        <v>0</v>
      </c>
      <c r="AO264" s="284">
        <f>RawCounts100All!AP264/(PropCntd100!AO264*AO$5*AO$6)*1000</f>
        <v>0</v>
      </c>
      <c r="AP264" s="284">
        <f>RawCounts100All!AQ264/(PropCntd100!AP264*AP$5*AP$6)*1000</f>
        <v>0</v>
      </c>
      <c r="AQ264" s="284">
        <f>RawCounts100All!AR264/(PropCntd100!AQ264*AQ$5*AQ$6)*1000</f>
        <v>0</v>
      </c>
      <c r="AR264" s="284">
        <f>RawCounts100All!AS264/(PropCntd100!AR264*AR$5*AR$6)*1000</f>
        <v>0</v>
      </c>
      <c r="AS264" s="284">
        <f>RawCounts100All!AT264/(PropCntd100!AS264*AS$5*AS$6)*1000</f>
        <v>44.166666666666657</v>
      </c>
      <c r="AT264" s="284">
        <f>RawCounts100All!AU264/(PropCntd100!AT264*AT$5*AT$6)*1000</f>
        <v>0</v>
      </c>
      <c r="AU264" s="284">
        <f>RawCounts100All!AV264/(PropCntd100!AU264*AU$5*AU$6)*1000</f>
        <v>0</v>
      </c>
      <c r="AV264" s="284">
        <f>RawCounts100All!AW264/(PropCntd100!AV264*AV$5*AV$6)*1000</f>
        <v>0</v>
      </c>
      <c r="AW264" s="284">
        <f>RawCounts100All!AX264/(PropCntd100!AW264*AW$5*AW$6)*1000</f>
        <v>0</v>
      </c>
      <c r="AX264" s="284">
        <f>RawCounts100All!AY264/(PropCntd100!AX264*AX$5*AX$6)*1000</f>
        <v>0</v>
      </c>
      <c r="AY264" s="284">
        <f>RawCounts100All!AZ264/(PropCntd100!AY264*AY$5*AY$6)*1000</f>
        <v>0</v>
      </c>
      <c r="AZ264" s="284">
        <f>RawCounts100All!BA264/(PropCntd100!AZ264*AZ$5*AZ$6)*1000</f>
        <v>0</v>
      </c>
      <c r="BA264" s="284">
        <f>RawCounts100All!BB264/(PropCntd100!BA264*BA$5*BA$6)*1000</f>
        <v>0</v>
      </c>
      <c r="BB264" s="284">
        <f>RawCounts100All!BC264/(PropCntd100!BB264*BB$5*BB$6)*1000</f>
        <v>0</v>
      </c>
      <c r="BC264" s="284">
        <f>RawCounts100All!BD264/(PropCntd100!BC264*BC$5*BC$6)*1000</f>
        <v>0</v>
      </c>
      <c r="BD264" s="284">
        <f>RawCounts100All!BE264/(PropCntd100!BD264*BD$5*BD$6)*1000</f>
        <v>0</v>
      </c>
      <c r="BE264" s="284">
        <f>RawCounts100All!BF264/(PropCntd100!BE264*BE$5*BE$6)*1000</f>
        <v>0</v>
      </c>
      <c r="BF264" s="284">
        <f>RawCounts100All!BG264/(PropCntd100!BF264*BF$5*BF$6)*1000</f>
        <v>0</v>
      </c>
      <c r="BG264" s="284">
        <f>RawCounts100All!BH264/(PropCntd100!BG264*BG$5*BG$6)*1000</f>
        <v>0</v>
      </c>
      <c r="BH264" s="284">
        <f>RawCounts100All!BI264/(PropCntd100!BH264*BH$5*BH$6)*1000</f>
        <v>0</v>
      </c>
      <c r="BI264" s="284">
        <f>RawCounts100All!BJ264/(PropCntd100!BI264*BI$5*BI$6)*1000</f>
        <v>0</v>
      </c>
      <c r="BJ264" s="284">
        <f>RawCounts100All!BK264/(PropCntd100!BJ264*BJ$5*BJ$6)*1000</f>
        <v>0</v>
      </c>
      <c r="BK264" s="284">
        <f>RawCounts100All!BL264/(PropCntd100!BK264*BK$5*BK$6)*1000</f>
        <v>1750.943396226415</v>
      </c>
      <c r="BL264" s="284">
        <f>RawCounts100All!BM264/(PropCntd100!BL264*BL$5*BL$6)*1000</f>
        <v>0</v>
      </c>
      <c r="BM264" s="284">
        <f>RawCounts100All!BN264/(PropCntd100!BM264*BM$5*BM$6)*1000</f>
        <v>0</v>
      </c>
      <c r="BN264" s="284">
        <f>RawCounts100All!BO264/(PropCntd100!BN264*BN$5*BN$6)*1000</f>
        <v>0</v>
      </c>
      <c r="BO264" s="284">
        <f>RawCounts100All!BP264/(PropCntd100!BO264*BO$5*BO$6)*1000</f>
        <v>0</v>
      </c>
      <c r="BP264" s="284">
        <f>RawCounts100All!BQ264/(PropCntd100!BP264*BP$5*BP$6)*1000</f>
        <v>0</v>
      </c>
      <c r="BQ264" s="284">
        <f>RawCounts100All!BR264/(PropCntd100!BQ264*BQ$5*BQ$6)*1000</f>
        <v>0</v>
      </c>
      <c r="BR264" s="284">
        <f>RawCounts100All!BS264/(PropCntd100!BR264*BR$5*BR$6)*1000</f>
        <v>0</v>
      </c>
      <c r="BS264" s="284">
        <f>RawCounts100All!BT264/(PropCntd100!BS264*BS$5*BS$6)*1000</f>
        <v>0</v>
      </c>
      <c r="BT264" s="129"/>
    </row>
    <row r="265" spans="1:72" ht="15" x14ac:dyDescent="0.15">
      <c r="A265" s="104" t="s">
        <v>473</v>
      </c>
      <c r="B265" s="153" t="s">
        <v>528</v>
      </c>
      <c r="C265" s="153" t="s">
        <v>251</v>
      </c>
      <c r="D265" s="153" t="s">
        <v>893</v>
      </c>
      <c r="E265" s="153" t="s">
        <v>135</v>
      </c>
      <c r="F265" s="153"/>
      <c r="G265" s="105">
        <v>0.4</v>
      </c>
      <c r="H265" s="106">
        <v>0.7</v>
      </c>
      <c r="I265" s="107">
        <f t="shared" si="11"/>
        <v>32</v>
      </c>
      <c r="J265" s="176">
        <f t="shared" si="11"/>
        <v>56</v>
      </c>
      <c r="K265" s="248"/>
      <c r="L265" s="284">
        <f>RawCounts100All!M265/(PropCntd100!L265*L$5*L$6)*1000</f>
        <v>62.465450525152008</v>
      </c>
      <c r="M265" s="284">
        <f>RawCounts100All!N265/(PropCntd100!M265*M$5*M$6)*1000</f>
        <v>0</v>
      </c>
      <c r="N265" s="284">
        <f>RawCounts100All!O265/(PropCntd100!N265*N$5*N$6)*1000</f>
        <v>0</v>
      </c>
      <c r="O265" s="284">
        <f>RawCounts100All!P265/(PropCntd100!O265*O$5*O$6)*1000</f>
        <v>0</v>
      </c>
      <c r="P265" s="284">
        <f>RawCounts100All!Q265/(PropCntd100!P265*P$5*P$6)*1000</f>
        <v>0</v>
      </c>
      <c r="Q265" s="284">
        <f>RawCounts100All!R265/(PropCntd100!Q265*Q$5*Q$6)*1000</f>
        <v>0</v>
      </c>
      <c r="R265" s="284">
        <f>RawCounts100All!S265/(PropCntd100!R265*R$5*R$6)*1000</f>
        <v>0</v>
      </c>
      <c r="S265" s="284">
        <f>RawCounts100All!T265/(PropCntd100!S265*S$5*S$6)*1000</f>
        <v>0</v>
      </c>
      <c r="T265" s="284">
        <f>RawCounts100All!U265/(PropCntd100!T265*T$5*T$6)*1000</f>
        <v>0</v>
      </c>
      <c r="U265" s="284">
        <f>RawCounts100All!V265/(PropCntd100!U265*U$5*U$6)*1000</f>
        <v>0</v>
      </c>
      <c r="V265" s="284">
        <f>RawCounts100All!W265/(PropCntd100!V265*V$5*V$6)*1000</f>
        <v>0</v>
      </c>
      <c r="W265" s="284">
        <f>RawCounts100All!X265/(PropCntd100!W265*W$5*W$6)*1000</f>
        <v>0</v>
      </c>
      <c r="X265" s="284">
        <f>RawCounts100All!Y265/(PropCntd100!X265*X$5*X$6)*1000</f>
        <v>0</v>
      </c>
      <c r="Y265" s="284">
        <f>RawCounts100All!Z265/(PropCntd100!Y265*Y$5*Y$6)*1000</f>
        <v>0</v>
      </c>
      <c r="Z265" s="284">
        <f>RawCounts100All!AA265/(PropCntd100!Z265*Z$5*Z$6)*1000</f>
        <v>0</v>
      </c>
      <c r="AA265" s="284">
        <f>RawCounts100All!AB265/(PropCntd100!AA265*AA$5*AA$6)*1000</f>
        <v>0</v>
      </c>
      <c r="AB265" s="284">
        <f>RawCounts100All!AC265/(PropCntd100!AB265*AB$5*AB$6)*1000</f>
        <v>0</v>
      </c>
      <c r="AC265" s="284">
        <f>RawCounts100All!AD265/(PropCntd100!AC265*AC$5*AC$6)*1000</f>
        <v>0</v>
      </c>
      <c r="AD265" s="284">
        <f>RawCounts100All!AE265/(PropCntd100!AD265*AD$5*AD$6)*1000</f>
        <v>0</v>
      </c>
      <c r="AE265" s="284">
        <f>RawCounts100All!AF265/(PropCntd100!AE265*AE$5*AE$6)*1000</f>
        <v>0</v>
      </c>
      <c r="AF265" s="284">
        <f>RawCounts100All!AG265/(PropCntd100!AF265*AF$5*AF$6)*1000</f>
        <v>0</v>
      </c>
      <c r="AG265" s="284">
        <f>RawCounts100All!AH265/(PropCntd100!AG265*AG$5*AG$6)*1000</f>
        <v>0</v>
      </c>
      <c r="AH265" s="284">
        <f>RawCounts100All!AI265/(PropCntd100!AH265*AH$5*AH$6)*1000</f>
        <v>0</v>
      </c>
      <c r="AI265" s="284">
        <f>RawCounts100All!AJ265/(PropCntd100!AI265*AI$5*AI$6)*1000</f>
        <v>0</v>
      </c>
      <c r="AJ265" s="284">
        <f>RawCounts100All!AK265/(PropCntd100!AJ265*AJ$5*AJ$6)*1000</f>
        <v>0</v>
      </c>
      <c r="AK265" s="284">
        <f>RawCounts100All!AL265/(PropCntd100!AK265*AK$5*AK$6)*1000</f>
        <v>0</v>
      </c>
      <c r="AL265" s="284">
        <f>RawCounts100All!AM265/(PropCntd100!AL265*AL$5*AL$6)*1000</f>
        <v>0</v>
      </c>
      <c r="AM265" s="284">
        <f>RawCounts100All!AN265/(PropCntd100!AM265*AM$5*AM$6)*1000</f>
        <v>0</v>
      </c>
      <c r="AN265" s="284">
        <f>RawCounts100All!AO265/(PropCntd100!AN265*AN$5*AN$6)*1000</f>
        <v>0</v>
      </c>
      <c r="AO265" s="284">
        <f>RawCounts100All!AP265/(PropCntd100!AO265*AO$5*AO$6)*1000</f>
        <v>0</v>
      </c>
      <c r="AP265" s="284">
        <f>RawCounts100All!AQ265/(PropCntd100!AP265*AP$5*AP$6)*1000</f>
        <v>0</v>
      </c>
      <c r="AQ265" s="284">
        <f>RawCounts100All!AR265/(PropCntd100!AQ265*AQ$5*AQ$6)*1000</f>
        <v>0</v>
      </c>
      <c r="AR265" s="284">
        <f>RawCounts100All!AS265/(PropCntd100!AR265*AR$5*AR$6)*1000</f>
        <v>0</v>
      </c>
      <c r="AS265" s="284">
        <f>RawCounts100All!AT265/(PropCntd100!AS265*AS$5*AS$6)*1000</f>
        <v>0</v>
      </c>
      <c r="AT265" s="284">
        <f>RawCounts100All!AU265/(PropCntd100!AT265*AT$5*AT$6)*1000</f>
        <v>0</v>
      </c>
      <c r="AU265" s="284">
        <f>RawCounts100All!AV265/(PropCntd100!AU265*AU$5*AU$6)*1000</f>
        <v>0</v>
      </c>
      <c r="AV265" s="284">
        <f>RawCounts100All!AW265/(PropCntd100!AV265*AV$5*AV$6)*1000</f>
        <v>0</v>
      </c>
      <c r="AW265" s="284">
        <f>RawCounts100All!AX265/(PropCntd100!AW265*AW$5*AW$6)*1000</f>
        <v>0</v>
      </c>
      <c r="AX265" s="284">
        <f>RawCounts100All!AY265/(PropCntd100!AX265*AX$5*AX$6)*1000</f>
        <v>0</v>
      </c>
      <c r="AY265" s="284">
        <f>RawCounts100All!AZ265/(PropCntd100!AY265*AY$5*AY$6)*1000</f>
        <v>0</v>
      </c>
      <c r="AZ265" s="284">
        <f>RawCounts100All!BA265/(PropCntd100!AZ265*AZ$5*AZ$6)*1000</f>
        <v>0</v>
      </c>
      <c r="BA265" s="284">
        <f>RawCounts100All!BB265/(PropCntd100!BA265*BA$5*BA$6)*1000</f>
        <v>0</v>
      </c>
      <c r="BB265" s="284">
        <f>RawCounts100All!BC265/(PropCntd100!BB265*BB$5*BB$6)*1000</f>
        <v>0</v>
      </c>
      <c r="BC265" s="284">
        <f>RawCounts100All!BD265/(PropCntd100!BC265*BC$5*BC$6)*1000</f>
        <v>0</v>
      </c>
      <c r="BD265" s="284">
        <f>RawCounts100All!BE265/(PropCntd100!BD265*BD$5*BD$6)*1000</f>
        <v>0</v>
      </c>
      <c r="BE265" s="284">
        <f>RawCounts100All!BF265/(PropCntd100!BE265*BE$5*BE$6)*1000</f>
        <v>0</v>
      </c>
      <c r="BF265" s="284">
        <f>RawCounts100All!BG265/(PropCntd100!BF265*BF$5*BF$6)*1000</f>
        <v>0</v>
      </c>
      <c r="BG265" s="284">
        <f>RawCounts100All!BH265/(PropCntd100!BG265*BG$5*BG$6)*1000</f>
        <v>0</v>
      </c>
      <c r="BH265" s="284">
        <f>RawCounts100All!BI265/(PropCntd100!BH265*BH$5*BH$6)*1000</f>
        <v>0</v>
      </c>
      <c r="BI265" s="284">
        <f>RawCounts100All!BJ265/(PropCntd100!BI265*BI$5*BI$6)*1000</f>
        <v>0</v>
      </c>
      <c r="BJ265" s="284">
        <f>RawCounts100All!BK265/(PropCntd100!BJ265*BJ$5*BJ$6)*1000</f>
        <v>0</v>
      </c>
      <c r="BK265" s="284">
        <f>RawCounts100All!BL265/(PropCntd100!BK265*BK$5*BK$6)*1000</f>
        <v>0</v>
      </c>
      <c r="BL265" s="284">
        <f>RawCounts100All!BM265/(PropCntd100!BL265*BL$5*BL$6)*1000</f>
        <v>0</v>
      </c>
      <c r="BM265" s="284">
        <f>RawCounts100All!BN265/(PropCntd100!BM265*BM$5*BM$6)*1000</f>
        <v>0</v>
      </c>
      <c r="BN265" s="284">
        <f>RawCounts100All!BO265/(PropCntd100!BN265*BN$5*BN$6)*1000</f>
        <v>0</v>
      </c>
      <c r="BO265" s="284">
        <f>RawCounts100All!BP265/(PropCntd100!BO265*BO$5*BO$6)*1000</f>
        <v>0</v>
      </c>
      <c r="BP265" s="284">
        <f>RawCounts100All!BQ265/(PropCntd100!BP265*BP$5*BP$6)*1000</f>
        <v>0</v>
      </c>
      <c r="BQ265" s="284">
        <f>RawCounts100All!BR265/(PropCntd100!BQ265*BQ$5*BQ$6)*1000</f>
        <v>0</v>
      </c>
      <c r="BR265" s="284">
        <f>RawCounts100All!BS265/(PropCntd100!BR265*BR$5*BR$6)*1000</f>
        <v>0</v>
      </c>
      <c r="BS265" s="284">
        <f>RawCounts100All!BT265/(PropCntd100!BS265*BS$5*BS$6)*1000</f>
        <v>0</v>
      </c>
      <c r="BT265" s="129"/>
    </row>
    <row r="266" spans="1:72" ht="15" x14ac:dyDescent="0.15">
      <c r="A266" s="128" t="s">
        <v>474</v>
      </c>
      <c r="B266" s="158" t="s">
        <v>529</v>
      </c>
      <c r="C266" s="158"/>
      <c r="D266" s="158" t="s">
        <v>894</v>
      </c>
      <c r="E266" s="153" t="s">
        <v>135</v>
      </c>
      <c r="F266" s="158"/>
      <c r="G266" s="105">
        <v>0.1</v>
      </c>
      <c r="H266" s="106">
        <v>0.6</v>
      </c>
      <c r="I266" s="107">
        <f t="shared" si="11"/>
        <v>8</v>
      </c>
      <c r="J266" s="176">
        <f t="shared" si="11"/>
        <v>48</v>
      </c>
      <c r="K266" s="248"/>
      <c r="L266" s="284">
        <f>RawCounts100All!M266/(PropCntd100!L266*L$5*L$6)*1000</f>
        <v>0</v>
      </c>
      <c r="M266" s="284">
        <f>RawCounts100All!N266/(PropCntd100!M266*M$5*M$6)*1000</f>
        <v>0</v>
      </c>
      <c r="N266" s="284">
        <f>RawCounts100All!O266/(PropCntd100!N266*N$5*N$6)*1000</f>
        <v>0</v>
      </c>
      <c r="O266" s="284">
        <f>RawCounts100All!P266/(PropCntd100!O266*O$5*O$6)*1000</f>
        <v>0</v>
      </c>
      <c r="P266" s="284">
        <f>RawCounts100All!Q266/(PropCntd100!P266*P$5*P$6)*1000</f>
        <v>0</v>
      </c>
      <c r="Q266" s="284">
        <f>RawCounts100All!R266/(PropCntd100!Q266*Q$5*Q$6)*1000</f>
        <v>87.142857142857153</v>
      </c>
      <c r="R266" s="284">
        <f>RawCounts100All!S266/(PropCntd100!R266*R$5*R$6)*1000</f>
        <v>0</v>
      </c>
      <c r="S266" s="284">
        <f>RawCounts100All!T266/(PropCntd100!S266*S$5*S$6)*1000</f>
        <v>0</v>
      </c>
      <c r="T266" s="284">
        <f>RawCounts100All!U266/(PropCntd100!T266*T$5*T$6)*1000</f>
        <v>0</v>
      </c>
      <c r="U266" s="284">
        <f>RawCounts100All!V266/(PropCntd100!U266*U$5*U$6)*1000</f>
        <v>0</v>
      </c>
      <c r="V266" s="284">
        <f>RawCounts100All!W266/(PropCntd100!V266*V$5*V$6)*1000</f>
        <v>0</v>
      </c>
      <c r="W266" s="284">
        <f>RawCounts100All!X266/(PropCntd100!W266*W$5*W$6)*1000</f>
        <v>0</v>
      </c>
      <c r="X266" s="284">
        <f>RawCounts100All!Y266/(PropCntd100!X266*X$5*X$6)*1000</f>
        <v>0</v>
      </c>
      <c r="Y266" s="284">
        <f>RawCounts100All!Z266/(PropCntd100!Y266*Y$5*Y$6)*1000</f>
        <v>0</v>
      </c>
      <c r="Z266" s="284">
        <f>RawCounts100All!AA266/(PropCntd100!Z266*Z$5*Z$6)*1000</f>
        <v>0</v>
      </c>
      <c r="AA266" s="284">
        <f>RawCounts100All!AB266/(PropCntd100!AA266*AA$5*AA$6)*1000</f>
        <v>0</v>
      </c>
      <c r="AB266" s="284">
        <f>RawCounts100All!AC266/(PropCntd100!AB266*AB$5*AB$6)*1000</f>
        <v>0</v>
      </c>
      <c r="AC266" s="284">
        <f>RawCounts100All!AD266/(PropCntd100!AC266*AC$5*AC$6)*1000</f>
        <v>0</v>
      </c>
      <c r="AD266" s="284">
        <f>RawCounts100All!AE266/(PropCntd100!AD266*AD$5*AD$6)*1000</f>
        <v>0</v>
      </c>
      <c r="AE266" s="284">
        <f>RawCounts100All!AF266/(PropCntd100!AE266*AE$5*AE$6)*1000</f>
        <v>0</v>
      </c>
      <c r="AF266" s="284">
        <f>RawCounts100All!AG266/(PropCntd100!AF266*AF$5*AF$6)*1000</f>
        <v>0</v>
      </c>
      <c r="AG266" s="284">
        <f>RawCounts100All!AH266/(PropCntd100!AG266*AG$5*AG$6)*1000</f>
        <v>0</v>
      </c>
      <c r="AH266" s="284">
        <f>RawCounts100All!AI266/(PropCntd100!AH266*AH$5*AH$6)*1000</f>
        <v>0</v>
      </c>
      <c r="AI266" s="284">
        <f>RawCounts100All!AJ266/(PropCntd100!AI266*AI$5*AI$6)*1000</f>
        <v>0</v>
      </c>
      <c r="AJ266" s="284">
        <f>RawCounts100All!AK266/(PropCntd100!AJ266*AJ$5*AJ$6)*1000</f>
        <v>0</v>
      </c>
      <c r="AK266" s="284">
        <f>RawCounts100All!AL266/(PropCntd100!AK266*AK$5*AK$6)*1000</f>
        <v>0</v>
      </c>
      <c r="AL266" s="284">
        <f>RawCounts100All!AM266/(PropCntd100!AL266*AL$5*AL$6)*1000</f>
        <v>0</v>
      </c>
      <c r="AM266" s="284">
        <f>RawCounts100All!AN266/(PropCntd100!AM266*AM$5*AM$6)*1000</f>
        <v>0</v>
      </c>
      <c r="AN266" s="284">
        <f>RawCounts100All!AO266/(PropCntd100!AN266*AN$5*AN$6)*1000</f>
        <v>0</v>
      </c>
      <c r="AO266" s="284">
        <f>RawCounts100All!AP266/(PropCntd100!AO266*AO$5*AO$6)*1000</f>
        <v>0</v>
      </c>
      <c r="AP266" s="284">
        <f>RawCounts100All!AQ266/(PropCntd100!AP266*AP$5*AP$6)*1000</f>
        <v>0</v>
      </c>
      <c r="AQ266" s="284">
        <f>RawCounts100All!AR266/(PropCntd100!AQ266*AQ$5*AQ$6)*1000</f>
        <v>0</v>
      </c>
      <c r="AR266" s="284">
        <f>RawCounts100All!AS266/(PropCntd100!AR266*AR$5*AR$6)*1000</f>
        <v>0</v>
      </c>
      <c r="AS266" s="284">
        <f>RawCounts100All!AT266/(PropCntd100!AS266*AS$5*AS$6)*1000</f>
        <v>0</v>
      </c>
      <c r="AT266" s="284">
        <f>RawCounts100All!AU266/(PropCntd100!AT266*AT$5*AT$6)*1000</f>
        <v>0</v>
      </c>
      <c r="AU266" s="284">
        <f>RawCounts100All!AV266/(PropCntd100!AU266*AU$5*AU$6)*1000</f>
        <v>0</v>
      </c>
      <c r="AV266" s="284">
        <f>RawCounts100All!AW266/(PropCntd100!AV266*AV$5*AV$6)*1000</f>
        <v>0</v>
      </c>
      <c r="AW266" s="284">
        <f>RawCounts100All!AX266/(PropCntd100!AW266*AW$5*AW$6)*1000</f>
        <v>0</v>
      </c>
      <c r="AX266" s="284">
        <f>RawCounts100All!AY266/(PropCntd100!AX266*AX$5*AX$6)*1000</f>
        <v>0</v>
      </c>
      <c r="AY266" s="284">
        <f>RawCounts100All!AZ266/(PropCntd100!AY266*AY$5*AY$6)*1000</f>
        <v>0</v>
      </c>
      <c r="AZ266" s="284">
        <f>RawCounts100All!BA266/(PropCntd100!AZ266*AZ$5*AZ$6)*1000</f>
        <v>0</v>
      </c>
      <c r="BA266" s="284">
        <f>RawCounts100All!BB266/(PropCntd100!BA266*BA$5*BA$6)*1000</f>
        <v>0</v>
      </c>
      <c r="BB266" s="284">
        <f>RawCounts100All!BC266/(PropCntd100!BB266*BB$5*BB$6)*1000</f>
        <v>693.18181818181813</v>
      </c>
      <c r="BC266" s="284">
        <f>RawCounts100All!BD266/(PropCntd100!BC266*BC$5*BC$6)*1000</f>
        <v>0</v>
      </c>
      <c r="BD266" s="284">
        <f>RawCounts100All!BE266/(PropCntd100!BD266*BD$5*BD$6)*1000</f>
        <v>0</v>
      </c>
      <c r="BE266" s="284">
        <f>RawCounts100All!BF266/(PropCntd100!BE266*BE$5*BE$6)*1000</f>
        <v>0</v>
      </c>
      <c r="BF266" s="284">
        <f>RawCounts100All!BG266/(PropCntd100!BF266*BF$5*BF$6)*1000</f>
        <v>0</v>
      </c>
      <c r="BG266" s="284">
        <f>RawCounts100All!BH266/(PropCntd100!BG266*BG$5*BG$6)*1000</f>
        <v>0</v>
      </c>
      <c r="BH266" s="284">
        <f>RawCounts100All!BI266/(PropCntd100!BH266*BH$5*BH$6)*1000</f>
        <v>0</v>
      </c>
      <c r="BI266" s="284">
        <f>RawCounts100All!BJ266/(PropCntd100!BI266*BI$5*BI$6)*1000</f>
        <v>0</v>
      </c>
      <c r="BJ266" s="284">
        <f>RawCounts100All!BK266/(PropCntd100!BJ266*BJ$5*BJ$6)*1000</f>
        <v>0</v>
      </c>
      <c r="BK266" s="284">
        <f>RawCounts100All!BL266/(PropCntd100!BK266*BK$5*BK$6)*1000</f>
        <v>0</v>
      </c>
      <c r="BL266" s="284">
        <f>RawCounts100All!BM266/(PropCntd100!BL266*BL$5*BL$6)*1000</f>
        <v>0</v>
      </c>
      <c r="BM266" s="284">
        <f>RawCounts100All!BN266/(PropCntd100!BM266*BM$5*BM$6)*1000</f>
        <v>0</v>
      </c>
      <c r="BN266" s="284">
        <f>RawCounts100All!BO266/(PropCntd100!BN266*BN$5*BN$6)*1000</f>
        <v>0</v>
      </c>
      <c r="BO266" s="284">
        <f>RawCounts100All!BP266/(PropCntd100!BO266*BO$5*BO$6)*1000</f>
        <v>0</v>
      </c>
      <c r="BP266" s="284">
        <f>RawCounts100All!BQ266/(PropCntd100!BP266*BP$5*BP$6)*1000</f>
        <v>0</v>
      </c>
      <c r="BQ266" s="284">
        <f>RawCounts100All!BR266/(PropCntd100!BQ266*BQ$5*BQ$6)*1000</f>
        <v>0</v>
      </c>
      <c r="BR266" s="284">
        <f>RawCounts100All!BS266/(PropCntd100!BR266*BR$5*BR$6)*1000</f>
        <v>0</v>
      </c>
      <c r="BS266" s="284">
        <f>RawCounts100All!BT266/(PropCntd100!BS266*BS$5*BS$6)*1000</f>
        <v>0</v>
      </c>
      <c r="BT266" s="129"/>
    </row>
    <row r="267" spans="1:72" ht="15" x14ac:dyDescent="0.15">
      <c r="A267" s="128" t="s">
        <v>475</v>
      </c>
      <c r="B267" s="158" t="s">
        <v>529</v>
      </c>
      <c r="C267" s="158"/>
      <c r="D267" s="158" t="s">
        <v>895</v>
      </c>
      <c r="E267" s="153" t="s">
        <v>130</v>
      </c>
      <c r="F267" s="158"/>
      <c r="G267" s="105">
        <v>0.1</v>
      </c>
      <c r="H267" s="106">
        <v>2.1</v>
      </c>
      <c r="I267" s="107">
        <f t="shared" si="11"/>
        <v>8</v>
      </c>
      <c r="J267" s="176">
        <f t="shared" si="11"/>
        <v>168</v>
      </c>
      <c r="K267" s="248"/>
      <c r="L267" s="284">
        <f>RawCounts100All!M267/(PropCntd100!L267*L$5*L$6)*1000</f>
        <v>0</v>
      </c>
      <c r="M267" s="284">
        <f>RawCounts100All!N267/(PropCntd100!M267*M$5*M$6)*1000</f>
        <v>0</v>
      </c>
      <c r="N267" s="284">
        <f>RawCounts100All!O267/(PropCntd100!N267*N$5*N$6)*1000</f>
        <v>0</v>
      </c>
      <c r="O267" s="284">
        <f>RawCounts100All!P267/(PropCntd100!O267*O$5*O$6)*1000</f>
        <v>0</v>
      </c>
      <c r="P267" s="284">
        <f>RawCounts100All!Q267/(PropCntd100!P267*P$5*P$6)*1000</f>
        <v>0</v>
      </c>
      <c r="Q267" s="284">
        <f>RawCounts100All!R267/(PropCntd100!Q267*Q$5*Q$6)*1000</f>
        <v>0</v>
      </c>
      <c r="R267" s="284">
        <f>RawCounts100All!S267/(PropCntd100!R267*R$5*R$6)*1000</f>
        <v>0</v>
      </c>
      <c r="S267" s="284">
        <f>RawCounts100All!T267/(PropCntd100!S267*S$5*S$6)*1000</f>
        <v>0</v>
      </c>
      <c r="T267" s="284">
        <f>RawCounts100All!U267/(PropCntd100!T267*T$5*T$6)*1000</f>
        <v>0</v>
      </c>
      <c r="U267" s="284">
        <f>RawCounts100All!V267/(PropCntd100!U267*U$5*U$6)*1000</f>
        <v>0</v>
      </c>
      <c r="V267" s="284">
        <f>RawCounts100All!W267/(PropCntd100!V267*V$5*V$6)*1000</f>
        <v>0</v>
      </c>
      <c r="W267" s="284">
        <f>RawCounts100All!X267/(PropCntd100!W267*W$5*W$6)*1000</f>
        <v>0</v>
      </c>
      <c r="X267" s="284">
        <f>RawCounts100All!Y267/(PropCntd100!X267*X$5*X$6)*1000</f>
        <v>0</v>
      </c>
      <c r="Y267" s="284">
        <f>RawCounts100All!Z267/(PropCntd100!Y267*Y$5*Y$6)*1000</f>
        <v>0</v>
      </c>
      <c r="Z267" s="284">
        <f>RawCounts100All!AA267/(PropCntd100!Z267*Z$5*Z$6)*1000</f>
        <v>0</v>
      </c>
      <c r="AA267" s="284">
        <f>RawCounts100All!AB267/(PropCntd100!AA267*AA$5*AA$6)*1000</f>
        <v>0</v>
      </c>
      <c r="AB267" s="284">
        <f>RawCounts100All!AC267/(PropCntd100!AB267*AB$5*AB$6)*1000</f>
        <v>0</v>
      </c>
      <c r="AC267" s="284">
        <f>RawCounts100All!AD267/(PropCntd100!AC267*AC$5*AC$6)*1000</f>
        <v>0</v>
      </c>
      <c r="AD267" s="284">
        <f>RawCounts100All!AE267/(PropCntd100!AD267*AD$5*AD$6)*1000</f>
        <v>0</v>
      </c>
      <c r="AE267" s="284">
        <f>RawCounts100All!AF267/(PropCntd100!AE267*AE$5*AE$6)*1000</f>
        <v>0</v>
      </c>
      <c r="AF267" s="284">
        <f>RawCounts100All!AG267/(PropCntd100!AF267*AF$5*AF$6)*1000</f>
        <v>0</v>
      </c>
      <c r="AG267" s="284">
        <f>RawCounts100All!AH267/(PropCntd100!AG267*AG$5*AG$6)*1000</f>
        <v>0</v>
      </c>
      <c r="AH267" s="284">
        <f>RawCounts100All!AI267/(PropCntd100!AH267*AH$5*AH$6)*1000</f>
        <v>0</v>
      </c>
      <c r="AI267" s="284">
        <f>RawCounts100All!AJ267/(PropCntd100!AI267*AI$5*AI$6)*1000</f>
        <v>0</v>
      </c>
      <c r="AJ267" s="284">
        <f>RawCounts100All!AK267/(PropCntd100!AJ267*AJ$5*AJ$6)*1000</f>
        <v>0</v>
      </c>
      <c r="AK267" s="284">
        <f>RawCounts100All!AL267/(PropCntd100!AK267*AK$5*AK$6)*1000</f>
        <v>0</v>
      </c>
      <c r="AL267" s="284">
        <f>RawCounts100All!AM267/(PropCntd100!AL267*AL$5*AL$6)*1000</f>
        <v>0</v>
      </c>
      <c r="AM267" s="284">
        <f>RawCounts100All!AN267/(PropCntd100!AM267*AM$5*AM$6)*1000</f>
        <v>0</v>
      </c>
      <c r="AN267" s="284">
        <f>RawCounts100All!AO267/(PropCntd100!AN267*AN$5*AN$6)*1000</f>
        <v>0</v>
      </c>
      <c r="AO267" s="284">
        <f>RawCounts100All!AP267/(PropCntd100!AO267*AO$5*AO$6)*1000</f>
        <v>0</v>
      </c>
      <c r="AP267" s="284">
        <f>RawCounts100All!AQ267/(PropCntd100!AP267*AP$5*AP$6)*1000</f>
        <v>0</v>
      </c>
      <c r="AQ267" s="284">
        <f>RawCounts100All!AR267/(PropCntd100!AQ267*AQ$5*AQ$6)*1000</f>
        <v>0</v>
      </c>
      <c r="AR267" s="284">
        <f>RawCounts100All!AS267/(PropCntd100!AR267*AR$5*AR$6)*1000</f>
        <v>0</v>
      </c>
      <c r="AS267" s="284">
        <f>RawCounts100All!AT267/(PropCntd100!AS267*AS$5*AS$6)*1000</f>
        <v>0</v>
      </c>
      <c r="AT267" s="284">
        <f>RawCounts100All!AU267/(PropCntd100!AT267*AT$5*AT$6)*1000</f>
        <v>0</v>
      </c>
      <c r="AU267" s="284">
        <f>RawCounts100All!AV267/(PropCntd100!AU267*AU$5*AU$6)*1000</f>
        <v>0</v>
      </c>
      <c r="AV267" s="284">
        <f>RawCounts100All!AW267/(PropCntd100!AV267*AV$5*AV$6)*1000</f>
        <v>0</v>
      </c>
      <c r="AW267" s="284">
        <f>RawCounts100All!AX267/(PropCntd100!AW267*AW$5*AW$6)*1000</f>
        <v>0</v>
      </c>
      <c r="AX267" s="284">
        <f>RawCounts100All!AY267/(PropCntd100!AX267*AX$5*AX$6)*1000</f>
        <v>44.08163265306122</v>
      </c>
      <c r="AY267" s="284">
        <f>RawCounts100All!AZ267/(PropCntd100!AY267*AY$5*AY$6)*1000</f>
        <v>0</v>
      </c>
      <c r="AZ267" s="284">
        <f>RawCounts100All!BA267/(PropCntd100!AZ267*AZ$5*AZ$6)*1000</f>
        <v>0</v>
      </c>
      <c r="BA267" s="284">
        <f>RawCounts100All!BB267/(PropCntd100!BA267*BA$5*BA$6)*1000</f>
        <v>0</v>
      </c>
      <c r="BB267" s="284">
        <f>RawCounts100All!BC267/(PropCntd100!BB267*BB$5*BB$6)*1000</f>
        <v>0</v>
      </c>
      <c r="BC267" s="284">
        <f>RawCounts100All!BD267/(PropCntd100!BC267*BC$5*BC$6)*1000</f>
        <v>0</v>
      </c>
      <c r="BD267" s="284">
        <f>RawCounts100All!BE267/(PropCntd100!BD267*BD$5*BD$6)*1000</f>
        <v>0</v>
      </c>
      <c r="BE267" s="284">
        <f>RawCounts100All!BF267/(PropCntd100!BE267*BE$5*BE$6)*1000</f>
        <v>0</v>
      </c>
      <c r="BF267" s="284">
        <f>RawCounts100All!BG267/(PropCntd100!BF267*BF$5*BF$6)*1000</f>
        <v>0</v>
      </c>
      <c r="BG267" s="284">
        <f>RawCounts100All!BH267/(PropCntd100!BG267*BG$5*BG$6)*1000</f>
        <v>0</v>
      </c>
      <c r="BH267" s="284">
        <f>RawCounts100All!BI267/(PropCntd100!BH267*BH$5*BH$6)*1000</f>
        <v>0</v>
      </c>
      <c r="BI267" s="284">
        <f>RawCounts100All!BJ267/(PropCntd100!BI267*BI$5*BI$6)*1000</f>
        <v>0</v>
      </c>
      <c r="BJ267" s="284">
        <f>RawCounts100All!BK267/(PropCntd100!BJ267*BJ$5*BJ$6)*1000</f>
        <v>0</v>
      </c>
      <c r="BK267" s="284">
        <f>RawCounts100All!BL267/(PropCntd100!BK267*BK$5*BK$6)*1000</f>
        <v>0</v>
      </c>
      <c r="BL267" s="284">
        <f>RawCounts100All!BM267/(PropCntd100!BL267*BL$5*BL$6)*1000</f>
        <v>0</v>
      </c>
      <c r="BM267" s="284">
        <f>RawCounts100All!BN267/(PropCntd100!BM267*BM$5*BM$6)*1000</f>
        <v>0</v>
      </c>
      <c r="BN267" s="284">
        <f>RawCounts100All!BO267/(PropCntd100!BN267*BN$5*BN$6)*1000</f>
        <v>0</v>
      </c>
      <c r="BO267" s="284">
        <f>RawCounts100All!BP267/(PropCntd100!BO267*BO$5*BO$6)*1000</f>
        <v>0</v>
      </c>
      <c r="BP267" s="284">
        <f>RawCounts100All!BQ267/(PropCntd100!BP267*BP$5*BP$6)*1000</f>
        <v>0</v>
      </c>
      <c r="BQ267" s="284">
        <f>RawCounts100All!BR267/(PropCntd100!BQ267*BQ$5*BQ$6)*1000</f>
        <v>0</v>
      </c>
      <c r="BR267" s="284">
        <f>RawCounts100All!BS267/(PropCntd100!BR267*BR$5*BR$6)*1000</f>
        <v>0</v>
      </c>
      <c r="BS267" s="284">
        <f>RawCounts100All!BT267/(PropCntd100!BS267*BS$5*BS$6)*1000</f>
        <v>0</v>
      </c>
      <c r="BT267" s="129"/>
    </row>
    <row r="268" spans="1:72" ht="15" x14ac:dyDescent="0.15">
      <c r="A268" s="128" t="s">
        <v>476</v>
      </c>
      <c r="B268" s="158" t="s">
        <v>529</v>
      </c>
      <c r="C268" s="158"/>
      <c r="D268" s="158" t="s">
        <v>896</v>
      </c>
      <c r="E268" s="153" t="s">
        <v>135</v>
      </c>
      <c r="F268" s="158"/>
      <c r="G268" s="105">
        <v>0.2</v>
      </c>
      <c r="H268" s="106">
        <v>1</v>
      </c>
      <c r="I268" s="107">
        <f t="shared" ref="I268:J293" si="12">G268*80</f>
        <v>16</v>
      </c>
      <c r="J268" s="176">
        <f t="shared" si="12"/>
        <v>80</v>
      </c>
      <c r="K268" s="248"/>
      <c r="L268" s="284">
        <f>RawCounts100All!M268/(PropCntd100!L268*L$5*L$6)*1000</f>
        <v>0</v>
      </c>
      <c r="M268" s="284">
        <f>RawCounts100All!N268/(PropCntd100!M268*M$5*M$6)*1000</f>
        <v>0</v>
      </c>
      <c r="N268" s="284">
        <f>RawCounts100All!O268/(PropCntd100!N268*N$5*N$6)*1000</f>
        <v>0</v>
      </c>
      <c r="O268" s="284">
        <f>RawCounts100All!P268/(PropCntd100!O268*O$5*O$6)*1000</f>
        <v>0</v>
      </c>
      <c r="P268" s="284">
        <f>RawCounts100All!Q268/(PropCntd100!P268*P$5*P$6)*1000</f>
        <v>0</v>
      </c>
      <c r="Q268" s="284">
        <f>RawCounts100All!R268/(PropCntd100!Q268*Q$5*Q$6)*1000</f>
        <v>0</v>
      </c>
      <c r="R268" s="284">
        <f>RawCounts100All!S268/(PropCntd100!R268*R$5*R$6)*1000</f>
        <v>0</v>
      </c>
      <c r="S268" s="284">
        <f>RawCounts100All!T268/(PropCntd100!S268*S$5*S$6)*1000</f>
        <v>0</v>
      </c>
      <c r="T268" s="284">
        <f>RawCounts100All!U268/(PropCntd100!T268*T$5*T$6)*1000</f>
        <v>0</v>
      </c>
      <c r="U268" s="284">
        <f>RawCounts100All!V268/(PropCntd100!U268*U$5*U$6)*1000</f>
        <v>0</v>
      </c>
      <c r="V268" s="284">
        <f>RawCounts100All!W268/(PropCntd100!V268*V$5*V$6)*1000</f>
        <v>0</v>
      </c>
      <c r="W268" s="284">
        <f>RawCounts100All!X268/(PropCntd100!W268*W$5*W$6)*1000</f>
        <v>0</v>
      </c>
      <c r="X268" s="284">
        <f>RawCounts100All!Y268/(PropCntd100!X268*X$5*X$6)*1000</f>
        <v>0</v>
      </c>
      <c r="Y268" s="284">
        <f>RawCounts100All!Z268/(PropCntd100!Y268*Y$5*Y$6)*1000</f>
        <v>0</v>
      </c>
      <c r="Z268" s="284">
        <f>RawCounts100All!AA268/(PropCntd100!Z268*Z$5*Z$6)*1000</f>
        <v>0</v>
      </c>
      <c r="AA268" s="284">
        <f>RawCounts100All!AB268/(PropCntd100!AA268*AA$5*AA$6)*1000</f>
        <v>0</v>
      </c>
      <c r="AB268" s="284">
        <f>RawCounts100All!AC268/(PropCntd100!AB268*AB$5*AB$6)*1000</f>
        <v>0</v>
      </c>
      <c r="AC268" s="284">
        <f>RawCounts100All!AD268/(PropCntd100!AC268*AC$5*AC$6)*1000</f>
        <v>0</v>
      </c>
      <c r="AD268" s="284">
        <f>RawCounts100All!AE268/(PropCntd100!AD268*AD$5*AD$6)*1000</f>
        <v>0</v>
      </c>
      <c r="AE268" s="284">
        <f>RawCounts100All!AF268/(PropCntd100!AE268*AE$5*AE$6)*1000</f>
        <v>0</v>
      </c>
      <c r="AF268" s="284">
        <f>RawCounts100All!AG268/(PropCntd100!AF268*AF$5*AF$6)*1000</f>
        <v>0</v>
      </c>
      <c r="AG268" s="284">
        <f>RawCounts100All!AH268/(PropCntd100!AG268*AG$5*AG$6)*1000</f>
        <v>0</v>
      </c>
      <c r="AH268" s="284">
        <f>RawCounts100All!AI268/(PropCntd100!AH268*AH$5*AH$6)*1000</f>
        <v>0</v>
      </c>
      <c r="AI268" s="284">
        <f>RawCounts100All!AJ268/(PropCntd100!AI268*AI$5*AI$6)*1000</f>
        <v>0</v>
      </c>
      <c r="AJ268" s="284">
        <f>RawCounts100All!AK268/(PropCntd100!AJ268*AJ$5*AJ$6)*1000</f>
        <v>0</v>
      </c>
      <c r="AK268" s="284">
        <f>RawCounts100All!AL268/(PropCntd100!AK268*AK$5*AK$6)*1000</f>
        <v>0</v>
      </c>
      <c r="AL268" s="284">
        <f>RawCounts100All!AM268/(PropCntd100!AL268*AL$5*AL$6)*1000</f>
        <v>0</v>
      </c>
      <c r="AM268" s="284">
        <f>RawCounts100All!AN268/(PropCntd100!AM268*AM$5*AM$6)*1000</f>
        <v>0</v>
      </c>
      <c r="AN268" s="284">
        <f>RawCounts100All!AO268/(PropCntd100!AN268*AN$5*AN$6)*1000</f>
        <v>0</v>
      </c>
      <c r="AO268" s="284">
        <f>RawCounts100All!AP268/(PropCntd100!AO268*AO$5*AO$6)*1000</f>
        <v>0</v>
      </c>
      <c r="AP268" s="284">
        <f>RawCounts100All!AQ268/(PropCntd100!AP268*AP$5*AP$6)*1000</f>
        <v>0</v>
      </c>
      <c r="AQ268" s="284">
        <f>RawCounts100All!AR268/(PropCntd100!AQ268*AQ$5*AQ$6)*1000</f>
        <v>0</v>
      </c>
      <c r="AR268" s="284">
        <f>RawCounts100All!AS268/(PropCntd100!AR268*AR$5*AR$6)*1000</f>
        <v>0</v>
      </c>
      <c r="AS268" s="284">
        <f>RawCounts100All!AT268/(PropCntd100!AS268*AS$5*AS$6)*1000</f>
        <v>0</v>
      </c>
      <c r="AT268" s="284">
        <f>RawCounts100All!AU268/(PropCntd100!AT268*AT$5*AT$6)*1000</f>
        <v>0</v>
      </c>
      <c r="AU268" s="284">
        <f>RawCounts100All!AV268/(PropCntd100!AU268*AU$5*AU$6)*1000</f>
        <v>0</v>
      </c>
      <c r="AV268" s="284">
        <f>RawCounts100All!AW268/(PropCntd100!AV268*AV$5*AV$6)*1000</f>
        <v>0</v>
      </c>
      <c r="AW268" s="284">
        <f>RawCounts100All!AX268/(PropCntd100!AW268*AW$5*AW$6)*1000</f>
        <v>0</v>
      </c>
      <c r="AX268" s="284">
        <f>RawCounts100All!AY268/(PropCntd100!AX268*AX$5*AX$6)*1000</f>
        <v>0</v>
      </c>
      <c r="AY268" s="284">
        <f>RawCounts100All!AZ268/(PropCntd100!AY268*AY$5*AY$6)*1000</f>
        <v>0</v>
      </c>
      <c r="AZ268" s="284">
        <f>RawCounts100All!BA268/(PropCntd100!AZ268*AZ$5*AZ$6)*1000</f>
        <v>0</v>
      </c>
      <c r="BA268" s="284">
        <f>RawCounts100All!BB268/(PropCntd100!BA268*BA$5*BA$6)*1000</f>
        <v>0</v>
      </c>
      <c r="BB268" s="284">
        <f>RawCounts100All!BC268/(PropCntd100!BB268*BB$5*BB$6)*1000</f>
        <v>148.53896103896102</v>
      </c>
      <c r="BC268" s="284">
        <f>RawCounts100All!BD268/(PropCntd100!BC268*BC$5*BC$6)*1000</f>
        <v>0</v>
      </c>
      <c r="BD268" s="284">
        <f>RawCounts100All!BE268/(PropCntd100!BD268*BD$5*BD$6)*1000</f>
        <v>0</v>
      </c>
      <c r="BE268" s="284">
        <f>RawCounts100All!BF268/(PropCntd100!BE268*BE$5*BE$6)*1000</f>
        <v>72.727272727272734</v>
      </c>
      <c r="BF268" s="284">
        <f>RawCounts100All!BG268/(PropCntd100!BF268*BF$5*BF$6)*1000</f>
        <v>0</v>
      </c>
      <c r="BG268" s="284">
        <f>RawCounts100All!BH268/(PropCntd100!BG268*BG$5*BG$6)*1000</f>
        <v>0</v>
      </c>
      <c r="BH268" s="284">
        <f>RawCounts100All!BI268/(PropCntd100!BH268*BH$5*BH$6)*1000</f>
        <v>0</v>
      </c>
      <c r="BI268" s="284">
        <f>RawCounts100All!BJ268/(PropCntd100!BI268*BI$5*BI$6)*1000</f>
        <v>0</v>
      </c>
      <c r="BJ268" s="284">
        <f>RawCounts100All!BK268/(PropCntd100!BJ268*BJ$5*BJ$6)*1000</f>
        <v>0</v>
      </c>
      <c r="BK268" s="284">
        <f>RawCounts100All!BL268/(PropCntd100!BK268*BK$5*BK$6)*1000</f>
        <v>0</v>
      </c>
      <c r="BL268" s="284">
        <f>RawCounts100All!BM268/(PropCntd100!BL268*BL$5*BL$6)*1000</f>
        <v>0</v>
      </c>
      <c r="BM268" s="284">
        <f>RawCounts100All!BN268/(PropCntd100!BM268*BM$5*BM$6)*1000</f>
        <v>0</v>
      </c>
      <c r="BN268" s="284">
        <f>RawCounts100All!BO268/(PropCntd100!BN268*BN$5*BN$6)*1000</f>
        <v>0</v>
      </c>
      <c r="BO268" s="284">
        <f>RawCounts100All!BP268/(PropCntd100!BO268*BO$5*BO$6)*1000</f>
        <v>0</v>
      </c>
      <c r="BP268" s="284">
        <f>RawCounts100All!BQ268/(PropCntd100!BP268*BP$5*BP$6)*1000</f>
        <v>0</v>
      </c>
      <c r="BQ268" s="284">
        <f>RawCounts100All!BR268/(PropCntd100!BQ268*BQ$5*BQ$6)*1000</f>
        <v>0</v>
      </c>
      <c r="BR268" s="284">
        <f>RawCounts100All!BS268/(PropCntd100!BR268*BR$5*BR$6)*1000</f>
        <v>0</v>
      </c>
      <c r="BS268" s="284">
        <f>RawCounts100All!BT268/(PropCntd100!BS268*BS$5*BS$6)*1000</f>
        <v>0</v>
      </c>
      <c r="BT268" s="129"/>
    </row>
    <row r="269" spans="1:72" ht="15" x14ac:dyDescent="0.15">
      <c r="A269" s="128" t="s">
        <v>478</v>
      </c>
      <c r="B269" s="158" t="s">
        <v>529</v>
      </c>
      <c r="C269" s="158"/>
      <c r="D269" s="158" t="s">
        <v>898</v>
      </c>
      <c r="E269" s="158" t="s">
        <v>135</v>
      </c>
      <c r="F269" s="158"/>
      <c r="G269" s="105">
        <v>0.4</v>
      </c>
      <c r="H269" s="106">
        <v>0.5</v>
      </c>
      <c r="I269" s="107">
        <f t="shared" si="12"/>
        <v>32</v>
      </c>
      <c r="J269" s="176">
        <f t="shared" si="12"/>
        <v>40</v>
      </c>
      <c r="K269" s="248"/>
      <c r="L269" s="284">
        <f>RawCounts100All!M269/(PropCntd100!L269*L$5*L$6)*1000</f>
        <v>0</v>
      </c>
      <c r="M269" s="284">
        <f>RawCounts100All!N269/(PropCntd100!M269*M$5*M$6)*1000</f>
        <v>0</v>
      </c>
      <c r="N269" s="284">
        <f>RawCounts100All!O269/(PropCntd100!N269*N$5*N$6)*1000</f>
        <v>0</v>
      </c>
      <c r="O269" s="284">
        <f>RawCounts100All!P269/(PropCntd100!O269*O$5*O$6)*1000</f>
        <v>43.773584905660378</v>
      </c>
      <c r="P269" s="284">
        <f>RawCounts100All!Q269/(PropCntd100!P269*P$5*P$6)*1000</f>
        <v>0</v>
      </c>
      <c r="Q269" s="284">
        <f>RawCounts100All!R269/(PropCntd100!Q269*Q$5*Q$6)*1000</f>
        <v>0</v>
      </c>
      <c r="R269" s="284">
        <f>RawCounts100All!S269/(PropCntd100!R269*R$5*R$6)*1000</f>
        <v>0</v>
      </c>
      <c r="S269" s="284">
        <f>RawCounts100All!T269/(PropCntd100!S269*S$5*S$6)*1000</f>
        <v>0</v>
      </c>
      <c r="T269" s="284">
        <f>RawCounts100All!U269/(PropCntd100!T269*T$5*T$6)*1000</f>
        <v>0</v>
      </c>
      <c r="U269" s="284">
        <f>RawCounts100All!V269/(PropCntd100!U269*U$5*U$6)*1000</f>
        <v>0</v>
      </c>
      <c r="V269" s="284">
        <f>RawCounts100All!W269/(PropCntd100!V269*V$5*V$6)*1000</f>
        <v>0</v>
      </c>
      <c r="W269" s="284">
        <f>RawCounts100All!X269/(PropCntd100!W269*W$5*W$6)*1000</f>
        <v>0</v>
      </c>
      <c r="X269" s="284">
        <f>RawCounts100All!Y269/(PropCntd100!X269*X$5*X$6)*1000</f>
        <v>0</v>
      </c>
      <c r="Y269" s="284">
        <f>RawCounts100All!Z269/(PropCntd100!Y269*Y$5*Y$6)*1000</f>
        <v>0</v>
      </c>
      <c r="Z269" s="284">
        <f>RawCounts100All!AA269/(PropCntd100!Z269*Z$5*Z$6)*1000</f>
        <v>0</v>
      </c>
      <c r="AA269" s="284">
        <f>RawCounts100All!AB269/(PropCntd100!AA269*AA$5*AA$6)*1000</f>
        <v>0</v>
      </c>
      <c r="AB269" s="284">
        <f>RawCounts100All!AC269/(PropCntd100!AB269*AB$5*AB$6)*1000</f>
        <v>0</v>
      </c>
      <c r="AC269" s="284">
        <f>RawCounts100All!AD269/(PropCntd100!AC269*AC$5*AC$6)*1000</f>
        <v>0</v>
      </c>
      <c r="AD269" s="284">
        <f>RawCounts100All!AE269/(PropCntd100!AD269*AD$5*AD$6)*1000</f>
        <v>0</v>
      </c>
      <c r="AE269" s="284">
        <f>RawCounts100All!AF269/(PropCntd100!AE269*AE$5*AE$6)*1000</f>
        <v>0</v>
      </c>
      <c r="AF269" s="284">
        <f>RawCounts100All!AG269/(PropCntd100!AF269*AF$5*AF$6)*1000</f>
        <v>0</v>
      </c>
      <c r="AG269" s="284">
        <f>RawCounts100All!AH269/(PropCntd100!AG269*AG$5*AG$6)*1000</f>
        <v>0</v>
      </c>
      <c r="AH269" s="284">
        <f>RawCounts100All!AI269/(PropCntd100!AH269*AH$5*AH$6)*1000</f>
        <v>0</v>
      </c>
      <c r="AI269" s="284">
        <f>RawCounts100All!AJ269/(PropCntd100!AI269*AI$5*AI$6)*1000</f>
        <v>0</v>
      </c>
      <c r="AJ269" s="284">
        <f>RawCounts100All!AK269/(PropCntd100!AJ269*AJ$5*AJ$6)*1000</f>
        <v>0</v>
      </c>
      <c r="AK269" s="284">
        <f>RawCounts100All!AL269/(PropCntd100!AK269*AK$5*AK$6)*1000</f>
        <v>0</v>
      </c>
      <c r="AL269" s="284">
        <f>RawCounts100All!AM269/(PropCntd100!AL269*AL$5*AL$6)*1000</f>
        <v>0</v>
      </c>
      <c r="AM269" s="284">
        <f>RawCounts100All!AN269/(PropCntd100!AM269*AM$5*AM$6)*1000</f>
        <v>0</v>
      </c>
      <c r="AN269" s="284">
        <f>RawCounts100All!AO269/(PropCntd100!AN269*AN$5*AN$6)*1000</f>
        <v>0</v>
      </c>
      <c r="AO269" s="284">
        <f>RawCounts100All!AP269/(PropCntd100!AO269*AO$5*AO$6)*1000</f>
        <v>0</v>
      </c>
      <c r="AP269" s="284">
        <f>RawCounts100All!AQ269/(PropCntd100!AP269*AP$5*AP$6)*1000</f>
        <v>0</v>
      </c>
      <c r="AQ269" s="284">
        <f>RawCounts100All!AR269/(PropCntd100!AQ269*AQ$5*AQ$6)*1000</f>
        <v>0</v>
      </c>
      <c r="AR269" s="284">
        <f>RawCounts100All!AS269/(PropCntd100!AR269*AR$5*AR$6)*1000</f>
        <v>0</v>
      </c>
      <c r="AS269" s="284">
        <f>RawCounts100All!AT269/(PropCntd100!AS269*AS$5*AS$6)*1000</f>
        <v>0</v>
      </c>
      <c r="AT269" s="284">
        <f>RawCounts100All!AU269/(PropCntd100!AT269*AT$5*AT$6)*1000</f>
        <v>0</v>
      </c>
      <c r="AU269" s="284">
        <f>RawCounts100All!AV269/(PropCntd100!AU269*AU$5*AU$6)*1000</f>
        <v>0</v>
      </c>
      <c r="AV269" s="284">
        <f>RawCounts100All!AW269/(PropCntd100!AV269*AV$5*AV$6)*1000</f>
        <v>0</v>
      </c>
      <c r="AW269" s="284">
        <f>RawCounts100All!AX269/(PropCntd100!AW269*AW$5*AW$6)*1000</f>
        <v>0</v>
      </c>
      <c r="AX269" s="284">
        <f>RawCounts100All!AY269/(PropCntd100!AX269*AX$5*AX$6)*1000</f>
        <v>0</v>
      </c>
      <c r="AY269" s="284">
        <f>RawCounts100All!AZ269/(PropCntd100!AY269*AY$5*AY$6)*1000</f>
        <v>0</v>
      </c>
      <c r="AZ269" s="284">
        <f>RawCounts100All!BA269/(PropCntd100!AZ269*AZ$5*AZ$6)*1000</f>
        <v>0</v>
      </c>
      <c r="BA269" s="284">
        <f>RawCounts100All!BB269/(PropCntd100!BA269*BA$5*BA$6)*1000</f>
        <v>0</v>
      </c>
      <c r="BB269" s="284">
        <f>RawCounts100All!BC269/(PropCntd100!BB269*BB$5*BB$6)*1000</f>
        <v>0</v>
      </c>
      <c r="BC269" s="284">
        <f>RawCounts100All!BD269/(PropCntd100!BC269*BC$5*BC$6)*1000</f>
        <v>0</v>
      </c>
      <c r="BD269" s="284">
        <f>RawCounts100All!BE269/(PropCntd100!BD269*BD$5*BD$6)*1000</f>
        <v>0</v>
      </c>
      <c r="BE269" s="284">
        <f>RawCounts100All!BF269/(PropCntd100!BE269*BE$5*BE$6)*1000</f>
        <v>0</v>
      </c>
      <c r="BF269" s="284">
        <f>RawCounts100All!BG269/(PropCntd100!BF269*BF$5*BF$6)*1000</f>
        <v>0</v>
      </c>
      <c r="BG269" s="284">
        <f>RawCounts100All!BH269/(PropCntd100!BG269*BG$5*BG$6)*1000</f>
        <v>0</v>
      </c>
      <c r="BH269" s="284">
        <f>RawCounts100All!BI269/(PropCntd100!BH269*BH$5*BH$6)*1000</f>
        <v>0</v>
      </c>
      <c r="BI269" s="284">
        <f>RawCounts100All!BJ269/(PropCntd100!BI269*BI$5*BI$6)*1000</f>
        <v>0</v>
      </c>
      <c r="BJ269" s="284">
        <f>RawCounts100All!BK269/(PropCntd100!BJ269*BJ$5*BJ$6)*1000</f>
        <v>0</v>
      </c>
      <c r="BK269" s="284">
        <f>RawCounts100All!BL269/(PropCntd100!BK269*BK$5*BK$6)*1000</f>
        <v>0</v>
      </c>
      <c r="BL269" s="284">
        <f>RawCounts100All!BM269/(PropCntd100!BL269*BL$5*BL$6)*1000</f>
        <v>0</v>
      </c>
      <c r="BM269" s="284">
        <f>RawCounts100All!BN269/(PropCntd100!BM269*BM$5*BM$6)*1000</f>
        <v>0</v>
      </c>
      <c r="BN269" s="284">
        <f>RawCounts100All!BO269/(PropCntd100!BN269*BN$5*BN$6)*1000</f>
        <v>0</v>
      </c>
      <c r="BO269" s="284">
        <f>RawCounts100All!BP269/(PropCntd100!BO269*BO$5*BO$6)*1000</f>
        <v>0</v>
      </c>
      <c r="BP269" s="284">
        <f>RawCounts100All!BQ269/(PropCntd100!BP269*BP$5*BP$6)*1000</f>
        <v>0</v>
      </c>
      <c r="BQ269" s="284">
        <f>RawCounts100All!BR269/(PropCntd100!BQ269*BQ$5*BQ$6)*1000</f>
        <v>0</v>
      </c>
      <c r="BR269" s="284">
        <f>RawCounts100All!BS269/(PropCntd100!BR269*BR$5*BR$6)*1000</f>
        <v>0</v>
      </c>
      <c r="BS269" s="284">
        <f>RawCounts100All!BT269/(PropCntd100!BS269*BS$5*BS$6)*1000</f>
        <v>0</v>
      </c>
      <c r="BT269" s="129"/>
    </row>
    <row r="270" spans="1:72" ht="15" x14ac:dyDescent="0.15">
      <c r="A270" s="128" t="s">
        <v>113</v>
      </c>
      <c r="B270" s="158" t="s">
        <v>529</v>
      </c>
      <c r="C270" s="158"/>
      <c r="D270" s="158" t="s">
        <v>909</v>
      </c>
      <c r="E270" s="158" t="s">
        <v>135</v>
      </c>
      <c r="F270" s="158"/>
      <c r="G270" s="105">
        <v>0.4</v>
      </c>
      <c r="H270" s="106">
        <v>0.7</v>
      </c>
      <c r="I270" s="107">
        <f t="shared" si="12"/>
        <v>32</v>
      </c>
      <c r="J270" s="176">
        <f t="shared" si="12"/>
        <v>56</v>
      </c>
      <c r="K270" s="248"/>
      <c r="L270" s="284">
        <f>RawCounts100All!M270/(PropCntd100!L270*L$5*L$6)*1000</f>
        <v>0</v>
      </c>
      <c r="M270" s="284">
        <f>RawCounts100All!N270/(PropCntd100!M270*M$5*M$6)*1000</f>
        <v>0</v>
      </c>
      <c r="N270" s="284">
        <f>RawCounts100All!O270/(PropCntd100!N270*N$5*N$6)*1000</f>
        <v>0</v>
      </c>
      <c r="O270" s="284">
        <f>RawCounts100All!P270/(PropCntd100!O270*O$5*O$6)*1000</f>
        <v>0</v>
      </c>
      <c r="P270" s="284">
        <f>RawCounts100All!Q270/(PropCntd100!P270*P$5*P$6)*1000</f>
        <v>0</v>
      </c>
      <c r="Q270" s="284">
        <f>RawCounts100All!R270/(PropCntd100!Q270*Q$5*Q$6)*1000</f>
        <v>0</v>
      </c>
      <c r="R270" s="284">
        <f>RawCounts100All!S270/(PropCntd100!R270*R$5*R$6)*1000</f>
        <v>0</v>
      </c>
      <c r="S270" s="284">
        <f>RawCounts100All!T270/(PropCntd100!S270*S$5*S$6)*1000</f>
        <v>0</v>
      </c>
      <c r="T270" s="284">
        <f>RawCounts100All!U270/(PropCntd100!T270*T$5*T$6)*1000</f>
        <v>0</v>
      </c>
      <c r="U270" s="284">
        <f>RawCounts100All!V270/(PropCntd100!U270*U$5*U$6)*1000</f>
        <v>0</v>
      </c>
      <c r="V270" s="284">
        <f>RawCounts100All!W270/(PropCntd100!V270*V$5*V$6)*1000</f>
        <v>0</v>
      </c>
      <c r="W270" s="284">
        <f>RawCounts100All!X270/(PropCntd100!W270*W$5*W$6)*1000</f>
        <v>0</v>
      </c>
      <c r="X270" s="284">
        <f>RawCounts100All!Y270/(PropCntd100!X270*X$5*X$6)*1000</f>
        <v>0</v>
      </c>
      <c r="Y270" s="284">
        <f>RawCounts100All!Z270/(PropCntd100!Y270*Y$5*Y$6)*1000</f>
        <v>0</v>
      </c>
      <c r="Z270" s="284">
        <f>RawCounts100All!AA270/(PropCntd100!Z270*Z$5*Z$6)*1000</f>
        <v>0</v>
      </c>
      <c r="AA270" s="284">
        <f>RawCounts100All!AB270/(PropCntd100!AA270*AA$5*AA$6)*1000</f>
        <v>0</v>
      </c>
      <c r="AB270" s="284">
        <f>RawCounts100All!AC270/(PropCntd100!AB270*AB$5*AB$6)*1000</f>
        <v>0</v>
      </c>
      <c r="AC270" s="284">
        <f>RawCounts100All!AD270/(PropCntd100!AC270*AC$5*AC$6)*1000</f>
        <v>0</v>
      </c>
      <c r="AD270" s="284">
        <f>RawCounts100All!AE270/(PropCntd100!AD270*AD$5*AD$6)*1000</f>
        <v>0</v>
      </c>
      <c r="AE270" s="284">
        <f>RawCounts100All!AF270/(PropCntd100!AE270*AE$5*AE$6)*1000</f>
        <v>0</v>
      </c>
      <c r="AF270" s="284">
        <f>RawCounts100All!AG270/(PropCntd100!AF270*AF$5*AF$6)*1000</f>
        <v>0</v>
      </c>
      <c r="AG270" s="284">
        <f>RawCounts100All!AH270/(PropCntd100!AG270*AG$5*AG$6)*1000</f>
        <v>0</v>
      </c>
      <c r="AH270" s="284">
        <f>RawCounts100All!AI270/(PropCntd100!AH270*AH$5*AH$6)*1000</f>
        <v>0</v>
      </c>
      <c r="AI270" s="284">
        <f>RawCounts100All!AJ270/(PropCntd100!AI270*AI$5*AI$6)*1000</f>
        <v>0</v>
      </c>
      <c r="AJ270" s="284">
        <f>RawCounts100All!AK270/(PropCntd100!AJ270*AJ$5*AJ$6)*1000</f>
        <v>0</v>
      </c>
      <c r="AK270" s="284">
        <f>RawCounts100All!AL270/(PropCntd100!AK270*AK$5*AK$6)*1000</f>
        <v>0</v>
      </c>
      <c r="AL270" s="284">
        <f>RawCounts100All!AM270/(PropCntd100!AL270*AL$5*AL$6)*1000</f>
        <v>0</v>
      </c>
      <c r="AM270" s="284">
        <f>RawCounts100All!AN270/(PropCntd100!AM270*AM$5*AM$6)*1000</f>
        <v>0</v>
      </c>
      <c r="AN270" s="284">
        <f>RawCounts100All!AO270/(PropCntd100!AN270*AN$5*AN$6)*1000</f>
        <v>0</v>
      </c>
      <c r="AO270" s="284">
        <f>RawCounts100All!AP270/(PropCntd100!AO270*AO$5*AO$6)*1000</f>
        <v>0</v>
      </c>
      <c r="AP270" s="284">
        <f>RawCounts100All!AQ270/(PropCntd100!AP270*AP$5*AP$6)*1000</f>
        <v>0</v>
      </c>
      <c r="AQ270" s="284">
        <f>RawCounts100All!AR270/(PropCntd100!AQ270*AQ$5*AQ$6)*1000</f>
        <v>0</v>
      </c>
      <c r="AR270" s="284">
        <f>RawCounts100All!AS270/(PropCntd100!AR270*AR$5*AR$6)*1000</f>
        <v>0</v>
      </c>
      <c r="AS270" s="284">
        <f>RawCounts100All!AT270/(PropCntd100!AS270*AS$5*AS$6)*1000</f>
        <v>0</v>
      </c>
      <c r="AT270" s="284">
        <f>RawCounts100All!AU270/(PropCntd100!AT270*AT$5*AT$6)*1000</f>
        <v>0</v>
      </c>
      <c r="AU270" s="284">
        <f>RawCounts100All!AV270/(PropCntd100!AU270*AU$5*AU$6)*1000</f>
        <v>220</v>
      </c>
      <c r="AV270" s="284">
        <f>RawCounts100All!AW270/(PropCntd100!AV270*AV$5*AV$6)*1000</f>
        <v>0</v>
      </c>
      <c r="AW270" s="284">
        <f>RawCounts100All!AX270/(PropCntd100!AW270*AW$5*AW$6)*1000</f>
        <v>0</v>
      </c>
      <c r="AX270" s="284">
        <f>RawCounts100All!AY270/(PropCntd100!AX270*AX$5*AX$6)*1000</f>
        <v>0</v>
      </c>
      <c r="AY270" s="284">
        <f>RawCounts100All!AZ270/(PropCntd100!AY270*AY$5*AY$6)*1000</f>
        <v>0</v>
      </c>
      <c r="AZ270" s="284">
        <f>RawCounts100All!BA270/(PropCntd100!AZ270*AZ$5*AZ$6)*1000</f>
        <v>0</v>
      </c>
      <c r="BA270" s="284">
        <f>RawCounts100All!BB270/(PropCntd100!BA270*BA$5*BA$6)*1000</f>
        <v>0</v>
      </c>
      <c r="BB270" s="284">
        <f>RawCounts100All!BC270/(PropCntd100!BB270*BB$5*BB$6)*1000</f>
        <v>0</v>
      </c>
      <c r="BC270" s="284">
        <f>RawCounts100All!BD270/(PropCntd100!BC270*BC$5*BC$6)*1000</f>
        <v>0</v>
      </c>
      <c r="BD270" s="284">
        <f>RawCounts100All!BE270/(PropCntd100!BD270*BD$5*BD$6)*1000</f>
        <v>0</v>
      </c>
      <c r="BE270" s="284">
        <f>RawCounts100All!BF270/(PropCntd100!BE270*BE$5*BE$6)*1000</f>
        <v>0</v>
      </c>
      <c r="BF270" s="284">
        <f>RawCounts100All!BG270/(PropCntd100!BF270*BF$5*BF$6)*1000</f>
        <v>0</v>
      </c>
      <c r="BG270" s="284">
        <f>RawCounts100All!BH270/(PropCntd100!BG270*BG$5*BG$6)*1000</f>
        <v>176.00000000000003</v>
      </c>
      <c r="BH270" s="284">
        <f>RawCounts100All!BI270/(PropCntd100!BH270*BH$5*BH$6)*1000</f>
        <v>0</v>
      </c>
      <c r="BI270" s="284">
        <f>RawCounts100All!BJ270/(PropCntd100!BI270*BI$5*BI$6)*1000</f>
        <v>0</v>
      </c>
      <c r="BJ270" s="284">
        <f>RawCounts100All!BK270/(PropCntd100!BJ270*BJ$5*BJ$6)*1000</f>
        <v>0</v>
      </c>
      <c r="BK270" s="284">
        <f>RawCounts100All!BL270/(PropCntd100!BK270*BK$5*BK$6)*1000</f>
        <v>0</v>
      </c>
      <c r="BL270" s="284">
        <f>RawCounts100All!BM270/(PropCntd100!BL270*BL$5*BL$6)*1000</f>
        <v>0</v>
      </c>
      <c r="BM270" s="284">
        <f>RawCounts100All!BN270/(PropCntd100!BM270*BM$5*BM$6)*1000</f>
        <v>0</v>
      </c>
      <c r="BN270" s="284">
        <f>RawCounts100All!BO270/(PropCntd100!BN270*BN$5*BN$6)*1000</f>
        <v>0</v>
      </c>
      <c r="BO270" s="284">
        <f>RawCounts100All!BP270/(PropCntd100!BO270*BO$5*BO$6)*1000</f>
        <v>0</v>
      </c>
      <c r="BP270" s="284">
        <f>RawCounts100All!BQ270/(PropCntd100!BP270*BP$5*BP$6)*1000</f>
        <v>0</v>
      </c>
      <c r="BQ270" s="284">
        <f>RawCounts100All!BR270/(PropCntd100!BQ270*BQ$5*BQ$6)*1000</f>
        <v>0</v>
      </c>
      <c r="BR270" s="284">
        <f>RawCounts100All!BS270/(PropCntd100!BR270*BR$5*BR$6)*1000</f>
        <v>0</v>
      </c>
      <c r="BS270" s="284">
        <f>RawCounts100All!BT270/(PropCntd100!BS270*BS$5*BS$6)*1000</f>
        <v>0</v>
      </c>
      <c r="BT270" s="129"/>
    </row>
    <row r="271" spans="1:72" ht="15" x14ac:dyDescent="0.15">
      <c r="A271" s="104" t="s">
        <v>479</v>
      </c>
      <c r="B271" s="158" t="s">
        <v>529</v>
      </c>
      <c r="C271" s="153"/>
      <c r="D271" s="158" t="s">
        <v>899</v>
      </c>
      <c r="E271" s="158" t="s">
        <v>135</v>
      </c>
      <c r="F271" s="153"/>
      <c r="G271" s="105">
        <v>0.4</v>
      </c>
      <c r="H271" s="106">
        <v>1</v>
      </c>
      <c r="I271" s="107">
        <f t="shared" si="12"/>
        <v>32</v>
      </c>
      <c r="J271" s="176">
        <f t="shared" si="12"/>
        <v>80</v>
      </c>
      <c r="K271" s="248"/>
      <c r="L271" s="284">
        <f>RawCounts100All!M271/(PropCntd100!L271*L$5*L$6)*1000</f>
        <v>437.25815367606407</v>
      </c>
      <c r="M271" s="284">
        <f>RawCounts100All!N271/(PropCntd100!M271*M$5*M$6)*1000</f>
        <v>0</v>
      </c>
      <c r="N271" s="284">
        <f>RawCounts100All!O271/(PropCntd100!N271*N$5*N$6)*1000</f>
        <v>0</v>
      </c>
      <c r="O271" s="284">
        <f>RawCounts100All!P271/(PropCntd100!O271*O$5*O$6)*1000</f>
        <v>0</v>
      </c>
      <c r="P271" s="284">
        <f>RawCounts100All!Q271/(PropCntd100!P271*P$5*P$6)*1000</f>
        <v>0</v>
      </c>
      <c r="Q271" s="284">
        <f>RawCounts100All!R271/(PropCntd100!Q271*Q$5*Q$6)*1000</f>
        <v>0</v>
      </c>
      <c r="R271" s="284">
        <f>RawCounts100All!S271/(PropCntd100!R271*R$5*R$6)*1000</f>
        <v>0</v>
      </c>
      <c r="S271" s="284">
        <f>RawCounts100All!T271/(PropCntd100!S271*S$5*S$6)*1000</f>
        <v>0</v>
      </c>
      <c r="T271" s="284">
        <f>RawCounts100All!U271/(PropCntd100!T271*T$5*T$6)*1000</f>
        <v>0</v>
      </c>
      <c r="U271" s="284">
        <f>RawCounts100All!V271/(PropCntd100!U271*U$5*U$6)*1000</f>
        <v>0</v>
      </c>
      <c r="V271" s="284">
        <f>RawCounts100All!W271/(PropCntd100!V271*V$5*V$6)*1000</f>
        <v>0</v>
      </c>
      <c r="W271" s="284">
        <f>RawCounts100All!X271/(PropCntd100!W271*W$5*W$6)*1000</f>
        <v>0</v>
      </c>
      <c r="X271" s="284">
        <f>RawCounts100All!Y271/(PropCntd100!X271*X$5*X$6)*1000</f>
        <v>0</v>
      </c>
      <c r="Y271" s="284">
        <f>RawCounts100All!Z271/(PropCntd100!Y271*Y$5*Y$6)*1000</f>
        <v>0</v>
      </c>
      <c r="Z271" s="284">
        <f>RawCounts100All!AA271/(PropCntd100!Z271*Z$5*Z$6)*1000</f>
        <v>0</v>
      </c>
      <c r="AA271" s="284">
        <f>RawCounts100All!AB271/(PropCntd100!AA271*AA$5*AA$6)*1000</f>
        <v>0</v>
      </c>
      <c r="AB271" s="284">
        <f>RawCounts100All!AC271/(PropCntd100!AB271*AB$5*AB$6)*1000</f>
        <v>0</v>
      </c>
      <c r="AC271" s="284">
        <f>RawCounts100All!AD271/(PropCntd100!AC271*AC$5*AC$6)*1000</f>
        <v>0</v>
      </c>
      <c r="AD271" s="284">
        <f>RawCounts100All!AE271/(PropCntd100!AD271*AD$5*AD$6)*1000</f>
        <v>0</v>
      </c>
      <c r="AE271" s="284">
        <f>RawCounts100All!AF271/(PropCntd100!AE271*AE$5*AE$6)*1000</f>
        <v>0</v>
      </c>
      <c r="AF271" s="284">
        <f>RawCounts100All!AG271/(PropCntd100!AF271*AF$5*AF$6)*1000</f>
        <v>0</v>
      </c>
      <c r="AG271" s="284">
        <f>RawCounts100All!AH271/(PropCntd100!AG271*AG$5*AG$6)*1000</f>
        <v>0</v>
      </c>
      <c r="AH271" s="284">
        <f>RawCounts100All!AI271/(PropCntd100!AH271*AH$5*AH$6)*1000</f>
        <v>0</v>
      </c>
      <c r="AI271" s="284">
        <f>RawCounts100All!AJ271/(PropCntd100!AI271*AI$5*AI$6)*1000</f>
        <v>0</v>
      </c>
      <c r="AJ271" s="284">
        <f>RawCounts100All!AK271/(PropCntd100!AJ271*AJ$5*AJ$6)*1000</f>
        <v>0</v>
      </c>
      <c r="AK271" s="284">
        <f>RawCounts100All!AL271/(PropCntd100!AK271*AK$5*AK$6)*1000</f>
        <v>0</v>
      </c>
      <c r="AL271" s="284">
        <f>RawCounts100All!AM271/(PropCntd100!AL271*AL$5*AL$6)*1000</f>
        <v>0</v>
      </c>
      <c r="AM271" s="284">
        <f>RawCounts100All!AN271/(PropCntd100!AM271*AM$5*AM$6)*1000</f>
        <v>0</v>
      </c>
      <c r="AN271" s="284">
        <f>RawCounts100All!AO271/(PropCntd100!AN271*AN$5*AN$6)*1000</f>
        <v>0</v>
      </c>
      <c r="AO271" s="284">
        <f>RawCounts100All!AP271/(PropCntd100!AO271*AO$5*AO$6)*1000</f>
        <v>0</v>
      </c>
      <c r="AP271" s="284">
        <f>RawCounts100All!AQ271/(PropCntd100!AP271*AP$5*AP$6)*1000</f>
        <v>1043.9249935782173</v>
      </c>
      <c r="AQ271" s="284">
        <f>RawCounts100All!AR271/(PropCntd100!AQ271*AQ$5*AQ$6)*1000</f>
        <v>0</v>
      </c>
      <c r="AR271" s="284">
        <f>RawCounts100All!AS271/(PropCntd100!AR271*AR$5*AR$6)*1000</f>
        <v>0</v>
      </c>
      <c r="AS271" s="284">
        <f>RawCounts100All!AT271/(PropCntd100!AS271*AS$5*AS$6)*1000</f>
        <v>0</v>
      </c>
      <c r="AT271" s="284">
        <f>RawCounts100All!AU271/(PropCntd100!AT271*AT$5*AT$6)*1000</f>
        <v>0</v>
      </c>
      <c r="AU271" s="284">
        <f>RawCounts100All!AV271/(PropCntd100!AU271*AU$5*AU$6)*1000</f>
        <v>0</v>
      </c>
      <c r="AV271" s="284">
        <f>RawCounts100All!AW271/(PropCntd100!AV271*AV$5*AV$6)*1000</f>
        <v>0</v>
      </c>
      <c r="AW271" s="284">
        <f>RawCounts100All!AX271/(PropCntd100!AW271*AW$5*AW$6)*1000</f>
        <v>0</v>
      </c>
      <c r="AX271" s="284">
        <f>RawCounts100All!AY271/(PropCntd100!AX271*AX$5*AX$6)*1000</f>
        <v>0</v>
      </c>
      <c r="AY271" s="284">
        <f>RawCounts100All!AZ271/(PropCntd100!AY271*AY$5*AY$6)*1000</f>
        <v>0</v>
      </c>
      <c r="AZ271" s="284">
        <f>RawCounts100All!BA271/(PropCntd100!AZ271*AZ$5*AZ$6)*1000</f>
        <v>0</v>
      </c>
      <c r="BA271" s="284">
        <f>RawCounts100All!BB271/(PropCntd100!BA271*BA$5*BA$6)*1000</f>
        <v>0</v>
      </c>
      <c r="BB271" s="284">
        <f>RawCounts100All!BC271/(PropCntd100!BB271*BB$5*BB$6)*1000</f>
        <v>0</v>
      </c>
      <c r="BC271" s="284">
        <f>RawCounts100All!BD271/(PropCntd100!BC271*BC$5*BC$6)*1000</f>
        <v>0</v>
      </c>
      <c r="BD271" s="284">
        <f>RawCounts100All!BE271/(PropCntd100!BD271*BD$5*BD$6)*1000</f>
        <v>0</v>
      </c>
      <c r="BE271" s="284">
        <f>RawCounts100All!BF271/(PropCntd100!BE271*BE$5*BE$6)*1000</f>
        <v>0</v>
      </c>
      <c r="BF271" s="284">
        <f>RawCounts100All!BG271/(PropCntd100!BF271*BF$5*BF$6)*1000</f>
        <v>0</v>
      </c>
      <c r="BG271" s="284">
        <f>RawCounts100All!BH271/(PropCntd100!BG271*BG$5*BG$6)*1000</f>
        <v>0</v>
      </c>
      <c r="BH271" s="284">
        <f>RawCounts100All!BI271/(PropCntd100!BH271*BH$5*BH$6)*1000</f>
        <v>0</v>
      </c>
      <c r="BI271" s="284">
        <f>RawCounts100All!BJ271/(PropCntd100!BI271*BI$5*BI$6)*1000</f>
        <v>0</v>
      </c>
      <c r="BJ271" s="284">
        <f>RawCounts100All!BK271/(PropCntd100!BJ271*BJ$5*BJ$6)*1000</f>
        <v>0</v>
      </c>
      <c r="BK271" s="284">
        <f>RawCounts100All!BL271/(PropCntd100!BK271*BK$5*BK$6)*1000</f>
        <v>0</v>
      </c>
      <c r="BL271" s="284">
        <f>RawCounts100All!BM271/(PropCntd100!BL271*BL$5*BL$6)*1000</f>
        <v>0</v>
      </c>
      <c r="BM271" s="284">
        <f>RawCounts100All!BN271/(PropCntd100!BM271*BM$5*BM$6)*1000</f>
        <v>0</v>
      </c>
      <c r="BN271" s="284">
        <f>RawCounts100All!BO271/(PropCntd100!BN271*BN$5*BN$6)*1000</f>
        <v>0</v>
      </c>
      <c r="BO271" s="284">
        <f>RawCounts100All!BP271/(PropCntd100!BO271*BO$5*BO$6)*1000</f>
        <v>0</v>
      </c>
      <c r="BP271" s="284">
        <f>RawCounts100All!BQ271/(PropCntd100!BP271*BP$5*BP$6)*1000</f>
        <v>0</v>
      </c>
      <c r="BQ271" s="284">
        <f>RawCounts100All!BR271/(PropCntd100!BQ271*BQ$5*BQ$6)*1000</f>
        <v>0</v>
      </c>
      <c r="BR271" s="284">
        <f>RawCounts100All!BS271/(PropCntd100!BR271*BR$5*BR$6)*1000</f>
        <v>0</v>
      </c>
      <c r="BS271" s="284">
        <f>RawCounts100All!BT271/(PropCntd100!BS271*BS$5*BS$6)*1000</f>
        <v>0</v>
      </c>
      <c r="BT271" s="129"/>
    </row>
    <row r="272" spans="1:72" ht="15" x14ac:dyDescent="0.15">
      <c r="A272" s="128" t="s">
        <v>480</v>
      </c>
      <c r="B272" s="158" t="s">
        <v>529</v>
      </c>
      <c r="C272" s="158"/>
      <c r="D272" s="158" t="s">
        <v>900</v>
      </c>
      <c r="E272" s="158" t="s">
        <v>135</v>
      </c>
      <c r="F272" s="158"/>
      <c r="G272" s="105">
        <v>0.5</v>
      </c>
      <c r="H272" s="106">
        <v>0.6</v>
      </c>
      <c r="I272" s="107">
        <f t="shared" si="12"/>
        <v>40</v>
      </c>
      <c r="J272" s="176">
        <f t="shared" si="12"/>
        <v>48</v>
      </c>
      <c r="K272" s="248"/>
      <c r="L272" s="284">
        <f>RawCounts100All!M272/(PropCntd100!L272*L$5*L$6)*1000</f>
        <v>0</v>
      </c>
      <c r="M272" s="284">
        <f>RawCounts100All!N272/(PropCntd100!M272*M$5*M$6)*1000</f>
        <v>0</v>
      </c>
      <c r="N272" s="284">
        <f>RawCounts100All!O272/(PropCntd100!N272*N$5*N$6)*1000</f>
        <v>0</v>
      </c>
      <c r="O272" s="284">
        <f>RawCounts100All!P272/(PropCntd100!O272*O$5*O$6)*1000</f>
        <v>0</v>
      </c>
      <c r="P272" s="284">
        <f>RawCounts100All!Q272/(PropCntd100!P272*P$5*P$6)*1000</f>
        <v>0</v>
      </c>
      <c r="Q272" s="284">
        <f>RawCounts100All!R272/(PropCntd100!Q272*Q$5*Q$6)*1000</f>
        <v>0</v>
      </c>
      <c r="R272" s="284">
        <f>RawCounts100All!S272/(PropCntd100!R272*R$5*R$6)*1000</f>
        <v>0</v>
      </c>
      <c r="S272" s="284">
        <f>RawCounts100All!T272/(PropCntd100!S272*S$5*S$6)*1000</f>
        <v>0</v>
      </c>
      <c r="T272" s="284">
        <f>RawCounts100All!U272/(PropCntd100!T272*T$5*T$6)*1000</f>
        <v>0</v>
      </c>
      <c r="U272" s="284">
        <f>RawCounts100All!V272/(PropCntd100!U272*U$5*U$6)*1000</f>
        <v>0</v>
      </c>
      <c r="V272" s="284">
        <f>RawCounts100All!W272/(PropCntd100!V272*V$5*V$6)*1000</f>
        <v>0</v>
      </c>
      <c r="W272" s="284">
        <f>RawCounts100All!X272/(PropCntd100!W272*W$5*W$6)*1000</f>
        <v>0</v>
      </c>
      <c r="X272" s="284">
        <f>RawCounts100All!Y272/(PropCntd100!X272*X$5*X$6)*1000</f>
        <v>0</v>
      </c>
      <c r="Y272" s="284">
        <f>RawCounts100All!Z272/(PropCntd100!Y272*Y$5*Y$6)*1000</f>
        <v>0</v>
      </c>
      <c r="Z272" s="284">
        <f>RawCounts100All!AA272/(PropCntd100!Z272*Z$5*Z$6)*1000</f>
        <v>0</v>
      </c>
      <c r="AA272" s="284">
        <f>RawCounts100All!AB272/(PropCntd100!AA272*AA$5*AA$6)*1000</f>
        <v>0</v>
      </c>
      <c r="AB272" s="284">
        <f>RawCounts100All!AC272/(PropCntd100!AB272*AB$5*AB$6)*1000</f>
        <v>0</v>
      </c>
      <c r="AC272" s="284">
        <f>RawCounts100All!AD272/(PropCntd100!AC272*AC$5*AC$6)*1000</f>
        <v>0</v>
      </c>
      <c r="AD272" s="284">
        <f>RawCounts100All!AE272/(PropCntd100!AD272*AD$5*AD$6)*1000</f>
        <v>0</v>
      </c>
      <c r="AE272" s="284">
        <f>RawCounts100All!AF272/(PropCntd100!AE272*AE$5*AE$6)*1000</f>
        <v>0</v>
      </c>
      <c r="AF272" s="284">
        <f>RawCounts100All!AG272/(PropCntd100!AF272*AF$5*AF$6)*1000</f>
        <v>0</v>
      </c>
      <c r="AG272" s="284">
        <f>RawCounts100All!AH272/(PropCntd100!AG272*AG$5*AG$6)*1000</f>
        <v>0</v>
      </c>
      <c r="AH272" s="284">
        <f>RawCounts100All!AI272/(PropCntd100!AH272*AH$5*AH$6)*1000</f>
        <v>0</v>
      </c>
      <c r="AI272" s="284">
        <f>RawCounts100All!AJ272/(PropCntd100!AI272*AI$5*AI$6)*1000</f>
        <v>0</v>
      </c>
      <c r="AJ272" s="284">
        <f>RawCounts100All!AK272/(PropCntd100!AJ272*AJ$5*AJ$6)*1000</f>
        <v>0</v>
      </c>
      <c r="AK272" s="284">
        <f>RawCounts100All!AL272/(PropCntd100!AK272*AK$5*AK$6)*1000</f>
        <v>0</v>
      </c>
      <c r="AL272" s="284">
        <f>RawCounts100All!AM272/(PropCntd100!AL272*AL$5*AL$6)*1000</f>
        <v>0</v>
      </c>
      <c r="AM272" s="284">
        <f>RawCounts100All!AN272/(PropCntd100!AM272*AM$5*AM$6)*1000</f>
        <v>0</v>
      </c>
      <c r="AN272" s="284">
        <f>RawCounts100All!AO272/(PropCntd100!AN272*AN$5*AN$6)*1000</f>
        <v>0</v>
      </c>
      <c r="AO272" s="284">
        <f>RawCounts100All!AP272/(PropCntd100!AO272*AO$5*AO$6)*1000</f>
        <v>0</v>
      </c>
      <c r="AP272" s="284">
        <f>RawCounts100All!AQ272/(PropCntd100!AP272*AP$5*AP$6)*1000</f>
        <v>0</v>
      </c>
      <c r="AQ272" s="284">
        <f>RawCounts100All!AR272/(PropCntd100!AQ272*AQ$5*AQ$6)*1000</f>
        <v>0</v>
      </c>
      <c r="AR272" s="284">
        <f>RawCounts100All!AS272/(PropCntd100!AR272*AR$5*AR$6)*1000</f>
        <v>0</v>
      </c>
      <c r="AS272" s="284">
        <f>RawCounts100All!AT272/(PropCntd100!AS272*AS$5*AS$6)*1000</f>
        <v>0</v>
      </c>
      <c r="AT272" s="284">
        <f>RawCounts100All!AU272/(PropCntd100!AT272*AT$5*AT$6)*1000</f>
        <v>0</v>
      </c>
      <c r="AU272" s="284">
        <f>RawCounts100All!AV272/(PropCntd100!AU272*AU$5*AU$6)*1000</f>
        <v>0</v>
      </c>
      <c r="AV272" s="284">
        <f>RawCounts100All!AW272/(PropCntd100!AV272*AV$5*AV$6)*1000</f>
        <v>0</v>
      </c>
      <c r="AW272" s="284">
        <f>RawCounts100All!AX272/(PropCntd100!AW272*AW$5*AW$6)*1000</f>
        <v>0</v>
      </c>
      <c r="AX272" s="284">
        <f>RawCounts100All!AY272/(PropCntd100!AX272*AX$5*AX$6)*1000</f>
        <v>0</v>
      </c>
      <c r="AY272" s="284">
        <f>RawCounts100All!AZ272/(PropCntd100!AY272*AY$5*AY$6)*1000</f>
        <v>0</v>
      </c>
      <c r="AZ272" s="284">
        <f>RawCounts100All!BA272/(PropCntd100!AZ272*AZ$5*AZ$6)*1000</f>
        <v>2853.3834586466169</v>
      </c>
      <c r="BA272" s="284">
        <f>RawCounts100All!BB272/(PropCntd100!BA272*BA$5*BA$6)*1000</f>
        <v>0</v>
      </c>
      <c r="BB272" s="284">
        <f>RawCounts100All!BC272/(PropCntd100!BB272*BB$5*BB$6)*1000</f>
        <v>0</v>
      </c>
      <c r="BC272" s="284">
        <f>RawCounts100All!BD272/(PropCntd100!BC272*BC$5*BC$6)*1000</f>
        <v>0</v>
      </c>
      <c r="BD272" s="284">
        <f>RawCounts100All!BE272/(PropCntd100!BD272*BD$5*BD$6)*1000</f>
        <v>0</v>
      </c>
      <c r="BE272" s="284">
        <f>RawCounts100All!BF272/(PropCntd100!BE272*BE$5*BE$6)*1000</f>
        <v>0</v>
      </c>
      <c r="BF272" s="284">
        <f>RawCounts100All!BG272/(PropCntd100!BF272*BF$5*BF$6)*1000</f>
        <v>0</v>
      </c>
      <c r="BG272" s="284">
        <f>RawCounts100All!BH272/(PropCntd100!BG272*BG$5*BG$6)*1000</f>
        <v>0</v>
      </c>
      <c r="BH272" s="284">
        <f>RawCounts100All!BI272/(PropCntd100!BH272*BH$5*BH$6)*1000</f>
        <v>0</v>
      </c>
      <c r="BI272" s="284">
        <f>RawCounts100All!BJ272/(PropCntd100!BI272*BI$5*BI$6)*1000</f>
        <v>0</v>
      </c>
      <c r="BJ272" s="284">
        <f>RawCounts100All!BK272/(PropCntd100!BJ272*BJ$5*BJ$6)*1000</f>
        <v>0</v>
      </c>
      <c r="BK272" s="284">
        <f>RawCounts100All!BL272/(PropCntd100!BK272*BK$5*BK$6)*1000</f>
        <v>0</v>
      </c>
      <c r="BL272" s="284">
        <f>RawCounts100All!BM272/(PropCntd100!BL272*BL$5*BL$6)*1000</f>
        <v>0</v>
      </c>
      <c r="BM272" s="284">
        <f>RawCounts100All!BN272/(PropCntd100!BM272*BM$5*BM$6)*1000</f>
        <v>0</v>
      </c>
      <c r="BN272" s="284">
        <f>RawCounts100All!BO272/(PropCntd100!BN272*BN$5*BN$6)*1000</f>
        <v>0</v>
      </c>
      <c r="BO272" s="284">
        <f>RawCounts100All!BP272/(PropCntd100!BO272*BO$5*BO$6)*1000</f>
        <v>0</v>
      </c>
      <c r="BP272" s="284">
        <f>RawCounts100All!BQ272/(PropCntd100!BP272*BP$5*BP$6)*1000</f>
        <v>0</v>
      </c>
      <c r="BQ272" s="284">
        <f>RawCounts100All!BR272/(PropCntd100!BQ272*BQ$5*BQ$6)*1000</f>
        <v>0</v>
      </c>
      <c r="BR272" s="284">
        <f>RawCounts100All!BS272/(PropCntd100!BR272*BR$5*BR$6)*1000</f>
        <v>0</v>
      </c>
      <c r="BS272" s="284">
        <f>RawCounts100All!BT272/(PropCntd100!BS272*BS$5*BS$6)*1000</f>
        <v>0</v>
      </c>
      <c r="BT272" s="129"/>
    </row>
    <row r="273" spans="1:72" ht="15" x14ac:dyDescent="0.15">
      <c r="A273" s="128" t="s">
        <v>481</v>
      </c>
      <c r="B273" s="158" t="s">
        <v>529</v>
      </c>
      <c r="C273" s="158"/>
      <c r="D273" s="158" t="s">
        <v>901</v>
      </c>
      <c r="E273" s="158" t="s">
        <v>135</v>
      </c>
      <c r="F273" s="158"/>
      <c r="G273" s="105">
        <v>0.5</v>
      </c>
      <c r="H273" s="106">
        <v>0.9</v>
      </c>
      <c r="I273" s="107">
        <f t="shared" si="12"/>
        <v>40</v>
      </c>
      <c r="J273" s="176">
        <f t="shared" si="12"/>
        <v>72</v>
      </c>
      <c r="K273" s="248"/>
      <c r="L273" s="284">
        <f>RawCounts100All!M273/(PropCntd100!L273*L$5*L$6)*1000</f>
        <v>0</v>
      </c>
      <c r="M273" s="284">
        <f>RawCounts100All!N273/(PropCntd100!M273*M$5*M$6)*1000</f>
        <v>0</v>
      </c>
      <c r="N273" s="284">
        <f>RawCounts100All!O273/(PropCntd100!N273*N$5*N$6)*1000</f>
        <v>0</v>
      </c>
      <c r="O273" s="284">
        <f>RawCounts100All!P273/(PropCntd100!O273*O$5*O$6)*1000</f>
        <v>0</v>
      </c>
      <c r="P273" s="284">
        <f>RawCounts100All!Q273/(PropCntd100!P273*P$5*P$6)*1000</f>
        <v>0</v>
      </c>
      <c r="Q273" s="284">
        <f>RawCounts100All!R273/(PropCntd100!Q273*Q$5*Q$6)*1000</f>
        <v>0</v>
      </c>
      <c r="R273" s="284">
        <f>RawCounts100All!S273/(PropCntd100!R273*R$5*R$6)*1000</f>
        <v>0</v>
      </c>
      <c r="S273" s="284">
        <f>RawCounts100All!T273/(PropCntd100!S273*S$5*S$6)*1000</f>
        <v>0</v>
      </c>
      <c r="T273" s="284">
        <f>RawCounts100All!U273/(PropCntd100!T273*T$5*T$6)*1000</f>
        <v>0</v>
      </c>
      <c r="U273" s="284">
        <f>RawCounts100All!V273/(PropCntd100!U273*U$5*U$6)*1000</f>
        <v>0</v>
      </c>
      <c r="V273" s="284">
        <f>RawCounts100All!W273/(PropCntd100!V273*V$5*V$6)*1000</f>
        <v>0</v>
      </c>
      <c r="W273" s="284">
        <f>RawCounts100All!X273/(PropCntd100!W273*W$5*W$6)*1000</f>
        <v>0</v>
      </c>
      <c r="X273" s="284">
        <f>RawCounts100All!Y273/(PropCntd100!X273*X$5*X$6)*1000</f>
        <v>0</v>
      </c>
      <c r="Y273" s="284">
        <f>RawCounts100All!Z273/(PropCntd100!Y273*Y$5*Y$6)*1000</f>
        <v>0</v>
      </c>
      <c r="Z273" s="284">
        <f>RawCounts100All!AA273/(PropCntd100!Z273*Z$5*Z$6)*1000</f>
        <v>0</v>
      </c>
      <c r="AA273" s="284">
        <f>RawCounts100All!AB273/(PropCntd100!AA273*AA$5*AA$6)*1000</f>
        <v>0</v>
      </c>
      <c r="AB273" s="284">
        <f>RawCounts100All!AC273/(PropCntd100!AB273*AB$5*AB$6)*1000</f>
        <v>0</v>
      </c>
      <c r="AC273" s="284">
        <f>RawCounts100All!AD273/(PropCntd100!AC273*AC$5*AC$6)*1000</f>
        <v>0</v>
      </c>
      <c r="AD273" s="284">
        <f>RawCounts100All!AE273/(PropCntd100!AD273*AD$5*AD$6)*1000</f>
        <v>0</v>
      </c>
      <c r="AE273" s="284">
        <f>RawCounts100All!AF273/(PropCntd100!AE273*AE$5*AE$6)*1000</f>
        <v>0</v>
      </c>
      <c r="AF273" s="284">
        <f>RawCounts100All!AG273/(PropCntd100!AF273*AF$5*AF$6)*1000</f>
        <v>0</v>
      </c>
      <c r="AG273" s="284">
        <f>RawCounts100All!AH273/(PropCntd100!AG273*AG$5*AG$6)*1000</f>
        <v>0</v>
      </c>
      <c r="AH273" s="284">
        <f>RawCounts100All!AI273/(PropCntd100!AH273*AH$5*AH$6)*1000</f>
        <v>0</v>
      </c>
      <c r="AI273" s="284">
        <f>RawCounts100All!AJ273/(PropCntd100!AI273*AI$5*AI$6)*1000</f>
        <v>0</v>
      </c>
      <c r="AJ273" s="284">
        <f>RawCounts100All!AK273/(PropCntd100!AJ273*AJ$5*AJ$6)*1000</f>
        <v>0</v>
      </c>
      <c r="AK273" s="284">
        <f>RawCounts100All!AL273/(PropCntd100!AK273*AK$5*AK$6)*1000</f>
        <v>0</v>
      </c>
      <c r="AL273" s="284">
        <f>RawCounts100All!AM273/(PropCntd100!AL273*AL$5*AL$6)*1000</f>
        <v>0</v>
      </c>
      <c r="AM273" s="284">
        <f>RawCounts100All!AN273/(PropCntd100!AM273*AM$5*AM$6)*1000</f>
        <v>0</v>
      </c>
      <c r="AN273" s="284">
        <f>RawCounts100All!AO273/(PropCntd100!AN273*AN$5*AN$6)*1000</f>
        <v>0</v>
      </c>
      <c r="AO273" s="284">
        <f>RawCounts100All!AP273/(PropCntd100!AO273*AO$5*AO$6)*1000</f>
        <v>0</v>
      </c>
      <c r="AP273" s="284">
        <f>RawCounts100All!AQ273/(PropCntd100!AP273*AP$5*AP$6)*1000</f>
        <v>0</v>
      </c>
      <c r="AQ273" s="284">
        <f>RawCounts100All!AR273/(PropCntd100!AQ273*AQ$5*AQ$6)*1000</f>
        <v>0</v>
      </c>
      <c r="AR273" s="284">
        <f>RawCounts100All!AS273/(PropCntd100!AR273*AR$5*AR$6)*1000</f>
        <v>0</v>
      </c>
      <c r="AS273" s="284">
        <f>RawCounts100All!AT273/(PropCntd100!AS273*AS$5*AS$6)*1000</f>
        <v>0</v>
      </c>
      <c r="AT273" s="284">
        <f>RawCounts100All!AU273/(PropCntd100!AT273*AT$5*AT$6)*1000</f>
        <v>0</v>
      </c>
      <c r="AU273" s="284">
        <f>RawCounts100All!AV273/(PropCntd100!AU273*AU$5*AU$6)*1000</f>
        <v>0</v>
      </c>
      <c r="AV273" s="284">
        <f>RawCounts100All!AW273/(PropCntd100!AV273*AV$5*AV$6)*1000</f>
        <v>0</v>
      </c>
      <c r="AW273" s="284">
        <f>RawCounts100All!AX273/(PropCntd100!AW273*AW$5*AW$6)*1000</f>
        <v>0</v>
      </c>
      <c r="AX273" s="284">
        <f>RawCounts100All!AY273/(PropCntd100!AX273*AX$5*AX$6)*1000</f>
        <v>0</v>
      </c>
      <c r="AY273" s="284">
        <f>RawCounts100All!AZ273/(PropCntd100!AY273*AY$5*AY$6)*1000</f>
        <v>0</v>
      </c>
      <c r="AZ273" s="284">
        <f>RawCounts100All!BA273/(PropCntd100!AZ273*AZ$5*AZ$6)*1000</f>
        <v>0</v>
      </c>
      <c r="BA273" s="284">
        <f>RawCounts100All!BB273/(PropCntd100!BA273*BA$5*BA$6)*1000</f>
        <v>0</v>
      </c>
      <c r="BB273" s="284">
        <f>RawCounts100All!BC273/(PropCntd100!BB273*BB$5*BB$6)*1000</f>
        <v>0</v>
      </c>
      <c r="BC273" s="284">
        <f>RawCounts100All!BD273/(PropCntd100!BC273*BC$5*BC$6)*1000</f>
        <v>0</v>
      </c>
      <c r="BD273" s="284">
        <f>RawCounts100All!BE273/(PropCntd100!BD273*BD$5*BD$6)*1000</f>
        <v>0</v>
      </c>
      <c r="BE273" s="284">
        <f>RawCounts100All!BF273/(PropCntd100!BE273*BE$5*BE$6)*1000</f>
        <v>0</v>
      </c>
      <c r="BF273" s="284">
        <f>RawCounts100All!BG273/(PropCntd100!BF273*BF$5*BF$6)*1000</f>
        <v>0</v>
      </c>
      <c r="BG273" s="284">
        <f>RawCounts100All!BH273/(PropCntd100!BG273*BG$5*BG$6)*1000</f>
        <v>0</v>
      </c>
      <c r="BH273" s="284">
        <f>RawCounts100All!BI273/(PropCntd100!BH273*BH$5*BH$6)*1000</f>
        <v>0</v>
      </c>
      <c r="BI273" s="284">
        <f>RawCounts100All!BJ273/(PropCntd100!BI273*BI$5*BI$6)*1000</f>
        <v>0</v>
      </c>
      <c r="BJ273" s="284">
        <f>RawCounts100All!BK273/(PropCntd100!BJ273*BJ$5*BJ$6)*1000</f>
        <v>0</v>
      </c>
      <c r="BK273" s="284">
        <f>RawCounts100All!BL273/(PropCntd100!BK273*BK$5*BK$6)*1000</f>
        <v>0</v>
      </c>
      <c r="BL273" s="284">
        <f>RawCounts100All!BM273/(PropCntd100!BL273*BL$5*BL$6)*1000</f>
        <v>0</v>
      </c>
      <c r="BM273" s="284">
        <f>RawCounts100All!BN273/(PropCntd100!BM273*BM$5*BM$6)*1000</f>
        <v>0</v>
      </c>
      <c r="BN273" s="284">
        <f>RawCounts100All!BO273/(PropCntd100!BN273*BN$5*BN$6)*1000</f>
        <v>0</v>
      </c>
      <c r="BO273" s="284">
        <f>RawCounts100All!BP273/(PropCntd100!BO273*BO$5*BO$6)*1000</f>
        <v>0</v>
      </c>
      <c r="BP273" s="284">
        <f>RawCounts100All!BQ273/(PropCntd100!BP273*BP$5*BP$6)*1000</f>
        <v>0</v>
      </c>
      <c r="BQ273" s="284">
        <f>RawCounts100All!BR273/(PropCntd100!BQ273*BQ$5*BQ$6)*1000</f>
        <v>0</v>
      </c>
      <c r="BR273" s="284">
        <f>RawCounts100All!BS273/(PropCntd100!BR273*BR$5*BR$6)*1000</f>
        <v>0</v>
      </c>
      <c r="BS273" s="284">
        <f>RawCounts100All!BT273/(PropCntd100!BS273*BS$5*BS$6)*1000</f>
        <v>90.643274853801174</v>
      </c>
      <c r="BT273" s="129"/>
    </row>
    <row r="274" spans="1:72" ht="15" x14ac:dyDescent="0.15">
      <c r="A274" s="128" t="s">
        <v>483</v>
      </c>
      <c r="B274" s="158" t="s">
        <v>529</v>
      </c>
      <c r="C274" s="158" t="s">
        <v>252</v>
      </c>
      <c r="D274" s="158" t="s">
        <v>903</v>
      </c>
      <c r="E274" s="158" t="s">
        <v>135</v>
      </c>
      <c r="F274" s="158"/>
      <c r="G274" s="105">
        <v>0.3</v>
      </c>
      <c r="H274" s="106">
        <v>0.5</v>
      </c>
      <c r="I274" s="107">
        <f t="shared" si="12"/>
        <v>24</v>
      </c>
      <c r="J274" s="176">
        <f t="shared" si="12"/>
        <v>40</v>
      </c>
      <c r="K274" s="248"/>
      <c r="L274" s="284">
        <f>RawCounts100All!M274/(PropCntd100!L274*L$5*L$6)*1000</f>
        <v>0</v>
      </c>
      <c r="M274" s="284">
        <f>RawCounts100All!N274/(PropCntd100!M274*M$5*M$6)*1000</f>
        <v>0</v>
      </c>
      <c r="N274" s="284">
        <f>RawCounts100All!O274/(PropCntd100!N274*N$5*N$6)*1000</f>
        <v>0</v>
      </c>
      <c r="O274" s="284">
        <f>RawCounts100All!P274/(PropCntd100!O274*O$5*O$6)*1000</f>
        <v>0</v>
      </c>
      <c r="P274" s="284">
        <f>RawCounts100All!Q274/(PropCntd100!P274*P$5*P$6)*1000</f>
        <v>0</v>
      </c>
      <c r="Q274" s="284">
        <f>RawCounts100All!R274/(PropCntd100!Q274*Q$5*Q$6)*1000</f>
        <v>0</v>
      </c>
      <c r="R274" s="284">
        <f>RawCounts100All!S274/(PropCntd100!R274*R$5*R$6)*1000</f>
        <v>0</v>
      </c>
      <c r="S274" s="284">
        <f>RawCounts100All!T274/(PropCntd100!S274*S$5*S$6)*1000</f>
        <v>0</v>
      </c>
      <c r="T274" s="284">
        <f>RawCounts100All!U274/(PropCntd100!T274*T$5*T$6)*1000</f>
        <v>0</v>
      </c>
      <c r="U274" s="284">
        <f>RawCounts100All!V274/(PropCntd100!U274*U$5*U$6)*1000</f>
        <v>0</v>
      </c>
      <c r="V274" s="284">
        <f>RawCounts100All!W274/(PropCntd100!V274*V$5*V$6)*1000</f>
        <v>0</v>
      </c>
      <c r="W274" s="284">
        <f>RawCounts100All!X274/(PropCntd100!W274*W$5*W$6)*1000</f>
        <v>0</v>
      </c>
      <c r="X274" s="284">
        <f>RawCounts100All!Y274/(PropCntd100!X274*X$5*X$6)*1000</f>
        <v>0</v>
      </c>
      <c r="Y274" s="284">
        <f>RawCounts100All!Z274/(PropCntd100!Y274*Y$5*Y$6)*1000</f>
        <v>0</v>
      </c>
      <c r="Z274" s="284">
        <f>RawCounts100All!AA274/(PropCntd100!Z274*Z$5*Z$6)*1000</f>
        <v>0</v>
      </c>
      <c r="AA274" s="284">
        <f>RawCounts100All!AB274/(PropCntd100!AA274*AA$5*AA$6)*1000</f>
        <v>0</v>
      </c>
      <c r="AB274" s="284">
        <f>RawCounts100All!AC274/(PropCntd100!AB274*AB$5*AB$6)*1000</f>
        <v>0</v>
      </c>
      <c r="AC274" s="284">
        <f>RawCounts100All!AD274/(PropCntd100!AC274*AC$5*AC$6)*1000</f>
        <v>0</v>
      </c>
      <c r="AD274" s="284">
        <f>RawCounts100All!AE274/(PropCntd100!AD274*AD$5*AD$6)*1000</f>
        <v>0</v>
      </c>
      <c r="AE274" s="284">
        <f>RawCounts100All!AF274/(PropCntd100!AE274*AE$5*AE$6)*1000</f>
        <v>0</v>
      </c>
      <c r="AF274" s="284">
        <f>RawCounts100All!AG274/(PropCntd100!AF274*AF$5*AF$6)*1000</f>
        <v>0</v>
      </c>
      <c r="AG274" s="284">
        <f>RawCounts100All!AH274/(PropCntd100!AG274*AG$5*AG$6)*1000</f>
        <v>0</v>
      </c>
      <c r="AH274" s="284">
        <f>RawCounts100All!AI274/(PropCntd100!AH274*AH$5*AH$6)*1000</f>
        <v>0</v>
      </c>
      <c r="AI274" s="284">
        <f>RawCounts100All!AJ274/(PropCntd100!AI274*AI$5*AI$6)*1000</f>
        <v>0</v>
      </c>
      <c r="AJ274" s="284">
        <f>RawCounts100All!AK274/(PropCntd100!AJ274*AJ$5*AJ$6)*1000</f>
        <v>0</v>
      </c>
      <c r="AK274" s="284">
        <f>RawCounts100All!AL274/(PropCntd100!AK274*AK$5*AK$6)*1000</f>
        <v>0</v>
      </c>
      <c r="AL274" s="284">
        <f>RawCounts100All!AM274/(PropCntd100!AL274*AL$5*AL$6)*1000</f>
        <v>0</v>
      </c>
      <c r="AM274" s="284">
        <f>RawCounts100All!AN274/(PropCntd100!AM274*AM$5*AM$6)*1000</f>
        <v>0</v>
      </c>
      <c r="AN274" s="284">
        <f>RawCounts100All!AO274/(PropCntd100!AN274*AN$5*AN$6)*1000</f>
        <v>0</v>
      </c>
      <c r="AO274" s="284">
        <f>RawCounts100All!AP274/(PropCntd100!AO274*AO$5*AO$6)*1000</f>
        <v>0</v>
      </c>
      <c r="AP274" s="284">
        <f>RawCounts100All!AQ274/(PropCntd100!AP274*AP$5*AP$6)*1000</f>
        <v>0</v>
      </c>
      <c r="AQ274" s="284">
        <f>RawCounts100All!AR274/(PropCntd100!AQ274*AQ$5*AQ$6)*1000</f>
        <v>0</v>
      </c>
      <c r="AR274" s="284">
        <f>RawCounts100All!AS274/(PropCntd100!AR274*AR$5*AR$6)*1000</f>
        <v>0</v>
      </c>
      <c r="AS274" s="284">
        <f>RawCounts100All!AT274/(PropCntd100!AS274*AS$5*AS$6)*1000</f>
        <v>0</v>
      </c>
      <c r="AT274" s="284">
        <f>RawCounts100All!AU274/(PropCntd100!AT274*AT$5*AT$6)*1000</f>
        <v>0</v>
      </c>
      <c r="AU274" s="284">
        <f>RawCounts100All!AV274/(PropCntd100!AU274*AU$5*AU$6)*1000</f>
        <v>0</v>
      </c>
      <c r="AV274" s="284">
        <f>RawCounts100All!AW274/(PropCntd100!AV274*AV$5*AV$6)*1000</f>
        <v>0</v>
      </c>
      <c r="AW274" s="284">
        <f>RawCounts100All!AX274/(PropCntd100!AW274*AW$5*AW$6)*1000</f>
        <v>0</v>
      </c>
      <c r="AX274" s="284">
        <f>RawCounts100All!AY274/(PropCntd100!AX274*AX$5*AX$6)*1000</f>
        <v>0</v>
      </c>
      <c r="AY274" s="284">
        <f>RawCounts100All!AZ274/(PropCntd100!AY274*AY$5*AY$6)*1000</f>
        <v>0</v>
      </c>
      <c r="AZ274" s="284">
        <f>RawCounts100All!BA274/(PropCntd100!AZ274*AZ$5*AZ$6)*1000</f>
        <v>0</v>
      </c>
      <c r="BA274" s="284">
        <f>RawCounts100All!BB274/(PropCntd100!BA274*BA$5*BA$6)*1000</f>
        <v>0</v>
      </c>
      <c r="BB274" s="284">
        <f>RawCounts100All!BC274/(PropCntd100!BB274*BB$5*BB$6)*1000</f>
        <v>0</v>
      </c>
      <c r="BC274" s="284">
        <f>RawCounts100All!BD274/(PropCntd100!BC274*BC$5*BC$6)*1000</f>
        <v>0</v>
      </c>
      <c r="BD274" s="284">
        <f>RawCounts100All!BE274/(PropCntd100!BD274*BD$5*BD$6)*1000</f>
        <v>0</v>
      </c>
      <c r="BE274" s="284">
        <f>RawCounts100All!BF274/(PropCntd100!BE274*BE$5*BE$6)*1000</f>
        <v>0</v>
      </c>
      <c r="BF274" s="284">
        <f>RawCounts100All!BG274/(PropCntd100!BF274*BF$5*BF$6)*1000</f>
        <v>0</v>
      </c>
      <c r="BG274" s="284">
        <f>RawCounts100All!BH274/(PropCntd100!BG274*BG$5*BG$6)*1000</f>
        <v>0</v>
      </c>
      <c r="BH274" s="284">
        <f>RawCounts100All!BI274/(PropCntd100!BH274*BH$5*BH$6)*1000</f>
        <v>0</v>
      </c>
      <c r="BI274" s="284">
        <f>RawCounts100All!BJ274/(PropCntd100!BI274*BI$5*BI$6)*1000</f>
        <v>0</v>
      </c>
      <c r="BJ274" s="284">
        <f>RawCounts100All!BK274/(PropCntd100!BJ274*BJ$5*BJ$6)*1000</f>
        <v>0</v>
      </c>
      <c r="BK274" s="284">
        <f>RawCounts100All!BL274/(PropCntd100!BK274*BK$5*BK$6)*1000</f>
        <v>0</v>
      </c>
      <c r="BL274" s="284">
        <f>RawCounts100All!BM274/(PropCntd100!BL274*BL$5*BL$6)*1000</f>
        <v>0</v>
      </c>
      <c r="BM274" s="284">
        <f>RawCounts100All!BN274/(PropCntd100!BM274*BM$5*BM$6)*1000</f>
        <v>0</v>
      </c>
      <c r="BN274" s="284">
        <f>RawCounts100All!BO274/(PropCntd100!BN274*BN$5*BN$6)*1000</f>
        <v>0</v>
      </c>
      <c r="BO274" s="284">
        <f>RawCounts100All!BP274/(PropCntd100!BO274*BO$5*BO$6)*1000</f>
        <v>0</v>
      </c>
      <c r="BP274" s="284">
        <f>RawCounts100All!BQ274/(PropCntd100!BP274*BP$5*BP$6)*1000</f>
        <v>0</v>
      </c>
      <c r="BQ274" s="284">
        <f>RawCounts100All!BR274/(PropCntd100!BQ274*BQ$5*BQ$6)*1000</f>
        <v>0</v>
      </c>
      <c r="BR274" s="284">
        <f>RawCounts100All!BS274/(PropCntd100!BR274*BR$5*BR$6)*1000</f>
        <v>0</v>
      </c>
      <c r="BS274" s="284">
        <f>RawCounts100All!BT274/(PropCntd100!BS274*BS$5*BS$6)*1000</f>
        <v>271.92982456140351</v>
      </c>
      <c r="BT274" s="129"/>
    </row>
    <row r="275" spans="1:72" ht="15" x14ac:dyDescent="0.15">
      <c r="A275" s="128" t="s">
        <v>484</v>
      </c>
      <c r="B275" s="158" t="s">
        <v>529</v>
      </c>
      <c r="C275" s="158" t="s">
        <v>252</v>
      </c>
      <c r="D275" s="158" t="s">
        <v>904</v>
      </c>
      <c r="E275" s="158" t="s">
        <v>135</v>
      </c>
      <c r="F275" s="158"/>
      <c r="G275" s="105">
        <v>0.4</v>
      </c>
      <c r="H275" s="106">
        <v>0.6</v>
      </c>
      <c r="I275" s="107">
        <f t="shared" si="12"/>
        <v>32</v>
      </c>
      <c r="J275" s="176">
        <f t="shared" si="12"/>
        <v>48</v>
      </c>
      <c r="K275" s="248"/>
      <c r="L275" s="284">
        <f>RawCounts100All!M275/(PropCntd100!L275*L$5*L$6)*1000</f>
        <v>0</v>
      </c>
      <c r="M275" s="284">
        <f>RawCounts100All!N275/(PropCntd100!M275*M$5*M$6)*1000</f>
        <v>0</v>
      </c>
      <c r="N275" s="284">
        <f>RawCounts100All!O275/(PropCntd100!N275*N$5*N$6)*1000</f>
        <v>0</v>
      </c>
      <c r="O275" s="284">
        <f>RawCounts100All!P275/(PropCntd100!O275*O$5*O$6)*1000</f>
        <v>0</v>
      </c>
      <c r="P275" s="284">
        <f>RawCounts100All!Q275/(PropCntd100!P275*P$5*P$6)*1000</f>
        <v>0</v>
      </c>
      <c r="Q275" s="284">
        <f>RawCounts100All!R275/(PropCntd100!Q275*Q$5*Q$6)*1000</f>
        <v>0</v>
      </c>
      <c r="R275" s="284">
        <f>RawCounts100All!S275/(PropCntd100!R275*R$5*R$6)*1000</f>
        <v>0</v>
      </c>
      <c r="S275" s="284">
        <f>RawCounts100All!T275/(PropCntd100!S275*S$5*S$6)*1000</f>
        <v>0</v>
      </c>
      <c r="T275" s="284">
        <f>RawCounts100All!U275/(PropCntd100!T275*T$5*T$6)*1000</f>
        <v>0</v>
      </c>
      <c r="U275" s="284">
        <f>RawCounts100All!V275/(PropCntd100!U275*U$5*U$6)*1000</f>
        <v>0</v>
      </c>
      <c r="V275" s="284">
        <f>RawCounts100All!W275/(PropCntd100!V275*V$5*V$6)*1000</f>
        <v>0</v>
      </c>
      <c r="W275" s="284">
        <f>RawCounts100All!X275/(PropCntd100!W275*W$5*W$6)*1000</f>
        <v>0</v>
      </c>
      <c r="X275" s="284">
        <f>RawCounts100All!Y275/(PropCntd100!X275*X$5*X$6)*1000</f>
        <v>0</v>
      </c>
      <c r="Y275" s="284">
        <f>RawCounts100All!Z275/(PropCntd100!Y275*Y$5*Y$6)*1000</f>
        <v>0</v>
      </c>
      <c r="Z275" s="284">
        <f>RawCounts100All!AA275/(PropCntd100!Z275*Z$5*Z$6)*1000</f>
        <v>0</v>
      </c>
      <c r="AA275" s="284">
        <f>RawCounts100All!AB275/(PropCntd100!AA275*AA$5*AA$6)*1000</f>
        <v>0</v>
      </c>
      <c r="AB275" s="284">
        <f>RawCounts100All!AC275/(PropCntd100!AB275*AB$5*AB$6)*1000</f>
        <v>0</v>
      </c>
      <c r="AC275" s="284">
        <f>RawCounts100All!AD275/(PropCntd100!AC275*AC$5*AC$6)*1000</f>
        <v>0</v>
      </c>
      <c r="AD275" s="284">
        <f>RawCounts100All!AE275/(PropCntd100!AD275*AD$5*AD$6)*1000</f>
        <v>0</v>
      </c>
      <c r="AE275" s="284">
        <f>RawCounts100All!AF275/(PropCntd100!AE275*AE$5*AE$6)*1000</f>
        <v>0</v>
      </c>
      <c r="AF275" s="284">
        <f>RawCounts100All!AG275/(PropCntd100!AF275*AF$5*AF$6)*1000</f>
        <v>0</v>
      </c>
      <c r="AG275" s="284">
        <f>RawCounts100All!AH275/(PropCntd100!AG275*AG$5*AG$6)*1000</f>
        <v>0</v>
      </c>
      <c r="AH275" s="284">
        <f>RawCounts100All!AI275/(PropCntd100!AH275*AH$5*AH$6)*1000</f>
        <v>0</v>
      </c>
      <c r="AI275" s="284">
        <f>RawCounts100All!AJ275/(PropCntd100!AI275*AI$5*AI$6)*1000</f>
        <v>0</v>
      </c>
      <c r="AJ275" s="284">
        <f>RawCounts100All!AK275/(PropCntd100!AJ275*AJ$5*AJ$6)*1000</f>
        <v>0</v>
      </c>
      <c r="AK275" s="284">
        <f>RawCounts100All!AL275/(PropCntd100!AK275*AK$5*AK$6)*1000</f>
        <v>0</v>
      </c>
      <c r="AL275" s="284">
        <f>RawCounts100All!AM275/(PropCntd100!AL275*AL$5*AL$6)*1000</f>
        <v>0</v>
      </c>
      <c r="AM275" s="284">
        <f>RawCounts100All!AN275/(PropCntd100!AM275*AM$5*AM$6)*1000</f>
        <v>0</v>
      </c>
      <c r="AN275" s="284">
        <f>RawCounts100All!AO275/(PropCntd100!AN275*AN$5*AN$6)*1000</f>
        <v>0</v>
      </c>
      <c r="AO275" s="284">
        <f>RawCounts100All!AP275/(PropCntd100!AO275*AO$5*AO$6)*1000</f>
        <v>0</v>
      </c>
      <c r="AP275" s="284">
        <f>RawCounts100All!AQ275/(PropCntd100!AP275*AP$5*AP$6)*1000</f>
        <v>0</v>
      </c>
      <c r="AQ275" s="284">
        <f>RawCounts100All!AR275/(PropCntd100!AQ275*AQ$5*AQ$6)*1000</f>
        <v>0</v>
      </c>
      <c r="AR275" s="284">
        <f>RawCounts100All!AS275/(PropCntd100!AR275*AR$5*AR$6)*1000</f>
        <v>0</v>
      </c>
      <c r="AS275" s="284">
        <f>RawCounts100All!AT275/(PropCntd100!AS275*AS$5*AS$6)*1000</f>
        <v>44.166666666666657</v>
      </c>
      <c r="AT275" s="284">
        <f>RawCounts100All!AU275/(PropCntd100!AT275*AT$5*AT$6)*1000</f>
        <v>0</v>
      </c>
      <c r="AU275" s="284">
        <f>RawCounts100All!AV275/(PropCntd100!AU275*AU$5*AU$6)*1000</f>
        <v>0</v>
      </c>
      <c r="AV275" s="284">
        <f>RawCounts100All!AW275/(PropCntd100!AV275*AV$5*AV$6)*1000</f>
        <v>0</v>
      </c>
      <c r="AW275" s="284">
        <f>RawCounts100All!AX275/(PropCntd100!AW275*AW$5*AW$6)*1000</f>
        <v>0</v>
      </c>
      <c r="AX275" s="284">
        <f>RawCounts100All!AY275/(PropCntd100!AX275*AX$5*AX$6)*1000</f>
        <v>0</v>
      </c>
      <c r="AY275" s="284">
        <f>RawCounts100All!AZ275/(PropCntd100!AY275*AY$5*AY$6)*1000</f>
        <v>0</v>
      </c>
      <c r="AZ275" s="284">
        <f>RawCounts100All!BA275/(PropCntd100!AZ275*AZ$5*AZ$6)*1000</f>
        <v>0</v>
      </c>
      <c r="BA275" s="284">
        <f>RawCounts100All!BB275/(PropCntd100!BA275*BA$5*BA$6)*1000</f>
        <v>0</v>
      </c>
      <c r="BB275" s="284">
        <f>RawCounts100All!BC275/(PropCntd100!BB275*BB$5*BB$6)*1000</f>
        <v>0</v>
      </c>
      <c r="BC275" s="284">
        <f>RawCounts100All!BD275/(PropCntd100!BC275*BC$5*BC$6)*1000</f>
        <v>0</v>
      </c>
      <c r="BD275" s="284">
        <f>RawCounts100All!BE275/(PropCntd100!BD275*BD$5*BD$6)*1000</f>
        <v>0</v>
      </c>
      <c r="BE275" s="284">
        <f>RawCounts100All!BF275/(PropCntd100!BE275*BE$5*BE$6)*1000</f>
        <v>0</v>
      </c>
      <c r="BF275" s="284">
        <f>RawCounts100All!BG275/(PropCntd100!BF275*BF$5*BF$6)*1000</f>
        <v>0</v>
      </c>
      <c r="BG275" s="284">
        <f>RawCounts100All!BH275/(PropCntd100!BG275*BG$5*BG$6)*1000</f>
        <v>0</v>
      </c>
      <c r="BH275" s="284">
        <f>RawCounts100All!BI275/(PropCntd100!BH275*BH$5*BH$6)*1000</f>
        <v>0</v>
      </c>
      <c r="BI275" s="284">
        <f>RawCounts100All!BJ275/(PropCntd100!BI275*BI$5*BI$6)*1000</f>
        <v>0</v>
      </c>
      <c r="BJ275" s="284">
        <f>RawCounts100All!BK275/(PropCntd100!BJ275*BJ$5*BJ$6)*1000</f>
        <v>0</v>
      </c>
      <c r="BK275" s="284">
        <f>RawCounts100All!BL275/(PropCntd100!BK275*BK$5*BK$6)*1000</f>
        <v>0</v>
      </c>
      <c r="BL275" s="284">
        <f>RawCounts100All!BM275/(PropCntd100!BL275*BL$5*BL$6)*1000</f>
        <v>0</v>
      </c>
      <c r="BM275" s="284">
        <f>RawCounts100All!BN275/(PropCntd100!BM275*BM$5*BM$6)*1000</f>
        <v>0</v>
      </c>
      <c r="BN275" s="284">
        <f>RawCounts100All!BO275/(PropCntd100!BN275*BN$5*BN$6)*1000</f>
        <v>0</v>
      </c>
      <c r="BO275" s="284">
        <f>RawCounts100All!BP275/(PropCntd100!BO275*BO$5*BO$6)*1000</f>
        <v>0</v>
      </c>
      <c r="BP275" s="284">
        <f>RawCounts100All!BQ275/(PropCntd100!BP275*BP$5*BP$6)*1000</f>
        <v>0</v>
      </c>
      <c r="BQ275" s="284">
        <f>RawCounts100All!BR275/(PropCntd100!BQ275*BQ$5*BQ$6)*1000</f>
        <v>0</v>
      </c>
      <c r="BR275" s="284">
        <f>RawCounts100All!BS275/(PropCntd100!BR275*BR$5*BR$6)*1000</f>
        <v>82.666202575704844</v>
      </c>
      <c r="BS275" s="284">
        <f>RawCounts100All!BT275/(PropCntd100!BS275*BS$5*BS$6)*1000</f>
        <v>0</v>
      </c>
      <c r="BT275" s="129"/>
    </row>
    <row r="276" spans="1:72" ht="15" x14ac:dyDescent="0.15">
      <c r="A276" s="128" t="s">
        <v>485</v>
      </c>
      <c r="B276" s="158" t="s">
        <v>529</v>
      </c>
      <c r="C276" s="158" t="s">
        <v>252</v>
      </c>
      <c r="D276" s="158" t="s">
        <v>905</v>
      </c>
      <c r="E276" s="158" t="s">
        <v>135</v>
      </c>
      <c r="F276" s="158"/>
      <c r="G276" s="105">
        <v>0.5</v>
      </c>
      <c r="H276" s="106">
        <v>0.8</v>
      </c>
      <c r="I276" s="107">
        <f t="shared" si="12"/>
        <v>40</v>
      </c>
      <c r="J276" s="176">
        <f t="shared" si="12"/>
        <v>64</v>
      </c>
      <c r="K276" s="248"/>
      <c r="L276" s="284">
        <f>RawCounts100All!M276/(PropCntd100!L276*L$5*L$6)*1000</f>
        <v>0</v>
      </c>
      <c r="M276" s="284">
        <f>RawCounts100All!N276/(PropCntd100!M276*M$5*M$6)*1000</f>
        <v>0</v>
      </c>
      <c r="N276" s="284">
        <f>RawCounts100All!O276/(PropCntd100!N276*N$5*N$6)*1000</f>
        <v>0</v>
      </c>
      <c r="O276" s="284">
        <f>RawCounts100All!P276/(PropCntd100!O276*O$5*O$6)*1000</f>
        <v>0</v>
      </c>
      <c r="P276" s="284">
        <f>RawCounts100All!Q276/(PropCntd100!P276*P$5*P$6)*1000</f>
        <v>0</v>
      </c>
      <c r="Q276" s="284">
        <f>RawCounts100All!R276/(PropCntd100!Q276*Q$5*Q$6)*1000</f>
        <v>0</v>
      </c>
      <c r="R276" s="284">
        <f>RawCounts100All!S276/(PropCntd100!R276*R$5*R$6)*1000</f>
        <v>0</v>
      </c>
      <c r="S276" s="284">
        <f>RawCounts100All!T276/(PropCntd100!S276*S$5*S$6)*1000</f>
        <v>0</v>
      </c>
      <c r="T276" s="284">
        <f>RawCounts100All!U276/(PropCntd100!T276*T$5*T$6)*1000</f>
        <v>0</v>
      </c>
      <c r="U276" s="284">
        <f>RawCounts100All!V276/(PropCntd100!U276*U$5*U$6)*1000</f>
        <v>0</v>
      </c>
      <c r="V276" s="284">
        <f>RawCounts100All!W276/(PropCntd100!V276*V$5*V$6)*1000</f>
        <v>0</v>
      </c>
      <c r="W276" s="284">
        <f>RawCounts100All!X276/(PropCntd100!W276*W$5*W$6)*1000</f>
        <v>0</v>
      </c>
      <c r="X276" s="284">
        <f>RawCounts100All!Y276/(PropCntd100!X276*X$5*X$6)*1000</f>
        <v>0</v>
      </c>
      <c r="Y276" s="284">
        <f>RawCounts100All!Z276/(PropCntd100!Y276*Y$5*Y$6)*1000</f>
        <v>0</v>
      </c>
      <c r="Z276" s="284">
        <f>RawCounts100All!AA276/(PropCntd100!Z276*Z$5*Z$6)*1000</f>
        <v>0</v>
      </c>
      <c r="AA276" s="284">
        <f>RawCounts100All!AB276/(PropCntd100!AA276*AA$5*AA$6)*1000</f>
        <v>0</v>
      </c>
      <c r="AB276" s="284">
        <f>RawCounts100All!AC276/(PropCntd100!AB276*AB$5*AB$6)*1000</f>
        <v>0</v>
      </c>
      <c r="AC276" s="284">
        <f>RawCounts100All!AD276/(PropCntd100!AC276*AC$5*AC$6)*1000</f>
        <v>0</v>
      </c>
      <c r="AD276" s="284">
        <f>RawCounts100All!AE276/(PropCntd100!AD276*AD$5*AD$6)*1000</f>
        <v>0</v>
      </c>
      <c r="AE276" s="284">
        <f>RawCounts100All!AF276/(PropCntd100!AE276*AE$5*AE$6)*1000</f>
        <v>0</v>
      </c>
      <c r="AF276" s="284">
        <f>RawCounts100All!AG276/(PropCntd100!AF276*AF$5*AF$6)*1000</f>
        <v>0</v>
      </c>
      <c r="AG276" s="284">
        <f>RawCounts100All!AH276/(PropCntd100!AG276*AG$5*AG$6)*1000</f>
        <v>0</v>
      </c>
      <c r="AH276" s="284">
        <f>RawCounts100All!AI276/(PropCntd100!AH276*AH$5*AH$6)*1000</f>
        <v>0</v>
      </c>
      <c r="AI276" s="284">
        <f>RawCounts100All!AJ276/(PropCntd100!AI276*AI$5*AI$6)*1000</f>
        <v>0</v>
      </c>
      <c r="AJ276" s="284">
        <f>RawCounts100All!AK276/(PropCntd100!AJ276*AJ$5*AJ$6)*1000</f>
        <v>0</v>
      </c>
      <c r="AK276" s="284">
        <f>RawCounts100All!AL276/(PropCntd100!AK276*AK$5*AK$6)*1000</f>
        <v>0</v>
      </c>
      <c r="AL276" s="284">
        <f>RawCounts100All!AM276/(PropCntd100!AL276*AL$5*AL$6)*1000</f>
        <v>0</v>
      </c>
      <c r="AM276" s="284">
        <f>RawCounts100All!AN276/(PropCntd100!AM276*AM$5*AM$6)*1000</f>
        <v>0</v>
      </c>
      <c r="AN276" s="284">
        <f>RawCounts100All!AO276/(PropCntd100!AN276*AN$5*AN$6)*1000</f>
        <v>0</v>
      </c>
      <c r="AO276" s="284">
        <f>RawCounts100All!AP276/(PropCntd100!AO276*AO$5*AO$6)*1000</f>
        <v>0</v>
      </c>
      <c r="AP276" s="284">
        <f>RawCounts100All!AQ276/(PropCntd100!AP276*AP$5*AP$6)*1000</f>
        <v>0</v>
      </c>
      <c r="AQ276" s="284">
        <f>RawCounts100All!AR276/(PropCntd100!AQ276*AQ$5*AQ$6)*1000</f>
        <v>0</v>
      </c>
      <c r="AR276" s="284">
        <f>RawCounts100All!AS276/(PropCntd100!AR276*AR$5*AR$6)*1000</f>
        <v>0</v>
      </c>
      <c r="AS276" s="284">
        <f>RawCounts100All!AT276/(PropCntd100!AS276*AS$5*AS$6)*1000</f>
        <v>0</v>
      </c>
      <c r="AT276" s="284">
        <f>RawCounts100All!AU276/(PropCntd100!AT276*AT$5*AT$6)*1000</f>
        <v>0</v>
      </c>
      <c r="AU276" s="284">
        <f>RawCounts100All!AV276/(PropCntd100!AU276*AU$5*AU$6)*1000</f>
        <v>0</v>
      </c>
      <c r="AV276" s="284">
        <f>RawCounts100All!AW276/(PropCntd100!AV276*AV$5*AV$6)*1000</f>
        <v>0</v>
      </c>
      <c r="AW276" s="284">
        <f>RawCounts100All!AX276/(PropCntd100!AW276*AW$5*AW$6)*1000</f>
        <v>0</v>
      </c>
      <c r="AX276" s="284">
        <f>RawCounts100All!AY276/(PropCntd100!AX276*AX$5*AX$6)*1000</f>
        <v>0</v>
      </c>
      <c r="AY276" s="284">
        <f>RawCounts100All!AZ276/(PropCntd100!AY276*AY$5*AY$6)*1000</f>
        <v>87.407407407407405</v>
      </c>
      <c r="AZ276" s="284">
        <f>RawCounts100All!BA276/(PropCntd100!AZ276*AZ$5*AZ$6)*1000</f>
        <v>0</v>
      </c>
      <c r="BA276" s="284">
        <f>RawCounts100All!BB276/(PropCntd100!BA276*BA$5*BA$6)*1000</f>
        <v>0</v>
      </c>
      <c r="BB276" s="284">
        <f>RawCounts100All!BC276/(PropCntd100!BB276*BB$5*BB$6)*1000</f>
        <v>0</v>
      </c>
      <c r="BC276" s="284">
        <f>RawCounts100All!BD276/(PropCntd100!BC276*BC$5*BC$6)*1000</f>
        <v>0</v>
      </c>
      <c r="BD276" s="284">
        <f>RawCounts100All!BE276/(PropCntd100!BD276*BD$5*BD$6)*1000</f>
        <v>0</v>
      </c>
      <c r="BE276" s="284">
        <f>RawCounts100All!BF276/(PropCntd100!BE276*BE$5*BE$6)*1000</f>
        <v>0</v>
      </c>
      <c r="BF276" s="284">
        <f>RawCounts100All!BG276/(PropCntd100!BF276*BF$5*BF$6)*1000</f>
        <v>0</v>
      </c>
      <c r="BG276" s="284">
        <f>RawCounts100All!BH276/(PropCntd100!BG276*BG$5*BG$6)*1000</f>
        <v>0</v>
      </c>
      <c r="BH276" s="284">
        <f>RawCounts100All!BI276/(PropCntd100!BH276*BH$5*BH$6)*1000</f>
        <v>0</v>
      </c>
      <c r="BI276" s="284">
        <f>RawCounts100All!BJ276/(PropCntd100!BI276*BI$5*BI$6)*1000</f>
        <v>0</v>
      </c>
      <c r="BJ276" s="284">
        <f>RawCounts100All!BK276/(PropCntd100!BJ276*BJ$5*BJ$6)*1000</f>
        <v>0</v>
      </c>
      <c r="BK276" s="284">
        <f>RawCounts100All!BL276/(PropCntd100!BK276*BK$5*BK$6)*1000</f>
        <v>0</v>
      </c>
      <c r="BL276" s="284">
        <f>RawCounts100All!BM276/(PropCntd100!BL276*BL$5*BL$6)*1000</f>
        <v>0</v>
      </c>
      <c r="BM276" s="284">
        <f>RawCounts100All!BN276/(PropCntd100!BM276*BM$5*BM$6)*1000</f>
        <v>0</v>
      </c>
      <c r="BN276" s="284">
        <f>RawCounts100All!BO276/(PropCntd100!BN276*BN$5*BN$6)*1000</f>
        <v>0</v>
      </c>
      <c r="BO276" s="284">
        <f>RawCounts100All!BP276/(PropCntd100!BO276*BO$5*BO$6)*1000</f>
        <v>216.39344262295083</v>
      </c>
      <c r="BP276" s="284">
        <f>RawCounts100All!BQ276/(PropCntd100!BP276*BP$5*BP$6)*1000</f>
        <v>0</v>
      </c>
      <c r="BQ276" s="284">
        <f>RawCounts100All!BR276/(PropCntd100!BQ276*BQ$5*BQ$6)*1000</f>
        <v>109.43396226415094</v>
      </c>
      <c r="BR276" s="284">
        <f>RawCounts100All!BS276/(PropCntd100!BR276*BR$5*BR$6)*1000</f>
        <v>0</v>
      </c>
      <c r="BS276" s="284">
        <f>RawCounts100All!BT276/(PropCntd100!BS276*BS$5*BS$6)*1000</f>
        <v>0</v>
      </c>
      <c r="BT276" s="129"/>
    </row>
    <row r="277" spans="1:72" ht="15" x14ac:dyDescent="0.15">
      <c r="A277" s="128" t="s">
        <v>486</v>
      </c>
      <c r="B277" s="158" t="s">
        <v>529</v>
      </c>
      <c r="C277" s="158" t="s">
        <v>252</v>
      </c>
      <c r="D277" s="158" t="s">
        <v>906</v>
      </c>
      <c r="E277" s="158" t="s">
        <v>135</v>
      </c>
      <c r="F277" s="158"/>
      <c r="G277" s="105">
        <v>0.5</v>
      </c>
      <c r="H277" s="106">
        <v>1.4</v>
      </c>
      <c r="I277" s="107">
        <f t="shared" si="12"/>
        <v>40</v>
      </c>
      <c r="J277" s="176">
        <f t="shared" si="12"/>
        <v>112</v>
      </c>
      <c r="K277" s="248"/>
      <c r="L277" s="284">
        <f>RawCounts100All!M277/(PropCntd100!L277*L$5*L$6)*1000</f>
        <v>0</v>
      </c>
      <c r="M277" s="284">
        <f>RawCounts100All!N277/(PropCntd100!M277*M$5*M$6)*1000</f>
        <v>0</v>
      </c>
      <c r="N277" s="284">
        <f>RawCounts100All!O277/(PropCntd100!N277*N$5*N$6)*1000</f>
        <v>0</v>
      </c>
      <c r="O277" s="284">
        <f>RawCounts100All!P277/(PropCntd100!O277*O$5*O$6)*1000</f>
        <v>0</v>
      </c>
      <c r="P277" s="284">
        <f>RawCounts100All!Q277/(PropCntd100!P277*P$5*P$6)*1000</f>
        <v>0</v>
      </c>
      <c r="Q277" s="284">
        <f>RawCounts100All!R277/(PropCntd100!Q277*Q$5*Q$6)*1000</f>
        <v>0</v>
      </c>
      <c r="R277" s="284">
        <f>RawCounts100All!S277/(PropCntd100!R277*R$5*R$6)*1000</f>
        <v>0</v>
      </c>
      <c r="S277" s="284">
        <f>RawCounts100All!T277/(PropCntd100!S277*S$5*S$6)*1000</f>
        <v>0</v>
      </c>
      <c r="T277" s="284">
        <f>RawCounts100All!U277/(PropCntd100!T277*T$5*T$6)*1000</f>
        <v>0</v>
      </c>
      <c r="U277" s="284">
        <f>RawCounts100All!V277/(PropCntd100!U277*U$5*U$6)*1000</f>
        <v>0</v>
      </c>
      <c r="V277" s="284">
        <f>RawCounts100All!W277/(PropCntd100!V277*V$5*V$6)*1000</f>
        <v>0</v>
      </c>
      <c r="W277" s="284">
        <f>RawCounts100All!X277/(PropCntd100!W277*W$5*W$6)*1000</f>
        <v>0</v>
      </c>
      <c r="X277" s="284">
        <f>RawCounts100All!Y277/(PropCntd100!X277*X$5*X$6)*1000</f>
        <v>0</v>
      </c>
      <c r="Y277" s="284">
        <f>RawCounts100All!Z277/(PropCntd100!Y277*Y$5*Y$6)*1000</f>
        <v>0</v>
      </c>
      <c r="Z277" s="284">
        <f>RawCounts100All!AA277/(PropCntd100!Z277*Z$5*Z$6)*1000</f>
        <v>0</v>
      </c>
      <c r="AA277" s="284">
        <f>RawCounts100All!AB277/(PropCntd100!AA277*AA$5*AA$6)*1000</f>
        <v>0</v>
      </c>
      <c r="AB277" s="284">
        <f>RawCounts100All!AC277/(PropCntd100!AB277*AB$5*AB$6)*1000</f>
        <v>0</v>
      </c>
      <c r="AC277" s="284">
        <f>RawCounts100All!AD277/(PropCntd100!AC277*AC$5*AC$6)*1000</f>
        <v>0</v>
      </c>
      <c r="AD277" s="284">
        <f>RawCounts100All!AE277/(PropCntd100!AD277*AD$5*AD$6)*1000</f>
        <v>0</v>
      </c>
      <c r="AE277" s="284">
        <f>RawCounts100All!AF277/(PropCntd100!AE277*AE$5*AE$6)*1000</f>
        <v>0</v>
      </c>
      <c r="AF277" s="284">
        <f>RawCounts100All!AG277/(PropCntd100!AF277*AF$5*AF$6)*1000</f>
        <v>0</v>
      </c>
      <c r="AG277" s="284">
        <f>RawCounts100All!AH277/(PropCntd100!AG277*AG$5*AG$6)*1000</f>
        <v>0</v>
      </c>
      <c r="AH277" s="284">
        <f>RawCounts100All!AI277/(PropCntd100!AH277*AH$5*AH$6)*1000</f>
        <v>0</v>
      </c>
      <c r="AI277" s="284">
        <f>RawCounts100All!AJ277/(PropCntd100!AI277*AI$5*AI$6)*1000</f>
        <v>0</v>
      </c>
      <c r="AJ277" s="284">
        <f>RawCounts100All!AK277/(PropCntd100!AJ277*AJ$5*AJ$6)*1000</f>
        <v>0</v>
      </c>
      <c r="AK277" s="284">
        <f>RawCounts100All!AL277/(PropCntd100!AK277*AK$5*AK$6)*1000</f>
        <v>0</v>
      </c>
      <c r="AL277" s="284">
        <f>RawCounts100All!AM277/(PropCntd100!AL277*AL$5*AL$6)*1000</f>
        <v>0</v>
      </c>
      <c r="AM277" s="284">
        <f>RawCounts100All!AN277/(PropCntd100!AM277*AM$5*AM$6)*1000</f>
        <v>0</v>
      </c>
      <c r="AN277" s="284">
        <f>RawCounts100All!AO277/(PropCntd100!AN277*AN$5*AN$6)*1000</f>
        <v>0</v>
      </c>
      <c r="AO277" s="284">
        <f>RawCounts100All!AP277/(PropCntd100!AO277*AO$5*AO$6)*1000</f>
        <v>0</v>
      </c>
      <c r="AP277" s="284">
        <f>RawCounts100All!AQ277/(PropCntd100!AP277*AP$5*AP$6)*1000</f>
        <v>0</v>
      </c>
      <c r="AQ277" s="284">
        <f>RawCounts100All!AR277/(PropCntd100!AQ277*AQ$5*AQ$6)*1000</f>
        <v>0</v>
      </c>
      <c r="AR277" s="284">
        <f>RawCounts100All!AS277/(PropCntd100!AR277*AR$5*AR$6)*1000</f>
        <v>0</v>
      </c>
      <c r="AS277" s="284">
        <f>RawCounts100All!AT277/(PropCntd100!AS277*AS$5*AS$6)*1000</f>
        <v>44.166666666666657</v>
      </c>
      <c r="AT277" s="284">
        <f>RawCounts100All!AU277/(PropCntd100!AT277*AT$5*AT$6)*1000</f>
        <v>0</v>
      </c>
      <c r="AU277" s="284">
        <f>RawCounts100All!AV277/(PropCntd100!AU277*AU$5*AU$6)*1000</f>
        <v>0</v>
      </c>
      <c r="AV277" s="284">
        <f>RawCounts100All!AW277/(PropCntd100!AV277*AV$5*AV$6)*1000</f>
        <v>0</v>
      </c>
      <c r="AW277" s="284">
        <f>RawCounts100All!AX277/(PropCntd100!AW277*AW$5*AW$6)*1000</f>
        <v>0</v>
      </c>
      <c r="AX277" s="284">
        <f>RawCounts100All!AY277/(PropCntd100!AX277*AX$5*AX$6)*1000</f>
        <v>0</v>
      </c>
      <c r="AY277" s="284">
        <f>RawCounts100All!AZ277/(PropCntd100!AY277*AY$5*AY$6)*1000</f>
        <v>0</v>
      </c>
      <c r="AZ277" s="284">
        <f>RawCounts100All!BA277/(PropCntd100!AZ277*AZ$5*AZ$6)*1000</f>
        <v>0</v>
      </c>
      <c r="BA277" s="284">
        <f>RawCounts100All!BB277/(PropCntd100!BA277*BA$5*BA$6)*1000</f>
        <v>0</v>
      </c>
      <c r="BB277" s="284">
        <f>RawCounts100All!BC277/(PropCntd100!BB277*BB$5*BB$6)*1000</f>
        <v>0</v>
      </c>
      <c r="BC277" s="284">
        <f>RawCounts100All!BD277/(PropCntd100!BC277*BC$5*BC$6)*1000</f>
        <v>0</v>
      </c>
      <c r="BD277" s="284">
        <f>RawCounts100All!BE277/(PropCntd100!BD277*BD$5*BD$6)*1000</f>
        <v>0</v>
      </c>
      <c r="BE277" s="284">
        <f>RawCounts100All!BF277/(PropCntd100!BE277*BE$5*BE$6)*1000</f>
        <v>0</v>
      </c>
      <c r="BF277" s="284">
        <f>RawCounts100All!BG277/(PropCntd100!BF277*BF$5*BF$6)*1000</f>
        <v>0</v>
      </c>
      <c r="BG277" s="284">
        <f>RawCounts100All!BH277/(PropCntd100!BG277*BG$5*BG$6)*1000</f>
        <v>0</v>
      </c>
      <c r="BH277" s="284">
        <f>RawCounts100All!BI277/(PropCntd100!BH277*BH$5*BH$6)*1000</f>
        <v>0</v>
      </c>
      <c r="BI277" s="284">
        <f>RawCounts100All!BJ277/(PropCntd100!BI277*BI$5*BI$6)*1000</f>
        <v>0</v>
      </c>
      <c r="BJ277" s="284">
        <f>RawCounts100All!BK277/(PropCntd100!BJ277*BJ$5*BJ$6)*1000</f>
        <v>0</v>
      </c>
      <c r="BK277" s="284">
        <f>RawCounts100All!BL277/(PropCntd100!BK277*BK$5*BK$6)*1000</f>
        <v>0</v>
      </c>
      <c r="BL277" s="284">
        <f>RawCounts100All!BM277/(PropCntd100!BL277*BL$5*BL$6)*1000</f>
        <v>0</v>
      </c>
      <c r="BM277" s="284">
        <f>RawCounts100All!BN277/(PropCntd100!BM277*BM$5*BM$6)*1000</f>
        <v>0</v>
      </c>
      <c r="BN277" s="284">
        <f>RawCounts100All!BO277/(PropCntd100!BN277*BN$5*BN$6)*1000</f>
        <v>0</v>
      </c>
      <c r="BO277" s="284">
        <f>RawCounts100All!BP277/(PropCntd100!BO277*BO$5*BO$6)*1000</f>
        <v>0</v>
      </c>
      <c r="BP277" s="284">
        <f>RawCounts100All!BQ277/(PropCntd100!BP277*BP$5*BP$6)*1000</f>
        <v>0</v>
      </c>
      <c r="BQ277" s="284">
        <f>RawCounts100All!BR277/(PropCntd100!BQ277*BQ$5*BQ$6)*1000</f>
        <v>0</v>
      </c>
      <c r="BR277" s="284">
        <f>RawCounts100All!BS277/(PropCntd100!BR277*BR$5*BR$6)*1000</f>
        <v>82.666202575704844</v>
      </c>
      <c r="BS277" s="284">
        <f>RawCounts100All!BT277/(PropCntd100!BS277*BS$5*BS$6)*1000</f>
        <v>0</v>
      </c>
      <c r="BT277" s="129"/>
    </row>
    <row r="278" spans="1:72" ht="15" x14ac:dyDescent="0.15">
      <c r="A278" s="128" t="s">
        <v>487</v>
      </c>
      <c r="B278" s="158" t="s">
        <v>529</v>
      </c>
      <c r="C278" s="158" t="s">
        <v>252</v>
      </c>
      <c r="D278" s="158" t="s">
        <v>907</v>
      </c>
      <c r="E278" s="158" t="s">
        <v>135</v>
      </c>
      <c r="F278" s="158"/>
      <c r="G278" s="105">
        <v>0.6</v>
      </c>
      <c r="H278" s="106">
        <v>1.5</v>
      </c>
      <c r="I278" s="107">
        <f t="shared" si="12"/>
        <v>48</v>
      </c>
      <c r="J278" s="176">
        <f t="shared" si="12"/>
        <v>120</v>
      </c>
      <c r="K278" s="248"/>
      <c r="L278" s="284">
        <f>RawCounts100All!M278/(PropCntd100!L278*L$5*L$6)*1000</f>
        <v>0</v>
      </c>
      <c r="M278" s="284">
        <f>RawCounts100All!N278/(PropCntd100!M278*M$5*M$6)*1000</f>
        <v>0</v>
      </c>
      <c r="N278" s="284">
        <f>RawCounts100All!O278/(PropCntd100!N278*N$5*N$6)*1000</f>
        <v>0</v>
      </c>
      <c r="O278" s="284">
        <f>RawCounts100All!P278/(PropCntd100!O278*O$5*O$6)*1000</f>
        <v>0</v>
      </c>
      <c r="P278" s="284">
        <f>RawCounts100All!Q278/(PropCntd100!P278*P$5*P$6)*1000</f>
        <v>0</v>
      </c>
      <c r="Q278" s="284">
        <f>RawCounts100All!R278/(PropCntd100!Q278*Q$5*Q$6)*1000</f>
        <v>0</v>
      </c>
      <c r="R278" s="284">
        <f>RawCounts100All!S278/(PropCntd100!R278*R$5*R$6)*1000</f>
        <v>0</v>
      </c>
      <c r="S278" s="284">
        <f>RawCounts100All!T278/(PropCntd100!S278*S$5*S$6)*1000</f>
        <v>0</v>
      </c>
      <c r="T278" s="284">
        <f>RawCounts100All!U278/(PropCntd100!T278*T$5*T$6)*1000</f>
        <v>0</v>
      </c>
      <c r="U278" s="284">
        <f>RawCounts100All!V278/(PropCntd100!U278*U$5*U$6)*1000</f>
        <v>0</v>
      </c>
      <c r="V278" s="284">
        <f>RawCounts100All!W278/(PropCntd100!V278*V$5*V$6)*1000</f>
        <v>0</v>
      </c>
      <c r="W278" s="284">
        <f>RawCounts100All!X278/(PropCntd100!W278*W$5*W$6)*1000</f>
        <v>0</v>
      </c>
      <c r="X278" s="284">
        <f>RawCounts100All!Y278/(PropCntd100!X278*X$5*X$6)*1000</f>
        <v>0</v>
      </c>
      <c r="Y278" s="284">
        <f>RawCounts100All!Z278/(PropCntd100!Y278*Y$5*Y$6)*1000</f>
        <v>0</v>
      </c>
      <c r="Z278" s="284">
        <f>RawCounts100All!AA278/(PropCntd100!Z278*Z$5*Z$6)*1000</f>
        <v>0</v>
      </c>
      <c r="AA278" s="284">
        <f>RawCounts100All!AB278/(PropCntd100!AA278*AA$5*AA$6)*1000</f>
        <v>0</v>
      </c>
      <c r="AB278" s="284">
        <f>RawCounts100All!AC278/(PropCntd100!AB278*AB$5*AB$6)*1000</f>
        <v>0</v>
      </c>
      <c r="AC278" s="284">
        <f>RawCounts100All!AD278/(PropCntd100!AC278*AC$5*AC$6)*1000</f>
        <v>0</v>
      </c>
      <c r="AD278" s="284">
        <f>RawCounts100All!AE278/(PropCntd100!AD278*AD$5*AD$6)*1000</f>
        <v>0</v>
      </c>
      <c r="AE278" s="284">
        <f>RawCounts100All!AF278/(PropCntd100!AE278*AE$5*AE$6)*1000</f>
        <v>0</v>
      </c>
      <c r="AF278" s="284">
        <f>RawCounts100All!AG278/(PropCntd100!AF278*AF$5*AF$6)*1000</f>
        <v>0</v>
      </c>
      <c r="AG278" s="284">
        <f>RawCounts100All!AH278/(PropCntd100!AG278*AG$5*AG$6)*1000</f>
        <v>0</v>
      </c>
      <c r="AH278" s="284">
        <f>RawCounts100All!AI278/(PropCntd100!AH278*AH$5*AH$6)*1000</f>
        <v>0</v>
      </c>
      <c r="AI278" s="284">
        <f>RawCounts100All!AJ278/(PropCntd100!AI278*AI$5*AI$6)*1000</f>
        <v>0</v>
      </c>
      <c r="AJ278" s="284">
        <f>RawCounts100All!AK278/(PropCntd100!AJ278*AJ$5*AJ$6)*1000</f>
        <v>0</v>
      </c>
      <c r="AK278" s="284">
        <f>RawCounts100All!AL278/(PropCntd100!AK278*AK$5*AK$6)*1000</f>
        <v>0</v>
      </c>
      <c r="AL278" s="284">
        <f>RawCounts100All!AM278/(PropCntd100!AL278*AL$5*AL$6)*1000</f>
        <v>0</v>
      </c>
      <c r="AM278" s="284">
        <f>RawCounts100All!AN278/(PropCntd100!AM278*AM$5*AM$6)*1000</f>
        <v>0</v>
      </c>
      <c r="AN278" s="284">
        <f>RawCounts100All!AO278/(PropCntd100!AN278*AN$5*AN$6)*1000</f>
        <v>0</v>
      </c>
      <c r="AO278" s="284">
        <f>RawCounts100All!AP278/(PropCntd100!AO278*AO$5*AO$6)*1000</f>
        <v>0</v>
      </c>
      <c r="AP278" s="284">
        <f>RawCounts100All!AQ278/(PropCntd100!AP278*AP$5*AP$6)*1000</f>
        <v>0</v>
      </c>
      <c r="AQ278" s="284">
        <f>RawCounts100All!AR278/(PropCntd100!AQ278*AQ$5*AQ$6)*1000</f>
        <v>0</v>
      </c>
      <c r="AR278" s="284">
        <f>RawCounts100All!AS278/(PropCntd100!AR278*AR$5*AR$6)*1000</f>
        <v>0</v>
      </c>
      <c r="AS278" s="284">
        <f>RawCounts100All!AT278/(PropCntd100!AS278*AS$5*AS$6)*1000</f>
        <v>0</v>
      </c>
      <c r="AT278" s="284">
        <f>RawCounts100All!AU278/(PropCntd100!AT278*AT$5*AT$6)*1000</f>
        <v>0</v>
      </c>
      <c r="AU278" s="284">
        <f>RawCounts100All!AV278/(PropCntd100!AU278*AU$5*AU$6)*1000</f>
        <v>132</v>
      </c>
      <c r="AV278" s="284">
        <f>RawCounts100All!AW278/(PropCntd100!AV278*AV$5*AV$6)*1000</f>
        <v>0</v>
      </c>
      <c r="AW278" s="284">
        <f>RawCounts100All!AX278/(PropCntd100!AW278*AW$5*AW$6)*1000</f>
        <v>83.91608391608392</v>
      </c>
      <c r="AX278" s="284">
        <f>RawCounts100All!AY278/(PropCntd100!AX278*AX$5*AX$6)*1000</f>
        <v>0</v>
      </c>
      <c r="AY278" s="284">
        <f>RawCounts100All!AZ278/(PropCntd100!AY278*AY$5*AY$6)*1000</f>
        <v>0</v>
      </c>
      <c r="AZ278" s="284">
        <f>RawCounts100All!BA278/(PropCntd100!AZ278*AZ$5*AZ$6)*1000</f>
        <v>0</v>
      </c>
      <c r="BA278" s="284">
        <f>RawCounts100All!BB278/(PropCntd100!BA278*BA$5*BA$6)*1000</f>
        <v>0</v>
      </c>
      <c r="BB278" s="284">
        <f>RawCounts100All!BC278/(PropCntd100!BB278*BB$5*BB$6)*1000</f>
        <v>0</v>
      </c>
      <c r="BC278" s="284">
        <f>RawCounts100All!BD278/(PropCntd100!BC278*BC$5*BC$6)*1000</f>
        <v>0</v>
      </c>
      <c r="BD278" s="284">
        <f>RawCounts100All!BE278/(PropCntd100!BD278*BD$5*BD$6)*1000</f>
        <v>0</v>
      </c>
      <c r="BE278" s="284">
        <f>RawCounts100All!BF278/(PropCntd100!BE278*BE$5*BE$6)*1000</f>
        <v>0</v>
      </c>
      <c r="BF278" s="284">
        <f>RawCounts100All!BG278/(PropCntd100!BF278*BF$5*BF$6)*1000</f>
        <v>0</v>
      </c>
      <c r="BG278" s="284">
        <f>RawCounts100All!BH278/(PropCntd100!BG278*BG$5*BG$6)*1000</f>
        <v>0</v>
      </c>
      <c r="BH278" s="284">
        <f>RawCounts100All!BI278/(PropCntd100!BH278*BH$5*BH$6)*1000</f>
        <v>87.843137254901961</v>
      </c>
      <c r="BI278" s="284">
        <f>RawCounts100All!BJ278/(PropCntd100!BI278*BI$5*BI$6)*1000</f>
        <v>0</v>
      </c>
      <c r="BJ278" s="284">
        <f>RawCounts100All!BK278/(PropCntd100!BJ278*BJ$5*BJ$6)*1000</f>
        <v>0</v>
      </c>
      <c r="BK278" s="284">
        <f>RawCounts100All!BL278/(PropCntd100!BK278*BK$5*BK$6)*1000</f>
        <v>0</v>
      </c>
      <c r="BL278" s="284">
        <f>RawCounts100All!BM278/(PropCntd100!BL278*BL$5*BL$6)*1000</f>
        <v>0</v>
      </c>
      <c r="BM278" s="284">
        <f>RawCounts100All!BN278/(PropCntd100!BM278*BM$5*BM$6)*1000</f>
        <v>0</v>
      </c>
      <c r="BN278" s="284">
        <f>RawCounts100All!BO278/(PropCntd100!BN278*BN$5*BN$6)*1000</f>
        <v>0</v>
      </c>
      <c r="BO278" s="284">
        <f>RawCounts100All!BP278/(PropCntd100!BO278*BO$5*BO$6)*1000</f>
        <v>72.131147540983605</v>
      </c>
      <c r="BP278" s="284">
        <f>RawCounts100All!BQ278/(PropCntd100!BP278*BP$5*BP$6)*1000</f>
        <v>0</v>
      </c>
      <c r="BQ278" s="284">
        <f>RawCounts100All!BR278/(PropCntd100!BQ278*BQ$5*BQ$6)*1000</f>
        <v>0</v>
      </c>
      <c r="BR278" s="284">
        <f>RawCounts100All!BS278/(PropCntd100!BR278*BR$5*BR$6)*1000</f>
        <v>0</v>
      </c>
      <c r="BS278" s="284">
        <f>RawCounts100All!BT278/(PropCntd100!BS278*BS$5*BS$6)*1000</f>
        <v>0</v>
      </c>
      <c r="BT278" s="129"/>
    </row>
    <row r="279" spans="1:72" ht="15" x14ac:dyDescent="0.15">
      <c r="A279" s="128" t="s">
        <v>488</v>
      </c>
      <c r="B279" s="158" t="s">
        <v>529</v>
      </c>
      <c r="C279" s="158" t="s">
        <v>252</v>
      </c>
      <c r="D279" s="158" t="s">
        <v>908</v>
      </c>
      <c r="E279" s="158" t="s">
        <v>135</v>
      </c>
      <c r="F279" s="158"/>
      <c r="G279" s="105">
        <v>0.7</v>
      </c>
      <c r="H279" s="106">
        <v>1</v>
      </c>
      <c r="I279" s="107">
        <f t="shared" si="12"/>
        <v>56</v>
      </c>
      <c r="J279" s="176">
        <f t="shared" si="12"/>
        <v>80</v>
      </c>
      <c r="K279" s="248"/>
      <c r="L279" s="284">
        <f>RawCounts100All!M279/(PropCntd100!L279*L$5*L$6)*1000</f>
        <v>0</v>
      </c>
      <c r="M279" s="284">
        <f>RawCounts100All!N279/(PropCntd100!M279*M$5*M$6)*1000</f>
        <v>0</v>
      </c>
      <c r="N279" s="284">
        <f>RawCounts100All!O279/(PropCntd100!N279*N$5*N$6)*1000</f>
        <v>0</v>
      </c>
      <c r="O279" s="284">
        <f>RawCounts100All!P279/(PropCntd100!O279*O$5*O$6)*1000</f>
        <v>0</v>
      </c>
      <c r="P279" s="284">
        <f>RawCounts100All!Q279/(PropCntd100!P279*P$5*P$6)*1000</f>
        <v>0</v>
      </c>
      <c r="Q279" s="284">
        <f>RawCounts100All!R279/(PropCntd100!Q279*Q$5*Q$6)*1000</f>
        <v>0</v>
      </c>
      <c r="R279" s="284">
        <f>RawCounts100All!S279/(PropCntd100!R279*R$5*R$6)*1000</f>
        <v>0</v>
      </c>
      <c r="S279" s="284">
        <f>RawCounts100All!T279/(PropCntd100!S279*S$5*S$6)*1000</f>
        <v>0</v>
      </c>
      <c r="T279" s="284">
        <f>RawCounts100All!U279/(PropCntd100!T279*T$5*T$6)*1000</f>
        <v>0</v>
      </c>
      <c r="U279" s="284">
        <f>RawCounts100All!V279/(PropCntd100!U279*U$5*U$6)*1000</f>
        <v>0</v>
      </c>
      <c r="V279" s="284">
        <f>RawCounts100All!W279/(PropCntd100!V279*V$5*V$6)*1000</f>
        <v>0</v>
      </c>
      <c r="W279" s="284">
        <f>RawCounts100All!X279/(PropCntd100!W279*W$5*W$6)*1000</f>
        <v>0</v>
      </c>
      <c r="X279" s="284">
        <f>RawCounts100All!Y279/(PropCntd100!X279*X$5*X$6)*1000</f>
        <v>0</v>
      </c>
      <c r="Y279" s="284">
        <f>RawCounts100All!Z279/(PropCntd100!Y279*Y$5*Y$6)*1000</f>
        <v>0</v>
      </c>
      <c r="Z279" s="284">
        <f>RawCounts100All!AA279/(PropCntd100!Z279*Z$5*Z$6)*1000</f>
        <v>0</v>
      </c>
      <c r="AA279" s="284">
        <f>RawCounts100All!AB279/(PropCntd100!AA279*AA$5*AA$6)*1000</f>
        <v>0</v>
      </c>
      <c r="AB279" s="284">
        <f>RawCounts100All!AC279/(PropCntd100!AB279*AB$5*AB$6)*1000</f>
        <v>0</v>
      </c>
      <c r="AC279" s="284">
        <f>RawCounts100All!AD279/(PropCntd100!AC279*AC$5*AC$6)*1000</f>
        <v>0</v>
      </c>
      <c r="AD279" s="284">
        <f>RawCounts100All!AE279/(PropCntd100!AD279*AD$5*AD$6)*1000</f>
        <v>0</v>
      </c>
      <c r="AE279" s="284">
        <f>RawCounts100All!AF279/(PropCntd100!AE279*AE$5*AE$6)*1000</f>
        <v>0</v>
      </c>
      <c r="AF279" s="284">
        <f>RawCounts100All!AG279/(PropCntd100!AF279*AF$5*AF$6)*1000</f>
        <v>0</v>
      </c>
      <c r="AG279" s="284">
        <f>RawCounts100All!AH279/(PropCntd100!AG279*AG$5*AG$6)*1000</f>
        <v>0</v>
      </c>
      <c r="AH279" s="284">
        <f>RawCounts100All!AI279/(PropCntd100!AH279*AH$5*AH$6)*1000</f>
        <v>0</v>
      </c>
      <c r="AI279" s="284">
        <f>RawCounts100All!AJ279/(PropCntd100!AI279*AI$5*AI$6)*1000</f>
        <v>0</v>
      </c>
      <c r="AJ279" s="284">
        <f>RawCounts100All!AK279/(PropCntd100!AJ279*AJ$5*AJ$6)*1000</f>
        <v>0</v>
      </c>
      <c r="AK279" s="284">
        <f>RawCounts100All!AL279/(PropCntd100!AK279*AK$5*AK$6)*1000</f>
        <v>0</v>
      </c>
      <c r="AL279" s="284">
        <f>RawCounts100All!AM279/(PropCntd100!AL279*AL$5*AL$6)*1000</f>
        <v>0</v>
      </c>
      <c r="AM279" s="284">
        <f>RawCounts100All!AN279/(PropCntd100!AM279*AM$5*AM$6)*1000</f>
        <v>0</v>
      </c>
      <c r="AN279" s="284">
        <f>RawCounts100All!AO279/(PropCntd100!AN279*AN$5*AN$6)*1000</f>
        <v>0</v>
      </c>
      <c r="AO279" s="284">
        <f>RawCounts100All!AP279/(PropCntd100!AO279*AO$5*AO$6)*1000</f>
        <v>0</v>
      </c>
      <c r="AP279" s="284">
        <f>RawCounts100All!AQ279/(PropCntd100!AP279*AP$5*AP$6)*1000</f>
        <v>0</v>
      </c>
      <c r="AQ279" s="284">
        <f>RawCounts100All!AR279/(PropCntd100!AQ279*AQ$5*AQ$6)*1000</f>
        <v>0</v>
      </c>
      <c r="AR279" s="284">
        <f>RawCounts100All!AS279/(PropCntd100!AR279*AR$5*AR$6)*1000</f>
        <v>0</v>
      </c>
      <c r="AS279" s="284">
        <f>RawCounts100All!AT279/(PropCntd100!AS279*AS$5*AS$6)*1000</f>
        <v>0</v>
      </c>
      <c r="AT279" s="284">
        <f>RawCounts100All!AU279/(PropCntd100!AT279*AT$5*AT$6)*1000</f>
        <v>0</v>
      </c>
      <c r="AU279" s="284">
        <f>RawCounts100All!AV279/(PropCntd100!AU279*AU$5*AU$6)*1000</f>
        <v>0</v>
      </c>
      <c r="AV279" s="284">
        <f>RawCounts100All!AW279/(PropCntd100!AV279*AV$5*AV$6)*1000</f>
        <v>0</v>
      </c>
      <c r="AW279" s="284">
        <f>RawCounts100All!AX279/(PropCntd100!AW279*AW$5*AW$6)*1000</f>
        <v>0</v>
      </c>
      <c r="AX279" s="284">
        <f>RawCounts100All!AY279/(PropCntd100!AX279*AX$5*AX$6)*1000</f>
        <v>0</v>
      </c>
      <c r="AY279" s="284">
        <f>RawCounts100All!AZ279/(PropCntd100!AY279*AY$5*AY$6)*1000</f>
        <v>0</v>
      </c>
      <c r="AZ279" s="284">
        <f>RawCounts100All!BA279/(PropCntd100!AZ279*AZ$5*AZ$6)*1000</f>
        <v>0</v>
      </c>
      <c r="BA279" s="284">
        <f>RawCounts100All!BB279/(PropCntd100!BA279*BA$5*BA$6)*1000</f>
        <v>67.897584160150686</v>
      </c>
      <c r="BB279" s="284">
        <f>RawCounts100All!BC279/(PropCntd100!BB279*BB$5*BB$6)*1000</f>
        <v>0</v>
      </c>
      <c r="BC279" s="284">
        <f>RawCounts100All!BD279/(PropCntd100!BC279*BC$5*BC$6)*1000</f>
        <v>0</v>
      </c>
      <c r="BD279" s="284">
        <f>RawCounts100All!BE279/(PropCntd100!BD279*BD$5*BD$6)*1000</f>
        <v>0</v>
      </c>
      <c r="BE279" s="284">
        <f>RawCounts100All!BF279/(PropCntd100!BE279*BE$5*BE$6)*1000</f>
        <v>0</v>
      </c>
      <c r="BF279" s="284">
        <f>RawCounts100All!BG279/(PropCntd100!BF279*BF$5*BF$6)*1000</f>
        <v>0</v>
      </c>
      <c r="BG279" s="284">
        <f>RawCounts100All!BH279/(PropCntd100!BG279*BG$5*BG$6)*1000</f>
        <v>0</v>
      </c>
      <c r="BH279" s="284">
        <f>RawCounts100All!BI279/(PropCntd100!BH279*BH$5*BH$6)*1000</f>
        <v>0</v>
      </c>
      <c r="BI279" s="284">
        <f>RawCounts100All!BJ279/(PropCntd100!BI279*BI$5*BI$6)*1000</f>
        <v>0</v>
      </c>
      <c r="BJ279" s="284">
        <f>RawCounts100All!BK279/(PropCntd100!BJ279*BJ$5*BJ$6)*1000</f>
        <v>0</v>
      </c>
      <c r="BK279" s="284">
        <f>RawCounts100All!BL279/(PropCntd100!BK279*BK$5*BK$6)*1000</f>
        <v>0</v>
      </c>
      <c r="BL279" s="284">
        <f>RawCounts100All!BM279/(PropCntd100!BL279*BL$5*BL$6)*1000</f>
        <v>0</v>
      </c>
      <c r="BM279" s="284">
        <f>RawCounts100All!BN279/(PropCntd100!BM279*BM$5*BM$6)*1000</f>
        <v>0</v>
      </c>
      <c r="BN279" s="284">
        <f>RawCounts100All!BO279/(PropCntd100!BN279*BN$5*BN$6)*1000</f>
        <v>0</v>
      </c>
      <c r="BO279" s="284">
        <f>RawCounts100All!BP279/(PropCntd100!BO279*BO$5*BO$6)*1000</f>
        <v>0</v>
      </c>
      <c r="BP279" s="284">
        <f>RawCounts100All!BQ279/(PropCntd100!BP279*BP$5*BP$6)*1000</f>
        <v>0</v>
      </c>
      <c r="BQ279" s="284">
        <f>RawCounts100All!BR279/(PropCntd100!BQ279*BQ$5*BQ$6)*1000</f>
        <v>0</v>
      </c>
      <c r="BR279" s="284">
        <f>RawCounts100All!BS279/(PropCntd100!BR279*BR$5*BR$6)*1000</f>
        <v>0</v>
      </c>
      <c r="BS279" s="284">
        <f>RawCounts100All!BT279/(PropCntd100!BS279*BS$5*BS$6)*1000</f>
        <v>0</v>
      </c>
      <c r="BT279" s="129"/>
    </row>
    <row r="280" spans="1:72" ht="15" x14ac:dyDescent="0.15">
      <c r="A280" s="104" t="s">
        <v>489</v>
      </c>
      <c r="B280" s="158" t="s">
        <v>529</v>
      </c>
      <c r="C280" s="153"/>
      <c r="D280" s="153" t="s">
        <v>910</v>
      </c>
      <c r="E280" s="158" t="s">
        <v>135</v>
      </c>
      <c r="F280" s="153"/>
      <c r="G280" s="105">
        <v>7.4999999999999997E-2</v>
      </c>
      <c r="H280" s="106">
        <v>0.4</v>
      </c>
      <c r="I280" s="107">
        <f t="shared" si="12"/>
        <v>6</v>
      </c>
      <c r="J280" s="176">
        <f t="shared" si="12"/>
        <v>32</v>
      </c>
      <c r="K280" s="248"/>
      <c r="L280" s="284">
        <f>RawCounts100All!M280/(PropCntd100!L280*L$5*L$6)*1000</f>
        <v>0</v>
      </c>
      <c r="M280" s="284">
        <f>RawCounts100All!N280/(PropCntd100!M280*M$5*M$6)*1000</f>
        <v>0</v>
      </c>
      <c r="N280" s="284">
        <f>RawCounts100All!O280/(PropCntd100!N280*N$5*N$6)*1000</f>
        <v>0</v>
      </c>
      <c r="O280" s="284">
        <f>RawCounts100All!P280/(PropCntd100!O280*O$5*O$6)*1000</f>
        <v>0</v>
      </c>
      <c r="P280" s="284">
        <f>RawCounts100All!Q280/(PropCntd100!P280*P$5*P$6)*1000</f>
        <v>0</v>
      </c>
      <c r="Q280" s="284">
        <f>RawCounts100All!R280/(PropCntd100!Q280*Q$5*Q$6)*1000</f>
        <v>0</v>
      </c>
      <c r="R280" s="284">
        <f>RawCounts100All!S280/(PropCntd100!R280*R$5*R$6)*1000</f>
        <v>0</v>
      </c>
      <c r="S280" s="284">
        <f>RawCounts100All!T280/(PropCntd100!S280*S$5*S$6)*1000</f>
        <v>0</v>
      </c>
      <c r="T280" s="284">
        <f>RawCounts100All!U280/(PropCntd100!T280*T$5*T$6)*1000</f>
        <v>0</v>
      </c>
      <c r="U280" s="284">
        <f>RawCounts100All!V280/(PropCntd100!U280*U$5*U$6)*1000</f>
        <v>0</v>
      </c>
      <c r="V280" s="284">
        <f>RawCounts100All!W280/(PropCntd100!V280*V$5*V$6)*1000</f>
        <v>0</v>
      </c>
      <c r="W280" s="284">
        <f>RawCounts100All!X280/(PropCntd100!W280*W$5*W$6)*1000</f>
        <v>0</v>
      </c>
      <c r="X280" s="284">
        <f>RawCounts100All!Y280/(PropCntd100!X280*X$5*X$6)*1000</f>
        <v>0</v>
      </c>
      <c r="Y280" s="284">
        <f>RawCounts100All!Z280/(PropCntd100!Y280*Y$5*Y$6)*1000</f>
        <v>0</v>
      </c>
      <c r="Z280" s="284">
        <f>RawCounts100All!AA280/(PropCntd100!Z280*Z$5*Z$6)*1000</f>
        <v>0</v>
      </c>
      <c r="AA280" s="284">
        <f>RawCounts100All!AB280/(PropCntd100!AA280*AA$5*AA$6)*1000</f>
        <v>0</v>
      </c>
      <c r="AB280" s="284">
        <f>RawCounts100All!AC280/(PropCntd100!AB280*AB$5*AB$6)*1000</f>
        <v>0</v>
      </c>
      <c r="AC280" s="284">
        <f>RawCounts100All!AD280/(PropCntd100!AC280*AC$5*AC$6)*1000</f>
        <v>0</v>
      </c>
      <c r="AD280" s="284">
        <f>RawCounts100All!AE280/(PropCntd100!AD280*AD$5*AD$6)*1000</f>
        <v>0</v>
      </c>
      <c r="AE280" s="284">
        <f>RawCounts100All!AF280/(PropCntd100!AE280*AE$5*AE$6)*1000</f>
        <v>0</v>
      </c>
      <c r="AF280" s="284">
        <f>RawCounts100All!AG280/(PropCntd100!AF280*AF$5*AF$6)*1000</f>
        <v>0</v>
      </c>
      <c r="AG280" s="284">
        <f>RawCounts100All!AH280/(PropCntd100!AG280*AG$5*AG$6)*1000</f>
        <v>0</v>
      </c>
      <c r="AH280" s="284">
        <f>RawCounts100All!AI280/(PropCntd100!AH280*AH$5*AH$6)*1000</f>
        <v>0</v>
      </c>
      <c r="AI280" s="284">
        <f>RawCounts100All!AJ280/(PropCntd100!AI280*AI$5*AI$6)*1000</f>
        <v>0</v>
      </c>
      <c r="AJ280" s="284">
        <f>RawCounts100All!AK280/(PropCntd100!AJ280*AJ$5*AJ$6)*1000</f>
        <v>0</v>
      </c>
      <c r="AK280" s="284">
        <f>RawCounts100All!AL280/(PropCntd100!AK280*AK$5*AK$6)*1000</f>
        <v>0</v>
      </c>
      <c r="AL280" s="284">
        <f>RawCounts100All!AM280/(PropCntd100!AL280*AL$5*AL$6)*1000</f>
        <v>0</v>
      </c>
      <c r="AM280" s="284">
        <f>RawCounts100All!AN280/(PropCntd100!AM280*AM$5*AM$6)*1000</f>
        <v>0</v>
      </c>
      <c r="AN280" s="284">
        <f>RawCounts100All!AO280/(PropCntd100!AN280*AN$5*AN$6)*1000</f>
        <v>0</v>
      </c>
      <c r="AO280" s="284">
        <f>RawCounts100All!AP280/(PropCntd100!AO280*AO$5*AO$6)*1000</f>
        <v>0</v>
      </c>
      <c r="AP280" s="284">
        <f>RawCounts100All!AQ280/(PropCntd100!AP280*AP$5*AP$6)*1000</f>
        <v>0</v>
      </c>
      <c r="AQ280" s="284">
        <f>RawCounts100All!AR280/(PropCntd100!AQ280*AQ$5*AQ$6)*1000</f>
        <v>0</v>
      </c>
      <c r="AR280" s="284">
        <f>RawCounts100All!AS280/(PropCntd100!AR280*AR$5*AR$6)*1000</f>
        <v>0</v>
      </c>
      <c r="AS280" s="284">
        <f>RawCounts100All!AT280/(PropCntd100!AS280*AS$5*AS$6)*1000</f>
        <v>0</v>
      </c>
      <c r="AT280" s="284">
        <f>RawCounts100All!AU280/(PropCntd100!AT280*AT$5*AT$6)*1000</f>
        <v>0</v>
      </c>
      <c r="AU280" s="284">
        <f>RawCounts100All!AV280/(PropCntd100!AU280*AU$5*AU$6)*1000</f>
        <v>0</v>
      </c>
      <c r="AV280" s="284">
        <f>RawCounts100All!AW280/(PropCntd100!AV280*AV$5*AV$6)*1000</f>
        <v>0</v>
      </c>
      <c r="AW280" s="284">
        <f>RawCounts100All!AX280/(PropCntd100!AW280*AW$5*AW$6)*1000</f>
        <v>0</v>
      </c>
      <c r="AX280" s="284">
        <f>RawCounts100All!AY280/(PropCntd100!AX280*AX$5*AX$6)*1000</f>
        <v>0</v>
      </c>
      <c r="AY280" s="284">
        <f>RawCounts100All!AZ280/(PropCntd100!AY280*AY$5*AY$6)*1000</f>
        <v>0</v>
      </c>
      <c r="AZ280" s="284">
        <f>RawCounts100All!BA280/(PropCntd100!AZ280*AZ$5*AZ$6)*1000</f>
        <v>0</v>
      </c>
      <c r="BA280" s="284">
        <f>RawCounts100All!BB280/(PropCntd100!BA280*BA$5*BA$6)*1000</f>
        <v>0</v>
      </c>
      <c r="BB280" s="284">
        <f>RawCounts100All!BC280/(PropCntd100!BB280*BB$5*BB$6)*1000</f>
        <v>0</v>
      </c>
      <c r="BC280" s="284">
        <f>RawCounts100All!BD280/(PropCntd100!BC280*BC$5*BC$6)*1000</f>
        <v>0</v>
      </c>
      <c r="BD280" s="284">
        <f>RawCounts100All!BE280/(PropCntd100!BD280*BD$5*BD$6)*1000</f>
        <v>0</v>
      </c>
      <c r="BE280" s="284">
        <f>RawCounts100All!BF280/(PropCntd100!BE280*BE$5*BE$6)*1000</f>
        <v>0</v>
      </c>
      <c r="BF280" s="284">
        <f>RawCounts100All!BG280/(PropCntd100!BF280*BF$5*BF$6)*1000</f>
        <v>0</v>
      </c>
      <c r="BG280" s="284">
        <f>RawCounts100All!BH280/(PropCntd100!BG280*BG$5*BG$6)*1000</f>
        <v>0</v>
      </c>
      <c r="BH280" s="284">
        <f>RawCounts100All!BI280/(PropCntd100!BH280*BH$5*BH$6)*1000</f>
        <v>1317.6470588235295</v>
      </c>
      <c r="BI280" s="284">
        <f>RawCounts100All!BJ280/(PropCntd100!BI280*BI$5*BI$6)*1000</f>
        <v>0</v>
      </c>
      <c r="BJ280" s="284">
        <f>RawCounts100All!BK280/(PropCntd100!BJ280*BJ$5*BJ$6)*1000</f>
        <v>0</v>
      </c>
      <c r="BK280" s="284">
        <f>RawCounts100All!BL280/(PropCntd100!BK280*BK$5*BK$6)*1000</f>
        <v>0</v>
      </c>
      <c r="BL280" s="284">
        <f>RawCounts100All!BM280/(PropCntd100!BL280*BL$5*BL$6)*1000</f>
        <v>0</v>
      </c>
      <c r="BM280" s="284">
        <f>RawCounts100All!BN280/(PropCntd100!BM280*BM$5*BM$6)*1000</f>
        <v>0</v>
      </c>
      <c r="BN280" s="284">
        <f>RawCounts100All!BO280/(PropCntd100!BN280*BN$5*BN$6)*1000</f>
        <v>0</v>
      </c>
      <c r="BO280" s="284">
        <f>RawCounts100All!BP280/(PropCntd100!BO280*BO$5*BO$6)*1000</f>
        <v>0</v>
      </c>
      <c r="BP280" s="284">
        <f>RawCounts100All!BQ280/(PropCntd100!BP280*BP$5*BP$6)*1000</f>
        <v>0</v>
      </c>
      <c r="BQ280" s="284">
        <f>RawCounts100All!BR280/(PropCntd100!BQ280*BQ$5*BQ$6)*1000</f>
        <v>0</v>
      </c>
      <c r="BR280" s="284">
        <f>RawCounts100All!BS280/(PropCntd100!BR280*BR$5*BR$6)*1000</f>
        <v>0</v>
      </c>
      <c r="BS280" s="284">
        <f>RawCounts100All!BT280/(PropCntd100!BS280*BS$5*BS$6)*1000</f>
        <v>0</v>
      </c>
      <c r="BT280" s="129"/>
    </row>
    <row r="281" spans="1:72" ht="15" x14ac:dyDescent="0.15">
      <c r="A281" s="104" t="s">
        <v>490</v>
      </c>
      <c r="B281" s="158" t="s">
        <v>529</v>
      </c>
      <c r="C281" s="153"/>
      <c r="D281" s="153" t="s">
        <v>911</v>
      </c>
      <c r="E281" s="153" t="s">
        <v>135</v>
      </c>
      <c r="F281" s="153"/>
      <c r="G281" s="105">
        <v>0.1</v>
      </c>
      <c r="H281" s="106">
        <v>0.2</v>
      </c>
      <c r="I281" s="107">
        <f t="shared" si="12"/>
        <v>8</v>
      </c>
      <c r="J281" s="176">
        <f t="shared" si="12"/>
        <v>16</v>
      </c>
      <c r="K281" s="248"/>
      <c r="L281" s="284">
        <f>RawCounts100All!M281/(PropCntd100!L281*L$5*L$6)*1000</f>
        <v>0</v>
      </c>
      <c r="M281" s="284">
        <f>RawCounts100All!N281/(PropCntd100!M281*M$5*M$6)*1000</f>
        <v>0</v>
      </c>
      <c r="N281" s="284">
        <f>RawCounts100All!O281/(PropCntd100!N281*N$5*N$6)*1000</f>
        <v>0</v>
      </c>
      <c r="O281" s="284">
        <f>RawCounts100All!P281/(PropCntd100!O281*O$5*O$6)*1000</f>
        <v>0</v>
      </c>
      <c r="P281" s="284">
        <f>RawCounts100All!Q281/(PropCntd100!P281*P$5*P$6)*1000</f>
        <v>0</v>
      </c>
      <c r="Q281" s="284">
        <f>RawCounts100All!R281/(PropCntd100!Q281*Q$5*Q$6)*1000</f>
        <v>0</v>
      </c>
      <c r="R281" s="284">
        <f>RawCounts100All!S281/(PropCntd100!R281*R$5*R$6)*1000</f>
        <v>0</v>
      </c>
      <c r="S281" s="284">
        <f>RawCounts100All!T281/(PropCntd100!S281*S$5*S$6)*1000</f>
        <v>0</v>
      </c>
      <c r="T281" s="284">
        <f>RawCounts100All!U281/(PropCntd100!T281*T$5*T$6)*1000</f>
        <v>0</v>
      </c>
      <c r="U281" s="284">
        <f>RawCounts100All!V281/(PropCntd100!U281*U$5*U$6)*1000</f>
        <v>0</v>
      </c>
      <c r="V281" s="284">
        <f>RawCounts100All!W281/(PropCntd100!V281*V$5*V$6)*1000</f>
        <v>139.14027149321268</v>
      </c>
      <c r="W281" s="284">
        <f>RawCounts100All!X281/(PropCntd100!W281*W$5*W$6)*1000</f>
        <v>0</v>
      </c>
      <c r="X281" s="284">
        <f>RawCounts100All!Y281/(PropCntd100!X281*X$5*X$6)*1000</f>
        <v>0</v>
      </c>
      <c r="Y281" s="284">
        <f>RawCounts100All!Z281/(PropCntd100!Y281*Y$5*Y$6)*1000</f>
        <v>0</v>
      </c>
      <c r="Z281" s="284">
        <f>RawCounts100All!AA281/(PropCntd100!Z281*Z$5*Z$6)*1000</f>
        <v>0</v>
      </c>
      <c r="AA281" s="284">
        <f>RawCounts100All!AB281/(PropCntd100!AA281*AA$5*AA$6)*1000</f>
        <v>0</v>
      </c>
      <c r="AB281" s="284">
        <f>RawCounts100All!AC281/(PropCntd100!AB281*AB$5*AB$6)*1000</f>
        <v>0</v>
      </c>
      <c r="AC281" s="284">
        <f>RawCounts100All!AD281/(PropCntd100!AC281*AC$5*AC$6)*1000</f>
        <v>0</v>
      </c>
      <c r="AD281" s="284">
        <f>RawCounts100All!AE281/(PropCntd100!AD281*AD$5*AD$6)*1000</f>
        <v>0</v>
      </c>
      <c r="AE281" s="284">
        <f>RawCounts100All!AF281/(PropCntd100!AE281*AE$5*AE$6)*1000</f>
        <v>0</v>
      </c>
      <c r="AF281" s="284">
        <f>RawCounts100All!AG281/(PropCntd100!AF281*AF$5*AF$6)*1000</f>
        <v>61.568061568061573</v>
      </c>
      <c r="AG281" s="284">
        <f>RawCounts100All!AH281/(PropCntd100!AG281*AG$5*AG$6)*1000</f>
        <v>0</v>
      </c>
      <c r="AH281" s="284">
        <f>RawCounts100All!AI281/(PropCntd100!AH281*AH$5*AH$6)*1000</f>
        <v>0</v>
      </c>
      <c r="AI281" s="284">
        <f>RawCounts100All!AJ281/(PropCntd100!AI281*AI$5*AI$6)*1000</f>
        <v>0</v>
      </c>
      <c r="AJ281" s="284">
        <f>RawCounts100All!AK281/(PropCntd100!AJ281*AJ$5*AJ$6)*1000</f>
        <v>0</v>
      </c>
      <c r="AK281" s="284">
        <f>RawCounts100All!AL281/(PropCntd100!AK281*AK$5*AK$6)*1000</f>
        <v>0</v>
      </c>
      <c r="AL281" s="284">
        <f>RawCounts100All!AM281/(PropCntd100!AL281*AL$5*AL$6)*1000</f>
        <v>0</v>
      </c>
      <c r="AM281" s="284">
        <f>RawCounts100All!AN281/(PropCntd100!AM281*AM$5*AM$6)*1000</f>
        <v>0</v>
      </c>
      <c r="AN281" s="284">
        <f>RawCounts100All!AO281/(PropCntd100!AN281*AN$5*AN$6)*1000</f>
        <v>0</v>
      </c>
      <c r="AO281" s="284">
        <f>RawCounts100All!AP281/(PropCntd100!AO281*AO$5*AO$6)*1000</f>
        <v>0</v>
      </c>
      <c r="AP281" s="284">
        <f>RawCounts100All!AQ281/(PropCntd100!AP281*AP$5*AP$6)*1000</f>
        <v>0</v>
      </c>
      <c r="AQ281" s="284">
        <f>RawCounts100All!AR281/(PropCntd100!AQ281*AQ$5*AQ$6)*1000</f>
        <v>0</v>
      </c>
      <c r="AR281" s="284">
        <f>RawCounts100All!AS281/(PropCntd100!AR281*AR$5*AR$6)*1000</f>
        <v>0</v>
      </c>
      <c r="AS281" s="284">
        <f>RawCounts100All!AT281/(PropCntd100!AS281*AS$5*AS$6)*1000</f>
        <v>0</v>
      </c>
      <c r="AT281" s="284">
        <f>RawCounts100All!AU281/(PropCntd100!AT281*AT$5*AT$6)*1000</f>
        <v>0</v>
      </c>
      <c r="AU281" s="284">
        <f>RawCounts100All!AV281/(PropCntd100!AU281*AU$5*AU$6)*1000</f>
        <v>0</v>
      </c>
      <c r="AV281" s="284">
        <f>RawCounts100All!AW281/(PropCntd100!AV281*AV$5*AV$6)*1000</f>
        <v>0</v>
      </c>
      <c r="AW281" s="284">
        <f>RawCounts100All!AX281/(PropCntd100!AW281*AW$5*AW$6)*1000</f>
        <v>0</v>
      </c>
      <c r="AX281" s="284">
        <f>RawCounts100All!AY281/(PropCntd100!AX281*AX$5*AX$6)*1000</f>
        <v>0</v>
      </c>
      <c r="AY281" s="284">
        <f>RawCounts100All!AZ281/(PropCntd100!AY281*AY$5*AY$6)*1000</f>
        <v>0</v>
      </c>
      <c r="AZ281" s="284">
        <f>RawCounts100All!BA281/(PropCntd100!AZ281*AZ$5*AZ$6)*1000</f>
        <v>0</v>
      </c>
      <c r="BA281" s="284">
        <f>RawCounts100All!BB281/(PropCntd100!BA281*BA$5*BA$6)*1000</f>
        <v>0</v>
      </c>
      <c r="BB281" s="284">
        <f>RawCounts100All!BC281/(PropCntd100!BB281*BB$5*BB$6)*1000</f>
        <v>0</v>
      </c>
      <c r="BC281" s="284">
        <f>RawCounts100All!BD281/(PropCntd100!BC281*BC$5*BC$6)*1000</f>
        <v>0</v>
      </c>
      <c r="BD281" s="284">
        <f>RawCounts100All!BE281/(PropCntd100!BD281*BD$5*BD$6)*1000</f>
        <v>0</v>
      </c>
      <c r="BE281" s="284">
        <f>RawCounts100All!BF281/(PropCntd100!BE281*BE$5*BE$6)*1000</f>
        <v>0</v>
      </c>
      <c r="BF281" s="284">
        <f>RawCounts100All!BG281/(PropCntd100!BF281*BF$5*BF$6)*1000</f>
        <v>0</v>
      </c>
      <c r="BG281" s="284">
        <f>RawCounts100All!BH281/(PropCntd100!BG281*BG$5*BG$6)*1000</f>
        <v>0</v>
      </c>
      <c r="BH281" s="284">
        <f>RawCounts100All!BI281/(PropCntd100!BH281*BH$5*BH$6)*1000</f>
        <v>0</v>
      </c>
      <c r="BI281" s="284">
        <f>RawCounts100All!BJ281/(PropCntd100!BI281*BI$5*BI$6)*1000</f>
        <v>0</v>
      </c>
      <c r="BJ281" s="284">
        <f>RawCounts100All!BK281/(PropCntd100!BJ281*BJ$5*BJ$6)*1000</f>
        <v>0</v>
      </c>
      <c r="BK281" s="284">
        <f>RawCounts100All!BL281/(PropCntd100!BK281*BK$5*BK$6)*1000</f>
        <v>0</v>
      </c>
      <c r="BL281" s="284">
        <f>RawCounts100All!BM281/(PropCntd100!BL281*BL$5*BL$6)*1000</f>
        <v>0</v>
      </c>
      <c r="BM281" s="284">
        <f>RawCounts100All!BN281/(PropCntd100!BM281*BM$5*BM$6)*1000</f>
        <v>0</v>
      </c>
      <c r="BN281" s="284">
        <f>RawCounts100All!BO281/(PropCntd100!BN281*BN$5*BN$6)*1000</f>
        <v>0</v>
      </c>
      <c r="BO281" s="284">
        <f>RawCounts100All!BP281/(PropCntd100!BO281*BO$5*BO$6)*1000</f>
        <v>0</v>
      </c>
      <c r="BP281" s="284">
        <f>RawCounts100All!BQ281/(PropCntd100!BP281*BP$5*BP$6)*1000</f>
        <v>0</v>
      </c>
      <c r="BQ281" s="284">
        <f>RawCounts100All!BR281/(PropCntd100!BQ281*BQ$5*BQ$6)*1000</f>
        <v>0</v>
      </c>
      <c r="BR281" s="284">
        <f>RawCounts100All!BS281/(PropCntd100!BR281*BR$5*BR$6)*1000</f>
        <v>0</v>
      </c>
      <c r="BS281" s="284">
        <f>RawCounts100All!BT281/(PropCntd100!BS281*BS$5*BS$6)*1000</f>
        <v>0</v>
      </c>
      <c r="BT281" s="129"/>
    </row>
    <row r="282" spans="1:72" ht="15" x14ac:dyDescent="0.15">
      <c r="A282" s="104" t="s">
        <v>491</v>
      </c>
      <c r="B282" s="158" t="s">
        <v>529</v>
      </c>
      <c r="C282" s="153"/>
      <c r="D282" s="153" t="s">
        <v>912</v>
      </c>
      <c r="E282" s="153" t="s">
        <v>135</v>
      </c>
      <c r="F282" s="153"/>
      <c r="G282" s="105">
        <v>0.1</v>
      </c>
      <c r="H282" s="106">
        <v>0.3</v>
      </c>
      <c r="I282" s="107">
        <f t="shared" si="12"/>
        <v>8</v>
      </c>
      <c r="J282" s="176">
        <f t="shared" si="12"/>
        <v>24</v>
      </c>
      <c r="K282" s="248"/>
      <c r="L282" s="284">
        <f>RawCounts100All!M282/(PropCntd100!L282*L$5*L$6)*1000</f>
        <v>0</v>
      </c>
      <c r="M282" s="284">
        <f>RawCounts100All!N282/(PropCntd100!M282*M$5*M$6)*1000</f>
        <v>0</v>
      </c>
      <c r="N282" s="284">
        <f>RawCounts100All!O282/(PropCntd100!N282*N$5*N$6)*1000</f>
        <v>0</v>
      </c>
      <c r="O282" s="284">
        <f>RawCounts100All!P282/(PropCntd100!O282*O$5*O$6)*1000</f>
        <v>0</v>
      </c>
      <c r="P282" s="284">
        <f>RawCounts100All!Q282/(PropCntd100!P282*P$5*P$6)*1000</f>
        <v>0</v>
      </c>
      <c r="Q282" s="284">
        <f>RawCounts100All!R282/(PropCntd100!Q282*Q$5*Q$6)*1000</f>
        <v>0</v>
      </c>
      <c r="R282" s="284">
        <f>RawCounts100All!S282/(PropCntd100!R282*R$5*R$6)*1000</f>
        <v>0</v>
      </c>
      <c r="S282" s="284">
        <f>RawCounts100All!T282/(PropCntd100!S282*S$5*S$6)*1000</f>
        <v>0</v>
      </c>
      <c r="T282" s="284">
        <f>RawCounts100All!U282/(PropCntd100!T282*T$5*T$6)*1000</f>
        <v>0</v>
      </c>
      <c r="U282" s="284">
        <f>RawCounts100All!V282/(PropCntd100!U282*U$5*U$6)*1000</f>
        <v>0</v>
      </c>
      <c r="V282" s="284">
        <f>RawCounts100All!W282/(PropCntd100!V282*V$5*V$6)*1000</f>
        <v>0</v>
      </c>
      <c r="W282" s="284">
        <f>RawCounts100All!X282/(PropCntd100!W282*W$5*W$6)*1000</f>
        <v>0</v>
      </c>
      <c r="X282" s="284">
        <f>RawCounts100All!Y282/(PropCntd100!X282*X$5*X$6)*1000</f>
        <v>0</v>
      </c>
      <c r="Y282" s="284">
        <f>RawCounts100All!Z282/(PropCntd100!Y282*Y$5*Y$6)*1000</f>
        <v>0</v>
      </c>
      <c r="Z282" s="284">
        <f>RawCounts100All!AA282/(PropCntd100!Z282*Z$5*Z$6)*1000</f>
        <v>0</v>
      </c>
      <c r="AA282" s="284">
        <f>RawCounts100All!AB282/(PropCntd100!AA282*AA$5*AA$6)*1000</f>
        <v>0</v>
      </c>
      <c r="AB282" s="284">
        <f>RawCounts100All!AC282/(PropCntd100!AB282*AB$5*AB$6)*1000</f>
        <v>0</v>
      </c>
      <c r="AC282" s="284">
        <f>RawCounts100All!AD282/(PropCntd100!AC282*AC$5*AC$6)*1000</f>
        <v>0</v>
      </c>
      <c r="AD282" s="284">
        <f>RawCounts100All!AE282/(PropCntd100!AD282*AD$5*AD$6)*1000</f>
        <v>0</v>
      </c>
      <c r="AE282" s="284">
        <f>RawCounts100All!AF282/(PropCntd100!AE282*AE$5*AE$6)*1000</f>
        <v>0</v>
      </c>
      <c r="AF282" s="284">
        <f>RawCounts100All!AG282/(PropCntd100!AF282*AF$5*AF$6)*1000</f>
        <v>0</v>
      </c>
      <c r="AG282" s="284">
        <f>RawCounts100All!AH282/(PropCntd100!AG282*AG$5*AG$6)*1000</f>
        <v>0</v>
      </c>
      <c r="AH282" s="284">
        <f>RawCounts100All!AI282/(PropCntd100!AH282*AH$5*AH$6)*1000</f>
        <v>0</v>
      </c>
      <c r="AI282" s="284">
        <f>RawCounts100All!AJ282/(PropCntd100!AI282*AI$5*AI$6)*1000</f>
        <v>0</v>
      </c>
      <c r="AJ282" s="284">
        <f>RawCounts100All!AK282/(PropCntd100!AJ282*AJ$5*AJ$6)*1000</f>
        <v>0</v>
      </c>
      <c r="AK282" s="284">
        <f>RawCounts100All!AL282/(PropCntd100!AK282*AK$5*AK$6)*1000</f>
        <v>0</v>
      </c>
      <c r="AL282" s="284">
        <f>RawCounts100All!AM282/(PropCntd100!AL282*AL$5*AL$6)*1000</f>
        <v>0</v>
      </c>
      <c r="AM282" s="284">
        <f>RawCounts100All!AN282/(PropCntd100!AM282*AM$5*AM$6)*1000</f>
        <v>0</v>
      </c>
      <c r="AN282" s="284">
        <f>RawCounts100All!AO282/(PropCntd100!AN282*AN$5*AN$6)*1000</f>
        <v>0</v>
      </c>
      <c r="AO282" s="284">
        <f>RawCounts100All!AP282/(PropCntd100!AO282*AO$5*AO$6)*1000</f>
        <v>0</v>
      </c>
      <c r="AP282" s="284">
        <f>RawCounts100All!AQ282/(PropCntd100!AP282*AP$5*AP$6)*1000</f>
        <v>0</v>
      </c>
      <c r="AQ282" s="284">
        <f>RawCounts100All!AR282/(PropCntd100!AQ282*AQ$5*AQ$6)*1000</f>
        <v>0</v>
      </c>
      <c r="AR282" s="284">
        <f>RawCounts100All!AS282/(PropCntd100!AR282*AR$5*AR$6)*1000</f>
        <v>0</v>
      </c>
      <c r="AS282" s="284">
        <f>RawCounts100All!AT282/(PropCntd100!AS282*AS$5*AS$6)*1000</f>
        <v>0</v>
      </c>
      <c r="AT282" s="284">
        <f>RawCounts100All!AU282/(PropCntd100!AT282*AT$5*AT$6)*1000</f>
        <v>0</v>
      </c>
      <c r="AU282" s="284">
        <f>RawCounts100All!AV282/(PropCntd100!AU282*AU$5*AU$6)*1000</f>
        <v>0</v>
      </c>
      <c r="AV282" s="284">
        <f>RawCounts100All!AW282/(PropCntd100!AV282*AV$5*AV$6)*1000</f>
        <v>0</v>
      </c>
      <c r="AW282" s="284">
        <f>RawCounts100All!AX282/(PropCntd100!AW282*AW$5*AW$6)*1000</f>
        <v>0</v>
      </c>
      <c r="AX282" s="284">
        <f>RawCounts100All!AY282/(PropCntd100!AX282*AX$5*AX$6)*1000</f>
        <v>0</v>
      </c>
      <c r="AY282" s="284">
        <f>RawCounts100All!AZ282/(PropCntd100!AY282*AY$5*AY$6)*1000</f>
        <v>0</v>
      </c>
      <c r="AZ282" s="284">
        <f>RawCounts100All!BA282/(PropCntd100!AZ282*AZ$5*AZ$6)*1000</f>
        <v>0</v>
      </c>
      <c r="BA282" s="284">
        <f>RawCounts100All!BB282/(PropCntd100!BA282*BA$5*BA$6)*1000</f>
        <v>0</v>
      </c>
      <c r="BB282" s="284">
        <f>RawCounts100All!BC282/(PropCntd100!BB282*BB$5*BB$6)*1000</f>
        <v>0</v>
      </c>
      <c r="BC282" s="284">
        <f>RawCounts100All!BD282/(PropCntd100!BC282*BC$5*BC$6)*1000</f>
        <v>0</v>
      </c>
      <c r="BD282" s="284">
        <f>RawCounts100All!BE282/(PropCntd100!BD282*BD$5*BD$6)*1000</f>
        <v>743.80165289256206</v>
      </c>
      <c r="BE282" s="284">
        <f>RawCounts100All!BF282/(PropCntd100!BE282*BE$5*BE$6)*1000</f>
        <v>0</v>
      </c>
      <c r="BF282" s="284">
        <f>RawCounts100All!BG282/(PropCntd100!BF282*BF$5*BF$6)*1000</f>
        <v>0</v>
      </c>
      <c r="BG282" s="284">
        <f>RawCounts100All!BH282/(PropCntd100!BG282*BG$5*BG$6)*1000</f>
        <v>0</v>
      </c>
      <c r="BH282" s="284">
        <f>RawCounts100All!BI282/(PropCntd100!BH282*BH$5*BH$6)*1000</f>
        <v>0</v>
      </c>
      <c r="BI282" s="284">
        <f>RawCounts100All!BJ282/(PropCntd100!BI282*BI$5*BI$6)*1000</f>
        <v>0</v>
      </c>
      <c r="BJ282" s="284">
        <f>RawCounts100All!BK282/(PropCntd100!BJ282*BJ$5*BJ$6)*1000</f>
        <v>1019.9291597320019</v>
      </c>
      <c r="BK282" s="284">
        <f>RawCounts100All!BL282/(PropCntd100!BK282*BK$5*BK$6)*1000</f>
        <v>4158.4905660377353</v>
      </c>
      <c r="BL282" s="284">
        <f>RawCounts100All!BM282/(PropCntd100!BL282*BL$5*BL$6)*1000</f>
        <v>0</v>
      </c>
      <c r="BM282" s="284">
        <f>RawCounts100All!BN282/(PropCntd100!BM282*BM$5*BM$6)*1000</f>
        <v>0</v>
      </c>
      <c r="BN282" s="284">
        <f>RawCounts100All!BO282/(PropCntd100!BN282*BN$5*BN$6)*1000</f>
        <v>0</v>
      </c>
      <c r="BO282" s="284">
        <f>RawCounts100All!BP282/(PropCntd100!BO282*BO$5*BO$6)*1000</f>
        <v>0</v>
      </c>
      <c r="BP282" s="284">
        <f>RawCounts100All!BQ282/(PropCntd100!BP282*BP$5*BP$6)*1000</f>
        <v>0</v>
      </c>
      <c r="BQ282" s="284">
        <f>RawCounts100All!BR282/(PropCntd100!BQ282*BQ$5*BQ$6)*1000</f>
        <v>0</v>
      </c>
      <c r="BR282" s="284">
        <f>RawCounts100All!BS282/(PropCntd100!BR282*BR$5*BR$6)*1000</f>
        <v>0</v>
      </c>
      <c r="BS282" s="284">
        <f>RawCounts100All!BT282/(PropCntd100!BS282*BS$5*BS$6)*1000</f>
        <v>0</v>
      </c>
      <c r="BT282" s="129"/>
    </row>
    <row r="283" spans="1:72" ht="15" x14ac:dyDescent="0.15">
      <c r="A283" s="104" t="s">
        <v>492</v>
      </c>
      <c r="B283" s="158" t="s">
        <v>529</v>
      </c>
      <c r="C283" s="153"/>
      <c r="D283" s="153" t="s">
        <v>913</v>
      </c>
      <c r="E283" s="153" t="s">
        <v>130</v>
      </c>
      <c r="F283" s="153"/>
      <c r="G283" s="105">
        <v>0.1</v>
      </c>
      <c r="H283" s="106">
        <v>0.4</v>
      </c>
      <c r="I283" s="107">
        <f t="shared" si="12"/>
        <v>8</v>
      </c>
      <c r="J283" s="176">
        <f t="shared" si="12"/>
        <v>32</v>
      </c>
      <c r="K283" s="248"/>
      <c r="L283" s="284">
        <f>RawCounts100All!M283/(PropCntd100!L283*L$5*L$6)*1000</f>
        <v>0</v>
      </c>
      <c r="M283" s="284">
        <f>RawCounts100All!N283/(PropCntd100!M283*M$5*M$6)*1000</f>
        <v>0</v>
      </c>
      <c r="N283" s="284">
        <f>RawCounts100All!O283/(PropCntd100!N283*N$5*N$6)*1000</f>
        <v>0</v>
      </c>
      <c r="O283" s="284">
        <f>RawCounts100All!P283/(PropCntd100!O283*O$5*O$6)*1000</f>
        <v>0</v>
      </c>
      <c r="P283" s="284">
        <f>RawCounts100All!Q283/(PropCntd100!P283*P$5*P$6)*1000</f>
        <v>0</v>
      </c>
      <c r="Q283" s="284">
        <f>RawCounts100All!R283/(PropCntd100!Q283*Q$5*Q$6)*1000</f>
        <v>0</v>
      </c>
      <c r="R283" s="284">
        <f>RawCounts100All!S283/(PropCntd100!R283*R$5*R$6)*1000</f>
        <v>0</v>
      </c>
      <c r="S283" s="284">
        <f>RawCounts100All!T283/(PropCntd100!S283*S$5*S$6)*1000</f>
        <v>0</v>
      </c>
      <c r="T283" s="284">
        <f>RawCounts100All!U283/(PropCntd100!T283*T$5*T$6)*1000</f>
        <v>0</v>
      </c>
      <c r="U283" s="284">
        <f>RawCounts100All!V283/(PropCntd100!U283*U$5*U$6)*1000</f>
        <v>0</v>
      </c>
      <c r="V283" s="284">
        <f>RawCounts100All!W283/(PropCntd100!V283*V$5*V$6)*1000</f>
        <v>4869.9095022624442</v>
      </c>
      <c r="W283" s="284">
        <f>RawCounts100All!X283/(PropCntd100!W283*W$5*W$6)*1000</f>
        <v>0</v>
      </c>
      <c r="X283" s="284">
        <f>RawCounts100All!Y283/(PropCntd100!X283*X$5*X$6)*1000</f>
        <v>0</v>
      </c>
      <c r="Y283" s="284">
        <f>RawCounts100All!Z283/(PropCntd100!Y283*Y$5*Y$6)*1000</f>
        <v>0</v>
      </c>
      <c r="Z283" s="284">
        <f>RawCounts100All!AA283/(PropCntd100!Z283*Z$5*Z$6)*1000</f>
        <v>0</v>
      </c>
      <c r="AA283" s="284">
        <f>RawCounts100All!AB283/(PropCntd100!AA283*AA$5*AA$6)*1000</f>
        <v>0</v>
      </c>
      <c r="AB283" s="284">
        <f>RawCounts100All!AC283/(PropCntd100!AB283*AB$5*AB$6)*1000</f>
        <v>0</v>
      </c>
      <c r="AC283" s="284">
        <f>RawCounts100All!AD283/(PropCntd100!AC283*AC$5*AC$6)*1000</f>
        <v>0</v>
      </c>
      <c r="AD283" s="284">
        <f>RawCounts100All!AE283/(PropCntd100!AD283*AD$5*AD$6)*1000</f>
        <v>0</v>
      </c>
      <c r="AE283" s="284">
        <f>RawCounts100All!AF283/(PropCntd100!AE283*AE$5*AE$6)*1000</f>
        <v>0</v>
      </c>
      <c r="AF283" s="284">
        <f>RawCounts100All!AG283/(PropCntd100!AF283*AF$5*AF$6)*1000</f>
        <v>0</v>
      </c>
      <c r="AG283" s="284">
        <f>RawCounts100All!AH283/(PropCntd100!AG283*AG$5*AG$6)*1000</f>
        <v>0</v>
      </c>
      <c r="AH283" s="284">
        <f>RawCounts100All!AI283/(PropCntd100!AH283*AH$5*AH$6)*1000</f>
        <v>0</v>
      </c>
      <c r="AI283" s="284">
        <f>RawCounts100All!AJ283/(PropCntd100!AI283*AI$5*AI$6)*1000</f>
        <v>0</v>
      </c>
      <c r="AJ283" s="284">
        <f>RawCounts100All!AK283/(PropCntd100!AJ283*AJ$5*AJ$6)*1000</f>
        <v>0</v>
      </c>
      <c r="AK283" s="284">
        <f>RawCounts100All!AL283/(PropCntd100!AK283*AK$5*AK$6)*1000</f>
        <v>0</v>
      </c>
      <c r="AL283" s="284">
        <f>RawCounts100All!AM283/(PropCntd100!AL283*AL$5*AL$6)*1000</f>
        <v>0</v>
      </c>
      <c r="AM283" s="284">
        <f>RawCounts100All!AN283/(PropCntd100!AM283*AM$5*AM$6)*1000</f>
        <v>0</v>
      </c>
      <c r="AN283" s="284">
        <f>RawCounts100All!AO283/(PropCntd100!AN283*AN$5*AN$6)*1000</f>
        <v>0</v>
      </c>
      <c r="AO283" s="284">
        <f>RawCounts100All!AP283/(PropCntd100!AO283*AO$5*AO$6)*1000</f>
        <v>0</v>
      </c>
      <c r="AP283" s="284">
        <f>RawCounts100All!AQ283/(PropCntd100!AP283*AP$5*AP$6)*1000</f>
        <v>0</v>
      </c>
      <c r="AQ283" s="284">
        <f>RawCounts100All!AR283/(PropCntd100!AQ283*AQ$5*AQ$6)*1000</f>
        <v>0</v>
      </c>
      <c r="AR283" s="284">
        <f>RawCounts100All!AS283/(PropCntd100!AR283*AR$5*AR$6)*1000</f>
        <v>0</v>
      </c>
      <c r="AS283" s="284">
        <f>RawCounts100All!AT283/(PropCntd100!AS283*AS$5*AS$6)*1000</f>
        <v>0</v>
      </c>
      <c r="AT283" s="284">
        <f>RawCounts100All!AU283/(PropCntd100!AT283*AT$5*AT$6)*1000</f>
        <v>0</v>
      </c>
      <c r="AU283" s="284">
        <f>RawCounts100All!AV283/(PropCntd100!AU283*AU$5*AU$6)*1000</f>
        <v>0</v>
      </c>
      <c r="AV283" s="284">
        <f>RawCounts100All!AW283/(PropCntd100!AV283*AV$5*AV$6)*1000</f>
        <v>0</v>
      </c>
      <c r="AW283" s="284">
        <f>RawCounts100All!AX283/(PropCntd100!AW283*AW$5*AW$6)*1000</f>
        <v>0</v>
      </c>
      <c r="AX283" s="284">
        <f>RawCounts100All!AY283/(PropCntd100!AX283*AX$5*AX$6)*1000</f>
        <v>0</v>
      </c>
      <c r="AY283" s="284">
        <f>RawCounts100All!AZ283/(PropCntd100!AY283*AY$5*AY$6)*1000</f>
        <v>0</v>
      </c>
      <c r="AZ283" s="284">
        <f>RawCounts100All!BA283/(PropCntd100!AZ283*AZ$5*AZ$6)*1000</f>
        <v>792.60651629072686</v>
      </c>
      <c r="BA283" s="284">
        <f>RawCounts100All!BB283/(PropCntd100!BA283*BA$5*BA$6)*1000</f>
        <v>0</v>
      </c>
      <c r="BB283" s="284">
        <f>RawCounts100All!BC283/(PropCntd100!BB283*BB$5*BB$6)*1000</f>
        <v>0</v>
      </c>
      <c r="BC283" s="284">
        <f>RawCounts100All!BD283/(PropCntd100!BC283*BC$5*BC$6)*1000</f>
        <v>0</v>
      </c>
      <c r="BD283" s="284">
        <f>RawCounts100All!BE283/(PropCntd100!BD283*BD$5*BD$6)*1000</f>
        <v>0</v>
      </c>
      <c r="BE283" s="284">
        <f>RawCounts100All!BF283/(PropCntd100!BE283*BE$5*BE$6)*1000</f>
        <v>0</v>
      </c>
      <c r="BF283" s="284">
        <f>RawCounts100All!BG283/(PropCntd100!BF283*BF$5*BF$6)*1000</f>
        <v>0</v>
      </c>
      <c r="BG283" s="284">
        <f>RawCounts100All!BH283/(PropCntd100!BG283*BG$5*BG$6)*1000</f>
        <v>0</v>
      </c>
      <c r="BH283" s="284">
        <f>RawCounts100All!BI283/(PropCntd100!BH283*BH$5*BH$6)*1000</f>
        <v>0</v>
      </c>
      <c r="BI283" s="284">
        <f>RawCounts100All!BJ283/(PropCntd100!BI283*BI$5*BI$6)*1000</f>
        <v>0</v>
      </c>
      <c r="BJ283" s="284">
        <f>RawCounts100All!BK283/(PropCntd100!BJ283*BJ$5*BJ$6)*1000</f>
        <v>101.99291597320018</v>
      </c>
      <c r="BK283" s="284">
        <f>RawCounts100All!BL283/(PropCntd100!BK283*BK$5*BK$6)*1000</f>
        <v>0</v>
      </c>
      <c r="BL283" s="284">
        <f>RawCounts100All!BM283/(PropCntd100!BL283*BL$5*BL$6)*1000</f>
        <v>0</v>
      </c>
      <c r="BM283" s="284">
        <f>RawCounts100All!BN283/(PropCntd100!BM283*BM$5*BM$6)*1000</f>
        <v>0</v>
      </c>
      <c r="BN283" s="284">
        <f>RawCounts100All!BO283/(PropCntd100!BN283*BN$5*BN$6)*1000</f>
        <v>0</v>
      </c>
      <c r="BO283" s="284">
        <f>RawCounts100All!BP283/(PropCntd100!BO283*BO$5*BO$6)*1000</f>
        <v>0</v>
      </c>
      <c r="BP283" s="284">
        <f>RawCounts100All!BQ283/(PropCntd100!BP283*BP$5*BP$6)*1000</f>
        <v>0</v>
      </c>
      <c r="BQ283" s="284">
        <f>RawCounts100All!BR283/(PropCntd100!BQ283*BQ$5*BQ$6)*1000</f>
        <v>0</v>
      </c>
      <c r="BR283" s="284">
        <f>RawCounts100All!BS283/(PropCntd100!BR283*BR$5*BR$6)*1000</f>
        <v>0</v>
      </c>
      <c r="BS283" s="284">
        <f>RawCounts100All!BT283/(PropCntd100!BS283*BS$5*BS$6)*1000</f>
        <v>0</v>
      </c>
      <c r="BT283" s="129"/>
    </row>
    <row r="284" spans="1:72" ht="15" x14ac:dyDescent="0.15">
      <c r="A284" s="104" t="s">
        <v>493</v>
      </c>
      <c r="B284" s="158" t="s">
        <v>529</v>
      </c>
      <c r="C284" s="153"/>
      <c r="D284" s="153" t="s">
        <v>914</v>
      </c>
      <c r="E284" s="153" t="s">
        <v>135</v>
      </c>
      <c r="F284" s="153"/>
      <c r="G284" s="105">
        <v>0.15</v>
      </c>
      <c r="H284" s="106">
        <v>0.4</v>
      </c>
      <c r="I284" s="107">
        <f t="shared" si="12"/>
        <v>12</v>
      </c>
      <c r="J284" s="176">
        <f t="shared" si="12"/>
        <v>32</v>
      </c>
      <c r="K284" s="248"/>
      <c r="L284" s="284">
        <f>RawCounts100All!M284/(PropCntd100!L284*L$5*L$6)*1000</f>
        <v>0</v>
      </c>
      <c r="M284" s="284">
        <f>RawCounts100All!N284/(PropCntd100!M284*M$5*M$6)*1000</f>
        <v>0</v>
      </c>
      <c r="N284" s="284">
        <f>RawCounts100All!O284/(PropCntd100!N284*N$5*N$6)*1000</f>
        <v>0</v>
      </c>
      <c r="O284" s="284">
        <f>RawCounts100All!P284/(PropCntd100!O284*O$5*O$6)*1000</f>
        <v>0</v>
      </c>
      <c r="P284" s="284">
        <f>RawCounts100All!Q284/(PropCntd100!P284*P$5*P$6)*1000</f>
        <v>0</v>
      </c>
      <c r="Q284" s="284">
        <f>RawCounts100All!R284/(PropCntd100!Q284*Q$5*Q$6)*1000</f>
        <v>0</v>
      </c>
      <c r="R284" s="284">
        <f>RawCounts100All!S284/(PropCntd100!R284*R$5*R$6)*1000</f>
        <v>0</v>
      </c>
      <c r="S284" s="284">
        <f>RawCounts100All!T284/(PropCntd100!S284*S$5*S$6)*1000</f>
        <v>0</v>
      </c>
      <c r="T284" s="284">
        <f>RawCounts100All!U284/(PropCntd100!T284*T$5*T$6)*1000</f>
        <v>0</v>
      </c>
      <c r="U284" s="284">
        <f>RawCounts100All!V284/(PropCntd100!U284*U$5*U$6)*1000</f>
        <v>0</v>
      </c>
      <c r="V284" s="284">
        <f>RawCounts100All!W284/(PropCntd100!V284*V$5*V$6)*1000</f>
        <v>0</v>
      </c>
      <c r="W284" s="284">
        <f>RawCounts100All!X284/(PropCntd100!W284*W$5*W$6)*1000</f>
        <v>0</v>
      </c>
      <c r="X284" s="284">
        <f>RawCounts100All!Y284/(PropCntd100!X284*X$5*X$6)*1000</f>
        <v>0</v>
      </c>
      <c r="Y284" s="284">
        <f>RawCounts100All!Z284/(PropCntd100!Y284*Y$5*Y$6)*1000</f>
        <v>0</v>
      </c>
      <c r="Z284" s="284">
        <f>RawCounts100All!AA284/(PropCntd100!Z284*Z$5*Z$6)*1000</f>
        <v>0</v>
      </c>
      <c r="AA284" s="284">
        <f>RawCounts100All!AB284/(PropCntd100!AA284*AA$5*AA$6)*1000</f>
        <v>0</v>
      </c>
      <c r="AB284" s="284">
        <f>RawCounts100All!AC284/(PropCntd100!AB284*AB$5*AB$6)*1000</f>
        <v>0</v>
      </c>
      <c r="AC284" s="284">
        <f>RawCounts100All!AD284/(PropCntd100!AC284*AC$5*AC$6)*1000</f>
        <v>0</v>
      </c>
      <c r="AD284" s="284">
        <f>RawCounts100All!AE284/(PropCntd100!AD284*AD$5*AD$6)*1000</f>
        <v>0</v>
      </c>
      <c r="AE284" s="284">
        <f>RawCounts100All!AF284/(PropCntd100!AE284*AE$5*AE$6)*1000</f>
        <v>0</v>
      </c>
      <c r="AF284" s="284">
        <f>RawCounts100All!AG284/(PropCntd100!AF284*AF$5*AF$6)*1000</f>
        <v>0</v>
      </c>
      <c r="AG284" s="284">
        <f>RawCounts100All!AH284/(PropCntd100!AG284*AG$5*AG$6)*1000</f>
        <v>0</v>
      </c>
      <c r="AH284" s="284">
        <f>RawCounts100All!AI284/(PropCntd100!AH284*AH$5*AH$6)*1000</f>
        <v>0</v>
      </c>
      <c r="AI284" s="284">
        <f>RawCounts100All!AJ284/(PropCntd100!AI284*AI$5*AI$6)*1000</f>
        <v>0</v>
      </c>
      <c r="AJ284" s="284">
        <f>RawCounts100All!AK284/(PropCntd100!AJ284*AJ$5*AJ$6)*1000</f>
        <v>0</v>
      </c>
      <c r="AK284" s="284">
        <f>RawCounts100All!AL284/(PropCntd100!AK284*AK$5*AK$6)*1000</f>
        <v>0</v>
      </c>
      <c r="AL284" s="284">
        <f>RawCounts100All!AM284/(PropCntd100!AL284*AL$5*AL$6)*1000</f>
        <v>0</v>
      </c>
      <c r="AM284" s="284">
        <f>RawCounts100All!AN284/(PropCntd100!AM284*AM$5*AM$6)*1000</f>
        <v>0</v>
      </c>
      <c r="AN284" s="284">
        <f>RawCounts100All!AO284/(PropCntd100!AN284*AN$5*AN$6)*1000</f>
        <v>0</v>
      </c>
      <c r="AO284" s="284">
        <f>RawCounts100All!AP284/(PropCntd100!AO284*AO$5*AO$6)*1000</f>
        <v>40.175768989328311</v>
      </c>
      <c r="AP284" s="284">
        <f>RawCounts100All!AQ284/(PropCntd100!AP284*AP$5*AP$6)*1000</f>
        <v>0</v>
      </c>
      <c r="AQ284" s="284">
        <f>RawCounts100All!AR284/(PropCntd100!AQ284*AQ$5*AQ$6)*1000</f>
        <v>322.69503546099287</v>
      </c>
      <c r="AR284" s="284">
        <f>RawCounts100All!AS284/(PropCntd100!AR284*AR$5*AR$6)*1000</f>
        <v>0</v>
      </c>
      <c r="AS284" s="284">
        <f>RawCounts100All!AT284/(PropCntd100!AS284*AS$5*AS$6)*1000</f>
        <v>0</v>
      </c>
      <c r="AT284" s="284">
        <f>RawCounts100All!AU284/(PropCntd100!AT284*AT$5*AT$6)*1000</f>
        <v>0</v>
      </c>
      <c r="AU284" s="284">
        <f>RawCounts100All!AV284/(PropCntd100!AU284*AU$5*AU$6)*1000</f>
        <v>0</v>
      </c>
      <c r="AV284" s="284">
        <f>RawCounts100All!AW284/(PropCntd100!AV284*AV$5*AV$6)*1000</f>
        <v>0</v>
      </c>
      <c r="AW284" s="284">
        <f>RawCounts100All!AX284/(PropCntd100!AW284*AW$5*AW$6)*1000</f>
        <v>0</v>
      </c>
      <c r="AX284" s="284">
        <f>RawCounts100All!AY284/(PropCntd100!AX284*AX$5*AX$6)*1000</f>
        <v>1366.5306122448978</v>
      </c>
      <c r="AY284" s="284">
        <f>RawCounts100All!AZ284/(PropCntd100!AY284*AY$5*AY$6)*1000</f>
        <v>1485.9259259259259</v>
      </c>
      <c r="AZ284" s="284">
        <f>RawCounts100All!BA284/(PropCntd100!AZ284*AZ$5*AZ$6)*1000</f>
        <v>0</v>
      </c>
      <c r="BA284" s="284">
        <f>RawCounts100All!BB284/(PropCntd100!BA284*BA$5*BA$6)*1000</f>
        <v>0</v>
      </c>
      <c r="BB284" s="284">
        <f>RawCounts100All!BC284/(PropCntd100!BB284*BB$5*BB$6)*1000</f>
        <v>0</v>
      </c>
      <c r="BC284" s="284">
        <f>RawCounts100All!BD284/(PropCntd100!BC284*BC$5*BC$6)*1000</f>
        <v>0</v>
      </c>
      <c r="BD284" s="284">
        <f>RawCounts100All!BE284/(PropCntd100!BD284*BD$5*BD$6)*1000</f>
        <v>0</v>
      </c>
      <c r="BE284" s="284">
        <f>RawCounts100All!BF284/(PropCntd100!BE284*BE$5*BE$6)*1000</f>
        <v>0</v>
      </c>
      <c r="BF284" s="284">
        <f>RawCounts100All!BG284/(PropCntd100!BF284*BF$5*BF$6)*1000</f>
        <v>0</v>
      </c>
      <c r="BG284" s="284">
        <f>RawCounts100All!BH284/(PropCntd100!BG284*BG$5*BG$6)*1000</f>
        <v>0</v>
      </c>
      <c r="BH284" s="284">
        <f>RawCounts100All!BI284/(PropCntd100!BH284*BH$5*BH$6)*1000</f>
        <v>0</v>
      </c>
      <c r="BI284" s="284">
        <f>RawCounts100All!BJ284/(PropCntd100!BI284*BI$5*BI$6)*1000</f>
        <v>0</v>
      </c>
      <c r="BJ284" s="284">
        <f>RawCounts100All!BK284/(PropCntd100!BJ284*BJ$5*BJ$6)*1000</f>
        <v>0</v>
      </c>
      <c r="BK284" s="284">
        <f>RawCounts100All!BL284/(PropCntd100!BK284*BK$5*BK$6)*1000</f>
        <v>0</v>
      </c>
      <c r="BL284" s="284">
        <f>RawCounts100All!BM284/(PropCntd100!BL284*BL$5*BL$6)*1000</f>
        <v>0</v>
      </c>
      <c r="BM284" s="284">
        <f>RawCounts100All!BN284/(PropCntd100!BM284*BM$5*BM$6)*1000</f>
        <v>0</v>
      </c>
      <c r="BN284" s="284">
        <f>RawCounts100All!BO284/(PropCntd100!BN284*BN$5*BN$6)*1000</f>
        <v>0</v>
      </c>
      <c r="BO284" s="284">
        <f>RawCounts100All!BP284/(PropCntd100!BO284*BO$5*BO$6)*1000</f>
        <v>0</v>
      </c>
      <c r="BP284" s="284">
        <f>RawCounts100All!BQ284/(PropCntd100!BP284*BP$5*BP$6)*1000</f>
        <v>0</v>
      </c>
      <c r="BQ284" s="284">
        <f>RawCounts100All!BR284/(PropCntd100!BQ284*BQ$5*BQ$6)*1000</f>
        <v>0</v>
      </c>
      <c r="BR284" s="284">
        <f>RawCounts100All!BS284/(PropCntd100!BR284*BR$5*BR$6)*1000</f>
        <v>0</v>
      </c>
      <c r="BS284" s="284">
        <f>RawCounts100All!BT284/(PropCntd100!BS284*BS$5*BS$6)*1000</f>
        <v>0</v>
      </c>
      <c r="BT284" s="129"/>
    </row>
    <row r="285" spans="1:72" ht="15" x14ac:dyDescent="0.15">
      <c r="A285" s="104" t="s">
        <v>494</v>
      </c>
      <c r="B285" s="158" t="s">
        <v>529</v>
      </c>
      <c r="C285" s="153"/>
      <c r="D285" s="153" t="s">
        <v>915</v>
      </c>
      <c r="E285" s="153" t="s">
        <v>135</v>
      </c>
      <c r="F285" s="153"/>
      <c r="G285" s="105">
        <v>0.2</v>
      </c>
      <c r="H285" s="106">
        <v>0.3</v>
      </c>
      <c r="I285" s="107">
        <f t="shared" si="12"/>
        <v>16</v>
      </c>
      <c r="J285" s="176">
        <f t="shared" si="12"/>
        <v>24</v>
      </c>
      <c r="K285" s="248"/>
      <c r="L285" s="284">
        <f>RawCounts100All!M285/(PropCntd100!L285*L$5*L$6)*1000</f>
        <v>0</v>
      </c>
      <c r="M285" s="284">
        <f>RawCounts100All!N285/(PropCntd100!M285*M$5*M$6)*1000</f>
        <v>0</v>
      </c>
      <c r="N285" s="284">
        <f>RawCounts100All!O285/(PropCntd100!N285*N$5*N$6)*1000</f>
        <v>0</v>
      </c>
      <c r="O285" s="284">
        <f>RawCounts100All!P285/(PropCntd100!O285*O$5*O$6)*1000</f>
        <v>0</v>
      </c>
      <c r="P285" s="284">
        <f>RawCounts100All!Q285/(PropCntd100!P285*P$5*P$6)*1000</f>
        <v>0</v>
      </c>
      <c r="Q285" s="284">
        <f>RawCounts100All!R285/(PropCntd100!Q285*Q$5*Q$6)*1000</f>
        <v>0</v>
      </c>
      <c r="R285" s="284">
        <f>RawCounts100All!S285/(PropCntd100!R285*R$5*R$6)*1000</f>
        <v>0</v>
      </c>
      <c r="S285" s="284">
        <f>RawCounts100All!T285/(PropCntd100!S285*S$5*S$6)*1000</f>
        <v>0</v>
      </c>
      <c r="T285" s="284">
        <f>RawCounts100All!U285/(PropCntd100!T285*T$5*T$6)*1000</f>
        <v>0</v>
      </c>
      <c r="U285" s="284">
        <f>RawCounts100All!V285/(PropCntd100!U285*U$5*U$6)*1000</f>
        <v>0</v>
      </c>
      <c r="V285" s="284">
        <f>RawCounts100All!W285/(PropCntd100!V285*V$5*V$6)*1000</f>
        <v>0</v>
      </c>
      <c r="W285" s="284">
        <f>RawCounts100All!X285/(PropCntd100!W285*W$5*W$6)*1000</f>
        <v>0</v>
      </c>
      <c r="X285" s="284">
        <f>RawCounts100All!Y285/(PropCntd100!X285*X$5*X$6)*1000</f>
        <v>0</v>
      </c>
      <c r="Y285" s="284">
        <f>RawCounts100All!Z285/(PropCntd100!Y285*Y$5*Y$6)*1000</f>
        <v>0</v>
      </c>
      <c r="Z285" s="284">
        <f>RawCounts100All!AA285/(PropCntd100!Z285*Z$5*Z$6)*1000</f>
        <v>0</v>
      </c>
      <c r="AA285" s="284">
        <f>RawCounts100All!AB285/(PropCntd100!AA285*AA$5*AA$6)*1000</f>
        <v>0</v>
      </c>
      <c r="AB285" s="284">
        <f>RawCounts100All!AC285/(PropCntd100!AB285*AB$5*AB$6)*1000</f>
        <v>0</v>
      </c>
      <c r="AC285" s="284">
        <f>RawCounts100All!AD285/(PropCntd100!AC285*AC$5*AC$6)*1000</f>
        <v>0</v>
      </c>
      <c r="AD285" s="284">
        <f>RawCounts100All!AE285/(PropCntd100!AD285*AD$5*AD$6)*1000</f>
        <v>44.08163265306122</v>
      </c>
      <c r="AE285" s="284">
        <f>RawCounts100All!AF285/(PropCntd100!AE285*AE$5*AE$6)*1000</f>
        <v>0</v>
      </c>
      <c r="AF285" s="284">
        <f>RawCounts100All!AG285/(PropCntd100!AF285*AF$5*AF$6)*1000</f>
        <v>123.13612313612315</v>
      </c>
      <c r="AG285" s="284">
        <f>RawCounts100All!AH285/(PropCntd100!AG285*AG$5*AG$6)*1000</f>
        <v>0</v>
      </c>
      <c r="AH285" s="284">
        <f>RawCounts100All!AI285/(PropCntd100!AH285*AH$5*AH$6)*1000</f>
        <v>0</v>
      </c>
      <c r="AI285" s="284">
        <f>RawCounts100All!AJ285/(PropCntd100!AI285*AI$5*AI$6)*1000</f>
        <v>0</v>
      </c>
      <c r="AJ285" s="284">
        <f>RawCounts100All!AK285/(PropCntd100!AJ285*AJ$5*AJ$6)*1000</f>
        <v>0</v>
      </c>
      <c r="AK285" s="284">
        <f>RawCounts100All!AL285/(PropCntd100!AK285*AK$5*AK$6)*1000</f>
        <v>0</v>
      </c>
      <c r="AL285" s="284">
        <f>RawCounts100All!AM285/(PropCntd100!AL285*AL$5*AL$6)*1000</f>
        <v>0</v>
      </c>
      <c r="AM285" s="284">
        <f>RawCounts100All!AN285/(PropCntd100!AM285*AM$5*AM$6)*1000</f>
        <v>0</v>
      </c>
      <c r="AN285" s="284">
        <f>RawCounts100All!AO285/(PropCntd100!AN285*AN$5*AN$6)*1000</f>
        <v>0</v>
      </c>
      <c r="AO285" s="284">
        <f>RawCounts100All!AP285/(PropCntd100!AO285*AO$5*AO$6)*1000</f>
        <v>0</v>
      </c>
      <c r="AP285" s="284">
        <f>RawCounts100All!AQ285/(PropCntd100!AP285*AP$5*AP$6)*1000</f>
        <v>65.245312098638578</v>
      </c>
      <c r="AQ285" s="284">
        <f>RawCounts100All!AR285/(PropCntd100!AQ285*AQ$5*AQ$6)*1000</f>
        <v>0</v>
      </c>
      <c r="AR285" s="284">
        <f>RawCounts100All!AS285/(PropCntd100!AR285*AR$5*AR$6)*1000</f>
        <v>0</v>
      </c>
      <c r="AS285" s="284">
        <f>RawCounts100All!AT285/(PropCntd100!AS285*AS$5*AS$6)*1000</f>
        <v>0</v>
      </c>
      <c r="AT285" s="284">
        <f>RawCounts100All!AU285/(PropCntd100!AT285*AT$5*AT$6)*1000</f>
        <v>0</v>
      </c>
      <c r="AU285" s="284">
        <f>RawCounts100All!AV285/(PropCntd100!AU285*AU$5*AU$6)*1000</f>
        <v>0</v>
      </c>
      <c r="AV285" s="284">
        <f>RawCounts100All!AW285/(PropCntd100!AV285*AV$5*AV$6)*1000</f>
        <v>0</v>
      </c>
      <c r="AW285" s="284">
        <f>RawCounts100All!AX285/(PropCntd100!AW285*AW$5*AW$6)*1000</f>
        <v>0</v>
      </c>
      <c r="AX285" s="284">
        <f>RawCounts100All!AY285/(PropCntd100!AX285*AX$5*AX$6)*1000</f>
        <v>0</v>
      </c>
      <c r="AY285" s="284">
        <f>RawCounts100All!AZ285/(PropCntd100!AY285*AY$5*AY$6)*1000</f>
        <v>0</v>
      </c>
      <c r="AZ285" s="284">
        <f>RawCounts100All!BA285/(PropCntd100!AZ285*AZ$5*AZ$6)*1000</f>
        <v>0</v>
      </c>
      <c r="BA285" s="284">
        <f>RawCounts100All!BB285/(PropCntd100!BA285*BA$5*BA$6)*1000</f>
        <v>0</v>
      </c>
      <c r="BB285" s="284">
        <f>RawCounts100All!BC285/(PropCntd100!BB285*BB$5*BB$6)*1000</f>
        <v>0</v>
      </c>
      <c r="BC285" s="284">
        <f>RawCounts100All!BD285/(PropCntd100!BC285*BC$5*BC$6)*1000</f>
        <v>0</v>
      </c>
      <c r="BD285" s="284">
        <f>RawCounts100All!BE285/(PropCntd100!BD285*BD$5*BD$6)*1000</f>
        <v>0</v>
      </c>
      <c r="BE285" s="284">
        <f>RawCounts100All!BF285/(PropCntd100!BE285*BE$5*BE$6)*1000</f>
        <v>0</v>
      </c>
      <c r="BF285" s="284">
        <f>RawCounts100All!BG285/(PropCntd100!BF285*BF$5*BF$6)*1000</f>
        <v>0</v>
      </c>
      <c r="BG285" s="284">
        <f>RawCounts100All!BH285/(PropCntd100!BG285*BG$5*BG$6)*1000</f>
        <v>0</v>
      </c>
      <c r="BH285" s="284">
        <f>RawCounts100All!BI285/(PropCntd100!BH285*BH$5*BH$6)*1000</f>
        <v>0</v>
      </c>
      <c r="BI285" s="284">
        <f>RawCounts100All!BJ285/(PropCntd100!BI285*BI$5*BI$6)*1000</f>
        <v>0</v>
      </c>
      <c r="BJ285" s="284">
        <f>RawCounts100All!BK285/(PropCntd100!BJ285*BJ$5*BJ$6)*1000</f>
        <v>101.99291597320018</v>
      </c>
      <c r="BK285" s="284">
        <f>RawCounts100All!BL285/(PropCntd100!BK285*BK$5*BK$6)*1000</f>
        <v>0</v>
      </c>
      <c r="BL285" s="284">
        <f>RawCounts100All!BM285/(PropCntd100!BL285*BL$5*BL$6)*1000</f>
        <v>0</v>
      </c>
      <c r="BM285" s="284">
        <f>RawCounts100All!BN285/(PropCntd100!BM285*BM$5*BM$6)*1000</f>
        <v>1456.7901234567901</v>
      </c>
      <c r="BN285" s="284">
        <f>RawCounts100All!BO285/(PropCntd100!BN285*BN$5*BN$6)*1000</f>
        <v>409.09090909090912</v>
      </c>
      <c r="BO285" s="284">
        <f>RawCounts100All!BP285/(PropCntd100!BO285*BO$5*BO$6)*1000</f>
        <v>0</v>
      </c>
      <c r="BP285" s="284">
        <f>RawCounts100All!BQ285/(PropCntd100!BP285*BP$5*BP$6)*1000</f>
        <v>8677.9661016949158</v>
      </c>
      <c r="BQ285" s="284">
        <f>RawCounts100All!BR285/(PropCntd100!BQ285*BQ$5*BQ$6)*1000</f>
        <v>0</v>
      </c>
      <c r="BR285" s="284">
        <f>RawCounts100All!BS285/(PropCntd100!BR285*BR$5*BR$6)*1000</f>
        <v>0</v>
      </c>
      <c r="BS285" s="284">
        <f>RawCounts100All!BT285/(PropCntd100!BS285*BS$5*BS$6)*1000</f>
        <v>0</v>
      </c>
      <c r="BT285" s="129"/>
    </row>
    <row r="286" spans="1:72" ht="15" x14ac:dyDescent="0.15">
      <c r="A286" s="104" t="s">
        <v>495</v>
      </c>
      <c r="B286" s="158" t="s">
        <v>529</v>
      </c>
      <c r="C286" s="153"/>
      <c r="D286" s="153" t="s">
        <v>916</v>
      </c>
      <c r="E286" s="153" t="s">
        <v>135</v>
      </c>
      <c r="F286" s="153"/>
      <c r="G286" s="105">
        <v>0.2</v>
      </c>
      <c r="H286" s="106">
        <v>0.4</v>
      </c>
      <c r="I286" s="107">
        <f t="shared" si="12"/>
        <v>16</v>
      </c>
      <c r="J286" s="176">
        <f t="shared" si="12"/>
        <v>32</v>
      </c>
      <c r="K286" s="248"/>
      <c r="L286" s="284">
        <f>RawCounts100All!M286/(PropCntd100!L286*L$5*L$6)*1000</f>
        <v>3060.8070757324485</v>
      </c>
      <c r="M286" s="284">
        <f>RawCounts100All!N286/(PropCntd100!M286*M$5*M$6)*1000</f>
        <v>0</v>
      </c>
      <c r="N286" s="284">
        <f>RawCounts100All!O286/(PropCntd100!N286*N$5*N$6)*1000</f>
        <v>0</v>
      </c>
      <c r="O286" s="284">
        <f>RawCounts100All!P286/(PropCntd100!O286*O$5*O$6)*1000</f>
        <v>0</v>
      </c>
      <c r="P286" s="284">
        <f>RawCounts100All!Q286/(PropCntd100!P286*P$5*P$6)*1000</f>
        <v>0</v>
      </c>
      <c r="Q286" s="284">
        <f>RawCounts100All!R286/(PropCntd100!Q286*Q$5*Q$6)*1000</f>
        <v>0</v>
      </c>
      <c r="R286" s="284">
        <f>RawCounts100All!S286/(PropCntd100!R286*R$5*R$6)*1000</f>
        <v>0</v>
      </c>
      <c r="S286" s="284">
        <f>RawCounts100All!T286/(PropCntd100!S286*S$5*S$6)*1000</f>
        <v>0</v>
      </c>
      <c r="T286" s="284">
        <f>RawCounts100All!U286/(PropCntd100!T286*T$5*T$6)*1000</f>
        <v>0</v>
      </c>
      <c r="U286" s="284">
        <f>RawCounts100All!V286/(PropCntd100!U286*U$5*U$6)*1000</f>
        <v>0</v>
      </c>
      <c r="V286" s="284">
        <f>RawCounts100All!W286/(PropCntd100!V286*V$5*V$6)*1000</f>
        <v>0</v>
      </c>
      <c r="W286" s="284">
        <f>RawCounts100All!X286/(PropCntd100!W286*W$5*W$6)*1000</f>
        <v>0</v>
      </c>
      <c r="X286" s="284">
        <f>RawCounts100All!Y286/(PropCntd100!X286*X$5*X$6)*1000</f>
        <v>0</v>
      </c>
      <c r="Y286" s="284">
        <f>RawCounts100All!Z286/(PropCntd100!Y286*Y$5*Y$6)*1000</f>
        <v>0</v>
      </c>
      <c r="Z286" s="284">
        <f>RawCounts100All!AA286/(PropCntd100!Z286*Z$5*Z$6)*1000</f>
        <v>0</v>
      </c>
      <c r="AA286" s="284">
        <f>RawCounts100All!AB286/(PropCntd100!AA286*AA$5*AA$6)*1000</f>
        <v>0</v>
      </c>
      <c r="AB286" s="284">
        <f>RawCounts100All!AC286/(PropCntd100!AB286*AB$5*AB$6)*1000</f>
        <v>0</v>
      </c>
      <c r="AC286" s="284">
        <f>RawCounts100All!AD286/(PropCntd100!AC286*AC$5*AC$6)*1000</f>
        <v>0</v>
      </c>
      <c r="AD286" s="284">
        <f>RawCounts100All!AE286/(PropCntd100!AD286*AD$5*AD$6)*1000</f>
        <v>0</v>
      </c>
      <c r="AE286" s="284">
        <f>RawCounts100All!AF286/(PropCntd100!AE286*AE$5*AE$6)*1000</f>
        <v>0</v>
      </c>
      <c r="AF286" s="284">
        <f>RawCounts100All!AG286/(PropCntd100!AF286*AF$5*AF$6)*1000</f>
        <v>0</v>
      </c>
      <c r="AG286" s="284">
        <f>RawCounts100All!AH286/(PropCntd100!AG286*AG$5*AG$6)*1000</f>
        <v>0</v>
      </c>
      <c r="AH286" s="284">
        <f>RawCounts100All!AI286/(PropCntd100!AH286*AH$5*AH$6)*1000</f>
        <v>0</v>
      </c>
      <c r="AI286" s="284">
        <f>RawCounts100All!AJ286/(PropCntd100!AI286*AI$5*AI$6)*1000</f>
        <v>0</v>
      </c>
      <c r="AJ286" s="284">
        <f>RawCounts100All!AK286/(PropCntd100!AJ286*AJ$5*AJ$6)*1000</f>
        <v>0</v>
      </c>
      <c r="AK286" s="284">
        <f>RawCounts100All!AL286/(PropCntd100!AK286*AK$5*AK$6)*1000</f>
        <v>0</v>
      </c>
      <c r="AL286" s="284">
        <f>RawCounts100All!AM286/(PropCntd100!AL286*AL$5*AL$6)*1000</f>
        <v>0</v>
      </c>
      <c r="AM286" s="284">
        <f>RawCounts100All!AN286/(PropCntd100!AM286*AM$5*AM$6)*1000</f>
        <v>0</v>
      </c>
      <c r="AN286" s="284">
        <f>RawCounts100All!AO286/(PropCntd100!AN286*AN$5*AN$6)*1000</f>
        <v>0</v>
      </c>
      <c r="AO286" s="284">
        <f>RawCounts100All!AP286/(PropCntd100!AO286*AO$5*AO$6)*1000</f>
        <v>0</v>
      </c>
      <c r="AP286" s="284">
        <f>RawCounts100All!AQ286/(PropCntd100!AP286*AP$5*AP$6)*1000</f>
        <v>65.245312098638578</v>
      </c>
      <c r="AQ286" s="284">
        <f>RawCounts100All!AR286/(PropCntd100!AQ286*AQ$5*AQ$6)*1000</f>
        <v>0</v>
      </c>
      <c r="AR286" s="284">
        <f>RawCounts100All!AS286/(PropCntd100!AR286*AR$5*AR$6)*1000</f>
        <v>0</v>
      </c>
      <c r="AS286" s="284">
        <f>RawCounts100All!AT286/(PropCntd100!AS286*AS$5*AS$6)*1000</f>
        <v>0</v>
      </c>
      <c r="AT286" s="284">
        <f>RawCounts100All!AU286/(PropCntd100!AT286*AT$5*AT$6)*1000</f>
        <v>0</v>
      </c>
      <c r="AU286" s="284">
        <f>RawCounts100All!AV286/(PropCntd100!AU286*AU$5*AU$6)*1000</f>
        <v>0</v>
      </c>
      <c r="AV286" s="284">
        <f>RawCounts100All!AW286/(PropCntd100!AV286*AV$5*AV$6)*1000</f>
        <v>0</v>
      </c>
      <c r="AW286" s="284">
        <f>RawCounts100All!AX286/(PropCntd100!AW286*AW$5*AW$6)*1000</f>
        <v>41.95804195804196</v>
      </c>
      <c r="AX286" s="284">
        <f>RawCounts100All!AY286/(PropCntd100!AX286*AX$5*AX$6)*1000</f>
        <v>0</v>
      </c>
      <c r="AY286" s="284">
        <f>RawCounts100All!AZ286/(PropCntd100!AY286*AY$5*AY$6)*1000</f>
        <v>0</v>
      </c>
      <c r="AZ286" s="284">
        <f>RawCounts100All!BA286/(PropCntd100!AZ286*AZ$5*AZ$6)*1000</f>
        <v>0</v>
      </c>
      <c r="BA286" s="284">
        <f>RawCounts100All!BB286/(PropCntd100!BA286*BA$5*BA$6)*1000</f>
        <v>0</v>
      </c>
      <c r="BB286" s="284">
        <f>RawCounts100All!BC286/(PropCntd100!BB286*BB$5*BB$6)*1000</f>
        <v>0</v>
      </c>
      <c r="BC286" s="284">
        <f>RawCounts100All!BD286/(PropCntd100!BC286*BC$5*BC$6)*1000</f>
        <v>0</v>
      </c>
      <c r="BD286" s="284">
        <f>RawCounts100All!BE286/(PropCntd100!BD286*BD$5*BD$6)*1000</f>
        <v>0</v>
      </c>
      <c r="BE286" s="284">
        <f>RawCounts100All!BF286/(PropCntd100!BE286*BE$5*BE$6)*1000</f>
        <v>0</v>
      </c>
      <c r="BF286" s="284">
        <f>RawCounts100All!BG286/(PropCntd100!BF286*BF$5*BF$6)*1000</f>
        <v>1280.8333333333333</v>
      </c>
      <c r="BG286" s="284">
        <f>RawCounts100All!BH286/(PropCntd100!BG286*BG$5*BG$6)*1000</f>
        <v>0</v>
      </c>
      <c r="BH286" s="284">
        <f>RawCounts100All!BI286/(PropCntd100!BH286*BH$5*BH$6)*1000</f>
        <v>0</v>
      </c>
      <c r="BI286" s="284">
        <f>RawCounts100All!BJ286/(PropCntd100!BI286*BI$5*BI$6)*1000</f>
        <v>0</v>
      </c>
      <c r="BJ286" s="284">
        <f>RawCounts100All!BK286/(PropCntd100!BJ286*BJ$5*BJ$6)*1000</f>
        <v>0</v>
      </c>
      <c r="BK286" s="284">
        <f>RawCounts100All!BL286/(PropCntd100!BK286*BK$5*BK$6)*1000</f>
        <v>0</v>
      </c>
      <c r="BL286" s="284">
        <f>RawCounts100All!BM286/(PropCntd100!BL286*BL$5*BL$6)*1000</f>
        <v>0</v>
      </c>
      <c r="BM286" s="284">
        <f>RawCounts100All!BN286/(PropCntd100!BM286*BM$5*BM$6)*1000</f>
        <v>0</v>
      </c>
      <c r="BN286" s="284">
        <f>RawCounts100All!BO286/(PropCntd100!BN286*BN$5*BN$6)*1000</f>
        <v>0</v>
      </c>
      <c r="BO286" s="284">
        <f>RawCounts100All!BP286/(PropCntd100!BO286*BO$5*BO$6)*1000</f>
        <v>0</v>
      </c>
      <c r="BP286" s="284">
        <f>RawCounts100All!BQ286/(PropCntd100!BP286*BP$5*BP$6)*1000</f>
        <v>0</v>
      </c>
      <c r="BQ286" s="284">
        <f>RawCounts100All!BR286/(PropCntd100!BQ286*BQ$5*BQ$6)*1000</f>
        <v>109.43396226415094</v>
      </c>
      <c r="BR286" s="284">
        <f>RawCounts100All!BS286/(PropCntd100!BR286*BR$5*BR$6)*1000</f>
        <v>0</v>
      </c>
      <c r="BS286" s="284">
        <f>RawCounts100All!BT286/(PropCntd100!BS286*BS$5*BS$6)*1000</f>
        <v>0</v>
      </c>
      <c r="BT286" s="129"/>
    </row>
    <row r="287" spans="1:72" ht="15" x14ac:dyDescent="0.15">
      <c r="A287" s="104" t="s">
        <v>496</v>
      </c>
      <c r="B287" s="158" t="s">
        <v>529</v>
      </c>
      <c r="C287" s="153"/>
      <c r="D287" s="153" t="s">
        <v>917</v>
      </c>
      <c r="E287" s="153" t="s">
        <v>135</v>
      </c>
      <c r="F287" s="153"/>
      <c r="G287" s="105">
        <v>0.2</v>
      </c>
      <c r="H287" s="106">
        <v>0.5</v>
      </c>
      <c r="I287" s="107">
        <f t="shared" si="12"/>
        <v>16</v>
      </c>
      <c r="J287" s="176">
        <f t="shared" si="12"/>
        <v>40</v>
      </c>
      <c r="K287" s="248"/>
      <c r="L287" s="284">
        <f>RawCounts100All!M287/(PropCntd100!L287*L$5*L$6)*1000</f>
        <v>0</v>
      </c>
      <c r="M287" s="284">
        <f>RawCounts100All!N287/(PropCntd100!M287*M$5*M$6)*1000</f>
        <v>0</v>
      </c>
      <c r="N287" s="284">
        <f>RawCounts100All!O287/(PropCntd100!N287*N$5*N$6)*1000</f>
        <v>0</v>
      </c>
      <c r="O287" s="284">
        <f>RawCounts100All!P287/(PropCntd100!O287*O$5*O$6)*1000</f>
        <v>0</v>
      </c>
      <c r="P287" s="284">
        <f>RawCounts100All!Q287/(PropCntd100!P287*P$5*P$6)*1000</f>
        <v>0</v>
      </c>
      <c r="Q287" s="284">
        <f>RawCounts100All!R287/(PropCntd100!Q287*Q$5*Q$6)*1000</f>
        <v>0</v>
      </c>
      <c r="R287" s="284">
        <f>RawCounts100All!S287/(PropCntd100!R287*R$5*R$6)*1000</f>
        <v>0</v>
      </c>
      <c r="S287" s="284">
        <f>RawCounts100All!T287/(PropCntd100!S287*S$5*S$6)*1000</f>
        <v>0</v>
      </c>
      <c r="T287" s="284">
        <f>RawCounts100All!U287/(PropCntd100!T287*T$5*T$6)*1000</f>
        <v>0</v>
      </c>
      <c r="U287" s="284">
        <f>RawCounts100All!V287/(PropCntd100!U287*U$5*U$6)*1000</f>
        <v>0</v>
      </c>
      <c r="V287" s="284">
        <f>RawCounts100All!W287/(PropCntd100!V287*V$5*V$6)*1000</f>
        <v>0</v>
      </c>
      <c r="W287" s="284">
        <f>RawCounts100All!X287/(PropCntd100!W287*W$5*W$6)*1000</f>
        <v>0</v>
      </c>
      <c r="X287" s="284">
        <f>RawCounts100All!Y287/(PropCntd100!X287*X$5*X$6)*1000</f>
        <v>0</v>
      </c>
      <c r="Y287" s="284">
        <f>RawCounts100All!Z287/(PropCntd100!Y287*Y$5*Y$6)*1000</f>
        <v>0</v>
      </c>
      <c r="Z287" s="284">
        <f>RawCounts100All!AA287/(PropCntd100!Z287*Z$5*Z$6)*1000</f>
        <v>0</v>
      </c>
      <c r="AA287" s="284">
        <f>RawCounts100All!AB287/(PropCntd100!AA287*AA$5*AA$6)*1000</f>
        <v>0</v>
      </c>
      <c r="AB287" s="284">
        <f>RawCounts100All!AC287/(PropCntd100!AB287*AB$5*AB$6)*1000</f>
        <v>0</v>
      </c>
      <c r="AC287" s="284">
        <f>RawCounts100All!AD287/(PropCntd100!AC287*AC$5*AC$6)*1000</f>
        <v>0</v>
      </c>
      <c r="AD287" s="284">
        <f>RawCounts100All!AE287/(PropCntd100!AD287*AD$5*AD$6)*1000</f>
        <v>0</v>
      </c>
      <c r="AE287" s="284">
        <f>RawCounts100All!AF287/(PropCntd100!AE287*AE$5*AE$6)*1000</f>
        <v>0</v>
      </c>
      <c r="AF287" s="284">
        <f>RawCounts100All!AG287/(PropCntd100!AF287*AF$5*AF$6)*1000</f>
        <v>0</v>
      </c>
      <c r="AG287" s="284">
        <f>RawCounts100All!AH287/(PropCntd100!AG287*AG$5*AG$6)*1000</f>
        <v>0</v>
      </c>
      <c r="AH287" s="284">
        <f>RawCounts100All!AI287/(PropCntd100!AH287*AH$5*AH$6)*1000</f>
        <v>0</v>
      </c>
      <c r="AI287" s="284">
        <f>RawCounts100All!AJ287/(PropCntd100!AI287*AI$5*AI$6)*1000</f>
        <v>0</v>
      </c>
      <c r="AJ287" s="284">
        <f>RawCounts100All!AK287/(PropCntd100!AJ287*AJ$5*AJ$6)*1000</f>
        <v>0</v>
      </c>
      <c r="AK287" s="284">
        <f>RawCounts100All!AL287/(PropCntd100!AK287*AK$5*AK$6)*1000</f>
        <v>0</v>
      </c>
      <c r="AL287" s="284">
        <f>RawCounts100All!AM287/(PropCntd100!AL287*AL$5*AL$6)*1000</f>
        <v>0</v>
      </c>
      <c r="AM287" s="284">
        <f>RawCounts100All!AN287/(PropCntd100!AM287*AM$5*AM$6)*1000</f>
        <v>0</v>
      </c>
      <c r="AN287" s="284">
        <f>RawCounts100All!AO287/(PropCntd100!AN287*AN$5*AN$6)*1000</f>
        <v>0</v>
      </c>
      <c r="AO287" s="284">
        <f>RawCounts100All!AP287/(PropCntd100!AO287*AO$5*AO$6)*1000</f>
        <v>0</v>
      </c>
      <c r="AP287" s="284">
        <f>RawCounts100All!AQ287/(PropCntd100!AP287*AP$5*AP$6)*1000</f>
        <v>0</v>
      </c>
      <c r="AQ287" s="284">
        <f>RawCounts100All!AR287/(PropCntd100!AQ287*AQ$5*AQ$6)*1000</f>
        <v>0</v>
      </c>
      <c r="AR287" s="284">
        <f>RawCounts100All!AS287/(PropCntd100!AR287*AR$5*AR$6)*1000</f>
        <v>0</v>
      </c>
      <c r="AS287" s="284">
        <f>RawCounts100All!AT287/(PropCntd100!AS287*AS$5*AS$6)*1000</f>
        <v>0</v>
      </c>
      <c r="AT287" s="284">
        <f>RawCounts100All!AU287/(PropCntd100!AT287*AT$5*AT$6)*1000</f>
        <v>0</v>
      </c>
      <c r="AU287" s="284">
        <f>RawCounts100All!AV287/(PropCntd100!AU287*AU$5*AU$6)*1000</f>
        <v>0</v>
      </c>
      <c r="AV287" s="284">
        <f>RawCounts100All!AW287/(PropCntd100!AV287*AV$5*AV$6)*1000</f>
        <v>0</v>
      </c>
      <c r="AW287" s="284">
        <f>RawCounts100All!AX287/(PropCntd100!AW287*AW$5*AW$6)*1000</f>
        <v>0</v>
      </c>
      <c r="AX287" s="284">
        <f>RawCounts100All!AY287/(PropCntd100!AX287*AX$5*AX$6)*1000</f>
        <v>308.57142857142856</v>
      </c>
      <c r="AY287" s="284">
        <f>RawCounts100All!AZ287/(PropCntd100!AY287*AY$5*AY$6)*1000</f>
        <v>0</v>
      </c>
      <c r="AZ287" s="284">
        <f>RawCounts100All!BA287/(PropCntd100!AZ287*AZ$5*AZ$6)*1000</f>
        <v>0</v>
      </c>
      <c r="BA287" s="284">
        <f>RawCounts100All!BB287/(PropCntd100!BA287*BA$5*BA$6)*1000</f>
        <v>0</v>
      </c>
      <c r="BB287" s="284">
        <f>RawCounts100All!BC287/(PropCntd100!BB287*BB$5*BB$6)*1000</f>
        <v>0</v>
      </c>
      <c r="BC287" s="284">
        <f>RawCounts100All!BD287/(PropCntd100!BC287*BC$5*BC$6)*1000</f>
        <v>0</v>
      </c>
      <c r="BD287" s="284">
        <f>RawCounts100All!BE287/(PropCntd100!BD287*BD$5*BD$6)*1000</f>
        <v>0</v>
      </c>
      <c r="BE287" s="284">
        <f>RawCounts100All!BF287/(PropCntd100!BE287*BE$5*BE$6)*1000</f>
        <v>0</v>
      </c>
      <c r="BF287" s="284">
        <f>RawCounts100All!BG287/(PropCntd100!BF287*BF$5*BF$6)*1000</f>
        <v>0</v>
      </c>
      <c r="BG287" s="284">
        <f>RawCounts100All!BH287/(PropCntd100!BG287*BG$5*BG$6)*1000</f>
        <v>0</v>
      </c>
      <c r="BH287" s="284">
        <f>RawCounts100All!BI287/(PropCntd100!BH287*BH$5*BH$6)*1000</f>
        <v>0</v>
      </c>
      <c r="BI287" s="284">
        <f>RawCounts100All!BJ287/(PropCntd100!BI287*BI$5*BI$6)*1000</f>
        <v>117.85714285714288</v>
      </c>
      <c r="BJ287" s="284">
        <f>RawCounts100All!BK287/(PropCntd100!BJ287*BJ$5*BJ$6)*1000</f>
        <v>0</v>
      </c>
      <c r="BK287" s="284">
        <f>RawCounts100All!BL287/(PropCntd100!BK287*BK$5*BK$6)*1000</f>
        <v>0</v>
      </c>
      <c r="BL287" s="284">
        <f>RawCounts100All!BM287/(PropCntd100!BL287*BL$5*BL$6)*1000</f>
        <v>0</v>
      </c>
      <c r="BM287" s="284">
        <f>RawCounts100All!BN287/(PropCntd100!BM287*BM$5*BM$6)*1000</f>
        <v>0</v>
      </c>
      <c r="BN287" s="284">
        <f>RawCounts100All!BO287/(PropCntd100!BN287*BN$5*BN$6)*1000</f>
        <v>1500</v>
      </c>
      <c r="BO287" s="284">
        <f>RawCounts100All!BP287/(PropCntd100!BO287*BO$5*BO$6)*1000</f>
        <v>0</v>
      </c>
      <c r="BP287" s="284">
        <f>RawCounts100All!BQ287/(PropCntd100!BP287*BP$5*BP$6)*1000</f>
        <v>0</v>
      </c>
      <c r="BQ287" s="284">
        <f>RawCounts100All!BR287/(PropCntd100!BQ287*BQ$5*BQ$6)*1000</f>
        <v>0</v>
      </c>
      <c r="BR287" s="284">
        <f>RawCounts100All!BS287/(PropCntd100!BR287*BR$5*BR$6)*1000</f>
        <v>0</v>
      </c>
      <c r="BS287" s="284">
        <f>RawCounts100All!BT287/(PropCntd100!BS287*BS$5*BS$6)*1000</f>
        <v>0</v>
      </c>
      <c r="BT287" s="129"/>
    </row>
    <row r="288" spans="1:72" ht="15" x14ac:dyDescent="0.15">
      <c r="A288" s="104" t="s">
        <v>497</v>
      </c>
      <c r="B288" s="158" t="s">
        <v>529</v>
      </c>
      <c r="C288" s="153"/>
      <c r="D288" s="153" t="s">
        <v>918</v>
      </c>
      <c r="E288" s="153" t="s">
        <v>135</v>
      </c>
      <c r="F288" s="153"/>
      <c r="G288" s="105">
        <v>0.2</v>
      </c>
      <c r="H288" s="106">
        <v>0.9</v>
      </c>
      <c r="I288" s="107">
        <f t="shared" si="12"/>
        <v>16</v>
      </c>
      <c r="J288" s="176">
        <f t="shared" si="12"/>
        <v>72</v>
      </c>
      <c r="K288" s="248"/>
      <c r="L288" s="284">
        <f>RawCounts100All!M288/(PropCntd100!L288*L$5*L$6)*1000</f>
        <v>0</v>
      </c>
      <c r="M288" s="284">
        <f>RawCounts100All!N288/(PropCntd100!M288*M$5*M$6)*1000</f>
        <v>0</v>
      </c>
      <c r="N288" s="284">
        <f>RawCounts100All!O288/(PropCntd100!N288*N$5*N$6)*1000</f>
        <v>0</v>
      </c>
      <c r="O288" s="284">
        <f>RawCounts100All!P288/(PropCntd100!O288*O$5*O$6)*1000</f>
        <v>0</v>
      </c>
      <c r="P288" s="284">
        <f>RawCounts100All!Q288/(PropCntd100!P288*P$5*P$6)*1000</f>
        <v>0</v>
      </c>
      <c r="Q288" s="284">
        <f>RawCounts100All!R288/(PropCntd100!Q288*Q$5*Q$6)*1000</f>
        <v>0</v>
      </c>
      <c r="R288" s="284">
        <f>RawCounts100All!S288/(PropCntd100!R288*R$5*R$6)*1000</f>
        <v>0</v>
      </c>
      <c r="S288" s="284">
        <f>RawCounts100All!T288/(PropCntd100!S288*S$5*S$6)*1000</f>
        <v>0</v>
      </c>
      <c r="T288" s="284">
        <f>RawCounts100All!U288/(PropCntd100!T288*T$5*T$6)*1000</f>
        <v>0</v>
      </c>
      <c r="U288" s="284">
        <f>RawCounts100All!V288/(PropCntd100!U288*U$5*U$6)*1000</f>
        <v>0</v>
      </c>
      <c r="V288" s="284">
        <f>RawCounts100All!W288/(PropCntd100!V288*V$5*V$6)*1000</f>
        <v>0</v>
      </c>
      <c r="W288" s="284">
        <f>RawCounts100All!X288/(PropCntd100!W288*W$5*W$6)*1000</f>
        <v>0</v>
      </c>
      <c r="X288" s="284">
        <f>RawCounts100All!Y288/(PropCntd100!X288*X$5*X$6)*1000</f>
        <v>0</v>
      </c>
      <c r="Y288" s="284">
        <f>RawCounts100All!Z288/(PropCntd100!Y288*Y$5*Y$6)*1000</f>
        <v>0</v>
      </c>
      <c r="Z288" s="284">
        <f>RawCounts100All!AA288/(PropCntd100!Z288*Z$5*Z$6)*1000</f>
        <v>0</v>
      </c>
      <c r="AA288" s="284">
        <f>RawCounts100All!AB288/(PropCntd100!AA288*AA$5*AA$6)*1000</f>
        <v>0</v>
      </c>
      <c r="AB288" s="284">
        <f>RawCounts100All!AC288/(PropCntd100!AB288*AB$5*AB$6)*1000</f>
        <v>0</v>
      </c>
      <c r="AC288" s="284">
        <f>RawCounts100All!AD288/(PropCntd100!AC288*AC$5*AC$6)*1000</f>
        <v>0</v>
      </c>
      <c r="AD288" s="284">
        <f>RawCounts100All!AE288/(PropCntd100!AD288*AD$5*AD$6)*1000</f>
        <v>0</v>
      </c>
      <c r="AE288" s="284">
        <f>RawCounts100All!AF288/(PropCntd100!AE288*AE$5*AE$6)*1000</f>
        <v>0</v>
      </c>
      <c r="AF288" s="284">
        <f>RawCounts100All!AG288/(PropCntd100!AF288*AF$5*AF$6)*1000</f>
        <v>0</v>
      </c>
      <c r="AG288" s="284">
        <f>RawCounts100All!AH288/(PropCntd100!AG288*AG$5*AG$6)*1000</f>
        <v>0</v>
      </c>
      <c r="AH288" s="284">
        <f>RawCounts100All!AI288/(PropCntd100!AH288*AH$5*AH$6)*1000</f>
        <v>0</v>
      </c>
      <c r="AI288" s="284">
        <f>RawCounts100All!AJ288/(PropCntd100!AI288*AI$5*AI$6)*1000</f>
        <v>0</v>
      </c>
      <c r="AJ288" s="284">
        <f>RawCounts100All!AK288/(PropCntd100!AJ288*AJ$5*AJ$6)*1000</f>
        <v>0</v>
      </c>
      <c r="AK288" s="284">
        <f>RawCounts100All!AL288/(PropCntd100!AK288*AK$5*AK$6)*1000</f>
        <v>0</v>
      </c>
      <c r="AL288" s="284">
        <f>RawCounts100All!AM288/(PropCntd100!AL288*AL$5*AL$6)*1000</f>
        <v>0</v>
      </c>
      <c r="AM288" s="284">
        <f>RawCounts100All!AN288/(PropCntd100!AM288*AM$5*AM$6)*1000</f>
        <v>0</v>
      </c>
      <c r="AN288" s="284">
        <f>RawCounts100All!AO288/(PropCntd100!AN288*AN$5*AN$6)*1000</f>
        <v>0</v>
      </c>
      <c r="AO288" s="284">
        <f>RawCounts100All!AP288/(PropCntd100!AO288*AO$5*AO$6)*1000</f>
        <v>0</v>
      </c>
      <c r="AP288" s="284">
        <f>RawCounts100All!AQ288/(PropCntd100!AP288*AP$5*AP$6)*1000</f>
        <v>0</v>
      </c>
      <c r="AQ288" s="284">
        <f>RawCounts100All!AR288/(PropCntd100!AQ288*AQ$5*AQ$6)*1000</f>
        <v>0</v>
      </c>
      <c r="AR288" s="284">
        <f>RawCounts100All!AS288/(PropCntd100!AR288*AR$5*AR$6)*1000</f>
        <v>0</v>
      </c>
      <c r="AS288" s="284">
        <f>RawCounts100All!AT288/(PropCntd100!AS288*AS$5*AS$6)*1000</f>
        <v>44.166666666666657</v>
      </c>
      <c r="AT288" s="284">
        <f>RawCounts100All!AU288/(PropCntd100!AT288*AT$5*AT$6)*1000</f>
        <v>0</v>
      </c>
      <c r="AU288" s="284">
        <f>RawCounts100All!AV288/(PropCntd100!AU288*AU$5*AU$6)*1000</f>
        <v>0</v>
      </c>
      <c r="AV288" s="284">
        <f>RawCounts100All!AW288/(PropCntd100!AV288*AV$5*AV$6)*1000</f>
        <v>0</v>
      </c>
      <c r="AW288" s="284">
        <f>RawCounts100All!AX288/(PropCntd100!AW288*AW$5*AW$6)*1000</f>
        <v>0</v>
      </c>
      <c r="AX288" s="284">
        <f>RawCounts100All!AY288/(PropCntd100!AX288*AX$5*AX$6)*1000</f>
        <v>0</v>
      </c>
      <c r="AY288" s="284">
        <f>RawCounts100All!AZ288/(PropCntd100!AY288*AY$5*AY$6)*1000</f>
        <v>0</v>
      </c>
      <c r="AZ288" s="284">
        <f>RawCounts100All!BA288/(PropCntd100!AZ288*AZ$5*AZ$6)*1000</f>
        <v>0</v>
      </c>
      <c r="BA288" s="284">
        <f>RawCounts100All!BB288/(PropCntd100!BA288*BA$5*BA$6)*1000</f>
        <v>0</v>
      </c>
      <c r="BB288" s="284">
        <f>RawCounts100All!BC288/(PropCntd100!BB288*BB$5*BB$6)*1000</f>
        <v>0</v>
      </c>
      <c r="BC288" s="284">
        <f>RawCounts100All!BD288/(PropCntd100!BC288*BC$5*BC$6)*1000</f>
        <v>0</v>
      </c>
      <c r="BD288" s="284">
        <f>RawCounts100All!BE288/(PropCntd100!BD288*BD$5*BD$6)*1000</f>
        <v>0</v>
      </c>
      <c r="BE288" s="284">
        <f>RawCounts100All!BF288/(PropCntd100!BE288*BE$5*BE$6)*1000</f>
        <v>0</v>
      </c>
      <c r="BF288" s="284">
        <f>RawCounts100All!BG288/(PropCntd100!BF288*BF$5*BF$6)*1000</f>
        <v>0</v>
      </c>
      <c r="BG288" s="284">
        <f>RawCounts100All!BH288/(PropCntd100!BG288*BG$5*BG$6)*1000</f>
        <v>0</v>
      </c>
      <c r="BH288" s="284">
        <f>RawCounts100All!BI288/(PropCntd100!BH288*BH$5*BH$6)*1000</f>
        <v>0</v>
      </c>
      <c r="BI288" s="284">
        <f>RawCounts100All!BJ288/(PropCntd100!BI288*BI$5*BI$6)*1000</f>
        <v>0</v>
      </c>
      <c r="BJ288" s="284">
        <f>RawCounts100All!BK288/(PropCntd100!BJ288*BJ$5*BJ$6)*1000</f>
        <v>0</v>
      </c>
      <c r="BK288" s="284">
        <f>RawCounts100All!BL288/(PropCntd100!BK288*BK$5*BK$6)*1000</f>
        <v>0</v>
      </c>
      <c r="BL288" s="284">
        <f>RawCounts100All!BM288/(PropCntd100!BL288*BL$5*BL$6)*1000</f>
        <v>0</v>
      </c>
      <c r="BM288" s="284">
        <f>RawCounts100All!BN288/(PropCntd100!BM288*BM$5*BM$6)*1000</f>
        <v>0</v>
      </c>
      <c r="BN288" s="284">
        <f>RawCounts100All!BO288/(PropCntd100!BN288*BN$5*BN$6)*1000</f>
        <v>0</v>
      </c>
      <c r="BO288" s="284">
        <f>RawCounts100All!BP288/(PropCntd100!BO288*BO$5*BO$6)*1000</f>
        <v>0</v>
      </c>
      <c r="BP288" s="284">
        <f>RawCounts100All!BQ288/(PropCntd100!BP288*BP$5*BP$6)*1000</f>
        <v>0</v>
      </c>
      <c r="BQ288" s="284">
        <f>RawCounts100All!BR288/(PropCntd100!BQ288*BQ$5*BQ$6)*1000</f>
        <v>0</v>
      </c>
      <c r="BR288" s="284">
        <f>RawCounts100All!BS288/(PropCntd100!BR288*BR$5*BR$6)*1000</f>
        <v>0</v>
      </c>
      <c r="BS288" s="284">
        <f>RawCounts100All!BT288/(PropCntd100!BS288*BS$5*BS$6)*1000</f>
        <v>0</v>
      </c>
      <c r="BT288" s="129"/>
    </row>
    <row r="289" spans="1:72" ht="15" x14ac:dyDescent="0.15">
      <c r="A289" s="104" t="s">
        <v>498</v>
      </c>
      <c r="B289" s="158" t="s">
        <v>529</v>
      </c>
      <c r="C289" s="153"/>
      <c r="D289" s="153" t="s">
        <v>919</v>
      </c>
      <c r="E289" s="153" t="s">
        <v>135</v>
      </c>
      <c r="F289" s="153"/>
      <c r="G289" s="105">
        <v>0.25</v>
      </c>
      <c r="H289" s="106">
        <v>0.5</v>
      </c>
      <c r="I289" s="107">
        <f t="shared" si="12"/>
        <v>20</v>
      </c>
      <c r="J289" s="176">
        <f t="shared" si="12"/>
        <v>40</v>
      </c>
      <c r="K289" s="248"/>
      <c r="L289" s="284">
        <f>RawCounts100All!M289/(PropCntd100!L289*L$5*L$6)*1000</f>
        <v>0</v>
      </c>
      <c r="M289" s="284">
        <f>RawCounts100All!N289/(PropCntd100!M289*M$5*M$6)*1000</f>
        <v>0</v>
      </c>
      <c r="N289" s="284">
        <f>RawCounts100All!O289/(PropCntd100!N289*N$5*N$6)*1000</f>
        <v>0</v>
      </c>
      <c r="O289" s="284">
        <f>RawCounts100All!P289/(PropCntd100!O289*O$5*O$6)*1000</f>
        <v>0</v>
      </c>
      <c r="P289" s="284">
        <f>RawCounts100All!Q289/(PropCntd100!P289*P$5*P$6)*1000</f>
        <v>0</v>
      </c>
      <c r="Q289" s="284">
        <f>RawCounts100All!R289/(PropCntd100!Q289*Q$5*Q$6)*1000</f>
        <v>0</v>
      </c>
      <c r="R289" s="284">
        <f>RawCounts100All!S289/(PropCntd100!R289*R$5*R$6)*1000</f>
        <v>0</v>
      </c>
      <c r="S289" s="284">
        <f>RawCounts100All!T289/(PropCntd100!S289*S$5*S$6)*1000</f>
        <v>0</v>
      </c>
      <c r="T289" s="284">
        <f>RawCounts100All!U289/(PropCntd100!T289*T$5*T$6)*1000</f>
        <v>0</v>
      </c>
      <c r="U289" s="284">
        <f>RawCounts100All!V289/(PropCntd100!U289*U$5*U$6)*1000</f>
        <v>0</v>
      </c>
      <c r="V289" s="284">
        <f>RawCounts100All!W289/(PropCntd100!V289*V$5*V$6)*1000</f>
        <v>0</v>
      </c>
      <c r="W289" s="284">
        <f>RawCounts100All!X289/(PropCntd100!W289*W$5*W$6)*1000</f>
        <v>0</v>
      </c>
      <c r="X289" s="284">
        <f>RawCounts100All!Y289/(PropCntd100!X289*X$5*X$6)*1000</f>
        <v>0</v>
      </c>
      <c r="Y289" s="284">
        <f>RawCounts100All!Z289/(PropCntd100!Y289*Y$5*Y$6)*1000</f>
        <v>0</v>
      </c>
      <c r="Z289" s="284">
        <f>RawCounts100All!AA289/(PropCntd100!Z289*Z$5*Z$6)*1000</f>
        <v>0</v>
      </c>
      <c r="AA289" s="284">
        <f>RawCounts100All!AB289/(PropCntd100!AA289*AA$5*AA$6)*1000</f>
        <v>0</v>
      </c>
      <c r="AB289" s="284">
        <f>RawCounts100All!AC289/(PropCntd100!AB289*AB$5*AB$6)*1000</f>
        <v>0</v>
      </c>
      <c r="AC289" s="284">
        <f>RawCounts100All!AD289/(PropCntd100!AC289*AC$5*AC$6)*1000</f>
        <v>0</v>
      </c>
      <c r="AD289" s="284">
        <f>RawCounts100All!AE289/(PropCntd100!AD289*AD$5*AD$6)*1000</f>
        <v>0</v>
      </c>
      <c r="AE289" s="284">
        <f>RawCounts100All!AF289/(PropCntd100!AE289*AE$5*AE$6)*1000</f>
        <v>0</v>
      </c>
      <c r="AF289" s="284">
        <f>RawCounts100All!AG289/(PropCntd100!AF289*AF$5*AF$6)*1000</f>
        <v>0</v>
      </c>
      <c r="AG289" s="284">
        <f>RawCounts100All!AH289/(PropCntd100!AG289*AG$5*AG$6)*1000</f>
        <v>43.63636363636364</v>
      </c>
      <c r="AH289" s="284">
        <f>RawCounts100All!AI289/(PropCntd100!AH289*AH$5*AH$6)*1000</f>
        <v>0</v>
      </c>
      <c r="AI289" s="284">
        <f>RawCounts100All!AJ289/(PropCntd100!AI289*AI$5*AI$6)*1000</f>
        <v>0</v>
      </c>
      <c r="AJ289" s="284">
        <f>RawCounts100All!AK289/(PropCntd100!AJ289*AJ$5*AJ$6)*1000</f>
        <v>0</v>
      </c>
      <c r="AK289" s="284">
        <f>RawCounts100All!AL289/(PropCntd100!AK289*AK$5*AK$6)*1000</f>
        <v>0</v>
      </c>
      <c r="AL289" s="284">
        <f>RawCounts100All!AM289/(PropCntd100!AL289*AL$5*AL$6)*1000</f>
        <v>0</v>
      </c>
      <c r="AM289" s="284">
        <f>RawCounts100All!AN289/(PropCntd100!AM289*AM$5*AM$6)*1000</f>
        <v>0</v>
      </c>
      <c r="AN289" s="284">
        <f>RawCounts100All!AO289/(PropCntd100!AN289*AN$5*AN$6)*1000</f>
        <v>0</v>
      </c>
      <c r="AO289" s="284">
        <f>RawCounts100All!AP289/(PropCntd100!AO289*AO$5*AO$6)*1000</f>
        <v>0</v>
      </c>
      <c r="AP289" s="284">
        <f>RawCounts100All!AQ289/(PropCntd100!AP289*AP$5*AP$6)*1000</f>
        <v>913.43436938094021</v>
      </c>
      <c r="AQ289" s="284">
        <f>RawCounts100All!AR289/(PropCntd100!AQ289*AQ$5*AQ$6)*1000</f>
        <v>599.29078014184392</v>
      </c>
      <c r="AR289" s="284">
        <f>RawCounts100All!AS289/(PropCntd100!AR289*AR$5*AR$6)*1000</f>
        <v>0</v>
      </c>
      <c r="AS289" s="284">
        <f>RawCounts100All!AT289/(PropCntd100!AS289*AS$5*AS$6)*1000</f>
        <v>0</v>
      </c>
      <c r="AT289" s="284">
        <f>RawCounts100All!AU289/(PropCntd100!AT289*AT$5*AT$6)*1000</f>
        <v>0</v>
      </c>
      <c r="AU289" s="284">
        <f>RawCounts100All!AV289/(PropCntd100!AU289*AU$5*AU$6)*1000</f>
        <v>0</v>
      </c>
      <c r="AV289" s="284">
        <f>RawCounts100All!AW289/(PropCntd100!AV289*AV$5*AV$6)*1000</f>
        <v>0</v>
      </c>
      <c r="AW289" s="284">
        <f>RawCounts100All!AX289/(PropCntd100!AW289*AW$5*AW$6)*1000</f>
        <v>755.24475524475531</v>
      </c>
      <c r="AX289" s="284">
        <f>RawCounts100All!AY289/(PropCntd100!AX289*AX$5*AX$6)*1000</f>
        <v>0</v>
      </c>
      <c r="AY289" s="284">
        <f>RawCounts100All!AZ289/(PropCntd100!AY289*AY$5*AY$6)*1000</f>
        <v>0</v>
      </c>
      <c r="AZ289" s="284">
        <f>RawCounts100All!BA289/(PropCntd100!AZ289*AZ$5*AZ$6)*1000</f>
        <v>0</v>
      </c>
      <c r="BA289" s="284">
        <f>RawCounts100All!BB289/(PropCntd100!BA289*BA$5*BA$6)*1000</f>
        <v>0</v>
      </c>
      <c r="BB289" s="284">
        <f>RawCounts100All!BC289/(PropCntd100!BB289*BB$5*BB$6)*1000</f>
        <v>0</v>
      </c>
      <c r="BC289" s="284">
        <f>RawCounts100All!BD289/(PropCntd100!BC289*BC$5*BC$6)*1000</f>
        <v>0</v>
      </c>
      <c r="BD289" s="284">
        <f>RawCounts100All!BE289/(PropCntd100!BD289*BD$5*BD$6)*1000</f>
        <v>0</v>
      </c>
      <c r="BE289" s="284">
        <f>RawCounts100All!BF289/(PropCntd100!BE289*BE$5*BE$6)*1000</f>
        <v>0</v>
      </c>
      <c r="BF289" s="284">
        <f>RawCounts100All!BG289/(PropCntd100!BF289*BF$5*BF$6)*1000</f>
        <v>0</v>
      </c>
      <c r="BG289" s="284">
        <f>RawCounts100All!BH289/(PropCntd100!BG289*BG$5*BG$6)*1000</f>
        <v>0</v>
      </c>
      <c r="BH289" s="284">
        <f>RawCounts100All!BI289/(PropCntd100!BH289*BH$5*BH$6)*1000</f>
        <v>0</v>
      </c>
      <c r="BI289" s="284">
        <f>RawCounts100All!BJ289/(PropCntd100!BI289*BI$5*BI$6)*1000</f>
        <v>0</v>
      </c>
      <c r="BJ289" s="284">
        <f>RawCounts100All!BK289/(PropCntd100!BJ289*BJ$5*BJ$6)*1000</f>
        <v>0</v>
      </c>
      <c r="BK289" s="284">
        <f>RawCounts100All!BL289/(PropCntd100!BK289*BK$5*BK$6)*1000</f>
        <v>0</v>
      </c>
      <c r="BL289" s="284">
        <f>RawCounts100All!BM289/(PropCntd100!BL289*BL$5*BL$6)*1000</f>
        <v>0</v>
      </c>
      <c r="BM289" s="284">
        <f>RawCounts100All!BN289/(PropCntd100!BM289*BM$5*BM$6)*1000</f>
        <v>0</v>
      </c>
      <c r="BN289" s="284">
        <f>RawCounts100All!BO289/(PropCntd100!BN289*BN$5*BN$6)*1000</f>
        <v>0</v>
      </c>
      <c r="BO289" s="284">
        <f>RawCounts100All!BP289/(PropCntd100!BO289*BO$5*BO$6)*1000</f>
        <v>0</v>
      </c>
      <c r="BP289" s="284">
        <f>RawCounts100All!BQ289/(PropCntd100!BP289*BP$5*BP$6)*1000</f>
        <v>0</v>
      </c>
      <c r="BQ289" s="284">
        <f>RawCounts100All!BR289/(PropCntd100!BQ289*BQ$5*BQ$6)*1000</f>
        <v>0</v>
      </c>
      <c r="BR289" s="284">
        <f>RawCounts100All!BS289/(PropCntd100!BR289*BR$5*BR$6)*1000</f>
        <v>0</v>
      </c>
      <c r="BS289" s="284">
        <f>RawCounts100All!BT289/(PropCntd100!BS289*BS$5*BS$6)*1000</f>
        <v>0</v>
      </c>
      <c r="BT289" s="129"/>
    </row>
    <row r="290" spans="1:72" ht="15" x14ac:dyDescent="0.15">
      <c r="A290" s="104" t="s">
        <v>499</v>
      </c>
      <c r="B290" s="158" t="s">
        <v>529</v>
      </c>
      <c r="C290" s="153"/>
      <c r="D290" s="153" t="s">
        <v>920</v>
      </c>
      <c r="E290" s="153" t="s">
        <v>135</v>
      </c>
      <c r="F290" s="153"/>
      <c r="G290" s="105">
        <v>0.3</v>
      </c>
      <c r="H290" s="106">
        <v>0.4</v>
      </c>
      <c r="I290" s="107">
        <f t="shared" si="12"/>
        <v>24</v>
      </c>
      <c r="J290" s="176">
        <f t="shared" si="12"/>
        <v>32</v>
      </c>
      <c r="K290" s="248"/>
      <c r="L290" s="284">
        <f>RawCounts100All!M290/(PropCntd100!L290*L$5*L$6)*1000</f>
        <v>0</v>
      </c>
      <c r="M290" s="284">
        <f>RawCounts100All!N290/(PropCntd100!M290*M$5*M$6)*1000</f>
        <v>0</v>
      </c>
      <c r="N290" s="284">
        <f>RawCounts100All!O290/(PropCntd100!N290*N$5*N$6)*1000</f>
        <v>0</v>
      </c>
      <c r="O290" s="284">
        <f>RawCounts100All!P290/(PropCntd100!O290*O$5*O$6)*1000</f>
        <v>0</v>
      </c>
      <c r="P290" s="284">
        <f>RawCounts100All!Q290/(PropCntd100!P290*P$5*P$6)*1000</f>
        <v>0</v>
      </c>
      <c r="Q290" s="284">
        <f>RawCounts100All!R290/(PropCntd100!Q290*Q$5*Q$6)*1000</f>
        <v>0</v>
      </c>
      <c r="R290" s="284">
        <f>RawCounts100All!S290/(PropCntd100!R290*R$5*R$6)*1000</f>
        <v>0</v>
      </c>
      <c r="S290" s="284">
        <f>RawCounts100All!T290/(PropCntd100!S290*S$5*S$6)*1000</f>
        <v>0</v>
      </c>
      <c r="T290" s="284">
        <f>RawCounts100All!U290/(PropCntd100!T290*T$5*T$6)*1000</f>
        <v>0</v>
      </c>
      <c r="U290" s="284">
        <f>RawCounts100All!V290/(PropCntd100!U290*U$5*U$6)*1000</f>
        <v>0</v>
      </c>
      <c r="V290" s="284">
        <f>RawCounts100All!W290/(PropCntd100!V290*V$5*V$6)*1000</f>
        <v>0</v>
      </c>
      <c r="W290" s="284">
        <f>RawCounts100All!X290/(PropCntd100!W290*W$5*W$6)*1000</f>
        <v>0</v>
      </c>
      <c r="X290" s="284">
        <f>RawCounts100All!Y290/(PropCntd100!X290*X$5*X$6)*1000</f>
        <v>0</v>
      </c>
      <c r="Y290" s="284">
        <f>RawCounts100All!Z290/(PropCntd100!Y290*Y$5*Y$6)*1000</f>
        <v>0</v>
      </c>
      <c r="Z290" s="284">
        <f>RawCounts100All!AA290/(PropCntd100!Z290*Z$5*Z$6)*1000</f>
        <v>0</v>
      </c>
      <c r="AA290" s="284">
        <f>RawCounts100All!AB290/(PropCntd100!AA290*AA$5*AA$6)*1000</f>
        <v>0</v>
      </c>
      <c r="AB290" s="284">
        <f>RawCounts100All!AC290/(PropCntd100!AB290*AB$5*AB$6)*1000</f>
        <v>0</v>
      </c>
      <c r="AC290" s="284">
        <f>RawCounts100All!AD290/(PropCntd100!AC290*AC$5*AC$6)*1000</f>
        <v>0</v>
      </c>
      <c r="AD290" s="284">
        <f>RawCounts100All!AE290/(PropCntd100!AD290*AD$5*AD$6)*1000</f>
        <v>0</v>
      </c>
      <c r="AE290" s="284">
        <f>RawCounts100All!AF290/(PropCntd100!AE290*AE$5*AE$6)*1000</f>
        <v>0</v>
      </c>
      <c r="AF290" s="284">
        <f>RawCounts100All!AG290/(PropCntd100!AF290*AF$5*AF$6)*1000</f>
        <v>61.568061568061573</v>
      </c>
      <c r="AG290" s="284">
        <f>RawCounts100All!AH290/(PropCntd100!AG290*AG$5*AG$6)*1000</f>
        <v>0</v>
      </c>
      <c r="AH290" s="284">
        <f>RawCounts100All!AI290/(PropCntd100!AH290*AH$5*AH$6)*1000</f>
        <v>0</v>
      </c>
      <c r="AI290" s="284">
        <f>RawCounts100All!AJ290/(PropCntd100!AI290*AI$5*AI$6)*1000</f>
        <v>0</v>
      </c>
      <c r="AJ290" s="284">
        <f>RawCounts100All!AK290/(PropCntd100!AJ290*AJ$5*AJ$6)*1000</f>
        <v>0</v>
      </c>
      <c r="AK290" s="284">
        <f>RawCounts100All!AL290/(PropCntd100!AK290*AK$5*AK$6)*1000</f>
        <v>0</v>
      </c>
      <c r="AL290" s="284">
        <f>RawCounts100All!AM290/(PropCntd100!AL290*AL$5*AL$6)*1000</f>
        <v>0</v>
      </c>
      <c r="AM290" s="284">
        <f>RawCounts100All!AN290/(PropCntd100!AM290*AM$5*AM$6)*1000</f>
        <v>0</v>
      </c>
      <c r="AN290" s="284">
        <f>RawCounts100All!AO290/(PropCntd100!AN290*AN$5*AN$6)*1000</f>
        <v>0</v>
      </c>
      <c r="AO290" s="284">
        <f>RawCounts100All!AP290/(PropCntd100!AO290*AO$5*AO$6)*1000</f>
        <v>0</v>
      </c>
      <c r="AP290" s="284">
        <f>RawCounts100All!AQ290/(PropCntd100!AP290*AP$5*AP$6)*1000</f>
        <v>652.4531209863859</v>
      </c>
      <c r="AQ290" s="284">
        <f>RawCounts100All!AR290/(PropCntd100!AQ290*AQ$5*AQ$6)*1000</f>
        <v>0</v>
      </c>
      <c r="AR290" s="284">
        <f>RawCounts100All!AS290/(PropCntd100!AR290*AR$5*AR$6)*1000</f>
        <v>0</v>
      </c>
      <c r="AS290" s="284">
        <f>RawCounts100All!AT290/(PropCntd100!AS290*AS$5*AS$6)*1000</f>
        <v>264.99999999999994</v>
      </c>
      <c r="AT290" s="284">
        <f>RawCounts100All!AU290/(PropCntd100!AT290*AT$5*AT$6)*1000</f>
        <v>0</v>
      </c>
      <c r="AU290" s="284">
        <f>RawCounts100All!AV290/(PropCntd100!AU290*AU$5*AU$6)*1000</f>
        <v>0</v>
      </c>
      <c r="AV290" s="284">
        <f>RawCounts100All!AW290/(PropCntd100!AV290*AV$5*AV$6)*1000</f>
        <v>0</v>
      </c>
      <c r="AW290" s="284">
        <f>RawCounts100All!AX290/(PropCntd100!AW290*AW$5*AW$6)*1000</f>
        <v>0</v>
      </c>
      <c r="AX290" s="284">
        <f>RawCounts100All!AY290/(PropCntd100!AX290*AX$5*AX$6)*1000</f>
        <v>0</v>
      </c>
      <c r="AY290" s="284">
        <f>RawCounts100All!AZ290/(PropCntd100!AY290*AY$5*AY$6)*1000</f>
        <v>0</v>
      </c>
      <c r="AZ290" s="284">
        <f>RawCounts100All!BA290/(PropCntd100!AZ290*AZ$5*AZ$6)*1000</f>
        <v>0</v>
      </c>
      <c r="BA290" s="284">
        <f>RawCounts100All!BB290/(PropCntd100!BA290*BA$5*BA$6)*1000</f>
        <v>0</v>
      </c>
      <c r="BB290" s="284">
        <f>RawCounts100All!BC290/(PropCntd100!BB290*BB$5*BB$6)*1000</f>
        <v>0</v>
      </c>
      <c r="BC290" s="284">
        <f>RawCounts100All!BD290/(PropCntd100!BC290*BC$5*BC$6)*1000</f>
        <v>0</v>
      </c>
      <c r="BD290" s="284">
        <f>RawCounts100All!BE290/(PropCntd100!BD290*BD$5*BD$6)*1000</f>
        <v>0</v>
      </c>
      <c r="BE290" s="284">
        <f>RawCounts100All!BF290/(PropCntd100!BE290*BE$5*BE$6)*1000</f>
        <v>0</v>
      </c>
      <c r="BF290" s="284">
        <f>RawCounts100All!BG290/(PropCntd100!BF290*BF$5*BF$6)*1000</f>
        <v>0</v>
      </c>
      <c r="BG290" s="284">
        <f>RawCounts100All!BH290/(PropCntd100!BG290*BG$5*BG$6)*1000</f>
        <v>0</v>
      </c>
      <c r="BH290" s="284">
        <f>RawCounts100All!BI290/(PropCntd100!BH290*BH$5*BH$6)*1000</f>
        <v>0</v>
      </c>
      <c r="BI290" s="284">
        <f>RawCounts100All!BJ290/(PropCntd100!BI290*BI$5*BI$6)*1000</f>
        <v>0</v>
      </c>
      <c r="BJ290" s="284">
        <f>RawCounts100All!BK290/(PropCntd100!BJ290*BJ$5*BJ$6)*1000</f>
        <v>0</v>
      </c>
      <c r="BK290" s="284">
        <f>RawCounts100All!BL290/(PropCntd100!BK290*BK$5*BK$6)*1000</f>
        <v>0</v>
      </c>
      <c r="BL290" s="284">
        <f>RawCounts100All!BM290/(PropCntd100!BL290*BL$5*BL$6)*1000</f>
        <v>0</v>
      </c>
      <c r="BM290" s="284">
        <f>RawCounts100All!BN290/(PropCntd100!BM290*BM$5*BM$6)*1000</f>
        <v>0</v>
      </c>
      <c r="BN290" s="284">
        <f>RawCounts100All!BO290/(PropCntd100!BN290*BN$5*BN$6)*1000</f>
        <v>0</v>
      </c>
      <c r="BO290" s="284">
        <f>RawCounts100All!BP290/(PropCntd100!BO290*BO$5*BO$6)*1000</f>
        <v>0</v>
      </c>
      <c r="BP290" s="284">
        <f>RawCounts100All!BQ290/(PropCntd100!BP290*BP$5*BP$6)*1000</f>
        <v>0</v>
      </c>
      <c r="BQ290" s="284">
        <f>RawCounts100All!BR290/(PropCntd100!BQ290*BQ$5*BQ$6)*1000</f>
        <v>0</v>
      </c>
      <c r="BR290" s="284">
        <f>RawCounts100All!BS290/(PropCntd100!BR290*BR$5*BR$6)*1000</f>
        <v>0</v>
      </c>
      <c r="BS290" s="284">
        <f>RawCounts100All!BT290/(PropCntd100!BS290*BS$5*BS$6)*1000</f>
        <v>0</v>
      </c>
      <c r="BT290" s="129"/>
    </row>
    <row r="291" spans="1:72" ht="15" x14ac:dyDescent="0.15">
      <c r="A291" s="104" t="s">
        <v>500</v>
      </c>
      <c r="B291" s="158" t="s">
        <v>529</v>
      </c>
      <c r="C291" s="153"/>
      <c r="D291" s="153" t="s">
        <v>921</v>
      </c>
      <c r="E291" s="153" t="s">
        <v>135</v>
      </c>
      <c r="F291" s="153"/>
      <c r="G291" s="105">
        <v>0.3</v>
      </c>
      <c r="H291" s="106">
        <v>0.5</v>
      </c>
      <c r="I291" s="107">
        <f t="shared" si="12"/>
        <v>24</v>
      </c>
      <c r="J291" s="176">
        <f t="shared" si="12"/>
        <v>40</v>
      </c>
      <c r="K291" s="248"/>
      <c r="L291" s="284">
        <f>RawCounts100All!M291/(PropCntd100!L291*L$5*L$6)*1000</f>
        <v>0</v>
      </c>
      <c r="M291" s="284">
        <f>RawCounts100All!N291/(PropCntd100!M291*M$5*M$6)*1000</f>
        <v>0</v>
      </c>
      <c r="N291" s="284">
        <f>RawCounts100All!O291/(PropCntd100!N291*N$5*N$6)*1000</f>
        <v>0</v>
      </c>
      <c r="O291" s="284">
        <f>RawCounts100All!P291/(PropCntd100!O291*O$5*O$6)*1000</f>
        <v>0</v>
      </c>
      <c r="P291" s="284">
        <f>RawCounts100All!Q291/(PropCntd100!P291*P$5*P$6)*1000</f>
        <v>0</v>
      </c>
      <c r="Q291" s="284">
        <f>RawCounts100All!R291/(PropCntd100!Q291*Q$5*Q$6)*1000</f>
        <v>0</v>
      </c>
      <c r="R291" s="284">
        <f>RawCounts100All!S291/(PropCntd100!R291*R$5*R$6)*1000</f>
        <v>0</v>
      </c>
      <c r="S291" s="284">
        <f>RawCounts100All!T291/(PropCntd100!S291*S$5*S$6)*1000</f>
        <v>0</v>
      </c>
      <c r="T291" s="284">
        <f>RawCounts100All!U291/(PropCntd100!T291*T$5*T$6)*1000</f>
        <v>0</v>
      </c>
      <c r="U291" s="284">
        <f>RawCounts100All!V291/(PropCntd100!U291*U$5*U$6)*1000</f>
        <v>0</v>
      </c>
      <c r="V291" s="284">
        <f>RawCounts100All!W291/(PropCntd100!V291*V$5*V$6)*1000</f>
        <v>0</v>
      </c>
      <c r="W291" s="284">
        <f>RawCounts100All!X291/(PropCntd100!W291*W$5*W$6)*1000</f>
        <v>0</v>
      </c>
      <c r="X291" s="284">
        <f>RawCounts100All!Y291/(PropCntd100!X291*X$5*X$6)*1000</f>
        <v>0</v>
      </c>
      <c r="Y291" s="284">
        <f>RawCounts100All!Z291/(PropCntd100!Y291*Y$5*Y$6)*1000</f>
        <v>0</v>
      </c>
      <c r="Z291" s="284">
        <f>RawCounts100All!AA291/(PropCntd100!Z291*Z$5*Z$6)*1000</f>
        <v>0</v>
      </c>
      <c r="AA291" s="284">
        <f>RawCounts100All!AB291/(PropCntd100!AA291*AA$5*AA$6)*1000</f>
        <v>0</v>
      </c>
      <c r="AB291" s="284">
        <f>RawCounts100All!AC291/(PropCntd100!AB291*AB$5*AB$6)*1000</f>
        <v>0</v>
      </c>
      <c r="AC291" s="284">
        <f>RawCounts100All!AD291/(PropCntd100!AC291*AC$5*AC$6)*1000</f>
        <v>0</v>
      </c>
      <c r="AD291" s="284">
        <f>RawCounts100All!AE291/(PropCntd100!AD291*AD$5*AD$6)*1000</f>
        <v>0</v>
      </c>
      <c r="AE291" s="284">
        <f>RawCounts100All!AF291/(PropCntd100!AE291*AE$5*AE$6)*1000</f>
        <v>0</v>
      </c>
      <c r="AF291" s="284">
        <f>RawCounts100All!AG291/(PropCntd100!AF291*AF$5*AF$6)*1000</f>
        <v>0</v>
      </c>
      <c r="AG291" s="284">
        <f>RawCounts100All!AH291/(PropCntd100!AG291*AG$5*AG$6)*1000</f>
        <v>0</v>
      </c>
      <c r="AH291" s="284">
        <f>RawCounts100All!AI291/(PropCntd100!AH291*AH$5*AH$6)*1000</f>
        <v>0</v>
      </c>
      <c r="AI291" s="284">
        <f>RawCounts100All!AJ291/(PropCntd100!AI291*AI$5*AI$6)*1000</f>
        <v>0</v>
      </c>
      <c r="AJ291" s="284">
        <f>RawCounts100All!AK291/(PropCntd100!AJ291*AJ$5*AJ$6)*1000</f>
        <v>0</v>
      </c>
      <c r="AK291" s="284">
        <f>RawCounts100All!AL291/(PropCntd100!AK291*AK$5*AK$6)*1000</f>
        <v>0</v>
      </c>
      <c r="AL291" s="284">
        <f>RawCounts100All!AM291/(PropCntd100!AL291*AL$5*AL$6)*1000</f>
        <v>0</v>
      </c>
      <c r="AM291" s="284">
        <f>RawCounts100All!AN291/(PropCntd100!AM291*AM$5*AM$6)*1000</f>
        <v>0</v>
      </c>
      <c r="AN291" s="284">
        <f>RawCounts100All!AO291/(PropCntd100!AN291*AN$5*AN$6)*1000</f>
        <v>0</v>
      </c>
      <c r="AO291" s="284">
        <f>RawCounts100All!AP291/(PropCntd100!AO291*AO$5*AO$6)*1000</f>
        <v>0</v>
      </c>
      <c r="AP291" s="284">
        <f>RawCounts100All!AQ291/(PropCntd100!AP291*AP$5*AP$6)*1000</f>
        <v>0</v>
      </c>
      <c r="AQ291" s="284">
        <f>RawCounts100All!AR291/(PropCntd100!AQ291*AQ$5*AQ$6)*1000</f>
        <v>0</v>
      </c>
      <c r="AR291" s="284">
        <f>RawCounts100All!AS291/(PropCntd100!AR291*AR$5*AR$6)*1000</f>
        <v>84.935897435897431</v>
      </c>
      <c r="AS291" s="284">
        <f>RawCounts100All!AT291/(PropCntd100!AS291*AS$5*AS$6)*1000</f>
        <v>0</v>
      </c>
      <c r="AT291" s="284">
        <f>RawCounts100All!AU291/(PropCntd100!AT291*AT$5*AT$6)*1000</f>
        <v>0</v>
      </c>
      <c r="AU291" s="284">
        <f>RawCounts100All!AV291/(PropCntd100!AU291*AU$5*AU$6)*1000</f>
        <v>1144.0000000000002</v>
      </c>
      <c r="AV291" s="284">
        <f>RawCounts100All!AW291/(PropCntd100!AV291*AV$5*AV$6)*1000</f>
        <v>0</v>
      </c>
      <c r="AW291" s="284">
        <f>RawCounts100All!AX291/(PropCntd100!AW291*AW$5*AW$6)*1000</f>
        <v>0</v>
      </c>
      <c r="AX291" s="284">
        <f>RawCounts100All!AY291/(PropCntd100!AX291*AX$5*AX$6)*1000</f>
        <v>0</v>
      </c>
      <c r="AY291" s="284">
        <f>RawCounts100All!AZ291/(PropCntd100!AY291*AY$5*AY$6)*1000</f>
        <v>0</v>
      </c>
      <c r="AZ291" s="284">
        <f>RawCounts100All!BA291/(PropCntd100!AZ291*AZ$5*AZ$6)*1000</f>
        <v>2113.6173767752716</v>
      </c>
      <c r="BA291" s="284">
        <f>RawCounts100All!BB291/(PropCntd100!BA291*BA$5*BA$6)*1000</f>
        <v>0</v>
      </c>
      <c r="BB291" s="284">
        <f>RawCounts100All!BC291/(PropCntd100!BB291*BB$5*BB$6)*1000</f>
        <v>0</v>
      </c>
      <c r="BC291" s="284">
        <f>RawCounts100All!BD291/(PropCntd100!BC291*BC$5*BC$6)*1000</f>
        <v>0</v>
      </c>
      <c r="BD291" s="284">
        <f>RawCounts100All!BE291/(PropCntd100!BD291*BD$5*BD$6)*1000</f>
        <v>0</v>
      </c>
      <c r="BE291" s="284">
        <f>RawCounts100All!BF291/(PropCntd100!BE291*BE$5*BE$6)*1000</f>
        <v>0</v>
      </c>
      <c r="BF291" s="284">
        <f>RawCounts100All!BG291/(PropCntd100!BF291*BF$5*BF$6)*1000</f>
        <v>0</v>
      </c>
      <c r="BG291" s="284">
        <f>RawCounts100All!BH291/(PropCntd100!BG291*BG$5*BG$6)*1000</f>
        <v>0</v>
      </c>
      <c r="BH291" s="284">
        <f>RawCounts100All!BI291/(PropCntd100!BH291*BH$5*BH$6)*1000</f>
        <v>0</v>
      </c>
      <c r="BI291" s="284">
        <f>RawCounts100All!BJ291/(PropCntd100!BI291*BI$5*BI$6)*1000</f>
        <v>0</v>
      </c>
      <c r="BJ291" s="284">
        <f>RawCounts100All!BK291/(PropCntd100!BJ291*BJ$5*BJ$6)*1000</f>
        <v>0</v>
      </c>
      <c r="BK291" s="284">
        <f>RawCounts100All!BL291/(PropCntd100!BK291*BK$5*BK$6)*1000</f>
        <v>0</v>
      </c>
      <c r="BL291" s="284">
        <f>RawCounts100All!BM291/(PropCntd100!BL291*BL$5*BL$6)*1000</f>
        <v>0</v>
      </c>
      <c r="BM291" s="284">
        <f>RawCounts100All!BN291/(PropCntd100!BM291*BM$5*BM$6)*1000</f>
        <v>0</v>
      </c>
      <c r="BN291" s="284">
        <f>RawCounts100All!BO291/(PropCntd100!BN291*BN$5*BN$6)*1000</f>
        <v>0</v>
      </c>
      <c r="BO291" s="284">
        <f>RawCounts100All!BP291/(PropCntd100!BO291*BO$5*BO$6)*1000</f>
        <v>0</v>
      </c>
      <c r="BP291" s="284">
        <f>RawCounts100All!BQ291/(PropCntd100!BP291*BP$5*BP$6)*1000</f>
        <v>0</v>
      </c>
      <c r="BQ291" s="284">
        <f>RawCounts100All!BR291/(PropCntd100!BQ291*BQ$5*BQ$6)*1000</f>
        <v>0</v>
      </c>
      <c r="BR291" s="284">
        <f>RawCounts100All!BS291/(PropCntd100!BR291*BR$5*BR$6)*1000</f>
        <v>0</v>
      </c>
      <c r="BS291" s="284">
        <f>RawCounts100All!BT291/(PropCntd100!BS291*BS$5*BS$6)*1000</f>
        <v>453.21637426900588</v>
      </c>
      <c r="BT291" s="129"/>
    </row>
    <row r="292" spans="1:72" ht="15" x14ac:dyDescent="0.15">
      <c r="A292" s="104" t="s">
        <v>501</v>
      </c>
      <c r="B292" s="158" t="s">
        <v>529</v>
      </c>
      <c r="C292" s="153"/>
      <c r="D292" s="153" t="s">
        <v>922</v>
      </c>
      <c r="E292" s="153" t="s">
        <v>131</v>
      </c>
      <c r="F292" s="153"/>
      <c r="G292" s="105">
        <v>0.4</v>
      </c>
      <c r="H292" s="106">
        <v>0.4</v>
      </c>
      <c r="I292" s="107">
        <f t="shared" si="12"/>
        <v>32</v>
      </c>
      <c r="J292" s="176">
        <f t="shared" si="12"/>
        <v>32</v>
      </c>
      <c r="K292" s="248"/>
      <c r="L292" s="284">
        <f>RawCounts100All!M292/(PropCntd100!L292*L$5*L$6)*1000</f>
        <v>0</v>
      </c>
      <c r="M292" s="284">
        <f>RawCounts100All!N292/(PropCntd100!M292*M$5*M$6)*1000</f>
        <v>0</v>
      </c>
      <c r="N292" s="284">
        <f>RawCounts100All!O292/(PropCntd100!N292*N$5*N$6)*1000</f>
        <v>0</v>
      </c>
      <c r="O292" s="284">
        <f>RawCounts100All!P292/(PropCntd100!O292*O$5*O$6)*1000</f>
        <v>0</v>
      </c>
      <c r="P292" s="284">
        <f>RawCounts100All!Q292/(PropCntd100!P292*P$5*P$6)*1000</f>
        <v>0</v>
      </c>
      <c r="Q292" s="284">
        <f>RawCounts100All!R292/(PropCntd100!Q292*Q$5*Q$6)*1000</f>
        <v>0</v>
      </c>
      <c r="R292" s="284">
        <f>RawCounts100All!S292/(PropCntd100!R292*R$5*R$6)*1000</f>
        <v>0</v>
      </c>
      <c r="S292" s="284">
        <f>RawCounts100All!T292/(PropCntd100!S292*S$5*S$6)*1000</f>
        <v>0</v>
      </c>
      <c r="T292" s="284">
        <f>RawCounts100All!U292/(PropCntd100!T292*T$5*T$6)*1000</f>
        <v>0</v>
      </c>
      <c r="U292" s="284">
        <f>RawCounts100All!V292/(PropCntd100!U292*U$5*U$6)*1000</f>
        <v>0</v>
      </c>
      <c r="V292" s="284">
        <f>RawCounts100All!W292/(PropCntd100!V292*V$5*V$6)*1000</f>
        <v>0</v>
      </c>
      <c r="W292" s="284">
        <f>RawCounts100All!X292/(PropCntd100!W292*W$5*W$6)*1000</f>
        <v>0</v>
      </c>
      <c r="X292" s="284">
        <f>RawCounts100All!Y292/(PropCntd100!X292*X$5*X$6)*1000</f>
        <v>0</v>
      </c>
      <c r="Y292" s="284">
        <f>RawCounts100All!Z292/(PropCntd100!Y292*Y$5*Y$6)*1000</f>
        <v>0</v>
      </c>
      <c r="Z292" s="284">
        <f>RawCounts100All!AA292/(PropCntd100!Z292*Z$5*Z$6)*1000</f>
        <v>0</v>
      </c>
      <c r="AA292" s="284">
        <f>RawCounts100All!AB292/(PropCntd100!AA292*AA$5*AA$6)*1000</f>
        <v>0</v>
      </c>
      <c r="AB292" s="284">
        <f>RawCounts100All!AC292/(PropCntd100!AB292*AB$5*AB$6)*1000</f>
        <v>0</v>
      </c>
      <c r="AC292" s="284">
        <f>RawCounts100All!AD292/(PropCntd100!AC292*AC$5*AC$6)*1000</f>
        <v>42.642140468227424</v>
      </c>
      <c r="AD292" s="284">
        <f>RawCounts100All!AE292/(PropCntd100!AD292*AD$5*AD$6)*1000</f>
        <v>0</v>
      </c>
      <c r="AE292" s="284">
        <f>RawCounts100All!AF292/(PropCntd100!AE292*AE$5*AE$6)*1000</f>
        <v>0</v>
      </c>
      <c r="AF292" s="284">
        <f>RawCounts100All!AG292/(PropCntd100!AF292*AF$5*AF$6)*1000</f>
        <v>0</v>
      </c>
      <c r="AG292" s="284">
        <f>RawCounts100All!AH292/(PropCntd100!AG292*AG$5*AG$6)*1000</f>
        <v>0</v>
      </c>
      <c r="AH292" s="284">
        <f>RawCounts100All!AI292/(PropCntd100!AH292*AH$5*AH$6)*1000</f>
        <v>0</v>
      </c>
      <c r="AI292" s="284">
        <f>RawCounts100All!AJ292/(PropCntd100!AI292*AI$5*AI$6)*1000</f>
        <v>0</v>
      </c>
      <c r="AJ292" s="284">
        <f>RawCounts100All!AK292/(PropCntd100!AJ292*AJ$5*AJ$6)*1000</f>
        <v>0</v>
      </c>
      <c r="AK292" s="284">
        <f>RawCounts100All!AL292/(PropCntd100!AK292*AK$5*AK$6)*1000</f>
        <v>0</v>
      </c>
      <c r="AL292" s="284">
        <f>RawCounts100All!AM292/(PropCntd100!AL292*AL$5*AL$6)*1000</f>
        <v>0</v>
      </c>
      <c r="AM292" s="284">
        <f>RawCounts100All!AN292/(PropCntd100!AM292*AM$5*AM$6)*1000</f>
        <v>0</v>
      </c>
      <c r="AN292" s="284">
        <f>RawCounts100All!AO292/(PropCntd100!AN292*AN$5*AN$6)*1000</f>
        <v>0</v>
      </c>
      <c r="AO292" s="284">
        <f>RawCounts100All!AP292/(PropCntd100!AO292*AO$5*AO$6)*1000</f>
        <v>0</v>
      </c>
      <c r="AP292" s="284">
        <f>RawCounts100All!AQ292/(PropCntd100!AP292*AP$5*AP$6)*1000</f>
        <v>0</v>
      </c>
      <c r="AQ292" s="284">
        <f>RawCounts100All!AR292/(PropCntd100!AQ292*AQ$5*AQ$6)*1000</f>
        <v>0</v>
      </c>
      <c r="AR292" s="284">
        <f>RawCounts100All!AS292/(PropCntd100!AR292*AR$5*AR$6)*1000</f>
        <v>0</v>
      </c>
      <c r="AS292" s="284">
        <f>RawCounts100All!AT292/(PropCntd100!AS292*AS$5*AS$6)*1000</f>
        <v>0</v>
      </c>
      <c r="AT292" s="284">
        <f>RawCounts100All!AU292/(PropCntd100!AT292*AT$5*AT$6)*1000</f>
        <v>0</v>
      </c>
      <c r="AU292" s="284">
        <f>RawCounts100All!AV292/(PropCntd100!AU292*AU$5*AU$6)*1000</f>
        <v>0</v>
      </c>
      <c r="AV292" s="284">
        <f>RawCounts100All!AW292/(PropCntd100!AV292*AV$5*AV$6)*1000</f>
        <v>0</v>
      </c>
      <c r="AW292" s="284">
        <f>RawCounts100All!AX292/(PropCntd100!AW292*AW$5*AW$6)*1000</f>
        <v>0</v>
      </c>
      <c r="AX292" s="284">
        <f>RawCounts100All!AY292/(PropCntd100!AX292*AX$5*AX$6)*1000</f>
        <v>0</v>
      </c>
      <c r="AY292" s="284">
        <f>RawCounts100All!AZ292/(PropCntd100!AY292*AY$5*AY$6)*1000</f>
        <v>0</v>
      </c>
      <c r="AZ292" s="284">
        <f>RawCounts100All!BA292/(PropCntd100!AZ292*AZ$5*AZ$6)*1000</f>
        <v>0</v>
      </c>
      <c r="BA292" s="284">
        <f>RawCounts100All!BB292/(PropCntd100!BA292*BA$5*BA$6)*1000</f>
        <v>0</v>
      </c>
      <c r="BB292" s="284">
        <f>RawCounts100All!BC292/(PropCntd100!BB292*BB$5*BB$6)*1000</f>
        <v>0</v>
      </c>
      <c r="BC292" s="284">
        <f>RawCounts100All!BD292/(PropCntd100!BC292*BC$5*BC$6)*1000</f>
        <v>0</v>
      </c>
      <c r="BD292" s="284">
        <f>RawCounts100All!BE292/(PropCntd100!BD292*BD$5*BD$6)*1000</f>
        <v>0</v>
      </c>
      <c r="BE292" s="284">
        <f>RawCounts100All!BF292/(PropCntd100!BE292*BE$5*BE$6)*1000</f>
        <v>0</v>
      </c>
      <c r="BF292" s="284">
        <f>RawCounts100All!BG292/(PropCntd100!BF292*BF$5*BF$6)*1000</f>
        <v>0</v>
      </c>
      <c r="BG292" s="284">
        <f>RawCounts100All!BH292/(PropCntd100!BG292*BG$5*BG$6)*1000</f>
        <v>0</v>
      </c>
      <c r="BH292" s="284">
        <f>RawCounts100All!BI292/(PropCntd100!BH292*BH$5*BH$6)*1000</f>
        <v>0</v>
      </c>
      <c r="BI292" s="284">
        <f>RawCounts100All!BJ292/(PropCntd100!BI292*BI$5*BI$6)*1000</f>
        <v>0</v>
      </c>
      <c r="BJ292" s="284">
        <f>RawCounts100All!BK292/(PropCntd100!BJ292*BJ$5*BJ$6)*1000</f>
        <v>0</v>
      </c>
      <c r="BK292" s="284">
        <f>RawCounts100All!BL292/(PropCntd100!BK292*BK$5*BK$6)*1000</f>
        <v>0</v>
      </c>
      <c r="BL292" s="284">
        <f>RawCounts100All!BM292/(PropCntd100!BL292*BL$5*BL$6)*1000</f>
        <v>0</v>
      </c>
      <c r="BM292" s="284">
        <f>RawCounts100All!BN292/(PropCntd100!BM292*BM$5*BM$6)*1000</f>
        <v>0</v>
      </c>
      <c r="BN292" s="284">
        <f>RawCounts100All!BO292/(PropCntd100!BN292*BN$5*BN$6)*1000</f>
        <v>0</v>
      </c>
      <c r="BO292" s="284">
        <f>RawCounts100All!BP292/(PropCntd100!BO292*BO$5*BO$6)*1000</f>
        <v>0</v>
      </c>
      <c r="BP292" s="284">
        <f>RawCounts100All!BQ292/(PropCntd100!BP292*BP$5*BP$6)*1000</f>
        <v>0</v>
      </c>
      <c r="BQ292" s="284">
        <f>RawCounts100All!BR292/(PropCntd100!BQ292*BQ$5*BQ$6)*1000</f>
        <v>0</v>
      </c>
      <c r="BR292" s="284">
        <f>RawCounts100All!BS292/(PropCntd100!BR292*BR$5*BR$6)*1000</f>
        <v>0</v>
      </c>
      <c r="BS292" s="284">
        <f>RawCounts100All!BT292/(PropCntd100!BS292*BS$5*BS$6)*1000</f>
        <v>0</v>
      </c>
      <c r="BT292" s="129"/>
    </row>
    <row r="293" spans="1:72" ht="15" x14ac:dyDescent="0.15">
      <c r="A293" s="104" t="s">
        <v>502</v>
      </c>
      <c r="B293" s="158" t="s">
        <v>529</v>
      </c>
      <c r="C293" s="153"/>
      <c r="D293" s="153" t="s">
        <v>923</v>
      </c>
      <c r="E293" s="153" t="s">
        <v>135</v>
      </c>
      <c r="F293" s="153"/>
      <c r="G293" s="105">
        <v>0.4</v>
      </c>
      <c r="H293" s="106">
        <v>0.7</v>
      </c>
      <c r="I293" s="107">
        <f t="shared" si="12"/>
        <v>32</v>
      </c>
      <c r="J293" s="176">
        <f t="shared" si="12"/>
        <v>56</v>
      </c>
      <c r="K293" s="248"/>
      <c r="L293" s="284">
        <f>RawCounts100All!M293/(PropCntd100!L293*L$5*L$6)*1000</f>
        <v>0</v>
      </c>
      <c r="M293" s="284">
        <f>RawCounts100All!N293/(PropCntd100!M293*M$5*M$6)*1000</f>
        <v>0</v>
      </c>
      <c r="N293" s="284">
        <f>RawCounts100All!O293/(PropCntd100!N293*N$5*N$6)*1000</f>
        <v>0</v>
      </c>
      <c r="O293" s="284">
        <f>RawCounts100All!P293/(PropCntd100!O293*O$5*O$6)*1000</f>
        <v>0</v>
      </c>
      <c r="P293" s="284">
        <f>RawCounts100All!Q293/(PropCntd100!P293*P$5*P$6)*1000</f>
        <v>43.508771929824562</v>
      </c>
      <c r="Q293" s="284">
        <f>RawCounts100All!R293/(PropCntd100!Q293*Q$5*Q$6)*1000</f>
        <v>0</v>
      </c>
      <c r="R293" s="284">
        <f>RawCounts100All!S293/(PropCntd100!R293*R$5*R$6)*1000</f>
        <v>0</v>
      </c>
      <c r="S293" s="284">
        <f>RawCounts100All!T293/(PropCntd100!S293*S$5*S$6)*1000</f>
        <v>0</v>
      </c>
      <c r="T293" s="284">
        <f>RawCounts100All!U293/(PropCntd100!T293*T$5*T$6)*1000</f>
        <v>0</v>
      </c>
      <c r="U293" s="284">
        <f>RawCounts100All!V293/(PropCntd100!U293*U$5*U$6)*1000</f>
        <v>0</v>
      </c>
      <c r="V293" s="284">
        <f>RawCounts100All!W293/(PropCntd100!V293*V$5*V$6)*1000</f>
        <v>0</v>
      </c>
      <c r="W293" s="284">
        <f>RawCounts100All!X293/(PropCntd100!W293*W$5*W$6)*1000</f>
        <v>0</v>
      </c>
      <c r="X293" s="284">
        <f>RawCounts100All!Y293/(PropCntd100!X293*X$5*X$6)*1000</f>
        <v>0</v>
      </c>
      <c r="Y293" s="284">
        <f>RawCounts100All!Z293/(PropCntd100!Y293*Y$5*Y$6)*1000</f>
        <v>0</v>
      </c>
      <c r="Z293" s="284">
        <f>RawCounts100All!AA293/(PropCntd100!Z293*Z$5*Z$6)*1000</f>
        <v>0</v>
      </c>
      <c r="AA293" s="284">
        <f>RawCounts100All!AB293/(PropCntd100!AA293*AA$5*AA$6)*1000</f>
        <v>0</v>
      </c>
      <c r="AB293" s="284">
        <f>RawCounts100All!AC293/(PropCntd100!AB293*AB$5*AB$6)*1000</f>
        <v>0</v>
      </c>
      <c r="AC293" s="284">
        <f>RawCounts100All!AD293/(PropCntd100!AC293*AC$5*AC$6)*1000</f>
        <v>0</v>
      </c>
      <c r="AD293" s="284">
        <f>RawCounts100All!AE293/(PropCntd100!AD293*AD$5*AD$6)*1000</f>
        <v>0</v>
      </c>
      <c r="AE293" s="284">
        <f>RawCounts100All!AF293/(PropCntd100!AE293*AE$5*AE$6)*1000</f>
        <v>0</v>
      </c>
      <c r="AF293" s="284">
        <f>RawCounts100All!AG293/(PropCntd100!AF293*AF$5*AF$6)*1000</f>
        <v>0</v>
      </c>
      <c r="AG293" s="284">
        <f>RawCounts100All!AH293/(PropCntd100!AG293*AG$5*AG$6)*1000</f>
        <v>0</v>
      </c>
      <c r="AH293" s="284">
        <f>RawCounts100All!AI293/(PropCntd100!AH293*AH$5*AH$6)*1000</f>
        <v>0</v>
      </c>
      <c r="AI293" s="284">
        <f>RawCounts100All!AJ293/(PropCntd100!AI293*AI$5*AI$6)*1000</f>
        <v>0</v>
      </c>
      <c r="AJ293" s="284">
        <f>RawCounts100All!AK293/(PropCntd100!AJ293*AJ$5*AJ$6)*1000</f>
        <v>0</v>
      </c>
      <c r="AK293" s="284">
        <f>RawCounts100All!AL293/(PropCntd100!AK293*AK$5*AK$6)*1000</f>
        <v>0</v>
      </c>
      <c r="AL293" s="284">
        <f>RawCounts100All!AM293/(PropCntd100!AL293*AL$5*AL$6)*1000</f>
        <v>0</v>
      </c>
      <c r="AM293" s="284">
        <f>RawCounts100All!AN293/(PropCntd100!AM293*AM$5*AM$6)*1000</f>
        <v>0</v>
      </c>
      <c r="AN293" s="284">
        <f>RawCounts100All!AO293/(PropCntd100!AN293*AN$5*AN$6)*1000</f>
        <v>0</v>
      </c>
      <c r="AO293" s="284">
        <f>RawCounts100All!AP293/(PropCntd100!AO293*AO$5*AO$6)*1000</f>
        <v>0</v>
      </c>
      <c r="AP293" s="284">
        <f>RawCounts100All!AQ293/(PropCntd100!AP293*AP$5*AP$6)*1000</f>
        <v>0</v>
      </c>
      <c r="AQ293" s="284">
        <f>RawCounts100All!AR293/(PropCntd100!AQ293*AQ$5*AQ$6)*1000</f>
        <v>0</v>
      </c>
      <c r="AR293" s="284">
        <f>RawCounts100All!AS293/(PropCntd100!AR293*AR$5*AR$6)*1000</f>
        <v>0</v>
      </c>
      <c r="AS293" s="284">
        <f>RawCounts100All!AT293/(PropCntd100!AS293*AS$5*AS$6)*1000</f>
        <v>0</v>
      </c>
      <c r="AT293" s="284">
        <f>RawCounts100All!AU293/(PropCntd100!AT293*AT$5*AT$6)*1000</f>
        <v>44.166666666666657</v>
      </c>
      <c r="AU293" s="284">
        <f>RawCounts100All!AV293/(PropCntd100!AU293*AU$5*AU$6)*1000</f>
        <v>0</v>
      </c>
      <c r="AV293" s="284">
        <f>RawCounts100All!AW293/(PropCntd100!AV293*AV$5*AV$6)*1000</f>
        <v>0</v>
      </c>
      <c r="AW293" s="284">
        <f>RawCounts100All!AX293/(PropCntd100!AW293*AW$5*AW$6)*1000</f>
        <v>0</v>
      </c>
      <c r="AX293" s="284">
        <f>RawCounts100All!AY293/(PropCntd100!AX293*AX$5*AX$6)*1000</f>
        <v>0</v>
      </c>
      <c r="AY293" s="284">
        <f>RawCounts100All!AZ293/(PropCntd100!AY293*AY$5*AY$6)*1000</f>
        <v>0</v>
      </c>
      <c r="AZ293" s="284">
        <f>RawCounts100All!BA293/(PropCntd100!AZ293*AZ$5*AZ$6)*1000</f>
        <v>0</v>
      </c>
      <c r="BA293" s="284">
        <f>RawCounts100All!BB293/(PropCntd100!BA293*BA$5*BA$6)*1000</f>
        <v>0</v>
      </c>
      <c r="BB293" s="284">
        <f>RawCounts100All!BC293/(PropCntd100!BB293*BB$5*BB$6)*1000</f>
        <v>0</v>
      </c>
      <c r="BC293" s="284">
        <f>RawCounts100All!BD293/(PropCntd100!BC293*BC$5*BC$6)*1000</f>
        <v>0</v>
      </c>
      <c r="BD293" s="284">
        <f>RawCounts100All!BE293/(PropCntd100!BD293*BD$5*BD$6)*1000</f>
        <v>0</v>
      </c>
      <c r="BE293" s="284">
        <f>RawCounts100All!BF293/(PropCntd100!BE293*BE$5*BE$6)*1000</f>
        <v>0</v>
      </c>
      <c r="BF293" s="284">
        <f>RawCounts100All!BG293/(PropCntd100!BF293*BF$5*BF$6)*1000</f>
        <v>0</v>
      </c>
      <c r="BG293" s="284">
        <f>RawCounts100All!BH293/(PropCntd100!BG293*BG$5*BG$6)*1000</f>
        <v>0</v>
      </c>
      <c r="BH293" s="284">
        <f>RawCounts100All!BI293/(PropCntd100!BH293*BH$5*BH$6)*1000</f>
        <v>0</v>
      </c>
      <c r="BI293" s="284">
        <f>RawCounts100All!BJ293/(PropCntd100!BI293*BI$5*BI$6)*1000</f>
        <v>0</v>
      </c>
      <c r="BJ293" s="284">
        <f>RawCounts100All!BK293/(PropCntd100!BJ293*BJ$5*BJ$6)*1000</f>
        <v>407.97166389280073</v>
      </c>
      <c r="BK293" s="284">
        <f>RawCounts100All!BL293/(PropCntd100!BK293*BK$5*BK$6)*1000</f>
        <v>0</v>
      </c>
      <c r="BL293" s="284">
        <f>RawCounts100All!BM293/(PropCntd100!BL293*BL$5*BL$6)*1000</f>
        <v>0</v>
      </c>
      <c r="BM293" s="284">
        <f>RawCounts100All!BN293/(PropCntd100!BM293*BM$5*BM$6)*1000</f>
        <v>0</v>
      </c>
      <c r="BN293" s="284">
        <f>RawCounts100All!BO293/(PropCntd100!BN293*BN$5*BN$6)*1000</f>
        <v>0</v>
      </c>
      <c r="BO293" s="284">
        <f>RawCounts100All!BP293/(PropCntd100!BO293*BO$5*BO$6)*1000</f>
        <v>0</v>
      </c>
      <c r="BP293" s="284">
        <f>RawCounts100All!BQ293/(PropCntd100!BP293*BP$5*BP$6)*1000</f>
        <v>0</v>
      </c>
      <c r="BQ293" s="284">
        <f>RawCounts100All!BR293/(PropCntd100!BQ293*BQ$5*BQ$6)*1000</f>
        <v>0</v>
      </c>
      <c r="BR293" s="284">
        <f>RawCounts100All!BS293/(PropCntd100!BR293*BR$5*BR$6)*1000</f>
        <v>0</v>
      </c>
      <c r="BS293" s="284">
        <f>RawCounts100All!BT293/(PropCntd100!BS293*BS$5*BS$6)*1000</f>
        <v>0</v>
      </c>
      <c r="BT293" s="129"/>
    </row>
    <row r="294" spans="1:72" ht="15" x14ac:dyDescent="0.15">
      <c r="A294" s="107" t="s">
        <v>508</v>
      </c>
      <c r="B294" s="158" t="s">
        <v>529</v>
      </c>
      <c r="C294" s="107" t="s">
        <v>233</v>
      </c>
      <c r="D294" s="170" t="s">
        <v>929</v>
      </c>
      <c r="E294" s="107" t="s">
        <v>131</v>
      </c>
      <c r="F294" s="107"/>
      <c r="G294" s="105">
        <v>0.2</v>
      </c>
      <c r="H294" s="106">
        <v>0.2</v>
      </c>
      <c r="I294" s="107">
        <f t="shared" ref="I294:J300" si="13">G294*80</f>
        <v>16</v>
      </c>
      <c r="J294" s="176">
        <f t="shared" si="13"/>
        <v>16</v>
      </c>
      <c r="K294" s="248"/>
      <c r="L294" s="284">
        <f>RawCounts100All!M294/(PropCntd100!L294*L$5*L$6)*1000</f>
        <v>0</v>
      </c>
      <c r="M294" s="284">
        <f>RawCounts100All!N294/(PropCntd100!M294*M$5*M$6)*1000</f>
        <v>0</v>
      </c>
      <c r="N294" s="284">
        <f>RawCounts100All!O294/(PropCntd100!N294*N$5*N$6)*1000</f>
        <v>0</v>
      </c>
      <c r="O294" s="284">
        <f>RawCounts100All!P294/(PropCntd100!O294*O$5*O$6)*1000</f>
        <v>0</v>
      </c>
      <c r="P294" s="284">
        <f>RawCounts100All!Q294/(PropCntd100!P294*P$5*P$6)*1000</f>
        <v>0</v>
      </c>
      <c r="Q294" s="284">
        <f>RawCounts100All!R294/(PropCntd100!Q294*Q$5*Q$6)*1000</f>
        <v>0</v>
      </c>
      <c r="R294" s="284">
        <f>RawCounts100All!S294/(PropCntd100!R294*R$5*R$6)*1000</f>
        <v>0</v>
      </c>
      <c r="S294" s="284">
        <f>RawCounts100All!T294/(PropCntd100!S294*S$5*S$6)*1000</f>
        <v>0</v>
      </c>
      <c r="T294" s="284">
        <f>RawCounts100All!U294/(PropCntd100!T294*T$5*T$6)*1000</f>
        <v>0</v>
      </c>
      <c r="U294" s="284">
        <f>RawCounts100All!V294/(PropCntd100!U294*U$5*U$6)*1000</f>
        <v>0</v>
      </c>
      <c r="V294" s="284">
        <f>RawCounts100All!W294/(PropCntd100!V294*V$5*V$6)*1000</f>
        <v>0</v>
      </c>
      <c r="W294" s="284">
        <f>RawCounts100All!X294/(PropCntd100!W294*W$5*W$6)*1000</f>
        <v>0</v>
      </c>
      <c r="X294" s="284">
        <f>RawCounts100All!Y294/(PropCntd100!X294*X$5*X$6)*1000</f>
        <v>0</v>
      </c>
      <c r="Y294" s="284">
        <f>RawCounts100All!Z294/(PropCntd100!Y294*Y$5*Y$6)*1000</f>
        <v>0</v>
      </c>
      <c r="Z294" s="284">
        <f>RawCounts100All!AA294/(PropCntd100!Z294*Z$5*Z$6)*1000</f>
        <v>0</v>
      </c>
      <c r="AA294" s="284">
        <f>RawCounts100All!AB294/(PropCntd100!AA294*AA$5*AA$6)*1000</f>
        <v>0</v>
      </c>
      <c r="AB294" s="284">
        <f>RawCounts100All!AC294/(PropCntd100!AB294*AB$5*AB$6)*1000</f>
        <v>0</v>
      </c>
      <c r="AC294" s="284">
        <f>RawCounts100All!AD294/(PropCntd100!AC294*AC$5*AC$6)*1000</f>
        <v>0</v>
      </c>
      <c r="AD294" s="284">
        <f>RawCounts100All!AE294/(PropCntd100!AD294*AD$5*AD$6)*1000</f>
        <v>0</v>
      </c>
      <c r="AE294" s="284">
        <f>RawCounts100All!AF294/(PropCntd100!AE294*AE$5*AE$6)*1000</f>
        <v>44.255319148936174</v>
      </c>
      <c r="AF294" s="284">
        <f>RawCounts100All!AG294/(PropCntd100!AF294*AF$5*AF$6)*1000</f>
        <v>123.13612313612315</v>
      </c>
      <c r="AG294" s="284">
        <f>RawCounts100All!AH294/(PropCntd100!AG294*AG$5*AG$6)*1000</f>
        <v>43.63636363636364</v>
      </c>
      <c r="AH294" s="284">
        <f>RawCounts100All!AI294/(PropCntd100!AH294*AH$5*AH$6)*1000</f>
        <v>0</v>
      </c>
      <c r="AI294" s="284">
        <f>RawCounts100All!AJ294/(PropCntd100!AI294*AI$5*AI$6)*1000</f>
        <v>0</v>
      </c>
      <c r="AJ294" s="284">
        <f>RawCounts100All!AK294/(PropCntd100!AJ294*AJ$5*AJ$6)*1000</f>
        <v>0</v>
      </c>
      <c r="AK294" s="284">
        <f>RawCounts100All!AL294/(PropCntd100!AK294*AK$5*AK$6)*1000</f>
        <v>0</v>
      </c>
      <c r="AL294" s="284">
        <f>RawCounts100All!AM294/(PropCntd100!AL294*AL$5*AL$6)*1000</f>
        <v>0</v>
      </c>
      <c r="AM294" s="284">
        <f>RawCounts100All!AN294/(PropCntd100!AM294*AM$5*AM$6)*1000</f>
        <v>0</v>
      </c>
      <c r="AN294" s="284">
        <f>RawCounts100All!AO294/(PropCntd100!AN294*AN$5*AN$6)*1000</f>
        <v>0</v>
      </c>
      <c r="AO294" s="284">
        <f>RawCounts100All!AP294/(PropCntd100!AO294*AO$5*AO$6)*1000</f>
        <v>0</v>
      </c>
      <c r="AP294" s="284">
        <f>RawCounts100All!AQ294/(PropCntd100!AP294*AP$5*AP$6)*1000</f>
        <v>0</v>
      </c>
      <c r="AQ294" s="284">
        <f>RawCounts100All!AR294/(PropCntd100!AQ294*AQ$5*AQ$6)*1000</f>
        <v>0</v>
      </c>
      <c r="AR294" s="284">
        <f>RawCounts100All!AS294/(PropCntd100!AR294*AR$5*AR$6)*1000</f>
        <v>0</v>
      </c>
      <c r="AS294" s="284">
        <f>RawCounts100All!AT294/(PropCntd100!AS294*AS$5*AS$6)*1000</f>
        <v>0</v>
      </c>
      <c r="AT294" s="284">
        <f>RawCounts100All!AU294/(PropCntd100!AT294*AT$5*AT$6)*1000</f>
        <v>0</v>
      </c>
      <c r="AU294" s="284">
        <f>RawCounts100All!AV294/(PropCntd100!AU294*AU$5*AU$6)*1000</f>
        <v>0</v>
      </c>
      <c r="AV294" s="284">
        <f>RawCounts100All!AW294/(PropCntd100!AV294*AV$5*AV$6)*1000</f>
        <v>0</v>
      </c>
      <c r="AW294" s="284">
        <f>RawCounts100All!AX294/(PropCntd100!AW294*AW$5*AW$6)*1000</f>
        <v>0</v>
      </c>
      <c r="AX294" s="284">
        <f>RawCounts100All!AY294/(PropCntd100!AX294*AX$5*AX$6)*1000</f>
        <v>0</v>
      </c>
      <c r="AY294" s="284">
        <f>RawCounts100All!AZ294/(PropCntd100!AY294*AY$5*AY$6)*1000</f>
        <v>0</v>
      </c>
      <c r="AZ294" s="284">
        <f>RawCounts100All!BA294/(PropCntd100!AZ294*AZ$5*AZ$6)*1000</f>
        <v>0</v>
      </c>
      <c r="BA294" s="284">
        <f>RawCounts100All!BB294/(PropCntd100!BA294*BA$5*BA$6)*1000</f>
        <v>0</v>
      </c>
      <c r="BB294" s="284">
        <f>RawCounts100All!BC294/(PropCntd100!BB294*BB$5*BB$6)*1000</f>
        <v>0</v>
      </c>
      <c r="BC294" s="284">
        <f>RawCounts100All!BD294/(PropCntd100!BC294*BC$5*BC$6)*1000</f>
        <v>0</v>
      </c>
      <c r="BD294" s="284">
        <f>RawCounts100All!BE294/(PropCntd100!BD294*BD$5*BD$6)*1000</f>
        <v>0</v>
      </c>
      <c r="BE294" s="284">
        <f>RawCounts100All!BF294/(PropCntd100!BE294*BE$5*BE$6)*1000</f>
        <v>0</v>
      </c>
      <c r="BF294" s="284">
        <f>RawCounts100All!BG294/(PropCntd100!BF294*BF$5*BF$6)*1000</f>
        <v>0</v>
      </c>
      <c r="BG294" s="284">
        <f>RawCounts100All!BH294/(PropCntd100!BG294*BG$5*BG$6)*1000</f>
        <v>0</v>
      </c>
      <c r="BH294" s="284">
        <f>RawCounts100All!BI294/(PropCntd100!BH294*BH$5*BH$6)*1000</f>
        <v>0</v>
      </c>
      <c r="BI294" s="284">
        <f>RawCounts100All!BJ294/(PropCntd100!BI294*BI$5*BI$6)*1000</f>
        <v>0</v>
      </c>
      <c r="BJ294" s="284">
        <f>RawCounts100All!BK294/(PropCntd100!BJ294*BJ$5*BJ$6)*1000</f>
        <v>0</v>
      </c>
      <c r="BK294" s="284">
        <f>RawCounts100All!BL294/(PropCntd100!BK294*BK$5*BK$6)*1000</f>
        <v>0</v>
      </c>
      <c r="BL294" s="284">
        <f>RawCounts100All!BM294/(PropCntd100!BL294*BL$5*BL$6)*1000</f>
        <v>0</v>
      </c>
      <c r="BM294" s="284">
        <f>RawCounts100All!BN294/(PropCntd100!BM294*BM$5*BM$6)*1000</f>
        <v>0</v>
      </c>
      <c r="BN294" s="284">
        <f>RawCounts100All!BO294/(PropCntd100!BN294*BN$5*BN$6)*1000</f>
        <v>0</v>
      </c>
      <c r="BO294" s="284">
        <f>RawCounts100All!BP294/(PropCntd100!BO294*BO$5*BO$6)*1000</f>
        <v>0</v>
      </c>
      <c r="BP294" s="284">
        <f>RawCounts100All!BQ294/(PropCntd100!BP294*BP$5*BP$6)*1000</f>
        <v>0</v>
      </c>
      <c r="BQ294" s="284">
        <f>RawCounts100All!BR294/(PropCntd100!BQ294*BQ$5*BQ$6)*1000</f>
        <v>0</v>
      </c>
      <c r="BR294" s="284">
        <f>RawCounts100All!BS294/(PropCntd100!BR294*BR$5*BR$6)*1000</f>
        <v>0</v>
      </c>
      <c r="BS294" s="284">
        <f>RawCounts100All!BT294/(PropCntd100!BS294*BS$5*BS$6)*1000</f>
        <v>0</v>
      </c>
      <c r="BT294" s="129"/>
    </row>
    <row r="295" spans="1:72" ht="15" x14ac:dyDescent="0.15">
      <c r="A295" s="104" t="s">
        <v>509</v>
      </c>
      <c r="B295" s="158" t="s">
        <v>529</v>
      </c>
      <c r="C295" s="107" t="s">
        <v>233</v>
      </c>
      <c r="D295" s="170" t="s">
        <v>930</v>
      </c>
      <c r="E295" s="107" t="s">
        <v>131</v>
      </c>
      <c r="F295" s="107"/>
      <c r="G295" s="105">
        <v>0.35</v>
      </c>
      <c r="H295" s="106">
        <v>0.35</v>
      </c>
      <c r="I295" s="107">
        <f t="shared" si="13"/>
        <v>28</v>
      </c>
      <c r="J295" s="176">
        <f t="shared" si="13"/>
        <v>28</v>
      </c>
      <c r="K295" s="248"/>
      <c r="L295" s="284">
        <f>RawCounts100All!M295/(PropCntd100!L295*L$5*L$6)*1000</f>
        <v>0</v>
      </c>
      <c r="M295" s="284">
        <f>RawCounts100All!N295/(PropCntd100!M295*M$5*M$6)*1000</f>
        <v>0</v>
      </c>
      <c r="N295" s="284">
        <f>RawCounts100All!O295/(PropCntd100!N295*N$5*N$6)*1000</f>
        <v>0</v>
      </c>
      <c r="O295" s="284">
        <f>RawCounts100All!P295/(PropCntd100!O295*O$5*O$6)*1000</f>
        <v>0</v>
      </c>
      <c r="P295" s="284">
        <f>RawCounts100All!Q295/(PropCntd100!P295*P$5*P$6)*1000</f>
        <v>0</v>
      </c>
      <c r="Q295" s="284">
        <f>RawCounts100All!R295/(PropCntd100!Q295*Q$5*Q$6)*1000</f>
        <v>0</v>
      </c>
      <c r="R295" s="284">
        <f>RawCounts100All!S295/(PropCntd100!R295*R$5*R$6)*1000</f>
        <v>0</v>
      </c>
      <c r="S295" s="284">
        <f>RawCounts100All!T295/(PropCntd100!S295*S$5*S$6)*1000</f>
        <v>174.81481481481481</v>
      </c>
      <c r="T295" s="284">
        <f>RawCounts100All!U295/(PropCntd100!T295*T$5*T$6)*1000</f>
        <v>0</v>
      </c>
      <c r="U295" s="284">
        <f>RawCounts100All!V295/(PropCntd100!U295*U$5*U$6)*1000</f>
        <v>0</v>
      </c>
      <c r="V295" s="284">
        <f>RawCounts100All!W295/(PropCntd100!V295*V$5*V$6)*1000</f>
        <v>0</v>
      </c>
      <c r="W295" s="284">
        <f>RawCounts100All!X295/(PropCntd100!W295*W$5*W$6)*1000</f>
        <v>0</v>
      </c>
      <c r="X295" s="284">
        <f>RawCounts100All!Y295/(PropCntd100!X295*X$5*X$6)*1000</f>
        <v>0</v>
      </c>
      <c r="Y295" s="284">
        <f>RawCounts100All!Z295/(PropCntd100!Y295*Y$5*Y$6)*1000</f>
        <v>0</v>
      </c>
      <c r="Z295" s="284">
        <f>RawCounts100All!AA295/(PropCntd100!Z295*Z$5*Z$6)*1000</f>
        <v>0</v>
      </c>
      <c r="AA295" s="284">
        <f>RawCounts100All!AB295/(PropCntd100!AA295*AA$5*AA$6)*1000</f>
        <v>0</v>
      </c>
      <c r="AB295" s="284">
        <f>RawCounts100All!AC295/(PropCntd100!AB295*AB$5*AB$6)*1000</f>
        <v>0</v>
      </c>
      <c r="AC295" s="284">
        <f>RawCounts100All!AD295/(PropCntd100!AC295*AC$5*AC$6)*1000</f>
        <v>0</v>
      </c>
      <c r="AD295" s="284">
        <f>RawCounts100All!AE295/(PropCntd100!AD295*AD$5*AD$6)*1000</f>
        <v>0</v>
      </c>
      <c r="AE295" s="284">
        <f>RawCounts100All!AF295/(PropCntd100!AE295*AE$5*AE$6)*1000</f>
        <v>0</v>
      </c>
      <c r="AF295" s="284">
        <f>RawCounts100All!AG295/(PropCntd100!AF295*AF$5*AF$6)*1000</f>
        <v>0</v>
      </c>
      <c r="AG295" s="284">
        <f>RawCounts100All!AH295/(PropCntd100!AG295*AG$5*AG$6)*1000</f>
        <v>0</v>
      </c>
      <c r="AH295" s="284">
        <f>RawCounts100All!AI295/(PropCntd100!AH295*AH$5*AH$6)*1000</f>
        <v>0</v>
      </c>
      <c r="AI295" s="284">
        <f>RawCounts100All!AJ295/(PropCntd100!AI295*AI$5*AI$6)*1000</f>
        <v>0</v>
      </c>
      <c r="AJ295" s="284">
        <f>RawCounts100All!AK295/(PropCntd100!AJ295*AJ$5*AJ$6)*1000</f>
        <v>0</v>
      </c>
      <c r="AK295" s="284">
        <f>RawCounts100All!AL295/(PropCntd100!AK295*AK$5*AK$6)*1000</f>
        <v>0</v>
      </c>
      <c r="AL295" s="284">
        <f>RawCounts100All!AM295/(PropCntd100!AL295*AL$5*AL$6)*1000</f>
        <v>0</v>
      </c>
      <c r="AM295" s="284">
        <f>RawCounts100All!AN295/(PropCntd100!AM295*AM$5*AM$6)*1000</f>
        <v>0</v>
      </c>
      <c r="AN295" s="284">
        <f>RawCounts100All!AO295/(PropCntd100!AN295*AN$5*AN$6)*1000</f>
        <v>0</v>
      </c>
      <c r="AO295" s="284">
        <f>RawCounts100All!AP295/(PropCntd100!AO295*AO$5*AO$6)*1000</f>
        <v>0</v>
      </c>
      <c r="AP295" s="284">
        <f>RawCounts100All!AQ295/(PropCntd100!AP295*AP$5*AP$6)*1000</f>
        <v>130.49062419727716</v>
      </c>
      <c r="AQ295" s="284">
        <f>RawCounts100All!AR295/(PropCntd100!AQ295*AQ$5*AQ$6)*1000</f>
        <v>368.79432624113474</v>
      </c>
      <c r="AR295" s="284">
        <f>RawCounts100All!AS295/(PropCntd100!AR295*AR$5*AR$6)*1000</f>
        <v>212.33974358974359</v>
      </c>
      <c r="AS295" s="284">
        <f>RawCounts100All!AT295/(PropCntd100!AS295*AS$5*AS$6)*1000</f>
        <v>0</v>
      </c>
      <c r="AT295" s="284">
        <f>RawCounts100All!AU295/(PropCntd100!AT295*AT$5*AT$6)*1000</f>
        <v>0</v>
      </c>
      <c r="AU295" s="284">
        <f>RawCounts100All!AV295/(PropCntd100!AU295*AU$5*AU$6)*1000</f>
        <v>0</v>
      </c>
      <c r="AV295" s="284">
        <f>RawCounts100All!AW295/(PropCntd100!AV295*AV$5*AV$6)*1000</f>
        <v>0</v>
      </c>
      <c r="AW295" s="284">
        <f>RawCounts100All!AX295/(PropCntd100!AW295*AW$5*AW$6)*1000</f>
        <v>0</v>
      </c>
      <c r="AX295" s="284">
        <f>RawCounts100All!AY295/(PropCntd100!AX295*AX$5*AX$6)*1000</f>
        <v>0</v>
      </c>
      <c r="AY295" s="284">
        <f>RawCounts100All!AZ295/(PropCntd100!AY295*AY$5*AY$6)*1000</f>
        <v>0</v>
      </c>
      <c r="AZ295" s="284">
        <f>RawCounts100All!BA295/(PropCntd100!AZ295*AZ$5*AZ$6)*1000</f>
        <v>0</v>
      </c>
      <c r="BA295" s="284">
        <f>RawCounts100All!BB295/(PropCntd100!BA295*BA$5*BA$6)*1000</f>
        <v>0</v>
      </c>
      <c r="BB295" s="284">
        <f>RawCounts100All!BC295/(PropCntd100!BB295*BB$5*BB$6)*1000</f>
        <v>0</v>
      </c>
      <c r="BC295" s="284">
        <f>RawCounts100All!BD295/(PropCntd100!BC295*BC$5*BC$6)*1000</f>
        <v>0</v>
      </c>
      <c r="BD295" s="284">
        <f>RawCounts100All!BE295/(PropCntd100!BD295*BD$5*BD$6)*1000</f>
        <v>0</v>
      </c>
      <c r="BE295" s="284">
        <f>RawCounts100All!BF295/(PropCntd100!BE295*BE$5*BE$6)*1000</f>
        <v>0</v>
      </c>
      <c r="BF295" s="284">
        <f>RawCounts100All!BG295/(PropCntd100!BF295*BF$5*BF$6)*1000</f>
        <v>0</v>
      </c>
      <c r="BG295" s="284">
        <f>RawCounts100All!BH295/(PropCntd100!BG295*BG$5*BG$6)*1000</f>
        <v>0</v>
      </c>
      <c r="BH295" s="284">
        <f>RawCounts100All!BI295/(PropCntd100!BH295*BH$5*BH$6)*1000</f>
        <v>0</v>
      </c>
      <c r="BI295" s="284">
        <f>RawCounts100All!BJ295/(PropCntd100!BI295*BI$5*BI$6)*1000</f>
        <v>0</v>
      </c>
      <c r="BJ295" s="284">
        <f>RawCounts100All!BK295/(PropCntd100!BJ295*BJ$5*BJ$6)*1000</f>
        <v>203.98583194640037</v>
      </c>
      <c r="BK295" s="284">
        <f>RawCounts100All!BL295/(PropCntd100!BK295*BK$5*BK$6)*1000</f>
        <v>0</v>
      </c>
      <c r="BL295" s="284">
        <f>RawCounts100All!BM295/(PropCntd100!BL295*BL$5*BL$6)*1000</f>
        <v>0</v>
      </c>
      <c r="BM295" s="284">
        <f>RawCounts100All!BN295/(PropCntd100!BM295*BM$5*BM$6)*1000</f>
        <v>971.19341563786008</v>
      </c>
      <c r="BN295" s="284">
        <f>RawCounts100All!BO295/(PropCntd100!BN295*BN$5*BN$6)*1000</f>
        <v>0</v>
      </c>
      <c r="BO295" s="284">
        <f>RawCounts100All!BP295/(PropCntd100!BO295*BO$5*BO$6)*1000</f>
        <v>0</v>
      </c>
      <c r="BP295" s="284">
        <f>RawCounts100All!BQ295/(PropCntd100!BP295*BP$5*BP$6)*1000</f>
        <v>0</v>
      </c>
      <c r="BQ295" s="284">
        <f>RawCounts100All!BR295/(PropCntd100!BQ295*BQ$5*BQ$6)*1000</f>
        <v>0</v>
      </c>
      <c r="BR295" s="284">
        <f>RawCounts100All!BS295/(PropCntd100!BR295*BR$5*BR$6)*1000</f>
        <v>0</v>
      </c>
      <c r="BS295" s="284">
        <f>RawCounts100All!BT295/(PropCntd100!BS295*BS$5*BS$6)*1000</f>
        <v>0</v>
      </c>
      <c r="BT295" s="129"/>
    </row>
    <row r="296" spans="1:72" ht="15" x14ac:dyDescent="0.15">
      <c r="A296" s="104" t="s">
        <v>510</v>
      </c>
      <c r="B296" s="158" t="s">
        <v>529</v>
      </c>
      <c r="C296" s="107" t="s">
        <v>233</v>
      </c>
      <c r="D296" s="170" t="s">
        <v>931</v>
      </c>
      <c r="E296" s="107" t="s">
        <v>131</v>
      </c>
      <c r="F296" s="107"/>
      <c r="G296" s="105">
        <v>0.5</v>
      </c>
      <c r="H296" s="106">
        <v>0.5</v>
      </c>
      <c r="I296" s="107">
        <f t="shared" si="13"/>
        <v>40</v>
      </c>
      <c r="J296" s="176">
        <f t="shared" si="13"/>
        <v>40</v>
      </c>
      <c r="K296" s="248"/>
      <c r="L296" s="284">
        <f>RawCounts100All!M296/(PropCntd100!L296*L$5*L$6)*1000</f>
        <v>0</v>
      </c>
      <c r="M296" s="284">
        <f>RawCounts100All!N296/(PropCntd100!M296*M$5*M$6)*1000</f>
        <v>0</v>
      </c>
      <c r="N296" s="284">
        <f>RawCounts100All!O296/(PropCntd100!N296*N$5*N$6)*1000</f>
        <v>0</v>
      </c>
      <c r="O296" s="284">
        <f>RawCounts100All!P296/(PropCntd100!O296*O$5*O$6)*1000</f>
        <v>0</v>
      </c>
      <c r="P296" s="284">
        <f>RawCounts100All!Q296/(PropCntd100!P296*P$5*P$6)*1000</f>
        <v>0</v>
      </c>
      <c r="Q296" s="284">
        <f>RawCounts100All!R296/(PropCntd100!Q296*Q$5*Q$6)*1000</f>
        <v>0</v>
      </c>
      <c r="R296" s="284">
        <f>RawCounts100All!S296/(PropCntd100!R296*R$5*R$6)*1000</f>
        <v>0</v>
      </c>
      <c r="S296" s="284">
        <f>RawCounts100All!T296/(PropCntd100!S296*S$5*S$6)*1000</f>
        <v>0</v>
      </c>
      <c r="T296" s="284">
        <f>RawCounts100All!U296/(PropCntd100!T296*T$5*T$6)*1000</f>
        <v>0</v>
      </c>
      <c r="U296" s="284">
        <f>RawCounts100All!V296/(PropCntd100!U296*U$5*U$6)*1000</f>
        <v>0</v>
      </c>
      <c r="V296" s="284">
        <f>RawCounts100All!W296/(PropCntd100!V296*V$5*V$6)*1000</f>
        <v>0</v>
      </c>
      <c r="W296" s="284">
        <f>RawCounts100All!X296/(PropCntd100!W296*W$5*W$6)*1000</f>
        <v>0</v>
      </c>
      <c r="X296" s="284">
        <f>RawCounts100All!Y296/(PropCntd100!X296*X$5*X$6)*1000</f>
        <v>0</v>
      </c>
      <c r="Y296" s="284">
        <f>RawCounts100All!Z296/(PropCntd100!Y296*Y$5*Y$6)*1000</f>
        <v>0</v>
      </c>
      <c r="Z296" s="284">
        <f>RawCounts100All!AA296/(PropCntd100!Z296*Z$5*Z$6)*1000</f>
        <v>0</v>
      </c>
      <c r="AA296" s="284">
        <f>RawCounts100All!AB296/(PropCntd100!AA296*AA$5*AA$6)*1000</f>
        <v>0</v>
      </c>
      <c r="AB296" s="284">
        <f>RawCounts100All!AC296/(PropCntd100!AB296*AB$5*AB$6)*1000</f>
        <v>0</v>
      </c>
      <c r="AC296" s="284">
        <f>RawCounts100All!AD296/(PropCntd100!AC296*AC$5*AC$6)*1000</f>
        <v>0</v>
      </c>
      <c r="AD296" s="284">
        <f>RawCounts100All!AE296/(PropCntd100!AD296*AD$5*AD$6)*1000</f>
        <v>0</v>
      </c>
      <c r="AE296" s="284">
        <f>RawCounts100All!AF296/(PropCntd100!AE296*AE$5*AE$6)*1000</f>
        <v>0</v>
      </c>
      <c r="AF296" s="284">
        <f>RawCounts100All!AG296/(PropCntd100!AF296*AF$5*AF$6)*1000</f>
        <v>184.70418470418471</v>
      </c>
      <c r="AG296" s="284">
        <f>RawCounts100All!AH296/(PropCntd100!AG296*AG$5*AG$6)*1000</f>
        <v>0</v>
      </c>
      <c r="AH296" s="284">
        <f>RawCounts100All!AI296/(PropCntd100!AH296*AH$5*AH$6)*1000</f>
        <v>0</v>
      </c>
      <c r="AI296" s="284">
        <f>RawCounts100All!AJ296/(PropCntd100!AI296*AI$5*AI$6)*1000</f>
        <v>0</v>
      </c>
      <c r="AJ296" s="284">
        <f>RawCounts100All!AK296/(PropCntd100!AJ296*AJ$5*AJ$6)*1000</f>
        <v>0</v>
      </c>
      <c r="AK296" s="284">
        <f>RawCounts100All!AL296/(PropCntd100!AK296*AK$5*AK$6)*1000</f>
        <v>0</v>
      </c>
      <c r="AL296" s="284">
        <f>RawCounts100All!AM296/(PropCntd100!AL296*AL$5*AL$6)*1000</f>
        <v>0</v>
      </c>
      <c r="AM296" s="284">
        <f>RawCounts100All!AN296/(PropCntd100!AM296*AM$5*AM$6)*1000</f>
        <v>0</v>
      </c>
      <c r="AN296" s="284">
        <f>RawCounts100All!AO296/(PropCntd100!AN296*AN$5*AN$6)*1000</f>
        <v>0</v>
      </c>
      <c r="AO296" s="284">
        <f>RawCounts100All!AP296/(PropCntd100!AO296*AO$5*AO$6)*1000</f>
        <v>0</v>
      </c>
      <c r="AP296" s="284">
        <f>RawCounts100All!AQ296/(PropCntd100!AP296*AP$5*AP$6)*1000</f>
        <v>0</v>
      </c>
      <c r="AQ296" s="284">
        <f>RawCounts100All!AR296/(PropCntd100!AQ296*AQ$5*AQ$6)*1000</f>
        <v>0</v>
      </c>
      <c r="AR296" s="284">
        <f>RawCounts100All!AS296/(PropCntd100!AR296*AR$5*AR$6)*1000</f>
        <v>0</v>
      </c>
      <c r="AS296" s="284">
        <f>RawCounts100All!AT296/(PropCntd100!AS296*AS$5*AS$6)*1000</f>
        <v>0</v>
      </c>
      <c r="AT296" s="284">
        <f>RawCounts100All!AU296/(PropCntd100!AT296*AT$5*AT$6)*1000</f>
        <v>0</v>
      </c>
      <c r="AU296" s="284">
        <f>RawCounts100All!AV296/(PropCntd100!AU296*AU$5*AU$6)*1000</f>
        <v>0</v>
      </c>
      <c r="AV296" s="284">
        <f>RawCounts100All!AW296/(PropCntd100!AV296*AV$5*AV$6)*1000</f>
        <v>0</v>
      </c>
      <c r="AW296" s="284">
        <f>RawCounts100All!AX296/(PropCntd100!AW296*AW$5*AW$6)*1000</f>
        <v>0</v>
      </c>
      <c r="AX296" s="284">
        <f>RawCounts100All!AY296/(PropCntd100!AX296*AX$5*AX$6)*1000</f>
        <v>0</v>
      </c>
      <c r="AY296" s="284">
        <f>RawCounts100All!AZ296/(PropCntd100!AY296*AY$5*AY$6)*1000</f>
        <v>0</v>
      </c>
      <c r="AZ296" s="284">
        <f>RawCounts100All!BA296/(PropCntd100!AZ296*AZ$5*AZ$6)*1000</f>
        <v>211.36173767752717</v>
      </c>
      <c r="BA296" s="284">
        <f>RawCounts100All!BB296/(PropCntd100!BA296*BA$5*BA$6)*1000</f>
        <v>0</v>
      </c>
      <c r="BB296" s="284">
        <f>RawCounts100All!BC296/(PropCntd100!BB296*BB$5*BB$6)*1000</f>
        <v>198.05194805194805</v>
      </c>
      <c r="BC296" s="284">
        <f>RawCounts100All!BD296/(PropCntd100!BC296*BC$5*BC$6)*1000</f>
        <v>0</v>
      </c>
      <c r="BD296" s="284">
        <f>RawCounts100All!BE296/(PropCntd100!BD296*BD$5*BD$6)*1000</f>
        <v>0</v>
      </c>
      <c r="BE296" s="284">
        <f>RawCounts100All!BF296/(PropCntd100!BE296*BE$5*BE$6)*1000</f>
        <v>0</v>
      </c>
      <c r="BF296" s="284">
        <f>RawCounts100All!BG296/(PropCntd100!BF296*BF$5*BF$6)*1000</f>
        <v>0</v>
      </c>
      <c r="BG296" s="284">
        <f>RawCounts100All!BH296/(PropCntd100!BG296*BG$5*BG$6)*1000</f>
        <v>0</v>
      </c>
      <c r="BH296" s="284">
        <f>RawCounts100All!BI296/(PropCntd100!BH296*BH$5*BH$6)*1000</f>
        <v>0</v>
      </c>
      <c r="BI296" s="284">
        <f>RawCounts100All!BJ296/(PropCntd100!BI296*BI$5*BI$6)*1000</f>
        <v>0</v>
      </c>
      <c r="BJ296" s="284">
        <f>RawCounts100All!BK296/(PropCntd100!BJ296*BJ$5*BJ$6)*1000</f>
        <v>1631.8866555712029</v>
      </c>
      <c r="BK296" s="284">
        <f>RawCounts100All!BL296/(PropCntd100!BK296*BK$5*BK$6)*1000</f>
        <v>0</v>
      </c>
      <c r="BL296" s="284">
        <f>RawCounts100All!BM296/(PropCntd100!BL296*BL$5*BL$6)*1000</f>
        <v>0</v>
      </c>
      <c r="BM296" s="284">
        <f>RawCounts100All!BN296/(PropCntd100!BM296*BM$5*BM$6)*1000</f>
        <v>0</v>
      </c>
      <c r="BN296" s="284">
        <f>RawCounts100All!BO296/(PropCntd100!BN296*BN$5*BN$6)*1000</f>
        <v>272.72727272727275</v>
      </c>
      <c r="BO296" s="284">
        <f>RawCounts100All!BP296/(PropCntd100!BO296*BO$5*BO$6)*1000</f>
        <v>0</v>
      </c>
      <c r="BP296" s="284">
        <f>RawCounts100All!BQ296/(PropCntd100!BP296*BP$5*BP$6)*1000</f>
        <v>0</v>
      </c>
      <c r="BQ296" s="284">
        <f>RawCounts100All!BR296/(PropCntd100!BQ296*BQ$5*BQ$6)*1000</f>
        <v>0</v>
      </c>
      <c r="BR296" s="284">
        <f>RawCounts100All!BS296/(PropCntd100!BR296*BR$5*BR$6)*1000</f>
        <v>0</v>
      </c>
      <c r="BS296" s="284">
        <f>RawCounts100All!BT296/(PropCntd100!BS296*BS$5*BS$6)*1000</f>
        <v>0</v>
      </c>
      <c r="BT296" s="129"/>
    </row>
    <row r="297" spans="1:72" ht="15" x14ac:dyDescent="0.15">
      <c r="A297" s="104" t="s">
        <v>511</v>
      </c>
      <c r="B297" s="158" t="s">
        <v>529</v>
      </c>
      <c r="C297" s="107" t="s">
        <v>233</v>
      </c>
      <c r="D297" s="170" t="s">
        <v>932</v>
      </c>
      <c r="E297" s="107" t="s">
        <v>131</v>
      </c>
      <c r="F297" s="107"/>
      <c r="G297" s="105">
        <v>0.6</v>
      </c>
      <c r="H297" s="105">
        <v>0.6</v>
      </c>
      <c r="I297" s="107">
        <f t="shared" si="13"/>
        <v>48</v>
      </c>
      <c r="J297" s="176">
        <f t="shared" si="13"/>
        <v>48</v>
      </c>
      <c r="K297" s="248"/>
      <c r="L297" s="284">
        <f>RawCounts100All!M297/(PropCntd100!L297*L$5*L$6)*1000</f>
        <v>0</v>
      </c>
      <c r="M297" s="284">
        <f>RawCounts100All!N297/(PropCntd100!M297*M$5*M$6)*1000</f>
        <v>0</v>
      </c>
      <c r="N297" s="284">
        <f>RawCounts100All!O297/(PropCntd100!N297*N$5*N$6)*1000</f>
        <v>0</v>
      </c>
      <c r="O297" s="284">
        <f>RawCounts100All!P297/(PropCntd100!O297*O$5*O$6)*1000</f>
        <v>0</v>
      </c>
      <c r="P297" s="284">
        <f>RawCounts100All!Q297/(PropCntd100!P297*P$5*P$6)*1000</f>
        <v>0</v>
      </c>
      <c r="Q297" s="284">
        <f>RawCounts100All!R297/(PropCntd100!Q297*Q$5*Q$6)*1000</f>
        <v>0</v>
      </c>
      <c r="R297" s="284">
        <f>RawCounts100All!S297/(PropCntd100!R297*R$5*R$6)*1000</f>
        <v>0</v>
      </c>
      <c r="S297" s="284">
        <f>RawCounts100All!T297/(PropCntd100!S297*S$5*S$6)*1000</f>
        <v>0</v>
      </c>
      <c r="T297" s="284">
        <f>RawCounts100All!U297/(PropCntd100!T297*T$5*T$6)*1000</f>
        <v>0</v>
      </c>
      <c r="U297" s="284">
        <f>RawCounts100All!V297/(PropCntd100!U297*U$5*U$6)*1000</f>
        <v>0</v>
      </c>
      <c r="V297" s="284">
        <f>RawCounts100All!W297/(PropCntd100!V297*V$5*V$6)*1000</f>
        <v>139.14027149321268</v>
      </c>
      <c r="W297" s="284">
        <f>RawCounts100All!X297/(PropCntd100!W297*W$5*W$6)*1000</f>
        <v>0</v>
      </c>
      <c r="X297" s="284">
        <f>RawCounts100All!Y297/(PropCntd100!X297*X$5*X$6)*1000</f>
        <v>0</v>
      </c>
      <c r="Y297" s="284">
        <f>RawCounts100All!Z297/(PropCntd100!Y297*Y$5*Y$6)*1000</f>
        <v>0</v>
      </c>
      <c r="Z297" s="284">
        <f>RawCounts100All!AA297/(PropCntd100!Z297*Z$5*Z$6)*1000</f>
        <v>0</v>
      </c>
      <c r="AA297" s="284">
        <f>RawCounts100All!AB297/(PropCntd100!AA297*AA$5*AA$6)*1000</f>
        <v>0</v>
      </c>
      <c r="AB297" s="284">
        <f>RawCounts100All!AC297/(PropCntd100!AB297*AB$5*AB$6)*1000</f>
        <v>0</v>
      </c>
      <c r="AC297" s="284">
        <f>RawCounts100All!AD297/(PropCntd100!AC297*AC$5*AC$6)*1000</f>
        <v>0</v>
      </c>
      <c r="AD297" s="284">
        <f>RawCounts100All!AE297/(PropCntd100!AD297*AD$5*AD$6)*1000</f>
        <v>0</v>
      </c>
      <c r="AE297" s="284">
        <f>RawCounts100All!AF297/(PropCntd100!AE297*AE$5*AE$6)*1000</f>
        <v>0</v>
      </c>
      <c r="AF297" s="284">
        <f>RawCounts100All!AG297/(PropCntd100!AF297*AF$5*AF$6)*1000</f>
        <v>0</v>
      </c>
      <c r="AG297" s="284">
        <f>RawCounts100All!AH297/(PropCntd100!AG297*AG$5*AG$6)*1000</f>
        <v>0</v>
      </c>
      <c r="AH297" s="284">
        <f>RawCounts100All!AI297/(PropCntd100!AH297*AH$5*AH$6)*1000</f>
        <v>0</v>
      </c>
      <c r="AI297" s="284">
        <f>RawCounts100All!AJ297/(PropCntd100!AI297*AI$5*AI$6)*1000</f>
        <v>0</v>
      </c>
      <c r="AJ297" s="284">
        <f>RawCounts100All!AK297/(PropCntd100!AJ297*AJ$5*AJ$6)*1000</f>
        <v>0</v>
      </c>
      <c r="AK297" s="284">
        <f>RawCounts100All!AL297/(PropCntd100!AK297*AK$5*AK$6)*1000</f>
        <v>0</v>
      </c>
      <c r="AL297" s="284">
        <f>RawCounts100All!AM297/(PropCntd100!AL297*AL$5*AL$6)*1000</f>
        <v>0</v>
      </c>
      <c r="AM297" s="284">
        <f>RawCounts100All!AN297/(PropCntd100!AM297*AM$5*AM$6)*1000</f>
        <v>0</v>
      </c>
      <c r="AN297" s="284">
        <f>RawCounts100All!AO297/(PropCntd100!AN297*AN$5*AN$6)*1000</f>
        <v>0</v>
      </c>
      <c r="AO297" s="284">
        <f>RawCounts100All!AP297/(PropCntd100!AO297*AO$5*AO$6)*1000</f>
        <v>0</v>
      </c>
      <c r="AP297" s="284">
        <f>RawCounts100All!AQ297/(PropCntd100!AP297*AP$5*AP$6)*1000</f>
        <v>0</v>
      </c>
      <c r="AQ297" s="284">
        <f>RawCounts100All!AR297/(PropCntd100!AQ297*AQ$5*AQ$6)*1000</f>
        <v>0</v>
      </c>
      <c r="AR297" s="284">
        <f>RawCounts100All!AS297/(PropCntd100!AR297*AR$5*AR$6)*1000</f>
        <v>0</v>
      </c>
      <c r="AS297" s="284">
        <f>RawCounts100All!AT297/(PropCntd100!AS297*AS$5*AS$6)*1000</f>
        <v>0</v>
      </c>
      <c r="AT297" s="284">
        <f>RawCounts100All!AU297/(PropCntd100!AT297*AT$5*AT$6)*1000</f>
        <v>0</v>
      </c>
      <c r="AU297" s="284">
        <f>RawCounts100All!AV297/(PropCntd100!AU297*AU$5*AU$6)*1000</f>
        <v>0</v>
      </c>
      <c r="AV297" s="284">
        <f>RawCounts100All!AW297/(PropCntd100!AV297*AV$5*AV$6)*1000</f>
        <v>0</v>
      </c>
      <c r="AW297" s="284">
        <f>RawCounts100All!AX297/(PropCntd100!AW297*AW$5*AW$6)*1000</f>
        <v>167.83216783216784</v>
      </c>
      <c r="AX297" s="284">
        <f>RawCounts100All!AY297/(PropCntd100!AX297*AX$5*AX$6)*1000</f>
        <v>0</v>
      </c>
      <c r="AY297" s="284">
        <f>RawCounts100All!AZ297/(PropCntd100!AY297*AY$5*AY$6)*1000</f>
        <v>0</v>
      </c>
      <c r="AZ297" s="284">
        <f>RawCounts100All!BA297/(PropCntd100!AZ297*AZ$5*AZ$6)*1000</f>
        <v>0</v>
      </c>
      <c r="BA297" s="284">
        <f>RawCounts100All!BB297/(PropCntd100!BA297*BA$5*BA$6)*1000</f>
        <v>203.69275248045207</v>
      </c>
      <c r="BB297" s="284">
        <f>RawCounts100All!BC297/(PropCntd100!BB297*BB$5*BB$6)*1000</f>
        <v>0</v>
      </c>
      <c r="BC297" s="284">
        <f>RawCounts100All!BD297/(PropCntd100!BC297*BC$5*BC$6)*1000</f>
        <v>0</v>
      </c>
      <c r="BD297" s="284">
        <f>RawCounts100All!BE297/(PropCntd100!BD297*BD$5*BD$6)*1000</f>
        <v>0</v>
      </c>
      <c r="BE297" s="284">
        <f>RawCounts100All!BF297/(PropCntd100!BE297*BE$5*BE$6)*1000</f>
        <v>0</v>
      </c>
      <c r="BF297" s="284">
        <f>RawCounts100All!BG297/(PropCntd100!BF297*BF$5*BF$6)*1000</f>
        <v>176.66666666666663</v>
      </c>
      <c r="BG297" s="284">
        <f>RawCounts100All!BH297/(PropCntd100!BG297*BG$5*BG$6)*1000</f>
        <v>0</v>
      </c>
      <c r="BH297" s="284">
        <f>RawCounts100All!BI297/(PropCntd100!BH297*BH$5*BH$6)*1000</f>
        <v>0</v>
      </c>
      <c r="BI297" s="284">
        <f>RawCounts100All!BJ297/(PropCntd100!BI297*BI$5*BI$6)*1000</f>
        <v>0</v>
      </c>
      <c r="BJ297" s="284">
        <f>RawCounts100All!BK297/(PropCntd100!BJ297*BJ$5*BJ$6)*1000</f>
        <v>101.99291597320018</v>
      </c>
      <c r="BK297" s="284">
        <f>RawCounts100All!BL297/(PropCntd100!BK297*BK$5*BK$6)*1000</f>
        <v>0</v>
      </c>
      <c r="BL297" s="284">
        <f>RawCounts100All!BM297/(PropCntd100!BL297*BL$5*BL$6)*1000</f>
        <v>0</v>
      </c>
      <c r="BM297" s="284">
        <f>RawCounts100All!BN297/(PropCntd100!BM297*BM$5*BM$6)*1000</f>
        <v>0</v>
      </c>
      <c r="BN297" s="284">
        <f>RawCounts100All!BO297/(PropCntd100!BN297*BN$5*BN$6)*1000</f>
        <v>0</v>
      </c>
      <c r="BO297" s="284">
        <f>RawCounts100All!BP297/(PropCntd100!BO297*BO$5*BO$6)*1000</f>
        <v>0</v>
      </c>
      <c r="BP297" s="284">
        <f>RawCounts100All!BQ297/(PropCntd100!BP297*BP$5*BP$6)*1000</f>
        <v>0</v>
      </c>
      <c r="BQ297" s="284">
        <f>RawCounts100All!BR297/(PropCntd100!BQ297*BQ$5*BQ$6)*1000</f>
        <v>0</v>
      </c>
      <c r="BR297" s="284">
        <f>RawCounts100All!BS297/(PropCntd100!BR297*BR$5*BR$6)*1000</f>
        <v>82.666202575704844</v>
      </c>
      <c r="BS297" s="284">
        <f>RawCounts100All!BT297/(PropCntd100!BS297*BS$5*BS$6)*1000</f>
        <v>0</v>
      </c>
      <c r="BT297" s="129"/>
    </row>
    <row r="298" spans="1:72" ht="15" x14ac:dyDescent="0.15">
      <c r="A298" s="104" t="s">
        <v>512</v>
      </c>
      <c r="B298" s="158" t="s">
        <v>529</v>
      </c>
      <c r="C298" s="107" t="s">
        <v>233</v>
      </c>
      <c r="D298" s="170" t="s">
        <v>933</v>
      </c>
      <c r="E298" s="107" t="s">
        <v>131</v>
      </c>
      <c r="F298" s="107"/>
      <c r="G298" s="105">
        <v>0.7</v>
      </c>
      <c r="H298" s="105">
        <v>0.7</v>
      </c>
      <c r="I298" s="107">
        <f t="shared" si="13"/>
        <v>56</v>
      </c>
      <c r="J298" s="176">
        <f t="shared" si="13"/>
        <v>56</v>
      </c>
      <c r="K298" s="248"/>
      <c r="L298" s="284">
        <f>RawCounts100All!M298/(PropCntd100!L298*L$5*L$6)*1000</f>
        <v>62.465450525152008</v>
      </c>
      <c r="M298" s="284">
        <f>RawCounts100All!N298/(PropCntd100!M298*M$5*M$6)*1000</f>
        <v>0</v>
      </c>
      <c r="N298" s="284">
        <f>RawCounts100All!O298/(PropCntd100!N298*N$5*N$6)*1000</f>
        <v>0</v>
      </c>
      <c r="O298" s="284">
        <f>RawCounts100All!P298/(PropCntd100!O298*O$5*O$6)*1000</f>
        <v>0</v>
      </c>
      <c r="P298" s="284">
        <f>RawCounts100All!Q298/(PropCntd100!P298*P$5*P$6)*1000</f>
        <v>0</v>
      </c>
      <c r="Q298" s="284">
        <f>RawCounts100All!R298/(PropCntd100!Q298*Q$5*Q$6)*1000</f>
        <v>0</v>
      </c>
      <c r="R298" s="284">
        <f>RawCounts100All!S298/(PropCntd100!R298*R$5*R$6)*1000</f>
        <v>0</v>
      </c>
      <c r="S298" s="284">
        <f>RawCounts100All!T298/(PropCntd100!S298*S$5*S$6)*1000</f>
        <v>0</v>
      </c>
      <c r="T298" s="284">
        <f>RawCounts100All!U298/(PropCntd100!T298*T$5*T$6)*1000</f>
        <v>0</v>
      </c>
      <c r="U298" s="284">
        <f>RawCounts100All!V298/(PropCntd100!U298*U$5*U$6)*1000</f>
        <v>0</v>
      </c>
      <c r="V298" s="284">
        <f>RawCounts100All!W298/(PropCntd100!V298*V$5*V$6)*1000</f>
        <v>208.71040723981901</v>
      </c>
      <c r="W298" s="284">
        <f>RawCounts100All!X298/(PropCntd100!W298*W$5*W$6)*1000</f>
        <v>0</v>
      </c>
      <c r="X298" s="284">
        <f>RawCounts100All!Y298/(PropCntd100!X298*X$5*X$6)*1000</f>
        <v>0</v>
      </c>
      <c r="Y298" s="284">
        <f>RawCounts100All!Z298/(PropCntd100!Y298*Y$5*Y$6)*1000</f>
        <v>0</v>
      </c>
      <c r="Z298" s="284">
        <f>RawCounts100All!AA298/(PropCntd100!Z298*Z$5*Z$6)*1000</f>
        <v>0</v>
      </c>
      <c r="AA298" s="284">
        <f>RawCounts100All!AB298/(PropCntd100!AA298*AA$5*AA$6)*1000</f>
        <v>0</v>
      </c>
      <c r="AB298" s="284">
        <f>RawCounts100All!AC298/(PropCntd100!AB298*AB$5*AB$6)*1000</f>
        <v>0</v>
      </c>
      <c r="AC298" s="284">
        <f>RawCounts100All!AD298/(PropCntd100!AC298*AC$5*AC$6)*1000</f>
        <v>0</v>
      </c>
      <c r="AD298" s="284">
        <f>RawCounts100All!AE298/(PropCntd100!AD298*AD$5*AD$6)*1000</f>
        <v>0</v>
      </c>
      <c r="AE298" s="284">
        <f>RawCounts100All!AF298/(PropCntd100!AE298*AE$5*AE$6)*1000</f>
        <v>0</v>
      </c>
      <c r="AF298" s="284">
        <f>RawCounts100All!AG298/(PropCntd100!AF298*AF$5*AF$6)*1000</f>
        <v>0</v>
      </c>
      <c r="AG298" s="284">
        <f>RawCounts100All!AH298/(PropCntd100!AG298*AG$5*AG$6)*1000</f>
        <v>0</v>
      </c>
      <c r="AH298" s="284">
        <f>RawCounts100All!AI298/(PropCntd100!AH298*AH$5*AH$6)*1000</f>
        <v>0</v>
      </c>
      <c r="AI298" s="284">
        <f>RawCounts100All!AJ298/(PropCntd100!AI298*AI$5*AI$6)*1000</f>
        <v>0</v>
      </c>
      <c r="AJ298" s="284">
        <f>RawCounts100All!AK298/(PropCntd100!AJ298*AJ$5*AJ$6)*1000</f>
        <v>0</v>
      </c>
      <c r="AK298" s="284">
        <f>RawCounts100All!AL298/(PropCntd100!AK298*AK$5*AK$6)*1000</f>
        <v>0</v>
      </c>
      <c r="AL298" s="284">
        <f>RawCounts100All!AM298/(PropCntd100!AL298*AL$5*AL$6)*1000</f>
        <v>0</v>
      </c>
      <c r="AM298" s="284">
        <f>RawCounts100All!AN298/(PropCntd100!AM298*AM$5*AM$6)*1000</f>
        <v>0</v>
      </c>
      <c r="AN298" s="284">
        <f>RawCounts100All!AO298/(PropCntd100!AN298*AN$5*AN$6)*1000</f>
        <v>0</v>
      </c>
      <c r="AO298" s="284">
        <f>RawCounts100All!AP298/(PropCntd100!AO298*AO$5*AO$6)*1000</f>
        <v>0</v>
      </c>
      <c r="AP298" s="284">
        <f>RawCounts100All!AQ298/(PropCntd100!AP298*AP$5*AP$6)*1000</f>
        <v>0</v>
      </c>
      <c r="AQ298" s="284">
        <f>RawCounts100All!AR298/(PropCntd100!AQ298*AQ$5*AQ$6)*1000</f>
        <v>0</v>
      </c>
      <c r="AR298" s="284">
        <f>RawCounts100All!AS298/(PropCntd100!AR298*AR$5*AR$6)*1000</f>
        <v>0</v>
      </c>
      <c r="AS298" s="284">
        <f>RawCounts100All!AT298/(PropCntd100!AS298*AS$5*AS$6)*1000</f>
        <v>0</v>
      </c>
      <c r="AT298" s="284">
        <f>RawCounts100All!AU298/(PropCntd100!AT298*AT$5*AT$6)*1000</f>
        <v>0</v>
      </c>
      <c r="AU298" s="284">
        <f>RawCounts100All!AV298/(PropCntd100!AU298*AU$5*AU$6)*1000</f>
        <v>0</v>
      </c>
      <c r="AV298" s="284">
        <f>RawCounts100All!AW298/(PropCntd100!AV298*AV$5*AV$6)*1000</f>
        <v>0</v>
      </c>
      <c r="AW298" s="284">
        <f>RawCounts100All!AX298/(PropCntd100!AW298*AW$5*AW$6)*1000</f>
        <v>0</v>
      </c>
      <c r="AX298" s="284">
        <f>RawCounts100All!AY298/(PropCntd100!AX298*AX$5*AX$6)*1000</f>
        <v>0</v>
      </c>
      <c r="AY298" s="284">
        <f>RawCounts100All!AZ298/(PropCntd100!AY298*AY$5*AY$6)*1000</f>
        <v>0</v>
      </c>
      <c r="AZ298" s="284">
        <f>RawCounts100All!BA298/(PropCntd100!AZ298*AZ$5*AZ$6)*1000</f>
        <v>0</v>
      </c>
      <c r="BA298" s="284">
        <f>RawCounts100All!BB298/(PropCntd100!BA298*BA$5*BA$6)*1000</f>
        <v>0</v>
      </c>
      <c r="BB298" s="284">
        <f>RawCounts100All!BC298/(PropCntd100!BB298*BB$5*BB$6)*1000</f>
        <v>0</v>
      </c>
      <c r="BC298" s="284">
        <f>RawCounts100All!BD298/(PropCntd100!BC298*BC$5*BC$6)*1000</f>
        <v>0</v>
      </c>
      <c r="BD298" s="284">
        <f>RawCounts100All!BE298/(PropCntd100!BD298*BD$5*BD$6)*1000</f>
        <v>0</v>
      </c>
      <c r="BE298" s="284">
        <f>RawCounts100All!BF298/(PropCntd100!BE298*BE$5*BE$6)*1000</f>
        <v>0</v>
      </c>
      <c r="BF298" s="284">
        <f>RawCounts100All!BG298/(PropCntd100!BF298*BF$5*BF$6)*1000</f>
        <v>0</v>
      </c>
      <c r="BG298" s="284">
        <f>RawCounts100All!BH298/(PropCntd100!BG298*BG$5*BG$6)*1000</f>
        <v>0</v>
      </c>
      <c r="BH298" s="284">
        <f>RawCounts100All!BI298/(PropCntd100!BH298*BH$5*BH$6)*1000</f>
        <v>0</v>
      </c>
      <c r="BI298" s="284">
        <f>RawCounts100All!BJ298/(PropCntd100!BI298*BI$5*BI$6)*1000</f>
        <v>0</v>
      </c>
      <c r="BJ298" s="284">
        <f>RawCounts100All!BK298/(PropCntd100!BJ298*BJ$5*BJ$6)*1000</f>
        <v>0</v>
      </c>
      <c r="BK298" s="284">
        <f>RawCounts100All!BL298/(PropCntd100!BK298*BK$5*BK$6)*1000</f>
        <v>0</v>
      </c>
      <c r="BL298" s="284">
        <f>RawCounts100All!BM298/(PropCntd100!BL298*BL$5*BL$6)*1000</f>
        <v>0</v>
      </c>
      <c r="BM298" s="284">
        <f>RawCounts100All!BN298/(PropCntd100!BM298*BM$5*BM$6)*1000</f>
        <v>0</v>
      </c>
      <c r="BN298" s="284">
        <f>RawCounts100All!BO298/(PropCntd100!BN298*BN$5*BN$6)*1000</f>
        <v>0</v>
      </c>
      <c r="BO298" s="284">
        <f>RawCounts100All!BP298/(PropCntd100!BO298*BO$5*BO$6)*1000</f>
        <v>0</v>
      </c>
      <c r="BP298" s="284">
        <f>RawCounts100All!BQ298/(PropCntd100!BP298*BP$5*BP$6)*1000</f>
        <v>0</v>
      </c>
      <c r="BQ298" s="284">
        <f>RawCounts100All!BR298/(PropCntd100!BQ298*BQ$5*BQ$6)*1000</f>
        <v>0</v>
      </c>
      <c r="BR298" s="284">
        <f>RawCounts100All!BS298/(PropCntd100!BR298*BR$5*BR$6)*1000</f>
        <v>0</v>
      </c>
      <c r="BS298" s="284">
        <f>RawCounts100All!BT298/(PropCntd100!BS298*BS$5*BS$6)*1000</f>
        <v>0</v>
      </c>
      <c r="BT298" s="129"/>
    </row>
    <row r="299" spans="1:72" ht="15" x14ac:dyDescent="0.15">
      <c r="A299" s="104" t="s">
        <v>513</v>
      </c>
      <c r="B299" s="158" t="s">
        <v>529</v>
      </c>
      <c r="C299" s="107" t="s">
        <v>233</v>
      </c>
      <c r="D299" s="170" t="s">
        <v>934</v>
      </c>
      <c r="E299" s="107" t="s">
        <v>131</v>
      </c>
      <c r="F299" s="107"/>
      <c r="G299" s="105">
        <v>0.8</v>
      </c>
      <c r="H299" s="105">
        <v>0.8</v>
      </c>
      <c r="I299" s="107">
        <f t="shared" si="13"/>
        <v>64</v>
      </c>
      <c r="J299" s="176">
        <f t="shared" si="13"/>
        <v>64</v>
      </c>
      <c r="K299" s="248"/>
      <c r="L299" s="284">
        <f>RawCounts100All!M299/(PropCntd100!L299*L$5*L$6)*1000</f>
        <v>0</v>
      </c>
      <c r="M299" s="284">
        <f>RawCounts100All!N299/(PropCntd100!M299*M$5*M$6)*1000</f>
        <v>0</v>
      </c>
      <c r="N299" s="284">
        <f>RawCounts100All!O299/(PropCntd100!N299*N$5*N$6)*1000</f>
        <v>0</v>
      </c>
      <c r="O299" s="284">
        <f>RawCounts100All!P299/(PropCntd100!O299*O$5*O$6)*1000</f>
        <v>0</v>
      </c>
      <c r="P299" s="284">
        <f>RawCounts100All!Q299/(PropCntd100!P299*P$5*P$6)*1000</f>
        <v>0</v>
      </c>
      <c r="Q299" s="284">
        <f>RawCounts100All!R299/(PropCntd100!Q299*Q$5*Q$6)*1000</f>
        <v>0</v>
      </c>
      <c r="R299" s="284">
        <f>RawCounts100All!S299/(PropCntd100!R299*R$5*R$6)*1000</f>
        <v>0</v>
      </c>
      <c r="S299" s="284">
        <f>RawCounts100All!T299/(PropCntd100!S299*S$5*S$6)*1000</f>
        <v>0</v>
      </c>
      <c r="T299" s="284">
        <f>RawCounts100All!U299/(PropCntd100!T299*T$5*T$6)*1000</f>
        <v>0</v>
      </c>
      <c r="U299" s="284">
        <f>RawCounts100All!V299/(PropCntd100!U299*U$5*U$6)*1000</f>
        <v>0</v>
      </c>
      <c r="V299" s="284">
        <f>RawCounts100All!W299/(PropCntd100!V299*V$5*V$6)*1000</f>
        <v>69.57013574660634</v>
      </c>
      <c r="W299" s="284">
        <f>RawCounts100All!X299/(PropCntd100!W299*W$5*W$6)*1000</f>
        <v>0</v>
      </c>
      <c r="X299" s="284">
        <f>RawCounts100All!Y299/(PropCntd100!X299*X$5*X$6)*1000</f>
        <v>0</v>
      </c>
      <c r="Y299" s="284">
        <f>RawCounts100All!Z299/(PropCntd100!Y299*Y$5*Y$6)*1000</f>
        <v>0</v>
      </c>
      <c r="Z299" s="284">
        <f>RawCounts100All!AA299/(PropCntd100!Z299*Z$5*Z$6)*1000</f>
        <v>0</v>
      </c>
      <c r="AA299" s="284">
        <f>RawCounts100All!AB299/(PropCntd100!AA299*AA$5*AA$6)*1000</f>
        <v>0</v>
      </c>
      <c r="AB299" s="284">
        <f>RawCounts100All!AC299/(PropCntd100!AB299*AB$5*AB$6)*1000</f>
        <v>0</v>
      </c>
      <c r="AC299" s="284">
        <f>RawCounts100All!AD299/(PropCntd100!AC299*AC$5*AC$6)*1000</f>
        <v>0</v>
      </c>
      <c r="AD299" s="284">
        <f>RawCounts100All!AE299/(PropCntd100!AD299*AD$5*AD$6)*1000</f>
        <v>0</v>
      </c>
      <c r="AE299" s="284">
        <f>RawCounts100All!AF299/(PropCntd100!AE299*AE$5*AE$6)*1000</f>
        <v>0</v>
      </c>
      <c r="AF299" s="284">
        <f>RawCounts100All!AG299/(PropCntd100!AF299*AF$5*AF$6)*1000</f>
        <v>0</v>
      </c>
      <c r="AG299" s="284">
        <f>RawCounts100All!AH299/(PropCntd100!AG299*AG$5*AG$6)*1000</f>
        <v>0</v>
      </c>
      <c r="AH299" s="284">
        <f>RawCounts100All!AI299/(PropCntd100!AH299*AH$5*AH$6)*1000</f>
        <v>0</v>
      </c>
      <c r="AI299" s="284">
        <f>RawCounts100All!AJ299/(PropCntd100!AI299*AI$5*AI$6)*1000</f>
        <v>0</v>
      </c>
      <c r="AJ299" s="284">
        <f>RawCounts100All!AK299/(PropCntd100!AJ299*AJ$5*AJ$6)*1000</f>
        <v>0</v>
      </c>
      <c r="AK299" s="284">
        <f>RawCounts100All!AL299/(PropCntd100!AK299*AK$5*AK$6)*1000</f>
        <v>0</v>
      </c>
      <c r="AL299" s="284">
        <f>RawCounts100All!AM299/(PropCntd100!AL299*AL$5*AL$6)*1000</f>
        <v>0</v>
      </c>
      <c r="AM299" s="284">
        <f>RawCounts100All!AN299/(PropCntd100!AM299*AM$5*AM$6)*1000</f>
        <v>0</v>
      </c>
      <c r="AN299" s="284">
        <f>RawCounts100All!AO299/(PropCntd100!AN299*AN$5*AN$6)*1000</f>
        <v>0</v>
      </c>
      <c r="AO299" s="284">
        <f>RawCounts100All!AP299/(PropCntd100!AO299*AO$5*AO$6)*1000</f>
        <v>0</v>
      </c>
      <c r="AP299" s="284">
        <f>RawCounts100All!AQ299/(PropCntd100!AP299*AP$5*AP$6)*1000</f>
        <v>0</v>
      </c>
      <c r="AQ299" s="284">
        <f>RawCounts100All!AR299/(PropCntd100!AQ299*AQ$5*AQ$6)*1000</f>
        <v>0</v>
      </c>
      <c r="AR299" s="284">
        <f>RawCounts100All!AS299/(PropCntd100!AR299*AR$5*AR$6)*1000</f>
        <v>0</v>
      </c>
      <c r="AS299" s="284">
        <f>RawCounts100All!AT299/(PropCntd100!AS299*AS$5*AS$6)*1000</f>
        <v>0</v>
      </c>
      <c r="AT299" s="284">
        <f>RawCounts100All!AU299/(PropCntd100!AT299*AT$5*AT$6)*1000</f>
        <v>0</v>
      </c>
      <c r="AU299" s="284">
        <f>RawCounts100All!AV299/(PropCntd100!AU299*AU$5*AU$6)*1000</f>
        <v>0</v>
      </c>
      <c r="AV299" s="284">
        <f>RawCounts100All!AW299/(PropCntd100!AV299*AV$5*AV$6)*1000</f>
        <v>0</v>
      </c>
      <c r="AW299" s="284">
        <f>RawCounts100All!AX299/(PropCntd100!AW299*AW$5*AW$6)*1000</f>
        <v>0</v>
      </c>
      <c r="AX299" s="284">
        <f>RawCounts100All!AY299/(PropCntd100!AX299*AX$5*AX$6)*1000</f>
        <v>0</v>
      </c>
      <c r="AY299" s="284">
        <f>RawCounts100All!AZ299/(PropCntd100!AY299*AY$5*AY$6)*1000</f>
        <v>0</v>
      </c>
      <c r="AZ299" s="284">
        <f>RawCounts100All!BA299/(PropCntd100!AZ299*AZ$5*AZ$6)*1000</f>
        <v>0</v>
      </c>
      <c r="BA299" s="284">
        <f>RawCounts100All!BB299/(PropCntd100!BA299*BA$5*BA$6)*1000</f>
        <v>0</v>
      </c>
      <c r="BB299" s="284">
        <f>RawCounts100All!BC299/(PropCntd100!BB299*BB$5*BB$6)*1000</f>
        <v>0</v>
      </c>
      <c r="BC299" s="284">
        <f>RawCounts100All!BD299/(PropCntd100!BC299*BC$5*BC$6)*1000</f>
        <v>0</v>
      </c>
      <c r="BD299" s="284">
        <f>RawCounts100All!BE299/(PropCntd100!BD299*BD$5*BD$6)*1000</f>
        <v>0</v>
      </c>
      <c r="BE299" s="284">
        <f>RawCounts100All!BF299/(PropCntd100!BE299*BE$5*BE$6)*1000</f>
        <v>72.727272727272734</v>
      </c>
      <c r="BF299" s="284">
        <f>RawCounts100All!BG299/(PropCntd100!BF299*BF$5*BF$6)*1000</f>
        <v>0</v>
      </c>
      <c r="BG299" s="284">
        <f>RawCounts100All!BH299/(PropCntd100!BG299*BG$5*BG$6)*1000</f>
        <v>0</v>
      </c>
      <c r="BH299" s="284">
        <f>RawCounts100All!BI299/(PropCntd100!BH299*BH$5*BH$6)*1000</f>
        <v>43.921568627450981</v>
      </c>
      <c r="BI299" s="284">
        <f>RawCounts100All!BJ299/(PropCntd100!BI299*BI$5*BI$6)*1000</f>
        <v>0</v>
      </c>
      <c r="BJ299" s="284">
        <f>RawCounts100All!BK299/(PropCntd100!BJ299*BJ$5*BJ$6)*1000</f>
        <v>0</v>
      </c>
      <c r="BK299" s="284">
        <f>RawCounts100All!BL299/(PropCntd100!BK299*BK$5*BK$6)*1000</f>
        <v>0</v>
      </c>
      <c r="BL299" s="284">
        <f>RawCounts100All!BM299/(PropCntd100!BL299*BL$5*BL$6)*1000</f>
        <v>0</v>
      </c>
      <c r="BM299" s="284">
        <f>RawCounts100All!BN299/(PropCntd100!BM299*BM$5*BM$6)*1000</f>
        <v>0</v>
      </c>
      <c r="BN299" s="284">
        <f>RawCounts100All!BO299/(PropCntd100!BN299*BN$5*BN$6)*1000</f>
        <v>0</v>
      </c>
      <c r="BO299" s="284">
        <f>RawCounts100All!BP299/(PropCntd100!BO299*BO$5*BO$6)*1000</f>
        <v>0</v>
      </c>
      <c r="BP299" s="284">
        <f>RawCounts100All!BQ299/(PropCntd100!BP299*BP$5*BP$6)*1000</f>
        <v>0</v>
      </c>
      <c r="BQ299" s="284">
        <f>RawCounts100All!BR299/(PropCntd100!BQ299*BQ$5*BQ$6)*1000</f>
        <v>0</v>
      </c>
      <c r="BR299" s="284">
        <f>RawCounts100All!BS299/(PropCntd100!BR299*BR$5*BR$6)*1000</f>
        <v>0</v>
      </c>
      <c r="BS299" s="284">
        <f>RawCounts100All!BT299/(PropCntd100!BS299*BS$5*BS$6)*1000</f>
        <v>0</v>
      </c>
      <c r="BT299" s="129"/>
    </row>
    <row r="300" spans="1:72" ht="15" x14ac:dyDescent="0.15">
      <c r="A300" s="104" t="s">
        <v>514</v>
      </c>
      <c r="B300" s="158" t="s">
        <v>529</v>
      </c>
      <c r="C300" s="107" t="s">
        <v>233</v>
      </c>
      <c r="D300" s="170" t="s">
        <v>935</v>
      </c>
      <c r="E300" s="107" t="s">
        <v>131</v>
      </c>
      <c r="F300" s="107"/>
      <c r="G300" s="105">
        <v>1</v>
      </c>
      <c r="H300" s="106">
        <v>1</v>
      </c>
      <c r="I300" s="107">
        <f t="shared" si="13"/>
        <v>80</v>
      </c>
      <c r="J300" s="176">
        <f t="shared" si="13"/>
        <v>80</v>
      </c>
      <c r="K300" s="248"/>
      <c r="L300" s="284">
        <f>RawCounts100All!M300/(PropCntd100!L300*L$5*L$6)*1000</f>
        <v>0</v>
      </c>
      <c r="M300" s="284">
        <f>RawCounts100All!N300/(PropCntd100!M300*M$5*M$6)*1000</f>
        <v>0</v>
      </c>
      <c r="N300" s="284">
        <f>RawCounts100All!O300/(PropCntd100!N300*N$5*N$6)*1000</f>
        <v>43.703703703703702</v>
      </c>
      <c r="O300" s="284">
        <f>RawCounts100All!P300/(PropCntd100!O300*O$5*O$6)*1000</f>
        <v>0</v>
      </c>
      <c r="P300" s="284">
        <f>RawCounts100All!Q300/(PropCntd100!P300*P$5*P$6)*1000</f>
        <v>0</v>
      </c>
      <c r="Q300" s="284">
        <f>RawCounts100All!R300/(PropCntd100!Q300*Q$5*Q$6)*1000</f>
        <v>0</v>
      </c>
      <c r="R300" s="284">
        <f>RawCounts100All!S300/(PropCntd100!R300*R$5*R$6)*1000</f>
        <v>0</v>
      </c>
      <c r="S300" s="284">
        <f>RawCounts100All!T300/(PropCntd100!S300*S$5*S$6)*1000</f>
        <v>0</v>
      </c>
      <c r="T300" s="284">
        <f>RawCounts100All!U300/(PropCntd100!T300*T$5*T$6)*1000</f>
        <v>0</v>
      </c>
      <c r="U300" s="284">
        <f>RawCounts100All!V300/(PropCntd100!U300*U$5*U$6)*1000</f>
        <v>0</v>
      </c>
      <c r="V300" s="284">
        <f>RawCounts100All!W300/(PropCntd100!V300*V$5*V$6)*1000</f>
        <v>0</v>
      </c>
      <c r="W300" s="284">
        <f>RawCounts100All!X300/(PropCntd100!W300*W$5*W$6)*1000</f>
        <v>0</v>
      </c>
      <c r="X300" s="284">
        <f>RawCounts100All!Y300/(PropCntd100!X300*X$5*X$6)*1000</f>
        <v>0</v>
      </c>
      <c r="Y300" s="284">
        <f>RawCounts100All!Z300/(PropCntd100!Y300*Y$5*Y$6)*1000</f>
        <v>0</v>
      </c>
      <c r="Z300" s="284">
        <f>RawCounts100All!AA300/(PropCntd100!Z300*Z$5*Z$6)*1000</f>
        <v>0</v>
      </c>
      <c r="AA300" s="284">
        <f>RawCounts100All!AB300/(PropCntd100!AA300*AA$5*AA$6)*1000</f>
        <v>0</v>
      </c>
      <c r="AB300" s="284">
        <f>RawCounts100All!AC300/(PropCntd100!AB300*AB$5*AB$6)*1000</f>
        <v>0</v>
      </c>
      <c r="AC300" s="284">
        <f>RawCounts100All!AD300/(PropCntd100!AC300*AC$5*AC$6)*1000</f>
        <v>0</v>
      </c>
      <c r="AD300" s="284">
        <f>RawCounts100All!AE300/(PropCntd100!AD300*AD$5*AD$6)*1000</f>
        <v>0</v>
      </c>
      <c r="AE300" s="284">
        <f>RawCounts100All!AF300/(PropCntd100!AE300*AE$5*AE$6)*1000</f>
        <v>0</v>
      </c>
      <c r="AF300" s="284">
        <f>RawCounts100All!AG300/(PropCntd100!AF300*AF$5*AF$6)*1000</f>
        <v>0</v>
      </c>
      <c r="AG300" s="284">
        <f>RawCounts100All!AH300/(PropCntd100!AG300*AG$5*AG$6)*1000</f>
        <v>0</v>
      </c>
      <c r="AH300" s="284">
        <f>RawCounts100All!AI300/(PropCntd100!AH300*AH$5*AH$6)*1000</f>
        <v>0</v>
      </c>
      <c r="AI300" s="284">
        <f>RawCounts100All!AJ300/(PropCntd100!AI300*AI$5*AI$6)*1000</f>
        <v>0</v>
      </c>
      <c r="AJ300" s="284">
        <f>RawCounts100All!AK300/(PropCntd100!AJ300*AJ$5*AJ$6)*1000</f>
        <v>0</v>
      </c>
      <c r="AK300" s="284">
        <f>RawCounts100All!AL300/(PropCntd100!AK300*AK$5*AK$6)*1000</f>
        <v>0</v>
      </c>
      <c r="AL300" s="284">
        <f>RawCounts100All!AM300/(PropCntd100!AL300*AL$5*AL$6)*1000</f>
        <v>0</v>
      </c>
      <c r="AM300" s="284">
        <f>RawCounts100All!AN300/(PropCntd100!AM300*AM$5*AM$6)*1000</f>
        <v>0</v>
      </c>
      <c r="AN300" s="284">
        <f>RawCounts100All!AO300/(PropCntd100!AN300*AN$5*AN$6)*1000</f>
        <v>0</v>
      </c>
      <c r="AO300" s="284">
        <f>RawCounts100All!AP300/(PropCntd100!AO300*AO$5*AO$6)*1000</f>
        <v>0</v>
      </c>
      <c r="AP300" s="284">
        <f>RawCounts100All!AQ300/(PropCntd100!AP300*AP$5*AP$6)*1000</f>
        <v>0</v>
      </c>
      <c r="AQ300" s="284">
        <f>RawCounts100All!AR300/(PropCntd100!AQ300*AQ$5*AQ$6)*1000</f>
        <v>0</v>
      </c>
      <c r="AR300" s="284">
        <f>RawCounts100All!AS300/(PropCntd100!AR300*AR$5*AR$6)*1000</f>
        <v>0</v>
      </c>
      <c r="AS300" s="284">
        <f>RawCounts100All!AT300/(PropCntd100!AS300*AS$5*AS$6)*1000</f>
        <v>0</v>
      </c>
      <c r="AT300" s="284">
        <f>RawCounts100All!AU300/(PropCntd100!AT300*AT$5*AT$6)*1000</f>
        <v>0</v>
      </c>
      <c r="AU300" s="284">
        <f>RawCounts100All!AV300/(PropCntd100!AU300*AU$5*AU$6)*1000</f>
        <v>0</v>
      </c>
      <c r="AV300" s="284">
        <f>RawCounts100All!AW300/(PropCntd100!AV300*AV$5*AV$6)*1000</f>
        <v>0</v>
      </c>
      <c r="AW300" s="284">
        <f>RawCounts100All!AX300/(PropCntd100!AW300*AW$5*AW$6)*1000</f>
        <v>0</v>
      </c>
      <c r="AX300" s="284">
        <f>RawCounts100All!AY300/(PropCntd100!AX300*AX$5*AX$6)*1000</f>
        <v>0</v>
      </c>
      <c r="AY300" s="284">
        <f>RawCounts100All!AZ300/(PropCntd100!AY300*AY$5*AY$6)*1000</f>
        <v>0</v>
      </c>
      <c r="AZ300" s="284">
        <f>RawCounts100All!BA300/(PropCntd100!AZ300*AZ$5*AZ$6)*1000</f>
        <v>0</v>
      </c>
      <c r="BA300" s="284">
        <f>RawCounts100All!BB300/(PropCntd100!BA300*BA$5*BA$6)*1000</f>
        <v>0</v>
      </c>
      <c r="BB300" s="284">
        <f>RawCounts100All!BC300/(PropCntd100!BB300*BB$5*BB$6)*1000</f>
        <v>0</v>
      </c>
      <c r="BC300" s="284">
        <f>RawCounts100All!BD300/(PropCntd100!BC300*BC$5*BC$6)*1000</f>
        <v>0</v>
      </c>
      <c r="BD300" s="284">
        <f>RawCounts100All!BE300/(PropCntd100!BD300*BD$5*BD$6)*1000</f>
        <v>0</v>
      </c>
      <c r="BE300" s="284">
        <f>RawCounts100All!BF300/(PropCntd100!BE300*BE$5*BE$6)*1000</f>
        <v>0</v>
      </c>
      <c r="BF300" s="284">
        <f>RawCounts100All!BG300/(PropCntd100!BF300*BF$5*BF$6)*1000</f>
        <v>0</v>
      </c>
      <c r="BG300" s="284">
        <f>RawCounts100All!BH300/(PropCntd100!BG300*BG$5*BG$6)*1000</f>
        <v>0</v>
      </c>
      <c r="BH300" s="284">
        <f>RawCounts100All!BI300/(PropCntd100!BH300*BH$5*BH$6)*1000</f>
        <v>0</v>
      </c>
      <c r="BI300" s="284">
        <f>RawCounts100All!BJ300/(PropCntd100!BI300*BI$5*BI$6)*1000</f>
        <v>0</v>
      </c>
      <c r="BJ300" s="284">
        <f>RawCounts100All!BK300/(PropCntd100!BJ300*BJ$5*BJ$6)*1000</f>
        <v>0</v>
      </c>
      <c r="BK300" s="284">
        <f>RawCounts100All!BL300/(PropCntd100!BK300*BK$5*BK$6)*1000</f>
        <v>0</v>
      </c>
      <c r="BL300" s="284">
        <f>RawCounts100All!BM300/(PropCntd100!BL300*BL$5*BL$6)*1000</f>
        <v>0</v>
      </c>
      <c r="BM300" s="284">
        <f>RawCounts100All!BN300/(PropCntd100!BM300*BM$5*BM$6)*1000</f>
        <v>0</v>
      </c>
      <c r="BN300" s="284">
        <f>RawCounts100All!BO300/(PropCntd100!BN300*BN$5*BN$6)*1000</f>
        <v>0</v>
      </c>
      <c r="BO300" s="284">
        <f>RawCounts100All!BP300/(PropCntd100!BO300*BO$5*BO$6)*1000</f>
        <v>0</v>
      </c>
      <c r="BP300" s="284">
        <f>RawCounts100All!BQ300/(PropCntd100!BP300*BP$5*BP$6)*1000</f>
        <v>0</v>
      </c>
      <c r="BQ300" s="284">
        <f>RawCounts100All!BR300/(PropCntd100!BQ300*BQ$5*BQ$6)*1000</f>
        <v>0</v>
      </c>
      <c r="BR300" s="284">
        <f>RawCounts100All!BS300/(PropCntd100!BR300*BR$5*BR$6)*1000</f>
        <v>0</v>
      </c>
      <c r="BS300" s="284">
        <f>RawCounts100All!BT300/(PropCntd100!BS300*BS$5*BS$6)*1000</f>
        <v>0</v>
      </c>
      <c r="BT300" s="129"/>
    </row>
    <row r="301" spans="1:72" ht="15" x14ac:dyDescent="0.2">
      <c r="A301" s="286" t="s">
        <v>515</v>
      </c>
      <c r="B301" s="158" t="s">
        <v>529</v>
      </c>
      <c r="C301" s="107" t="s">
        <v>233</v>
      </c>
      <c r="D301" s="170" t="s">
        <v>936</v>
      </c>
      <c r="E301" s="107" t="s">
        <v>131</v>
      </c>
      <c r="F301" s="107"/>
      <c r="G301" s="105"/>
      <c r="H301" s="106"/>
      <c r="I301" s="107">
        <v>24.5</v>
      </c>
      <c r="J301" s="176">
        <v>24.5</v>
      </c>
      <c r="K301" s="295"/>
      <c r="L301" s="284">
        <f>RawCounts100All!M301/(PropCntd100!L301*L$5*L$6)*1000</f>
        <v>1124.378109452736</v>
      </c>
      <c r="M301" s="284">
        <f>RawCounts100All!N301/(PropCntd100!M301*M$5*M$6)*1000</f>
        <v>174.81481481481481</v>
      </c>
      <c r="N301" s="284">
        <f>RawCounts100All!O301/(PropCntd100!N301*N$5*N$6)*1000</f>
        <v>131.11111111111109</v>
      </c>
      <c r="O301" s="284">
        <f>RawCounts100All!P301/(PropCntd100!O301*O$5*O$6)*1000</f>
        <v>131.32075471698113</v>
      </c>
      <c r="P301" s="284">
        <f>RawCounts100All!Q301/(PropCntd100!P301*P$5*P$6)*1000</f>
        <v>130.52631578947367</v>
      </c>
      <c r="Q301" s="284">
        <f>RawCounts100All!R301/(PropCntd100!Q301*Q$5*Q$6)*1000</f>
        <v>0</v>
      </c>
      <c r="R301" s="284">
        <f>RawCounts100All!S301/(PropCntd100!R301*R$5*R$6)*1000</f>
        <v>0</v>
      </c>
      <c r="S301" s="284">
        <f>RawCounts100All!T301/(PropCntd100!S301*S$5*S$6)*1000</f>
        <v>437.03703703703701</v>
      </c>
      <c r="T301" s="284">
        <f>RawCounts100All!U301/(PropCntd100!T301*T$5*T$6)*1000</f>
        <v>609.12280701754389</v>
      </c>
      <c r="U301" s="284">
        <f>RawCounts100All!V301/(PropCntd100!U301*U$5*U$6)*1000</f>
        <v>480.00000000000006</v>
      </c>
      <c r="V301" s="284">
        <f>RawCounts100All!W301/(PropCntd100!V301*V$5*V$6)*1000</f>
        <v>1252.262443438914</v>
      </c>
      <c r="W301" s="284">
        <f>RawCounts100All!X301/(PropCntd100!W301*W$5*W$6)*1000</f>
        <v>308.57142857142856</v>
      </c>
      <c r="X301" s="284">
        <f>RawCounts100All!Y301/(PropCntd100!X301*X$5*X$6)*1000</f>
        <v>251.01214574898785</v>
      </c>
      <c r="Y301" s="284">
        <f>RawCounts100All!Z301/(PropCntd100!Y301*Y$5*Y$6)*1000</f>
        <v>506.78733031674216</v>
      </c>
      <c r="Z301" s="284">
        <f>RawCounts100All!AA301/(PropCntd100!Z301*Z$5*Z$6)*1000</f>
        <v>1405.4901960784314</v>
      </c>
      <c r="AA301" s="284">
        <f>RawCounts100All!AB301/(PropCntd100!AA301*AA$5*AA$6)*1000</f>
        <v>161.37566137566137</v>
      </c>
      <c r="AB301" s="284">
        <f>RawCounts100All!AC301/(PropCntd100!AB301*AB$5*AB$6)*1000</f>
        <v>87.142857142857153</v>
      </c>
      <c r="AC301" s="284">
        <f>RawCounts100All!AD301/(PropCntd100!AC301*AC$5*AC$6)*1000</f>
        <v>127.92642140468227</v>
      </c>
      <c r="AD301" s="284">
        <f>RawCounts100All!AE301/(PropCntd100!AD301*AD$5*AD$6)*1000</f>
        <v>352.65306122448976</v>
      </c>
      <c r="AE301" s="284">
        <f>RawCounts100All!AF301/(PropCntd100!AE301*AE$5*AE$6)*1000</f>
        <v>398.2978723404255</v>
      </c>
      <c r="AF301" s="284">
        <f>RawCounts100All!AG301/(PropCntd100!AF301*AF$5*AF$6)*1000</f>
        <v>2462.7224627224628</v>
      </c>
      <c r="AG301" s="284">
        <f>RawCounts100All!AH301/(PropCntd100!AG301*AG$5*AG$6)*1000</f>
        <v>349.09090909090912</v>
      </c>
      <c r="AH301" s="284">
        <f>RawCounts100All!AI301/(PropCntd100!AH301*AH$5*AH$6)*1000</f>
        <v>135.59322033898306</v>
      </c>
      <c r="AI301" s="284">
        <f>RawCounts100All!AJ301/(PropCntd100!AI301*AI$5*AI$6)*1000</f>
        <v>0</v>
      </c>
      <c r="AJ301" s="284">
        <f>RawCounts100All!AK301/(PropCntd100!AJ301*AJ$5*AJ$6)*1000</f>
        <v>218.8679245283019</v>
      </c>
      <c r="AK301" s="284">
        <f>RawCounts100All!AL301/(PropCntd100!AK301*AK$5*AK$6)*1000</f>
        <v>0</v>
      </c>
      <c r="AL301" s="284">
        <f>RawCounts100All!AM301/(PropCntd100!AL301*AL$5*AL$6)*1000</f>
        <v>0</v>
      </c>
      <c r="AM301" s="284">
        <f>RawCounts100All!AN301/(PropCntd100!AM301*AM$5*AM$6)*1000</f>
        <v>174.28571428571431</v>
      </c>
      <c r="AN301" s="284">
        <f>RawCounts100All!AO301/(PropCntd100!AN301*AN$5*AN$6)*1000</f>
        <v>0</v>
      </c>
      <c r="AO301" s="284">
        <f>RawCounts100All!AP301/(PropCntd100!AO301*AO$5*AO$6)*1000</f>
        <v>0</v>
      </c>
      <c r="AP301" s="284">
        <f>RawCounts100All!AQ301/(PropCntd100!AP301*AP$5*AP$6)*1000</f>
        <v>4697.6624711019776</v>
      </c>
      <c r="AQ301" s="284">
        <f>RawCounts100All!AR301/(PropCntd100!AQ301*AQ$5*AQ$6)*1000</f>
        <v>4148.9361702127653</v>
      </c>
      <c r="AR301" s="284">
        <f>RawCounts100All!AS301/(PropCntd100!AR301*AR$5*AR$6)*1000</f>
        <v>4968.75</v>
      </c>
      <c r="AS301" s="284">
        <f>RawCounts100All!AT301/(PropCntd100!AS301*AS$5*AS$6)*1000</f>
        <v>794.99999999999989</v>
      </c>
      <c r="AT301" s="284">
        <f>RawCounts100All!AU301/(PropCntd100!AT301*AT$5*AT$6)*1000</f>
        <v>971.66666666666652</v>
      </c>
      <c r="AU301" s="284">
        <f>RawCounts100All!AV301/(PropCntd100!AU301*AU$5*AU$6)*1000</f>
        <v>1804</v>
      </c>
      <c r="AV301" s="284">
        <f>RawCounts100All!AW301/(PropCntd100!AV301*AV$5*AV$6)*1000</f>
        <v>0</v>
      </c>
      <c r="AW301" s="284">
        <f>RawCounts100All!AX301/(PropCntd100!AW301*AW$5*AW$6)*1000</f>
        <v>629.37062937062933</v>
      </c>
      <c r="AX301" s="284">
        <f>RawCounts100All!AY301/(PropCntd100!AX301*AX$5*AX$6)*1000</f>
        <v>1234.2857142857142</v>
      </c>
      <c r="AY301" s="284">
        <f>RawCounts100All!AZ301/(PropCntd100!AY301*AY$5*AY$6)*1000</f>
        <v>524.44444444444434</v>
      </c>
      <c r="AZ301" s="284">
        <f>RawCounts100All!BA301/(PropCntd100!AZ301*AZ$5*AZ$6)*1000</f>
        <v>1849.4152046783627</v>
      </c>
      <c r="BA301" s="284">
        <f>RawCounts100All!BB301/(PropCntd100!BA301*BA$5*BA$6)*1000</f>
        <v>407.38550496090414</v>
      </c>
      <c r="BB301" s="284">
        <f>RawCounts100All!BC301/(PropCntd100!BB301*BB$5*BB$6)*1000</f>
        <v>3663.9610389610389</v>
      </c>
      <c r="BC301" s="284">
        <f>RawCounts100All!BD301/(PropCntd100!BC301*BC$5*BC$6)*1000</f>
        <v>969.69696969696975</v>
      </c>
      <c r="BD301" s="284">
        <f>RawCounts100All!BE301/(PropCntd100!BD301*BD$5*BD$6)*1000</f>
        <v>2380.1652892561983</v>
      </c>
      <c r="BE301" s="284">
        <f>RawCounts100All!BF301/(PropCntd100!BE301*BE$5*BE$6)*1000</f>
        <v>1600.0000000000002</v>
      </c>
      <c r="BF301" s="284">
        <f>RawCounts100All!BG301/(PropCntd100!BF301*BF$5*BF$6)*1000</f>
        <v>3665.833333333333</v>
      </c>
      <c r="BG301" s="284">
        <f>RawCounts100All!BH301/(PropCntd100!BG301*BG$5*BG$6)*1000</f>
        <v>2156</v>
      </c>
      <c r="BH301" s="284">
        <f>RawCounts100All!BI301/(PropCntd100!BH301*BH$5*BH$6)*1000</f>
        <v>2942.7450980392159</v>
      </c>
      <c r="BI301" s="284">
        <f>RawCounts100All!BJ301/(PropCntd100!BI301*BI$5*BI$6)*1000</f>
        <v>2514.2857142857142</v>
      </c>
      <c r="BJ301" s="284">
        <f>RawCounts100All!BK301/(PropCntd100!BJ301*BJ$5*BJ$6)*1000</f>
        <v>7529.1399768980373</v>
      </c>
      <c r="BK301" s="284">
        <f>RawCounts100All!BL301/(PropCntd100!BK301*BK$5*BK$6)*1000</f>
        <v>9849.0566037735825</v>
      </c>
      <c r="BL301" s="284">
        <f>RawCounts100All!BM301/(PropCntd100!BL301*BL$5*BL$6)*1000</f>
        <v>5296.4244521337941</v>
      </c>
      <c r="BM301" s="284">
        <f>RawCounts100All!BN301/(PropCntd100!BM301*BM$5*BM$6)*1000</f>
        <v>1456.7901234567901</v>
      </c>
      <c r="BN301" s="284">
        <f>RawCounts100All!BO301/(PropCntd100!BN301*BN$5*BN$6)*1000</f>
        <v>1090.909090909091</v>
      </c>
      <c r="BO301" s="284">
        <f>RawCounts100All!BP301/(PropCntd100!BO301*BO$5*BO$6)*1000</f>
        <v>3534.4262295081967</v>
      </c>
      <c r="BP301" s="284">
        <f>RawCounts100All!BQ301/(PropCntd100!BP301*BP$5*BP$6)*1000</f>
        <v>1012.4293785310734</v>
      </c>
      <c r="BQ301" s="284">
        <f>RawCounts100All!BR301/(PropCntd100!BQ301*BQ$5*BQ$6)*1000</f>
        <v>3064.150943396226</v>
      </c>
      <c r="BR301" s="284">
        <f>RawCounts100All!BS301/(PropCntd100!BR301*BR$5*BR$6)*1000</f>
        <v>1653.3240515140965</v>
      </c>
      <c r="BS301" s="284">
        <f>RawCounts100All!BT301/(PropCntd100!BS301*BS$5*BS$6)*1000</f>
        <v>2447.3684210526317</v>
      </c>
      <c r="BT301" s="129"/>
    </row>
    <row r="302" spans="1:72" x14ac:dyDescent="0.15">
      <c r="K302" s="277"/>
    </row>
    <row r="303" spans="1:72" x14ac:dyDescent="0.15">
      <c r="K303" s="277"/>
    </row>
    <row r="304" spans="1:72" ht="14" thickBot="1" x14ac:dyDescent="0.2">
      <c r="K304" s="28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1D4B7-6D18-6646-8FFC-7BBE8E0B2E78}">
  <dimension ref="A1:BQ256"/>
  <sheetViews>
    <sheetView zoomScale="140" zoomScaleNormal="140" workbookViewId="0">
      <selection activeCell="K8" sqref="K8"/>
    </sheetView>
  </sheetViews>
  <sheetFormatPr baseColWidth="10" defaultRowHeight="13" x14ac:dyDescent="0.15"/>
  <cols>
    <col min="1" max="1" width="32.33203125" bestFit="1" customWidth="1"/>
    <col min="2" max="2" width="12.83203125" customWidth="1"/>
    <col min="3" max="3" width="13" customWidth="1"/>
    <col min="4" max="4" width="10.33203125" customWidth="1"/>
    <col min="5" max="5" width="17.6640625" customWidth="1"/>
    <col min="8" max="8" width="7.6640625" style="129" customWidth="1"/>
    <col min="9" max="11" width="12.6640625" bestFit="1" customWidth="1"/>
    <col min="12" max="12" width="13.6640625" bestFit="1" customWidth="1"/>
    <col min="13" max="13" width="12.6640625" bestFit="1" customWidth="1"/>
    <col min="14" max="14" width="13.6640625" bestFit="1" customWidth="1"/>
    <col min="15" max="21" width="12.6640625" bestFit="1" customWidth="1"/>
    <col min="22" max="22" width="13.6640625" bestFit="1" customWidth="1"/>
    <col min="23" max="29" width="12.6640625" bestFit="1" customWidth="1"/>
    <col min="30" max="30" width="14.6640625" bestFit="1" customWidth="1"/>
    <col min="31" max="31" width="12.6640625" bestFit="1" customWidth="1"/>
    <col min="32" max="32" width="13.6640625" bestFit="1" customWidth="1"/>
    <col min="33" max="33" width="12.6640625" bestFit="1" customWidth="1"/>
    <col min="34" max="38" width="13.6640625" bestFit="1" customWidth="1"/>
    <col min="39" max="48" width="12.6640625" bestFit="1" customWidth="1"/>
    <col min="49" max="49" width="13.6640625" bestFit="1" customWidth="1"/>
    <col min="50" max="50" width="14.6640625" bestFit="1" customWidth="1"/>
    <col min="51" max="51" width="12.6640625" bestFit="1" customWidth="1"/>
    <col min="52" max="57" width="13.6640625" bestFit="1" customWidth="1"/>
    <col min="58" max="58" width="14.6640625" bestFit="1" customWidth="1"/>
    <col min="59" max="59" width="12.6640625" bestFit="1" customWidth="1"/>
    <col min="60" max="60" width="13.6640625" bestFit="1" customWidth="1"/>
    <col min="61" max="61" width="12.6640625" bestFit="1" customWidth="1"/>
    <col min="62" max="62" width="13.6640625" bestFit="1" customWidth="1"/>
    <col min="63" max="63" width="12.6640625" bestFit="1" customWidth="1"/>
    <col min="64" max="68" width="13.6640625" bestFit="1" customWidth="1"/>
  </cols>
  <sheetData>
    <row r="1" spans="1:69" ht="14" x14ac:dyDescent="0.15">
      <c r="A1" s="38" t="s">
        <v>85</v>
      </c>
      <c r="B1" s="38" t="s">
        <v>224</v>
      </c>
      <c r="C1" s="38" t="s">
        <v>1045</v>
      </c>
      <c r="D1" s="38" t="s">
        <v>1046</v>
      </c>
      <c r="E1" s="38" t="s">
        <v>1047</v>
      </c>
      <c r="F1" s="38" t="s">
        <v>1048</v>
      </c>
      <c r="G1" s="468" t="s">
        <v>1049</v>
      </c>
      <c r="H1" s="38" t="s">
        <v>1050</v>
      </c>
      <c r="I1" s="403" t="s">
        <v>57</v>
      </c>
      <c r="J1" s="41" t="s">
        <v>58</v>
      </c>
      <c r="K1" s="41" t="s">
        <v>59</v>
      </c>
      <c r="L1" s="41" t="s">
        <v>60</v>
      </c>
      <c r="M1" s="41" t="s">
        <v>61</v>
      </c>
      <c r="N1" s="41" t="s">
        <v>62</v>
      </c>
      <c r="O1" s="41" t="s">
        <v>63</v>
      </c>
      <c r="P1" s="41" t="s">
        <v>64</v>
      </c>
      <c r="Q1" s="41" t="s">
        <v>65</v>
      </c>
      <c r="R1" s="41" t="s">
        <v>66</v>
      </c>
      <c r="S1" s="41" t="s">
        <v>47</v>
      </c>
      <c r="T1" s="41" t="s">
        <v>48</v>
      </c>
      <c r="U1" s="41" t="s">
        <v>49</v>
      </c>
      <c r="V1" s="41" t="s">
        <v>50</v>
      </c>
      <c r="W1" s="41" t="s">
        <v>51</v>
      </c>
      <c r="X1" s="41" t="s">
        <v>52</v>
      </c>
      <c r="Y1" s="41" t="s">
        <v>53</v>
      </c>
      <c r="Z1" s="41" t="s">
        <v>54</v>
      </c>
      <c r="AA1" s="41" t="s">
        <v>55</v>
      </c>
      <c r="AB1" s="41" t="s">
        <v>56</v>
      </c>
      <c r="AC1" s="41" t="s">
        <v>37</v>
      </c>
      <c r="AD1" s="41" t="s">
        <v>38</v>
      </c>
      <c r="AE1" s="41" t="s">
        <v>39</v>
      </c>
      <c r="AF1" s="41" t="s">
        <v>40</v>
      </c>
      <c r="AG1" s="41" t="s">
        <v>41</v>
      </c>
      <c r="AH1" s="41" t="s">
        <v>42</v>
      </c>
      <c r="AI1" s="41" t="s">
        <v>43</v>
      </c>
      <c r="AJ1" s="41" t="s">
        <v>44</v>
      </c>
      <c r="AK1" s="41" t="s">
        <v>45</v>
      </c>
      <c r="AL1" s="41" t="s">
        <v>46</v>
      </c>
      <c r="AM1" s="41" t="s">
        <v>27</v>
      </c>
      <c r="AN1" s="41" t="s">
        <v>28</v>
      </c>
      <c r="AO1" s="41" t="s">
        <v>29</v>
      </c>
      <c r="AP1" s="41" t="s">
        <v>30</v>
      </c>
      <c r="AQ1" s="41" t="s">
        <v>31</v>
      </c>
      <c r="AR1" s="41" t="s">
        <v>32</v>
      </c>
      <c r="AS1" s="41" t="s">
        <v>33</v>
      </c>
      <c r="AT1" s="41" t="s">
        <v>34</v>
      </c>
      <c r="AU1" s="41" t="s">
        <v>35</v>
      </c>
      <c r="AV1" s="41" t="s">
        <v>36</v>
      </c>
      <c r="AW1" s="41" t="s">
        <v>17</v>
      </c>
      <c r="AX1" s="41" t="s">
        <v>18</v>
      </c>
      <c r="AY1" s="41" t="s">
        <v>19</v>
      </c>
      <c r="AZ1" s="41" t="s">
        <v>20</v>
      </c>
      <c r="BA1" s="41" t="s">
        <v>21</v>
      </c>
      <c r="BB1" s="41" t="s">
        <v>22</v>
      </c>
      <c r="BC1" s="41" t="s">
        <v>23</v>
      </c>
      <c r="BD1" s="41" t="s">
        <v>24</v>
      </c>
      <c r="BE1" s="41" t="s">
        <v>25</v>
      </c>
      <c r="BF1" s="41" t="s">
        <v>26</v>
      </c>
      <c r="BG1" s="41" t="s">
        <v>6</v>
      </c>
      <c r="BH1" s="41" t="s">
        <v>7</v>
      </c>
      <c r="BI1" s="41" t="s">
        <v>8</v>
      </c>
      <c r="BJ1" s="41" t="s">
        <v>10</v>
      </c>
      <c r="BK1" s="41" t="s">
        <v>11</v>
      </c>
      <c r="BL1" s="41" t="s">
        <v>12</v>
      </c>
      <c r="BM1" s="41" t="s">
        <v>13</v>
      </c>
      <c r="BN1" s="41" t="s">
        <v>14</v>
      </c>
      <c r="BO1" s="41" t="s">
        <v>15</v>
      </c>
      <c r="BP1" s="41" t="s">
        <v>16</v>
      </c>
      <c r="BQ1" s="36"/>
    </row>
    <row r="2" spans="1:69" ht="15" x14ac:dyDescent="0.15">
      <c r="A2" s="104" t="s">
        <v>958</v>
      </c>
      <c r="B2" s="153" t="s">
        <v>517</v>
      </c>
      <c r="C2" s="153" t="s">
        <v>226</v>
      </c>
      <c r="D2" s="153" t="s">
        <v>573</v>
      </c>
      <c r="E2" s="153" t="s">
        <v>1023</v>
      </c>
      <c r="F2" s="107">
        <v>2.5</v>
      </c>
      <c r="G2" s="469">
        <v>12.5</v>
      </c>
      <c r="H2" s="107"/>
      <c r="I2" s="284">
        <v>0</v>
      </c>
      <c r="J2" s="284">
        <v>0</v>
      </c>
      <c r="K2" s="284">
        <v>0</v>
      </c>
      <c r="L2" s="284">
        <v>0</v>
      </c>
      <c r="M2" s="284">
        <v>0</v>
      </c>
      <c r="N2" s="284">
        <v>0</v>
      </c>
      <c r="O2" s="284">
        <v>0</v>
      </c>
      <c r="P2" s="284">
        <v>0</v>
      </c>
      <c r="Q2" s="284">
        <v>0</v>
      </c>
      <c r="R2" s="284">
        <v>0</v>
      </c>
      <c r="S2" s="284">
        <v>0</v>
      </c>
      <c r="T2" s="284">
        <v>0</v>
      </c>
      <c r="U2" s="284">
        <v>0</v>
      </c>
      <c r="V2" s="284">
        <v>0</v>
      </c>
      <c r="W2" s="284">
        <v>0</v>
      </c>
      <c r="X2" s="284">
        <v>0</v>
      </c>
      <c r="Y2" s="284">
        <v>0</v>
      </c>
      <c r="Z2" s="284">
        <v>0</v>
      </c>
      <c r="AA2" s="284">
        <v>0</v>
      </c>
      <c r="AB2" s="284">
        <v>0</v>
      </c>
      <c r="AC2" s="284">
        <v>0</v>
      </c>
      <c r="AD2" s="284">
        <v>0</v>
      </c>
      <c r="AE2" s="284">
        <v>0</v>
      </c>
      <c r="AF2" s="284">
        <v>0</v>
      </c>
      <c r="AG2" s="284">
        <v>0</v>
      </c>
      <c r="AH2" s="284">
        <v>0</v>
      </c>
      <c r="AI2" s="284">
        <v>0</v>
      </c>
      <c r="AJ2" s="284">
        <v>0</v>
      </c>
      <c r="AK2" s="284">
        <v>0</v>
      </c>
      <c r="AL2" s="284">
        <v>0</v>
      </c>
      <c r="AM2" s="284">
        <v>0</v>
      </c>
      <c r="AN2" s="284">
        <v>0</v>
      </c>
      <c r="AO2" s="284">
        <v>0</v>
      </c>
      <c r="AP2" s="284">
        <v>0</v>
      </c>
      <c r="AQ2" s="284">
        <v>0</v>
      </c>
      <c r="AR2" s="284">
        <v>0</v>
      </c>
      <c r="AS2" s="284">
        <v>0</v>
      </c>
      <c r="AT2" s="284">
        <v>0</v>
      </c>
      <c r="AU2" s="284">
        <v>0</v>
      </c>
      <c r="AV2" s="284">
        <v>0</v>
      </c>
      <c r="AW2" s="284">
        <v>0</v>
      </c>
      <c r="AX2" s="284">
        <v>0</v>
      </c>
      <c r="AY2" s="284">
        <v>0</v>
      </c>
      <c r="AZ2" s="284">
        <v>0</v>
      </c>
      <c r="BA2" s="284">
        <v>0</v>
      </c>
      <c r="BB2" s="284">
        <v>0</v>
      </c>
      <c r="BC2" s="284">
        <v>0</v>
      </c>
      <c r="BD2" s="284">
        <v>0</v>
      </c>
      <c r="BE2" s="284">
        <v>0</v>
      </c>
      <c r="BF2" s="284">
        <v>0</v>
      </c>
      <c r="BG2" s="284">
        <v>5099.6457986600089</v>
      </c>
      <c r="BH2" s="284">
        <v>1094.3396226415091</v>
      </c>
      <c r="BI2" s="284">
        <v>645.90542099192612</v>
      </c>
      <c r="BJ2" s="284">
        <v>0</v>
      </c>
      <c r="BK2" s="284">
        <v>0</v>
      </c>
      <c r="BL2" s="284">
        <v>3245.9016393442625</v>
      </c>
      <c r="BM2" s="284">
        <v>361.58192090395482</v>
      </c>
      <c r="BN2" s="284">
        <v>4377.3584905660364</v>
      </c>
      <c r="BO2" s="284">
        <v>1653.3240515140965</v>
      </c>
      <c r="BP2" s="284">
        <v>1812.8654970760235</v>
      </c>
      <c r="BQ2" s="129"/>
    </row>
    <row r="3" spans="1:69" ht="15" x14ac:dyDescent="0.15">
      <c r="A3" s="104" t="s">
        <v>173</v>
      </c>
      <c r="B3" s="153" t="s">
        <v>517</v>
      </c>
      <c r="C3" s="153" t="s">
        <v>227</v>
      </c>
      <c r="D3" s="153" t="s">
        <v>613</v>
      </c>
      <c r="E3" s="153" t="s">
        <v>1029</v>
      </c>
      <c r="F3" s="107">
        <v>16</v>
      </c>
      <c r="G3" s="469">
        <v>16</v>
      </c>
      <c r="H3" s="107"/>
      <c r="I3" s="284">
        <v>0</v>
      </c>
      <c r="J3" s="284">
        <v>0</v>
      </c>
      <c r="K3" s="284">
        <v>0</v>
      </c>
      <c r="L3" s="284">
        <v>0</v>
      </c>
      <c r="M3" s="284">
        <v>0</v>
      </c>
      <c r="N3" s="284">
        <v>0</v>
      </c>
      <c r="O3" s="284">
        <v>0</v>
      </c>
      <c r="P3" s="284">
        <v>0</v>
      </c>
      <c r="Q3" s="284">
        <v>0</v>
      </c>
      <c r="R3" s="284">
        <v>0</v>
      </c>
      <c r="S3" s="284">
        <v>0</v>
      </c>
      <c r="T3" s="284">
        <v>0</v>
      </c>
      <c r="U3" s="284">
        <v>0</v>
      </c>
      <c r="V3" s="284">
        <v>0</v>
      </c>
      <c r="W3" s="284">
        <v>0</v>
      </c>
      <c r="X3" s="284">
        <v>0</v>
      </c>
      <c r="Y3" s="284">
        <v>0</v>
      </c>
      <c r="Z3" s="284">
        <v>0</v>
      </c>
      <c r="AA3" s="284">
        <v>0</v>
      </c>
      <c r="AB3" s="284">
        <v>0</v>
      </c>
      <c r="AC3" s="284">
        <v>0</v>
      </c>
      <c r="AD3" s="284">
        <v>0</v>
      </c>
      <c r="AE3" s="284">
        <v>0</v>
      </c>
      <c r="AF3" s="284">
        <v>0</v>
      </c>
      <c r="AG3" s="284">
        <v>0</v>
      </c>
      <c r="AH3" s="284">
        <v>0</v>
      </c>
      <c r="AI3" s="284">
        <v>0</v>
      </c>
      <c r="AJ3" s="284">
        <v>0</v>
      </c>
      <c r="AK3" s="284">
        <v>0</v>
      </c>
      <c r="AL3" s="284">
        <v>0</v>
      </c>
      <c r="AM3" s="284">
        <v>0</v>
      </c>
      <c r="AN3" s="284">
        <v>0</v>
      </c>
      <c r="AO3" s="284">
        <v>0</v>
      </c>
      <c r="AP3" s="284">
        <v>0</v>
      </c>
      <c r="AQ3" s="284">
        <v>0</v>
      </c>
      <c r="AR3" s="284">
        <v>0</v>
      </c>
      <c r="AS3" s="284">
        <v>0</v>
      </c>
      <c r="AT3" s="284">
        <v>41.95804195804196</v>
      </c>
      <c r="AU3" s="284">
        <v>0</v>
      </c>
      <c r="AV3" s="284">
        <v>0</v>
      </c>
      <c r="AW3" s="284">
        <v>0</v>
      </c>
      <c r="AX3" s="284">
        <v>0</v>
      </c>
      <c r="AY3" s="284">
        <v>0</v>
      </c>
      <c r="AZ3" s="284">
        <v>0</v>
      </c>
      <c r="BA3" s="284">
        <v>0</v>
      </c>
      <c r="BB3" s="284">
        <v>0</v>
      </c>
      <c r="BC3" s="284">
        <v>0</v>
      </c>
      <c r="BD3" s="284">
        <v>0</v>
      </c>
      <c r="BE3" s="284">
        <v>0</v>
      </c>
      <c r="BF3" s="284">
        <v>0</v>
      </c>
      <c r="BG3" s="284">
        <v>1505.8279953796075</v>
      </c>
      <c r="BH3" s="284">
        <v>0</v>
      </c>
      <c r="BI3" s="284">
        <v>0</v>
      </c>
      <c r="BJ3" s="284">
        <v>0</v>
      </c>
      <c r="BK3" s="284">
        <v>0</v>
      </c>
      <c r="BL3" s="284">
        <v>0</v>
      </c>
      <c r="BM3" s="284">
        <v>0</v>
      </c>
      <c r="BN3" s="284">
        <v>437.73584905660374</v>
      </c>
      <c r="BO3" s="284">
        <v>330.66481030281938</v>
      </c>
      <c r="BP3" s="284">
        <v>453.21637426900588</v>
      </c>
      <c r="BQ3" s="129"/>
    </row>
    <row r="4" spans="1:69" ht="15" x14ac:dyDescent="0.15">
      <c r="A4" s="104" t="s">
        <v>174</v>
      </c>
      <c r="B4" s="153" t="s">
        <v>517</v>
      </c>
      <c r="C4" s="153" t="s">
        <v>227</v>
      </c>
      <c r="D4" s="153" t="s">
        <v>615</v>
      </c>
      <c r="E4" s="153" t="s">
        <v>1029</v>
      </c>
      <c r="F4" s="107">
        <v>24</v>
      </c>
      <c r="G4" s="469">
        <v>24</v>
      </c>
      <c r="H4" s="107"/>
      <c r="I4" s="284">
        <v>0</v>
      </c>
      <c r="J4" s="284">
        <v>0</v>
      </c>
      <c r="K4" s="284">
        <v>0</v>
      </c>
      <c r="L4" s="284">
        <v>0</v>
      </c>
      <c r="M4" s="284">
        <v>0</v>
      </c>
      <c r="N4" s="284">
        <v>0</v>
      </c>
      <c r="O4" s="284">
        <v>0</v>
      </c>
      <c r="P4" s="284">
        <v>0</v>
      </c>
      <c r="Q4" s="284">
        <v>0</v>
      </c>
      <c r="R4" s="284">
        <v>0</v>
      </c>
      <c r="S4" s="284">
        <v>0</v>
      </c>
      <c r="T4" s="284">
        <v>0</v>
      </c>
      <c r="U4" s="284">
        <v>0</v>
      </c>
      <c r="V4" s="284">
        <v>0</v>
      </c>
      <c r="W4" s="284">
        <v>0</v>
      </c>
      <c r="X4" s="284">
        <v>0</v>
      </c>
      <c r="Y4" s="284">
        <v>0</v>
      </c>
      <c r="Z4" s="284">
        <v>0</v>
      </c>
      <c r="AA4" s="284">
        <v>0</v>
      </c>
      <c r="AB4" s="284">
        <v>0</v>
      </c>
      <c r="AC4" s="284">
        <v>0</v>
      </c>
      <c r="AD4" s="284">
        <v>0</v>
      </c>
      <c r="AE4" s="284">
        <v>0</v>
      </c>
      <c r="AF4" s="284">
        <v>0</v>
      </c>
      <c r="AG4" s="284">
        <v>0</v>
      </c>
      <c r="AH4" s="284">
        <v>0</v>
      </c>
      <c r="AI4" s="284">
        <v>0</v>
      </c>
      <c r="AJ4" s="284">
        <v>0</v>
      </c>
      <c r="AK4" s="284">
        <v>0</v>
      </c>
      <c r="AL4" s="284">
        <v>0</v>
      </c>
      <c r="AM4" s="284">
        <v>0</v>
      </c>
      <c r="AN4" s="284">
        <v>0</v>
      </c>
      <c r="AO4" s="284">
        <v>0</v>
      </c>
      <c r="AP4" s="284">
        <v>0</v>
      </c>
      <c r="AQ4" s="284">
        <v>0</v>
      </c>
      <c r="AR4" s="284">
        <v>0</v>
      </c>
      <c r="AS4" s="284">
        <v>0</v>
      </c>
      <c r="AT4" s="284">
        <v>0</v>
      </c>
      <c r="AU4" s="284">
        <v>0</v>
      </c>
      <c r="AV4" s="284">
        <v>0</v>
      </c>
      <c r="AW4" s="284">
        <v>0</v>
      </c>
      <c r="AX4" s="284">
        <v>0</v>
      </c>
      <c r="AY4" s="284">
        <v>0</v>
      </c>
      <c r="AZ4" s="284">
        <v>0</v>
      </c>
      <c r="BA4" s="284">
        <v>0</v>
      </c>
      <c r="BB4" s="284">
        <v>145.45454545454547</v>
      </c>
      <c r="BC4" s="284">
        <v>0</v>
      </c>
      <c r="BD4" s="284">
        <v>0</v>
      </c>
      <c r="BE4" s="284">
        <v>0</v>
      </c>
      <c r="BF4" s="284">
        <v>0</v>
      </c>
      <c r="BG4" s="284">
        <v>611.9574958392011</v>
      </c>
      <c r="BH4" s="284">
        <v>0</v>
      </c>
      <c r="BI4" s="284">
        <v>0</v>
      </c>
      <c r="BJ4" s="284">
        <v>0</v>
      </c>
      <c r="BK4" s="284">
        <v>0</v>
      </c>
      <c r="BL4" s="284">
        <v>216.39344262295083</v>
      </c>
      <c r="BM4" s="284">
        <v>0</v>
      </c>
      <c r="BN4" s="284">
        <v>437.73584905660374</v>
      </c>
      <c r="BO4" s="284">
        <v>0</v>
      </c>
      <c r="BP4" s="284">
        <v>0</v>
      </c>
      <c r="BQ4" s="129"/>
    </row>
    <row r="5" spans="1:69" ht="15" x14ac:dyDescent="0.15">
      <c r="A5" s="104" t="s">
        <v>175</v>
      </c>
      <c r="B5" s="153" t="s">
        <v>517</v>
      </c>
      <c r="C5" s="153" t="s">
        <v>227</v>
      </c>
      <c r="D5" s="153" t="s">
        <v>616</v>
      </c>
      <c r="E5" s="153" t="s">
        <v>1029</v>
      </c>
      <c r="F5" s="107">
        <v>32</v>
      </c>
      <c r="G5" s="469">
        <v>32</v>
      </c>
      <c r="H5" s="107"/>
      <c r="I5" s="284">
        <v>0</v>
      </c>
      <c r="J5" s="284">
        <v>0</v>
      </c>
      <c r="K5" s="284">
        <v>0</v>
      </c>
      <c r="L5" s="284">
        <v>0</v>
      </c>
      <c r="M5" s="284">
        <v>0</v>
      </c>
      <c r="N5" s="284">
        <v>0</v>
      </c>
      <c r="O5" s="284">
        <v>0</v>
      </c>
      <c r="P5" s="284">
        <v>0</v>
      </c>
      <c r="Q5" s="284">
        <v>0</v>
      </c>
      <c r="R5" s="284">
        <v>0</v>
      </c>
      <c r="S5" s="284">
        <v>0</v>
      </c>
      <c r="T5" s="284">
        <v>0</v>
      </c>
      <c r="U5" s="284">
        <v>0</v>
      </c>
      <c r="V5" s="284">
        <v>0</v>
      </c>
      <c r="W5" s="284">
        <v>0</v>
      </c>
      <c r="X5" s="284">
        <v>0</v>
      </c>
      <c r="Y5" s="284">
        <v>0</v>
      </c>
      <c r="Z5" s="284">
        <v>0</v>
      </c>
      <c r="AA5" s="284">
        <v>0</v>
      </c>
      <c r="AB5" s="284">
        <v>0</v>
      </c>
      <c r="AC5" s="284">
        <v>0</v>
      </c>
      <c r="AD5" s="284">
        <v>43.63636363636364</v>
      </c>
      <c r="AE5" s="284">
        <v>0</v>
      </c>
      <c r="AF5" s="284">
        <v>0</v>
      </c>
      <c r="AG5" s="284">
        <v>0</v>
      </c>
      <c r="AH5" s="284">
        <v>0</v>
      </c>
      <c r="AI5" s="284">
        <v>0</v>
      </c>
      <c r="AJ5" s="284">
        <v>0</v>
      </c>
      <c r="AK5" s="284">
        <v>0</v>
      </c>
      <c r="AL5" s="284">
        <v>0</v>
      </c>
      <c r="AM5" s="284">
        <v>0</v>
      </c>
      <c r="AN5" s="284">
        <v>0</v>
      </c>
      <c r="AO5" s="284">
        <v>0</v>
      </c>
      <c r="AP5" s="284">
        <v>0</v>
      </c>
      <c r="AQ5" s="284">
        <v>0</v>
      </c>
      <c r="AR5" s="284">
        <v>0</v>
      </c>
      <c r="AS5" s="284">
        <v>0</v>
      </c>
      <c r="AT5" s="284">
        <v>0</v>
      </c>
      <c r="AU5" s="284">
        <v>0</v>
      </c>
      <c r="AV5" s="284">
        <v>0</v>
      </c>
      <c r="AW5" s="284">
        <v>0</v>
      </c>
      <c r="AX5" s="284">
        <v>0</v>
      </c>
      <c r="AY5" s="284">
        <v>0</v>
      </c>
      <c r="AZ5" s="284">
        <v>0</v>
      </c>
      <c r="BA5" s="284">
        <v>49.586776859504141</v>
      </c>
      <c r="BB5" s="284">
        <v>0</v>
      </c>
      <c r="BC5" s="284">
        <v>0</v>
      </c>
      <c r="BD5" s="284">
        <v>0</v>
      </c>
      <c r="BE5" s="284">
        <v>0</v>
      </c>
      <c r="BF5" s="284">
        <v>0</v>
      </c>
      <c r="BG5" s="284">
        <v>0</v>
      </c>
      <c r="BH5" s="284">
        <v>0</v>
      </c>
      <c r="BI5" s="284">
        <v>0</v>
      </c>
      <c r="BJ5" s="284">
        <v>0</v>
      </c>
      <c r="BK5" s="284">
        <v>0</v>
      </c>
      <c r="BL5" s="284">
        <v>937.70491803278685</v>
      </c>
      <c r="BM5" s="284">
        <v>0</v>
      </c>
      <c r="BN5" s="284">
        <v>218.86792452830187</v>
      </c>
      <c r="BO5" s="284">
        <v>0</v>
      </c>
      <c r="BP5" s="284">
        <v>0</v>
      </c>
      <c r="BQ5" s="129"/>
    </row>
    <row r="6" spans="1:69" ht="15" x14ac:dyDescent="0.15">
      <c r="A6" s="104" t="s">
        <v>176</v>
      </c>
      <c r="B6" s="153" t="s">
        <v>517</v>
      </c>
      <c r="C6" s="153" t="s">
        <v>227</v>
      </c>
      <c r="D6" s="153" t="s">
        <v>617</v>
      </c>
      <c r="E6" s="153" t="s">
        <v>1029</v>
      </c>
      <c r="F6" s="107">
        <v>32</v>
      </c>
      <c r="G6" s="469">
        <v>104</v>
      </c>
      <c r="H6" s="107"/>
      <c r="I6" s="284">
        <v>0</v>
      </c>
      <c r="J6" s="284">
        <v>0</v>
      </c>
      <c r="K6" s="284">
        <v>0</v>
      </c>
      <c r="L6" s="284">
        <v>0</v>
      </c>
      <c r="M6" s="284">
        <v>0</v>
      </c>
      <c r="N6" s="284">
        <v>0</v>
      </c>
      <c r="O6" s="284">
        <v>0</v>
      </c>
      <c r="P6" s="284">
        <v>0</v>
      </c>
      <c r="Q6" s="284">
        <v>0</v>
      </c>
      <c r="R6" s="284">
        <v>0</v>
      </c>
      <c r="S6" s="284">
        <v>0</v>
      </c>
      <c r="T6" s="284">
        <v>0</v>
      </c>
      <c r="U6" s="284">
        <v>0</v>
      </c>
      <c r="V6" s="284">
        <v>0</v>
      </c>
      <c r="W6" s="284">
        <v>0</v>
      </c>
      <c r="X6" s="284">
        <v>0</v>
      </c>
      <c r="Y6" s="284">
        <v>0</v>
      </c>
      <c r="Z6" s="284">
        <v>0</v>
      </c>
      <c r="AA6" s="284">
        <v>0</v>
      </c>
      <c r="AB6" s="284">
        <v>0</v>
      </c>
      <c r="AC6" s="284">
        <v>0</v>
      </c>
      <c r="AD6" s="284">
        <v>0</v>
      </c>
      <c r="AE6" s="284">
        <v>0</v>
      </c>
      <c r="AF6" s="284">
        <v>0</v>
      </c>
      <c r="AG6" s="284">
        <v>0</v>
      </c>
      <c r="AH6" s="284">
        <v>0</v>
      </c>
      <c r="AI6" s="284">
        <v>0</v>
      </c>
      <c r="AJ6" s="284">
        <v>43.571428571428577</v>
      </c>
      <c r="AK6" s="284">
        <v>0</v>
      </c>
      <c r="AL6" s="284">
        <v>0</v>
      </c>
      <c r="AM6" s="284">
        <v>0</v>
      </c>
      <c r="AN6" s="284">
        <v>0</v>
      </c>
      <c r="AO6" s="284">
        <v>0</v>
      </c>
      <c r="AP6" s="284">
        <v>0</v>
      </c>
      <c r="AQ6" s="284">
        <v>0</v>
      </c>
      <c r="AR6" s="284">
        <v>0</v>
      </c>
      <c r="AS6" s="284">
        <v>0</v>
      </c>
      <c r="AT6" s="284">
        <v>0</v>
      </c>
      <c r="AU6" s="284">
        <v>0</v>
      </c>
      <c r="AV6" s="284">
        <v>0</v>
      </c>
      <c r="AW6" s="284">
        <v>0</v>
      </c>
      <c r="AX6" s="284">
        <v>0</v>
      </c>
      <c r="AY6" s="284">
        <v>0</v>
      </c>
      <c r="AZ6" s="284">
        <v>0</v>
      </c>
      <c r="BA6" s="284">
        <v>0</v>
      </c>
      <c r="BB6" s="284">
        <v>0</v>
      </c>
      <c r="BC6" s="284">
        <v>0</v>
      </c>
      <c r="BD6" s="284">
        <v>0</v>
      </c>
      <c r="BE6" s="284">
        <v>0</v>
      </c>
      <c r="BF6" s="284">
        <v>0</v>
      </c>
      <c r="BG6" s="284">
        <v>0</v>
      </c>
      <c r="BH6" s="284">
        <v>0</v>
      </c>
      <c r="BI6" s="284">
        <v>0</v>
      </c>
      <c r="BJ6" s="284">
        <v>0</v>
      </c>
      <c r="BK6" s="284">
        <v>0</v>
      </c>
      <c r="BL6" s="284">
        <v>0</v>
      </c>
      <c r="BM6" s="284">
        <v>0</v>
      </c>
      <c r="BN6" s="284">
        <v>0</v>
      </c>
      <c r="BO6" s="284">
        <v>0</v>
      </c>
      <c r="BP6" s="284">
        <v>181.28654970760235</v>
      </c>
      <c r="BQ6" s="129"/>
    </row>
    <row r="7" spans="1:69" ht="15" x14ac:dyDescent="0.15">
      <c r="A7" s="104" t="s">
        <v>177</v>
      </c>
      <c r="B7" s="153" t="s">
        <v>517</v>
      </c>
      <c r="C7" s="153" t="s">
        <v>227</v>
      </c>
      <c r="D7" s="153" t="s">
        <v>618</v>
      </c>
      <c r="E7" s="153" t="s">
        <v>1029</v>
      </c>
      <c r="F7" s="107">
        <v>40</v>
      </c>
      <c r="G7" s="469">
        <v>40</v>
      </c>
      <c r="H7" s="107"/>
      <c r="I7" s="284">
        <v>0</v>
      </c>
      <c r="J7" s="284">
        <v>0</v>
      </c>
      <c r="K7" s="284">
        <v>0</v>
      </c>
      <c r="L7" s="284">
        <v>0</v>
      </c>
      <c r="M7" s="284">
        <v>0</v>
      </c>
      <c r="N7" s="284">
        <v>0</v>
      </c>
      <c r="O7" s="284">
        <v>0</v>
      </c>
      <c r="P7" s="284">
        <v>0</v>
      </c>
      <c r="Q7" s="284">
        <v>0</v>
      </c>
      <c r="R7" s="284">
        <v>0</v>
      </c>
      <c r="S7" s="284">
        <v>0</v>
      </c>
      <c r="T7" s="284">
        <v>0</v>
      </c>
      <c r="U7" s="284">
        <v>0</v>
      </c>
      <c r="V7" s="284">
        <v>0</v>
      </c>
      <c r="W7" s="284">
        <v>0</v>
      </c>
      <c r="X7" s="284">
        <v>0</v>
      </c>
      <c r="Y7" s="284">
        <v>0</v>
      </c>
      <c r="Z7" s="284">
        <v>0</v>
      </c>
      <c r="AA7" s="284">
        <v>0</v>
      </c>
      <c r="AB7" s="284">
        <v>0</v>
      </c>
      <c r="AC7" s="284">
        <v>0</v>
      </c>
      <c r="AD7" s="284">
        <v>0</v>
      </c>
      <c r="AE7" s="284">
        <v>0</v>
      </c>
      <c r="AF7" s="284">
        <v>0</v>
      </c>
      <c r="AG7" s="284">
        <v>0</v>
      </c>
      <c r="AH7" s="284">
        <v>0</v>
      </c>
      <c r="AI7" s="284">
        <v>0</v>
      </c>
      <c r="AJ7" s="284">
        <v>43.571428571428577</v>
      </c>
      <c r="AK7" s="284">
        <v>0</v>
      </c>
      <c r="AL7" s="284">
        <v>0</v>
      </c>
      <c r="AM7" s="284">
        <v>0</v>
      </c>
      <c r="AN7" s="284">
        <v>0</v>
      </c>
      <c r="AO7" s="284">
        <v>0</v>
      </c>
      <c r="AP7" s="284">
        <v>0</v>
      </c>
      <c r="AQ7" s="284">
        <v>0</v>
      </c>
      <c r="AR7" s="284">
        <v>0</v>
      </c>
      <c r="AS7" s="284">
        <v>0</v>
      </c>
      <c r="AT7" s="284">
        <v>0</v>
      </c>
      <c r="AU7" s="284">
        <v>0</v>
      </c>
      <c r="AV7" s="284">
        <v>0</v>
      </c>
      <c r="AW7" s="284">
        <v>0</v>
      </c>
      <c r="AX7" s="284">
        <v>0</v>
      </c>
      <c r="AY7" s="284">
        <v>0</v>
      </c>
      <c r="AZ7" s="284">
        <v>0</v>
      </c>
      <c r="BA7" s="284">
        <v>0</v>
      </c>
      <c r="BB7" s="284">
        <v>0</v>
      </c>
      <c r="BC7" s="284">
        <v>0</v>
      </c>
      <c r="BD7" s="284">
        <v>0</v>
      </c>
      <c r="BE7" s="284">
        <v>0</v>
      </c>
      <c r="BF7" s="284">
        <v>0</v>
      </c>
      <c r="BG7" s="284">
        <v>0</v>
      </c>
      <c r="BH7" s="284">
        <v>0</v>
      </c>
      <c r="BI7" s="284">
        <v>0</v>
      </c>
      <c r="BJ7" s="284">
        <v>0</v>
      </c>
      <c r="BK7" s="284">
        <v>0</v>
      </c>
      <c r="BL7" s="284">
        <v>0</v>
      </c>
      <c r="BM7" s="284">
        <v>0</v>
      </c>
      <c r="BN7" s="284">
        <v>0</v>
      </c>
      <c r="BO7" s="284">
        <v>82.666202575704844</v>
      </c>
      <c r="BP7" s="284">
        <v>0</v>
      </c>
      <c r="BQ7" s="129"/>
    </row>
    <row r="8" spans="1:69" ht="15" x14ac:dyDescent="0.15">
      <c r="A8" s="104" t="s">
        <v>178</v>
      </c>
      <c r="B8" s="153" t="s">
        <v>517</v>
      </c>
      <c r="C8" s="153" t="s">
        <v>227</v>
      </c>
      <c r="D8" s="153" t="s">
        <v>619</v>
      </c>
      <c r="E8" s="153" t="s">
        <v>1029</v>
      </c>
      <c r="F8" s="107">
        <v>64</v>
      </c>
      <c r="G8" s="469">
        <v>64</v>
      </c>
      <c r="H8" s="107"/>
      <c r="I8" s="284">
        <v>0</v>
      </c>
      <c r="J8" s="284">
        <v>0</v>
      </c>
      <c r="K8" s="284">
        <v>0</v>
      </c>
      <c r="L8" s="284">
        <v>0</v>
      </c>
      <c r="M8" s="284">
        <v>0</v>
      </c>
      <c r="N8" s="284">
        <v>0</v>
      </c>
      <c r="O8" s="284">
        <v>0</v>
      </c>
      <c r="P8" s="284">
        <v>0</v>
      </c>
      <c r="Q8" s="284">
        <v>0</v>
      </c>
      <c r="R8" s="284">
        <v>0</v>
      </c>
      <c r="S8" s="284">
        <v>0</v>
      </c>
      <c r="T8" s="284">
        <v>0</v>
      </c>
      <c r="U8" s="284">
        <v>0</v>
      </c>
      <c r="V8" s="284">
        <v>0</v>
      </c>
      <c r="W8" s="284">
        <v>0</v>
      </c>
      <c r="X8" s="284">
        <v>0</v>
      </c>
      <c r="Y8" s="284">
        <v>0</v>
      </c>
      <c r="Z8" s="284">
        <v>0</v>
      </c>
      <c r="AA8" s="284">
        <v>0</v>
      </c>
      <c r="AB8" s="284">
        <v>0</v>
      </c>
      <c r="AC8" s="284">
        <v>0</v>
      </c>
      <c r="AD8" s="284">
        <v>0</v>
      </c>
      <c r="AE8" s="284">
        <v>0</v>
      </c>
      <c r="AF8" s="284">
        <v>0</v>
      </c>
      <c r="AG8" s="284">
        <v>0</v>
      </c>
      <c r="AH8" s="284">
        <v>0</v>
      </c>
      <c r="AI8" s="284">
        <v>0</v>
      </c>
      <c r="AJ8" s="284">
        <v>0</v>
      </c>
      <c r="AK8" s="284">
        <v>0</v>
      </c>
      <c r="AL8" s="284">
        <v>0</v>
      </c>
      <c r="AM8" s="284">
        <v>0</v>
      </c>
      <c r="AN8" s="284">
        <v>0</v>
      </c>
      <c r="AO8" s="284">
        <v>0</v>
      </c>
      <c r="AP8" s="284">
        <v>0</v>
      </c>
      <c r="AQ8" s="284">
        <v>0</v>
      </c>
      <c r="AR8" s="284">
        <v>0</v>
      </c>
      <c r="AS8" s="284">
        <v>0</v>
      </c>
      <c r="AT8" s="284">
        <v>0</v>
      </c>
      <c r="AU8" s="284">
        <v>0</v>
      </c>
      <c r="AV8" s="284">
        <v>0</v>
      </c>
      <c r="AW8" s="284">
        <v>0</v>
      </c>
      <c r="AX8" s="284">
        <v>0</v>
      </c>
      <c r="AY8" s="284">
        <v>0</v>
      </c>
      <c r="AZ8" s="284">
        <v>0</v>
      </c>
      <c r="BA8" s="284">
        <v>0</v>
      </c>
      <c r="BB8" s="284">
        <v>0</v>
      </c>
      <c r="BC8" s="284">
        <v>0</v>
      </c>
      <c r="BD8" s="284">
        <v>0</v>
      </c>
      <c r="BE8" s="284">
        <v>0</v>
      </c>
      <c r="BF8" s="284">
        <v>0</v>
      </c>
      <c r="BG8" s="284">
        <v>0</v>
      </c>
      <c r="BH8" s="284">
        <v>0</v>
      </c>
      <c r="BI8" s="284">
        <v>0</v>
      </c>
      <c r="BJ8" s="284">
        <v>0</v>
      </c>
      <c r="BK8" s="284">
        <v>0</v>
      </c>
      <c r="BL8" s="284">
        <v>0</v>
      </c>
      <c r="BM8" s="284">
        <v>0</v>
      </c>
      <c r="BN8" s="284">
        <v>109.43396226415094</v>
      </c>
      <c r="BO8" s="284">
        <v>0</v>
      </c>
      <c r="BP8" s="284">
        <v>0</v>
      </c>
      <c r="BQ8" s="129"/>
    </row>
    <row r="9" spans="1:69" ht="15" x14ac:dyDescent="0.15">
      <c r="A9" s="104" t="s">
        <v>179</v>
      </c>
      <c r="B9" s="153" t="s">
        <v>517</v>
      </c>
      <c r="C9" s="153" t="s">
        <v>228</v>
      </c>
      <c r="D9" s="153" t="s">
        <v>620</v>
      </c>
      <c r="E9" s="153" t="s">
        <v>1029</v>
      </c>
      <c r="F9" s="107">
        <v>16</v>
      </c>
      <c r="G9" s="469">
        <v>16</v>
      </c>
      <c r="H9" s="107"/>
      <c r="I9" s="284">
        <v>0</v>
      </c>
      <c r="J9" s="284">
        <v>0</v>
      </c>
      <c r="K9" s="284">
        <v>0</v>
      </c>
      <c r="L9" s="284">
        <v>0</v>
      </c>
      <c r="M9" s="284">
        <v>0</v>
      </c>
      <c r="N9" s="284">
        <v>0</v>
      </c>
      <c r="O9" s="284">
        <v>0</v>
      </c>
      <c r="P9" s="284">
        <v>0</v>
      </c>
      <c r="Q9" s="284">
        <v>0</v>
      </c>
      <c r="R9" s="284">
        <v>0</v>
      </c>
      <c r="S9" s="284">
        <v>0</v>
      </c>
      <c r="T9" s="284">
        <v>0</v>
      </c>
      <c r="U9" s="284">
        <v>0</v>
      </c>
      <c r="V9" s="284">
        <v>0</v>
      </c>
      <c r="W9" s="284">
        <v>0</v>
      </c>
      <c r="X9" s="284">
        <v>0</v>
      </c>
      <c r="Y9" s="284">
        <v>0</v>
      </c>
      <c r="Z9" s="284">
        <v>0</v>
      </c>
      <c r="AA9" s="284">
        <v>0</v>
      </c>
      <c r="AB9" s="284">
        <v>0</v>
      </c>
      <c r="AC9" s="284">
        <v>0</v>
      </c>
      <c r="AD9" s="284">
        <v>0</v>
      </c>
      <c r="AE9" s="284">
        <v>0</v>
      </c>
      <c r="AF9" s="284">
        <v>0</v>
      </c>
      <c r="AG9" s="284">
        <v>0</v>
      </c>
      <c r="AH9" s="284">
        <v>0</v>
      </c>
      <c r="AI9" s="284">
        <v>0</v>
      </c>
      <c r="AJ9" s="284">
        <v>0</v>
      </c>
      <c r="AK9" s="284">
        <v>0</v>
      </c>
      <c r="AL9" s="284">
        <v>0</v>
      </c>
      <c r="AM9" s="284">
        <v>0</v>
      </c>
      <c r="AN9" s="284">
        <v>0</v>
      </c>
      <c r="AO9" s="284">
        <v>0</v>
      </c>
      <c r="AP9" s="284">
        <v>0</v>
      </c>
      <c r="AQ9" s="284">
        <v>0</v>
      </c>
      <c r="AR9" s="284">
        <v>0</v>
      </c>
      <c r="AS9" s="284">
        <v>0</v>
      </c>
      <c r="AT9" s="284">
        <v>41.95804195804196</v>
      </c>
      <c r="AU9" s="284">
        <v>0</v>
      </c>
      <c r="AV9" s="284">
        <v>0</v>
      </c>
      <c r="AW9" s="284">
        <v>0</v>
      </c>
      <c r="AX9" s="284">
        <v>0</v>
      </c>
      <c r="AY9" s="284">
        <v>0</v>
      </c>
      <c r="AZ9" s="284">
        <v>0</v>
      </c>
      <c r="BA9" s="284">
        <v>0</v>
      </c>
      <c r="BB9" s="284">
        <v>0</v>
      </c>
      <c r="BC9" s="284">
        <v>0</v>
      </c>
      <c r="BD9" s="284">
        <v>0</v>
      </c>
      <c r="BE9" s="284">
        <v>0</v>
      </c>
      <c r="BF9" s="284">
        <v>0</v>
      </c>
      <c r="BG9" s="284">
        <v>3773.7378910084071</v>
      </c>
      <c r="BH9" s="284">
        <v>0</v>
      </c>
      <c r="BI9" s="284">
        <v>0</v>
      </c>
      <c r="BJ9" s="284">
        <v>0</v>
      </c>
      <c r="BK9" s="284">
        <v>0</v>
      </c>
      <c r="BL9" s="284">
        <v>0</v>
      </c>
      <c r="BM9" s="284">
        <v>0</v>
      </c>
      <c r="BN9" s="284">
        <v>0</v>
      </c>
      <c r="BO9" s="284">
        <v>0</v>
      </c>
      <c r="BP9" s="284">
        <v>0</v>
      </c>
      <c r="BQ9" s="129"/>
    </row>
    <row r="10" spans="1:69" ht="15" x14ac:dyDescent="0.15">
      <c r="A10" s="104" t="s">
        <v>181</v>
      </c>
      <c r="B10" s="153" t="s">
        <v>517</v>
      </c>
      <c r="C10" s="153" t="s">
        <v>229</v>
      </c>
      <c r="D10" s="153" t="s">
        <v>621</v>
      </c>
      <c r="E10" s="153" t="s">
        <v>1025</v>
      </c>
      <c r="F10" s="107">
        <v>16</v>
      </c>
      <c r="G10" s="469">
        <v>16</v>
      </c>
      <c r="H10" s="107">
        <v>16</v>
      </c>
      <c r="I10" s="284">
        <v>0</v>
      </c>
      <c r="J10" s="284">
        <v>0</v>
      </c>
      <c r="K10" s="284">
        <v>0</v>
      </c>
      <c r="L10" s="284">
        <v>0</v>
      </c>
      <c r="M10" s="284">
        <v>0</v>
      </c>
      <c r="N10" s="284">
        <v>0</v>
      </c>
      <c r="O10" s="284">
        <v>0</v>
      </c>
      <c r="P10" s="284">
        <v>0</v>
      </c>
      <c r="Q10" s="284">
        <v>0</v>
      </c>
      <c r="R10" s="284">
        <v>0</v>
      </c>
      <c r="S10" s="284">
        <v>0</v>
      </c>
      <c r="T10" s="284">
        <v>0</v>
      </c>
      <c r="U10" s="284">
        <v>0</v>
      </c>
      <c r="V10" s="284">
        <v>0</v>
      </c>
      <c r="W10" s="284">
        <v>0</v>
      </c>
      <c r="X10" s="284">
        <v>0</v>
      </c>
      <c r="Y10" s="284">
        <v>0</v>
      </c>
      <c r="Z10" s="284">
        <v>0</v>
      </c>
      <c r="AA10" s="284">
        <v>0</v>
      </c>
      <c r="AB10" s="284">
        <v>0</v>
      </c>
      <c r="AC10" s="284">
        <v>0</v>
      </c>
      <c r="AD10" s="284">
        <v>0</v>
      </c>
      <c r="AE10" s="284">
        <v>0</v>
      </c>
      <c r="AF10" s="284">
        <v>0</v>
      </c>
      <c r="AG10" s="284">
        <v>0</v>
      </c>
      <c r="AH10" s="284">
        <v>0</v>
      </c>
      <c r="AI10" s="284">
        <v>0</v>
      </c>
      <c r="AJ10" s="284">
        <v>0</v>
      </c>
      <c r="AK10" s="284">
        <v>0</v>
      </c>
      <c r="AL10" s="284">
        <v>0</v>
      </c>
      <c r="AM10" s="284">
        <v>0</v>
      </c>
      <c r="AN10" s="284">
        <v>0</v>
      </c>
      <c r="AO10" s="284">
        <v>0</v>
      </c>
      <c r="AP10" s="284">
        <v>0</v>
      </c>
      <c r="AQ10" s="284">
        <v>0</v>
      </c>
      <c r="AR10" s="284">
        <v>0</v>
      </c>
      <c r="AS10" s="284">
        <v>0</v>
      </c>
      <c r="AT10" s="284">
        <v>0</v>
      </c>
      <c r="AU10" s="284">
        <v>0</v>
      </c>
      <c r="AV10" s="284">
        <v>0</v>
      </c>
      <c r="AW10" s="284">
        <v>0</v>
      </c>
      <c r="AX10" s="284">
        <v>0</v>
      </c>
      <c r="AY10" s="284">
        <v>0</v>
      </c>
      <c r="AZ10" s="284">
        <v>0</v>
      </c>
      <c r="BA10" s="284">
        <v>0</v>
      </c>
      <c r="BB10" s="284">
        <v>0</v>
      </c>
      <c r="BC10" s="284">
        <v>0</v>
      </c>
      <c r="BD10" s="284">
        <v>0</v>
      </c>
      <c r="BE10" s="284">
        <v>0</v>
      </c>
      <c r="BF10" s="284">
        <v>0</v>
      </c>
      <c r="BG10" s="284">
        <v>101.99291597320018</v>
      </c>
      <c r="BH10" s="284">
        <v>1313.2075471698113</v>
      </c>
      <c r="BI10" s="284">
        <v>0</v>
      </c>
      <c r="BJ10" s="284">
        <v>0</v>
      </c>
      <c r="BK10" s="284">
        <v>0</v>
      </c>
      <c r="BL10" s="284">
        <v>72.131147540983605</v>
      </c>
      <c r="BM10" s="284">
        <v>0</v>
      </c>
      <c r="BN10" s="284">
        <v>0</v>
      </c>
      <c r="BO10" s="284">
        <v>0</v>
      </c>
      <c r="BP10" s="284">
        <v>0</v>
      </c>
      <c r="BQ10" s="129"/>
    </row>
    <row r="11" spans="1:69" ht="15" x14ac:dyDescent="0.15">
      <c r="A11" s="104" t="s">
        <v>182</v>
      </c>
      <c r="B11" s="153" t="s">
        <v>517</v>
      </c>
      <c r="C11" s="153" t="s">
        <v>229</v>
      </c>
      <c r="D11" s="153" t="s">
        <v>622</v>
      </c>
      <c r="E11" s="153" t="s">
        <v>1025</v>
      </c>
      <c r="F11" s="107">
        <v>40</v>
      </c>
      <c r="G11" s="469">
        <v>40</v>
      </c>
      <c r="H11" s="107">
        <v>40</v>
      </c>
      <c r="I11" s="284">
        <v>0</v>
      </c>
      <c r="J11" s="284">
        <v>0</v>
      </c>
      <c r="K11" s="284">
        <v>0</v>
      </c>
      <c r="L11" s="284">
        <v>0</v>
      </c>
      <c r="M11" s="284">
        <v>0</v>
      </c>
      <c r="N11" s="284">
        <v>0</v>
      </c>
      <c r="O11" s="284">
        <v>0</v>
      </c>
      <c r="P11" s="284">
        <v>0</v>
      </c>
      <c r="Q11" s="284">
        <v>0</v>
      </c>
      <c r="R11" s="284">
        <v>0</v>
      </c>
      <c r="S11" s="284">
        <v>0</v>
      </c>
      <c r="T11" s="284">
        <v>0</v>
      </c>
      <c r="U11" s="284">
        <v>0</v>
      </c>
      <c r="V11" s="284">
        <v>0</v>
      </c>
      <c r="W11" s="284">
        <v>0</v>
      </c>
      <c r="X11" s="284">
        <v>0</v>
      </c>
      <c r="Y11" s="284">
        <v>0</v>
      </c>
      <c r="Z11" s="284">
        <v>0</v>
      </c>
      <c r="AA11" s="284">
        <v>0</v>
      </c>
      <c r="AB11" s="284">
        <v>0</v>
      </c>
      <c r="AC11" s="284">
        <v>0</v>
      </c>
      <c r="AD11" s="284">
        <v>0</v>
      </c>
      <c r="AE11" s="284">
        <v>0</v>
      </c>
      <c r="AF11" s="284">
        <v>0</v>
      </c>
      <c r="AG11" s="284">
        <v>0</v>
      </c>
      <c r="AH11" s="284">
        <v>0</v>
      </c>
      <c r="AI11" s="284">
        <v>0</v>
      </c>
      <c r="AJ11" s="284">
        <v>0</v>
      </c>
      <c r="AK11" s="284">
        <v>0</v>
      </c>
      <c r="AL11" s="284">
        <v>40.175768989328311</v>
      </c>
      <c r="AM11" s="284">
        <v>0</v>
      </c>
      <c r="AN11" s="284">
        <v>0</v>
      </c>
      <c r="AO11" s="284">
        <v>0</v>
      </c>
      <c r="AP11" s="284">
        <v>0</v>
      </c>
      <c r="AQ11" s="284">
        <v>0</v>
      </c>
      <c r="AR11" s="284">
        <v>0</v>
      </c>
      <c r="AS11" s="284">
        <v>0</v>
      </c>
      <c r="AT11" s="284">
        <v>0</v>
      </c>
      <c r="AU11" s="284">
        <v>0</v>
      </c>
      <c r="AV11" s="284">
        <v>0</v>
      </c>
      <c r="AW11" s="284">
        <v>0</v>
      </c>
      <c r="AX11" s="284">
        <v>0</v>
      </c>
      <c r="AY11" s="284">
        <v>0</v>
      </c>
      <c r="AZ11" s="284">
        <v>0</v>
      </c>
      <c r="BA11" s="284">
        <v>0</v>
      </c>
      <c r="BB11" s="284">
        <v>0</v>
      </c>
      <c r="BC11" s="284">
        <v>0</v>
      </c>
      <c r="BD11" s="284">
        <v>0</v>
      </c>
      <c r="BE11" s="284">
        <v>0</v>
      </c>
      <c r="BF11" s="284">
        <v>0</v>
      </c>
      <c r="BG11" s="284">
        <v>0</v>
      </c>
      <c r="BH11" s="284">
        <v>0</v>
      </c>
      <c r="BI11" s="284">
        <v>0</v>
      </c>
      <c r="BJ11" s="284">
        <v>0</v>
      </c>
      <c r="BK11" s="284">
        <v>0</v>
      </c>
      <c r="BL11" s="284">
        <v>0</v>
      </c>
      <c r="BM11" s="284">
        <v>0</v>
      </c>
      <c r="BN11" s="284">
        <v>0</v>
      </c>
      <c r="BO11" s="284">
        <v>247.99860772711449</v>
      </c>
      <c r="BP11" s="284">
        <v>0</v>
      </c>
      <c r="BQ11" s="129"/>
    </row>
    <row r="12" spans="1:69" ht="15" x14ac:dyDescent="0.15">
      <c r="A12" s="104" t="s">
        <v>180</v>
      </c>
      <c r="B12" s="153" t="s">
        <v>517</v>
      </c>
      <c r="C12" s="153" t="s">
        <v>230</v>
      </c>
      <c r="D12" s="153" t="s">
        <v>623</v>
      </c>
      <c r="E12" s="153" t="s">
        <v>1027</v>
      </c>
      <c r="F12" s="107">
        <v>12</v>
      </c>
      <c r="G12" s="469">
        <v>16</v>
      </c>
      <c r="H12" s="107"/>
      <c r="I12" s="284">
        <v>0</v>
      </c>
      <c r="J12" s="284">
        <v>0</v>
      </c>
      <c r="K12" s="284">
        <v>0</v>
      </c>
      <c r="L12" s="284">
        <v>0</v>
      </c>
      <c r="M12" s="284">
        <v>0</v>
      </c>
      <c r="N12" s="284">
        <v>43.571428571428577</v>
      </c>
      <c r="O12" s="284">
        <v>0</v>
      </c>
      <c r="P12" s="284">
        <v>0</v>
      </c>
      <c r="Q12" s="284">
        <v>0</v>
      </c>
      <c r="R12" s="284">
        <v>0</v>
      </c>
      <c r="S12" s="284">
        <v>69.57013574660634</v>
      </c>
      <c r="T12" s="284">
        <v>0</v>
      </c>
      <c r="U12" s="284">
        <v>0</v>
      </c>
      <c r="V12" s="284">
        <v>0</v>
      </c>
      <c r="W12" s="284">
        <v>0</v>
      </c>
      <c r="X12" s="284">
        <v>0</v>
      </c>
      <c r="Y12" s="284">
        <v>0</v>
      </c>
      <c r="Z12" s="284">
        <v>0</v>
      </c>
      <c r="AA12" s="284">
        <v>0</v>
      </c>
      <c r="AB12" s="284">
        <v>0</v>
      </c>
      <c r="AC12" s="284">
        <v>0</v>
      </c>
      <c r="AD12" s="284">
        <v>0</v>
      </c>
      <c r="AE12" s="284">
        <v>0</v>
      </c>
      <c r="AF12" s="284">
        <v>0</v>
      </c>
      <c r="AG12" s="284">
        <v>0</v>
      </c>
      <c r="AH12" s="284">
        <v>0</v>
      </c>
      <c r="AI12" s="284">
        <v>0</v>
      </c>
      <c r="AJ12" s="284">
        <v>0</v>
      </c>
      <c r="AK12" s="284">
        <v>0</v>
      </c>
      <c r="AL12" s="284">
        <v>0</v>
      </c>
      <c r="AM12" s="284">
        <v>65.245312098638578</v>
      </c>
      <c r="AN12" s="284">
        <v>0</v>
      </c>
      <c r="AO12" s="284">
        <v>0</v>
      </c>
      <c r="AP12" s="284">
        <v>0</v>
      </c>
      <c r="AQ12" s="284">
        <v>0</v>
      </c>
      <c r="AR12" s="284">
        <v>0</v>
      </c>
      <c r="AS12" s="284">
        <v>0</v>
      </c>
      <c r="AT12" s="284">
        <v>0</v>
      </c>
      <c r="AU12" s="284">
        <v>0</v>
      </c>
      <c r="AV12" s="284">
        <v>0</v>
      </c>
      <c r="AW12" s="284">
        <v>0</v>
      </c>
      <c r="AX12" s="284">
        <v>0</v>
      </c>
      <c r="AY12" s="284">
        <v>0</v>
      </c>
      <c r="AZ12" s="284">
        <v>0</v>
      </c>
      <c r="BA12" s="284">
        <v>0</v>
      </c>
      <c r="BB12" s="284">
        <v>0</v>
      </c>
      <c r="BC12" s="284">
        <v>0</v>
      </c>
      <c r="BD12" s="284">
        <v>0</v>
      </c>
      <c r="BE12" s="284">
        <v>0</v>
      </c>
      <c r="BF12" s="284">
        <v>0</v>
      </c>
      <c r="BG12" s="284">
        <v>920.228219398649</v>
      </c>
      <c r="BH12" s="284">
        <v>0</v>
      </c>
      <c r="BI12" s="284">
        <v>0</v>
      </c>
      <c r="BJ12" s="284">
        <v>0</v>
      </c>
      <c r="BK12" s="284">
        <v>0</v>
      </c>
      <c r="BL12" s="284">
        <v>216.39344262295083</v>
      </c>
      <c r="BM12" s="284">
        <v>0</v>
      </c>
      <c r="BN12" s="284">
        <v>0</v>
      </c>
      <c r="BO12" s="284">
        <v>0</v>
      </c>
      <c r="BP12" s="284">
        <v>0</v>
      </c>
      <c r="BQ12" s="129"/>
    </row>
    <row r="13" spans="1:69" ht="15" x14ac:dyDescent="0.15">
      <c r="A13" s="104" t="s">
        <v>183</v>
      </c>
      <c r="B13" s="153" t="s">
        <v>517</v>
      </c>
      <c r="C13" s="153" t="s">
        <v>230</v>
      </c>
      <c r="D13" s="153" t="s">
        <v>624</v>
      </c>
      <c r="E13" s="153" t="s">
        <v>1027</v>
      </c>
      <c r="F13" s="107">
        <v>16</v>
      </c>
      <c r="G13" s="469">
        <v>24</v>
      </c>
      <c r="H13" s="107"/>
      <c r="I13" s="284">
        <v>0</v>
      </c>
      <c r="J13" s="284">
        <v>0</v>
      </c>
      <c r="K13" s="284">
        <v>0</v>
      </c>
      <c r="L13" s="284">
        <v>0</v>
      </c>
      <c r="M13" s="284">
        <v>0</v>
      </c>
      <c r="N13" s="284">
        <v>0</v>
      </c>
      <c r="O13" s="284">
        <v>0</v>
      </c>
      <c r="P13" s="284">
        <v>0</v>
      </c>
      <c r="Q13" s="284">
        <v>0</v>
      </c>
      <c r="R13" s="284">
        <v>0</v>
      </c>
      <c r="S13" s="284">
        <v>0</v>
      </c>
      <c r="T13" s="284">
        <v>0</v>
      </c>
      <c r="U13" s="284">
        <v>0</v>
      </c>
      <c r="V13" s="284">
        <v>0</v>
      </c>
      <c r="W13" s="284">
        <v>0</v>
      </c>
      <c r="X13" s="284">
        <v>0</v>
      </c>
      <c r="Y13" s="284">
        <v>0</v>
      </c>
      <c r="Z13" s="284">
        <v>0</v>
      </c>
      <c r="AA13" s="284">
        <v>0</v>
      </c>
      <c r="AB13" s="284">
        <v>0</v>
      </c>
      <c r="AC13" s="284">
        <v>184.70418470418471</v>
      </c>
      <c r="AD13" s="284">
        <v>0</v>
      </c>
      <c r="AE13" s="284">
        <v>0</v>
      </c>
      <c r="AF13" s="284">
        <v>0</v>
      </c>
      <c r="AG13" s="284">
        <v>0</v>
      </c>
      <c r="AH13" s="284">
        <v>0</v>
      </c>
      <c r="AI13" s="284">
        <v>43.703703703703702</v>
      </c>
      <c r="AJ13" s="284">
        <v>0</v>
      </c>
      <c r="AK13" s="284">
        <v>0</v>
      </c>
      <c r="AL13" s="284">
        <v>0</v>
      </c>
      <c r="AM13" s="284">
        <v>0</v>
      </c>
      <c r="AN13" s="284">
        <v>0</v>
      </c>
      <c r="AO13" s="284">
        <v>0</v>
      </c>
      <c r="AP13" s="284">
        <v>0</v>
      </c>
      <c r="AQ13" s="284">
        <v>0</v>
      </c>
      <c r="AR13" s="284">
        <v>0</v>
      </c>
      <c r="AS13" s="284">
        <v>0</v>
      </c>
      <c r="AT13" s="284">
        <v>0</v>
      </c>
      <c r="AU13" s="284">
        <v>0</v>
      </c>
      <c r="AV13" s="284">
        <v>0</v>
      </c>
      <c r="AW13" s="284">
        <v>0</v>
      </c>
      <c r="AX13" s="284">
        <v>0</v>
      </c>
      <c r="AY13" s="284">
        <v>0</v>
      </c>
      <c r="AZ13" s="284">
        <v>0</v>
      </c>
      <c r="BA13" s="284">
        <v>0</v>
      </c>
      <c r="BB13" s="284">
        <v>0</v>
      </c>
      <c r="BC13" s="284">
        <v>0</v>
      </c>
      <c r="BD13" s="284">
        <v>0</v>
      </c>
      <c r="BE13" s="284">
        <v>0</v>
      </c>
      <c r="BF13" s="284">
        <v>0</v>
      </c>
      <c r="BG13" s="284">
        <v>0</v>
      </c>
      <c r="BH13" s="284">
        <v>0</v>
      </c>
      <c r="BI13" s="284">
        <v>0</v>
      </c>
      <c r="BJ13" s="284">
        <v>242.79835390946502</v>
      </c>
      <c r="BK13" s="284">
        <v>0</v>
      </c>
      <c r="BL13" s="284">
        <v>0</v>
      </c>
      <c r="BM13" s="284">
        <v>0</v>
      </c>
      <c r="BN13" s="284">
        <v>328.30188679245282</v>
      </c>
      <c r="BO13" s="284">
        <v>0</v>
      </c>
      <c r="BP13" s="284">
        <v>0</v>
      </c>
      <c r="BQ13" s="129"/>
    </row>
    <row r="14" spans="1:69" ht="15" x14ac:dyDescent="0.15">
      <c r="A14" s="104" t="s">
        <v>184</v>
      </c>
      <c r="B14" s="153" t="s">
        <v>517</v>
      </c>
      <c r="C14" s="153" t="s">
        <v>230</v>
      </c>
      <c r="D14" s="153" t="s">
        <v>625</v>
      </c>
      <c r="E14" s="153" t="s">
        <v>1027</v>
      </c>
      <c r="F14" s="107">
        <v>16</v>
      </c>
      <c r="G14" s="469">
        <v>32</v>
      </c>
      <c r="H14" s="107"/>
      <c r="I14" s="284">
        <v>0</v>
      </c>
      <c r="J14" s="284">
        <v>43.703703703703702</v>
      </c>
      <c r="K14" s="284">
        <v>0</v>
      </c>
      <c r="L14" s="284">
        <v>0</v>
      </c>
      <c r="M14" s="284">
        <v>0</v>
      </c>
      <c r="N14" s="284">
        <v>0</v>
      </c>
      <c r="O14" s="284">
        <v>0</v>
      </c>
      <c r="P14" s="284">
        <v>43.703703703703702</v>
      </c>
      <c r="Q14" s="284">
        <v>43.508771929824562</v>
      </c>
      <c r="R14" s="284">
        <v>0</v>
      </c>
      <c r="S14" s="284">
        <v>0</v>
      </c>
      <c r="T14" s="284">
        <v>44.08163265306122</v>
      </c>
      <c r="U14" s="284">
        <v>0</v>
      </c>
      <c r="V14" s="284">
        <v>0</v>
      </c>
      <c r="W14" s="284">
        <v>0</v>
      </c>
      <c r="X14" s="284">
        <v>0</v>
      </c>
      <c r="Y14" s="284">
        <v>0</v>
      </c>
      <c r="Z14" s="284">
        <v>0</v>
      </c>
      <c r="AA14" s="284">
        <v>0</v>
      </c>
      <c r="AB14" s="284">
        <v>0</v>
      </c>
      <c r="AC14" s="284">
        <v>0</v>
      </c>
      <c r="AD14" s="284">
        <v>0</v>
      </c>
      <c r="AE14" s="284">
        <v>0</v>
      </c>
      <c r="AF14" s="284">
        <v>0</v>
      </c>
      <c r="AG14" s="284">
        <v>0</v>
      </c>
      <c r="AH14" s="284">
        <v>0</v>
      </c>
      <c r="AI14" s="284">
        <v>0</v>
      </c>
      <c r="AJ14" s="284">
        <v>0</v>
      </c>
      <c r="AK14" s="284">
        <v>0</v>
      </c>
      <c r="AL14" s="284">
        <v>0</v>
      </c>
      <c r="AM14" s="284">
        <v>0</v>
      </c>
      <c r="AN14" s="284">
        <v>0</v>
      </c>
      <c r="AO14" s="284">
        <v>0</v>
      </c>
      <c r="AP14" s="284">
        <v>0</v>
      </c>
      <c r="AQ14" s="284">
        <v>0</v>
      </c>
      <c r="AR14" s="284">
        <v>0</v>
      </c>
      <c r="AS14" s="284">
        <v>0</v>
      </c>
      <c r="AT14" s="284">
        <v>0</v>
      </c>
      <c r="AU14" s="284">
        <v>0</v>
      </c>
      <c r="AV14" s="284">
        <v>0</v>
      </c>
      <c r="AW14" s="284">
        <v>0</v>
      </c>
      <c r="AX14" s="284">
        <v>0</v>
      </c>
      <c r="AY14" s="284">
        <v>0</v>
      </c>
      <c r="AZ14" s="284">
        <v>0</v>
      </c>
      <c r="BA14" s="284">
        <v>0</v>
      </c>
      <c r="BB14" s="284">
        <v>0</v>
      </c>
      <c r="BC14" s="284">
        <v>0</v>
      </c>
      <c r="BD14" s="284">
        <v>0</v>
      </c>
      <c r="BE14" s="284">
        <v>0</v>
      </c>
      <c r="BF14" s="284">
        <v>0</v>
      </c>
      <c r="BG14" s="284">
        <v>0</v>
      </c>
      <c r="BH14" s="284">
        <v>0</v>
      </c>
      <c r="BI14" s="284">
        <v>0</v>
      </c>
      <c r="BJ14" s="284">
        <v>121.39917695473251</v>
      </c>
      <c r="BK14" s="284">
        <v>0</v>
      </c>
      <c r="BL14" s="284">
        <v>0</v>
      </c>
      <c r="BM14" s="284">
        <v>0</v>
      </c>
      <c r="BN14" s="284">
        <v>0</v>
      </c>
      <c r="BO14" s="284">
        <v>0</v>
      </c>
      <c r="BP14" s="284">
        <v>362.57309941520469</v>
      </c>
      <c r="BQ14" s="129"/>
    </row>
    <row r="15" spans="1:69" ht="15" x14ac:dyDescent="0.15">
      <c r="A15" s="104" t="s">
        <v>185</v>
      </c>
      <c r="B15" s="153" t="s">
        <v>518</v>
      </c>
      <c r="C15" s="153" t="s">
        <v>141</v>
      </c>
      <c r="D15" s="153" t="s">
        <v>626</v>
      </c>
      <c r="E15" s="153" t="s">
        <v>141</v>
      </c>
      <c r="F15" s="107">
        <v>12</v>
      </c>
      <c r="G15" s="469">
        <v>20</v>
      </c>
      <c r="H15" s="107"/>
      <c r="I15" s="284">
        <v>0</v>
      </c>
      <c r="J15" s="284">
        <v>0</v>
      </c>
      <c r="K15" s="284">
        <v>0</v>
      </c>
      <c r="L15" s="284">
        <v>0</v>
      </c>
      <c r="M15" s="284">
        <v>0</v>
      </c>
      <c r="N15" s="284">
        <v>0</v>
      </c>
      <c r="O15" s="284">
        <v>0</v>
      </c>
      <c r="P15" s="284">
        <v>0</v>
      </c>
      <c r="Q15" s="284">
        <v>0</v>
      </c>
      <c r="R15" s="284">
        <v>0</v>
      </c>
      <c r="S15" s="284">
        <v>0</v>
      </c>
      <c r="T15" s="284">
        <v>0</v>
      </c>
      <c r="U15" s="284">
        <v>0</v>
      </c>
      <c r="V15" s="284">
        <v>0</v>
      </c>
      <c r="W15" s="284">
        <v>0</v>
      </c>
      <c r="X15" s="284">
        <v>0</v>
      </c>
      <c r="Y15" s="284">
        <v>0</v>
      </c>
      <c r="Z15" s="284">
        <v>0</v>
      </c>
      <c r="AA15" s="284">
        <v>0</v>
      </c>
      <c r="AB15" s="284">
        <v>0</v>
      </c>
      <c r="AC15" s="284">
        <v>0</v>
      </c>
      <c r="AD15" s="284">
        <v>0</v>
      </c>
      <c r="AE15" s="284">
        <v>0</v>
      </c>
      <c r="AF15" s="284">
        <v>0</v>
      </c>
      <c r="AG15" s="284">
        <v>0</v>
      </c>
      <c r="AH15" s="284">
        <v>0</v>
      </c>
      <c r="AI15" s="284">
        <v>0</v>
      </c>
      <c r="AJ15" s="284">
        <v>0</v>
      </c>
      <c r="AK15" s="284">
        <v>0</v>
      </c>
      <c r="AL15" s="284">
        <v>0</v>
      </c>
      <c r="AM15" s="284">
        <v>0</v>
      </c>
      <c r="AN15" s="284">
        <v>0</v>
      </c>
      <c r="AO15" s="284">
        <v>0</v>
      </c>
      <c r="AP15" s="284">
        <v>0</v>
      </c>
      <c r="AQ15" s="284">
        <v>0</v>
      </c>
      <c r="AR15" s="284">
        <v>0</v>
      </c>
      <c r="AS15" s="284">
        <v>0</v>
      </c>
      <c r="AT15" s="284">
        <v>0</v>
      </c>
      <c r="AU15" s="284">
        <v>0</v>
      </c>
      <c r="AV15" s="284">
        <v>0</v>
      </c>
      <c r="AW15" s="284">
        <v>0</v>
      </c>
      <c r="AX15" s="284">
        <v>0</v>
      </c>
      <c r="AY15" s="284">
        <v>0</v>
      </c>
      <c r="AZ15" s="284">
        <v>0</v>
      </c>
      <c r="BA15" s="284">
        <v>0</v>
      </c>
      <c r="BB15" s="284">
        <v>0</v>
      </c>
      <c r="BC15" s="284">
        <v>0</v>
      </c>
      <c r="BD15" s="284">
        <v>0</v>
      </c>
      <c r="BE15" s="284">
        <v>0</v>
      </c>
      <c r="BF15" s="284">
        <v>0</v>
      </c>
      <c r="BG15" s="284">
        <v>0</v>
      </c>
      <c r="BH15" s="284">
        <v>0</v>
      </c>
      <c r="BI15" s="284">
        <v>1420.9919261822374</v>
      </c>
      <c r="BJ15" s="284">
        <v>0</v>
      </c>
      <c r="BK15" s="284">
        <v>0</v>
      </c>
      <c r="BL15" s="284">
        <v>0</v>
      </c>
      <c r="BM15" s="284">
        <v>0</v>
      </c>
      <c r="BN15" s="284">
        <v>0</v>
      </c>
      <c r="BO15" s="284">
        <v>0</v>
      </c>
      <c r="BP15" s="284">
        <v>0</v>
      </c>
      <c r="BQ15" s="129"/>
    </row>
    <row r="16" spans="1:69" ht="15" x14ac:dyDescent="0.15">
      <c r="A16" s="104" t="s">
        <v>186</v>
      </c>
      <c r="B16" s="153" t="s">
        <v>518</v>
      </c>
      <c r="C16" s="153" t="s">
        <v>141</v>
      </c>
      <c r="D16" s="153" t="s">
        <v>627</v>
      </c>
      <c r="E16" s="153" t="s">
        <v>141</v>
      </c>
      <c r="F16" s="107">
        <v>16</v>
      </c>
      <c r="G16" s="469">
        <v>24</v>
      </c>
      <c r="H16" s="107"/>
      <c r="I16" s="284">
        <v>1249.3090105030403</v>
      </c>
      <c r="J16" s="284">
        <v>0</v>
      </c>
      <c r="K16" s="284">
        <v>0</v>
      </c>
      <c r="L16" s="284">
        <v>0</v>
      </c>
      <c r="M16" s="284">
        <v>0</v>
      </c>
      <c r="N16" s="284">
        <v>0</v>
      </c>
      <c r="O16" s="284">
        <v>0</v>
      </c>
      <c r="P16" s="284">
        <v>0</v>
      </c>
      <c r="Q16" s="284">
        <v>0</v>
      </c>
      <c r="R16" s="284">
        <v>0</v>
      </c>
      <c r="S16" s="284">
        <v>0</v>
      </c>
      <c r="T16" s="284">
        <v>0</v>
      </c>
      <c r="U16" s="284">
        <v>0</v>
      </c>
      <c r="V16" s="284">
        <v>0</v>
      </c>
      <c r="W16" s="284">
        <v>0</v>
      </c>
      <c r="X16" s="284">
        <v>0</v>
      </c>
      <c r="Y16" s="284">
        <v>0</v>
      </c>
      <c r="Z16" s="284">
        <v>0</v>
      </c>
      <c r="AA16" s="284">
        <v>0</v>
      </c>
      <c r="AB16" s="284">
        <v>0</v>
      </c>
      <c r="AC16" s="284">
        <v>61.568061568061573</v>
      </c>
      <c r="AD16" s="284">
        <v>0</v>
      </c>
      <c r="AE16" s="284">
        <v>0</v>
      </c>
      <c r="AF16" s="284">
        <v>0</v>
      </c>
      <c r="AG16" s="284">
        <v>0</v>
      </c>
      <c r="AH16" s="284">
        <v>0</v>
      </c>
      <c r="AI16" s="284">
        <v>0</v>
      </c>
      <c r="AJ16" s="284">
        <v>0</v>
      </c>
      <c r="AK16" s="284">
        <v>0</v>
      </c>
      <c r="AL16" s="284">
        <v>0</v>
      </c>
      <c r="AM16" s="284">
        <v>0</v>
      </c>
      <c r="AN16" s="284">
        <v>0</v>
      </c>
      <c r="AO16" s="284">
        <v>0</v>
      </c>
      <c r="AP16" s="284">
        <v>0</v>
      </c>
      <c r="AQ16" s="284">
        <v>0</v>
      </c>
      <c r="AR16" s="284">
        <v>0</v>
      </c>
      <c r="AS16" s="284">
        <v>0</v>
      </c>
      <c r="AT16" s="284">
        <v>0</v>
      </c>
      <c r="AU16" s="284">
        <v>0</v>
      </c>
      <c r="AV16" s="284">
        <v>0</v>
      </c>
      <c r="AW16" s="284">
        <v>0</v>
      </c>
      <c r="AX16" s="284">
        <v>0</v>
      </c>
      <c r="AY16" s="284">
        <v>0</v>
      </c>
      <c r="AZ16" s="284">
        <v>0</v>
      </c>
      <c r="BA16" s="284">
        <v>0</v>
      </c>
      <c r="BB16" s="284">
        <v>0</v>
      </c>
      <c r="BC16" s="284">
        <v>0</v>
      </c>
      <c r="BD16" s="284">
        <v>0</v>
      </c>
      <c r="BE16" s="284">
        <v>0</v>
      </c>
      <c r="BF16" s="284">
        <v>0</v>
      </c>
      <c r="BG16" s="284">
        <v>0</v>
      </c>
      <c r="BH16" s="284">
        <v>2845.2830188679245</v>
      </c>
      <c r="BI16" s="284">
        <v>0</v>
      </c>
      <c r="BJ16" s="284">
        <v>0</v>
      </c>
      <c r="BK16" s="284">
        <v>545.4545454545455</v>
      </c>
      <c r="BL16" s="284">
        <v>2091.8032786885246</v>
      </c>
      <c r="BM16" s="284">
        <v>1374.0112994350281</v>
      </c>
      <c r="BN16" s="284">
        <v>0</v>
      </c>
      <c r="BO16" s="284">
        <v>0</v>
      </c>
      <c r="BP16" s="284">
        <v>0</v>
      </c>
      <c r="BQ16" s="129"/>
    </row>
    <row r="17" spans="1:69" ht="15" x14ac:dyDescent="0.15">
      <c r="A17" s="104" t="s">
        <v>187</v>
      </c>
      <c r="B17" s="153" t="s">
        <v>518</v>
      </c>
      <c r="C17" s="153" t="s">
        <v>141</v>
      </c>
      <c r="D17" s="153" t="s">
        <v>628</v>
      </c>
      <c r="E17" s="153" t="s">
        <v>141</v>
      </c>
      <c r="F17" s="107">
        <v>24</v>
      </c>
      <c r="G17" s="469">
        <v>24</v>
      </c>
      <c r="H17" s="107"/>
      <c r="I17" s="284">
        <v>0</v>
      </c>
      <c r="J17" s="284">
        <v>0</v>
      </c>
      <c r="K17" s="284">
        <v>0</v>
      </c>
      <c r="L17" s="284">
        <v>0</v>
      </c>
      <c r="M17" s="284">
        <v>0</v>
      </c>
      <c r="N17" s="284">
        <v>6579.2857142857147</v>
      </c>
      <c r="O17" s="284">
        <v>2050.9090909090914</v>
      </c>
      <c r="P17" s="284">
        <v>1660.7407407407406</v>
      </c>
      <c r="Q17" s="284">
        <v>2567.0175438596493</v>
      </c>
      <c r="R17" s="284">
        <v>1570.909090909091</v>
      </c>
      <c r="S17" s="284">
        <v>0</v>
      </c>
      <c r="T17" s="284">
        <v>5686.5306122448974</v>
      </c>
      <c r="U17" s="284">
        <v>0</v>
      </c>
      <c r="V17" s="284">
        <v>7137.254901960785</v>
      </c>
      <c r="W17" s="284">
        <v>3118.4313725490197</v>
      </c>
      <c r="X17" s="284">
        <v>5285.0529100529102</v>
      </c>
      <c r="Y17" s="284">
        <v>1481.4285714285716</v>
      </c>
      <c r="Z17" s="284">
        <v>1279.2642140468226</v>
      </c>
      <c r="AA17" s="284">
        <v>1278.3673469387754</v>
      </c>
      <c r="AB17" s="284">
        <v>1150.6382978723404</v>
      </c>
      <c r="AC17" s="284">
        <v>0</v>
      </c>
      <c r="AD17" s="284">
        <v>9032.7272727272739</v>
      </c>
      <c r="AE17" s="284">
        <v>768.36158192090397</v>
      </c>
      <c r="AF17" s="284">
        <v>8444.4444444444434</v>
      </c>
      <c r="AG17" s="284">
        <v>875.47169811320759</v>
      </c>
      <c r="AH17" s="284">
        <v>9280</v>
      </c>
      <c r="AI17" s="284">
        <v>2840.7407407407404</v>
      </c>
      <c r="AJ17" s="284">
        <v>1786.4285714285716</v>
      </c>
      <c r="AK17" s="284">
        <v>4647.6190476190468</v>
      </c>
      <c r="AL17" s="284">
        <v>2209.6672944130569</v>
      </c>
      <c r="AM17" s="284">
        <v>0</v>
      </c>
      <c r="AN17" s="284">
        <v>5808.510638297872</v>
      </c>
      <c r="AO17" s="284">
        <v>1401.4423076923074</v>
      </c>
      <c r="AP17" s="284">
        <v>5564.9999999999991</v>
      </c>
      <c r="AQ17" s="284">
        <v>706.66666666666652</v>
      </c>
      <c r="AR17" s="284">
        <v>4356</v>
      </c>
      <c r="AS17" s="284">
        <v>1102.0408163265306</v>
      </c>
      <c r="AT17" s="284">
        <v>1132.867132867133</v>
      </c>
      <c r="AU17" s="284">
        <v>1146.1224489795918</v>
      </c>
      <c r="AV17" s="284">
        <v>874.07407407407402</v>
      </c>
      <c r="AW17" s="284">
        <v>0</v>
      </c>
      <c r="AX17" s="284">
        <v>7876.1197625774794</v>
      </c>
      <c r="AY17" s="284">
        <v>1089.2857142857142</v>
      </c>
      <c r="AZ17" s="284">
        <v>264.4628099173554</v>
      </c>
      <c r="BA17" s="284">
        <v>396.69421487603313</v>
      </c>
      <c r="BB17" s="284">
        <v>11345.454545454548</v>
      </c>
      <c r="BC17" s="284">
        <v>2075.833333333333</v>
      </c>
      <c r="BD17" s="284">
        <v>3388</v>
      </c>
      <c r="BE17" s="284">
        <v>3074.5098039215686</v>
      </c>
      <c r="BF17" s="284">
        <v>4478.5714285714284</v>
      </c>
      <c r="BG17" s="284">
        <v>0</v>
      </c>
      <c r="BH17" s="284">
        <v>0</v>
      </c>
      <c r="BI17" s="284">
        <v>0</v>
      </c>
      <c r="BJ17" s="284">
        <v>0</v>
      </c>
      <c r="BK17" s="284">
        <v>0</v>
      </c>
      <c r="BL17" s="284">
        <v>0</v>
      </c>
      <c r="BM17" s="284">
        <v>0</v>
      </c>
      <c r="BN17" s="284">
        <v>12037.735849056602</v>
      </c>
      <c r="BO17" s="284">
        <v>0</v>
      </c>
      <c r="BP17" s="284">
        <v>9064.3274853801177</v>
      </c>
      <c r="BQ17" s="129"/>
    </row>
    <row r="18" spans="1:69" ht="15" x14ac:dyDescent="0.15">
      <c r="A18" s="104" t="s">
        <v>188</v>
      </c>
      <c r="B18" s="153" t="s">
        <v>518</v>
      </c>
      <c r="C18" s="153" t="s">
        <v>141</v>
      </c>
      <c r="D18" s="153" t="s">
        <v>629</v>
      </c>
      <c r="E18" s="153" t="s">
        <v>141</v>
      </c>
      <c r="F18" s="107">
        <v>24</v>
      </c>
      <c r="G18" s="469">
        <v>40</v>
      </c>
      <c r="H18" s="107"/>
      <c r="I18" s="284">
        <v>0</v>
      </c>
      <c r="J18" s="284">
        <v>0</v>
      </c>
      <c r="K18" s="284">
        <v>0</v>
      </c>
      <c r="L18" s="284">
        <v>0</v>
      </c>
      <c r="M18" s="284">
        <v>0</v>
      </c>
      <c r="N18" s="284">
        <v>43.571428571428577</v>
      </c>
      <c r="O18" s="284">
        <v>0</v>
      </c>
      <c r="P18" s="284">
        <v>174.81481481481481</v>
      </c>
      <c r="Q18" s="284">
        <v>0</v>
      </c>
      <c r="R18" s="284">
        <v>0</v>
      </c>
      <c r="S18" s="284">
        <v>278.28054298642536</v>
      </c>
      <c r="T18" s="284">
        <v>0</v>
      </c>
      <c r="U18" s="284">
        <v>0</v>
      </c>
      <c r="V18" s="284">
        <v>0</v>
      </c>
      <c r="W18" s="284">
        <v>0</v>
      </c>
      <c r="X18" s="284">
        <v>5285.0529100529102</v>
      </c>
      <c r="Y18" s="284">
        <v>0</v>
      </c>
      <c r="Z18" s="284">
        <v>0</v>
      </c>
      <c r="AA18" s="284">
        <v>0</v>
      </c>
      <c r="AB18" s="284">
        <v>0</v>
      </c>
      <c r="AC18" s="284">
        <v>0</v>
      </c>
      <c r="AD18" s="284">
        <v>0</v>
      </c>
      <c r="AE18" s="284">
        <v>0</v>
      </c>
      <c r="AF18" s="284">
        <v>0</v>
      </c>
      <c r="AG18" s="284">
        <v>0</v>
      </c>
      <c r="AH18" s="284">
        <v>0</v>
      </c>
      <c r="AI18" s="284">
        <v>0</v>
      </c>
      <c r="AJ18" s="284">
        <v>0</v>
      </c>
      <c r="AK18" s="284">
        <v>0</v>
      </c>
      <c r="AL18" s="284">
        <v>0</v>
      </c>
      <c r="AM18" s="284">
        <v>0</v>
      </c>
      <c r="AN18" s="284">
        <v>322.69503546099287</v>
      </c>
      <c r="AO18" s="284">
        <v>42.467948717948715</v>
      </c>
      <c r="AP18" s="284">
        <v>0</v>
      </c>
      <c r="AQ18" s="284">
        <v>0</v>
      </c>
      <c r="AR18" s="284">
        <v>0</v>
      </c>
      <c r="AS18" s="284">
        <v>0</v>
      </c>
      <c r="AT18" s="284">
        <v>0</v>
      </c>
      <c r="AU18" s="284">
        <v>0</v>
      </c>
      <c r="AV18" s="284">
        <v>0</v>
      </c>
      <c r="AW18" s="284">
        <v>0</v>
      </c>
      <c r="AX18" s="284">
        <v>0</v>
      </c>
      <c r="AY18" s="284">
        <v>0</v>
      </c>
      <c r="AZ18" s="284">
        <v>0</v>
      </c>
      <c r="BA18" s="284">
        <v>0</v>
      </c>
      <c r="BB18" s="284">
        <v>0</v>
      </c>
      <c r="BC18" s="284">
        <v>0</v>
      </c>
      <c r="BD18" s="284">
        <v>0</v>
      </c>
      <c r="BE18" s="284">
        <v>0</v>
      </c>
      <c r="BF18" s="284">
        <v>0</v>
      </c>
      <c r="BG18" s="284">
        <v>0</v>
      </c>
      <c r="BH18" s="284">
        <v>0</v>
      </c>
      <c r="BI18" s="284">
        <v>0</v>
      </c>
      <c r="BJ18" s="284">
        <v>0</v>
      </c>
      <c r="BK18" s="284">
        <v>0</v>
      </c>
      <c r="BL18" s="284">
        <v>0</v>
      </c>
      <c r="BM18" s="284">
        <v>0</v>
      </c>
      <c r="BN18" s="284">
        <v>0</v>
      </c>
      <c r="BO18" s="284">
        <v>0</v>
      </c>
      <c r="BP18" s="284">
        <v>0</v>
      </c>
      <c r="BQ18" s="129"/>
    </row>
    <row r="19" spans="1:69" ht="15" x14ac:dyDescent="0.15">
      <c r="A19" s="104" t="s">
        <v>189</v>
      </c>
      <c r="B19" s="153" t="s">
        <v>518</v>
      </c>
      <c r="C19" s="153" t="s">
        <v>141</v>
      </c>
      <c r="D19" s="153" t="s">
        <v>630</v>
      </c>
      <c r="E19" s="153" t="s">
        <v>141</v>
      </c>
      <c r="F19" s="107">
        <v>32</v>
      </c>
      <c r="G19" s="469">
        <v>36</v>
      </c>
      <c r="H19" s="107"/>
      <c r="I19" s="284">
        <v>0</v>
      </c>
      <c r="J19" s="284">
        <v>0</v>
      </c>
      <c r="K19" s="284">
        <v>0</v>
      </c>
      <c r="L19" s="284">
        <v>0</v>
      </c>
      <c r="M19" s="284">
        <v>0</v>
      </c>
      <c r="N19" s="284">
        <v>0</v>
      </c>
      <c r="O19" s="284">
        <v>0</v>
      </c>
      <c r="P19" s="284">
        <v>0</v>
      </c>
      <c r="Q19" s="284">
        <v>0</v>
      </c>
      <c r="R19" s="284">
        <v>0</v>
      </c>
      <c r="S19" s="284">
        <v>0</v>
      </c>
      <c r="T19" s="284">
        <v>0</v>
      </c>
      <c r="U19" s="284">
        <v>0</v>
      </c>
      <c r="V19" s="284">
        <v>0</v>
      </c>
      <c r="W19" s="284">
        <v>0</v>
      </c>
      <c r="X19" s="284">
        <v>0</v>
      </c>
      <c r="Y19" s="284">
        <v>0</v>
      </c>
      <c r="Z19" s="284">
        <v>0</v>
      </c>
      <c r="AA19" s="284">
        <v>0</v>
      </c>
      <c r="AB19" s="284">
        <v>0</v>
      </c>
      <c r="AC19" s="284">
        <v>0</v>
      </c>
      <c r="AD19" s="284">
        <v>87.27272727272728</v>
      </c>
      <c r="AE19" s="284">
        <v>0</v>
      </c>
      <c r="AF19" s="284">
        <v>0</v>
      </c>
      <c r="AG19" s="284">
        <v>0</v>
      </c>
      <c r="AH19" s="284">
        <v>0</v>
      </c>
      <c r="AI19" s="284">
        <v>0</v>
      </c>
      <c r="AJ19" s="284">
        <v>0</v>
      </c>
      <c r="AK19" s="284">
        <v>0</v>
      </c>
      <c r="AL19" s="284">
        <v>0</v>
      </c>
      <c r="AM19" s="284">
        <v>0</v>
      </c>
      <c r="AN19" s="284">
        <v>0</v>
      </c>
      <c r="AO19" s="284">
        <v>0</v>
      </c>
      <c r="AP19" s="284">
        <v>88.333333333333314</v>
      </c>
      <c r="AQ19" s="284">
        <v>0</v>
      </c>
      <c r="AR19" s="284">
        <v>0</v>
      </c>
      <c r="AS19" s="284">
        <v>0</v>
      </c>
      <c r="AT19" s="284">
        <v>0</v>
      </c>
      <c r="AU19" s="284">
        <v>0</v>
      </c>
      <c r="AV19" s="284">
        <v>0</v>
      </c>
      <c r="AW19" s="284">
        <v>105.68086883876359</v>
      </c>
      <c r="AX19" s="284">
        <v>0</v>
      </c>
      <c r="AY19" s="284">
        <v>0</v>
      </c>
      <c r="AZ19" s="284">
        <v>440.77134986225894</v>
      </c>
      <c r="BA19" s="284">
        <v>0</v>
      </c>
      <c r="BB19" s="284">
        <v>0</v>
      </c>
      <c r="BC19" s="284">
        <v>0</v>
      </c>
      <c r="BD19" s="284">
        <v>0</v>
      </c>
      <c r="BE19" s="284">
        <v>0</v>
      </c>
      <c r="BF19" s="284">
        <v>117.85714285714288</v>
      </c>
      <c r="BG19" s="284">
        <v>0</v>
      </c>
      <c r="BH19" s="284">
        <v>0</v>
      </c>
      <c r="BI19" s="284">
        <v>516.72433679354094</v>
      </c>
      <c r="BJ19" s="284">
        <v>0</v>
      </c>
      <c r="BK19" s="284">
        <v>0</v>
      </c>
      <c r="BL19" s="284">
        <v>0</v>
      </c>
      <c r="BM19" s="284">
        <v>0</v>
      </c>
      <c r="BN19" s="284">
        <v>0</v>
      </c>
      <c r="BO19" s="284">
        <v>0</v>
      </c>
      <c r="BP19" s="284">
        <v>0</v>
      </c>
      <c r="BQ19" s="129"/>
    </row>
    <row r="20" spans="1:69" ht="15" x14ac:dyDescent="0.15">
      <c r="A20" s="104" t="s">
        <v>190</v>
      </c>
      <c r="B20" s="153" t="s">
        <v>518</v>
      </c>
      <c r="C20" s="153" t="s">
        <v>141</v>
      </c>
      <c r="D20" s="153" t="s">
        <v>631</v>
      </c>
      <c r="E20" s="153" t="s">
        <v>141</v>
      </c>
      <c r="F20" s="107">
        <v>32</v>
      </c>
      <c r="G20" s="469">
        <v>56</v>
      </c>
      <c r="H20" s="107"/>
      <c r="I20" s="284">
        <v>0</v>
      </c>
      <c r="J20" s="284">
        <v>0</v>
      </c>
      <c r="K20" s="284">
        <v>0</v>
      </c>
      <c r="L20" s="284">
        <v>0</v>
      </c>
      <c r="M20" s="284">
        <v>0</v>
      </c>
      <c r="N20" s="284">
        <v>0</v>
      </c>
      <c r="O20" s="284">
        <v>0</v>
      </c>
      <c r="P20" s="284">
        <v>0</v>
      </c>
      <c r="Q20" s="284">
        <v>0</v>
      </c>
      <c r="R20" s="284">
        <v>0</v>
      </c>
      <c r="S20" s="284">
        <v>0</v>
      </c>
      <c r="T20" s="284">
        <v>44.08163265306122</v>
      </c>
      <c r="U20" s="284">
        <v>0</v>
      </c>
      <c r="V20" s="284">
        <v>0</v>
      </c>
      <c r="W20" s="284">
        <v>0</v>
      </c>
      <c r="X20" s="284">
        <v>0</v>
      </c>
      <c r="Y20" s="284">
        <v>0</v>
      </c>
      <c r="Z20" s="284">
        <v>0</v>
      </c>
      <c r="AA20" s="284">
        <v>0</v>
      </c>
      <c r="AB20" s="284">
        <v>0</v>
      </c>
      <c r="AC20" s="284">
        <v>0</v>
      </c>
      <c r="AD20" s="284">
        <v>0</v>
      </c>
      <c r="AE20" s="284">
        <v>45.197740112994353</v>
      </c>
      <c r="AF20" s="284">
        <v>0</v>
      </c>
      <c r="AG20" s="284">
        <v>0</v>
      </c>
      <c r="AH20" s="284">
        <v>0</v>
      </c>
      <c r="AI20" s="284">
        <v>0</v>
      </c>
      <c r="AJ20" s="284">
        <v>0</v>
      </c>
      <c r="AK20" s="284">
        <v>0</v>
      </c>
      <c r="AL20" s="284">
        <v>0</v>
      </c>
      <c r="AM20" s="284">
        <v>0</v>
      </c>
      <c r="AN20" s="284">
        <v>0</v>
      </c>
      <c r="AO20" s="284">
        <v>0</v>
      </c>
      <c r="AP20" s="284">
        <v>0</v>
      </c>
      <c r="AQ20" s="284">
        <v>0</v>
      </c>
      <c r="AR20" s="284">
        <v>0</v>
      </c>
      <c r="AS20" s="284">
        <v>0</v>
      </c>
      <c r="AT20" s="284">
        <v>0</v>
      </c>
      <c r="AU20" s="284">
        <v>0</v>
      </c>
      <c r="AV20" s="284">
        <v>0</v>
      </c>
      <c r="AW20" s="284">
        <v>0</v>
      </c>
      <c r="AX20" s="284">
        <v>0</v>
      </c>
      <c r="AY20" s="284">
        <v>0</v>
      </c>
      <c r="AZ20" s="284">
        <v>0</v>
      </c>
      <c r="BA20" s="284">
        <v>0</v>
      </c>
      <c r="BB20" s="284">
        <v>0</v>
      </c>
      <c r="BC20" s="284">
        <v>0</v>
      </c>
      <c r="BD20" s="284">
        <v>0</v>
      </c>
      <c r="BE20" s="284">
        <v>0</v>
      </c>
      <c r="BF20" s="284">
        <v>0</v>
      </c>
      <c r="BG20" s="284">
        <v>0</v>
      </c>
      <c r="BH20" s="284">
        <v>0</v>
      </c>
      <c r="BI20" s="284">
        <v>0</v>
      </c>
      <c r="BJ20" s="284">
        <v>121.39917695473251</v>
      </c>
      <c r="BK20" s="284">
        <v>0</v>
      </c>
      <c r="BL20" s="284">
        <v>0</v>
      </c>
      <c r="BM20" s="284">
        <v>0</v>
      </c>
      <c r="BN20" s="284">
        <v>0</v>
      </c>
      <c r="BO20" s="284">
        <v>0</v>
      </c>
      <c r="BP20" s="284">
        <v>0</v>
      </c>
      <c r="BQ20" s="129"/>
    </row>
    <row r="21" spans="1:69" ht="15" x14ac:dyDescent="0.15">
      <c r="A21" s="104" t="s">
        <v>191</v>
      </c>
      <c r="B21" s="153" t="s">
        <v>518</v>
      </c>
      <c r="C21" s="153" t="s">
        <v>141</v>
      </c>
      <c r="D21" s="153" t="s">
        <v>632</v>
      </c>
      <c r="E21" s="153" t="s">
        <v>141</v>
      </c>
      <c r="F21" s="107">
        <v>40</v>
      </c>
      <c r="G21" s="469">
        <v>48</v>
      </c>
      <c r="H21" s="107"/>
      <c r="I21" s="284">
        <v>0</v>
      </c>
      <c r="J21" s="284">
        <v>0</v>
      </c>
      <c r="K21" s="284">
        <v>0</v>
      </c>
      <c r="L21" s="284">
        <v>0</v>
      </c>
      <c r="M21" s="284">
        <v>0</v>
      </c>
      <c r="N21" s="284">
        <v>0</v>
      </c>
      <c r="O21" s="284">
        <v>0</v>
      </c>
      <c r="P21" s="284">
        <v>0</v>
      </c>
      <c r="Q21" s="284">
        <v>0</v>
      </c>
      <c r="R21" s="284">
        <v>0</v>
      </c>
      <c r="S21" s="284">
        <v>0</v>
      </c>
      <c r="T21" s="284">
        <v>0</v>
      </c>
      <c r="U21" s="284">
        <v>0</v>
      </c>
      <c r="V21" s="284">
        <v>0</v>
      </c>
      <c r="W21" s="284">
        <v>0</v>
      </c>
      <c r="X21" s="284">
        <v>0</v>
      </c>
      <c r="Y21" s="284">
        <v>0</v>
      </c>
      <c r="Z21" s="284">
        <v>0</v>
      </c>
      <c r="AA21" s="284">
        <v>0</v>
      </c>
      <c r="AB21" s="284">
        <v>0</v>
      </c>
      <c r="AC21" s="284">
        <v>0</v>
      </c>
      <c r="AD21" s="284">
        <v>0</v>
      </c>
      <c r="AE21" s="284">
        <v>0</v>
      </c>
      <c r="AF21" s="284">
        <v>54.131054131054121</v>
      </c>
      <c r="AG21" s="284">
        <v>0</v>
      </c>
      <c r="AH21" s="284">
        <v>175.09433962264151</v>
      </c>
      <c r="AI21" s="284">
        <v>0</v>
      </c>
      <c r="AJ21" s="284">
        <v>0</v>
      </c>
      <c r="AK21" s="284">
        <v>0</v>
      </c>
      <c r="AL21" s="284">
        <v>0</v>
      </c>
      <c r="AM21" s="284">
        <v>65.245312098638578</v>
      </c>
      <c r="AN21" s="284">
        <v>0</v>
      </c>
      <c r="AO21" s="284">
        <v>0</v>
      </c>
      <c r="AP21" s="284">
        <v>0</v>
      </c>
      <c r="AQ21" s="284">
        <v>0</v>
      </c>
      <c r="AR21" s="284">
        <v>0</v>
      </c>
      <c r="AS21" s="284">
        <v>40.816326530612244</v>
      </c>
      <c r="AT21" s="284">
        <v>0</v>
      </c>
      <c r="AU21" s="284">
        <v>0</v>
      </c>
      <c r="AV21" s="284">
        <v>0</v>
      </c>
      <c r="AW21" s="284">
        <v>0</v>
      </c>
      <c r="AX21" s="284">
        <v>0</v>
      </c>
      <c r="AY21" s="284">
        <v>0</v>
      </c>
      <c r="AZ21" s="284">
        <v>0</v>
      </c>
      <c r="BA21" s="284">
        <v>0</v>
      </c>
      <c r="BB21" s="284">
        <v>0</v>
      </c>
      <c r="BC21" s="284">
        <v>0</v>
      </c>
      <c r="BD21" s="284">
        <v>0</v>
      </c>
      <c r="BE21" s="284">
        <v>0</v>
      </c>
      <c r="BF21" s="284">
        <v>0</v>
      </c>
      <c r="BG21" s="284">
        <v>0</v>
      </c>
      <c r="BH21" s="284">
        <v>218.86792452830187</v>
      </c>
      <c r="BI21" s="284">
        <v>0</v>
      </c>
      <c r="BJ21" s="284">
        <v>0</v>
      </c>
      <c r="BK21" s="284">
        <v>0</v>
      </c>
      <c r="BL21" s="284">
        <v>72.131147540983605</v>
      </c>
      <c r="BM21" s="284">
        <v>216.94915254237287</v>
      </c>
      <c r="BN21" s="284">
        <v>0</v>
      </c>
      <c r="BO21" s="284">
        <v>0</v>
      </c>
      <c r="BP21" s="284">
        <v>0</v>
      </c>
      <c r="BQ21" s="129"/>
    </row>
    <row r="22" spans="1:69" ht="15" x14ac:dyDescent="0.15">
      <c r="A22" s="104" t="s">
        <v>192</v>
      </c>
      <c r="B22" s="153" t="s">
        <v>518</v>
      </c>
      <c r="C22" s="153" t="s">
        <v>231</v>
      </c>
      <c r="D22" s="153" t="s">
        <v>633</v>
      </c>
      <c r="E22" s="153" t="s">
        <v>1027</v>
      </c>
      <c r="F22" s="107">
        <v>8</v>
      </c>
      <c r="G22" s="469">
        <v>20</v>
      </c>
      <c r="H22" s="107"/>
      <c r="I22" s="284">
        <v>0</v>
      </c>
      <c r="J22" s="284">
        <v>0</v>
      </c>
      <c r="K22" s="284">
        <v>0</v>
      </c>
      <c r="L22" s="284">
        <v>0</v>
      </c>
      <c r="M22" s="284">
        <v>0</v>
      </c>
      <c r="N22" s="284">
        <v>0</v>
      </c>
      <c r="O22" s="284">
        <v>0</v>
      </c>
      <c r="P22" s="284">
        <v>0</v>
      </c>
      <c r="Q22" s="284">
        <v>0</v>
      </c>
      <c r="R22" s="284">
        <v>0</v>
      </c>
      <c r="S22" s="284">
        <v>0</v>
      </c>
      <c r="T22" s="284">
        <v>0</v>
      </c>
      <c r="U22" s="284">
        <v>0</v>
      </c>
      <c r="V22" s="284">
        <v>0</v>
      </c>
      <c r="W22" s="284">
        <v>0</v>
      </c>
      <c r="X22" s="284">
        <v>0</v>
      </c>
      <c r="Y22" s="284">
        <v>0</v>
      </c>
      <c r="Z22" s="284">
        <v>0</v>
      </c>
      <c r="AA22" s="284">
        <v>0</v>
      </c>
      <c r="AB22" s="284">
        <v>0</v>
      </c>
      <c r="AC22" s="284">
        <v>0</v>
      </c>
      <c r="AD22" s="284">
        <v>0</v>
      </c>
      <c r="AE22" s="284">
        <v>0</v>
      </c>
      <c r="AF22" s="284">
        <v>0</v>
      </c>
      <c r="AG22" s="284">
        <v>0</v>
      </c>
      <c r="AH22" s="284">
        <v>0</v>
      </c>
      <c r="AI22" s="284">
        <v>0</v>
      </c>
      <c r="AJ22" s="284">
        <v>0</v>
      </c>
      <c r="AK22" s="284">
        <v>0</v>
      </c>
      <c r="AL22" s="284">
        <v>0</v>
      </c>
      <c r="AM22" s="284">
        <v>0</v>
      </c>
      <c r="AN22" s="284">
        <v>0</v>
      </c>
      <c r="AO22" s="284">
        <v>0</v>
      </c>
      <c r="AP22" s="284">
        <v>0</v>
      </c>
      <c r="AQ22" s="284">
        <v>0</v>
      </c>
      <c r="AR22" s="284">
        <v>264</v>
      </c>
      <c r="AS22" s="284">
        <v>40.816326530612244</v>
      </c>
      <c r="AT22" s="284">
        <v>0</v>
      </c>
      <c r="AU22" s="284">
        <v>0</v>
      </c>
      <c r="AV22" s="284">
        <v>0</v>
      </c>
      <c r="AW22" s="284">
        <v>0</v>
      </c>
      <c r="AX22" s="284">
        <v>0</v>
      </c>
      <c r="AY22" s="284">
        <v>0</v>
      </c>
      <c r="AZ22" s="284">
        <v>0</v>
      </c>
      <c r="BA22" s="284">
        <v>0</v>
      </c>
      <c r="BB22" s="284">
        <v>0</v>
      </c>
      <c r="BC22" s="284">
        <v>0</v>
      </c>
      <c r="BD22" s="284">
        <v>0</v>
      </c>
      <c r="BE22" s="284">
        <v>0</v>
      </c>
      <c r="BF22" s="284">
        <v>0</v>
      </c>
      <c r="BG22" s="284">
        <v>0</v>
      </c>
      <c r="BH22" s="284">
        <v>0</v>
      </c>
      <c r="BI22" s="284">
        <v>0</v>
      </c>
      <c r="BJ22" s="284">
        <v>0</v>
      </c>
      <c r="BK22" s="284">
        <v>0</v>
      </c>
      <c r="BL22" s="284">
        <v>0</v>
      </c>
      <c r="BM22" s="284">
        <v>0</v>
      </c>
      <c r="BN22" s="284">
        <v>0</v>
      </c>
      <c r="BO22" s="284">
        <v>0</v>
      </c>
      <c r="BP22" s="284">
        <v>0</v>
      </c>
      <c r="BQ22" s="129"/>
    </row>
    <row r="23" spans="1:69" ht="15" x14ac:dyDescent="0.15">
      <c r="A23" s="104" t="s">
        <v>193</v>
      </c>
      <c r="B23" s="153" t="s">
        <v>518</v>
      </c>
      <c r="C23" s="153" t="s">
        <v>231</v>
      </c>
      <c r="D23" s="153" t="s">
        <v>634</v>
      </c>
      <c r="E23" s="153" t="s">
        <v>1027</v>
      </c>
      <c r="F23" s="107">
        <v>8</v>
      </c>
      <c r="G23" s="469">
        <v>40</v>
      </c>
      <c r="H23" s="107"/>
      <c r="I23" s="284">
        <v>0</v>
      </c>
      <c r="J23" s="284">
        <v>0</v>
      </c>
      <c r="K23" s="284">
        <v>0</v>
      </c>
      <c r="L23" s="284">
        <v>0</v>
      </c>
      <c r="M23" s="284">
        <v>0</v>
      </c>
      <c r="N23" s="284">
        <v>0</v>
      </c>
      <c r="O23" s="284">
        <v>0</v>
      </c>
      <c r="P23" s="284">
        <v>0</v>
      </c>
      <c r="Q23" s="284">
        <v>0</v>
      </c>
      <c r="R23" s="284">
        <v>0</v>
      </c>
      <c r="S23" s="284">
        <v>0</v>
      </c>
      <c r="T23" s="284">
        <v>0</v>
      </c>
      <c r="U23" s="284">
        <v>0</v>
      </c>
      <c r="V23" s="284">
        <v>0</v>
      </c>
      <c r="W23" s="284">
        <v>0</v>
      </c>
      <c r="X23" s="284">
        <v>0</v>
      </c>
      <c r="Y23" s="284">
        <v>0</v>
      </c>
      <c r="Z23" s="284">
        <v>0</v>
      </c>
      <c r="AA23" s="284">
        <v>0</v>
      </c>
      <c r="AB23" s="284">
        <v>0</v>
      </c>
      <c r="AC23" s="284">
        <v>0</v>
      </c>
      <c r="AD23" s="284">
        <v>0</v>
      </c>
      <c r="AE23" s="284">
        <v>0</v>
      </c>
      <c r="AF23" s="284">
        <v>0</v>
      </c>
      <c r="AG23" s="284">
        <v>0</v>
      </c>
      <c r="AH23" s="284">
        <v>0</v>
      </c>
      <c r="AI23" s="284">
        <v>0</v>
      </c>
      <c r="AJ23" s="284">
        <v>0</v>
      </c>
      <c r="AK23" s="284">
        <v>0</v>
      </c>
      <c r="AL23" s="284">
        <v>0</v>
      </c>
      <c r="AM23" s="284">
        <v>0</v>
      </c>
      <c r="AN23" s="284">
        <v>0</v>
      </c>
      <c r="AO23" s="284">
        <v>0</v>
      </c>
      <c r="AP23" s="284">
        <v>0</v>
      </c>
      <c r="AQ23" s="284">
        <v>0</v>
      </c>
      <c r="AR23" s="284">
        <v>0</v>
      </c>
      <c r="AS23" s="284">
        <v>0</v>
      </c>
      <c r="AT23" s="284">
        <v>41.95804195804196</v>
      </c>
      <c r="AU23" s="284">
        <v>88.16326530612244</v>
      </c>
      <c r="AV23" s="284">
        <v>0</v>
      </c>
      <c r="AW23" s="284">
        <v>0</v>
      </c>
      <c r="AX23" s="284">
        <v>0</v>
      </c>
      <c r="AY23" s="284">
        <v>0</v>
      </c>
      <c r="AZ23" s="284">
        <v>0</v>
      </c>
      <c r="BA23" s="284">
        <v>0</v>
      </c>
      <c r="BB23" s="284">
        <v>0</v>
      </c>
      <c r="BC23" s="284">
        <v>0</v>
      </c>
      <c r="BD23" s="284">
        <v>0</v>
      </c>
      <c r="BE23" s="284">
        <v>0</v>
      </c>
      <c r="BF23" s="284">
        <v>0</v>
      </c>
      <c r="BG23" s="284">
        <v>101.99291597320018</v>
      </c>
      <c r="BH23" s="284">
        <v>0</v>
      </c>
      <c r="BI23" s="284">
        <v>0</v>
      </c>
      <c r="BJ23" s="284">
        <v>0</v>
      </c>
      <c r="BK23" s="284">
        <v>0</v>
      </c>
      <c r="BL23" s="284">
        <v>0</v>
      </c>
      <c r="BM23" s="284">
        <v>0</v>
      </c>
      <c r="BN23" s="284">
        <v>0</v>
      </c>
      <c r="BO23" s="284">
        <v>0</v>
      </c>
      <c r="BP23" s="284">
        <v>0</v>
      </c>
      <c r="BQ23" s="129"/>
    </row>
    <row r="24" spans="1:69" ht="15" x14ac:dyDescent="0.15">
      <c r="A24" s="104" t="s">
        <v>194</v>
      </c>
      <c r="B24" s="153" t="s">
        <v>518</v>
      </c>
      <c r="C24" s="153" t="s">
        <v>231</v>
      </c>
      <c r="D24" s="153" t="s">
        <v>635</v>
      </c>
      <c r="E24" s="153" t="s">
        <v>1027</v>
      </c>
      <c r="F24" s="107">
        <v>8</v>
      </c>
      <c r="G24" s="469">
        <v>72</v>
      </c>
      <c r="H24" s="107"/>
      <c r="I24" s="284">
        <v>0</v>
      </c>
      <c r="J24" s="284">
        <v>0</v>
      </c>
      <c r="K24" s="284">
        <v>0</v>
      </c>
      <c r="L24" s="284">
        <v>0</v>
      </c>
      <c r="M24" s="284">
        <v>0</v>
      </c>
      <c r="N24" s="284">
        <v>0</v>
      </c>
      <c r="O24" s="284">
        <v>0</v>
      </c>
      <c r="P24" s="284">
        <v>0</v>
      </c>
      <c r="Q24" s="284">
        <v>0</v>
      </c>
      <c r="R24" s="284">
        <v>0</v>
      </c>
      <c r="S24" s="284">
        <v>0</v>
      </c>
      <c r="T24" s="284">
        <v>0</v>
      </c>
      <c r="U24" s="284">
        <v>0</v>
      </c>
      <c r="V24" s="284">
        <v>0</v>
      </c>
      <c r="W24" s="284">
        <v>0</v>
      </c>
      <c r="X24" s="284">
        <v>0</v>
      </c>
      <c r="Y24" s="284">
        <v>0</v>
      </c>
      <c r="Z24" s="284">
        <v>0</v>
      </c>
      <c r="AA24" s="284">
        <v>0</v>
      </c>
      <c r="AB24" s="284">
        <v>0</v>
      </c>
      <c r="AC24" s="284">
        <v>0</v>
      </c>
      <c r="AD24" s="284">
        <v>0</v>
      </c>
      <c r="AE24" s="284">
        <v>0</v>
      </c>
      <c r="AF24" s="284">
        <v>0</v>
      </c>
      <c r="AG24" s="284">
        <v>0</v>
      </c>
      <c r="AH24" s="284">
        <v>0</v>
      </c>
      <c r="AI24" s="284">
        <v>0</v>
      </c>
      <c r="AJ24" s="284">
        <v>0</v>
      </c>
      <c r="AK24" s="284">
        <v>0</v>
      </c>
      <c r="AL24" s="284">
        <v>0</v>
      </c>
      <c r="AM24" s="284">
        <v>0</v>
      </c>
      <c r="AN24" s="284">
        <v>0</v>
      </c>
      <c r="AO24" s="284">
        <v>0</v>
      </c>
      <c r="AP24" s="284">
        <v>88.333333333333314</v>
      </c>
      <c r="AQ24" s="284">
        <v>0</v>
      </c>
      <c r="AR24" s="284">
        <v>0</v>
      </c>
      <c r="AS24" s="284">
        <v>0</v>
      </c>
      <c r="AT24" s="284">
        <v>0</v>
      </c>
      <c r="AU24" s="284">
        <v>0</v>
      </c>
      <c r="AV24" s="284">
        <v>0</v>
      </c>
      <c r="AW24" s="284">
        <v>0</v>
      </c>
      <c r="AX24" s="284">
        <v>0</v>
      </c>
      <c r="AY24" s="284">
        <v>0</v>
      </c>
      <c r="AZ24" s="284">
        <v>0</v>
      </c>
      <c r="BA24" s="284">
        <v>0</v>
      </c>
      <c r="BB24" s="284">
        <v>0</v>
      </c>
      <c r="BC24" s="284">
        <v>0</v>
      </c>
      <c r="BD24" s="284">
        <v>0</v>
      </c>
      <c r="BE24" s="284">
        <v>0</v>
      </c>
      <c r="BF24" s="284">
        <v>0</v>
      </c>
      <c r="BG24" s="284">
        <v>0</v>
      </c>
      <c r="BH24" s="284">
        <v>0</v>
      </c>
      <c r="BI24" s="284">
        <v>0</v>
      </c>
      <c r="BJ24" s="284">
        <v>0</v>
      </c>
      <c r="BK24" s="284">
        <v>0</v>
      </c>
      <c r="BL24" s="284">
        <v>0</v>
      </c>
      <c r="BM24" s="284">
        <v>0</v>
      </c>
      <c r="BN24" s="284">
        <v>0</v>
      </c>
      <c r="BO24" s="284">
        <v>0</v>
      </c>
      <c r="BP24" s="284">
        <v>0</v>
      </c>
      <c r="BQ24" s="129"/>
    </row>
    <row r="25" spans="1:69" ht="15" x14ac:dyDescent="0.15">
      <c r="A25" s="104" t="s">
        <v>195</v>
      </c>
      <c r="B25" s="153" t="s">
        <v>518</v>
      </c>
      <c r="C25" s="153" t="s">
        <v>231</v>
      </c>
      <c r="D25" s="153" t="s">
        <v>636</v>
      </c>
      <c r="E25" s="153" t="s">
        <v>1027</v>
      </c>
      <c r="F25" s="107">
        <v>12</v>
      </c>
      <c r="G25" s="469">
        <v>32</v>
      </c>
      <c r="H25" s="107"/>
      <c r="I25" s="284">
        <v>0</v>
      </c>
      <c r="J25" s="284">
        <v>0</v>
      </c>
      <c r="K25" s="284">
        <v>0</v>
      </c>
      <c r="L25" s="284">
        <v>0</v>
      </c>
      <c r="M25" s="284">
        <v>0</v>
      </c>
      <c r="N25" s="284">
        <v>0</v>
      </c>
      <c r="O25" s="284">
        <v>0</v>
      </c>
      <c r="P25" s="284">
        <v>43.703703703703702</v>
      </c>
      <c r="Q25" s="284">
        <v>0</v>
      </c>
      <c r="R25" s="284">
        <v>0</v>
      </c>
      <c r="S25" s="284">
        <v>0</v>
      </c>
      <c r="T25" s="284">
        <v>0</v>
      </c>
      <c r="U25" s="284">
        <v>0</v>
      </c>
      <c r="V25" s="284">
        <v>0</v>
      </c>
      <c r="W25" s="284">
        <v>0</v>
      </c>
      <c r="X25" s="284">
        <v>0</v>
      </c>
      <c r="Y25" s="284">
        <v>0</v>
      </c>
      <c r="Z25" s="284">
        <v>0</v>
      </c>
      <c r="AA25" s="284">
        <v>0</v>
      </c>
      <c r="AB25" s="284">
        <v>0</v>
      </c>
      <c r="AC25" s="284">
        <v>0</v>
      </c>
      <c r="AD25" s="284">
        <v>0</v>
      </c>
      <c r="AE25" s="284">
        <v>0</v>
      </c>
      <c r="AF25" s="284">
        <v>0</v>
      </c>
      <c r="AG25" s="284">
        <v>0</v>
      </c>
      <c r="AH25" s="284">
        <v>0</v>
      </c>
      <c r="AI25" s="284">
        <v>0</v>
      </c>
      <c r="AJ25" s="284">
        <v>0</v>
      </c>
      <c r="AK25" s="284">
        <v>0</v>
      </c>
      <c r="AL25" s="284">
        <v>0</v>
      </c>
      <c r="AM25" s="284">
        <v>0</v>
      </c>
      <c r="AN25" s="284">
        <v>0</v>
      </c>
      <c r="AO25" s="284">
        <v>0</v>
      </c>
      <c r="AP25" s="284">
        <v>0</v>
      </c>
      <c r="AQ25" s="284">
        <v>44.166666666666657</v>
      </c>
      <c r="AR25" s="284">
        <v>132</v>
      </c>
      <c r="AS25" s="284">
        <v>40.816326530612244</v>
      </c>
      <c r="AT25" s="284">
        <v>0</v>
      </c>
      <c r="AU25" s="284">
        <v>0</v>
      </c>
      <c r="AV25" s="284">
        <v>0</v>
      </c>
      <c r="AW25" s="284">
        <v>0</v>
      </c>
      <c r="AX25" s="284">
        <v>0</v>
      </c>
      <c r="AY25" s="284">
        <v>0</v>
      </c>
      <c r="AZ25" s="284">
        <v>0</v>
      </c>
      <c r="BA25" s="284">
        <v>0</v>
      </c>
      <c r="BB25" s="284">
        <v>0</v>
      </c>
      <c r="BC25" s="284">
        <v>0</v>
      </c>
      <c r="BD25" s="284">
        <v>0</v>
      </c>
      <c r="BE25" s="284">
        <v>0</v>
      </c>
      <c r="BF25" s="284">
        <v>0</v>
      </c>
      <c r="BG25" s="284">
        <v>0</v>
      </c>
      <c r="BH25" s="284">
        <v>0</v>
      </c>
      <c r="BI25" s="284">
        <v>0</v>
      </c>
      <c r="BJ25" s="284">
        <v>0</v>
      </c>
      <c r="BK25" s="284">
        <v>0</v>
      </c>
      <c r="BL25" s="284">
        <v>0</v>
      </c>
      <c r="BM25" s="284">
        <v>0</v>
      </c>
      <c r="BN25" s="284">
        <v>0</v>
      </c>
      <c r="BO25" s="284">
        <v>0</v>
      </c>
      <c r="BP25" s="284">
        <v>0</v>
      </c>
      <c r="BQ25" s="129"/>
    </row>
    <row r="26" spans="1:69" ht="15" x14ac:dyDescent="0.15">
      <c r="A26" s="104" t="s">
        <v>196</v>
      </c>
      <c r="B26" s="153" t="s">
        <v>518</v>
      </c>
      <c r="C26" s="153" t="s">
        <v>231</v>
      </c>
      <c r="D26" s="153" t="s">
        <v>637</v>
      </c>
      <c r="E26" s="153" t="s">
        <v>1027</v>
      </c>
      <c r="F26" s="107">
        <v>12</v>
      </c>
      <c r="G26" s="469">
        <v>56</v>
      </c>
      <c r="H26" s="107"/>
      <c r="I26" s="284">
        <v>0</v>
      </c>
      <c r="J26" s="284">
        <v>0</v>
      </c>
      <c r="K26" s="284">
        <v>0</v>
      </c>
      <c r="L26" s="284">
        <v>0</v>
      </c>
      <c r="M26" s="284">
        <v>0</v>
      </c>
      <c r="N26" s="284">
        <v>0</v>
      </c>
      <c r="O26" s="284">
        <v>0</v>
      </c>
      <c r="P26" s="284">
        <v>0</v>
      </c>
      <c r="Q26" s="284">
        <v>0</v>
      </c>
      <c r="R26" s="284">
        <v>0</v>
      </c>
      <c r="S26" s="284">
        <v>0</v>
      </c>
      <c r="T26" s="284">
        <v>0</v>
      </c>
      <c r="U26" s="284">
        <v>0</v>
      </c>
      <c r="V26" s="284">
        <v>0</v>
      </c>
      <c r="W26" s="284">
        <v>0</v>
      </c>
      <c r="X26" s="284">
        <v>0</v>
      </c>
      <c r="Y26" s="284">
        <v>0</v>
      </c>
      <c r="Z26" s="284">
        <v>0</v>
      </c>
      <c r="AA26" s="284">
        <v>0</v>
      </c>
      <c r="AB26" s="284">
        <v>0</v>
      </c>
      <c r="AC26" s="284">
        <v>0</v>
      </c>
      <c r="AD26" s="284">
        <v>0</v>
      </c>
      <c r="AE26" s="284">
        <v>0</v>
      </c>
      <c r="AF26" s="284">
        <v>0</v>
      </c>
      <c r="AG26" s="284">
        <v>0</v>
      </c>
      <c r="AH26" s="284">
        <v>0</v>
      </c>
      <c r="AI26" s="284">
        <v>0</v>
      </c>
      <c r="AJ26" s="284">
        <v>0</v>
      </c>
      <c r="AK26" s="284">
        <v>0</v>
      </c>
      <c r="AL26" s="284">
        <v>0</v>
      </c>
      <c r="AM26" s="284">
        <v>0</v>
      </c>
      <c r="AN26" s="284">
        <v>0</v>
      </c>
      <c r="AO26" s="284">
        <v>0</v>
      </c>
      <c r="AP26" s="284">
        <v>0</v>
      </c>
      <c r="AQ26" s="284">
        <v>0</v>
      </c>
      <c r="AR26" s="284">
        <v>0</v>
      </c>
      <c r="AS26" s="284">
        <v>0</v>
      </c>
      <c r="AT26" s="284">
        <v>0</v>
      </c>
      <c r="AU26" s="284">
        <v>44.08163265306122</v>
      </c>
      <c r="AV26" s="284">
        <v>0</v>
      </c>
      <c r="AW26" s="284">
        <v>0</v>
      </c>
      <c r="AX26" s="284">
        <v>0</v>
      </c>
      <c r="AY26" s="284">
        <v>0</v>
      </c>
      <c r="AZ26" s="284">
        <v>0</v>
      </c>
      <c r="BA26" s="284">
        <v>0</v>
      </c>
      <c r="BB26" s="284">
        <v>0</v>
      </c>
      <c r="BC26" s="284">
        <v>0</v>
      </c>
      <c r="BD26" s="284">
        <v>0</v>
      </c>
      <c r="BE26" s="284">
        <v>0</v>
      </c>
      <c r="BF26" s="284">
        <v>0</v>
      </c>
      <c r="BG26" s="284">
        <v>0</v>
      </c>
      <c r="BH26" s="284">
        <v>0</v>
      </c>
      <c r="BI26" s="284">
        <v>0</v>
      </c>
      <c r="BJ26" s="284">
        <v>0</v>
      </c>
      <c r="BK26" s="284">
        <v>0</v>
      </c>
      <c r="BL26" s="284">
        <v>0</v>
      </c>
      <c r="BM26" s="284">
        <v>0</v>
      </c>
      <c r="BN26" s="284">
        <v>0</v>
      </c>
      <c r="BO26" s="284">
        <v>0</v>
      </c>
      <c r="BP26" s="284">
        <v>0</v>
      </c>
      <c r="BQ26" s="129"/>
    </row>
    <row r="27" spans="1:69" ht="15" x14ac:dyDescent="0.15">
      <c r="A27" s="108" t="s">
        <v>197</v>
      </c>
      <c r="B27" s="153" t="s">
        <v>518</v>
      </c>
      <c r="C27" s="153" t="s">
        <v>231</v>
      </c>
      <c r="D27" s="108" t="s">
        <v>638</v>
      </c>
      <c r="E27" s="153" t="s">
        <v>1027</v>
      </c>
      <c r="F27" s="107">
        <v>16</v>
      </c>
      <c r="G27" s="469">
        <v>24</v>
      </c>
      <c r="H27" s="107"/>
      <c r="I27" s="284">
        <v>0</v>
      </c>
      <c r="J27" s="284">
        <v>0</v>
      </c>
      <c r="K27" s="284">
        <v>0</v>
      </c>
      <c r="L27" s="284">
        <v>0</v>
      </c>
      <c r="M27" s="284">
        <v>0</v>
      </c>
      <c r="N27" s="284">
        <v>0</v>
      </c>
      <c r="O27" s="284">
        <v>0</v>
      </c>
      <c r="P27" s="284">
        <v>0</v>
      </c>
      <c r="Q27" s="284">
        <v>0</v>
      </c>
      <c r="R27" s="284">
        <v>0</v>
      </c>
      <c r="S27" s="284">
        <v>0</v>
      </c>
      <c r="T27" s="284">
        <v>0</v>
      </c>
      <c r="U27" s="284">
        <v>0</v>
      </c>
      <c r="V27" s="284">
        <v>0</v>
      </c>
      <c r="W27" s="284">
        <v>0</v>
      </c>
      <c r="X27" s="284">
        <v>0</v>
      </c>
      <c r="Y27" s="284">
        <v>0</v>
      </c>
      <c r="Z27" s="284">
        <v>0</v>
      </c>
      <c r="AA27" s="284">
        <v>0</v>
      </c>
      <c r="AB27" s="284">
        <v>0</v>
      </c>
      <c r="AC27" s="284">
        <v>0</v>
      </c>
      <c r="AD27" s="284">
        <v>0</v>
      </c>
      <c r="AE27" s="284">
        <v>0</v>
      </c>
      <c r="AF27" s="284">
        <v>0</v>
      </c>
      <c r="AG27" s="284">
        <v>0</v>
      </c>
      <c r="AH27" s="284">
        <v>0</v>
      </c>
      <c r="AI27" s="284">
        <v>0</v>
      </c>
      <c r="AJ27" s="284">
        <v>0</v>
      </c>
      <c r="AK27" s="284">
        <v>0</v>
      </c>
      <c r="AL27" s="284">
        <v>0</v>
      </c>
      <c r="AM27" s="284">
        <v>65.245312098638578</v>
      </c>
      <c r="AN27" s="284">
        <v>0</v>
      </c>
      <c r="AO27" s="284">
        <v>0</v>
      </c>
      <c r="AP27" s="284">
        <v>0</v>
      </c>
      <c r="AQ27" s="284">
        <v>0</v>
      </c>
      <c r="AR27" s="284">
        <v>0</v>
      </c>
      <c r="AS27" s="284">
        <v>0</v>
      </c>
      <c r="AT27" s="284">
        <v>0</v>
      </c>
      <c r="AU27" s="284">
        <v>0</v>
      </c>
      <c r="AV27" s="284">
        <v>0</v>
      </c>
      <c r="AW27" s="284">
        <v>0</v>
      </c>
      <c r="AX27" s="284">
        <v>0</v>
      </c>
      <c r="AY27" s="284">
        <v>0</v>
      </c>
      <c r="AZ27" s="284">
        <v>0</v>
      </c>
      <c r="BA27" s="284">
        <v>0</v>
      </c>
      <c r="BB27" s="284">
        <v>0</v>
      </c>
      <c r="BC27" s="284">
        <v>0</v>
      </c>
      <c r="BD27" s="284">
        <v>0</v>
      </c>
      <c r="BE27" s="284">
        <v>0</v>
      </c>
      <c r="BF27" s="284">
        <v>0</v>
      </c>
      <c r="BG27" s="284">
        <v>1121.9220757052019</v>
      </c>
      <c r="BH27" s="284">
        <v>437.73584905660374</v>
      </c>
      <c r="BI27" s="284">
        <v>0</v>
      </c>
      <c r="BJ27" s="284">
        <v>0</v>
      </c>
      <c r="BK27" s="284">
        <v>136.36363636363637</v>
      </c>
      <c r="BL27" s="284">
        <v>288.52459016393442</v>
      </c>
      <c r="BM27" s="284">
        <v>0</v>
      </c>
      <c r="BN27" s="284">
        <v>0</v>
      </c>
      <c r="BO27" s="284">
        <v>0</v>
      </c>
      <c r="BP27" s="284">
        <v>0</v>
      </c>
      <c r="BQ27" s="129"/>
    </row>
    <row r="28" spans="1:69" ht="15" x14ac:dyDescent="0.15">
      <c r="A28" s="104" t="s">
        <v>198</v>
      </c>
      <c r="B28" s="153" t="s">
        <v>518</v>
      </c>
      <c r="C28" s="153" t="s">
        <v>231</v>
      </c>
      <c r="D28" s="153" t="s">
        <v>639</v>
      </c>
      <c r="E28" s="153" t="s">
        <v>1027</v>
      </c>
      <c r="F28" s="107">
        <v>16</v>
      </c>
      <c r="G28" s="469">
        <v>32</v>
      </c>
      <c r="H28" s="107"/>
      <c r="I28" s="284">
        <v>0</v>
      </c>
      <c r="J28" s="284">
        <v>0</v>
      </c>
      <c r="K28" s="284">
        <v>0</v>
      </c>
      <c r="L28" s="284">
        <v>0</v>
      </c>
      <c r="M28" s="284">
        <v>0</v>
      </c>
      <c r="N28" s="284">
        <v>0</v>
      </c>
      <c r="O28" s="284">
        <v>0</v>
      </c>
      <c r="P28" s="284">
        <v>0</v>
      </c>
      <c r="Q28" s="284">
        <v>0</v>
      </c>
      <c r="R28" s="284">
        <v>0</v>
      </c>
      <c r="S28" s="284">
        <v>69.57013574660634</v>
      </c>
      <c r="T28" s="284">
        <v>0</v>
      </c>
      <c r="U28" s="284">
        <v>0</v>
      </c>
      <c r="V28" s="284">
        <v>0</v>
      </c>
      <c r="W28" s="284">
        <v>0</v>
      </c>
      <c r="X28" s="284">
        <v>0</v>
      </c>
      <c r="Y28" s="284">
        <v>0</v>
      </c>
      <c r="Z28" s="284">
        <v>0</v>
      </c>
      <c r="AA28" s="284">
        <v>0</v>
      </c>
      <c r="AB28" s="284">
        <v>0</v>
      </c>
      <c r="AC28" s="284">
        <v>0</v>
      </c>
      <c r="AD28" s="284">
        <v>0</v>
      </c>
      <c r="AE28" s="284">
        <v>0</v>
      </c>
      <c r="AF28" s="284">
        <v>0</v>
      </c>
      <c r="AG28" s="284">
        <v>0</v>
      </c>
      <c r="AH28" s="284">
        <v>0</v>
      </c>
      <c r="AI28" s="284">
        <v>0</v>
      </c>
      <c r="AJ28" s="284">
        <v>0</v>
      </c>
      <c r="AK28" s="284">
        <v>0</v>
      </c>
      <c r="AL28" s="284">
        <v>0</v>
      </c>
      <c r="AM28" s="284">
        <v>0</v>
      </c>
      <c r="AN28" s="284">
        <v>184.39716312056737</v>
      </c>
      <c r="AO28" s="284">
        <v>0</v>
      </c>
      <c r="AP28" s="284">
        <v>0</v>
      </c>
      <c r="AQ28" s="284">
        <v>0</v>
      </c>
      <c r="AR28" s="284">
        <v>0</v>
      </c>
      <c r="AS28" s="284">
        <v>0</v>
      </c>
      <c r="AT28" s="284">
        <v>0</v>
      </c>
      <c r="AU28" s="284">
        <v>0</v>
      </c>
      <c r="AV28" s="284">
        <v>0</v>
      </c>
      <c r="AW28" s="284">
        <v>0</v>
      </c>
      <c r="AX28" s="284">
        <v>0</v>
      </c>
      <c r="AY28" s="284">
        <v>0</v>
      </c>
      <c r="AZ28" s="284">
        <v>0</v>
      </c>
      <c r="BA28" s="284">
        <v>0</v>
      </c>
      <c r="BB28" s="284">
        <v>0</v>
      </c>
      <c r="BC28" s="284">
        <v>0</v>
      </c>
      <c r="BD28" s="284">
        <v>0</v>
      </c>
      <c r="BE28" s="284">
        <v>0</v>
      </c>
      <c r="BF28" s="284">
        <v>0</v>
      </c>
      <c r="BG28" s="284">
        <v>0</v>
      </c>
      <c r="BH28" s="284">
        <v>0</v>
      </c>
      <c r="BI28" s="284">
        <v>0</v>
      </c>
      <c r="BJ28" s="284">
        <v>0</v>
      </c>
      <c r="BK28" s="284">
        <v>0</v>
      </c>
      <c r="BL28" s="284">
        <v>0</v>
      </c>
      <c r="BM28" s="284">
        <v>0</v>
      </c>
      <c r="BN28" s="284">
        <v>0</v>
      </c>
      <c r="BO28" s="284">
        <v>0</v>
      </c>
      <c r="BP28" s="284">
        <v>0</v>
      </c>
      <c r="BQ28" s="129"/>
    </row>
    <row r="29" spans="1:69" ht="15" x14ac:dyDescent="0.15">
      <c r="A29" s="104" t="s">
        <v>199</v>
      </c>
      <c r="B29" s="153" t="s">
        <v>518</v>
      </c>
      <c r="C29" s="153" t="s">
        <v>231</v>
      </c>
      <c r="D29" s="153" t="s">
        <v>640</v>
      </c>
      <c r="E29" s="153" t="s">
        <v>1027</v>
      </c>
      <c r="F29" s="107">
        <v>16</v>
      </c>
      <c r="G29" s="469">
        <v>48</v>
      </c>
      <c r="H29" s="107"/>
      <c r="I29" s="284">
        <v>0</v>
      </c>
      <c r="J29" s="284">
        <v>0</v>
      </c>
      <c r="K29" s="284">
        <v>0</v>
      </c>
      <c r="L29" s="284">
        <v>0</v>
      </c>
      <c r="M29" s="284">
        <v>0</v>
      </c>
      <c r="N29" s="284">
        <v>0</v>
      </c>
      <c r="O29" s="284">
        <v>0</v>
      </c>
      <c r="P29" s="284">
        <v>0</v>
      </c>
      <c r="Q29" s="284">
        <v>0</v>
      </c>
      <c r="R29" s="284">
        <v>0</v>
      </c>
      <c r="S29" s="284">
        <v>0</v>
      </c>
      <c r="T29" s="284">
        <v>0</v>
      </c>
      <c r="U29" s="284">
        <v>0</v>
      </c>
      <c r="V29" s="284">
        <v>0</v>
      </c>
      <c r="W29" s="284">
        <v>0</v>
      </c>
      <c r="X29" s="284">
        <v>0</v>
      </c>
      <c r="Y29" s="284">
        <v>0</v>
      </c>
      <c r="Z29" s="284">
        <v>42.642140468227424</v>
      </c>
      <c r="AA29" s="284">
        <v>0</v>
      </c>
      <c r="AB29" s="284">
        <v>0</v>
      </c>
      <c r="AC29" s="284">
        <v>0</v>
      </c>
      <c r="AD29" s="284">
        <v>0</v>
      </c>
      <c r="AE29" s="284">
        <v>0</v>
      </c>
      <c r="AF29" s="284">
        <v>0</v>
      </c>
      <c r="AG29" s="284">
        <v>0</v>
      </c>
      <c r="AH29" s="284">
        <v>0</v>
      </c>
      <c r="AI29" s="284">
        <v>0</v>
      </c>
      <c r="AJ29" s="284">
        <v>0</v>
      </c>
      <c r="AK29" s="284">
        <v>0</v>
      </c>
      <c r="AL29" s="284">
        <v>0</v>
      </c>
      <c r="AM29" s="284">
        <v>0</v>
      </c>
      <c r="AN29" s="284">
        <v>0</v>
      </c>
      <c r="AO29" s="284">
        <v>0</v>
      </c>
      <c r="AP29" s="284">
        <v>176.66666666666663</v>
      </c>
      <c r="AQ29" s="284">
        <v>0</v>
      </c>
      <c r="AR29" s="284">
        <v>0</v>
      </c>
      <c r="AS29" s="284">
        <v>0</v>
      </c>
      <c r="AT29" s="284">
        <v>0</v>
      </c>
      <c r="AU29" s="284">
        <v>0</v>
      </c>
      <c r="AV29" s="284">
        <v>0</v>
      </c>
      <c r="AW29" s="284">
        <v>0</v>
      </c>
      <c r="AX29" s="284">
        <v>0</v>
      </c>
      <c r="AY29" s="284">
        <v>0</v>
      </c>
      <c r="AZ29" s="284">
        <v>0</v>
      </c>
      <c r="BA29" s="284">
        <v>0</v>
      </c>
      <c r="BB29" s="284">
        <v>0</v>
      </c>
      <c r="BC29" s="284">
        <v>0</v>
      </c>
      <c r="BD29" s="284">
        <v>0</v>
      </c>
      <c r="BE29" s="284">
        <v>0</v>
      </c>
      <c r="BF29" s="284">
        <v>0</v>
      </c>
      <c r="BG29" s="284">
        <v>0</v>
      </c>
      <c r="BH29" s="284">
        <v>0</v>
      </c>
      <c r="BI29" s="284">
        <v>0</v>
      </c>
      <c r="BJ29" s="284">
        <v>0</v>
      </c>
      <c r="BK29" s="284">
        <v>0</v>
      </c>
      <c r="BL29" s="284">
        <v>0</v>
      </c>
      <c r="BM29" s="284">
        <v>0</v>
      </c>
      <c r="BN29" s="284">
        <v>109.43396226415094</v>
      </c>
      <c r="BO29" s="284">
        <v>0</v>
      </c>
      <c r="BP29" s="284">
        <v>0</v>
      </c>
      <c r="BQ29" s="129"/>
    </row>
    <row r="30" spans="1:69" ht="15" x14ac:dyDescent="0.15">
      <c r="A30" s="104" t="s">
        <v>200</v>
      </c>
      <c r="B30" s="153" t="s">
        <v>518</v>
      </c>
      <c r="C30" s="153" t="s">
        <v>231</v>
      </c>
      <c r="D30" s="153" t="s">
        <v>641</v>
      </c>
      <c r="E30" s="153" t="s">
        <v>1027</v>
      </c>
      <c r="F30" s="107">
        <v>20</v>
      </c>
      <c r="G30" s="469">
        <v>64</v>
      </c>
      <c r="H30" s="107"/>
      <c r="I30" s="284">
        <v>0</v>
      </c>
      <c r="J30" s="284">
        <v>0</v>
      </c>
      <c r="K30" s="284">
        <v>0</v>
      </c>
      <c r="L30" s="284">
        <v>0</v>
      </c>
      <c r="M30" s="284">
        <v>0</v>
      </c>
      <c r="N30" s="284">
        <v>0</v>
      </c>
      <c r="O30" s="284">
        <v>0</v>
      </c>
      <c r="P30" s="284">
        <v>0</v>
      </c>
      <c r="Q30" s="284">
        <v>0</v>
      </c>
      <c r="R30" s="284">
        <v>0</v>
      </c>
      <c r="S30" s="284">
        <v>0</v>
      </c>
      <c r="T30" s="284">
        <v>0</v>
      </c>
      <c r="U30" s="284">
        <v>0</v>
      </c>
      <c r="V30" s="284">
        <v>0</v>
      </c>
      <c r="W30" s="284">
        <v>0</v>
      </c>
      <c r="X30" s="284">
        <v>0</v>
      </c>
      <c r="Y30" s="284">
        <v>0</v>
      </c>
      <c r="Z30" s="284">
        <v>0</v>
      </c>
      <c r="AA30" s="284">
        <v>0</v>
      </c>
      <c r="AB30" s="284">
        <v>0</v>
      </c>
      <c r="AC30" s="284">
        <v>0</v>
      </c>
      <c r="AD30" s="284">
        <v>0</v>
      </c>
      <c r="AE30" s="284">
        <v>0</v>
      </c>
      <c r="AF30" s="284">
        <v>0</v>
      </c>
      <c r="AG30" s="284">
        <v>0</v>
      </c>
      <c r="AH30" s="284">
        <v>0</v>
      </c>
      <c r="AI30" s="284">
        <v>0</v>
      </c>
      <c r="AJ30" s="284">
        <v>0</v>
      </c>
      <c r="AK30" s="284">
        <v>0</v>
      </c>
      <c r="AL30" s="284">
        <v>0</v>
      </c>
      <c r="AM30" s="284">
        <v>65.245312098638578</v>
      </c>
      <c r="AN30" s="284">
        <v>0</v>
      </c>
      <c r="AO30" s="284">
        <v>0</v>
      </c>
      <c r="AP30" s="284">
        <v>0</v>
      </c>
      <c r="AQ30" s="284">
        <v>0</v>
      </c>
      <c r="AR30" s="284">
        <v>0</v>
      </c>
      <c r="AS30" s="284">
        <v>0</v>
      </c>
      <c r="AT30" s="284">
        <v>0</v>
      </c>
      <c r="AU30" s="284">
        <v>0</v>
      </c>
      <c r="AV30" s="284">
        <v>0</v>
      </c>
      <c r="AW30" s="284">
        <v>0</v>
      </c>
      <c r="AX30" s="284">
        <v>0</v>
      </c>
      <c r="AY30" s="284">
        <v>0</v>
      </c>
      <c r="AZ30" s="284">
        <v>0</v>
      </c>
      <c r="BA30" s="284">
        <v>0</v>
      </c>
      <c r="BB30" s="284">
        <v>0</v>
      </c>
      <c r="BC30" s="284">
        <v>0</v>
      </c>
      <c r="BD30" s="284">
        <v>0</v>
      </c>
      <c r="BE30" s="284">
        <v>0</v>
      </c>
      <c r="BF30" s="284">
        <v>0</v>
      </c>
      <c r="BG30" s="284">
        <v>0</v>
      </c>
      <c r="BH30" s="284">
        <v>0</v>
      </c>
      <c r="BI30" s="284">
        <v>0</v>
      </c>
      <c r="BJ30" s="284">
        <v>0</v>
      </c>
      <c r="BK30" s="284">
        <v>0</v>
      </c>
      <c r="BL30" s="284">
        <v>72.131147540983605</v>
      </c>
      <c r="BM30" s="284">
        <v>0</v>
      </c>
      <c r="BN30" s="284">
        <v>109.43396226415094</v>
      </c>
      <c r="BO30" s="284">
        <v>0</v>
      </c>
      <c r="BP30" s="284">
        <v>0</v>
      </c>
      <c r="BQ30" s="129"/>
    </row>
    <row r="31" spans="1:69" ht="15" x14ac:dyDescent="0.15">
      <c r="A31" s="104" t="s">
        <v>201</v>
      </c>
      <c r="B31" s="153" t="s">
        <v>518</v>
      </c>
      <c r="C31" s="153" t="s">
        <v>231</v>
      </c>
      <c r="D31" s="153" t="s">
        <v>642</v>
      </c>
      <c r="E31" s="153" t="s">
        <v>1027</v>
      </c>
      <c r="F31" s="107">
        <v>40</v>
      </c>
      <c r="G31" s="469">
        <v>56</v>
      </c>
      <c r="H31" s="107"/>
      <c r="I31" s="284">
        <v>0</v>
      </c>
      <c r="J31" s="284">
        <v>0</v>
      </c>
      <c r="K31" s="284">
        <v>0</v>
      </c>
      <c r="L31" s="284">
        <v>0</v>
      </c>
      <c r="M31" s="284">
        <v>0</v>
      </c>
      <c r="N31" s="284">
        <v>0</v>
      </c>
      <c r="O31" s="284">
        <v>0</v>
      </c>
      <c r="P31" s="284">
        <v>0</v>
      </c>
      <c r="Q31" s="284">
        <v>0</v>
      </c>
      <c r="R31" s="284">
        <v>0</v>
      </c>
      <c r="S31" s="284">
        <v>0</v>
      </c>
      <c r="T31" s="284">
        <v>0</v>
      </c>
      <c r="U31" s="284">
        <v>0</v>
      </c>
      <c r="V31" s="284">
        <v>0</v>
      </c>
      <c r="W31" s="284">
        <v>0</v>
      </c>
      <c r="X31" s="284">
        <v>0</v>
      </c>
      <c r="Y31" s="284">
        <v>0</v>
      </c>
      <c r="Z31" s="284">
        <v>0</v>
      </c>
      <c r="AA31" s="284">
        <v>0</v>
      </c>
      <c r="AB31" s="284">
        <v>0</v>
      </c>
      <c r="AC31" s="284">
        <v>0</v>
      </c>
      <c r="AD31" s="284">
        <v>0</v>
      </c>
      <c r="AE31" s="284">
        <v>0</v>
      </c>
      <c r="AF31" s="284">
        <v>0</v>
      </c>
      <c r="AG31" s="284">
        <v>0</v>
      </c>
      <c r="AH31" s="284">
        <v>43.773584905660378</v>
      </c>
      <c r="AI31" s="284">
        <v>0</v>
      </c>
      <c r="AJ31" s="284">
        <v>0</v>
      </c>
      <c r="AK31" s="284">
        <v>0</v>
      </c>
      <c r="AL31" s="284">
        <v>0</v>
      </c>
      <c r="AM31" s="284">
        <v>0</v>
      </c>
      <c r="AN31" s="284">
        <v>0</v>
      </c>
      <c r="AO31" s="284">
        <v>0</v>
      </c>
      <c r="AP31" s="284">
        <v>0</v>
      </c>
      <c r="AQ31" s="284">
        <v>0</v>
      </c>
      <c r="AR31" s="284">
        <v>0</v>
      </c>
      <c r="AS31" s="284">
        <v>0</v>
      </c>
      <c r="AT31" s="284">
        <v>0</v>
      </c>
      <c r="AU31" s="284">
        <v>0</v>
      </c>
      <c r="AV31" s="284">
        <v>0</v>
      </c>
      <c r="AW31" s="284">
        <v>0</v>
      </c>
      <c r="AX31" s="284">
        <v>0</v>
      </c>
      <c r="AY31" s="284">
        <v>0</v>
      </c>
      <c r="AZ31" s="284">
        <v>0</v>
      </c>
      <c r="BA31" s="284">
        <v>0</v>
      </c>
      <c r="BB31" s="284">
        <v>0</v>
      </c>
      <c r="BC31" s="284">
        <v>0</v>
      </c>
      <c r="BD31" s="284">
        <v>0</v>
      </c>
      <c r="BE31" s="284">
        <v>0</v>
      </c>
      <c r="BF31" s="284">
        <v>0</v>
      </c>
      <c r="BG31" s="284">
        <v>0</v>
      </c>
      <c r="BH31" s="284">
        <v>0</v>
      </c>
      <c r="BI31" s="284">
        <v>0</v>
      </c>
      <c r="BJ31" s="284">
        <v>242.79835390946502</v>
      </c>
      <c r="BK31" s="284">
        <v>0</v>
      </c>
      <c r="BL31" s="284">
        <v>0</v>
      </c>
      <c r="BM31" s="284">
        <v>0</v>
      </c>
      <c r="BN31" s="284">
        <v>0</v>
      </c>
      <c r="BO31" s="284">
        <v>0</v>
      </c>
      <c r="BP31" s="284">
        <v>0</v>
      </c>
      <c r="BQ31" s="129"/>
    </row>
    <row r="32" spans="1:69" ht="15" x14ac:dyDescent="0.15">
      <c r="A32" s="104" t="s">
        <v>202</v>
      </c>
      <c r="B32" s="153" t="s">
        <v>518</v>
      </c>
      <c r="C32" s="153" t="s">
        <v>231</v>
      </c>
      <c r="D32" s="153" t="s">
        <v>643</v>
      </c>
      <c r="E32" s="153" t="s">
        <v>1027</v>
      </c>
      <c r="F32" s="107">
        <v>40</v>
      </c>
      <c r="G32" s="469">
        <v>72</v>
      </c>
      <c r="H32" s="107"/>
      <c r="I32" s="284">
        <v>0</v>
      </c>
      <c r="J32" s="284">
        <v>0</v>
      </c>
      <c r="K32" s="284">
        <v>0</v>
      </c>
      <c r="L32" s="284">
        <v>0</v>
      </c>
      <c r="M32" s="284">
        <v>0</v>
      </c>
      <c r="N32" s="284">
        <v>0</v>
      </c>
      <c r="O32" s="284">
        <v>0</v>
      </c>
      <c r="P32" s="284">
        <v>0</v>
      </c>
      <c r="Q32" s="284">
        <v>0</v>
      </c>
      <c r="R32" s="284">
        <v>0</v>
      </c>
      <c r="S32" s="284">
        <v>0</v>
      </c>
      <c r="T32" s="284">
        <v>0</v>
      </c>
      <c r="U32" s="284">
        <v>0</v>
      </c>
      <c r="V32" s="284">
        <v>0</v>
      </c>
      <c r="W32" s="284">
        <v>0</v>
      </c>
      <c r="X32" s="284">
        <v>0</v>
      </c>
      <c r="Y32" s="284">
        <v>0</v>
      </c>
      <c r="Z32" s="284">
        <v>0</v>
      </c>
      <c r="AA32" s="284">
        <v>0</v>
      </c>
      <c r="AB32" s="284">
        <v>0</v>
      </c>
      <c r="AC32" s="284">
        <v>0</v>
      </c>
      <c r="AD32" s="284">
        <v>0</v>
      </c>
      <c r="AE32" s="284">
        <v>0</v>
      </c>
      <c r="AF32" s="284">
        <v>0</v>
      </c>
      <c r="AG32" s="284">
        <v>0</v>
      </c>
      <c r="AH32" s="284">
        <v>0</v>
      </c>
      <c r="AI32" s="284">
        <v>0</v>
      </c>
      <c r="AJ32" s="284">
        <v>0</v>
      </c>
      <c r="AK32" s="284">
        <v>0</v>
      </c>
      <c r="AL32" s="284">
        <v>0</v>
      </c>
      <c r="AM32" s="284">
        <v>0</v>
      </c>
      <c r="AN32" s="284">
        <v>46.099290780141843</v>
      </c>
      <c r="AO32" s="284">
        <v>0</v>
      </c>
      <c r="AP32" s="284">
        <v>0</v>
      </c>
      <c r="AQ32" s="284">
        <v>0</v>
      </c>
      <c r="AR32" s="284">
        <v>0</v>
      </c>
      <c r="AS32" s="284">
        <v>0</v>
      </c>
      <c r="AT32" s="284">
        <v>0</v>
      </c>
      <c r="AU32" s="284">
        <v>0</v>
      </c>
      <c r="AV32" s="284">
        <v>0</v>
      </c>
      <c r="AW32" s="284">
        <v>0</v>
      </c>
      <c r="AX32" s="284">
        <v>0</v>
      </c>
      <c r="AY32" s="284">
        <v>0</v>
      </c>
      <c r="AZ32" s="284">
        <v>0</v>
      </c>
      <c r="BA32" s="284">
        <v>0</v>
      </c>
      <c r="BB32" s="284">
        <v>0</v>
      </c>
      <c r="BC32" s="284">
        <v>0</v>
      </c>
      <c r="BD32" s="284">
        <v>0</v>
      </c>
      <c r="BE32" s="284">
        <v>0</v>
      </c>
      <c r="BF32" s="284">
        <v>0</v>
      </c>
      <c r="BG32" s="284">
        <v>0</v>
      </c>
      <c r="BH32" s="284">
        <v>0</v>
      </c>
      <c r="BI32" s="284">
        <v>0</v>
      </c>
      <c r="BJ32" s="284">
        <v>0</v>
      </c>
      <c r="BK32" s="284">
        <v>0</v>
      </c>
      <c r="BL32" s="284">
        <v>72.131147540983605</v>
      </c>
      <c r="BM32" s="284">
        <v>0</v>
      </c>
      <c r="BN32" s="284">
        <v>0</v>
      </c>
      <c r="BO32" s="284">
        <v>0</v>
      </c>
      <c r="BP32" s="284">
        <v>0</v>
      </c>
      <c r="BQ32" s="129"/>
    </row>
    <row r="33" spans="1:69" ht="15" x14ac:dyDescent="0.15">
      <c r="A33" s="104" t="s">
        <v>203</v>
      </c>
      <c r="B33" s="153" t="s">
        <v>518</v>
      </c>
      <c r="C33" s="153" t="s">
        <v>231</v>
      </c>
      <c r="D33" s="153" t="s">
        <v>644</v>
      </c>
      <c r="E33" s="153" t="s">
        <v>1027</v>
      </c>
      <c r="F33" s="107">
        <v>72</v>
      </c>
      <c r="G33" s="469">
        <v>80</v>
      </c>
      <c r="H33" s="107"/>
      <c r="I33" s="284">
        <v>0</v>
      </c>
      <c r="J33" s="284">
        <v>0</v>
      </c>
      <c r="K33" s="284">
        <v>0</v>
      </c>
      <c r="L33" s="284">
        <v>0</v>
      </c>
      <c r="M33" s="284">
        <v>0</v>
      </c>
      <c r="N33" s="284">
        <v>0</v>
      </c>
      <c r="O33" s="284">
        <v>0</v>
      </c>
      <c r="P33" s="284">
        <v>0</v>
      </c>
      <c r="Q33" s="284">
        <v>0</v>
      </c>
      <c r="R33" s="284">
        <v>0</v>
      </c>
      <c r="S33" s="284">
        <v>0</v>
      </c>
      <c r="T33" s="284">
        <v>0</v>
      </c>
      <c r="U33" s="284">
        <v>0</v>
      </c>
      <c r="V33" s="284">
        <v>0</v>
      </c>
      <c r="W33" s="284">
        <v>0</v>
      </c>
      <c r="X33" s="284">
        <v>0</v>
      </c>
      <c r="Y33" s="284">
        <v>0</v>
      </c>
      <c r="Z33" s="284">
        <v>0</v>
      </c>
      <c r="AA33" s="284">
        <v>0</v>
      </c>
      <c r="AB33" s="284">
        <v>0</v>
      </c>
      <c r="AC33" s="284">
        <v>0</v>
      </c>
      <c r="AD33" s="284">
        <v>0</v>
      </c>
      <c r="AE33" s="284">
        <v>0</v>
      </c>
      <c r="AF33" s="284">
        <v>0</v>
      </c>
      <c r="AG33" s="284">
        <v>0</v>
      </c>
      <c r="AH33" s="284">
        <v>0</v>
      </c>
      <c r="AI33" s="284">
        <v>0</v>
      </c>
      <c r="AJ33" s="284">
        <v>0</v>
      </c>
      <c r="AK33" s="284">
        <v>0</v>
      </c>
      <c r="AL33" s="284">
        <v>0</v>
      </c>
      <c r="AM33" s="284">
        <v>0</v>
      </c>
      <c r="AN33" s="284">
        <v>0</v>
      </c>
      <c r="AO33" s="284">
        <v>0</v>
      </c>
      <c r="AP33" s="284">
        <v>0</v>
      </c>
      <c r="AQ33" s="284">
        <v>0</v>
      </c>
      <c r="AR33" s="284">
        <v>0</v>
      </c>
      <c r="AS33" s="284">
        <v>0</v>
      </c>
      <c r="AT33" s="284">
        <v>0</v>
      </c>
      <c r="AU33" s="284">
        <v>0</v>
      </c>
      <c r="AV33" s="284">
        <v>0</v>
      </c>
      <c r="AW33" s="284">
        <v>0</v>
      </c>
      <c r="AX33" s="284">
        <v>0</v>
      </c>
      <c r="AY33" s="284">
        <v>0</v>
      </c>
      <c r="AZ33" s="284">
        <v>0</v>
      </c>
      <c r="BA33" s="284">
        <v>0</v>
      </c>
      <c r="BB33" s="284">
        <v>0</v>
      </c>
      <c r="BC33" s="284">
        <v>0</v>
      </c>
      <c r="BD33" s="284">
        <v>0</v>
      </c>
      <c r="BE33" s="284">
        <v>0</v>
      </c>
      <c r="BF33" s="284">
        <v>0</v>
      </c>
      <c r="BG33" s="284">
        <v>0</v>
      </c>
      <c r="BH33" s="284">
        <v>0</v>
      </c>
      <c r="BI33" s="284">
        <v>0</v>
      </c>
      <c r="BJ33" s="284">
        <v>0</v>
      </c>
      <c r="BK33" s="284">
        <v>0</v>
      </c>
      <c r="BL33" s="284">
        <v>0</v>
      </c>
      <c r="BM33" s="284">
        <v>0</v>
      </c>
      <c r="BN33" s="284">
        <v>0</v>
      </c>
      <c r="BO33" s="284">
        <v>82.666202575704844</v>
      </c>
      <c r="BP33" s="284">
        <v>0</v>
      </c>
      <c r="BQ33" s="129"/>
    </row>
    <row r="34" spans="1:69" ht="15" x14ac:dyDescent="0.15">
      <c r="A34" s="104" t="s">
        <v>204</v>
      </c>
      <c r="B34" s="153" t="s">
        <v>518</v>
      </c>
      <c r="C34" s="153" t="s">
        <v>231</v>
      </c>
      <c r="D34" s="153" t="s">
        <v>645</v>
      </c>
      <c r="E34" s="153" t="s">
        <v>1027</v>
      </c>
      <c r="F34" s="107">
        <v>80</v>
      </c>
      <c r="G34" s="469">
        <v>120</v>
      </c>
      <c r="H34" s="107"/>
      <c r="I34" s="284">
        <v>0</v>
      </c>
      <c r="J34" s="284">
        <v>0</v>
      </c>
      <c r="K34" s="284">
        <v>0</v>
      </c>
      <c r="L34" s="284">
        <v>0</v>
      </c>
      <c r="M34" s="284">
        <v>0</v>
      </c>
      <c r="N34" s="284">
        <v>0</v>
      </c>
      <c r="O34" s="284">
        <v>0</v>
      </c>
      <c r="P34" s="284">
        <v>0</v>
      </c>
      <c r="Q34" s="284">
        <v>0</v>
      </c>
      <c r="R34" s="284">
        <v>0</v>
      </c>
      <c r="S34" s="284">
        <v>0</v>
      </c>
      <c r="T34" s="284">
        <v>0</v>
      </c>
      <c r="U34" s="284">
        <v>0</v>
      </c>
      <c r="V34" s="284">
        <v>0</v>
      </c>
      <c r="W34" s="284">
        <v>0</v>
      </c>
      <c r="X34" s="284">
        <v>0</v>
      </c>
      <c r="Y34" s="284">
        <v>0</v>
      </c>
      <c r="Z34" s="284">
        <v>0</v>
      </c>
      <c r="AA34" s="284">
        <v>0</v>
      </c>
      <c r="AB34" s="284">
        <v>0</v>
      </c>
      <c r="AC34" s="284">
        <v>0</v>
      </c>
      <c r="AD34" s="284">
        <v>0</v>
      </c>
      <c r="AE34" s="284">
        <v>0</v>
      </c>
      <c r="AF34" s="284">
        <v>0</v>
      </c>
      <c r="AG34" s="284">
        <v>0</v>
      </c>
      <c r="AH34" s="284">
        <v>0</v>
      </c>
      <c r="AI34" s="284">
        <v>0</v>
      </c>
      <c r="AJ34" s="284">
        <v>0</v>
      </c>
      <c r="AK34" s="284">
        <v>0</v>
      </c>
      <c r="AL34" s="284">
        <v>0</v>
      </c>
      <c r="AM34" s="284">
        <v>0</v>
      </c>
      <c r="AN34" s="284">
        <v>0</v>
      </c>
      <c r="AO34" s="284">
        <v>0</v>
      </c>
      <c r="AP34" s="284">
        <v>0</v>
      </c>
      <c r="AQ34" s="284">
        <v>0</v>
      </c>
      <c r="AR34" s="284">
        <v>0</v>
      </c>
      <c r="AS34" s="284">
        <v>0</v>
      </c>
      <c r="AT34" s="284">
        <v>0</v>
      </c>
      <c r="AU34" s="284">
        <v>0</v>
      </c>
      <c r="AV34" s="284">
        <v>0</v>
      </c>
      <c r="AW34" s="284">
        <v>0</v>
      </c>
      <c r="AX34" s="284">
        <v>0</v>
      </c>
      <c r="AY34" s="284">
        <v>0</v>
      </c>
      <c r="AZ34" s="284">
        <v>0</v>
      </c>
      <c r="BA34" s="284">
        <v>0</v>
      </c>
      <c r="BB34" s="284">
        <v>0</v>
      </c>
      <c r="BC34" s="284">
        <v>0</v>
      </c>
      <c r="BD34" s="284">
        <v>0</v>
      </c>
      <c r="BE34" s="284">
        <v>0</v>
      </c>
      <c r="BF34" s="284">
        <v>0</v>
      </c>
      <c r="BG34" s="284">
        <v>0</v>
      </c>
      <c r="BH34" s="284">
        <v>0</v>
      </c>
      <c r="BI34" s="284">
        <v>0</v>
      </c>
      <c r="BJ34" s="284">
        <v>0</v>
      </c>
      <c r="BK34" s="284">
        <v>0</v>
      </c>
      <c r="BL34" s="284">
        <v>0</v>
      </c>
      <c r="BM34" s="284">
        <v>0</v>
      </c>
      <c r="BN34" s="284">
        <v>109.43396226415094</v>
      </c>
      <c r="BO34" s="284">
        <v>0</v>
      </c>
      <c r="BP34" s="284">
        <v>0</v>
      </c>
      <c r="BQ34" s="129"/>
    </row>
    <row r="35" spans="1:69" ht="15" x14ac:dyDescent="0.15">
      <c r="A35" s="104" t="s">
        <v>206</v>
      </c>
      <c r="B35" s="153" t="s">
        <v>518</v>
      </c>
      <c r="C35" s="153" t="s">
        <v>228</v>
      </c>
      <c r="D35" s="153" t="s">
        <v>647</v>
      </c>
      <c r="E35" s="153" t="s">
        <v>1029</v>
      </c>
      <c r="F35" s="107">
        <v>16</v>
      </c>
      <c r="G35" s="469">
        <v>24</v>
      </c>
      <c r="H35" s="107"/>
      <c r="I35" s="284">
        <v>0</v>
      </c>
      <c r="J35" s="284">
        <v>0</v>
      </c>
      <c r="K35" s="284">
        <v>0</v>
      </c>
      <c r="L35" s="284">
        <v>0</v>
      </c>
      <c r="M35" s="284">
        <v>0</v>
      </c>
      <c r="N35" s="284">
        <v>0</v>
      </c>
      <c r="O35" s="284">
        <v>0</v>
      </c>
      <c r="P35" s="284">
        <v>0</v>
      </c>
      <c r="Q35" s="284">
        <v>0</v>
      </c>
      <c r="R35" s="284">
        <v>0</v>
      </c>
      <c r="S35" s="284">
        <v>0</v>
      </c>
      <c r="T35" s="284">
        <v>0</v>
      </c>
      <c r="U35" s="284">
        <v>0</v>
      </c>
      <c r="V35" s="284">
        <v>0</v>
      </c>
      <c r="W35" s="284">
        <v>0</v>
      </c>
      <c r="X35" s="284">
        <v>0</v>
      </c>
      <c r="Y35" s="284">
        <v>0</v>
      </c>
      <c r="Z35" s="284">
        <v>0</v>
      </c>
      <c r="AA35" s="284">
        <v>0</v>
      </c>
      <c r="AB35" s="284">
        <v>0</v>
      </c>
      <c r="AC35" s="284">
        <v>0</v>
      </c>
      <c r="AD35" s="284">
        <v>0</v>
      </c>
      <c r="AE35" s="284">
        <v>0</v>
      </c>
      <c r="AF35" s="284">
        <v>0</v>
      </c>
      <c r="AG35" s="284">
        <v>0</v>
      </c>
      <c r="AH35" s="284">
        <v>0</v>
      </c>
      <c r="AI35" s="284">
        <v>0</v>
      </c>
      <c r="AJ35" s="284">
        <v>0</v>
      </c>
      <c r="AK35" s="284">
        <v>0</v>
      </c>
      <c r="AL35" s="284">
        <v>0</v>
      </c>
      <c r="AM35" s="284">
        <v>0</v>
      </c>
      <c r="AN35" s="284">
        <v>0</v>
      </c>
      <c r="AO35" s="284">
        <v>0</v>
      </c>
      <c r="AP35" s="284">
        <v>0</v>
      </c>
      <c r="AQ35" s="284">
        <v>0</v>
      </c>
      <c r="AR35" s="284">
        <v>0</v>
      </c>
      <c r="AS35" s="284">
        <v>81.632653061224488</v>
      </c>
      <c r="AT35" s="284">
        <v>0</v>
      </c>
      <c r="AU35" s="284">
        <v>0</v>
      </c>
      <c r="AV35" s="284">
        <v>0</v>
      </c>
      <c r="AW35" s="284">
        <v>0</v>
      </c>
      <c r="AX35" s="284">
        <v>0</v>
      </c>
      <c r="AY35" s="284">
        <v>0</v>
      </c>
      <c r="AZ35" s="284">
        <v>0</v>
      </c>
      <c r="BA35" s="284">
        <v>0</v>
      </c>
      <c r="BB35" s="284">
        <v>0</v>
      </c>
      <c r="BC35" s="284">
        <v>0</v>
      </c>
      <c r="BD35" s="284">
        <v>0</v>
      </c>
      <c r="BE35" s="284">
        <v>0</v>
      </c>
      <c r="BF35" s="284">
        <v>0</v>
      </c>
      <c r="BG35" s="284">
        <v>0</v>
      </c>
      <c r="BH35" s="284">
        <v>0</v>
      </c>
      <c r="BI35" s="284">
        <v>0</v>
      </c>
      <c r="BJ35" s="284">
        <v>0</v>
      </c>
      <c r="BK35" s="284">
        <v>0</v>
      </c>
      <c r="BL35" s="284">
        <v>0</v>
      </c>
      <c r="BM35" s="284">
        <v>0</v>
      </c>
      <c r="BN35" s="284">
        <v>0</v>
      </c>
      <c r="BO35" s="284">
        <v>0</v>
      </c>
      <c r="BP35" s="284">
        <v>0</v>
      </c>
      <c r="BQ35" s="129"/>
    </row>
    <row r="36" spans="1:69" ht="15" x14ac:dyDescent="0.15">
      <c r="A36" s="104" t="s">
        <v>208</v>
      </c>
      <c r="B36" s="153" t="s">
        <v>518</v>
      </c>
      <c r="C36" s="153" t="s">
        <v>228</v>
      </c>
      <c r="D36" s="153" t="s">
        <v>648</v>
      </c>
      <c r="E36" s="153" t="s">
        <v>1029</v>
      </c>
      <c r="F36" s="107">
        <v>19.2</v>
      </c>
      <c r="G36" s="469">
        <v>32</v>
      </c>
      <c r="H36" s="107"/>
      <c r="I36" s="284">
        <v>0</v>
      </c>
      <c r="J36" s="284">
        <v>0</v>
      </c>
      <c r="K36" s="284">
        <v>0</v>
      </c>
      <c r="L36" s="284">
        <v>0</v>
      </c>
      <c r="M36" s="284">
        <v>0</v>
      </c>
      <c r="N36" s="284">
        <v>0</v>
      </c>
      <c r="O36" s="284">
        <v>0</v>
      </c>
      <c r="P36" s="284">
        <v>0</v>
      </c>
      <c r="Q36" s="284">
        <v>0</v>
      </c>
      <c r="R36" s="284">
        <v>0</v>
      </c>
      <c r="S36" s="284">
        <v>0</v>
      </c>
      <c r="T36" s="284">
        <v>88.16326530612244</v>
      </c>
      <c r="U36" s="284">
        <v>0</v>
      </c>
      <c r="V36" s="284">
        <v>0</v>
      </c>
      <c r="W36" s="284">
        <v>0</v>
      </c>
      <c r="X36" s="284">
        <v>0</v>
      </c>
      <c r="Y36" s="284">
        <v>0</v>
      </c>
      <c r="Z36" s="284">
        <v>0</v>
      </c>
      <c r="AA36" s="284">
        <v>0</v>
      </c>
      <c r="AB36" s="284">
        <v>0</v>
      </c>
      <c r="AC36" s="284">
        <v>0</v>
      </c>
      <c r="AD36" s="284">
        <v>0</v>
      </c>
      <c r="AE36" s="284">
        <v>0</v>
      </c>
      <c r="AF36" s="284">
        <v>0</v>
      </c>
      <c r="AG36" s="284">
        <v>0</v>
      </c>
      <c r="AH36" s="284">
        <v>0</v>
      </c>
      <c r="AI36" s="284">
        <v>0</v>
      </c>
      <c r="AJ36" s="284">
        <v>0</v>
      </c>
      <c r="AK36" s="284">
        <v>0</v>
      </c>
      <c r="AL36" s="284">
        <v>0</v>
      </c>
      <c r="AM36" s="284">
        <v>0</v>
      </c>
      <c r="AN36" s="284">
        <v>0</v>
      </c>
      <c r="AO36" s="284">
        <v>0</v>
      </c>
      <c r="AP36" s="284">
        <v>0</v>
      </c>
      <c r="AQ36" s="284">
        <v>0</v>
      </c>
      <c r="AR36" s="284">
        <v>0</v>
      </c>
      <c r="AS36" s="284">
        <v>0</v>
      </c>
      <c r="AT36" s="284">
        <v>0</v>
      </c>
      <c r="AU36" s="284">
        <v>0</v>
      </c>
      <c r="AV36" s="284">
        <v>0</v>
      </c>
      <c r="AW36" s="284">
        <v>0</v>
      </c>
      <c r="AX36" s="284">
        <v>0</v>
      </c>
      <c r="AY36" s="284">
        <v>0</v>
      </c>
      <c r="AZ36" s="284">
        <v>0</v>
      </c>
      <c r="BA36" s="284">
        <v>0</v>
      </c>
      <c r="BB36" s="284">
        <v>0</v>
      </c>
      <c r="BC36" s="284">
        <v>0</v>
      </c>
      <c r="BD36" s="284">
        <v>0</v>
      </c>
      <c r="BE36" s="284">
        <v>0</v>
      </c>
      <c r="BF36" s="284">
        <v>0</v>
      </c>
      <c r="BG36" s="284">
        <v>0</v>
      </c>
      <c r="BH36" s="284">
        <v>0</v>
      </c>
      <c r="BI36" s="284">
        <v>0</v>
      </c>
      <c r="BJ36" s="284">
        <v>0</v>
      </c>
      <c r="BK36" s="284">
        <v>0</v>
      </c>
      <c r="BL36" s="284">
        <v>0</v>
      </c>
      <c r="BM36" s="284">
        <v>0</v>
      </c>
      <c r="BN36" s="284">
        <v>0</v>
      </c>
      <c r="BO36" s="284">
        <v>0</v>
      </c>
      <c r="BP36" s="284">
        <v>0</v>
      </c>
      <c r="BQ36" s="129"/>
    </row>
    <row r="37" spans="1:69" ht="15" x14ac:dyDescent="0.15">
      <c r="A37" s="104" t="s">
        <v>209</v>
      </c>
      <c r="B37" s="153" t="s">
        <v>518</v>
      </c>
      <c r="C37" s="153" t="s">
        <v>228</v>
      </c>
      <c r="D37" s="153" t="s">
        <v>650</v>
      </c>
      <c r="E37" s="153" t="s">
        <v>1029</v>
      </c>
      <c r="F37" s="107">
        <v>32</v>
      </c>
      <c r="G37" s="469">
        <v>40</v>
      </c>
      <c r="H37" s="107"/>
      <c r="I37" s="284">
        <v>0</v>
      </c>
      <c r="J37" s="284">
        <v>0</v>
      </c>
      <c r="K37" s="284">
        <v>0</v>
      </c>
      <c r="L37" s="284">
        <v>0</v>
      </c>
      <c r="M37" s="284">
        <v>0</v>
      </c>
      <c r="N37" s="284">
        <v>0</v>
      </c>
      <c r="O37" s="284">
        <v>0</v>
      </c>
      <c r="P37" s="284">
        <v>0</v>
      </c>
      <c r="Q37" s="284">
        <v>0</v>
      </c>
      <c r="R37" s="284">
        <v>0</v>
      </c>
      <c r="S37" s="284">
        <v>0</v>
      </c>
      <c r="T37" s="284">
        <v>0</v>
      </c>
      <c r="U37" s="284">
        <v>0</v>
      </c>
      <c r="V37" s="284">
        <v>0</v>
      </c>
      <c r="W37" s="284">
        <v>0</v>
      </c>
      <c r="X37" s="284">
        <v>0</v>
      </c>
      <c r="Y37" s="284">
        <v>0</v>
      </c>
      <c r="Z37" s="284">
        <v>0</v>
      </c>
      <c r="AA37" s="284">
        <v>0</v>
      </c>
      <c r="AB37" s="284">
        <v>0</v>
      </c>
      <c r="AC37" s="284">
        <v>0</v>
      </c>
      <c r="AD37" s="284">
        <v>0</v>
      </c>
      <c r="AE37" s="284">
        <v>0</v>
      </c>
      <c r="AF37" s="284">
        <v>0</v>
      </c>
      <c r="AG37" s="284">
        <v>0</v>
      </c>
      <c r="AH37" s="284">
        <v>0</v>
      </c>
      <c r="AI37" s="284">
        <v>0</v>
      </c>
      <c r="AJ37" s="284">
        <v>0</v>
      </c>
      <c r="AK37" s="284">
        <v>0</v>
      </c>
      <c r="AL37" s="284">
        <v>0</v>
      </c>
      <c r="AM37" s="284">
        <v>0</v>
      </c>
      <c r="AN37" s="284">
        <v>0</v>
      </c>
      <c r="AO37" s="284">
        <v>0</v>
      </c>
      <c r="AP37" s="284">
        <v>0</v>
      </c>
      <c r="AQ37" s="284">
        <v>0</v>
      </c>
      <c r="AR37" s="284">
        <v>44.000000000000007</v>
      </c>
      <c r="AS37" s="284">
        <v>0</v>
      </c>
      <c r="AT37" s="284">
        <v>0</v>
      </c>
      <c r="AU37" s="284">
        <v>0</v>
      </c>
      <c r="AV37" s="284">
        <v>0</v>
      </c>
      <c r="AW37" s="284">
        <v>0</v>
      </c>
      <c r="AX37" s="284">
        <v>0</v>
      </c>
      <c r="AY37" s="284">
        <v>0</v>
      </c>
      <c r="AZ37" s="284">
        <v>0</v>
      </c>
      <c r="BA37" s="284">
        <v>0</v>
      </c>
      <c r="BB37" s="284">
        <v>0</v>
      </c>
      <c r="BC37" s="284">
        <v>0</v>
      </c>
      <c r="BD37" s="284">
        <v>0</v>
      </c>
      <c r="BE37" s="284">
        <v>0</v>
      </c>
      <c r="BF37" s="284">
        <v>0</v>
      </c>
      <c r="BG37" s="284">
        <v>0</v>
      </c>
      <c r="BH37" s="284">
        <v>0</v>
      </c>
      <c r="BI37" s="284">
        <v>0</v>
      </c>
      <c r="BJ37" s="284">
        <v>0</v>
      </c>
      <c r="BK37" s="284">
        <v>0</v>
      </c>
      <c r="BL37" s="284">
        <v>0</v>
      </c>
      <c r="BM37" s="284">
        <v>0</v>
      </c>
      <c r="BN37" s="284">
        <v>0</v>
      </c>
      <c r="BO37" s="284">
        <v>0</v>
      </c>
      <c r="BP37" s="284">
        <v>0</v>
      </c>
      <c r="BQ37" s="129"/>
    </row>
    <row r="38" spans="1:69" ht="15" x14ac:dyDescent="0.15">
      <c r="A38" s="104" t="s">
        <v>210</v>
      </c>
      <c r="B38" s="153" t="s">
        <v>518</v>
      </c>
      <c r="C38" s="153" t="s">
        <v>232</v>
      </c>
      <c r="D38" s="153" t="s">
        <v>651</v>
      </c>
      <c r="E38" s="153" t="s">
        <v>1027</v>
      </c>
      <c r="F38" s="107">
        <v>32</v>
      </c>
      <c r="G38" s="469">
        <v>136</v>
      </c>
      <c r="H38" s="107"/>
      <c r="I38" s="284">
        <v>0</v>
      </c>
      <c r="J38" s="284">
        <v>0</v>
      </c>
      <c r="K38" s="284">
        <v>0</v>
      </c>
      <c r="L38" s="284">
        <v>0</v>
      </c>
      <c r="M38" s="284">
        <v>0</v>
      </c>
      <c r="N38" s="284">
        <v>0</v>
      </c>
      <c r="O38" s="284">
        <v>0</v>
      </c>
      <c r="P38" s="284">
        <v>0</v>
      </c>
      <c r="Q38" s="284">
        <v>0</v>
      </c>
      <c r="R38" s="284">
        <v>0</v>
      </c>
      <c r="S38" s="284">
        <v>0</v>
      </c>
      <c r="T38" s="284">
        <v>0</v>
      </c>
      <c r="U38" s="284">
        <v>0</v>
      </c>
      <c r="V38" s="284">
        <v>0</v>
      </c>
      <c r="W38" s="284">
        <v>0</v>
      </c>
      <c r="X38" s="284">
        <v>0</v>
      </c>
      <c r="Y38" s="284">
        <v>0</v>
      </c>
      <c r="Z38" s="284">
        <v>0</v>
      </c>
      <c r="AA38" s="284">
        <v>0</v>
      </c>
      <c r="AB38" s="284">
        <v>0</v>
      </c>
      <c r="AC38" s="284">
        <v>0</v>
      </c>
      <c r="AD38" s="284">
        <v>0</v>
      </c>
      <c r="AE38" s="284">
        <v>0</v>
      </c>
      <c r="AF38" s="284">
        <v>0</v>
      </c>
      <c r="AG38" s="284">
        <v>0</v>
      </c>
      <c r="AH38" s="284">
        <v>0</v>
      </c>
      <c r="AI38" s="284">
        <v>0</v>
      </c>
      <c r="AJ38" s="284">
        <v>0</v>
      </c>
      <c r="AK38" s="284">
        <v>0</v>
      </c>
      <c r="AL38" s="284">
        <v>0</v>
      </c>
      <c r="AM38" s="284">
        <v>0</v>
      </c>
      <c r="AN38" s="284">
        <v>46.099290780141843</v>
      </c>
      <c r="AO38" s="284">
        <v>0</v>
      </c>
      <c r="AP38" s="284">
        <v>0</v>
      </c>
      <c r="AQ38" s="284">
        <v>0</v>
      </c>
      <c r="AR38" s="284">
        <v>0</v>
      </c>
      <c r="AS38" s="284">
        <v>0</v>
      </c>
      <c r="AT38" s="284">
        <v>0</v>
      </c>
      <c r="AU38" s="284">
        <v>0</v>
      </c>
      <c r="AV38" s="284">
        <v>0</v>
      </c>
      <c r="AW38" s="284">
        <v>0</v>
      </c>
      <c r="AX38" s="284">
        <v>0</v>
      </c>
      <c r="AY38" s="284">
        <v>0</v>
      </c>
      <c r="AZ38" s="284">
        <v>0</v>
      </c>
      <c r="BA38" s="284">
        <v>0</v>
      </c>
      <c r="BB38" s="284">
        <v>0</v>
      </c>
      <c r="BC38" s="284">
        <v>0</v>
      </c>
      <c r="BD38" s="284">
        <v>0</v>
      </c>
      <c r="BE38" s="284">
        <v>43.921568627450981</v>
      </c>
      <c r="BF38" s="284">
        <v>0</v>
      </c>
      <c r="BG38" s="284">
        <v>0</v>
      </c>
      <c r="BH38" s="284">
        <v>0</v>
      </c>
      <c r="BI38" s="284">
        <v>0</v>
      </c>
      <c r="BJ38" s="284">
        <v>0</v>
      </c>
      <c r="BK38" s="284">
        <v>0</v>
      </c>
      <c r="BL38" s="284">
        <v>72.131147540983605</v>
      </c>
      <c r="BM38" s="284">
        <v>0</v>
      </c>
      <c r="BN38" s="284">
        <v>0</v>
      </c>
      <c r="BO38" s="284">
        <v>0</v>
      </c>
      <c r="BP38" s="284">
        <v>0</v>
      </c>
      <c r="BQ38" s="129"/>
    </row>
    <row r="39" spans="1:69" ht="15" x14ac:dyDescent="0.15">
      <c r="A39" s="104" t="s">
        <v>211</v>
      </c>
      <c r="B39" s="153" t="s">
        <v>518</v>
      </c>
      <c r="C39" s="153" t="s">
        <v>233</v>
      </c>
      <c r="D39" s="153" t="s">
        <v>652</v>
      </c>
      <c r="E39" s="153" t="s">
        <v>1029</v>
      </c>
      <c r="F39" s="107">
        <v>36</v>
      </c>
      <c r="G39" s="469">
        <v>36</v>
      </c>
      <c r="H39" s="107"/>
      <c r="I39" s="284">
        <v>0</v>
      </c>
      <c r="J39" s="284">
        <v>0</v>
      </c>
      <c r="K39" s="284">
        <v>0</v>
      </c>
      <c r="L39" s="284">
        <v>0</v>
      </c>
      <c r="M39" s="284">
        <v>0</v>
      </c>
      <c r="N39" s="284">
        <v>0</v>
      </c>
      <c r="O39" s="284">
        <v>0</v>
      </c>
      <c r="P39" s="284">
        <v>0</v>
      </c>
      <c r="Q39" s="284">
        <v>0</v>
      </c>
      <c r="R39" s="284">
        <v>0</v>
      </c>
      <c r="S39" s="284">
        <v>0</v>
      </c>
      <c r="T39" s="284">
        <v>88.16326530612244</v>
      </c>
      <c r="U39" s="284">
        <v>0</v>
      </c>
      <c r="V39" s="284">
        <v>0</v>
      </c>
      <c r="W39" s="284">
        <v>0</v>
      </c>
      <c r="X39" s="284">
        <v>0</v>
      </c>
      <c r="Y39" s="284">
        <v>0</v>
      </c>
      <c r="Z39" s="284">
        <v>0</v>
      </c>
      <c r="AA39" s="284">
        <v>0</v>
      </c>
      <c r="AB39" s="284">
        <v>0</v>
      </c>
      <c r="AC39" s="284">
        <v>0</v>
      </c>
      <c r="AD39" s="284">
        <v>0</v>
      </c>
      <c r="AE39" s="284">
        <v>0</v>
      </c>
      <c r="AF39" s="284">
        <v>0</v>
      </c>
      <c r="AG39" s="284">
        <v>0</v>
      </c>
      <c r="AH39" s="284">
        <v>0</v>
      </c>
      <c r="AI39" s="284">
        <v>0</v>
      </c>
      <c r="AJ39" s="284">
        <v>0</v>
      </c>
      <c r="AK39" s="284">
        <v>0</v>
      </c>
      <c r="AL39" s="284">
        <v>0</v>
      </c>
      <c r="AM39" s="284">
        <v>0</v>
      </c>
      <c r="AN39" s="284">
        <v>0</v>
      </c>
      <c r="AO39" s="284">
        <v>0</v>
      </c>
      <c r="AP39" s="284">
        <v>0</v>
      </c>
      <c r="AQ39" s="284">
        <v>0</v>
      </c>
      <c r="AR39" s="284">
        <v>0</v>
      </c>
      <c r="AS39" s="284">
        <v>0</v>
      </c>
      <c r="AT39" s="284">
        <v>41.95804195804196</v>
      </c>
      <c r="AU39" s="284">
        <v>0</v>
      </c>
      <c r="AV39" s="284">
        <v>0</v>
      </c>
      <c r="AW39" s="284">
        <v>158.52130325814537</v>
      </c>
      <c r="AX39" s="284">
        <v>0</v>
      </c>
      <c r="AY39" s="284">
        <v>0</v>
      </c>
      <c r="AZ39" s="284">
        <v>0</v>
      </c>
      <c r="BA39" s="284">
        <v>0</v>
      </c>
      <c r="BB39" s="284">
        <v>0</v>
      </c>
      <c r="BC39" s="284">
        <v>0</v>
      </c>
      <c r="BD39" s="284">
        <v>0</v>
      </c>
      <c r="BE39" s="284">
        <v>0</v>
      </c>
      <c r="BF39" s="284">
        <v>0</v>
      </c>
      <c r="BG39" s="284">
        <v>0</v>
      </c>
      <c r="BH39" s="284">
        <v>0</v>
      </c>
      <c r="BI39" s="284">
        <v>0</v>
      </c>
      <c r="BJ39" s="284">
        <v>0</v>
      </c>
      <c r="BK39" s="284">
        <v>0</v>
      </c>
      <c r="BL39" s="284">
        <v>72.131147540983605</v>
      </c>
      <c r="BM39" s="284">
        <v>0</v>
      </c>
      <c r="BN39" s="284">
        <v>0</v>
      </c>
      <c r="BO39" s="284">
        <v>0</v>
      </c>
      <c r="BP39" s="284">
        <v>0</v>
      </c>
      <c r="BQ39" s="129"/>
    </row>
    <row r="40" spans="1:69" ht="15" x14ac:dyDescent="0.15">
      <c r="A40" s="104" t="s">
        <v>212</v>
      </c>
      <c r="B40" s="153" t="s">
        <v>518</v>
      </c>
      <c r="C40" s="153" t="s">
        <v>233</v>
      </c>
      <c r="D40" s="153" t="s">
        <v>653</v>
      </c>
      <c r="E40" s="153" t="s">
        <v>1029</v>
      </c>
      <c r="F40" s="107">
        <v>40</v>
      </c>
      <c r="G40" s="469">
        <v>40</v>
      </c>
      <c r="H40" s="107"/>
      <c r="I40" s="284">
        <v>0</v>
      </c>
      <c r="J40" s="284">
        <v>0</v>
      </c>
      <c r="K40" s="284">
        <v>43.703703703703702</v>
      </c>
      <c r="L40" s="284">
        <v>131.32075471698113</v>
      </c>
      <c r="M40" s="284">
        <v>0</v>
      </c>
      <c r="N40" s="284">
        <v>0</v>
      </c>
      <c r="O40" s="284">
        <v>43.63636363636364</v>
      </c>
      <c r="P40" s="284">
        <v>0</v>
      </c>
      <c r="Q40" s="284">
        <v>43.508771929824562</v>
      </c>
      <c r="R40" s="284">
        <v>174.54545454545456</v>
      </c>
      <c r="S40" s="284">
        <v>0</v>
      </c>
      <c r="T40" s="284">
        <v>0</v>
      </c>
      <c r="U40" s="284">
        <v>0</v>
      </c>
      <c r="V40" s="284">
        <v>42.232277526395173</v>
      </c>
      <c r="W40" s="284">
        <v>87.843137254901961</v>
      </c>
      <c r="X40" s="284">
        <v>0</v>
      </c>
      <c r="Y40" s="284">
        <v>174.28571428571431</v>
      </c>
      <c r="Z40" s="284">
        <v>42.642140468227424</v>
      </c>
      <c r="AA40" s="284">
        <v>0</v>
      </c>
      <c r="AB40" s="284">
        <v>132.7659574468085</v>
      </c>
      <c r="AC40" s="284">
        <v>0</v>
      </c>
      <c r="AD40" s="284">
        <v>0</v>
      </c>
      <c r="AE40" s="284">
        <v>180.79096045197741</v>
      </c>
      <c r="AF40" s="284">
        <v>0</v>
      </c>
      <c r="AG40" s="284">
        <v>0</v>
      </c>
      <c r="AH40" s="284">
        <v>0</v>
      </c>
      <c r="AI40" s="284">
        <v>0</v>
      </c>
      <c r="AJ40" s="284">
        <v>0</v>
      </c>
      <c r="AK40" s="284">
        <v>0</v>
      </c>
      <c r="AL40" s="284">
        <v>0</v>
      </c>
      <c r="AM40" s="284">
        <v>0</v>
      </c>
      <c r="AN40" s="284">
        <v>92.198581560283685</v>
      </c>
      <c r="AO40" s="284">
        <v>0</v>
      </c>
      <c r="AP40" s="284">
        <v>44.166666666666657</v>
      </c>
      <c r="AQ40" s="284">
        <v>0</v>
      </c>
      <c r="AR40" s="284">
        <v>0</v>
      </c>
      <c r="AS40" s="284">
        <v>40.816326530612244</v>
      </c>
      <c r="AT40" s="284">
        <v>0</v>
      </c>
      <c r="AU40" s="284">
        <v>44.08163265306122</v>
      </c>
      <c r="AV40" s="284">
        <v>174.81481481481481</v>
      </c>
      <c r="AW40" s="284">
        <v>0</v>
      </c>
      <c r="AX40" s="284">
        <v>0</v>
      </c>
      <c r="AY40" s="284">
        <v>0</v>
      </c>
      <c r="AZ40" s="284">
        <v>0</v>
      </c>
      <c r="BA40" s="284">
        <v>0</v>
      </c>
      <c r="BB40" s="284">
        <v>0</v>
      </c>
      <c r="BC40" s="284">
        <v>0</v>
      </c>
      <c r="BD40" s="284">
        <v>0</v>
      </c>
      <c r="BE40" s="284">
        <v>0</v>
      </c>
      <c r="BF40" s="284">
        <v>0</v>
      </c>
      <c r="BG40" s="284">
        <v>0</v>
      </c>
      <c r="BH40" s="284">
        <v>1313.2075471698113</v>
      </c>
      <c r="BI40" s="284">
        <v>0</v>
      </c>
      <c r="BJ40" s="284">
        <v>0</v>
      </c>
      <c r="BK40" s="284">
        <v>2863.636363636364</v>
      </c>
      <c r="BL40" s="284">
        <v>216.39344262295083</v>
      </c>
      <c r="BM40" s="284">
        <v>0</v>
      </c>
      <c r="BN40" s="284">
        <v>109.43396226415094</v>
      </c>
      <c r="BO40" s="284">
        <v>82.666202575704844</v>
      </c>
      <c r="BP40" s="284">
        <v>0</v>
      </c>
      <c r="BQ40" s="129"/>
    </row>
    <row r="41" spans="1:69" ht="15" x14ac:dyDescent="0.15">
      <c r="A41" s="104" t="s">
        <v>213</v>
      </c>
      <c r="B41" s="153" t="s">
        <v>518</v>
      </c>
      <c r="C41" s="153" t="s">
        <v>233</v>
      </c>
      <c r="D41" s="153" t="s">
        <v>654</v>
      </c>
      <c r="E41" s="153" t="s">
        <v>1029</v>
      </c>
      <c r="F41" s="107">
        <v>48</v>
      </c>
      <c r="G41" s="469">
        <v>48</v>
      </c>
      <c r="H41" s="107"/>
      <c r="I41" s="284">
        <v>0</v>
      </c>
      <c r="J41" s="284">
        <v>0</v>
      </c>
      <c r="K41" s="284">
        <v>0</v>
      </c>
      <c r="L41" s="284">
        <v>0</v>
      </c>
      <c r="M41" s="284">
        <v>0</v>
      </c>
      <c r="N41" s="284">
        <v>0</v>
      </c>
      <c r="O41" s="284">
        <v>0</v>
      </c>
      <c r="P41" s="284">
        <v>0</v>
      </c>
      <c r="Q41" s="284">
        <v>0</v>
      </c>
      <c r="R41" s="284">
        <v>0</v>
      </c>
      <c r="S41" s="284">
        <v>0</v>
      </c>
      <c r="T41" s="284">
        <v>0</v>
      </c>
      <c r="U41" s="284">
        <v>0</v>
      </c>
      <c r="V41" s="284">
        <v>42.232277526395173</v>
      </c>
      <c r="W41" s="284">
        <v>0</v>
      </c>
      <c r="X41" s="284">
        <v>0</v>
      </c>
      <c r="Y41" s="284">
        <v>0</v>
      </c>
      <c r="Z41" s="284">
        <v>0</v>
      </c>
      <c r="AA41" s="284">
        <v>44.08163265306122</v>
      </c>
      <c r="AB41" s="284">
        <v>0</v>
      </c>
      <c r="AC41" s="284">
        <v>0</v>
      </c>
      <c r="AD41" s="284">
        <v>0</v>
      </c>
      <c r="AE41" s="284">
        <v>0</v>
      </c>
      <c r="AF41" s="284">
        <v>0</v>
      </c>
      <c r="AG41" s="284">
        <v>131.32075471698113</v>
      </c>
      <c r="AH41" s="284">
        <v>0</v>
      </c>
      <c r="AI41" s="284">
        <v>0</v>
      </c>
      <c r="AJ41" s="284">
        <v>0</v>
      </c>
      <c r="AK41" s="284">
        <v>0</v>
      </c>
      <c r="AL41" s="284">
        <v>0</v>
      </c>
      <c r="AM41" s="284">
        <v>65.245312098638578</v>
      </c>
      <c r="AN41" s="284">
        <v>46.099290780141843</v>
      </c>
      <c r="AO41" s="284">
        <v>0</v>
      </c>
      <c r="AP41" s="284">
        <v>0</v>
      </c>
      <c r="AQ41" s="284">
        <v>0</v>
      </c>
      <c r="AR41" s="284">
        <v>0</v>
      </c>
      <c r="AS41" s="284">
        <v>0</v>
      </c>
      <c r="AT41" s="284">
        <v>0</v>
      </c>
      <c r="AU41" s="284">
        <v>0</v>
      </c>
      <c r="AV41" s="284">
        <v>0</v>
      </c>
      <c r="AW41" s="284">
        <v>0</v>
      </c>
      <c r="AX41" s="284">
        <v>0</v>
      </c>
      <c r="AY41" s="284">
        <v>0</v>
      </c>
      <c r="AZ41" s="284">
        <v>0</v>
      </c>
      <c r="BA41" s="284">
        <v>0</v>
      </c>
      <c r="BB41" s="284">
        <v>72.727272727272734</v>
      </c>
      <c r="BC41" s="284">
        <v>0</v>
      </c>
      <c r="BD41" s="284">
        <v>0</v>
      </c>
      <c r="BE41" s="284">
        <v>0</v>
      </c>
      <c r="BF41" s="284">
        <v>39.285714285714285</v>
      </c>
      <c r="BG41" s="284">
        <v>0</v>
      </c>
      <c r="BH41" s="284">
        <v>0</v>
      </c>
      <c r="BI41" s="284">
        <v>129.18108419838524</v>
      </c>
      <c r="BJ41" s="284">
        <v>0</v>
      </c>
      <c r="BK41" s="284">
        <v>0</v>
      </c>
      <c r="BL41" s="284">
        <v>0</v>
      </c>
      <c r="BM41" s="284">
        <v>0</v>
      </c>
      <c r="BN41" s="284">
        <v>0</v>
      </c>
      <c r="BO41" s="284">
        <v>0</v>
      </c>
      <c r="BP41" s="284">
        <v>271.92982456140351</v>
      </c>
      <c r="BQ41" s="129"/>
    </row>
    <row r="42" spans="1:69" ht="15" x14ac:dyDescent="0.15">
      <c r="A42" s="104" t="s">
        <v>214</v>
      </c>
      <c r="B42" s="153" t="s">
        <v>518</v>
      </c>
      <c r="C42" s="153" t="s">
        <v>233</v>
      </c>
      <c r="D42" s="153" t="s">
        <v>655</v>
      </c>
      <c r="E42" s="153" t="s">
        <v>1029</v>
      </c>
      <c r="F42" s="107">
        <v>56</v>
      </c>
      <c r="G42" s="469">
        <v>56</v>
      </c>
      <c r="H42" s="107"/>
      <c r="I42" s="284">
        <v>0</v>
      </c>
      <c r="J42" s="284">
        <v>0</v>
      </c>
      <c r="K42" s="284">
        <v>0</v>
      </c>
      <c r="L42" s="284">
        <v>0</v>
      </c>
      <c r="M42" s="284">
        <v>0</v>
      </c>
      <c r="N42" s="284">
        <v>0</v>
      </c>
      <c r="O42" s="284">
        <v>0</v>
      </c>
      <c r="P42" s="284">
        <v>0</v>
      </c>
      <c r="Q42" s="284">
        <v>0</v>
      </c>
      <c r="R42" s="284">
        <v>0</v>
      </c>
      <c r="S42" s="284">
        <v>208.71040723981901</v>
      </c>
      <c r="T42" s="284">
        <v>0</v>
      </c>
      <c r="U42" s="284">
        <v>0</v>
      </c>
      <c r="V42" s="284">
        <v>0</v>
      </c>
      <c r="W42" s="284">
        <v>0</v>
      </c>
      <c r="X42" s="284">
        <v>0</v>
      </c>
      <c r="Y42" s="284">
        <v>0</v>
      </c>
      <c r="Z42" s="284">
        <v>0</v>
      </c>
      <c r="AA42" s="284">
        <v>0</v>
      </c>
      <c r="AB42" s="284">
        <v>0</v>
      </c>
      <c r="AC42" s="284">
        <v>0</v>
      </c>
      <c r="AD42" s="284">
        <v>0</v>
      </c>
      <c r="AE42" s="284">
        <v>0</v>
      </c>
      <c r="AF42" s="284">
        <v>0</v>
      </c>
      <c r="AG42" s="284">
        <v>0</v>
      </c>
      <c r="AH42" s="284">
        <v>0</v>
      </c>
      <c r="AI42" s="284">
        <v>0</v>
      </c>
      <c r="AJ42" s="284">
        <v>0</v>
      </c>
      <c r="AK42" s="284">
        <v>0</v>
      </c>
      <c r="AL42" s="284">
        <v>0</v>
      </c>
      <c r="AM42" s="284">
        <v>0</v>
      </c>
      <c r="AN42" s="284">
        <v>0</v>
      </c>
      <c r="AO42" s="284">
        <v>0</v>
      </c>
      <c r="AP42" s="284">
        <v>0</v>
      </c>
      <c r="AQ42" s="284">
        <v>0</v>
      </c>
      <c r="AR42" s="284">
        <v>0</v>
      </c>
      <c r="AS42" s="284">
        <v>0</v>
      </c>
      <c r="AT42" s="284">
        <v>0</v>
      </c>
      <c r="AU42" s="284">
        <v>0</v>
      </c>
      <c r="AV42" s="284">
        <v>0</v>
      </c>
      <c r="AW42" s="284">
        <v>0</v>
      </c>
      <c r="AX42" s="284">
        <v>0</v>
      </c>
      <c r="AY42" s="284">
        <v>0</v>
      </c>
      <c r="AZ42" s="284">
        <v>0</v>
      </c>
      <c r="BA42" s="284">
        <v>0</v>
      </c>
      <c r="BB42" s="284">
        <v>0</v>
      </c>
      <c r="BC42" s="284">
        <v>0</v>
      </c>
      <c r="BD42" s="284">
        <v>0</v>
      </c>
      <c r="BE42" s="284">
        <v>87.843137254901961</v>
      </c>
      <c r="BF42" s="284">
        <v>0</v>
      </c>
      <c r="BG42" s="284">
        <v>0</v>
      </c>
      <c r="BH42" s="284">
        <v>0</v>
      </c>
      <c r="BI42" s="284">
        <v>0</v>
      </c>
      <c r="BJ42" s="284">
        <v>0</v>
      </c>
      <c r="BK42" s="284">
        <v>0</v>
      </c>
      <c r="BL42" s="284">
        <v>0</v>
      </c>
      <c r="BM42" s="284">
        <v>0</v>
      </c>
      <c r="BN42" s="284">
        <v>0</v>
      </c>
      <c r="BO42" s="284">
        <v>0</v>
      </c>
      <c r="BP42" s="284">
        <v>0</v>
      </c>
      <c r="BQ42" s="129"/>
    </row>
    <row r="43" spans="1:69" ht="15" x14ac:dyDescent="0.15">
      <c r="A43" s="104" t="s">
        <v>215</v>
      </c>
      <c r="B43" s="153" t="s">
        <v>518</v>
      </c>
      <c r="C43" s="153" t="s">
        <v>233</v>
      </c>
      <c r="D43" s="153" t="s">
        <v>656</v>
      </c>
      <c r="E43" s="153" t="s">
        <v>1029</v>
      </c>
      <c r="F43" s="107">
        <v>120</v>
      </c>
      <c r="G43" s="469">
        <v>120</v>
      </c>
      <c r="H43" s="107"/>
      <c r="I43" s="284">
        <v>0</v>
      </c>
      <c r="J43" s="284">
        <v>0</v>
      </c>
      <c r="K43" s="284">
        <v>0</v>
      </c>
      <c r="L43" s="284">
        <v>0</v>
      </c>
      <c r="M43" s="284">
        <v>0</v>
      </c>
      <c r="N43" s="284">
        <v>0</v>
      </c>
      <c r="O43" s="284">
        <v>0</v>
      </c>
      <c r="P43" s="284">
        <v>0</v>
      </c>
      <c r="Q43" s="284">
        <v>0</v>
      </c>
      <c r="R43" s="284">
        <v>0</v>
      </c>
      <c r="S43" s="284">
        <v>0</v>
      </c>
      <c r="T43" s="284">
        <v>0</v>
      </c>
      <c r="U43" s="284">
        <v>0</v>
      </c>
      <c r="V43" s="284">
        <v>0</v>
      </c>
      <c r="W43" s="284">
        <v>0</v>
      </c>
      <c r="X43" s="284">
        <v>0</v>
      </c>
      <c r="Y43" s="284">
        <v>0</v>
      </c>
      <c r="Z43" s="284">
        <v>0</v>
      </c>
      <c r="AA43" s="284">
        <v>0</v>
      </c>
      <c r="AB43" s="284">
        <v>0</v>
      </c>
      <c r="AC43" s="284">
        <v>0</v>
      </c>
      <c r="AD43" s="284">
        <v>0</v>
      </c>
      <c r="AE43" s="284">
        <v>0</v>
      </c>
      <c r="AF43" s="284">
        <v>0</v>
      </c>
      <c r="AG43" s="284">
        <v>0</v>
      </c>
      <c r="AH43" s="284">
        <v>0</v>
      </c>
      <c r="AI43" s="284">
        <v>0</v>
      </c>
      <c r="AJ43" s="284">
        <v>0</v>
      </c>
      <c r="AK43" s="284">
        <v>0</v>
      </c>
      <c r="AL43" s="284">
        <v>0</v>
      </c>
      <c r="AM43" s="284">
        <v>0</v>
      </c>
      <c r="AN43" s="284">
        <v>0</v>
      </c>
      <c r="AO43" s="284">
        <v>0</v>
      </c>
      <c r="AP43" s="284">
        <v>0</v>
      </c>
      <c r="AQ43" s="284">
        <v>0</v>
      </c>
      <c r="AR43" s="284">
        <v>0</v>
      </c>
      <c r="AS43" s="284">
        <v>0</v>
      </c>
      <c r="AT43" s="284">
        <v>0</v>
      </c>
      <c r="AU43" s="284">
        <v>0</v>
      </c>
      <c r="AV43" s="284">
        <v>0</v>
      </c>
      <c r="AW43" s="284">
        <v>0</v>
      </c>
      <c r="AX43" s="284">
        <v>0</v>
      </c>
      <c r="AY43" s="284">
        <v>0</v>
      </c>
      <c r="AZ43" s="284">
        <v>0</v>
      </c>
      <c r="BA43" s="284">
        <v>0</v>
      </c>
      <c r="BB43" s="284">
        <v>0</v>
      </c>
      <c r="BC43" s="284">
        <v>0</v>
      </c>
      <c r="BD43" s="284">
        <v>0</v>
      </c>
      <c r="BE43" s="284">
        <v>0</v>
      </c>
      <c r="BF43" s="284">
        <v>0</v>
      </c>
      <c r="BG43" s="284">
        <v>0</v>
      </c>
      <c r="BH43" s="284">
        <v>0</v>
      </c>
      <c r="BI43" s="284">
        <v>0</v>
      </c>
      <c r="BJ43" s="284">
        <v>728.39506172839504</v>
      </c>
      <c r="BK43" s="284">
        <v>0</v>
      </c>
      <c r="BL43" s="284">
        <v>216.39344262295083</v>
      </c>
      <c r="BM43" s="284">
        <v>0</v>
      </c>
      <c r="BN43" s="284">
        <v>0</v>
      </c>
      <c r="BO43" s="284">
        <v>0</v>
      </c>
      <c r="BP43" s="284">
        <v>181.28654970760235</v>
      </c>
      <c r="BQ43" s="129"/>
    </row>
    <row r="44" spans="1:69" ht="15" x14ac:dyDescent="0.2">
      <c r="A44" s="286" t="s">
        <v>216</v>
      </c>
      <c r="B44" s="153" t="s">
        <v>518</v>
      </c>
      <c r="C44" s="153" t="s">
        <v>233</v>
      </c>
      <c r="D44" s="287" t="s">
        <v>657</v>
      </c>
      <c r="E44" s="153" t="s">
        <v>1029</v>
      </c>
      <c r="F44" s="107">
        <v>24</v>
      </c>
      <c r="G44" s="469">
        <v>24</v>
      </c>
      <c r="H44" s="107"/>
      <c r="I44" s="284">
        <v>249.86180210060803</v>
      </c>
      <c r="J44" s="284">
        <v>5987.4074074074078</v>
      </c>
      <c r="K44" s="284">
        <v>961.48148148148141</v>
      </c>
      <c r="L44" s="284">
        <v>7529.0566037735844</v>
      </c>
      <c r="M44" s="284">
        <v>2044.9122807017543</v>
      </c>
      <c r="N44" s="284">
        <v>0</v>
      </c>
      <c r="O44" s="284">
        <v>0</v>
      </c>
      <c r="P44" s="284">
        <v>0</v>
      </c>
      <c r="Q44" s="284">
        <v>0</v>
      </c>
      <c r="R44" s="284">
        <v>0</v>
      </c>
      <c r="S44" s="284">
        <v>3200.2262443438917</v>
      </c>
      <c r="T44" s="284">
        <v>352.65306122448976</v>
      </c>
      <c r="U44" s="284">
        <v>2049.9325236167342</v>
      </c>
      <c r="V44" s="284">
        <v>0</v>
      </c>
      <c r="W44" s="284">
        <v>0</v>
      </c>
      <c r="X44" s="284">
        <v>282.40740740740739</v>
      </c>
      <c r="Y44" s="284">
        <v>0</v>
      </c>
      <c r="Z44" s="284">
        <v>0</v>
      </c>
      <c r="AA44" s="284">
        <v>308.57142857142856</v>
      </c>
      <c r="AB44" s="284">
        <v>354.04255319148939</v>
      </c>
      <c r="AC44" s="284">
        <v>738.81673881673885</v>
      </c>
      <c r="AD44" s="284">
        <v>567.27272727272737</v>
      </c>
      <c r="AE44" s="284">
        <v>135.59322033898306</v>
      </c>
      <c r="AF44" s="284">
        <v>0</v>
      </c>
      <c r="AG44" s="284">
        <v>0</v>
      </c>
      <c r="AH44" s="284">
        <v>218.8679245283019</v>
      </c>
      <c r="AI44" s="284">
        <v>0</v>
      </c>
      <c r="AJ44" s="284">
        <v>87.142857142857153</v>
      </c>
      <c r="AK44" s="284">
        <v>0</v>
      </c>
      <c r="AL44" s="284">
        <v>0</v>
      </c>
      <c r="AM44" s="284">
        <v>1174.4156177754944</v>
      </c>
      <c r="AN44" s="284">
        <v>737.58865248226948</v>
      </c>
      <c r="AO44" s="284">
        <v>0</v>
      </c>
      <c r="AP44" s="284">
        <v>0</v>
      </c>
      <c r="AQ44" s="284">
        <v>0</v>
      </c>
      <c r="AR44" s="284">
        <v>396</v>
      </c>
      <c r="AS44" s="284">
        <v>0</v>
      </c>
      <c r="AT44" s="284">
        <v>83.91608391608392</v>
      </c>
      <c r="AU44" s="284">
        <v>484.89795918367344</v>
      </c>
      <c r="AV44" s="284">
        <v>174.81481481481481</v>
      </c>
      <c r="AW44" s="284">
        <v>2113.6173767752716</v>
      </c>
      <c r="AX44" s="284">
        <v>0</v>
      </c>
      <c r="AY44" s="284">
        <v>49.512987012987011</v>
      </c>
      <c r="AZ44" s="284">
        <v>264.4628099173554</v>
      </c>
      <c r="BA44" s="284">
        <v>198.34710743801656</v>
      </c>
      <c r="BB44" s="284">
        <v>654.54545454545462</v>
      </c>
      <c r="BC44" s="284">
        <v>220.83333333333331</v>
      </c>
      <c r="BD44" s="284">
        <v>176.00000000000003</v>
      </c>
      <c r="BE44" s="284">
        <v>395.29411764705884</v>
      </c>
      <c r="BF44" s="284">
        <v>0</v>
      </c>
      <c r="BG44" s="284">
        <v>6608.9117574993879</v>
      </c>
      <c r="BH44" s="284">
        <v>10505.66037735849</v>
      </c>
      <c r="BI44" s="284">
        <v>904.26758938869671</v>
      </c>
      <c r="BJ44" s="284">
        <v>2063.7860082304528</v>
      </c>
      <c r="BK44" s="284">
        <v>681.81818181818187</v>
      </c>
      <c r="BL44" s="284">
        <v>4977.0491803278692</v>
      </c>
      <c r="BM44" s="284">
        <v>0</v>
      </c>
      <c r="BN44" s="284">
        <v>0</v>
      </c>
      <c r="BO44" s="284">
        <v>9010.6160807518263</v>
      </c>
      <c r="BP44" s="284">
        <v>0</v>
      </c>
      <c r="BQ44" s="129"/>
    </row>
    <row r="45" spans="1:69" ht="15" x14ac:dyDescent="0.15">
      <c r="A45" s="104" t="s">
        <v>256</v>
      </c>
      <c r="B45" s="153" t="s">
        <v>520</v>
      </c>
      <c r="C45" s="153" t="s">
        <v>234</v>
      </c>
      <c r="D45" s="153" t="s">
        <v>666</v>
      </c>
      <c r="E45" s="153" t="s">
        <v>1022</v>
      </c>
      <c r="F45" s="107">
        <v>4</v>
      </c>
      <c r="G45" s="469">
        <v>56</v>
      </c>
      <c r="H45" s="107"/>
      <c r="I45" s="284">
        <v>0</v>
      </c>
      <c r="J45" s="284">
        <v>611.85185185185185</v>
      </c>
      <c r="K45" s="284">
        <v>0</v>
      </c>
      <c r="L45" s="284">
        <v>0</v>
      </c>
      <c r="M45" s="284">
        <v>0</v>
      </c>
      <c r="N45" s="284">
        <v>0</v>
      </c>
      <c r="O45" s="284">
        <v>0</v>
      </c>
      <c r="P45" s="284">
        <v>0</v>
      </c>
      <c r="Q45" s="284">
        <v>0</v>
      </c>
      <c r="R45" s="284">
        <v>0</v>
      </c>
      <c r="S45" s="284">
        <v>0</v>
      </c>
      <c r="T45" s="284">
        <v>0</v>
      </c>
      <c r="U45" s="284">
        <v>0</v>
      </c>
      <c r="V45" s="284">
        <v>0</v>
      </c>
      <c r="W45" s="284">
        <v>0</v>
      </c>
      <c r="X45" s="284">
        <v>0</v>
      </c>
      <c r="Y45" s="284">
        <v>0</v>
      </c>
      <c r="Z45" s="284">
        <v>0</v>
      </c>
      <c r="AA45" s="284">
        <v>0</v>
      </c>
      <c r="AB45" s="284">
        <v>0</v>
      </c>
      <c r="AC45" s="284">
        <v>0</v>
      </c>
      <c r="AD45" s="284">
        <v>0</v>
      </c>
      <c r="AE45" s="284">
        <v>0</v>
      </c>
      <c r="AF45" s="284">
        <v>0</v>
      </c>
      <c r="AG45" s="284">
        <v>0</v>
      </c>
      <c r="AH45" s="284">
        <v>0</v>
      </c>
      <c r="AI45" s="284">
        <v>0</v>
      </c>
      <c r="AJ45" s="284">
        <v>0</v>
      </c>
      <c r="AK45" s="284">
        <v>0</v>
      </c>
      <c r="AL45" s="284">
        <v>0</v>
      </c>
      <c r="AM45" s="284">
        <v>0</v>
      </c>
      <c r="AN45" s="284">
        <v>0</v>
      </c>
      <c r="AO45" s="284">
        <v>0</v>
      </c>
      <c r="AP45" s="284">
        <v>0</v>
      </c>
      <c r="AQ45" s="284">
        <v>0</v>
      </c>
      <c r="AR45" s="284">
        <v>0</v>
      </c>
      <c r="AS45" s="284">
        <v>0</v>
      </c>
      <c r="AT45" s="284">
        <v>0</v>
      </c>
      <c r="AU45" s="284">
        <v>0</v>
      </c>
      <c r="AV45" s="284">
        <v>0</v>
      </c>
      <c r="AW45" s="284">
        <v>0</v>
      </c>
      <c r="AX45" s="284">
        <v>0</v>
      </c>
      <c r="AY45" s="284">
        <v>0</v>
      </c>
      <c r="AZ45" s="284">
        <v>0</v>
      </c>
      <c r="BA45" s="284">
        <v>0</v>
      </c>
      <c r="BB45" s="284">
        <v>0</v>
      </c>
      <c r="BC45" s="284">
        <v>0</v>
      </c>
      <c r="BD45" s="284">
        <v>0</v>
      </c>
      <c r="BE45" s="284">
        <v>0</v>
      </c>
      <c r="BF45" s="284">
        <v>0</v>
      </c>
      <c r="BG45" s="284">
        <v>0</v>
      </c>
      <c r="BH45" s="284">
        <v>0</v>
      </c>
      <c r="BI45" s="284">
        <v>0</v>
      </c>
      <c r="BJ45" s="284">
        <v>0</v>
      </c>
      <c r="BK45" s="284">
        <v>0</v>
      </c>
      <c r="BL45" s="284">
        <v>8872.1311475409839</v>
      </c>
      <c r="BM45" s="284">
        <v>0</v>
      </c>
      <c r="BN45" s="284">
        <v>0</v>
      </c>
      <c r="BO45" s="284">
        <v>0</v>
      </c>
      <c r="BP45" s="284">
        <v>0</v>
      </c>
      <c r="BQ45" s="129"/>
    </row>
    <row r="46" spans="1:69" ht="15" x14ac:dyDescent="0.15">
      <c r="A46" s="104" t="s">
        <v>257</v>
      </c>
      <c r="B46" s="153" t="s">
        <v>520</v>
      </c>
      <c r="C46" s="153" t="s">
        <v>234</v>
      </c>
      <c r="D46" s="153" t="s">
        <v>667</v>
      </c>
      <c r="E46" s="153" t="s">
        <v>1022</v>
      </c>
      <c r="F46" s="107">
        <v>4</v>
      </c>
      <c r="G46" s="469">
        <v>72</v>
      </c>
      <c r="H46" s="107"/>
      <c r="I46" s="284">
        <v>0</v>
      </c>
      <c r="J46" s="284">
        <v>0</v>
      </c>
      <c r="K46" s="284">
        <v>0</v>
      </c>
      <c r="L46" s="284">
        <v>0</v>
      </c>
      <c r="M46" s="284">
        <v>0</v>
      </c>
      <c r="N46" s="284">
        <v>0</v>
      </c>
      <c r="O46" s="284">
        <v>0</v>
      </c>
      <c r="P46" s="284">
        <v>0</v>
      </c>
      <c r="Q46" s="284">
        <v>0</v>
      </c>
      <c r="R46" s="284">
        <v>0</v>
      </c>
      <c r="S46" s="284">
        <v>0</v>
      </c>
      <c r="T46" s="284">
        <v>0</v>
      </c>
      <c r="U46" s="284">
        <v>0</v>
      </c>
      <c r="V46" s="284">
        <v>0</v>
      </c>
      <c r="W46" s="284">
        <v>0</v>
      </c>
      <c r="X46" s="284">
        <v>0</v>
      </c>
      <c r="Y46" s="284">
        <v>0</v>
      </c>
      <c r="Z46" s="284">
        <v>0</v>
      </c>
      <c r="AA46" s="284">
        <v>0</v>
      </c>
      <c r="AB46" s="284">
        <v>0</v>
      </c>
      <c r="AC46" s="284">
        <v>0</v>
      </c>
      <c r="AD46" s="284">
        <v>0</v>
      </c>
      <c r="AE46" s="284">
        <v>0</v>
      </c>
      <c r="AF46" s="284">
        <v>0</v>
      </c>
      <c r="AG46" s="284">
        <v>0</v>
      </c>
      <c r="AH46" s="284">
        <v>0</v>
      </c>
      <c r="AI46" s="284">
        <v>0</v>
      </c>
      <c r="AJ46" s="284">
        <v>0</v>
      </c>
      <c r="AK46" s="284">
        <v>0</v>
      </c>
      <c r="AL46" s="284">
        <v>0</v>
      </c>
      <c r="AM46" s="284">
        <v>326.22656049319295</v>
      </c>
      <c r="AN46" s="284">
        <v>0</v>
      </c>
      <c r="AO46" s="284">
        <v>0</v>
      </c>
      <c r="AP46" s="284">
        <v>0</v>
      </c>
      <c r="AQ46" s="284">
        <v>0</v>
      </c>
      <c r="AR46" s="284">
        <v>0</v>
      </c>
      <c r="AS46" s="284">
        <v>0</v>
      </c>
      <c r="AT46" s="284">
        <v>0</v>
      </c>
      <c r="AU46" s="284">
        <v>0</v>
      </c>
      <c r="AV46" s="284">
        <v>0</v>
      </c>
      <c r="AW46" s="284">
        <v>0</v>
      </c>
      <c r="AX46" s="284">
        <v>0</v>
      </c>
      <c r="AY46" s="284">
        <v>0</v>
      </c>
      <c r="AZ46" s="284">
        <v>0</v>
      </c>
      <c r="BA46" s="284">
        <v>0</v>
      </c>
      <c r="BB46" s="284">
        <v>0</v>
      </c>
      <c r="BC46" s="284">
        <v>0</v>
      </c>
      <c r="BD46" s="284">
        <v>0</v>
      </c>
      <c r="BE46" s="284">
        <v>0</v>
      </c>
      <c r="BF46" s="284">
        <v>0</v>
      </c>
      <c r="BG46" s="284">
        <v>0</v>
      </c>
      <c r="BH46" s="284">
        <v>0</v>
      </c>
      <c r="BI46" s="284">
        <v>0</v>
      </c>
      <c r="BJ46" s="284">
        <v>0</v>
      </c>
      <c r="BK46" s="284">
        <v>0</v>
      </c>
      <c r="BL46" s="284">
        <v>0</v>
      </c>
      <c r="BM46" s="284">
        <v>0</v>
      </c>
      <c r="BN46" s="284">
        <v>0</v>
      </c>
      <c r="BO46" s="284">
        <v>0</v>
      </c>
      <c r="BP46" s="284">
        <v>0</v>
      </c>
      <c r="BQ46" s="129"/>
    </row>
    <row r="47" spans="1:69" ht="15" x14ac:dyDescent="0.15">
      <c r="A47" s="104" t="s">
        <v>258</v>
      </c>
      <c r="B47" s="153" t="s">
        <v>520</v>
      </c>
      <c r="C47" s="153" t="s">
        <v>234</v>
      </c>
      <c r="D47" s="153" t="s">
        <v>668</v>
      </c>
      <c r="E47" s="153" t="s">
        <v>1022</v>
      </c>
      <c r="F47" s="107">
        <v>4</v>
      </c>
      <c r="G47" s="469">
        <v>80</v>
      </c>
      <c r="H47" s="107"/>
      <c r="I47" s="284">
        <v>0</v>
      </c>
      <c r="J47" s="284">
        <v>0</v>
      </c>
      <c r="K47" s="284">
        <v>0</v>
      </c>
      <c r="L47" s="284">
        <v>0</v>
      </c>
      <c r="M47" s="284">
        <v>0</v>
      </c>
      <c r="N47" s="284">
        <v>0</v>
      </c>
      <c r="O47" s="284">
        <v>0</v>
      </c>
      <c r="P47" s="284">
        <v>0</v>
      </c>
      <c r="Q47" s="284">
        <v>0</v>
      </c>
      <c r="R47" s="284">
        <v>0</v>
      </c>
      <c r="S47" s="284">
        <v>0</v>
      </c>
      <c r="T47" s="284">
        <v>0</v>
      </c>
      <c r="U47" s="284">
        <v>0</v>
      </c>
      <c r="V47" s="284">
        <v>0</v>
      </c>
      <c r="W47" s="284">
        <v>219.60784313725489</v>
      </c>
      <c r="X47" s="284">
        <v>0</v>
      </c>
      <c r="Y47" s="284">
        <v>0</v>
      </c>
      <c r="Z47" s="284">
        <v>85.284280936454849</v>
      </c>
      <c r="AA47" s="284">
        <v>0</v>
      </c>
      <c r="AB47" s="284">
        <v>0</v>
      </c>
      <c r="AC47" s="284">
        <v>0</v>
      </c>
      <c r="AD47" s="284">
        <v>0</v>
      </c>
      <c r="AE47" s="284">
        <v>497.17514124293785</v>
      </c>
      <c r="AF47" s="284">
        <v>0</v>
      </c>
      <c r="AG47" s="284">
        <v>0</v>
      </c>
      <c r="AH47" s="284">
        <v>0</v>
      </c>
      <c r="AI47" s="284">
        <v>0</v>
      </c>
      <c r="AJ47" s="284">
        <v>435.71428571428572</v>
      </c>
      <c r="AK47" s="284">
        <v>0</v>
      </c>
      <c r="AL47" s="284">
        <v>0</v>
      </c>
      <c r="AM47" s="284">
        <v>0</v>
      </c>
      <c r="AN47" s="284">
        <v>0</v>
      </c>
      <c r="AO47" s="284">
        <v>0</v>
      </c>
      <c r="AP47" s="284">
        <v>0</v>
      </c>
      <c r="AQ47" s="284">
        <v>0</v>
      </c>
      <c r="AR47" s="284">
        <v>0</v>
      </c>
      <c r="AS47" s="284">
        <v>0</v>
      </c>
      <c r="AT47" s="284">
        <v>0</v>
      </c>
      <c r="AU47" s="284">
        <v>0</v>
      </c>
      <c r="AV47" s="284">
        <v>0</v>
      </c>
      <c r="AW47" s="284">
        <v>0</v>
      </c>
      <c r="AX47" s="284">
        <v>0</v>
      </c>
      <c r="AY47" s="284">
        <v>0</v>
      </c>
      <c r="AZ47" s="284">
        <v>0</v>
      </c>
      <c r="BA47" s="284">
        <v>0</v>
      </c>
      <c r="BB47" s="284">
        <v>0</v>
      </c>
      <c r="BC47" s="284">
        <v>441.66666666666663</v>
      </c>
      <c r="BD47" s="284">
        <v>0</v>
      </c>
      <c r="BE47" s="284">
        <v>0</v>
      </c>
      <c r="BF47" s="284">
        <v>0</v>
      </c>
      <c r="BG47" s="284">
        <v>0</v>
      </c>
      <c r="BH47" s="284">
        <v>0</v>
      </c>
      <c r="BI47" s="284">
        <v>0</v>
      </c>
      <c r="BJ47" s="284">
        <v>0</v>
      </c>
      <c r="BK47" s="284">
        <v>0</v>
      </c>
      <c r="BL47" s="284">
        <v>0</v>
      </c>
      <c r="BM47" s="284">
        <v>0</v>
      </c>
      <c r="BN47" s="284">
        <v>0</v>
      </c>
      <c r="BO47" s="284">
        <v>0</v>
      </c>
      <c r="BP47" s="284">
        <v>0</v>
      </c>
      <c r="BQ47" s="129"/>
    </row>
    <row r="48" spans="1:69" ht="15" x14ac:dyDescent="0.15">
      <c r="A48" s="104" t="s">
        <v>259</v>
      </c>
      <c r="B48" s="153" t="s">
        <v>520</v>
      </c>
      <c r="C48" s="153" t="s">
        <v>234</v>
      </c>
      <c r="D48" s="153" t="s">
        <v>669</v>
      </c>
      <c r="E48" s="153" t="s">
        <v>1022</v>
      </c>
      <c r="F48" s="107">
        <v>4</v>
      </c>
      <c r="G48" s="469">
        <v>128</v>
      </c>
      <c r="H48" s="107"/>
      <c r="I48" s="284">
        <v>0</v>
      </c>
      <c r="J48" s="284">
        <v>0</v>
      </c>
      <c r="K48" s="284">
        <v>0</v>
      </c>
      <c r="L48" s="284">
        <v>0</v>
      </c>
      <c r="M48" s="284">
        <v>0</v>
      </c>
      <c r="N48" s="284">
        <v>0</v>
      </c>
      <c r="O48" s="284">
        <v>0</v>
      </c>
      <c r="P48" s="284">
        <v>0</v>
      </c>
      <c r="Q48" s="284">
        <v>0</v>
      </c>
      <c r="R48" s="284">
        <v>0</v>
      </c>
      <c r="S48" s="284">
        <v>208.71040723981901</v>
      </c>
      <c r="T48" s="284">
        <v>0</v>
      </c>
      <c r="U48" s="284">
        <v>0</v>
      </c>
      <c r="V48" s="284">
        <v>0</v>
      </c>
      <c r="W48" s="284">
        <v>0</v>
      </c>
      <c r="X48" s="284">
        <v>0</v>
      </c>
      <c r="Y48" s="284">
        <v>43.571428571428577</v>
      </c>
      <c r="Z48" s="284">
        <v>0</v>
      </c>
      <c r="AA48" s="284">
        <v>0</v>
      </c>
      <c r="AB48" s="284">
        <v>0</v>
      </c>
      <c r="AC48" s="284">
        <v>0</v>
      </c>
      <c r="AD48" s="284">
        <v>0</v>
      </c>
      <c r="AE48" s="284">
        <v>0</v>
      </c>
      <c r="AF48" s="284">
        <v>0</v>
      </c>
      <c r="AG48" s="284">
        <v>0</v>
      </c>
      <c r="AH48" s="284">
        <v>0</v>
      </c>
      <c r="AI48" s="284">
        <v>0</v>
      </c>
      <c r="AJ48" s="284">
        <v>0</v>
      </c>
      <c r="AK48" s="284">
        <v>0</v>
      </c>
      <c r="AL48" s="284">
        <v>0</v>
      </c>
      <c r="AM48" s="284">
        <v>0</v>
      </c>
      <c r="AN48" s="284">
        <v>0</v>
      </c>
      <c r="AO48" s="284">
        <v>0</v>
      </c>
      <c r="AP48" s="284">
        <v>0</v>
      </c>
      <c r="AQ48" s="284">
        <v>0</v>
      </c>
      <c r="AR48" s="284">
        <v>0</v>
      </c>
      <c r="AS48" s="284">
        <v>0</v>
      </c>
      <c r="AT48" s="284">
        <v>0</v>
      </c>
      <c r="AU48" s="284">
        <v>0</v>
      </c>
      <c r="AV48" s="284">
        <v>0</v>
      </c>
      <c r="AW48" s="284">
        <v>0</v>
      </c>
      <c r="AX48" s="284">
        <v>0</v>
      </c>
      <c r="AY48" s="284">
        <v>198.05194805194805</v>
      </c>
      <c r="AZ48" s="284">
        <v>0</v>
      </c>
      <c r="BA48" s="284">
        <v>198.34710743801656</v>
      </c>
      <c r="BB48" s="284">
        <v>0</v>
      </c>
      <c r="BC48" s="284">
        <v>0</v>
      </c>
      <c r="BD48" s="284">
        <v>0</v>
      </c>
      <c r="BE48" s="284">
        <v>0</v>
      </c>
      <c r="BF48" s="284">
        <v>0</v>
      </c>
      <c r="BG48" s="284">
        <v>0</v>
      </c>
      <c r="BH48" s="284">
        <v>0</v>
      </c>
      <c r="BI48" s="284">
        <v>0</v>
      </c>
      <c r="BJ48" s="284">
        <v>0</v>
      </c>
      <c r="BK48" s="284">
        <v>0</v>
      </c>
      <c r="BL48" s="284">
        <v>0</v>
      </c>
      <c r="BM48" s="284">
        <v>0</v>
      </c>
      <c r="BN48" s="284">
        <v>0</v>
      </c>
      <c r="BO48" s="284">
        <v>0</v>
      </c>
      <c r="BP48" s="284">
        <v>0</v>
      </c>
      <c r="BQ48" s="129"/>
    </row>
    <row r="49" spans="1:69" ht="15" x14ac:dyDescent="0.15">
      <c r="A49" s="104" t="s">
        <v>261</v>
      </c>
      <c r="B49" s="153" t="s">
        <v>520</v>
      </c>
      <c r="C49" s="153" t="s">
        <v>234</v>
      </c>
      <c r="D49" s="153" t="s">
        <v>671</v>
      </c>
      <c r="E49" s="153" t="s">
        <v>1022</v>
      </c>
      <c r="F49" s="107">
        <v>6</v>
      </c>
      <c r="G49" s="469">
        <v>72</v>
      </c>
      <c r="H49" s="107"/>
      <c r="I49" s="284">
        <v>0</v>
      </c>
      <c r="J49" s="284">
        <v>0</v>
      </c>
      <c r="K49" s="284">
        <v>0</v>
      </c>
      <c r="L49" s="284">
        <v>0</v>
      </c>
      <c r="M49" s="284">
        <v>0</v>
      </c>
      <c r="N49" s="284">
        <v>0</v>
      </c>
      <c r="O49" s="284">
        <v>0</v>
      </c>
      <c r="P49" s="284">
        <v>0</v>
      </c>
      <c r="Q49" s="284">
        <v>0</v>
      </c>
      <c r="R49" s="284">
        <v>0</v>
      </c>
      <c r="S49" s="284">
        <v>0</v>
      </c>
      <c r="T49" s="284">
        <v>0</v>
      </c>
      <c r="U49" s="284">
        <v>0</v>
      </c>
      <c r="V49" s="284">
        <v>0</v>
      </c>
      <c r="W49" s="284">
        <v>0</v>
      </c>
      <c r="X49" s="284">
        <v>0</v>
      </c>
      <c r="Y49" s="284">
        <v>0</v>
      </c>
      <c r="Z49" s="284">
        <v>0</v>
      </c>
      <c r="AA49" s="284">
        <v>0</v>
      </c>
      <c r="AB49" s="284">
        <v>0</v>
      </c>
      <c r="AC49" s="284">
        <v>0</v>
      </c>
      <c r="AD49" s="284">
        <v>0</v>
      </c>
      <c r="AE49" s="284">
        <v>0</v>
      </c>
      <c r="AF49" s="284">
        <v>0</v>
      </c>
      <c r="AG49" s="284">
        <v>0</v>
      </c>
      <c r="AH49" s="284">
        <v>0</v>
      </c>
      <c r="AI49" s="284">
        <v>0</v>
      </c>
      <c r="AJ49" s="284">
        <v>0</v>
      </c>
      <c r="AK49" s="284">
        <v>0</v>
      </c>
      <c r="AL49" s="284">
        <v>0</v>
      </c>
      <c r="AM49" s="284">
        <v>0</v>
      </c>
      <c r="AN49" s="284">
        <v>0</v>
      </c>
      <c r="AO49" s="284">
        <v>0</v>
      </c>
      <c r="AP49" s="284">
        <v>0</v>
      </c>
      <c r="AQ49" s="284">
        <v>0</v>
      </c>
      <c r="AR49" s="284">
        <v>0</v>
      </c>
      <c r="AS49" s="284">
        <v>0</v>
      </c>
      <c r="AT49" s="284">
        <v>0</v>
      </c>
      <c r="AU49" s="284">
        <v>0</v>
      </c>
      <c r="AV49" s="284">
        <v>0</v>
      </c>
      <c r="AW49" s="284">
        <v>0</v>
      </c>
      <c r="AX49" s="284">
        <v>0</v>
      </c>
      <c r="AY49" s="284">
        <v>0</v>
      </c>
      <c r="AZ49" s="284">
        <v>0</v>
      </c>
      <c r="BA49" s="284">
        <v>0</v>
      </c>
      <c r="BB49" s="284">
        <v>0</v>
      </c>
      <c r="BC49" s="284">
        <v>0</v>
      </c>
      <c r="BD49" s="284">
        <v>44.000000000000007</v>
      </c>
      <c r="BE49" s="284">
        <v>0</v>
      </c>
      <c r="BF49" s="284">
        <v>0</v>
      </c>
      <c r="BG49" s="284">
        <v>0</v>
      </c>
      <c r="BH49" s="284">
        <v>0</v>
      </c>
      <c r="BI49" s="284">
        <v>0</v>
      </c>
      <c r="BJ49" s="284">
        <v>0</v>
      </c>
      <c r="BK49" s="284">
        <v>0</v>
      </c>
      <c r="BL49" s="284">
        <v>0</v>
      </c>
      <c r="BM49" s="284">
        <v>0</v>
      </c>
      <c r="BN49" s="284">
        <v>0</v>
      </c>
      <c r="BO49" s="284">
        <v>0</v>
      </c>
      <c r="BP49" s="284">
        <v>0</v>
      </c>
      <c r="BQ49" s="129"/>
    </row>
    <row r="50" spans="1:69" ht="15" x14ac:dyDescent="0.15">
      <c r="A50" s="104" t="s">
        <v>262</v>
      </c>
      <c r="B50" s="153" t="s">
        <v>520</v>
      </c>
      <c r="C50" s="153" t="s">
        <v>234</v>
      </c>
      <c r="D50" s="153" t="s">
        <v>672</v>
      </c>
      <c r="E50" s="153" t="s">
        <v>1022</v>
      </c>
      <c r="F50" s="107">
        <v>6</v>
      </c>
      <c r="G50" s="469">
        <v>160</v>
      </c>
      <c r="H50" s="107"/>
      <c r="I50" s="284">
        <v>0</v>
      </c>
      <c r="J50" s="284">
        <v>0</v>
      </c>
      <c r="K50" s="284">
        <v>0</v>
      </c>
      <c r="L50" s="284">
        <v>0</v>
      </c>
      <c r="M50" s="284">
        <v>0</v>
      </c>
      <c r="N50" s="284">
        <v>0</v>
      </c>
      <c r="O50" s="284">
        <v>0</v>
      </c>
      <c r="P50" s="284">
        <v>0</v>
      </c>
      <c r="Q50" s="284">
        <v>0</v>
      </c>
      <c r="R50" s="284">
        <v>0</v>
      </c>
      <c r="S50" s="284">
        <v>0</v>
      </c>
      <c r="T50" s="284">
        <v>0</v>
      </c>
      <c r="U50" s="284">
        <v>0</v>
      </c>
      <c r="V50" s="284">
        <v>0</v>
      </c>
      <c r="W50" s="284">
        <v>0</v>
      </c>
      <c r="X50" s="284">
        <v>0</v>
      </c>
      <c r="Y50" s="284">
        <v>0</v>
      </c>
      <c r="Z50" s="284">
        <v>0</v>
      </c>
      <c r="AA50" s="284">
        <v>0</v>
      </c>
      <c r="AB50" s="284">
        <v>132.7659574468085</v>
      </c>
      <c r="AC50" s="284">
        <v>0</v>
      </c>
      <c r="AD50" s="284">
        <v>0</v>
      </c>
      <c r="AE50" s="284">
        <v>0</v>
      </c>
      <c r="AF50" s="284">
        <v>0</v>
      </c>
      <c r="AG50" s="284">
        <v>0</v>
      </c>
      <c r="AH50" s="284">
        <v>0</v>
      </c>
      <c r="AI50" s="284">
        <v>0</v>
      </c>
      <c r="AJ50" s="284">
        <v>0</v>
      </c>
      <c r="AK50" s="284">
        <v>0</v>
      </c>
      <c r="AL50" s="284">
        <v>0</v>
      </c>
      <c r="AM50" s="284">
        <v>0</v>
      </c>
      <c r="AN50" s="284">
        <v>0</v>
      </c>
      <c r="AO50" s="284">
        <v>0</v>
      </c>
      <c r="AP50" s="284">
        <v>0</v>
      </c>
      <c r="AQ50" s="284">
        <v>0</v>
      </c>
      <c r="AR50" s="284">
        <v>0</v>
      </c>
      <c r="AS50" s="284">
        <v>0</v>
      </c>
      <c r="AT50" s="284">
        <v>0</v>
      </c>
      <c r="AU50" s="284">
        <v>0</v>
      </c>
      <c r="AV50" s="284">
        <v>0</v>
      </c>
      <c r="AW50" s="284">
        <v>0</v>
      </c>
      <c r="AX50" s="284">
        <v>0</v>
      </c>
      <c r="AY50" s="284">
        <v>0</v>
      </c>
      <c r="AZ50" s="284">
        <v>0</v>
      </c>
      <c r="BA50" s="284">
        <v>0</v>
      </c>
      <c r="BB50" s="284">
        <v>0</v>
      </c>
      <c r="BC50" s="284">
        <v>0</v>
      </c>
      <c r="BD50" s="284">
        <v>0</v>
      </c>
      <c r="BE50" s="284">
        <v>0</v>
      </c>
      <c r="BF50" s="284">
        <v>0</v>
      </c>
      <c r="BG50" s="284">
        <v>3680.912877594596</v>
      </c>
      <c r="BH50" s="284">
        <v>0</v>
      </c>
      <c r="BI50" s="284">
        <v>0</v>
      </c>
      <c r="BJ50" s="284">
        <v>0</v>
      </c>
      <c r="BK50" s="284">
        <v>0</v>
      </c>
      <c r="BL50" s="284">
        <v>0</v>
      </c>
      <c r="BM50" s="284">
        <v>0</v>
      </c>
      <c r="BN50" s="284">
        <v>0</v>
      </c>
      <c r="BO50" s="284">
        <v>0</v>
      </c>
      <c r="BP50" s="284">
        <v>0</v>
      </c>
      <c r="BQ50" s="129"/>
    </row>
    <row r="51" spans="1:69" ht="15" x14ac:dyDescent="0.15">
      <c r="A51" s="104" t="s">
        <v>263</v>
      </c>
      <c r="B51" s="153" t="s">
        <v>520</v>
      </c>
      <c r="C51" s="153" t="s">
        <v>234</v>
      </c>
      <c r="D51" s="153" t="s">
        <v>673</v>
      </c>
      <c r="E51" s="153" t="s">
        <v>1022</v>
      </c>
      <c r="F51" s="107">
        <v>8</v>
      </c>
      <c r="G51" s="469">
        <v>32</v>
      </c>
      <c r="H51" s="107"/>
      <c r="I51" s="284">
        <v>0</v>
      </c>
      <c r="J51" s="284">
        <v>0</v>
      </c>
      <c r="K51" s="284">
        <v>0</v>
      </c>
      <c r="L51" s="284">
        <v>0</v>
      </c>
      <c r="M51" s="284">
        <v>0</v>
      </c>
      <c r="N51" s="284">
        <v>0</v>
      </c>
      <c r="O51" s="284">
        <v>0</v>
      </c>
      <c r="P51" s="284">
        <v>0</v>
      </c>
      <c r="Q51" s="284">
        <v>0</v>
      </c>
      <c r="R51" s="284">
        <v>0</v>
      </c>
      <c r="S51" s="284">
        <v>1113.1221719457014</v>
      </c>
      <c r="T51" s="284">
        <v>0</v>
      </c>
      <c r="U51" s="284">
        <v>0</v>
      </c>
      <c r="V51" s="284">
        <v>0</v>
      </c>
      <c r="W51" s="284">
        <v>0</v>
      </c>
      <c r="X51" s="284">
        <v>0</v>
      </c>
      <c r="Y51" s="284">
        <v>0</v>
      </c>
      <c r="Z51" s="284">
        <v>0</v>
      </c>
      <c r="AA51" s="284">
        <v>0</v>
      </c>
      <c r="AB51" s="284">
        <v>0</v>
      </c>
      <c r="AC51" s="284">
        <v>0</v>
      </c>
      <c r="AD51" s="284">
        <v>0</v>
      </c>
      <c r="AE51" s="284">
        <v>0</v>
      </c>
      <c r="AF51" s="284">
        <v>0</v>
      </c>
      <c r="AG51" s="284">
        <v>0</v>
      </c>
      <c r="AH51" s="284">
        <v>0</v>
      </c>
      <c r="AI51" s="284">
        <v>0</v>
      </c>
      <c r="AJ51" s="284">
        <v>0</v>
      </c>
      <c r="AK51" s="284">
        <v>0</v>
      </c>
      <c r="AL51" s="284">
        <v>0</v>
      </c>
      <c r="AM51" s="284">
        <v>0</v>
      </c>
      <c r="AN51" s="284">
        <v>0</v>
      </c>
      <c r="AO51" s="284">
        <v>0</v>
      </c>
      <c r="AP51" s="284">
        <v>0</v>
      </c>
      <c r="AQ51" s="284">
        <v>0</v>
      </c>
      <c r="AR51" s="284">
        <v>0</v>
      </c>
      <c r="AS51" s="284">
        <v>0</v>
      </c>
      <c r="AT51" s="284">
        <v>0</v>
      </c>
      <c r="AU51" s="284">
        <v>0</v>
      </c>
      <c r="AV51" s="284">
        <v>0</v>
      </c>
      <c r="AW51" s="284">
        <v>0</v>
      </c>
      <c r="AX51" s="284">
        <v>0</v>
      </c>
      <c r="AY51" s="284">
        <v>0</v>
      </c>
      <c r="AZ51" s="284">
        <v>0</v>
      </c>
      <c r="BA51" s="284">
        <v>0</v>
      </c>
      <c r="BB51" s="284">
        <v>0</v>
      </c>
      <c r="BC51" s="284">
        <v>0</v>
      </c>
      <c r="BD51" s="284">
        <v>0</v>
      </c>
      <c r="BE51" s="284">
        <v>0</v>
      </c>
      <c r="BF51" s="284">
        <v>0</v>
      </c>
      <c r="BG51" s="284">
        <v>0</v>
      </c>
      <c r="BH51" s="284">
        <v>0</v>
      </c>
      <c r="BI51" s="284">
        <v>0</v>
      </c>
      <c r="BJ51" s="284">
        <v>22256.515775034291</v>
      </c>
      <c r="BK51" s="284">
        <v>0</v>
      </c>
      <c r="BL51" s="284">
        <v>0</v>
      </c>
      <c r="BM51" s="284">
        <v>0</v>
      </c>
      <c r="BN51" s="284">
        <v>0</v>
      </c>
      <c r="BO51" s="284">
        <v>0</v>
      </c>
      <c r="BP51" s="284">
        <v>0</v>
      </c>
      <c r="BQ51" s="129"/>
    </row>
    <row r="52" spans="1:69" ht="15" x14ac:dyDescent="0.15">
      <c r="A52" s="288" t="s">
        <v>264</v>
      </c>
      <c r="B52" s="289" t="s">
        <v>520</v>
      </c>
      <c r="C52" s="289" t="s">
        <v>234</v>
      </c>
      <c r="D52" s="289" t="s">
        <v>674</v>
      </c>
      <c r="E52" s="289" t="s">
        <v>1022</v>
      </c>
      <c r="F52" s="292">
        <v>8</v>
      </c>
      <c r="G52" s="470">
        <v>80</v>
      </c>
      <c r="H52" s="292"/>
      <c r="I52" s="284">
        <v>0</v>
      </c>
      <c r="J52" s="284">
        <v>0</v>
      </c>
      <c r="K52" s="284">
        <v>655.55555555555554</v>
      </c>
      <c r="L52" s="284">
        <v>1313.2075471698113</v>
      </c>
      <c r="M52" s="284">
        <v>304.56140350877195</v>
      </c>
      <c r="N52" s="284">
        <v>0</v>
      </c>
      <c r="O52" s="284">
        <v>261.81818181818181</v>
      </c>
      <c r="P52" s="284">
        <v>1180</v>
      </c>
      <c r="Q52" s="284">
        <v>870.17543859649118</v>
      </c>
      <c r="R52" s="284">
        <v>1440.0000000000002</v>
      </c>
      <c r="S52" s="284">
        <v>0</v>
      </c>
      <c r="T52" s="284">
        <v>749.38775510204084</v>
      </c>
      <c r="U52" s="284">
        <v>0</v>
      </c>
      <c r="V52" s="284">
        <v>0</v>
      </c>
      <c r="W52" s="284">
        <v>0</v>
      </c>
      <c r="X52" s="284">
        <v>0</v>
      </c>
      <c r="Y52" s="284">
        <v>0</v>
      </c>
      <c r="Z52" s="284">
        <v>298.49498327759193</v>
      </c>
      <c r="AA52" s="284">
        <v>881.63265306122435</v>
      </c>
      <c r="AB52" s="284">
        <v>354.04255319148939</v>
      </c>
      <c r="AC52" s="284">
        <v>0</v>
      </c>
      <c r="AD52" s="284">
        <v>523.63636363636363</v>
      </c>
      <c r="AE52" s="284">
        <v>0</v>
      </c>
      <c r="AF52" s="284">
        <v>0</v>
      </c>
      <c r="AG52" s="284">
        <v>0</v>
      </c>
      <c r="AH52" s="284">
        <v>0</v>
      </c>
      <c r="AI52" s="284">
        <v>218.5185185185185</v>
      </c>
      <c r="AJ52" s="284">
        <v>0</v>
      </c>
      <c r="AK52" s="284">
        <v>0</v>
      </c>
      <c r="AL52" s="284">
        <v>0</v>
      </c>
      <c r="AM52" s="284">
        <v>0</v>
      </c>
      <c r="AN52" s="284">
        <v>2489.3617021276591</v>
      </c>
      <c r="AO52" s="284">
        <v>764.42307692307691</v>
      </c>
      <c r="AP52" s="284">
        <v>1899.1666666666665</v>
      </c>
      <c r="AQ52" s="284">
        <v>0</v>
      </c>
      <c r="AR52" s="284">
        <v>2244</v>
      </c>
      <c r="AS52" s="284">
        <v>938.77551020408168</v>
      </c>
      <c r="AT52" s="284">
        <v>1174.8251748251748</v>
      </c>
      <c r="AU52" s="284">
        <v>2204.0816326530612</v>
      </c>
      <c r="AV52" s="284">
        <v>2447.4074074074074</v>
      </c>
      <c r="AW52" s="284">
        <v>0</v>
      </c>
      <c r="AX52" s="284">
        <v>0</v>
      </c>
      <c r="AY52" s="284">
        <v>0</v>
      </c>
      <c r="AZ52" s="284">
        <v>0</v>
      </c>
      <c r="BA52" s="284">
        <v>0</v>
      </c>
      <c r="BB52" s="284">
        <v>218.18181818181819</v>
      </c>
      <c r="BC52" s="284">
        <v>0</v>
      </c>
      <c r="BD52" s="284">
        <v>0</v>
      </c>
      <c r="BE52" s="284">
        <v>0</v>
      </c>
      <c r="BF52" s="284">
        <v>628.57142857142856</v>
      </c>
      <c r="BG52" s="284">
        <v>0</v>
      </c>
      <c r="BH52" s="284">
        <v>1532.075471698113</v>
      </c>
      <c r="BI52" s="284">
        <v>6200.6920415224913</v>
      </c>
      <c r="BJ52" s="284">
        <v>0</v>
      </c>
      <c r="BK52" s="284">
        <v>7772.727272727273</v>
      </c>
      <c r="BL52" s="284">
        <v>0</v>
      </c>
      <c r="BM52" s="284">
        <v>0</v>
      </c>
      <c r="BN52" s="284">
        <v>16805.929919137467</v>
      </c>
      <c r="BO52" s="284">
        <v>17962.184873949584</v>
      </c>
      <c r="BP52" s="284">
        <v>54.385964912280699</v>
      </c>
      <c r="BQ52" s="129"/>
    </row>
    <row r="53" spans="1:69" ht="15" x14ac:dyDescent="0.15">
      <c r="A53" s="104" t="s">
        <v>265</v>
      </c>
      <c r="B53" s="153" t="s">
        <v>520</v>
      </c>
      <c r="C53" s="153" t="s">
        <v>234</v>
      </c>
      <c r="D53" s="153" t="s">
        <v>675</v>
      </c>
      <c r="E53" s="153" t="s">
        <v>1022</v>
      </c>
      <c r="F53" s="107">
        <v>8</v>
      </c>
      <c r="G53" s="469">
        <v>120</v>
      </c>
      <c r="H53" s="107"/>
      <c r="I53" s="284">
        <v>0</v>
      </c>
      <c r="J53" s="284">
        <v>0</v>
      </c>
      <c r="K53" s="284">
        <v>0</v>
      </c>
      <c r="L53" s="284">
        <v>0</v>
      </c>
      <c r="M53" s="284">
        <v>0</v>
      </c>
      <c r="N53" s="284">
        <v>2788.5714285714289</v>
      </c>
      <c r="O53" s="284">
        <v>0</v>
      </c>
      <c r="P53" s="284">
        <v>0</v>
      </c>
      <c r="Q53" s="284">
        <v>0</v>
      </c>
      <c r="R53" s="284">
        <v>0</v>
      </c>
      <c r="S53" s="284">
        <v>0</v>
      </c>
      <c r="T53" s="284">
        <v>0</v>
      </c>
      <c r="U53" s="284">
        <v>0</v>
      </c>
      <c r="V53" s="284">
        <v>0</v>
      </c>
      <c r="W53" s="284">
        <v>0</v>
      </c>
      <c r="X53" s="284">
        <v>0</v>
      </c>
      <c r="Y53" s="284">
        <v>0</v>
      </c>
      <c r="Z53" s="284">
        <v>0</v>
      </c>
      <c r="AA53" s="284">
        <v>0</v>
      </c>
      <c r="AB53" s="284">
        <v>0</v>
      </c>
      <c r="AC53" s="284">
        <v>0</v>
      </c>
      <c r="AD53" s="284">
        <v>0</v>
      </c>
      <c r="AE53" s="284">
        <v>0</v>
      </c>
      <c r="AF53" s="284">
        <v>0</v>
      </c>
      <c r="AG53" s="284">
        <v>43.773584905660378</v>
      </c>
      <c r="AH53" s="284">
        <v>0</v>
      </c>
      <c r="AI53" s="284">
        <v>0</v>
      </c>
      <c r="AJ53" s="284">
        <v>0</v>
      </c>
      <c r="AK53" s="284">
        <v>0</v>
      </c>
      <c r="AL53" s="284">
        <v>0</v>
      </c>
      <c r="AM53" s="284">
        <v>0</v>
      </c>
      <c r="AN53" s="284">
        <v>0</v>
      </c>
      <c r="AO53" s="284">
        <v>0</v>
      </c>
      <c r="AP53" s="284">
        <v>0</v>
      </c>
      <c r="AQ53" s="284">
        <v>0</v>
      </c>
      <c r="AR53" s="284">
        <v>0</v>
      </c>
      <c r="AS53" s="284">
        <v>0</v>
      </c>
      <c r="AT53" s="284">
        <v>0</v>
      </c>
      <c r="AU53" s="284">
        <v>0</v>
      </c>
      <c r="AV53" s="284">
        <v>0</v>
      </c>
      <c r="AW53" s="284">
        <v>0</v>
      </c>
      <c r="AX53" s="284">
        <v>0</v>
      </c>
      <c r="AY53" s="284">
        <v>0</v>
      </c>
      <c r="AZ53" s="284">
        <v>528.9256198347108</v>
      </c>
      <c r="BA53" s="284">
        <v>0</v>
      </c>
      <c r="BB53" s="284">
        <v>0</v>
      </c>
      <c r="BC53" s="284">
        <v>0</v>
      </c>
      <c r="BD53" s="284">
        <v>0</v>
      </c>
      <c r="BE53" s="284">
        <v>0</v>
      </c>
      <c r="BF53" s="284">
        <v>0</v>
      </c>
      <c r="BG53" s="284">
        <v>0</v>
      </c>
      <c r="BH53" s="284">
        <v>0</v>
      </c>
      <c r="BI53" s="284">
        <v>0</v>
      </c>
      <c r="BJ53" s="284">
        <v>0</v>
      </c>
      <c r="BK53" s="284">
        <v>0</v>
      </c>
      <c r="BL53" s="284">
        <v>0</v>
      </c>
      <c r="BM53" s="284">
        <v>9401.129943502825</v>
      </c>
      <c r="BN53" s="284">
        <v>0</v>
      </c>
      <c r="BO53" s="284">
        <v>0</v>
      </c>
      <c r="BP53" s="284">
        <v>0</v>
      </c>
      <c r="BQ53" s="129"/>
    </row>
    <row r="54" spans="1:69" ht="15" x14ac:dyDescent="0.15">
      <c r="A54" s="104" t="s">
        <v>268</v>
      </c>
      <c r="B54" s="153" t="s">
        <v>520</v>
      </c>
      <c r="C54" s="153" t="s">
        <v>234</v>
      </c>
      <c r="D54" s="153" t="s">
        <v>678</v>
      </c>
      <c r="E54" s="153" t="s">
        <v>1022</v>
      </c>
      <c r="F54" s="107">
        <v>8</v>
      </c>
      <c r="G54" s="469">
        <v>320</v>
      </c>
      <c r="H54" s="107"/>
      <c r="I54" s="284">
        <v>0</v>
      </c>
      <c r="J54" s="284">
        <v>0</v>
      </c>
      <c r="K54" s="284">
        <v>0</v>
      </c>
      <c r="L54" s="284">
        <v>0</v>
      </c>
      <c r="M54" s="284">
        <v>0</v>
      </c>
      <c r="N54" s="284">
        <v>0</v>
      </c>
      <c r="O54" s="284">
        <v>0</v>
      </c>
      <c r="P54" s="284">
        <v>0</v>
      </c>
      <c r="Q54" s="284">
        <v>0</v>
      </c>
      <c r="R54" s="284">
        <v>0</v>
      </c>
      <c r="S54" s="284">
        <v>0</v>
      </c>
      <c r="T54" s="284">
        <v>0</v>
      </c>
      <c r="U54" s="284">
        <v>0</v>
      </c>
      <c r="V54" s="284">
        <v>42.232277526395173</v>
      </c>
      <c r="W54" s="284">
        <v>0</v>
      </c>
      <c r="X54" s="284">
        <v>0</v>
      </c>
      <c r="Y54" s="284">
        <v>0</v>
      </c>
      <c r="Z54" s="284">
        <v>0</v>
      </c>
      <c r="AA54" s="284">
        <v>0</v>
      </c>
      <c r="AB54" s="284">
        <v>0</v>
      </c>
      <c r="AC54" s="284">
        <v>0</v>
      </c>
      <c r="AD54" s="284">
        <v>0</v>
      </c>
      <c r="AE54" s="284">
        <v>0</v>
      </c>
      <c r="AF54" s="284">
        <v>0</v>
      </c>
      <c r="AG54" s="284">
        <v>0</v>
      </c>
      <c r="AH54" s="284">
        <v>0</v>
      </c>
      <c r="AI54" s="284">
        <v>0</v>
      </c>
      <c r="AJ54" s="284">
        <v>0</v>
      </c>
      <c r="AK54" s="284">
        <v>0</v>
      </c>
      <c r="AL54" s="284">
        <v>0</v>
      </c>
      <c r="AM54" s="284">
        <v>0</v>
      </c>
      <c r="AN54" s="284">
        <v>0</v>
      </c>
      <c r="AO54" s="284">
        <v>0</v>
      </c>
      <c r="AP54" s="284">
        <v>0</v>
      </c>
      <c r="AQ54" s="284">
        <v>0</v>
      </c>
      <c r="AR54" s="284">
        <v>0</v>
      </c>
      <c r="AS54" s="284">
        <v>0</v>
      </c>
      <c r="AT54" s="284">
        <v>0</v>
      </c>
      <c r="AU54" s="284">
        <v>0</v>
      </c>
      <c r="AV54" s="284">
        <v>0</v>
      </c>
      <c r="AW54" s="284">
        <v>0</v>
      </c>
      <c r="AX54" s="284">
        <v>0</v>
      </c>
      <c r="AY54" s="284">
        <v>0</v>
      </c>
      <c r="AZ54" s="284">
        <v>0</v>
      </c>
      <c r="BA54" s="284">
        <v>0</v>
      </c>
      <c r="BB54" s="284">
        <v>0</v>
      </c>
      <c r="BC54" s="284">
        <v>0</v>
      </c>
      <c r="BD54" s="284">
        <v>0</v>
      </c>
      <c r="BE54" s="284">
        <v>0</v>
      </c>
      <c r="BF54" s="284">
        <v>0</v>
      </c>
      <c r="BG54" s="284">
        <v>0</v>
      </c>
      <c r="BH54" s="284">
        <v>0</v>
      </c>
      <c r="BI54" s="284">
        <v>516.72433679354094</v>
      </c>
      <c r="BJ54" s="284">
        <v>0</v>
      </c>
      <c r="BK54" s="284">
        <v>0</v>
      </c>
      <c r="BL54" s="284">
        <v>0</v>
      </c>
      <c r="BM54" s="284">
        <v>0</v>
      </c>
      <c r="BN54" s="284">
        <v>0</v>
      </c>
      <c r="BO54" s="284">
        <v>0</v>
      </c>
      <c r="BP54" s="284">
        <v>0</v>
      </c>
      <c r="BQ54" s="129"/>
    </row>
    <row r="55" spans="1:69" ht="15" x14ac:dyDescent="0.15">
      <c r="A55" s="104" t="s">
        <v>270</v>
      </c>
      <c r="B55" s="153" t="s">
        <v>520</v>
      </c>
      <c r="C55" s="153" t="s">
        <v>235</v>
      </c>
      <c r="D55" s="153" t="s">
        <v>680</v>
      </c>
      <c r="E55" s="153" t="s">
        <v>1022</v>
      </c>
      <c r="F55" s="107">
        <v>4</v>
      </c>
      <c r="G55" s="469">
        <v>16</v>
      </c>
      <c r="H55" s="107"/>
      <c r="I55" s="284">
        <v>0</v>
      </c>
      <c r="J55" s="284">
        <v>0</v>
      </c>
      <c r="K55" s="284">
        <v>0</v>
      </c>
      <c r="L55" s="284">
        <v>0</v>
      </c>
      <c r="M55" s="284">
        <v>0</v>
      </c>
      <c r="N55" s="284">
        <v>0</v>
      </c>
      <c r="O55" s="284">
        <v>0</v>
      </c>
      <c r="P55" s="284">
        <v>0</v>
      </c>
      <c r="Q55" s="284">
        <v>0</v>
      </c>
      <c r="R55" s="284">
        <v>0</v>
      </c>
      <c r="S55" s="284">
        <v>486.99095022624437</v>
      </c>
      <c r="T55" s="284">
        <v>0</v>
      </c>
      <c r="U55" s="284">
        <v>0</v>
      </c>
      <c r="V55" s="284">
        <v>0</v>
      </c>
      <c r="W55" s="284">
        <v>0</v>
      </c>
      <c r="X55" s="284">
        <v>0</v>
      </c>
      <c r="Y55" s="284">
        <v>0</v>
      </c>
      <c r="Z55" s="284">
        <v>0</v>
      </c>
      <c r="AA55" s="284">
        <v>0</v>
      </c>
      <c r="AB55" s="284">
        <v>0</v>
      </c>
      <c r="AC55" s="284">
        <v>0</v>
      </c>
      <c r="AD55" s="284">
        <v>0</v>
      </c>
      <c r="AE55" s="284">
        <v>0</v>
      </c>
      <c r="AF55" s="284">
        <v>0</v>
      </c>
      <c r="AG55" s="284">
        <v>0</v>
      </c>
      <c r="AH55" s="284">
        <v>0</v>
      </c>
      <c r="AI55" s="284">
        <v>0</v>
      </c>
      <c r="AJ55" s="284">
        <v>0</v>
      </c>
      <c r="AK55" s="284">
        <v>0</v>
      </c>
      <c r="AL55" s="284">
        <v>0</v>
      </c>
      <c r="AM55" s="284">
        <v>0</v>
      </c>
      <c r="AN55" s="284">
        <v>0</v>
      </c>
      <c r="AO55" s="284">
        <v>0</v>
      </c>
      <c r="AP55" s="284">
        <v>0</v>
      </c>
      <c r="AQ55" s="284">
        <v>0</v>
      </c>
      <c r="AR55" s="284">
        <v>0</v>
      </c>
      <c r="AS55" s="284">
        <v>0</v>
      </c>
      <c r="AT55" s="284">
        <v>0</v>
      </c>
      <c r="AU55" s="284">
        <v>0</v>
      </c>
      <c r="AV55" s="284">
        <v>0</v>
      </c>
      <c r="AW55" s="284">
        <v>0</v>
      </c>
      <c r="AX55" s="284">
        <v>0</v>
      </c>
      <c r="AY55" s="284">
        <v>0</v>
      </c>
      <c r="AZ55" s="284">
        <v>0</v>
      </c>
      <c r="BA55" s="284">
        <v>0</v>
      </c>
      <c r="BB55" s="284">
        <v>0</v>
      </c>
      <c r="BC55" s="284">
        <v>0</v>
      </c>
      <c r="BD55" s="284">
        <v>0</v>
      </c>
      <c r="BE55" s="284">
        <v>0</v>
      </c>
      <c r="BF55" s="284">
        <v>0</v>
      </c>
      <c r="BG55" s="284">
        <v>0</v>
      </c>
      <c r="BH55" s="284">
        <v>0</v>
      </c>
      <c r="BI55" s="284">
        <v>0</v>
      </c>
      <c r="BJ55" s="284">
        <v>0</v>
      </c>
      <c r="BK55" s="284">
        <v>0</v>
      </c>
      <c r="BL55" s="284">
        <v>0</v>
      </c>
      <c r="BM55" s="284">
        <v>0</v>
      </c>
      <c r="BN55" s="284">
        <v>0</v>
      </c>
      <c r="BO55" s="284">
        <v>0</v>
      </c>
      <c r="BP55" s="284">
        <v>0</v>
      </c>
      <c r="BQ55" s="129"/>
    </row>
    <row r="56" spans="1:69" ht="15" x14ac:dyDescent="0.15">
      <c r="A56" s="104" t="s">
        <v>271</v>
      </c>
      <c r="B56" s="153" t="s">
        <v>520</v>
      </c>
      <c r="C56" s="153" t="s">
        <v>235</v>
      </c>
      <c r="D56" s="153" t="s">
        <v>681</v>
      </c>
      <c r="E56" s="153" t="s">
        <v>1022</v>
      </c>
      <c r="F56" s="107">
        <v>4</v>
      </c>
      <c r="G56" s="469">
        <v>40</v>
      </c>
      <c r="H56" s="107"/>
      <c r="I56" s="284">
        <v>0</v>
      </c>
      <c r="J56" s="284">
        <v>0</v>
      </c>
      <c r="K56" s="284">
        <v>0</v>
      </c>
      <c r="L56" s="284">
        <v>0</v>
      </c>
      <c r="M56" s="284">
        <v>0</v>
      </c>
      <c r="N56" s="284">
        <v>0</v>
      </c>
      <c r="O56" s="284">
        <v>0</v>
      </c>
      <c r="P56" s="284">
        <v>0</v>
      </c>
      <c r="Q56" s="284">
        <v>0</v>
      </c>
      <c r="R56" s="284">
        <v>0</v>
      </c>
      <c r="S56" s="284">
        <v>0</v>
      </c>
      <c r="T56" s="284">
        <v>0</v>
      </c>
      <c r="U56" s="284">
        <v>0</v>
      </c>
      <c r="V56" s="284">
        <v>0</v>
      </c>
      <c r="W56" s="284">
        <v>0</v>
      </c>
      <c r="X56" s="284">
        <v>0</v>
      </c>
      <c r="Y56" s="284">
        <v>0</v>
      </c>
      <c r="Z56" s="284">
        <v>0</v>
      </c>
      <c r="AA56" s="284">
        <v>0</v>
      </c>
      <c r="AB56" s="284">
        <v>0</v>
      </c>
      <c r="AC56" s="284">
        <v>0</v>
      </c>
      <c r="AD56" s="284">
        <v>0</v>
      </c>
      <c r="AE56" s="284">
        <v>0</v>
      </c>
      <c r="AF56" s="284">
        <v>0</v>
      </c>
      <c r="AG56" s="284">
        <v>0</v>
      </c>
      <c r="AH56" s="284">
        <v>0</v>
      </c>
      <c r="AI56" s="284">
        <v>0</v>
      </c>
      <c r="AJ56" s="284">
        <v>0</v>
      </c>
      <c r="AK56" s="284">
        <v>0</v>
      </c>
      <c r="AL56" s="284">
        <v>0</v>
      </c>
      <c r="AM56" s="284">
        <v>0</v>
      </c>
      <c r="AN56" s="284">
        <v>0</v>
      </c>
      <c r="AO56" s="284">
        <v>0</v>
      </c>
      <c r="AP56" s="284">
        <v>0</v>
      </c>
      <c r="AQ56" s="284">
        <v>0</v>
      </c>
      <c r="AR56" s="284">
        <v>0</v>
      </c>
      <c r="AS56" s="284">
        <v>0</v>
      </c>
      <c r="AT56" s="284">
        <v>0</v>
      </c>
      <c r="AU56" s="284">
        <v>0</v>
      </c>
      <c r="AV56" s="284">
        <v>0</v>
      </c>
      <c r="AW56" s="284">
        <v>0</v>
      </c>
      <c r="AX56" s="284">
        <v>0</v>
      </c>
      <c r="AY56" s="284">
        <v>0</v>
      </c>
      <c r="AZ56" s="284">
        <v>0</v>
      </c>
      <c r="BA56" s="284">
        <v>0</v>
      </c>
      <c r="BB56" s="284">
        <v>0</v>
      </c>
      <c r="BC56" s="284">
        <v>0</v>
      </c>
      <c r="BD56" s="284">
        <v>0</v>
      </c>
      <c r="BE56" s="284">
        <v>0</v>
      </c>
      <c r="BF56" s="284">
        <v>0</v>
      </c>
      <c r="BG56" s="284">
        <v>0</v>
      </c>
      <c r="BH56" s="284">
        <v>0</v>
      </c>
      <c r="BI56" s="284">
        <v>0</v>
      </c>
      <c r="BJ56" s="284">
        <v>0</v>
      </c>
      <c r="BK56" s="284">
        <v>0</v>
      </c>
      <c r="BL56" s="284">
        <v>1586.8852459016393</v>
      </c>
      <c r="BM56" s="284">
        <v>0</v>
      </c>
      <c r="BN56" s="284">
        <v>0</v>
      </c>
      <c r="BO56" s="284">
        <v>0</v>
      </c>
      <c r="BP56" s="284">
        <v>6888.8888888888896</v>
      </c>
      <c r="BQ56" s="129"/>
    </row>
    <row r="57" spans="1:69" ht="15" x14ac:dyDescent="0.15">
      <c r="A57" s="104" t="s">
        <v>272</v>
      </c>
      <c r="B57" s="153" t="s">
        <v>520</v>
      </c>
      <c r="C57" s="153" t="s">
        <v>235</v>
      </c>
      <c r="D57" s="153" t="s">
        <v>682</v>
      </c>
      <c r="E57" s="153" t="s">
        <v>1022</v>
      </c>
      <c r="F57" s="107">
        <v>4</v>
      </c>
      <c r="G57" s="469">
        <v>48</v>
      </c>
      <c r="H57" s="107"/>
      <c r="I57" s="284">
        <v>0</v>
      </c>
      <c r="J57" s="284">
        <v>0</v>
      </c>
      <c r="K57" s="284">
        <v>0</v>
      </c>
      <c r="L57" s="284">
        <v>0</v>
      </c>
      <c r="M57" s="284">
        <v>0</v>
      </c>
      <c r="N57" s="284">
        <v>0</v>
      </c>
      <c r="O57" s="284">
        <v>0</v>
      </c>
      <c r="P57" s="284">
        <v>0</v>
      </c>
      <c r="Q57" s="284">
        <v>0</v>
      </c>
      <c r="R57" s="284">
        <v>0</v>
      </c>
      <c r="S57" s="284">
        <v>0</v>
      </c>
      <c r="T57" s="284">
        <v>0</v>
      </c>
      <c r="U57" s="284">
        <v>0</v>
      </c>
      <c r="V57" s="284">
        <v>0</v>
      </c>
      <c r="W57" s="284">
        <v>131.76470588235296</v>
      </c>
      <c r="X57" s="284">
        <v>0</v>
      </c>
      <c r="Y57" s="284">
        <v>0</v>
      </c>
      <c r="Z57" s="284">
        <v>0</v>
      </c>
      <c r="AA57" s="284">
        <v>0</v>
      </c>
      <c r="AB57" s="284">
        <v>132.7659574468085</v>
      </c>
      <c r="AC57" s="284">
        <v>0</v>
      </c>
      <c r="AD57" s="284">
        <v>0</v>
      </c>
      <c r="AE57" s="284">
        <v>0</v>
      </c>
      <c r="AF57" s="284">
        <v>0</v>
      </c>
      <c r="AG57" s="284">
        <v>0</v>
      </c>
      <c r="AH57" s="284">
        <v>0</v>
      </c>
      <c r="AI57" s="284">
        <v>0</v>
      </c>
      <c r="AJ57" s="284">
        <v>0</v>
      </c>
      <c r="AK57" s="284">
        <v>0</v>
      </c>
      <c r="AL57" s="284">
        <v>0</v>
      </c>
      <c r="AM57" s="284">
        <v>0</v>
      </c>
      <c r="AN57" s="284">
        <v>0</v>
      </c>
      <c r="AO57" s="284">
        <v>0</v>
      </c>
      <c r="AP57" s="284">
        <v>0</v>
      </c>
      <c r="AQ57" s="284">
        <v>0</v>
      </c>
      <c r="AR57" s="284">
        <v>0</v>
      </c>
      <c r="AS57" s="284">
        <v>0</v>
      </c>
      <c r="AT57" s="284">
        <v>0</v>
      </c>
      <c r="AU57" s="284">
        <v>0</v>
      </c>
      <c r="AV57" s="284">
        <v>0</v>
      </c>
      <c r="AW57" s="284">
        <v>52.840434419381793</v>
      </c>
      <c r="AX57" s="284">
        <v>0</v>
      </c>
      <c r="AY57" s="284">
        <v>0</v>
      </c>
      <c r="AZ57" s="284">
        <v>0</v>
      </c>
      <c r="BA57" s="284">
        <v>0</v>
      </c>
      <c r="BB57" s="284">
        <v>0</v>
      </c>
      <c r="BC57" s="284">
        <v>0</v>
      </c>
      <c r="BD57" s="284">
        <v>0</v>
      </c>
      <c r="BE57" s="284">
        <v>0</v>
      </c>
      <c r="BF57" s="284">
        <v>0</v>
      </c>
      <c r="BG57" s="284">
        <v>0</v>
      </c>
      <c r="BH57" s="284">
        <v>0</v>
      </c>
      <c r="BI57" s="284">
        <v>0</v>
      </c>
      <c r="BJ57" s="284">
        <v>0</v>
      </c>
      <c r="BK57" s="284">
        <v>0</v>
      </c>
      <c r="BL57" s="284">
        <v>0</v>
      </c>
      <c r="BM57" s="284">
        <v>0</v>
      </c>
      <c r="BN57" s="284">
        <v>0</v>
      </c>
      <c r="BO57" s="284">
        <v>0</v>
      </c>
      <c r="BP57" s="284">
        <v>0</v>
      </c>
      <c r="BQ57" s="129"/>
    </row>
    <row r="58" spans="1:69" ht="15" x14ac:dyDescent="0.15">
      <c r="A58" s="104" t="s">
        <v>273</v>
      </c>
      <c r="B58" s="153" t="s">
        <v>520</v>
      </c>
      <c r="C58" s="153" t="s">
        <v>235</v>
      </c>
      <c r="D58" s="153" t="s">
        <v>683</v>
      </c>
      <c r="E58" s="153" t="s">
        <v>1022</v>
      </c>
      <c r="F58" s="107">
        <v>4</v>
      </c>
      <c r="G58" s="469">
        <v>64</v>
      </c>
      <c r="H58" s="107"/>
      <c r="I58" s="284">
        <v>0</v>
      </c>
      <c r="J58" s="284">
        <v>0</v>
      </c>
      <c r="K58" s="284">
        <v>0</v>
      </c>
      <c r="L58" s="284">
        <v>0</v>
      </c>
      <c r="M58" s="284">
        <v>0</v>
      </c>
      <c r="N58" s="284">
        <v>0</v>
      </c>
      <c r="O58" s="284">
        <v>0</v>
      </c>
      <c r="P58" s="284">
        <v>0</v>
      </c>
      <c r="Q58" s="284">
        <v>0</v>
      </c>
      <c r="R58" s="284">
        <v>0</v>
      </c>
      <c r="S58" s="284">
        <v>0</v>
      </c>
      <c r="T58" s="284">
        <v>0</v>
      </c>
      <c r="U58" s="284">
        <v>0</v>
      </c>
      <c r="V58" s="284">
        <v>0</v>
      </c>
      <c r="W58" s="284">
        <v>0</v>
      </c>
      <c r="X58" s="284">
        <v>0</v>
      </c>
      <c r="Y58" s="284">
        <v>0</v>
      </c>
      <c r="Z58" s="284">
        <v>0</v>
      </c>
      <c r="AA58" s="284">
        <v>573.0612244897959</v>
      </c>
      <c r="AB58" s="284">
        <v>0</v>
      </c>
      <c r="AC58" s="284">
        <v>0</v>
      </c>
      <c r="AD58" s="284">
        <v>0</v>
      </c>
      <c r="AE58" s="284">
        <v>0</v>
      </c>
      <c r="AF58" s="284">
        <v>0</v>
      </c>
      <c r="AG58" s="284">
        <v>0</v>
      </c>
      <c r="AH58" s="284">
        <v>0</v>
      </c>
      <c r="AI58" s="284">
        <v>0</v>
      </c>
      <c r="AJ58" s="284">
        <v>0</v>
      </c>
      <c r="AK58" s="284">
        <v>0</v>
      </c>
      <c r="AL58" s="284">
        <v>0</v>
      </c>
      <c r="AM58" s="284">
        <v>0</v>
      </c>
      <c r="AN58" s="284">
        <v>138.29787234042553</v>
      </c>
      <c r="AO58" s="284">
        <v>0</v>
      </c>
      <c r="AP58" s="284">
        <v>0</v>
      </c>
      <c r="AQ58" s="284">
        <v>0</v>
      </c>
      <c r="AR58" s="284">
        <v>0</v>
      </c>
      <c r="AS58" s="284">
        <v>0</v>
      </c>
      <c r="AT58" s="284">
        <v>0</v>
      </c>
      <c r="AU58" s="284">
        <v>0</v>
      </c>
      <c r="AV58" s="284">
        <v>0</v>
      </c>
      <c r="AW58" s="284">
        <v>0</v>
      </c>
      <c r="AX58" s="284">
        <v>0</v>
      </c>
      <c r="AY58" s="284">
        <v>0</v>
      </c>
      <c r="AZ58" s="284">
        <v>0</v>
      </c>
      <c r="BA58" s="284">
        <v>0</v>
      </c>
      <c r="BB58" s="284">
        <v>0</v>
      </c>
      <c r="BC58" s="284">
        <v>0</v>
      </c>
      <c r="BD58" s="284">
        <v>0</v>
      </c>
      <c r="BE58" s="284">
        <v>0</v>
      </c>
      <c r="BF58" s="284">
        <v>0</v>
      </c>
      <c r="BG58" s="284">
        <v>0</v>
      </c>
      <c r="BH58" s="284">
        <v>0</v>
      </c>
      <c r="BI58" s="284">
        <v>0</v>
      </c>
      <c r="BJ58" s="284">
        <v>0</v>
      </c>
      <c r="BK58" s="284">
        <v>0</v>
      </c>
      <c r="BL58" s="284">
        <v>13241.986787374602</v>
      </c>
      <c r="BM58" s="284">
        <v>0</v>
      </c>
      <c r="BN58" s="284">
        <v>0</v>
      </c>
      <c r="BO58" s="284">
        <v>0</v>
      </c>
      <c r="BP58" s="284">
        <v>0</v>
      </c>
      <c r="BQ58" s="129"/>
    </row>
    <row r="59" spans="1:69" ht="15" x14ac:dyDescent="0.15">
      <c r="A59" s="104" t="s">
        <v>274</v>
      </c>
      <c r="B59" s="153" t="s">
        <v>520</v>
      </c>
      <c r="C59" s="153" t="s">
        <v>235</v>
      </c>
      <c r="D59" s="153" t="s">
        <v>684</v>
      </c>
      <c r="E59" s="153" t="s">
        <v>1022</v>
      </c>
      <c r="F59" s="107">
        <v>4</v>
      </c>
      <c r="G59" s="469">
        <v>80</v>
      </c>
      <c r="H59" s="107"/>
      <c r="I59" s="284">
        <v>0</v>
      </c>
      <c r="J59" s="284">
        <v>0</v>
      </c>
      <c r="K59" s="284">
        <v>0</v>
      </c>
      <c r="L59" s="284">
        <v>0</v>
      </c>
      <c r="M59" s="284">
        <v>0</v>
      </c>
      <c r="N59" s="284">
        <v>0</v>
      </c>
      <c r="O59" s="284">
        <v>0</v>
      </c>
      <c r="P59" s="284">
        <v>0</v>
      </c>
      <c r="Q59" s="284">
        <v>0</v>
      </c>
      <c r="R59" s="284">
        <v>0</v>
      </c>
      <c r="S59" s="284">
        <v>0</v>
      </c>
      <c r="T59" s="284">
        <v>0</v>
      </c>
      <c r="U59" s="284">
        <v>0</v>
      </c>
      <c r="V59" s="284">
        <v>42.232277526395173</v>
      </c>
      <c r="W59" s="284">
        <v>0</v>
      </c>
      <c r="X59" s="284">
        <v>0</v>
      </c>
      <c r="Y59" s="284">
        <v>0</v>
      </c>
      <c r="Z59" s="284">
        <v>0</v>
      </c>
      <c r="AA59" s="284">
        <v>0</v>
      </c>
      <c r="AB59" s="284">
        <v>0</v>
      </c>
      <c r="AC59" s="284">
        <v>0</v>
      </c>
      <c r="AD59" s="284">
        <v>0</v>
      </c>
      <c r="AE59" s="284">
        <v>0</v>
      </c>
      <c r="AF59" s="284">
        <v>0</v>
      </c>
      <c r="AG59" s="284">
        <v>0</v>
      </c>
      <c r="AH59" s="284">
        <v>0</v>
      </c>
      <c r="AI59" s="284">
        <v>0</v>
      </c>
      <c r="AJ59" s="284">
        <v>0</v>
      </c>
      <c r="AK59" s="284">
        <v>0</v>
      </c>
      <c r="AL59" s="284">
        <v>0</v>
      </c>
      <c r="AM59" s="284">
        <v>65.245312098638578</v>
      </c>
      <c r="AN59" s="284">
        <v>0</v>
      </c>
      <c r="AO59" s="284">
        <v>0</v>
      </c>
      <c r="AP59" s="284">
        <v>0</v>
      </c>
      <c r="AQ59" s="284">
        <v>0</v>
      </c>
      <c r="AR59" s="284">
        <v>0</v>
      </c>
      <c r="AS59" s="284">
        <v>0</v>
      </c>
      <c r="AT59" s="284">
        <v>0</v>
      </c>
      <c r="AU59" s="284">
        <v>396.73469387755102</v>
      </c>
      <c r="AV59" s="284">
        <v>0</v>
      </c>
      <c r="AW59" s="284">
        <v>0</v>
      </c>
      <c r="AX59" s="284">
        <v>0</v>
      </c>
      <c r="AY59" s="284">
        <v>0</v>
      </c>
      <c r="AZ59" s="284">
        <v>0</v>
      </c>
      <c r="BA59" s="284">
        <v>0</v>
      </c>
      <c r="BB59" s="284">
        <v>0</v>
      </c>
      <c r="BC59" s="284">
        <v>0</v>
      </c>
      <c r="BD59" s="284">
        <v>0</v>
      </c>
      <c r="BE59" s="284">
        <v>658.82352941176475</v>
      </c>
      <c r="BF59" s="284">
        <v>0</v>
      </c>
      <c r="BG59" s="284">
        <v>0</v>
      </c>
      <c r="BH59" s="284">
        <v>0</v>
      </c>
      <c r="BI59" s="284">
        <v>0</v>
      </c>
      <c r="BJ59" s="284">
        <v>0</v>
      </c>
      <c r="BK59" s="284">
        <v>0</v>
      </c>
      <c r="BL59" s="284">
        <v>0</v>
      </c>
      <c r="BM59" s="284">
        <v>0</v>
      </c>
      <c r="BN59" s="284">
        <v>0</v>
      </c>
      <c r="BO59" s="284">
        <v>0</v>
      </c>
      <c r="BP59" s="284">
        <v>0</v>
      </c>
      <c r="BQ59" s="129"/>
    </row>
    <row r="60" spans="1:69" ht="15" x14ac:dyDescent="0.15">
      <c r="A60" s="104" t="s">
        <v>275</v>
      </c>
      <c r="B60" s="153" t="s">
        <v>520</v>
      </c>
      <c r="C60" s="153" t="s">
        <v>235</v>
      </c>
      <c r="D60" s="153" t="s">
        <v>685</v>
      </c>
      <c r="E60" s="153" t="s">
        <v>1022</v>
      </c>
      <c r="F60" s="107">
        <v>4</v>
      </c>
      <c r="G60" s="469">
        <v>120</v>
      </c>
      <c r="H60" s="107"/>
      <c r="I60" s="284">
        <v>0</v>
      </c>
      <c r="J60" s="284">
        <v>0</v>
      </c>
      <c r="K60" s="284">
        <v>0</v>
      </c>
      <c r="L60" s="284">
        <v>0</v>
      </c>
      <c r="M60" s="284">
        <v>0</v>
      </c>
      <c r="N60" s="284">
        <v>0</v>
      </c>
      <c r="O60" s="284">
        <v>0</v>
      </c>
      <c r="P60" s="284">
        <v>0</v>
      </c>
      <c r="Q60" s="284">
        <v>0</v>
      </c>
      <c r="R60" s="284">
        <v>0</v>
      </c>
      <c r="S60" s="284">
        <v>0</v>
      </c>
      <c r="T60" s="284">
        <v>0</v>
      </c>
      <c r="U60" s="284">
        <v>0</v>
      </c>
      <c r="V60" s="284">
        <v>0</v>
      </c>
      <c r="W60" s="284">
        <v>0</v>
      </c>
      <c r="X60" s="284">
        <v>0</v>
      </c>
      <c r="Y60" s="284">
        <v>0</v>
      </c>
      <c r="Z60" s="284">
        <v>0</v>
      </c>
      <c r="AA60" s="284">
        <v>0</v>
      </c>
      <c r="AB60" s="284">
        <v>0</v>
      </c>
      <c r="AC60" s="284">
        <v>0</v>
      </c>
      <c r="AD60" s="284">
        <v>0</v>
      </c>
      <c r="AE60" s="284">
        <v>0</v>
      </c>
      <c r="AF60" s="284">
        <v>0</v>
      </c>
      <c r="AG60" s="284">
        <v>0</v>
      </c>
      <c r="AH60" s="284">
        <v>0</v>
      </c>
      <c r="AI60" s="284">
        <v>0</v>
      </c>
      <c r="AJ60" s="284">
        <v>0</v>
      </c>
      <c r="AK60" s="284">
        <v>0</v>
      </c>
      <c r="AL60" s="284">
        <v>0</v>
      </c>
      <c r="AM60" s="284">
        <v>0</v>
      </c>
      <c r="AN60" s="284">
        <v>0</v>
      </c>
      <c r="AO60" s="284">
        <v>0</v>
      </c>
      <c r="AP60" s="284">
        <v>0</v>
      </c>
      <c r="AQ60" s="284">
        <v>0</v>
      </c>
      <c r="AR60" s="284">
        <v>0</v>
      </c>
      <c r="AS60" s="284">
        <v>0</v>
      </c>
      <c r="AT60" s="284">
        <v>0</v>
      </c>
      <c r="AU60" s="284">
        <v>0</v>
      </c>
      <c r="AV60" s="284">
        <v>0</v>
      </c>
      <c r="AW60" s="284">
        <v>0</v>
      </c>
      <c r="AX60" s="284">
        <v>0</v>
      </c>
      <c r="AY60" s="284">
        <v>0</v>
      </c>
      <c r="AZ60" s="284">
        <v>0</v>
      </c>
      <c r="BA60" s="284">
        <v>0</v>
      </c>
      <c r="BB60" s="284">
        <v>0</v>
      </c>
      <c r="BC60" s="284">
        <v>0</v>
      </c>
      <c r="BD60" s="284">
        <v>0</v>
      </c>
      <c r="BE60" s="284">
        <v>0</v>
      </c>
      <c r="BF60" s="284">
        <v>0</v>
      </c>
      <c r="BG60" s="284">
        <v>0</v>
      </c>
      <c r="BH60" s="284">
        <v>0</v>
      </c>
      <c r="BI60" s="284">
        <v>0</v>
      </c>
      <c r="BJ60" s="284">
        <v>0</v>
      </c>
      <c r="BK60" s="284">
        <v>0</v>
      </c>
      <c r="BL60" s="284">
        <v>0</v>
      </c>
      <c r="BM60" s="284">
        <v>0</v>
      </c>
      <c r="BN60" s="284">
        <v>0</v>
      </c>
      <c r="BO60" s="284">
        <v>2314.6536721197353</v>
      </c>
      <c r="BP60" s="284">
        <v>0</v>
      </c>
      <c r="BQ60" s="129"/>
    </row>
    <row r="61" spans="1:69" ht="15" x14ac:dyDescent="0.15">
      <c r="A61" s="104" t="s">
        <v>276</v>
      </c>
      <c r="B61" s="153" t="s">
        <v>520</v>
      </c>
      <c r="C61" s="153" t="s">
        <v>235</v>
      </c>
      <c r="D61" s="153" t="s">
        <v>686</v>
      </c>
      <c r="E61" s="153" t="s">
        <v>1022</v>
      </c>
      <c r="F61" s="107">
        <v>4</v>
      </c>
      <c r="G61" s="469">
        <v>160</v>
      </c>
      <c r="H61" s="107"/>
      <c r="I61" s="284">
        <v>0</v>
      </c>
      <c r="J61" s="284">
        <v>0</v>
      </c>
      <c r="K61" s="284">
        <v>0</v>
      </c>
      <c r="L61" s="284">
        <v>0</v>
      </c>
      <c r="M61" s="284">
        <v>0</v>
      </c>
      <c r="N61" s="284">
        <v>0</v>
      </c>
      <c r="O61" s="284">
        <v>0</v>
      </c>
      <c r="P61" s="284">
        <v>0</v>
      </c>
      <c r="Q61" s="284">
        <v>0</v>
      </c>
      <c r="R61" s="284">
        <v>0</v>
      </c>
      <c r="S61" s="284">
        <v>0</v>
      </c>
      <c r="T61" s="284">
        <v>44.08163265306122</v>
      </c>
      <c r="U61" s="284">
        <v>0</v>
      </c>
      <c r="V61" s="284">
        <v>0</v>
      </c>
      <c r="W61" s="284">
        <v>0</v>
      </c>
      <c r="X61" s="284">
        <v>0</v>
      </c>
      <c r="Y61" s="284">
        <v>0</v>
      </c>
      <c r="Z61" s="284">
        <v>0</v>
      </c>
      <c r="AA61" s="284">
        <v>0</v>
      </c>
      <c r="AB61" s="284">
        <v>0</v>
      </c>
      <c r="AC61" s="284">
        <v>0</v>
      </c>
      <c r="AD61" s="284">
        <v>0</v>
      </c>
      <c r="AE61" s="284">
        <v>0</v>
      </c>
      <c r="AF61" s="284">
        <v>0</v>
      </c>
      <c r="AG61" s="284">
        <v>0</v>
      </c>
      <c r="AH61" s="284">
        <v>0</v>
      </c>
      <c r="AI61" s="284">
        <v>0</v>
      </c>
      <c r="AJ61" s="284">
        <v>0</v>
      </c>
      <c r="AK61" s="284">
        <v>0</v>
      </c>
      <c r="AL61" s="284">
        <v>0</v>
      </c>
      <c r="AM61" s="284">
        <v>0</v>
      </c>
      <c r="AN61" s="284">
        <v>0</v>
      </c>
      <c r="AO61" s="284">
        <v>0</v>
      </c>
      <c r="AP61" s="284">
        <v>0</v>
      </c>
      <c r="AQ61" s="284">
        <v>0</v>
      </c>
      <c r="AR61" s="284">
        <v>0</v>
      </c>
      <c r="AS61" s="284">
        <v>0</v>
      </c>
      <c r="AT61" s="284">
        <v>0</v>
      </c>
      <c r="AU61" s="284">
        <v>0</v>
      </c>
      <c r="AV61" s="284">
        <v>0</v>
      </c>
      <c r="AW61" s="284">
        <v>0</v>
      </c>
      <c r="AX61" s="284">
        <v>0</v>
      </c>
      <c r="AY61" s="284">
        <v>0</v>
      </c>
      <c r="AZ61" s="284">
        <v>0</v>
      </c>
      <c r="BA61" s="284">
        <v>0</v>
      </c>
      <c r="BB61" s="284">
        <v>0</v>
      </c>
      <c r="BC61" s="284">
        <v>0</v>
      </c>
      <c r="BD61" s="284">
        <v>0</v>
      </c>
      <c r="BE61" s="284">
        <v>0</v>
      </c>
      <c r="BF61" s="284">
        <v>0</v>
      </c>
      <c r="BG61" s="284">
        <v>0</v>
      </c>
      <c r="BH61" s="284">
        <v>0</v>
      </c>
      <c r="BI61" s="284">
        <v>0</v>
      </c>
      <c r="BJ61" s="284">
        <v>0</v>
      </c>
      <c r="BK61" s="284">
        <v>0</v>
      </c>
      <c r="BL61" s="284">
        <v>0</v>
      </c>
      <c r="BM61" s="284">
        <v>0</v>
      </c>
      <c r="BN61" s="284">
        <v>0</v>
      </c>
      <c r="BO61" s="284">
        <v>0</v>
      </c>
      <c r="BP61" s="284">
        <v>0</v>
      </c>
      <c r="BQ61" s="129"/>
    </row>
    <row r="62" spans="1:69" ht="15" x14ac:dyDescent="0.15">
      <c r="A62" s="104" t="s">
        <v>277</v>
      </c>
      <c r="B62" s="153" t="s">
        <v>520</v>
      </c>
      <c r="C62" s="153" t="s">
        <v>235</v>
      </c>
      <c r="D62" s="153" t="s">
        <v>687</v>
      </c>
      <c r="E62" s="153" t="s">
        <v>1022</v>
      </c>
      <c r="F62" s="107">
        <v>4</v>
      </c>
      <c r="G62" s="469">
        <v>240</v>
      </c>
      <c r="H62" s="107"/>
      <c r="I62" s="284">
        <v>0</v>
      </c>
      <c r="J62" s="284">
        <v>0</v>
      </c>
      <c r="K62" s="284">
        <v>0</v>
      </c>
      <c r="L62" s="284">
        <v>0</v>
      </c>
      <c r="M62" s="284">
        <v>0</v>
      </c>
      <c r="N62" s="284">
        <v>0</v>
      </c>
      <c r="O62" s="284">
        <v>0</v>
      </c>
      <c r="P62" s="284">
        <v>0</v>
      </c>
      <c r="Q62" s="284">
        <v>0</v>
      </c>
      <c r="R62" s="284">
        <v>0</v>
      </c>
      <c r="S62" s="284">
        <v>0</v>
      </c>
      <c r="T62" s="284">
        <v>0</v>
      </c>
      <c r="U62" s="284">
        <v>0</v>
      </c>
      <c r="V62" s="284">
        <v>0</v>
      </c>
      <c r="W62" s="284">
        <v>0</v>
      </c>
      <c r="X62" s="284">
        <v>0</v>
      </c>
      <c r="Y62" s="284">
        <v>0</v>
      </c>
      <c r="Z62" s="284">
        <v>0</v>
      </c>
      <c r="AA62" s="284">
        <v>0</v>
      </c>
      <c r="AB62" s="284">
        <v>0</v>
      </c>
      <c r="AC62" s="284">
        <v>0</v>
      </c>
      <c r="AD62" s="284">
        <v>0</v>
      </c>
      <c r="AE62" s="284">
        <v>0</v>
      </c>
      <c r="AF62" s="284">
        <v>0</v>
      </c>
      <c r="AG62" s="284">
        <v>0</v>
      </c>
      <c r="AH62" s="284">
        <v>0</v>
      </c>
      <c r="AI62" s="284">
        <v>0</v>
      </c>
      <c r="AJ62" s="284">
        <v>0</v>
      </c>
      <c r="AK62" s="284">
        <v>0</v>
      </c>
      <c r="AL62" s="284">
        <v>0</v>
      </c>
      <c r="AM62" s="284">
        <v>0</v>
      </c>
      <c r="AN62" s="284">
        <v>0</v>
      </c>
      <c r="AO62" s="284">
        <v>42.467948717948715</v>
      </c>
      <c r="AP62" s="284">
        <v>0</v>
      </c>
      <c r="AQ62" s="284">
        <v>0</v>
      </c>
      <c r="AR62" s="284">
        <v>0</v>
      </c>
      <c r="AS62" s="284">
        <v>0</v>
      </c>
      <c r="AT62" s="284">
        <v>0</v>
      </c>
      <c r="AU62" s="284">
        <v>0</v>
      </c>
      <c r="AV62" s="284">
        <v>0</v>
      </c>
      <c r="AW62" s="284">
        <v>0</v>
      </c>
      <c r="AX62" s="284">
        <v>0</v>
      </c>
      <c r="AY62" s="284">
        <v>0</v>
      </c>
      <c r="AZ62" s="284">
        <v>0</v>
      </c>
      <c r="BA62" s="284">
        <v>0</v>
      </c>
      <c r="BB62" s="284">
        <v>0</v>
      </c>
      <c r="BC62" s="284">
        <v>0</v>
      </c>
      <c r="BD62" s="284">
        <v>0</v>
      </c>
      <c r="BE62" s="284">
        <v>0</v>
      </c>
      <c r="BF62" s="284">
        <v>0</v>
      </c>
      <c r="BG62" s="284">
        <v>0</v>
      </c>
      <c r="BH62" s="284">
        <v>0</v>
      </c>
      <c r="BI62" s="284">
        <v>0</v>
      </c>
      <c r="BJ62" s="284">
        <v>0</v>
      </c>
      <c r="BK62" s="284">
        <v>0</v>
      </c>
      <c r="BL62" s="284">
        <v>0</v>
      </c>
      <c r="BM62" s="284">
        <v>0</v>
      </c>
      <c r="BN62" s="284">
        <v>0</v>
      </c>
      <c r="BO62" s="284">
        <v>0</v>
      </c>
      <c r="BP62" s="284">
        <v>0</v>
      </c>
      <c r="BQ62" s="129"/>
    </row>
    <row r="63" spans="1:69" ht="15" x14ac:dyDescent="0.15">
      <c r="A63" s="104" t="s">
        <v>278</v>
      </c>
      <c r="B63" s="153" t="s">
        <v>520</v>
      </c>
      <c r="C63" s="153" t="s">
        <v>235</v>
      </c>
      <c r="D63" s="153" t="s">
        <v>688</v>
      </c>
      <c r="E63" s="153" t="s">
        <v>1022</v>
      </c>
      <c r="F63" s="107">
        <v>6</v>
      </c>
      <c r="G63" s="469">
        <v>40</v>
      </c>
      <c r="H63" s="107"/>
      <c r="I63" s="284">
        <v>0</v>
      </c>
      <c r="J63" s="284">
        <v>0</v>
      </c>
      <c r="K63" s="284">
        <v>0</v>
      </c>
      <c r="L63" s="284">
        <v>0</v>
      </c>
      <c r="M63" s="284">
        <v>0</v>
      </c>
      <c r="N63" s="284">
        <v>0</v>
      </c>
      <c r="O63" s="284">
        <v>0</v>
      </c>
      <c r="P63" s="284">
        <v>0</v>
      </c>
      <c r="Q63" s="284">
        <v>0</v>
      </c>
      <c r="R63" s="284">
        <v>0</v>
      </c>
      <c r="S63" s="284">
        <v>0</v>
      </c>
      <c r="T63" s="284">
        <v>0</v>
      </c>
      <c r="U63" s="284">
        <v>0</v>
      </c>
      <c r="V63" s="284">
        <v>0</v>
      </c>
      <c r="W63" s="284">
        <v>0</v>
      </c>
      <c r="X63" s="284">
        <v>0</v>
      </c>
      <c r="Y63" s="284">
        <v>0</v>
      </c>
      <c r="Z63" s="284">
        <v>0</v>
      </c>
      <c r="AA63" s="284">
        <v>0</v>
      </c>
      <c r="AB63" s="284">
        <v>0</v>
      </c>
      <c r="AC63" s="284">
        <v>0</v>
      </c>
      <c r="AD63" s="284">
        <v>0</v>
      </c>
      <c r="AE63" s="284">
        <v>0</v>
      </c>
      <c r="AF63" s="284">
        <v>0</v>
      </c>
      <c r="AG63" s="284">
        <v>0</v>
      </c>
      <c r="AH63" s="284">
        <v>0</v>
      </c>
      <c r="AI63" s="284">
        <v>0</v>
      </c>
      <c r="AJ63" s="284">
        <v>0</v>
      </c>
      <c r="AK63" s="284">
        <v>0</v>
      </c>
      <c r="AL63" s="284">
        <v>0</v>
      </c>
      <c r="AM63" s="284">
        <v>0</v>
      </c>
      <c r="AN63" s="284">
        <v>0</v>
      </c>
      <c r="AO63" s="284">
        <v>0</v>
      </c>
      <c r="AP63" s="284">
        <v>0</v>
      </c>
      <c r="AQ63" s="284">
        <v>0</v>
      </c>
      <c r="AR63" s="284">
        <v>0</v>
      </c>
      <c r="AS63" s="284">
        <v>0</v>
      </c>
      <c r="AT63" s="284">
        <v>0</v>
      </c>
      <c r="AU63" s="284">
        <v>0</v>
      </c>
      <c r="AV63" s="284">
        <v>0</v>
      </c>
      <c r="AW63" s="284">
        <v>0</v>
      </c>
      <c r="AX63" s="284">
        <v>0</v>
      </c>
      <c r="AY63" s="284">
        <v>0</v>
      </c>
      <c r="AZ63" s="284">
        <v>0</v>
      </c>
      <c r="BA63" s="284">
        <v>49.586776859504141</v>
      </c>
      <c r="BB63" s="284">
        <v>0</v>
      </c>
      <c r="BC63" s="284">
        <v>0</v>
      </c>
      <c r="BD63" s="284">
        <v>0</v>
      </c>
      <c r="BE63" s="284">
        <v>0</v>
      </c>
      <c r="BF63" s="284">
        <v>0</v>
      </c>
      <c r="BG63" s="284">
        <v>0</v>
      </c>
      <c r="BH63" s="284">
        <v>0</v>
      </c>
      <c r="BI63" s="284">
        <v>0</v>
      </c>
      <c r="BJ63" s="284">
        <v>0</v>
      </c>
      <c r="BK63" s="284">
        <v>0</v>
      </c>
      <c r="BL63" s="284">
        <v>0</v>
      </c>
      <c r="BM63" s="284">
        <v>0</v>
      </c>
      <c r="BN63" s="284">
        <v>0</v>
      </c>
      <c r="BO63" s="284">
        <v>0</v>
      </c>
      <c r="BP63" s="284">
        <v>0</v>
      </c>
      <c r="BQ63" s="129"/>
    </row>
    <row r="64" spans="1:69" ht="15" x14ac:dyDescent="0.15">
      <c r="A64" s="104" t="s">
        <v>279</v>
      </c>
      <c r="B64" s="153" t="s">
        <v>520</v>
      </c>
      <c r="C64" s="153" t="s">
        <v>235</v>
      </c>
      <c r="D64" s="153" t="s">
        <v>689</v>
      </c>
      <c r="E64" s="153" t="s">
        <v>1022</v>
      </c>
      <c r="F64" s="107">
        <v>6</v>
      </c>
      <c r="G64" s="469">
        <v>56</v>
      </c>
      <c r="H64" s="107"/>
      <c r="I64" s="284">
        <v>0</v>
      </c>
      <c r="J64" s="284">
        <v>0</v>
      </c>
      <c r="K64" s="284">
        <v>0</v>
      </c>
      <c r="L64" s="284">
        <v>0</v>
      </c>
      <c r="M64" s="284">
        <v>0</v>
      </c>
      <c r="N64" s="284">
        <v>0</v>
      </c>
      <c r="O64" s="284">
        <v>0</v>
      </c>
      <c r="P64" s="284">
        <v>0</v>
      </c>
      <c r="Q64" s="284">
        <v>0</v>
      </c>
      <c r="R64" s="284">
        <v>0</v>
      </c>
      <c r="S64" s="284">
        <v>0</v>
      </c>
      <c r="T64" s="284">
        <v>0</v>
      </c>
      <c r="U64" s="284">
        <v>0</v>
      </c>
      <c r="V64" s="284">
        <v>0</v>
      </c>
      <c r="W64" s="284">
        <v>0</v>
      </c>
      <c r="X64" s="284">
        <v>121.03174603174604</v>
      </c>
      <c r="Y64" s="284">
        <v>0</v>
      </c>
      <c r="Z64" s="284">
        <v>0</v>
      </c>
      <c r="AA64" s="284">
        <v>0</v>
      </c>
      <c r="AB64" s="284">
        <v>0</v>
      </c>
      <c r="AC64" s="284">
        <v>0</v>
      </c>
      <c r="AD64" s="284">
        <v>0</v>
      </c>
      <c r="AE64" s="284">
        <v>0</v>
      </c>
      <c r="AF64" s="284">
        <v>0</v>
      </c>
      <c r="AG64" s="284">
        <v>0</v>
      </c>
      <c r="AH64" s="284">
        <v>0</v>
      </c>
      <c r="AI64" s="284">
        <v>0</v>
      </c>
      <c r="AJ64" s="284">
        <v>0</v>
      </c>
      <c r="AK64" s="284">
        <v>0</v>
      </c>
      <c r="AL64" s="284">
        <v>0</v>
      </c>
      <c r="AM64" s="284">
        <v>130.49062419727716</v>
      </c>
      <c r="AN64" s="284">
        <v>0</v>
      </c>
      <c r="AO64" s="284">
        <v>0</v>
      </c>
      <c r="AP64" s="284">
        <v>0</v>
      </c>
      <c r="AQ64" s="284">
        <v>0</v>
      </c>
      <c r="AR64" s="284">
        <v>0</v>
      </c>
      <c r="AS64" s="284">
        <v>0</v>
      </c>
      <c r="AT64" s="284">
        <v>0</v>
      </c>
      <c r="AU64" s="284">
        <v>0</v>
      </c>
      <c r="AV64" s="284">
        <v>0</v>
      </c>
      <c r="AW64" s="284">
        <v>0</v>
      </c>
      <c r="AX64" s="284">
        <v>0</v>
      </c>
      <c r="AY64" s="284">
        <v>0</v>
      </c>
      <c r="AZ64" s="284">
        <v>0</v>
      </c>
      <c r="BA64" s="284">
        <v>0</v>
      </c>
      <c r="BB64" s="284">
        <v>0</v>
      </c>
      <c r="BC64" s="284">
        <v>0</v>
      </c>
      <c r="BD64" s="284">
        <v>0</v>
      </c>
      <c r="BE64" s="284">
        <v>0</v>
      </c>
      <c r="BF64" s="284">
        <v>0</v>
      </c>
      <c r="BG64" s="284">
        <v>0</v>
      </c>
      <c r="BH64" s="284">
        <v>0</v>
      </c>
      <c r="BI64" s="284">
        <v>0</v>
      </c>
      <c r="BJ64" s="284">
        <v>0</v>
      </c>
      <c r="BK64" s="284">
        <v>0</v>
      </c>
      <c r="BL64" s="284">
        <v>0</v>
      </c>
      <c r="BM64" s="284">
        <v>0</v>
      </c>
      <c r="BN64" s="284">
        <v>0</v>
      </c>
      <c r="BO64" s="284">
        <v>0</v>
      </c>
      <c r="BP64" s="284">
        <v>0</v>
      </c>
      <c r="BQ64" s="129"/>
    </row>
    <row r="65" spans="1:69" ht="15" x14ac:dyDescent="0.15">
      <c r="A65" s="104" t="s">
        <v>280</v>
      </c>
      <c r="B65" s="153" t="s">
        <v>520</v>
      </c>
      <c r="C65" s="153" t="s">
        <v>235</v>
      </c>
      <c r="D65" s="153" t="s">
        <v>690</v>
      </c>
      <c r="E65" s="153" t="s">
        <v>1022</v>
      </c>
      <c r="F65" s="107">
        <v>6</v>
      </c>
      <c r="G65" s="469">
        <v>64</v>
      </c>
      <c r="H65" s="107"/>
      <c r="I65" s="284">
        <v>0</v>
      </c>
      <c r="J65" s="284">
        <v>218.5185185185185</v>
      </c>
      <c r="K65" s="284">
        <v>0</v>
      </c>
      <c r="L65" s="284">
        <v>0</v>
      </c>
      <c r="M65" s="284">
        <v>0</v>
      </c>
      <c r="N65" s="284">
        <v>0</v>
      </c>
      <c r="O65" s="284">
        <v>0</v>
      </c>
      <c r="P65" s="284">
        <v>0</v>
      </c>
      <c r="Q65" s="284">
        <v>0</v>
      </c>
      <c r="R65" s="284">
        <v>0</v>
      </c>
      <c r="S65" s="284">
        <v>0</v>
      </c>
      <c r="T65" s="284">
        <v>0</v>
      </c>
      <c r="U65" s="284">
        <v>0</v>
      </c>
      <c r="V65" s="284">
        <v>0</v>
      </c>
      <c r="W65" s="284">
        <v>0</v>
      </c>
      <c r="X65" s="284">
        <v>0</v>
      </c>
      <c r="Y65" s="284">
        <v>0</v>
      </c>
      <c r="Z65" s="284">
        <v>0</v>
      </c>
      <c r="AA65" s="284">
        <v>0</v>
      </c>
      <c r="AB65" s="284">
        <v>0</v>
      </c>
      <c r="AC65" s="284">
        <v>0</v>
      </c>
      <c r="AD65" s="284">
        <v>0</v>
      </c>
      <c r="AE65" s="284">
        <v>0</v>
      </c>
      <c r="AF65" s="284">
        <v>0</v>
      </c>
      <c r="AG65" s="284">
        <v>0</v>
      </c>
      <c r="AH65" s="284">
        <v>0</v>
      </c>
      <c r="AI65" s="284">
        <v>0</v>
      </c>
      <c r="AJ65" s="284">
        <v>0</v>
      </c>
      <c r="AK65" s="284">
        <v>0</v>
      </c>
      <c r="AL65" s="284">
        <v>0</v>
      </c>
      <c r="AM65" s="284">
        <v>0</v>
      </c>
      <c r="AN65" s="284">
        <v>0</v>
      </c>
      <c r="AO65" s="284">
        <v>0</v>
      </c>
      <c r="AP65" s="284">
        <v>0</v>
      </c>
      <c r="AQ65" s="284">
        <v>0</v>
      </c>
      <c r="AR65" s="284">
        <v>0</v>
      </c>
      <c r="AS65" s="284">
        <v>0</v>
      </c>
      <c r="AT65" s="284">
        <v>0</v>
      </c>
      <c r="AU65" s="284">
        <v>0</v>
      </c>
      <c r="AV65" s="284">
        <v>0</v>
      </c>
      <c r="AW65" s="284">
        <v>0</v>
      </c>
      <c r="AX65" s="284">
        <v>0</v>
      </c>
      <c r="AY65" s="284">
        <v>0</v>
      </c>
      <c r="AZ65" s="284">
        <v>0</v>
      </c>
      <c r="BA65" s="284">
        <v>0</v>
      </c>
      <c r="BB65" s="284">
        <v>0</v>
      </c>
      <c r="BC65" s="284">
        <v>0</v>
      </c>
      <c r="BD65" s="284">
        <v>0</v>
      </c>
      <c r="BE65" s="284">
        <v>0</v>
      </c>
      <c r="BF65" s="284">
        <v>0</v>
      </c>
      <c r="BG65" s="284">
        <v>0</v>
      </c>
      <c r="BH65" s="284">
        <v>0</v>
      </c>
      <c r="BI65" s="284">
        <v>0</v>
      </c>
      <c r="BJ65" s="284">
        <v>0</v>
      </c>
      <c r="BK65" s="284">
        <v>0</v>
      </c>
      <c r="BL65" s="284">
        <v>0</v>
      </c>
      <c r="BM65" s="284">
        <v>0</v>
      </c>
      <c r="BN65" s="284">
        <v>0</v>
      </c>
      <c r="BO65" s="284">
        <v>0</v>
      </c>
      <c r="BP65" s="284">
        <v>0</v>
      </c>
      <c r="BQ65" s="129"/>
    </row>
    <row r="66" spans="1:69" ht="15" x14ac:dyDescent="0.15">
      <c r="A66" s="104" t="s">
        <v>281</v>
      </c>
      <c r="B66" s="153" t="s">
        <v>520</v>
      </c>
      <c r="C66" s="153" t="s">
        <v>235</v>
      </c>
      <c r="D66" s="153" t="s">
        <v>691</v>
      </c>
      <c r="E66" s="153" t="s">
        <v>1022</v>
      </c>
      <c r="F66" s="107">
        <v>6</v>
      </c>
      <c r="G66" s="469">
        <v>80</v>
      </c>
      <c r="H66" s="107"/>
      <c r="I66" s="284">
        <v>0</v>
      </c>
      <c r="J66" s="284">
        <v>0</v>
      </c>
      <c r="K66" s="284">
        <v>0</v>
      </c>
      <c r="L66" s="284">
        <v>0</v>
      </c>
      <c r="M66" s="284">
        <v>0</v>
      </c>
      <c r="N66" s="284">
        <v>0</v>
      </c>
      <c r="O66" s="284">
        <v>392.72727272727275</v>
      </c>
      <c r="P66" s="284">
        <v>0</v>
      </c>
      <c r="Q66" s="284">
        <v>0</v>
      </c>
      <c r="R66" s="284">
        <v>0</v>
      </c>
      <c r="S66" s="284">
        <v>0</v>
      </c>
      <c r="T66" s="284">
        <v>0</v>
      </c>
      <c r="U66" s="284">
        <v>0</v>
      </c>
      <c r="V66" s="284">
        <v>0</v>
      </c>
      <c r="W66" s="284">
        <v>0</v>
      </c>
      <c r="X66" s="284">
        <v>0</v>
      </c>
      <c r="Y66" s="284">
        <v>0</v>
      </c>
      <c r="Z66" s="284">
        <v>0</v>
      </c>
      <c r="AA66" s="284">
        <v>0</v>
      </c>
      <c r="AB66" s="284">
        <v>0</v>
      </c>
      <c r="AC66" s="284">
        <v>0</v>
      </c>
      <c r="AD66" s="284">
        <v>0</v>
      </c>
      <c r="AE66" s="284">
        <v>0</v>
      </c>
      <c r="AF66" s="284">
        <v>0</v>
      </c>
      <c r="AG66" s="284">
        <v>0</v>
      </c>
      <c r="AH66" s="284">
        <v>0</v>
      </c>
      <c r="AI66" s="284">
        <v>0</v>
      </c>
      <c r="AJ66" s="284">
        <v>0</v>
      </c>
      <c r="AK66" s="284">
        <v>0</v>
      </c>
      <c r="AL66" s="284">
        <v>0</v>
      </c>
      <c r="AM66" s="284">
        <v>0</v>
      </c>
      <c r="AN66" s="284">
        <v>0</v>
      </c>
      <c r="AO66" s="284">
        <v>0</v>
      </c>
      <c r="AP66" s="284">
        <v>0</v>
      </c>
      <c r="AQ66" s="284">
        <v>0</v>
      </c>
      <c r="AR66" s="284">
        <v>0</v>
      </c>
      <c r="AS66" s="284">
        <v>0</v>
      </c>
      <c r="AT66" s="284">
        <v>0</v>
      </c>
      <c r="AU66" s="284">
        <v>0</v>
      </c>
      <c r="AV66" s="284">
        <v>0</v>
      </c>
      <c r="AW66" s="284">
        <v>0</v>
      </c>
      <c r="AX66" s="284">
        <v>0</v>
      </c>
      <c r="AY66" s="284">
        <v>0</v>
      </c>
      <c r="AZ66" s="284">
        <v>0</v>
      </c>
      <c r="BA66" s="284">
        <v>0</v>
      </c>
      <c r="BB66" s="284">
        <v>0</v>
      </c>
      <c r="BC66" s="284">
        <v>0</v>
      </c>
      <c r="BD66" s="284">
        <v>0</v>
      </c>
      <c r="BE66" s="284">
        <v>0</v>
      </c>
      <c r="BF66" s="284">
        <v>0</v>
      </c>
      <c r="BG66" s="284">
        <v>920.228219398649</v>
      </c>
      <c r="BH66" s="284">
        <v>0</v>
      </c>
      <c r="BI66" s="284">
        <v>0</v>
      </c>
      <c r="BJ66" s="284">
        <v>0</v>
      </c>
      <c r="BK66" s="284">
        <v>0</v>
      </c>
      <c r="BL66" s="284">
        <v>0</v>
      </c>
      <c r="BM66" s="284">
        <v>0</v>
      </c>
      <c r="BN66" s="284">
        <v>0</v>
      </c>
      <c r="BO66" s="284">
        <v>0</v>
      </c>
      <c r="BP66" s="284">
        <v>0</v>
      </c>
      <c r="BQ66" s="129"/>
    </row>
    <row r="67" spans="1:69" ht="15" x14ac:dyDescent="0.15">
      <c r="A67" s="104" t="s">
        <v>282</v>
      </c>
      <c r="B67" s="153" t="s">
        <v>520</v>
      </c>
      <c r="C67" s="153" t="s">
        <v>235</v>
      </c>
      <c r="D67" s="153" t="s">
        <v>692</v>
      </c>
      <c r="E67" s="153" t="s">
        <v>1022</v>
      </c>
      <c r="F67" s="107">
        <v>6</v>
      </c>
      <c r="G67" s="469">
        <v>200</v>
      </c>
      <c r="H67" s="107"/>
      <c r="I67" s="284">
        <v>0</v>
      </c>
      <c r="J67" s="284">
        <v>0</v>
      </c>
      <c r="K67" s="284">
        <v>0</v>
      </c>
      <c r="L67" s="284">
        <v>0</v>
      </c>
      <c r="M67" s="284">
        <v>0</v>
      </c>
      <c r="N67" s="284">
        <v>0</v>
      </c>
      <c r="O67" s="284">
        <v>0</v>
      </c>
      <c r="P67" s="284">
        <v>0</v>
      </c>
      <c r="Q67" s="284">
        <v>0</v>
      </c>
      <c r="R67" s="284">
        <v>0</v>
      </c>
      <c r="S67" s="284">
        <v>0</v>
      </c>
      <c r="T67" s="284">
        <v>0</v>
      </c>
      <c r="U67" s="284">
        <v>0</v>
      </c>
      <c r="V67" s="284">
        <v>0</v>
      </c>
      <c r="W67" s="284">
        <v>0</v>
      </c>
      <c r="X67" s="284">
        <v>0</v>
      </c>
      <c r="Y67" s="284">
        <v>0</v>
      </c>
      <c r="Z67" s="284">
        <v>255.85284280936455</v>
      </c>
      <c r="AA67" s="284">
        <v>0</v>
      </c>
      <c r="AB67" s="284">
        <v>0</v>
      </c>
      <c r="AC67" s="284">
        <v>0</v>
      </c>
      <c r="AD67" s="284">
        <v>0</v>
      </c>
      <c r="AE67" s="284">
        <v>0</v>
      </c>
      <c r="AF67" s="284">
        <v>0</v>
      </c>
      <c r="AG67" s="284">
        <v>0</v>
      </c>
      <c r="AH67" s="284">
        <v>0</v>
      </c>
      <c r="AI67" s="284">
        <v>0</v>
      </c>
      <c r="AJ67" s="284">
        <v>0</v>
      </c>
      <c r="AK67" s="284">
        <v>0</v>
      </c>
      <c r="AL67" s="284">
        <v>0</v>
      </c>
      <c r="AM67" s="284">
        <v>0</v>
      </c>
      <c r="AN67" s="284">
        <v>0</v>
      </c>
      <c r="AO67" s="284">
        <v>0</v>
      </c>
      <c r="AP67" s="284">
        <v>0</v>
      </c>
      <c r="AQ67" s="284">
        <v>0</v>
      </c>
      <c r="AR67" s="284">
        <v>88.000000000000014</v>
      </c>
      <c r="AS67" s="284">
        <v>0</v>
      </c>
      <c r="AT67" s="284">
        <v>0</v>
      </c>
      <c r="AU67" s="284">
        <v>0</v>
      </c>
      <c r="AV67" s="284">
        <v>0</v>
      </c>
      <c r="AW67" s="284">
        <v>0</v>
      </c>
      <c r="AX67" s="284">
        <v>0</v>
      </c>
      <c r="AY67" s="284">
        <v>0</v>
      </c>
      <c r="AZ67" s="284">
        <v>0</v>
      </c>
      <c r="BA67" s="284">
        <v>0</v>
      </c>
      <c r="BB67" s="284">
        <v>0</v>
      </c>
      <c r="BC67" s="284">
        <v>0</v>
      </c>
      <c r="BD67" s="284">
        <v>0</v>
      </c>
      <c r="BE67" s="284">
        <v>0</v>
      </c>
      <c r="BF67" s="284">
        <v>0</v>
      </c>
      <c r="BG67" s="284">
        <v>0</v>
      </c>
      <c r="BH67" s="284">
        <v>0</v>
      </c>
      <c r="BI67" s="284">
        <v>0</v>
      </c>
      <c r="BJ67" s="284">
        <v>0</v>
      </c>
      <c r="BK67" s="284">
        <v>0</v>
      </c>
      <c r="BL67" s="284">
        <v>0</v>
      </c>
      <c r="BM67" s="284">
        <v>361.58192090395482</v>
      </c>
      <c r="BN67" s="284">
        <v>0</v>
      </c>
      <c r="BO67" s="284">
        <v>0</v>
      </c>
      <c r="BP67" s="284">
        <v>0</v>
      </c>
      <c r="BQ67" s="129"/>
    </row>
    <row r="68" spans="1:69" ht="15" x14ac:dyDescent="0.15">
      <c r="A68" s="104" t="s">
        <v>283</v>
      </c>
      <c r="B68" s="153" t="s">
        <v>520</v>
      </c>
      <c r="C68" s="153" t="s">
        <v>235</v>
      </c>
      <c r="D68" s="153" t="s">
        <v>693</v>
      </c>
      <c r="E68" s="153" t="s">
        <v>1022</v>
      </c>
      <c r="F68" s="107">
        <v>8</v>
      </c>
      <c r="G68" s="469">
        <v>40</v>
      </c>
      <c r="H68" s="107"/>
      <c r="I68" s="284">
        <v>0</v>
      </c>
      <c r="J68" s="284">
        <v>0</v>
      </c>
      <c r="K68" s="284">
        <v>0</v>
      </c>
      <c r="L68" s="284">
        <v>0</v>
      </c>
      <c r="M68" s="284">
        <v>0</v>
      </c>
      <c r="N68" s="284">
        <v>0</v>
      </c>
      <c r="O68" s="284">
        <v>0</v>
      </c>
      <c r="P68" s="284">
        <v>0</v>
      </c>
      <c r="Q68" s="284">
        <v>0</v>
      </c>
      <c r="R68" s="284">
        <v>0</v>
      </c>
      <c r="S68" s="284">
        <v>0</v>
      </c>
      <c r="T68" s="284">
        <v>0</v>
      </c>
      <c r="U68" s="284">
        <v>0</v>
      </c>
      <c r="V68" s="284">
        <v>0</v>
      </c>
      <c r="W68" s="284">
        <v>0</v>
      </c>
      <c r="X68" s="284">
        <v>0</v>
      </c>
      <c r="Y68" s="284">
        <v>0</v>
      </c>
      <c r="Z68" s="284">
        <v>0</v>
      </c>
      <c r="AA68" s="284">
        <v>0</v>
      </c>
      <c r="AB68" s="284">
        <v>0</v>
      </c>
      <c r="AC68" s="284">
        <v>0</v>
      </c>
      <c r="AD68" s="284">
        <v>0</v>
      </c>
      <c r="AE68" s="284">
        <v>0</v>
      </c>
      <c r="AF68" s="284">
        <v>0</v>
      </c>
      <c r="AG68" s="284">
        <v>0</v>
      </c>
      <c r="AH68" s="284">
        <v>0</v>
      </c>
      <c r="AI68" s="284">
        <v>0</v>
      </c>
      <c r="AJ68" s="284">
        <v>0</v>
      </c>
      <c r="AK68" s="284">
        <v>0</v>
      </c>
      <c r="AL68" s="284">
        <v>0</v>
      </c>
      <c r="AM68" s="284">
        <v>0</v>
      </c>
      <c r="AN68" s="284">
        <v>0</v>
      </c>
      <c r="AO68" s="284">
        <v>0</v>
      </c>
      <c r="AP68" s="284">
        <v>44.166666666666657</v>
      </c>
      <c r="AQ68" s="284">
        <v>0</v>
      </c>
      <c r="AR68" s="284">
        <v>0</v>
      </c>
      <c r="AS68" s="284">
        <v>0</v>
      </c>
      <c r="AT68" s="284">
        <v>0</v>
      </c>
      <c r="AU68" s="284">
        <v>0</v>
      </c>
      <c r="AV68" s="284">
        <v>0</v>
      </c>
      <c r="AW68" s="284">
        <v>0</v>
      </c>
      <c r="AX68" s="284">
        <v>0</v>
      </c>
      <c r="AY68" s="284">
        <v>0</v>
      </c>
      <c r="AZ68" s="284">
        <v>0</v>
      </c>
      <c r="BA68" s="284">
        <v>0</v>
      </c>
      <c r="BB68" s="284">
        <v>0</v>
      </c>
      <c r="BC68" s="284">
        <v>485.83333333333326</v>
      </c>
      <c r="BD68" s="284">
        <v>0</v>
      </c>
      <c r="BE68" s="284">
        <v>43.921568627450981</v>
      </c>
      <c r="BF68" s="284">
        <v>0</v>
      </c>
      <c r="BG68" s="284">
        <v>0</v>
      </c>
      <c r="BH68" s="284">
        <v>0</v>
      </c>
      <c r="BI68" s="284">
        <v>0</v>
      </c>
      <c r="BJ68" s="284">
        <v>0</v>
      </c>
      <c r="BK68" s="284">
        <v>0</v>
      </c>
      <c r="BL68" s="284">
        <v>0</v>
      </c>
      <c r="BM68" s="284">
        <v>0</v>
      </c>
      <c r="BN68" s="284">
        <v>0</v>
      </c>
      <c r="BO68" s="284">
        <v>0</v>
      </c>
      <c r="BP68" s="284">
        <v>0</v>
      </c>
      <c r="BQ68" s="129"/>
    </row>
    <row r="69" spans="1:69" ht="15" x14ac:dyDescent="0.15">
      <c r="A69" s="104" t="s">
        <v>284</v>
      </c>
      <c r="B69" s="153" t="s">
        <v>520</v>
      </c>
      <c r="C69" s="153" t="s">
        <v>235</v>
      </c>
      <c r="D69" s="153" t="s">
        <v>694</v>
      </c>
      <c r="E69" s="153" t="s">
        <v>1022</v>
      </c>
      <c r="F69" s="107">
        <v>8</v>
      </c>
      <c r="G69" s="469">
        <v>80</v>
      </c>
      <c r="H69" s="107"/>
      <c r="I69" s="284">
        <v>0</v>
      </c>
      <c r="J69" s="284">
        <v>0</v>
      </c>
      <c r="K69" s="284">
        <v>0</v>
      </c>
      <c r="L69" s="284">
        <v>437.7358490566038</v>
      </c>
      <c r="M69" s="284">
        <v>0</v>
      </c>
      <c r="N69" s="284">
        <v>0</v>
      </c>
      <c r="O69" s="284">
        <v>0</v>
      </c>
      <c r="P69" s="284">
        <v>1223.7037037037037</v>
      </c>
      <c r="Q69" s="284">
        <v>0</v>
      </c>
      <c r="R69" s="284">
        <v>0</v>
      </c>
      <c r="S69" s="284">
        <v>0</v>
      </c>
      <c r="T69" s="284">
        <v>0</v>
      </c>
      <c r="U69" s="284">
        <v>0</v>
      </c>
      <c r="V69" s="284">
        <v>0</v>
      </c>
      <c r="W69" s="284">
        <v>0</v>
      </c>
      <c r="X69" s="284">
        <v>0</v>
      </c>
      <c r="Y69" s="284">
        <v>0</v>
      </c>
      <c r="Z69" s="284">
        <v>0</v>
      </c>
      <c r="AA69" s="284">
        <v>0</v>
      </c>
      <c r="AB69" s="284">
        <v>0</v>
      </c>
      <c r="AC69" s="284">
        <v>0</v>
      </c>
      <c r="AD69" s="284">
        <v>0</v>
      </c>
      <c r="AE69" s="284">
        <v>0</v>
      </c>
      <c r="AF69" s="284">
        <v>0</v>
      </c>
      <c r="AG69" s="284">
        <v>0</v>
      </c>
      <c r="AH69" s="284">
        <v>0</v>
      </c>
      <c r="AI69" s="284">
        <v>0</v>
      </c>
      <c r="AJ69" s="284">
        <v>0</v>
      </c>
      <c r="AK69" s="284">
        <v>0</v>
      </c>
      <c r="AL69" s="284">
        <v>0</v>
      </c>
      <c r="AM69" s="284">
        <v>0</v>
      </c>
      <c r="AN69" s="284">
        <v>0</v>
      </c>
      <c r="AO69" s="284">
        <v>0</v>
      </c>
      <c r="AP69" s="284">
        <v>0</v>
      </c>
      <c r="AQ69" s="284">
        <v>0</v>
      </c>
      <c r="AR69" s="284">
        <v>0</v>
      </c>
      <c r="AS69" s="284">
        <v>0</v>
      </c>
      <c r="AT69" s="284">
        <v>0</v>
      </c>
      <c r="AU69" s="284">
        <v>0</v>
      </c>
      <c r="AV69" s="284">
        <v>0</v>
      </c>
      <c r="AW69" s="284">
        <v>0</v>
      </c>
      <c r="AX69" s="284">
        <v>0</v>
      </c>
      <c r="AY69" s="284">
        <v>0</v>
      </c>
      <c r="AZ69" s="284">
        <v>0</v>
      </c>
      <c r="BA69" s="284">
        <v>0</v>
      </c>
      <c r="BB69" s="284">
        <v>0</v>
      </c>
      <c r="BC69" s="284">
        <v>0</v>
      </c>
      <c r="BD69" s="284">
        <v>0</v>
      </c>
      <c r="BE69" s="284">
        <v>0</v>
      </c>
      <c r="BF69" s="284">
        <v>0</v>
      </c>
      <c r="BG69" s="284">
        <v>0</v>
      </c>
      <c r="BH69" s="284">
        <v>0</v>
      </c>
      <c r="BI69" s="284">
        <v>0</v>
      </c>
      <c r="BJ69" s="284">
        <v>121.39917695473251</v>
      </c>
      <c r="BK69" s="284">
        <v>0</v>
      </c>
      <c r="BL69" s="284">
        <v>0</v>
      </c>
      <c r="BM69" s="284">
        <v>0</v>
      </c>
      <c r="BN69" s="284">
        <v>1750.943396226415</v>
      </c>
      <c r="BO69" s="284">
        <v>0</v>
      </c>
      <c r="BP69" s="284">
        <v>0</v>
      </c>
      <c r="BQ69" s="129"/>
    </row>
    <row r="70" spans="1:69" ht="15" x14ac:dyDescent="0.15">
      <c r="A70" s="104" t="s">
        <v>285</v>
      </c>
      <c r="B70" s="153" t="s">
        <v>520</v>
      </c>
      <c r="C70" s="153" t="s">
        <v>235</v>
      </c>
      <c r="D70" s="153" t="s">
        <v>695</v>
      </c>
      <c r="E70" s="153" t="s">
        <v>1022</v>
      </c>
      <c r="F70" s="107">
        <v>8</v>
      </c>
      <c r="G70" s="469">
        <v>144</v>
      </c>
      <c r="H70" s="107"/>
      <c r="I70" s="284">
        <v>0</v>
      </c>
      <c r="J70" s="284">
        <v>0</v>
      </c>
      <c r="K70" s="284">
        <v>0</v>
      </c>
      <c r="L70" s="284">
        <v>0</v>
      </c>
      <c r="M70" s="284">
        <v>0</v>
      </c>
      <c r="N70" s="284">
        <v>0</v>
      </c>
      <c r="O70" s="284">
        <v>0</v>
      </c>
      <c r="P70" s="284">
        <v>0</v>
      </c>
      <c r="Q70" s="284">
        <v>0</v>
      </c>
      <c r="R70" s="284">
        <v>0</v>
      </c>
      <c r="S70" s="284">
        <v>278.28054298642536</v>
      </c>
      <c r="T70" s="284">
        <v>0</v>
      </c>
      <c r="U70" s="284">
        <v>0</v>
      </c>
      <c r="V70" s="284">
        <v>0</v>
      </c>
      <c r="W70" s="284">
        <v>0</v>
      </c>
      <c r="X70" s="284">
        <v>0</v>
      </c>
      <c r="Y70" s="284">
        <v>0</v>
      </c>
      <c r="Z70" s="284">
        <v>0</v>
      </c>
      <c r="AA70" s="284">
        <v>0</v>
      </c>
      <c r="AB70" s="284">
        <v>0</v>
      </c>
      <c r="AC70" s="284">
        <v>0</v>
      </c>
      <c r="AD70" s="284">
        <v>0</v>
      </c>
      <c r="AE70" s="284">
        <v>0</v>
      </c>
      <c r="AF70" s="284">
        <v>0</v>
      </c>
      <c r="AG70" s="284">
        <v>0</v>
      </c>
      <c r="AH70" s="284">
        <v>0</v>
      </c>
      <c r="AI70" s="284">
        <v>0</v>
      </c>
      <c r="AJ70" s="284">
        <v>0</v>
      </c>
      <c r="AK70" s="284">
        <v>0</v>
      </c>
      <c r="AL70" s="284">
        <v>0</v>
      </c>
      <c r="AM70" s="284">
        <v>0</v>
      </c>
      <c r="AN70" s="284">
        <v>0</v>
      </c>
      <c r="AO70" s="284">
        <v>0</v>
      </c>
      <c r="AP70" s="284">
        <v>0</v>
      </c>
      <c r="AQ70" s="284">
        <v>0</v>
      </c>
      <c r="AR70" s="284">
        <v>0</v>
      </c>
      <c r="AS70" s="284">
        <v>0</v>
      </c>
      <c r="AT70" s="284">
        <v>0</v>
      </c>
      <c r="AU70" s="284">
        <v>0</v>
      </c>
      <c r="AV70" s="284">
        <v>0</v>
      </c>
      <c r="AW70" s="284">
        <v>0</v>
      </c>
      <c r="AX70" s="284">
        <v>0</v>
      </c>
      <c r="AY70" s="284">
        <v>0</v>
      </c>
      <c r="AZ70" s="284">
        <v>0</v>
      </c>
      <c r="BA70" s="284">
        <v>0</v>
      </c>
      <c r="BB70" s="284">
        <v>0</v>
      </c>
      <c r="BC70" s="284">
        <v>0</v>
      </c>
      <c r="BD70" s="284">
        <v>0</v>
      </c>
      <c r="BE70" s="284">
        <v>0</v>
      </c>
      <c r="BF70" s="284">
        <v>0</v>
      </c>
      <c r="BG70" s="284">
        <v>0</v>
      </c>
      <c r="BH70" s="284">
        <v>437.73584905660374</v>
      </c>
      <c r="BI70" s="284">
        <v>0</v>
      </c>
      <c r="BJ70" s="284">
        <v>0</v>
      </c>
      <c r="BK70" s="284">
        <v>0</v>
      </c>
      <c r="BL70" s="284">
        <v>0</v>
      </c>
      <c r="BM70" s="284">
        <v>0</v>
      </c>
      <c r="BN70" s="284">
        <v>0</v>
      </c>
      <c r="BO70" s="284">
        <v>0</v>
      </c>
      <c r="BP70" s="284">
        <v>0</v>
      </c>
      <c r="BQ70" s="129"/>
    </row>
    <row r="71" spans="1:69" ht="15" x14ac:dyDescent="0.15">
      <c r="A71" s="104" t="s">
        <v>286</v>
      </c>
      <c r="B71" s="153" t="s">
        <v>520</v>
      </c>
      <c r="C71" s="153" t="s">
        <v>228</v>
      </c>
      <c r="D71" s="153" t="s">
        <v>696</v>
      </c>
      <c r="E71" s="153" t="s">
        <v>1022</v>
      </c>
      <c r="F71" s="107">
        <v>1.6</v>
      </c>
      <c r="G71" s="469">
        <v>80</v>
      </c>
      <c r="H71" s="107"/>
      <c r="I71" s="284">
        <v>0</v>
      </c>
      <c r="J71" s="284">
        <v>0</v>
      </c>
      <c r="K71" s="284">
        <v>0</v>
      </c>
      <c r="L71" s="284">
        <v>0</v>
      </c>
      <c r="M71" s="284">
        <v>0</v>
      </c>
      <c r="N71" s="284">
        <v>0</v>
      </c>
      <c r="O71" s="284">
        <v>0</v>
      </c>
      <c r="P71" s="284">
        <v>0</v>
      </c>
      <c r="Q71" s="284">
        <v>0</v>
      </c>
      <c r="R71" s="284">
        <v>0</v>
      </c>
      <c r="S71" s="284">
        <v>0</v>
      </c>
      <c r="T71" s="284">
        <v>0</v>
      </c>
      <c r="U71" s="284">
        <v>0</v>
      </c>
      <c r="V71" s="284">
        <v>0</v>
      </c>
      <c r="W71" s="284">
        <v>0</v>
      </c>
      <c r="X71" s="284">
        <v>0</v>
      </c>
      <c r="Y71" s="284">
        <v>0</v>
      </c>
      <c r="Z71" s="284">
        <v>0</v>
      </c>
      <c r="AA71" s="284">
        <v>0</v>
      </c>
      <c r="AB71" s="284">
        <v>0</v>
      </c>
      <c r="AC71" s="284">
        <v>0</v>
      </c>
      <c r="AD71" s="284">
        <v>0</v>
      </c>
      <c r="AE71" s="284">
        <v>0</v>
      </c>
      <c r="AF71" s="284">
        <v>0</v>
      </c>
      <c r="AG71" s="284">
        <v>0</v>
      </c>
      <c r="AH71" s="284">
        <v>0</v>
      </c>
      <c r="AI71" s="284">
        <v>0</v>
      </c>
      <c r="AJ71" s="284">
        <v>0</v>
      </c>
      <c r="AK71" s="284">
        <v>0</v>
      </c>
      <c r="AL71" s="284">
        <v>0</v>
      </c>
      <c r="AM71" s="284">
        <v>0</v>
      </c>
      <c r="AN71" s="284">
        <v>0</v>
      </c>
      <c r="AO71" s="284">
        <v>0</v>
      </c>
      <c r="AP71" s="284">
        <v>0</v>
      </c>
      <c r="AQ71" s="284">
        <v>0</v>
      </c>
      <c r="AR71" s="284">
        <v>0</v>
      </c>
      <c r="AS71" s="284">
        <v>0</v>
      </c>
      <c r="AT71" s="284">
        <v>0</v>
      </c>
      <c r="AU71" s="284">
        <v>0</v>
      </c>
      <c r="AV71" s="284">
        <v>87.407407407407405</v>
      </c>
      <c r="AW71" s="284">
        <v>0</v>
      </c>
      <c r="AX71" s="284">
        <v>0</v>
      </c>
      <c r="AY71" s="284">
        <v>0</v>
      </c>
      <c r="AZ71" s="284">
        <v>0</v>
      </c>
      <c r="BA71" s="284">
        <v>0</v>
      </c>
      <c r="BB71" s="284">
        <v>0</v>
      </c>
      <c r="BC71" s="284">
        <v>0</v>
      </c>
      <c r="BD71" s="284">
        <v>0</v>
      </c>
      <c r="BE71" s="284">
        <v>0</v>
      </c>
      <c r="BF71" s="284">
        <v>0</v>
      </c>
      <c r="BG71" s="284">
        <v>0</v>
      </c>
      <c r="BH71" s="284">
        <v>0</v>
      </c>
      <c r="BI71" s="284">
        <v>0</v>
      </c>
      <c r="BJ71" s="284">
        <v>0</v>
      </c>
      <c r="BK71" s="284">
        <v>0</v>
      </c>
      <c r="BL71" s="284">
        <v>0</v>
      </c>
      <c r="BM71" s="284">
        <v>0</v>
      </c>
      <c r="BN71" s="284">
        <v>0</v>
      </c>
      <c r="BO71" s="284">
        <v>0</v>
      </c>
      <c r="BP71" s="284">
        <v>0</v>
      </c>
      <c r="BQ71" s="129"/>
    </row>
    <row r="72" spans="1:69" ht="15" x14ac:dyDescent="0.15">
      <c r="A72" s="104" t="s">
        <v>288</v>
      </c>
      <c r="B72" s="153" t="s">
        <v>520</v>
      </c>
      <c r="C72" s="153" t="s">
        <v>228</v>
      </c>
      <c r="D72" s="153" t="s">
        <v>698</v>
      </c>
      <c r="E72" s="153" t="s">
        <v>1022</v>
      </c>
      <c r="F72" s="107">
        <v>4</v>
      </c>
      <c r="G72" s="469">
        <v>64</v>
      </c>
      <c r="H72" s="107"/>
      <c r="I72" s="284">
        <v>0</v>
      </c>
      <c r="J72" s="284">
        <v>0</v>
      </c>
      <c r="K72" s="284">
        <v>0</v>
      </c>
      <c r="L72" s="284">
        <v>0</v>
      </c>
      <c r="M72" s="284">
        <v>0</v>
      </c>
      <c r="N72" s="284">
        <v>0</v>
      </c>
      <c r="O72" s="284">
        <v>0</v>
      </c>
      <c r="P72" s="284">
        <v>0</v>
      </c>
      <c r="Q72" s="284">
        <v>0</v>
      </c>
      <c r="R72" s="284">
        <v>0</v>
      </c>
      <c r="S72" s="284">
        <v>0</v>
      </c>
      <c r="T72" s="284">
        <v>0</v>
      </c>
      <c r="U72" s="284">
        <v>0</v>
      </c>
      <c r="V72" s="284">
        <v>0</v>
      </c>
      <c r="W72" s="284">
        <v>0</v>
      </c>
      <c r="X72" s="284">
        <v>0</v>
      </c>
      <c r="Y72" s="284">
        <v>0</v>
      </c>
      <c r="Z72" s="284">
        <v>0</v>
      </c>
      <c r="AA72" s="284">
        <v>0</v>
      </c>
      <c r="AB72" s="284">
        <v>0</v>
      </c>
      <c r="AC72" s="284">
        <v>0</v>
      </c>
      <c r="AD72" s="284">
        <v>0</v>
      </c>
      <c r="AE72" s="284">
        <v>0</v>
      </c>
      <c r="AF72" s="284">
        <v>0</v>
      </c>
      <c r="AG72" s="284">
        <v>0</v>
      </c>
      <c r="AH72" s="284">
        <v>0</v>
      </c>
      <c r="AI72" s="284">
        <v>0</v>
      </c>
      <c r="AJ72" s="284">
        <v>0</v>
      </c>
      <c r="AK72" s="284">
        <v>0</v>
      </c>
      <c r="AL72" s="284">
        <v>0</v>
      </c>
      <c r="AM72" s="284">
        <v>65.245312098638578</v>
      </c>
      <c r="AN72" s="284">
        <v>0</v>
      </c>
      <c r="AO72" s="284">
        <v>0</v>
      </c>
      <c r="AP72" s="284">
        <v>0</v>
      </c>
      <c r="AQ72" s="284">
        <v>0</v>
      </c>
      <c r="AR72" s="284">
        <v>0</v>
      </c>
      <c r="AS72" s="284">
        <v>0</v>
      </c>
      <c r="AT72" s="284">
        <v>0</v>
      </c>
      <c r="AU72" s="284">
        <v>0</v>
      </c>
      <c r="AV72" s="284">
        <v>0</v>
      </c>
      <c r="AW72" s="284">
        <v>0</v>
      </c>
      <c r="AX72" s="284">
        <v>0</v>
      </c>
      <c r="AY72" s="284">
        <v>0</v>
      </c>
      <c r="AZ72" s="284">
        <v>0</v>
      </c>
      <c r="BA72" s="284">
        <v>0</v>
      </c>
      <c r="BB72" s="284">
        <v>0</v>
      </c>
      <c r="BC72" s="284">
        <v>0</v>
      </c>
      <c r="BD72" s="284">
        <v>0</v>
      </c>
      <c r="BE72" s="284">
        <v>0</v>
      </c>
      <c r="BF72" s="284">
        <v>0</v>
      </c>
      <c r="BG72" s="284">
        <v>0</v>
      </c>
      <c r="BH72" s="284">
        <v>0</v>
      </c>
      <c r="BI72" s="284">
        <v>0</v>
      </c>
      <c r="BJ72" s="284">
        <v>0</v>
      </c>
      <c r="BK72" s="284">
        <v>0</v>
      </c>
      <c r="BL72" s="284">
        <v>0</v>
      </c>
      <c r="BM72" s="284">
        <v>0</v>
      </c>
      <c r="BN72" s="284">
        <v>0</v>
      </c>
      <c r="BO72" s="284">
        <v>0</v>
      </c>
      <c r="BP72" s="284">
        <v>0</v>
      </c>
      <c r="BQ72" s="129"/>
    </row>
    <row r="73" spans="1:69" ht="15" x14ac:dyDescent="0.15">
      <c r="A73" s="104" t="s">
        <v>289</v>
      </c>
      <c r="B73" s="153" t="s">
        <v>520</v>
      </c>
      <c r="C73" s="153" t="s">
        <v>228</v>
      </c>
      <c r="D73" s="155" t="s">
        <v>699</v>
      </c>
      <c r="E73" s="153" t="s">
        <v>1022</v>
      </c>
      <c r="F73" s="116">
        <v>4</v>
      </c>
      <c r="G73" s="471">
        <v>80</v>
      </c>
      <c r="H73" s="107"/>
      <c r="I73" s="284">
        <v>0</v>
      </c>
      <c r="J73" s="284">
        <v>0</v>
      </c>
      <c r="K73" s="284">
        <v>0</v>
      </c>
      <c r="L73" s="284">
        <v>0</v>
      </c>
      <c r="M73" s="284">
        <v>0</v>
      </c>
      <c r="N73" s="284">
        <v>0</v>
      </c>
      <c r="O73" s="284">
        <v>0</v>
      </c>
      <c r="P73" s="284">
        <v>0</v>
      </c>
      <c r="Q73" s="284">
        <v>0</v>
      </c>
      <c r="R73" s="284">
        <v>0</v>
      </c>
      <c r="S73" s="284">
        <v>0</v>
      </c>
      <c r="T73" s="284">
        <v>0</v>
      </c>
      <c r="U73" s="284">
        <v>0</v>
      </c>
      <c r="V73" s="284">
        <v>0</v>
      </c>
      <c r="W73" s="284">
        <v>0</v>
      </c>
      <c r="X73" s="284">
        <v>0</v>
      </c>
      <c r="Y73" s="284">
        <v>0</v>
      </c>
      <c r="Z73" s="284">
        <v>0</v>
      </c>
      <c r="AA73" s="284">
        <v>0</v>
      </c>
      <c r="AB73" s="284">
        <v>0</v>
      </c>
      <c r="AC73" s="284">
        <v>0</v>
      </c>
      <c r="AD73" s="284">
        <v>0</v>
      </c>
      <c r="AE73" s="284">
        <v>0</v>
      </c>
      <c r="AF73" s="284">
        <v>0</v>
      </c>
      <c r="AG73" s="284">
        <v>0</v>
      </c>
      <c r="AH73" s="284">
        <v>0</v>
      </c>
      <c r="AI73" s="284">
        <v>0</v>
      </c>
      <c r="AJ73" s="284">
        <v>0</v>
      </c>
      <c r="AK73" s="284">
        <v>0</v>
      </c>
      <c r="AL73" s="284">
        <v>0</v>
      </c>
      <c r="AM73" s="284">
        <v>0</v>
      </c>
      <c r="AN73" s="284">
        <v>0</v>
      </c>
      <c r="AO73" s="284">
        <v>0</v>
      </c>
      <c r="AP73" s="284">
        <v>0</v>
      </c>
      <c r="AQ73" s="284">
        <v>0</v>
      </c>
      <c r="AR73" s="284">
        <v>0</v>
      </c>
      <c r="AS73" s="284">
        <v>0</v>
      </c>
      <c r="AT73" s="284">
        <v>0</v>
      </c>
      <c r="AU73" s="284">
        <v>1851.4285714285711</v>
      </c>
      <c r="AV73" s="284">
        <v>0</v>
      </c>
      <c r="AW73" s="284">
        <v>0</v>
      </c>
      <c r="AX73" s="284">
        <v>0</v>
      </c>
      <c r="AY73" s="284">
        <v>0</v>
      </c>
      <c r="AZ73" s="284">
        <v>0</v>
      </c>
      <c r="BA73" s="284">
        <v>0</v>
      </c>
      <c r="BB73" s="284">
        <v>0</v>
      </c>
      <c r="BC73" s="284">
        <v>0</v>
      </c>
      <c r="BD73" s="284">
        <v>0</v>
      </c>
      <c r="BE73" s="284">
        <v>0</v>
      </c>
      <c r="BF73" s="284">
        <v>0</v>
      </c>
      <c r="BG73" s="284">
        <v>0</v>
      </c>
      <c r="BH73" s="284">
        <v>0</v>
      </c>
      <c r="BI73" s="284">
        <v>0</v>
      </c>
      <c r="BJ73" s="284">
        <v>0</v>
      </c>
      <c r="BK73" s="284">
        <v>0</v>
      </c>
      <c r="BL73" s="284">
        <v>0</v>
      </c>
      <c r="BM73" s="284">
        <v>0</v>
      </c>
      <c r="BN73" s="284">
        <v>0</v>
      </c>
      <c r="BO73" s="284">
        <v>0</v>
      </c>
      <c r="BP73" s="284">
        <v>0</v>
      </c>
      <c r="BQ73" s="129"/>
    </row>
    <row r="74" spans="1:69" ht="15" x14ac:dyDescent="0.15">
      <c r="A74" s="104" t="s">
        <v>290</v>
      </c>
      <c r="B74" s="153" t="s">
        <v>520</v>
      </c>
      <c r="C74" s="153" t="s">
        <v>228</v>
      </c>
      <c r="D74" s="155" t="s">
        <v>700</v>
      </c>
      <c r="E74" s="153" t="s">
        <v>1022</v>
      </c>
      <c r="F74" s="116">
        <v>4</v>
      </c>
      <c r="G74" s="471">
        <v>96</v>
      </c>
      <c r="H74" s="107"/>
      <c r="I74" s="284">
        <v>0</v>
      </c>
      <c r="J74" s="284">
        <v>0</v>
      </c>
      <c r="K74" s="284">
        <v>0</v>
      </c>
      <c r="L74" s="284">
        <v>0</v>
      </c>
      <c r="M74" s="284">
        <v>0</v>
      </c>
      <c r="N74" s="284">
        <v>0</v>
      </c>
      <c r="O74" s="284">
        <v>0</v>
      </c>
      <c r="P74" s="284">
        <v>0</v>
      </c>
      <c r="Q74" s="284">
        <v>0</v>
      </c>
      <c r="R74" s="284">
        <v>0</v>
      </c>
      <c r="S74" s="284">
        <v>0</v>
      </c>
      <c r="T74" s="284">
        <v>0</v>
      </c>
      <c r="U74" s="284">
        <v>0</v>
      </c>
      <c r="V74" s="284">
        <v>0</v>
      </c>
      <c r="W74" s="284">
        <v>0</v>
      </c>
      <c r="X74" s="284">
        <v>0</v>
      </c>
      <c r="Y74" s="284">
        <v>0</v>
      </c>
      <c r="Z74" s="284">
        <v>0</v>
      </c>
      <c r="AA74" s="284">
        <v>0</v>
      </c>
      <c r="AB74" s="284">
        <v>0</v>
      </c>
      <c r="AC74" s="284">
        <v>0</v>
      </c>
      <c r="AD74" s="284">
        <v>0</v>
      </c>
      <c r="AE74" s="284">
        <v>0</v>
      </c>
      <c r="AF74" s="284">
        <v>0</v>
      </c>
      <c r="AG74" s="284">
        <v>0</v>
      </c>
      <c r="AH74" s="284">
        <v>0</v>
      </c>
      <c r="AI74" s="284">
        <v>0</v>
      </c>
      <c r="AJ74" s="284">
        <v>0</v>
      </c>
      <c r="AK74" s="284">
        <v>0</v>
      </c>
      <c r="AL74" s="284">
        <v>0</v>
      </c>
      <c r="AM74" s="284">
        <v>0</v>
      </c>
      <c r="AN74" s="284">
        <v>0</v>
      </c>
      <c r="AO74" s="284">
        <v>0</v>
      </c>
      <c r="AP74" s="284">
        <v>0</v>
      </c>
      <c r="AQ74" s="284">
        <v>0</v>
      </c>
      <c r="AR74" s="284">
        <v>0</v>
      </c>
      <c r="AS74" s="284">
        <v>0</v>
      </c>
      <c r="AT74" s="284">
        <v>461.53846153846155</v>
      </c>
      <c r="AU74" s="284">
        <v>0</v>
      </c>
      <c r="AV74" s="284">
        <v>0</v>
      </c>
      <c r="AW74" s="284">
        <v>0</v>
      </c>
      <c r="AX74" s="284">
        <v>0</v>
      </c>
      <c r="AY74" s="284">
        <v>0</v>
      </c>
      <c r="AZ74" s="284">
        <v>0</v>
      </c>
      <c r="BA74" s="284">
        <v>0</v>
      </c>
      <c r="BB74" s="284">
        <v>0</v>
      </c>
      <c r="BC74" s="284">
        <v>0</v>
      </c>
      <c r="BD74" s="284">
        <v>0</v>
      </c>
      <c r="BE74" s="284">
        <v>0</v>
      </c>
      <c r="BF74" s="284">
        <v>0</v>
      </c>
      <c r="BG74" s="284">
        <v>0</v>
      </c>
      <c r="BH74" s="284">
        <v>0</v>
      </c>
      <c r="BI74" s="284">
        <v>0</v>
      </c>
      <c r="BJ74" s="284">
        <v>0</v>
      </c>
      <c r="BK74" s="284">
        <v>0</v>
      </c>
      <c r="BL74" s="284">
        <v>0</v>
      </c>
      <c r="BM74" s="284">
        <v>0</v>
      </c>
      <c r="BN74" s="284">
        <v>0</v>
      </c>
      <c r="BO74" s="284">
        <v>0</v>
      </c>
      <c r="BP74" s="284">
        <v>0</v>
      </c>
      <c r="BQ74" s="129"/>
    </row>
    <row r="75" spans="1:69" ht="15" x14ac:dyDescent="0.15">
      <c r="A75" s="104" t="s">
        <v>291</v>
      </c>
      <c r="B75" s="153" t="s">
        <v>520</v>
      </c>
      <c r="C75" s="153" t="s">
        <v>228</v>
      </c>
      <c r="D75" s="155" t="s">
        <v>701</v>
      </c>
      <c r="E75" s="153" t="s">
        <v>1022</v>
      </c>
      <c r="F75" s="116">
        <v>4</v>
      </c>
      <c r="G75" s="471">
        <v>128</v>
      </c>
      <c r="H75" s="107"/>
      <c r="I75" s="284">
        <v>0</v>
      </c>
      <c r="J75" s="284">
        <v>0</v>
      </c>
      <c r="K75" s="284">
        <v>0</v>
      </c>
      <c r="L75" s="284">
        <v>0</v>
      </c>
      <c r="M75" s="284">
        <v>0</v>
      </c>
      <c r="N75" s="284">
        <v>0</v>
      </c>
      <c r="O75" s="284">
        <v>0</v>
      </c>
      <c r="P75" s="284">
        <v>0</v>
      </c>
      <c r="Q75" s="284">
        <v>0</v>
      </c>
      <c r="R75" s="284">
        <v>0</v>
      </c>
      <c r="S75" s="284">
        <v>0</v>
      </c>
      <c r="T75" s="284">
        <v>0</v>
      </c>
      <c r="U75" s="284">
        <v>0</v>
      </c>
      <c r="V75" s="284">
        <v>0</v>
      </c>
      <c r="W75" s="284">
        <v>0</v>
      </c>
      <c r="X75" s="284">
        <v>0</v>
      </c>
      <c r="Y75" s="284">
        <v>0</v>
      </c>
      <c r="Z75" s="284">
        <v>0</v>
      </c>
      <c r="AA75" s="284">
        <v>0</v>
      </c>
      <c r="AB75" s="284">
        <v>0</v>
      </c>
      <c r="AC75" s="284">
        <v>0</v>
      </c>
      <c r="AD75" s="284">
        <v>0</v>
      </c>
      <c r="AE75" s="284">
        <v>0</v>
      </c>
      <c r="AF75" s="284">
        <v>0</v>
      </c>
      <c r="AG75" s="284">
        <v>0</v>
      </c>
      <c r="AH75" s="284">
        <v>0</v>
      </c>
      <c r="AI75" s="284">
        <v>0</v>
      </c>
      <c r="AJ75" s="284">
        <v>0</v>
      </c>
      <c r="AK75" s="284">
        <v>0</v>
      </c>
      <c r="AL75" s="284">
        <v>0</v>
      </c>
      <c r="AM75" s="284">
        <v>717.69843308502448</v>
      </c>
      <c r="AN75" s="284">
        <v>0</v>
      </c>
      <c r="AO75" s="284">
        <v>0</v>
      </c>
      <c r="AP75" s="284">
        <v>0</v>
      </c>
      <c r="AQ75" s="284">
        <v>0</v>
      </c>
      <c r="AR75" s="284">
        <v>0</v>
      </c>
      <c r="AS75" s="284">
        <v>0</v>
      </c>
      <c r="AT75" s="284">
        <v>0</v>
      </c>
      <c r="AU75" s="284">
        <v>0</v>
      </c>
      <c r="AV75" s="284">
        <v>0</v>
      </c>
      <c r="AW75" s="284">
        <v>0</v>
      </c>
      <c r="AX75" s="284">
        <v>0</v>
      </c>
      <c r="AY75" s="284">
        <v>0</v>
      </c>
      <c r="AZ75" s="284">
        <v>0</v>
      </c>
      <c r="BA75" s="284">
        <v>0</v>
      </c>
      <c r="BB75" s="284">
        <v>0</v>
      </c>
      <c r="BC75" s="284">
        <v>0</v>
      </c>
      <c r="BD75" s="284">
        <v>0</v>
      </c>
      <c r="BE75" s="284">
        <v>0</v>
      </c>
      <c r="BF75" s="284">
        <v>0</v>
      </c>
      <c r="BG75" s="284">
        <v>0</v>
      </c>
      <c r="BH75" s="284">
        <v>0</v>
      </c>
      <c r="BI75" s="284">
        <v>0</v>
      </c>
      <c r="BJ75" s="284">
        <v>121.39917695473251</v>
      </c>
      <c r="BK75" s="284">
        <v>0</v>
      </c>
      <c r="BL75" s="284">
        <v>0</v>
      </c>
      <c r="BM75" s="284">
        <v>0</v>
      </c>
      <c r="BN75" s="284">
        <v>0</v>
      </c>
      <c r="BO75" s="284">
        <v>82.666202575704844</v>
      </c>
      <c r="BP75" s="284">
        <v>0</v>
      </c>
      <c r="BQ75" s="129"/>
    </row>
    <row r="76" spans="1:69" ht="15" x14ac:dyDescent="0.15">
      <c r="A76" s="104" t="s">
        <v>292</v>
      </c>
      <c r="B76" s="153" t="s">
        <v>520</v>
      </c>
      <c r="C76" s="153" t="s">
        <v>228</v>
      </c>
      <c r="D76" s="155" t="s">
        <v>702</v>
      </c>
      <c r="E76" s="153" t="s">
        <v>1022</v>
      </c>
      <c r="F76" s="116">
        <v>6</v>
      </c>
      <c r="G76" s="471">
        <v>80</v>
      </c>
      <c r="H76" s="107"/>
      <c r="I76" s="284">
        <v>0</v>
      </c>
      <c r="J76" s="284">
        <v>0</v>
      </c>
      <c r="K76" s="284">
        <v>0</v>
      </c>
      <c r="L76" s="284">
        <v>0</v>
      </c>
      <c r="M76" s="284">
        <v>0</v>
      </c>
      <c r="N76" s="284">
        <v>0</v>
      </c>
      <c r="O76" s="284">
        <v>0</v>
      </c>
      <c r="P76" s="284">
        <v>0</v>
      </c>
      <c r="Q76" s="284">
        <v>0</v>
      </c>
      <c r="R76" s="284">
        <v>0</v>
      </c>
      <c r="S76" s="284">
        <v>0</v>
      </c>
      <c r="T76" s="284">
        <v>0</v>
      </c>
      <c r="U76" s="284">
        <v>0</v>
      </c>
      <c r="V76" s="284">
        <v>0</v>
      </c>
      <c r="W76" s="284">
        <v>0</v>
      </c>
      <c r="X76" s="284">
        <v>0</v>
      </c>
      <c r="Y76" s="284">
        <v>0</v>
      </c>
      <c r="Z76" s="284">
        <v>0</v>
      </c>
      <c r="AA76" s="284">
        <v>0</v>
      </c>
      <c r="AB76" s="284">
        <v>0</v>
      </c>
      <c r="AC76" s="284">
        <v>0</v>
      </c>
      <c r="AD76" s="284">
        <v>0</v>
      </c>
      <c r="AE76" s="284">
        <v>0</v>
      </c>
      <c r="AF76" s="284">
        <v>0</v>
      </c>
      <c r="AG76" s="284">
        <v>0</v>
      </c>
      <c r="AH76" s="284">
        <v>0</v>
      </c>
      <c r="AI76" s="284">
        <v>0</v>
      </c>
      <c r="AJ76" s="284">
        <v>0</v>
      </c>
      <c r="AK76" s="284">
        <v>0</v>
      </c>
      <c r="AL76" s="284">
        <v>0</v>
      </c>
      <c r="AM76" s="284">
        <v>0</v>
      </c>
      <c r="AN76" s="284">
        <v>230.49645390070921</v>
      </c>
      <c r="AO76" s="284">
        <v>0</v>
      </c>
      <c r="AP76" s="284">
        <v>0</v>
      </c>
      <c r="AQ76" s="284">
        <v>0</v>
      </c>
      <c r="AR76" s="284">
        <v>352.00000000000006</v>
      </c>
      <c r="AS76" s="284">
        <v>0</v>
      </c>
      <c r="AT76" s="284">
        <v>0</v>
      </c>
      <c r="AU76" s="284">
        <v>0</v>
      </c>
      <c r="AV76" s="284">
        <v>1223.7037037037037</v>
      </c>
      <c r="AW76" s="284">
        <v>0</v>
      </c>
      <c r="AX76" s="284">
        <v>0</v>
      </c>
      <c r="AY76" s="284">
        <v>0</v>
      </c>
      <c r="AZ76" s="284">
        <v>0</v>
      </c>
      <c r="BA76" s="284">
        <v>0</v>
      </c>
      <c r="BB76" s="284">
        <v>0</v>
      </c>
      <c r="BC76" s="284">
        <v>0</v>
      </c>
      <c r="BD76" s="284">
        <v>0</v>
      </c>
      <c r="BE76" s="284">
        <v>0</v>
      </c>
      <c r="BF76" s="284">
        <v>0</v>
      </c>
      <c r="BG76" s="284">
        <v>0</v>
      </c>
      <c r="BH76" s="284">
        <v>0</v>
      </c>
      <c r="BI76" s="284">
        <v>0</v>
      </c>
      <c r="BJ76" s="284">
        <v>0</v>
      </c>
      <c r="BK76" s="284">
        <v>0</v>
      </c>
      <c r="BL76" s="284">
        <v>0</v>
      </c>
      <c r="BM76" s="284">
        <v>0</v>
      </c>
      <c r="BN76" s="284">
        <v>0</v>
      </c>
      <c r="BO76" s="284">
        <v>0</v>
      </c>
      <c r="BP76" s="284">
        <v>0</v>
      </c>
      <c r="BQ76" s="129"/>
    </row>
    <row r="77" spans="1:69" ht="15" x14ac:dyDescent="0.15">
      <c r="A77" s="104" t="s">
        <v>293</v>
      </c>
      <c r="B77" s="153" t="s">
        <v>520</v>
      </c>
      <c r="C77" s="153" t="s">
        <v>228</v>
      </c>
      <c r="D77" s="153" t="s">
        <v>703</v>
      </c>
      <c r="E77" s="153" t="s">
        <v>1022</v>
      </c>
      <c r="F77" s="107">
        <v>8</v>
      </c>
      <c r="G77" s="469">
        <v>40</v>
      </c>
      <c r="H77" s="107"/>
      <c r="I77" s="284">
        <v>0</v>
      </c>
      <c r="J77" s="284">
        <v>0</v>
      </c>
      <c r="K77" s="284">
        <v>0</v>
      </c>
      <c r="L77" s="284">
        <v>0</v>
      </c>
      <c r="M77" s="284">
        <v>0</v>
      </c>
      <c r="N77" s="284">
        <v>0</v>
      </c>
      <c r="O77" s="284">
        <v>0</v>
      </c>
      <c r="P77" s="284">
        <v>0</v>
      </c>
      <c r="Q77" s="284">
        <v>0</v>
      </c>
      <c r="R77" s="284">
        <v>0</v>
      </c>
      <c r="S77" s="284">
        <v>0</v>
      </c>
      <c r="T77" s="284">
        <v>0</v>
      </c>
      <c r="U77" s="284">
        <v>0</v>
      </c>
      <c r="V77" s="284">
        <v>0</v>
      </c>
      <c r="W77" s="284">
        <v>0</v>
      </c>
      <c r="X77" s="284">
        <v>0</v>
      </c>
      <c r="Y77" s="284">
        <v>0</v>
      </c>
      <c r="Z77" s="284">
        <v>0</v>
      </c>
      <c r="AA77" s="284">
        <v>0</v>
      </c>
      <c r="AB77" s="284">
        <v>0</v>
      </c>
      <c r="AC77" s="284">
        <v>0</v>
      </c>
      <c r="AD77" s="284">
        <v>0</v>
      </c>
      <c r="AE77" s="284">
        <v>0</v>
      </c>
      <c r="AF77" s="284">
        <v>0</v>
      </c>
      <c r="AG77" s="284">
        <v>0</v>
      </c>
      <c r="AH77" s="284">
        <v>0</v>
      </c>
      <c r="AI77" s="284">
        <v>0</v>
      </c>
      <c r="AJ77" s="284">
        <v>0</v>
      </c>
      <c r="AK77" s="284">
        <v>0</v>
      </c>
      <c r="AL77" s="284">
        <v>0</v>
      </c>
      <c r="AM77" s="284">
        <v>0</v>
      </c>
      <c r="AN77" s="284">
        <v>0</v>
      </c>
      <c r="AO77" s="284">
        <v>0</v>
      </c>
      <c r="AP77" s="284">
        <v>0</v>
      </c>
      <c r="AQ77" s="284">
        <v>0</v>
      </c>
      <c r="AR77" s="284">
        <v>0</v>
      </c>
      <c r="AS77" s="284">
        <v>0</v>
      </c>
      <c r="AT77" s="284">
        <v>0</v>
      </c>
      <c r="AU77" s="284">
        <v>0</v>
      </c>
      <c r="AV77" s="284">
        <v>0</v>
      </c>
      <c r="AW77" s="284">
        <v>0</v>
      </c>
      <c r="AX77" s="284">
        <v>0</v>
      </c>
      <c r="AY77" s="284">
        <v>0</v>
      </c>
      <c r="AZ77" s="284">
        <v>0</v>
      </c>
      <c r="BA77" s="284">
        <v>0</v>
      </c>
      <c r="BB77" s="284">
        <v>0</v>
      </c>
      <c r="BC77" s="284">
        <v>0</v>
      </c>
      <c r="BD77" s="284">
        <v>0</v>
      </c>
      <c r="BE77" s="284">
        <v>0</v>
      </c>
      <c r="BF77" s="284">
        <v>0</v>
      </c>
      <c r="BG77" s="284">
        <v>305.97874791960055</v>
      </c>
      <c r="BH77" s="284">
        <v>0</v>
      </c>
      <c r="BI77" s="284">
        <v>0</v>
      </c>
      <c r="BJ77" s="284">
        <v>0</v>
      </c>
      <c r="BK77" s="284">
        <v>0</v>
      </c>
      <c r="BL77" s="284">
        <v>0</v>
      </c>
      <c r="BM77" s="284">
        <v>0</v>
      </c>
      <c r="BN77" s="284">
        <v>0</v>
      </c>
      <c r="BO77" s="284">
        <v>0</v>
      </c>
      <c r="BP77" s="284">
        <v>0</v>
      </c>
      <c r="BQ77" s="129"/>
    </row>
    <row r="78" spans="1:69" ht="15" x14ac:dyDescent="0.15">
      <c r="A78" s="104" t="s">
        <v>294</v>
      </c>
      <c r="B78" s="153" t="s">
        <v>520</v>
      </c>
      <c r="C78" s="153" t="s">
        <v>228</v>
      </c>
      <c r="D78" s="153" t="s">
        <v>704</v>
      </c>
      <c r="E78" s="153" t="s">
        <v>1022</v>
      </c>
      <c r="F78" s="107">
        <v>8</v>
      </c>
      <c r="G78" s="469">
        <v>72</v>
      </c>
      <c r="H78" s="107"/>
      <c r="I78" s="284">
        <v>0</v>
      </c>
      <c r="J78" s="284">
        <v>0</v>
      </c>
      <c r="K78" s="284">
        <v>0</v>
      </c>
      <c r="L78" s="284">
        <v>0</v>
      </c>
      <c r="M78" s="284">
        <v>0</v>
      </c>
      <c r="N78" s="284">
        <v>0</v>
      </c>
      <c r="O78" s="284">
        <v>0</v>
      </c>
      <c r="P78" s="284">
        <v>0</v>
      </c>
      <c r="Q78" s="284">
        <v>0</v>
      </c>
      <c r="R78" s="284">
        <v>0</v>
      </c>
      <c r="S78" s="284">
        <v>0</v>
      </c>
      <c r="T78" s="284">
        <v>0</v>
      </c>
      <c r="U78" s="284">
        <v>0</v>
      </c>
      <c r="V78" s="284">
        <v>0</v>
      </c>
      <c r="W78" s="284">
        <v>0</v>
      </c>
      <c r="X78" s="284">
        <v>0</v>
      </c>
      <c r="Y78" s="284">
        <v>0</v>
      </c>
      <c r="Z78" s="284">
        <v>0</v>
      </c>
      <c r="AA78" s="284">
        <v>0</v>
      </c>
      <c r="AB78" s="284">
        <v>0</v>
      </c>
      <c r="AC78" s="284">
        <v>0</v>
      </c>
      <c r="AD78" s="284">
        <v>0</v>
      </c>
      <c r="AE78" s="284">
        <v>0</v>
      </c>
      <c r="AF78" s="284">
        <v>0</v>
      </c>
      <c r="AG78" s="284">
        <v>0</v>
      </c>
      <c r="AH78" s="284">
        <v>0</v>
      </c>
      <c r="AI78" s="284">
        <v>0</v>
      </c>
      <c r="AJ78" s="284">
        <v>0</v>
      </c>
      <c r="AK78" s="284">
        <v>0</v>
      </c>
      <c r="AL78" s="284">
        <v>0</v>
      </c>
      <c r="AM78" s="284">
        <v>0</v>
      </c>
      <c r="AN78" s="284">
        <v>0</v>
      </c>
      <c r="AO78" s="284">
        <v>0</v>
      </c>
      <c r="AP78" s="284">
        <v>0</v>
      </c>
      <c r="AQ78" s="284">
        <v>0</v>
      </c>
      <c r="AR78" s="284">
        <v>0</v>
      </c>
      <c r="AS78" s="284">
        <v>0</v>
      </c>
      <c r="AT78" s="284">
        <v>41.95804195804196</v>
      </c>
      <c r="AU78" s="284">
        <v>0</v>
      </c>
      <c r="AV78" s="284">
        <v>0</v>
      </c>
      <c r="AW78" s="284">
        <v>792.60651629072686</v>
      </c>
      <c r="AX78" s="284">
        <v>0</v>
      </c>
      <c r="AY78" s="284">
        <v>0</v>
      </c>
      <c r="AZ78" s="284">
        <v>0</v>
      </c>
      <c r="BA78" s="284">
        <v>0</v>
      </c>
      <c r="BB78" s="284">
        <v>0</v>
      </c>
      <c r="BC78" s="284">
        <v>0</v>
      </c>
      <c r="BD78" s="284">
        <v>0</v>
      </c>
      <c r="BE78" s="284">
        <v>0</v>
      </c>
      <c r="BF78" s="284">
        <v>0</v>
      </c>
      <c r="BG78" s="284">
        <v>0</v>
      </c>
      <c r="BH78" s="284">
        <v>0</v>
      </c>
      <c r="BI78" s="284">
        <v>0</v>
      </c>
      <c r="BJ78" s="284">
        <v>0</v>
      </c>
      <c r="BK78" s="284">
        <v>136.36363636363637</v>
      </c>
      <c r="BL78" s="284">
        <v>0</v>
      </c>
      <c r="BM78" s="284">
        <v>0</v>
      </c>
      <c r="BN78" s="284">
        <v>0</v>
      </c>
      <c r="BO78" s="284">
        <v>0</v>
      </c>
      <c r="BP78" s="284">
        <v>0</v>
      </c>
      <c r="BQ78" s="129"/>
    </row>
    <row r="79" spans="1:69" ht="15" x14ac:dyDescent="0.15">
      <c r="A79" s="104" t="s">
        <v>295</v>
      </c>
      <c r="B79" s="153" t="s">
        <v>520</v>
      </c>
      <c r="C79" s="153" t="s">
        <v>228</v>
      </c>
      <c r="D79" s="153" t="s">
        <v>705</v>
      </c>
      <c r="E79" s="153" t="s">
        <v>1022</v>
      </c>
      <c r="F79" s="107">
        <v>8</v>
      </c>
      <c r="G79" s="469">
        <v>168</v>
      </c>
      <c r="H79" s="107"/>
      <c r="I79" s="284">
        <v>499.72360420121606</v>
      </c>
      <c r="J79" s="284">
        <v>0</v>
      </c>
      <c r="K79" s="284">
        <v>0</v>
      </c>
      <c r="L79" s="284">
        <v>0</v>
      </c>
      <c r="M79" s="284">
        <v>0</v>
      </c>
      <c r="N79" s="284">
        <v>0</v>
      </c>
      <c r="O79" s="284">
        <v>0</v>
      </c>
      <c r="P79" s="284">
        <v>0</v>
      </c>
      <c r="Q79" s="284">
        <v>0</v>
      </c>
      <c r="R79" s="284">
        <v>0</v>
      </c>
      <c r="S79" s="284">
        <v>0</v>
      </c>
      <c r="T79" s="284">
        <v>0</v>
      </c>
      <c r="U79" s="284">
        <v>0</v>
      </c>
      <c r="V79" s="284">
        <v>0</v>
      </c>
      <c r="W79" s="284">
        <v>0</v>
      </c>
      <c r="X79" s="284">
        <v>0</v>
      </c>
      <c r="Y79" s="284">
        <v>0</v>
      </c>
      <c r="Z79" s="284">
        <v>0</v>
      </c>
      <c r="AA79" s="284">
        <v>0</v>
      </c>
      <c r="AB79" s="284">
        <v>0</v>
      </c>
      <c r="AC79" s="284">
        <v>0</v>
      </c>
      <c r="AD79" s="284">
        <v>0</v>
      </c>
      <c r="AE79" s="284">
        <v>0</v>
      </c>
      <c r="AF79" s="284">
        <v>0</v>
      </c>
      <c r="AG79" s="284">
        <v>0</v>
      </c>
      <c r="AH79" s="284">
        <v>0</v>
      </c>
      <c r="AI79" s="284">
        <v>0</v>
      </c>
      <c r="AJ79" s="284">
        <v>0</v>
      </c>
      <c r="AK79" s="284">
        <v>0</v>
      </c>
      <c r="AL79" s="284">
        <v>0</v>
      </c>
      <c r="AM79" s="284">
        <v>0</v>
      </c>
      <c r="AN79" s="284">
        <v>0</v>
      </c>
      <c r="AO79" s="284">
        <v>0</v>
      </c>
      <c r="AP79" s="284">
        <v>0</v>
      </c>
      <c r="AQ79" s="284">
        <v>0</v>
      </c>
      <c r="AR79" s="284">
        <v>0</v>
      </c>
      <c r="AS79" s="284">
        <v>0</v>
      </c>
      <c r="AT79" s="284">
        <v>0</v>
      </c>
      <c r="AU79" s="284">
        <v>0</v>
      </c>
      <c r="AV79" s="284">
        <v>0</v>
      </c>
      <c r="AW79" s="284">
        <v>0</v>
      </c>
      <c r="AX79" s="284">
        <v>0</v>
      </c>
      <c r="AY79" s="284">
        <v>0</v>
      </c>
      <c r="AZ79" s="284">
        <v>0</v>
      </c>
      <c r="BA79" s="284">
        <v>0</v>
      </c>
      <c r="BB79" s="284">
        <v>0</v>
      </c>
      <c r="BC79" s="284">
        <v>0</v>
      </c>
      <c r="BD79" s="284">
        <v>0</v>
      </c>
      <c r="BE79" s="284">
        <v>0</v>
      </c>
      <c r="BF79" s="284">
        <v>0</v>
      </c>
      <c r="BG79" s="284">
        <v>0</v>
      </c>
      <c r="BH79" s="284">
        <v>3720.7547169811319</v>
      </c>
      <c r="BI79" s="284">
        <v>0</v>
      </c>
      <c r="BJ79" s="284">
        <v>606.99588477366262</v>
      </c>
      <c r="BK79" s="284">
        <v>0</v>
      </c>
      <c r="BL79" s="284">
        <v>72.131147540983605</v>
      </c>
      <c r="BM79" s="284">
        <v>0</v>
      </c>
      <c r="BN79" s="284">
        <v>0</v>
      </c>
      <c r="BO79" s="284">
        <v>0</v>
      </c>
      <c r="BP79" s="284">
        <v>0</v>
      </c>
      <c r="BQ79" s="129"/>
    </row>
    <row r="80" spans="1:69" ht="15" x14ac:dyDescent="0.15">
      <c r="A80" s="117" t="s">
        <v>298</v>
      </c>
      <c r="B80" s="156" t="s">
        <v>521</v>
      </c>
      <c r="C80" s="156" t="s">
        <v>236</v>
      </c>
      <c r="D80" s="156" t="s">
        <v>708</v>
      </c>
      <c r="E80" s="153" t="s">
        <v>1022</v>
      </c>
      <c r="F80" s="120">
        <v>32</v>
      </c>
      <c r="G80" s="472">
        <v>32</v>
      </c>
      <c r="H80" s="120"/>
      <c r="I80" s="284">
        <v>0</v>
      </c>
      <c r="J80" s="284">
        <v>0</v>
      </c>
      <c r="K80" s="284">
        <v>43.703703703703702</v>
      </c>
      <c r="L80" s="284">
        <v>0</v>
      </c>
      <c r="M80" s="284">
        <v>0</v>
      </c>
      <c r="N80" s="284">
        <v>0</v>
      </c>
      <c r="O80" s="284">
        <v>0</v>
      </c>
      <c r="P80" s="284">
        <v>0</v>
      </c>
      <c r="Q80" s="284">
        <v>0</v>
      </c>
      <c r="R80" s="284">
        <v>0</v>
      </c>
      <c r="S80" s="284">
        <v>0</v>
      </c>
      <c r="T80" s="284">
        <v>0</v>
      </c>
      <c r="U80" s="284">
        <v>0</v>
      </c>
      <c r="V80" s="284">
        <v>0</v>
      </c>
      <c r="W80" s="284">
        <v>0</v>
      </c>
      <c r="X80" s="284">
        <v>0</v>
      </c>
      <c r="Y80" s="284">
        <v>0</v>
      </c>
      <c r="Z80" s="284">
        <v>0</v>
      </c>
      <c r="AA80" s="284">
        <v>0</v>
      </c>
      <c r="AB80" s="284">
        <v>0</v>
      </c>
      <c r="AC80" s="284">
        <v>0</v>
      </c>
      <c r="AD80" s="284">
        <v>0</v>
      </c>
      <c r="AE80" s="284">
        <v>0</v>
      </c>
      <c r="AF80" s="284">
        <v>0</v>
      </c>
      <c r="AG80" s="284">
        <v>0</v>
      </c>
      <c r="AH80" s="284">
        <v>0</v>
      </c>
      <c r="AI80" s="284">
        <v>0</v>
      </c>
      <c r="AJ80" s="284">
        <v>0</v>
      </c>
      <c r="AK80" s="284">
        <v>0</v>
      </c>
      <c r="AL80" s="284">
        <v>0</v>
      </c>
      <c r="AM80" s="284">
        <v>0</v>
      </c>
      <c r="AN80" s="284">
        <v>0</v>
      </c>
      <c r="AO80" s="284">
        <v>0</v>
      </c>
      <c r="AP80" s="284">
        <v>0</v>
      </c>
      <c r="AQ80" s="284">
        <v>0</v>
      </c>
      <c r="AR80" s="284">
        <v>0</v>
      </c>
      <c r="AS80" s="284">
        <v>0</v>
      </c>
      <c r="AT80" s="284">
        <v>0</v>
      </c>
      <c r="AU80" s="284">
        <v>0</v>
      </c>
      <c r="AV80" s="284">
        <v>0</v>
      </c>
      <c r="AW80" s="284">
        <v>0</v>
      </c>
      <c r="AX80" s="284">
        <v>0</v>
      </c>
      <c r="AY80" s="284">
        <v>0</v>
      </c>
      <c r="AZ80" s="284">
        <v>0</v>
      </c>
      <c r="BA80" s="284">
        <v>0</v>
      </c>
      <c r="BB80" s="284">
        <v>0</v>
      </c>
      <c r="BC80" s="284">
        <v>0</v>
      </c>
      <c r="BD80" s="284">
        <v>0</v>
      </c>
      <c r="BE80" s="284">
        <v>0</v>
      </c>
      <c r="BF80" s="284">
        <v>0</v>
      </c>
      <c r="BG80" s="284">
        <v>0</v>
      </c>
      <c r="BH80" s="284">
        <v>0</v>
      </c>
      <c r="BI80" s="284">
        <v>0</v>
      </c>
      <c r="BJ80" s="284">
        <v>0</v>
      </c>
      <c r="BK80" s="284">
        <v>0</v>
      </c>
      <c r="BL80" s="284">
        <v>0</v>
      </c>
      <c r="BM80" s="284">
        <v>0</v>
      </c>
      <c r="BN80" s="284">
        <v>0</v>
      </c>
      <c r="BO80" s="284">
        <v>0</v>
      </c>
      <c r="BP80" s="284">
        <v>0</v>
      </c>
      <c r="BQ80" s="129"/>
    </row>
    <row r="81" spans="1:69" ht="15" x14ac:dyDescent="0.15">
      <c r="A81" s="117" t="s">
        <v>299</v>
      </c>
      <c r="B81" s="156" t="s">
        <v>521</v>
      </c>
      <c r="C81" s="156" t="s">
        <v>236</v>
      </c>
      <c r="D81" s="156" t="s">
        <v>709</v>
      </c>
      <c r="E81" s="153" t="s">
        <v>1022</v>
      </c>
      <c r="F81" s="120">
        <v>40</v>
      </c>
      <c r="G81" s="472">
        <v>40</v>
      </c>
      <c r="H81" s="120"/>
      <c r="I81" s="284">
        <v>0</v>
      </c>
      <c r="J81" s="284">
        <v>0</v>
      </c>
      <c r="K81" s="284">
        <v>0</v>
      </c>
      <c r="L81" s="284">
        <v>0</v>
      </c>
      <c r="M81" s="284">
        <v>0</v>
      </c>
      <c r="N81" s="284">
        <v>0</v>
      </c>
      <c r="O81" s="284">
        <v>0</v>
      </c>
      <c r="P81" s="284">
        <v>87.407407407407405</v>
      </c>
      <c r="Q81" s="284">
        <v>0</v>
      </c>
      <c r="R81" s="284">
        <v>0</v>
      </c>
      <c r="S81" s="284">
        <v>0</v>
      </c>
      <c r="T81" s="284">
        <v>0</v>
      </c>
      <c r="U81" s="284">
        <v>0</v>
      </c>
      <c r="V81" s="284">
        <v>0</v>
      </c>
      <c r="W81" s="284">
        <v>0</v>
      </c>
      <c r="X81" s="284">
        <v>0</v>
      </c>
      <c r="Y81" s="284">
        <v>0</v>
      </c>
      <c r="Z81" s="284">
        <v>0</v>
      </c>
      <c r="AA81" s="284">
        <v>0</v>
      </c>
      <c r="AB81" s="284">
        <v>0</v>
      </c>
      <c r="AC81" s="284">
        <v>0</v>
      </c>
      <c r="AD81" s="284">
        <v>523.63636363636363</v>
      </c>
      <c r="AE81" s="284">
        <v>0</v>
      </c>
      <c r="AF81" s="284">
        <v>0</v>
      </c>
      <c r="AG81" s="284">
        <v>0</v>
      </c>
      <c r="AH81" s="284">
        <v>0</v>
      </c>
      <c r="AI81" s="284">
        <v>0</v>
      </c>
      <c r="AJ81" s="284">
        <v>0</v>
      </c>
      <c r="AK81" s="284">
        <v>0</v>
      </c>
      <c r="AL81" s="284">
        <v>0</v>
      </c>
      <c r="AM81" s="284">
        <v>0</v>
      </c>
      <c r="AN81" s="284">
        <v>0</v>
      </c>
      <c r="AO81" s="284">
        <v>0</v>
      </c>
      <c r="AP81" s="284">
        <v>0</v>
      </c>
      <c r="AQ81" s="284">
        <v>0</v>
      </c>
      <c r="AR81" s="284">
        <v>0</v>
      </c>
      <c r="AS81" s="284">
        <v>0</v>
      </c>
      <c r="AT81" s="284">
        <v>0</v>
      </c>
      <c r="AU81" s="284">
        <v>0</v>
      </c>
      <c r="AV81" s="284">
        <v>0</v>
      </c>
      <c r="AW81" s="284">
        <v>0</v>
      </c>
      <c r="AX81" s="284">
        <v>0</v>
      </c>
      <c r="AY81" s="284">
        <v>0</v>
      </c>
      <c r="AZ81" s="284">
        <v>0</v>
      </c>
      <c r="BA81" s="284">
        <v>0</v>
      </c>
      <c r="BB81" s="284">
        <v>0</v>
      </c>
      <c r="BC81" s="284">
        <v>44.166666666666657</v>
      </c>
      <c r="BD81" s="284">
        <v>0</v>
      </c>
      <c r="BE81" s="284">
        <v>0</v>
      </c>
      <c r="BF81" s="284">
        <v>0</v>
      </c>
      <c r="BG81" s="284">
        <v>0</v>
      </c>
      <c r="BH81" s="284">
        <v>0</v>
      </c>
      <c r="BI81" s="284">
        <v>0</v>
      </c>
      <c r="BJ81" s="284">
        <v>0</v>
      </c>
      <c r="BK81" s="284">
        <v>0</v>
      </c>
      <c r="BL81" s="284">
        <v>0</v>
      </c>
      <c r="BM81" s="284">
        <v>0</v>
      </c>
      <c r="BN81" s="284">
        <v>4377.3584905660364</v>
      </c>
      <c r="BO81" s="284">
        <v>0</v>
      </c>
      <c r="BP81" s="284">
        <v>0</v>
      </c>
      <c r="BQ81" s="129"/>
    </row>
    <row r="82" spans="1:69" ht="15" x14ac:dyDescent="0.15">
      <c r="A82" s="117" t="s">
        <v>300</v>
      </c>
      <c r="B82" s="156" t="s">
        <v>521</v>
      </c>
      <c r="C82" s="156" t="s">
        <v>236</v>
      </c>
      <c r="D82" s="156" t="s">
        <v>710</v>
      </c>
      <c r="E82" s="153" t="s">
        <v>1022</v>
      </c>
      <c r="F82" s="120">
        <v>48</v>
      </c>
      <c r="G82" s="472">
        <v>48</v>
      </c>
      <c r="H82" s="120"/>
      <c r="I82" s="284">
        <v>0</v>
      </c>
      <c r="J82" s="284">
        <v>0</v>
      </c>
      <c r="K82" s="284">
        <v>0</v>
      </c>
      <c r="L82" s="284">
        <v>0</v>
      </c>
      <c r="M82" s="284">
        <v>0</v>
      </c>
      <c r="N82" s="284">
        <v>0</v>
      </c>
      <c r="O82" s="284">
        <v>0</v>
      </c>
      <c r="P82" s="284">
        <v>0</v>
      </c>
      <c r="Q82" s="284">
        <v>0</v>
      </c>
      <c r="R82" s="284">
        <v>0</v>
      </c>
      <c r="S82" s="284">
        <v>0</v>
      </c>
      <c r="T82" s="284">
        <v>0</v>
      </c>
      <c r="U82" s="284">
        <v>0</v>
      </c>
      <c r="V82" s="284">
        <v>0</v>
      </c>
      <c r="W82" s="284">
        <v>0</v>
      </c>
      <c r="X82" s="284">
        <v>0</v>
      </c>
      <c r="Y82" s="284">
        <v>0</v>
      </c>
      <c r="Z82" s="284">
        <v>0</v>
      </c>
      <c r="AA82" s="284">
        <v>0</v>
      </c>
      <c r="AB82" s="284">
        <v>0</v>
      </c>
      <c r="AC82" s="284">
        <v>0</v>
      </c>
      <c r="AD82" s="284">
        <v>0</v>
      </c>
      <c r="AE82" s="284">
        <v>0</v>
      </c>
      <c r="AF82" s="284">
        <v>0</v>
      </c>
      <c r="AG82" s="284">
        <v>0</v>
      </c>
      <c r="AH82" s="284">
        <v>0</v>
      </c>
      <c r="AI82" s="284">
        <v>0</v>
      </c>
      <c r="AJ82" s="284">
        <v>0</v>
      </c>
      <c r="AK82" s="284">
        <v>0</v>
      </c>
      <c r="AL82" s="284">
        <v>0</v>
      </c>
      <c r="AM82" s="284">
        <v>0</v>
      </c>
      <c r="AN82" s="284">
        <v>0</v>
      </c>
      <c r="AO82" s="284">
        <v>0</v>
      </c>
      <c r="AP82" s="284">
        <v>0</v>
      </c>
      <c r="AQ82" s="284">
        <v>0</v>
      </c>
      <c r="AR82" s="284">
        <v>0</v>
      </c>
      <c r="AS82" s="284">
        <v>0</v>
      </c>
      <c r="AT82" s="284">
        <v>0</v>
      </c>
      <c r="AU82" s="284">
        <v>0</v>
      </c>
      <c r="AV82" s="284">
        <v>0</v>
      </c>
      <c r="AW82" s="284">
        <v>0</v>
      </c>
      <c r="AX82" s="284">
        <v>0</v>
      </c>
      <c r="AY82" s="284">
        <v>0</v>
      </c>
      <c r="AZ82" s="284">
        <v>264.4628099173554</v>
      </c>
      <c r="BA82" s="284">
        <v>0</v>
      </c>
      <c r="BB82" s="284">
        <v>0</v>
      </c>
      <c r="BC82" s="284">
        <v>0</v>
      </c>
      <c r="BD82" s="284">
        <v>176.00000000000003</v>
      </c>
      <c r="BE82" s="284">
        <v>0</v>
      </c>
      <c r="BF82" s="284">
        <v>0</v>
      </c>
      <c r="BG82" s="284">
        <v>0</v>
      </c>
      <c r="BH82" s="284">
        <v>0</v>
      </c>
      <c r="BI82" s="284">
        <v>0</v>
      </c>
      <c r="BJ82" s="284">
        <v>0</v>
      </c>
      <c r="BK82" s="284">
        <v>0</v>
      </c>
      <c r="BL82" s="284">
        <v>0</v>
      </c>
      <c r="BM82" s="284">
        <v>0</v>
      </c>
      <c r="BN82" s="284">
        <v>0</v>
      </c>
      <c r="BO82" s="284">
        <v>0</v>
      </c>
      <c r="BP82" s="284">
        <v>0</v>
      </c>
      <c r="BQ82" s="129"/>
    </row>
    <row r="83" spans="1:69" ht="15" x14ac:dyDescent="0.15">
      <c r="A83" s="104" t="s">
        <v>301</v>
      </c>
      <c r="B83" s="156" t="s">
        <v>521</v>
      </c>
      <c r="C83" s="156" t="s">
        <v>236</v>
      </c>
      <c r="D83" s="156" t="s">
        <v>711</v>
      </c>
      <c r="E83" s="153" t="s">
        <v>1022</v>
      </c>
      <c r="F83" s="107">
        <v>24.5</v>
      </c>
      <c r="G83" s="469">
        <v>24.5</v>
      </c>
      <c r="H83" s="107"/>
      <c r="I83" s="284">
        <v>1873.9635157545601</v>
      </c>
      <c r="J83" s="284">
        <v>742.96296296296293</v>
      </c>
      <c r="K83" s="284">
        <v>0</v>
      </c>
      <c r="L83" s="284">
        <v>612.83018867924534</v>
      </c>
      <c r="M83" s="284">
        <v>87.017543859649123</v>
      </c>
      <c r="N83" s="284">
        <v>827.85714285714289</v>
      </c>
      <c r="O83" s="284">
        <v>87.27272727272728</v>
      </c>
      <c r="P83" s="284">
        <v>830.37037037037032</v>
      </c>
      <c r="Q83" s="284">
        <v>1392.280701754386</v>
      </c>
      <c r="R83" s="284">
        <v>1178.1818181818182</v>
      </c>
      <c r="S83" s="284">
        <v>1947.9638009049775</v>
      </c>
      <c r="T83" s="284">
        <v>617.14285714285711</v>
      </c>
      <c r="U83" s="284">
        <v>125.50607287449392</v>
      </c>
      <c r="V83" s="284">
        <v>549.01960784313735</v>
      </c>
      <c r="W83" s="284">
        <v>0</v>
      </c>
      <c r="X83" s="284">
        <v>524.47089947089944</v>
      </c>
      <c r="Y83" s="284">
        <v>0</v>
      </c>
      <c r="Z83" s="284">
        <v>383.7792642140468</v>
      </c>
      <c r="AA83" s="284">
        <v>793.46938775510205</v>
      </c>
      <c r="AB83" s="284">
        <v>531.063829787234</v>
      </c>
      <c r="AC83" s="284">
        <v>0</v>
      </c>
      <c r="AD83" s="284">
        <v>65803.636363636368</v>
      </c>
      <c r="AE83" s="284">
        <v>3028.2485875706216</v>
      </c>
      <c r="AF83" s="284">
        <v>54692.307692307688</v>
      </c>
      <c r="AG83" s="284">
        <v>4858.867924528302</v>
      </c>
      <c r="AH83" s="284">
        <v>58569.056603773584</v>
      </c>
      <c r="AI83" s="284">
        <v>7385.9259259259252</v>
      </c>
      <c r="AJ83" s="284">
        <v>43861.904761904763</v>
      </c>
      <c r="AK83" s="284">
        <v>53011.904761904756</v>
      </c>
      <c r="AL83" s="284">
        <v>49978.656622724426</v>
      </c>
      <c r="AM83" s="284">
        <v>913.43436938094021</v>
      </c>
      <c r="AN83" s="284">
        <v>322.69503546099287</v>
      </c>
      <c r="AO83" s="284">
        <v>127.40384615384615</v>
      </c>
      <c r="AP83" s="284">
        <v>529.99999999999989</v>
      </c>
      <c r="AQ83" s="284">
        <v>176.66666666666663</v>
      </c>
      <c r="AR83" s="284">
        <v>220</v>
      </c>
      <c r="AS83" s="284">
        <v>0</v>
      </c>
      <c r="AT83" s="284">
        <v>0</v>
      </c>
      <c r="AU83" s="284">
        <v>352.65306122448976</v>
      </c>
      <c r="AV83" s="284">
        <v>174.81481481481481</v>
      </c>
      <c r="AW83" s="284">
        <v>41796.783625730997</v>
      </c>
      <c r="AX83" s="284">
        <v>78389.646956898418</v>
      </c>
      <c r="AY83" s="284">
        <v>3812.5</v>
      </c>
      <c r="AZ83" s="284">
        <v>42615.62998405104</v>
      </c>
      <c r="BA83" s="284">
        <v>8881.2137658813372</v>
      </c>
      <c r="BB83" s="284">
        <v>43090.909090909103</v>
      </c>
      <c r="BC83" s="284">
        <v>7905.833333333333</v>
      </c>
      <c r="BD83" s="284">
        <v>47696</v>
      </c>
      <c r="BE83" s="284">
        <v>52120.261437908506</v>
      </c>
      <c r="BF83" s="284">
        <v>63014.285714285717</v>
      </c>
      <c r="BG83" s="284">
        <v>3848.2270993034413</v>
      </c>
      <c r="BH83" s="284">
        <v>2407.5471698113206</v>
      </c>
      <c r="BI83" s="284">
        <v>1291.8108419838522</v>
      </c>
      <c r="BJ83" s="284">
        <v>1820.9876543209878</v>
      </c>
      <c r="BK83" s="284">
        <v>409.09090909090912</v>
      </c>
      <c r="BL83" s="284">
        <v>793.44262295081967</v>
      </c>
      <c r="BM83" s="284">
        <v>578.5310734463277</v>
      </c>
      <c r="BN83" s="284">
        <v>0</v>
      </c>
      <c r="BO83" s="284">
        <v>2397.3198746954399</v>
      </c>
      <c r="BP83" s="284">
        <v>2628.6549707602339</v>
      </c>
      <c r="BQ83" s="129"/>
    </row>
    <row r="84" spans="1:69" ht="14" x14ac:dyDescent="0.15">
      <c r="A84" s="117" t="s">
        <v>302</v>
      </c>
      <c r="B84" s="156" t="s">
        <v>521</v>
      </c>
      <c r="C84" s="156" t="s">
        <v>237</v>
      </c>
      <c r="D84" s="156" t="s">
        <v>712</v>
      </c>
      <c r="E84" s="156" t="s">
        <v>1022</v>
      </c>
      <c r="F84" s="120">
        <v>4</v>
      </c>
      <c r="G84" s="472">
        <v>20</v>
      </c>
      <c r="H84" s="120"/>
      <c r="I84" s="284">
        <v>0</v>
      </c>
      <c r="J84" s="284">
        <v>0</v>
      </c>
      <c r="K84" s="284">
        <v>0</v>
      </c>
      <c r="L84" s="284">
        <v>0</v>
      </c>
      <c r="M84" s="284">
        <v>0</v>
      </c>
      <c r="N84" s="284">
        <v>0</v>
      </c>
      <c r="O84" s="284">
        <v>0</v>
      </c>
      <c r="P84" s="284">
        <v>0</v>
      </c>
      <c r="Q84" s="284">
        <v>0</v>
      </c>
      <c r="R84" s="284">
        <v>0</v>
      </c>
      <c r="S84" s="284">
        <v>0</v>
      </c>
      <c r="T84" s="284">
        <v>0</v>
      </c>
      <c r="U84" s="284">
        <v>0</v>
      </c>
      <c r="V84" s="284">
        <v>0</v>
      </c>
      <c r="W84" s="284">
        <v>0</v>
      </c>
      <c r="X84" s="284">
        <v>0</v>
      </c>
      <c r="Y84" s="284">
        <v>0</v>
      </c>
      <c r="Z84" s="284">
        <v>0</v>
      </c>
      <c r="AA84" s="284">
        <v>0</v>
      </c>
      <c r="AB84" s="284">
        <v>0</v>
      </c>
      <c r="AC84" s="284">
        <v>0</v>
      </c>
      <c r="AD84" s="284">
        <v>0</v>
      </c>
      <c r="AE84" s="284">
        <v>0</v>
      </c>
      <c r="AF84" s="284">
        <v>0</v>
      </c>
      <c r="AG84" s="284">
        <v>0</v>
      </c>
      <c r="AH84" s="284">
        <v>0</v>
      </c>
      <c r="AI84" s="284">
        <v>0</v>
      </c>
      <c r="AJ84" s="284">
        <v>0</v>
      </c>
      <c r="AK84" s="284">
        <v>0</v>
      </c>
      <c r="AL84" s="284">
        <v>0</v>
      </c>
      <c r="AM84" s="284">
        <v>0</v>
      </c>
      <c r="AN84" s="284">
        <v>0</v>
      </c>
      <c r="AO84" s="284">
        <v>0</v>
      </c>
      <c r="AP84" s="284">
        <v>0</v>
      </c>
      <c r="AQ84" s="284">
        <v>0</v>
      </c>
      <c r="AR84" s="284">
        <v>0</v>
      </c>
      <c r="AS84" s="284">
        <v>0</v>
      </c>
      <c r="AT84" s="284">
        <v>0</v>
      </c>
      <c r="AU84" s="284">
        <v>0</v>
      </c>
      <c r="AV84" s="284">
        <v>0</v>
      </c>
      <c r="AW84" s="284">
        <v>0</v>
      </c>
      <c r="AX84" s="284">
        <v>0</v>
      </c>
      <c r="AY84" s="284">
        <v>0</v>
      </c>
      <c r="AZ84" s="284">
        <v>0</v>
      </c>
      <c r="BA84" s="284">
        <v>0</v>
      </c>
      <c r="BB84" s="284">
        <v>0</v>
      </c>
      <c r="BC84" s="284">
        <v>0</v>
      </c>
      <c r="BD84" s="284">
        <v>0</v>
      </c>
      <c r="BE84" s="284">
        <v>0</v>
      </c>
      <c r="BF84" s="284">
        <v>0</v>
      </c>
      <c r="BG84" s="284">
        <v>305.97874791960055</v>
      </c>
      <c r="BH84" s="284">
        <v>0</v>
      </c>
      <c r="BI84" s="284">
        <v>0</v>
      </c>
      <c r="BJ84" s="284">
        <v>0</v>
      </c>
      <c r="BK84" s="284">
        <v>0</v>
      </c>
      <c r="BL84" s="284">
        <v>504.91803278688531</v>
      </c>
      <c r="BM84" s="284">
        <v>0</v>
      </c>
      <c r="BN84" s="284">
        <v>0</v>
      </c>
      <c r="BO84" s="284">
        <v>0</v>
      </c>
      <c r="BP84" s="284">
        <v>0</v>
      </c>
      <c r="BQ84" s="129"/>
    </row>
    <row r="85" spans="1:69" ht="14" x14ac:dyDescent="0.15">
      <c r="A85" s="117" t="s">
        <v>305</v>
      </c>
      <c r="B85" s="156" t="s">
        <v>521</v>
      </c>
      <c r="C85" s="156" t="s">
        <v>237</v>
      </c>
      <c r="D85" s="156" t="s">
        <v>713</v>
      </c>
      <c r="E85" s="156" t="s">
        <v>1022</v>
      </c>
      <c r="F85" s="120">
        <v>4</v>
      </c>
      <c r="G85" s="472">
        <v>32</v>
      </c>
      <c r="H85" s="120"/>
      <c r="I85" s="284">
        <v>0</v>
      </c>
      <c r="J85" s="284">
        <v>0</v>
      </c>
      <c r="K85" s="284">
        <v>0</v>
      </c>
      <c r="L85" s="284">
        <v>0</v>
      </c>
      <c r="M85" s="284">
        <v>0</v>
      </c>
      <c r="N85" s="284">
        <v>0</v>
      </c>
      <c r="O85" s="284">
        <v>0</v>
      </c>
      <c r="P85" s="284">
        <v>0</v>
      </c>
      <c r="Q85" s="284">
        <v>0</v>
      </c>
      <c r="R85" s="284">
        <v>0</v>
      </c>
      <c r="S85" s="284">
        <v>0</v>
      </c>
      <c r="T85" s="284">
        <v>0</v>
      </c>
      <c r="U85" s="284">
        <v>0</v>
      </c>
      <c r="V85" s="284">
        <v>0</v>
      </c>
      <c r="W85" s="284">
        <v>0</v>
      </c>
      <c r="X85" s="284">
        <v>0</v>
      </c>
      <c r="Y85" s="284">
        <v>0</v>
      </c>
      <c r="Z85" s="284">
        <v>0</v>
      </c>
      <c r="AA85" s="284">
        <v>0</v>
      </c>
      <c r="AB85" s="284">
        <v>0</v>
      </c>
      <c r="AC85" s="284">
        <v>0</v>
      </c>
      <c r="AD85" s="284">
        <v>0</v>
      </c>
      <c r="AE85" s="284">
        <v>0</v>
      </c>
      <c r="AF85" s="284">
        <v>0</v>
      </c>
      <c r="AG85" s="284">
        <v>0</v>
      </c>
      <c r="AH85" s="284">
        <v>0</v>
      </c>
      <c r="AI85" s="284">
        <v>0</v>
      </c>
      <c r="AJ85" s="284">
        <v>0</v>
      </c>
      <c r="AK85" s="284">
        <v>0</v>
      </c>
      <c r="AL85" s="284">
        <v>0</v>
      </c>
      <c r="AM85" s="284">
        <v>0</v>
      </c>
      <c r="AN85" s="284">
        <v>0</v>
      </c>
      <c r="AO85" s="284">
        <v>0</v>
      </c>
      <c r="AP85" s="284">
        <v>0</v>
      </c>
      <c r="AQ85" s="284">
        <v>0</v>
      </c>
      <c r="AR85" s="284">
        <v>0</v>
      </c>
      <c r="AS85" s="284">
        <v>0</v>
      </c>
      <c r="AT85" s="284">
        <v>0</v>
      </c>
      <c r="AU85" s="284">
        <v>44.08163265306122</v>
      </c>
      <c r="AV85" s="284">
        <v>0</v>
      </c>
      <c r="AW85" s="284">
        <v>0</v>
      </c>
      <c r="AX85" s="284">
        <v>0</v>
      </c>
      <c r="AY85" s="284">
        <v>0</v>
      </c>
      <c r="AZ85" s="284">
        <v>0</v>
      </c>
      <c r="BA85" s="284">
        <v>0</v>
      </c>
      <c r="BB85" s="284">
        <v>0</v>
      </c>
      <c r="BC85" s="284">
        <v>0</v>
      </c>
      <c r="BD85" s="284">
        <v>0</v>
      </c>
      <c r="BE85" s="284">
        <v>0</v>
      </c>
      <c r="BF85" s="284">
        <v>0</v>
      </c>
      <c r="BG85" s="284">
        <v>8783.9966397143762</v>
      </c>
      <c r="BH85" s="284">
        <v>0</v>
      </c>
      <c r="BI85" s="284">
        <v>0</v>
      </c>
      <c r="BJ85" s="284">
        <v>0</v>
      </c>
      <c r="BK85" s="284">
        <v>0</v>
      </c>
      <c r="BL85" s="284">
        <v>0</v>
      </c>
      <c r="BM85" s="284">
        <v>0</v>
      </c>
      <c r="BN85" s="284">
        <v>0</v>
      </c>
      <c r="BO85" s="284">
        <v>0</v>
      </c>
      <c r="BP85" s="284">
        <v>0</v>
      </c>
      <c r="BQ85" s="129"/>
    </row>
    <row r="86" spans="1:69" ht="14" x14ac:dyDescent="0.15">
      <c r="A86" s="117" t="s">
        <v>303</v>
      </c>
      <c r="B86" s="156" t="s">
        <v>521</v>
      </c>
      <c r="C86" s="156" t="s">
        <v>237</v>
      </c>
      <c r="D86" s="156" t="s">
        <v>714</v>
      </c>
      <c r="E86" s="156" t="s">
        <v>1022</v>
      </c>
      <c r="F86" s="120">
        <v>4</v>
      </c>
      <c r="G86" s="472">
        <v>64</v>
      </c>
      <c r="H86" s="120"/>
      <c r="I86" s="284">
        <v>62.465450525152008</v>
      </c>
      <c r="J86" s="284">
        <v>0</v>
      </c>
      <c r="K86" s="284">
        <v>0</v>
      </c>
      <c r="L86" s="284">
        <v>0</v>
      </c>
      <c r="M86" s="284">
        <v>0</v>
      </c>
      <c r="N86" s="284">
        <v>0</v>
      </c>
      <c r="O86" s="284">
        <v>0</v>
      </c>
      <c r="P86" s="284">
        <v>0</v>
      </c>
      <c r="Q86" s="284">
        <v>0</v>
      </c>
      <c r="R86" s="284">
        <v>0</v>
      </c>
      <c r="S86" s="284">
        <v>0</v>
      </c>
      <c r="T86" s="284">
        <v>0</v>
      </c>
      <c r="U86" s="284">
        <v>0</v>
      </c>
      <c r="V86" s="284">
        <v>0</v>
      </c>
      <c r="W86" s="284">
        <v>0</v>
      </c>
      <c r="X86" s="284">
        <v>0</v>
      </c>
      <c r="Y86" s="284">
        <v>0</v>
      </c>
      <c r="Z86" s="284">
        <v>0</v>
      </c>
      <c r="AA86" s="284">
        <v>0</v>
      </c>
      <c r="AB86" s="284">
        <v>0</v>
      </c>
      <c r="AC86" s="284">
        <v>0</v>
      </c>
      <c r="AD86" s="284">
        <v>0</v>
      </c>
      <c r="AE86" s="284">
        <v>0</v>
      </c>
      <c r="AF86" s="284">
        <v>162.39316239316238</v>
      </c>
      <c r="AG86" s="284">
        <v>0</v>
      </c>
      <c r="AH86" s="284">
        <v>0</v>
      </c>
      <c r="AI86" s="284">
        <v>0</v>
      </c>
      <c r="AJ86" s="284">
        <v>0</v>
      </c>
      <c r="AK86" s="284">
        <v>0</v>
      </c>
      <c r="AL86" s="284">
        <v>0</v>
      </c>
      <c r="AM86" s="284">
        <v>0</v>
      </c>
      <c r="AN86" s="284">
        <v>0</v>
      </c>
      <c r="AO86" s="284">
        <v>0</v>
      </c>
      <c r="AP86" s="284">
        <v>0</v>
      </c>
      <c r="AQ86" s="284">
        <v>0</v>
      </c>
      <c r="AR86" s="284">
        <v>0</v>
      </c>
      <c r="AS86" s="284">
        <v>0</v>
      </c>
      <c r="AT86" s="284">
        <v>0</v>
      </c>
      <c r="AU86" s="284">
        <v>0</v>
      </c>
      <c r="AV86" s="284">
        <v>174.81481481481481</v>
      </c>
      <c r="AW86" s="284">
        <v>0</v>
      </c>
      <c r="AX86" s="284">
        <v>0</v>
      </c>
      <c r="AY86" s="284">
        <v>0</v>
      </c>
      <c r="AZ86" s="284">
        <v>0</v>
      </c>
      <c r="BA86" s="284">
        <v>0</v>
      </c>
      <c r="BB86" s="284">
        <v>0</v>
      </c>
      <c r="BC86" s="284">
        <v>0</v>
      </c>
      <c r="BD86" s="284">
        <v>0</v>
      </c>
      <c r="BE86" s="284">
        <v>0</v>
      </c>
      <c r="BF86" s="284">
        <v>0</v>
      </c>
      <c r="BG86" s="284">
        <v>0</v>
      </c>
      <c r="BH86" s="284">
        <v>0</v>
      </c>
      <c r="BI86" s="284">
        <v>0</v>
      </c>
      <c r="BJ86" s="284">
        <v>0</v>
      </c>
      <c r="BK86" s="284">
        <v>0</v>
      </c>
      <c r="BL86" s="284">
        <v>0</v>
      </c>
      <c r="BM86" s="284">
        <v>0</v>
      </c>
      <c r="BN86" s="284">
        <v>0</v>
      </c>
      <c r="BO86" s="284">
        <v>0</v>
      </c>
      <c r="BP86" s="284">
        <v>0</v>
      </c>
      <c r="BQ86" s="129"/>
    </row>
    <row r="87" spans="1:69" ht="14" x14ac:dyDescent="0.15">
      <c r="A87" s="117" t="s">
        <v>304</v>
      </c>
      <c r="B87" s="156" t="s">
        <v>521</v>
      </c>
      <c r="C87" s="156" t="s">
        <v>237</v>
      </c>
      <c r="D87" s="156" t="s">
        <v>715</v>
      </c>
      <c r="E87" s="156" t="s">
        <v>1022</v>
      </c>
      <c r="F87" s="120">
        <v>4</v>
      </c>
      <c r="G87" s="472">
        <v>104</v>
      </c>
      <c r="H87" s="120"/>
      <c r="I87" s="284">
        <v>0</v>
      </c>
      <c r="J87" s="284">
        <v>0</v>
      </c>
      <c r="K87" s="284">
        <v>0</v>
      </c>
      <c r="L87" s="284">
        <v>0</v>
      </c>
      <c r="M87" s="284">
        <v>0</v>
      </c>
      <c r="N87" s="284">
        <v>0</v>
      </c>
      <c r="O87" s="284">
        <v>0</v>
      </c>
      <c r="P87" s="284">
        <v>0</v>
      </c>
      <c r="Q87" s="284">
        <v>0</v>
      </c>
      <c r="R87" s="284">
        <v>0</v>
      </c>
      <c r="S87" s="284">
        <v>0</v>
      </c>
      <c r="T87" s="284">
        <v>0</v>
      </c>
      <c r="U87" s="284">
        <v>0</v>
      </c>
      <c r="V87" s="284">
        <v>0</v>
      </c>
      <c r="W87" s="284">
        <v>0</v>
      </c>
      <c r="X87" s="284">
        <v>0</v>
      </c>
      <c r="Y87" s="284">
        <v>0</v>
      </c>
      <c r="Z87" s="284">
        <v>0</v>
      </c>
      <c r="AA87" s="284">
        <v>44.08163265306122</v>
      </c>
      <c r="AB87" s="284">
        <v>0</v>
      </c>
      <c r="AC87" s="284">
        <v>0</v>
      </c>
      <c r="AD87" s="284">
        <v>0</v>
      </c>
      <c r="AE87" s="284">
        <v>0</v>
      </c>
      <c r="AF87" s="284">
        <v>0</v>
      </c>
      <c r="AG87" s="284">
        <v>0</v>
      </c>
      <c r="AH87" s="284">
        <v>0</v>
      </c>
      <c r="AI87" s="284">
        <v>0</v>
      </c>
      <c r="AJ87" s="284">
        <v>0</v>
      </c>
      <c r="AK87" s="284">
        <v>0</v>
      </c>
      <c r="AL87" s="284">
        <v>0</v>
      </c>
      <c r="AM87" s="284">
        <v>0</v>
      </c>
      <c r="AN87" s="284">
        <v>0</v>
      </c>
      <c r="AO87" s="284">
        <v>0</v>
      </c>
      <c r="AP87" s="284">
        <v>0</v>
      </c>
      <c r="AQ87" s="284">
        <v>0</v>
      </c>
      <c r="AR87" s="284">
        <v>44.000000000000007</v>
      </c>
      <c r="AS87" s="284">
        <v>0</v>
      </c>
      <c r="AT87" s="284">
        <v>0</v>
      </c>
      <c r="AU87" s="284">
        <v>0</v>
      </c>
      <c r="AV87" s="284">
        <v>0</v>
      </c>
      <c r="AW87" s="284">
        <v>0</v>
      </c>
      <c r="AX87" s="284">
        <v>0</v>
      </c>
      <c r="AY87" s="284">
        <v>0</v>
      </c>
      <c r="AZ87" s="284">
        <v>0</v>
      </c>
      <c r="BA87" s="284">
        <v>0</v>
      </c>
      <c r="BB87" s="284">
        <v>0</v>
      </c>
      <c r="BC87" s="284">
        <v>0</v>
      </c>
      <c r="BD87" s="284">
        <v>0</v>
      </c>
      <c r="BE87" s="284">
        <v>0</v>
      </c>
      <c r="BF87" s="284">
        <v>0</v>
      </c>
      <c r="BG87" s="284">
        <v>0</v>
      </c>
      <c r="BH87" s="284">
        <v>0</v>
      </c>
      <c r="BI87" s="284">
        <v>0</v>
      </c>
      <c r="BJ87" s="284">
        <v>0</v>
      </c>
      <c r="BK87" s="284">
        <v>0</v>
      </c>
      <c r="BL87" s="284">
        <v>0</v>
      </c>
      <c r="BM87" s="284">
        <v>0</v>
      </c>
      <c r="BN87" s="284">
        <v>0</v>
      </c>
      <c r="BO87" s="284">
        <v>0</v>
      </c>
      <c r="BP87" s="284">
        <v>0</v>
      </c>
      <c r="BQ87" s="129"/>
    </row>
    <row r="88" spans="1:69" ht="14" x14ac:dyDescent="0.15">
      <c r="A88" s="117" t="s">
        <v>306</v>
      </c>
      <c r="B88" s="156" t="s">
        <v>521</v>
      </c>
      <c r="C88" s="156" t="s">
        <v>237</v>
      </c>
      <c r="D88" s="156" t="s">
        <v>716</v>
      </c>
      <c r="E88" s="156" t="s">
        <v>1022</v>
      </c>
      <c r="F88" s="120">
        <v>4</v>
      </c>
      <c r="G88" s="472">
        <v>160</v>
      </c>
      <c r="H88" s="120"/>
      <c r="I88" s="284">
        <v>0</v>
      </c>
      <c r="J88" s="284">
        <v>0</v>
      </c>
      <c r="K88" s="284">
        <v>0</v>
      </c>
      <c r="L88" s="284">
        <v>0</v>
      </c>
      <c r="M88" s="284">
        <v>0</v>
      </c>
      <c r="N88" s="284">
        <v>0</v>
      </c>
      <c r="O88" s="284">
        <v>0</v>
      </c>
      <c r="P88" s="284">
        <v>0</v>
      </c>
      <c r="Q88" s="284">
        <v>0</v>
      </c>
      <c r="R88" s="284">
        <v>0</v>
      </c>
      <c r="S88" s="284">
        <v>0</v>
      </c>
      <c r="T88" s="284">
        <v>0</v>
      </c>
      <c r="U88" s="284">
        <v>0</v>
      </c>
      <c r="V88" s="284">
        <v>0</v>
      </c>
      <c r="W88" s="284">
        <v>0</v>
      </c>
      <c r="X88" s="284">
        <v>0</v>
      </c>
      <c r="Y88" s="284">
        <v>0</v>
      </c>
      <c r="Z88" s="284">
        <v>0</v>
      </c>
      <c r="AA88" s="284">
        <v>0</v>
      </c>
      <c r="AB88" s="284">
        <v>0</v>
      </c>
      <c r="AC88" s="284">
        <v>0</v>
      </c>
      <c r="AD88" s="284">
        <v>0</v>
      </c>
      <c r="AE88" s="284">
        <v>0</v>
      </c>
      <c r="AF88" s="284">
        <v>0</v>
      </c>
      <c r="AG88" s="284">
        <v>0</v>
      </c>
      <c r="AH88" s="284">
        <v>0</v>
      </c>
      <c r="AI88" s="284">
        <v>0</v>
      </c>
      <c r="AJ88" s="284">
        <v>0</v>
      </c>
      <c r="AK88" s="284">
        <v>0</v>
      </c>
      <c r="AL88" s="284">
        <v>241.05461393596985</v>
      </c>
      <c r="AM88" s="284">
        <v>0</v>
      </c>
      <c r="AN88" s="284">
        <v>0</v>
      </c>
      <c r="AO88" s="284">
        <v>0</v>
      </c>
      <c r="AP88" s="284">
        <v>0</v>
      </c>
      <c r="AQ88" s="284">
        <v>0</v>
      </c>
      <c r="AR88" s="284">
        <v>0</v>
      </c>
      <c r="AS88" s="284">
        <v>0</v>
      </c>
      <c r="AT88" s="284">
        <v>0</v>
      </c>
      <c r="AU88" s="284">
        <v>0</v>
      </c>
      <c r="AV88" s="284">
        <v>0</v>
      </c>
      <c r="AW88" s="284">
        <v>0</v>
      </c>
      <c r="AX88" s="284">
        <v>0</v>
      </c>
      <c r="AY88" s="284">
        <v>0</v>
      </c>
      <c r="AZ88" s="284">
        <v>0</v>
      </c>
      <c r="BA88" s="284">
        <v>0</v>
      </c>
      <c r="BB88" s="284">
        <v>0</v>
      </c>
      <c r="BC88" s="284">
        <v>0</v>
      </c>
      <c r="BD88" s="284">
        <v>0</v>
      </c>
      <c r="BE88" s="284">
        <v>0</v>
      </c>
      <c r="BF88" s="284">
        <v>0</v>
      </c>
      <c r="BG88" s="284">
        <v>0</v>
      </c>
      <c r="BH88" s="284">
        <v>0</v>
      </c>
      <c r="BI88" s="284">
        <v>0</v>
      </c>
      <c r="BJ88" s="284">
        <v>0</v>
      </c>
      <c r="BK88" s="284">
        <v>136.36363636363637</v>
      </c>
      <c r="BL88" s="284">
        <v>0</v>
      </c>
      <c r="BM88" s="284">
        <v>0</v>
      </c>
      <c r="BN88" s="284">
        <v>0</v>
      </c>
      <c r="BO88" s="284">
        <v>0</v>
      </c>
      <c r="BP88" s="284">
        <v>4441.520467836257</v>
      </c>
      <c r="BQ88" s="129"/>
    </row>
    <row r="89" spans="1:69" ht="14" x14ac:dyDescent="0.15">
      <c r="A89" s="117" t="s">
        <v>307</v>
      </c>
      <c r="B89" s="156" t="s">
        <v>521</v>
      </c>
      <c r="C89" s="156" t="s">
        <v>237</v>
      </c>
      <c r="D89" s="156" t="s">
        <v>717</v>
      </c>
      <c r="E89" s="156" t="s">
        <v>1022</v>
      </c>
      <c r="F89" s="120">
        <v>6</v>
      </c>
      <c r="G89" s="472">
        <v>176</v>
      </c>
      <c r="H89" s="120"/>
      <c r="I89" s="284">
        <v>0</v>
      </c>
      <c r="J89" s="284">
        <v>0</v>
      </c>
      <c r="K89" s="284">
        <v>0</v>
      </c>
      <c r="L89" s="284">
        <v>0</v>
      </c>
      <c r="M89" s="284">
        <v>0</v>
      </c>
      <c r="N89" s="284">
        <v>0</v>
      </c>
      <c r="O89" s="284">
        <v>0</v>
      </c>
      <c r="P89" s="284">
        <v>0</v>
      </c>
      <c r="Q89" s="284">
        <v>0</v>
      </c>
      <c r="R89" s="284">
        <v>0</v>
      </c>
      <c r="S89" s="284">
        <v>208.71040723981901</v>
      </c>
      <c r="T89" s="284">
        <v>0</v>
      </c>
      <c r="U89" s="284">
        <v>0</v>
      </c>
      <c r="V89" s="284">
        <v>0</v>
      </c>
      <c r="W89" s="284">
        <v>0</v>
      </c>
      <c r="X89" s="284">
        <v>0</v>
      </c>
      <c r="Y89" s="284">
        <v>0</v>
      </c>
      <c r="Z89" s="284">
        <v>0</v>
      </c>
      <c r="AA89" s="284">
        <v>0</v>
      </c>
      <c r="AB89" s="284">
        <v>0</v>
      </c>
      <c r="AC89" s="284">
        <v>0</v>
      </c>
      <c r="AD89" s="284">
        <v>0</v>
      </c>
      <c r="AE89" s="284">
        <v>0</v>
      </c>
      <c r="AF89" s="284">
        <v>0</v>
      </c>
      <c r="AG89" s="284">
        <v>0</v>
      </c>
      <c r="AH89" s="284">
        <v>0</v>
      </c>
      <c r="AI89" s="284">
        <v>0</v>
      </c>
      <c r="AJ89" s="284">
        <v>0</v>
      </c>
      <c r="AK89" s="284">
        <v>0</v>
      </c>
      <c r="AL89" s="284">
        <v>0</v>
      </c>
      <c r="AM89" s="284">
        <v>0</v>
      </c>
      <c r="AN89" s="284">
        <v>0</v>
      </c>
      <c r="AO89" s="284">
        <v>0</v>
      </c>
      <c r="AP89" s="284">
        <v>0</v>
      </c>
      <c r="AQ89" s="284">
        <v>0</v>
      </c>
      <c r="AR89" s="284">
        <v>0</v>
      </c>
      <c r="AS89" s="284">
        <v>0</v>
      </c>
      <c r="AT89" s="284">
        <v>0</v>
      </c>
      <c r="AU89" s="284">
        <v>0</v>
      </c>
      <c r="AV89" s="284">
        <v>0</v>
      </c>
      <c r="AW89" s="284">
        <v>0</v>
      </c>
      <c r="AX89" s="284">
        <v>0</v>
      </c>
      <c r="AY89" s="284">
        <v>0</v>
      </c>
      <c r="AZ89" s="284">
        <v>0</v>
      </c>
      <c r="BA89" s="284">
        <v>0</v>
      </c>
      <c r="BB89" s="284">
        <v>0</v>
      </c>
      <c r="BC89" s="284">
        <v>0</v>
      </c>
      <c r="BD89" s="284">
        <v>0</v>
      </c>
      <c r="BE89" s="284">
        <v>0</v>
      </c>
      <c r="BF89" s="284">
        <v>0</v>
      </c>
      <c r="BG89" s="284">
        <v>0</v>
      </c>
      <c r="BH89" s="284">
        <v>0</v>
      </c>
      <c r="BI89" s="284">
        <v>0</v>
      </c>
      <c r="BJ89" s="284">
        <v>0</v>
      </c>
      <c r="BK89" s="284">
        <v>0</v>
      </c>
      <c r="BL89" s="284">
        <v>4183.6065573770493</v>
      </c>
      <c r="BM89" s="284">
        <v>0</v>
      </c>
      <c r="BN89" s="284">
        <v>0</v>
      </c>
      <c r="BO89" s="284">
        <v>0</v>
      </c>
      <c r="BP89" s="284">
        <v>0</v>
      </c>
      <c r="BQ89" s="129"/>
    </row>
    <row r="90" spans="1:69" ht="14" x14ac:dyDescent="0.15">
      <c r="A90" s="117" t="s">
        <v>308</v>
      </c>
      <c r="B90" s="156" t="s">
        <v>521</v>
      </c>
      <c r="C90" s="156" t="s">
        <v>237</v>
      </c>
      <c r="D90" s="156" t="s">
        <v>718</v>
      </c>
      <c r="E90" s="156" t="s">
        <v>1022</v>
      </c>
      <c r="F90" s="120">
        <v>6</v>
      </c>
      <c r="G90" s="472">
        <v>248</v>
      </c>
      <c r="H90" s="120"/>
      <c r="I90" s="284">
        <v>62.465450525152008</v>
      </c>
      <c r="J90" s="284">
        <v>0</v>
      </c>
      <c r="K90" s="284">
        <v>0</v>
      </c>
      <c r="L90" s="284">
        <v>0</v>
      </c>
      <c r="M90" s="284">
        <v>0</v>
      </c>
      <c r="N90" s="284">
        <v>0</v>
      </c>
      <c r="O90" s="284">
        <v>0</v>
      </c>
      <c r="P90" s="284">
        <v>0</v>
      </c>
      <c r="Q90" s="284">
        <v>0</v>
      </c>
      <c r="R90" s="284">
        <v>0</v>
      </c>
      <c r="S90" s="284">
        <v>0</v>
      </c>
      <c r="T90" s="284">
        <v>0</v>
      </c>
      <c r="U90" s="284">
        <v>0</v>
      </c>
      <c r="V90" s="284">
        <v>0</v>
      </c>
      <c r="W90" s="284">
        <v>0</v>
      </c>
      <c r="X90" s="284">
        <v>0</v>
      </c>
      <c r="Y90" s="284">
        <v>0</v>
      </c>
      <c r="Z90" s="284">
        <v>0</v>
      </c>
      <c r="AA90" s="284">
        <v>0</v>
      </c>
      <c r="AB90" s="284">
        <v>0</v>
      </c>
      <c r="AC90" s="284">
        <v>0</v>
      </c>
      <c r="AD90" s="284">
        <v>43.63636363636364</v>
      </c>
      <c r="AE90" s="284">
        <v>0</v>
      </c>
      <c r="AF90" s="284">
        <v>0</v>
      </c>
      <c r="AG90" s="284">
        <v>0</v>
      </c>
      <c r="AH90" s="284">
        <v>0</v>
      </c>
      <c r="AI90" s="284">
        <v>0</v>
      </c>
      <c r="AJ90" s="284">
        <v>0</v>
      </c>
      <c r="AK90" s="284">
        <v>0</v>
      </c>
      <c r="AL90" s="284">
        <v>0</v>
      </c>
      <c r="AM90" s="284">
        <v>0</v>
      </c>
      <c r="AN90" s="284">
        <v>0</v>
      </c>
      <c r="AO90" s="284">
        <v>0</v>
      </c>
      <c r="AP90" s="284">
        <v>0</v>
      </c>
      <c r="AQ90" s="284">
        <v>0</v>
      </c>
      <c r="AR90" s="284">
        <v>0</v>
      </c>
      <c r="AS90" s="284">
        <v>0</v>
      </c>
      <c r="AT90" s="284">
        <v>0</v>
      </c>
      <c r="AU90" s="284">
        <v>0</v>
      </c>
      <c r="AV90" s="284">
        <v>0</v>
      </c>
      <c r="AW90" s="284">
        <v>0</v>
      </c>
      <c r="AX90" s="284">
        <v>0</v>
      </c>
      <c r="AY90" s="284">
        <v>0</v>
      </c>
      <c r="AZ90" s="284">
        <v>0</v>
      </c>
      <c r="BA90" s="284">
        <v>0</v>
      </c>
      <c r="BB90" s="284">
        <v>0</v>
      </c>
      <c r="BC90" s="284">
        <v>0</v>
      </c>
      <c r="BD90" s="284">
        <v>0</v>
      </c>
      <c r="BE90" s="284">
        <v>0</v>
      </c>
      <c r="BF90" s="284">
        <v>0</v>
      </c>
      <c r="BG90" s="284">
        <v>0</v>
      </c>
      <c r="BH90" s="284">
        <v>0</v>
      </c>
      <c r="BI90" s="284">
        <v>0</v>
      </c>
      <c r="BJ90" s="284">
        <v>0</v>
      </c>
      <c r="BK90" s="284">
        <v>0</v>
      </c>
      <c r="BL90" s="284">
        <v>0</v>
      </c>
      <c r="BM90" s="284">
        <v>0</v>
      </c>
      <c r="BN90" s="284">
        <v>0</v>
      </c>
      <c r="BO90" s="284">
        <v>0</v>
      </c>
      <c r="BP90" s="284">
        <v>0</v>
      </c>
      <c r="BQ90" s="129"/>
    </row>
    <row r="91" spans="1:69" ht="14" x14ac:dyDescent="0.15">
      <c r="A91" s="117" t="s">
        <v>309</v>
      </c>
      <c r="B91" s="156" t="s">
        <v>521</v>
      </c>
      <c r="C91" s="156" t="s">
        <v>237</v>
      </c>
      <c r="D91" s="156" t="s">
        <v>719</v>
      </c>
      <c r="E91" s="156" t="s">
        <v>1022</v>
      </c>
      <c r="F91" s="120">
        <v>8</v>
      </c>
      <c r="G91" s="472">
        <v>80</v>
      </c>
      <c r="H91" s="120"/>
      <c r="I91" s="284">
        <v>0</v>
      </c>
      <c r="J91" s="284">
        <v>0</v>
      </c>
      <c r="K91" s="284">
        <v>0</v>
      </c>
      <c r="L91" s="284">
        <v>43.773584905660378</v>
      </c>
      <c r="M91" s="284">
        <v>0</v>
      </c>
      <c r="N91" s="284">
        <v>0</v>
      </c>
      <c r="O91" s="284">
        <v>0</v>
      </c>
      <c r="P91" s="284">
        <v>0</v>
      </c>
      <c r="Q91" s="284">
        <v>0</v>
      </c>
      <c r="R91" s="284">
        <v>0</v>
      </c>
      <c r="S91" s="284">
        <v>0</v>
      </c>
      <c r="T91" s="284">
        <v>0</v>
      </c>
      <c r="U91" s="284">
        <v>0</v>
      </c>
      <c r="V91" s="284">
        <v>0</v>
      </c>
      <c r="W91" s="284">
        <v>0</v>
      </c>
      <c r="X91" s="284">
        <v>0</v>
      </c>
      <c r="Y91" s="284">
        <v>0</v>
      </c>
      <c r="Z91" s="284">
        <v>0</v>
      </c>
      <c r="AA91" s="284">
        <v>0</v>
      </c>
      <c r="AB91" s="284">
        <v>0</v>
      </c>
      <c r="AC91" s="284">
        <v>0</v>
      </c>
      <c r="AD91" s="284">
        <v>0</v>
      </c>
      <c r="AE91" s="284">
        <v>0</v>
      </c>
      <c r="AF91" s="284">
        <v>0</v>
      </c>
      <c r="AG91" s="284">
        <v>0</v>
      </c>
      <c r="AH91" s="284">
        <v>0</v>
      </c>
      <c r="AI91" s="284">
        <v>0</v>
      </c>
      <c r="AJ91" s="284">
        <v>0</v>
      </c>
      <c r="AK91" s="284">
        <v>0</v>
      </c>
      <c r="AL91" s="284">
        <v>0</v>
      </c>
      <c r="AM91" s="284">
        <v>0</v>
      </c>
      <c r="AN91" s="284">
        <v>0</v>
      </c>
      <c r="AO91" s="284">
        <v>0</v>
      </c>
      <c r="AP91" s="284">
        <v>0</v>
      </c>
      <c r="AQ91" s="284">
        <v>0</v>
      </c>
      <c r="AR91" s="284">
        <v>88.000000000000014</v>
      </c>
      <c r="AS91" s="284">
        <v>0</v>
      </c>
      <c r="AT91" s="284">
        <v>0</v>
      </c>
      <c r="AU91" s="284">
        <v>0</v>
      </c>
      <c r="AV91" s="284">
        <v>0</v>
      </c>
      <c r="AW91" s="284">
        <v>0</v>
      </c>
      <c r="AX91" s="284">
        <v>0</v>
      </c>
      <c r="AY91" s="284">
        <v>0</v>
      </c>
      <c r="AZ91" s="284">
        <v>0</v>
      </c>
      <c r="BA91" s="284">
        <v>0</v>
      </c>
      <c r="BB91" s="284">
        <v>0</v>
      </c>
      <c r="BC91" s="284">
        <v>0</v>
      </c>
      <c r="BD91" s="284">
        <v>0</v>
      </c>
      <c r="BE91" s="284">
        <v>0</v>
      </c>
      <c r="BF91" s="284">
        <v>0</v>
      </c>
      <c r="BG91" s="284">
        <v>407.97166389280073</v>
      </c>
      <c r="BH91" s="284">
        <v>0</v>
      </c>
      <c r="BI91" s="284">
        <v>258.36216839677047</v>
      </c>
      <c r="BJ91" s="284">
        <v>0</v>
      </c>
      <c r="BK91" s="284">
        <v>0</v>
      </c>
      <c r="BL91" s="284">
        <v>0</v>
      </c>
      <c r="BM91" s="284">
        <v>0</v>
      </c>
      <c r="BN91" s="284">
        <v>0</v>
      </c>
      <c r="BO91" s="284">
        <v>0</v>
      </c>
      <c r="BP91" s="284">
        <v>0</v>
      </c>
      <c r="BQ91" s="129"/>
    </row>
    <row r="92" spans="1:69" ht="14" x14ac:dyDescent="0.15">
      <c r="A92" s="117" t="s">
        <v>310</v>
      </c>
      <c r="B92" s="156" t="s">
        <v>521</v>
      </c>
      <c r="C92" s="156" t="s">
        <v>237</v>
      </c>
      <c r="D92" s="156" t="s">
        <v>720</v>
      </c>
      <c r="E92" s="156" t="s">
        <v>1022</v>
      </c>
      <c r="F92" s="120">
        <v>8</v>
      </c>
      <c r="G92" s="472">
        <v>120</v>
      </c>
      <c r="H92" s="120"/>
      <c r="I92" s="284">
        <v>0</v>
      </c>
      <c r="J92" s="284">
        <v>0</v>
      </c>
      <c r="K92" s="284">
        <v>0</v>
      </c>
      <c r="L92" s="284">
        <v>0</v>
      </c>
      <c r="M92" s="284">
        <v>0</v>
      </c>
      <c r="N92" s="284">
        <v>0</v>
      </c>
      <c r="O92" s="284">
        <v>0</v>
      </c>
      <c r="P92" s="284">
        <v>0</v>
      </c>
      <c r="Q92" s="284">
        <v>0</v>
      </c>
      <c r="R92" s="284">
        <v>0</v>
      </c>
      <c r="S92" s="284">
        <v>0</v>
      </c>
      <c r="T92" s="284">
        <v>0</v>
      </c>
      <c r="U92" s="284">
        <v>0</v>
      </c>
      <c r="V92" s="284">
        <v>0</v>
      </c>
      <c r="W92" s="284">
        <v>0</v>
      </c>
      <c r="X92" s="284">
        <v>0</v>
      </c>
      <c r="Y92" s="284">
        <v>0</v>
      </c>
      <c r="Z92" s="284">
        <v>0</v>
      </c>
      <c r="AA92" s="284">
        <v>0</v>
      </c>
      <c r="AB92" s="284">
        <v>0</v>
      </c>
      <c r="AC92" s="284">
        <v>61.568061568061573</v>
      </c>
      <c r="AD92" s="284">
        <v>0</v>
      </c>
      <c r="AE92" s="284">
        <v>0</v>
      </c>
      <c r="AF92" s="284">
        <v>324.78632478632477</v>
      </c>
      <c r="AG92" s="284">
        <v>0</v>
      </c>
      <c r="AH92" s="284">
        <v>0</v>
      </c>
      <c r="AI92" s="284">
        <v>0</v>
      </c>
      <c r="AJ92" s="284">
        <v>0</v>
      </c>
      <c r="AK92" s="284">
        <v>0</v>
      </c>
      <c r="AL92" s="284">
        <v>0</v>
      </c>
      <c r="AM92" s="284">
        <v>0</v>
      </c>
      <c r="AN92" s="284">
        <v>0</v>
      </c>
      <c r="AO92" s="284">
        <v>0</v>
      </c>
      <c r="AP92" s="284">
        <v>0</v>
      </c>
      <c r="AQ92" s="284">
        <v>0</v>
      </c>
      <c r="AR92" s="284">
        <v>44.000000000000007</v>
      </c>
      <c r="AS92" s="284">
        <v>0</v>
      </c>
      <c r="AT92" s="284">
        <v>0</v>
      </c>
      <c r="AU92" s="284">
        <v>0</v>
      </c>
      <c r="AV92" s="284">
        <v>0</v>
      </c>
      <c r="AW92" s="284">
        <v>0</v>
      </c>
      <c r="AX92" s="284">
        <v>0</v>
      </c>
      <c r="AY92" s="284">
        <v>0</v>
      </c>
      <c r="AZ92" s="284">
        <v>0</v>
      </c>
      <c r="BA92" s="284">
        <v>0</v>
      </c>
      <c r="BB92" s="284">
        <v>0</v>
      </c>
      <c r="BC92" s="284">
        <v>0</v>
      </c>
      <c r="BD92" s="284">
        <v>0</v>
      </c>
      <c r="BE92" s="284">
        <v>0</v>
      </c>
      <c r="BF92" s="284">
        <v>0</v>
      </c>
      <c r="BG92" s="284">
        <v>0</v>
      </c>
      <c r="BH92" s="284">
        <v>0</v>
      </c>
      <c r="BI92" s="284">
        <v>0</v>
      </c>
      <c r="BJ92" s="284">
        <v>0</v>
      </c>
      <c r="BK92" s="284">
        <v>0</v>
      </c>
      <c r="BL92" s="284">
        <v>0</v>
      </c>
      <c r="BM92" s="284">
        <v>0</v>
      </c>
      <c r="BN92" s="284">
        <v>0</v>
      </c>
      <c r="BO92" s="284">
        <v>0</v>
      </c>
      <c r="BP92" s="284">
        <v>0</v>
      </c>
      <c r="BQ92" s="129"/>
    </row>
    <row r="93" spans="1:69" ht="14" x14ac:dyDescent="0.15">
      <c r="A93" s="117" t="s">
        <v>311</v>
      </c>
      <c r="B93" s="156" t="s">
        <v>521</v>
      </c>
      <c r="C93" s="156" t="s">
        <v>237</v>
      </c>
      <c r="D93" s="156" t="s">
        <v>721</v>
      </c>
      <c r="E93" s="156" t="s">
        <v>1028</v>
      </c>
      <c r="F93" s="120">
        <v>8</v>
      </c>
      <c r="G93" s="472">
        <v>136</v>
      </c>
      <c r="H93" s="120">
        <v>8</v>
      </c>
      <c r="I93" s="284">
        <v>0</v>
      </c>
      <c r="J93" s="284">
        <v>0</v>
      </c>
      <c r="K93" s="284">
        <v>0</v>
      </c>
      <c r="L93" s="284">
        <v>0</v>
      </c>
      <c r="M93" s="284">
        <v>0</v>
      </c>
      <c r="N93" s="284">
        <v>0</v>
      </c>
      <c r="O93" s="284">
        <v>0</v>
      </c>
      <c r="P93" s="284">
        <v>131.11111111111109</v>
      </c>
      <c r="Q93" s="284">
        <v>0</v>
      </c>
      <c r="R93" s="284">
        <v>0</v>
      </c>
      <c r="S93" s="284">
        <v>0</v>
      </c>
      <c r="T93" s="284">
        <v>0</v>
      </c>
      <c r="U93" s="284">
        <v>0</v>
      </c>
      <c r="V93" s="284">
        <v>0</v>
      </c>
      <c r="W93" s="284">
        <v>0</v>
      </c>
      <c r="X93" s="284">
        <v>0</v>
      </c>
      <c r="Y93" s="284">
        <v>0</v>
      </c>
      <c r="Z93" s="284">
        <v>0</v>
      </c>
      <c r="AA93" s="284">
        <v>0</v>
      </c>
      <c r="AB93" s="284">
        <v>0</v>
      </c>
      <c r="AC93" s="284">
        <v>0</v>
      </c>
      <c r="AD93" s="284">
        <v>0</v>
      </c>
      <c r="AE93" s="284">
        <v>0</v>
      </c>
      <c r="AF93" s="284">
        <v>0</v>
      </c>
      <c r="AG93" s="284">
        <v>0</v>
      </c>
      <c r="AH93" s="284">
        <v>0</v>
      </c>
      <c r="AI93" s="284">
        <v>87.407407407407405</v>
      </c>
      <c r="AJ93" s="284">
        <v>0</v>
      </c>
      <c r="AK93" s="284">
        <v>0</v>
      </c>
      <c r="AL93" s="284">
        <v>0</v>
      </c>
      <c r="AM93" s="284">
        <v>0</v>
      </c>
      <c r="AN93" s="284">
        <v>0</v>
      </c>
      <c r="AO93" s="284">
        <v>0</v>
      </c>
      <c r="AP93" s="284">
        <v>0</v>
      </c>
      <c r="AQ93" s="284">
        <v>0</v>
      </c>
      <c r="AR93" s="284">
        <v>0</v>
      </c>
      <c r="AS93" s="284">
        <v>0</v>
      </c>
      <c r="AT93" s="284">
        <v>0</v>
      </c>
      <c r="AU93" s="284">
        <v>0</v>
      </c>
      <c r="AV93" s="284">
        <v>0</v>
      </c>
      <c r="AW93" s="284">
        <v>0</v>
      </c>
      <c r="AX93" s="284">
        <v>0</v>
      </c>
      <c r="AY93" s="284">
        <v>0</v>
      </c>
      <c r="AZ93" s="284">
        <v>0</v>
      </c>
      <c r="BA93" s="284">
        <v>0</v>
      </c>
      <c r="BB93" s="284">
        <v>0</v>
      </c>
      <c r="BC93" s="284">
        <v>0</v>
      </c>
      <c r="BD93" s="284">
        <v>0</v>
      </c>
      <c r="BE93" s="284">
        <v>0</v>
      </c>
      <c r="BF93" s="284">
        <v>0</v>
      </c>
      <c r="BG93" s="284">
        <v>0</v>
      </c>
      <c r="BH93" s="284">
        <v>0</v>
      </c>
      <c r="BI93" s="284">
        <v>0</v>
      </c>
      <c r="BJ93" s="284">
        <v>0</v>
      </c>
      <c r="BK93" s="284">
        <v>0</v>
      </c>
      <c r="BL93" s="284">
        <v>0</v>
      </c>
      <c r="BM93" s="284">
        <v>0</v>
      </c>
      <c r="BN93" s="284">
        <v>0</v>
      </c>
      <c r="BO93" s="284">
        <v>0</v>
      </c>
      <c r="BP93" s="284">
        <v>0</v>
      </c>
      <c r="BQ93" s="129"/>
    </row>
    <row r="94" spans="1:69" ht="14" x14ac:dyDescent="0.15">
      <c r="A94" s="117" t="s">
        <v>312</v>
      </c>
      <c r="B94" s="156" t="s">
        <v>521</v>
      </c>
      <c r="C94" s="156" t="s">
        <v>237</v>
      </c>
      <c r="D94" s="156" t="s">
        <v>722</v>
      </c>
      <c r="E94" s="156" t="s">
        <v>1022</v>
      </c>
      <c r="F94" s="120">
        <v>8</v>
      </c>
      <c r="G94" s="472">
        <v>144</v>
      </c>
      <c r="H94" s="120"/>
      <c r="I94" s="284">
        <v>0</v>
      </c>
      <c r="J94" s="284">
        <v>0</v>
      </c>
      <c r="K94" s="284">
        <v>0</v>
      </c>
      <c r="L94" s="284">
        <v>0</v>
      </c>
      <c r="M94" s="284">
        <v>0</v>
      </c>
      <c r="N94" s="284">
        <v>0</v>
      </c>
      <c r="O94" s="284">
        <v>0</v>
      </c>
      <c r="P94" s="284">
        <v>0</v>
      </c>
      <c r="Q94" s="284">
        <v>0</v>
      </c>
      <c r="R94" s="284">
        <v>0</v>
      </c>
      <c r="S94" s="284">
        <v>0</v>
      </c>
      <c r="T94" s="284">
        <v>0</v>
      </c>
      <c r="U94" s="284">
        <v>0</v>
      </c>
      <c r="V94" s="284">
        <v>0</v>
      </c>
      <c r="W94" s="284">
        <v>0</v>
      </c>
      <c r="X94" s="284">
        <v>0</v>
      </c>
      <c r="Y94" s="284">
        <v>0</v>
      </c>
      <c r="Z94" s="284">
        <v>0</v>
      </c>
      <c r="AA94" s="284">
        <v>0</v>
      </c>
      <c r="AB94" s="284">
        <v>0</v>
      </c>
      <c r="AC94" s="284">
        <v>0</v>
      </c>
      <c r="AD94" s="284">
        <v>0</v>
      </c>
      <c r="AE94" s="284">
        <v>0</v>
      </c>
      <c r="AF94" s="284">
        <v>0</v>
      </c>
      <c r="AG94" s="284">
        <v>0</v>
      </c>
      <c r="AH94" s="284">
        <v>0</v>
      </c>
      <c r="AI94" s="284">
        <v>0</v>
      </c>
      <c r="AJ94" s="284">
        <v>0</v>
      </c>
      <c r="AK94" s="284">
        <v>435.71428571428572</v>
      </c>
      <c r="AL94" s="284">
        <v>0</v>
      </c>
      <c r="AM94" s="284">
        <v>0</v>
      </c>
      <c r="AN94" s="284">
        <v>0</v>
      </c>
      <c r="AO94" s="284">
        <v>0</v>
      </c>
      <c r="AP94" s="284">
        <v>0</v>
      </c>
      <c r="AQ94" s="284">
        <v>0</v>
      </c>
      <c r="AR94" s="284">
        <v>0</v>
      </c>
      <c r="AS94" s="284">
        <v>0</v>
      </c>
      <c r="AT94" s="284">
        <v>0</v>
      </c>
      <c r="AU94" s="284">
        <v>0</v>
      </c>
      <c r="AV94" s="284">
        <v>0</v>
      </c>
      <c r="AW94" s="284">
        <v>0</v>
      </c>
      <c r="AX94" s="284">
        <v>0</v>
      </c>
      <c r="AY94" s="284">
        <v>0</v>
      </c>
      <c r="AZ94" s="284">
        <v>0</v>
      </c>
      <c r="BA94" s="284">
        <v>0</v>
      </c>
      <c r="BB94" s="284">
        <v>0</v>
      </c>
      <c r="BC94" s="284">
        <v>0</v>
      </c>
      <c r="BD94" s="284">
        <v>0</v>
      </c>
      <c r="BE94" s="284">
        <v>0</v>
      </c>
      <c r="BF94" s="284">
        <v>0</v>
      </c>
      <c r="BG94" s="284">
        <v>0</v>
      </c>
      <c r="BH94" s="284">
        <v>0</v>
      </c>
      <c r="BI94" s="284">
        <v>0</v>
      </c>
      <c r="BJ94" s="284">
        <v>0</v>
      </c>
      <c r="BK94" s="284">
        <v>0</v>
      </c>
      <c r="BL94" s="284">
        <v>0</v>
      </c>
      <c r="BM94" s="284">
        <v>0</v>
      </c>
      <c r="BN94" s="284">
        <v>0</v>
      </c>
      <c r="BO94" s="284">
        <v>0</v>
      </c>
      <c r="BP94" s="284">
        <v>0</v>
      </c>
      <c r="BQ94" s="129"/>
    </row>
    <row r="95" spans="1:69" ht="14" x14ac:dyDescent="0.15">
      <c r="A95" s="117" t="s">
        <v>313</v>
      </c>
      <c r="B95" s="156" t="s">
        <v>521</v>
      </c>
      <c r="C95" s="156" t="s">
        <v>237</v>
      </c>
      <c r="D95" s="156" t="s">
        <v>723</v>
      </c>
      <c r="E95" s="156" t="s">
        <v>1028</v>
      </c>
      <c r="F95" s="120">
        <v>8</v>
      </c>
      <c r="G95" s="472">
        <v>160</v>
      </c>
      <c r="H95" s="120">
        <v>8</v>
      </c>
      <c r="I95" s="284">
        <v>0</v>
      </c>
      <c r="J95" s="284">
        <v>0</v>
      </c>
      <c r="K95" s="284">
        <v>0</v>
      </c>
      <c r="L95" s="284">
        <v>0</v>
      </c>
      <c r="M95" s="284">
        <v>0</v>
      </c>
      <c r="N95" s="284">
        <v>0</v>
      </c>
      <c r="O95" s="284">
        <v>0</v>
      </c>
      <c r="P95" s="284">
        <v>0</v>
      </c>
      <c r="Q95" s="284">
        <v>0</v>
      </c>
      <c r="R95" s="284">
        <v>174.54545454545456</v>
      </c>
      <c r="S95" s="284">
        <v>69.57013574660634</v>
      </c>
      <c r="T95" s="284">
        <v>0</v>
      </c>
      <c r="U95" s="284">
        <v>0</v>
      </c>
      <c r="V95" s="284">
        <v>0</v>
      </c>
      <c r="W95" s="284">
        <v>0</v>
      </c>
      <c r="X95" s="284">
        <v>0</v>
      </c>
      <c r="Y95" s="284">
        <v>0</v>
      </c>
      <c r="Z95" s="284">
        <v>0</v>
      </c>
      <c r="AA95" s="284">
        <v>0</v>
      </c>
      <c r="AB95" s="284">
        <v>0</v>
      </c>
      <c r="AC95" s="284">
        <v>0</v>
      </c>
      <c r="AD95" s="284">
        <v>392.72727272727275</v>
      </c>
      <c r="AE95" s="284">
        <v>0</v>
      </c>
      <c r="AF95" s="284">
        <v>108.26210826210824</v>
      </c>
      <c r="AG95" s="284">
        <v>0</v>
      </c>
      <c r="AH95" s="284">
        <v>131.32075471698113</v>
      </c>
      <c r="AI95" s="284">
        <v>0</v>
      </c>
      <c r="AJ95" s="284">
        <v>0</v>
      </c>
      <c r="AK95" s="284">
        <v>0</v>
      </c>
      <c r="AL95" s="284">
        <v>0</v>
      </c>
      <c r="AM95" s="284">
        <v>0</v>
      </c>
      <c r="AN95" s="284">
        <v>0</v>
      </c>
      <c r="AO95" s="284">
        <v>0</v>
      </c>
      <c r="AP95" s="284">
        <v>0</v>
      </c>
      <c r="AQ95" s="284">
        <v>0</v>
      </c>
      <c r="AR95" s="284">
        <v>0</v>
      </c>
      <c r="AS95" s="284">
        <v>0</v>
      </c>
      <c r="AT95" s="284">
        <v>0</v>
      </c>
      <c r="AU95" s="284">
        <v>0</v>
      </c>
      <c r="AV95" s="284">
        <v>0</v>
      </c>
      <c r="AW95" s="284">
        <v>0</v>
      </c>
      <c r="AX95" s="284">
        <v>0</v>
      </c>
      <c r="AY95" s="284">
        <v>0</v>
      </c>
      <c r="AZ95" s="284">
        <v>0</v>
      </c>
      <c r="BA95" s="284">
        <v>0</v>
      </c>
      <c r="BB95" s="284">
        <v>0</v>
      </c>
      <c r="BC95" s="284">
        <v>0</v>
      </c>
      <c r="BD95" s="284">
        <v>0</v>
      </c>
      <c r="BE95" s="284">
        <v>0</v>
      </c>
      <c r="BF95" s="284">
        <v>0</v>
      </c>
      <c r="BG95" s="284">
        <v>0</v>
      </c>
      <c r="BH95" s="284">
        <v>218.86792452830187</v>
      </c>
      <c r="BI95" s="284">
        <v>0</v>
      </c>
      <c r="BJ95" s="284">
        <v>3399.1769547325107</v>
      </c>
      <c r="BK95" s="284">
        <v>0</v>
      </c>
      <c r="BL95" s="284">
        <v>0</v>
      </c>
      <c r="BM95" s="284">
        <v>0</v>
      </c>
      <c r="BN95" s="284">
        <v>0</v>
      </c>
      <c r="BO95" s="284">
        <v>0</v>
      </c>
      <c r="BP95" s="284">
        <v>0</v>
      </c>
      <c r="BQ95" s="129"/>
    </row>
    <row r="96" spans="1:69" ht="14" x14ac:dyDescent="0.15">
      <c r="A96" s="117" t="s">
        <v>314</v>
      </c>
      <c r="B96" s="156" t="s">
        <v>521</v>
      </c>
      <c r="C96" s="156" t="s">
        <v>237</v>
      </c>
      <c r="D96" s="156" t="s">
        <v>724</v>
      </c>
      <c r="E96" s="156" t="s">
        <v>1022</v>
      </c>
      <c r="F96" s="120">
        <v>8</v>
      </c>
      <c r="G96" s="472">
        <v>200</v>
      </c>
      <c r="H96" s="120"/>
      <c r="I96" s="284">
        <v>0</v>
      </c>
      <c r="J96" s="284">
        <v>0</v>
      </c>
      <c r="K96" s="284">
        <v>0</v>
      </c>
      <c r="L96" s="284">
        <v>0</v>
      </c>
      <c r="M96" s="284">
        <v>0</v>
      </c>
      <c r="N96" s="284">
        <v>0</v>
      </c>
      <c r="O96" s="284">
        <v>0</v>
      </c>
      <c r="P96" s="284">
        <v>0</v>
      </c>
      <c r="Q96" s="284">
        <v>0</v>
      </c>
      <c r="R96" s="284">
        <v>0</v>
      </c>
      <c r="S96" s="284">
        <v>0</v>
      </c>
      <c r="T96" s="284">
        <v>0</v>
      </c>
      <c r="U96" s="284">
        <v>0</v>
      </c>
      <c r="V96" s="284">
        <v>0</v>
      </c>
      <c r="W96" s="284">
        <v>0</v>
      </c>
      <c r="X96" s="284">
        <v>0</v>
      </c>
      <c r="Y96" s="284">
        <v>0</v>
      </c>
      <c r="Z96" s="284">
        <v>0</v>
      </c>
      <c r="AA96" s="284">
        <v>0</v>
      </c>
      <c r="AB96" s="284">
        <v>0</v>
      </c>
      <c r="AC96" s="284">
        <v>0</v>
      </c>
      <c r="AD96" s="284">
        <v>0</v>
      </c>
      <c r="AE96" s="284">
        <v>0</v>
      </c>
      <c r="AF96" s="284">
        <v>0</v>
      </c>
      <c r="AG96" s="284">
        <v>0</v>
      </c>
      <c r="AH96" s="284">
        <v>0</v>
      </c>
      <c r="AI96" s="284">
        <v>0</v>
      </c>
      <c r="AJ96" s="284">
        <v>305</v>
      </c>
      <c r="AK96" s="284">
        <v>0</v>
      </c>
      <c r="AL96" s="284">
        <v>120.52730696798493</v>
      </c>
      <c r="AM96" s="284">
        <v>0</v>
      </c>
      <c r="AN96" s="284">
        <v>0</v>
      </c>
      <c r="AO96" s="284">
        <v>0</v>
      </c>
      <c r="AP96" s="284">
        <v>0</v>
      </c>
      <c r="AQ96" s="284">
        <v>0</v>
      </c>
      <c r="AR96" s="284">
        <v>0</v>
      </c>
      <c r="AS96" s="284">
        <v>0</v>
      </c>
      <c r="AT96" s="284">
        <v>0</v>
      </c>
      <c r="AU96" s="284">
        <v>0</v>
      </c>
      <c r="AV96" s="284">
        <v>0</v>
      </c>
      <c r="AW96" s="284">
        <v>0</v>
      </c>
      <c r="AX96" s="284">
        <v>0</v>
      </c>
      <c r="AY96" s="284">
        <v>0</v>
      </c>
      <c r="AZ96" s="284">
        <v>0</v>
      </c>
      <c r="BA96" s="284">
        <v>0</v>
      </c>
      <c r="BB96" s="284">
        <v>0</v>
      </c>
      <c r="BC96" s="284">
        <v>0</v>
      </c>
      <c r="BD96" s="284">
        <v>0</v>
      </c>
      <c r="BE96" s="284">
        <v>0</v>
      </c>
      <c r="BF96" s="284">
        <v>39.285714285714285</v>
      </c>
      <c r="BG96" s="284">
        <v>0</v>
      </c>
      <c r="BH96" s="284">
        <v>0</v>
      </c>
      <c r="BI96" s="284">
        <v>0</v>
      </c>
      <c r="BJ96" s="284">
        <v>0</v>
      </c>
      <c r="BK96" s="284">
        <v>0</v>
      </c>
      <c r="BL96" s="284">
        <v>0</v>
      </c>
      <c r="BM96" s="284">
        <v>0</v>
      </c>
      <c r="BN96" s="284">
        <v>0</v>
      </c>
      <c r="BO96" s="284">
        <v>0</v>
      </c>
      <c r="BP96" s="284">
        <v>0</v>
      </c>
      <c r="BQ96" s="129"/>
    </row>
    <row r="97" spans="1:69" ht="14" x14ac:dyDescent="0.15">
      <c r="A97" s="117" t="s">
        <v>315</v>
      </c>
      <c r="B97" s="156" t="s">
        <v>521</v>
      </c>
      <c r="C97" s="156" t="s">
        <v>237</v>
      </c>
      <c r="D97" s="156" t="s">
        <v>725</v>
      </c>
      <c r="E97" s="156" t="s">
        <v>1022</v>
      </c>
      <c r="F97" s="120">
        <v>8</v>
      </c>
      <c r="G97" s="472">
        <v>256</v>
      </c>
      <c r="H97" s="120"/>
      <c r="I97" s="284">
        <v>0</v>
      </c>
      <c r="J97" s="284">
        <v>0</v>
      </c>
      <c r="K97" s="284">
        <v>0</v>
      </c>
      <c r="L97" s="284">
        <v>0</v>
      </c>
      <c r="M97" s="284">
        <v>0</v>
      </c>
      <c r="N97" s="284">
        <v>0</v>
      </c>
      <c r="O97" s="284">
        <v>0</v>
      </c>
      <c r="P97" s="284">
        <v>0</v>
      </c>
      <c r="Q97" s="284">
        <v>0</v>
      </c>
      <c r="R97" s="284">
        <v>0</v>
      </c>
      <c r="S97" s="284">
        <v>0</v>
      </c>
      <c r="T97" s="284">
        <v>0</v>
      </c>
      <c r="U97" s="284">
        <v>0</v>
      </c>
      <c r="V97" s="284">
        <v>0</v>
      </c>
      <c r="W97" s="284">
        <v>0</v>
      </c>
      <c r="X97" s="284">
        <v>0</v>
      </c>
      <c r="Y97" s="284">
        <v>0</v>
      </c>
      <c r="Z97" s="284">
        <v>0</v>
      </c>
      <c r="AA97" s="284">
        <v>0</v>
      </c>
      <c r="AB97" s="284">
        <v>0</v>
      </c>
      <c r="AC97" s="284">
        <v>61.568061568061573</v>
      </c>
      <c r="AD97" s="284">
        <v>0</v>
      </c>
      <c r="AE97" s="284">
        <v>0</v>
      </c>
      <c r="AF97" s="284">
        <v>0</v>
      </c>
      <c r="AG97" s="284">
        <v>0</v>
      </c>
      <c r="AH97" s="284">
        <v>0</v>
      </c>
      <c r="AI97" s="284">
        <v>0</v>
      </c>
      <c r="AJ97" s="284">
        <v>0</v>
      </c>
      <c r="AK97" s="284">
        <v>0</v>
      </c>
      <c r="AL97" s="284">
        <v>0</v>
      </c>
      <c r="AM97" s="284">
        <v>0</v>
      </c>
      <c r="AN97" s="284">
        <v>0</v>
      </c>
      <c r="AO97" s="284">
        <v>0</v>
      </c>
      <c r="AP97" s="284">
        <v>0</v>
      </c>
      <c r="AQ97" s="284">
        <v>0</v>
      </c>
      <c r="AR97" s="284">
        <v>0</v>
      </c>
      <c r="AS97" s="284">
        <v>0</v>
      </c>
      <c r="AT97" s="284">
        <v>0</v>
      </c>
      <c r="AU97" s="284">
        <v>0</v>
      </c>
      <c r="AV97" s="284">
        <v>0</v>
      </c>
      <c r="AW97" s="284">
        <v>0</v>
      </c>
      <c r="AX97" s="284">
        <v>0</v>
      </c>
      <c r="AY97" s="284">
        <v>0</v>
      </c>
      <c r="AZ97" s="284">
        <v>0</v>
      </c>
      <c r="BA97" s="284">
        <v>0</v>
      </c>
      <c r="BB97" s="284">
        <v>0</v>
      </c>
      <c r="BC97" s="284">
        <v>0</v>
      </c>
      <c r="BD97" s="284">
        <v>0</v>
      </c>
      <c r="BE97" s="284">
        <v>0</v>
      </c>
      <c r="BF97" s="284">
        <v>0</v>
      </c>
      <c r="BG97" s="284">
        <v>0</v>
      </c>
      <c r="BH97" s="284">
        <v>0</v>
      </c>
      <c r="BI97" s="284">
        <v>0</v>
      </c>
      <c r="BJ97" s="284">
        <v>0</v>
      </c>
      <c r="BK97" s="284">
        <v>0</v>
      </c>
      <c r="BL97" s="284">
        <v>0</v>
      </c>
      <c r="BM97" s="284">
        <v>216.94915254237287</v>
      </c>
      <c r="BN97" s="284">
        <v>0</v>
      </c>
      <c r="BO97" s="284">
        <v>991.99443090845796</v>
      </c>
      <c r="BP97" s="284">
        <v>1269.0058479532165</v>
      </c>
      <c r="BQ97" s="129"/>
    </row>
    <row r="98" spans="1:69" ht="14" x14ac:dyDescent="0.15">
      <c r="A98" s="117" t="s">
        <v>316</v>
      </c>
      <c r="B98" s="156" t="s">
        <v>521</v>
      </c>
      <c r="C98" s="156" t="s">
        <v>237</v>
      </c>
      <c r="D98" s="156" t="s">
        <v>726</v>
      </c>
      <c r="E98" s="156" t="s">
        <v>1022</v>
      </c>
      <c r="F98" s="120">
        <v>8</v>
      </c>
      <c r="G98" s="472">
        <v>408</v>
      </c>
      <c r="H98" s="120"/>
      <c r="I98" s="284">
        <v>0</v>
      </c>
      <c r="J98" s="284">
        <v>0</v>
      </c>
      <c r="K98" s="284">
        <v>0</v>
      </c>
      <c r="L98" s="284">
        <v>0</v>
      </c>
      <c r="M98" s="284">
        <v>0</v>
      </c>
      <c r="N98" s="284">
        <v>0</v>
      </c>
      <c r="O98" s="284">
        <v>0</v>
      </c>
      <c r="P98" s="284">
        <v>0</v>
      </c>
      <c r="Q98" s="284">
        <v>0</v>
      </c>
      <c r="R98" s="284">
        <v>0</v>
      </c>
      <c r="S98" s="284">
        <v>0</v>
      </c>
      <c r="T98" s="284">
        <v>0</v>
      </c>
      <c r="U98" s="284">
        <v>0</v>
      </c>
      <c r="V98" s="284">
        <v>0</v>
      </c>
      <c r="W98" s="284">
        <v>0</v>
      </c>
      <c r="X98" s="284">
        <v>0</v>
      </c>
      <c r="Y98" s="284">
        <v>0</v>
      </c>
      <c r="Z98" s="284">
        <v>0</v>
      </c>
      <c r="AA98" s="284">
        <v>0</v>
      </c>
      <c r="AB98" s="284">
        <v>0</v>
      </c>
      <c r="AC98" s="284">
        <v>0</v>
      </c>
      <c r="AD98" s="284">
        <v>0</v>
      </c>
      <c r="AE98" s="284">
        <v>0</v>
      </c>
      <c r="AF98" s="284">
        <v>0</v>
      </c>
      <c r="AG98" s="284">
        <v>0</v>
      </c>
      <c r="AH98" s="284">
        <v>43.773584905660378</v>
      </c>
      <c r="AI98" s="284">
        <v>0</v>
      </c>
      <c r="AJ98" s="284">
        <v>0</v>
      </c>
      <c r="AK98" s="284">
        <v>0</v>
      </c>
      <c r="AL98" s="284">
        <v>0</v>
      </c>
      <c r="AM98" s="284">
        <v>0</v>
      </c>
      <c r="AN98" s="284">
        <v>0</v>
      </c>
      <c r="AO98" s="284">
        <v>0</v>
      </c>
      <c r="AP98" s="284">
        <v>0</v>
      </c>
      <c r="AQ98" s="284">
        <v>0</v>
      </c>
      <c r="AR98" s="284">
        <v>0</v>
      </c>
      <c r="AS98" s="284">
        <v>0</v>
      </c>
      <c r="AT98" s="284">
        <v>0</v>
      </c>
      <c r="AU98" s="284">
        <v>0</v>
      </c>
      <c r="AV98" s="284">
        <v>0</v>
      </c>
      <c r="AW98" s="284">
        <v>0</v>
      </c>
      <c r="AX98" s="284">
        <v>0</v>
      </c>
      <c r="AY98" s="284">
        <v>0</v>
      </c>
      <c r="AZ98" s="284">
        <v>0</v>
      </c>
      <c r="BA98" s="284">
        <v>0</v>
      </c>
      <c r="BB98" s="284">
        <v>0</v>
      </c>
      <c r="BC98" s="284">
        <v>0</v>
      </c>
      <c r="BD98" s="284">
        <v>0</v>
      </c>
      <c r="BE98" s="284">
        <v>0</v>
      </c>
      <c r="BF98" s="284">
        <v>0</v>
      </c>
      <c r="BG98" s="284">
        <v>0</v>
      </c>
      <c r="BH98" s="284">
        <v>0</v>
      </c>
      <c r="BI98" s="284">
        <v>0</v>
      </c>
      <c r="BJ98" s="284">
        <v>0</v>
      </c>
      <c r="BK98" s="284">
        <v>0</v>
      </c>
      <c r="BL98" s="284">
        <v>0</v>
      </c>
      <c r="BM98" s="284">
        <v>0</v>
      </c>
      <c r="BN98" s="284">
        <v>0</v>
      </c>
      <c r="BO98" s="284">
        <v>0</v>
      </c>
      <c r="BP98" s="284">
        <v>0</v>
      </c>
      <c r="BQ98" s="129"/>
    </row>
    <row r="99" spans="1:69" ht="14" x14ac:dyDescent="0.15">
      <c r="A99" s="117" t="s">
        <v>317</v>
      </c>
      <c r="B99" s="156" t="s">
        <v>521</v>
      </c>
      <c r="C99" s="156" t="s">
        <v>237</v>
      </c>
      <c r="D99" s="156" t="s">
        <v>727</v>
      </c>
      <c r="E99" s="156" t="s">
        <v>1022</v>
      </c>
      <c r="F99" s="120">
        <v>12</v>
      </c>
      <c r="G99" s="472">
        <v>128</v>
      </c>
      <c r="H99" s="120"/>
      <c r="I99" s="284">
        <v>0</v>
      </c>
      <c r="J99" s="284">
        <v>0</v>
      </c>
      <c r="K99" s="284">
        <v>0</v>
      </c>
      <c r="L99" s="284">
        <v>0</v>
      </c>
      <c r="M99" s="284">
        <v>0</v>
      </c>
      <c r="N99" s="284">
        <v>0</v>
      </c>
      <c r="O99" s="284">
        <v>0</v>
      </c>
      <c r="P99" s="284">
        <v>0</v>
      </c>
      <c r="Q99" s="284">
        <v>0</v>
      </c>
      <c r="R99" s="284">
        <v>0</v>
      </c>
      <c r="S99" s="284">
        <v>0</v>
      </c>
      <c r="T99" s="284">
        <v>0</v>
      </c>
      <c r="U99" s="284">
        <v>0</v>
      </c>
      <c r="V99" s="284">
        <v>0</v>
      </c>
      <c r="W99" s="284">
        <v>0</v>
      </c>
      <c r="X99" s="284">
        <v>0</v>
      </c>
      <c r="Y99" s="284">
        <v>0</v>
      </c>
      <c r="Z99" s="284">
        <v>0</v>
      </c>
      <c r="AA99" s="284">
        <v>0</v>
      </c>
      <c r="AB99" s="284">
        <v>0</v>
      </c>
      <c r="AC99" s="284">
        <v>0</v>
      </c>
      <c r="AD99" s="284">
        <v>43.63636363636364</v>
      </c>
      <c r="AE99" s="284">
        <v>0</v>
      </c>
      <c r="AF99" s="284">
        <v>0</v>
      </c>
      <c r="AG99" s="284">
        <v>0</v>
      </c>
      <c r="AH99" s="284">
        <v>0</v>
      </c>
      <c r="AI99" s="284">
        <v>0</v>
      </c>
      <c r="AJ99" s="284">
        <v>0</v>
      </c>
      <c r="AK99" s="284">
        <v>0</v>
      </c>
      <c r="AL99" s="284">
        <v>0</v>
      </c>
      <c r="AM99" s="284">
        <v>65.245312098638578</v>
      </c>
      <c r="AN99" s="284">
        <v>0</v>
      </c>
      <c r="AO99" s="284">
        <v>0</v>
      </c>
      <c r="AP99" s="284">
        <v>0</v>
      </c>
      <c r="AQ99" s="284">
        <v>0</v>
      </c>
      <c r="AR99" s="284">
        <v>0</v>
      </c>
      <c r="AS99" s="284">
        <v>0</v>
      </c>
      <c r="AT99" s="284">
        <v>0</v>
      </c>
      <c r="AU99" s="284">
        <v>0</v>
      </c>
      <c r="AV99" s="284">
        <v>0</v>
      </c>
      <c r="AW99" s="284">
        <v>0</v>
      </c>
      <c r="AX99" s="284">
        <v>0</v>
      </c>
      <c r="AY99" s="284">
        <v>0</v>
      </c>
      <c r="AZ99" s="284">
        <v>0</v>
      </c>
      <c r="BA99" s="284">
        <v>0</v>
      </c>
      <c r="BB99" s="284">
        <v>0</v>
      </c>
      <c r="BC99" s="284">
        <v>0</v>
      </c>
      <c r="BD99" s="284">
        <v>0</v>
      </c>
      <c r="BE99" s="284">
        <v>0</v>
      </c>
      <c r="BF99" s="284">
        <v>0</v>
      </c>
      <c r="BG99" s="284">
        <v>0</v>
      </c>
      <c r="BH99" s="284">
        <v>0</v>
      </c>
      <c r="BI99" s="284">
        <v>0</v>
      </c>
      <c r="BJ99" s="284">
        <v>0</v>
      </c>
      <c r="BK99" s="284">
        <v>0</v>
      </c>
      <c r="BL99" s="284">
        <v>0</v>
      </c>
      <c r="BM99" s="284">
        <v>0</v>
      </c>
      <c r="BN99" s="284">
        <v>0</v>
      </c>
      <c r="BO99" s="284">
        <v>0</v>
      </c>
      <c r="BP99" s="284">
        <v>0</v>
      </c>
      <c r="BQ99" s="129"/>
    </row>
    <row r="100" spans="1:69" ht="14" x14ac:dyDescent="0.15">
      <c r="A100" s="117" t="s">
        <v>319</v>
      </c>
      <c r="B100" s="156" t="s">
        <v>521</v>
      </c>
      <c r="C100" s="156" t="s">
        <v>237</v>
      </c>
      <c r="D100" s="156" t="s">
        <v>729</v>
      </c>
      <c r="E100" s="156" t="s">
        <v>1022</v>
      </c>
      <c r="F100" s="120">
        <v>16</v>
      </c>
      <c r="G100" s="472">
        <v>160</v>
      </c>
      <c r="H100" s="120"/>
      <c r="I100" s="284">
        <v>0</v>
      </c>
      <c r="J100" s="284">
        <v>0</v>
      </c>
      <c r="K100" s="284">
        <v>0</v>
      </c>
      <c r="L100" s="284">
        <v>0</v>
      </c>
      <c r="M100" s="284">
        <v>0</v>
      </c>
      <c r="N100" s="284">
        <v>0</v>
      </c>
      <c r="O100" s="284">
        <v>0</v>
      </c>
      <c r="P100" s="284">
        <v>0</v>
      </c>
      <c r="Q100" s="284">
        <v>0</v>
      </c>
      <c r="R100" s="284">
        <v>0</v>
      </c>
      <c r="S100" s="284">
        <v>0</v>
      </c>
      <c r="T100" s="284">
        <v>0</v>
      </c>
      <c r="U100" s="284">
        <v>0</v>
      </c>
      <c r="V100" s="284">
        <v>0</v>
      </c>
      <c r="W100" s="284">
        <v>0</v>
      </c>
      <c r="X100" s="284">
        <v>0</v>
      </c>
      <c r="Y100" s="284">
        <v>0</v>
      </c>
      <c r="Z100" s="284">
        <v>0</v>
      </c>
      <c r="AA100" s="284">
        <v>0</v>
      </c>
      <c r="AB100" s="284">
        <v>0</v>
      </c>
      <c r="AC100" s="284">
        <v>0</v>
      </c>
      <c r="AD100" s="284">
        <v>0</v>
      </c>
      <c r="AE100" s="284">
        <v>0</v>
      </c>
      <c r="AF100" s="284">
        <v>0</v>
      </c>
      <c r="AG100" s="284">
        <v>0</v>
      </c>
      <c r="AH100" s="284">
        <v>0</v>
      </c>
      <c r="AI100" s="284">
        <v>0</v>
      </c>
      <c r="AJ100" s="284">
        <v>0</v>
      </c>
      <c r="AK100" s="284">
        <v>0</v>
      </c>
      <c r="AL100" s="284">
        <v>0</v>
      </c>
      <c r="AM100" s="284">
        <v>0</v>
      </c>
      <c r="AN100" s="284">
        <v>0</v>
      </c>
      <c r="AO100" s="284">
        <v>0</v>
      </c>
      <c r="AP100" s="284">
        <v>0</v>
      </c>
      <c r="AQ100" s="284">
        <v>0</v>
      </c>
      <c r="AR100" s="284">
        <v>0</v>
      </c>
      <c r="AS100" s="284">
        <v>0</v>
      </c>
      <c r="AT100" s="284">
        <v>0</v>
      </c>
      <c r="AU100" s="284">
        <v>0</v>
      </c>
      <c r="AV100" s="284">
        <v>0</v>
      </c>
      <c r="AW100" s="284">
        <v>0</v>
      </c>
      <c r="AX100" s="284">
        <v>0</v>
      </c>
      <c r="AY100" s="284">
        <v>0</v>
      </c>
      <c r="AZ100" s="284">
        <v>0</v>
      </c>
      <c r="BA100" s="284">
        <v>0</v>
      </c>
      <c r="BB100" s="284">
        <v>0</v>
      </c>
      <c r="BC100" s="284">
        <v>0</v>
      </c>
      <c r="BD100" s="284">
        <v>0</v>
      </c>
      <c r="BE100" s="284">
        <v>43.921568627450981</v>
      </c>
      <c r="BF100" s="284">
        <v>0</v>
      </c>
      <c r="BG100" s="284">
        <v>1171.1995519619168</v>
      </c>
      <c r="BH100" s="284">
        <v>0</v>
      </c>
      <c r="BI100" s="284">
        <v>0</v>
      </c>
      <c r="BJ100" s="284">
        <v>0</v>
      </c>
      <c r="BK100" s="284">
        <v>0</v>
      </c>
      <c r="BL100" s="284">
        <v>72.131147540983605</v>
      </c>
      <c r="BM100" s="284">
        <v>72.316384180790962</v>
      </c>
      <c r="BN100" s="284">
        <v>0</v>
      </c>
      <c r="BO100" s="284">
        <v>0</v>
      </c>
      <c r="BP100" s="284">
        <v>0</v>
      </c>
      <c r="BQ100" s="129"/>
    </row>
    <row r="101" spans="1:69" ht="14" x14ac:dyDescent="0.15">
      <c r="A101" s="117" t="s">
        <v>320</v>
      </c>
      <c r="B101" s="156" t="s">
        <v>521</v>
      </c>
      <c r="C101" s="156" t="s">
        <v>237</v>
      </c>
      <c r="D101" s="156" t="s">
        <v>730</v>
      </c>
      <c r="E101" s="156" t="s">
        <v>1022</v>
      </c>
      <c r="F101" s="120">
        <v>16</v>
      </c>
      <c r="G101" s="472">
        <v>240</v>
      </c>
      <c r="H101" s="120"/>
      <c r="I101" s="284">
        <v>0</v>
      </c>
      <c r="J101" s="284">
        <v>0</v>
      </c>
      <c r="K101" s="284">
        <v>0</v>
      </c>
      <c r="L101" s="284">
        <v>0</v>
      </c>
      <c r="M101" s="284">
        <v>0</v>
      </c>
      <c r="N101" s="284">
        <v>0</v>
      </c>
      <c r="O101" s="284">
        <v>0</v>
      </c>
      <c r="P101" s="284">
        <v>0</v>
      </c>
      <c r="Q101" s="284">
        <v>0</v>
      </c>
      <c r="R101" s="284">
        <v>0</v>
      </c>
      <c r="S101" s="284">
        <v>0</v>
      </c>
      <c r="T101" s="284">
        <v>0</v>
      </c>
      <c r="U101" s="284">
        <v>0</v>
      </c>
      <c r="V101" s="284">
        <v>0</v>
      </c>
      <c r="W101" s="284">
        <v>0</v>
      </c>
      <c r="X101" s="284">
        <v>80.687830687830683</v>
      </c>
      <c r="Y101" s="284">
        <v>0</v>
      </c>
      <c r="Z101" s="284">
        <v>0</v>
      </c>
      <c r="AA101" s="284">
        <v>0</v>
      </c>
      <c r="AB101" s="284">
        <v>0</v>
      </c>
      <c r="AC101" s="284">
        <v>0</v>
      </c>
      <c r="AD101" s="284">
        <v>0</v>
      </c>
      <c r="AE101" s="284">
        <v>0</v>
      </c>
      <c r="AF101" s="284">
        <v>0</v>
      </c>
      <c r="AG101" s="284">
        <v>0</v>
      </c>
      <c r="AH101" s="284">
        <v>0</v>
      </c>
      <c r="AI101" s="284">
        <v>0</v>
      </c>
      <c r="AJ101" s="284">
        <v>0</v>
      </c>
      <c r="AK101" s="284">
        <v>0</v>
      </c>
      <c r="AL101" s="284">
        <v>0</v>
      </c>
      <c r="AM101" s="284">
        <v>0</v>
      </c>
      <c r="AN101" s="284">
        <v>0</v>
      </c>
      <c r="AO101" s="284">
        <v>0</v>
      </c>
      <c r="AP101" s="284">
        <v>0</v>
      </c>
      <c r="AQ101" s="284">
        <v>0</v>
      </c>
      <c r="AR101" s="284">
        <v>0</v>
      </c>
      <c r="AS101" s="284">
        <v>0</v>
      </c>
      <c r="AT101" s="284">
        <v>0</v>
      </c>
      <c r="AU101" s="284">
        <v>44.08163265306122</v>
      </c>
      <c r="AV101" s="284">
        <v>0</v>
      </c>
      <c r="AW101" s="284">
        <v>0</v>
      </c>
      <c r="AX101" s="284">
        <v>0</v>
      </c>
      <c r="AY101" s="284">
        <v>0</v>
      </c>
      <c r="AZ101" s="284">
        <v>0</v>
      </c>
      <c r="BA101" s="284">
        <v>0</v>
      </c>
      <c r="BB101" s="284">
        <v>0</v>
      </c>
      <c r="BC101" s="284">
        <v>0</v>
      </c>
      <c r="BD101" s="284">
        <v>0</v>
      </c>
      <c r="BE101" s="284">
        <v>0</v>
      </c>
      <c r="BF101" s="284">
        <v>0</v>
      </c>
      <c r="BG101" s="284">
        <v>101.99291597320018</v>
      </c>
      <c r="BH101" s="284">
        <v>0</v>
      </c>
      <c r="BI101" s="284">
        <v>0</v>
      </c>
      <c r="BJ101" s="284">
        <v>0</v>
      </c>
      <c r="BK101" s="284">
        <v>0</v>
      </c>
      <c r="BL101" s="284">
        <v>0</v>
      </c>
      <c r="BM101" s="284">
        <v>0</v>
      </c>
      <c r="BN101" s="284">
        <v>437.73584905660374</v>
      </c>
      <c r="BO101" s="284">
        <v>165.33240515140969</v>
      </c>
      <c r="BP101" s="284">
        <v>453.21637426900588</v>
      </c>
      <c r="BQ101" s="129"/>
    </row>
    <row r="102" spans="1:69" ht="14" x14ac:dyDescent="0.15">
      <c r="A102" s="117" t="s">
        <v>321</v>
      </c>
      <c r="B102" s="156" t="s">
        <v>521</v>
      </c>
      <c r="C102" s="156" t="s">
        <v>237</v>
      </c>
      <c r="D102" s="156" t="s">
        <v>731</v>
      </c>
      <c r="E102" s="156" t="s">
        <v>1022</v>
      </c>
      <c r="F102" s="120">
        <v>24</v>
      </c>
      <c r="G102" s="472">
        <v>64</v>
      </c>
      <c r="H102" s="120"/>
      <c r="I102" s="284">
        <v>0</v>
      </c>
      <c r="J102" s="284">
        <v>0</v>
      </c>
      <c r="K102" s="284">
        <v>0</v>
      </c>
      <c r="L102" s="284">
        <v>0</v>
      </c>
      <c r="M102" s="284">
        <v>0</v>
      </c>
      <c r="N102" s="284">
        <v>0</v>
      </c>
      <c r="O102" s="284">
        <v>0</v>
      </c>
      <c r="P102" s="284">
        <v>0</v>
      </c>
      <c r="Q102" s="284">
        <v>0</v>
      </c>
      <c r="R102" s="284">
        <v>0</v>
      </c>
      <c r="S102" s="284">
        <v>0</v>
      </c>
      <c r="T102" s="284">
        <v>0</v>
      </c>
      <c r="U102" s="284">
        <v>0</v>
      </c>
      <c r="V102" s="284">
        <v>84.464555052790345</v>
      </c>
      <c r="W102" s="284">
        <v>0</v>
      </c>
      <c r="X102" s="284">
        <v>0</v>
      </c>
      <c r="Y102" s="284">
        <v>0</v>
      </c>
      <c r="Z102" s="284">
        <v>0</v>
      </c>
      <c r="AA102" s="284">
        <v>0</v>
      </c>
      <c r="AB102" s="284">
        <v>0</v>
      </c>
      <c r="AC102" s="284">
        <v>0</v>
      </c>
      <c r="AD102" s="284">
        <v>0</v>
      </c>
      <c r="AE102" s="284">
        <v>0</v>
      </c>
      <c r="AF102" s="284">
        <v>0</v>
      </c>
      <c r="AG102" s="284">
        <v>0</v>
      </c>
      <c r="AH102" s="284">
        <v>0</v>
      </c>
      <c r="AI102" s="284">
        <v>0</v>
      </c>
      <c r="AJ102" s="284">
        <v>0</v>
      </c>
      <c r="AK102" s="284">
        <v>0</v>
      </c>
      <c r="AL102" s="284">
        <v>0</v>
      </c>
      <c r="AM102" s="284">
        <v>0</v>
      </c>
      <c r="AN102" s="284">
        <v>0</v>
      </c>
      <c r="AO102" s="284">
        <v>0</v>
      </c>
      <c r="AP102" s="284">
        <v>0</v>
      </c>
      <c r="AQ102" s="284">
        <v>0</v>
      </c>
      <c r="AR102" s="284">
        <v>0</v>
      </c>
      <c r="AS102" s="284">
        <v>0</v>
      </c>
      <c r="AT102" s="284">
        <v>0</v>
      </c>
      <c r="AU102" s="284">
        <v>0</v>
      </c>
      <c r="AV102" s="284">
        <v>0</v>
      </c>
      <c r="AW102" s="284">
        <v>0</v>
      </c>
      <c r="AX102" s="284">
        <v>0</v>
      </c>
      <c r="AY102" s="284">
        <v>0</v>
      </c>
      <c r="AZ102" s="284">
        <v>0</v>
      </c>
      <c r="BA102" s="284">
        <v>0</v>
      </c>
      <c r="BB102" s="284">
        <v>0</v>
      </c>
      <c r="BC102" s="284">
        <v>0</v>
      </c>
      <c r="BD102" s="284">
        <v>0</v>
      </c>
      <c r="BE102" s="284">
        <v>0</v>
      </c>
      <c r="BF102" s="284">
        <v>39.285714285714285</v>
      </c>
      <c r="BG102" s="284">
        <v>334.62844341769056</v>
      </c>
      <c r="BH102" s="284">
        <v>0</v>
      </c>
      <c r="BI102" s="284">
        <v>0</v>
      </c>
      <c r="BJ102" s="284">
        <v>0</v>
      </c>
      <c r="BK102" s="284">
        <v>0</v>
      </c>
      <c r="BL102" s="284">
        <v>0</v>
      </c>
      <c r="BM102" s="284">
        <v>0</v>
      </c>
      <c r="BN102" s="284">
        <v>0</v>
      </c>
      <c r="BO102" s="284">
        <v>0</v>
      </c>
      <c r="BP102" s="284">
        <v>0</v>
      </c>
      <c r="BQ102" s="129"/>
    </row>
    <row r="103" spans="1:69" ht="14" x14ac:dyDescent="0.15">
      <c r="A103" s="117" t="s">
        <v>322</v>
      </c>
      <c r="B103" s="156" t="s">
        <v>521</v>
      </c>
      <c r="C103" s="156" t="s">
        <v>237</v>
      </c>
      <c r="D103" s="156" t="s">
        <v>732</v>
      </c>
      <c r="E103" s="156" t="s">
        <v>1022</v>
      </c>
      <c r="F103" s="120">
        <v>32</v>
      </c>
      <c r="G103" s="472">
        <v>1400</v>
      </c>
      <c r="H103" s="120"/>
      <c r="I103" s="284">
        <v>62.465450525152008</v>
      </c>
      <c r="J103" s="284">
        <v>0</v>
      </c>
      <c r="K103" s="284">
        <v>0</v>
      </c>
      <c r="L103" s="284">
        <v>0</v>
      </c>
      <c r="M103" s="284">
        <v>0</v>
      </c>
      <c r="N103" s="284">
        <v>0</v>
      </c>
      <c r="O103" s="284">
        <v>0</v>
      </c>
      <c r="P103" s="284">
        <v>0</v>
      </c>
      <c r="Q103" s="284">
        <v>0</v>
      </c>
      <c r="R103" s="284">
        <v>0</v>
      </c>
      <c r="S103" s="284">
        <v>0</v>
      </c>
      <c r="T103" s="284">
        <v>0</v>
      </c>
      <c r="U103" s="284">
        <v>0</v>
      </c>
      <c r="V103" s="284">
        <v>0</v>
      </c>
      <c r="W103" s="284">
        <v>0</v>
      </c>
      <c r="X103" s="284">
        <v>0</v>
      </c>
      <c r="Y103" s="284">
        <v>0</v>
      </c>
      <c r="Z103" s="284">
        <v>0</v>
      </c>
      <c r="AA103" s="284">
        <v>0</v>
      </c>
      <c r="AB103" s="284">
        <v>0</v>
      </c>
      <c r="AC103" s="284">
        <v>0</v>
      </c>
      <c r="AD103" s="284">
        <v>0</v>
      </c>
      <c r="AE103" s="284">
        <v>0</v>
      </c>
      <c r="AF103" s="284">
        <v>0</v>
      </c>
      <c r="AG103" s="284">
        <v>0</v>
      </c>
      <c r="AH103" s="284">
        <v>0</v>
      </c>
      <c r="AI103" s="284">
        <v>0</v>
      </c>
      <c r="AJ103" s="284">
        <v>0</v>
      </c>
      <c r="AK103" s="284">
        <v>0</v>
      </c>
      <c r="AL103" s="284">
        <v>0</v>
      </c>
      <c r="AM103" s="284">
        <v>0</v>
      </c>
      <c r="AN103" s="284">
        <v>0</v>
      </c>
      <c r="AO103" s="284">
        <v>0</v>
      </c>
      <c r="AP103" s="284">
        <v>0</v>
      </c>
      <c r="AQ103" s="284">
        <v>0</v>
      </c>
      <c r="AR103" s="284">
        <v>0</v>
      </c>
      <c r="AS103" s="284">
        <v>0</v>
      </c>
      <c r="AT103" s="284">
        <v>0</v>
      </c>
      <c r="AU103" s="284">
        <v>0</v>
      </c>
      <c r="AV103" s="284">
        <v>0</v>
      </c>
      <c r="AW103" s="284">
        <v>0</v>
      </c>
      <c r="AX103" s="284">
        <v>0</v>
      </c>
      <c r="AY103" s="284">
        <v>0</v>
      </c>
      <c r="AZ103" s="284">
        <v>0</v>
      </c>
      <c r="BA103" s="284">
        <v>0</v>
      </c>
      <c r="BB103" s="284">
        <v>0</v>
      </c>
      <c r="BC103" s="284">
        <v>0</v>
      </c>
      <c r="BD103" s="284">
        <v>0</v>
      </c>
      <c r="BE103" s="284">
        <v>0</v>
      </c>
      <c r="BF103" s="284">
        <v>0</v>
      </c>
      <c r="BG103" s="284">
        <v>0</v>
      </c>
      <c r="BH103" s="284">
        <v>0</v>
      </c>
      <c r="BI103" s="284">
        <v>0</v>
      </c>
      <c r="BJ103" s="284">
        <v>0</v>
      </c>
      <c r="BK103" s="284">
        <v>0</v>
      </c>
      <c r="BL103" s="284">
        <v>0</v>
      </c>
      <c r="BM103" s="284">
        <v>0</v>
      </c>
      <c r="BN103" s="284">
        <v>0</v>
      </c>
      <c r="BO103" s="284">
        <v>0</v>
      </c>
      <c r="BP103" s="284">
        <v>0</v>
      </c>
      <c r="BQ103" s="129"/>
    </row>
    <row r="104" spans="1:69" ht="14" x14ac:dyDescent="0.15">
      <c r="A104" s="117" t="s">
        <v>324</v>
      </c>
      <c r="B104" s="156" t="s">
        <v>521</v>
      </c>
      <c r="C104" s="156" t="s">
        <v>238</v>
      </c>
      <c r="D104" s="156" t="s">
        <v>739</v>
      </c>
      <c r="E104" s="156" t="s">
        <v>1027</v>
      </c>
      <c r="F104" s="120">
        <v>16</v>
      </c>
      <c r="G104" s="472">
        <v>32</v>
      </c>
      <c r="H104" s="120"/>
      <c r="I104" s="284">
        <v>0</v>
      </c>
      <c r="J104" s="284">
        <v>0</v>
      </c>
      <c r="K104" s="284">
        <v>0</v>
      </c>
      <c r="L104" s="284">
        <v>0</v>
      </c>
      <c r="M104" s="284">
        <v>0</v>
      </c>
      <c r="N104" s="284">
        <v>0</v>
      </c>
      <c r="O104" s="284">
        <v>0</v>
      </c>
      <c r="P104" s="284">
        <v>0</v>
      </c>
      <c r="Q104" s="284">
        <v>0</v>
      </c>
      <c r="R104" s="284">
        <v>0</v>
      </c>
      <c r="S104" s="284">
        <v>0</v>
      </c>
      <c r="T104" s="284">
        <v>0</v>
      </c>
      <c r="U104" s="284">
        <v>0</v>
      </c>
      <c r="V104" s="284">
        <v>42.232277526395173</v>
      </c>
      <c r="W104" s="284">
        <v>0</v>
      </c>
      <c r="X104" s="284">
        <v>0</v>
      </c>
      <c r="Y104" s="284">
        <v>0</v>
      </c>
      <c r="Z104" s="284">
        <v>0</v>
      </c>
      <c r="AA104" s="284">
        <v>0</v>
      </c>
      <c r="AB104" s="284">
        <v>0</v>
      </c>
      <c r="AC104" s="284">
        <v>0</v>
      </c>
      <c r="AD104" s="284">
        <v>0</v>
      </c>
      <c r="AE104" s="284">
        <v>0</v>
      </c>
      <c r="AF104" s="284">
        <v>0</v>
      </c>
      <c r="AG104" s="284">
        <v>0</v>
      </c>
      <c r="AH104" s="284">
        <v>0</v>
      </c>
      <c r="AI104" s="284">
        <v>0</v>
      </c>
      <c r="AJ104" s="284">
        <v>0</v>
      </c>
      <c r="AK104" s="284">
        <v>0</v>
      </c>
      <c r="AL104" s="284">
        <v>0</v>
      </c>
      <c r="AM104" s="284">
        <v>65.245312098638578</v>
      </c>
      <c r="AN104" s="284">
        <v>0</v>
      </c>
      <c r="AO104" s="284">
        <v>0</v>
      </c>
      <c r="AP104" s="284">
        <v>0</v>
      </c>
      <c r="AQ104" s="284">
        <v>0</v>
      </c>
      <c r="AR104" s="284">
        <v>0</v>
      </c>
      <c r="AS104" s="284">
        <v>0</v>
      </c>
      <c r="AT104" s="284">
        <v>0</v>
      </c>
      <c r="AU104" s="284">
        <v>0</v>
      </c>
      <c r="AV104" s="284">
        <v>0</v>
      </c>
      <c r="AW104" s="284">
        <v>0</v>
      </c>
      <c r="AX104" s="284">
        <v>0</v>
      </c>
      <c r="AY104" s="284">
        <v>0</v>
      </c>
      <c r="AZ104" s="284">
        <v>0</v>
      </c>
      <c r="BA104" s="284">
        <v>0</v>
      </c>
      <c r="BB104" s="284">
        <v>0</v>
      </c>
      <c r="BC104" s="284">
        <v>0</v>
      </c>
      <c r="BD104" s="284">
        <v>0</v>
      </c>
      <c r="BE104" s="284">
        <v>0</v>
      </c>
      <c r="BF104" s="284">
        <v>0</v>
      </c>
      <c r="BG104" s="284">
        <v>101.99291597320018</v>
      </c>
      <c r="BH104" s="284">
        <v>0</v>
      </c>
      <c r="BI104" s="284">
        <v>129.18108419838524</v>
      </c>
      <c r="BJ104" s="284">
        <v>0</v>
      </c>
      <c r="BK104" s="284">
        <v>136.36363636363637</v>
      </c>
      <c r="BL104" s="284">
        <v>0</v>
      </c>
      <c r="BM104" s="284">
        <v>0</v>
      </c>
      <c r="BN104" s="284">
        <v>109.43396226415094</v>
      </c>
      <c r="BO104" s="284">
        <v>0</v>
      </c>
      <c r="BP104" s="284">
        <v>0</v>
      </c>
      <c r="BQ104" s="129"/>
    </row>
    <row r="105" spans="1:69" ht="14" x14ac:dyDescent="0.15">
      <c r="A105" s="117" t="s">
        <v>325</v>
      </c>
      <c r="B105" s="156" t="s">
        <v>521</v>
      </c>
      <c r="C105" s="156" t="s">
        <v>238</v>
      </c>
      <c r="D105" s="156" t="s">
        <v>740</v>
      </c>
      <c r="E105" s="156" t="s">
        <v>1027</v>
      </c>
      <c r="F105" s="120">
        <v>32</v>
      </c>
      <c r="G105" s="472">
        <v>48</v>
      </c>
      <c r="H105" s="120"/>
      <c r="I105" s="284">
        <v>0</v>
      </c>
      <c r="J105" s="284">
        <v>0</v>
      </c>
      <c r="K105" s="284">
        <v>0</v>
      </c>
      <c r="L105" s="284">
        <v>0</v>
      </c>
      <c r="M105" s="284">
        <v>0</v>
      </c>
      <c r="N105" s="284">
        <v>0</v>
      </c>
      <c r="O105" s="284">
        <v>0</v>
      </c>
      <c r="P105" s="284">
        <v>0</v>
      </c>
      <c r="Q105" s="284">
        <v>0</v>
      </c>
      <c r="R105" s="284">
        <v>0</v>
      </c>
      <c r="S105" s="284">
        <v>347.85067873303171</v>
      </c>
      <c r="T105" s="284">
        <v>0</v>
      </c>
      <c r="U105" s="284">
        <v>0</v>
      </c>
      <c r="V105" s="284">
        <v>0</v>
      </c>
      <c r="W105" s="284">
        <v>0</v>
      </c>
      <c r="X105" s="284">
        <v>40.343915343915342</v>
      </c>
      <c r="Y105" s="284">
        <v>0</v>
      </c>
      <c r="Z105" s="284">
        <v>0</v>
      </c>
      <c r="AA105" s="284">
        <v>0</v>
      </c>
      <c r="AB105" s="284">
        <v>0</v>
      </c>
      <c r="AC105" s="284">
        <v>0</v>
      </c>
      <c r="AD105" s="284">
        <v>0</v>
      </c>
      <c r="AE105" s="284">
        <v>0</v>
      </c>
      <c r="AF105" s="284">
        <v>0</v>
      </c>
      <c r="AG105" s="284">
        <v>0</v>
      </c>
      <c r="AH105" s="284">
        <v>0</v>
      </c>
      <c r="AI105" s="284">
        <v>0</v>
      </c>
      <c r="AJ105" s="284">
        <v>0</v>
      </c>
      <c r="AK105" s="284">
        <v>0</v>
      </c>
      <c r="AL105" s="284">
        <v>0</v>
      </c>
      <c r="AM105" s="284">
        <v>0</v>
      </c>
      <c r="AN105" s="284">
        <v>0</v>
      </c>
      <c r="AO105" s="284">
        <v>0</v>
      </c>
      <c r="AP105" s="284">
        <v>0</v>
      </c>
      <c r="AQ105" s="284">
        <v>0</v>
      </c>
      <c r="AR105" s="284">
        <v>0</v>
      </c>
      <c r="AS105" s="284">
        <v>0</v>
      </c>
      <c r="AT105" s="284">
        <v>0</v>
      </c>
      <c r="AU105" s="284">
        <v>0</v>
      </c>
      <c r="AV105" s="284">
        <v>0</v>
      </c>
      <c r="AW105" s="284">
        <v>0</v>
      </c>
      <c r="AX105" s="284">
        <v>0</v>
      </c>
      <c r="AY105" s="284">
        <v>0</v>
      </c>
      <c r="AZ105" s="284">
        <v>0</v>
      </c>
      <c r="BA105" s="284">
        <v>0</v>
      </c>
      <c r="BB105" s="284">
        <v>0</v>
      </c>
      <c r="BC105" s="284">
        <v>0</v>
      </c>
      <c r="BD105" s="284">
        <v>0</v>
      </c>
      <c r="BE105" s="284">
        <v>0</v>
      </c>
      <c r="BF105" s="284">
        <v>0</v>
      </c>
      <c r="BG105" s="284">
        <v>0</v>
      </c>
      <c r="BH105" s="284">
        <v>0</v>
      </c>
      <c r="BI105" s="284">
        <v>258.36216839677047</v>
      </c>
      <c r="BJ105" s="284">
        <v>0</v>
      </c>
      <c r="BK105" s="284">
        <v>0</v>
      </c>
      <c r="BL105" s="284">
        <v>0</v>
      </c>
      <c r="BM105" s="284">
        <v>0</v>
      </c>
      <c r="BN105" s="284">
        <v>328.30188679245282</v>
      </c>
      <c r="BO105" s="284">
        <v>330.66481030281938</v>
      </c>
      <c r="BP105" s="284">
        <v>0</v>
      </c>
      <c r="BQ105" s="129"/>
    </row>
    <row r="106" spans="1:69" ht="14" x14ac:dyDescent="0.15">
      <c r="A106" s="117" t="s">
        <v>326</v>
      </c>
      <c r="B106" s="156" t="s">
        <v>521</v>
      </c>
      <c r="C106" s="156" t="s">
        <v>238</v>
      </c>
      <c r="D106" s="156" t="s">
        <v>741</v>
      </c>
      <c r="E106" s="156" t="s">
        <v>1027</v>
      </c>
      <c r="F106" s="120">
        <v>32</v>
      </c>
      <c r="G106" s="472">
        <v>80</v>
      </c>
      <c r="H106" s="120"/>
      <c r="I106" s="284">
        <v>0</v>
      </c>
      <c r="J106" s="284">
        <v>0</v>
      </c>
      <c r="K106" s="284">
        <v>0</v>
      </c>
      <c r="L106" s="284">
        <v>0</v>
      </c>
      <c r="M106" s="284">
        <v>0</v>
      </c>
      <c r="N106" s="284">
        <v>0</v>
      </c>
      <c r="O106" s="284">
        <v>0</v>
      </c>
      <c r="P106" s="284">
        <v>0</v>
      </c>
      <c r="Q106" s="284">
        <v>0</v>
      </c>
      <c r="R106" s="284">
        <v>0</v>
      </c>
      <c r="S106" s="284">
        <v>0</v>
      </c>
      <c r="T106" s="284">
        <v>0</v>
      </c>
      <c r="U106" s="284">
        <v>0</v>
      </c>
      <c r="V106" s="284">
        <v>0</v>
      </c>
      <c r="W106" s="284">
        <v>0</v>
      </c>
      <c r="X106" s="284">
        <v>0</v>
      </c>
      <c r="Y106" s="284">
        <v>0</v>
      </c>
      <c r="Z106" s="284">
        <v>0</v>
      </c>
      <c r="AA106" s="284">
        <v>0</v>
      </c>
      <c r="AB106" s="284">
        <v>0</v>
      </c>
      <c r="AC106" s="284">
        <v>0</v>
      </c>
      <c r="AD106" s="284">
        <v>0</v>
      </c>
      <c r="AE106" s="284">
        <v>0</v>
      </c>
      <c r="AF106" s="284">
        <v>0</v>
      </c>
      <c r="AG106" s="284">
        <v>0</v>
      </c>
      <c r="AH106" s="284">
        <v>0</v>
      </c>
      <c r="AI106" s="284">
        <v>0</v>
      </c>
      <c r="AJ106" s="284">
        <v>0</v>
      </c>
      <c r="AK106" s="284">
        <v>0</v>
      </c>
      <c r="AL106" s="284">
        <v>0</v>
      </c>
      <c r="AM106" s="284">
        <v>0</v>
      </c>
      <c r="AN106" s="284">
        <v>0</v>
      </c>
      <c r="AO106" s="284">
        <v>0</v>
      </c>
      <c r="AP106" s="284">
        <v>44.166666666666657</v>
      </c>
      <c r="AQ106" s="284">
        <v>0</v>
      </c>
      <c r="AR106" s="284">
        <v>0</v>
      </c>
      <c r="AS106" s="284">
        <v>0</v>
      </c>
      <c r="AT106" s="284">
        <v>0</v>
      </c>
      <c r="AU106" s="284">
        <v>0</v>
      </c>
      <c r="AV106" s="284">
        <v>0</v>
      </c>
      <c r="AW106" s="284">
        <v>0</v>
      </c>
      <c r="AX106" s="284">
        <v>0</v>
      </c>
      <c r="AY106" s="284">
        <v>0</v>
      </c>
      <c r="AZ106" s="284">
        <v>0</v>
      </c>
      <c r="BA106" s="284">
        <v>0</v>
      </c>
      <c r="BB106" s="284">
        <v>0</v>
      </c>
      <c r="BC106" s="284">
        <v>0</v>
      </c>
      <c r="BD106" s="284">
        <v>0</v>
      </c>
      <c r="BE106" s="284">
        <v>0</v>
      </c>
      <c r="BF106" s="284">
        <v>0</v>
      </c>
      <c r="BG106" s="284">
        <v>407.97166389280073</v>
      </c>
      <c r="BH106" s="284">
        <v>218.86792452830187</v>
      </c>
      <c r="BI106" s="284">
        <v>0</v>
      </c>
      <c r="BJ106" s="284">
        <v>121.39917695473251</v>
      </c>
      <c r="BK106" s="284">
        <v>0</v>
      </c>
      <c r="BL106" s="284">
        <v>0</v>
      </c>
      <c r="BM106" s="284">
        <v>0</v>
      </c>
      <c r="BN106" s="284">
        <v>0</v>
      </c>
      <c r="BO106" s="284">
        <v>0</v>
      </c>
      <c r="BP106" s="284">
        <v>271.92982456140351</v>
      </c>
      <c r="BQ106" s="129"/>
    </row>
    <row r="107" spans="1:69" ht="14" x14ac:dyDescent="0.15">
      <c r="A107" s="117" t="s">
        <v>329</v>
      </c>
      <c r="B107" s="156" t="s">
        <v>521</v>
      </c>
      <c r="C107" s="156" t="s">
        <v>228</v>
      </c>
      <c r="D107" s="156" t="s">
        <v>735</v>
      </c>
      <c r="E107" s="156" t="s">
        <v>1027</v>
      </c>
      <c r="F107" s="120">
        <v>8</v>
      </c>
      <c r="G107" s="472">
        <v>24</v>
      </c>
      <c r="H107" s="120"/>
      <c r="I107" s="284">
        <v>0</v>
      </c>
      <c r="J107" s="284">
        <v>0</v>
      </c>
      <c r="K107" s="284">
        <v>0</v>
      </c>
      <c r="L107" s="284">
        <v>0</v>
      </c>
      <c r="M107" s="284">
        <v>43.508771929824562</v>
      </c>
      <c r="N107" s="284">
        <v>0</v>
      </c>
      <c r="O107" s="284">
        <v>0</v>
      </c>
      <c r="P107" s="284">
        <v>0</v>
      </c>
      <c r="Q107" s="284">
        <v>0</v>
      </c>
      <c r="R107" s="284">
        <v>0</v>
      </c>
      <c r="S107" s="284">
        <v>0</v>
      </c>
      <c r="T107" s="284">
        <v>0</v>
      </c>
      <c r="U107" s="284">
        <v>0</v>
      </c>
      <c r="V107" s="284">
        <v>0</v>
      </c>
      <c r="W107" s="284">
        <v>0</v>
      </c>
      <c r="X107" s="284">
        <v>0</v>
      </c>
      <c r="Y107" s="284">
        <v>0</v>
      </c>
      <c r="Z107" s="284">
        <v>0</v>
      </c>
      <c r="AA107" s="284">
        <v>0</v>
      </c>
      <c r="AB107" s="284">
        <v>0</v>
      </c>
      <c r="AC107" s="284">
        <v>0</v>
      </c>
      <c r="AD107" s="284">
        <v>0</v>
      </c>
      <c r="AE107" s="284">
        <v>0</v>
      </c>
      <c r="AF107" s="284">
        <v>0</v>
      </c>
      <c r="AG107" s="284">
        <v>0</v>
      </c>
      <c r="AH107" s="284">
        <v>0</v>
      </c>
      <c r="AI107" s="284">
        <v>0</v>
      </c>
      <c r="AJ107" s="284">
        <v>0</v>
      </c>
      <c r="AK107" s="284">
        <v>0</v>
      </c>
      <c r="AL107" s="284">
        <v>0</v>
      </c>
      <c r="AM107" s="284">
        <v>0</v>
      </c>
      <c r="AN107" s="284">
        <v>0</v>
      </c>
      <c r="AO107" s="284">
        <v>0</v>
      </c>
      <c r="AP107" s="284">
        <v>0</v>
      </c>
      <c r="AQ107" s="284">
        <v>0</v>
      </c>
      <c r="AR107" s="284">
        <v>0</v>
      </c>
      <c r="AS107" s="284">
        <v>0</v>
      </c>
      <c r="AT107" s="284">
        <v>0</v>
      </c>
      <c r="AU107" s="284">
        <v>0</v>
      </c>
      <c r="AV107" s="284">
        <v>0</v>
      </c>
      <c r="AW107" s="284">
        <v>0</v>
      </c>
      <c r="AX107" s="284">
        <v>0</v>
      </c>
      <c r="AY107" s="284">
        <v>0</v>
      </c>
      <c r="AZ107" s="284">
        <v>0</v>
      </c>
      <c r="BA107" s="284">
        <v>0</v>
      </c>
      <c r="BB107" s="284">
        <v>0</v>
      </c>
      <c r="BC107" s="284">
        <v>0</v>
      </c>
      <c r="BD107" s="284">
        <v>0</v>
      </c>
      <c r="BE107" s="284">
        <v>0</v>
      </c>
      <c r="BF107" s="284">
        <v>0</v>
      </c>
      <c r="BG107" s="284">
        <v>0</v>
      </c>
      <c r="BH107" s="284">
        <v>0</v>
      </c>
      <c r="BI107" s="284">
        <v>0</v>
      </c>
      <c r="BJ107" s="284">
        <v>0</v>
      </c>
      <c r="BK107" s="284">
        <v>0</v>
      </c>
      <c r="BL107" s="284">
        <v>144.26229508196721</v>
      </c>
      <c r="BM107" s="284">
        <v>0</v>
      </c>
      <c r="BN107" s="284">
        <v>0</v>
      </c>
      <c r="BO107" s="284">
        <v>0</v>
      </c>
      <c r="BP107" s="284">
        <v>0</v>
      </c>
      <c r="BQ107" s="129"/>
    </row>
    <row r="108" spans="1:69" ht="14" x14ac:dyDescent="0.15">
      <c r="A108" s="117" t="s">
        <v>330</v>
      </c>
      <c r="B108" s="156" t="s">
        <v>521</v>
      </c>
      <c r="C108" s="156" t="s">
        <v>228</v>
      </c>
      <c r="D108" s="156" t="s">
        <v>736</v>
      </c>
      <c r="E108" s="156" t="s">
        <v>1027</v>
      </c>
      <c r="F108" s="120">
        <v>9.6</v>
      </c>
      <c r="G108" s="472">
        <v>24</v>
      </c>
      <c r="H108" s="120"/>
      <c r="I108" s="284">
        <v>0</v>
      </c>
      <c r="J108" s="284">
        <v>0</v>
      </c>
      <c r="K108" s="284">
        <v>0</v>
      </c>
      <c r="L108" s="284">
        <v>0</v>
      </c>
      <c r="M108" s="284">
        <v>0</v>
      </c>
      <c r="N108" s="284">
        <v>0</v>
      </c>
      <c r="O108" s="284">
        <v>0</v>
      </c>
      <c r="P108" s="284">
        <v>0</v>
      </c>
      <c r="Q108" s="284">
        <v>0</v>
      </c>
      <c r="R108" s="284">
        <v>0</v>
      </c>
      <c r="S108" s="284">
        <v>208.71040723981901</v>
      </c>
      <c r="T108" s="284">
        <v>0</v>
      </c>
      <c r="U108" s="284">
        <v>0</v>
      </c>
      <c r="V108" s="284">
        <v>0</v>
      </c>
      <c r="W108" s="284">
        <v>0</v>
      </c>
      <c r="X108" s="284">
        <v>0</v>
      </c>
      <c r="Y108" s="284">
        <v>0</v>
      </c>
      <c r="Z108" s="284">
        <v>0</v>
      </c>
      <c r="AA108" s="284">
        <v>0</v>
      </c>
      <c r="AB108" s="284">
        <v>0</v>
      </c>
      <c r="AC108" s="284">
        <v>0</v>
      </c>
      <c r="AD108" s="284">
        <v>0</v>
      </c>
      <c r="AE108" s="284">
        <v>0</v>
      </c>
      <c r="AF108" s="284">
        <v>0</v>
      </c>
      <c r="AG108" s="284">
        <v>0</v>
      </c>
      <c r="AH108" s="284">
        <v>0</v>
      </c>
      <c r="AI108" s="284">
        <v>0</v>
      </c>
      <c r="AJ108" s="284">
        <v>0</v>
      </c>
      <c r="AK108" s="284">
        <v>0</v>
      </c>
      <c r="AL108" s="284">
        <v>0</v>
      </c>
      <c r="AM108" s="284">
        <v>0</v>
      </c>
      <c r="AN108" s="284">
        <v>0</v>
      </c>
      <c r="AO108" s="284">
        <v>0</v>
      </c>
      <c r="AP108" s="284">
        <v>0</v>
      </c>
      <c r="AQ108" s="284">
        <v>0</v>
      </c>
      <c r="AR108" s="284">
        <v>0</v>
      </c>
      <c r="AS108" s="284">
        <v>0</v>
      </c>
      <c r="AT108" s="284">
        <v>0</v>
      </c>
      <c r="AU108" s="284">
        <v>0</v>
      </c>
      <c r="AV108" s="284">
        <v>0</v>
      </c>
      <c r="AW108" s="284">
        <v>0</v>
      </c>
      <c r="AX108" s="284">
        <v>0</v>
      </c>
      <c r="AY108" s="284">
        <v>0</v>
      </c>
      <c r="AZ108" s="284">
        <v>0</v>
      </c>
      <c r="BA108" s="284">
        <v>0</v>
      </c>
      <c r="BB108" s="284">
        <v>0</v>
      </c>
      <c r="BC108" s="284">
        <v>0</v>
      </c>
      <c r="BD108" s="284">
        <v>0</v>
      </c>
      <c r="BE108" s="284">
        <v>0</v>
      </c>
      <c r="BF108" s="284">
        <v>0</v>
      </c>
      <c r="BG108" s="284">
        <v>0</v>
      </c>
      <c r="BH108" s="284">
        <v>0</v>
      </c>
      <c r="BI108" s="284">
        <v>0</v>
      </c>
      <c r="BJ108" s="284">
        <v>0</v>
      </c>
      <c r="BK108" s="284">
        <v>0</v>
      </c>
      <c r="BL108" s="284">
        <v>0</v>
      </c>
      <c r="BM108" s="284">
        <v>0</v>
      </c>
      <c r="BN108" s="284">
        <v>0</v>
      </c>
      <c r="BO108" s="284">
        <v>0</v>
      </c>
      <c r="BP108" s="284">
        <v>0</v>
      </c>
      <c r="BQ108" s="129"/>
    </row>
    <row r="109" spans="1:69" ht="14" x14ac:dyDescent="0.15">
      <c r="A109" s="117" t="s">
        <v>331</v>
      </c>
      <c r="B109" s="156" t="s">
        <v>521</v>
      </c>
      <c r="C109" s="156" t="s">
        <v>228</v>
      </c>
      <c r="D109" s="156" t="s">
        <v>737</v>
      </c>
      <c r="E109" s="156" t="s">
        <v>1025</v>
      </c>
      <c r="F109" s="120">
        <v>16</v>
      </c>
      <c r="G109" s="472">
        <v>32</v>
      </c>
      <c r="H109" s="475">
        <v>16</v>
      </c>
      <c r="I109" s="284">
        <v>0</v>
      </c>
      <c r="J109" s="284">
        <v>0</v>
      </c>
      <c r="K109" s="284">
        <v>0</v>
      </c>
      <c r="L109" s="284">
        <v>0</v>
      </c>
      <c r="M109" s="284">
        <v>0</v>
      </c>
      <c r="N109" s="284">
        <v>0</v>
      </c>
      <c r="O109" s="284">
        <v>0</v>
      </c>
      <c r="P109" s="284">
        <v>0</v>
      </c>
      <c r="Q109" s="284">
        <v>0</v>
      </c>
      <c r="R109" s="284">
        <v>0</v>
      </c>
      <c r="S109" s="284">
        <v>0</v>
      </c>
      <c r="T109" s="284">
        <v>0</v>
      </c>
      <c r="U109" s="284">
        <v>0</v>
      </c>
      <c r="V109" s="284">
        <v>0</v>
      </c>
      <c r="W109" s="284">
        <v>43.921568627450981</v>
      </c>
      <c r="X109" s="284">
        <v>0</v>
      </c>
      <c r="Y109" s="284">
        <v>0</v>
      </c>
      <c r="Z109" s="284">
        <v>0</v>
      </c>
      <c r="AA109" s="284">
        <v>0</v>
      </c>
      <c r="AB109" s="284">
        <v>0</v>
      </c>
      <c r="AC109" s="284">
        <v>0</v>
      </c>
      <c r="AD109" s="284">
        <v>0</v>
      </c>
      <c r="AE109" s="284">
        <v>0</v>
      </c>
      <c r="AF109" s="284">
        <v>0</v>
      </c>
      <c r="AG109" s="284">
        <v>0</v>
      </c>
      <c r="AH109" s="284">
        <v>0</v>
      </c>
      <c r="AI109" s="284">
        <v>0</v>
      </c>
      <c r="AJ109" s="284">
        <v>0</v>
      </c>
      <c r="AK109" s="284">
        <v>0</v>
      </c>
      <c r="AL109" s="284">
        <v>0</v>
      </c>
      <c r="AM109" s="284">
        <v>0</v>
      </c>
      <c r="AN109" s="284">
        <v>0</v>
      </c>
      <c r="AO109" s="284">
        <v>0</v>
      </c>
      <c r="AP109" s="284">
        <v>0</v>
      </c>
      <c r="AQ109" s="284">
        <v>0</v>
      </c>
      <c r="AR109" s="284">
        <v>0</v>
      </c>
      <c r="AS109" s="284">
        <v>0</v>
      </c>
      <c r="AT109" s="284">
        <v>0</v>
      </c>
      <c r="AU109" s="284">
        <v>0</v>
      </c>
      <c r="AV109" s="284">
        <v>0</v>
      </c>
      <c r="AW109" s="284">
        <v>0</v>
      </c>
      <c r="AX109" s="284">
        <v>0</v>
      </c>
      <c r="AY109" s="284">
        <v>0</v>
      </c>
      <c r="AZ109" s="284">
        <v>0</v>
      </c>
      <c r="BA109" s="284">
        <v>0</v>
      </c>
      <c r="BB109" s="284">
        <v>0</v>
      </c>
      <c r="BC109" s="284">
        <v>0</v>
      </c>
      <c r="BD109" s="284">
        <v>0</v>
      </c>
      <c r="BE109" s="284">
        <v>0</v>
      </c>
      <c r="BF109" s="284">
        <v>0</v>
      </c>
      <c r="BG109" s="284">
        <v>0</v>
      </c>
      <c r="BH109" s="284">
        <v>0</v>
      </c>
      <c r="BI109" s="284">
        <v>0</v>
      </c>
      <c r="BJ109" s="284">
        <v>0</v>
      </c>
      <c r="BK109" s="284">
        <v>0</v>
      </c>
      <c r="BL109" s="284">
        <v>0</v>
      </c>
      <c r="BM109" s="284">
        <v>0</v>
      </c>
      <c r="BN109" s="284">
        <v>0</v>
      </c>
      <c r="BO109" s="284">
        <v>0</v>
      </c>
      <c r="BP109" s="284">
        <v>0</v>
      </c>
      <c r="BQ109" s="129"/>
    </row>
    <row r="110" spans="1:69" ht="14" x14ac:dyDescent="0.15">
      <c r="A110" s="117" t="s">
        <v>333</v>
      </c>
      <c r="B110" s="156" t="s">
        <v>521</v>
      </c>
      <c r="C110" s="156" t="s">
        <v>240</v>
      </c>
      <c r="D110" s="156" t="s">
        <v>743</v>
      </c>
      <c r="E110" s="156" t="s">
        <v>1025</v>
      </c>
      <c r="F110" s="120">
        <v>2</v>
      </c>
      <c r="G110" s="472">
        <v>96</v>
      </c>
      <c r="H110" s="475">
        <v>2</v>
      </c>
      <c r="I110" s="284">
        <v>0</v>
      </c>
      <c r="J110" s="284">
        <v>0</v>
      </c>
      <c r="K110" s="284">
        <v>0</v>
      </c>
      <c r="L110" s="284">
        <v>0</v>
      </c>
      <c r="M110" s="284">
        <v>0</v>
      </c>
      <c r="N110" s="284">
        <v>0</v>
      </c>
      <c r="O110" s="284">
        <v>0</v>
      </c>
      <c r="P110" s="284">
        <v>0</v>
      </c>
      <c r="Q110" s="284">
        <v>0</v>
      </c>
      <c r="R110" s="284">
        <v>0</v>
      </c>
      <c r="S110" s="284">
        <v>0</v>
      </c>
      <c r="T110" s="284">
        <v>0</v>
      </c>
      <c r="U110" s="284">
        <v>0</v>
      </c>
      <c r="V110" s="284">
        <v>0</v>
      </c>
      <c r="W110" s="284">
        <v>0</v>
      </c>
      <c r="X110" s="284">
        <v>0</v>
      </c>
      <c r="Y110" s="284">
        <v>0</v>
      </c>
      <c r="Z110" s="284">
        <v>0</v>
      </c>
      <c r="AA110" s="284">
        <v>0</v>
      </c>
      <c r="AB110" s="284">
        <v>0</v>
      </c>
      <c r="AC110" s="284">
        <v>0</v>
      </c>
      <c r="AD110" s="284">
        <v>0</v>
      </c>
      <c r="AE110" s="284">
        <v>0</v>
      </c>
      <c r="AF110" s="284">
        <v>0</v>
      </c>
      <c r="AG110" s="284">
        <v>0</v>
      </c>
      <c r="AH110" s="284">
        <v>0</v>
      </c>
      <c r="AI110" s="284">
        <v>0</v>
      </c>
      <c r="AJ110" s="284">
        <v>0</v>
      </c>
      <c r="AK110" s="284">
        <v>0</v>
      </c>
      <c r="AL110" s="284">
        <v>0</v>
      </c>
      <c r="AM110" s="284">
        <v>0</v>
      </c>
      <c r="AN110" s="284">
        <v>0</v>
      </c>
      <c r="AO110" s="284">
        <v>0</v>
      </c>
      <c r="AP110" s="284">
        <v>0</v>
      </c>
      <c r="AQ110" s="284">
        <v>0</v>
      </c>
      <c r="AR110" s="284">
        <v>0</v>
      </c>
      <c r="AS110" s="284">
        <v>0</v>
      </c>
      <c r="AT110" s="284">
        <v>0</v>
      </c>
      <c r="AU110" s="284">
        <v>0</v>
      </c>
      <c r="AV110" s="284">
        <v>0</v>
      </c>
      <c r="AW110" s="284">
        <v>0</v>
      </c>
      <c r="AX110" s="284">
        <v>0</v>
      </c>
      <c r="AY110" s="284">
        <v>0</v>
      </c>
      <c r="AZ110" s="284">
        <v>0</v>
      </c>
      <c r="BA110" s="284">
        <v>0</v>
      </c>
      <c r="BB110" s="284">
        <v>0</v>
      </c>
      <c r="BC110" s="284">
        <v>0</v>
      </c>
      <c r="BD110" s="284">
        <v>0</v>
      </c>
      <c r="BE110" s="284">
        <v>0</v>
      </c>
      <c r="BF110" s="284">
        <v>0</v>
      </c>
      <c r="BG110" s="284">
        <v>0</v>
      </c>
      <c r="BH110" s="284">
        <v>0</v>
      </c>
      <c r="BI110" s="284">
        <v>0</v>
      </c>
      <c r="BJ110" s="284">
        <v>0</v>
      </c>
      <c r="BK110" s="284">
        <v>0</v>
      </c>
      <c r="BL110" s="284">
        <v>0</v>
      </c>
      <c r="BM110" s="284">
        <v>72.316384180790962</v>
      </c>
      <c r="BN110" s="284">
        <v>109.43396226415094</v>
      </c>
      <c r="BO110" s="284">
        <v>0</v>
      </c>
      <c r="BP110" s="284">
        <v>362.57309941520469</v>
      </c>
      <c r="BQ110" s="129"/>
    </row>
    <row r="111" spans="1:69" ht="14" x14ac:dyDescent="0.15">
      <c r="A111" s="117" t="s">
        <v>334</v>
      </c>
      <c r="B111" s="156" t="s">
        <v>521</v>
      </c>
      <c r="C111" s="156" t="s">
        <v>240</v>
      </c>
      <c r="D111" s="156" t="s">
        <v>744</v>
      </c>
      <c r="E111" s="156" t="s">
        <v>1022</v>
      </c>
      <c r="F111" s="120">
        <v>4</v>
      </c>
      <c r="G111" s="472">
        <v>16</v>
      </c>
      <c r="H111" s="475"/>
      <c r="I111" s="284">
        <v>0</v>
      </c>
      <c r="J111" s="284">
        <v>0</v>
      </c>
      <c r="K111" s="284">
        <v>0</v>
      </c>
      <c r="L111" s="284">
        <v>0</v>
      </c>
      <c r="M111" s="284">
        <v>0</v>
      </c>
      <c r="N111" s="284">
        <v>0</v>
      </c>
      <c r="O111" s="284">
        <v>0</v>
      </c>
      <c r="P111" s="284">
        <v>0</v>
      </c>
      <c r="Q111" s="284">
        <v>0</v>
      </c>
      <c r="R111" s="284">
        <v>0</v>
      </c>
      <c r="S111" s="284">
        <v>0</v>
      </c>
      <c r="T111" s="284">
        <v>0</v>
      </c>
      <c r="U111" s="284">
        <v>0</v>
      </c>
      <c r="V111" s="284">
        <v>0</v>
      </c>
      <c r="W111" s="284">
        <v>0</v>
      </c>
      <c r="X111" s="284">
        <v>0</v>
      </c>
      <c r="Y111" s="284">
        <v>0</v>
      </c>
      <c r="Z111" s="284">
        <v>0</v>
      </c>
      <c r="AA111" s="284">
        <v>0</v>
      </c>
      <c r="AB111" s="284">
        <v>0</v>
      </c>
      <c r="AC111" s="284">
        <v>0</v>
      </c>
      <c r="AD111" s="284">
        <v>0</v>
      </c>
      <c r="AE111" s="284">
        <v>0</v>
      </c>
      <c r="AF111" s="284">
        <v>0</v>
      </c>
      <c r="AG111" s="284">
        <v>0</v>
      </c>
      <c r="AH111" s="284">
        <v>0</v>
      </c>
      <c r="AI111" s="284">
        <v>0</v>
      </c>
      <c r="AJ111" s="284">
        <v>0</v>
      </c>
      <c r="AK111" s="284">
        <v>0</v>
      </c>
      <c r="AL111" s="284">
        <v>0</v>
      </c>
      <c r="AM111" s="284">
        <v>0</v>
      </c>
      <c r="AN111" s="284">
        <v>0</v>
      </c>
      <c r="AO111" s="284">
        <v>0</v>
      </c>
      <c r="AP111" s="284">
        <v>0</v>
      </c>
      <c r="AQ111" s="284">
        <v>0</v>
      </c>
      <c r="AR111" s="284">
        <v>0</v>
      </c>
      <c r="AS111" s="284">
        <v>0</v>
      </c>
      <c r="AT111" s="284">
        <v>0</v>
      </c>
      <c r="AU111" s="284">
        <v>0</v>
      </c>
      <c r="AV111" s="284">
        <v>0</v>
      </c>
      <c r="AW111" s="284">
        <v>0</v>
      </c>
      <c r="AX111" s="284">
        <v>0</v>
      </c>
      <c r="AY111" s="284">
        <v>0</v>
      </c>
      <c r="AZ111" s="284">
        <v>0</v>
      </c>
      <c r="BA111" s="284">
        <v>0</v>
      </c>
      <c r="BB111" s="284">
        <v>0</v>
      </c>
      <c r="BC111" s="284">
        <v>0</v>
      </c>
      <c r="BD111" s="284">
        <v>0</v>
      </c>
      <c r="BE111" s="284">
        <v>0</v>
      </c>
      <c r="BF111" s="284">
        <v>0</v>
      </c>
      <c r="BG111" s="284">
        <v>815.94332778560147</v>
      </c>
      <c r="BH111" s="284">
        <v>0</v>
      </c>
      <c r="BI111" s="284">
        <v>0</v>
      </c>
      <c r="BJ111" s="284">
        <v>0</v>
      </c>
      <c r="BK111" s="284">
        <v>0</v>
      </c>
      <c r="BL111" s="284">
        <v>0</v>
      </c>
      <c r="BM111" s="284">
        <v>0</v>
      </c>
      <c r="BN111" s="284">
        <v>0</v>
      </c>
      <c r="BO111" s="284">
        <v>0</v>
      </c>
      <c r="BP111" s="284">
        <v>0</v>
      </c>
      <c r="BQ111" s="129"/>
    </row>
    <row r="112" spans="1:69" ht="14" x14ac:dyDescent="0.15">
      <c r="A112" s="117" t="s">
        <v>335</v>
      </c>
      <c r="B112" s="156" t="s">
        <v>521</v>
      </c>
      <c r="C112" s="156" t="s">
        <v>240</v>
      </c>
      <c r="D112" s="156" t="s">
        <v>745</v>
      </c>
      <c r="E112" s="156" t="s">
        <v>1022</v>
      </c>
      <c r="F112" s="120">
        <v>4</v>
      </c>
      <c r="G112" s="472">
        <v>24</v>
      </c>
      <c r="H112" s="475"/>
      <c r="I112" s="284">
        <v>0</v>
      </c>
      <c r="J112" s="284">
        <v>0</v>
      </c>
      <c r="K112" s="284">
        <v>0</v>
      </c>
      <c r="L112" s="284">
        <v>0</v>
      </c>
      <c r="M112" s="284">
        <v>0</v>
      </c>
      <c r="N112" s="284">
        <v>0</v>
      </c>
      <c r="O112" s="284">
        <v>0</v>
      </c>
      <c r="P112" s="284">
        <v>0</v>
      </c>
      <c r="Q112" s="284">
        <v>0</v>
      </c>
      <c r="R112" s="284">
        <v>0</v>
      </c>
      <c r="S112" s="284">
        <v>139.14027149321268</v>
      </c>
      <c r="T112" s="284">
        <v>0</v>
      </c>
      <c r="U112" s="284">
        <v>0</v>
      </c>
      <c r="V112" s="284">
        <v>0</v>
      </c>
      <c r="W112" s="284">
        <v>0</v>
      </c>
      <c r="X112" s="284">
        <v>0</v>
      </c>
      <c r="Y112" s="284">
        <v>0</v>
      </c>
      <c r="Z112" s="284">
        <v>0</v>
      </c>
      <c r="AA112" s="284">
        <v>0</v>
      </c>
      <c r="AB112" s="284">
        <v>0</v>
      </c>
      <c r="AC112" s="284">
        <v>0</v>
      </c>
      <c r="AD112" s="284">
        <v>0</v>
      </c>
      <c r="AE112" s="284">
        <v>0</v>
      </c>
      <c r="AF112" s="284">
        <v>0</v>
      </c>
      <c r="AG112" s="284">
        <v>0</v>
      </c>
      <c r="AH112" s="284">
        <v>0</v>
      </c>
      <c r="AI112" s="284">
        <v>0</v>
      </c>
      <c r="AJ112" s="284">
        <v>0</v>
      </c>
      <c r="AK112" s="284">
        <v>0</v>
      </c>
      <c r="AL112" s="284">
        <v>0</v>
      </c>
      <c r="AM112" s="284">
        <v>0</v>
      </c>
      <c r="AN112" s="284">
        <v>0</v>
      </c>
      <c r="AO112" s="284">
        <v>0</v>
      </c>
      <c r="AP112" s="284">
        <v>176.66666666666663</v>
      </c>
      <c r="AQ112" s="284">
        <v>0</v>
      </c>
      <c r="AR112" s="284">
        <v>0</v>
      </c>
      <c r="AS112" s="284">
        <v>0</v>
      </c>
      <c r="AT112" s="284">
        <v>0</v>
      </c>
      <c r="AU112" s="284">
        <v>0</v>
      </c>
      <c r="AV112" s="284">
        <v>0</v>
      </c>
      <c r="AW112" s="284">
        <v>0</v>
      </c>
      <c r="AX112" s="284">
        <v>0</v>
      </c>
      <c r="AY112" s="284">
        <v>0</v>
      </c>
      <c r="AZ112" s="284">
        <v>0</v>
      </c>
      <c r="BA112" s="284">
        <v>0</v>
      </c>
      <c r="BB112" s="284">
        <v>0</v>
      </c>
      <c r="BC112" s="284">
        <v>0</v>
      </c>
      <c r="BD112" s="284">
        <v>0</v>
      </c>
      <c r="BE112" s="284">
        <v>0</v>
      </c>
      <c r="BF112" s="284">
        <v>0</v>
      </c>
      <c r="BG112" s="284">
        <v>2760.6846581959471</v>
      </c>
      <c r="BH112" s="284">
        <v>0</v>
      </c>
      <c r="BI112" s="284">
        <v>0</v>
      </c>
      <c r="BJ112" s="284">
        <v>0</v>
      </c>
      <c r="BK112" s="284">
        <v>0</v>
      </c>
      <c r="BL112" s="284">
        <v>0</v>
      </c>
      <c r="BM112" s="284">
        <v>0</v>
      </c>
      <c r="BN112" s="284">
        <v>0</v>
      </c>
      <c r="BO112" s="284">
        <v>0</v>
      </c>
      <c r="BP112" s="284">
        <v>0</v>
      </c>
      <c r="BQ112" s="129"/>
    </row>
    <row r="113" spans="1:69" ht="14" x14ac:dyDescent="0.15">
      <c r="A113" s="117" t="s">
        <v>336</v>
      </c>
      <c r="B113" s="156" t="s">
        <v>521</v>
      </c>
      <c r="C113" s="156" t="s">
        <v>240</v>
      </c>
      <c r="D113" s="156" t="s">
        <v>746</v>
      </c>
      <c r="E113" s="156" t="s">
        <v>1022</v>
      </c>
      <c r="F113" s="120">
        <v>4</v>
      </c>
      <c r="G113" s="472">
        <v>32</v>
      </c>
      <c r="H113" s="475"/>
      <c r="I113" s="284">
        <v>0</v>
      </c>
      <c r="J113" s="284">
        <v>0</v>
      </c>
      <c r="K113" s="284">
        <v>0</v>
      </c>
      <c r="L113" s="284">
        <v>0</v>
      </c>
      <c r="M113" s="284">
        <v>0</v>
      </c>
      <c r="N113" s="284">
        <v>0</v>
      </c>
      <c r="O113" s="284">
        <v>0</v>
      </c>
      <c r="P113" s="284">
        <v>0</v>
      </c>
      <c r="Q113" s="284">
        <v>0</v>
      </c>
      <c r="R113" s="284">
        <v>0</v>
      </c>
      <c r="S113" s="284">
        <v>0</v>
      </c>
      <c r="T113" s="284">
        <v>0</v>
      </c>
      <c r="U113" s="284">
        <v>0</v>
      </c>
      <c r="V113" s="284">
        <v>0</v>
      </c>
      <c r="W113" s="284">
        <v>0</v>
      </c>
      <c r="X113" s="284">
        <v>0</v>
      </c>
      <c r="Y113" s="284">
        <v>0</v>
      </c>
      <c r="Z113" s="284">
        <v>0</v>
      </c>
      <c r="AA113" s="284">
        <v>0</v>
      </c>
      <c r="AB113" s="284">
        <v>0</v>
      </c>
      <c r="AC113" s="284">
        <v>0</v>
      </c>
      <c r="AD113" s="284">
        <v>0</v>
      </c>
      <c r="AE113" s="284">
        <v>0</v>
      </c>
      <c r="AF113" s="284">
        <v>0</v>
      </c>
      <c r="AG113" s="284">
        <v>0</v>
      </c>
      <c r="AH113" s="284">
        <v>0</v>
      </c>
      <c r="AI113" s="284">
        <v>0</v>
      </c>
      <c r="AJ113" s="284">
        <v>0</v>
      </c>
      <c r="AK113" s="284">
        <v>0</v>
      </c>
      <c r="AL113" s="284">
        <v>0</v>
      </c>
      <c r="AM113" s="284">
        <v>0</v>
      </c>
      <c r="AN113" s="284">
        <v>0</v>
      </c>
      <c r="AO113" s="284">
        <v>0</v>
      </c>
      <c r="AP113" s="284">
        <v>0</v>
      </c>
      <c r="AQ113" s="284">
        <v>0</v>
      </c>
      <c r="AR113" s="284">
        <v>0</v>
      </c>
      <c r="AS113" s="284">
        <v>0</v>
      </c>
      <c r="AT113" s="284">
        <v>0</v>
      </c>
      <c r="AU113" s="284">
        <v>0</v>
      </c>
      <c r="AV113" s="284">
        <v>0</v>
      </c>
      <c r="AW113" s="284">
        <v>0</v>
      </c>
      <c r="AX113" s="284">
        <v>0</v>
      </c>
      <c r="AY113" s="284">
        <v>0</v>
      </c>
      <c r="AZ113" s="284">
        <v>0</v>
      </c>
      <c r="BA113" s="284">
        <v>0</v>
      </c>
      <c r="BB113" s="284">
        <v>0</v>
      </c>
      <c r="BC113" s="284">
        <v>0</v>
      </c>
      <c r="BD113" s="284">
        <v>0</v>
      </c>
      <c r="BE113" s="284">
        <v>0</v>
      </c>
      <c r="BF113" s="284">
        <v>0</v>
      </c>
      <c r="BG113" s="284">
        <v>0</v>
      </c>
      <c r="BH113" s="284">
        <v>0</v>
      </c>
      <c r="BI113" s="284">
        <v>0</v>
      </c>
      <c r="BJ113" s="284">
        <v>0</v>
      </c>
      <c r="BK113" s="284">
        <v>0</v>
      </c>
      <c r="BL113" s="284">
        <v>0</v>
      </c>
      <c r="BM113" s="284">
        <v>0</v>
      </c>
      <c r="BN113" s="284">
        <v>437.73584905660374</v>
      </c>
      <c r="BO113" s="284">
        <v>991.99443090845796</v>
      </c>
      <c r="BP113" s="284">
        <v>0</v>
      </c>
      <c r="BQ113" s="129"/>
    </row>
    <row r="114" spans="1:69" ht="14" x14ac:dyDescent="0.15">
      <c r="A114" s="117" t="s">
        <v>337</v>
      </c>
      <c r="B114" s="156" t="s">
        <v>521</v>
      </c>
      <c r="C114" s="156" t="s">
        <v>240</v>
      </c>
      <c r="D114" s="156" t="s">
        <v>747</v>
      </c>
      <c r="E114" s="156" t="s">
        <v>1025</v>
      </c>
      <c r="F114" s="120">
        <v>4</v>
      </c>
      <c r="G114" s="472">
        <v>40</v>
      </c>
      <c r="H114" s="475">
        <v>4</v>
      </c>
      <c r="I114" s="284">
        <v>0</v>
      </c>
      <c r="J114" s="284">
        <v>0</v>
      </c>
      <c r="K114" s="284">
        <v>0</v>
      </c>
      <c r="L114" s="284">
        <v>87.547169811320757</v>
      </c>
      <c r="M114" s="284">
        <v>0</v>
      </c>
      <c r="N114" s="284">
        <v>0</v>
      </c>
      <c r="O114" s="284">
        <v>0</v>
      </c>
      <c r="P114" s="284">
        <v>0</v>
      </c>
      <c r="Q114" s="284">
        <v>0</v>
      </c>
      <c r="R114" s="284">
        <v>0</v>
      </c>
      <c r="S114" s="284">
        <v>0</v>
      </c>
      <c r="T114" s="284">
        <v>0</v>
      </c>
      <c r="U114" s="284">
        <v>0</v>
      </c>
      <c r="V114" s="284">
        <v>0</v>
      </c>
      <c r="W114" s="284">
        <v>0</v>
      </c>
      <c r="X114" s="284">
        <v>0</v>
      </c>
      <c r="Y114" s="284">
        <v>0</v>
      </c>
      <c r="Z114" s="284">
        <v>0</v>
      </c>
      <c r="AA114" s="284">
        <v>0</v>
      </c>
      <c r="AB114" s="284">
        <v>0</v>
      </c>
      <c r="AC114" s="284">
        <v>0</v>
      </c>
      <c r="AD114" s="284">
        <v>0</v>
      </c>
      <c r="AE114" s="284">
        <v>0</v>
      </c>
      <c r="AF114" s="284">
        <v>0</v>
      </c>
      <c r="AG114" s="284">
        <v>0</v>
      </c>
      <c r="AH114" s="284">
        <v>0</v>
      </c>
      <c r="AI114" s="284">
        <v>0</v>
      </c>
      <c r="AJ114" s="284">
        <v>0</v>
      </c>
      <c r="AK114" s="284">
        <v>0</v>
      </c>
      <c r="AL114" s="284">
        <v>0</v>
      </c>
      <c r="AM114" s="284">
        <v>1109.1703056768561</v>
      </c>
      <c r="AN114" s="284">
        <v>0</v>
      </c>
      <c r="AO114" s="284">
        <v>84.935897435897431</v>
      </c>
      <c r="AP114" s="284">
        <v>0</v>
      </c>
      <c r="AQ114" s="284">
        <v>0</v>
      </c>
      <c r="AR114" s="284">
        <v>0</v>
      </c>
      <c r="AS114" s="284">
        <v>0</v>
      </c>
      <c r="AT114" s="284">
        <v>0</v>
      </c>
      <c r="AU114" s="284">
        <v>661.22448979591832</v>
      </c>
      <c r="AV114" s="284">
        <v>0</v>
      </c>
      <c r="AW114" s="284">
        <v>0</v>
      </c>
      <c r="AX114" s="284">
        <v>0</v>
      </c>
      <c r="AY114" s="284">
        <v>0</v>
      </c>
      <c r="AZ114" s="284">
        <v>0</v>
      </c>
      <c r="BA114" s="284">
        <v>0</v>
      </c>
      <c r="BB114" s="284">
        <v>0</v>
      </c>
      <c r="BC114" s="284">
        <v>0</v>
      </c>
      <c r="BD114" s="284">
        <v>0</v>
      </c>
      <c r="BE114" s="284">
        <v>0</v>
      </c>
      <c r="BF114" s="284">
        <v>0</v>
      </c>
      <c r="BG114" s="284">
        <v>0</v>
      </c>
      <c r="BH114" s="284">
        <v>0</v>
      </c>
      <c r="BI114" s="284">
        <v>0</v>
      </c>
      <c r="BJ114" s="284">
        <v>0</v>
      </c>
      <c r="BK114" s="284">
        <v>0</v>
      </c>
      <c r="BL114" s="284">
        <v>0</v>
      </c>
      <c r="BM114" s="284">
        <v>0</v>
      </c>
      <c r="BN114" s="284">
        <v>0</v>
      </c>
      <c r="BO114" s="284">
        <v>0</v>
      </c>
      <c r="BP114" s="284">
        <v>0</v>
      </c>
      <c r="BQ114" s="129"/>
    </row>
    <row r="115" spans="1:69" ht="14" x14ac:dyDescent="0.15">
      <c r="A115" s="117" t="s">
        <v>338</v>
      </c>
      <c r="B115" s="156" t="s">
        <v>521</v>
      </c>
      <c r="C115" s="156" t="s">
        <v>240</v>
      </c>
      <c r="D115" s="156" t="s">
        <v>748</v>
      </c>
      <c r="E115" s="156" t="s">
        <v>1025</v>
      </c>
      <c r="F115" s="120">
        <v>4</v>
      </c>
      <c r="G115" s="472">
        <v>56</v>
      </c>
      <c r="H115" s="475">
        <v>4</v>
      </c>
      <c r="I115" s="284">
        <v>0</v>
      </c>
      <c r="J115" s="284">
        <v>0</v>
      </c>
      <c r="K115" s="284">
        <v>0</v>
      </c>
      <c r="L115" s="284">
        <v>0</v>
      </c>
      <c r="M115" s="284">
        <v>0</v>
      </c>
      <c r="N115" s="284">
        <v>0</v>
      </c>
      <c r="O115" s="284">
        <v>0</v>
      </c>
      <c r="P115" s="284">
        <v>0</v>
      </c>
      <c r="Q115" s="284">
        <v>0</v>
      </c>
      <c r="R115" s="284">
        <v>0</v>
      </c>
      <c r="S115" s="284">
        <v>0</v>
      </c>
      <c r="T115" s="284">
        <v>0</v>
      </c>
      <c r="U115" s="284">
        <v>0</v>
      </c>
      <c r="V115" s="284">
        <v>0</v>
      </c>
      <c r="W115" s="284">
        <v>0</v>
      </c>
      <c r="X115" s="284">
        <v>0</v>
      </c>
      <c r="Y115" s="284">
        <v>0</v>
      </c>
      <c r="Z115" s="284">
        <v>0</v>
      </c>
      <c r="AA115" s="284">
        <v>0</v>
      </c>
      <c r="AB115" s="284">
        <v>0</v>
      </c>
      <c r="AC115" s="284">
        <v>0</v>
      </c>
      <c r="AD115" s="284">
        <v>0</v>
      </c>
      <c r="AE115" s="284">
        <v>0</v>
      </c>
      <c r="AF115" s="284">
        <v>0</v>
      </c>
      <c r="AG115" s="284">
        <v>0</v>
      </c>
      <c r="AH115" s="284">
        <v>0</v>
      </c>
      <c r="AI115" s="284">
        <v>0</v>
      </c>
      <c r="AJ115" s="284">
        <v>0</v>
      </c>
      <c r="AK115" s="284">
        <v>0</v>
      </c>
      <c r="AL115" s="284">
        <v>0</v>
      </c>
      <c r="AM115" s="284">
        <v>0</v>
      </c>
      <c r="AN115" s="284">
        <v>0</v>
      </c>
      <c r="AO115" s="284">
        <v>0</v>
      </c>
      <c r="AP115" s="284">
        <v>0</v>
      </c>
      <c r="AQ115" s="284">
        <v>0</v>
      </c>
      <c r="AR115" s="284">
        <v>0</v>
      </c>
      <c r="AS115" s="284">
        <v>0</v>
      </c>
      <c r="AT115" s="284">
        <v>0</v>
      </c>
      <c r="AU115" s="284">
        <v>0</v>
      </c>
      <c r="AV115" s="284">
        <v>0</v>
      </c>
      <c r="AW115" s="284">
        <v>0</v>
      </c>
      <c r="AX115" s="284">
        <v>0</v>
      </c>
      <c r="AY115" s="284">
        <v>0</v>
      </c>
      <c r="AZ115" s="284">
        <v>0</v>
      </c>
      <c r="BA115" s="284">
        <v>0</v>
      </c>
      <c r="BB115" s="284">
        <v>0</v>
      </c>
      <c r="BC115" s="284">
        <v>0</v>
      </c>
      <c r="BD115" s="284">
        <v>0</v>
      </c>
      <c r="BE115" s="284">
        <v>0</v>
      </c>
      <c r="BF115" s="284">
        <v>0</v>
      </c>
      <c r="BG115" s="284">
        <v>0</v>
      </c>
      <c r="BH115" s="284">
        <v>0</v>
      </c>
      <c r="BI115" s="284">
        <v>0</v>
      </c>
      <c r="BJ115" s="284">
        <v>0</v>
      </c>
      <c r="BK115" s="284">
        <v>0</v>
      </c>
      <c r="BL115" s="284">
        <v>0</v>
      </c>
      <c r="BM115" s="284">
        <v>578.5310734463277</v>
      </c>
      <c r="BN115" s="284">
        <v>0</v>
      </c>
      <c r="BO115" s="284">
        <v>0</v>
      </c>
      <c r="BP115" s="284">
        <v>7342.1052631578959</v>
      </c>
      <c r="BQ115" s="129"/>
    </row>
    <row r="116" spans="1:69" ht="14" x14ac:dyDescent="0.15">
      <c r="A116" s="117" t="s">
        <v>339</v>
      </c>
      <c r="B116" s="156" t="s">
        <v>521</v>
      </c>
      <c r="C116" s="156" t="s">
        <v>240</v>
      </c>
      <c r="D116" s="156" t="s">
        <v>749</v>
      </c>
      <c r="E116" s="156" t="s">
        <v>1025</v>
      </c>
      <c r="F116" s="120">
        <v>4</v>
      </c>
      <c r="G116" s="472">
        <v>64</v>
      </c>
      <c r="H116" s="475">
        <v>4</v>
      </c>
      <c r="I116" s="284">
        <v>0</v>
      </c>
      <c r="J116" s="284">
        <v>0</v>
      </c>
      <c r="K116" s="284">
        <v>0</v>
      </c>
      <c r="L116" s="284">
        <v>0</v>
      </c>
      <c r="M116" s="284">
        <v>0</v>
      </c>
      <c r="N116" s="284">
        <v>0</v>
      </c>
      <c r="O116" s="284">
        <v>0</v>
      </c>
      <c r="P116" s="284">
        <v>0</v>
      </c>
      <c r="Q116" s="284">
        <v>0</v>
      </c>
      <c r="R116" s="284">
        <v>0</v>
      </c>
      <c r="S116" s="284">
        <v>0</v>
      </c>
      <c r="T116" s="284">
        <v>0</v>
      </c>
      <c r="U116" s="284">
        <v>0</v>
      </c>
      <c r="V116" s="284">
        <v>0</v>
      </c>
      <c r="W116" s="284">
        <v>0</v>
      </c>
      <c r="X116" s="284">
        <v>0</v>
      </c>
      <c r="Y116" s="284">
        <v>0</v>
      </c>
      <c r="Z116" s="284">
        <v>0</v>
      </c>
      <c r="AA116" s="284">
        <v>0</v>
      </c>
      <c r="AB116" s="284">
        <v>0</v>
      </c>
      <c r="AC116" s="284">
        <v>0</v>
      </c>
      <c r="AD116" s="284">
        <v>0</v>
      </c>
      <c r="AE116" s="284">
        <v>0</v>
      </c>
      <c r="AF116" s="284">
        <v>0</v>
      </c>
      <c r="AG116" s="284">
        <v>0</v>
      </c>
      <c r="AH116" s="284">
        <v>0</v>
      </c>
      <c r="AI116" s="284">
        <v>0</v>
      </c>
      <c r="AJ116" s="284">
        <v>0</v>
      </c>
      <c r="AK116" s="284">
        <v>0</v>
      </c>
      <c r="AL116" s="284">
        <v>0</v>
      </c>
      <c r="AM116" s="284">
        <v>0</v>
      </c>
      <c r="AN116" s="284">
        <v>46.099290780141843</v>
      </c>
      <c r="AO116" s="284">
        <v>42.467948717948715</v>
      </c>
      <c r="AP116" s="284">
        <v>44.166666666666657</v>
      </c>
      <c r="AQ116" s="284">
        <v>0</v>
      </c>
      <c r="AR116" s="284">
        <v>0</v>
      </c>
      <c r="AS116" s="284">
        <v>0</v>
      </c>
      <c r="AT116" s="284">
        <v>0</v>
      </c>
      <c r="AU116" s="284">
        <v>0</v>
      </c>
      <c r="AV116" s="284">
        <v>0</v>
      </c>
      <c r="AW116" s="284">
        <v>0</v>
      </c>
      <c r="AX116" s="284">
        <v>0</v>
      </c>
      <c r="AY116" s="284">
        <v>0</v>
      </c>
      <c r="AZ116" s="284">
        <v>0</v>
      </c>
      <c r="BA116" s="284">
        <v>0</v>
      </c>
      <c r="BB116" s="284">
        <v>0</v>
      </c>
      <c r="BC116" s="284">
        <v>0</v>
      </c>
      <c r="BD116" s="284">
        <v>0</v>
      </c>
      <c r="BE116" s="284">
        <v>0</v>
      </c>
      <c r="BF116" s="284">
        <v>0</v>
      </c>
      <c r="BG116" s="284">
        <v>0</v>
      </c>
      <c r="BH116" s="284">
        <v>0</v>
      </c>
      <c r="BI116" s="284">
        <v>0</v>
      </c>
      <c r="BJ116" s="284">
        <v>0</v>
      </c>
      <c r="BK116" s="284">
        <v>136.36363636363637</v>
      </c>
      <c r="BL116" s="284">
        <v>0</v>
      </c>
      <c r="BM116" s="284">
        <v>0</v>
      </c>
      <c r="BN116" s="284">
        <v>0</v>
      </c>
      <c r="BO116" s="284">
        <v>7109.2934215106161</v>
      </c>
      <c r="BP116" s="284">
        <v>1359.6491228070176</v>
      </c>
      <c r="BQ116" s="129"/>
    </row>
    <row r="117" spans="1:69" ht="14" x14ac:dyDescent="0.15">
      <c r="A117" s="117" t="s">
        <v>340</v>
      </c>
      <c r="B117" s="156" t="s">
        <v>521</v>
      </c>
      <c r="C117" s="156" t="s">
        <v>240</v>
      </c>
      <c r="D117" s="156" t="s">
        <v>750</v>
      </c>
      <c r="E117" s="156" t="s">
        <v>1025</v>
      </c>
      <c r="F117" s="120">
        <v>4</v>
      </c>
      <c r="G117" s="472">
        <v>96</v>
      </c>
      <c r="H117" s="475">
        <v>4</v>
      </c>
      <c r="I117" s="284">
        <v>0</v>
      </c>
      <c r="J117" s="284">
        <v>0</v>
      </c>
      <c r="K117" s="284">
        <v>0</v>
      </c>
      <c r="L117" s="284">
        <v>0</v>
      </c>
      <c r="M117" s="284">
        <v>0</v>
      </c>
      <c r="N117" s="284">
        <v>0</v>
      </c>
      <c r="O117" s="284">
        <v>0</v>
      </c>
      <c r="P117" s="284">
        <v>0</v>
      </c>
      <c r="Q117" s="284">
        <v>0</v>
      </c>
      <c r="R117" s="284">
        <v>0</v>
      </c>
      <c r="S117" s="284">
        <v>0</v>
      </c>
      <c r="T117" s="284">
        <v>0</v>
      </c>
      <c r="U117" s="284">
        <v>0</v>
      </c>
      <c r="V117" s="284">
        <v>0</v>
      </c>
      <c r="W117" s="284">
        <v>0</v>
      </c>
      <c r="X117" s="284">
        <v>0</v>
      </c>
      <c r="Y117" s="284">
        <v>0</v>
      </c>
      <c r="Z117" s="284">
        <v>0</v>
      </c>
      <c r="AA117" s="284">
        <v>0</v>
      </c>
      <c r="AB117" s="284">
        <v>0</v>
      </c>
      <c r="AC117" s="284">
        <v>61.568061568061573</v>
      </c>
      <c r="AD117" s="284">
        <v>0</v>
      </c>
      <c r="AE117" s="284">
        <v>45.197740112994353</v>
      </c>
      <c r="AF117" s="284">
        <v>0</v>
      </c>
      <c r="AG117" s="284">
        <v>0</v>
      </c>
      <c r="AH117" s="284">
        <v>0</v>
      </c>
      <c r="AI117" s="284">
        <v>0</v>
      </c>
      <c r="AJ117" s="284">
        <v>0</v>
      </c>
      <c r="AK117" s="284">
        <v>0</v>
      </c>
      <c r="AL117" s="284">
        <v>0</v>
      </c>
      <c r="AM117" s="284">
        <v>456.71718469047011</v>
      </c>
      <c r="AN117" s="284">
        <v>0</v>
      </c>
      <c r="AO117" s="284">
        <v>0</v>
      </c>
      <c r="AP117" s="284">
        <v>0</v>
      </c>
      <c r="AQ117" s="284">
        <v>0</v>
      </c>
      <c r="AR117" s="284">
        <v>0</v>
      </c>
      <c r="AS117" s="284">
        <v>0</v>
      </c>
      <c r="AT117" s="284">
        <v>0</v>
      </c>
      <c r="AU117" s="284">
        <v>0</v>
      </c>
      <c r="AV117" s="284">
        <v>0</v>
      </c>
      <c r="AW117" s="284">
        <v>0</v>
      </c>
      <c r="AX117" s="284">
        <v>0</v>
      </c>
      <c r="AY117" s="284">
        <v>0</v>
      </c>
      <c r="AZ117" s="284">
        <v>0</v>
      </c>
      <c r="BA117" s="284">
        <v>0</v>
      </c>
      <c r="BB117" s="284">
        <v>0</v>
      </c>
      <c r="BC117" s="284">
        <v>0</v>
      </c>
      <c r="BD117" s="284">
        <v>0</v>
      </c>
      <c r="BE117" s="284">
        <v>0</v>
      </c>
      <c r="BF117" s="284">
        <v>0</v>
      </c>
      <c r="BG117" s="284">
        <v>0</v>
      </c>
      <c r="BH117" s="284">
        <v>0</v>
      </c>
      <c r="BI117" s="284">
        <v>0</v>
      </c>
      <c r="BJ117" s="284">
        <v>0</v>
      </c>
      <c r="BK117" s="284">
        <v>0</v>
      </c>
      <c r="BL117" s="284">
        <v>0</v>
      </c>
      <c r="BM117" s="284">
        <v>0</v>
      </c>
      <c r="BN117" s="284">
        <v>1532.075471698113</v>
      </c>
      <c r="BO117" s="284">
        <v>0</v>
      </c>
      <c r="BP117" s="284">
        <v>0</v>
      </c>
      <c r="BQ117" s="129"/>
    </row>
    <row r="118" spans="1:69" ht="14" x14ac:dyDescent="0.15">
      <c r="A118" s="117" t="s">
        <v>341</v>
      </c>
      <c r="B118" s="156" t="s">
        <v>521</v>
      </c>
      <c r="C118" s="156" t="s">
        <v>240</v>
      </c>
      <c r="D118" s="156" t="s">
        <v>751</v>
      </c>
      <c r="E118" s="156" t="s">
        <v>1025</v>
      </c>
      <c r="F118" s="120">
        <v>4</v>
      </c>
      <c r="G118" s="472">
        <v>120</v>
      </c>
      <c r="H118" s="475">
        <v>4</v>
      </c>
      <c r="I118" s="284">
        <v>0</v>
      </c>
      <c r="J118" s="284">
        <v>0</v>
      </c>
      <c r="K118" s="284">
        <v>0</v>
      </c>
      <c r="L118" s="284">
        <v>0</v>
      </c>
      <c r="M118" s="284">
        <v>0</v>
      </c>
      <c r="N118" s="284">
        <v>0</v>
      </c>
      <c r="O118" s="284">
        <v>0</v>
      </c>
      <c r="P118" s="284">
        <v>0</v>
      </c>
      <c r="Q118" s="284">
        <v>0</v>
      </c>
      <c r="R118" s="284">
        <v>0</v>
      </c>
      <c r="S118" s="284">
        <v>0</v>
      </c>
      <c r="T118" s="284">
        <v>0</v>
      </c>
      <c r="U118" s="284">
        <v>0</v>
      </c>
      <c r="V118" s="284">
        <v>0</v>
      </c>
      <c r="W118" s="284">
        <v>0</v>
      </c>
      <c r="X118" s="284">
        <v>0</v>
      </c>
      <c r="Y118" s="284">
        <v>0</v>
      </c>
      <c r="Z118" s="284">
        <v>0</v>
      </c>
      <c r="AA118" s="284">
        <v>0</v>
      </c>
      <c r="AB118" s="284">
        <v>0</v>
      </c>
      <c r="AC118" s="284">
        <v>0</v>
      </c>
      <c r="AD118" s="284">
        <v>0</v>
      </c>
      <c r="AE118" s="284">
        <v>0</v>
      </c>
      <c r="AF118" s="284">
        <v>0</v>
      </c>
      <c r="AG118" s="284">
        <v>0</v>
      </c>
      <c r="AH118" s="284">
        <v>0</v>
      </c>
      <c r="AI118" s="284">
        <v>0</v>
      </c>
      <c r="AJ118" s="284">
        <v>0</v>
      </c>
      <c r="AK118" s="284">
        <v>0</v>
      </c>
      <c r="AL118" s="284">
        <v>0</v>
      </c>
      <c r="AM118" s="284">
        <v>0</v>
      </c>
      <c r="AN118" s="284">
        <v>0</v>
      </c>
      <c r="AO118" s="284">
        <v>0</v>
      </c>
      <c r="AP118" s="284">
        <v>0</v>
      </c>
      <c r="AQ118" s="284">
        <v>44.166666666666657</v>
      </c>
      <c r="AR118" s="284">
        <v>0</v>
      </c>
      <c r="AS118" s="284">
        <v>0</v>
      </c>
      <c r="AT118" s="284">
        <v>0</v>
      </c>
      <c r="AU118" s="284">
        <v>0</v>
      </c>
      <c r="AV118" s="284">
        <v>0</v>
      </c>
      <c r="AW118" s="284">
        <v>0</v>
      </c>
      <c r="AX118" s="284">
        <v>0</v>
      </c>
      <c r="AY118" s="284">
        <v>0</v>
      </c>
      <c r="AZ118" s="284">
        <v>0</v>
      </c>
      <c r="BA118" s="284">
        <v>0</v>
      </c>
      <c r="BB118" s="284">
        <v>0</v>
      </c>
      <c r="BC118" s="284">
        <v>0</v>
      </c>
      <c r="BD118" s="284">
        <v>0</v>
      </c>
      <c r="BE118" s="284">
        <v>0</v>
      </c>
      <c r="BF118" s="284">
        <v>0</v>
      </c>
      <c r="BG118" s="284">
        <v>0</v>
      </c>
      <c r="BH118" s="284">
        <v>0</v>
      </c>
      <c r="BI118" s="284">
        <v>0</v>
      </c>
      <c r="BJ118" s="284">
        <v>0</v>
      </c>
      <c r="BK118" s="284">
        <v>0</v>
      </c>
      <c r="BL118" s="284">
        <v>0</v>
      </c>
      <c r="BM118" s="284">
        <v>0</v>
      </c>
      <c r="BN118" s="284">
        <v>0</v>
      </c>
      <c r="BO118" s="284">
        <v>0</v>
      </c>
      <c r="BP118" s="284">
        <v>0</v>
      </c>
      <c r="BQ118" s="129"/>
    </row>
    <row r="119" spans="1:69" ht="14" x14ac:dyDescent="0.15">
      <c r="A119" s="117" t="s">
        <v>342</v>
      </c>
      <c r="B119" s="156" t="s">
        <v>521</v>
      </c>
      <c r="C119" s="156" t="s">
        <v>240</v>
      </c>
      <c r="D119" s="156" t="s">
        <v>752</v>
      </c>
      <c r="E119" s="156" t="s">
        <v>1025</v>
      </c>
      <c r="F119" s="120">
        <v>4</v>
      </c>
      <c r="G119" s="472">
        <v>160</v>
      </c>
      <c r="H119" s="475">
        <v>4</v>
      </c>
      <c r="I119" s="284">
        <v>0</v>
      </c>
      <c r="J119" s="284">
        <v>0</v>
      </c>
      <c r="K119" s="284">
        <v>0</v>
      </c>
      <c r="L119" s="284">
        <v>0</v>
      </c>
      <c r="M119" s="284">
        <v>0</v>
      </c>
      <c r="N119" s="284">
        <v>0</v>
      </c>
      <c r="O119" s="284">
        <v>0</v>
      </c>
      <c r="P119" s="284">
        <v>0</v>
      </c>
      <c r="Q119" s="284">
        <v>0</v>
      </c>
      <c r="R119" s="284">
        <v>0</v>
      </c>
      <c r="S119" s="284">
        <v>0</v>
      </c>
      <c r="T119" s="284">
        <v>0</v>
      </c>
      <c r="U119" s="284">
        <v>0</v>
      </c>
      <c r="V119" s="284">
        <v>0</v>
      </c>
      <c r="W119" s="284">
        <v>0</v>
      </c>
      <c r="X119" s="284">
        <v>0</v>
      </c>
      <c r="Y119" s="284">
        <v>0</v>
      </c>
      <c r="Z119" s="284">
        <v>0</v>
      </c>
      <c r="AA119" s="284">
        <v>0</v>
      </c>
      <c r="AB119" s="284">
        <v>0</v>
      </c>
      <c r="AC119" s="284">
        <v>0</v>
      </c>
      <c r="AD119" s="284">
        <v>0</v>
      </c>
      <c r="AE119" s="284">
        <v>0</v>
      </c>
      <c r="AF119" s="284">
        <v>0</v>
      </c>
      <c r="AG119" s="284">
        <v>0</v>
      </c>
      <c r="AH119" s="284">
        <v>0</v>
      </c>
      <c r="AI119" s="284">
        <v>0</v>
      </c>
      <c r="AJ119" s="284">
        <v>0</v>
      </c>
      <c r="AK119" s="284">
        <v>0</v>
      </c>
      <c r="AL119" s="284">
        <v>0</v>
      </c>
      <c r="AM119" s="284">
        <v>0</v>
      </c>
      <c r="AN119" s="284">
        <v>0</v>
      </c>
      <c r="AO119" s="284">
        <v>0</v>
      </c>
      <c r="AP119" s="284">
        <v>0</v>
      </c>
      <c r="AQ119" s="284">
        <v>0</v>
      </c>
      <c r="AR119" s="284">
        <v>0</v>
      </c>
      <c r="AS119" s="284">
        <v>0</v>
      </c>
      <c r="AT119" s="284">
        <v>0</v>
      </c>
      <c r="AU119" s="284">
        <v>0</v>
      </c>
      <c r="AV119" s="284">
        <v>0</v>
      </c>
      <c r="AW119" s="284">
        <v>0</v>
      </c>
      <c r="AX119" s="284">
        <v>0</v>
      </c>
      <c r="AY119" s="284">
        <v>0</v>
      </c>
      <c r="AZ119" s="284">
        <v>0</v>
      </c>
      <c r="BA119" s="284">
        <v>0</v>
      </c>
      <c r="BB119" s="284">
        <v>0</v>
      </c>
      <c r="BC119" s="284">
        <v>0</v>
      </c>
      <c r="BD119" s="284">
        <v>0</v>
      </c>
      <c r="BE119" s="284">
        <v>0</v>
      </c>
      <c r="BF119" s="284">
        <v>0</v>
      </c>
      <c r="BG119" s="284">
        <v>0</v>
      </c>
      <c r="BH119" s="284">
        <v>0</v>
      </c>
      <c r="BI119" s="284">
        <v>0</v>
      </c>
      <c r="BJ119" s="284">
        <v>0</v>
      </c>
      <c r="BK119" s="284">
        <v>136.36363636363637</v>
      </c>
      <c r="BL119" s="284">
        <v>0</v>
      </c>
      <c r="BM119" s="284">
        <v>0</v>
      </c>
      <c r="BN119" s="284">
        <v>3720.7547169811319</v>
      </c>
      <c r="BO119" s="284">
        <v>413.33101287852412</v>
      </c>
      <c r="BP119" s="284">
        <v>0</v>
      </c>
      <c r="BQ119" s="129"/>
    </row>
    <row r="120" spans="1:69" ht="14" x14ac:dyDescent="0.15">
      <c r="A120" s="117" t="s">
        <v>343</v>
      </c>
      <c r="B120" s="156" t="s">
        <v>521</v>
      </c>
      <c r="C120" s="156" t="s">
        <v>240</v>
      </c>
      <c r="D120" s="156" t="s">
        <v>753</v>
      </c>
      <c r="E120" s="156" t="s">
        <v>1025</v>
      </c>
      <c r="F120" s="120">
        <v>4</v>
      </c>
      <c r="G120" s="472">
        <v>200</v>
      </c>
      <c r="H120" s="475">
        <v>4</v>
      </c>
      <c r="I120" s="284">
        <v>0</v>
      </c>
      <c r="J120" s="284">
        <v>0</v>
      </c>
      <c r="K120" s="284">
        <v>0</v>
      </c>
      <c r="L120" s="284">
        <v>0</v>
      </c>
      <c r="M120" s="284">
        <v>0</v>
      </c>
      <c r="N120" s="284">
        <v>0</v>
      </c>
      <c r="O120" s="284">
        <v>0</v>
      </c>
      <c r="P120" s="284">
        <v>0</v>
      </c>
      <c r="Q120" s="284">
        <v>0</v>
      </c>
      <c r="R120" s="284">
        <v>0</v>
      </c>
      <c r="S120" s="284">
        <v>0</v>
      </c>
      <c r="T120" s="284">
        <v>0</v>
      </c>
      <c r="U120" s="284">
        <v>0</v>
      </c>
      <c r="V120" s="284">
        <v>0</v>
      </c>
      <c r="W120" s="284">
        <v>0</v>
      </c>
      <c r="X120" s="284">
        <v>0</v>
      </c>
      <c r="Y120" s="284">
        <v>0</v>
      </c>
      <c r="Z120" s="284">
        <v>0</v>
      </c>
      <c r="AA120" s="284">
        <v>0</v>
      </c>
      <c r="AB120" s="284">
        <v>0</v>
      </c>
      <c r="AC120" s="284">
        <v>0</v>
      </c>
      <c r="AD120" s="284">
        <v>0</v>
      </c>
      <c r="AE120" s="284">
        <v>0</v>
      </c>
      <c r="AF120" s="284">
        <v>0</v>
      </c>
      <c r="AG120" s="284">
        <v>0</v>
      </c>
      <c r="AH120" s="284">
        <v>0</v>
      </c>
      <c r="AI120" s="284">
        <v>0</v>
      </c>
      <c r="AJ120" s="284">
        <v>0</v>
      </c>
      <c r="AK120" s="284">
        <v>0</v>
      </c>
      <c r="AL120" s="284">
        <v>0</v>
      </c>
      <c r="AM120" s="284">
        <v>65.245312098638578</v>
      </c>
      <c r="AN120" s="284">
        <v>0</v>
      </c>
      <c r="AO120" s="284">
        <v>0</v>
      </c>
      <c r="AP120" s="284">
        <v>0</v>
      </c>
      <c r="AQ120" s="284">
        <v>0</v>
      </c>
      <c r="AR120" s="284">
        <v>0</v>
      </c>
      <c r="AS120" s="284">
        <v>0</v>
      </c>
      <c r="AT120" s="284">
        <v>0</v>
      </c>
      <c r="AU120" s="284">
        <v>0</v>
      </c>
      <c r="AV120" s="284">
        <v>0</v>
      </c>
      <c r="AW120" s="284">
        <v>0</v>
      </c>
      <c r="AX120" s="284">
        <v>0</v>
      </c>
      <c r="AY120" s="284">
        <v>0</v>
      </c>
      <c r="AZ120" s="284">
        <v>0</v>
      </c>
      <c r="BA120" s="284">
        <v>0</v>
      </c>
      <c r="BB120" s="284">
        <v>0</v>
      </c>
      <c r="BC120" s="284">
        <v>0</v>
      </c>
      <c r="BD120" s="284">
        <v>0</v>
      </c>
      <c r="BE120" s="284">
        <v>0</v>
      </c>
      <c r="BF120" s="284">
        <v>0</v>
      </c>
      <c r="BG120" s="284">
        <v>0</v>
      </c>
      <c r="BH120" s="284">
        <v>1532.075471698113</v>
      </c>
      <c r="BI120" s="284">
        <v>0</v>
      </c>
      <c r="BJ120" s="284">
        <v>0</v>
      </c>
      <c r="BK120" s="284">
        <v>0</v>
      </c>
      <c r="BL120" s="284">
        <v>0</v>
      </c>
      <c r="BM120" s="284">
        <v>0</v>
      </c>
      <c r="BN120" s="284">
        <v>0</v>
      </c>
      <c r="BO120" s="284">
        <v>0</v>
      </c>
      <c r="BP120" s="284">
        <v>0</v>
      </c>
      <c r="BQ120" s="129"/>
    </row>
    <row r="121" spans="1:69" ht="14" x14ac:dyDescent="0.15">
      <c r="A121" s="117" t="s">
        <v>344</v>
      </c>
      <c r="B121" s="156" t="s">
        <v>521</v>
      </c>
      <c r="C121" s="156" t="s">
        <v>240</v>
      </c>
      <c r="D121" s="156" t="s">
        <v>754</v>
      </c>
      <c r="E121" s="156" t="s">
        <v>1027</v>
      </c>
      <c r="F121" s="120">
        <v>4</v>
      </c>
      <c r="G121" s="472">
        <v>240</v>
      </c>
      <c r="H121" s="475"/>
      <c r="I121" s="284">
        <v>0</v>
      </c>
      <c r="J121" s="284">
        <v>0</v>
      </c>
      <c r="K121" s="284">
        <v>0</v>
      </c>
      <c r="L121" s="284">
        <v>0</v>
      </c>
      <c r="M121" s="284">
        <v>0</v>
      </c>
      <c r="N121" s="284">
        <v>0</v>
      </c>
      <c r="O121" s="284">
        <v>0</v>
      </c>
      <c r="P121" s="284">
        <v>0</v>
      </c>
      <c r="Q121" s="284">
        <v>0</v>
      </c>
      <c r="R121" s="284">
        <v>0</v>
      </c>
      <c r="S121" s="284">
        <v>0</v>
      </c>
      <c r="T121" s="284">
        <v>0</v>
      </c>
      <c r="U121" s="284">
        <v>0</v>
      </c>
      <c r="V121" s="284">
        <v>0</v>
      </c>
      <c r="W121" s="284">
        <v>0</v>
      </c>
      <c r="X121" s="284">
        <v>0</v>
      </c>
      <c r="Y121" s="284">
        <v>0</v>
      </c>
      <c r="Z121" s="284">
        <v>0</v>
      </c>
      <c r="AA121" s="284">
        <v>0</v>
      </c>
      <c r="AB121" s="284">
        <v>0</v>
      </c>
      <c r="AC121" s="284">
        <v>123.13612313612315</v>
      </c>
      <c r="AD121" s="284">
        <v>0</v>
      </c>
      <c r="AE121" s="284">
        <v>0</v>
      </c>
      <c r="AF121" s="284">
        <v>0</v>
      </c>
      <c r="AG121" s="284">
        <v>0</v>
      </c>
      <c r="AH121" s="284">
        <v>0</v>
      </c>
      <c r="AI121" s="284">
        <v>0</v>
      </c>
      <c r="AJ121" s="284">
        <v>0</v>
      </c>
      <c r="AK121" s="284">
        <v>0</v>
      </c>
      <c r="AL121" s="284">
        <v>0</v>
      </c>
      <c r="AM121" s="284">
        <v>0</v>
      </c>
      <c r="AN121" s="284">
        <v>0</v>
      </c>
      <c r="AO121" s="284">
        <v>0</v>
      </c>
      <c r="AP121" s="284">
        <v>0</v>
      </c>
      <c r="AQ121" s="284">
        <v>0</v>
      </c>
      <c r="AR121" s="284">
        <v>0</v>
      </c>
      <c r="AS121" s="284">
        <v>0</v>
      </c>
      <c r="AT121" s="284">
        <v>0</v>
      </c>
      <c r="AU121" s="284">
        <v>0</v>
      </c>
      <c r="AV121" s="284">
        <v>0</v>
      </c>
      <c r="AW121" s="284">
        <v>0</v>
      </c>
      <c r="AX121" s="284">
        <v>0</v>
      </c>
      <c r="AY121" s="284">
        <v>0</v>
      </c>
      <c r="AZ121" s="284">
        <v>0</v>
      </c>
      <c r="BA121" s="284">
        <v>0</v>
      </c>
      <c r="BB121" s="284">
        <v>0</v>
      </c>
      <c r="BC121" s="284">
        <v>0</v>
      </c>
      <c r="BD121" s="284">
        <v>0</v>
      </c>
      <c r="BE121" s="284">
        <v>0</v>
      </c>
      <c r="BF121" s="284">
        <v>0</v>
      </c>
      <c r="BG121" s="284">
        <v>0</v>
      </c>
      <c r="BH121" s="284">
        <v>0</v>
      </c>
      <c r="BI121" s="284">
        <v>0</v>
      </c>
      <c r="BJ121" s="284">
        <v>0</v>
      </c>
      <c r="BK121" s="284">
        <v>0</v>
      </c>
      <c r="BL121" s="284">
        <v>0</v>
      </c>
      <c r="BM121" s="284">
        <v>0</v>
      </c>
      <c r="BN121" s="284">
        <v>0</v>
      </c>
      <c r="BO121" s="284">
        <v>2479.9860772711449</v>
      </c>
      <c r="BP121" s="284">
        <v>0</v>
      </c>
      <c r="BQ121" s="129"/>
    </row>
    <row r="122" spans="1:69" ht="14" x14ac:dyDescent="0.15">
      <c r="A122" s="117" t="s">
        <v>345</v>
      </c>
      <c r="B122" s="156" t="s">
        <v>521</v>
      </c>
      <c r="C122" s="156" t="s">
        <v>240</v>
      </c>
      <c r="D122" s="156" t="s">
        <v>755</v>
      </c>
      <c r="E122" s="156" t="s">
        <v>1022</v>
      </c>
      <c r="F122" s="120">
        <v>6</v>
      </c>
      <c r="G122" s="472">
        <v>40</v>
      </c>
      <c r="H122" s="475"/>
      <c r="I122" s="284">
        <v>0</v>
      </c>
      <c r="J122" s="284">
        <v>0</v>
      </c>
      <c r="K122" s="284">
        <v>0</v>
      </c>
      <c r="L122" s="284">
        <v>0</v>
      </c>
      <c r="M122" s="284">
        <v>0</v>
      </c>
      <c r="N122" s="284">
        <v>0</v>
      </c>
      <c r="O122" s="284">
        <v>43.63636363636364</v>
      </c>
      <c r="P122" s="284">
        <v>0</v>
      </c>
      <c r="Q122" s="284">
        <v>0</v>
      </c>
      <c r="R122" s="284">
        <v>87.27272727272728</v>
      </c>
      <c r="S122" s="284">
        <v>0</v>
      </c>
      <c r="T122" s="284">
        <v>0</v>
      </c>
      <c r="U122" s="284">
        <v>0</v>
      </c>
      <c r="V122" s="284">
        <v>0</v>
      </c>
      <c r="W122" s="284">
        <v>0</v>
      </c>
      <c r="X122" s="284">
        <v>0</v>
      </c>
      <c r="Y122" s="284">
        <v>0</v>
      </c>
      <c r="Z122" s="284">
        <v>0</v>
      </c>
      <c r="AA122" s="284">
        <v>0</v>
      </c>
      <c r="AB122" s="284">
        <v>0</v>
      </c>
      <c r="AC122" s="284">
        <v>0</v>
      </c>
      <c r="AD122" s="284">
        <v>0</v>
      </c>
      <c r="AE122" s="284">
        <v>0</v>
      </c>
      <c r="AF122" s="284">
        <v>0</v>
      </c>
      <c r="AG122" s="284">
        <v>0</v>
      </c>
      <c r="AH122" s="284">
        <v>0</v>
      </c>
      <c r="AI122" s="284">
        <v>0</v>
      </c>
      <c r="AJ122" s="284">
        <v>0</v>
      </c>
      <c r="AK122" s="284">
        <v>0</v>
      </c>
      <c r="AL122" s="284">
        <v>0</v>
      </c>
      <c r="AM122" s="284">
        <v>0</v>
      </c>
      <c r="AN122" s="284">
        <v>0</v>
      </c>
      <c r="AO122" s="284">
        <v>0</v>
      </c>
      <c r="AP122" s="284">
        <v>0</v>
      </c>
      <c r="AQ122" s="284">
        <v>0</v>
      </c>
      <c r="AR122" s="284">
        <v>0</v>
      </c>
      <c r="AS122" s="284">
        <v>0</v>
      </c>
      <c r="AT122" s="284">
        <v>293.70629370629371</v>
      </c>
      <c r="AU122" s="284">
        <v>0</v>
      </c>
      <c r="AV122" s="284">
        <v>0</v>
      </c>
      <c r="AW122" s="284">
        <v>0</v>
      </c>
      <c r="AX122" s="284">
        <v>0</v>
      </c>
      <c r="AY122" s="284">
        <v>0</v>
      </c>
      <c r="AZ122" s="284">
        <v>0</v>
      </c>
      <c r="BA122" s="284">
        <v>0</v>
      </c>
      <c r="BB122" s="284">
        <v>0</v>
      </c>
      <c r="BC122" s="284">
        <v>0</v>
      </c>
      <c r="BD122" s="284">
        <v>0</v>
      </c>
      <c r="BE122" s="284">
        <v>0</v>
      </c>
      <c r="BF122" s="284">
        <v>0</v>
      </c>
      <c r="BG122" s="284">
        <v>0</v>
      </c>
      <c r="BH122" s="284">
        <v>0</v>
      </c>
      <c r="BI122" s="284">
        <v>0</v>
      </c>
      <c r="BJ122" s="284">
        <v>0</v>
      </c>
      <c r="BK122" s="284">
        <v>0</v>
      </c>
      <c r="BL122" s="284">
        <v>0</v>
      </c>
      <c r="BM122" s="284">
        <v>0</v>
      </c>
      <c r="BN122" s="284">
        <v>0</v>
      </c>
      <c r="BO122" s="284">
        <v>0</v>
      </c>
      <c r="BP122" s="284">
        <v>0</v>
      </c>
      <c r="BQ122" s="129"/>
    </row>
    <row r="123" spans="1:69" ht="14" x14ac:dyDescent="0.15">
      <c r="A123" s="117" t="s">
        <v>346</v>
      </c>
      <c r="B123" s="156" t="s">
        <v>521</v>
      </c>
      <c r="C123" s="156" t="s">
        <v>240</v>
      </c>
      <c r="D123" s="156" t="s">
        <v>756</v>
      </c>
      <c r="E123" s="156" t="s">
        <v>1022</v>
      </c>
      <c r="F123" s="120">
        <v>6</v>
      </c>
      <c r="G123" s="472">
        <v>48</v>
      </c>
      <c r="H123" s="475"/>
      <c r="I123" s="284">
        <v>0</v>
      </c>
      <c r="J123" s="284">
        <v>0</v>
      </c>
      <c r="K123" s="284">
        <v>0</v>
      </c>
      <c r="L123" s="284">
        <v>0</v>
      </c>
      <c r="M123" s="284">
        <v>0</v>
      </c>
      <c r="N123" s="284">
        <v>0</v>
      </c>
      <c r="O123" s="284">
        <v>0</v>
      </c>
      <c r="P123" s="284">
        <v>0</v>
      </c>
      <c r="Q123" s="284">
        <v>0</v>
      </c>
      <c r="R123" s="284">
        <v>0</v>
      </c>
      <c r="S123" s="284">
        <v>0</v>
      </c>
      <c r="T123" s="284">
        <v>0</v>
      </c>
      <c r="U123" s="284">
        <v>0</v>
      </c>
      <c r="V123" s="284">
        <v>464.55505279034691</v>
      </c>
      <c r="W123" s="284">
        <v>0</v>
      </c>
      <c r="X123" s="284">
        <v>0</v>
      </c>
      <c r="Y123" s="284">
        <v>0</v>
      </c>
      <c r="Z123" s="284">
        <v>0</v>
      </c>
      <c r="AA123" s="284">
        <v>0</v>
      </c>
      <c r="AB123" s="284">
        <v>0</v>
      </c>
      <c r="AC123" s="284">
        <v>0</v>
      </c>
      <c r="AD123" s="284">
        <v>0</v>
      </c>
      <c r="AE123" s="284">
        <v>0</v>
      </c>
      <c r="AF123" s="284">
        <v>0</v>
      </c>
      <c r="AG123" s="284">
        <v>0</v>
      </c>
      <c r="AH123" s="284">
        <v>0</v>
      </c>
      <c r="AI123" s="284">
        <v>0</v>
      </c>
      <c r="AJ123" s="284">
        <v>0</v>
      </c>
      <c r="AK123" s="284">
        <v>0</v>
      </c>
      <c r="AL123" s="284">
        <v>0</v>
      </c>
      <c r="AM123" s="284">
        <v>0</v>
      </c>
      <c r="AN123" s="284">
        <v>0</v>
      </c>
      <c r="AO123" s="284">
        <v>0</v>
      </c>
      <c r="AP123" s="284">
        <v>0</v>
      </c>
      <c r="AQ123" s="284">
        <v>0</v>
      </c>
      <c r="AR123" s="284">
        <v>0</v>
      </c>
      <c r="AS123" s="284">
        <v>0</v>
      </c>
      <c r="AT123" s="284">
        <v>1720.2797202797203</v>
      </c>
      <c r="AU123" s="284">
        <v>0</v>
      </c>
      <c r="AV123" s="284">
        <v>0</v>
      </c>
      <c r="AW123" s="284">
        <v>0</v>
      </c>
      <c r="AX123" s="284">
        <v>0</v>
      </c>
      <c r="AY123" s="284">
        <v>0</v>
      </c>
      <c r="AZ123" s="284">
        <v>0</v>
      </c>
      <c r="BA123" s="284">
        <v>0</v>
      </c>
      <c r="BB123" s="284">
        <v>0</v>
      </c>
      <c r="BC123" s="284">
        <v>0</v>
      </c>
      <c r="BD123" s="284">
        <v>0</v>
      </c>
      <c r="BE123" s="284">
        <v>0</v>
      </c>
      <c r="BF123" s="284">
        <v>0</v>
      </c>
      <c r="BG123" s="284">
        <v>0</v>
      </c>
      <c r="BH123" s="284">
        <v>0</v>
      </c>
      <c r="BI123" s="284">
        <v>0</v>
      </c>
      <c r="BJ123" s="284">
        <v>0</v>
      </c>
      <c r="BK123" s="284">
        <v>0</v>
      </c>
      <c r="BL123" s="284">
        <v>577.04918032786884</v>
      </c>
      <c r="BM123" s="284">
        <v>0</v>
      </c>
      <c r="BN123" s="284">
        <v>0</v>
      </c>
      <c r="BO123" s="284">
        <v>0</v>
      </c>
      <c r="BP123" s="284">
        <v>0</v>
      </c>
      <c r="BQ123" s="129"/>
    </row>
    <row r="124" spans="1:69" ht="14" x14ac:dyDescent="0.15">
      <c r="A124" s="117" t="s">
        <v>347</v>
      </c>
      <c r="B124" s="156" t="s">
        <v>521</v>
      </c>
      <c r="C124" s="156" t="s">
        <v>240</v>
      </c>
      <c r="D124" s="156" t="s">
        <v>757</v>
      </c>
      <c r="E124" s="156" t="s">
        <v>1025</v>
      </c>
      <c r="F124" s="120">
        <v>6</v>
      </c>
      <c r="G124" s="472">
        <v>56</v>
      </c>
      <c r="H124" s="475">
        <v>6</v>
      </c>
      <c r="I124" s="284">
        <v>0</v>
      </c>
      <c r="J124" s="284">
        <v>0</v>
      </c>
      <c r="K124" s="284">
        <v>0</v>
      </c>
      <c r="L124" s="284">
        <v>0</v>
      </c>
      <c r="M124" s="284">
        <v>0</v>
      </c>
      <c r="N124" s="284">
        <v>0</v>
      </c>
      <c r="O124" s="284">
        <v>0</v>
      </c>
      <c r="P124" s="284">
        <v>0</v>
      </c>
      <c r="Q124" s="284">
        <v>0</v>
      </c>
      <c r="R124" s="284">
        <v>0</v>
      </c>
      <c r="S124" s="284">
        <v>0</v>
      </c>
      <c r="T124" s="284">
        <v>0</v>
      </c>
      <c r="U124" s="284">
        <v>251.01214574898785</v>
      </c>
      <c r="V124" s="284">
        <v>0</v>
      </c>
      <c r="W124" s="284">
        <v>0</v>
      </c>
      <c r="X124" s="284">
        <v>0</v>
      </c>
      <c r="Y124" s="284">
        <v>0</v>
      </c>
      <c r="Z124" s="284">
        <v>0</v>
      </c>
      <c r="AA124" s="284">
        <v>0</v>
      </c>
      <c r="AB124" s="284">
        <v>0</v>
      </c>
      <c r="AC124" s="284">
        <v>0</v>
      </c>
      <c r="AD124" s="284">
        <v>0</v>
      </c>
      <c r="AE124" s="284">
        <v>0</v>
      </c>
      <c r="AF124" s="284">
        <v>0</v>
      </c>
      <c r="AG124" s="284">
        <v>0</v>
      </c>
      <c r="AH124" s="284">
        <v>0</v>
      </c>
      <c r="AI124" s="284">
        <v>0</v>
      </c>
      <c r="AJ124" s="284">
        <v>0</v>
      </c>
      <c r="AK124" s="284">
        <v>0</v>
      </c>
      <c r="AL124" s="284">
        <v>0</v>
      </c>
      <c r="AM124" s="284">
        <v>0</v>
      </c>
      <c r="AN124" s="284">
        <v>0</v>
      </c>
      <c r="AO124" s="284">
        <v>0</v>
      </c>
      <c r="AP124" s="284">
        <v>0</v>
      </c>
      <c r="AQ124" s="284">
        <v>0</v>
      </c>
      <c r="AR124" s="284">
        <v>0</v>
      </c>
      <c r="AS124" s="284">
        <v>0</v>
      </c>
      <c r="AT124" s="284">
        <v>0</v>
      </c>
      <c r="AU124" s="284">
        <v>0</v>
      </c>
      <c r="AV124" s="284">
        <v>0</v>
      </c>
      <c r="AW124" s="284">
        <v>0</v>
      </c>
      <c r="AX124" s="284">
        <v>0</v>
      </c>
      <c r="AY124" s="284">
        <v>0</v>
      </c>
      <c r="AZ124" s="284">
        <v>0</v>
      </c>
      <c r="BA124" s="284">
        <v>0</v>
      </c>
      <c r="BB124" s="284">
        <v>0</v>
      </c>
      <c r="BC124" s="284">
        <v>44.166666666666657</v>
      </c>
      <c r="BD124" s="284">
        <v>0</v>
      </c>
      <c r="BE124" s="284">
        <v>0</v>
      </c>
      <c r="BF124" s="284">
        <v>0</v>
      </c>
      <c r="BG124" s="284">
        <v>0</v>
      </c>
      <c r="BH124" s="284">
        <v>0</v>
      </c>
      <c r="BI124" s="284">
        <v>0</v>
      </c>
      <c r="BJ124" s="284">
        <v>0</v>
      </c>
      <c r="BK124" s="284">
        <v>0</v>
      </c>
      <c r="BL124" s="284">
        <v>0</v>
      </c>
      <c r="BM124" s="284">
        <v>0</v>
      </c>
      <c r="BN124" s="284">
        <v>0</v>
      </c>
      <c r="BO124" s="284">
        <v>0</v>
      </c>
      <c r="BP124" s="284">
        <v>0</v>
      </c>
      <c r="BQ124" s="129"/>
    </row>
    <row r="125" spans="1:69" ht="14" x14ac:dyDescent="0.15">
      <c r="A125" s="117" t="s">
        <v>348</v>
      </c>
      <c r="B125" s="156" t="s">
        <v>521</v>
      </c>
      <c r="C125" s="156" t="s">
        <v>240</v>
      </c>
      <c r="D125" s="156" t="s">
        <v>758</v>
      </c>
      <c r="E125" s="156" t="s">
        <v>1025</v>
      </c>
      <c r="F125" s="120">
        <v>6</v>
      </c>
      <c r="G125" s="472">
        <v>64</v>
      </c>
      <c r="H125" s="475">
        <v>6</v>
      </c>
      <c r="I125" s="284">
        <v>0</v>
      </c>
      <c r="J125" s="284">
        <v>0</v>
      </c>
      <c r="K125" s="284">
        <v>0</v>
      </c>
      <c r="L125" s="284">
        <v>0</v>
      </c>
      <c r="M125" s="284">
        <v>0</v>
      </c>
      <c r="N125" s="284">
        <v>0</v>
      </c>
      <c r="O125" s="284">
        <v>0</v>
      </c>
      <c r="P125" s="284">
        <v>0</v>
      </c>
      <c r="Q125" s="284">
        <v>0</v>
      </c>
      <c r="R125" s="284">
        <v>0</v>
      </c>
      <c r="S125" s="284">
        <v>0</v>
      </c>
      <c r="T125" s="284">
        <v>0</v>
      </c>
      <c r="U125" s="284">
        <v>0</v>
      </c>
      <c r="V125" s="284">
        <v>0</v>
      </c>
      <c r="W125" s="284">
        <v>0</v>
      </c>
      <c r="X125" s="284">
        <v>0</v>
      </c>
      <c r="Y125" s="284">
        <v>0</v>
      </c>
      <c r="Z125" s="284">
        <v>298.49498327759193</v>
      </c>
      <c r="AA125" s="284">
        <v>0</v>
      </c>
      <c r="AB125" s="284">
        <v>840.85106382978722</v>
      </c>
      <c r="AC125" s="284">
        <v>0</v>
      </c>
      <c r="AD125" s="284">
        <v>0</v>
      </c>
      <c r="AE125" s="284">
        <v>0</v>
      </c>
      <c r="AF125" s="284">
        <v>0</v>
      </c>
      <c r="AG125" s="284">
        <v>0</v>
      </c>
      <c r="AH125" s="284">
        <v>0</v>
      </c>
      <c r="AI125" s="284">
        <v>0</v>
      </c>
      <c r="AJ125" s="284">
        <v>0</v>
      </c>
      <c r="AK125" s="284">
        <v>0</v>
      </c>
      <c r="AL125" s="284">
        <v>0</v>
      </c>
      <c r="AM125" s="284">
        <v>0</v>
      </c>
      <c r="AN125" s="284">
        <v>0</v>
      </c>
      <c r="AO125" s="284">
        <v>0</v>
      </c>
      <c r="AP125" s="284">
        <v>0</v>
      </c>
      <c r="AQ125" s="284">
        <v>0</v>
      </c>
      <c r="AR125" s="284">
        <v>0</v>
      </c>
      <c r="AS125" s="284">
        <v>0</v>
      </c>
      <c r="AT125" s="284">
        <v>0</v>
      </c>
      <c r="AU125" s="284">
        <v>440.81632653061217</v>
      </c>
      <c r="AV125" s="284">
        <v>0</v>
      </c>
      <c r="AW125" s="284">
        <v>0</v>
      </c>
      <c r="AX125" s="284">
        <v>0</v>
      </c>
      <c r="AY125" s="284">
        <v>0</v>
      </c>
      <c r="AZ125" s="284">
        <v>0</v>
      </c>
      <c r="BA125" s="284">
        <v>0</v>
      </c>
      <c r="BB125" s="284">
        <v>0</v>
      </c>
      <c r="BC125" s="284">
        <v>0</v>
      </c>
      <c r="BD125" s="284">
        <v>0</v>
      </c>
      <c r="BE125" s="284">
        <v>0</v>
      </c>
      <c r="BF125" s="284">
        <v>0</v>
      </c>
      <c r="BG125" s="284">
        <v>0</v>
      </c>
      <c r="BH125" s="284">
        <v>0</v>
      </c>
      <c r="BI125" s="284">
        <v>0</v>
      </c>
      <c r="BJ125" s="284">
        <v>0</v>
      </c>
      <c r="BK125" s="284">
        <v>0</v>
      </c>
      <c r="BL125" s="284">
        <v>0</v>
      </c>
      <c r="BM125" s="284">
        <v>0</v>
      </c>
      <c r="BN125" s="284">
        <v>0</v>
      </c>
      <c r="BO125" s="284">
        <v>0</v>
      </c>
      <c r="BP125" s="284">
        <v>0</v>
      </c>
      <c r="BQ125" s="129"/>
    </row>
    <row r="126" spans="1:69" ht="14" x14ac:dyDescent="0.15">
      <c r="A126" s="117" t="s">
        <v>349</v>
      </c>
      <c r="B126" s="156" t="s">
        <v>521</v>
      </c>
      <c r="C126" s="156" t="s">
        <v>240</v>
      </c>
      <c r="D126" s="156" t="s">
        <v>759</v>
      </c>
      <c r="E126" s="156" t="s">
        <v>1025</v>
      </c>
      <c r="F126" s="120">
        <v>6</v>
      </c>
      <c r="G126" s="472">
        <v>72</v>
      </c>
      <c r="H126" s="475">
        <v>6</v>
      </c>
      <c r="I126" s="284">
        <v>0</v>
      </c>
      <c r="J126" s="284">
        <v>0</v>
      </c>
      <c r="K126" s="284">
        <v>0</v>
      </c>
      <c r="L126" s="284">
        <v>0</v>
      </c>
      <c r="M126" s="284">
        <v>0</v>
      </c>
      <c r="N126" s="284">
        <v>0</v>
      </c>
      <c r="O126" s="284">
        <v>0</v>
      </c>
      <c r="P126" s="284">
        <v>0</v>
      </c>
      <c r="Q126" s="284">
        <v>0</v>
      </c>
      <c r="R126" s="284">
        <v>0</v>
      </c>
      <c r="S126" s="284">
        <v>0</v>
      </c>
      <c r="T126" s="284">
        <v>0</v>
      </c>
      <c r="U126" s="284">
        <v>0</v>
      </c>
      <c r="V126" s="284">
        <v>0</v>
      </c>
      <c r="W126" s="284">
        <v>0</v>
      </c>
      <c r="X126" s="284">
        <v>0</v>
      </c>
      <c r="Y126" s="284">
        <v>0</v>
      </c>
      <c r="Z126" s="284">
        <v>255.85284280936455</v>
      </c>
      <c r="AA126" s="284">
        <v>0</v>
      </c>
      <c r="AB126" s="284">
        <v>0</v>
      </c>
      <c r="AC126" s="284">
        <v>0</v>
      </c>
      <c r="AD126" s="284">
        <v>0</v>
      </c>
      <c r="AE126" s="284">
        <v>0</v>
      </c>
      <c r="AF126" s="284">
        <v>0</v>
      </c>
      <c r="AG126" s="284">
        <v>0</v>
      </c>
      <c r="AH126" s="284">
        <v>0</v>
      </c>
      <c r="AI126" s="284">
        <v>0</v>
      </c>
      <c r="AJ126" s="284">
        <v>0</v>
      </c>
      <c r="AK126" s="284">
        <v>0</v>
      </c>
      <c r="AL126" s="284">
        <v>0</v>
      </c>
      <c r="AM126" s="284">
        <v>0</v>
      </c>
      <c r="AN126" s="284">
        <v>0</v>
      </c>
      <c r="AO126" s="284">
        <v>0</v>
      </c>
      <c r="AP126" s="284">
        <v>0</v>
      </c>
      <c r="AQ126" s="284">
        <v>0</v>
      </c>
      <c r="AR126" s="284">
        <v>0</v>
      </c>
      <c r="AS126" s="284">
        <v>0</v>
      </c>
      <c r="AT126" s="284">
        <v>0</v>
      </c>
      <c r="AU126" s="284">
        <v>0</v>
      </c>
      <c r="AV126" s="284">
        <v>0</v>
      </c>
      <c r="AW126" s="284">
        <v>0</v>
      </c>
      <c r="AX126" s="284">
        <v>0</v>
      </c>
      <c r="AY126" s="284">
        <v>49.512987012987011</v>
      </c>
      <c r="AZ126" s="284">
        <v>0</v>
      </c>
      <c r="BA126" s="284">
        <v>0</v>
      </c>
      <c r="BB126" s="284">
        <v>0</v>
      </c>
      <c r="BC126" s="284">
        <v>0</v>
      </c>
      <c r="BD126" s="284">
        <v>0</v>
      </c>
      <c r="BE126" s="284">
        <v>0</v>
      </c>
      <c r="BF126" s="284">
        <v>0</v>
      </c>
      <c r="BG126" s="284">
        <v>0</v>
      </c>
      <c r="BH126" s="284">
        <v>0</v>
      </c>
      <c r="BI126" s="284">
        <v>0</v>
      </c>
      <c r="BJ126" s="284">
        <v>0</v>
      </c>
      <c r="BK126" s="284">
        <v>0</v>
      </c>
      <c r="BL126" s="284">
        <v>0</v>
      </c>
      <c r="BM126" s="284">
        <v>0</v>
      </c>
      <c r="BN126" s="284">
        <v>0</v>
      </c>
      <c r="BO126" s="284">
        <v>0</v>
      </c>
      <c r="BP126" s="284">
        <v>0</v>
      </c>
      <c r="BQ126" s="129"/>
    </row>
    <row r="127" spans="1:69" ht="14" x14ac:dyDescent="0.15">
      <c r="A127" s="117" t="s">
        <v>350</v>
      </c>
      <c r="B127" s="156" t="s">
        <v>521</v>
      </c>
      <c r="C127" s="156" t="s">
        <v>240</v>
      </c>
      <c r="D127" s="156" t="s">
        <v>760</v>
      </c>
      <c r="E127" s="156" t="s">
        <v>1022</v>
      </c>
      <c r="F127" s="120">
        <v>6</v>
      </c>
      <c r="G127" s="472">
        <v>80</v>
      </c>
      <c r="H127" s="475"/>
      <c r="I127" s="284">
        <v>0</v>
      </c>
      <c r="J127" s="284">
        <v>0</v>
      </c>
      <c r="K127" s="284">
        <v>0</v>
      </c>
      <c r="L127" s="284">
        <v>0</v>
      </c>
      <c r="M127" s="284">
        <v>0</v>
      </c>
      <c r="N127" s="284">
        <v>0</v>
      </c>
      <c r="O127" s="284">
        <v>0</v>
      </c>
      <c r="P127" s="284">
        <v>0</v>
      </c>
      <c r="Q127" s="284">
        <v>130.52631578947367</v>
      </c>
      <c r="R127" s="284">
        <v>0</v>
      </c>
      <c r="S127" s="284">
        <v>0</v>
      </c>
      <c r="T127" s="284">
        <v>132.24489795918367</v>
      </c>
      <c r="U127" s="284">
        <v>0</v>
      </c>
      <c r="V127" s="284">
        <v>0</v>
      </c>
      <c r="W127" s="284">
        <v>0</v>
      </c>
      <c r="X127" s="284">
        <v>0</v>
      </c>
      <c r="Y127" s="284">
        <v>0</v>
      </c>
      <c r="Z127" s="284">
        <v>0</v>
      </c>
      <c r="AA127" s="284">
        <v>0</v>
      </c>
      <c r="AB127" s="284">
        <v>0</v>
      </c>
      <c r="AC127" s="284">
        <v>0</v>
      </c>
      <c r="AD127" s="284">
        <v>0</v>
      </c>
      <c r="AE127" s="284">
        <v>0</v>
      </c>
      <c r="AF127" s="284">
        <v>0</v>
      </c>
      <c r="AG127" s="284">
        <v>0</v>
      </c>
      <c r="AH127" s="284">
        <v>0</v>
      </c>
      <c r="AI127" s="284">
        <v>0</v>
      </c>
      <c r="AJ127" s="284">
        <v>0</v>
      </c>
      <c r="AK127" s="284">
        <v>130.71428571428572</v>
      </c>
      <c r="AL127" s="284">
        <v>40.175768989328311</v>
      </c>
      <c r="AM127" s="284">
        <v>0</v>
      </c>
      <c r="AN127" s="284">
        <v>0</v>
      </c>
      <c r="AO127" s="284">
        <v>0</v>
      </c>
      <c r="AP127" s="284">
        <v>0</v>
      </c>
      <c r="AQ127" s="284">
        <v>0</v>
      </c>
      <c r="AR127" s="284">
        <v>0</v>
      </c>
      <c r="AS127" s="284">
        <v>0</v>
      </c>
      <c r="AT127" s="284">
        <v>0</v>
      </c>
      <c r="AU127" s="284">
        <v>0</v>
      </c>
      <c r="AV127" s="284">
        <v>0</v>
      </c>
      <c r="AW127" s="284">
        <v>0</v>
      </c>
      <c r="AX127" s="284">
        <v>0</v>
      </c>
      <c r="AY127" s="284">
        <v>0</v>
      </c>
      <c r="AZ127" s="284">
        <v>0</v>
      </c>
      <c r="BA127" s="284">
        <v>0</v>
      </c>
      <c r="BB127" s="284">
        <v>0</v>
      </c>
      <c r="BC127" s="284">
        <v>0</v>
      </c>
      <c r="BD127" s="284">
        <v>0</v>
      </c>
      <c r="BE127" s="284">
        <v>0</v>
      </c>
      <c r="BF127" s="284">
        <v>0</v>
      </c>
      <c r="BG127" s="284">
        <v>0</v>
      </c>
      <c r="BH127" s="284">
        <v>0</v>
      </c>
      <c r="BI127" s="284">
        <v>0</v>
      </c>
      <c r="BJ127" s="284">
        <v>0</v>
      </c>
      <c r="BK127" s="284">
        <v>0</v>
      </c>
      <c r="BL127" s="284">
        <v>0</v>
      </c>
      <c r="BM127" s="284">
        <v>0</v>
      </c>
      <c r="BN127" s="284">
        <v>0</v>
      </c>
      <c r="BO127" s="284">
        <v>0</v>
      </c>
      <c r="BP127" s="284">
        <v>0</v>
      </c>
      <c r="BQ127" s="129"/>
    </row>
    <row r="128" spans="1:69" ht="14" x14ac:dyDescent="0.15">
      <c r="A128" s="117" t="s">
        <v>351</v>
      </c>
      <c r="B128" s="156" t="s">
        <v>521</v>
      </c>
      <c r="C128" s="156" t="s">
        <v>240</v>
      </c>
      <c r="D128" s="156" t="s">
        <v>761</v>
      </c>
      <c r="E128" s="156" t="s">
        <v>1022</v>
      </c>
      <c r="F128" s="120">
        <v>6</v>
      </c>
      <c r="G128" s="472">
        <v>120</v>
      </c>
      <c r="H128" s="475"/>
      <c r="I128" s="284">
        <v>0</v>
      </c>
      <c r="J128" s="284">
        <v>0</v>
      </c>
      <c r="K128" s="284">
        <v>0</v>
      </c>
      <c r="L128" s="284">
        <v>0</v>
      </c>
      <c r="M128" s="284">
        <v>0</v>
      </c>
      <c r="N128" s="284">
        <v>0</v>
      </c>
      <c r="O128" s="284">
        <v>0</v>
      </c>
      <c r="P128" s="284">
        <v>0</v>
      </c>
      <c r="Q128" s="284">
        <v>0</v>
      </c>
      <c r="R128" s="284">
        <v>0</v>
      </c>
      <c r="S128" s="284">
        <v>0</v>
      </c>
      <c r="T128" s="284">
        <v>0</v>
      </c>
      <c r="U128" s="284">
        <v>83.670715249662621</v>
      </c>
      <c r="V128" s="284">
        <v>0</v>
      </c>
      <c r="W128" s="284">
        <v>0</v>
      </c>
      <c r="X128" s="284">
        <v>0</v>
      </c>
      <c r="Y128" s="284">
        <v>0</v>
      </c>
      <c r="Z128" s="284">
        <v>0</v>
      </c>
      <c r="AA128" s="284">
        <v>0</v>
      </c>
      <c r="AB128" s="284">
        <v>0</v>
      </c>
      <c r="AC128" s="284">
        <v>0</v>
      </c>
      <c r="AD128" s="284">
        <v>0</v>
      </c>
      <c r="AE128" s="284">
        <v>0</v>
      </c>
      <c r="AF128" s="284">
        <v>0</v>
      </c>
      <c r="AG128" s="284">
        <v>0</v>
      </c>
      <c r="AH128" s="284">
        <v>0</v>
      </c>
      <c r="AI128" s="284">
        <v>0</v>
      </c>
      <c r="AJ128" s="284">
        <v>0</v>
      </c>
      <c r="AK128" s="284">
        <v>87.142857142857153</v>
      </c>
      <c r="AL128" s="284">
        <v>0</v>
      </c>
      <c r="AM128" s="284">
        <v>0</v>
      </c>
      <c r="AN128" s="284">
        <v>0</v>
      </c>
      <c r="AO128" s="284">
        <v>0</v>
      </c>
      <c r="AP128" s="284">
        <v>0</v>
      </c>
      <c r="AQ128" s="284">
        <v>0</v>
      </c>
      <c r="AR128" s="284">
        <v>0</v>
      </c>
      <c r="AS128" s="284">
        <v>0</v>
      </c>
      <c r="AT128" s="284">
        <v>125.87412587412588</v>
      </c>
      <c r="AU128" s="284">
        <v>0</v>
      </c>
      <c r="AV128" s="284">
        <v>0</v>
      </c>
      <c r="AW128" s="284">
        <v>0</v>
      </c>
      <c r="AX128" s="284">
        <v>0</v>
      </c>
      <c r="AY128" s="284">
        <v>0</v>
      </c>
      <c r="AZ128" s="284">
        <v>0</v>
      </c>
      <c r="BA128" s="284">
        <v>0</v>
      </c>
      <c r="BB128" s="284">
        <v>0</v>
      </c>
      <c r="BC128" s="284">
        <v>0</v>
      </c>
      <c r="BD128" s="284">
        <v>0</v>
      </c>
      <c r="BE128" s="284">
        <v>0</v>
      </c>
      <c r="BF128" s="284">
        <v>0</v>
      </c>
      <c r="BG128" s="284">
        <v>0</v>
      </c>
      <c r="BH128" s="284">
        <v>0</v>
      </c>
      <c r="BI128" s="284">
        <v>0</v>
      </c>
      <c r="BJ128" s="284">
        <v>0</v>
      </c>
      <c r="BK128" s="284">
        <v>0</v>
      </c>
      <c r="BL128" s="284">
        <v>0</v>
      </c>
      <c r="BM128" s="284">
        <v>0</v>
      </c>
      <c r="BN128" s="284">
        <v>0</v>
      </c>
      <c r="BO128" s="284">
        <v>0</v>
      </c>
      <c r="BP128" s="284">
        <v>0</v>
      </c>
      <c r="BQ128" s="129"/>
    </row>
    <row r="129" spans="1:69" ht="14" x14ac:dyDescent="0.15">
      <c r="A129" s="117" t="s">
        <v>352</v>
      </c>
      <c r="B129" s="156" t="s">
        <v>521</v>
      </c>
      <c r="C129" s="156" t="s">
        <v>240</v>
      </c>
      <c r="D129" s="156" t="s">
        <v>762</v>
      </c>
      <c r="E129" s="156" t="s">
        <v>1025</v>
      </c>
      <c r="F129" s="120">
        <v>6</v>
      </c>
      <c r="G129" s="472">
        <v>160</v>
      </c>
      <c r="H129" s="475">
        <v>6</v>
      </c>
      <c r="I129" s="284">
        <v>0</v>
      </c>
      <c r="J129" s="284">
        <v>0</v>
      </c>
      <c r="K129" s="284">
        <v>0</v>
      </c>
      <c r="L129" s="284">
        <v>0</v>
      </c>
      <c r="M129" s="284">
        <v>0</v>
      </c>
      <c r="N129" s="284">
        <v>0</v>
      </c>
      <c r="O129" s="284">
        <v>0</v>
      </c>
      <c r="P129" s="284">
        <v>0</v>
      </c>
      <c r="Q129" s="284">
        <v>0</v>
      </c>
      <c r="R129" s="284">
        <v>0</v>
      </c>
      <c r="S129" s="284">
        <v>0</v>
      </c>
      <c r="T129" s="284">
        <v>0</v>
      </c>
      <c r="U129" s="284">
        <v>0</v>
      </c>
      <c r="V129" s="284">
        <v>0</v>
      </c>
      <c r="W129" s="284">
        <v>0</v>
      </c>
      <c r="X129" s="284">
        <v>0</v>
      </c>
      <c r="Y129" s="284">
        <v>0</v>
      </c>
      <c r="Z129" s="284">
        <v>0</v>
      </c>
      <c r="AA129" s="284">
        <v>0</v>
      </c>
      <c r="AB129" s="284">
        <v>0</v>
      </c>
      <c r="AC129" s="284">
        <v>0</v>
      </c>
      <c r="AD129" s="284">
        <v>43.63636363636364</v>
      </c>
      <c r="AE129" s="284">
        <v>0</v>
      </c>
      <c r="AF129" s="284">
        <v>0</v>
      </c>
      <c r="AG129" s="284">
        <v>0</v>
      </c>
      <c r="AH129" s="284">
        <v>0</v>
      </c>
      <c r="AI129" s="284">
        <v>0</v>
      </c>
      <c r="AJ129" s="284">
        <v>0</v>
      </c>
      <c r="AK129" s="284">
        <v>0</v>
      </c>
      <c r="AL129" s="284">
        <v>0</v>
      </c>
      <c r="AM129" s="284">
        <v>0</v>
      </c>
      <c r="AN129" s="284">
        <v>0</v>
      </c>
      <c r="AO129" s="284">
        <v>0</v>
      </c>
      <c r="AP129" s="284">
        <v>0</v>
      </c>
      <c r="AQ129" s="284">
        <v>0</v>
      </c>
      <c r="AR129" s="284">
        <v>0</v>
      </c>
      <c r="AS129" s="284">
        <v>0</v>
      </c>
      <c r="AT129" s="284">
        <v>0</v>
      </c>
      <c r="AU129" s="284">
        <v>0</v>
      </c>
      <c r="AV129" s="284">
        <v>0</v>
      </c>
      <c r="AW129" s="284">
        <v>0</v>
      </c>
      <c r="AX129" s="284">
        <v>0</v>
      </c>
      <c r="AY129" s="284">
        <v>0</v>
      </c>
      <c r="AZ129" s="284">
        <v>0</v>
      </c>
      <c r="BA129" s="284">
        <v>0</v>
      </c>
      <c r="BB129" s="284">
        <v>0</v>
      </c>
      <c r="BC129" s="284">
        <v>0</v>
      </c>
      <c r="BD129" s="284">
        <v>0</v>
      </c>
      <c r="BE129" s="284">
        <v>0</v>
      </c>
      <c r="BF129" s="284">
        <v>0</v>
      </c>
      <c r="BG129" s="284">
        <v>2258.7419930694109</v>
      </c>
      <c r="BH129" s="284">
        <v>0</v>
      </c>
      <c r="BI129" s="284">
        <v>0</v>
      </c>
      <c r="BJ129" s="284">
        <v>0</v>
      </c>
      <c r="BK129" s="284">
        <v>0</v>
      </c>
      <c r="BL129" s="284">
        <v>0</v>
      </c>
      <c r="BM129" s="284">
        <v>0</v>
      </c>
      <c r="BN129" s="284">
        <v>1203.7735849056603</v>
      </c>
      <c r="BO129" s="284">
        <v>1322.6592412112775</v>
      </c>
      <c r="BP129" s="284">
        <v>0</v>
      </c>
      <c r="BQ129" s="129"/>
    </row>
    <row r="130" spans="1:69" ht="14" x14ac:dyDescent="0.15">
      <c r="A130" s="117" t="s">
        <v>353</v>
      </c>
      <c r="B130" s="156" t="s">
        <v>521</v>
      </c>
      <c r="C130" s="156" t="s">
        <v>240</v>
      </c>
      <c r="D130" s="156" t="s">
        <v>763</v>
      </c>
      <c r="E130" s="156" t="s">
        <v>1025</v>
      </c>
      <c r="F130" s="120">
        <v>6.4</v>
      </c>
      <c r="G130" s="472">
        <v>36</v>
      </c>
      <c r="H130" s="475">
        <v>6.4</v>
      </c>
      <c r="I130" s="284">
        <v>0</v>
      </c>
      <c r="J130" s="284">
        <v>0</v>
      </c>
      <c r="K130" s="284">
        <v>0</v>
      </c>
      <c r="L130" s="284">
        <v>0</v>
      </c>
      <c r="M130" s="284">
        <v>0</v>
      </c>
      <c r="N130" s="284">
        <v>0</v>
      </c>
      <c r="O130" s="284">
        <v>0</v>
      </c>
      <c r="P130" s="284">
        <v>0</v>
      </c>
      <c r="Q130" s="284">
        <v>0</v>
      </c>
      <c r="R130" s="284">
        <v>0</v>
      </c>
      <c r="S130" s="284">
        <v>1669.683257918552</v>
      </c>
      <c r="T130" s="284">
        <v>0</v>
      </c>
      <c r="U130" s="284">
        <v>0</v>
      </c>
      <c r="V130" s="284">
        <v>0</v>
      </c>
      <c r="W130" s="284">
        <v>0</v>
      </c>
      <c r="X130" s="284">
        <v>0</v>
      </c>
      <c r="Y130" s="284">
        <v>0</v>
      </c>
      <c r="Z130" s="284">
        <v>0</v>
      </c>
      <c r="AA130" s="284">
        <v>0</v>
      </c>
      <c r="AB130" s="284">
        <v>0</v>
      </c>
      <c r="AC130" s="284">
        <v>0</v>
      </c>
      <c r="AD130" s="284">
        <v>0</v>
      </c>
      <c r="AE130" s="284">
        <v>0</v>
      </c>
      <c r="AF130" s="284">
        <v>0</v>
      </c>
      <c r="AG130" s="284">
        <v>0</v>
      </c>
      <c r="AH130" s="284">
        <v>0</v>
      </c>
      <c r="AI130" s="284">
        <v>0</v>
      </c>
      <c r="AJ130" s="284">
        <v>0</v>
      </c>
      <c r="AK130" s="284">
        <v>0</v>
      </c>
      <c r="AL130" s="284">
        <v>0</v>
      </c>
      <c r="AM130" s="284">
        <v>0</v>
      </c>
      <c r="AN130" s="284">
        <v>0</v>
      </c>
      <c r="AO130" s="284">
        <v>0</v>
      </c>
      <c r="AP130" s="284">
        <v>0</v>
      </c>
      <c r="AQ130" s="284">
        <v>0</v>
      </c>
      <c r="AR130" s="284">
        <v>0</v>
      </c>
      <c r="AS130" s="284">
        <v>0</v>
      </c>
      <c r="AT130" s="284">
        <v>0</v>
      </c>
      <c r="AU130" s="284">
        <v>0</v>
      </c>
      <c r="AV130" s="284">
        <v>0</v>
      </c>
      <c r="AW130" s="284">
        <v>0</v>
      </c>
      <c r="AX130" s="284">
        <v>0</v>
      </c>
      <c r="AY130" s="284">
        <v>0</v>
      </c>
      <c r="AZ130" s="284">
        <v>0</v>
      </c>
      <c r="BA130" s="284">
        <v>0</v>
      </c>
      <c r="BB130" s="284">
        <v>0</v>
      </c>
      <c r="BC130" s="284">
        <v>0</v>
      </c>
      <c r="BD130" s="284">
        <v>0</v>
      </c>
      <c r="BE130" s="284">
        <v>0</v>
      </c>
      <c r="BF130" s="284">
        <v>0</v>
      </c>
      <c r="BG130" s="284">
        <v>0</v>
      </c>
      <c r="BH130" s="284">
        <v>0</v>
      </c>
      <c r="BI130" s="284">
        <v>0</v>
      </c>
      <c r="BJ130" s="284">
        <v>0</v>
      </c>
      <c r="BK130" s="284">
        <v>0</v>
      </c>
      <c r="BL130" s="284">
        <v>0</v>
      </c>
      <c r="BM130" s="284">
        <v>0</v>
      </c>
      <c r="BN130" s="284">
        <v>0</v>
      </c>
      <c r="BO130" s="284">
        <v>0</v>
      </c>
      <c r="BP130" s="284">
        <v>0</v>
      </c>
      <c r="BQ130" s="129"/>
    </row>
    <row r="131" spans="1:69" ht="14" x14ac:dyDescent="0.15">
      <c r="A131" s="117" t="s">
        <v>354</v>
      </c>
      <c r="B131" s="156" t="s">
        <v>521</v>
      </c>
      <c r="C131" s="156" t="s">
        <v>240</v>
      </c>
      <c r="D131" s="156" t="s">
        <v>764</v>
      </c>
      <c r="E131" s="156" t="s">
        <v>1027</v>
      </c>
      <c r="F131" s="120">
        <v>8</v>
      </c>
      <c r="G131" s="472">
        <v>24</v>
      </c>
      <c r="H131" s="475"/>
      <c r="I131" s="284">
        <v>0</v>
      </c>
      <c r="J131" s="284">
        <v>0</v>
      </c>
      <c r="K131" s="284">
        <v>0</v>
      </c>
      <c r="L131" s="284">
        <v>43.773584905660378</v>
      </c>
      <c r="M131" s="284">
        <v>0</v>
      </c>
      <c r="N131" s="284">
        <v>0</v>
      </c>
      <c r="O131" s="284">
        <v>0</v>
      </c>
      <c r="P131" s="284">
        <v>0</v>
      </c>
      <c r="Q131" s="284">
        <v>0</v>
      </c>
      <c r="R131" s="284">
        <v>0</v>
      </c>
      <c r="S131" s="284">
        <v>1182.6923076923076</v>
      </c>
      <c r="T131" s="284">
        <v>0</v>
      </c>
      <c r="U131" s="284">
        <v>0</v>
      </c>
      <c r="V131" s="284">
        <v>0</v>
      </c>
      <c r="W131" s="284">
        <v>0</v>
      </c>
      <c r="X131" s="284">
        <v>0</v>
      </c>
      <c r="Y131" s="284">
        <v>0</v>
      </c>
      <c r="Z131" s="284">
        <v>0</v>
      </c>
      <c r="AA131" s="284">
        <v>132.24489795918367</v>
      </c>
      <c r="AB131" s="284">
        <v>0</v>
      </c>
      <c r="AC131" s="284">
        <v>0</v>
      </c>
      <c r="AD131" s="284">
        <v>0</v>
      </c>
      <c r="AE131" s="284">
        <v>0</v>
      </c>
      <c r="AF131" s="284">
        <v>0</v>
      </c>
      <c r="AG131" s="284">
        <v>0</v>
      </c>
      <c r="AH131" s="284">
        <v>0</v>
      </c>
      <c r="AI131" s="284">
        <v>0</v>
      </c>
      <c r="AJ131" s="284">
        <v>0</v>
      </c>
      <c r="AK131" s="284">
        <v>0</v>
      </c>
      <c r="AL131" s="284">
        <v>0</v>
      </c>
      <c r="AM131" s="284">
        <v>0</v>
      </c>
      <c r="AN131" s="284">
        <v>138.29787234042553</v>
      </c>
      <c r="AO131" s="284">
        <v>0</v>
      </c>
      <c r="AP131" s="284">
        <v>0</v>
      </c>
      <c r="AQ131" s="284">
        <v>0</v>
      </c>
      <c r="AR131" s="284">
        <v>176.00000000000003</v>
      </c>
      <c r="AS131" s="284">
        <v>0</v>
      </c>
      <c r="AT131" s="284">
        <v>0</v>
      </c>
      <c r="AU131" s="284">
        <v>220.40816326530609</v>
      </c>
      <c r="AV131" s="284">
        <v>0</v>
      </c>
      <c r="AW131" s="284">
        <v>0</v>
      </c>
      <c r="AX131" s="284">
        <v>0</v>
      </c>
      <c r="AY131" s="284">
        <v>0</v>
      </c>
      <c r="AZ131" s="284">
        <v>0</v>
      </c>
      <c r="BA131" s="284">
        <v>0</v>
      </c>
      <c r="BB131" s="284">
        <v>0</v>
      </c>
      <c r="BC131" s="284">
        <v>0</v>
      </c>
      <c r="BD131" s="284">
        <v>0</v>
      </c>
      <c r="BE131" s="284">
        <v>0</v>
      </c>
      <c r="BF131" s="284">
        <v>0</v>
      </c>
      <c r="BG131" s="284">
        <v>305.97874791960055</v>
      </c>
      <c r="BH131" s="284">
        <v>0</v>
      </c>
      <c r="BI131" s="284">
        <v>0</v>
      </c>
      <c r="BJ131" s="284">
        <v>0</v>
      </c>
      <c r="BK131" s="284">
        <v>0</v>
      </c>
      <c r="BL131" s="284">
        <v>0</v>
      </c>
      <c r="BM131" s="284">
        <v>0</v>
      </c>
      <c r="BN131" s="284">
        <v>0</v>
      </c>
      <c r="BO131" s="284">
        <v>247.99860772711449</v>
      </c>
      <c r="BP131" s="284">
        <v>271.92982456140351</v>
      </c>
      <c r="BQ131" s="129"/>
    </row>
    <row r="132" spans="1:69" ht="14" x14ac:dyDescent="0.15">
      <c r="A132" s="117" t="s">
        <v>355</v>
      </c>
      <c r="B132" s="156" t="s">
        <v>521</v>
      </c>
      <c r="C132" s="156" t="s">
        <v>240</v>
      </c>
      <c r="D132" s="156" t="s">
        <v>765</v>
      </c>
      <c r="E132" s="156" t="s">
        <v>1025</v>
      </c>
      <c r="F132" s="120">
        <v>8</v>
      </c>
      <c r="G132" s="472">
        <v>32</v>
      </c>
      <c r="H132" s="475">
        <v>8</v>
      </c>
      <c r="I132" s="284">
        <v>0</v>
      </c>
      <c r="J132" s="284">
        <v>0</v>
      </c>
      <c r="K132" s="284">
        <v>0</v>
      </c>
      <c r="L132" s="284">
        <v>0</v>
      </c>
      <c r="M132" s="284">
        <v>0</v>
      </c>
      <c r="N132" s="284">
        <v>0</v>
      </c>
      <c r="O132" s="284">
        <v>0</v>
      </c>
      <c r="P132" s="284">
        <v>0</v>
      </c>
      <c r="Q132" s="284">
        <v>0</v>
      </c>
      <c r="R132" s="284">
        <v>0</v>
      </c>
      <c r="S132" s="284">
        <v>0</v>
      </c>
      <c r="T132" s="284">
        <v>0</v>
      </c>
      <c r="U132" s="284">
        <v>0</v>
      </c>
      <c r="V132" s="284">
        <v>0</v>
      </c>
      <c r="W132" s="284">
        <v>0</v>
      </c>
      <c r="X132" s="284">
        <v>0</v>
      </c>
      <c r="Y132" s="284">
        <v>0</v>
      </c>
      <c r="Z132" s="284">
        <v>0</v>
      </c>
      <c r="AA132" s="284">
        <v>0</v>
      </c>
      <c r="AB132" s="284">
        <v>0</v>
      </c>
      <c r="AC132" s="284">
        <v>0</v>
      </c>
      <c r="AD132" s="284">
        <v>0</v>
      </c>
      <c r="AE132" s="284">
        <v>0</v>
      </c>
      <c r="AF132" s="284">
        <v>0</v>
      </c>
      <c r="AG132" s="284">
        <v>0</v>
      </c>
      <c r="AH132" s="284">
        <v>0</v>
      </c>
      <c r="AI132" s="284">
        <v>0</v>
      </c>
      <c r="AJ132" s="284">
        <v>0</v>
      </c>
      <c r="AK132" s="284">
        <v>0</v>
      </c>
      <c r="AL132" s="284">
        <v>0</v>
      </c>
      <c r="AM132" s="284">
        <v>0</v>
      </c>
      <c r="AN132" s="284">
        <v>0</v>
      </c>
      <c r="AO132" s="284">
        <v>0</v>
      </c>
      <c r="AP132" s="284">
        <v>0</v>
      </c>
      <c r="AQ132" s="284">
        <v>0</v>
      </c>
      <c r="AR132" s="284">
        <v>0</v>
      </c>
      <c r="AS132" s="284">
        <v>0</v>
      </c>
      <c r="AT132" s="284">
        <v>41.95804195804196</v>
      </c>
      <c r="AU132" s="284">
        <v>0</v>
      </c>
      <c r="AV132" s="284">
        <v>0</v>
      </c>
      <c r="AW132" s="284">
        <v>0</v>
      </c>
      <c r="AX132" s="284">
        <v>67.897584160150686</v>
      </c>
      <c r="AY132" s="284">
        <v>0</v>
      </c>
      <c r="AZ132" s="284">
        <v>0</v>
      </c>
      <c r="BA132" s="284">
        <v>0</v>
      </c>
      <c r="BB132" s="284">
        <v>0</v>
      </c>
      <c r="BC132" s="284">
        <v>0</v>
      </c>
      <c r="BD132" s="284">
        <v>0</v>
      </c>
      <c r="BE132" s="284">
        <v>0</v>
      </c>
      <c r="BF132" s="284">
        <v>0</v>
      </c>
      <c r="BG132" s="284">
        <v>0</v>
      </c>
      <c r="BH132" s="284">
        <v>0</v>
      </c>
      <c r="BI132" s="284">
        <v>0</v>
      </c>
      <c r="BJ132" s="284">
        <v>728.39506172839504</v>
      </c>
      <c r="BK132" s="284">
        <v>0</v>
      </c>
      <c r="BL132" s="284">
        <v>0</v>
      </c>
      <c r="BM132" s="284">
        <v>0</v>
      </c>
      <c r="BN132" s="284">
        <v>0</v>
      </c>
      <c r="BO132" s="284">
        <v>0</v>
      </c>
      <c r="BP132" s="284">
        <v>0</v>
      </c>
      <c r="BQ132" s="129"/>
    </row>
    <row r="133" spans="1:69" ht="14" x14ac:dyDescent="0.15">
      <c r="A133" s="117" t="s">
        <v>356</v>
      </c>
      <c r="B133" s="156" t="s">
        <v>521</v>
      </c>
      <c r="C133" s="156" t="s">
        <v>240</v>
      </c>
      <c r="D133" s="156" t="s">
        <v>766</v>
      </c>
      <c r="E133" s="156" t="s">
        <v>1025</v>
      </c>
      <c r="F133" s="120">
        <v>8</v>
      </c>
      <c r="G133" s="472">
        <v>40</v>
      </c>
      <c r="H133" s="475">
        <v>8</v>
      </c>
      <c r="I133" s="284">
        <v>0</v>
      </c>
      <c r="J133" s="284">
        <v>0</v>
      </c>
      <c r="K133" s="284">
        <v>0</v>
      </c>
      <c r="L133" s="284">
        <v>0</v>
      </c>
      <c r="M133" s="284">
        <v>0</v>
      </c>
      <c r="N133" s="284">
        <v>0</v>
      </c>
      <c r="O133" s="284">
        <v>0</v>
      </c>
      <c r="P133" s="284">
        <v>43.703703703703702</v>
      </c>
      <c r="Q133" s="284">
        <v>0</v>
      </c>
      <c r="R133" s="284">
        <v>0</v>
      </c>
      <c r="S133" s="284">
        <v>0</v>
      </c>
      <c r="T133" s="284">
        <v>0</v>
      </c>
      <c r="U133" s="284">
        <v>0</v>
      </c>
      <c r="V133" s="284">
        <v>0</v>
      </c>
      <c r="W133" s="284">
        <v>87.843137254901961</v>
      </c>
      <c r="X133" s="284">
        <v>121.03174603174604</v>
      </c>
      <c r="Y133" s="284">
        <v>0</v>
      </c>
      <c r="Z133" s="284">
        <v>0</v>
      </c>
      <c r="AA133" s="284">
        <v>0</v>
      </c>
      <c r="AB133" s="284">
        <v>0</v>
      </c>
      <c r="AC133" s="284">
        <v>61.568061568061573</v>
      </c>
      <c r="AD133" s="284">
        <v>0</v>
      </c>
      <c r="AE133" s="284">
        <v>0</v>
      </c>
      <c r="AF133" s="284">
        <v>0</v>
      </c>
      <c r="AG133" s="284">
        <v>0</v>
      </c>
      <c r="AH133" s="284">
        <v>0</v>
      </c>
      <c r="AI133" s="284">
        <v>0</v>
      </c>
      <c r="AJ133" s="284">
        <v>0</v>
      </c>
      <c r="AK133" s="284">
        <v>0</v>
      </c>
      <c r="AL133" s="284">
        <v>0</v>
      </c>
      <c r="AM133" s="284">
        <v>130.49062419727716</v>
      </c>
      <c r="AN133" s="284">
        <v>46.099290780141843</v>
      </c>
      <c r="AO133" s="284">
        <v>0</v>
      </c>
      <c r="AP133" s="284">
        <v>0</v>
      </c>
      <c r="AQ133" s="284">
        <v>44.166666666666657</v>
      </c>
      <c r="AR133" s="284">
        <v>0</v>
      </c>
      <c r="AS133" s="284">
        <v>0</v>
      </c>
      <c r="AT133" s="284">
        <v>0</v>
      </c>
      <c r="AU133" s="284">
        <v>0</v>
      </c>
      <c r="AV133" s="284">
        <v>0</v>
      </c>
      <c r="AW133" s="284">
        <v>0</v>
      </c>
      <c r="AX133" s="284">
        <v>0</v>
      </c>
      <c r="AY133" s="284">
        <v>0</v>
      </c>
      <c r="AZ133" s="284">
        <v>0</v>
      </c>
      <c r="BA133" s="284">
        <v>0</v>
      </c>
      <c r="BB133" s="284">
        <v>0</v>
      </c>
      <c r="BC133" s="284">
        <v>0</v>
      </c>
      <c r="BD133" s="284">
        <v>0</v>
      </c>
      <c r="BE133" s="284">
        <v>0</v>
      </c>
      <c r="BF133" s="284">
        <v>0</v>
      </c>
      <c r="BG133" s="284">
        <v>0</v>
      </c>
      <c r="BH133" s="284">
        <v>0</v>
      </c>
      <c r="BI133" s="284">
        <v>645.90542099192612</v>
      </c>
      <c r="BJ133" s="284">
        <v>0</v>
      </c>
      <c r="BK133" s="284">
        <v>0</v>
      </c>
      <c r="BL133" s="284">
        <v>0</v>
      </c>
      <c r="BM133" s="284">
        <v>0</v>
      </c>
      <c r="BN133" s="284">
        <v>0</v>
      </c>
      <c r="BO133" s="284">
        <v>0</v>
      </c>
      <c r="BP133" s="284">
        <v>815.78947368421063</v>
      </c>
      <c r="BQ133" s="129"/>
    </row>
    <row r="134" spans="1:69" ht="14" x14ac:dyDescent="0.15">
      <c r="A134" s="117" t="s">
        <v>357</v>
      </c>
      <c r="B134" s="156" t="s">
        <v>521</v>
      </c>
      <c r="C134" s="156" t="s">
        <v>240</v>
      </c>
      <c r="D134" s="156" t="s">
        <v>767</v>
      </c>
      <c r="E134" s="156" t="s">
        <v>1022</v>
      </c>
      <c r="F134" s="120">
        <v>8</v>
      </c>
      <c r="G134" s="472">
        <v>48</v>
      </c>
      <c r="H134" s="475"/>
      <c r="I134" s="284">
        <v>0</v>
      </c>
      <c r="J134" s="284">
        <v>0</v>
      </c>
      <c r="K134" s="284">
        <v>0</v>
      </c>
      <c r="L134" s="284">
        <v>0</v>
      </c>
      <c r="M134" s="284">
        <v>0</v>
      </c>
      <c r="N134" s="284">
        <v>0</v>
      </c>
      <c r="O134" s="284">
        <v>0</v>
      </c>
      <c r="P134" s="284">
        <v>0</v>
      </c>
      <c r="Q134" s="284">
        <v>0</v>
      </c>
      <c r="R134" s="284">
        <v>0</v>
      </c>
      <c r="S134" s="284">
        <v>0</v>
      </c>
      <c r="T134" s="284">
        <v>264.48979591836735</v>
      </c>
      <c r="U134" s="284">
        <v>0</v>
      </c>
      <c r="V134" s="284">
        <v>0</v>
      </c>
      <c r="W134" s="284">
        <v>0</v>
      </c>
      <c r="X134" s="284">
        <v>0</v>
      </c>
      <c r="Y134" s="284">
        <v>0</v>
      </c>
      <c r="Z134" s="284">
        <v>85.284280936454849</v>
      </c>
      <c r="AA134" s="284">
        <v>0</v>
      </c>
      <c r="AB134" s="284">
        <v>0</v>
      </c>
      <c r="AC134" s="284">
        <v>0</v>
      </c>
      <c r="AD134" s="284">
        <v>0</v>
      </c>
      <c r="AE134" s="284">
        <v>0</v>
      </c>
      <c r="AF134" s="284">
        <v>0</v>
      </c>
      <c r="AG134" s="284">
        <v>43.773584905660378</v>
      </c>
      <c r="AH134" s="284">
        <v>0</v>
      </c>
      <c r="AI134" s="284">
        <v>0</v>
      </c>
      <c r="AJ134" s="284">
        <v>0</v>
      </c>
      <c r="AK134" s="284">
        <v>0</v>
      </c>
      <c r="AL134" s="284">
        <v>0</v>
      </c>
      <c r="AM134" s="284">
        <v>0</v>
      </c>
      <c r="AN134" s="284">
        <v>0</v>
      </c>
      <c r="AO134" s="284">
        <v>0</v>
      </c>
      <c r="AP134" s="284">
        <v>397.49999999999994</v>
      </c>
      <c r="AQ134" s="284">
        <v>0</v>
      </c>
      <c r="AR134" s="284">
        <v>616</v>
      </c>
      <c r="AS134" s="284">
        <v>0</v>
      </c>
      <c r="AT134" s="284">
        <v>0</v>
      </c>
      <c r="AU134" s="284">
        <v>2733.0612244897957</v>
      </c>
      <c r="AV134" s="284">
        <v>0</v>
      </c>
      <c r="AW134" s="284">
        <v>0</v>
      </c>
      <c r="AX134" s="284">
        <v>0</v>
      </c>
      <c r="AY134" s="284">
        <v>0</v>
      </c>
      <c r="AZ134" s="284">
        <v>0</v>
      </c>
      <c r="BA134" s="284">
        <v>0</v>
      </c>
      <c r="BB134" s="284">
        <v>0</v>
      </c>
      <c r="BC134" s="284">
        <v>0</v>
      </c>
      <c r="BD134" s="284">
        <v>0</v>
      </c>
      <c r="BE134" s="284">
        <v>0</v>
      </c>
      <c r="BF134" s="284">
        <v>0</v>
      </c>
      <c r="BG134" s="284">
        <v>0</v>
      </c>
      <c r="BH134" s="284">
        <v>0</v>
      </c>
      <c r="BI134" s="284">
        <v>0</v>
      </c>
      <c r="BJ134" s="284">
        <v>14163.237311385459</v>
      </c>
      <c r="BK134" s="284">
        <v>0</v>
      </c>
      <c r="BL134" s="284">
        <v>577.04918032786884</v>
      </c>
      <c r="BM134" s="284">
        <v>0</v>
      </c>
      <c r="BN134" s="284">
        <v>0</v>
      </c>
      <c r="BO134" s="284">
        <v>495.99721545422898</v>
      </c>
      <c r="BP134" s="284">
        <v>0</v>
      </c>
      <c r="BQ134" s="129"/>
    </row>
    <row r="135" spans="1:69" ht="14" x14ac:dyDescent="0.15">
      <c r="A135" s="117" t="s">
        <v>358</v>
      </c>
      <c r="B135" s="156" t="s">
        <v>521</v>
      </c>
      <c r="C135" s="156" t="s">
        <v>240</v>
      </c>
      <c r="D135" s="156" t="s">
        <v>768</v>
      </c>
      <c r="E135" s="156" t="s">
        <v>1027</v>
      </c>
      <c r="F135" s="120">
        <v>8</v>
      </c>
      <c r="G135" s="472">
        <v>56</v>
      </c>
      <c r="H135" s="475"/>
      <c r="I135" s="284">
        <v>0</v>
      </c>
      <c r="J135" s="284">
        <v>131.11111111111109</v>
      </c>
      <c r="K135" s="284">
        <v>87.407407407407405</v>
      </c>
      <c r="L135" s="284">
        <v>43.773584905660378</v>
      </c>
      <c r="M135" s="284">
        <v>0</v>
      </c>
      <c r="N135" s="284">
        <v>0</v>
      </c>
      <c r="O135" s="284">
        <v>0</v>
      </c>
      <c r="P135" s="284">
        <v>0</v>
      </c>
      <c r="Q135" s="284">
        <v>0</v>
      </c>
      <c r="R135" s="284">
        <v>0</v>
      </c>
      <c r="S135" s="284">
        <v>0</v>
      </c>
      <c r="T135" s="284">
        <v>0</v>
      </c>
      <c r="U135" s="284">
        <v>0</v>
      </c>
      <c r="V135" s="284">
        <v>0</v>
      </c>
      <c r="W135" s="284">
        <v>0</v>
      </c>
      <c r="X135" s="284">
        <v>0</v>
      </c>
      <c r="Y135" s="284">
        <v>0</v>
      </c>
      <c r="Z135" s="284">
        <v>0</v>
      </c>
      <c r="AA135" s="284">
        <v>0</v>
      </c>
      <c r="AB135" s="284">
        <v>0</v>
      </c>
      <c r="AC135" s="284">
        <v>0</v>
      </c>
      <c r="AD135" s="284">
        <v>0</v>
      </c>
      <c r="AE135" s="284">
        <v>0</v>
      </c>
      <c r="AF135" s="284">
        <v>0</v>
      </c>
      <c r="AG135" s="284">
        <v>0</v>
      </c>
      <c r="AH135" s="284">
        <v>0</v>
      </c>
      <c r="AI135" s="284">
        <v>0</v>
      </c>
      <c r="AJ135" s="284">
        <v>0</v>
      </c>
      <c r="AK135" s="284">
        <v>0</v>
      </c>
      <c r="AL135" s="284">
        <v>0</v>
      </c>
      <c r="AM135" s="284">
        <v>130.49062419727716</v>
      </c>
      <c r="AN135" s="284">
        <v>0</v>
      </c>
      <c r="AO135" s="284">
        <v>0</v>
      </c>
      <c r="AP135" s="284">
        <v>0</v>
      </c>
      <c r="AQ135" s="284">
        <v>0</v>
      </c>
      <c r="AR135" s="284">
        <v>0</v>
      </c>
      <c r="AS135" s="284">
        <v>0</v>
      </c>
      <c r="AT135" s="284">
        <v>83.91608391608392</v>
      </c>
      <c r="AU135" s="284">
        <v>0</v>
      </c>
      <c r="AV135" s="284">
        <v>437.03703703703701</v>
      </c>
      <c r="AW135" s="284">
        <v>0</v>
      </c>
      <c r="AX135" s="284">
        <v>0</v>
      </c>
      <c r="AY135" s="284">
        <v>0</v>
      </c>
      <c r="AZ135" s="284">
        <v>0</v>
      </c>
      <c r="BA135" s="284">
        <v>0</v>
      </c>
      <c r="BB135" s="284">
        <v>145.45454545454547</v>
      </c>
      <c r="BC135" s="284">
        <v>0</v>
      </c>
      <c r="BD135" s="284">
        <v>0</v>
      </c>
      <c r="BE135" s="284">
        <v>0</v>
      </c>
      <c r="BF135" s="284">
        <v>0</v>
      </c>
      <c r="BG135" s="284">
        <v>0</v>
      </c>
      <c r="BH135" s="284">
        <v>0</v>
      </c>
      <c r="BI135" s="284">
        <v>0</v>
      </c>
      <c r="BJ135" s="284">
        <v>1699.5884773662553</v>
      </c>
      <c r="BK135" s="284">
        <v>0</v>
      </c>
      <c r="BL135" s="284">
        <v>0</v>
      </c>
      <c r="BM135" s="284">
        <v>361.58192090395482</v>
      </c>
      <c r="BN135" s="284">
        <v>656.60377358490564</v>
      </c>
      <c r="BO135" s="284">
        <v>0</v>
      </c>
      <c r="BP135" s="284">
        <v>634.50292397660826</v>
      </c>
      <c r="BQ135" s="129"/>
    </row>
    <row r="136" spans="1:69" ht="14" x14ac:dyDescent="0.15">
      <c r="A136" s="117" t="s">
        <v>359</v>
      </c>
      <c r="B136" s="156" t="s">
        <v>521</v>
      </c>
      <c r="C136" s="156" t="s">
        <v>240</v>
      </c>
      <c r="D136" s="156" t="s">
        <v>769</v>
      </c>
      <c r="E136" s="156" t="s">
        <v>1025</v>
      </c>
      <c r="F136" s="120">
        <v>8</v>
      </c>
      <c r="G136" s="472">
        <v>64</v>
      </c>
      <c r="H136" s="475">
        <v>8</v>
      </c>
      <c r="I136" s="284">
        <v>0</v>
      </c>
      <c r="J136" s="284">
        <v>0</v>
      </c>
      <c r="K136" s="284">
        <v>0</v>
      </c>
      <c r="L136" s="284">
        <v>0</v>
      </c>
      <c r="M136" s="284">
        <v>0</v>
      </c>
      <c r="N136" s="284">
        <v>0</v>
      </c>
      <c r="O136" s="284">
        <v>0</v>
      </c>
      <c r="P136" s="284">
        <v>0</v>
      </c>
      <c r="Q136" s="284">
        <v>43.508771929824562</v>
      </c>
      <c r="R136" s="284">
        <v>0</v>
      </c>
      <c r="S136" s="284">
        <v>486.99095022624437</v>
      </c>
      <c r="T136" s="284">
        <v>0</v>
      </c>
      <c r="U136" s="284">
        <v>0</v>
      </c>
      <c r="V136" s="284">
        <v>0</v>
      </c>
      <c r="W136" s="284">
        <v>0</v>
      </c>
      <c r="X136" s="284">
        <v>0</v>
      </c>
      <c r="Y136" s="284">
        <v>0</v>
      </c>
      <c r="Z136" s="284">
        <v>0</v>
      </c>
      <c r="AA136" s="284">
        <v>0</v>
      </c>
      <c r="AB136" s="284">
        <v>0</v>
      </c>
      <c r="AC136" s="284">
        <v>0</v>
      </c>
      <c r="AD136" s="284">
        <v>0</v>
      </c>
      <c r="AE136" s="284">
        <v>0</v>
      </c>
      <c r="AF136" s="284">
        <v>0</v>
      </c>
      <c r="AG136" s="284">
        <v>0</v>
      </c>
      <c r="AH136" s="284">
        <v>0</v>
      </c>
      <c r="AI136" s="284">
        <v>0</v>
      </c>
      <c r="AJ136" s="284">
        <v>0</v>
      </c>
      <c r="AK136" s="284">
        <v>0</v>
      </c>
      <c r="AL136" s="284">
        <v>0</v>
      </c>
      <c r="AM136" s="284">
        <v>0</v>
      </c>
      <c r="AN136" s="284">
        <v>0</v>
      </c>
      <c r="AO136" s="284">
        <v>0</v>
      </c>
      <c r="AP136" s="284">
        <v>0</v>
      </c>
      <c r="AQ136" s="284">
        <v>0</v>
      </c>
      <c r="AR136" s="284">
        <v>0</v>
      </c>
      <c r="AS136" s="284">
        <v>0</v>
      </c>
      <c r="AT136" s="284">
        <v>0</v>
      </c>
      <c r="AU136" s="284">
        <v>0</v>
      </c>
      <c r="AV136" s="284">
        <v>0</v>
      </c>
      <c r="AW136" s="284">
        <v>0</v>
      </c>
      <c r="AX136" s="284">
        <v>0</v>
      </c>
      <c r="AY136" s="284">
        <v>0</v>
      </c>
      <c r="AZ136" s="284">
        <v>88.1542699724518</v>
      </c>
      <c r="BA136" s="284">
        <v>0</v>
      </c>
      <c r="BB136" s="284">
        <v>0</v>
      </c>
      <c r="BC136" s="284">
        <v>0</v>
      </c>
      <c r="BD136" s="284">
        <v>0</v>
      </c>
      <c r="BE136" s="284">
        <v>0</v>
      </c>
      <c r="BF136" s="284">
        <v>0</v>
      </c>
      <c r="BG136" s="284">
        <v>1223.9149916784022</v>
      </c>
      <c r="BH136" s="284">
        <v>0</v>
      </c>
      <c r="BI136" s="284">
        <v>0</v>
      </c>
      <c r="BJ136" s="284">
        <v>0</v>
      </c>
      <c r="BK136" s="284">
        <v>136.36363636363637</v>
      </c>
      <c r="BL136" s="284">
        <v>1442.6229508196723</v>
      </c>
      <c r="BM136" s="284">
        <v>0</v>
      </c>
      <c r="BN136" s="284">
        <v>0</v>
      </c>
      <c r="BO136" s="284">
        <v>0</v>
      </c>
      <c r="BP136" s="284">
        <v>271.92982456140351</v>
      </c>
      <c r="BQ136" s="129"/>
    </row>
    <row r="137" spans="1:69" ht="14" x14ac:dyDescent="0.15">
      <c r="A137" s="117" t="s">
        <v>360</v>
      </c>
      <c r="B137" s="156" t="s">
        <v>956</v>
      </c>
      <c r="C137" s="156" t="s">
        <v>240</v>
      </c>
      <c r="D137" s="156" t="s">
        <v>770</v>
      </c>
      <c r="E137" s="156" t="s">
        <v>1027</v>
      </c>
      <c r="F137" s="120">
        <v>8</v>
      </c>
      <c r="G137" s="472">
        <v>72</v>
      </c>
      <c r="H137" s="475"/>
      <c r="I137" s="284">
        <v>0</v>
      </c>
      <c r="J137" s="284">
        <v>0</v>
      </c>
      <c r="K137" s="284">
        <v>0</v>
      </c>
      <c r="L137" s="284">
        <v>0</v>
      </c>
      <c r="M137" s="284">
        <v>0</v>
      </c>
      <c r="N137" s="284">
        <v>0</v>
      </c>
      <c r="O137" s="284">
        <v>0</v>
      </c>
      <c r="P137" s="284">
        <v>0</v>
      </c>
      <c r="Q137" s="284">
        <v>0</v>
      </c>
      <c r="R137" s="284">
        <v>0</v>
      </c>
      <c r="S137" s="284">
        <v>0</v>
      </c>
      <c r="T137" s="284">
        <v>0</v>
      </c>
      <c r="U137" s="284">
        <v>0</v>
      </c>
      <c r="V137" s="284">
        <v>0</v>
      </c>
      <c r="W137" s="284">
        <v>0</v>
      </c>
      <c r="X137" s="284">
        <v>484.12698412698415</v>
      </c>
      <c r="Y137" s="284">
        <v>261.42857142857144</v>
      </c>
      <c r="Z137" s="284">
        <v>0</v>
      </c>
      <c r="AA137" s="284">
        <v>0</v>
      </c>
      <c r="AB137" s="284">
        <v>0</v>
      </c>
      <c r="AC137" s="284">
        <v>0</v>
      </c>
      <c r="AD137" s="284">
        <v>0</v>
      </c>
      <c r="AE137" s="284">
        <v>0</v>
      </c>
      <c r="AF137" s="284">
        <v>0</v>
      </c>
      <c r="AG137" s="284">
        <v>0</v>
      </c>
      <c r="AH137" s="284">
        <v>0</v>
      </c>
      <c r="AI137" s="284">
        <v>0</v>
      </c>
      <c r="AJ137" s="284">
        <v>0</v>
      </c>
      <c r="AK137" s="284">
        <v>0</v>
      </c>
      <c r="AL137" s="284">
        <v>0</v>
      </c>
      <c r="AM137" s="284">
        <v>0</v>
      </c>
      <c r="AN137" s="284">
        <v>0</v>
      </c>
      <c r="AO137" s="284">
        <v>0</v>
      </c>
      <c r="AP137" s="284">
        <v>0</v>
      </c>
      <c r="AQ137" s="284">
        <v>0</v>
      </c>
      <c r="AR137" s="284">
        <v>0</v>
      </c>
      <c r="AS137" s="284">
        <v>0</v>
      </c>
      <c r="AT137" s="284">
        <v>0</v>
      </c>
      <c r="AU137" s="284">
        <v>0</v>
      </c>
      <c r="AV137" s="284">
        <v>0</v>
      </c>
      <c r="AW137" s="284">
        <v>0</v>
      </c>
      <c r="AX137" s="284">
        <v>0</v>
      </c>
      <c r="AY137" s="284">
        <v>0</v>
      </c>
      <c r="AZ137" s="284">
        <v>0</v>
      </c>
      <c r="BA137" s="284">
        <v>0</v>
      </c>
      <c r="BB137" s="284">
        <v>0</v>
      </c>
      <c r="BC137" s="284">
        <v>0</v>
      </c>
      <c r="BD137" s="284">
        <v>0</v>
      </c>
      <c r="BE137" s="284">
        <v>0</v>
      </c>
      <c r="BF137" s="284">
        <v>0</v>
      </c>
      <c r="BG137" s="284">
        <v>0</v>
      </c>
      <c r="BH137" s="284">
        <v>2845.2830188679245</v>
      </c>
      <c r="BI137" s="284">
        <v>1033.4486735870819</v>
      </c>
      <c r="BJ137" s="284">
        <v>4977.3662551440329</v>
      </c>
      <c r="BK137" s="284">
        <v>545.4545454545455</v>
      </c>
      <c r="BL137" s="284">
        <v>1586.8852459016393</v>
      </c>
      <c r="BM137" s="284">
        <v>144.63276836158192</v>
      </c>
      <c r="BN137" s="284">
        <v>1641.509433962264</v>
      </c>
      <c r="BO137" s="284">
        <v>1322.6592412112775</v>
      </c>
      <c r="BP137" s="284">
        <v>997.0760233918129</v>
      </c>
      <c r="BQ137" s="129"/>
    </row>
    <row r="138" spans="1:69" ht="14" x14ac:dyDescent="0.15">
      <c r="A138" s="117" t="s">
        <v>361</v>
      </c>
      <c r="B138" s="156" t="s">
        <v>521</v>
      </c>
      <c r="C138" s="156" t="s">
        <v>240</v>
      </c>
      <c r="D138" s="156" t="s">
        <v>771</v>
      </c>
      <c r="E138" s="156" t="s">
        <v>1025</v>
      </c>
      <c r="F138" s="120">
        <v>8</v>
      </c>
      <c r="G138" s="472">
        <v>80</v>
      </c>
      <c r="H138" s="475">
        <v>8</v>
      </c>
      <c r="I138" s="284">
        <v>0</v>
      </c>
      <c r="J138" s="284">
        <v>0</v>
      </c>
      <c r="K138" s="284">
        <v>0</v>
      </c>
      <c r="L138" s="284">
        <v>0</v>
      </c>
      <c r="M138" s="284">
        <v>0</v>
      </c>
      <c r="N138" s="284">
        <v>0</v>
      </c>
      <c r="O138" s="284">
        <v>0</v>
      </c>
      <c r="P138" s="284">
        <v>0</v>
      </c>
      <c r="Q138" s="284">
        <v>0</v>
      </c>
      <c r="R138" s="284">
        <v>0</v>
      </c>
      <c r="S138" s="284">
        <v>0</v>
      </c>
      <c r="T138" s="284">
        <v>0</v>
      </c>
      <c r="U138" s="284">
        <v>0</v>
      </c>
      <c r="V138" s="284">
        <v>0</v>
      </c>
      <c r="W138" s="284">
        <v>0</v>
      </c>
      <c r="X138" s="284">
        <v>0</v>
      </c>
      <c r="Y138" s="284">
        <v>0</v>
      </c>
      <c r="Z138" s="284">
        <v>0</v>
      </c>
      <c r="AA138" s="284">
        <v>0</v>
      </c>
      <c r="AB138" s="284">
        <v>0</v>
      </c>
      <c r="AC138" s="284">
        <v>0</v>
      </c>
      <c r="AD138" s="284">
        <v>0</v>
      </c>
      <c r="AE138" s="284">
        <v>0</v>
      </c>
      <c r="AF138" s="284">
        <v>0</v>
      </c>
      <c r="AG138" s="284">
        <v>0</v>
      </c>
      <c r="AH138" s="284">
        <v>0</v>
      </c>
      <c r="AI138" s="284">
        <v>0</v>
      </c>
      <c r="AJ138" s="284">
        <v>0</v>
      </c>
      <c r="AK138" s="284">
        <v>0</v>
      </c>
      <c r="AL138" s="284">
        <v>0</v>
      </c>
      <c r="AM138" s="284">
        <v>0</v>
      </c>
      <c r="AN138" s="284">
        <v>46.099290780141843</v>
      </c>
      <c r="AO138" s="284">
        <v>0</v>
      </c>
      <c r="AP138" s="284">
        <v>0</v>
      </c>
      <c r="AQ138" s="284">
        <v>0</v>
      </c>
      <c r="AR138" s="284">
        <v>132</v>
      </c>
      <c r="AS138" s="284">
        <v>0</v>
      </c>
      <c r="AT138" s="284">
        <v>0</v>
      </c>
      <c r="AU138" s="284">
        <v>0</v>
      </c>
      <c r="AV138" s="284">
        <v>1573.3333333333333</v>
      </c>
      <c r="AW138" s="284">
        <v>0</v>
      </c>
      <c r="AX138" s="284">
        <v>0</v>
      </c>
      <c r="AY138" s="284">
        <v>0</v>
      </c>
      <c r="AZ138" s="284">
        <v>0</v>
      </c>
      <c r="BA138" s="284">
        <v>0</v>
      </c>
      <c r="BB138" s="284">
        <v>0</v>
      </c>
      <c r="BC138" s="284">
        <v>0</v>
      </c>
      <c r="BD138" s="284">
        <v>0</v>
      </c>
      <c r="BE138" s="284">
        <v>0</v>
      </c>
      <c r="BF138" s="284">
        <v>0</v>
      </c>
      <c r="BG138" s="284">
        <v>0</v>
      </c>
      <c r="BH138" s="284">
        <v>0</v>
      </c>
      <c r="BI138" s="284">
        <v>0</v>
      </c>
      <c r="BJ138" s="284">
        <v>606.99588477366262</v>
      </c>
      <c r="BK138" s="284">
        <v>818.18181818181824</v>
      </c>
      <c r="BL138" s="284">
        <v>432.78688524590166</v>
      </c>
      <c r="BM138" s="284">
        <v>0</v>
      </c>
      <c r="BN138" s="284">
        <v>0</v>
      </c>
      <c r="BO138" s="284">
        <v>0</v>
      </c>
      <c r="BP138" s="284">
        <v>0</v>
      </c>
      <c r="BQ138" s="129"/>
    </row>
    <row r="139" spans="1:69" ht="14" x14ac:dyDescent="0.15">
      <c r="A139" s="117" t="s">
        <v>362</v>
      </c>
      <c r="B139" s="156" t="s">
        <v>521</v>
      </c>
      <c r="C139" s="156" t="s">
        <v>240</v>
      </c>
      <c r="D139" s="156" t="s">
        <v>772</v>
      </c>
      <c r="E139" s="156" t="s">
        <v>1026</v>
      </c>
      <c r="F139" s="120">
        <v>8</v>
      </c>
      <c r="G139" s="472">
        <v>120</v>
      </c>
      <c r="H139" s="475">
        <v>8</v>
      </c>
      <c r="I139" s="284">
        <v>0</v>
      </c>
      <c r="J139" s="284">
        <v>0</v>
      </c>
      <c r="K139" s="284">
        <v>0</v>
      </c>
      <c r="L139" s="284">
        <v>0</v>
      </c>
      <c r="M139" s="284">
        <v>0</v>
      </c>
      <c r="N139" s="284">
        <v>0</v>
      </c>
      <c r="O139" s="284">
        <v>0</v>
      </c>
      <c r="P139" s="284">
        <v>0</v>
      </c>
      <c r="Q139" s="284">
        <v>0</v>
      </c>
      <c r="R139" s="284">
        <v>0</v>
      </c>
      <c r="S139" s="284">
        <v>0</v>
      </c>
      <c r="T139" s="284">
        <v>0</v>
      </c>
      <c r="U139" s="284">
        <v>0</v>
      </c>
      <c r="V139" s="284">
        <v>0</v>
      </c>
      <c r="W139" s="284">
        <v>0</v>
      </c>
      <c r="X139" s="284">
        <v>0</v>
      </c>
      <c r="Y139" s="284">
        <v>0</v>
      </c>
      <c r="Z139" s="284">
        <v>0</v>
      </c>
      <c r="AA139" s="284">
        <v>0</v>
      </c>
      <c r="AB139" s="284">
        <v>0</v>
      </c>
      <c r="AC139" s="284">
        <v>0</v>
      </c>
      <c r="AD139" s="284">
        <v>0</v>
      </c>
      <c r="AE139" s="284">
        <v>0</v>
      </c>
      <c r="AF139" s="284">
        <v>0</v>
      </c>
      <c r="AG139" s="284">
        <v>0</v>
      </c>
      <c r="AH139" s="284">
        <v>0</v>
      </c>
      <c r="AI139" s="284">
        <v>0</v>
      </c>
      <c r="AJ139" s="284">
        <v>0</v>
      </c>
      <c r="AK139" s="284">
        <v>0</v>
      </c>
      <c r="AL139" s="284">
        <v>0</v>
      </c>
      <c r="AM139" s="284">
        <v>0</v>
      </c>
      <c r="AN139" s="284">
        <v>0</v>
      </c>
      <c r="AO139" s="284">
        <v>0</v>
      </c>
      <c r="AP139" s="284">
        <v>0</v>
      </c>
      <c r="AQ139" s="284">
        <v>0</v>
      </c>
      <c r="AR139" s="284">
        <v>0</v>
      </c>
      <c r="AS139" s="284">
        <v>0</v>
      </c>
      <c r="AT139" s="284">
        <v>0</v>
      </c>
      <c r="AU139" s="284">
        <v>0</v>
      </c>
      <c r="AV139" s="284">
        <v>0</v>
      </c>
      <c r="AW139" s="284">
        <v>0</v>
      </c>
      <c r="AX139" s="284">
        <v>0</v>
      </c>
      <c r="AY139" s="284">
        <v>0</v>
      </c>
      <c r="AZ139" s="284">
        <v>0</v>
      </c>
      <c r="BA139" s="284">
        <v>0</v>
      </c>
      <c r="BB139" s="284">
        <v>0</v>
      </c>
      <c r="BC139" s="284">
        <v>0</v>
      </c>
      <c r="BD139" s="284">
        <v>0</v>
      </c>
      <c r="BE139" s="284">
        <v>0</v>
      </c>
      <c r="BF139" s="284">
        <v>0</v>
      </c>
      <c r="BG139" s="284">
        <v>0</v>
      </c>
      <c r="BH139" s="284">
        <v>656.60377358490564</v>
      </c>
      <c r="BI139" s="284">
        <v>129.18108419838524</v>
      </c>
      <c r="BJ139" s="284">
        <v>0</v>
      </c>
      <c r="BK139" s="284">
        <v>0</v>
      </c>
      <c r="BL139" s="284">
        <v>0</v>
      </c>
      <c r="BM139" s="284">
        <v>0</v>
      </c>
      <c r="BN139" s="284">
        <v>0</v>
      </c>
      <c r="BO139" s="284">
        <v>330.66481030281938</v>
      </c>
      <c r="BP139" s="284">
        <v>453.21637426900588</v>
      </c>
      <c r="BQ139" s="129"/>
    </row>
    <row r="140" spans="1:69" ht="14" x14ac:dyDescent="0.15">
      <c r="A140" s="117" t="s">
        <v>363</v>
      </c>
      <c r="B140" s="156" t="s">
        <v>521</v>
      </c>
      <c r="C140" s="156" t="s">
        <v>240</v>
      </c>
      <c r="D140" s="156" t="s">
        <v>773</v>
      </c>
      <c r="E140" s="156" t="s">
        <v>1025</v>
      </c>
      <c r="F140" s="120">
        <v>8</v>
      </c>
      <c r="G140" s="472">
        <v>144</v>
      </c>
      <c r="H140" s="476">
        <v>8</v>
      </c>
      <c r="I140" s="284">
        <v>0</v>
      </c>
      <c r="J140" s="284">
        <v>0</v>
      </c>
      <c r="K140" s="284">
        <v>0</v>
      </c>
      <c r="L140" s="284">
        <v>0</v>
      </c>
      <c r="M140" s="284">
        <v>0</v>
      </c>
      <c r="N140" s="284">
        <v>0</v>
      </c>
      <c r="O140" s="284">
        <v>0</v>
      </c>
      <c r="P140" s="284">
        <v>0</v>
      </c>
      <c r="Q140" s="284">
        <v>0</v>
      </c>
      <c r="R140" s="284">
        <v>0</v>
      </c>
      <c r="S140" s="284">
        <v>0</v>
      </c>
      <c r="T140" s="284">
        <v>0</v>
      </c>
      <c r="U140" s="284">
        <v>0</v>
      </c>
      <c r="V140" s="284">
        <v>0</v>
      </c>
      <c r="W140" s="284">
        <v>0</v>
      </c>
      <c r="X140" s="284">
        <v>0</v>
      </c>
      <c r="Y140" s="284">
        <v>0</v>
      </c>
      <c r="Z140" s="284">
        <v>0</v>
      </c>
      <c r="AA140" s="284">
        <v>0</v>
      </c>
      <c r="AB140" s="284">
        <v>0</v>
      </c>
      <c r="AC140" s="284">
        <v>0</v>
      </c>
      <c r="AD140" s="284">
        <v>0</v>
      </c>
      <c r="AE140" s="284">
        <v>0</v>
      </c>
      <c r="AF140" s="284">
        <v>0</v>
      </c>
      <c r="AG140" s="284">
        <v>0</v>
      </c>
      <c r="AH140" s="284">
        <v>0</v>
      </c>
      <c r="AI140" s="284">
        <v>0</v>
      </c>
      <c r="AJ140" s="284">
        <v>174.28571428571431</v>
      </c>
      <c r="AK140" s="284">
        <v>0</v>
      </c>
      <c r="AL140" s="284">
        <v>40.175768989328311</v>
      </c>
      <c r="AM140" s="284">
        <v>0</v>
      </c>
      <c r="AN140" s="284">
        <v>0</v>
      </c>
      <c r="AO140" s="284">
        <v>0</v>
      </c>
      <c r="AP140" s="284">
        <v>0</v>
      </c>
      <c r="AQ140" s="284">
        <v>0</v>
      </c>
      <c r="AR140" s="284">
        <v>0</v>
      </c>
      <c r="AS140" s="284">
        <v>0</v>
      </c>
      <c r="AT140" s="284">
        <v>0</v>
      </c>
      <c r="AU140" s="284">
        <v>0</v>
      </c>
      <c r="AV140" s="284">
        <v>0</v>
      </c>
      <c r="AW140" s="284">
        <v>0</v>
      </c>
      <c r="AX140" s="284">
        <v>0</v>
      </c>
      <c r="AY140" s="284">
        <v>0</v>
      </c>
      <c r="AZ140" s="284">
        <v>0</v>
      </c>
      <c r="BA140" s="284">
        <v>0</v>
      </c>
      <c r="BB140" s="284">
        <v>0</v>
      </c>
      <c r="BC140" s="284">
        <v>0</v>
      </c>
      <c r="BD140" s="284">
        <v>0</v>
      </c>
      <c r="BE140" s="284">
        <v>0</v>
      </c>
      <c r="BF140" s="284">
        <v>0</v>
      </c>
      <c r="BG140" s="284">
        <v>0</v>
      </c>
      <c r="BH140" s="284">
        <v>0</v>
      </c>
      <c r="BI140" s="284">
        <v>0</v>
      </c>
      <c r="BJ140" s="284">
        <v>0</v>
      </c>
      <c r="BK140" s="284">
        <v>0</v>
      </c>
      <c r="BL140" s="284">
        <v>0</v>
      </c>
      <c r="BM140" s="284">
        <v>0</v>
      </c>
      <c r="BN140" s="284">
        <v>0</v>
      </c>
      <c r="BO140" s="284">
        <v>0</v>
      </c>
      <c r="BP140" s="284">
        <v>0</v>
      </c>
      <c r="BQ140" s="129"/>
    </row>
    <row r="141" spans="1:69" ht="14" x14ac:dyDescent="0.15">
      <c r="A141" s="117" t="s">
        <v>364</v>
      </c>
      <c r="B141" s="156" t="s">
        <v>521</v>
      </c>
      <c r="C141" s="156" t="s">
        <v>240</v>
      </c>
      <c r="D141" s="156" t="s">
        <v>774</v>
      </c>
      <c r="E141" s="156" t="s">
        <v>1025</v>
      </c>
      <c r="F141" s="120">
        <v>8</v>
      </c>
      <c r="G141" s="472">
        <v>168</v>
      </c>
      <c r="H141" s="476">
        <v>8</v>
      </c>
      <c r="I141" s="284">
        <v>0</v>
      </c>
      <c r="J141" s="284">
        <v>43.703703703703702</v>
      </c>
      <c r="K141" s="284">
        <v>0</v>
      </c>
      <c r="L141" s="284">
        <v>43.773584905660378</v>
      </c>
      <c r="M141" s="284">
        <v>0</v>
      </c>
      <c r="N141" s="284">
        <v>0</v>
      </c>
      <c r="O141" s="284">
        <v>0</v>
      </c>
      <c r="P141" s="284">
        <v>0</v>
      </c>
      <c r="Q141" s="284">
        <v>0</v>
      </c>
      <c r="R141" s="284">
        <v>0</v>
      </c>
      <c r="S141" s="284">
        <v>0</v>
      </c>
      <c r="T141" s="284">
        <v>0</v>
      </c>
      <c r="U141" s="284">
        <v>0</v>
      </c>
      <c r="V141" s="284">
        <v>0</v>
      </c>
      <c r="W141" s="284">
        <v>0</v>
      </c>
      <c r="X141" s="284">
        <v>0</v>
      </c>
      <c r="Y141" s="284">
        <v>0</v>
      </c>
      <c r="Z141" s="284">
        <v>0</v>
      </c>
      <c r="AA141" s="284">
        <v>0</v>
      </c>
      <c r="AB141" s="284">
        <v>0</v>
      </c>
      <c r="AC141" s="284">
        <v>0</v>
      </c>
      <c r="AD141" s="284">
        <v>0</v>
      </c>
      <c r="AE141" s="284">
        <v>0</v>
      </c>
      <c r="AF141" s="284">
        <v>0</v>
      </c>
      <c r="AG141" s="284">
        <v>0</v>
      </c>
      <c r="AH141" s="284">
        <v>0</v>
      </c>
      <c r="AI141" s="284">
        <v>0</v>
      </c>
      <c r="AJ141" s="284">
        <v>0</v>
      </c>
      <c r="AK141" s="284">
        <v>0</v>
      </c>
      <c r="AL141" s="284">
        <v>0</v>
      </c>
      <c r="AM141" s="284">
        <v>0</v>
      </c>
      <c r="AN141" s="284">
        <v>0</v>
      </c>
      <c r="AO141" s="284">
        <v>0</v>
      </c>
      <c r="AP141" s="284">
        <v>0</v>
      </c>
      <c r="AQ141" s="284">
        <v>0</v>
      </c>
      <c r="AR141" s="284">
        <v>0</v>
      </c>
      <c r="AS141" s="284">
        <v>0</v>
      </c>
      <c r="AT141" s="284">
        <v>0</v>
      </c>
      <c r="AU141" s="284">
        <v>0</v>
      </c>
      <c r="AV141" s="284">
        <v>0</v>
      </c>
      <c r="AW141" s="284">
        <v>0</v>
      </c>
      <c r="AX141" s="284">
        <v>0</v>
      </c>
      <c r="AY141" s="284">
        <v>0</v>
      </c>
      <c r="AZ141" s="284">
        <v>0</v>
      </c>
      <c r="BA141" s="284">
        <v>0</v>
      </c>
      <c r="BB141" s="284">
        <v>0</v>
      </c>
      <c r="BC141" s="284">
        <v>0</v>
      </c>
      <c r="BD141" s="284">
        <v>0</v>
      </c>
      <c r="BE141" s="284">
        <v>0</v>
      </c>
      <c r="BF141" s="284">
        <v>0</v>
      </c>
      <c r="BG141" s="284">
        <v>920.228219398649</v>
      </c>
      <c r="BH141" s="284">
        <v>0</v>
      </c>
      <c r="BI141" s="284">
        <v>0</v>
      </c>
      <c r="BJ141" s="284">
        <v>0</v>
      </c>
      <c r="BK141" s="284">
        <v>0</v>
      </c>
      <c r="BL141" s="284">
        <v>0</v>
      </c>
      <c r="BM141" s="284">
        <v>0</v>
      </c>
      <c r="BN141" s="284">
        <v>0</v>
      </c>
      <c r="BO141" s="284">
        <v>495.99721545422898</v>
      </c>
      <c r="BP141" s="284">
        <v>90.643274853801174</v>
      </c>
      <c r="BQ141" s="129"/>
    </row>
    <row r="142" spans="1:69" ht="14" x14ac:dyDescent="0.15">
      <c r="A142" s="117" t="s">
        <v>365</v>
      </c>
      <c r="B142" s="156" t="s">
        <v>521</v>
      </c>
      <c r="C142" s="156" t="s">
        <v>240</v>
      </c>
      <c r="D142" s="156" t="s">
        <v>775</v>
      </c>
      <c r="E142" s="156" t="s">
        <v>1022</v>
      </c>
      <c r="F142" s="120">
        <v>8</v>
      </c>
      <c r="G142" s="472">
        <v>184</v>
      </c>
      <c r="H142" s="475"/>
      <c r="I142" s="284">
        <v>0</v>
      </c>
      <c r="J142" s="284">
        <v>0</v>
      </c>
      <c r="K142" s="284">
        <v>0</v>
      </c>
      <c r="L142" s="284">
        <v>0</v>
      </c>
      <c r="M142" s="284">
        <v>0</v>
      </c>
      <c r="N142" s="284">
        <v>0</v>
      </c>
      <c r="O142" s="284">
        <v>0</v>
      </c>
      <c r="P142" s="284">
        <v>0</v>
      </c>
      <c r="Q142" s="284">
        <v>0</v>
      </c>
      <c r="R142" s="284">
        <v>87.27272727272728</v>
      </c>
      <c r="S142" s="284">
        <v>0</v>
      </c>
      <c r="T142" s="284">
        <v>0</v>
      </c>
      <c r="U142" s="284">
        <v>0</v>
      </c>
      <c r="V142" s="284">
        <v>0</v>
      </c>
      <c r="W142" s="284">
        <v>0</v>
      </c>
      <c r="X142" s="284">
        <v>0</v>
      </c>
      <c r="Y142" s="284">
        <v>0</v>
      </c>
      <c r="Z142" s="284">
        <v>0</v>
      </c>
      <c r="AA142" s="284">
        <v>0</v>
      </c>
      <c r="AB142" s="284">
        <v>0</v>
      </c>
      <c r="AC142" s="284">
        <v>0</v>
      </c>
      <c r="AD142" s="284">
        <v>0</v>
      </c>
      <c r="AE142" s="284">
        <v>0</v>
      </c>
      <c r="AF142" s="284">
        <v>0</v>
      </c>
      <c r="AG142" s="284">
        <v>0</v>
      </c>
      <c r="AH142" s="284">
        <v>0</v>
      </c>
      <c r="AI142" s="284">
        <v>0</v>
      </c>
      <c r="AJ142" s="284">
        <v>0</v>
      </c>
      <c r="AK142" s="284">
        <v>0</v>
      </c>
      <c r="AL142" s="284">
        <v>0</v>
      </c>
      <c r="AM142" s="284">
        <v>0</v>
      </c>
      <c r="AN142" s="284">
        <v>0</v>
      </c>
      <c r="AO142" s="284">
        <v>0</v>
      </c>
      <c r="AP142" s="284">
        <v>0</v>
      </c>
      <c r="AQ142" s="284">
        <v>0</v>
      </c>
      <c r="AR142" s="284">
        <v>0</v>
      </c>
      <c r="AS142" s="284">
        <v>0</v>
      </c>
      <c r="AT142" s="284">
        <v>0</v>
      </c>
      <c r="AU142" s="284">
        <v>0</v>
      </c>
      <c r="AV142" s="284">
        <v>0</v>
      </c>
      <c r="AW142" s="284">
        <v>0</v>
      </c>
      <c r="AX142" s="284">
        <v>0</v>
      </c>
      <c r="AY142" s="284">
        <v>0</v>
      </c>
      <c r="AZ142" s="284">
        <v>0</v>
      </c>
      <c r="BA142" s="284">
        <v>0</v>
      </c>
      <c r="BB142" s="284">
        <v>0</v>
      </c>
      <c r="BC142" s="284">
        <v>0</v>
      </c>
      <c r="BD142" s="284">
        <v>0</v>
      </c>
      <c r="BE142" s="284">
        <v>0</v>
      </c>
      <c r="BF142" s="284">
        <v>0</v>
      </c>
      <c r="BG142" s="284">
        <v>509.96457986600097</v>
      </c>
      <c r="BH142" s="284">
        <v>2626.4150943396226</v>
      </c>
      <c r="BI142" s="284">
        <v>0</v>
      </c>
      <c r="BJ142" s="284">
        <v>1578.1893004115229</v>
      </c>
      <c r="BK142" s="284">
        <v>0</v>
      </c>
      <c r="BL142" s="284">
        <v>793.44262295081967</v>
      </c>
      <c r="BM142" s="284">
        <v>0</v>
      </c>
      <c r="BN142" s="284">
        <v>0</v>
      </c>
      <c r="BO142" s="284">
        <v>0</v>
      </c>
      <c r="BP142" s="284">
        <v>2719.2982456140353</v>
      </c>
      <c r="BQ142" s="129"/>
    </row>
    <row r="143" spans="1:69" ht="14" x14ac:dyDescent="0.15">
      <c r="A143" s="117" t="s">
        <v>366</v>
      </c>
      <c r="B143" s="156" t="s">
        <v>521</v>
      </c>
      <c r="C143" s="156" t="s">
        <v>240</v>
      </c>
      <c r="D143" s="156" t="s">
        <v>776</v>
      </c>
      <c r="E143" s="156" t="s">
        <v>1025</v>
      </c>
      <c r="F143" s="120">
        <v>8</v>
      </c>
      <c r="G143" s="472">
        <v>256</v>
      </c>
      <c r="H143" s="476">
        <v>8</v>
      </c>
      <c r="I143" s="284">
        <v>0</v>
      </c>
      <c r="J143" s="284">
        <v>0</v>
      </c>
      <c r="K143" s="284">
        <v>0</v>
      </c>
      <c r="L143" s="284">
        <v>0</v>
      </c>
      <c r="M143" s="284">
        <v>0</v>
      </c>
      <c r="N143" s="284">
        <v>0</v>
      </c>
      <c r="O143" s="284">
        <v>0</v>
      </c>
      <c r="P143" s="284">
        <v>0</v>
      </c>
      <c r="Q143" s="284">
        <v>0</v>
      </c>
      <c r="R143" s="284">
        <v>0</v>
      </c>
      <c r="S143" s="284">
        <v>0</v>
      </c>
      <c r="T143" s="284">
        <v>0</v>
      </c>
      <c r="U143" s="284">
        <v>0</v>
      </c>
      <c r="V143" s="284">
        <v>0</v>
      </c>
      <c r="W143" s="284">
        <v>0</v>
      </c>
      <c r="X143" s="284">
        <v>0</v>
      </c>
      <c r="Y143" s="284">
        <v>0</v>
      </c>
      <c r="Z143" s="284">
        <v>0</v>
      </c>
      <c r="AA143" s="284">
        <v>0</v>
      </c>
      <c r="AB143" s="284">
        <v>0</v>
      </c>
      <c r="AC143" s="284">
        <v>0</v>
      </c>
      <c r="AD143" s="284">
        <v>0</v>
      </c>
      <c r="AE143" s="284">
        <v>0</v>
      </c>
      <c r="AF143" s="284">
        <v>0</v>
      </c>
      <c r="AG143" s="284">
        <v>0</v>
      </c>
      <c r="AH143" s="284">
        <v>0</v>
      </c>
      <c r="AI143" s="284">
        <v>0</v>
      </c>
      <c r="AJ143" s="284">
        <v>0</v>
      </c>
      <c r="AK143" s="284">
        <v>0</v>
      </c>
      <c r="AL143" s="284">
        <v>0</v>
      </c>
      <c r="AM143" s="284">
        <v>0</v>
      </c>
      <c r="AN143" s="284">
        <v>0</v>
      </c>
      <c r="AO143" s="284">
        <v>0</v>
      </c>
      <c r="AP143" s="284">
        <v>0</v>
      </c>
      <c r="AQ143" s="284">
        <v>0</v>
      </c>
      <c r="AR143" s="284">
        <v>0</v>
      </c>
      <c r="AS143" s="284">
        <v>0</v>
      </c>
      <c r="AT143" s="284">
        <v>0</v>
      </c>
      <c r="AU143" s="284">
        <v>0</v>
      </c>
      <c r="AV143" s="284">
        <v>0</v>
      </c>
      <c r="AW143" s="284">
        <v>0</v>
      </c>
      <c r="AX143" s="284">
        <v>0</v>
      </c>
      <c r="AY143" s="284">
        <v>0</v>
      </c>
      <c r="AZ143" s="284">
        <v>0</v>
      </c>
      <c r="BA143" s="284">
        <v>0</v>
      </c>
      <c r="BB143" s="284">
        <v>0</v>
      </c>
      <c r="BC143" s="284">
        <v>0</v>
      </c>
      <c r="BD143" s="284">
        <v>0</v>
      </c>
      <c r="BE143" s="284">
        <v>0</v>
      </c>
      <c r="BF143" s="284">
        <v>0</v>
      </c>
      <c r="BG143" s="284">
        <v>0</v>
      </c>
      <c r="BH143" s="284">
        <v>0</v>
      </c>
      <c r="BI143" s="284">
        <v>0</v>
      </c>
      <c r="BJ143" s="284">
        <v>0</v>
      </c>
      <c r="BK143" s="284">
        <v>0</v>
      </c>
      <c r="BL143" s="284">
        <v>504.91803278688531</v>
      </c>
      <c r="BM143" s="284">
        <v>0</v>
      </c>
      <c r="BN143" s="284">
        <v>0</v>
      </c>
      <c r="BO143" s="284">
        <v>82.666202575704844</v>
      </c>
      <c r="BP143" s="284">
        <v>0</v>
      </c>
      <c r="BQ143" s="129"/>
    </row>
    <row r="144" spans="1:69" ht="14" x14ac:dyDescent="0.15">
      <c r="A144" s="117" t="s">
        <v>367</v>
      </c>
      <c r="B144" s="156" t="s">
        <v>521</v>
      </c>
      <c r="C144" s="156" t="s">
        <v>240</v>
      </c>
      <c r="D144" s="156" t="s">
        <v>777</v>
      </c>
      <c r="E144" s="156" t="s">
        <v>1025</v>
      </c>
      <c r="F144" s="120">
        <v>8</v>
      </c>
      <c r="G144" s="472">
        <v>320</v>
      </c>
      <c r="H144" s="476">
        <v>8</v>
      </c>
      <c r="I144" s="284">
        <v>0</v>
      </c>
      <c r="J144" s="284">
        <v>0</v>
      </c>
      <c r="K144" s="284">
        <v>0</v>
      </c>
      <c r="L144" s="284">
        <v>0</v>
      </c>
      <c r="M144" s="284">
        <v>0</v>
      </c>
      <c r="N144" s="284">
        <v>0</v>
      </c>
      <c r="O144" s="284">
        <v>0</v>
      </c>
      <c r="P144" s="284">
        <v>0</v>
      </c>
      <c r="Q144" s="284">
        <v>0</v>
      </c>
      <c r="R144" s="284">
        <v>0</v>
      </c>
      <c r="S144" s="284">
        <v>0</v>
      </c>
      <c r="T144" s="284">
        <v>0</v>
      </c>
      <c r="U144" s="284">
        <v>0</v>
      </c>
      <c r="V144" s="284">
        <v>0</v>
      </c>
      <c r="W144" s="284">
        <v>0</v>
      </c>
      <c r="X144" s="284">
        <v>0</v>
      </c>
      <c r="Y144" s="284">
        <v>0</v>
      </c>
      <c r="Z144" s="284">
        <v>0</v>
      </c>
      <c r="AA144" s="284">
        <v>0</v>
      </c>
      <c r="AB144" s="284">
        <v>0</v>
      </c>
      <c r="AC144" s="284">
        <v>0</v>
      </c>
      <c r="AD144" s="284">
        <v>0</v>
      </c>
      <c r="AE144" s="284">
        <v>0</v>
      </c>
      <c r="AF144" s="284">
        <v>0</v>
      </c>
      <c r="AG144" s="284">
        <v>0</v>
      </c>
      <c r="AH144" s="284">
        <v>0</v>
      </c>
      <c r="AI144" s="284">
        <v>0</v>
      </c>
      <c r="AJ144" s="284">
        <v>0</v>
      </c>
      <c r="AK144" s="284">
        <v>0</v>
      </c>
      <c r="AL144" s="284">
        <v>0</v>
      </c>
      <c r="AM144" s="284">
        <v>0</v>
      </c>
      <c r="AN144" s="284">
        <v>0</v>
      </c>
      <c r="AO144" s="284">
        <v>0</v>
      </c>
      <c r="AP144" s="284">
        <v>0</v>
      </c>
      <c r="AQ144" s="284">
        <v>0</v>
      </c>
      <c r="AR144" s="284">
        <v>0</v>
      </c>
      <c r="AS144" s="284">
        <v>0</v>
      </c>
      <c r="AT144" s="284">
        <v>0</v>
      </c>
      <c r="AU144" s="284">
        <v>0</v>
      </c>
      <c r="AV144" s="284">
        <v>0</v>
      </c>
      <c r="AW144" s="284">
        <v>0</v>
      </c>
      <c r="AX144" s="284">
        <v>0</v>
      </c>
      <c r="AY144" s="284">
        <v>0</v>
      </c>
      <c r="AZ144" s="284">
        <v>0</v>
      </c>
      <c r="BA144" s="284">
        <v>0</v>
      </c>
      <c r="BB144" s="284">
        <v>0</v>
      </c>
      <c r="BC144" s="284">
        <v>0</v>
      </c>
      <c r="BD144" s="284">
        <v>0</v>
      </c>
      <c r="BE144" s="284">
        <v>0</v>
      </c>
      <c r="BF144" s="284">
        <v>0</v>
      </c>
      <c r="BG144" s="284">
        <v>1087.5424411074941</v>
      </c>
      <c r="BH144" s="284">
        <v>0</v>
      </c>
      <c r="BI144" s="284">
        <v>0</v>
      </c>
      <c r="BJ144" s="284">
        <v>849.79423868312767</v>
      </c>
      <c r="BK144" s="284">
        <v>0</v>
      </c>
      <c r="BL144" s="284">
        <v>0</v>
      </c>
      <c r="BM144" s="284">
        <v>0</v>
      </c>
      <c r="BN144" s="284">
        <v>0</v>
      </c>
      <c r="BO144" s="284">
        <v>0</v>
      </c>
      <c r="BP144" s="284">
        <v>0</v>
      </c>
      <c r="BQ144" s="129"/>
    </row>
    <row r="145" spans="1:69" ht="14" x14ac:dyDescent="0.15">
      <c r="A145" s="117" t="s">
        <v>369</v>
      </c>
      <c r="B145" s="156" t="s">
        <v>521</v>
      </c>
      <c r="C145" s="156" t="s">
        <v>240</v>
      </c>
      <c r="D145" s="156" t="s">
        <v>779</v>
      </c>
      <c r="E145" s="156" t="s">
        <v>1025</v>
      </c>
      <c r="F145" s="120">
        <v>12</v>
      </c>
      <c r="G145" s="472">
        <v>48</v>
      </c>
      <c r="H145" s="476">
        <v>12</v>
      </c>
      <c r="I145" s="284">
        <v>0</v>
      </c>
      <c r="J145" s="284">
        <v>0</v>
      </c>
      <c r="K145" s="284">
        <v>0</v>
      </c>
      <c r="L145" s="284">
        <v>0</v>
      </c>
      <c r="M145" s="284">
        <v>0</v>
      </c>
      <c r="N145" s="284">
        <v>0</v>
      </c>
      <c r="O145" s="284">
        <v>0</v>
      </c>
      <c r="P145" s="284">
        <v>0</v>
      </c>
      <c r="Q145" s="284">
        <v>0</v>
      </c>
      <c r="R145" s="284">
        <v>0</v>
      </c>
      <c r="S145" s="284">
        <v>0</v>
      </c>
      <c r="T145" s="284">
        <v>0</v>
      </c>
      <c r="U145" s="284">
        <v>0</v>
      </c>
      <c r="V145" s="284">
        <v>0</v>
      </c>
      <c r="W145" s="284">
        <v>0</v>
      </c>
      <c r="X145" s="284">
        <v>0</v>
      </c>
      <c r="Y145" s="284">
        <v>0</v>
      </c>
      <c r="Z145" s="284">
        <v>0</v>
      </c>
      <c r="AA145" s="284">
        <v>0</v>
      </c>
      <c r="AB145" s="284">
        <v>0</v>
      </c>
      <c r="AC145" s="284">
        <v>0</v>
      </c>
      <c r="AD145" s="284">
        <v>0</v>
      </c>
      <c r="AE145" s="284">
        <v>0</v>
      </c>
      <c r="AF145" s="284">
        <v>0</v>
      </c>
      <c r="AG145" s="284">
        <v>0</v>
      </c>
      <c r="AH145" s="284">
        <v>0</v>
      </c>
      <c r="AI145" s="284">
        <v>0</v>
      </c>
      <c r="AJ145" s="284">
        <v>0</v>
      </c>
      <c r="AK145" s="284">
        <v>0</v>
      </c>
      <c r="AL145" s="284">
        <v>0</v>
      </c>
      <c r="AM145" s="284">
        <v>195.73593629591576</v>
      </c>
      <c r="AN145" s="284">
        <v>0</v>
      </c>
      <c r="AO145" s="284">
        <v>0</v>
      </c>
      <c r="AP145" s="284">
        <v>0</v>
      </c>
      <c r="AQ145" s="284">
        <v>0</v>
      </c>
      <c r="AR145" s="284">
        <v>0</v>
      </c>
      <c r="AS145" s="284">
        <v>0</v>
      </c>
      <c r="AT145" s="284">
        <v>0</v>
      </c>
      <c r="AU145" s="284">
        <v>0</v>
      </c>
      <c r="AV145" s="284">
        <v>87.407407407407405</v>
      </c>
      <c r="AW145" s="284">
        <v>0</v>
      </c>
      <c r="AX145" s="284">
        <v>0</v>
      </c>
      <c r="AY145" s="284">
        <v>0</v>
      </c>
      <c r="AZ145" s="284">
        <v>0</v>
      </c>
      <c r="BA145" s="284">
        <v>0</v>
      </c>
      <c r="BB145" s="284">
        <v>0</v>
      </c>
      <c r="BC145" s="284">
        <v>0</v>
      </c>
      <c r="BD145" s="284">
        <v>0</v>
      </c>
      <c r="BE145" s="284">
        <v>0</v>
      </c>
      <c r="BF145" s="284">
        <v>0</v>
      </c>
      <c r="BG145" s="284">
        <v>0</v>
      </c>
      <c r="BH145" s="284">
        <v>0</v>
      </c>
      <c r="BI145" s="284">
        <v>0</v>
      </c>
      <c r="BJ145" s="284">
        <v>0</v>
      </c>
      <c r="BK145" s="284">
        <v>0</v>
      </c>
      <c r="BL145" s="284">
        <v>0</v>
      </c>
      <c r="BM145" s="284">
        <v>0</v>
      </c>
      <c r="BN145" s="284">
        <v>0</v>
      </c>
      <c r="BO145" s="284">
        <v>0</v>
      </c>
      <c r="BP145" s="284">
        <v>0</v>
      </c>
      <c r="BQ145" s="129"/>
    </row>
    <row r="146" spans="1:69" ht="14" x14ac:dyDescent="0.15">
      <c r="A146" s="117" t="s">
        <v>370</v>
      </c>
      <c r="B146" s="156" t="s">
        <v>521</v>
      </c>
      <c r="C146" s="156" t="s">
        <v>240</v>
      </c>
      <c r="D146" s="156" t="s">
        <v>780</v>
      </c>
      <c r="E146" s="156" t="s">
        <v>1025</v>
      </c>
      <c r="F146" s="120">
        <v>12</v>
      </c>
      <c r="G146" s="472">
        <v>56</v>
      </c>
      <c r="H146" s="476">
        <v>12</v>
      </c>
      <c r="I146" s="284">
        <v>0</v>
      </c>
      <c r="J146" s="284">
        <v>0</v>
      </c>
      <c r="K146" s="284">
        <v>0</v>
      </c>
      <c r="L146" s="284">
        <v>0</v>
      </c>
      <c r="M146" s="284">
        <v>0</v>
      </c>
      <c r="N146" s="284">
        <v>0</v>
      </c>
      <c r="O146" s="284">
        <v>0</v>
      </c>
      <c r="P146" s="284">
        <v>0</v>
      </c>
      <c r="Q146" s="284">
        <v>0</v>
      </c>
      <c r="R146" s="284">
        <v>0</v>
      </c>
      <c r="S146" s="284">
        <v>0</v>
      </c>
      <c r="T146" s="284">
        <v>0</v>
      </c>
      <c r="U146" s="284">
        <v>0</v>
      </c>
      <c r="V146" s="284">
        <v>42.232277526395173</v>
      </c>
      <c r="W146" s="284">
        <v>0</v>
      </c>
      <c r="X146" s="284">
        <v>0</v>
      </c>
      <c r="Y146" s="284">
        <v>0</v>
      </c>
      <c r="Z146" s="284">
        <v>0</v>
      </c>
      <c r="AA146" s="284">
        <v>0</v>
      </c>
      <c r="AB146" s="284">
        <v>0</v>
      </c>
      <c r="AC146" s="284">
        <v>0</v>
      </c>
      <c r="AD146" s="284">
        <v>0</v>
      </c>
      <c r="AE146" s="284">
        <v>0</v>
      </c>
      <c r="AF146" s="284">
        <v>0</v>
      </c>
      <c r="AG146" s="284">
        <v>0</v>
      </c>
      <c r="AH146" s="284">
        <v>0</v>
      </c>
      <c r="AI146" s="284">
        <v>0</v>
      </c>
      <c r="AJ146" s="284">
        <v>0</v>
      </c>
      <c r="AK146" s="284">
        <v>0</v>
      </c>
      <c r="AL146" s="284">
        <v>0</v>
      </c>
      <c r="AM146" s="284">
        <v>0</v>
      </c>
      <c r="AN146" s="284">
        <v>0</v>
      </c>
      <c r="AO146" s="284">
        <v>0</v>
      </c>
      <c r="AP146" s="284">
        <v>0</v>
      </c>
      <c r="AQ146" s="284">
        <v>0</v>
      </c>
      <c r="AR146" s="284">
        <v>0</v>
      </c>
      <c r="AS146" s="284">
        <v>0</v>
      </c>
      <c r="AT146" s="284">
        <v>0</v>
      </c>
      <c r="AU146" s="284">
        <v>176.32653061224488</v>
      </c>
      <c r="AV146" s="284">
        <v>0</v>
      </c>
      <c r="AW146" s="284">
        <v>0</v>
      </c>
      <c r="AX146" s="284">
        <v>0</v>
      </c>
      <c r="AY146" s="284">
        <v>0</v>
      </c>
      <c r="AZ146" s="284">
        <v>0</v>
      </c>
      <c r="BA146" s="284">
        <v>0</v>
      </c>
      <c r="BB146" s="284">
        <v>0</v>
      </c>
      <c r="BC146" s="284">
        <v>0</v>
      </c>
      <c r="BD146" s="284">
        <v>0</v>
      </c>
      <c r="BE146" s="284">
        <v>0</v>
      </c>
      <c r="BF146" s="284">
        <v>0</v>
      </c>
      <c r="BG146" s="284">
        <v>0</v>
      </c>
      <c r="BH146" s="284">
        <v>0</v>
      </c>
      <c r="BI146" s="284">
        <v>0</v>
      </c>
      <c r="BJ146" s="284">
        <v>0</v>
      </c>
      <c r="BK146" s="284">
        <v>0</v>
      </c>
      <c r="BL146" s="284">
        <v>0</v>
      </c>
      <c r="BM146" s="284">
        <v>0</v>
      </c>
      <c r="BN146" s="284">
        <v>0</v>
      </c>
      <c r="BO146" s="284">
        <v>0</v>
      </c>
      <c r="BP146" s="284">
        <v>0</v>
      </c>
      <c r="BQ146" s="129"/>
    </row>
    <row r="147" spans="1:69" ht="14" x14ac:dyDescent="0.15">
      <c r="A147" s="117" t="s">
        <v>371</v>
      </c>
      <c r="B147" s="156" t="s">
        <v>521</v>
      </c>
      <c r="C147" s="156" t="s">
        <v>240</v>
      </c>
      <c r="D147" s="156" t="s">
        <v>781</v>
      </c>
      <c r="E147" s="156" t="s">
        <v>1027</v>
      </c>
      <c r="F147" s="120">
        <v>12</v>
      </c>
      <c r="G147" s="472">
        <v>80</v>
      </c>
      <c r="H147" s="120"/>
      <c r="I147" s="284">
        <v>0</v>
      </c>
      <c r="J147" s="284">
        <v>0</v>
      </c>
      <c r="K147" s="284">
        <v>0</v>
      </c>
      <c r="L147" s="284">
        <v>0</v>
      </c>
      <c r="M147" s="284">
        <v>0</v>
      </c>
      <c r="N147" s="284">
        <v>0</v>
      </c>
      <c r="O147" s="284">
        <v>0</v>
      </c>
      <c r="P147" s="284">
        <v>0</v>
      </c>
      <c r="Q147" s="284">
        <v>0</v>
      </c>
      <c r="R147" s="284">
        <v>0</v>
      </c>
      <c r="S147" s="284">
        <v>0</v>
      </c>
      <c r="T147" s="284">
        <v>0</v>
      </c>
      <c r="U147" s="284">
        <v>0</v>
      </c>
      <c r="V147" s="284">
        <v>0</v>
      </c>
      <c r="W147" s="284">
        <v>0</v>
      </c>
      <c r="X147" s="284">
        <v>0</v>
      </c>
      <c r="Y147" s="284">
        <v>0</v>
      </c>
      <c r="Z147" s="284">
        <v>0</v>
      </c>
      <c r="AA147" s="284">
        <v>88.16326530612244</v>
      </c>
      <c r="AB147" s="284">
        <v>0</v>
      </c>
      <c r="AC147" s="284">
        <v>0</v>
      </c>
      <c r="AD147" s="284">
        <v>0</v>
      </c>
      <c r="AE147" s="284">
        <v>0</v>
      </c>
      <c r="AF147" s="284">
        <v>0</v>
      </c>
      <c r="AG147" s="284">
        <v>0</v>
      </c>
      <c r="AH147" s="284">
        <v>0</v>
      </c>
      <c r="AI147" s="284">
        <v>0</v>
      </c>
      <c r="AJ147" s="284">
        <v>0</v>
      </c>
      <c r="AK147" s="284">
        <v>0</v>
      </c>
      <c r="AL147" s="284">
        <v>0</v>
      </c>
      <c r="AM147" s="284">
        <v>0</v>
      </c>
      <c r="AN147" s="284">
        <v>0</v>
      </c>
      <c r="AO147" s="284">
        <v>0</v>
      </c>
      <c r="AP147" s="284">
        <v>0</v>
      </c>
      <c r="AQ147" s="284">
        <v>0</v>
      </c>
      <c r="AR147" s="284">
        <v>0</v>
      </c>
      <c r="AS147" s="284">
        <v>0</v>
      </c>
      <c r="AT147" s="284">
        <v>0</v>
      </c>
      <c r="AU147" s="284">
        <v>0</v>
      </c>
      <c r="AV147" s="284">
        <v>0</v>
      </c>
      <c r="AW147" s="284">
        <v>0</v>
      </c>
      <c r="AX147" s="284">
        <v>0</v>
      </c>
      <c r="AY147" s="284">
        <v>0</v>
      </c>
      <c r="AZ147" s="284">
        <v>0</v>
      </c>
      <c r="BA147" s="284">
        <v>0</v>
      </c>
      <c r="BB147" s="284">
        <v>0</v>
      </c>
      <c r="BC147" s="284">
        <v>0</v>
      </c>
      <c r="BD147" s="284">
        <v>0</v>
      </c>
      <c r="BE147" s="284">
        <v>0</v>
      </c>
      <c r="BF147" s="284">
        <v>0</v>
      </c>
      <c r="BG147" s="284">
        <v>0</v>
      </c>
      <c r="BH147" s="284">
        <v>0</v>
      </c>
      <c r="BI147" s="284">
        <v>0</v>
      </c>
      <c r="BJ147" s="284">
        <v>0</v>
      </c>
      <c r="BK147" s="284">
        <v>0</v>
      </c>
      <c r="BL147" s="284">
        <v>0</v>
      </c>
      <c r="BM147" s="284">
        <v>0</v>
      </c>
      <c r="BN147" s="284">
        <v>0</v>
      </c>
      <c r="BO147" s="284">
        <v>0</v>
      </c>
      <c r="BP147" s="284">
        <v>0</v>
      </c>
      <c r="BQ147" s="129"/>
    </row>
    <row r="148" spans="1:69" ht="14" x14ac:dyDescent="0.15">
      <c r="A148" s="117" t="s">
        <v>372</v>
      </c>
      <c r="B148" s="156" t="s">
        <v>521</v>
      </c>
      <c r="C148" s="156" t="s">
        <v>240</v>
      </c>
      <c r="D148" s="156" t="s">
        <v>782</v>
      </c>
      <c r="E148" s="156" t="s">
        <v>1025</v>
      </c>
      <c r="F148" s="120">
        <v>12</v>
      </c>
      <c r="G148" s="472">
        <v>128</v>
      </c>
      <c r="H148" s="120">
        <v>12</v>
      </c>
      <c r="I148" s="284">
        <v>0</v>
      </c>
      <c r="J148" s="284">
        <v>0</v>
      </c>
      <c r="K148" s="284">
        <v>0</v>
      </c>
      <c r="L148" s="284">
        <v>0</v>
      </c>
      <c r="M148" s="284">
        <v>0</v>
      </c>
      <c r="N148" s="284">
        <v>0</v>
      </c>
      <c r="O148" s="284">
        <v>0</v>
      </c>
      <c r="P148" s="284">
        <v>0</v>
      </c>
      <c r="Q148" s="284">
        <v>0</v>
      </c>
      <c r="R148" s="284">
        <v>0</v>
      </c>
      <c r="S148" s="284">
        <v>0</v>
      </c>
      <c r="T148" s="284">
        <v>0</v>
      </c>
      <c r="U148" s="284">
        <v>0</v>
      </c>
      <c r="V148" s="284">
        <v>0</v>
      </c>
      <c r="W148" s="284">
        <v>0</v>
      </c>
      <c r="X148" s="284">
        <v>0</v>
      </c>
      <c r="Y148" s="284">
        <v>0</v>
      </c>
      <c r="Z148" s="284">
        <v>0</v>
      </c>
      <c r="AA148" s="284">
        <v>0</v>
      </c>
      <c r="AB148" s="284">
        <v>0</v>
      </c>
      <c r="AC148" s="284">
        <v>0</v>
      </c>
      <c r="AD148" s="284">
        <v>0</v>
      </c>
      <c r="AE148" s="284">
        <v>0</v>
      </c>
      <c r="AF148" s="284">
        <v>0</v>
      </c>
      <c r="AG148" s="284">
        <v>0</v>
      </c>
      <c r="AH148" s="284">
        <v>0</v>
      </c>
      <c r="AI148" s="284">
        <v>0</v>
      </c>
      <c r="AJ148" s="284">
        <v>0</v>
      </c>
      <c r="AK148" s="284">
        <v>0</v>
      </c>
      <c r="AL148" s="284">
        <v>0</v>
      </c>
      <c r="AM148" s="284">
        <v>0</v>
      </c>
      <c r="AN148" s="284">
        <v>0</v>
      </c>
      <c r="AO148" s="284">
        <v>0</v>
      </c>
      <c r="AP148" s="284">
        <v>485.83333333333326</v>
      </c>
      <c r="AQ148" s="284">
        <v>0</v>
      </c>
      <c r="AR148" s="284">
        <v>0</v>
      </c>
      <c r="AS148" s="284">
        <v>0</v>
      </c>
      <c r="AT148" s="284">
        <v>0</v>
      </c>
      <c r="AU148" s="284">
        <v>0</v>
      </c>
      <c r="AV148" s="284">
        <v>0</v>
      </c>
      <c r="AW148" s="284">
        <v>0</v>
      </c>
      <c r="AX148" s="284">
        <v>0</v>
      </c>
      <c r="AY148" s="284">
        <v>0</v>
      </c>
      <c r="AZ148" s="284">
        <v>0</v>
      </c>
      <c r="BA148" s="284">
        <v>0</v>
      </c>
      <c r="BB148" s="284">
        <v>0</v>
      </c>
      <c r="BC148" s="284">
        <v>0</v>
      </c>
      <c r="BD148" s="284">
        <v>0</v>
      </c>
      <c r="BE148" s="284">
        <v>0</v>
      </c>
      <c r="BF148" s="284">
        <v>0</v>
      </c>
      <c r="BG148" s="284">
        <v>0</v>
      </c>
      <c r="BH148" s="284">
        <v>0</v>
      </c>
      <c r="BI148" s="284">
        <v>0</v>
      </c>
      <c r="BJ148" s="284">
        <v>0</v>
      </c>
      <c r="BK148" s="284">
        <v>0</v>
      </c>
      <c r="BL148" s="284">
        <v>0</v>
      </c>
      <c r="BM148" s="284">
        <v>0</v>
      </c>
      <c r="BN148" s="284">
        <v>0</v>
      </c>
      <c r="BO148" s="284">
        <v>0</v>
      </c>
      <c r="BP148" s="284">
        <v>0</v>
      </c>
      <c r="BQ148" s="129"/>
    </row>
    <row r="149" spans="1:69" ht="14" x14ac:dyDescent="0.15">
      <c r="A149" s="117" t="s">
        <v>373</v>
      </c>
      <c r="B149" s="156" t="s">
        <v>521</v>
      </c>
      <c r="C149" s="156" t="s">
        <v>240</v>
      </c>
      <c r="D149" s="156" t="s">
        <v>783</v>
      </c>
      <c r="E149" s="156" t="s">
        <v>1025</v>
      </c>
      <c r="F149" s="120">
        <v>16</v>
      </c>
      <c r="G149" s="472">
        <v>40</v>
      </c>
      <c r="H149" s="120">
        <v>16</v>
      </c>
      <c r="I149" s="284">
        <v>0</v>
      </c>
      <c r="J149" s="284">
        <v>0</v>
      </c>
      <c r="K149" s="284">
        <v>0</v>
      </c>
      <c r="L149" s="284">
        <v>0</v>
      </c>
      <c r="M149" s="284">
        <v>0</v>
      </c>
      <c r="N149" s="284">
        <v>0</v>
      </c>
      <c r="O149" s="284">
        <v>0</v>
      </c>
      <c r="P149" s="284">
        <v>0</v>
      </c>
      <c r="Q149" s="284">
        <v>0</v>
      </c>
      <c r="R149" s="284">
        <v>0</v>
      </c>
      <c r="S149" s="284">
        <v>0</v>
      </c>
      <c r="T149" s="284">
        <v>0</v>
      </c>
      <c r="U149" s="284">
        <v>0</v>
      </c>
      <c r="V149" s="284">
        <v>0</v>
      </c>
      <c r="W149" s="284">
        <v>0</v>
      </c>
      <c r="X149" s="284">
        <v>0</v>
      </c>
      <c r="Y149" s="284">
        <v>0</v>
      </c>
      <c r="Z149" s="284">
        <v>0</v>
      </c>
      <c r="AA149" s="284">
        <v>0</v>
      </c>
      <c r="AB149" s="284">
        <v>0</v>
      </c>
      <c r="AC149" s="284">
        <v>0</v>
      </c>
      <c r="AD149" s="284">
        <v>0</v>
      </c>
      <c r="AE149" s="284">
        <v>0</v>
      </c>
      <c r="AF149" s="284">
        <v>0</v>
      </c>
      <c r="AG149" s="284">
        <v>0</v>
      </c>
      <c r="AH149" s="284">
        <v>0</v>
      </c>
      <c r="AI149" s="284">
        <v>0</v>
      </c>
      <c r="AJ149" s="284">
        <v>0</v>
      </c>
      <c r="AK149" s="284">
        <v>0</v>
      </c>
      <c r="AL149" s="284">
        <v>0</v>
      </c>
      <c r="AM149" s="284">
        <v>0</v>
      </c>
      <c r="AN149" s="284">
        <v>0</v>
      </c>
      <c r="AO149" s="284">
        <v>0</v>
      </c>
      <c r="AP149" s="284">
        <v>0</v>
      </c>
      <c r="AQ149" s="284">
        <v>0</v>
      </c>
      <c r="AR149" s="284">
        <v>44.000000000000007</v>
      </c>
      <c r="AS149" s="284">
        <v>0</v>
      </c>
      <c r="AT149" s="284">
        <v>0</v>
      </c>
      <c r="AU149" s="284">
        <v>0</v>
      </c>
      <c r="AV149" s="284">
        <v>0</v>
      </c>
      <c r="AW149" s="284">
        <v>0</v>
      </c>
      <c r="AX149" s="284">
        <v>0</v>
      </c>
      <c r="AY149" s="284">
        <v>0</v>
      </c>
      <c r="AZ149" s="284">
        <v>0</v>
      </c>
      <c r="BA149" s="284">
        <v>0</v>
      </c>
      <c r="BB149" s="284">
        <v>0</v>
      </c>
      <c r="BC149" s="284">
        <v>0</v>
      </c>
      <c r="BD149" s="284">
        <v>0</v>
      </c>
      <c r="BE149" s="284">
        <v>0</v>
      </c>
      <c r="BF149" s="284">
        <v>0</v>
      </c>
      <c r="BG149" s="284">
        <v>0</v>
      </c>
      <c r="BH149" s="284">
        <v>0</v>
      </c>
      <c r="BI149" s="284">
        <v>0</v>
      </c>
      <c r="BJ149" s="284">
        <v>0</v>
      </c>
      <c r="BK149" s="284">
        <v>0</v>
      </c>
      <c r="BL149" s="284">
        <v>0</v>
      </c>
      <c r="BM149" s="284">
        <v>0</v>
      </c>
      <c r="BN149" s="284">
        <v>0</v>
      </c>
      <c r="BO149" s="284">
        <v>0</v>
      </c>
      <c r="BP149" s="284">
        <v>0</v>
      </c>
      <c r="BQ149" s="129"/>
    </row>
    <row r="150" spans="1:69" ht="14" x14ac:dyDescent="0.15">
      <c r="A150" s="117" t="s">
        <v>374</v>
      </c>
      <c r="B150" s="156" t="s">
        <v>956</v>
      </c>
      <c r="C150" s="156" t="s">
        <v>240</v>
      </c>
      <c r="D150" s="156" t="s">
        <v>784</v>
      </c>
      <c r="E150" s="156" t="s">
        <v>1027</v>
      </c>
      <c r="F150" s="120">
        <v>16</v>
      </c>
      <c r="G150" s="472">
        <v>48</v>
      </c>
      <c r="H150" s="120"/>
      <c r="I150" s="284">
        <v>0</v>
      </c>
      <c r="J150" s="284">
        <v>0</v>
      </c>
      <c r="K150" s="284">
        <v>0</v>
      </c>
      <c r="L150" s="284">
        <v>0</v>
      </c>
      <c r="M150" s="284">
        <v>0</v>
      </c>
      <c r="N150" s="284">
        <v>0</v>
      </c>
      <c r="O150" s="284">
        <v>0</v>
      </c>
      <c r="P150" s="284">
        <v>0</v>
      </c>
      <c r="Q150" s="284">
        <v>0</v>
      </c>
      <c r="R150" s="284">
        <v>0</v>
      </c>
      <c r="S150" s="284">
        <v>626.13122171945702</v>
      </c>
      <c r="T150" s="284">
        <v>0</v>
      </c>
      <c r="U150" s="284">
        <v>0</v>
      </c>
      <c r="V150" s="284">
        <v>0</v>
      </c>
      <c r="W150" s="284">
        <v>0</v>
      </c>
      <c r="X150" s="284">
        <v>0</v>
      </c>
      <c r="Y150" s="284">
        <v>0</v>
      </c>
      <c r="Z150" s="284">
        <v>0</v>
      </c>
      <c r="AA150" s="284">
        <v>0</v>
      </c>
      <c r="AB150" s="284">
        <v>0</v>
      </c>
      <c r="AC150" s="284">
        <v>0</v>
      </c>
      <c r="AD150" s="284">
        <v>0</v>
      </c>
      <c r="AE150" s="284">
        <v>0</v>
      </c>
      <c r="AF150" s="284">
        <v>0</v>
      </c>
      <c r="AG150" s="284">
        <v>0</v>
      </c>
      <c r="AH150" s="284">
        <v>0</v>
      </c>
      <c r="AI150" s="284">
        <v>0</v>
      </c>
      <c r="AJ150" s="284">
        <v>0</v>
      </c>
      <c r="AK150" s="284">
        <v>0</v>
      </c>
      <c r="AL150" s="284">
        <v>0</v>
      </c>
      <c r="AM150" s="284">
        <v>0</v>
      </c>
      <c r="AN150" s="284">
        <v>0</v>
      </c>
      <c r="AO150" s="284">
        <v>0</v>
      </c>
      <c r="AP150" s="284">
        <v>0</v>
      </c>
      <c r="AQ150" s="284">
        <v>0</v>
      </c>
      <c r="AR150" s="284">
        <v>0</v>
      </c>
      <c r="AS150" s="284">
        <v>0</v>
      </c>
      <c r="AT150" s="284">
        <v>0</v>
      </c>
      <c r="AU150" s="284">
        <v>0</v>
      </c>
      <c r="AV150" s="284">
        <v>0</v>
      </c>
      <c r="AW150" s="284">
        <v>0</v>
      </c>
      <c r="AX150" s="284">
        <v>0</v>
      </c>
      <c r="AY150" s="284">
        <v>0</v>
      </c>
      <c r="AZ150" s="284">
        <v>0</v>
      </c>
      <c r="BA150" s="284">
        <v>0</v>
      </c>
      <c r="BB150" s="284">
        <v>0</v>
      </c>
      <c r="BC150" s="284">
        <v>0</v>
      </c>
      <c r="BD150" s="284">
        <v>0</v>
      </c>
      <c r="BE150" s="284">
        <v>0</v>
      </c>
      <c r="BF150" s="284">
        <v>0</v>
      </c>
      <c r="BG150" s="284">
        <v>0</v>
      </c>
      <c r="BH150" s="284">
        <v>0</v>
      </c>
      <c r="BI150" s="284">
        <v>0</v>
      </c>
      <c r="BJ150" s="284">
        <v>0</v>
      </c>
      <c r="BK150" s="284">
        <v>0</v>
      </c>
      <c r="BL150" s="284">
        <v>0</v>
      </c>
      <c r="BM150" s="284">
        <v>0</v>
      </c>
      <c r="BN150" s="284">
        <v>0</v>
      </c>
      <c r="BO150" s="284">
        <v>0</v>
      </c>
      <c r="BP150" s="284">
        <v>0</v>
      </c>
      <c r="BQ150" s="129"/>
    </row>
    <row r="151" spans="1:69" ht="14" x14ac:dyDescent="0.15">
      <c r="A151" s="117" t="s">
        <v>375</v>
      </c>
      <c r="B151" s="156" t="s">
        <v>521</v>
      </c>
      <c r="C151" s="156" t="s">
        <v>240</v>
      </c>
      <c r="D151" s="156" t="s">
        <v>785</v>
      </c>
      <c r="E151" s="157" t="s">
        <v>1028</v>
      </c>
      <c r="F151" s="120">
        <v>16</v>
      </c>
      <c r="G151" s="472">
        <v>64</v>
      </c>
      <c r="H151" s="120">
        <v>16</v>
      </c>
      <c r="I151" s="284">
        <v>62.465450525152008</v>
      </c>
      <c r="J151" s="284">
        <v>0</v>
      </c>
      <c r="K151" s="284">
        <v>0</v>
      </c>
      <c r="L151" s="284">
        <v>0</v>
      </c>
      <c r="M151" s="284">
        <v>0</v>
      </c>
      <c r="N151" s="284">
        <v>0</v>
      </c>
      <c r="O151" s="284">
        <v>0</v>
      </c>
      <c r="P151" s="284">
        <v>0</v>
      </c>
      <c r="Q151" s="284">
        <v>0</v>
      </c>
      <c r="R151" s="284">
        <v>0</v>
      </c>
      <c r="S151" s="284">
        <v>0</v>
      </c>
      <c r="T151" s="284">
        <v>0</v>
      </c>
      <c r="U151" s="284">
        <v>0</v>
      </c>
      <c r="V151" s="284">
        <v>0</v>
      </c>
      <c r="W151" s="284">
        <v>0</v>
      </c>
      <c r="X151" s="284">
        <v>0</v>
      </c>
      <c r="Y151" s="284">
        <v>0</v>
      </c>
      <c r="Z151" s="284">
        <v>0</v>
      </c>
      <c r="AA151" s="284">
        <v>0</v>
      </c>
      <c r="AB151" s="284">
        <v>0</v>
      </c>
      <c r="AC151" s="284">
        <v>0</v>
      </c>
      <c r="AD151" s="284">
        <v>0</v>
      </c>
      <c r="AE151" s="284">
        <v>0</v>
      </c>
      <c r="AF151" s="284">
        <v>0</v>
      </c>
      <c r="AG151" s="284">
        <v>0</v>
      </c>
      <c r="AH151" s="284">
        <v>0</v>
      </c>
      <c r="AI151" s="284">
        <v>0</v>
      </c>
      <c r="AJ151" s="284">
        <v>0</v>
      </c>
      <c r="AK151" s="284">
        <v>0</v>
      </c>
      <c r="AL151" s="284">
        <v>0</v>
      </c>
      <c r="AM151" s="284">
        <v>0</v>
      </c>
      <c r="AN151" s="284">
        <v>0</v>
      </c>
      <c r="AO151" s="284">
        <v>0</v>
      </c>
      <c r="AP151" s="284">
        <v>0</v>
      </c>
      <c r="AQ151" s="284">
        <v>0</v>
      </c>
      <c r="AR151" s="284">
        <v>0</v>
      </c>
      <c r="AS151" s="284">
        <v>0</v>
      </c>
      <c r="AT151" s="284">
        <v>0</v>
      </c>
      <c r="AU151" s="284">
        <v>0</v>
      </c>
      <c r="AV151" s="284">
        <v>87.407407407407405</v>
      </c>
      <c r="AW151" s="284">
        <v>0</v>
      </c>
      <c r="AX151" s="284">
        <v>0</v>
      </c>
      <c r="AY151" s="284">
        <v>0</v>
      </c>
      <c r="AZ151" s="284">
        <v>0</v>
      </c>
      <c r="BA151" s="284">
        <v>0</v>
      </c>
      <c r="BB151" s="284">
        <v>0</v>
      </c>
      <c r="BC151" s="284">
        <v>0</v>
      </c>
      <c r="BD151" s="284">
        <v>0</v>
      </c>
      <c r="BE151" s="284">
        <v>0</v>
      </c>
      <c r="BF151" s="284">
        <v>0</v>
      </c>
      <c r="BG151" s="284">
        <v>0</v>
      </c>
      <c r="BH151" s="284">
        <v>0</v>
      </c>
      <c r="BI151" s="284">
        <v>0</v>
      </c>
      <c r="BJ151" s="284">
        <v>0</v>
      </c>
      <c r="BK151" s="284">
        <v>0</v>
      </c>
      <c r="BL151" s="284">
        <v>0</v>
      </c>
      <c r="BM151" s="284">
        <v>0</v>
      </c>
      <c r="BN151" s="284">
        <v>0</v>
      </c>
      <c r="BO151" s="284">
        <v>82.666202575704844</v>
      </c>
      <c r="BP151" s="284">
        <v>0</v>
      </c>
      <c r="BQ151" s="129"/>
    </row>
    <row r="152" spans="1:69" ht="14" x14ac:dyDescent="0.15">
      <c r="A152" s="117" t="s">
        <v>376</v>
      </c>
      <c r="B152" s="156" t="s">
        <v>521</v>
      </c>
      <c r="C152" s="156" t="s">
        <v>240</v>
      </c>
      <c r="D152" s="156" t="s">
        <v>786</v>
      </c>
      <c r="E152" s="156" t="s">
        <v>1025</v>
      </c>
      <c r="F152" s="120">
        <v>16</v>
      </c>
      <c r="G152" s="472">
        <v>104</v>
      </c>
      <c r="H152" s="120">
        <v>16</v>
      </c>
      <c r="I152" s="284">
        <v>0</v>
      </c>
      <c r="J152" s="284">
        <v>0</v>
      </c>
      <c r="K152" s="284">
        <v>0</v>
      </c>
      <c r="L152" s="284">
        <v>0</v>
      </c>
      <c r="M152" s="284">
        <v>0</v>
      </c>
      <c r="N152" s="284">
        <v>0</v>
      </c>
      <c r="O152" s="284">
        <v>0</v>
      </c>
      <c r="P152" s="284">
        <v>0</v>
      </c>
      <c r="Q152" s="284">
        <v>0</v>
      </c>
      <c r="R152" s="284">
        <v>0</v>
      </c>
      <c r="S152" s="284">
        <v>0</v>
      </c>
      <c r="T152" s="284">
        <v>0</v>
      </c>
      <c r="U152" s="284">
        <v>0</v>
      </c>
      <c r="V152" s="284">
        <v>0</v>
      </c>
      <c r="W152" s="284">
        <v>0</v>
      </c>
      <c r="X152" s="284">
        <v>0</v>
      </c>
      <c r="Y152" s="284">
        <v>0</v>
      </c>
      <c r="Z152" s="284">
        <v>0</v>
      </c>
      <c r="AA152" s="284">
        <v>0</v>
      </c>
      <c r="AB152" s="284">
        <v>0</v>
      </c>
      <c r="AC152" s="284">
        <v>0</v>
      </c>
      <c r="AD152" s="284">
        <v>0</v>
      </c>
      <c r="AE152" s="284">
        <v>0</v>
      </c>
      <c r="AF152" s="284">
        <v>0</v>
      </c>
      <c r="AG152" s="284">
        <v>0</v>
      </c>
      <c r="AH152" s="284">
        <v>0</v>
      </c>
      <c r="AI152" s="284">
        <v>0</v>
      </c>
      <c r="AJ152" s="284">
        <v>0</v>
      </c>
      <c r="AK152" s="284">
        <v>0</v>
      </c>
      <c r="AL152" s="284">
        <v>0</v>
      </c>
      <c r="AM152" s="284">
        <v>0</v>
      </c>
      <c r="AN152" s="284">
        <v>0</v>
      </c>
      <c r="AO152" s="284">
        <v>0</v>
      </c>
      <c r="AP152" s="284">
        <v>0</v>
      </c>
      <c r="AQ152" s="284">
        <v>0</v>
      </c>
      <c r="AR152" s="284">
        <v>0</v>
      </c>
      <c r="AS152" s="284">
        <v>0</v>
      </c>
      <c r="AT152" s="284">
        <v>0</v>
      </c>
      <c r="AU152" s="284">
        <v>0</v>
      </c>
      <c r="AV152" s="284">
        <v>0</v>
      </c>
      <c r="AW152" s="284">
        <v>0</v>
      </c>
      <c r="AX152" s="284">
        <v>67.897584160150686</v>
      </c>
      <c r="AY152" s="284">
        <v>0</v>
      </c>
      <c r="AZ152" s="284">
        <v>0</v>
      </c>
      <c r="BA152" s="284">
        <v>0</v>
      </c>
      <c r="BB152" s="284">
        <v>0</v>
      </c>
      <c r="BC152" s="284">
        <v>0</v>
      </c>
      <c r="BD152" s="284">
        <v>0</v>
      </c>
      <c r="BE152" s="284">
        <v>0</v>
      </c>
      <c r="BF152" s="284">
        <v>0</v>
      </c>
      <c r="BG152" s="284">
        <v>0</v>
      </c>
      <c r="BH152" s="284">
        <v>0</v>
      </c>
      <c r="BI152" s="284">
        <v>0</v>
      </c>
      <c r="BJ152" s="284">
        <v>0</v>
      </c>
      <c r="BK152" s="284">
        <v>0</v>
      </c>
      <c r="BL152" s="284">
        <v>0</v>
      </c>
      <c r="BM152" s="284">
        <v>0</v>
      </c>
      <c r="BN152" s="284">
        <v>0</v>
      </c>
      <c r="BO152" s="284">
        <v>0</v>
      </c>
      <c r="BP152" s="284">
        <v>0</v>
      </c>
      <c r="BQ152" s="129"/>
    </row>
    <row r="153" spans="1:69" ht="14" x14ac:dyDescent="0.15">
      <c r="A153" s="124" t="s">
        <v>377</v>
      </c>
      <c r="B153" s="156" t="s">
        <v>521</v>
      </c>
      <c r="C153" s="156" t="s">
        <v>240</v>
      </c>
      <c r="D153" s="157" t="s">
        <v>787</v>
      </c>
      <c r="E153" s="157" t="s">
        <v>1028</v>
      </c>
      <c r="F153" s="127">
        <v>16</v>
      </c>
      <c r="G153" s="473">
        <v>160</v>
      </c>
      <c r="H153" s="120">
        <v>16</v>
      </c>
      <c r="I153" s="284">
        <v>187.39635157545604</v>
      </c>
      <c r="J153" s="284">
        <v>0</v>
      </c>
      <c r="K153" s="284">
        <v>0</v>
      </c>
      <c r="L153" s="284">
        <v>0</v>
      </c>
      <c r="M153" s="284">
        <v>0</v>
      </c>
      <c r="N153" s="284">
        <v>0</v>
      </c>
      <c r="O153" s="284">
        <v>0</v>
      </c>
      <c r="P153" s="284">
        <v>0</v>
      </c>
      <c r="Q153" s="284">
        <v>0</v>
      </c>
      <c r="R153" s="284">
        <v>0</v>
      </c>
      <c r="S153" s="284">
        <v>0</v>
      </c>
      <c r="T153" s="284">
        <v>0</v>
      </c>
      <c r="U153" s="284">
        <v>0</v>
      </c>
      <c r="V153" s="284">
        <v>0</v>
      </c>
      <c r="W153" s="284">
        <v>0</v>
      </c>
      <c r="X153" s="284">
        <v>0</v>
      </c>
      <c r="Y153" s="284">
        <v>0</v>
      </c>
      <c r="Z153" s="284">
        <v>0</v>
      </c>
      <c r="AA153" s="284">
        <v>0</v>
      </c>
      <c r="AB153" s="284">
        <v>88.510638297872347</v>
      </c>
      <c r="AC153" s="284">
        <v>0</v>
      </c>
      <c r="AD153" s="284">
        <v>0</v>
      </c>
      <c r="AE153" s="284">
        <v>0</v>
      </c>
      <c r="AF153" s="284">
        <v>0</v>
      </c>
      <c r="AG153" s="284">
        <v>0</v>
      </c>
      <c r="AH153" s="284">
        <v>0</v>
      </c>
      <c r="AI153" s="284">
        <v>0</v>
      </c>
      <c r="AJ153" s="284">
        <v>0</v>
      </c>
      <c r="AK153" s="284">
        <v>0</v>
      </c>
      <c r="AL153" s="284">
        <v>0</v>
      </c>
      <c r="AM153" s="284">
        <v>0</v>
      </c>
      <c r="AN153" s="284">
        <v>0</v>
      </c>
      <c r="AO153" s="284">
        <v>0</v>
      </c>
      <c r="AP153" s="284">
        <v>0</v>
      </c>
      <c r="AQ153" s="284">
        <v>0</v>
      </c>
      <c r="AR153" s="284">
        <v>0</v>
      </c>
      <c r="AS153" s="284">
        <v>0</v>
      </c>
      <c r="AT153" s="284">
        <v>0</v>
      </c>
      <c r="AU153" s="284">
        <v>0</v>
      </c>
      <c r="AV153" s="284">
        <v>0</v>
      </c>
      <c r="AW153" s="284">
        <v>0</v>
      </c>
      <c r="AX153" s="284">
        <v>0</v>
      </c>
      <c r="AY153" s="284">
        <v>0</v>
      </c>
      <c r="AZ153" s="284">
        <v>0</v>
      </c>
      <c r="BA153" s="284">
        <v>0</v>
      </c>
      <c r="BB153" s="284">
        <v>0</v>
      </c>
      <c r="BC153" s="284">
        <v>0</v>
      </c>
      <c r="BD153" s="284">
        <v>0</v>
      </c>
      <c r="BE153" s="284">
        <v>0</v>
      </c>
      <c r="BF153" s="284">
        <v>0</v>
      </c>
      <c r="BG153" s="284">
        <v>0</v>
      </c>
      <c r="BH153" s="284">
        <v>218.86792452830187</v>
      </c>
      <c r="BI153" s="284">
        <v>0</v>
      </c>
      <c r="BJ153" s="284">
        <v>0</v>
      </c>
      <c r="BK153" s="284">
        <v>0</v>
      </c>
      <c r="BL153" s="284">
        <v>0</v>
      </c>
      <c r="BM153" s="284">
        <v>0</v>
      </c>
      <c r="BN153" s="284">
        <v>0</v>
      </c>
      <c r="BO153" s="284">
        <v>0</v>
      </c>
      <c r="BP153" s="284">
        <v>0</v>
      </c>
      <c r="BQ153" s="129"/>
    </row>
    <row r="154" spans="1:69" ht="14" x14ac:dyDescent="0.15">
      <c r="A154" s="124" t="s">
        <v>378</v>
      </c>
      <c r="B154" s="156" t="s">
        <v>521</v>
      </c>
      <c r="C154" s="156" t="s">
        <v>240</v>
      </c>
      <c r="D154" s="157" t="s">
        <v>788</v>
      </c>
      <c r="E154" s="157" t="s">
        <v>1028</v>
      </c>
      <c r="F154" s="127">
        <v>16</v>
      </c>
      <c r="G154" s="473">
        <v>360</v>
      </c>
      <c r="H154" s="120">
        <v>16</v>
      </c>
      <c r="I154" s="284">
        <v>0</v>
      </c>
      <c r="J154" s="284">
        <v>0</v>
      </c>
      <c r="K154" s="284">
        <v>0</v>
      </c>
      <c r="L154" s="284">
        <v>0</v>
      </c>
      <c r="M154" s="284">
        <v>0</v>
      </c>
      <c r="N154" s="284">
        <v>0</v>
      </c>
      <c r="O154" s="284">
        <v>0</v>
      </c>
      <c r="P154" s="284">
        <v>0</v>
      </c>
      <c r="Q154" s="284">
        <v>0</v>
      </c>
      <c r="R154" s="284">
        <v>0</v>
      </c>
      <c r="S154" s="284">
        <v>0</v>
      </c>
      <c r="T154" s="284">
        <v>0</v>
      </c>
      <c r="U154" s="284">
        <v>0</v>
      </c>
      <c r="V154" s="284">
        <v>0</v>
      </c>
      <c r="W154" s="284">
        <v>0</v>
      </c>
      <c r="X154" s="284">
        <v>0</v>
      </c>
      <c r="Y154" s="284">
        <v>0</v>
      </c>
      <c r="Z154" s="284">
        <v>0</v>
      </c>
      <c r="AA154" s="284">
        <v>0</v>
      </c>
      <c r="AB154" s="284">
        <v>0</v>
      </c>
      <c r="AC154" s="284">
        <v>0</v>
      </c>
      <c r="AD154" s="284">
        <v>0</v>
      </c>
      <c r="AE154" s="284">
        <v>0</v>
      </c>
      <c r="AF154" s="284">
        <v>0</v>
      </c>
      <c r="AG154" s="284">
        <v>0</v>
      </c>
      <c r="AH154" s="284">
        <v>0</v>
      </c>
      <c r="AI154" s="284">
        <v>0</v>
      </c>
      <c r="AJ154" s="284">
        <v>0</v>
      </c>
      <c r="AK154" s="284">
        <v>0</v>
      </c>
      <c r="AL154" s="284">
        <v>0</v>
      </c>
      <c r="AM154" s="284">
        <v>0</v>
      </c>
      <c r="AN154" s="284">
        <v>0</v>
      </c>
      <c r="AO154" s="284">
        <v>0</v>
      </c>
      <c r="AP154" s="284">
        <v>0</v>
      </c>
      <c r="AQ154" s="284">
        <v>0</v>
      </c>
      <c r="AR154" s="284">
        <v>0</v>
      </c>
      <c r="AS154" s="284">
        <v>0</v>
      </c>
      <c r="AT154" s="284">
        <v>0</v>
      </c>
      <c r="AU154" s="284">
        <v>0</v>
      </c>
      <c r="AV154" s="284">
        <v>0</v>
      </c>
      <c r="AW154" s="284">
        <v>0</v>
      </c>
      <c r="AX154" s="284">
        <v>0</v>
      </c>
      <c r="AY154" s="284">
        <v>0</v>
      </c>
      <c r="AZ154" s="284">
        <v>0</v>
      </c>
      <c r="BA154" s="284">
        <v>0</v>
      </c>
      <c r="BB154" s="284">
        <v>0</v>
      </c>
      <c r="BC154" s="284">
        <v>0</v>
      </c>
      <c r="BD154" s="284">
        <v>0</v>
      </c>
      <c r="BE154" s="284">
        <v>0</v>
      </c>
      <c r="BF154" s="284">
        <v>0</v>
      </c>
      <c r="BG154" s="284">
        <v>0</v>
      </c>
      <c r="BH154" s="284">
        <v>0</v>
      </c>
      <c r="BI154" s="284">
        <v>0</v>
      </c>
      <c r="BJ154" s="284">
        <v>0</v>
      </c>
      <c r="BK154" s="284">
        <v>0</v>
      </c>
      <c r="BL154" s="284">
        <v>0</v>
      </c>
      <c r="BM154" s="284">
        <v>0</v>
      </c>
      <c r="BN154" s="284">
        <v>0</v>
      </c>
      <c r="BO154" s="284">
        <v>0</v>
      </c>
      <c r="BP154" s="284">
        <v>181.28654970760235</v>
      </c>
      <c r="BQ154" s="129"/>
    </row>
    <row r="155" spans="1:69" ht="14" x14ac:dyDescent="0.15">
      <c r="A155" s="117" t="s">
        <v>379</v>
      </c>
      <c r="B155" s="156" t="s">
        <v>521</v>
      </c>
      <c r="C155" s="156" t="s">
        <v>240</v>
      </c>
      <c r="D155" s="156" t="s">
        <v>789</v>
      </c>
      <c r="E155" s="156" t="s">
        <v>1025</v>
      </c>
      <c r="F155" s="120">
        <v>20</v>
      </c>
      <c r="G155" s="472">
        <v>56</v>
      </c>
      <c r="H155" s="120">
        <v>20</v>
      </c>
      <c r="I155" s="284">
        <v>0</v>
      </c>
      <c r="J155" s="284">
        <v>0</v>
      </c>
      <c r="K155" s="284">
        <v>0</v>
      </c>
      <c r="L155" s="284">
        <v>0</v>
      </c>
      <c r="M155" s="284">
        <v>0</v>
      </c>
      <c r="N155" s="284">
        <v>0</v>
      </c>
      <c r="O155" s="284">
        <v>0</v>
      </c>
      <c r="P155" s="284">
        <v>0</v>
      </c>
      <c r="Q155" s="284">
        <v>0</v>
      </c>
      <c r="R155" s="284">
        <v>0</v>
      </c>
      <c r="S155" s="284">
        <v>0</v>
      </c>
      <c r="T155" s="284">
        <v>0</v>
      </c>
      <c r="U155" s="284">
        <v>0</v>
      </c>
      <c r="V155" s="284">
        <v>0</v>
      </c>
      <c r="W155" s="284">
        <v>0</v>
      </c>
      <c r="X155" s="284">
        <v>0</v>
      </c>
      <c r="Y155" s="284">
        <v>0</v>
      </c>
      <c r="Z155" s="284">
        <v>0</v>
      </c>
      <c r="AA155" s="284">
        <v>0</v>
      </c>
      <c r="AB155" s="284">
        <v>0</v>
      </c>
      <c r="AC155" s="284">
        <v>0</v>
      </c>
      <c r="AD155" s="284">
        <v>0</v>
      </c>
      <c r="AE155" s="284">
        <v>0</v>
      </c>
      <c r="AF155" s="284">
        <v>0</v>
      </c>
      <c r="AG155" s="284">
        <v>0</v>
      </c>
      <c r="AH155" s="284">
        <v>0</v>
      </c>
      <c r="AI155" s="284">
        <v>0</v>
      </c>
      <c r="AJ155" s="284">
        <v>0</v>
      </c>
      <c r="AK155" s="284">
        <v>0</v>
      </c>
      <c r="AL155" s="284">
        <v>0</v>
      </c>
      <c r="AM155" s="284">
        <v>0</v>
      </c>
      <c r="AN155" s="284">
        <v>0</v>
      </c>
      <c r="AO155" s="284">
        <v>0</v>
      </c>
      <c r="AP155" s="284">
        <v>0</v>
      </c>
      <c r="AQ155" s="284">
        <v>0</v>
      </c>
      <c r="AR155" s="284">
        <v>0</v>
      </c>
      <c r="AS155" s="284">
        <v>0</v>
      </c>
      <c r="AT155" s="284">
        <v>0</v>
      </c>
      <c r="AU155" s="284">
        <v>132.24489795918367</v>
      </c>
      <c r="AV155" s="284">
        <v>0</v>
      </c>
      <c r="AW155" s="284">
        <v>0</v>
      </c>
      <c r="AX155" s="284">
        <v>0</v>
      </c>
      <c r="AY155" s="284">
        <v>0</v>
      </c>
      <c r="AZ155" s="284">
        <v>0</v>
      </c>
      <c r="BA155" s="284">
        <v>0</v>
      </c>
      <c r="BB155" s="284">
        <v>0</v>
      </c>
      <c r="BC155" s="284">
        <v>0</v>
      </c>
      <c r="BD155" s="284">
        <v>0</v>
      </c>
      <c r="BE155" s="284">
        <v>0</v>
      </c>
      <c r="BF155" s="284">
        <v>78.571428571428569</v>
      </c>
      <c r="BG155" s="284">
        <v>0</v>
      </c>
      <c r="BH155" s="284">
        <v>0</v>
      </c>
      <c r="BI155" s="284">
        <v>0</v>
      </c>
      <c r="BJ155" s="284">
        <v>0</v>
      </c>
      <c r="BK155" s="284">
        <v>0</v>
      </c>
      <c r="BL155" s="284">
        <v>0</v>
      </c>
      <c r="BM155" s="284">
        <v>0</v>
      </c>
      <c r="BN155" s="284">
        <v>0</v>
      </c>
      <c r="BO155" s="284">
        <v>0</v>
      </c>
      <c r="BP155" s="284">
        <v>0</v>
      </c>
      <c r="BQ155" s="129"/>
    </row>
    <row r="156" spans="1:69" ht="14" x14ac:dyDescent="0.15">
      <c r="A156" s="117" t="s">
        <v>381</v>
      </c>
      <c r="B156" s="156" t="s">
        <v>521</v>
      </c>
      <c r="C156" s="156" t="s">
        <v>240</v>
      </c>
      <c r="D156" s="156" t="s">
        <v>791</v>
      </c>
      <c r="E156" s="156" t="s">
        <v>1025</v>
      </c>
      <c r="F156" s="120">
        <v>20</v>
      </c>
      <c r="G156" s="472">
        <v>112</v>
      </c>
      <c r="H156" s="120">
        <v>20</v>
      </c>
      <c r="I156" s="284">
        <v>0</v>
      </c>
      <c r="J156" s="284">
        <v>0</v>
      </c>
      <c r="K156" s="284">
        <v>0</v>
      </c>
      <c r="L156" s="284">
        <v>0</v>
      </c>
      <c r="M156" s="284">
        <v>0</v>
      </c>
      <c r="N156" s="284">
        <v>0</v>
      </c>
      <c r="O156" s="284">
        <v>0</v>
      </c>
      <c r="P156" s="284">
        <v>0</v>
      </c>
      <c r="Q156" s="284">
        <v>0</v>
      </c>
      <c r="R156" s="284">
        <v>0</v>
      </c>
      <c r="S156" s="284">
        <v>0</v>
      </c>
      <c r="T156" s="284">
        <v>0</v>
      </c>
      <c r="U156" s="284">
        <v>0</v>
      </c>
      <c r="V156" s="284">
        <v>0</v>
      </c>
      <c r="W156" s="284">
        <v>0</v>
      </c>
      <c r="X156" s="284">
        <v>0</v>
      </c>
      <c r="Y156" s="284">
        <v>0</v>
      </c>
      <c r="Z156" s="284">
        <v>0</v>
      </c>
      <c r="AA156" s="284">
        <v>0</v>
      </c>
      <c r="AB156" s="284">
        <v>0</v>
      </c>
      <c r="AC156" s="284">
        <v>0</v>
      </c>
      <c r="AD156" s="284">
        <v>0</v>
      </c>
      <c r="AE156" s="284">
        <v>0</v>
      </c>
      <c r="AF156" s="284">
        <v>0</v>
      </c>
      <c r="AG156" s="284">
        <v>0</v>
      </c>
      <c r="AH156" s="284">
        <v>0</v>
      </c>
      <c r="AI156" s="284">
        <v>0</v>
      </c>
      <c r="AJ156" s="284">
        <v>0</v>
      </c>
      <c r="AK156" s="284">
        <v>0</v>
      </c>
      <c r="AL156" s="284">
        <v>0</v>
      </c>
      <c r="AM156" s="284">
        <v>0</v>
      </c>
      <c r="AN156" s="284">
        <v>0</v>
      </c>
      <c r="AO156" s="284">
        <v>0</v>
      </c>
      <c r="AP156" s="284">
        <v>0</v>
      </c>
      <c r="AQ156" s="284">
        <v>0</v>
      </c>
      <c r="AR156" s="284">
        <v>0</v>
      </c>
      <c r="AS156" s="284">
        <v>0</v>
      </c>
      <c r="AT156" s="284">
        <v>0</v>
      </c>
      <c r="AU156" s="284">
        <v>0</v>
      </c>
      <c r="AV156" s="284">
        <v>0</v>
      </c>
      <c r="AW156" s="284">
        <v>0</v>
      </c>
      <c r="AX156" s="284">
        <v>0</v>
      </c>
      <c r="AY156" s="284">
        <v>0</v>
      </c>
      <c r="AZ156" s="284">
        <v>0</v>
      </c>
      <c r="BA156" s="284">
        <v>0</v>
      </c>
      <c r="BB156" s="284">
        <v>0</v>
      </c>
      <c r="BC156" s="284">
        <v>0</v>
      </c>
      <c r="BD156" s="284">
        <v>0</v>
      </c>
      <c r="BE156" s="284">
        <v>0</v>
      </c>
      <c r="BF156" s="284">
        <v>0</v>
      </c>
      <c r="BG156" s="284">
        <v>0</v>
      </c>
      <c r="BH156" s="284">
        <v>0</v>
      </c>
      <c r="BI156" s="284">
        <v>0</v>
      </c>
      <c r="BJ156" s="284">
        <v>0</v>
      </c>
      <c r="BK156" s="284">
        <v>0</v>
      </c>
      <c r="BL156" s="284">
        <v>0</v>
      </c>
      <c r="BM156" s="284">
        <v>0</v>
      </c>
      <c r="BN156" s="284">
        <v>109.43396226415094</v>
      </c>
      <c r="BO156" s="284">
        <v>0</v>
      </c>
      <c r="BP156" s="284">
        <v>0</v>
      </c>
      <c r="BQ156" s="129"/>
    </row>
    <row r="157" spans="1:69" ht="14" x14ac:dyDescent="0.15">
      <c r="A157" s="117" t="s">
        <v>382</v>
      </c>
      <c r="B157" s="156" t="s">
        <v>521</v>
      </c>
      <c r="C157" s="156" t="s">
        <v>240</v>
      </c>
      <c r="D157" s="156" t="s">
        <v>792</v>
      </c>
      <c r="E157" s="156" t="s">
        <v>1027</v>
      </c>
      <c r="F157" s="120">
        <v>24</v>
      </c>
      <c r="G157" s="472">
        <v>32</v>
      </c>
      <c r="H157" s="120"/>
      <c r="I157" s="284">
        <v>0</v>
      </c>
      <c r="J157" s="284">
        <v>0</v>
      </c>
      <c r="K157" s="284">
        <v>0</v>
      </c>
      <c r="L157" s="284">
        <v>0</v>
      </c>
      <c r="M157" s="284">
        <v>0</v>
      </c>
      <c r="N157" s="284">
        <v>0</v>
      </c>
      <c r="O157" s="284">
        <v>0</v>
      </c>
      <c r="P157" s="284">
        <v>0</v>
      </c>
      <c r="Q157" s="284">
        <v>0</v>
      </c>
      <c r="R157" s="284">
        <v>0</v>
      </c>
      <c r="S157" s="284">
        <v>0</v>
      </c>
      <c r="T157" s="284">
        <v>0</v>
      </c>
      <c r="U157" s="284">
        <v>0</v>
      </c>
      <c r="V157" s="284">
        <v>0</v>
      </c>
      <c r="W157" s="284">
        <v>0</v>
      </c>
      <c r="X157" s="284">
        <v>0</v>
      </c>
      <c r="Y157" s="284">
        <v>0</v>
      </c>
      <c r="Z157" s="284">
        <v>0</v>
      </c>
      <c r="AA157" s="284">
        <v>0</v>
      </c>
      <c r="AB157" s="284">
        <v>0</v>
      </c>
      <c r="AC157" s="284">
        <v>0</v>
      </c>
      <c r="AD157" s="284">
        <v>0</v>
      </c>
      <c r="AE157" s="284">
        <v>0</v>
      </c>
      <c r="AF157" s="284">
        <v>0</v>
      </c>
      <c r="AG157" s="284">
        <v>0</v>
      </c>
      <c r="AH157" s="284">
        <v>0</v>
      </c>
      <c r="AI157" s="284">
        <v>0</v>
      </c>
      <c r="AJ157" s="284">
        <v>0</v>
      </c>
      <c r="AK157" s="284">
        <v>0</v>
      </c>
      <c r="AL157" s="284">
        <v>0</v>
      </c>
      <c r="AM157" s="284">
        <v>0</v>
      </c>
      <c r="AN157" s="284">
        <v>0</v>
      </c>
      <c r="AO157" s="284">
        <v>0</v>
      </c>
      <c r="AP157" s="284">
        <v>0</v>
      </c>
      <c r="AQ157" s="284">
        <v>0</v>
      </c>
      <c r="AR157" s="284">
        <v>0</v>
      </c>
      <c r="AS157" s="284">
        <v>0</v>
      </c>
      <c r="AT157" s="284">
        <v>0</v>
      </c>
      <c r="AU157" s="284">
        <v>0</v>
      </c>
      <c r="AV157" s="284">
        <v>0</v>
      </c>
      <c r="AW157" s="284">
        <v>0</v>
      </c>
      <c r="AX157" s="284">
        <v>0</v>
      </c>
      <c r="AY157" s="284">
        <v>0</v>
      </c>
      <c r="AZ157" s="284">
        <v>0</v>
      </c>
      <c r="BA157" s="284">
        <v>0</v>
      </c>
      <c r="BB157" s="284">
        <v>0</v>
      </c>
      <c r="BC157" s="284">
        <v>0</v>
      </c>
      <c r="BD157" s="284">
        <v>0</v>
      </c>
      <c r="BE157" s="284">
        <v>0</v>
      </c>
      <c r="BF157" s="284">
        <v>0</v>
      </c>
      <c r="BG157" s="284">
        <v>836.57110854422638</v>
      </c>
      <c r="BH157" s="284">
        <v>0</v>
      </c>
      <c r="BI157" s="284">
        <v>0</v>
      </c>
      <c r="BJ157" s="284">
        <v>0</v>
      </c>
      <c r="BK157" s="284">
        <v>0</v>
      </c>
      <c r="BL157" s="284">
        <v>0</v>
      </c>
      <c r="BM157" s="284">
        <v>361.58192090395482</v>
      </c>
      <c r="BN157" s="284">
        <v>0</v>
      </c>
      <c r="BO157" s="284">
        <v>0</v>
      </c>
      <c r="BP157" s="284">
        <v>0</v>
      </c>
      <c r="BQ157" s="129"/>
    </row>
    <row r="158" spans="1:69" ht="14" x14ac:dyDescent="0.15">
      <c r="A158" s="117" t="s">
        <v>383</v>
      </c>
      <c r="B158" s="156" t="s">
        <v>521</v>
      </c>
      <c r="C158" s="156" t="s">
        <v>240</v>
      </c>
      <c r="D158" s="156" t="s">
        <v>793</v>
      </c>
      <c r="E158" s="156" t="s">
        <v>1025</v>
      </c>
      <c r="F158" s="120">
        <v>24</v>
      </c>
      <c r="G158" s="472">
        <v>72</v>
      </c>
      <c r="H158" s="120">
        <v>24</v>
      </c>
      <c r="I158" s="284">
        <v>0</v>
      </c>
      <c r="J158" s="284">
        <v>0</v>
      </c>
      <c r="K158" s="284">
        <v>0</v>
      </c>
      <c r="L158" s="284">
        <v>0</v>
      </c>
      <c r="M158" s="284">
        <v>0</v>
      </c>
      <c r="N158" s="284">
        <v>0</v>
      </c>
      <c r="O158" s="284">
        <v>0</v>
      </c>
      <c r="P158" s="284">
        <v>0</v>
      </c>
      <c r="Q158" s="284">
        <v>0</v>
      </c>
      <c r="R158" s="284">
        <v>0</v>
      </c>
      <c r="S158" s="284">
        <v>0</v>
      </c>
      <c r="T158" s="284">
        <v>0</v>
      </c>
      <c r="U158" s="284">
        <v>0</v>
      </c>
      <c r="V158" s="284">
        <v>0</v>
      </c>
      <c r="W158" s="284">
        <v>0</v>
      </c>
      <c r="X158" s="284">
        <v>0</v>
      </c>
      <c r="Y158" s="284">
        <v>0</v>
      </c>
      <c r="Z158" s="284">
        <v>0</v>
      </c>
      <c r="AA158" s="284">
        <v>0</v>
      </c>
      <c r="AB158" s="284">
        <v>0</v>
      </c>
      <c r="AC158" s="284">
        <v>0</v>
      </c>
      <c r="AD158" s="284">
        <v>0</v>
      </c>
      <c r="AE158" s="284">
        <v>0</v>
      </c>
      <c r="AF158" s="284">
        <v>0</v>
      </c>
      <c r="AG158" s="284">
        <v>0</v>
      </c>
      <c r="AH158" s="284">
        <v>0</v>
      </c>
      <c r="AI158" s="284">
        <v>0</v>
      </c>
      <c r="AJ158" s="284">
        <v>0</v>
      </c>
      <c r="AK158" s="284">
        <v>0</v>
      </c>
      <c r="AL158" s="284">
        <v>0</v>
      </c>
      <c r="AM158" s="284">
        <v>0</v>
      </c>
      <c r="AN158" s="284">
        <v>0</v>
      </c>
      <c r="AO158" s="284">
        <v>0</v>
      </c>
      <c r="AP158" s="284">
        <v>0</v>
      </c>
      <c r="AQ158" s="284">
        <v>0</v>
      </c>
      <c r="AR158" s="284">
        <v>0</v>
      </c>
      <c r="AS158" s="284">
        <v>0</v>
      </c>
      <c r="AT158" s="284">
        <v>0</v>
      </c>
      <c r="AU158" s="284">
        <v>0</v>
      </c>
      <c r="AV158" s="284">
        <v>0</v>
      </c>
      <c r="AW158" s="284">
        <v>0</v>
      </c>
      <c r="AX158" s="284">
        <v>0</v>
      </c>
      <c r="AY158" s="284">
        <v>0</v>
      </c>
      <c r="AZ158" s="284">
        <v>0</v>
      </c>
      <c r="BA158" s="284">
        <v>0</v>
      </c>
      <c r="BB158" s="284">
        <v>0</v>
      </c>
      <c r="BC158" s="284">
        <v>0</v>
      </c>
      <c r="BD158" s="284">
        <v>0</v>
      </c>
      <c r="BE158" s="284">
        <v>0</v>
      </c>
      <c r="BF158" s="284">
        <v>0</v>
      </c>
      <c r="BG158" s="284">
        <v>0</v>
      </c>
      <c r="BH158" s="284">
        <v>0</v>
      </c>
      <c r="BI158" s="284">
        <v>0</v>
      </c>
      <c r="BJ158" s="284">
        <v>0</v>
      </c>
      <c r="BK158" s="284">
        <v>0</v>
      </c>
      <c r="BL158" s="284">
        <v>72.131147540983605</v>
      </c>
      <c r="BM158" s="284">
        <v>72.316384180790962</v>
      </c>
      <c r="BN158" s="284">
        <v>109.43396226415094</v>
      </c>
      <c r="BO158" s="284">
        <v>0</v>
      </c>
      <c r="BP158" s="284">
        <v>0</v>
      </c>
      <c r="BQ158" s="129"/>
    </row>
    <row r="159" spans="1:69" ht="14" x14ac:dyDescent="0.2">
      <c r="A159" s="117" t="s">
        <v>384</v>
      </c>
      <c r="B159" s="156" t="s">
        <v>521</v>
      </c>
      <c r="C159" s="156" t="s">
        <v>240</v>
      </c>
      <c r="D159" s="156" t="s">
        <v>794</v>
      </c>
      <c r="E159" s="156" t="s">
        <v>1028</v>
      </c>
      <c r="F159" s="123">
        <v>104</v>
      </c>
      <c r="G159" s="474">
        <v>200</v>
      </c>
      <c r="H159" s="123">
        <v>104</v>
      </c>
      <c r="I159" s="284">
        <v>0</v>
      </c>
      <c r="J159" s="284">
        <v>0</v>
      </c>
      <c r="K159" s="284">
        <v>0</v>
      </c>
      <c r="L159" s="284">
        <v>0</v>
      </c>
      <c r="M159" s="284">
        <v>0</v>
      </c>
      <c r="N159" s="284">
        <v>0</v>
      </c>
      <c r="O159" s="284">
        <v>0</v>
      </c>
      <c r="P159" s="284">
        <v>0</v>
      </c>
      <c r="Q159" s="284">
        <v>0</v>
      </c>
      <c r="R159" s="284">
        <v>0</v>
      </c>
      <c r="S159" s="284">
        <v>0</v>
      </c>
      <c r="T159" s="284">
        <v>0</v>
      </c>
      <c r="U159" s="284">
        <v>0</v>
      </c>
      <c r="V159" s="284">
        <v>0</v>
      </c>
      <c r="W159" s="284">
        <v>0</v>
      </c>
      <c r="X159" s="284">
        <v>0</v>
      </c>
      <c r="Y159" s="284">
        <v>0</v>
      </c>
      <c r="Z159" s="284">
        <v>0</v>
      </c>
      <c r="AA159" s="284">
        <v>0</v>
      </c>
      <c r="AB159" s="284">
        <v>0</v>
      </c>
      <c r="AC159" s="284">
        <v>0</v>
      </c>
      <c r="AD159" s="284">
        <v>0</v>
      </c>
      <c r="AE159" s="284">
        <v>0</v>
      </c>
      <c r="AF159" s="284">
        <v>0</v>
      </c>
      <c r="AG159" s="284">
        <v>0</v>
      </c>
      <c r="AH159" s="284">
        <v>0</v>
      </c>
      <c r="AI159" s="284">
        <v>0</v>
      </c>
      <c r="AJ159" s="284">
        <v>0</v>
      </c>
      <c r="AK159" s="284">
        <v>0</v>
      </c>
      <c r="AL159" s="284">
        <v>0</v>
      </c>
      <c r="AM159" s="284">
        <v>0</v>
      </c>
      <c r="AN159" s="284">
        <v>0</v>
      </c>
      <c r="AO159" s="284">
        <v>0</v>
      </c>
      <c r="AP159" s="284">
        <v>0</v>
      </c>
      <c r="AQ159" s="284">
        <v>0</v>
      </c>
      <c r="AR159" s="284">
        <v>0</v>
      </c>
      <c r="AS159" s="284">
        <v>0</v>
      </c>
      <c r="AT159" s="284">
        <v>0</v>
      </c>
      <c r="AU159" s="284">
        <v>88.16326530612244</v>
      </c>
      <c r="AV159" s="284">
        <v>0</v>
      </c>
      <c r="AW159" s="284">
        <v>0</v>
      </c>
      <c r="AX159" s="284">
        <v>0</v>
      </c>
      <c r="AY159" s="284">
        <v>0</v>
      </c>
      <c r="AZ159" s="284">
        <v>0</v>
      </c>
      <c r="BA159" s="284">
        <v>0</v>
      </c>
      <c r="BB159" s="284">
        <v>0</v>
      </c>
      <c r="BC159" s="284">
        <v>0</v>
      </c>
      <c r="BD159" s="284">
        <v>0</v>
      </c>
      <c r="BE159" s="284">
        <v>0</v>
      </c>
      <c r="BF159" s="284">
        <v>0</v>
      </c>
      <c r="BG159" s="284">
        <v>0</v>
      </c>
      <c r="BH159" s="284">
        <v>0</v>
      </c>
      <c r="BI159" s="284">
        <v>0</v>
      </c>
      <c r="BJ159" s="284">
        <v>0</v>
      </c>
      <c r="BK159" s="284">
        <v>0</v>
      </c>
      <c r="BL159" s="284">
        <v>0</v>
      </c>
      <c r="BM159" s="284">
        <v>0</v>
      </c>
      <c r="BN159" s="284">
        <v>0</v>
      </c>
      <c r="BO159" s="284">
        <v>0</v>
      </c>
      <c r="BP159" s="284">
        <v>0</v>
      </c>
      <c r="BQ159" s="129"/>
    </row>
    <row r="160" spans="1:69" ht="14" x14ac:dyDescent="0.15">
      <c r="A160" s="117" t="s">
        <v>940</v>
      </c>
      <c r="B160" s="156" t="s">
        <v>521</v>
      </c>
      <c r="C160" s="156" t="s">
        <v>241</v>
      </c>
      <c r="D160" s="156" t="s">
        <v>795</v>
      </c>
      <c r="E160" s="156" t="s">
        <v>1025</v>
      </c>
      <c r="F160" s="120">
        <v>16</v>
      </c>
      <c r="G160" s="472">
        <v>48</v>
      </c>
      <c r="H160" s="120">
        <v>16</v>
      </c>
      <c r="I160" s="284">
        <v>0</v>
      </c>
      <c r="J160" s="284">
        <v>0</v>
      </c>
      <c r="K160" s="284">
        <v>0</v>
      </c>
      <c r="L160" s="284">
        <v>0</v>
      </c>
      <c r="M160" s="284">
        <v>0</v>
      </c>
      <c r="N160" s="284">
        <v>0</v>
      </c>
      <c r="O160" s="284">
        <v>0</v>
      </c>
      <c r="P160" s="284">
        <v>0</v>
      </c>
      <c r="Q160" s="284">
        <v>0</v>
      </c>
      <c r="R160" s="284">
        <v>0</v>
      </c>
      <c r="S160" s="284">
        <v>0</v>
      </c>
      <c r="T160" s="284">
        <v>0</v>
      </c>
      <c r="U160" s="284">
        <v>0</v>
      </c>
      <c r="V160" s="284">
        <v>0</v>
      </c>
      <c r="W160" s="284">
        <v>0</v>
      </c>
      <c r="X160" s="284">
        <v>0</v>
      </c>
      <c r="Y160" s="284">
        <v>0</v>
      </c>
      <c r="Z160" s="284">
        <v>0</v>
      </c>
      <c r="AA160" s="284">
        <v>0</v>
      </c>
      <c r="AB160" s="284">
        <v>0</v>
      </c>
      <c r="AC160" s="284">
        <v>0</v>
      </c>
      <c r="AD160" s="284">
        <v>0</v>
      </c>
      <c r="AE160" s="284">
        <v>0</v>
      </c>
      <c r="AF160" s="284">
        <v>0</v>
      </c>
      <c r="AG160" s="284">
        <v>0</v>
      </c>
      <c r="AH160" s="284">
        <v>0</v>
      </c>
      <c r="AI160" s="284">
        <v>0</v>
      </c>
      <c r="AJ160" s="284">
        <v>0</v>
      </c>
      <c r="AK160" s="284">
        <v>43.571428571428577</v>
      </c>
      <c r="AL160" s="284">
        <v>0</v>
      </c>
      <c r="AM160" s="284">
        <v>0</v>
      </c>
      <c r="AN160" s="284">
        <v>0</v>
      </c>
      <c r="AO160" s="284">
        <v>0</v>
      </c>
      <c r="AP160" s="284">
        <v>0</v>
      </c>
      <c r="AQ160" s="284">
        <v>0</v>
      </c>
      <c r="AR160" s="284">
        <v>0</v>
      </c>
      <c r="AS160" s="284">
        <v>0</v>
      </c>
      <c r="AT160" s="284">
        <v>0</v>
      </c>
      <c r="AU160" s="284">
        <v>0</v>
      </c>
      <c r="AV160" s="284">
        <v>0</v>
      </c>
      <c r="AW160" s="284">
        <v>0</v>
      </c>
      <c r="AX160" s="284">
        <v>0</v>
      </c>
      <c r="AY160" s="284">
        <v>0</v>
      </c>
      <c r="AZ160" s="284">
        <v>0</v>
      </c>
      <c r="BA160" s="284">
        <v>0</v>
      </c>
      <c r="BB160" s="284">
        <v>0</v>
      </c>
      <c r="BC160" s="284">
        <v>0</v>
      </c>
      <c r="BD160" s="284">
        <v>0</v>
      </c>
      <c r="BE160" s="284">
        <v>0</v>
      </c>
      <c r="BF160" s="284">
        <v>0</v>
      </c>
      <c r="BG160" s="284">
        <v>0</v>
      </c>
      <c r="BH160" s="284">
        <v>0</v>
      </c>
      <c r="BI160" s="284">
        <v>0</v>
      </c>
      <c r="BJ160" s="284">
        <v>0</v>
      </c>
      <c r="BK160" s="284">
        <v>0</v>
      </c>
      <c r="BL160" s="284">
        <v>0</v>
      </c>
      <c r="BM160" s="284">
        <v>0</v>
      </c>
      <c r="BN160" s="284">
        <v>0</v>
      </c>
      <c r="BO160" s="284">
        <v>0</v>
      </c>
      <c r="BP160" s="284">
        <v>0</v>
      </c>
      <c r="BQ160" s="129"/>
    </row>
    <row r="161" spans="1:69" ht="14" x14ac:dyDescent="0.15">
      <c r="A161" s="117" t="s">
        <v>941</v>
      </c>
      <c r="B161" s="156" t="s">
        <v>521</v>
      </c>
      <c r="C161" s="156" t="s">
        <v>241</v>
      </c>
      <c r="D161" s="156" t="s">
        <v>796</v>
      </c>
      <c r="E161" s="156" t="s">
        <v>1025</v>
      </c>
      <c r="F161" s="120">
        <v>16</v>
      </c>
      <c r="G161" s="472">
        <v>96</v>
      </c>
      <c r="H161" s="120">
        <v>16</v>
      </c>
      <c r="I161" s="284">
        <v>0</v>
      </c>
      <c r="J161" s="284">
        <v>0</v>
      </c>
      <c r="K161" s="284">
        <v>0</v>
      </c>
      <c r="L161" s="284">
        <v>0</v>
      </c>
      <c r="M161" s="284">
        <v>0</v>
      </c>
      <c r="N161" s="284">
        <v>0</v>
      </c>
      <c r="O161" s="284">
        <v>0</v>
      </c>
      <c r="P161" s="284">
        <v>0</v>
      </c>
      <c r="Q161" s="284">
        <v>0</v>
      </c>
      <c r="R161" s="284">
        <v>0</v>
      </c>
      <c r="S161" s="284">
        <v>0</v>
      </c>
      <c r="T161" s="284">
        <v>0</v>
      </c>
      <c r="U161" s="284">
        <v>0</v>
      </c>
      <c r="V161" s="284">
        <v>0</v>
      </c>
      <c r="W161" s="284">
        <v>0</v>
      </c>
      <c r="X161" s="284">
        <v>0</v>
      </c>
      <c r="Y161" s="284">
        <v>0</v>
      </c>
      <c r="Z161" s="284">
        <v>0</v>
      </c>
      <c r="AA161" s="284">
        <v>0</v>
      </c>
      <c r="AB161" s="284">
        <v>0</v>
      </c>
      <c r="AC161" s="284">
        <v>0</v>
      </c>
      <c r="AD161" s="284">
        <v>0</v>
      </c>
      <c r="AE161" s="284">
        <v>0</v>
      </c>
      <c r="AF161" s="284">
        <v>0</v>
      </c>
      <c r="AG161" s="284">
        <v>0</v>
      </c>
      <c r="AH161" s="284">
        <v>0</v>
      </c>
      <c r="AI161" s="284">
        <v>0</v>
      </c>
      <c r="AJ161" s="284">
        <v>0</v>
      </c>
      <c r="AK161" s="284">
        <v>0</v>
      </c>
      <c r="AL161" s="284">
        <v>0</v>
      </c>
      <c r="AM161" s="284">
        <v>0</v>
      </c>
      <c r="AN161" s="284">
        <v>46.099290780141843</v>
      </c>
      <c r="AO161" s="284">
        <v>0</v>
      </c>
      <c r="AP161" s="284">
        <v>0</v>
      </c>
      <c r="AQ161" s="284">
        <v>0</v>
      </c>
      <c r="AR161" s="284">
        <v>0</v>
      </c>
      <c r="AS161" s="284">
        <v>0</v>
      </c>
      <c r="AT161" s="284">
        <v>0</v>
      </c>
      <c r="AU161" s="284">
        <v>0</v>
      </c>
      <c r="AV161" s="284">
        <v>0</v>
      </c>
      <c r="AW161" s="284">
        <v>0</v>
      </c>
      <c r="AX161" s="284">
        <v>0</v>
      </c>
      <c r="AY161" s="284">
        <v>0</v>
      </c>
      <c r="AZ161" s="284">
        <v>0</v>
      </c>
      <c r="BA161" s="284">
        <v>0</v>
      </c>
      <c r="BB161" s="284">
        <v>0</v>
      </c>
      <c r="BC161" s="284">
        <v>0</v>
      </c>
      <c r="BD161" s="284">
        <v>0</v>
      </c>
      <c r="BE161" s="284">
        <v>0</v>
      </c>
      <c r="BF161" s="284">
        <v>0</v>
      </c>
      <c r="BG161" s="284">
        <v>0</v>
      </c>
      <c r="BH161" s="284">
        <v>0</v>
      </c>
      <c r="BI161" s="284">
        <v>0</v>
      </c>
      <c r="BJ161" s="284">
        <v>0</v>
      </c>
      <c r="BK161" s="284">
        <v>0</v>
      </c>
      <c r="BL161" s="284">
        <v>0</v>
      </c>
      <c r="BM161" s="284">
        <v>0</v>
      </c>
      <c r="BN161" s="284">
        <v>0</v>
      </c>
      <c r="BO161" s="284">
        <v>0</v>
      </c>
      <c r="BP161" s="284">
        <v>0</v>
      </c>
      <c r="BQ161" s="129"/>
    </row>
    <row r="162" spans="1:69" ht="14" x14ac:dyDescent="0.15">
      <c r="A162" s="117" t="s">
        <v>942</v>
      </c>
      <c r="B162" s="156" t="s">
        <v>521</v>
      </c>
      <c r="C162" s="156" t="s">
        <v>241</v>
      </c>
      <c r="D162" s="156" t="s">
        <v>797</v>
      </c>
      <c r="E162" s="156" t="s">
        <v>1025</v>
      </c>
      <c r="F162" s="120">
        <v>24</v>
      </c>
      <c r="G162" s="472">
        <v>64</v>
      </c>
      <c r="H162" s="120">
        <v>24</v>
      </c>
      <c r="I162" s="284">
        <v>0</v>
      </c>
      <c r="J162" s="284">
        <v>0</v>
      </c>
      <c r="K162" s="284">
        <v>0</v>
      </c>
      <c r="L162" s="284">
        <v>43.773584905660378</v>
      </c>
      <c r="M162" s="284">
        <v>0</v>
      </c>
      <c r="N162" s="284">
        <v>0</v>
      </c>
      <c r="O162" s="284">
        <v>0</v>
      </c>
      <c r="P162" s="284">
        <v>0</v>
      </c>
      <c r="Q162" s="284">
        <v>0</v>
      </c>
      <c r="R162" s="284">
        <v>0</v>
      </c>
      <c r="S162" s="284">
        <v>0</v>
      </c>
      <c r="T162" s="284">
        <v>0</v>
      </c>
      <c r="U162" s="284">
        <v>0</v>
      </c>
      <c r="V162" s="284">
        <v>0</v>
      </c>
      <c r="W162" s="284">
        <v>0</v>
      </c>
      <c r="X162" s="284">
        <v>0</v>
      </c>
      <c r="Y162" s="284">
        <v>0</v>
      </c>
      <c r="Z162" s="284">
        <v>0</v>
      </c>
      <c r="AA162" s="284">
        <v>0</v>
      </c>
      <c r="AB162" s="284">
        <v>0</v>
      </c>
      <c r="AC162" s="284">
        <v>0</v>
      </c>
      <c r="AD162" s="284">
        <v>0</v>
      </c>
      <c r="AE162" s="284">
        <v>0</v>
      </c>
      <c r="AF162" s="284">
        <v>0</v>
      </c>
      <c r="AG162" s="284">
        <v>0</v>
      </c>
      <c r="AH162" s="284">
        <v>0</v>
      </c>
      <c r="AI162" s="284">
        <v>0</v>
      </c>
      <c r="AJ162" s="284">
        <v>0</v>
      </c>
      <c r="AK162" s="284">
        <v>0</v>
      </c>
      <c r="AL162" s="284">
        <v>0</v>
      </c>
      <c r="AM162" s="284">
        <v>0</v>
      </c>
      <c r="AN162" s="284">
        <v>0</v>
      </c>
      <c r="AO162" s="284">
        <v>0</v>
      </c>
      <c r="AP162" s="284">
        <v>0</v>
      </c>
      <c r="AQ162" s="284">
        <v>0</v>
      </c>
      <c r="AR162" s="284">
        <v>0</v>
      </c>
      <c r="AS162" s="284">
        <v>0</v>
      </c>
      <c r="AT162" s="284">
        <v>0</v>
      </c>
      <c r="AU162" s="284">
        <v>0</v>
      </c>
      <c r="AV162" s="284">
        <v>0</v>
      </c>
      <c r="AW162" s="284">
        <v>0</v>
      </c>
      <c r="AX162" s="284">
        <v>0</v>
      </c>
      <c r="AY162" s="284">
        <v>0</v>
      </c>
      <c r="AZ162" s="284">
        <v>0</v>
      </c>
      <c r="BA162" s="284">
        <v>0</v>
      </c>
      <c r="BB162" s="284">
        <v>0</v>
      </c>
      <c r="BC162" s="284">
        <v>0</v>
      </c>
      <c r="BD162" s="284">
        <v>0</v>
      </c>
      <c r="BE162" s="284">
        <v>0</v>
      </c>
      <c r="BF162" s="284">
        <v>0</v>
      </c>
      <c r="BG162" s="284">
        <v>0</v>
      </c>
      <c r="BH162" s="284">
        <v>0</v>
      </c>
      <c r="BI162" s="284">
        <v>0</v>
      </c>
      <c r="BJ162" s="284">
        <v>0</v>
      </c>
      <c r="BK162" s="284">
        <v>0</v>
      </c>
      <c r="BL162" s="284">
        <v>0</v>
      </c>
      <c r="BM162" s="284">
        <v>0</v>
      </c>
      <c r="BN162" s="284">
        <v>0</v>
      </c>
      <c r="BO162" s="284">
        <v>0</v>
      </c>
      <c r="BP162" s="284">
        <v>0</v>
      </c>
      <c r="BQ162" s="129"/>
    </row>
    <row r="163" spans="1:69" ht="14" x14ac:dyDescent="0.15">
      <c r="A163" s="117" t="s">
        <v>943</v>
      </c>
      <c r="B163" s="156" t="s">
        <v>521</v>
      </c>
      <c r="C163" s="156" t="s">
        <v>241</v>
      </c>
      <c r="D163" s="156" t="s">
        <v>798</v>
      </c>
      <c r="E163" s="156" t="s">
        <v>1025</v>
      </c>
      <c r="F163" s="120">
        <v>48</v>
      </c>
      <c r="G163" s="472">
        <v>64</v>
      </c>
      <c r="H163" s="120">
        <v>48</v>
      </c>
      <c r="I163" s="284">
        <v>0</v>
      </c>
      <c r="J163" s="284">
        <v>0</v>
      </c>
      <c r="K163" s="284">
        <v>0</v>
      </c>
      <c r="L163" s="284">
        <v>0</v>
      </c>
      <c r="M163" s="284">
        <v>0</v>
      </c>
      <c r="N163" s="284">
        <v>0</v>
      </c>
      <c r="O163" s="284">
        <v>0</v>
      </c>
      <c r="P163" s="284">
        <v>0</v>
      </c>
      <c r="Q163" s="284">
        <v>0</v>
      </c>
      <c r="R163" s="284">
        <v>0</v>
      </c>
      <c r="S163" s="284">
        <v>0</v>
      </c>
      <c r="T163" s="284">
        <v>0</v>
      </c>
      <c r="U163" s="284">
        <v>0</v>
      </c>
      <c r="V163" s="284">
        <v>0</v>
      </c>
      <c r="W163" s="284">
        <v>0</v>
      </c>
      <c r="X163" s="284">
        <v>0</v>
      </c>
      <c r="Y163" s="284">
        <v>0</v>
      </c>
      <c r="Z163" s="284">
        <v>0</v>
      </c>
      <c r="AA163" s="284">
        <v>0</v>
      </c>
      <c r="AB163" s="284">
        <v>0</v>
      </c>
      <c r="AC163" s="284">
        <v>0</v>
      </c>
      <c r="AD163" s="284">
        <v>0</v>
      </c>
      <c r="AE163" s="284">
        <v>0</v>
      </c>
      <c r="AF163" s="284">
        <v>0</v>
      </c>
      <c r="AG163" s="284">
        <v>0</v>
      </c>
      <c r="AH163" s="284">
        <v>0</v>
      </c>
      <c r="AI163" s="284">
        <v>0</v>
      </c>
      <c r="AJ163" s="284">
        <v>0</v>
      </c>
      <c r="AK163" s="284">
        <v>0</v>
      </c>
      <c r="AL163" s="284">
        <v>40.175768989328311</v>
      </c>
      <c r="AM163" s="284">
        <v>0</v>
      </c>
      <c r="AN163" s="284">
        <v>0</v>
      </c>
      <c r="AO163" s="284">
        <v>0</v>
      </c>
      <c r="AP163" s="284">
        <v>0</v>
      </c>
      <c r="AQ163" s="284">
        <v>0</v>
      </c>
      <c r="AR163" s="284">
        <v>0</v>
      </c>
      <c r="AS163" s="284">
        <v>0</v>
      </c>
      <c r="AT163" s="284">
        <v>0</v>
      </c>
      <c r="AU163" s="284">
        <v>0</v>
      </c>
      <c r="AV163" s="284">
        <v>0</v>
      </c>
      <c r="AW163" s="284">
        <v>0</v>
      </c>
      <c r="AX163" s="284">
        <v>0</v>
      </c>
      <c r="AY163" s="284">
        <v>0</v>
      </c>
      <c r="AZ163" s="284">
        <v>0</v>
      </c>
      <c r="BA163" s="284">
        <v>0</v>
      </c>
      <c r="BB163" s="284">
        <v>0</v>
      </c>
      <c r="BC163" s="284">
        <v>0</v>
      </c>
      <c r="BD163" s="284">
        <v>0</v>
      </c>
      <c r="BE163" s="284">
        <v>0</v>
      </c>
      <c r="BF163" s="284">
        <v>0</v>
      </c>
      <c r="BG163" s="284">
        <v>0</v>
      </c>
      <c r="BH163" s="284">
        <v>0</v>
      </c>
      <c r="BI163" s="284">
        <v>0</v>
      </c>
      <c r="BJ163" s="284">
        <v>0</v>
      </c>
      <c r="BK163" s="284">
        <v>0</v>
      </c>
      <c r="BL163" s="284">
        <v>0</v>
      </c>
      <c r="BM163" s="284">
        <v>0</v>
      </c>
      <c r="BN163" s="284">
        <v>0</v>
      </c>
      <c r="BO163" s="284">
        <v>0</v>
      </c>
      <c r="BP163" s="284">
        <v>0</v>
      </c>
      <c r="BQ163" s="129"/>
    </row>
    <row r="164" spans="1:69" ht="14" x14ac:dyDescent="0.15">
      <c r="A164" s="117" t="s">
        <v>944</v>
      </c>
      <c r="B164" s="156" t="s">
        <v>521</v>
      </c>
      <c r="C164" s="156" t="s">
        <v>241</v>
      </c>
      <c r="D164" s="156" t="s">
        <v>799</v>
      </c>
      <c r="E164" s="156" t="s">
        <v>1025</v>
      </c>
      <c r="F164" s="120">
        <v>64</v>
      </c>
      <c r="G164" s="472">
        <v>80</v>
      </c>
      <c r="H164" s="120">
        <v>64</v>
      </c>
      <c r="I164" s="284">
        <v>0</v>
      </c>
      <c r="J164" s="284">
        <v>0</v>
      </c>
      <c r="K164" s="284">
        <v>0</v>
      </c>
      <c r="L164" s="284">
        <v>0</v>
      </c>
      <c r="M164" s="284">
        <v>0</v>
      </c>
      <c r="N164" s="284">
        <v>0</v>
      </c>
      <c r="O164" s="284">
        <v>0</v>
      </c>
      <c r="P164" s="284">
        <v>0</v>
      </c>
      <c r="Q164" s="284">
        <v>0</v>
      </c>
      <c r="R164" s="284">
        <v>0</v>
      </c>
      <c r="S164" s="284">
        <v>0</v>
      </c>
      <c r="T164" s="284">
        <v>0</v>
      </c>
      <c r="U164" s="284">
        <v>0</v>
      </c>
      <c r="V164" s="284">
        <v>0</v>
      </c>
      <c r="W164" s="284">
        <v>0</v>
      </c>
      <c r="X164" s="284">
        <v>0</v>
      </c>
      <c r="Y164" s="284">
        <v>0</v>
      </c>
      <c r="Z164" s="284">
        <v>0</v>
      </c>
      <c r="AA164" s="284">
        <v>0</v>
      </c>
      <c r="AB164" s="284">
        <v>0</v>
      </c>
      <c r="AC164" s="284">
        <v>0</v>
      </c>
      <c r="AD164" s="284">
        <v>43.63636363636364</v>
      </c>
      <c r="AE164" s="284">
        <v>0</v>
      </c>
      <c r="AF164" s="284">
        <v>0</v>
      </c>
      <c r="AG164" s="284">
        <v>0</v>
      </c>
      <c r="AH164" s="284">
        <v>0</v>
      </c>
      <c r="AI164" s="284">
        <v>0</v>
      </c>
      <c r="AJ164" s="284">
        <v>0</v>
      </c>
      <c r="AK164" s="284">
        <v>0</v>
      </c>
      <c r="AL164" s="284">
        <v>0</v>
      </c>
      <c r="AM164" s="284">
        <v>0</v>
      </c>
      <c r="AN164" s="284">
        <v>0</v>
      </c>
      <c r="AO164" s="284">
        <v>0</v>
      </c>
      <c r="AP164" s="284">
        <v>0</v>
      </c>
      <c r="AQ164" s="284">
        <v>0</v>
      </c>
      <c r="AR164" s="284">
        <v>0</v>
      </c>
      <c r="AS164" s="284">
        <v>0</v>
      </c>
      <c r="AT164" s="284">
        <v>0</v>
      </c>
      <c r="AU164" s="284">
        <v>0</v>
      </c>
      <c r="AV164" s="284">
        <v>0</v>
      </c>
      <c r="AW164" s="284">
        <v>0</v>
      </c>
      <c r="AX164" s="284">
        <v>0</v>
      </c>
      <c r="AY164" s="284">
        <v>0</v>
      </c>
      <c r="AZ164" s="284">
        <v>0</v>
      </c>
      <c r="BA164" s="284">
        <v>0</v>
      </c>
      <c r="BB164" s="284">
        <v>0</v>
      </c>
      <c r="BC164" s="284">
        <v>0</v>
      </c>
      <c r="BD164" s="284">
        <v>0</v>
      </c>
      <c r="BE164" s="284">
        <v>0</v>
      </c>
      <c r="BF164" s="284">
        <v>0</v>
      </c>
      <c r="BG164" s="284">
        <v>0</v>
      </c>
      <c r="BH164" s="284">
        <v>0</v>
      </c>
      <c r="BI164" s="284">
        <v>0</v>
      </c>
      <c r="BJ164" s="284">
        <v>0</v>
      </c>
      <c r="BK164" s="284">
        <v>0</v>
      </c>
      <c r="BL164" s="284">
        <v>0</v>
      </c>
      <c r="BM164" s="284">
        <v>433.89830508474574</v>
      </c>
      <c r="BN164" s="284">
        <v>0</v>
      </c>
      <c r="BO164" s="284">
        <v>0</v>
      </c>
      <c r="BP164" s="284">
        <v>0</v>
      </c>
      <c r="BQ164" s="129"/>
    </row>
    <row r="165" spans="1:69" ht="14" x14ac:dyDescent="0.15">
      <c r="A165" s="117" t="s">
        <v>385</v>
      </c>
      <c r="B165" s="156" t="s">
        <v>521</v>
      </c>
      <c r="C165" s="156" t="s">
        <v>242</v>
      </c>
      <c r="D165" s="156" t="s">
        <v>800</v>
      </c>
      <c r="E165" s="156" t="s">
        <v>1026</v>
      </c>
      <c r="F165" s="120">
        <v>4</v>
      </c>
      <c r="G165" s="472">
        <v>64</v>
      </c>
      <c r="H165" s="120">
        <v>4</v>
      </c>
      <c r="I165" s="284">
        <v>0</v>
      </c>
      <c r="J165" s="284">
        <v>0</v>
      </c>
      <c r="K165" s="284">
        <v>0</v>
      </c>
      <c r="L165" s="284">
        <v>0</v>
      </c>
      <c r="M165" s="284">
        <v>0</v>
      </c>
      <c r="N165" s="284">
        <v>0</v>
      </c>
      <c r="O165" s="284">
        <v>0</v>
      </c>
      <c r="P165" s="284">
        <v>0</v>
      </c>
      <c r="Q165" s="284">
        <v>0</v>
      </c>
      <c r="R165" s="284">
        <v>0</v>
      </c>
      <c r="S165" s="284">
        <v>0</v>
      </c>
      <c r="T165" s="284">
        <v>0</v>
      </c>
      <c r="U165" s="284">
        <v>0</v>
      </c>
      <c r="V165" s="284">
        <v>0</v>
      </c>
      <c r="W165" s="284">
        <v>0</v>
      </c>
      <c r="X165" s="284">
        <v>0</v>
      </c>
      <c r="Y165" s="284">
        <v>0</v>
      </c>
      <c r="Z165" s="284">
        <v>0</v>
      </c>
      <c r="AA165" s="284">
        <v>0</v>
      </c>
      <c r="AB165" s="284">
        <v>0</v>
      </c>
      <c r="AC165" s="284">
        <v>0</v>
      </c>
      <c r="AD165" s="284">
        <v>0</v>
      </c>
      <c r="AE165" s="284">
        <v>0</v>
      </c>
      <c r="AF165" s="284">
        <v>0</v>
      </c>
      <c r="AG165" s="284">
        <v>0</v>
      </c>
      <c r="AH165" s="284">
        <v>0</v>
      </c>
      <c r="AI165" s="284">
        <v>0</v>
      </c>
      <c r="AJ165" s="284">
        <v>43.571428571428577</v>
      </c>
      <c r="AK165" s="284">
        <v>0</v>
      </c>
      <c r="AL165" s="284">
        <v>0</v>
      </c>
      <c r="AM165" s="284">
        <v>0</v>
      </c>
      <c r="AN165" s="284">
        <v>0</v>
      </c>
      <c r="AO165" s="284">
        <v>0</v>
      </c>
      <c r="AP165" s="284">
        <v>0</v>
      </c>
      <c r="AQ165" s="284">
        <v>0</v>
      </c>
      <c r="AR165" s="284">
        <v>0</v>
      </c>
      <c r="AS165" s="284">
        <v>0</v>
      </c>
      <c r="AT165" s="284">
        <v>0</v>
      </c>
      <c r="AU165" s="284">
        <v>0</v>
      </c>
      <c r="AV165" s="284">
        <v>0</v>
      </c>
      <c r="AW165" s="284">
        <v>0</v>
      </c>
      <c r="AX165" s="284">
        <v>0</v>
      </c>
      <c r="AY165" s="284">
        <v>0</v>
      </c>
      <c r="AZ165" s="284">
        <v>0</v>
      </c>
      <c r="BA165" s="284">
        <v>0</v>
      </c>
      <c r="BB165" s="284">
        <v>0</v>
      </c>
      <c r="BC165" s="284">
        <v>0</v>
      </c>
      <c r="BD165" s="284">
        <v>0</v>
      </c>
      <c r="BE165" s="284">
        <v>0</v>
      </c>
      <c r="BF165" s="284">
        <v>0</v>
      </c>
      <c r="BG165" s="284">
        <v>0</v>
      </c>
      <c r="BH165" s="284">
        <v>0</v>
      </c>
      <c r="BI165" s="284">
        <v>0</v>
      </c>
      <c r="BJ165" s="284">
        <v>0</v>
      </c>
      <c r="BK165" s="284">
        <v>0</v>
      </c>
      <c r="BL165" s="284">
        <v>0</v>
      </c>
      <c r="BM165" s="284">
        <v>0</v>
      </c>
      <c r="BN165" s="284">
        <v>0</v>
      </c>
      <c r="BO165" s="284">
        <v>0</v>
      </c>
      <c r="BP165" s="284">
        <v>0</v>
      </c>
      <c r="BQ165" s="129"/>
    </row>
    <row r="166" spans="1:69" ht="14" x14ac:dyDescent="0.15">
      <c r="A166" s="117" t="s">
        <v>386</v>
      </c>
      <c r="B166" s="156" t="s">
        <v>521</v>
      </c>
      <c r="C166" s="156" t="s">
        <v>242</v>
      </c>
      <c r="D166" s="156" t="s">
        <v>801</v>
      </c>
      <c r="E166" s="156" t="s">
        <v>1026</v>
      </c>
      <c r="F166" s="120">
        <v>4</v>
      </c>
      <c r="G166" s="472">
        <v>160</v>
      </c>
      <c r="H166" s="120">
        <v>4</v>
      </c>
      <c r="I166" s="284">
        <v>0</v>
      </c>
      <c r="J166" s="284">
        <v>0</v>
      </c>
      <c r="K166" s="284">
        <v>0</v>
      </c>
      <c r="L166" s="284">
        <v>0</v>
      </c>
      <c r="M166" s="284">
        <v>0</v>
      </c>
      <c r="N166" s="284">
        <v>0</v>
      </c>
      <c r="O166" s="284">
        <v>0</v>
      </c>
      <c r="P166" s="284">
        <v>0</v>
      </c>
      <c r="Q166" s="284">
        <v>0</v>
      </c>
      <c r="R166" s="284">
        <v>0</v>
      </c>
      <c r="S166" s="284">
        <v>0</v>
      </c>
      <c r="T166" s="284">
        <v>0</v>
      </c>
      <c r="U166" s="284">
        <v>0</v>
      </c>
      <c r="V166" s="284">
        <v>0</v>
      </c>
      <c r="W166" s="284">
        <v>0</v>
      </c>
      <c r="X166" s="284">
        <v>0</v>
      </c>
      <c r="Y166" s="284">
        <v>0</v>
      </c>
      <c r="Z166" s="284">
        <v>0</v>
      </c>
      <c r="AA166" s="284">
        <v>0</v>
      </c>
      <c r="AB166" s="284">
        <v>0</v>
      </c>
      <c r="AC166" s="284">
        <v>0</v>
      </c>
      <c r="AD166" s="284">
        <v>0</v>
      </c>
      <c r="AE166" s="284">
        <v>0</v>
      </c>
      <c r="AF166" s="284">
        <v>0</v>
      </c>
      <c r="AG166" s="284">
        <v>0</v>
      </c>
      <c r="AH166" s="284">
        <v>0</v>
      </c>
      <c r="AI166" s="284">
        <v>0</v>
      </c>
      <c r="AJ166" s="284">
        <v>0</v>
      </c>
      <c r="AK166" s="284">
        <v>0</v>
      </c>
      <c r="AL166" s="284">
        <v>0</v>
      </c>
      <c r="AM166" s="284">
        <v>456.71718469047011</v>
      </c>
      <c r="AN166" s="284">
        <v>0</v>
      </c>
      <c r="AO166" s="284">
        <v>0</v>
      </c>
      <c r="AP166" s="284">
        <v>0</v>
      </c>
      <c r="AQ166" s="284">
        <v>0</v>
      </c>
      <c r="AR166" s="284">
        <v>0</v>
      </c>
      <c r="AS166" s="284">
        <v>0</v>
      </c>
      <c r="AT166" s="284">
        <v>0</v>
      </c>
      <c r="AU166" s="284">
        <v>0</v>
      </c>
      <c r="AV166" s="284">
        <v>0</v>
      </c>
      <c r="AW166" s="284">
        <v>0</v>
      </c>
      <c r="AX166" s="284">
        <v>0</v>
      </c>
      <c r="AY166" s="284">
        <v>0</v>
      </c>
      <c r="AZ166" s="284">
        <v>0</v>
      </c>
      <c r="BA166" s="284">
        <v>0</v>
      </c>
      <c r="BB166" s="284">
        <v>0</v>
      </c>
      <c r="BC166" s="284">
        <v>0</v>
      </c>
      <c r="BD166" s="284">
        <v>0</v>
      </c>
      <c r="BE166" s="284">
        <v>0</v>
      </c>
      <c r="BF166" s="284">
        <v>0</v>
      </c>
      <c r="BG166" s="284">
        <v>0</v>
      </c>
      <c r="BH166" s="284">
        <v>0</v>
      </c>
      <c r="BI166" s="284">
        <v>0</v>
      </c>
      <c r="BJ166" s="284">
        <v>0</v>
      </c>
      <c r="BK166" s="284">
        <v>0</v>
      </c>
      <c r="BL166" s="284">
        <v>0</v>
      </c>
      <c r="BM166" s="284">
        <v>0</v>
      </c>
      <c r="BN166" s="284">
        <v>0</v>
      </c>
      <c r="BO166" s="284">
        <v>0</v>
      </c>
      <c r="BP166" s="284">
        <v>0</v>
      </c>
      <c r="BQ166" s="129"/>
    </row>
    <row r="167" spans="1:69" ht="14" x14ac:dyDescent="0.15">
      <c r="A167" s="117" t="s">
        <v>387</v>
      </c>
      <c r="B167" s="156" t="s">
        <v>521</v>
      </c>
      <c r="C167" s="156" t="s">
        <v>242</v>
      </c>
      <c r="D167" s="156" t="s">
        <v>802</v>
      </c>
      <c r="E167" s="156" t="s">
        <v>1026</v>
      </c>
      <c r="F167" s="120">
        <v>6</v>
      </c>
      <c r="G167" s="472">
        <v>56</v>
      </c>
      <c r="H167" s="120">
        <v>3</v>
      </c>
      <c r="I167" s="284">
        <v>0</v>
      </c>
      <c r="J167" s="284">
        <v>0</v>
      </c>
      <c r="K167" s="284">
        <v>0</v>
      </c>
      <c r="L167" s="284">
        <v>0</v>
      </c>
      <c r="M167" s="284">
        <v>0</v>
      </c>
      <c r="N167" s="284">
        <v>0</v>
      </c>
      <c r="O167" s="284">
        <v>0</v>
      </c>
      <c r="P167" s="284">
        <v>524.44444444444434</v>
      </c>
      <c r="Q167" s="284">
        <v>0</v>
      </c>
      <c r="R167" s="284">
        <v>0</v>
      </c>
      <c r="S167" s="284">
        <v>0</v>
      </c>
      <c r="T167" s="284">
        <v>396.73469387755102</v>
      </c>
      <c r="U167" s="284">
        <v>0</v>
      </c>
      <c r="V167" s="284">
        <v>0</v>
      </c>
      <c r="W167" s="284">
        <v>0</v>
      </c>
      <c r="X167" s="284">
        <v>0</v>
      </c>
      <c r="Y167" s="284">
        <v>0</v>
      </c>
      <c r="Z167" s="284">
        <v>298.49498327759193</v>
      </c>
      <c r="AA167" s="284">
        <v>0</v>
      </c>
      <c r="AB167" s="284">
        <v>0</v>
      </c>
      <c r="AC167" s="284">
        <v>0</v>
      </c>
      <c r="AD167" s="284">
        <v>0</v>
      </c>
      <c r="AE167" s="284">
        <v>0</v>
      </c>
      <c r="AF167" s="284">
        <v>0</v>
      </c>
      <c r="AG167" s="284">
        <v>0</v>
      </c>
      <c r="AH167" s="284">
        <v>0</v>
      </c>
      <c r="AI167" s="284">
        <v>0</v>
      </c>
      <c r="AJ167" s="284">
        <v>0</v>
      </c>
      <c r="AK167" s="284">
        <v>0</v>
      </c>
      <c r="AL167" s="284">
        <v>0</v>
      </c>
      <c r="AM167" s="284">
        <v>0</v>
      </c>
      <c r="AN167" s="284">
        <v>0</v>
      </c>
      <c r="AO167" s="284">
        <v>0</v>
      </c>
      <c r="AP167" s="284">
        <v>0</v>
      </c>
      <c r="AQ167" s="284">
        <v>0</v>
      </c>
      <c r="AR167" s="284">
        <v>0</v>
      </c>
      <c r="AS167" s="284">
        <v>0</v>
      </c>
      <c r="AT167" s="284">
        <v>0</v>
      </c>
      <c r="AU167" s="284">
        <v>0</v>
      </c>
      <c r="AV167" s="284">
        <v>0</v>
      </c>
      <c r="AW167" s="284">
        <v>0</v>
      </c>
      <c r="AX167" s="284">
        <v>0</v>
      </c>
      <c r="AY167" s="284">
        <v>0</v>
      </c>
      <c r="AZ167" s="284">
        <v>0</v>
      </c>
      <c r="BA167" s="284">
        <v>0</v>
      </c>
      <c r="BB167" s="284">
        <v>0</v>
      </c>
      <c r="BC167" s="284">
        <v>0</v>
      </c>
      <c r="BD167" s="284">
        <v>0</v>
      </c>
      <c r="BE167" s="284">
        <v>0</v>
      </c>
      <c r="BF167" s="284">
        <v>0</v>
      </c>
      <c r="BG167" s="284">
        <v>0</v>
      </c>
      <c r="BH167" s="284">
        <v>0</v>
      </c>
      <c r="BI167" s="284">
        <v>0</v>
      </c>
      <c r="BJ167" s="284">
        <v>0</v>
      </c>
      <c r="BK167" s="284">
        <v>0</v>
      </c>
      <c r="BL167" s="284">
        <v>0</v>
      </c>
      <c r="BM167" s="284">
        <v>0</v>
      </c>
      <c r="BN167" s="284">
        <v>0</v>
      </c>
      <c r="BO167" s="284">
        <v>0</v>
      </c>
      <c r="BP167" s="284">
        <v>0</v>
      </c>
      <c r="BQ167" s="129"/>
    </row>
    <row r="168" spans="1:69" ht="14" x14ac:dyDescent="0.15">
      <c r="A168" s="117" t="s">
        <v>388</v>
      </c>
      <c r="B168" s="156" t="s">
        <v>521</v>
      </c>
      <c r="C168" s="156" t="s">
        <v>242</v>
      </c>
      <c r="D168" s="156" t="s">
        <v>803</v>
      </c>
      <c r="E168" s="156" t="s">
        <v>1026</v>
      </c>
      <c r="F168" s="120">
        <v>6</v>
      </c>
      <c r="G168" s="472">
        <v>88</v>
      </c>
      <c r="H168" s="120">
        <v>3</v>
      </c>
      <c r="I168" s="284">
        <v>0</v>
      </c>
      <c r="J168" s="284">
        <v>0</v>
      </c>
      <c r="K168" s="284">
        <v>0</v>
      </c>
      <c r="L168" s="284">
        <v>0</v>
      </c>
      <c r="M168" s="284">
        <v>0</v>
      </c>
      <c r="N168" s="284">
        <v>0</v>
      </c>
      <c r="O168" s="284">
        <v>0</v>
      </c>
      <c r="P168" s="284">
        <v>0</v>
      </c>
      <c r="Q168" s="284">
        <v>0</v>
      </c>
      <c r="R168" s="284">
        <v>0</v>
      </c>
      <c r="S168" s="284">
        <v>0</v>
      </c>
      <c r="T168" s="284">
        <v>0</v>
      </c>
      <c r="U168" s="284">
        <v>0</v>
      </c>
      <c r="V168" s="284">
        <v>0</v>
      </c>
      <c r="W168" s="284">
        <v>0</v>
      </c>
      <c r="X168" s="284">
        <v>0</v>
      </c>
      <c r="Y168" s="284">
        <v>0</v>
      </c>
      <c r="Z168" s="284">
        <v>0</v>
      </c>
      <c r="AA168" s="284">
        <v>0</v>
      </c>
      <c r="AB168" s="284">
        <v>0</v>
      </c>
      <c r="AC168" s="284">
        <v>0</v>
      </c>
      <c r="AD168" s="284">
        <v>0</v>
      </c>
      <c r="AE168" s="284">
        <v>0</v>
      </c>
      <c r="AF168" s="284">
        <v>0</v>
      </c>
      <c r="AG168" s="284">
        <v>0</v>
      </c>
      <c r="AH168" s="284">
        <v>0</v>
      </c>
      <c r="AI168" s="284">
        <v>0</v>
      </c>
      <c r="AJ168" s="284">
        <v>0</v>
      </c>
      <c r="AK168" s="284">
        <v>0</v>
      </c>
      <c r="AL168" s="284">
        <v>0</v>
      </c>
      <c r="AM168" s="284">
        <v>0</v>
      </c>
      <c r="AN168" s="284">
        <v>0</v>
      </c>
      <c r="AO168" s="284">
        <v>0</v>
      </c>
      <c r="AP168" s="284">
        <v>0</v>
      </c>
      <c r="AQ168" s="284">
        <v>0</v>
      </c>
      <c r="AR168" s="284">
        <v>0</v>
      </c>
      <c r="AS168" s="284">
        <v>0</v>
      </c>
      <c r="AT168" s="284">
        <v>0</v>
      </c>
      <c r="AU168" s="284">
        <v>0</v>
      </c>
      <c r="AV168" s="284">
        <v>0</v>
      </c>
      <c r="AW168" s="284">
        <v>0</v>
      </c>
      <c r="AX168" s="284">
        <v>0</v>
      </c>
      <c r="AY168" s="284">
        <v>0</v>
      </c>
      <c r="AZ168" s="284">
        <v>0</v>
      </c>
      <c r="BA168" s="284">
        <v>0</v>
      </c>
      <c r="BB168" s="284">
        <v>0</v>
      </c>
      <c r="BC168" s="284">
        <v>0</v>
      </c>
      <c r="BD168" s="284">
        <v>0</v>
      </c>
      <c r="BE168" s="284">
        <v>0</v>
      </c>
      <c r="BF168" s="284">
        <v>78.571428571428569</v>
      </c>
      <c r="BG168" s="284">
        <v>0</v>
      </c>
      <c r="BH168" s="284">
        <v>0</v>
      </c>
      <c r="BI168" s="284">
        <v>0</v>
      </c>
      <c r="BJ168" s="284">
        <v>0</v>
      </c>
      <c r="BK168" s="284">
        <v>0</v>
      </c>
      <c r="BL168" s="284">
        <v>0</v>
      </c>
      <c r="BM168" s="284">
        <v>0</v>
      </c>
      <c r="BN168" s="284">
        <v>0</v>
      </c>
      <c r="BO168" s="284">
        <v>0</v>
      </c>
      <c r="BP168" s="284">
        <v>0</v>
      </c>
      <c r="BQ168" s="129"/>
    </row>
    <row r="169" spans="1:69" ht="14" x14ac:dyDescent="0.15">
      <c r="A169" s="117" t="s">
        <v>389</v>
      </c>
      <c r="B169" s="156" t="s">
        <v>521</v>
      </c>
      <c r="C169" s="156" t="s">
        <v>242</v>
      </c>
      <c r="D169" s="156" t="s">
        <v>804</v>
      </c>
      <c r="E169" s="156" t="s">
        <v>1026</v>
      </c>
      <c r="F169" s="120">
        <v>8</v>
      </c>
      <c r="G169" s="472">
        <v>44</v>
      </c>
      <c r="H169" s="120">
        <v>8</v>
      </c>
      <c r="I169" s="284">
        <v>0</v>
      </c>
      <c r="J169" s="284">
        <v>0</v>
      </c>
      <c r="K169" s="284">
        <v>0</v>
      </c>
      <c r="L169" s="284">
        <v>0</v>
      </c>
      <c r="M169" s="284">
        <v>0</v>
      </c>
      <c r="N169" s="284">
        <v>0</v>
      </c>
      <c r="O169" s="284">
        <v>0</v>
      </c>
      <c r="P169" s="284">
        <v>0</v>
      </c>
      <c r="Q169" s="284">
        <v>0</v>
      </c>
      <c r="R169" s="284">
        <v>0</v>
      </c>
      <c r="S169" s="284">
        <v>0</v>
      </c>
      <c r="T169" s="284">
        <v>0</v>
      </c>
      <c r="U169" s="284">
        <v>0</v>
      </c>
      <c r="V169" s="284">
        <v>0</v>
      </c>
      <c r="W169" s="284">
        <v>0</v>
      </c>
      <c r="X169" s="284">
        <v>0</v>
      </c>
      <c r="Y169" s="284">
        <v>0</v>
      </c>
      <c r="Z169" s="284">
        <v>0</v>
      </c>
      <c r="AA169" s="284">
        <v>925.71428571428555</v>
      </c>
      <c r="AB169" s="284">
        <v>0</v>
      </c>
      <c r="AC169" s="284">
        <v>0</v>
      </c>
      <c r="AD169" s="284">
        <v>0</v>
      </c>
      <c r="AE169" s="284">
        <v>0</v>
      </c>
      <c r="AF169" s="284">
        <v>0</v>
      </c>
      <c r="AG169" s="284">
        <v>0</v>
      </c>
      <c r="AH169" s="284">
        <v>0</v>
      </c>
      <c r="AI169" s="284">
        <v>0</v>
      </c>
      <c r="AJ169" s="284">
        <v>0</v>
      </c>
      <c r="AK169" s="284">
        <v>0</v>
      </c>
      <c r="AL169" s="284">
        <v>0</v>
      </c>
      <c r="AM169" s="284">
        <v>0</v>
      </c>
      <c r="AN169" s="284">
        <v>0</v>
      </c>
      <c r="AO169" s="284">
        <v>0</v>
      </c>
      <c r="AP169" s="284">
        <v>0</v>
      </c>
      <c r="AQ169" s="284">
        <v>0</v>
      </c>
      <c r="AR169" s="284">
        <v>0</v>
      </c>
      <c r="AS169" s="284">
        <v>0</v>
      </c>
      <c r="AT169" s="284">
        <v>0</v>
      </c>
      <c r="AU169" s="284">
        <v>220.40816326530609</v>
      </c>
      <c r="AV169" s="284">
        <v>0</v>
      </c>
      <c r="AW169" s="284">
        <v>0</v>
      </c>
      <c r="AX169" s="284">
        <v>0</v>
      </c>
      <c r="AY169" s="284">
        <v>0</v>
      </c>
      <c r="AZ169" s="284">
        <v>0</v>
      </c>
      <c r="BA169" s="284">
        <v>0</v>
      </c>
      <c r="BB169" s="284">
        <v>0</v>
      </c>
      <c r="BC169" s="284">
        <v>0</v>
      </c>
      <c r="BD169" s="284">
        <v>0</v>
      </c>
      <c r="BE169" s="284">
        <v>0</v>
      </c>
      <c r="BF169" s="284">
        <v>0</v>
      </c>
      <c r="BG169" s="284">
        <v>0</v>
      </c>
      <c r="BH169" s="284">
        <v>0</v>
      </c>
      <c r="BI169" s="284">
        <v>0</v>
      </c>
      <c r="BJ169" s="284">
        <v>0</v>
      </c>
      <c r="BK169" s="284">
        <v>0</v>
      </c>
      <c r="BL169" s="284">
        <v>0</v>
      </c>
      <c r="BM169" s="284">
        <v>0</v>
      </c>
      <c r="BN169" s="284">
        <v>0</v>
      </c>
      <c r="BO169" s="284">
        <v>0</v>
      </c>
      <c r="BP169" s="284">
        <v>0</v>
      </c>
      <c r="BQ169" s="129"/>
    </row>
    <row r="170" spans="1:69" ht="14" x14ac:dyDescent="0.15">
      <c r="A170" s="117" t="s">
        <v>390</v>
      </c>
      <c r="B170" s="156" t="s">
        <v>521</v>
      </c>
      <c r="C170" s="156" t="s">
        <v>242</v>
      </c>
      <c r="D170" s="156" t="s">
        <v>805</v>
      </c>
      <c r="E170" s="156" t="s">
        <v>1026</v>
      </c>
      <c r="F170" s="120">
        <v>8</v>
      </c>
      <c r="G170" s="472">
        <v>64</v>
      </c>
      <c r="H170" s="120">
        <v>8</v>
      </c>
      <c r="I170" s="284">
        <v>0</v>
      </c>
      <c r="J170" s="284">
        <v>0</v>
      </c>
      <c r="K170" s="284">
        <v>0</v>
      </c>
      <c r="L170" s="284">
        <v>0</v>
      </c>
      <c r="M170" s="284">
        <v>0</v>
      </c>
      <c r="N170" s="284">
        <v>0</v>
      </c>
      <c r="O170" s="284">
        <v>130.90909090909091</v>
      </c>
      <c r="P170" s="284">
        <v>0</v>
      </c>
      <c r="Q170" s="284">
        <v>0</v>
      </c>
      <c r="R170" s="284">
        <v>0</v>
      </c>
      <c r="S170" s="284">
        <v>0</v>
      </c>
      <c r="T170" s="284">
        <v>0</v>
      </c>
      <c r="U170" s="284">
        <v>0</v>
      </c>
      <c r="V170" s="284">
        <v>0</v>
      </c>
      <c r="W170" s="284">
        <v>0</v>
      </c>
      <c r="X170" s="284">
        <v>0</v>
      </c>
      <c r="Y170" s="284">
        <v>0</v>
      </c>
      <c r="Z170" s="284">
        <v>0</v>
      </c>
      <c r="AA170" s="284">
        <v>0</v>
      </c>
      <c r="AB170" s="284">
        <v>0</v>
      </c>
      <c r="AC170" s="284">
        <v>0</v>
      </c>
      <c r="AD170" s="284">
        <v>0</v>
      </c>
      <c r="AE170" s="284">
        <v>0</v>
      </c>
      <c r="AF170" s="284">
        <v>0</v>
      </c>
      <c r="AG170" s="284">
        <v>0</v>
      </c>
      <c r="AH170" s="284">
        <v>0</v>
      </c>
      <c r="AI170" s="284">
        <v>0</v>
      </c>
      <c r="AJ170" s="284">
        <v>0</v>
      </c>
      <c r="AK170" s="284">
        <v>0</v>
      </c>
      <c r="AL170" s="284">
        <v>0</v>
      </c>
      <c r="AM170" s="284">
        <v>0</v>
      </c>
      <c r="AN170" s="284">
        <v>0</v>
      </c>
      <c r="AO170" s="284">
        <v>169.87179487179486</v>
      </c>
      <c r="AP170" s="284">
        <v>0</v>
      </c>
      <c r="AQ170" s="284">
        <v>0</v>
      </c>
      <c r="AR170" s="284">
        <v>0</v>
      </c>
      <c r="AS170" s="284">
        <v>0</v>
      </c>
      <c r="AT170" s="284">
        <v>0</v>
      </c>
      <c r="AU170" s="284">
        <v>0</v>
      </c>
      <c r="AV170" s="284">
        <v>0</v>
      </c>
      <c r="AW170" s="284">
        <v>0</v>
      </c>
      <c r="AX170" s="284">
        <v>0</v>
      </c>
      <c r="AY170" s="284">
        <v>0</v>
      </c>
      <c r="AZ170" s="284">
        <v>0</v>
      </c>
      <c r="BA170" s="284">
        <v>0</v>
      </c>
      <c r="BB170" s="284">
        <v>0</v>
      </c>
      <c r="BC170" s="284">
        <v>0</v>
      </c>
      <c r="BD170" s="284">
        <v>0</v>
      </c>
      <c r="BE170" s="284">
        <v>0</v>
      </c>
      <c r="BF170" s="284">
        <v>0</v>
      </c>
      <c r="BG170" s="284">
        <v>0</v>
      </c>
      <c r="BH170" s="284">
        <v>0</v>
      </c>
      <c r="BI170" s="284">
        <v>0</v>
      </c>
      <c r="BJ170" s="284">
        <v>0</v>
      </c>
      <c r="BK170" s="284">
        <v>0</v>
      </c>
      <c r="BL170" s="284">
        <v>0</v>
      </c>
      <c r="BM170" s="284">
        <v>0</v>
      </c>
      <c r="BN170" s="284">
        <v>0</v>
      </c>
      <c r="BO170" s="284">
        <v>0</v>
      </c>
      <c r="BP170" s="284">
        <v>0</v>
      </c>
      <c r="BQ170" s="129"/>
    </row>
    <row r="171" spans="1:69" ht="14" x14ac:dyDescent="0.15">
      <c r="A171" s="117" t="s">
        <v>391</v>
      </c>
      <c r="B171" s="156" t="s">
        <v>521</v>
      </c>
      <c r="C171" s="156" t="s">
        <v>242</v>
      </c>
      <c r="D171" s="156" t="s">
        <v>806</v>
      </c>
      <c r="E171" s="156" t="s">
        <v>1026</v>
      </c>
      <c r="F171" s="120">
        <v>8</v>
      </c>
      <c r="G171" s="472">
        <v>80</v>
      </c>
      <c r="H171" s="120">
        <v>8</v>
      </c>
      <c r="I171" s="284">
        <v>124.93090105030402</v>
      </c>
      <c r="J171" s="284">
        <v>0</v>
      </c>
      <c r="K171" s="284">
        <v>0</v>
      </c>
      <c r="L171" s="284">
        <v>131.32075471698113</v>
      </c>
      <c r="M171" s="284">
        <v>0</v>
      </c>
      <c r="N171" s="284">
        <v>0</v>
      </c>
      <c r="O171" s="284">
        <v>0</v>
      </c>
      <c r="P171" s="284">
        <v>0</v>
      </c>
      <c r="Q171" s="284">
        <v>130.52631578947367</v>
      </c>
      <c r="R171" s="284">
        <v>0</v>
      </c>
      <c r="S171" s="284">
        <v>0</v>
      </c>
      <c r="T171" s="284">
        <v>0</v>
      </c>
      <c r="U171" s="284">
        <v>0</v>
      </c>
      <c r="V171" s="284">
        <v>84.464555052790345</v>
      </c>
      <c r="W171" s="284">
        <v>0</v>
      </c>
      <c r="X171" s="284">
        <v>0</v>
      </c>
      <c r="Y171" s="284">
        <v>0</v>
      </c>
      <c r="Z171" s="284">
        <v>0</v>
      </c>
      <c r="AA171" s="284">
        <v>0</v>
      </c>
      <c r="AB171" s="284">
        <v>0</v>
      </c>
      <c r="AC171" s="284">
        <v>0</v>
      </c>
      <c r="AD171" s="284">
        <v>0</v>
      </c>
      <c r="AE171" s="284">
        <v>0</v>
      </c>
      <c r="AF171" s="284">
        <v>0</v>
      </c>
      <c r="AG171" s="284">
        <v>0</v>
      </c>
      <c r="AH171" s="284">
        <v>0</v>
      </c>
      <c r="AI171" s="284">
        <v>0</v>
      </c>
      <c r="AJ171" s="284">
        <v>0</v>
      </c>
      <c r="AK171" s="284">
        <v>0</v>
      </c>
      <c r="AL171" s="284">
        <v>40.175768989328311</v>
      </c>
      <c r="AM171" s="284">
        <v>0</v>
      </c>
      <c r="AN171" s="284">
        <v>0</v>
      </c>
      <c r="AO171" s="284">
        <v>0</v>
      </c>
      <c r="AP171" s="284">
        <v>0</v>
      </c>
      <c r="AQ171" s="284">
        <v>0</v>
      </c>
      <c r="AR171" s="284">
        <v>0</v>
      </c>
      <c r="AS171" s="284">
        <v>0</v>
      </c>
      <c r="AT171" s="284">
        <v>0</v>
      </c>
      <c r="AU171" s="284">
        <v>0</v>
      </c>
      <c r="AV171" s="284">
        <v>0</v>
      </c>
      <c r="AW171" s="284">
        <v>0</v>
      </c>
      <c r="AX171" s="284">
        <v>0</v>
      </c>
      <c r="AY171" s="284">
        <v>0</v>
      </c>
      <c r="AZ171" s="284">
        <v>0</v>
      </c>
      <c r="BA171" s="284">
        <v>0</v>
      </c>
      <c r="BB171" s="284">
        <v>0</v>
      </c>
      <c r="BC171" s="284">
        <v>0</v>
      </c>
      <c r="BD171" s="284">
        <v>0</v>
      </c>
      <c r="BE171" s="284">
        <v>0</v>
      </c>
      <c r="BF171" s="284">
        <v>0</v>
      </c>
      <c r="BG171" s="284">
        <v>0</v>
      </c>
      <c r="BH171" s="284">
        <v>0</v>
      </c>
      <c r="BI171" s="284">
        <v>0</v>
      </c>
      <c r="BJ171" s="284">
        <v>0</v>
      </c>
      <c r="BK171" s="284">
        <v>0</v>
      </c>
      <c r="BL171" s="284">
        <v>0</v>
      </c>
      <c r="BM171" s="284">
        <v>0</v>
      </c>
      <c r="BN171" s="284">
        <v>0</v>
      </c>
      <c r="BO171" s="284">
        <v>0</v>
      </c>
      <c r="BP171" s="284">
        <v>0</v>
      </c>
      <c r="BQ171" s="129"/>
    </row>
    <row r="172" spans="1:69" ht="14" x14ac:dyDescent="0.15">
      <c r="A172" s="117" t="s">
        <v>392</v>
      </c>
      <c r="B172" s="156" t="s">
        <v>521</v>
      </c>
      <c r="C172" s="156" t="s">
        <v>242</v>
      </c>
      <c r="D172" s="156" t="s">
        <v>807</v>
      </c>
      <c r="E172" s="156" t="s">
        <v>1026</v>
      </c>
      <c r="F172" s="120">
        <v>8</v>
      </c>
      <c r="G172" s="472">
        <v>96</v>
      </c>
      <c r="H172" s="120">
        <v>8</v>
      </c>
      <c r="I172" s="284">
        <v>0</v>
      </c>
      <c r="J172" s="284">
        <v>0</v>
      </c>
      <c r="K172" s="284">
        <v>0</v>
      </c>
      <c r="L172" s="284">
        <v>0</v>
      </c>
      <c r="M172" s="284">
        <v>0</v>
      </c>
      <c r="N172" s="284">
        <v>0</v>
      </c>
      <c r="O172" s="284">
        <v>0</v>
      </c>
      <c r="P172" s="284">
        <v>0</v>
      </c>
      <c r="Q172" s="284">
        <v>0</v>
      </c>
      <c r="R172" s="284">
        <v>0</v>
      </c>
      <c r="S172" s="284">
        <v>2226.2443438914029</v>
      </c>
      <c r="T172" s="284">
        <v>0</v>
      </c>
      <c r="U172" s="284">
        <v>0</v>
      </c>
      <c r="V172" s="284">
        <v>0</v>
      </c>
      <c r="W172" s="284">
        <v>0</v>
      </c>
      <c r="X172" s="284">
        <v>0</v>
      </c>
      <c r="Y172" s="284">
        <v>0</v>
      </c>
      <c r="Z172" s="284">
        <v>0</v>
      </c>
      <c r="AA172" s="284">
        <v>0</v>
      </c>
      <c r="AB172" s="284">
        <v>0</v>
      </c>
      <c r="AC172" s="284">
        <v>0</v>
      </c>
      <c r="AD172" s="284">
        <v>0</v>
      </c>
      <c r="AE172" s="284">
        <v>0</v>
      </c>
      <c r="AF172" s="284">
        <v>0</v>
      </c>
      <c r="AG172" s="284">
        <v>0</v>
      </c>
      <c r="AH172" s="284">
        <v>0</v>
      </c>
      <c r="AI172" s="284">
        <v>0</v>
      </c>
      <c r="AJ172" s="284">
        <v>0</v>
      </c>
      <c r="AK172" s="284">
        <v>0</v>
      </c>
      <c r="AL172" s="284">
        <v>0</v>
      </c>
      <c r="AM172" s="284">
        <v>0</v>
      </c>
      <c r="AN172" s="284">
        <v>0</v>
      </c>
      <c r="AO172" s="284">
        <v>0</v>
      </c>
      <c r="AP172" s="284">
        <v>0</v>
      </c>
      <c r="AQ172" s="284">
        <v>0</v>
      </c>
      <c r="AR172" s="284">
        <v>0</v>
      </c>
      <c r="AS172" s="284">
        <v>0</v>
      </c>
      <c r="AT172" s="284">
        <v>0</v>
      </c>
      <c r="AU172" s="284">
        <v>0</v>
      </c>
      <c r="AV172" s="284">
        <v>0</v>
      </c>
      <c r="AW172" s="284">
        <v>0</v>
      </c>
      <c r="AX172" s="284">
        <v>0</v>
      </c>
      <c r="AY172" s="284">
        <v>0</v>
      </c>
      <c r="AZ172" s="284">
        <v>0</v>
      </c>
      <c r="BA172" s="284">
        <v>0</v>
      </c>
      <c r="BB172" s="284">
        <v>0</v>
      </c>
      <c r="BC172" s="284">
        <v>0</v>
      </c>
      <c r="BD172" s="284">
        <v>0</v>
      </c>
      <c r="BE172" s="284">
        <v>0</v>
      </c>
      <c r="BF172" s="284">
        <v>0</v>
      </c>
      <c r="BG172" s="284">
        <v>0</v>
      </c>
      <c r="BH172" s="284">
        <v>0</v>
      </c>
      <c r="BI172" s="284">
        <v>0</v>
      </c>
      <c r="BJ172" s="284">
        <v>0</v>
      </c>
      <c r="BK172" s="284">
        <v>0</v>
      </c>
      <c r="BL172" s="284">
        <v>0</v>
      </c>
      <c r="BM172" s="284">
        <v>0</v>
      </c>
      <c r="BN172" s="284">
        <v>0</v>
      </c>
      <c r="BO172" s="284">
        <v>0</v>
      </c>
      <c r="BP172" s="284">
        <v>0</v>
      </c>
      <c r="BQ172" s="129"/>
    </row>
    <row r="173" spans="1:69" ht="14" x14ac:dyDescent="0.15">
      <c r="A173" s="117" t="s">
        <v>393</v>
      </c>
      <c r="B173" s="156" t="s">
        <v>521</v>
      </c>
      <c r="C173" s="156" t="s">
        <v>242</v>
      </c>
      <c r="D173" s="156" t="s">
        <v>808</v>
      </c>
      <c r="E173" s="156" t="s">
        <v>1026</v>
      </c>
      <c r="F173" s="120">
        <v>8</v>
      </c>
      <c r="G173" s="472">
        <v>120</v>
      </c>
      <c r="H173" s="120">
        <v>8</v>
      </c>
      <c r="I173" s="284">
        <v>0</v>
      </c>
      <c r="J173" s="284">
        <v>0</v>
      </c>
      <c r="K173" s="284">
        <v>0</v>
      </c>
      <c r="L173" s="284">
        <v>0</v>
      </c>
      <c r="M173" s="284">
        <v>0</v>
      </c>
      <c r="N173" s="284">
        <v>0</v>
      </c>
      <c r="O173" s="284">
        <v>0</v>
      </c>
      <c r="P173" s="284">
        <v>0</v>
      </c>
      <c r="Q173" s="284">
        <v>0</v>
      </c>
      <c r="R173" s="284">
        <v>174.54545454545456</v>
      </c>
      <c r="S173" s="284">
        <v>0</v>
      </c>
      <c r="T173" s="284">
        <v>0</v>
      </c>
      <c r="U173" s="284">
        <v>0</v>
      </c>
      <c r="V173" s="284">
        <v>0</v>
      </c>
      <c r="W173" s="284">
        <v>0</v>
      </c>
      <c r="X173" s="284">
        <v>0</v>
      </c>
      <c r="Y173" s="284">
        <v>0</v>
      </c>
      <c r="Z173" s="284">
        <v>0</v>
      </c>
      <c r="AA173" s="284">
        <v>0</v>
      </c>
      <c r="AB173" s="284">
        <v>0</v>
      </c>
      <c r="AC173" s="284">
        <v>0</v>
      </c>
      <c r="AD173" s="284">
        <v>0</v>
      </c>
      <c r="AE173" s="284">
        <v>0</v>
      </c>
      <c r="AF173" s="284">
        <v>0</v>
      </c>
      <c r="AG173" s="284">
        <v>0</v>
      </c>
      <c r="AH173" s="284">
        <v>0</v>
      </c>
      <c r="AI173" s="284">
        <v>0</v>
      </c>
      <c r="AJ173" s="284">
        <v>0</v>
      </c>
      <c r="AK173" s="284">
        <v>0</v>
      </c>
      <c r="AL173" s="284">
        <v>0</v>
      </c>
      <c r="AM173" s="284">
        <v>0</v>
      </c>
      <c r="AN173" s="284">
        <v>0</v>
      </c>
      <c r="AO173" s="284">
        <v>0</v>
      </c>
      <c r="AP173" s="284">
        <v>0</v>
      </c>
      <c r="AQ173" s="284">
        <v>44.166666666666657</v>
      </c>
      <c r="AR173" s="284">
        <v>0</v>
      </c>
      <c r="AS173" s="284">
        <v>0</v>
      </c>
      <c r="AT173" s="284">
        <v>0</v>
      </c>
      <c r="AU173" s="284">
        <v>0</v>
      </c>
      <c r="AV173" s="284">
        <v>0</v>
      </c>
      <c r="AW173" s="284">
        <v>0</v>
      </c>
      <c r="AX173" s="284">
        <v>0</v>
      </c>
      <c r="AY173" s="284">
        <v>0</v>
      </c>
      <c r="AZ173" s="284">
        <v>0</v>
      </c>
      <c r="BA173" s="284">
        <v>0</v>
      </c>
      <c r="BB173" s="284">
        <v>0</v>
      </c>
      <c r="BC173" s="284">
        <v>0</v>
      </c>
      <c r="BD173" s="284">
        <v>0</v>
      </c>
      <c r="BE173" s="284">
        <v>0</v>
      </c>
      <c r="BF173" s="284">
        <v>0</v>
      </c>
      <c r="BG173" s="284">
        <v>0</v>
      </c>
      <c r="BH173" s="284">
        <v>0</v>
      </c>
      <c r="BI173" s="284">
        <v>0</v>
      </c>
      <c r="BJ173" s="284">
        <v>0</v>
      </c>
      <c r="BK173" s="284">
        <v>0</v>
      </c>
      <c r="BL173" s="284">
        <v>0</v>
      </c>
      <c r="BM173" s="284">
        <v>0</v>
      </c>
      <c r="BN173" s="284">
        <v>0</v>
      </c>
      <c r="BO173" s="284">
        <v>0</v>
      </c>
      <c r="BP173" s="284">
        <v>0</v>
      </c>
      <c r="BQ173" s="129"/>
    </row>
    <row r="174" spans="1:69" ht="14" x14ac:dyDescent="0.15">
      <c r="A174" s="117" t="s">
        <v>395</v>
      </c>
      <c r="B174" s="156" t="s">
        <v>521</v>
      </c>
      <c r="C174" s="156" t="s">
        <v>242</v>
      </c>
      <c r="D174" s="156" t="s">
        <v>810</v>
      </c>
      <c r="E174" s="156" t="s">
        <v>1026</v>
      </c>
      <c r="F174" s="120">
        <v>12</v>
      </c>
      <c r="G174" s="472">
        <v>96</v>
      </c>
      <c r="H174" s="120">
        <v>12</v>
      </c>
      <c r="I174" s="284">
        <v>0</v>
      </c>
      <c r="J174" s="284">
        <v>0</v>
      </c>
      <c r="K174" s="284">
        <v>0</v>
      </c>
      <c r="L174" s="284">
        <v>0</v>
      </c>
      <c r="M174" s="284">
        <v>0</v>
      </c>
      <c r="N174" s="284">
        <v>0</v>
      </c>
      <c r="O174" s="284">
        <v>0</v>
      </c>
      <c r="P174" s="284">
        <v>0</v>
      </c>
      <c r="Q174" s="284">
        <v>0</v>
      </c>
      <c r="R174" s="284">
        <v>0</v>
      </c>
      <c r="S174" s="284">
        <v>0</v>
      </c>
      <c r="T174" s="284">
        <v>0</v>
      </c>
      <c r="U174" s="284">
        <v>0</v>
      </c>
      <c r="V174" s="284">
        <v>0</v>
      </c>
      <c r="W174" s="284">
        <v>0</v>
      </c>
      <c r="X174" s="284">
        <v>0</v>
      </c>
      <c r="Y174" s="284">
        <v>0</v>
      </c>
      <c r="Z174" s="284">
        <v>0</v>
      </c>
      <c r="AA174" s="284">
        <v>0</v>
      </c>
      <c r="AB174" s="284">
        <v>0</v>
      </c>
      <c r="AC174" s="284">
        <v>0</v>
      </c>
      <c r="AD174" s="284">
        <v>0</v>
      </c>
      <c r="AE174" s="284">
        <v>0</v>
      </c>
      <c r="AF174" s="284">
        <v>0</v>
      </c>
      <c r="AG174" s="284">
        <v>0</v>
      </c>
      <c r="AH174" s="284">
        <v>0</v>
      </c>
      <c r="AI174" s="284">
        <v>0</v>
      </c>
      <c r="AJ174" s="284">
        <v>0</v>
      </c>
      <c r="AK174" s="284">
        <v>0</v>
      </c>
      <c r="AL174" s="284">
        <v>0</v>
      </c>
      <c r="AM174" s="284">
        <v>0</v>
      </c>
      <c r="AN174" s="284">
        <v>184.39716312056737</v>
      </c>
      <c r="AO174" s="284">
        <v>0</v>
      </c>
      <c r="AP174" s="284">
        <v>0</v>
      </c>
      <c r="AQ174" s="284">
        <v>0</v>
      </c>
      <c r="AR174" s="284">
        <v>0</v>
      </c>
      <c r="AS174" s="284">
        <v>0</v>
      </c>
      <c r="AT174" s="284">
        <v>0</v>
      </c>
      <c r="AU174" s="284">
        <v>0</v>
      </c>
      <c r="AV174" s="284">
        <v>0</v>
      </c>
      <c r="AW174" s="284">
        <v>0</v>
      </c>
      <c r="AX174" s="284">
        <v>0</v>
      </c>
      <c r="AY174" s="284">
        <v>0</v>
      </c>
      <c r="AZ174" s="284">
        <v>0</v>
      </c>
      <c r="BA174" s="284">
        <v>0</v>
      </c>
      <c r="BB174" s="284">
        <v>0</v>
      </c>
      <c r="BC174" s="284">
        <v>0</v>
      </c>
      <c r="BD174" s="284">
        <v>0</v>
      </c>
      <c r="BE174" s="284">
        <v>0</v>
      </c>
      <c r="BF174" s="284">
        <v>0</v>
      </c>
      <c r="BG174" s="284">
        <v>0</v>
      </c>
      <c r="BH174" s="284">
        <v>0</v>
      </c>
      <c r="BI174" s="284">
        <v>0</v>
      </c>
      <c r="BJ174" s="284">
        <v>0</v>
      </c>
      <c r="BK174" s="284">
        <v>0</v>
      </c>
      <c r="BL174" s="284">
        <v>0</v>
      </c>
      <c r="BM174" s="284">
        <v>0</v>
      </c>
      <c r="BN174" s="284">
        <v>0</v>
      </c>
      <c r="BO174" s="284">
        <v>0</v>
      </c>
      <c r="BP174" s="284">
        <v>0</v>
      </c>
      <c r="BQ174" s="129"/>
    </row>
    <row r="175" spans="1:69" ht="14" x14ac:dyDescent="0.15">
      <c r="A175" s="117" t="s">
        <v>396</v>
      </c>
      <c r="B175" s="156" t="s">
        <v>521</v>
      </c>
      <c r="C175" s="156" t="s">
        <v>242</v>
      </c>
      <c r="D175" s="156" t="s">
        <v>811</v>
      </c>
      <c r="E175" s="156" t="s">
        <v>1026</v>
      </c>
      <c r="F175" s="120">
        <v>16</v>
      </c>
      <c r="G175" s="472">
        <v>64</v>
      </c>
      <c r="H175" s="120">
        <v>16</v>
      </c>
      <c r="I175" s="284">
        <v>0</v>
      </c>
      <c r="J175" s="284">
        <v>0</v>
      </c>
      <c r="K175" s="284">
        <v>0</v>
      </c>
      <c r="L175" s="284">
        <v>0</v>
      </c>
      <c r="M175" s="284">
        <v>0</v>
      </c>
      <c r="N175" s="284">
        <v>305</v>
      </c>
      <c r="O175" s="284">
        <v>0</v>
      </c>
      <c r="P175" s="284">
        <v>0</v>
      </c>
      <c r="Q175" s="284">
        <v>0</v>
      </c>
      <c r="R175" s="284">
        <v>0</v>
      </c>
      <c r="S175" s="284">
        <v>0</v>
      </c>
      <c r="T175" s="284">
        <v>0</v>
      </c>
      <c r="U175" s="284">
        <v>0</v>
      </c>
      <c r="V175" s="284">
        <v>0</v>
      </c>
      <c r="W175" s="284">
        <v>0</v>
      </c>
      <c r="X175" s="284">
        <v>0</v>
      </c>
      <c r="Y175" s="284">
        <v>0</v>
      </c>
      <c r="Z175" s="284">
        <v>0</v>
      </c>
      <c r="AA175" s="284">
        <v>0</v>
      </c>
      <c r="AB175" s="284">
        <v>0</v>
      </c>
      <c r="AC175" s="284">
        <v>0</v>
      </c>
      <c r="AD175" s="284">
        <v>0</v>
      </c>
      <c r="AE175" s="284">
        <v>0</v>
      </c>
      <c r="AF175" s="284">
        <v>0</v>
      </c>
      <c r="AG175" s="284">
        <v>0</v>
      </c>
      <c r="AH175" s="284">
        <v>0</v>
      </c>
      <c r="AI175" s="284">
        <v>0</v>
      </c>
      <c r="AJ175" s="284">
        <v>0</v>
      </c>
      <c r="AK175" s="284">
        <v>0</v>
      </c>
      <c r="AL175" s="284">
        <v>0</v>
      </c>
      <c r="AM175" s="284">
        <v>0</v>
      </c>
      <c r="AN175" s="284">
        <v>0</v>
      </c>
      <c r="AO175" s="284">
        <v>0</v>
      </c>
      <c r="AP175" s="284">
        <v>0</v>
      </c>
      <c r="AQ175" s="284">
        <v>0</v>
      </c>
      <c r="AR175" s="284">
        <v>0</v>
      </c>
      <c r="AS175" s="284">
        <v>0</v>
      </c>
      <c r="AT175" s="284">
        <v>0</v>
      </c>
      <c r="AU175" s="284">
        <v>0</v>
      </c>
      <c r="AV175" s="284">
        <v>0</v>
      </c>
      <c r="AW175" s="284">
        <v>0</v>
      </c>
      <c r="AX175" s="284">
        <v>0</v>
      </c>
      <c r="AY175" s="284">
        <v>0</v>
      </c>
      <c r="AZ175" s="284">
        <v>0</v>
      </c>
      <c r="BA175" s="284">
        <v>0</v>
      </c>
      <c r="BB175" s="284">
        <v>0</v>
      </c>
      <c r="BC175" s="284">
        <v>0</v>
      </c>
      <c r="BD175" s="284">
        <v>0</v>
      </c>
      <c r="BE175" s="284">
        <v>0</v>
      </c>
      <c r="BF175" s="284">
        <v>0</v>
      </c>
      <c r="BG175" s="284">
        <v>0</v>
      </c>
      <c r="BH175" s="284">
        <v>0</v>
      </c>
      <c r="BI175" s="284">
        <v>0</v>
      </c>
      <c r="BJ175" s="284">
        <v>0</v>
      </c>
      <c r="BK175" s="284">
        <v>0</v>
      </c>
      <c r="BL175" s="284">
        <v>0</v>
      </c>
      <c r="BM175" s="284">
        <v>0</v>
      </c>
      <c r="BN175" s="284">
        <v>0</v>
      </c>
      <c r="BO175" s="284">
        <v>0</v>
      </c>
      <c r="BP175" s="284">
        <v>0</v>
      </c>
      <c r="BQ175" s="129"/>
    </row>
    <row r="176" spans="1:69" ht="14" x14ac:dyDescent="0.15">
      <c r="A176" s="117" t="s">
        <v>397</v>
      </c>
      <c r="B176" s="156" t="s">
        <v>521</v>
      </c>
      <c r="C176" s="156" t="s">
        <v>242</v>
      </c>
      <c r="D176" s="156" t="s">
        <v>812</v>
      </c>
      <c r="E176" s="156" t="s">
        <v>1026</v>
      </c>
      <c r="F176" s="120">
        <v>16</v>
      </c>
      <c r="G176" s="472">
        <v>88</v>
      </c>
      <c r="H176" s="120">
        <v>16</v>
      </c>
      <c r="I176" s="284">
        <v>0</v>
      </c>
      <c r="J176" s="284">
        <v>0</v>
      </c>
      <c r="K176" s="284">
        <v>0</v>
      </c>
      <c r="L176" s="284">
        <v>0</v>
      </c>
      <c r="M176" s="284">
        <v>0</v>
      </c>
      <c r="N176" s="284">
        <v>0</v>
      </c>
      <c r="O176" s="284">
        <v>0</v>
      </c>
      <c r="P176" s="284">
        <v>0</v>
      </c>
      <c r="Q176" s="284">
        <v>0</v>
      </c>
      <c r="R176" s="284">
        <v>0</v>
      </c>
      <c r="S176" s="284">
        <v>0</v>
      </c>
      <c r="T176" s="284">
        <v>0</v>
      </c>
      <c r="U176" s="284">
        <v>0</v>
      </c>
      <c r="V176" s="284">
        <v>0</v>
      </c>
      <c r="W176" s="284">
        <v>0</v>
      </c>
      <c r="X176" s="284">
        <v>0</v>
      </c>
      <c r="Y176" s="284">
        <v>0</v>
      </c>
      <c r="Z176" s="284">
        <v>0</v>
      </c>
      <c r="AA176" s="284">
        <v>0</v>
      </c>
      <c r="AB176" s="284">
        <v>0</v>
      </c>
      <c r="AC176" s="284">
        <v>0</v>
      </c>
      <c r="AD176" s="284">
        <v>0</v>
      </c>
      <c r="AE176" s="284">
        <v>0</v>
      </c>
      <c r="AF176" s="284">
        <v>0</v>
      </c>
      <c r="AG176" s="284">
        <v>0</v>
      </c>
      <c r="AH176" s="284">
        <v>0</v>
      </c>
      <c r="AI176" s="284">
        <v>0</v>
      </c>
      <c r="AJ176" s="284">
        <v>0</v>
      </c>
      <c r="AK176" s="284">
        <v>0</v>
      </c>
      <c r="AL176" s="284">
        <v>0</v>
      </c>
      <c r="AM176" s="284">
        <v>0</v>
      </c>
      <c r="AN176" s="284">
        <v>0</v>
      </c>
      <c r="AO176" s="284">
        <v>0</v>
      </c>
      <c r="AP176" s="284">
        <v>44.166666666666657</v>
      </c>
      <c r="AQ176" s="284">
        <v>0</v>
      </c>
      <c r="AR176" s="284">
        <v>0</v>
      </c>
      <c r="AS176" s="284">
        <v>0</v>
      </c>
      <c r="AT176" s="284">
        <v>0</v>
      </c>
      <c r="AU176" s="284">
        <v>0</v>
      </c>
      <c r="AV176" s="284">
        <v>0</v>
      </c>
      <c r="AW176" s="284">
        <v>0</v>
      </c>
      <c r="AX176" s="284">
        <v>0</v>
      </c>
      <c r="AY176" s="284">
        <v>0</v>
      </c>
      <c r="AZ176" s="284">
        <v>0</v>
      </c>
      <c r="BA176" s="284">
        <v>0</v>
      </c>
      <c r="BB176" s="284">
        <v>0</v>
      </c>
      <c r="BC176" s="284">
        <v>0</v>
      </c>
      <c r="BD176" s="284">
        <v>0</v>
      </c>
      <c r="BE176" s="284">
        <v>0</v>
      </c>
      <c r="BF176" s="284">
        <v>0</v>
      </c>
      <c r="BG176" s="284">
        <v>0</v>
      </c>
      <c r="BH176" s="284">
        <v>656.60377358490564</v>
      </c>
      <c r="BI176" s="284">
        <v>0</v>
      </c>
      <c r="BJ176" s="284">
        <v>0</v>
      </c>
      <c r="BK176" s="284">
        <v>0</v>
      </c>
      <c r="BL176" s="284">
        <v>0</v>
      </c>
      <c r="BM176" s="284">
        <v>0</v>
      </c>
      <c r="BN176" s="284">
        <v>0</v>
      </c>
      <c r="BO176" s="284">
        <v>0</v>
      </c>
      <c r="BP176" s="284">
        <v>0</v>
      </c>
      <c r="BQ176" s="129"/>
    </row>
    <row r="177" spans="1:69" ht="14" x14ac:dyDescent="0.15">
      <c r="A177" s="117" t="s">
        <v>398</v>
      </c>
      <c r="B177" s="156" t="s">
        <v>521</v>
      </c>
      <c r="C177" s="156" t="s">
        <v>242</v>
      </c>
      <c r="D177" s="156" t="s">
        <v>813</v>
      </c>
      <c r="E177" s="156" t="s">
        <v>1026</v>
      </c>
      <c r="F177" s="120">
        <v>16</v>
      </c>
      <c r="G177" s="472">
        <v>144</v>
      </c>
      <c r="H177" s="120">
        <v>16</v>
      </c>
      <c r="I177" s="284">
        <v>0</v>
      </c>
      <c r="J177" s="284">
        <v>0</v>
      </c>
      <c r="K177" s="284">
        <v>0</v>
      </c>
      <c r="L177" s="284">
        <v>0</v>
      </c>
      <c r="M177" s="284">
        <v>0</v>
      </c>
      <c r="N177" s="284">
        <v>0</v>
      </c>
      <c r="O177" s="284">
        <v>0</v>
      </c>
      <c r="P177" s="284">
        <v>0</v>
      </c>
      <c r="Q177" s="284">
        <v>0</v>
      </c>
      <c r="R177" s="284">
        <v>0</v>
      </c>
      <c r="S177" s="284">
        <v>0</v>
      </c>
      <c r="T177" s="284">
        <v>0</v>
      </c>
      <c r="U177" s="284">
        <v>0</v>
      </c>
      <c r="V177" s="284">
        <v>0</v>
      </c>
      <c r="W177" s="284">
        <v>0</v>
      </c>
      <c r="X177" s="284">
        <v>0</v>
      </c>
      <c r="Y177" s="284">
        <v>0</v>
      </c>
      <c r="Z177" s="284">
        <v>0</v>
      </c>
      <c r="AA177" s="284">
        <v>0</v>
      </c>
      <c r="AB177" s="284">
        <v>0</v>
      </c>
      <c r="AC177" s="284">
        <v>0</v>
      </c>
      <c r="AD177" s="284">
        <v>0</v>
      </c>
      <c r="AE177" s="284">
        <v>0</v>
      </c>
      <c r="AF177" s="284">
        <v>0</v>
      </c>
      <c r="AG177" s="284">
        <v>0</v>
      </c>
      <c r="AH177" s="284">
        <v>0</v>
      </c>
      <c r="AI177" s="284">
        <v>0</v>
      </c>
      <c r="AJ177" s="284">
        <v>0</v>
      </c>
      <c r="AK177" s="284">
        <v>0</v>
      </c>
      <c r="AL177" s="284">
        <v>0</v>
      </c>
      <c r="AM177" s="284">
        <v>0</v>
      </c>
      <c r="AN177" s="284">
        <v>0</v>
      </c>
      <c r="AO177" s="284">
        <v>0</v>
      </c>
      <c r="AP177" s="284">
        <v>0</v>
      </c>
      <c r="AQ177" s="284">
        <v>0</v>
      </c>
      <c r="AR177" s="284">
        <v>0</v>
      </c>
      <c r="AS177" s="284">
        <v>0</v>
      </c>
      <c r="AT177" s="284">
        <v>0</v>
      </c>
      <c r="AU177" s="284">
        <v>0</v>
      </c>
      <c r="AV177" s="284">
        <v>0</v>
      </c>
      <c r="AW177" s="284">
        <v>0</v>
      </c>
      <c r="AX177" s="284">
        <v>0</v>
      </c>
      <c r="AY177" s="284">
        <v>0</v>
      </c>
      <c r="AZ177" s="284">
        <v>0</v>
      </c>
      <c r="BA177" s="284">
        <v>0</v>
      </c>
      <c r="BB177" s="284">
        <v>0</v>
      </c>
      <c r="BC177" s="284">
        <v>0</v>
      </c>
      <c r="BD177" s="284">
        <v>0</v>
      </c>
      <c r="BE177" s="284">
        <v>0</v>
      </c>
      <c r="BF177" s="284">
        <v>0</v>
      </c>
      <c r="BG177" s="284">
        <v>920.228219398649</v>
      </c>
      <c r="BH177" s="284">
        <v>0</v>
      </c>
      <c r="BI177" s="284">
        <v>258.36216839677047</v>
      </c>
      <c r="BJ177" s="284">
        <v>0</v>
      </c>
      <c r="BK177" s="284">
        <v>0</v>
      </c>
      <c r="BL177" s="284">
        <v>0</v>
      </c>
      <c r="BM177" s="284">
        <v>0</v>
      </c>
      <c r="BN177" s="284">
        <v>437.73584905660374</v>
      </c>
      <c r="BO177" s="284">
        <v>0</v>
      </c>
      <c r="BP177" s="284">
        <v>0</v>
      </c>
      <c r="BQ177" s="129"/>
    </row>
    <row r="178" spans="1:69" ht="14" x14ac:dyDescent="0.15">
      <c r="A178" s="117" t="s">
        <v>399</v>
      </c>
      <c r="B178" s="156" t="s">
        <v>521</v>
      </c>
      <c r="C178" s="156" t="s">
        <v>242</v>
      </c>
      <c r="D178" s="156" t="s">
        <v>814</v>
      </c>
      <c r="E178" s="156" t="s">
        <v>1026</v>
      </c>
      <c r="F178" s="120">
        <v>16</v>
      </c>
      <c r="G178" s="472">
        <v>184</v>
      </c>
      <c r="H178" s="120">
        <v>16</v>
      </c>
      <c r="I178" s="284">
        <v>0</v>
      </c>
      <c r="J178" s="284">
        <v>0</v>
      </c>
      <c r="K178" s="284">
        <v>0</v>
      </c>
      <c r="L178" s="284">
        <v>0</v>
      </c>
      <c r="M178" s="284">
        <v>0</v>
      </c>
      <c r="N178" s="284">
        <v>0</v>
      </c>
      <c r="O178" s="284">
        <v>0</v>
      </c>
      <c r="P178" s="284">
        <v>0</v>
      </c>
      <c r="Q178" s="284">
        <v>0</v>
      </c>
      <c r="R178" s="284">
        <v>0</v>
      </c>
      <c r="S178" s="284">
        <v>0</v>
      </c>
      <c r="T178" s="284">
        <v>0</v>
      </c>
      <c r="U178" s="284">
        <v>0</v>
      </c>
      <c r="V178" s="284">
        <v>0</v>
      </c>
      <c r="W178" s="284">
        <v>0</v>
      </c>
      <c r="X178" s="284">
        <v>0</v>
      </c>
      <c r="Y178" s="284">
        <v>0</v>
      </c>
      <c r="Z178" s="284">
        <v>0</v>
      </c>
      <c r="AA178" s="284">
        <v>0</v>
      </c>
      <c r="AB178" s="284">
        <v>0</v>
      </c>
      <c r="AC178" s="284">
        <v>0</v>
      </c>
      <c r="AD178" s="284">
        <v>130.90909090909091</v>
      </c>
      <c r="AE178" s="284">
        <v>0</v>
      </c>
      <c r="AF178" s="284">
        <v>0</v>
      </c>
      <c r="AG178" s="284">
        <v>0</v>
      </c>
      <c r="AH178" s="284">
        <v>0</v>
      </c>
      <c r="AI178" s="284">
        <v>0</v>
      </c>
      <c r="AJ178" s="284">
        <v>0</v>
      </c>
      <c r="AK178" s="284">
        <v>0</v>
      </c>
      <c r="AL178" s="284">
        <v>0</v>
      </c>
      <c r="AM178" s="284">
        <v>0</v>
      </c>
      <c r="AN178" s="284">
        <v>0</v>
      </c>
      <c r="AO178" s="284">
        <v>0</v>
      </c>
      <c r="AP178" s="284">
        <v>0</v>
      </c>
      <c r="AQ178" s="284">
        <v>0</v>
      </c>
      <c r="AR178" s="284">
        <v>0</v>
      </c>
      <c r="AS178" s="284">
        <v>0</v>
      </c>
      <c r="AT178" s="284">
        <v>0</v>
      </c>
      <c r="AU178" s="284">
        <v>0</v>
      </c>
      <c r="AV178" s="284">
        <v>0</v>
      </c>
      <c r="AW178" s="284">
        <v>0</v>
      </c>
      <c r="AX178" s="284">
        <v>0</v>
      </c>
      <c r="AY178" s="284">
        <v>0</v>
      </c>
      <c r="AZ178" s="284">
        <v>0</v>
      </c>
      <c r="BA178" s="284">
        <v>0</v>
      </c>
      <c r="BB178" s="284">
        <v>0</v>
      </c>
      <c r="BC178" s="284">
        <v>0</v>
      </c>
      <c r="BD178" s="284">
        <v>0</v>
      </c>
      <c r="BE178" s="284">
        <v>0</v>
      </c>
      <c r="BF178" s="284">
        <v>0</v>
      </c>
      <c r="BG178" s="284">
        <v>0</v>
      </c>
      <c r="BH178" s="284">
        <v>0</v>
      </c>
      <c r="BI178" s="284">
        <v>0</v>
      </c>
      <c r="BJ178" s="284">
        <v>0</v>
      </c>
      <c r="BK178" s="284">
        <v>0</v>
      </c>
      <c r="BL178" s="284">
        <v>0</v>
      </c>
      <c r="BM178" s="284">
        <v>0</v>
      </c>
      <c r="BN178" s="284">
        <v>0</v>
      </c>
      <c r="BO178" s="284">
        <v>0</v>
      </c>
      <c r="BP178" s="284">
        <v>181.28654970760235</v>
      </c>
      <c r="BQ178" s="129"/>
    </row>
    <row r="179" spans="1:69" ht="15" x14ac:dyDescent="0.15">
      <c r="A179" s="104" t="s">
        <v>402</v>
      </c>
      <c r="B179" s="153" t="s">
        <v>522</v>
      </c>
      <c r="C179" s="153" t="s">
        <v>245</v>
      </c>
      <c r="D179" s="153" t="s">
        <v>817</v>
      </c>
      <c r="E179" s="153" t="s">
        <v>1024</v>
      </c>
      <c r="F179" s="107">
        <v>16</v>
      </c>
      <c r="G179" s="469">
        <v>16</v>
      </c>
      <c r="H179" s="107">
        <v>16</v>
      </c>
      <c r="I179" s="284">
        <v>0</v>
      </c>
      <c r="J179" s="284">
        <v>131.11111111111109</v>
      </c>
      <c r="K179" s="284">
        <v>0</v>
      </c>
      <c r="L179" s="284">
        <v>0</v>
      </c>
      <c r="M179" s="284">
        <v>0</v>
      </c>
      <c r="N179" s="284">
        <v>0</v>
      </c>
      <c r="O179" s="284">
        <v>0</v>
      </c>
      <c r="P179" s="284">
        <v>0</v>
      </c>
      <c r="Q179" s="284">
        <v>0</v>
      </c>
      <c r="R179" s="284">
        <v>0</v>
      </c>
      <c r="S179" s="284">
        <v>0</v>
      </c>
      <c r="T179" s="284">
        <v>0</v>
      </c>
      <c r="U179" s="284">
        <v>0</v>
      </c>
      <c r="V179" s="284">
        <v>0</v>
      </c>
      <c r="W179" s="284">
        <v>0</v>
      </c>
      <c r="X179" s="284">
        <v>0</v>
      </c>
      <c r="Y179" s="284">
        <v>0</v>
      </c>
      <c r="Z179" s="284">
        <v>0</v>
      </c>
      <c r="AA179" s="284">
        <v>0</v>
      </c>
      <c r="AB179" s="284">
        <v>0</v>
      </c>
      <c r="AC179" s="284">
        <v>0</v>
      </c>
      <c r="AD179" s="284">
        <v>0</v>
      </c>
      <c r="AE179" s="284">
        <v>0</v>
      </c>
      <c r="AF179" s="284">
        <v>0</v>
      </c>
      <c r="AG179" s="284">
        <v>43.773584905660378</v>
      </c>
      <c r="AH179" s="284">
        <v>0</v>
      </c>
      <c r="AI179" s="284">
        <v>0</v>
      </c>
      <c r="AJ179" s="284">
        <v>0</v>
      </c>
      <c r="AK179" s="284">
        <v>0</v>
      </c>
      <c r="AL179" s="284">
        <v>0</v>
      </c>
      <c r="AM179" s="284">
        <v>0</v>
      </c>
      <c r="AN179" s="284">
        <v>0</v>
      </c>
      <c r="AO179" s="284">
        <v>0</v>
      </c>
      <c r="AP179" s="284">
        <v>0</v>
      </c>
      <c r="AQ179" s="284">
        <v>0</v>
      </c>
      <c r="AR179" s="284">
        <v>0</v>
      </c>
      <c r="AS179" s="284">
        <v>0</v>
      </c>
      <c r="AT179" s="284">
        <v>0</v>
      </c>
      <c r="AU179" s="284">
        <v>0</v>
      </c>
      <c r="AV179" s="284">
        <v>0</v>
      </c>
      <c r="AW179" s="284">
        <v>0</v>
      </c>
      <c r="AX179" s="284">
        <v>0</v>
      </c>
      <c r="AY179" s="284">
        <v>0</v>
      </c>
      <c r="AZ179" s="284">
        <v>0</v>
      </c>
      <c r="BA179" s="284">
        <v>0</v>
      </c>
      <c r="BB179" s="284">
        <v>0</v>
      </c>
      <c r="BC179" s="284">
        <v>0</v>
      </c>
      <c r="BD179" s="284">
        <v>0</v>
      </c>
      <c r="BE179" s="284">
        <v>0</v>
      </c>
      <c r="BF179" s="284">
        <v>0</v>
      </c>
      <c r="BG179" s="284">
        <v>0</v>
      </c>
      <c r="BH179" s="284">
        <v>0</v>
      </c>
      <c r="BI179" s="284">
        <v>0</v>
      </c>
      <c r="BJ179" s="284">
        <v>0</v>
      </c>
      <c r="BK179" s="284">
        <v>0</v>
      </c>
      <c r="BL179" s="284">
        <v>0</v>
      </c>
      <c r="BM179" s="284">
        <v>0</v>
      </c>
      <c r="BN179" s="284">
        <v>0</v>
      </c>
      <c r="BO179" s="284">
        <v>82.666202575704844</v>
      </c>
      <c r="BP179" s="284">
        <v>1269.0058479532165</v>
      </c>
      <c r="BQ179" s="129"/>
    </row>
    <row r="180" spans="1:69" ht="15" x14ac:dyDescent="0.15">
      <c r="A180" s="104" t="s">
        <v>403</v>
      </c>
      <c r="B180" s="153" t="s">
        <v>522</v>
      </c>
      <c r="C180" s="153" t="s">
        <v>245</v>
      </c>
      <c r="D180" s="153" t="s">
        <v>818</v>
      </c>
      <c r="E180" s="153" t="s">
        <v>1024</v>
      </c>
      <c r="F180" s="107">
        <v>20</v>
      </c>
      <c r="G180" s="469">
        <v>20</v>
      </c>
      <c r="H180" s="107">
        <v>20</v>
      </c>
      <c r="I180" s="284">
        <v>0</v>
      </c>
      <c r="J180" s="284">
        <v>0</v>
      </c>
      <c r="K180" s="284">
        <v>0</v>
      </c>
      <c r="L180" s="284">
        <v>0</v>
      </c>
      <c r="M180" s="284">
        <v>0</v>
      </c>
      <c r="N180" s="284">
        <v>0</v>
      </c>
      <c r="O180" s="284">
        <v>0</v>
      </c>
      <c r="P180" s="284">
        <v>0</v>
      </c>
      <c r="Q180" s="284">
        <v>0</v>
      </c>
      <c r="R180" s="284">
        <v>0</v>
      </c>
      <c r="S180" s="284">
        <v>0</v>
      </c>
      <c r="T180" s="284">
        <v>0</v>
      </c>
      <c r="U180" s="284">
        <v>0</v>
      </c>
      <c r="V180" s="284">
        <v>0</v>
      </c>
      <c r="W180" s="284">
        <v>0</v>
      </c>
      <c r="X180" s="284">
        <v>0</v>
      </c>
      <c r="Y180" s="284">
        <v>0</v>
      </c>
      <c r="Z180" s="284">
        <v>0</v>
      </c>
      <c r="AA180" s="284">
        <v>0</v>
      </c>
      <c r="AB180" s="284">
        <v>0</v>
      </c>
      <c r="AC180" s="284">
        <v>0</v>
      </c>
      <c r="AD180" s="284">
        <v>436.36363636363637</v>
      </c>
      <c r="AE180" s="284">
        <v>0</v>
      </c>
      <c r="AF180" s="284">
        <v>270.65527065527061</v>
      </c>
      <c r="AG180" s="284">
        <v>0</v>
      </c>
      <c r="AH180" s="284">
        <v>612.83018867924534</v>
      </c>
      <c r="AI180" s="284">
        <v>0</v>
      </c>
      <c r="AJ180" s="284">
        <v>0</v>
      </c>
      <c r="AK180" s="284">
        <v>0</v>
      </c>
      <c r="AL180" s="284">
        <v>0</v>
      </c>
      <c r="AM180" s="284">
        <v>0</v>
      </c>
      <c r="AN180" s="284">
        <v>0</v>
      </c>
      <c r="AO180" s="284">
        <v>0</v>
      </c>
      <c r="AP180" s="284">
        <v>0</v>
      </c>
      <c r="AQ180" s="284">
        <v>0</v>
      </c>
      <c r="AR180" s="284">
        <v>0</v>
      </c>
      <c r="AS180" s="284">
        <v>0</v>
      </c>
      <c r="AT180" s="284">
        <v>0</v>
      </c>
      <c r="AU180" s="284">
        <v>0</v>
      </c>
      <c r="AV180" s="284">
        <v>0</v>
      </c>
      <c r="AW180" s="284">
        <v>0</v>
      </c>
      <c r="AX180" s="284">
        <v>0</v>
      </c>
      <c r="AY180" s="284">
        <v>0</v>
      </c>
      <c r="AZ180" s="284">
        <v>0</v>
      </c>
      <c r="BA180" s="284">
        <v>0</v>
      </c>
      <c r="BB180" s="284">
        <v>0</v>
      </c>
      <c r="BC180" s="284">
        <v>0</v>
      </c>
      <c r="BD180" s="284">
        <v>0</v>
      </c>
      <c r="BE180" s="284">
        <v>0</v>
      </c>
      <c r="BF180" s="284">
        <v>0</v>
      </c>
      <c r="BG180" s="284">
        <v>0</v>
      </c>
      <c r="BH180" s="284">
        <v>0</v>
      </c>
      <c r="BI180" s="284">
        <v>0</v>
      </c>
      <c r="BJ180" s="284">
        <v>0</v>
      </c>
      <c r="BK180" s="284">
        <v>0</v>
      </c>
      <c r="BL180" s="284">
        <v>0</v>
      </c>
      <c r="BM180" s="284">
        <v>0</v>
      </c>
      <c r="BN180" s="284">
        <v>0</v>
      </c>
      <c r="BO180" s="284">
        <v>0</v>
      </c>
      <c r="BP180" s="284">
        <v>0</v>
      </c>
      <c r="BQ180" s="129"/>
    </row>
    <row r="181" spans="1:69" ht="15" x14ac:dyDescent="0.15">
      <c r="A181" s="104" t="s">
        <v>404</v>
      </c>
      <c r="B181" s="153" t="s">
        <v>522</v>
      </c>
      <c r="C181" s="153" t="s">
        <v>245</v>
      </c>
      <c r="D181" s="153" t="s">
        <v>819</v>
      </c>
      <c r="E181" s="153" t="s">
        <v>1024</v>
      </c>
      <c r="F181" s="107">
        <v>20</v>
      </c>
      <c r="G181" s="469">
        <v>24</v>
      </c>
      <c r="H181" s="107">
        <v>20</v>
      </c>
      <c r="I181" s="284">
        <v>0</v>
      </c>
      <c r="J181" s="284">
        <v>0</v>
      </c>
      <c r="K181" s="284">
        <v>0</v>
      </c>
      <c r="L181" s="284">
        <v>262.64150943396226</v>
      </c>
      <c r="M181" s="284">
        <v>0</v>
      </c>
      <c r="N181" s="284">
        <v>0</v>
      </c>
      <c r="O181" s="284">
        <v>0</v>
      </c>
      <c r="P181" s="284">
        <v>0</v>
      </c>
      <c r="Q181" s="284">
        <v>0</v>
      </c>
      <c r="R181" s="284">
        <v>0</v>
      </c>
      <c r="S181" s="284">
        <v>0</v>
      </c>
      <c r="T181" s="284">
        <v>0</v>
      </c>
      <c r="U181" s="284">
        <v>0</v>
      </c>
      <c r="V181" s="284">
        <v>0</v>
      </c>
      <c r="W181" s="284">
        <v>0</v>
      </c>
      <c r="X181" s="284">
        <v>0</v>
      </c>
      <c r="Y181" s="284">
        <v>0</v>
      </c>
      <c r="Z181" s="284">
        <v>0</v>
      </c>
      <c r="AA181" s="284">
        <v>0</v>
      </c>
      <c r="AB181" s="284">
        <v>0</v>
      </c>
      <c r="AC181" s="284">
        <v>0</v>
      </c>
      <c r="AD181" s="284">
        <v>0</v>
      </c>
      <c r="AE181" s="284">
        <v>0</v>
      </c>
      <c r="AF181" s="284">
        <v>0</v>
      </c>
      <c r="AG181" s="284">
        <v>0</v>
      </c>
      <c r="AH181" s="284">
        <v>0</v>
      </c>
      <c r="AI181" s="284">
        <v>0</v>
      </c>
      <c r="AJ181" s="284">
        <v>0</v>
      </c>
      <c r="AK181" s="284">
        <v>0</v>
      </c>
      <c r="AL181" s="284">
        <v>522.28499686126804</v>
      </c>
      <c r="AM181" s="284">
        <v>0</v>
      </c>
      <c r="AN181" s="284">
        <v>0</v>
      </c>
      <c r="AO181" s="284">
        <v>0</v>
      </c>
      <c r="AP181" s="284">
        <v>0</v>
      </c>
      <c r="AQ181" s="284">
        <v>0</v>
      </c>
      <c r="AR181" s="284">
        <v>0</v>
      </c>
      <c r="AS181" s="284">
        <v>0</v>
      </c>
      <c r="AT181" s="284">
        <v>0</v>
      </c>
      <c r="AU181" s="284">
        <v>0</v>
      </c>
      <c r="AV181" s="284">
        <v>0</v>
      </c>
      <c r="AW181" s="284">
        <v>0</v>
      </c>
      <c r="AX181" s="284">
        <v>0</v>
      </c>
      <c r="AY181" s="284">
        <v>0</v>
      </c>
      <c r="AZ181" s="284">
        <v>0</v>
      </c>
      <c r="BA181" s="284">
        <v>0</v>
      </c>
      <c r="BB181" s="284">
        <v>0</v>
      </c>
      <c r="BC181" s="284">
        <v>0</v>
      </c>
      <c r="BD181" s="284">
        <v>0</v>
      </c>
      <c r="BE181" s="284">
        <v>0</v>
      </c>
      <c r="BF181" s="284">
        <v>0</v>
      </c>
      <c r="BG181" s="284">
        <v>0</v>
      </c>
      <c r="BH181" s="284">
        <v>0</v>
      </c>
      <c r="BI181" s="284">
        <v>0</v>
      </c>
      <c r="BJ181" s="284">
        <v>0</v>
      </c>
      <c r="BK181" s="284">
        <v>0</v>
      </c>
      <c r="BL181" s="284">
        <v>0</v>
      </c>
      <c r="BM181" s="284">
        <v>0</v>
      </c>
      <c r="BN181" s="284">
        <v>0</v>
      </c>
      <c r="BO181" s="284">
        <v>0</v>
      </c>
      <c r="BP181" s="284">
        <v>0</v>
      </c>
      <c r="BQ181" s="129"/>
    </row>
    <row r="182" spans="1:69" ht="15" x14ac:dyDescent="0.15">
      <c r="A182" s="104" t="s">
        <v>405</v>
      </c>
      <c r="B182" s="153" t="s">
        <v>522</v>
      </c>
      <c r="C182" s="153" t="s">
        <v>245</v>
      </c>
      <c r="D182" s="153" t="s">
        <v>820</v>
      </c>
      <c r="E182" s="153" t="s">
        <v>1024</v>
      </c>
      <c r="F182" s="107">
        <v>24</v>
      </c>
      <c r="G182" s="469">
        <v>24</v>
      </c>
      <c r="H182" s="107">
        <v>24</v>
      </c>
      <c r="I182" s="284">
        <v>0</v>
      </c>
      <c r="J182" s="284">
        <v>0</v>
      </c>
      <c r="K182" s="284">
        <v>0</v>
      </c>
      <c r="L182" s="284">
        <v>0</v>
      </c>
      <c r="M182" s="284">
        <v>0</v>
      </c>
      <c r="N182" s="284">
        <v>0</v>
      </c>
      <c r="O182" s="284">
        <v>0</v>
      </c>
      <c r="P182" s="284">
        <v>305.92592592592592</v>
      </c>
      <c r="Q182" s="284">
        <v>217.54385964912279</v>
      </c>
      <c r="R182" s="284">
        <v>305.4545454545455</v>
      </c>
      <c r="S182" s="284">
        <v>0</v>
      </c>
      <c r="T182" s="284">
        <v>44.08163265306122</v>
      </c>
      <c r="U182" s="284">
        <v>0</v>
      </c>
      <c r="V182" s="284">
        <v>0</v>
      </c>
      <c r="W182" s="284">
        <v>0</v>
      </c>
      <c r="X182" s="284">
        <v>0</v>
      </c>
      <c r="Y182" s="284">
        <v>0</v>
      </c>
      <c r="Z182" s="284">
        <v>0</v>
      </c>
      <c r="AA182" s="284">
        <v>0</v>
      </c>
      <c r="AB182" s="284">
        <v>0</v>
      </c>
      <c r="AC182" s="284">
        <v>554.11255411255411</v>
      </c>
      <c r="AD182" s="284">
        <v>0</v>
      </c>
      <c r="AE182" s="284">
        <v>45.197740112994353</v>
      </c>
      <c r="AF182" s="284">
        <v>0</v>
      </c>
      <c r="AG182" s="284">
        <v>0</v>
      </c>
      <c r="AH182" s="284">
        <v>0</v>
      </c>
      <c r="AI182" s="284">
        <v>0</v>
      </c>
      <c r="AJ182" s="284">
        <v>392.14285714285717</v>
      </c>
      <c r="AK182" s="284">
        <v>305</v>
      </c>
      <c r="AL182" s="284">
        <v>0</v>
      </c>
      <c r="AM182" s="284">
        <v>0</v>
      </c>
      <c r="AN182" s="284">
        <v>0</v>
      </c>
      <c r="AO182" s="284">
        <v>0</v>
      </c>
      <c r="AP182" s="284">
        <v>0</v>
      </c>
      <c r="AQ182" s="284">
        <v>0</v>
      </c>
      <c r="AR182" s="284">
        <v>0</v>
      </c>
      <c r="AS182" s="284">
        <v>0</v>
      </c>
      <c r="AT182" s="284">
        <v>0</v>
      </c>
      <c r="AU182" s="284">
        <v>0</v>
      </c>
      <c r="AV182" s="284">
        <v>0</v>
      </c>
      <c r="AW182" s="284">
        <v>0</v>
      </c>
      <c r="AX182" s="284">
        <v>0</v>
      </c>
      <c r="AY182" s="284">
        <v>0</v>
      </c>
      <c r="AZ182" s="284">
        <v>0</v>
      </c>
      <c r="BA182" s="284">
        <v>0</v>
      </c>
      <c r="BB182" s="284">
        <v>0</v>
      </c>
      <c r="BC182" s="284">
        <v>0</v>
      </c>
      <c r="BD182" s="284">
        <v>0</v>
      </c>
      <c r="BE182" s="284">
        <v>0</v>
      </c>
      <c r="BF182" s="284">
        <v>0</v>
      </c>
      <c r="BG182" s="284">
        <v>0</v>
      </c>
      <c r="BH182" s="284">
        <v>0</v>
      </c>
      <c r="BI182" s="284">
        <v>0</v>
      </c>
      <c r="BJ182" s="284">
        <v>0</v>
      </c>
      <c r="BK182" s="284">
        <v>0</v>
      </c>
      <c r="BL182" s="284">
        <v>0</v>
      </c>
      <c r="BM182" s="284">
        <v>0</v>
      </c>
      <c r="BN182" s="284">
        <v>875.47169811320748</v>
      </c>
      <c r="BO182" s="284">
        <v>909.32822833275316</v>
      </c>
      <c r="BP182" s="284">
        <v>0</v>
      </c>
      <c r="BQ182" s="129"/>
    </row>
    <row r="183" spans="1:69" ht="15" x14ac:dyDescent="0.15">
      <c r="A183" s="104" t="s">
        <v>406</v>
      </c>
      <c r="B183" s="153" t="s">
        <v>522</v>
      </c>
      <c r="C183" s="153" t="s">
        <v>246</v>
      </c>
      <c r="D183" s="153" t="s">
        <v>821</v>
      </c>
      <c r="E183" s="153" t="s">
        <v>1024</v>
      </c>
      <c r="F183" s="107">
        <v>18</v>
      </c>
      <c r="G183" s="469">
        <v>17.600000000000001</v>
      </c>
      <c r="H183" s="107">
        <v>18</v>
      </c>
      <c r="I183" s="284">
        <v>0</v>
      </c>
      <c r="J183" s="284">
        <v>0</v>
      </c>
      <c r="K183" s="284">
        <v>0</v>
      </c>
      <c r="L183" s="284">
        <v>0</v>
      </c>
      <c r="M183" s="284">
        <v>0</v>
      </c>
      <c r="N183" s="284">
        <v>0</v>
      </c>
      <c r="O183" s="284">
        <v>0</v>
      </c>
      <c r="P183" s="284">
        <v>0</v>
      </c>
      <c r="Q183" s="284">
        <v>0</v>
      </c>
      <c r="R183" s="284">
        <v>0</v>
      </c>
      <c r="S183" s="284">
        <v>0</v>
      </c>
      <c r="T183" s="284">
        <v>0</v>
      </c>
      <c r="U183" s="284">
        <v>0</v>
      </c>
      <c r="V183" s="284">
        <v>0</v>
      </c>
      <c r="W183" s="284">
        <v>0</v>
      </c>
      <c r="X183" s="284">
        <v>0</v>
      </c>
      <c r="Y183" s="284">
        <v>0</v>
      </c>
      <c r="Z183" s="284">
        <v>0</v>
      </c>
      <c r="AA183" s="284">
        <v>0</v>
      </c>
      <c r="AB183" s="284">
        <v>0</v>
      </c>
      <c r="AC183" s="284">
        <v>0</v>
      </c>
      <c r="AD183" s="284">
        <v>0</v>
      </c>
      <c r="AE183" s="284">
        <v>0</v>
      </c>
      <c r="AF183" s="284">
        <v>0</v>
      </c>
      <c r="AG183" s="284">
        <v>0</v>
      </c>
      <c r="AH183" s="284">
        <v>0</v>
      </c>
      <c r="AI183" s="284">
        <v>0</v>
      </c>
      <c r="AJ183" s="284">
        <v>0</v>
      </c>
      <c r="AK183" s="284">
        <v>0</v>
      </c>
      <c r="AL183" s="284">
        <v>0</v>
      </c>
      <c r="AM183" s="284">
        <v>848.18905728230163</v>
      </c>
      <c r="AN183" s="284">
        <v>0</v>
      </c>
      <c r="AO183" s="284">
        <v>0</v>
      </c>
      <c r="AP183" s="284">
        <v>0</v>
      </c>
      <c r="AQ183" s="284">
        <v>0</v>
      </c>
      <c r="AR183" s="284">
        <v>0</v>
      </c>
      <c r="AS183" s="284">
        <v>0</v>
      </c>
      <c r="AT183" s="284">
        <v>0</v>
      </c>
      <c r="AU183" s="284">
        <v>0</v>
      </c>
      <c r="AV183" s="284">
        <v>0</v>
      </c>
      <c r="AW183" s="284">
        <v>0</v>
      </c>
      <c r="AX183" s="284">
        <v>0</v>
      </c>
      <c r="AY183" s="284">
        <v>0</v>
      </c>
      <c r="AZ183" s="284">
        <v>0</v>
      </c>
      <c r="BA183" s="284">
        <v>0</v>
      </c>
      <c r="BB183" s="284">
        <v>0</v>
      </c>
      <c r="BC183" s="284">
        <v>0</v>
      </c>
      <c r="BD183" s="284">
        <v>0</v>
      </c>
      <c r="BE183" s="284">
        <v>0</v>
      </c>
      <c r="BF183" s="284">
        <v>0</v>
      </c>
      <c r="BG183" s="284">
        <v>0</v>
      </c>
      <c r="BH183" s="284">
        <v>0</v>
      </c>
      <c r="BI183" s="284">
        <v>0</v>
      </c>
      <c r="BJ183" s="284">
        <v>0</v>
      </c>
      <c r="BK183" s="284">
        <v>0</v>
      </c>
      <c r="BL183" s="284">
        <v>0</v>
      </c>
      <c r="BM183" s="284">
        <v>0</v>
      </c>
      <c r="BN183" s="284">
        <v>0</v>
      </c>
      <c r="BO183" s="284">
        <v>0</v>
      </c>
      <c r="BP183" s="284">
        <v>0</v>
      </c>
      <c r="BQ183" s="129"/>
    </row>
    <row r="184" spans="1:69" ht="15" x14ac:dyDescent="0.15">
      <c r="A184" s="104" t="s">
        <v>951</v>
      </c>
      <c r="B184" s="153" t="s">
        <v>521</v>
      </c>
      <c r="C184" s="153" t="s">
        <v>228</v>
      </c>
      <c r="D184" s="153" t="s">
        <v>822</v>
      </c>
      <c r="E184" s="153" t="s">
        <v>1025</v>
      </c>
      <c r="F184" s="107">
        <v>16</v>
      </c>
      <c r="G184" s="469">
        <v>40</v>
      </c>
      <c r="H184" s="107">
        <v>16</v>
      </c>
      <c r="I184" s="284">
        <v>0</v>
      </c>
      <c r="J184" s="284">
        <v>0</v>
      </c>
      <c r="K184" s="284">
        <v>0</v>
      </c>
      <c r="L184" s="284">
        <v>0</v>
      </c>
      <c r="M184" s="284">
        <v>0</v>
      </c>
      <c r="N184" s="284">
        <v>0</v>
      </c>
      <c r="O184" s="284">
        <v>0</v>
      </c>
      <c r="P184" s="284">
        <v>0</v>
      </c>
      <c r="Q184" s="284">
        <v>0</v>
      </c>
      <c r="R184" s="284">
        <v>0</v>
      </c>
      <c r="S184" s="284">
        <v>0</v>
      </c>
      <c r="T184" s="284">
        <v>0</v>
      </c>
      <c r="U184" s="284">
        <v>0</v>
      </c>
      <c r="V184" s="284">
        <v>0</v>
      </c>
      <c r="W184" s="284">
        <v>0</v>
      </c>
      <c r="X184" s="284">
        <v>0</v>
      </c>
      <c r="Y184" s="284">
        <v>0</v>
      </c>
      <c r="Z184" s="284">
        <v>0</v>
      </c>
      <c r="AA184" s="284">
        <v>0</v>
      </c>
      <c r="AB184" s="284">
        <v>0</v>
      </c>
      <c r="AC184" s="284">
        <v>554.11255411255411</v>
      </c>
      <c r="AD184" s="284">
        <v>0</v>
      </c>
      <c r="AE184" s="284">
        <v>0</v>
      </c>
      <c r="AF184" s="284">
        <v>0</v>
      </c>
      <c r="AG184" s="284">
        <v>0</v>
      </c>
      <c r="AH184" s="284">
        <v>0</v>
      </c>
      <c r="AI184" s="284">
        <v>0</v>
      </c>
      <c r="AJ184" s="284">
        <v>0</v>
      </c>
      <c r="AK184" s="284">
        <v>0</v>
      </c>
      <c r="AL184" s="284">
        <v>0</v>
      </c>
      <c r="AM184" s="284">
        <v>652.4531209863859</v>
      </c>
      <c r="AN184" s="284">
        <v>0</v>
      </c>
      <c r="AO184" s="284">
        <v>0</v>
      </c>
      <c r="AP184" s="284">
        <v>0</v>
      </c>
      <c r="AQ184" s="284">
        <v>0</v>
      </c>
      <c r="AR184" s="284">
        <v>0</v>
      </c>
      <c r="AS184" s="284">
        <v>0</v>
      </c>
      <c r="AT184" s="284">
        <v>0</v>
      </c>
      <c r="AU184" s="284">
        <v>0</v>
      </c>
      <c r="AV184" s="284">
        <v>0</v>
      </c>
      <c r="AW184" s="284">
        <v>0</v>
      </c>
      <c r="AX184" s="284">
        <v>0</v>
      </c>
      <c r="AY184" s="284">
        <v>0</v>
      </c>
      <c r="AZ184" s="284">
        <v>0</v>
      </c>
      <c r="BA184" s="284">
        <v>0</v>
      </c>
      <c r="BB184" s="284">
        <v>0</v>
      </c>
      <c r="BC184" s="284">
        <v>0</v>
      </c>
      <c r="BD184" s="284">
        <v>0</v>
      </c>
      <c r="BE184" s="284">
        <v>0</v>
      </c>
      <c r="BF184" s="284">
        <v>0</v>
      </c>
      <c r="BG184" s="284">
        <v>101.99291597320018</v>
      </c>
      <c r="BH184" s="284">
        <v>0</v>
      </c>
      <c r="BI184" s="284">
        <v>0</v>
      </c>
      <c r="BJ184" s="284">
        <v>0</v>
      </c>
      <c r="BK184" s="284">
        <v>0</v>
      </c>
      <c r="BL184" s="284">
        <v>0</v>
      </c>
      <c r="BM184" s="284">
        <v>0</v>
      </c>
      <c r="BN184" s="284">
        <v>0</v>
      </c>
      <c r="BO184" s="284">
        <v>0</v>
      </c>
      <c r="BP184" s="284">
        <v>0</v>
      </c>
      <c r="BQ184" s="129"/>
    </row>
    <row r="185" spans="1:69" ht="15" x14ac:dyDescent="0.15">
      <c r="A185" s="104" t="s">
        <v>407</v>
      </c>
      <c r="B185" s="153" t="s">
        <v>523</v>
      </c>
      <c r="C185" s="153" t="s">
        <v>228</v>
      </c>
      <c r="D185" s="153" t="s">
        <v>823</v>
      </c>
      <c r="E185" s="153" t="s">
        <v>1027</v>
      </c>
      <c r="F185" s="107">
        <v>8</v>
      </c>
      <c r="G185" s="469">
        <v>16</v>
      </c>
      <c r="H185" s="107"/>
      <c r="I185" s="284">
        <v>749.58540630182415</v>
      </c>
      <c r="J185" s="284">
        <v>0</v>
      </c>
      <c r="K185" s="284">
        <v>0</v>
      </c>
      <c r="L185" s="284">
        <v>0</v>
      </c>
      <c r="M185" s="284">
        <v>0</v>
      </c>
      <c r="N185" s="284">
        <v>0</v>
      </c>
      <c r="O185" s="284">
        <v>0</v>
      </c>
      <c r="P185" s="284">
        <v>0</v>
      </c>
      <c r="Q185" s="284">
        <v>0</v>
      </c>
      <c r="R185" s="284">
        <v>0</v>
      </c>
      <c r="S185" s="284">
        <v>0</v>
      </c>
      <c r="T185" s="284">
        <v>0</v>
      </c>
      <c r="U185" s="284">
        <v>0</v>
      </c>
      <c r="V185" s="284">
        <v>0</v>
      </c>
      <c r="W185" s="284">
        <v>0</v>
      </c>
      <c r="X185" s="284">
        <v>0</v>
      </c>
      <c r="Y185" s="284">
        <v>0</v>
      </c>
      <c r="Z185" s="284">
        <v>0</v>
      </c>
      <c r="AA185" s="284">
        <v>0</v>
      </c>
      <c r="AB185" s="284">
        <v>0</v>
      </c>
      <c r="AC185" s="284">
        <v>0</v>
      </c>
      <c r="AD185" s="284">
        <v>0</v>
      </c>
      <c r="AE185" s="284">
        <v>0</v>
      </c>
      <c r="AF185" s="284">
        <v>0</v>
      </c>
      <c r="AG185" s="284">
        <v>0</v>
      </c>
      <c r="AH185" s="284">
        <v>0</v>
      </c>
      <c r="AI185" s="284">
        <v>0</v>
      </c>
      <c r="AJ185" s="284">
        <v>0</v>
      </c>
      <c r="AK185" s="284">
        <v>0</v>
      </c>
      <c r="AL185" s="284">
        <v>0</v>
      </c>
      <c r="AM185" s="284">
        <v>0</v>
      </c>
      <c r="AN185" s="284">
        <v>0</v>
      </c>
      <c r="AO185" s="284">
        <v>0</v>
      </c>
      <c r="AP185" s="284">
        <v>0</v>
      </c>
      <c r="AQ185" s="284">
        <v>0</v>
      </c>
      <c r="AR185" s="284">
        <v>0</v>
      </c>
      <c r="AS185" s="284">
        <v>0</v>
      </c>
      <c r="AT185" s="284">
        <v>0</v>
      </c>
      <c r="AU185" s="284">
        <v>0</v>
      </c>
      <c r="AV185" s="284">
        <v>0</v>
      </c>
      <c r="AW185" s="284">
        <v>0</v>
      </c>
      <c r="AX185" s="284">
        <v>0</v>
      </c>
      <c r="AY185" s="284">
        <v>0</v>
      </c>
      <c r="AZ185" s="284">
        <v>0</v>
      </c>
      <c r="BA185" s="284">
        <v>0</v>
      </c>
      <c r="BB185" s="284">
        <v>0</v>
      </c>
      <c r="BC185" s="284">
        <v>0</v>
      </c>
      <c r="BD185" s="284">
        <v>0</v>
      </c>
      <c r="BE185" s="284">
        <v>0</v>
      </c>
      <c r="BF185" s="284">
        <v>0</v>
      </c>
      <c r="BG185" s="284">
        <v>0</v>
      </c>
      <c r="BH185" s="284">
        <v>0</v>
      </c>
      <c r="BI185" s="284">
        <v>0</v>
      </c>
      <c r="BJ185" s="284">
        <v>0</v>
      </c>
      <c r="BK185" s="284">
        <v>0</v>
      </c>
      <c r="BL185" s="284">
        <v>0</v>
      </c>
      <c r="BM185" s="284">
        <v>0</v>
      </c>
      <c r="BN185" s="284">
        <v>2188.6792452830182</v>
      </c>
      <c r="BO185" s="284">
        <v>0</v>
      </c>
      <c r="BP185" s="284">
        <v>0</v>
      </c>
      <c r="BQ185" s="129"/>
    </row>
    <row r="186" spans="1:69" ht="15" x14ac:dyDescent="0.15">
      <c r="A186" s="104" t="s">
        <v>408</v>
      </c>
      <c r="B186" s="153" t="s">
        <v>523</v>
      </c>
      <c r="C186" s="153" t="s">
        <v>228</v>
      </c>
      <c r="D186" s="153" t="s">
        <v>824</v>
      </c>
      <c r="E186" s="153" t="s">
        <v>1027</v>
      </c>
      <c r="F186" s="107">
        <v>12</v>
      </c>
      <c r="G186" s="469">
        <v>20</v>
      </c>
      <c r="H186" s="107"/>
      <c r="I186" s="284">
        <v>0</v>
      </c>
      <c r="J186" s="284">
        <v>0</v>
      </c>
      <c r="K186" s="284">
        <v>0</v>
      </c>
      <c r="L186" s="284">
        <v>0</v>
      </c>
      <c r="M186" s="284">
        <v>0</v>
      </c>
      <c r="N186" s="284">
        <v>0</v>
      </c>
      <c r="O186" s="284">
        <v>0</v>
      </c>
      <c r="P186" s="284">
        <v>0</v>
      </c>
      <c r="Q186" s="284">
        <v>0</v>
      </c>
      <c r="R186" s="284">
        <v>0</v>
      </c>
      <c r="S186" s="284">
        <v>0</v>
      </c>
      <c r="T186" s="284">
        <v>0</v>
      </c>
      <c r="U186" s="284">
        <v>0</v>
      </c>
      <c r="V186" s="284">
        <v>0</v>
      </c>
      <c r="W186" s="284">
        <v>0</v>
      </c>
      <c r="X186" s="284">
        <v>0</v>
      </c>
      <c r="Y186" s="284">
        <v>0</v>
      </c>
      <c r="Z186" s="284">
        <v>0</v>
      </c>
      <c r="AA186" s="284">
        <v>0</v>
      </c>
      <c r="AB186" s="284">
        <v>0</v>
      </c>
      <c r="AC186" s="284">
        <v>0</v>
      </c>
      <c r="AD186" s="284">
        <v>0</v>
      </c>
      <c r="AE186" s="284">
        <v>0</v>
      </c>
      <c r="AF186" s="284">
        <v>0</v>
      </c>
      <c r="AG186" s="284">
        <v>0</v>
      </c>
      <c r="AH186" s="284">
        <v>0</v>
      </c>
      <c r="AI186" s="284">
        <v>0</v>
      </c>
      <c r="AJ186" s="284">
        <v>0</v>
      </c>
      <c r="AK186" s="284">
        <v>0</v>
      </c>
      <c r="AL186" s="284">
        <v>0</v>
      </c>
      <c r="AM186" s="284">
        <v>0</v>
      </c>
      <c r="AN186" s="284">
        <v>0</v>
      </c>
      <c r="AO186" s="284">
        <v>0</v>
      </c>
      <c r="AP186" s="284">
        <v>0</v>
      </c>
      <c r="AQ186" s="284">
        <v>0</v>
      </c>
      <c r="AR186" s="284">
        <v>0</v>
      </c>
      <c r="AS186" s="284">
        <v>0</v>
      </c>
      <c r="AT186" s="284">
        <v>0</v>
      </c>
      <c r="AU186" s="284">
        <v>0</v>
      </c>
      <c r="AV186" s="284">
        <v>0</v>
      </c>
      <c r="AW186" s="284">
        <v>0</v>
      </c>
      <c r="AX186" s="284">
        <v>0</v>
      </c>
      <c r="AY186" s="284">
        <v>0</v>
      </c>
      <c r="AZ186" s="284">
        <v>0</v>
      </c>
      <c r="BA186" s="284">
        <v>0</v>
      </c>
      <c r="BB186" s="284">
        <v>0</v>
      </c>
      <c r="BC186" s="284">
        <v>0</v>
      </c>
      <c r="BD186" s="284">
        <v>0</v>
      </c>
      <c r="BE186" s="284">
        <v>0</v>
      </c>
      <c r="BF186" s="284">
        <v>0</v>
      </c>
      <c r="BG186" s="284">
        <v>0</v>
      </c>
      <c r="BH186" s="284">
        <v>0</v>
      </c>
      <c r="BI186" s="284">
        <v>0</v>
      </c>
      <c r="BJ186" s="284">
        <v>0</v>
      </c>
      <c r="BK186" s="284">
        <v>0</v>
      </c>
      <c r="BL186" s="284">
        <v>0</v>
      </c>
      <c r="BM186" s="284">
        <v>0</v>
      </c>
      <c r="BN186" s="284">
        <v>0</v>
      </c>
      <c r="BO186" s="284">
        <v>247.99860772711449</v>
      </c>
      <c r="BP186" s="284">
        <v>0</v>
      </c>
      <c r="BQ186" s="129"/>
    </row>
    <row r="187" spans="1:69" ht="15" x14ac:dyDescent="0.15">
      <c r="A187" s="104" t="s">
        <v>409</v>
      </c>
      <c r="B187" s="153" t="s">
        <v>523</v>
      </c>
      <c r="C187" s="153" t="s">
        <v>228</v>
      </c>
      <c r="D187" s="153" t="s">
        <v>825</v>
      </c>
      <c r="E187" s="153" t="s">
        <v>1027</v>
      </c>
      <c r="F187" s="107">
        <v>16</v>
      </c>
      <c r="G187" s="469">
        <v>32</v>
      </c>
      <c r="H187" s="107"/>
      <c r="I187" s="284">
        <v>0</v>
      </c>
      <c r="J187" s="284">
        <v>0</v>
      </c>
      <c r="K187" s="284">
        <v>0</v>
      </c>
      <c r="L187" s="284">
        <v>0</v>
      </c>
      <c r="M187" s="284">
        <v>0</v>
      </c>
      <c r="N187" s="284">
        <v>0</v>
      </c>
      <c r="O187" s="284">
        <v>0</v>
      </c>
      <c r="P187" s="284">
        <v>0</v>
      </c>
      <c r="Q187" s="284">
        <v>0</v>
      </c>
      <c r="R187" s="284">
        <v>0</v>
      </c>
      <c r="S187" s="284">
        <v>0</v>
      </c>
      <c r="T187" s="284">
        <v>0</v>
      </c>
      <c r="U187" s="284">
        <v>0</v>
      </c>
      <c r="V187" s="284">
        <v>0</v>
      </c>
      <c r="W187" s="284">
        <v>0</v>
      </c>
      <c r="X187" s="284">
        <v>0</v>
      </c>
      <c r="Y187" s="284">
        <v>0</v>
      </c>
      <c r="Z187" s="284">
        <v>0</v>
      </c>
      <c r="AA187" s="284">
        <v>0</v>
      </c>
      <c r="AB187" s="284">
        <v>0</v>
      </c>
      <c r="AC187" s="284">
        <v>0</v>
      </c>
      <c r="AD187" s="284">
        <v>0</v>
      </c>
      <c r="AE187" s="284">
        <v>0</v>
      </c>
      <c r="AF187" s="284">
        <v>0</v>
      </c>
      <c r="AG187" s="284">
        <v>0</v>
      </c>
      <c r="AH187" s="284">
        <v>0</v>
      </c>
      <c r="AI187" s="284">
        <v>0</v>
      </c>
      <c r="AJ187" s="284">
        <v>0</v>
      </c>
      <c r="AK187" s="284">
        <v>0</v>
      </c>
      <c r="AL187" s="284">
        <v>0</v>
      </c>
      <c r="AM187" s="284">
        <v>0</v>
      </c>
      <c r="AN187" s="284">
        <v>0</v>
      </c>
      <c r="AO187" s="284">
        <v>0</v>
      </c>
      <c r="AP187" s="284">
        <v>0</v>
      </c>
      <c r="AQ187" s="284">
        <v>0</v>
      </c>
      <c r="AR187" s="284">
        <v>0</v>
      </c>
      <c r="AS187" s="284">
        <v>0</v>
      </c>
      <c r="AT187" s="284">
        <v>0</v>
      </c>
      <c r="AU187" s="284">
        <v>0</v>
      </c>
      <c r="AV187" s="284">
        <v>0</v>
      </c>
      <c r="AW187" s="284">
        <v>0</v>
      </c>
      <c r="AX187" s="284">
        <v>0</v>
      </c>
      <c r="AY187" s="284">
        <v>0</v>
      </c>
      <c r="AZ187" s="284">
        <v>0</v>
      </c>
      <c r="BA187" s="284">
        <v>0</v>
      </c>
      <c r="BB187" s="284">
        <v>0</v>
      </c>
      <c r="BC187" s="284">
        <v>44.166666666666657</v>
      </c>
      <c r="BD187" s="284">
        <v>0</v>
      </c>
      <c r="BE187" s="284">
        <v>43.921568627450981</v>
      </c>
      <c r="BF187" s="284">
        <v>0</v>
      </c>
      <c r="BG187" s="284">
        <v>0</v>
      </c>
      <c r="BH187" s="284">
        <v>0</v>
      </c>
      <c r="BI187" s="284">
        <v>0</v>
      </c>
      <c r="BJ187" s="284">
        <v>0</v>
      </c>
      <c r="BK187" s="284">
        <v>0</v>
      </c>
      <c r="BL187" s="284">
        <v>288.52459016393442</v>
      </c>
      <c r="BM187" s="284">
        <v>0</v>
      </c>
      <c r="BN187" s="284">
        <v>437.73584905660374</v>
      </c>
      <c r="BO187" s="284">
        <v>0</v>
      </c>
      <c r="BP187" s="284">
        <v>0</v>
      </c>
      <c r="BQ187" s="129"/>
    </row>
    <row r="188" spans="1:69" ht="15" x14ac:dyDescent="0.15">
      <c r="A188" s="104" t="s">
        <v>410</v>
      </c>
      <c r="B188" s="153" t="s">
        <v>523</v>
      </c>
      <c r="C188" s="153" t="s">
        <v>228</v>
      </c>
      <c r="D188" s="153" t="s">
        <v>826</v>
      </c>
      <c r="E188" s="153" t="s">
        <v>1027</v>
      </c>
      <c r="F188" s="107">
        <v>24</v>
      </c>
      <c r="G188" s="469">
        <v>32</v>
      </c>
      <c r="H188" s="107"/>
      <c r="I188" s="284">
        <v>0</v>
      </c>
      <c r="J188" s="284">
        <v>0</v>
      </c>
      <c r="K188" s="284">
        <v>0</v>
      </c>
      <c r="L188" s="284">
        <v>0</v>
      </c>
      <c r="M188" s="284">
        <v>0</v>
      </c>
      <c r="N188" s="284">
        <v>0</v>
      </c>
      <c r="O188" s="284">
        <v>0</v>
      </c>
      <c r="P188" s="284">
        <v>0</v>
      </c>
      <c r="Q188" s="284">
        <v>0</v>
      </c>
      <c r="R188" s="284">
        <v>0</v>
      </c>
      <c r="S188" s="284">
        <v>0</v>
      </c>
      <c r="T188" s="284">
        <v>0</v>
      </c>
      <c r="U188" s="284">
        <v>0</v>
      </c>
      <c r="V188" s="284">
        <v>0</v>
      </c>
      <c r="W188" s="284">
        <v>0</v>
      </c>
      <c r="X188" s="284">
        <v>0</v>
      </c>
      <c r="Y188" s="284">
        <v>0</v>
      </c>
      <c r="Z188" s="284">
        <v>0</v>
      </c>
      <c r="AA188" s="284">
        <v>0</v>
      </c>
      <c r="AB188" s="284">
        <v>0</v>
      </c>
      <c r="AC188" s="284">
        <v>0</v>
      </c>
      <c r="AD188" s="284">
        <v>0</v>
      </c>
      <c r="AE188" s="284">
        <v>0</v>
      </c>
      <c r="AF188" s="284">
        <v>0</v>
      </c>
      <c r="AG188" s="284">
        <v>0</v>
      </c>
      <c r="AH188" s="284">
        <v>0</v>
      </c>
      <c r="AI188" s="284">
        <v>0</v>
      </c>
      <c r="AJ188" s="284">
        <v>0</v>
      </c>
      <c r="AK188" s="284">
        <v>0</v>
      </c>
      <c r="AL188" s="284">
        <v>0</v>
      </c>
      <c r="AM188" s="284">
        <v>0</v>
      </c>
      <c r="AN188" s="284">
        <v>0</v>
      </c>
      <c r="AO188" s="284">
        <v>0</v>
      </c>
      <c r="AP188" s="284">
        <v>0</v>
      </c>
      <c r="AQ188" s="284">
        <v>0</v>
      </c>
      <c r="AR188" s="284">
        <v>0</v>
      </c>
      <c r="AS188" s="284">
        <v>0</v>
      </c>
      <c r="AT188" s="284">
        <v>0</v>
      </c>
      <c r="AU188" s="284">
        <v>0</v>
      </c>
      <c r="AV188" s="284">
        <v>0</v>
      </c>
      <c r="AW188" s="284">
        <v>0</v>
      </c>
      <c r="AX188" s="284">
        <v>0</v>
      </c>
      <c r="AY188" s="284">
        <v>0</v>
      </c>
      <c r="AZ188" s="284">
        <v>0</v>
      </c>
      <c r="BA188" s="284">
        <v>0</v>
      </c>
      <c r="BB188" s="284">
        <v>0</v>
      </c>
      <c r="BC188" s="284">
        <v>0</v>
      </c>
      <c r="BD188" s="284">
        <v>0</v>
      </c>
      <c r="BE188" s="284">
        <v>0</v>
      </c>
      <c r="BF188" s="284">
        <v>0</v>
      </c>
      <c r="BG188" s="284">
        <v>0</v>
      </c>
      <c r="BH188" s="284">
        <v>0</v>
      </c>
      <c r="BI188" s="284">
        <v>0</v>
      </c>
      <c r="BJ188" s="284">
        <v>0</v>
      </c>
      <c r="BK188" s="284">
        <v>0</v>
      </c>
      <c r="BL188" s="284">
        <v>0</v>
      </c>
      <c r="BM188" s="284">
        <v>0</v>
      </c>
      <c r="BN188" s="284">
        <v>109.43396226415094</v>
      </c>
      <c r="BO188" s="284">
        <v>1487.9916463626869</v>
      </c>
      <c r="BP188" s="284">
        <v>1087.719298245614</v>
      </c>
      <c r="BQ188" s="129"/>
    </row>
    <row r="189" spans="1:69" ht="15" x14ac:dyDescent="0.15">
      <c r="A189" s="104" t="s">
        <v>411</v>
      </c>
      <c r="B189" s="153" t="s">
        <v>523</v>
      </c>
      <c r="C189" s="153" t="s">
        <v>227</v>
      </c>
      <c r="D189" s="153" t="s">
        <v>827</v>
      </c>
      <c r="E189" s="153" t="s">
        <v>1027</v>
      </c>
      <c r="F189" s="107">
        <v>16</v>
      </c>
      <c r="G189" s="469">
        <v>16</v>
      </c>
      <c r="H189" s="107"/>
      <c r="I189" s="284">
        <v>0</v>
      </c>
      <c r="J189" s="284">
        <v>0</v>
      </c>
      <c r="K189" s="284">
        <v>0</v>
      </c>
      <c r="L189" s="284">
        <v>0</v>
      </c>
      <c r="M189" s="284">
        <v>0</v>
      </c>
      <c r="N189" s="284">
        <v>0</v>
      </c>
      <c r="O189" s="284">
        <v>0</v>
      </c>
      <c r="P189" s="284">
        <v>0</v>
      </c>
      <c r="Q189" s="284">
        <v>0</v>
      </c>
      <c r="R189" s="284">
        <v>43.63636363636364</v>
      </c>
      <c r="S189" s="284">
        <v>0</v>
      </c>
      <c r="T189" s="284">
        <v>0</v>
      </c>
      <c r="U189" s="284">
        <v>0</v>
      </c>
      <c r="V189" s="284">
        <v>0</v>
      </c>
      <c r="W189" s="284">
        <v>0</v>
      </c>
      <c r="X189" s="284">
        <v>0</v>
      </c>
      <c r="Y189" s="284">
        <v>0</v>
      </c>
      <c r="Z189" s="284">
        <v>0</v>
      </c>
      <c r="AA189" s="284">
        <v>44.08163265306122</v>
      </c>
      <c r="AB189" s="284">
        <v>0</v>
      </c>
      <c r="AC189" s="284">
        <v>0</v>
      </c>
      <c r="AD189" s="284">
        <v>0</v>
      </c>
      <c r="AE189" s="284">
        <v>0</v>
      </c>
      <c r="AF189" s="284">
        <v>0</v>
      </c>
      <c r="AG189" s="284">
        <v>0</v>
      </c>
      <c r="AH189" s="284">
        <v>0</v>
      </c>
      <c r="AI189" s="284">
        <v>0</v>
      </c>
      <c r="AJ189" s="284">
        <v>0</v>
      </c>
      <c r="AK189" s="284">
        <v>0</v>
      </c>
      <c r="AL189" s="284">
        <v>0</v>
      </c>
      <c r="AM189" s="284">
        <v>0</v>
      </c>
      <c r="AN189" s="284">
        <v>0</v>
      </c>
      <c r="AO189" s="284">
        <v>0</v>
      </c>
      <c r="AP189" s="284">
        <v>0</v>
      </c>
      <c r="AQ189" s="284">
        <v>0</v>
      </c>
      <c r="AR189" s="284">
        <v>0</v>
      </c>
      <c r="AS189" s="284">
        <v>0</v>
      </c>
      <c r="AT189" s="284">
        <v>0</v>
      </c>
      <c r="AU189" s="284">
        <v>0</v>
      </c>
      <c r="AV189" s="284">
        <v>0</v>
      </c>
      <c r="AW189" s="284">
        <v>0</v>
      </c>
      <c r="AX189" s="284">
        <v>0</v>
      </c>
      <c r="AY189" s="284">
        <v>0</v>
      </c>
      <c r="AZ189" s="284">
        <v>0</v>
      </c>
      <c r="BA189" s="284">
        <v>0</v>
      </c>
      <c r="BB189" s="284">
        <v>0</v>
      </c>
      <c r="BC189" s="284">
        <v>0</v>
      </c>
      <c r="BD189" s="284">
        <v>0</v>
      </c>
      <c r="BE189" s="284">
        <v>0</v>
      </c>
      <c r="BF189" s="284">
        <v>0</v>
      </c>
      <c r="BG189" s="284">
        <v>0</v>
      </c>
      <c r="BH189" s="284">
        <v>0</v>
      </c>
      <c r="BI189" s="284">
        <v>0</v>
      </c>
      <c r="BJ189" s="284">
        <v>0</v>
      </c>
      <c r="BK189" s="284">
        <v>0</v>
      </c>
      <c r="BL189" s="284">
        <v>0</v>
      </c>
      <c r="BM189" s="284">
        <v>0</v>
      </c>
      <c r="BN189" s="284">
        <v>0</v>
      </c>
      <c r="BO189" s="284">
        <v>0</v>
      </c>
      <c r="BP189" s="284">
        <v>0</v>
      </c>
      <c r="BQ189" s="129"/>
    </row>
    <row r="190" spans="1:69" ht="15" x14ac:dyDescent="0.15">
      <c r="A190" s="104" t="s">
        <v>412</v>
      </c>
      <c r="B190" s="153" t="s">
        <v>523</v>
      </c>
      <c r="C190" s="153" t="s">
        <v>247</v>
      </c>
      <c r="D190" s="170" t="s">
        <v>828</v>
      </c>
      <c r="E190" s="153" t="s">
        <v>1027</v>
      </c>
      <c r="F190" s="107">
        <v>6</v>
      </c>
      <c r="G190" s="469">
        <v>16</v>
      </c>
      <c r="H190" s="107"/>
      <c r="I190" s="284">
        <v>0</v>
      </c>
      <c r="J190" s="284">
        <v>0</v>
      </c>
      <c r="K190" s="284">
        <v>0</v>
      </c>
      <c r="L190" s="284">
        <v>0</v>
      </c>
      <c r="M190" s="284">
        <v>0</v>
      </c>
      <c r="N190" s="284">
        <v>0</v>
      </c>
      <c r="O190" s="284">
        <v>0</v>
      </c>
      <c r="P190" s="284">
        <v>0</v>
      </c>
      <c r="Q190" s="284">
        <v>0</v>
      </c>
      <c r="R190" s="284">
        <v>0</v>
      </c>
      <c r="S190" s="284">
        <v>0</v>
      </c>
      <c r="T190" s="284">
        <v>0</v>
      </c>
      <c r="U190" s="284">
        <v>0</v>
      </c>
      <c r="V190" s="284">
        <v>0</v>
      </c>
      <c r="W190" s="284">
        <v>0</v>
      </c>
      <c r="X190" s="284">
        <v>0</v>
      </c>
      <c r="Y190" s="284">
        <v>0</v>
      </c>
      <c r="Z190" s="284">
        <v>0</v>
      </c>
      <c r="AA190" s="284">
        <v>0</v>
      </c>
      <c r="AB190" s="284">
        <v>0</v>
      </c>
      <c r="AC190" s="284">
        <v>0</v>
      </c>
      <c r="AD190" s="284">
        <v>0</v>
      </c>
      <c r="AE190" s="284">
        <v>0</v>
      </c>
      <c r="AF190" s="284">
        <v>0</v>
      </c>
      <c r="AG190" s="284">
        <v>0</v>
      </c>
      <c r="AH190" s="284">
        <v>0</v>
      </c>
      <c r="AI190" s="284">
        <v>0</v>
      </c>
      <c r="AJ190" s="284">
        <v>0</v>
      </c>
      <c r="AK190" s="284">
        <v>0</v>
      </c>
      <c r="AL190" s="284">
        <v>0</v>
      </c>
      <c r="AM190" s="284">
        <v>0</v>
      </c>
      <c r="AN190" s="284">
        <v>0</v>
      </c>
      <c r="AO190" s="284">
        <v>0</v>
      </c>
      <c r="AP190" s="284">
        <v>176.66666666666663</v>
      </c>
      <c r="AQ190" s="284">
        <v>0</v>
      </c>
      <c r="AR190" s="284">
        <v>0</v>
      </c>
      <c r="AS190" s="284">
        <v>0</v>
      </c>
      <c r="AT190" s="284">
        <v>0</v>
      </c>
      <c r="AU190" s="284">
        <v>0</v>
      </c>
      <c r="AV190" s="284">
        <v>0</v>
      </c>
      <c r="AW190" s="284">
        <v>0</v>
      </c>
      <c r="AX190" s="284">
        <v>0</v>
      </c>
      <c r="AY190" s="284">
        <v>0</v>
      </c>
      <c r="AZ190" s="284">
        <v>0</v>
      </c>
      <c r="BA190" s="284">
        <v>0</v>
      </c>
      <c r="BB190" s="284">
        <v>0</v>
      </c>
      <c r="BC190" s="284">
        <v>0</v>
      </c>
      <c r="BD190" s="284">
        <v>0</v>
      </c>
      <c r="BE190" s="284">
        <v>0</v>
      </c>
      <c r="BF190" s="284">
        <v>0</v>
      </c>
      <c r="BG190" s="284">
        <v>0</v>
      </c>
      <c r="BH190" s="284">
        <v>0</v>
      </c>
      <c r="BI190" s="284">
        <v>0</v>
      </c>
      <c r="BJ190" s="284">
        <v>0</v>
      </c>
      <c r="BK190" s="284">
        <v>0</v>
      </c>
      <c r="BL190" s="284">
        <v>0</v>
      </c>
      <c r="BM190" s="284">
        <v>0</v>
      </c>
      <c r="BN190" s="284">
        <v>0</v>
      </c>
      <c r="BO190" s="284">
        <v>0</v>
      </c>
      <c r="BP190" s="284">
        <v>0</v>
      </c>
      <c r="BQ190" s="129"/>
    </row>
    <row r="191" spans="1:69" ht="15" x14ac:dyDescent="0.15">
      <c r="A191" s="104" t="s">
        <v>413</v>
      </c>
      <c r="B191" s="153" t="s">
        <v>523</v>
      </c>
      <c r="C191" s="153" t="s">
        <v>247</v>
      </c>
      <c r="D191" s="170" t="s">
        <v>829</v>
      </c>
      <c r="E191" s="153" t="s">
        <v>1027</v>
      </c>
      <c r="F191" s="107">
        <v>8</v>
      </c>
      <c r="G191" s="469">
        <v>16</v>
      </c>
      <c r="H191" s="107"/>
      <c r="I191" s="284">
        <v>0</v>
      </c>
      <c r="J191" s="284">
        <v>0</v>
      </c>
      <c r="K191" s="284">
        <v>0</v>
      </c>
      <c r="L191" s="284">
        <v>0</v>
      </c>
      <c r="M191" s="284">
        <v>0</v>
      </c>
      <c r="N191" s="284">
        <v>0</v>
      </c>
      <c r="O191" s="284">
        <v>0</v>
      </c>
      <c r="P191" s="284">
        <v>0</v>
      </c>
      <c r="Q191" s="284">
        <v>0</v>
      </c>
      <c r="R191" s="284">
        <v>0</v>
      </c>
      <c r="S191" s="284">
        <v>0</v>
      </c>
      <c r="T191" s="284">
        <v>0</v>
      </c>
      <c r="U191" s="284">
        <v>0</v>
      </c>
      <c r="V191" s="284">
        <v>0</v>
      </c>
      <c r="W191" s="284">
        <v>0</v>
      </c>
      <c r="X191" s="284">
        <v>322.75132275132273</v>
      </c>
      <c r="Y191" s="284">
        <v>0</v>
      </c>
      <c r="Z191" s="284">
        <v>0</v>
      </c>
      <c r="AA191" s="284">
        <v>0</v>
      </c>
      <c r="AB191" s="284">
        <v>0</v>
      </c>
      <c r="AC191" s="284">
        <v>0</v>
      </c>
      <c r="AD191" s="284">
        <v>0</v>
      </c>
      <c r="AE191" s="284">
        <v>0</v>
      </c>
      <c r="AF191" s="284">
        <v>0</v>
      </c>
      <c r="AG191" s="284">
        <v>0</v>
      </c>
      <c r="AH191" s="284">
        <v>0</v>
      </c>
      <c r="AI191" s="284">
        <v>0</v>
      </c>
      <c r="AJ191" s="284">
        <v>0</v>
      </c>
      <c r="AK191" s="284">
        <v>0</v>
      </c>
      <c r="AL191" s="284">
        <v>0</v>
      </c>
      <c r="AM191" s="284">
        <v>0</v>
      </c>
      <c r="AN191" s="284">
        <v>0</v>
      </c>
      <c r="AO191" s="284">
        <v>0</v>
      </c>
      <c r="AP191" s="284">
        <v>0</v>
      </c>
      <c r="AQ191" s="284">
        <v>0</v>
      </c>
      <c r="AR191" s="284">
        <v>0</v>
      </c>
      <c r="AS191" s="284">
        <v>0</v>
      </c>
      <c r="AT191" s="284">
        <v>0</v>
      </c>
      <c r="AU191" s="284">
        <v>0</v>
      </c>
      <c r="AV191" s="284">
        <v>0</v>
      </c>
      <c r="AW191" s="284">
        <v>0</v>
      </c>
      <c r="AX191" s="284">
        <v>0</v>
      </c>
      <c r="AY191" s="284">
        <v>0</v>
      </c>
      <c r="AZ191" s="284">
        <v>0</v>
      </c>
      <c r="BA191" s="284">
        <v>0</v>
      </c>
      <c r="BB191" s="284">
        <v>0</v>
      </c>
      <c r="BC191" s="284">
        <v>0</v>
      </c>
      <c r="BD191" s="284">
        <v>0</v>
      </c>
      <c r="BE191" s="284">
        <v>0</v>
      </c>
      <c r="BF191" s="284">
        <v>0</v>
      </c>
      <c r="BG191" s="284">
        <v>0</v>
      </c>
      <c r="BH191" s="284">
        <v>0</v>
      </c>
      <c r="BI191" s="284">
        <v>0</v>
      </c>
      <c r="BJ191" s="284">
        <v>0</v>
      </c>
      <c r="BK191" s="284">
        <v>0</v>
      </c>
      <c r="BL191" s="284">
        <v>0</v>
      </c>
      <c r="BM191" s="284">
        <v>0</v>
      </c>
      <c r="BN191" s="284">
        <v>0</v>
      </c>
      <c r="BO191" s="284">
        <v>0</v>
      </c>
      <c r="BP191" s="284">
        <v>0</v>
      </c>
      <c r="BQ191" s="129"/>
    </row>
    <row r="192" spans="1:69" ht="15" x14ac:dyDescent="0.15">
      <c r="A192" s="104" t="s">
        <v>414</v>
      </c>
      <c r="B192" s="153" t="s">
        <v>523</v>
      </c>
      <c r="C192" s="153" t="s">
        <v>247</v>
      </c>
      <c r="D192" s="170" t="s">
        <v>830</v>
      </c>
      <c r="E192" s="153" t="s">
        <v>1027</v>
      </c>
      <c r="F192" s="107">
        <v>8</v>
      </c>
      <c r="G192" s="469">
        <v>24</v>
      </c>
      <c r="H192" s="107"/>
      <c r="I192" s="284">
        <v>1436.7053620784961</v>
      </c>
      <c r="J192" s="284">
        <v>1005.1851851851852</v>
      </c>
      <c r="K192" s="284">
        <v>0</v>
      </c>
      <c r="L192" s="284">
        <v>0</v>
      </c>
      <c r="M192" s="284">
        <v>0</v>
      </c>
      <c r="N192" s="284">
        <v>1002.1428571428572</v>
      </c>
      <c r="O192" s="284">
        <v>87.27272727272728</v>
      </c>
      <c r="P192" s="284">
        <v>786.66666666666663</v>
      </c>
      <c r="Q192" s="284">
        <v>1174.7368421052631</v>
      </c>
      <c r="R192" s="284">
        <v>1309.0909090909092</v>
      </c>
      <c r="S192" s="284">
        <v>0</v>
      </c>
      <c r="T192" s="284">
        <v>0</v>
      </c>
      <c r="U192" s="284">
        <v>0</v>
      </c>
      <c r="V192" s="284">
        <v>0</v>
      </c>
      <c r="W192" s="284">
        <v>0</v>
      </c>
      <c r="X192" s="284">
        <v>0</v>
      </c>
      <c r="Y192" s="284">
        <v>0</v>
      </c>
      <c r="Z192" s="284">
        <v>127.92642140468227</v>
      </c>
      <c r="AA192" s="284">
        <v>0</v>
      </c>
      <c r="AB192" s="284">
        <v>575.31914893617022</v>
      </c>
      <c r="AC192" s="284">
        <v>0</v>
      </c>
      <c r="AD192" s="284">
        <v>0</v>
      </c>
      <c r="AE192" s="284">
        <v>0</v>
      </c>
      <c r="AF192" s="284">
        <v>866.09686609686594</v>
      </c>
      <c r="AG192" s="284">
        <v>0</v>
      </c>
      <c r="AH192" s="284">
        <v>0</v>
      </c>
      <c r="AI192" s="284">
        <v>0</v>
      </c>
      <c r="AJ192" s="284">
        <v>1699.2857142857142</v>
      </c>
      <c r="AK192" s="284">
        <v>0</v>
      </c>
      <c r="AL192" s="284">
        <v>0</v>
      </c>
      <c r="AM192" s="284">
        <v>0</v>
      </c>
      <c r="AN192" s="284">
        <v>0</v>
      </c>
      <c r="AO192" s="284">
        <v>0</v>
      </c>
      <c r="AP192" s="284">
        <v>0</v>
      </c>
      <c r="AQ192" s="284">
        <v>0</v>
      </c>
      <c r="AR192" s="284">
        <v>0</v>
      </c>
      <c r="AS192" s="284">
        <v>0</v>
      </c>
      <c r="AT192" s="284">
        <v>0</v>
      </c>
      <c r="AU192" s="284">
        <v>881.63265306122435</v>
      </c>
      <c r="AV192" s="284">
        <v>262.22222222222217</v>
      </c>
      <c r="AW192" s="284">
        <v>0</v>
      </c>
      <c r="AX192" s="284">
        <v>0</v>
      </c>
      <c r="AY192" s="284">
        <v>0</v>
      </c>
      <c r="AZ192" s="284">
        <v>0</v>
      </c>
      <c r="BA192" s="284">
        <v>0</v>
      </c>
      <c r="BB192" s="284">
        <v>0</v>
      </c>
      <c r="BC192" s="284">
        <v>0</v>
      </c>
      <c r="BD192" s="284">
        <v>0</v>
      </c>
      <c r="BE192" s="284">
        <v>0</v>
      </c>
      <c r="BF192" s="284">
        <v>0</v>
      </c>
      <c r="BG192" s="284">
        <v>7947.42553117015</v>
      </c>
      <c r="BH192" s="284">
        <v>0</v>
      </c>
      <c r="BI192" s="284">
        <v>0</v>
      </c>
      <c r="BJ192" s="284">
        <v>0</v>
      </c>
      <c r="BK192" s="284">
        <v>0</v>
      </c>
      <c r="BL192" s="284">
        <v>0</v>
      </c>
      <c r="BM192" s="284">
        <v>0</v>
      </c>
      <c r="BN192" s="284">
        <v>0</v>
      </c>
      <c r="BO192" s="284">
        <v>6613.2962060563859</v>
      </c>
      <c r="BP192" s="284">
        <v>8520.4678362573104</v>
      </c>
      <c r="BQ192" s="129"/>
    </row>
    <row r="193" spans="1:69" ht="15" x14ac:dyDescent="0.15">
      <c r="A193" s="104" t="s">
        <v>415</v>
      </c>
      <c r="B193" s="153" t="s">
        <v>523</v>
      </c>
      <c r="C193" s="153" t="s">
        <v>247</v>
      </c>
      <c r="D193" s="170" t="s">
        <v>831</v>
      </c>
      <c r="E193" s="153" t="s">
        <v>1027</v>
      </c>
      <c r="F193" s="107">
        <v>12</v>
      </c>
      <c r="G193" s="469">
        <v>40</v>
      </c>
      <c r="H193" s="107"/>
      <c r="I193" s="284">
        <v>0</v>
      </c>
      <c r="J193" s="284">
        <v>0</v>
      </c>
      <c r="K193" s="284">
        <v>0</v>
      </c>
      <c r="L193" s="284">
        <v>0</v>
      </c>
      <c r="M193" s="284">
        <v>0</v>
      </c>
      <c r="N193" s="284">
        <v>0</v>
      </c>
      <c r="O193" s="284">
        <v>0</v>
      </c>
      <c r="P193" s="284">
        <v>0</v>
      </c>
      <c r="Q193" s="284">
        <v>43.508771929824562</v>
      </c>
      <c r="R193" s="284">
        <v>0</v>
      </c>
      <c r="S193" s="284">
        <v>0</v>
      </c>
      <c r="T193" s="284">
        <v>0</v>
      </c>
      <c r="U193" s="284">
        <v>0</v>
      </c>
      <c r="V193" s="284">
        <v>0</v>
      </c>
      <c r="W193" s="284">
        <v>0</v>
      </c>
      <c r="X193" s="284">
        <v>0</v>
      </c>
      <c r="Y193" s="284">
        <v>0</v>
      </c>
      <c r="Z193" s="284">
        <v>0</v>
      </c>
      <c r="AA193" s="284">
        <v>0</v>
      </c>
      <c r="AB193" s="284">
        <v>0</v>
      </c>
      <c r="AC193" s="284">
        <v>0</v>
      </c>
      <c r="AD193" s="284">
        <v>0</v>
      </c>
      <c r="AE193" s="284">
        <v>0</v>
      </c>
      <c r="AF193" s="284">
        <v>0</v>
      </c>
      <c r="AG193" s="284">
        <v>0</v>
      </c>
      <c r="AH193" s="284">
        <v>0</v>
      </c>
      <c r="AI193" s="284">
        <v>0</v>
      </c>
      <c r="AJ193" s="284">
        <v>0</v>
      </c>
      <c r="AK193" s="284">
        <v>0</v>
      </c>
      <c r="AL193" s="284">
        <v>0</v>
      </c>
      <c r="AM193" s="284">
        <v>0</v>
      </c>
      <c r="AN193" s="284">
        <v>0</v>
      </c>
      <c r="AO193" s="284">
        <v>0</v>
      </c>
      <c r="AP193" s="284">
        <v>0</v>
      </c>
      <c r="AQ193" s="284">
        <v>0</v>
      </c>
      <c r="AR193" s="284">
        <v>0</v>
      </c>
      <c r="AS193" s="284">
        <v>0</v>
      </c>
      <c r="AT193" s="284">
        <v>0</v>
      </c>
      <c r="AU193" s="284">
        <v>0</v>
      </c>
      <c r="AV193" s="284">
        <v>0</v>
      </c>
      <c r="AW193" s="284">
        <v>0</v>
      </c>
      <c r="AX193" s="284">
        <v>0</v>
      </c>
      <c r="AY193" s="284">
        <v>0</v>
      </c>
      <c r="AZ193" s="284">
        <v>0</v>
      </c>
      <c r="BA193" s="284">
        <v>0</v>
      </c>
      <c r="BB193" s="284">
        <v>0</v>
      </c>
      <c r="BC193" s="284">
        <v>0</v>
      </c>
      <c r="BD193" s="284">
        <v>0</v>
      </c>
      <c r="BE193" s="284">
        <v>0</v>
      </c>
      <c r="BF193" s="284">
        <v>0</v>
      </c>
      <c r="BG193" s="284">
        <v>0</v>
      </c>
      <c r="BH193" s="284">
        <v>0</v>
      </c>
      <c r="BI193" s="284">
        <v>0</v>
      </c>
      <c r="BJ193" s="284">
        <v>0</v>
      </c>
      <c r="BK193" s="284">
        <v>0</v>
      </c>
      <c r="BL193" s="284">
        <v>0</v>
      </c>
      <c r="BM193" s="284">
        <v>0</v>
      </c>
      <c r="BN193" s="284">
        <v>0</v>
      </c>
      <c r="BO193" s="284">
        <v>0</v>
      </c>
      <c r="BP193" s="284">
        <v>0</v>
      </c>
      <c r="BQ193" s="129"/>
    </row>
    <row r="194" spans="1:69" ht="15" x14ac:dyDescent="0.15">
      <c r="A194" s="104" t="s">
        <v>416</v>
      </c>
      <c r="B194" s="153" t="s">
        <v>523</v>
      </c>
      <c r="C194" s="153" t="s">
        <v>247</v>
      </c>
      <c r="D194" s="171" t="s">
        <v>840</v>
      </c>
      <c r="E194" s="153" t="s">
        <v>1027</v>
      </c>
      <c r="F194" s="107">
        <v>16</v>
      </c>
      <c r="G194" s="469">
        <v>24</v>
      </c>
      <c r="H194" s="107"/>
      <c r="I194" s="284">
        <v>0</v>
      </c>
      <c r="J194" s="284">
        <v>0</v>
      </c>
      <c r="K194" s="284">
        <v>0</v>
      </c>
      <c r="L194" s="284">
        <v>656.60377358490564</v>
      </c>
      <c r="M194" s="284">
        <v>0</v>
      </c>
      <c r="N194" s="284">
        <v>0</v>
      </c>
      <c r="O194" s="284">
        <v>0</v>
      </c>
      <c r="P194" s="284">
        <v>0</v>
      </c>
      <c r="Q194" s="284">
        <v>0</v>
      </c>
      <c r="R194" s="284">
        <v>0</v>
      </c>
      <c r="S194" s="284">
        <v>0</v>
      </c>
      <c r="T194" s="284">
        <v>0</v>
      </c>
      <c r="U194" s="284">
        <v>0</v>
      </c>
      <c r="V194" s="284">
        <v>0</v>
      </c>
      <c r="W194" s="284">
        <v>0</v>
      </c>
      <c r="X194" s="284">
        <v>0</v>
      </c>
      <c r="Y194" s="284">
        <v>0</v>
      </c>
      <c r="Z194" s="284">
        <v>0</v>
      </c>
      <c r="AA194" s="284">
        <v>440.81632653061217</v>
      </c>
      <c r="AB194" s="284">
        <v>0</v>
      </c>
      <c r="AC194" s="284">
        <v>0</v>
      </c>
      <c r="AD194" s="284">
        <v>1134.5454545454547</v>
      </c>
      <c r="AE194" s="284">
        <v>0</v>
      </c>
      <c r="AF194" s="284">
        <v>0</v>
      </c>
      <c r="AG194" s="284">
        <v>0</v>
      </c>
      <c r="AH194" s="284">
        <v>306.41509433962267</v>
      </c>
      <c r="AI194" s="284">
        <v>0</v>
      </c>
      <c r="AJ194" s="284">
        <v>0</v>
      </c>
      <c r="AK194" s="284">
        <v>1016.6666666666666</v>
      </c>
      <c r="AL194" s="284">
        <v>763.33961079723792</v>
      </c>
      <c r="AM194" s="284">
        <v>0</v>
      </c>
      <c r="AN194" s="284">
        <v>0</v>
      </c>
      <c r="AO194" s="284">
        <v>0</v>
      </c>
      <c r="AP194" s="284">
        <v>0</v>
      </c>
      <c r="AQ194" s="284">
        <v>0</v>
      </c>
      <c r="AR194" s="284">
        <v>0</v>
      </c>
      <c r="AS194" s="284">
        <v>0</v>
      </c>
      <c r="AT194" s="284">
        <v>0</v>
      </c>
      <c r="AU194" s="284">
        <v>0</v>
      </c>
      <c r="AV194" s="284">
        <v>0</v>
      </c>
      <c r="AW194" s="284">
        <v>0</v>
      </c>
      <c r="AX194" s="284">
        <v>0</v>
      </c>
      <c r="AY194" s="284">
        <v>0</v>
      </c>
      <c r="AZ194" s="284">
        <v>0</v>
      </c>
      <c r="BA194" s="284">
        <v>0</v>
      </c>
      <c r="BB194" s="284">
        <v>0</v>
      </c>
      <c r="BC194" s="284">
        <v>0</v>
      </c>
      <c r="BD194" s="284">
        <v>0</v>
      </c>
      <c r="BE194" s="284">
        <v>0</v>
      </c>
      <c r="BF194" s="284">
        <v>0</v>
      </c>
      <c r="BG194" s="284">
        <v>0</v>
      </c>
      <c r="BH194" s="284">
        <v>0</v>
      </c>
      <c r="BI194" s="284">
        <v>0</v>
      </c>
      <c r="BJ194" s="284">
        <v>0</v>
      </c>
      <c r="BK194" s="284">
        <v>0</v>
      </c>
      <c r="BL194" s="284">
        <v>0</v>
      </c>
      <c r="BM194" s="284">
        <v>0</v>
      </c>
      <c r="BN194" s="284">
        <v>10505.66037735849</v>
      </c>
      <c r="BO194" s="284">
        <v>0</v>
      </c>
      <c r="BP194" s="284">
        <v>0</v>
      </c>
      <c r="BQ194" s="129"/>
    </row>
    <row r="195" spans="1:69" ht="15" x14ac:dyDescent="0.15">
      <c r="A195" s="104" t="s">
        <v>417</v>
      </c>
      <c r="B195" s="153" t="s">
        <v>523</v>
      </c>
      <c r="C195" s="153" t="s">
        <v>247</v>
      </c>
      <c r="D195" s="171" t="s">
        <v>841</v>
      </c>
      <c r="E195" s="153" t="s">
        <v>1027</v>
      </c>
      <c r="F195" s="107">
        <v>16</v>
      </c>
      <c r="G195" s="469">
        <v>48</v>
      </c>
      <c r="H195" s="107"/>
      <c r="I195" s="284">
        <v>0</v>
      </c>
      <c r="J195" s="284">
        <v>0</v>
      </c>
      <c r="K195" s="284">
        <v>0</v>
      </c>
      <c r="L195" s="284">
        <v>0</v>
      </c>
      <c r="M195" s="284">
        <v>0</v>
      </c>
      <c r="N195" s="284">
        <v>0</v>
      </c>
      <c r="O195" s="284">
        <v>0</v>
      </c>
      <c r="P195" s="284">
        <v>0</v>
      </c>
      <c r="Q195" s="284">
        <v>0</v>
      </c>
      <c r="R195" s="284">
        <v>0</v>
      </c>
      <c r="S195" s="284">
        <v>0</v>
      </c>
      <c r="T195" s="284">
        <v>0</v>
      </c>
      <c r="U195" s="284">
        <v>0</v>
      </c>
      <c r="V195" s="284">
        <v>0</v>
      </c>
      <c r="W195" s="284">
        <v>0</v>
      </c>
      <c r="X195" s="284">
        <v>0</v>
      </c>
      <c r="Y195" s="284">
        <v>0</v>
      </c>
      <c r="Z195" s="284">
        <v>0</v>
      </c>
      <c r="AA195" s="284">
        <v>0</v>
      </c>
      <c r="AB195" s="284">
        <v>0</v>
      </c>
      <c r="AC195" s="284">
        <v>0</v>
      </c>
      <c r="AD195" s="284">
        <v>0</v>
      </c>
      <c r="AE195" s="284">
        <v>0</v>
      </c>
      <c r="AF195" s="284">
        <v>0</v>
      </c>
      <c r="AG195" s="284">
        <v>0</v>
      </c>
      <c r="AH195" s="284">
        <v>0</v>
      </c>
      <c r="AI195" s="284">
        <v>0</v>
      </c>
      <c r="AJ195" s="284">
        <v>0</v>
      </c>
      <c r="AK195" s="284">
        <v>0</v>
      </c>
      <c r="AL195" s="284">
        <v>0</v>
      </c>
      <c r="AM195" s="284">
        <v>0</v>
      </c>
      <c r="AN195" s="284">
        <v>0</v>
      </c>
      <c r="AO195" s="284">
        <v>0</v>
      </c>
      <c r="AP195" s="284">
        <v>0</v>
      </c>
      <c r="AQ195" s="284">
        <v>0</v>
      </c>
      <c r="AR195" s="284">
        <v>0</v>
      </c>
      <c r="AS195" s="284">
        <v>0</v>
      </c>
      <c r="AT195" s="284">
        <v>0</v>
      </c>
      <c r="AU195" s="284">
        <v>0</v>
      </c>
      <c r="AV195" s="284">
        <v>0</v>
      </c>
      <c r="AW195" s="284">
        <v>0</v>
      </c>
      <c r="AX195" s="284">
        <v>0</v>
      </c>
      <c r="AY195" s="284">
        <v>0</v>
      </c>
      <c r="AZ195" s="284">
        <v>0</v>
      </c>
      <c r="BA195" s="284">
        <v>0</v>
      </c>
      <c r="BB195" s="284">
        <v>0</v>
      </c>
      <c r="BC195" s="284">
        <v>0</v>
      </c>
      <c r="BD195" s="284">
        <v>0</v>
      </c>
      <c r="BE195" s="284">
        <v>0</v>
      </c>
      <c r="BF195" s="284">
        <v>0</v>
      </c>
      <c r="BG195" s="284">
        <v>1427.9008236248026</v>
      </c>
      <c r="BH195" s="284">
        <v>218.86792452830187</v>
      </c>
      <c r="BI195" s="284">
        <v>0</v>
      </c>
      <c r="BJ195" s="284">
        <v>0</v>
      </c>
      <c r="BK195" s="284">
        <v>0</v>
      </c>
      <c r="BL195" s="284">
        <v>0</v>
      </c>
      <c r="BM195" s="284">
        <v>0</v>
      </c>
      <c r="BN195" s="284">
        <v>766.0377358490565</v>
      </c>
      <c r="BO195" s="284">
        <v>0</v>
      </c>
      <c r="BP195" s="284">
        <v>0</v>
      </c>
      <c r="BQ195" s="129"/>
    </row>
    <row r="196" spans="1:69" ht="15" x14ac:dyDescent="0.15">
      <c r="A196" s="104" t="s">
        <v>418</v>
      </c>
      <c r="B196" s="153" t="s">
        <v>523</v>
      </c>
      <c r="C196" s="153" t="s">
        <v>248</v>
      </c>
      <c r="D196" s="153" t="s">
        <v>832</v>
      </c>
      <c r="E196" s="153" t="s">
        <v>1027</v>
      </c>
      <c r="F196" s="107">
        <v>8</v>
      </c>
      <c r="G196" s="469">
        <v>20</v>
      </c>
      <c r="H196" s="107"/>
      <c r="I196" s="284">
        <v>0</v>
      </c>
      <c r="J196" s="284">
        <v>0</v>
      </c>
      <c r="K196" s="284">
        <v>0</v>
      </c>
      <c r="L196" s="284">
        <v>0</v>
      </c>
      <c r="M196" s="284">
        <v>0</v>
      </c>
      <c r="N196" s="284">
        <v>0</v>
      </c>
      <c r="O196" s="284">
        <v>0</v>
      </c>
      <c r="P196" s="284">
        <v>0</v>
      </c>
      <c r="Q196" s="284">
        <v>0</v>
      </c>
      <c r="R196" s="284">
        <v>0</v>
      </c>
      <c r="S196" s="284">
        <v>208.71040723981901</v>
      </c>
      <c r="T196" s="284">
        <v>0</v>
      </c>
      <c r="U196" s="284">
        <v>0</v>
      </c>
      <c r="V196" s="284">
        <v>0</v>
      </c>
      <c r="W196" s="284">
        <v>0</v>
      </c>
      <c r="X196" s="284">
        <v>0</v>
      </c>
      <c r="Y196" s="284">
        <v>0</v>
      </c>
      <c r="Z196" s="284">
        <v>0</v>
      </c>
      <c r="AA196" s="284">
        <v>0</v>
      </c>
      <c r="AB196" s="284">
        <v>0</v>
      </c>
      <c r="AC196" s="284">
        <v>0</v>
      </c>
      <c r="AD196" s="284">
        <v>0</v>
      </c>
      <c r="AE196" s="284">
        <v>0</v>
      </c>
      <c r="AF196" s="284">
        <v>0</v>
      </c>
      <c r="AG196" s="284">
        <v>0</v>
      </c>
      <c r="AH196" s="284">
        <v>0</v>
      </c>
      <c r="AI196" s="284">
        <v>0</v>
      </c>
      <c r="AJ196" s="284">
        <v>0</v>
      </c>
      <c r="AK196" s="284">
        <v>0</v>
      </c>
      <c r="AL196" s="284">
        <v>0</v>
      </c>
      <c r="AM196" s="284">
        <v>0</v>
      </c>
      <c r="AN196" s="284">
        <v>0</v>
      </c>
      <c r="AO196" s="284">
        <v>0</v>
      </c>
      <c r="AP196" s="284">
        <v>0</v>
      </c>
      <c r="AQ196" s="284">
        <v>0</v>
      </c>
      <c r="AR196" s="284">
        <v>0</v>
      </c>
      <c r="AS196" s="284">
        <v>0</v>
      </c>
      <c r="AT196" s="284">
        <v>0</v>
      </c>
      <c r="AU196" s="284">
        <v>0</v>
      </c>
      <c r="AV196" s="284">
        <v>0</v>
      </c>
      <c r="AW196" s="284">
        <v>0</v>
      </c>
      <c r="AX196" s="284">
        <v>0</v>
      </c>
      <c r="AY196" s="284">
        <v>0</v>
      </c>
      <c r="AZ196" s="284">
        <v>0</v>
      </c>
      <c r="BA196" s="284">
        <v>0</v>
      </c>
      <c r="BB196" s="284">
        <v>0</v>
      </c>
      <c r="BC196" s="284">
        <v>0</v>
      </c>
      <c r="BD196" s="284">
        <v>0</v>
      </c>
      <c r="BE196" s="284">
        <v>0</v>
      </c>
      <c r="BF196" s="284">
        <v>0</v>
      </c>
      <c r="BG196" s="284">
        <v>0</v>
      </c>
      <c r="BH196" s="284">
        <v>0</v>
      </c>
      <c r="BI196" s="284">
        <v>0</v>
      </c>
      <c r="BJ196" s="284">
        <v>0</v>
      </c>
      <c r="BK196" s="284">
        <v>0</v>
      </c>
      <c r="BL196" s="284">
        <v>0</v>
      </c>
      <c r="BM196" s="284">
        <v>0</v>
      </c>
      <c r="BN196" s="284">
        <v>0</v>
      </c>
      <c r="BO196" s="284">
        <v>0</v>
      </c>
      <c r="BP196" s="284">
        <v>0</v>
      </c>
      <c r="BQ196" s="129"/>
    </row>
    <row r="197" spans="1:69" ht="15" x14ac:dyDescent="0.15">
      <c r="A197" s="104" t="s">
        <v>419</v>
      </c>
      <c r="B197" s="153" t="s">
        <v>523</v>
      </c>
      <c r="C197" s="153" t="s">
        <v>248</v>
      </c>
      <c r="D197" s="153" t="s">
        <v>833</v>
      </c>
      <c r="E197" s="153" t="s">
        <v>1027</v>
      </c>
      <c r="F197" s="107">
        <v>8</v>
      </c>
      <c r="G197" s="469">
        <v>32</v>
      </c>
      <c r="H197" s="107"/>
      <c r="I197" s="284">
        <v>0</v>
      </c>
      <c r="J197" s="284">
        <v>0</v>
      </c>
      <c r="K197" s="284">
        <v>0</v>
      </c>
      <c r="L197" s="284">
        <v>0</v>
      </c>
      <c r="M197" s="284">
        <v>0</v>
      </c>
      <c r="N197" s="284">
        <v>0</v>
      </c>
      <c r="O197" s="284">
        <v>0</v>
      </c>
      <c r="P197" s="284">
        <v>0</v>
      </c>
      <c r="Q197" s="284">
        <v>0</v>
      </c>
      <c r="R197" s="284">
        <v>0</v>
      </c>
      <c r="S197" s="284">
        <v>0</v>
      </c>
      <c r="T197" s="284">
        <v>0</v>
      </c>
      <c r="U197" s="284">
        <v>0</v>
      </c>
      <c r="V197" s="284">
        <v>0</v>
      </c>
      <c r="W197" s="284">
        <v>0</v>
      </c>
      <c r="X197" s="284">
        <v>0</v>
      </c>
      <c r="Y197" s="284">
        <v>0</v>
      </c>
      <c r="Z197" s="284">
        <v>0</v>
      </c>
      <c r="AA197" s="284">
        <v>0</v>
      </c>
      <c r="AB197" s="284">
        <v>0</v>
      </c>
      <c r="AC197" s="284">
        <v>0</v>
      </c>
      <c r="AD197" s="284">
        <v>0</v>
      </c>
      <c r="AE197" s="284">
        <v>0</v>
      </c>
      <c r="AF197" s="284">
        <v>0</v>
      </c>
      <c r="AG197" s="284">
        <v>0</v>
      </c>
      <c r="AH197" s="284">
        <v>0</v>
      </c>
      <c r="AI197" s="284">
        <v>0</v>
      </c>
      <c r="AJ197" s="284">
        <v>0</v>
      </c>
      <c r="AK197" s="284">
        <v>0</v>
      </c>
      <c r="AL197" s="284">
        <v>0</v>
      </c>
      <c r="AM197" s="284">
        <v>0</v>
      </c>
      <c r="AN197" s="284">
        <v>0</v>
      </c>
      <c r="AO197" s="284">
        <v>0</v>
      </c>
      <c r="AP197" s="284">
        <v>0</v>
      </c>
      <c r="AQ197" s="284">
        <v>0</v>
      </c>
      <c r="AR197" s="284">
        <v>0</v>
      </c>
      <c r="AS197" s="284">
        <v>0</v>
      </c>
      <c r="AT197" s="284">
        <v>0</v>
      </c>
      <c r="AU197" s="284">
        <v>88.16326530612244</v>
      </c>
      <c r="AV197" s="284">
        <v>0</v>
      </c>
      <c r="AW197" s="284">
        <v>0</v>
      </c>
      <c r="AX197" s="284">
        <v>0</v>
      </c>
      <c r="AY197" s="284">
        <v>0</v>
      </c>
      <c r="AZ197" s="284">
        <v>0</v>
      </c>
      <c r="BA197" s="284">
        <v>0</v>
      </c>
      <c r="BB197" s="284">
        <v>0</v>
      </c>
      <c r="BC197" s="284">
        <v>0</v>
      </c>
      <c r="BD197" s="284">
        <v>0</v>
      </c>
      <c r="BE197" s="284">
        <v>0</v>
      </c>
      <c r="BF197" s="284">
        <v>0</v>
      </c>
      <c r="BG197" s="284">
        <v>0</v>
      </c>
      <c r="BH197" s="284">
        <v>0</v>
      </c>
      <c r="BI197" s="284">
        <v>0</v>
      </c>
      <c r="BJ197" s="284">
        <v>0</v>
      </c>
      <c r="BK197" s="284">
        <v>0</v>
      </c>
      <c r="BL197" s="284">
        <v>0</v>
      </c>
      <c r="BM197" s="284">
        <v>0</v>
      </c>
      <c r="BN197" s="284">
        <v>0</v>
      </c>
      <c r="BO197" s="284">
        <v>0</v>
      </c>
      <c r="BP197" s="284">
        <v>0</v>
      </c>
      <c r="BQ197" s="129"/>
    </row>
    <row r="198" spans="1:69" ht="15" x14ac:dyDescent="0.15">
      <c r="A198" s="104" t="s">
        <v>420</v>
      </c>
      <c r="B198" s="153" t="s">
        <v>523</v>
      </c>
      <c r="C198" s="153" t="s">
        <v>248</v>
      </c>
      <c r="D198" s="153" t="s">
        <v>834</v>
      </c>
      <c r="E198" s="153" t="s">
        <v>1027</v>
      </c>
      <c r="F198" s="107">
        <v>8</v>
      </c>
      <c r="G198" s="469">
        <v>40</v>
      </c>
      <c r="H198" s="107"/>
      <c r="I198" s="284">
        <v>0</v>
      </c>
      <c r="J198" s="284">
        <v>0</v>
      </c>
      <c r="K198" s="284">
        <v>0</v>
      </c>
      <c r="L198" s="284">
        <v>0</v>
      </c>
      <c r="M198" s="284">
        <v>0</v>
      </c>
      <c r="N198" s="284">
        <v>0</v>
      </c>
      <c r="O198" s="284">
        <v>0</v>
      </c>
      <c r="P198" s="284">
        <v>0</v>
      </c>
      <c r="Q198" s="284">
        <v>0</v>
      </c>
      <c r="R198" s="284">
        <v>0</v>
      </c>
      <c r="S198" s="284">
        <v>0</v>
      </c>
      <c r="T198" s="284">
        <v>0</v>
      </c>
      <c r="U198" s="284">
        <v>0</v>
      </c>
      <c r="V198" s="284">
        <v>0</v>
      </c>
      <c r="W198" s="284">
        <v>0</v>
      </c>
      <c r="X198" s="284">
        <v>0</v>
      </c>
      <c r="Y198" s="284">
        <v>0</v>
      </c>
      <c r="Z198" s="284">
        <v>0</v>
      </c>
      <c r="AA198" s="284">
        <v>0</v>
      </c>
      <c r="AB198" s="284">
        <v>0</v>
      </c>
      <c r="AC198" s="284">
        <v>0</v>
      </c>
      <c r="AD198" s="284">
        <v>0</v>
      </c>
      <c r="AE198" s="284">
        <v>0</v>
      </c>
      <c r="AF198" s="284">
        <v>0</v>
      </c>
      <c r="AG198" s="284">
        <v>0</v>
      </c>
      <c r="AH198" s="284">
        <v>0</v>
      </c>
      <c r="AI198" s="284">
        <v>0</v>
      </c>
      <c r="AJ198" s="284">
        <v>0</v>
      </c>
      <c r="AK198" s="284">
        <v>0</v>
      </c>
      <c r="AL198" s="284">
        <v>0</v>
      </c>
      <c r="AM198" s="284">
        <v>0</v>
      </c>
      <c r="AN198" s="284">
        <v>0</v>
      </c>
      <c r="AO198" s="284">
        <v>0</v>
      </c>
      <c r="AP198" s="284">
        <v>0</v>
      </c>
      <c r="AQ198" s="284">
        <v>0</v>
      </c>
      <c r="AR198" s="284">
        <v>0</v>
      </c>
      <c r="AS198" s="284">
        <v>0</v>
      </c>
      <c r="AT198" s="284">
        <v>0</v>
      </c>
      <c r="AU198" s="284">
        <v>0</v>
      </c>
      <c r="AV198" s="284">
        <v>0</v>
      </c>
      <c r="AW198" s="284">
        <v>0</v>
      </c>
      <c r="AX198" s="284">
        <v>0</v>
      </c>
      <c r="AY198" s="284">
        <v>0</v>
      </c>
      <c r="AZ198" s="284">
        <v>0</v>
      </c>
      <c r="BA198" s="284">
        <v>0</v>
      </c>
      <c r="BB198" s="284">
        <v>0</v>
      </c>
      <c r="BC198" s="284">
        <v>0</v>
      </c>
      <c r="BD198" s="284">
        <v>0</v>
      </c>
      <c r="BE198" s="284">
        <v>0</v>
      </c>
      <c r="BF198" s="284">
        <v>0</v>
      </c>
      <c r="BG198" s="284">
        <v>0</v>
      </c>
      <c r="BH198" s="284">
        <v>0</v>
      </c>
      <c r="BI198" s="284">
        <v>0</v>
      </c>
      <c r="BJ198" s="284">
        <v>0</v>
      </c>
      <c r="BK198" s="284">
        <v>0</v>
      </c>
      <c r="BL198" s="284">
        <v>0</v>
      </c>
      <c r="BM198" s="284">
        <v>0</v>
      </c>
      <c r="BN198" s="284">
        <v>0</v>
      </c>
      <c r="BO198" s="284">
        <v>0</v>
      </c>
      <c r="BP198" s="284">
        <v>1540.9356725146199</v>
      </c>
      <c r="BQ198" s="129"/>
    </row>
    <row r="199" spans="1:69" ht="15" x14ac:dyDescent="0.15">
      <c r="A199" s="104" t="s">
        <v>421</v>
      </c>
      <c r="B199" s="153" t="s">
        <v>523</v>
      </c>
      <c r="C199" s="153" t="s">
        <v>248</v>
      </c>
      <c r="D199" s="153" t="s">
        <v>835</v>
      </c>
      <c r="E199" s="153" t="s">
        <v>1027</v>
      </c>
      <c r="F199" s="107">
        <v>8</v>
      </c>
      <c r="G199" s="469">
        <v>136</v>
      </c>
      <c r="H199" s="107"/>
      <c r="I199" s="284">
        <v>0</v>
      </c>
      <c r="J199" s="284">
        <v>0</v>
      </c>
      <c r="K199" s="284">
        <v>0</v>
      </c>
      <c r="L199" s="284">
        <v>0</v>
      </c>
      <c r="M199" s="284">
        <v>0</v>
      </c>
      <c r="N199" s="284">
        <v>0</v>
      </c>
      <c r="O199" s="284">
        <v>0</v>
      </c>
      <c r="P199" s="284">
        <v>0</v>
      </c>
      <c r="Q199" s="284">
        <v>0</v>
      </c>
      <c r="R199" s="284">
        <v>0</v>
      </c>
      <c r="S199" s="284">
        <v>0</v>
      </c>
      <c r="T199" s="284">
        <v>0</v>
      </c>
      <c r="U199" s="284">
        <v>0</v>
      </c>
      <c r="V199" s="284">
        <v>0</v>
      </c>
      <c r="W199" s="284">
        <v>0</v>
      </c>
      <c r="X199" s="284">
        <v>0</v>
      </c>
      <c r="Y199" s="284">
        <v>0</v>
      </c>
      <c r="Z199" s="284">
        <v>0</v>
      </c>
      <c r="AA199" s="284">
        <v>0</v>
      </c>
      <c r="AB199" s="284">
        <v>0</v>
      </c>
      <c r="AC199" s="284">
        <v>0</v>
      </c>
      <c r="AD199" s="284">
        <v>0</v>
      </c>
      <c r="AE199" s="284">
        <v>0</v>
      </c>
      <c r="AF199" s="284">
        <v>0</v>
      </c>
      <c r="AG199" s="284">
        <v>0</v>
      </c>
      <c r="AH199" s="284">
        <v>0</v>
      </c>
      <c r="AI199" s="284">
        <v>0</v>
      </c>
      <c r="AJ199" s="284">
        <v>0</v>
      </c>
      <c r="AK199" s="284">
        <v>0</v>
      </c>
      <c r="AL199" s="284">
        <v>0</v>
      </c>
      <c r="AM199" s="284">
        <v>0</v>
      </c>
      <c r="AN199" s="284">
        <v>0</v>
      </c>
      <c r="AO199" s="284">
        <v>0</v>
      </c>
      <c r="AP199" s="284">
        <v>0</v>
      </c>
      <c r="AQ199" s="284">
        <v>0</v>
      </c>
      <c r="AR199" s="284">
        <v>0</v>
      </c>
      <c r="AS199" s="284">
        <v>0</v>
      </c>
      <c r="AT199" s="284">
        <v>0</v>
      </c>
      <c r="AU199" s="284">
        <v>0</v>
      </c>
      <c r="AV199" s="284">
        <v>0</v>
      </c>
      <c r="AW199" s="284">
        <v>0</v>
      </c>
      <c r="AX199" s="284">
        <v>0</v>
      </c>
      <c r="AY199" s="284">
        <v>0</v>
      </c>
      <c r="AZ199" s="284">
        <v>0</v>
      </c>
      <c r="BA199" s="284">
        <v>0</v>
      </c>
      <c r="BB199" s="284">
        <v>0</v>
      </c>
      <c r="BC199" s="284">
        <v>0</v>
      </c>
      <c r="BD199" s="284">
        <v>0</v>
      </c>
      <c r="BE199" s="284">
        <v>0</v>
      </c>
      <c r="BF199" s="284">
        <v>0</v>
      </c>
      <c r="BG199" s="284">
        <v>0</v>
      </c>
      <c r="BH199" s="284">
        <v>0</v>
      </c>
      <c r="BI199" s="284">
        <v>0</v>
      </c>
      <c r="BJ199" s="284">
        <v>0</v>
      </c>
      <c r="BK199" s="284">
        <v>0</v>
      </c>
      <c r="BL199" s="284">
        <v>72.131147540983605</v>
      </c>
      <c r="BM199" s="284">
        <v>72.316384180790962</v>
      </c>
      <c r="BN199" s="284">
        <v>0</v>
      </c>
      <c r="BO199" s="284">
        <v>0</v>
      </c>
      <c r="BP199" s="284">
        <v>0</v>
      </c>
      <c r="BQ199" s="129"/>
    </row>
    <row r="200" spans="1:69" ht="15" x14ac:dyDescent="0.15">
      <c r="A200" s="104" t="s">
        <v>422</v>
      </c>
      <c r="B200" s="153" t="s">
        <v>523</v>
      </c>
      <c r="C200" s="153" t="s">
        <v>248</v>
      </c>
      <c r="D200" s="153" t="s">
        <v>836</v>
      </c>
      <c r="E200" s="153" t="s">
        <v>1027</v>
      </c>
      <c r="F200" s="107">
        <v>12</v>
      </c>
      <c r="G200" s="469">
        <v>80</v>
      </c>
      <c r="H200" s="107"/>
      <c r="I200" s="284">
        <v>0</v>
      </c>
      <c r="J200" s="284">
        <v>0</v>
      </c>
      <c r="K200" s="284">
        <v>0</v>
      </c>
      <c r="L200" s="284">
        <v>0</v>
      </c>
      <c r="M200" s="284">
        <v>0</v>
      </c>
      <c r="N200" s="284">
        <v>0</v>
      </c>
      <c r="O200" s="284">
        <v>0</v>
      </c>
      <c r="P200" s="284">
        <v>0</v>
      </c>
      <c r="Q200" s="284">
        <v>0</v>
      </c>
      <c r="R200" s="284">
        <v>0</v>
      </c>
      <c r="S200" s="284">
        <v>0</v>
      </c>
      <c r="T200" s="284">
        <v>0</v>
      </c>
      <c r="U200" s="284">
        <v>0</v>
      </c>
      <c r="V200" s="284">
        <v>0</v>
      </c>
      <c r="W200" s="284">
        <v>0</v>
      </c>
      <c r="X200" s="284">
        <v>0</v>
      </c>
      <c r="Y200" s="284">
        <v>0</v>
      </c>
      <c r="Z200" s="284">
        <v>0</v>
      </c>
      <c r="AA200" s="284">
        <v>0</v>
      </c>
      <c r="AB200" s="284">
        <v>0</v>
      </c>
      <c r="AC200" s="284">
        <v>0</v>
      </c>
      <c r="AD200" s="284">
        <v>0</v>
      </c>
      <c r="AE200" s="284">
        <v>0</v>
      </c>
      <c r="AF200" s="284">
        <v>0</v>
      </c>
      <c r="AG200" s="284">
        <v>0</v>
      </c>
      <c r="AH200" s="284">
        <v>0</v>
      </c>
      <c r="AI200" s="284">
        <v>0</v>
      </c>
      <c r="AJ200" s="284">
        <v>0</v>
      </c>
      <c r="AK200" s="284">
        <v>0</v>
      </c>
      <c r="AL200" s="284">
        <v>0</v>
      </c>
      <c r="AM200" s="284">
        <v>0</v>
      </c>
      <c r="AN200" s="284">
        <v>0</v>
      </c>
      <c r="AO200" s="284">
        <v>0</v>
      </c>
      <c r="AP200" s="284">
        <v>0</v>
      </c>
      <c r="AQ200" s="284">
        <v>44.166666666666657</v>
      </c>
      <c r="AR200" s="284">
        <v>0</v>
      </c>
      <c r="AS200" s="284">
        <v>0</v>
      </c>
      <c r="AT200" s="284">
        <v>0</v>
      </c>
      <c r="AU200" s="284">
        <v>0</v>
      </c>
      <c r="AV200" s="284">
        <v>0</v>
      </c>
      <c r="AW200" s="284">
        <v>0</v>
      </c>
      <c r="AX200" s="284">
        <v>0</v>
      </c>
      <c r="AY200" s="284">
        <v>0</v>
      </c>
      <c r="AZ200" s="284">
        <v>0</v>
      </c>
      <c r="BA200" s="284">
        <v>0</v>
      </c>
      <c r="BB200" s="284">
        <v>0</v>
      </c>
      <c r="BC200" s="284">
        <v>0</v>
      </c>
      <c r="BD200" s="284">
        <v>0</v>
      </c>
      <c r="BE200" s="284">
        <v>0</v>
      </c>
      <c r="BF200" s="284">
        <v>0</v>
      </c>
      <c r="BG200" s="284">
        <v>0</v>
      </c>
      <c r="BH200" s="284">
        <v>0</v>
      </c>
      <c r="BI200" s="284">
        <v>0</v>
      </c>
      <c r="BJ200" s="284">
        <v>0</v>
      </c>
      <c r="BK200" s="284">
        <v>0</v>
      </c>
      <c r="BL200" s="284">
        <v>0</v>
      </c>
      <c r="BM200" s="284">
        <v>0</v>
      </c>
      <c r="BN200" s="284">
        <v>437.73584905660374</v>
      </c>
      <c r="BO200" s="284">
        <v>495.99721545422898</v>
      </c>
      <c r="BP200" s="284">
        <v>0</v>
      </c>
      <c r="BQ200" s="129"/>
    </row>
    <row r="201" spans="1:69" ht="15" x14ac:dyDescent="0.15">
      <c r="A201" s="104" t="s">
        <v>423</v>
      </c>
      <c r="B201" s="153" t="s">
        <v>523</v>
      </c>
      <c r="C201" s="153" t="s">
        <v>248</v>
      </c>
      <c r="D201" s="153" t="s">
        <v>837</v>
      </c>
      <c r="E201" s="153" t="s">
        <v>1027</v>
      </c>
      <c r="F201" s="107">
        <v>16</v>
      </c>
      <c r="G201" s="469">
        <v>48</v>
      </c>
      <c r="H201" s="107"/>
      <c r="I201" s="284">
        <v>0</v>
      </c>
      <c r="J201" s="284">
        <v>0</v>
      </c>
      <c r="K201" s="284">
        <v>0</v>
      </c>
      <c r="L201" s="284">
        <v>0</v>
      </c>
      <c r="M201" s="284">
        <v>0</v>
      </c>
      <c r="N201" s="284">
        <v>0</v>
      </c>
      <c r="O201" s="284">
        <v>0</v>
      </c>
      <c r="P201" s="284">
        <v>0</v>
      </c>
      <c r="Q201" s="284">
        <v>0</v>
      </c>
      <c r="R201" s="284">
        <v>0</v>
      </c>
      <c r="S201" s="284">
        <v>0</v>
      </c>
      <c r="T201" s="284">
        <v>0</v>
      </c>
      <c r="U201" s="284">
        <v>0</v>
      </c>
      <c r="V201" s="284">
        <v>0</v>
      </c>
      <c r="W201" s="284">
        <v>0</v>
      </c>
      <c r="X201" s="284">
        <v>0</v>
      </c>
      <c r="Y201" s="284">
        <v>0</v>
      </c>
      <c r="Z201" s="284">
        <v>0</v>
      </c>
      <c r="AA201" s="284">
        <v>0</v>
      </c>
      <c r="AB201" s="284">
        <v>0</v>
      </c>
      <c r="AC201" s="284">
        <v>0</v>
      </c>
      <c r="AD201" s="284">
        <v>0</v>
      </c>
      <c r="AE201" s="284">
        <v>0</v>
      </c>
      <c r="AF201" s="284">
        <v>0</v>
      </c>
      <c r="AG201" s="284">
        <v>0</v>
      </c>
      <c r="AH201" s="284">
        <v>0</v>
      </c>
      <c r="AI201" s="284">
        <v>0</v>
      </c>
      <c r="AJ201" s="284">
        <v>0</v>
      </c>
      <c r="AK201" s="284">
        <v>0</v>
      </c>
      <c r="AL201" s="284">
        <v>0</v>
      </c>
      <c r="AM201" s="284">
        <v>0</v>
      </c>
      <c r="AN201" s="284">
        <v>0</v>
      </c>
      <c r="AO201" s="284">
        <v>0</v>
      </c>
      <c r="AP201" s="284">
        <v>0</v>
      </c>
      <c r="AQ201" s="284">
        <v>0</v>
      </c>
      <c r="AR201" s="284">
        <v>0</v>
      </c>
      <c r="AS201" s="284">
        <v>0</v>
      </c>
      <c r="AT201" s="284">
        <v>0</v>
      </c>
      <c r="AU201" s="284">
        <v>0</v>
      </c>
      <c r="AV201" s="284">
        <v>0</v>
      </c>
      <c r="AW201" s="284">
        <v>0</v>
      </c>
      <c r="AX201" s="284">
        <v>0</v>
      </c>
      <c r="AY201" s="284">
        <v>0</v>
      </c>
      <c r="AZ201" s="284">
        <v>0</v>
      </c>
      <c r="BA201" s="284">
        <v>0</v>
      </c>
      <c r="BB201" s="284">
        <v>0</v>
      </c>
      <c r="BC201" s="284">
        <v>0</v>
      </c>
      <c r="BD201" s="284">
        <v>0</v>
      </c>
      <c r="BE201" s="284">
        <v>0</v>
      </c>
      <c r="BF201" s="284">
        <v>0</v>
      </c>
      <c r="BG201" s="284">
        <v>0</v>
      </c>
      <c r="BH201" s="284">
        <v>437.73584905660374</v>
      </c>
      <c r="BI201" s="284">
        <v>0</v>
      </c>
      <c r="BJ201" s="284">
        <v>242.79835390946502</v>
      </c>
      <c r="BK201" s="284">
        <v>136.36363636363637</v>
      </c>
      <c r="BL201" s="284">
        <v>0</v>
      </c>
      <c r="BM201" s="284">
        <v>0</v>
      </c>
      <c r="BN201" s="284">
        <v>109.43396226415094</v>
      </c>
      <c r="BO201" s="284">
        <v>0</v>
      </c>
      <c r="BP201" s="284">
        <v>0</v>
      </c>
      <c r="BQ201" s="129"/>
    </row>
    <row r="202" spans="1:69" ht="15" x14ac:dyDescent="0.15">
      <c r="A202" s="104" t="s">
        <v>424</v>
      </c>
      <c r="B202" s="153" t="s">
        <v>523</v>
      </c>
      <c r="C202" s="153" t="s">
        <v>248</v>
      </c>
      <c r="D202" s="153" t="s">
        <v>838</v>
      </c>
      <c r="E202" s="153" t="s">
        <v>1027</v>
      </c>
      <c r="F202" s="107">
        <v>16</v>
      </c>
      <c r="G202" s="469">
        <v>144</v>
      </c>
      <c r="H202" s="107"/>
      <c r="I202" s="284">
        <v>0</v>
      </c>
      <c r="J202" s="284">
        <v>0</v>
      </c>
      <c r="K202" s="284">
        <v>0</v>
      </c>
      <c r="L202" s="284">
        <v>0</v>
      </c>
      <c r="M202" s="284">
        <v>0</v>
      </c>
      <c r="N202" s="284">
        <v>0</v>
      </c>
      <c r="O202" s="284">
        <v>0</v>
      </c>
      <c r="P202" s="284">
        <v>0</v>
      </c>
      <c r="Q202" s="284">
        <v>0</v>
      </c>
      <c r="R202" s="284">
        <v>0</v>
      </c>
      <c r="S202" s="284">
        <v>0</v>
      </c>
      <c r="T202" s="284">
        <v>0</v>
      </c>
      <c r="U202" s="284">
        <v>0</v>
      </c>
      <c r="V202" s="284">
        <v>0</v>
      </c>
      <c r="W202" s="284">
        <v>0</v>
      </c>
      <c r="X202" s="284">
        <v>0</v>
      </c>
      <c r="Y202" s="284">
        <v>0</v>
      </c>
      <c r="Z202" s="284">
        <v>0</v>
      </c>
      <c r="AA202" s="284">
        <v>0</v>
      </c>
      <c r="AB202" s="284">
        <v>0</v>
      </c>
      <c r="AC202" s="284">
        <v>0</v>
      </c>
      <c r="AD202" s="284">
        <v>0</v>
      </c>
      <c r="AE202" s="284">
        <v>0</v>
      </c>
      <c r="AF202" s="284">
        <v>0</v>
      </c>
      <c r="AG202" s="284">
        <v>0</v>
      </c>
      <c r="AH202" s="284">
        <v>0</v>
      </c>
      <c r="AI202" s="284">
        <v>0</v>
      </c>
      <c r="AJ202" s="284">
        <v>0</v>
      </c>
      <c r="AK202" s="284">
        <v>0</v>
      </c>
      <c r="AL202" s="284">
        <v>0</v>
      </c>
      <c r="AM202" s="284">
        <v>0</v>
      </c>
      <c r="AN202" s="284">
        <v>0</v>
      </c>
      <c r="AO202" s="284">
        <v>0</v>
      </c>
      <c r="AP202" s="284">
        <v>0</v>
      </c>
      <c r="AQ202" s="284">
        <v>0</v>
      </c>
      <c r="AR202" s="284">
        <v>0</v>
      </c>
      <c r="AS202" s="284">
        <v>0</v>
      </c>
      <c r="AT202" s="284">
        <v>0</v>
      </c>
      <c r="AU202" s="284">
        <v>0</v>
      </c>
      <c r="AV202" s="284">
        <v>0</v>
      </c>
      <c r="AW202" s="284">
        <v>0</v>
      </c>
      <c r="AX202" s="284">
        <v>0</v>
      </c>
      <c r="AY202" s="284">
        <v>0</v>
      </c>
      <c r="AZ202" s="284">
        <v>0</v>
      </c>
      <c r="BA202" s="284">
        <v>0</v>
      </c>
      <c r="BB202" s="284">
        <v>0</v>
      </c>
      <c r="BC202" s="284">
        <v>0</v>
      </c>
      <c r="BD202" s="284">
        <v>0</v>
      </c>
      <c r="BE202" s="284">
        <v>0</v>
      </c>
      <c r="BF202" s="284">
        <v>0</v>
      </c>
      <c r="BG202" s="284">
        <v>0</v>
      </c>
      <c r="BH202" s="284">
        <v>0</v>
      </c>
      <c r="BI202" s="284">
        <v>129.18108419838524</v>
      </c>
      <c r="BJ202" s="284">
        <v>0</v>
      </c>
      <c r="BK202" s="284">
        <v>0</v>
      </c>
      <c r="BL202" s="284">
        <v>0</v>
      </c>
      <c r="BM202" s="284">
        <v>0</v>
      </c>
      <c r="BN202" s="284">
        <v>0</v>
      </c>
      <c r="BO202" s="284">
        <v>0</v>
      </c>
      <c r="BP202" s="284">
        <v>0</v>
      </c>
      <c r="BQ202" s="129"/>
    </row>
    <row r="203" spans="1:69" ht="15" x14ac:dyDescent="0.15">
      <c r="A203" s="104" t="s">
        <v>425</v>
      </c>
      <c r="B203" s="153" t="s">
        <v>523</v>
      </c>
      <c r="C203" s="153" t="s">
        <v>248</v>
      </c>
      <c r="D203" s="153" t="s">
        <v>839</v>
      </c>
      <c r="E203" s="153" t="s">
        <v>1027</v>
      </c>
      <c r="F203" s="107">
        <v>40</v>
      </c>
      <c r="G203" s="469">
        <v>40</v>
      </c>
      <c r="H203" s="107"/>
      <c r="I203" s="284">
        <v>0</v>
      </c>
      <c r="J203" s="284">
        <v>0</v>
      </c>
      <c r="K203" s="284">
        <v>0</v>
      </c>
      <c r="L203" s="284">
        <v>0</v>
      </c>
      <c r="M203" s="284">
        <v>0</v>
      </c>
      <c r="N203" s="284">
        <v>0</v>
      </c>
      <c r="O203" s="284">
        <v>0</v>
      </c>
      <c r="P203" s="284">
        <v>0</v>
      </c>
      <c r="Q203" s="284">
        <v>0</v>
      </c>
      <c r="R203" s="284">
        <v>0</v>
      </c>
      <c r="S203" s="284">
        <v>0</v>
      </c>
      <c r="T203" s="284">
        <v>0</v>
      </c>
      <c r="U203" s="284">
        <v>0</v>
      </c>
      <c r="V203" s="284">
        <v>0</v>
      </c>
      <c r="W203" s="284">
        <v>0</v>
      </c>
      <c r="X203" s="284">
        <v>0</v>
      </c>
      <c r="Y203" s="284">
        <v>0</v>
      </c>
      <c r="Z203" s="284">
        <v>0</v>
      </c>
      <c r="AA203" s="284">
        <v>0</v>
      </c>
      <c r="AB203" s="284">
        <v>0</v>
      </c>
      <c r="AC203" s="284">
        <v>0</v>
      </c>
      <c r="AD203" s="284">
        <v>0</v>
      </c>
      <c r="AE203" s="284">
        <v>0</v>
      </c>
      <c r="AF203" s="284">
        <v>0</v>
      </c>
      <c r="AG203" s="284">
        <v>0</v>
      </c>
      <c r="AH203" s="284">
        <v>0</v>
      </c>
      <c r="AI203" s="284">
        <v>0</v>
      </c>
      <c r="AJ203" s="284">
        <v>0</v>
      </c>
      <c r="AK203" s="284">
        <v>0</v>
      </c>
      <c r="AL203" s="284">
        <v>0</v>
      </c>
      <c r="AM203" s="284">
        <v>0</v>
      </c>
      <c r="AN203" s="284">
        <v>0</v>
      </c>
      <c r="AO203" s="284">
        <v>0</v>
      </c>
      <c r="AP203" s="284">
        <v>0</v>
      </c>
      <c r="AQ203" s="284">
        <v>0</v>
      </c>
      <c r="AR203" s="284">
        <v>0</v>
      </c>
      <c r="AS203" s="284">
        <v>0</v>
      </c>
      <c r="AT203" s="284">
        <v>0</v>
      </c>
      <c r="AU203" s="284">
        <v>0</v>
      </c>
      <c r="AV203" s="284">
        <v>0</v>
      </c>
      <c r="AW203" s="284">
        <v>0</v>
      </c>
      <c r="AX203" s="284">
        <v>0</v>
      </c>
      <c r="AY203" s="284">
        <v>0</v>
      </c>
      <c r="AZ203" s="284">
        <v>0</v>
      </c>
      <c r="BA203" s="284">
        <v>0</v>
      </c>
      <c r="BB203" s="284">
        <v>0</v>
      </c>
      <c r="BC203" s="284">
        <v>0</v>
      </c>
      <c r="BD203" s="284">
        <v>0</v>
      </c>
      <c r="BE203" s="284">
        <v>0</v>
      </c>
      <c r="BF203" s="284">
        <v>0</v>
      </c>
      <c r="BG203" s="284">
        <v>713.95041181240128</v>
      </c>
      <c r="BH203" s="284">
        <v>0</v>
      </c>
      <c r="BI203" s="284">
        <v>0</v>
      </c>
      <c r="BJ203" s="284">
        <v>0</v>
      </c>
      <c r="BK203" s="284">
        <v>0</v>
      </c>
      <c r="BL203" s="284">
        <v>216.39344262295083</v>
      </c>
      <c r="BM203" s="284">
        <v>0</v>
      </c>
      <c r="BN203" s="284">
        <v>0</v>
      </c>
      <c r="BO203" s="284">
        <v>0</v>
      </c>
      <c r="BP203" s="284">
        <v>0</v>
      </c>
      <c r="BQ203" s="129"/>
    </row>
    <row r="204" spans="1:69" ht="15" x14ac:dyDescent="0.15">
      <c r="A204" s="104" t="s">
        <v>444</v>
      </c>
      <c r="B204" s="153" t="s">
        <v>525</v>
      </c>
      <c r="C204" s="153" t="s">
        <v>249</v>
      </c>
      <c r="D204" s="153" t="s">
        <v>864</v>
      </c>
      <c r="E204" s="153" t="s">
        <v>1027</v>
      </c>
      <c r="F204" s="107">
        <v>16</v>
      </c>
      <c r="G204" s="469">
        <v>16</v>
      </c>
      <c r="H204" s="107"/>
      <c r="I204" s="284">
        <v>0</v>
      </c>
      <c r="J204" s="284">
        <v>0</v>
      </c>
      <c r="K204" s="284">
        <v>0</v>
      </c>
      <c r="L204" s="284">
        <v>0</v>
      </c>
      <c r="M204" s="284">
        <v>0</v>
      </c>
      <c r="N204" s="284">
        <v>0</v>
      </c>
      <c r="O204" s="284">
        <v>0</v>
      </c>
      <c r="P204" s="284">
        <v>0</v>
      </c>
      <c r="Q204" s="284">
        <v>0</v>
      </c>
      <c r="R204" s="284">
        <v>0</v>
      </c>
      <c r="S204" s="284">
        <v>0</v>
      </c>
      <c r="T204" s="284">
        <v>0</v>
      </c>
      <c r="U204" s="284">
        <v>0</v>
      </c>
      <c r="V204" s="284">
        <v>0</v>
      </c>
      <c r="W204" s="284">
        <v>0</v>
      </c>
      <c r="X204" s="284">
        <v>0</v>
      </c>
      <c r="Y204" s="284">
        <v>0</v>
      </c>
      <c r="Z204" s="284">
        <v>0</v>
      </c>
      <c r="AA204" s="284">
        <v>0</v>
      </c>
      <c r="AB204" s="284">
        <v>0</v>
      </c>
      <c r="AC204" s="284">
        <v>0</v>
      </c>
      <c r="AD204" s="284">
        <v>0</v>
      </c>
      <c r="AE204" s="284">
        <v>0</v>
      </c>
      <c r="AF204" s="284">
        <v>0</v>
      </c>
      <c r="AG204" s="284">
        <v>0</v>
      </c>
      <c r="AH204" s="284">
        <v>0</v>
      </c>
      <c r="AI204" s="284">
        <v>0</v>
      </c>
      <c r="AJ204" s="284">
        <v>0</v>
      </c>
      <c r="AK204" s="284">
        <v>0</v>
      </c>
      <c r="AL204" s="284">
        <v>0</v>
      </c>
      <c r="AM204" s="284">
        <v>0</v>
      </c>
      <c r="AN204" s="284">
        <v>0</v>
      </c>
      <c r="AO204" s="284">
        <v>0</v>
      </c>
      <c r="AP204" s="284">
        <v>0</v>
      </c>
      <c r="AQ204" s="284">
        <v>0</v>
      </c>
      <c r="AR204" s="284">
        <v>0</v>
      </c>
      <c r="AS204" s="284">
        <v>0</v>
      </c>
      <c r="AT204" s="284">
        <v>0</v>
      </c>
      <c r="AU204" s="284">
        <v>0</v>
      </c>
      <c r="AV204" s="284">
        <v>0</v>
      </c>
      <c r="AW204" s="284">
        <v>739.76608187134502</v>
      </c>
      <c r="AX204" s="284">
        <v>0</v>
      </c>
      <c r="AY204" s="284">
        <v>0</v>
      </c>
      <c r="AZ204" s="284">
        <v>88.1542699724518</v>
      </c>
      <c r="BA204" s="284">
        <v>0</v>
      </c>
      <c r="BB204" s="284">
        <v>72.727272727272734</v>
      </c>
      <c r="BC204" s="284">
        <v>0</v>
      </c>
      <c r="BD204" s="284">
        <v>0</v>
      </c>
      <c r="BE204" s="284">
        <v>0</v>
      </c>
      <c r="BF204" s="284">
        <v>0</v>
      </c>
      <c r="BG204" s="284">
        <v>0</v>
      </c>
      <c r="BH204" s="284">
        <v>0</v>
      </c>
      <c r="BI204" s="284">
        <v>0</v>
      </c>
      <c r="BJ204" s="284">
        <v>0</v>
      </c>
      <c r="BK204" s="284">
        <v>0</v>
      </c>
      <c r="BL204" s="284">
        <v>0</v>
      </c>
      <c r="BM204" s="284">
        <v>0</v>
      </c>
      <c r="BN204" s="284">
        <v>0</v>
      </c>
      <c r="BO204" s="284">
        <v>0</v>
      </c>
      <c r="BP204" s="284">
        <v>0</v>
      </c>
      <c r="BQ204" s="129"/>
    </row>
    <row r="205" spans="1:69" ht="15" x14ac:dyDescent="0.15">
      <c r="A205" s="104" t="s">
        <v>445</v>
      </c>
      <c r="B205" s="153" t="s">
        <v>525</v>
      </c>
      <c r="C205" s="153" t="s">
        <v>249</v>
      </c>
      <c r="D205" s="153" t="s">
        <v>865</v>
      </c>
      <c r="E205" s="153" t="s">
        <v>1027</v>
      </c>
      <c r="F205" s="107">
        <v>32</v>
      </c>
      <c r="G205" s="469">
        <v>32</v>
      </c>
      <c r="H205" s="107"/>
      <c r="I205" s="284">
        <v>0</v>
      </c>
      <c r="J205" s="284">
        <v>0</v>
      </c>
      <c r="K205" s="284">
        <v>0</v>
      </c>
      <c r="L205" s="284">
        <v>0</v>
      </c>
      <c r="M205" s="284">
        <v>0</v>
      </c>
      <c r="N205" s="284">
        <v>0</v>
      </c>
      <c r="O205" s="284">
        <v>0</v>
      </c>
      <c r="P205" s="284">
        <v>0</v>
      </c>
      <c r="Q205" s="284">
        <v>0</v>
      </c>
      <c r="R205" s="284">
        <v>0</v>
      </c>
      <c r="S205" s="284">
        <v>0</v>
      </c>
      <c r="T205" s="284">
        <v>0</v>
      </c>
      <c r="U205" s="284">
        <v>0</v>
      </c>
      <c r="V205" s="284">
        <v>0</v>
      </c>
      <c r="W205" s="284">
        <v>0</v>
      </c>
      <c r="X205" s="284">
        <v>0</v>
      </c>
      <c r="Y205" s="284">
        <v>0</v>
      </c>
      <c r="Z205" s="284">
        <v>0</v>
      </c>
      <c r="AA205" s="284">
        <v>0</v>
      </c>
      <c r="AB205" s="284">
        <v>0</v>
      </c>
      <c r="AC205" s="284">
        <v>0</v>
      </c>
      <c r="AD205" s="284">
        <v>0</v>
      </c>
      <c r="AE205" s="284">
        <v>0</v>
      </c>
      <c r="AF205" s="284">
        <v>0</v>
      </c>
      <c r="AG205" s="284">
        <v>0</v>
      </c>
      <c r="AH205" s="284">
        <v>0</v>
      </c>
      <c r="AI205" s="284">
        <v>0</v>
      </c>
      <c r="AJ205" s="284">
        <v>0</v>
      </c>
      <c r="AK205" s="284">
        <v>0</v>
      </c>
      <c r="AL205" s="284">
        <v>0</v>
      </c>
      <c r="AM205" s="284">
        <v>0</v>
      </c>
      <c r="AN205" s="284">
        <v>0</v>
      </c>
      <c r="AO205" s="284">
        <v>0</v>
      </c>
      <c r="AP205" s="284">
        <v>0</v>
      </c>
      <c r="AQ205" s="284">
        <v>0</v>
      </c>
      <c r="AR205" s="284">
        <v>0</v>
      </c>
      <c r="AS205" s="284">
        <v>0</v>
      </c>
      <c r="AT205" s="284">
        <v>0</v>
      </c>
      <c r="AU205" s="284">
        <v>0</v>
      </c>
      <c r="AV205" s="284">
        <v>0</v>
      </c>
      <c r="AW205" s="284">
        <v>0</v>
      </c>
      <c r="AX205" s="284">
        <v>0</v>
      </c>
      <c r="AY205" s="284">
        <v>0</v>
      </c>
      <c r="AZ205" s="284">
        <v>0</v>
      </c>
      <c r="BA205" s="284">
        <v>0</v>
      </c>
      <c r="BB205" s="284">
        <v>0</v>
      </c>
      <c r="BC205" s="284">
        <v>0</v>
      </c>
      <c r="BD205" s="284">
        <v>0</v>
      </c>
      <c r="BE205" s="284">
        <v>43.921568627450981</v>
      </c>
      <c r="BF205" s="284">
        <v>0</v>
      </c>
      <c r="BG205" s="284">
        <v>0</v>
      </c>
      <c r="BH205" s="284">
        <v>0</v>
      </c>
      <c r="BI205" s="284">
        <v>0</v>
      </c>
      <c r="BJ205" s="284">
        <v>0</v>
      </c>
      <c r="BK205" s="284">
        <v>0</v>
      </c>
      <c r="BL205" s="284">
        <v>0</v>
      </c>
      <c r="BM205" s="284">
        <v>0</v>
      </c>
      <c r="BN205" s="284">
        <v>2626.4150943396226</v>
      </c>
      <c r="BO205" s="284">
        <v>1322.6592412112775</v>
      </c>
      <c r="BP205" s="284">
        <v>1359.6491228070176</v>
      </c>
      <c r="BQ205" s="129"/>
    </row>
    <row r="206" spans="1:69" ht="15" x14ac:dyDescent="0.15">
      <c r="A206" s="104" t="s">
        <v>453</v>
      </c>
      <c r="B206" s="153" t="s">
        <v>528</v>
      </c>
      <c r="C206" s="153" t="s">
        <v>250</v>
      </c>
      <c r="D206" s="153" t="s">
        <v>873</v>
      </c>
      <c r="E206" s="153" t="s">
        <v>1027</v>
      </c>
      <c r="F206" s="107">
        <v>16</v>
      </c>
      <c r="G206" s="469">
        <v>24</v>
      </c>
      <c r="H206" s="107"/>
      <c r="I206" s="284">
        <v>0</v>
      </c>
      <c r="J206" s="284">
        <v>0</v>
      </c>
      <c r="K206" s="284">
        <v>0</v>
      </c>
      <c r="L206" s="284">
        <v>0</v>
      </c>
      <c r="M206" s="284">
        <v>0</v>
      </c>
      <c r="N206" s="284">
        <v>0</v>
      </c>
      <c r="O206" s="284">
        <v>0</v>
      </c>
      <c r="P206" s="284">
        <v>0</v>
      </c>
      <c r="Q206" s="284">
        <v>0</v>
      </c>
      <c r="R206" s="284">
        <v>0</v>
      </c>
      <c r="S206" s="284">
        <v>0</v>
      </c>
      <c r="T206" s="284">
        <v>0</v>
      </c>
      <c r="U206" s="284">
        <v>0</v>
      </c>
      <c r="V206" s="284">
        <v>1098.0392156862747</v>
      </c>
      <c r="W206" s="284">
        <v>0</v>
      </c>
      <c r="X206" s="284">
        <v>0</v>
      </c>
      <c r="Y206" s="284">
        <v>0</v>
      </c>
      <c r="Z206" s="284">
        <v>0</v>
      </c>
      <c r="AA206" s="284">
        <v>0</v>
      </c>
      <c r="AB206" s="284">
        <v>0</v>
      </c>
      <c r="AC206" s="284">
        <v>61.568061568061573</v>
      </c>
      <c r="AD206" s="284">
        <v>0</v>
      </c>
      <c r="AE206" s="284">
        <v>0</v>
      </c>
      <c r="AF206" s="284">
        <v>0</v>
      </c>
      <c r="AG206" s="284">
        <v>0</v>
      </c>
      <c r="AH206" s="284">
        <v>0</v>
      </c>
      <c r="AI206" s="284">
        <v>0</v>
      </c>
      <c r="AJ206" s="284">
        <v>0</v>
      </c>
      <c r="AK206" s="284">
        <v>0</v>
      </c>
      <c r="AL206" s="284">
        <v>0</v>
      </c>
      <c r="AM206" s="284">
        <v>0</v>
      </c>
      <c r="AN206" s="284">
        <v>0</v>
      </c>
      <c r="AO206" s="284">
        <v>0</v>
      </c>
      <c r="AP206" s="284">
        <v>0</v>
      </c>
      <c r="AQ206" s="284">
        <v>0</v>
      </c>
      <c r="AR206" s="284">
        <v>0</v>
      </c>
      <c r="AS206" s="284">
        <v>0</v>
      </c>
      <c r="AT206" s="284">
        <v>0</v>
      </c>
      <c r="AU206" s="284">
        <v>0</v>
      </c>
      <c r="AV206" s="284">
        <v>0</v>
      </c>
      <c r="AW206" s="284">
        <v>0</v>
      </c>
      <c r="AX206" s="284">
        <v>0</v>
      </c>
      <c r="AY206" s="284">
        <v>0</v>
      </c>
      <c r="AZ206" s="284">
        <v>0</v>
      </c>
      <c r="BA206" s="284">
        <v>0</v>
      </c>
      <c r="BB206" s="284">
        <v>0</v>
      </c>
      <c r="BC206" s="284">
        <v>0</v>
      </c>
      <c r="BD206" s="284">
        <v>0</v>
      </c>
      <c r="BE206" s="284">
        <v>0</v>
      </c>
      <c r="BF206" s="284">
        <v>0</v>
      </c>
      <c r="BG206" s="284">
        <v>0</v>
      </c>
      <c r="BH206" s="284">
        <v>0</v>
      </c>
      <c r="BI206" s="284">
        <v>0</v>
      </c>
      <c r="BJ206" s="284">
        <v>0</v>
      </c>
      <c r="BK206" s="284">
        <v>0</v>
      </c>
      <c r="BL206" s="284">
        <v>0</v>
      </c>
      <c r="BM206" s="284">
        <v>0</v>
      </c>
      <c r="BN206" s="284">
        <v>0</v>
      </c>
      <c r="BO206" s="284">
        <v>0</v>
      </c>
      <c r="BP206" s="284">
        <v>0</v>
      </c>
      <c r="BQ206" s="129"/>
    </row>
    <row r="207" spans="1:69" ht="15" x14ac:dyDescent="0.15">
      <c r="A207" s="104" t="s">
        <v>454</v>
      </c>
      <c r="B207" s="153" t="s">
        <v>528</v>
      </c>
      <c r="C207" s="153" t="s">
        <v>250</v>
      </c>
      <c r="D207" s="153" t="s">
        <v>874</v>
      </c>
      <c r="E207" s="153" t="s">
        <v>1027</v>
      </c>
      <c r="F207" s="107">
        <v>16</v>
      </c>
      <c r="G207" s="469">
        <v>80</v>
      </c>
      <c r="H207" s="107"/>
      <c r="I207" s="284">
        <v>0</v>
      </c>
      <c r="J207" s="284">
        <v>0</v>
      </c>
      <c r="K207" s="284">
        <v>0</v>
      </c>
      <c r="L207" s="284">
        <v>0</v>
      </c>
      <c r="M207" s="284">
        <v>0</v>
      </c>
      <c r="N207" s="284">
        <v>0</v>
      </c>
      <c r="O207" s="284">
        <v>0</v>
      </c>
      <c r="P207" s="284">
        <v>0</v>
      </c>
      <c r="Q207" s="284">
        <v>0</v>
      </c>
      <c r="R207" s="284">
        <v>0</v>
      </c>
      <c r="S207" s="284">
        <v>0</v>
      </c>
      <c r="T207" s="284">
        <v>0</v>
      </c>
      <c r="U207" s="284">
        <v>0</v>
      </c>
      <c r="V207" s="284">
        <v>0</v>
      </c>
      <c r="W207" s="284">
        <v>0</v>
      </c>
      <c r="X207" s="284">
        <v>0</v>
      </c>
      <c r="Y207" s="284">
        <v>0</v>
      </c>
      <c r="Z207" s="284">
        <v>0</v>
      </c>
      <c r="AA207" s="284">
        <v>0</v>
      </c>
      <c r="AB207" s="284">
        <v>0</v>
      </c>
      <c r="AC207" s="284">
        <v>0</v>
      </c>
      <c r="AD207" s="284">
        <v>0</v>
      </c>
      <c r="AE207" s="284">
        <v>0</v>
      </c>
      <c r="AF207" s="284">
        <v>0</v>
      </c>
      <c r="AG207" s="284">
        <v>0</v>
      </c>
      <c r="AH207" s="284">
        <v>0</v>
      </c>
      <c r="AI207" s="284">
        <v>0</v>
      </c>
      <c r="AJ207" s="284">
        <v>0</v>
      </c>
      <c r="AK207" s="284">
        <v>0</v>
      </c>
      <c r="AL207" s="284">
        <v>0</v>
      </c>
      <c r="AM207" s="284">
        <v>65.245312098638578</v>
      </c>
      <c r="AN207" s="284">
        <v>0</v>
      </c>
      <c r="AO207" s="284">
        <v>0</v>
      </c>
      <c r="AP207" s="284">
        <v>0</v>
      </c>
      <c r="AQ207" s="284">
        <v>0</v>
      </c>
      <c r="AR207" s="284">
        <v>0</v>
      </c>
      <c r="AS207" s="284">
        <v>0</v>
      </c>
      <c r="AT207" s="284">
        <v>0</v>
      </c>
      <c r="AU207" s="284">
        <v>0</v>
      </c>
      <c r="AV207" s="284">
        <v>0</v>
      </c>
      <c r="AW207" s="284">
        <v>0</v>
      </c>
      <c r="AX207" s="284">
        <v>0</v>
      </c>
      <c r="AY207" s="284">
        <v>0</v>
      </c>
      <c r="AZ207" s="284">
        <v>0</v>
      </c>
      <c r="BA207" s="284">
        <v>0</v>
      </c>
      <c r="BB207" s="284">
        <v>0</v>
      </c>
      <c r="BC207" s="284">
        <v>0</v>
      </c>
      <c r="BD207" s="284">
        <v>0</v>
      </c>
      <c r="BE207" s="284">
        <v>0</v>
      </c>
      <c r="BF207" s="284">
        <v>0</v>
      </c>
      <c r="BG207" s="284">
        <v>0</v>
      </c>
      <c r="BH207" s="284">
        <v>0</v>
      </c>
      <c r="BI207" s="284">
        <v>0</v>
      </c>
      <c r="BJ207" s="284">
        <v>0</v>
      </c>
      <c r="BK207" s="284">
        <v>0</v>
      </c>
      <c r="BL207" s="284">
        <v>0</v>
      </c>
      <c r="BM207" s="284">
        <v>0</v>
      </c>
      <c r="BN207" s="284">
        <v>0</v>
      </c>
      <c r="BO207" s="284">
        <v>0</v>
      </c>
      <c r="BP207" s="284">
        <v>0</v>
      </c>
      <c r="BQ207" s="129"/>
    </row>
    <row r="208" spans="1:69" ht="15" x14ac:dyDescent="0.15">
      <c r="A208" s="104" t="s">
        <v>455</v>
      </c>
      <c r="B208" s="153" t="s">
        <v>528</v>
      </c>
      <c r="C208" s="153" t="s">
        <v>250</v>
      </c>
      <c r="D208" s="153" t="s">
        <v>875</v>
      </c>
      <c r="E208" s="153" t="s">
        <v>1027</v>
      </c>
      <c r="F208" s="107">
        <v>20</v>
      </c>
      <c r="G208" s="469">
        <v>40</v>
      </c>
      <c r="H208" s="107"/>
      <c r="I208" s="284">
        <v>0</v>
      </c>
      <c r="J208" s="284">
        <v>0</v>
      </c>
      <c r="K208" s="284">
        <v>0</v>
      </c>
      <c r="L208" s="284">
        <v>0</v>
      </c>
      <c r="M208" s="284">
        <v>0</v>
      </c>
      <c r="N208" s="284">
        <v>0</v>
      </c>
      <c r="O208" s="284">
        <v>0</v>
      </c>
      <c r="P208" s="284">
        <v>0</v>
      </c>
      <c r="Q208" s="284">
        <v>0</v>
      </c>
      <c r="R208" s="284">
        <v>0</v>
      </c>
      <c r="S208" s="284">
        <v>0</v>
      </c>
      <c r="T208" s="284">
        <v>0</v>
      </c>
      <c r="U208" s="284">
        <v>0</v>
      </c>
      <c r="V208" s="284">
        <v>0</v>
      </c>
      <c r="W208" s="284">
        <v>0</v>
      </c>
      <c r="X208" s="284">
        <v>0</v>
      </c>
      <c r="Y208" s="284">
        <v>0</v>
      </c>
      <c r="Z208" s="284">
        <v>0</v>
      </c>
      <c r="AA208" s="284">
        <v>0</v>
      </c>
      <c r="AB208" s="284">
        <v>0</v>
      </c>
      <c r="AC208" s="284">
        <v>0</v>
      </c>
      <c r="AD208" s="284">
        <v>0</v>
      </c>
      <c r="AE208" s="284">
        <v>0</v>
      </c>
      <c r="AF208" s="284">
        <v>0</v>
      </c>
      <c r="AG208" s="284">
        <v>0</v>
      </c>
      <c r="AH208" s="284">
        <v>262.64150943396226</v>
      </c>
      <c r="AI208" s="284">
        <v>0</v>
      </c>
      <c r="AJ208" s="284">
        <v>0</v>
      </c>
      <c r="AK208" s="284">
        <v>0</v>
      </c>
      <c r="AL208" s="284">
        <v>0</v>
      </c>
      <c r="AM208" s="284">
        <v>0</v>
      </c>
      <c r="AN208" s="284">
        <v>0</v>
      </c>
      <c r="AO208" s="284">
        <v>0</v>
      </c>
      <c r="AP208" s="284">
        <v>0</v>
      </c>
      <c r="AQ208" s="284">
        <v>0</v>
      </c>
      <c r="AR208" s="284">
        <v>0</v>
      </c>
      <c r="AS208" s="284">
        <v>0</v>
      </c>
      <c r="AT208" s="284">
        <v>0</v>
      </c>
      <c r="AU208" s="284">
        <v>0</v>
      </c>
      <c r="AV208" s="284">
        <v>0</v>
      </c>
      <c r="AW208" s="284">
        <v>0</v>
      </c>
      <c r="AX208" s="284">
        <v>0</v>
      </c>
      <c r="AY208" s="284">
        <v>0</v>
      </c>
      <c r="AZ208" s="284">
        <v>0</v>
      </c>
      <c r="BA208" s="284">
        <v>0</v>
      </c>
      <c r="BB208" s="284">
        <v>0</v>
      </c>
      <c r="BC208" s="284">
        <v>0</v>
      </c>
      <c r="BD208" s="284">
        <v>0</v>
      </c>
      <c r="BE208" s="284">
        <v>0</v>
      </c>
      <c r="BF208" s="284">
        <v>0</v>
      </c>
      <c r="BG208" s="284">
        <v>0</v>
      </c>
      <c r="BH208" s="284">
        <v>0</v>
      </c>
      <c r="BI208" s="284">
        <v>0</v>
      </c>
      <c r="BJ208" s="284">
        <v>0</v>
      </c>
      <c r="BK208" s="284">
        <v>0</v>
      </c>
      <c r="BL208" s="284">
        <v>0</v>
      </c>
      <c r="BM208" s="284">
        <v>0</v>
      </c>
      <c r="BN208" s="284">
        <v>0</v>
      </c>
      <c r="BO208" s="284">
        <v>0</v>
      </c>
      <c r="BP208" s="284">
        <v>0</v>
      </c>
      <c r="BQ208" s="129"/>
    </row>
    <row r="209" spans="1:69" ht="15" x14ac:dyDescent="0.15">
      <c r="A209" s="104" t="s">
        <v>456</v>
      </c>
      <c r="B209" s="153" t="s">
        <v>528</v>
      </c>
      <c r="C209" s="153" t="s">
        <v>250</v>
      </c>
      <c r="D209" s="153" t="s">
        <v>876</v>
      </c>
      <c r="E209" s="153" t="s">
        <v>1027</v>
      </c>
      <c r="F209" s="107">
        <v>20</v>
      </c>
      <c r="G209" s="469">
        <v>64</v>
      </c>
      <c r="H209" s="107"/>
      <c r="I209" s="284">
        <v>0</v>
      </c>
      <c r="J209" s="284">
        <v>0</v>
      </c>
      <c r="K209" s="284">
        <v>0</v>
      </c>
      <c r="L209" s="284">
        <v>0</v>
      </c>
      <c r="M209" s="284">
        <v>0</v>
      </c>
      <c r="N209" s="284">
        <v>0</v>
      </c>
      <c r="O209" s="284">
        <v>0</v>
      </c>
      <c r="P209" s="284">
        <v>0</v>
      </c>
      <c r="Q209" s="284">
        <v>0</v>
      </c>
      <c r="R209" s="284">
        <v>0</v>
      </c>
      <c r="S209" s="284">
        <v>0</v>
      </c>
      <c r="T209" s="284">
        <v>0</v>
      </c>
      <c r="U209" s="284">
        <v>0</v>
      </c>
      <c r="V209" s="284">
        <v>0</v>
      </c>
      <c r="W209" s="284">
        <v>0</v>
      </c>
      <c r="X209" s="284">
        <v>0</v>
      </c>
      <c r="Y209" s="284">
        <v>0</v>
      </c>
      <c r="Z209" s="284">
        <v>0</v>
      </c>
      <c r="AA209" s="284">
        <v>0</v>
      </c>
      <c r="AB209" s="284">
        <v>0</v>
      </c>
      <c r="AC209" s="284">
        <v>0</v>
      </c>
      <c r="AD209" s="284">
        <v>0</v>
      </c>
      <c r="AE209" s="284">
        <v>0</v>
      </c>
      <c r="AF209" s="284">
        <v>0</v>
      </c>
      <c r="AG209" s="284">
        <v>0</v>
      </c>
      <c r="AH209" s="284">
        <v>0</v>
      </c>
      <c r="AI209" s="284">
        <v>0</v>
      </c>
      <c r="AJ209" s="284">
        <v>0</v>
      </c>
      <c r="AK209" s="284">
        <v>0</v>
      </c>
      <c r="AL209" s="284">
        <v>0</v>
      </c>
      <c r="AM209" s="284">
        <v>0</v>
      </c>
      <c r="AN209" s="284">
        <v>0</v>
      </c>
      <c r="AO209" s="284">
        <v>0</v>
      </c>
      <c r="AP209" s="284">
        <v>1148.3333333333333</v>
      </c>
      <c r="AQ209" s="284">
        <v>0</v>
      </c>
      <c r="AR209" s="284">
        <v>0</v>
      </c>
      <c r="AS209" s="284">
        <v>0</v>
      </c>
      <c r="AT209" s="284">
        <v>0</v>
      </c>
      <c r="AU209" s="284">
        <v>0</v>
      </c>
      <c r="AV209" s="284">
        <v>0</v>
      </c>
      <c r="AW209" s="284">
        <v>0</v>
      </c>
      <c r="AX209" s="284">
        <v>0</v>
      </c>
      <c r="AY209" s="284">
        <v>0</v>
      </c>
      <c r="AZ209" s="284">
        <v>0</v>
      </c>
      <c r="BA209" s="284">
        <v>0</v>
      </c>
      <c r="BB209" s="284">
        <v>0</v>
      </c>
      <c r="BC209" s="284">
        <v>0</v>
      </c>
      <c r="BD209" s="284">
        <v>0</v>
      </c>
      <c r="BE209" s="284">
        <v>0</v>
      </c>
      <c r="BF209" s="284">
        <v>0</v>
      </c>
      <c r="BG209" s="284">
        <v>0</v>
      </c>
      <c r="BH209" s="284">
        <v>0</v>
      </c>
      <c r="BI209" s="284">
        <v>0</v>
      </c>
      <c r="BJ209" s="284">
        <v>0</v>
      </c>
      <c r="BK209" s="284">
        <v>0</v>
      </c>
      <c r="BL209" s="284">
        <v>0</v>
      </c>
      <c r="BM209" s="284">
        <v>0</v>
      </c>
      <c r="BN209" s="284">
        <v>0</v>
      </c>
      <c r="BO209" s="284">
        <v>0</v>
      </c>
      <c r="BP209" s="284">
        <v>0</v>
      </c>
      <c r="BQ209" s="129"/>
    </row>
    <row r="210" spans="1:69" ht="15" x14ac:dyDescent="0.15">
      <c r="A210" s="104" t="s">
        <v>457</v>
      </c>
      <c r="B210" s="153" t="s">
        <v>528</v>
      </c>
      <c r="C210" s="153" t="s">
        <v>250</v>
      </c>
      <c r="D210" s="153" t="s">
        <v>877</v>
      </c>
      <c r="E210" s="153" t="s">
        <v>1027</v>
      </c>
      <c r="F210" s="107">
        <v>24</v>
      </c>
      <c r="G210" s="469">
        <v>32</v>
      </c>
      <c r="H210" s="107"/>
      <c r="I210" s="284">
        <v>0</v>
      </c>
      <c r="J210" s="284">
        <v>0</v>
      </c>
      <c r="K210" s="284">
        <v>0</v>
      </c>
      <c r="L210" s="284">
        <v>0</v>
      </c>
      <c r="M210" s="284">
        <v>0</v>
      </c>
      <c r="N210" s="284">
        <v>0</v>
      </c>
      <c r="O210" s="284">
        <v>0</v>
      </c>
      <c r="P210" s="284">
        <v>43.703703703703702</v>
      </c>
      <c r="Q210" s="284">
        <v>0</v>
      </c>
      <c r="R210" s="284">
        <v>0</v>
      </c>
      <c r="S210" s="284">
        <v>0</v>
      </c>
      <c r="T210" s="284">
        <v>0</v>
      </c>
      <c r="U210" s="284">
        <v>0</v>
      </c>
      <c r="V210" s="284">
        <v>0</v>
      </c>
      <c r="W210" s="284">
        <v>0</v>
      </c>
      <c r="X210" s="284">
        <v>0</v>
      </c>
      <c r="Y210" s="284">
        <v>0</v>
      </c>
      <c r="Z210" s="284">
        <v>0</v>
      </c>
      <c r="AA210" s="284">
        <v>0</v>
      </c>
      <c r="AB210" s="284">
        <v>0</v>
      </c>
      <c r="AC210" s="284">
        <v>0</v>
      </c>
      <c r="AD210" s="284">
        <v>0</v>
      </c>
      <c r="AE210" s="284">
        <v>0</v>
      </c>
      <c r="AF210" s="284">
        <v>0</v>
      </c>
      <c r="AG210" s="284">
        <v>0</v>
      </c>
      <c r="AH210" s="284">
        <v>0</v>
      </c>
      <c r="AI210" s="284">
        <v>0</v>
      </c>
      <c r="AJ210" s="284">
        <v>0</v>
      </c>
      <c r="AK210" s="284">
        <v>0</v>
      </c>
      <c r="AL210" s="284">
        <v>0</v>
      </c>
      <c r="AM210" s="284">
        <v>0</v>
      </c>
      <c r="AN210" s="284">
        <v>0</v>
      </c>
      <c r="AO210" s="284">
        <v>0</v>
      </c>
      <c r="AP210" s="284">
        <v>0</v>
      </c>
      <c r="AQ210" s="284">
        <v>0</v>
      </c>
      <c r="AR210" s="284">
        <v>0</v>
      </c>
      <c r="AS210" s="284">
        <v>0</v>
      </c>
      <c r="AT210" s="284">
        <v>0</v>
      </c>
      <c r="AU210" s="284">
        <v>0</v>
      </c>
      <c r="AV210" s="284">
        <v>0</v>
      </c>
      <c r="AW210" s="284">
        <v>0</v>
      </c>
      <c r="AX210" s="284">
        <v>0</v>
      </c>
      <c r="AY210" s="284">
        <v>0</v>
      </c>
      <c r="AZ210" s="284">
        <v>0</v>
      </c>
      <c r="BA210" s="284">
        <v>0</v>
      </c>
      <c r="BB210" s="284">
        <v>0</v>
      </c>
      <c r="BC210" s="284">
        <v>0</v>
      </c>
      <c r="BD210" s="284">
        <v>0</v>
      </c>
      <c r="BE210" s="284">
        <v>0</v>
      </c>
      <c r="BF210" s="284">
        <v>0</v>
      </c>
      <c r="BG210" s="284">
        <v>2141.8512354372037</v>
      </c>
      <c r="BH210" s="284">
        <v>0</v>
      </c>
      <c r="BI210" s="284">
        <v>0</v>
      </c>
      <c r="BJ210" s="284">
        <v>0</v>
      </c>
      <c r="BK210" s="284">
        <v>0</v>
      </c>
      <c r="BL210" s="284">
        <v>0</v>
      </c>
      <c r="BM210" s="284">
        <v>72.316384180790962</v>
      </c>
      <c r="BN210" s="284">
        <v>0</v>
      </c>
      <c r="BO210" s="284">
        <v>0</v>
      </c>
      <c r="BP210" s="284">
        <v>0</v>
      </c>
      <c r="BQ210" s="129"/>
    </row>
    <row r="211" spans="1:69" ht="15" x14ac:dyDescent="0.15">
      <c r="A211" s="104" t="s">
        <v>458</v>
      </c>
      <c r="B211" s="153" t="s">
        <v>528</v>
      </c>
      <c r="C211" s="153" t="s">
        <v>250</v>
      </c>
      <c r="D211" s="153" t="s">
        <v>878</v>
      </c>
      <c r="E211" s="153" t="s">
        <v>1027</v>
      </c>
      <c r="F211" s="107">
        <v>24</v>
      </c>
      <c r="G211" s="469">
        <v>40</v>
      </c>
      <c r="H211" s="107"/>
      <c r="I211" s="284">
        <v>0</v>
      </c>
      <c r="J211" s="284">
        <v>0</v>
      </c>
      <c r="K211" s="284">
        <v>0</v>
      </c>
      <c r="L211" s="284">
        <v>0</v>
      </c>
      <c r="M211" s="284">
        <v>0</v>
      </c>
      <c r="N211" s="284">
        <v>0</v>
      </c>
      <c r="O211" s="284">
        <v>0</v>
      </c>
      <c r="P211" s="284">
        <v>0</v>
      </c>
      <c r="Q211" s="284">
        <v>0</v>
      </c>
      <c r="R211" s="284">
        <v>0</v>
      </c>
      <c r="S211" s="284">
        <v>0</v>
      </c>
      <c r="T211" s="284">
        <v>0</v>
      </c>
      <c r="U211" s="284">
        <v>0</v>
      </c>
      <c r="V211" s="284">
        <v>0</v>
      </c>
      <c r="W211" s="284">
        <v>0</v>
      </c>
      <c r="X211" s="284">
        <v>0</v>
      </c>
      <c r="Y211" s="284">
        <v>174.28571428571431</v>
      </c>
      <c r="Z211" s="284">
        <v>0</v>
      </c>
      <c r="AA211" s="284">
        <v>132.24489795918367</v>
      </c>
      <c r="AB211" s="284">
        <v>0</v>
      </c>
      <c r="AC211" s="284">
        <v>184.70418470418471</v>
      </c>
      <c r="AD211" s="284">
        <v>0</v>
      </c>
      <c r="AE211" s="284">
        <v>0</v>
      </c>
      <c r="AF211" s="284">
        <v>0</v>
      </c>
      <c r="AG211" s="284">
        <v>0</v>
      </c>
      <c r="AH211" s="284">
        <v>0</v>
      </c>
      <c r="AI211" s="284">
        <v>0</v>
      </c>
      <c r="AJ211" s="284">
        <v>0</v>
      </c>
      <c r="AK211" s="284">
        <v>0</v>
      </c>
      <c r="AL211" s="284">
        <v>0</v>
      </c>
      <c r="AM211" s="284">
        <v>0</v>
      </c>
      <c r="AN211" s="284">
        <v>0</v>
      </c>
      <c r="AO211" s="284">
        <v>0</v>
      </c>
      <c r="AP211" s="284">
        <v>0</v>
      </c>
      <c r="AQ211" s="284">
        <v>0</v>
      </c>
      <c r="AR211" s="284">
        <v>0</v>
      </c>
      <c r="AS211" s="284">
        <v>0</v>
      </c>
      <c r="AT211" s="284">
        <v>0</v>
      </c>
      <c r="AU211" s="284">
        <v>0</v>
      </c>
      <c r="AV211" s="284">
        <v>0</v>
      </c>
      <c r="AW211" s="284">
        <v>0</v>
      </c>
      <c r="AX211" s="284">
        <v>0</v>
      </c>
      <c r="AY211" s="284">
        <v>0</v>
      </c>
      <c r="AZ211" s="284">
        <v>0</v>
      </c>
      <c r="BA211" s="284">
        <v>0</v>
      </c>
      <c r="BB211" s="284">
        <v>0</v>
      </c>
      <c r="BC211" s="284">
        <v>0</v>
      </c>
      <c r="BD211" s="284">
        <v>0</v>
      </c>
      <c r="BE211" s="284">
        <v>0</v>
      </c>
      <c r="BF211" s="284">
        <v>0</v>
      </c>
      <c r="BG211" s="284">
        <v>0</v>
      </c>
      <c r="BH211" s="284">
        <v>0</v>
      </c>
      <c r="BI211" s="284">
        <v>0</v>
      </c>
      <c r="BJ211" s="284">
        <v>0</v>
      </c>
      <c r="BK211" s="284">
        <v>0</v>
      </c>
      <c r="BL211" s="284">
        <v>0</v>
      </c>
      <c r="BM211" s="284">
        <v>0</v>
      </c>
      <c r="BN211" s="284">
        <v>0</v>
      </c>
      <c r="BO211" s="284">
        <v>0</v>
      </c>
      <c r="BP211" s="284">
        <v>0</v>
      </c>
      <c r="BQ211" s="129"/>
    </row>
    <row r="212" spans="1:69" ht="15" x14ac:dyDescent="0.15">
      <c r="A212" s="104" t="s">
        <v>459</v>
      </c>
      <c r="B212" s="153" t="s">
        <v>528</v>
      </c>
      <c r="C212" s="153" t="s">
        <v>250</v>
      </c>
      <c r="D212" s="153" t="s">
        <v>879</v>
      </c>
      <c r="E212" s="153" t="s">
        <v>1027</v>
      </c>
      <c r="F212" s="107">
        <v>24</v>
      </c>
      <c r="G212" s="469">
        <v>48</v>
      </c>
      <c r="H212" s="107"/>
      <c r="I212" s="284">
        <v>0</v>
      </c>
      <c r="J212" s="284">
        <v>0</v>
      </c>
      <c r="K212" s="284">
        <v>0</v>
      </c>
      <c r="L212" s="284">
        <v>0</v>
      </c>
      <c r="M212" s="284">
        <v>0</v>
      </c>
      <c r="N212" s="284">
        <v>0</v>
      </c>
      <c r="O212" s="284">
        <v>0</v>
      </c>
      <c r="P212" s="284">
        <v>0</v>
      </c>
      <c r="Q212" s="284">
        <v>0</v>
      </c>
      <c r="R212" s="284">
        <v>0</v>
      </c>
      <c r="S212" s="284">
        <v>0</v>
      </c>
      <c r="T212" s="284">
        <v>0</v>
      </c>
      <c r="U212" s="284">
        <v>0</v>
      </c>
      <c r="V212" s="284">
        <v>0</v>
      </c>
      <c r="W212" s="284">
        <v>131.76470588235296</v>
      </c>
      <c r="X212" s="284">
        <v>0</v>
      </c>
      <c r="Y212" s="284">
        <v>0</v>
      </c>
      <c r="Z212" s="284">
        <v>0</v>
      </c>
      <c r="AA212" s="284">
        <v>0</v>
      </c>
      <c r="AB212" s="284">
        <v>0</v>
      </c>
      <c r="AC212" s="284">
        <v>0</v>
      </c>
      <c r="AD212" s="284">
        <v>0</v>
      </c>
      <c r="AE212" s="284">
        <v>0</v>
      </c>
      <c r="AF212" s="284">
        <v>0</v>
      </c>
      <c r="AG212" s="284">
        <v>0</v>
      </c>
      <c r="AH212" s="284">
        <v>0</v>
      </c>
      <c r="AI212" s="284">
        <v>0</v>
      </c>
      <c r="AJ212" s="284">
        <v>0</v>
      </c>
      <c r="AK212" s="284">
        <v>0</v>
      </c>
      <c r="AL212" s="284">
        <v>0</v>
      </c>
      <c r="AM212" s="284">
        <v>0</v>
      </c>
      <c r="AN212" s="284">
        <v>0</v>
      </c>
      <c r="AO212" s="284">
        <v>0</v>
      </c>
      <c r="AP212" s="284">
        <v>0</v>
      </c>
      <c r="AQ212" s="284">
        <v>0</v>
      </c>
      <c r="AR212" s="284">
        <v>616</v>
      </c>
      <c r="AS212" s="284">
        <v>0</v>
      </c>
      <c r="AT212" s="284">
        <v>0</v>
      </c>
      <c r="AU212" s="284">
        <v>0</v>
      </c>
      <c r="AV212" s="284">
        <v>0</v>
      </c>
      <c r="AW212" s="284">
        <v>0</v>
      </c>
      <c r="AX212" s="284">
        <v>0</v>
      </c>
      <c r="AY212" s="284">
        <v>0</v>
      </c>
      <c r="AZ212" s="284">
        <v>0</v>
      </c>
      <c r="BA212" s="284">
        <v>0</v>
      </c>
      <c r="BB212" s="284">
        <v>0</v>
      </c>
      <c r="BC212" s="284">
        <v>0</v>
      </c>
      <c r="BD212" s="284">
        <v>0</v>
      </c>
      <c r="BE212" s="284">
        <v>0</v>
      </c>
      <c r="BF212" s="284">
        <v>0</v>
      </c>
      <c r="BG212" s="284">
        <v>0</v>
      </c>
      <c r="BH212" s="284">
        <v>0</v>
      </c>
      <c r="BI212" s="284">
        <v>0</v>
      </c>
      <c r="BJ212" s="284">
        <v>0</v>
      </c>
      <c r="BK212" s="284">
        <v>0</v>
      </c>
      <c r="BL212" s="284">
        <v>0</v>
      </c>
      <c r="BM212" s="284">
        <v>0</v>
      </c>
      <c r="BN212" s="284">
        <v>0</v>
      </c>
      <c r="BO212" s="284">
        <v>0</v>
      </c>
      <c r="BP212" s="284">
        <v>0</v>
      </c>
      <c r="BQ212" s="129"/>
    </row>
    <row r="213" spans="1:69" ht="15" x14ac:dyDescent="0.15">
      <c r="A213" s="104" t="s">
        <v>460</v>
      </c>
      <c r="B213" s="153" t="s">
        <v>528</v>
      </c>
      <c r="C213" s="153" t="s">
        <v>250</v>
      </c>
      <c r="D213" s="153" t="s">
        <v>880</v>
      </c>
      <c r="E213" s="153" t="s">
        <v>1027</v>
      </c>
      <c r="F213" s="107">
        <v>24</v>
      </c>
      <c r="G213" s="469">
        <v>56</v>
      </c>
      <c r="H213" s="107"/>
      <c r="I213" s="284">
        <v>0</v>
      </c>
      <c r="J213" s="284">
        <v>0</v>
      </c>
      <c r="K213" s="284">
        <v>0</v>
      </c>
      <c r="L213" s="284">
        <v>0</v>
      </c>
      <c r="M213" s="284">
        <v>0</v>
      </c>
      <c r="N213" s="284">
        <v>0</v>
      </c>
      <c r="O213" s="284">
        <v>0</v>
      </c>
      <c r="P213" s="284">
        <v>0</v>
      </c>
      <c r="Q213" s="284">
        <v>0</v>
      </c>
      <c r="R213" s="284">
        <v>0</v>
      </c>
      <c r="S213" s="284">
        <v>0</v>
      </c>
      <c r="T213" s="284">
        <v>969.79591836734687</v>
      </c>
      <c r="U213" s="284">
        <v>0</v>
      </c>
      <c r="V213" s="284">
        <v>0</v>
      </c>
      <c r="W213" s="284">
        <v>0</v>
      </c>
      <c r="X213" s="284">
        <v>0</v>
      </c>
      <c r="Y213" s="284">
        <v>0</v>
      </c>
      <c r="Z213" s="284">
        <v>0</v>
      </c>
      <c r="AA213" s="284">
        <v>0</v>
      </c>
      <c r="AB213" s="284">
        <v>0</v>
      </c>
      <c r="AC213" s="284">
        <v>0</v>
      </c>
      <c r="AD213" s="284">
        <v>261.81818181818181</v>
      </c>
      <c r="AE213" s="284">
        <v>0</v>
      </c>
      <c r="AF213" s="284">
        <v>378.91737891737887</v>
      </c>
      <c r="AG213" s="284">
        <v>0</v>
      </c>
      <c r="AH213" s="284">
        <v>0</v>
      </c>
      <c r="AI213" s="284">
        <v>0</v>
      </c>
      <c r="AJ213" s="284">
        <v>87.142857142857153</v>
      </c>
      <c r="AK213" s="284">
        <v>0</v>
      </c>
      <c r="AL213" s="284">
        <v>0</v>
      </c>
      <c r="AM213" s="284">
        <v>0</v>
      </c>
      <c r="AN213" s="284">
        <v>0</v>
      </c>
      <c r="AO213" s="284">
        <v>0</v>
      </c>
      <c r="AP213" s="284">
        <v>0</v>
      </c>
      <c r="AQ213" s="284">
        <v>0</v>
      </c>
      <c r="AR213" s="284">
        <v>0</v>
      </c>
      <c r="AS213" s="284">
        <v>0</v>
      </c>
      <c r="AT213" s="284">
        <v>0</v>
      </c>
      <c r="AU213" s="284">
        <v>0</v>
      </c>
      <c r="AV213" s="284">
        <v>0</v>
      </c>
      <c r="AW213" s="284">
        <v>0</v>
      </c>
      <c r="AX213" s="284">
        <v>0</v>
      </c>
      <c r="AY213" s="284">
        <v>0</v>
      </c>
      <c r="AZ213" s="284">
        <v>0</v>
      </c>
      <c r="BA213" s="284">
        <v>0</v>
      </c>
      <c r="BB213" s="284">
        <v>0</v>
      </c>
      <c r="BC213" s="284">
        <v>0</v>
      </c>
      <c r="BD213" s="284">
        <v>0</v>
      </c>
      <c r="BE213" s="284">
        <v>0</v>
      </c>
      <c r="BF213" s="284">
        <v>0</v>
      </c>
      <c r="BG213" s="284">
        <v>203.98583194640037</v>
      </c>
      <c r="BH213" s="284">
        <v>0</v>
      </c>
      <c r="BI213" s="284">
        <v>0</v>
      </c>
      <c r="BJ213" s="284">
        <v>0</v>
      </c>
      <c r="BK213" s="284">
        <v>0</v>
      </c>
      <c r="BL213" s="284">
        <v>0</v>
      </c>
      <c r="BM213" s="284">
        <v>0</v>
      </c>
      <c r="BN213" s="284">
        <v>0</v>
      </c>
      <c r="BO213" s="284">
        <v>0</v>
      </c>
      <c r="BP213" s="284">
        <v>0</v>
      </c>
      <c r="BQ213" s="129"/>
    </row>
    <row r="214" spans="1:69" ht="15" x14ac:dyDescent="0.15">
      <c r="A214" s="104" t="s">
        <v>461</v>
      </c>
      <c r="B214" s="153" t="s">
        <v>528</v>
      </c>
      <c r="C214" s="153" t="s">
        <v>250</v>
      </c>
      <c r="D214" s="153" t="s">
        <v>881</v>
      </c>
      <c r="E214" s="153" t="s">
        <v>1027</v>
      </c>
      <c r="F214" s="107">
        <v>24</v>
      </c>
      <c r="G214" s="469">
        <v>64</v>
      </c>
      <c r="H214" s="107"/>
      <c r="I214" s="284">
        <v>0</v>
      </c>
      <c r="J214" s="284">
        <v>0</v>
      </c>
      <c r="K214" s="284">
        <v>0</v>
      </c>
      <c r="L214" s="284">
        <v>0</v>
      </c>
      <c r="M214" s="284">
        <v>0</v>
      </c>
      <c r="N214" s="284">
        <v>0</v>
      </c>
      <c r="O214" s="284">
        <v>0</v>
      </c>
      <c r="P214" s="284">
        <v>0</v>
      </c>
      <c r="Q214" s="284">
        <v>0</v>
      </c>
      <c r="R214" s="284">
        <v>43.63636363636364</v>
      </c>
      <c r="S214" s="284">
        <v>0</v>
      </c>
      <c r="T214" s="284">
        <v>0</v>
      </c>
      <c r="U214" s="284">
        <v>0</v>
      </c>
      <c r="V214" s="284">
        <v>0</v>
      </c>
      <c r="W214" s="284">
        <v>0</v>
      </c>
      <c r="X214" s="284">
        <v>564.81481481481478</v>
      </c>
      <c r="Y214" s="284">
        <v>0</v>
      </c>
      <c r="Z214" s="284">
        <v>0</v>
      </c>
      <c r="AA214" s="284">
        <v>0</v>
      </c>
      <c r="AB214" s="284">
        <v>0</v>
      </c>
      <c r="AC214" s="284">
        <v>0</v>
      </c>
      <c r="AD214" s="284">
        <v>0</v>
      </c>
      <c r="AE214" s="284">
        <v>0</v>
      </c>
      <c r="AF214" s="284">
        <v>0</v>
      </c>
      <c r="AG214" s="284">
        <v>0</v>
      </c>
      <c r="AH214" s="284">
        <v>0</v>
      </c>
      <c r="AI214" s="284">
        <v>0</v>
      </c>
      <c r="AJ214" s="284">
        <v>0</v>
      </c>
      <c r="AK214" s="284">
        <v>0</v>
      </c>
      <c r="AL214" s="284">
        <v>0</v>
      </c>
      <c r="AM214" s="284">
        <v>0</v>
      </c>
      <c r="AN214" s="284">
        <v>921.98581560283685</v>
      </c>
      <c r="AO214" s="284">
        <v>0</v>
      </c>
      <c r="AP214" s="284">
        <v>0</v>
      </c>
      <c r="AQ214" s="284">
        <v>0</v>
      </c>
      <c r="AR214" s="284">
        <v>0</v>
      </c>
      <c r="AS214" s="284">
        <v>0</v>
      </c>
      <c r="AT214" s="284">
        <v>0</v>
      </c>
      <c r="AU214" s="284">
        <v>0</v>
      </c>
      <c r="AV214" s="284">
        <v>0</v>
      </c>
      <c r="AW214" s="284">
        <v>0</v>
      </c>
      <c r="AX214" s="284">
        <v>0</v>
      </c>
      <c r="AY214" s="284">
        <v>0</v>
      </c>
      <c r="AZ214" s="284">
        <v>0</v>
      </c>
      <c r="BA214" s="284">
        <v>0</v>
      </c>
      <c r="BB214" s="284">
        <v>0</v>
      </c>
      <c r="BC214" s="284">
        <v>0</v>
      </c>
      <c r="BD214" s="284">
        <v>0</v>
      </c>
      <c r="BE214" s="284">
        <v>0</v>
      </c>
      <c r="BF214" s="284">
        <v>0</v>
      </c>
      <c r="BG214" s="284">
        <v>0</v>
      </c>
      <c r="BH214" s="284">
        <v>0</v>
      </c>
      <c r="BI214" s="284">
        <v>0</v>
      </c>
      <c r="BJ214" s="284">
        <v>0</v>
      </c>
      <c r="BK214" s="284">
        <v>0</v>
      </c>
      <c r="BL214" s="284">
        <v>577.04918032786884</v>
      </c>
      <c r="BM214" s="284">
        <v>0</v>
      </c>
      <c r="BN214" s="284">
        <v>0</v>
      </c>
      <c r="BO214" s="284">
        <v>0</v>
      </c>
      <c r="BP214" s="284">
        <v>0</v>
      </c>
      <c r="BQ214" s="129"/>
    </row>
    <row r="215" spans="1:69" ht="15" x14ac:dyDescent="0.15">
      <c r="A215" s="104" t="s">
        <v>462</v>
      </c>
      <c r="B215" s="153" t="s">
        <v>528</v>
      </c>
      <c r="C215" s="153" t="s">
        <v>250</v>
      </c>
      <c r="D215" s="153" t="s">
        <v>882</v>
      </c>
      <c r="E215" s="153" t="s">
        <v>1027</v>
      </c>
      <c r="F215" s="107">
        <v>24</v>
      </c>
      <c r="G215" s="469">
        <v>72</v>
      </c>
      <c r="H215" s="107"/>
      <c r="I215" s="284">
        <v>0</v>
      </c>
      <c r="J215" s="284">
        <v>0</v>
      </c>
      <c r="K215" s="284">
        <v>0</v>
      </c>
      <c r="L215" s="284">
        <v>0</v>
      </c>
      <c r="M215" s="284">
        <v>0</v>
      </c>
      <c r="N215" s="284">
        <v>0</v>
      </c>
      <c r="O215" s="284">
        <v>0</v>
      </c>
      <c r="P215" s="284">
        <v>0</v>
      </c>
      <c r="Q215" s="284">
        <v>0</v>
      </c>
      <c r="R215" s="284">
        <v>0</v>
      </c>
      <c r="S215" s="284">
        <v>278.28054298642536</v>
      </c>
      <c r="T215" s="284">
        <v>0</v>
      </c>
      <c r="U215" s="284">
        <v>0</v>
      </c>
      <c r="V215" s="284">
        <v>0</v>
      </c>
      <c r="W215" s="284">
        <v>0</v>
      </c>
      <c r="X215" s="284">
        <v>0</v>
      </c>
      <c r="Y215" s="284">
        <v>0</v>
      </c>
      <c r="Z215" s="284">
        <v>0</v>
      </c>
      <c r="AA215" s="284">
        <v>0</v>
      </c>
      <c r="AB215" s="284">
        <v>0</v>
      </c>
      <c r="AC215" s="284">
        <v>0</v>
      </c>
      <c r="AD215" s="284">
        <v>0</v>
      </c>
      <c r="AE215" s="284">
        <v>0</v>
      </c>
      <c r="AF215" s="284">
        <v>0</v>
      </c>
      <c r="AG215" s="284">
        <v>0</v>
      </c>
      <c r="AH215" s="284">
        <v>0</v>
      </c>
      <c r="AI215" s="284">
        <v>0</v>
      </c>
      <c r="AJ215" s="284">
        <v>0</v>
      </c>
      <c r="AK215" s="284">
        <v>0</v>
      </c>
      <c r="AL215" s="284">
        <v>0</v>
      </c>
      <c r="AM215" s="284">
        <v>0</v>
      </c>
      <c r="AN215" s="284">
        <v>0</v>
      </c>
      <c r="AO215" s="284">
        <v>0</v>
      </c>
      <c r="AP215" s="284">
        <v>0</v>
      </c>
      <c r="AQ215" s="284">
        <v>0</v>
      </c>
      <c r="AR215" s="284">
        <v>0</v>
      </c>
      <c r="AS215" s="284">
        <v>0</v>
      </c>
      <c r="AT215" s="284">
        <v>0</v>
      </c>
      <c r="AU215" s="284">
        <v>0</v>
      </c>
      <c r="AV215" s="284">
        <v>0</v>
      </c>
      <c r="AW215" s="284">
        <v>0</v>
      </c>
      <c r="AX215" s="284">
        <v>0</v>
      </c>
      <c r="AY215" s="284">
        <v>0</v>
      </c>
      <c r="AZ215" s="284">
        <v>0</v>
      </c>
      <c r="BA215" s="284">
        <v>0</v>
      </c>
      <c r="BB215" s="284">
        <v>0</v>
      </c>
      <c r="BC215" s="284">
        <v>0</v>
      </c>
      <c r="BD215" s="284">
        <v>0</v>
      </c>
      <c r="BE215" s="284">
        <v>0</v>
      </c>
      <c r="BF215" s="284">
        <v>0</v>
      </c>
      <c r="BG215" s="284">
        <v>0</v>
      </c>
      <c r="BH215" s="284">
        <v>0</v>
      </c>
      <c r="BI215" s="284">
        <v>0</v>
      </c>
      <c r="BJ215" s="284">
        <v>0</v>
      </c>
      <c r="BK215" s="284">
        <v>0</v>
      </c>
      <c r="BL215" s="284">
        <v>0</v>
      </c>
      <c r="BM215" s="284">
        <v>0</v>
      </c>
      <c r="BN215" s="284">
        <v>0</v>
      </c>
      <c r="BO215" s="284">
        <v>0</v>
      </c>
      <c r="BP215" s="284">
        <v>0</v>
      </c>
      <c r="BQ215" s="129"/>
    </row>
    <row r="216" spans="1:69" ht="15" x14ac:dyDescent="0.15">
      <c r="A216" s="104" t="s">
        <v>463</v>
      </c>
      <c r="B216" s="153" t="s">
        <v>528</v>
      </c>
      <c r="C216" s="153" t="s">
        <v>250</v>
      </c>
      <c r="D216" s="153" t="s">
        <v>883</v>
      </c>
      <c r="E216" s="153" t="s">
        <v>1027</v>
      </c>
      <c r="F216" s="107">
        <v>24</v>
      </c>
      <c r="G216" s="469">
        <v>96</v>
      </c>
      <c r="H216" s="107"/>
      <c r="I216" s="284">
        <v>0</v>
      </c>
      <c r="J216" s="284">
        <v>0</v>
      </c>
      <c r="K216" s="284">
        <v>0</v>
      </c>
      <c r="L216" s="284">
        <v>0</v>
      </c>
      <c r="M216" s="284">
        <v>0</v>
      </c>
      <c r="N216" s="284">
        <v>0</v>
      </c>
      <c r="O216" s="284">
        <v>0</v>
      </c>
      <c r="P216" s="284">
        <v>0</v>
      </c>
      <c r="Q216" s="284">
        <v>0</v>
      </c>
      <c r="R216" s="284">
        <v>0</v>
      </c>
      <c r="S216" s="284">
        <v>0</v>
      </c>
      <c r="T216" s="284">
        <v>0</v>
      </c>
      <c r="U216" s="284">
        <v>0</v>
      </c>
      <c r="V216" s="284">
        <v>0</v>
      </c>
      <c r="W216" s="284">
        <v>0</v>
      </c>
      <c r="X216" s="284">
        <v>0</v>
      </c>
      <c r="Y216" s="284">
        <v>0</v>
      </c>
      <c r="Z216" s="284">
        <v>0</v>
      </c>
      <c r="AA216" s="284">
        <v>0</v>
      </c>
      <c r="AB216" s="284">
        <v>0</v>
      </c>
      <c r="AC216" s="284">
        <v>0</v>
      </c>
      <c r="AD216" s="284">
        <v>0</v>
      </c>
      <c r="AE216" s="284">
        <v>0</v>
      </c>
      <c r="AF216" s="284">
        <v>0</v>
      </c>
      <c r="AG216" s="284">
        <v>0</v>
      </c>
      <c r="AH216" s="284">
        <v>0</v>
      </c>
      <c r="AI216" s="284">
        <v>0</v>
      </c>
      <c r="AJ216" s="284">
        <v>0</v>
      </c>
      <c r="AK216" s="284">
        <v>0</v>
      </c>
      <c r="AL216" s="284">
        <v>0</v>
      </c>
      <c r="AM216" s="284">
        <v>0</v>
      </c>
      <c r="AN216" s="284">
        <v>0</v>
      </c>
      <c r="AO216" s="284">
        <v>0</v>
      </c>
      <c r="AP216" s="284">
        <v>0</v>
      </c>
      <c r="AQ216" s="284">
        <v>0</v>
      </c>
      <c r="AR216" s="284">
        <v>0</v>
      </c>
      <c r="AS216" s="284">
        <v>0</v>
      </c>
      <c r="AT216" s="284">
        <v>0</v>
      </c>
      <c r="AU216" s="284">
        <v>0</v>
      </c>
      <c r="AV216" s="284">
        <v>0</v>
      </c>
      <c r="AW216" s="284">
        <v>0</v>
      </c>
      <c r="AX216" s="284">
        <v>0</v>
      </c>
      <c r="AY216" s="284">
        <v>0</v>
      </c>
      <c r="AZ216" s="284">
        <v>0</v>
      </c>
      <c r="BA216" s="284">
        <v>0</v>
      </c>
      <c r="BB216" s="284">
        <v>0</v>
      </c>
      <c r="BC216" s="284">
        <v>0</v>
      </c>
      <c r="BD216" s="284">
        <v>0</v>
      </c>
      <c r="BE216" s="284">
        <v>0</v>
      </c>
      <c r="BF216" s="284">
        <v>0</v>
      </c>
      <c r="BG216" s="284">
        <v>509.96457986600097</v>
      </c>
      <c r="BH216" s="284">
        <v>1094.3396226415091</v>
      </c>
      <c r="BI216" s="284">
        <v>0</v>
      </c>
      <c r="BJ216" s="284">
        <v>242.79835390946502</v>
      </c>
      <c r="BK216" s="284">
        <v>0</v>
      </c>
      <c r="BL216" s="284">
        <v>0</v>
      </c>
      <c r="BM216" s="284">
        <v>0</v>
      </c>
      <c r="BN216" s="284">
        <v>21756.513926325246</v>
      </c>
      <c r="BO216" s="284">
        <v>0</v>
      </c>
      <c r="BP216" s="284">
        <v>10967.836257309942</v>
      </c>
      <c r="BQ216" s="129"/>
    </row>
    <row r="217" spans="1:69" ht="15" x14ac:dyDescent="0.15">
      <c r="A217" s="104" t="s">
        <v>464</v>
      </c>
      <c r="B217" s="153" t="s">
        <v>528</v>
      </c>
      <c r="C217" s="153" t="s">
        <v>250</v>
      </c>
      <c r="D217" s="153" t="s">
        <v>884</v>
      </c>
      <c r="E217" s="153" t="s">
        <v>1027</v>
      </c>
      <c r="F217" s="107">
        <v>24</v>
      </c>
      <c r="G217" s="469">
        <v>120</v>
      </c>
      <c r="H217" s="107"/>
      <c r="I217" s="284">
        <v>0</v>
      </c>
      <c r="J217" s="284">
        <v>0</v>
      </c>
      <c r="K217" s="284">
        <v>0</v>
      </c>
      <c r="L217" s="284">
        <v>0</v>
      </c>
      <c r="M217" s="284">
        <v>0</v>
      </c>
      <c r="N217" s="284">
        <v>0</v>
      </c>
      <c r="O217" s="284">
        <v>0</v>
      </c>
      <c r="P217" s="284">
        <v>0</v>
      </c>
      <c r="Q217" s="284">
        <v>0</v>
      </c>
      <c r="R217" s="284">
        <v>0</v>
      </c>
      <c r="S217" s="284">
        <v>0</v>
      </c>
      <c r="T217" s="284">
        <v>0</v>
      </c>
      <c r="U217" s="284">
        <v>0</v>
      </c>
      <c r="V217" s="284">
        <v>0</v>
      </c>
      <c r="W217" s="284">
        <v>0</v>
      </c>
      <c r="X217" s="284">
        <v>0</v>
      </c>
      <c r="Y217" s="284">
        <v>0</v>
      </c>
      <c r="Z217" s="284">
        <v>0</v>
      </c>
      <c r="AA217" s="284">
        <v>0</v>
      </c>
      <c r="AB217" s="284">
        <v>0</v>
      </c>
      <c r="AC217" s="284">
        <v>0</v>
      </c>
      <c r="AD217" s="284">
        <v>0</v>
      </c>
      <c r="AE217" s="284">
        <v>0</v>
      </c>
      <c r="AF217" s="284">
        <v>0</v>
      </c>
      <c r="AG217" s="284">
        <v>0</v>
      </c>
      <c r="AH217" s="284">
        <v>0</v>
      </c>
      <c r="AI217" s="284">
        <v>0</v>
      </c>
      <c r="AJ217" s="284">
        <v>0</v>
      </c>
      <c r="AK217" s="284">
        <v>0</v>
      </c>
      <c r="AL217" s="284">
        <v>0</v>
      </c>
      <c r="AM217" s="284">
        <v>0</v>
      </c>
      <c r="AN217" s="284">
        <v>0</v>
      </c>
      <c r="AO217" s="284">
        <v>0</v>
      </c>
      <c r="AP217" s="284">
        <v>0</v>
      </c>
      <c r="AQ217" s="284">
        <v>0</v>
      </c>
      <c r="AR217" s="284">
        <v>0</v>
      </c>
      <c r="AS217" s="284">
        <v>0</v>
      </c>
      <c r="AT217" s="284">
        <v>0</v>
      </c>
      <c r="AU217" s="284">
        <v>0</v>
      </c>
      <c r="AV217" s="284">
        <v>0</v>
      </c>
      <c r="AW217" s="284">
        <v>0</v>
      </c>
      <c r="AX217" s="284">
        <v>0</v>
      </c>
      <c r="AY217" s="284">
        <v>0</v>
      </c>
      <c r="AZ217" s="284">
        <v>0</v>
      </c>
      <c r="BA217" s="284">
        <v>0</v>
      </c>
      <c r="BB217" s="284">
        <v>0</v>
      </c>
      <c r="BC217" s="284">
        <v>0</v>
      </c>
      <c r="BD217" s="284">
        <v>0</v>
      </c>
      <c r="BE217" s="284">
        <v>0</v>
      </c>
      <c r="BF217" s="284">
        <v>0</v>
      </c>
      <c r="BG217" s="284">
        <v>0</v>
      </c>
      <c r="BH217" s="284">
        <v>0</v>
      </c>
      <c r="BI217" s="284">
        <v>0</v>
      </c>
      <c r="BJ217" s="284">
        <v>0</v>
      </c>
      <c r="BK217" s="284">
        <v>0</v>
      </c>
      <c r="BL217" s="284">
        <v>0</v>
      </c>
      <c r="BM217" s="284">
        <v>0</v>
      </c>
      <c r="BN217" s="284">
        <v>0</v>
      </c>
      <c r="BO217" s="284">
        <v>18422.753716871364</v>
      </c>
      <c r="BP217" s="284">
        <v>0</v>
      </c>
      <c r="BQ217" s="129"/>
    </row>
    <row r="218" spans="1:69" ht="15" x14ac:dyDescent="0.15">
      <c r="A218" s="104" t="s">
        <v>465</v>
      </c>
      <c r="B218" s="153" t="s">
        <v>528</v>
      </c>
      <c r="C218" s="153" t="s">
        <v>250</v>
      </c>
      <c r="D218" s="153" t="s">
        <v>885</v>
      </c>
      <c r="E218" s="153" t="s">
        <v>1027</v>
      </c>
      <c r="F218" s="107">
        <v>32</v>
      </c>
      <c r="G218" s="469">
        <v>40</v>
      </c>
      <c r="H218" s="107"/>
      <c r="I218" s="284">
        <v>0</v>
      </c>
      <c r="J218" s="284">
        <v>0</v>
      </c>
      <c r="K218" s="284">
        <v>0</v>
      </c>
      <c r="L218" s="284">
        <v>0</v>
      </c>
      <c r="M218" s="284">
        <v>0</v>
      </c>
      <c r="N218" s="284">
        <v>0</v>
      </c>
      <c r="O218" s="284">
        <v>0</v>
      </c>
      <c r="P218" s="284">
        <v>0</v>
      </c>
      <c r="Q218" s="284">
        <v>0</v>
      </c>
      <c r="R218" s="284">
        <v>0</v>
      </c>
      <c r="S218" s="284">
        <v>0</v>
      </c>
      <c r="T218" s="284">
        <v>0</v>
      </c>
      <c r="U218" s="284">
        <v>0</v>
      </c>
      <c r="V218" s="284">
        <v>0</v>
      </c>
      <c r="W218" s="284">
        <v>0</v>
      </c>
      <c r="X218" s="284">
        <v>0</v>
      </c>
      <c r="Y218" s="284">
        <v>0</v>
      </c>
      <c r="Z218" s="284">
        <v>85.284280936454849</v>
      </c>
      <c r="AA218" s="284">
        <v>0</v>
      </c>
      <c r="AB218" s="284">
        <v>0</v>
      </c>
      <c r="AC218" s="284">
        <v>0</v>
      </c>
      <c r="AD218" s="284">
        <v>0</v>
      </c>
      <c r="AE218" s="284">
        <v>0</v>
      </c>
      <c r="AF218" s="284">
        <v>0</v>
      </c>
      <c r="AG218" s="284">
        <v>0</v>
      </c>
      <c r="AH218" s="284">
        <v>0</v>
      </c>
      <c r="AI218" s="284">
        <v>0</v>
      </c>
      <c r="AJ218" s="284">
        <v>0</v>
      </c>
      <c r="AK218" s="284">
        <v>0</v>
      </c>
      <c r="AL218" s="284">
        <v>0</v>
      </c>
      <c r="AM218" s="284">
        <v>0</v>
      </c>
      <c r="AN218" s="284">
        <v>0</v>
      </c>
      <c r="AO218" s="284">
        <v>0</v>
      </c>
      <c r="AP218" s="284">
        <v>0</v>
      </c>
      <c r="AQ218" s="284">
        <v>0</v>
      </c>
      <c r="AR218" s="284">
        <v>0</v>
      </c>
      <c r="AS218" s="284">
        <v>0</v>
      </c>
      <c r="AT218" s="284">
        <v>0</v>
      </c>
      <c r="AU218" s="284">
        <v>0</v>
      </c>
      <c r="AV218" s="284">
        <v>0</v>
      </c>
      <c r="AW218" s="284">
        <v>0</v>
      </c>
      <c r="AX218" s="284">
        <v>0</v>
      </c>
      <c r="AY218" s="284">
        <v>0</v>
      </c>
      <c r="AZ218" s="284">
        <v>0</v>
      </c>
      <c r="BA218" s="284">
        <v>0</v>
      </c>
      <c r="BB218" s="284">
        <v>0</v>
      </c>
      <c r="BC218" s="284">
        <v>0</v>
      </c>
      <c r="BD218" s="284">
        <v>0</v>
      </c>
      <c r="BE218" s="284">
        <v>0</v>
      </c>
      <c r="BF218" s="284">
        <v>0</v>
      </c>
      <c r="BG218" s="284">
        <v>0</v>
      </c>
      <c r="BH218" s="284">
        <v>0</v>
      </c>
      <c r="BI218" s="284">
        <v>0</v>
      </c>
      <c r="BJ218" s="284">
        <v>0</v>
      </c>
      <c r="BK218" s="284">
        <v>0</v>
      </c>
      <c r="BL218" s="284">
        <v>0</v>
      </c>
      <c r="BM218" s="284">
        <v>0</v>
      </c>
      <c r="BN218" s="284">
        <v>0</v>
      </c>
      <c r="BO218" s="284">
        <v>0</v>
      </c>
      <c r="BP218" s="284">
        <v>0</v>
      </c>
      <c r="BQ218" s="129"/>
    </row>
    <row r="219" spans="1:69" ht="15" x14ac:dyDescent="0.15">
      <c r="A219" s="104" t="s">
        <v>466</v>
      </c>
      <c r="B219" s="153" t="s">
        <v>528</v>
      </c>
      <c r="C219" s="153" t="s">
        <v>250</v>
      </c>
      <c r="D219" s="153" t="s">
        <v>886</v>
      </c>
      <c r="E219" s="153" t="s">
        <v>1027</v>
      </c>
      <c r="F219" s="107">
        <v>32</v>
      </c>
      <c r="G219" s="469">
        <v>48</v>
      </c>
      <c r="H219" s="107"/>
      <c r="I219" s="284">
        <v>0</v>
      </c>
      <c r="J219" s="284">
        <v>0</v>
      </c>
      <c r="K219" s="284">
        <v>0</v>
      </c>
      <c r="L219" s="284">
        <v>0</v>
      </c>
      <c r="M219" s="284">
        <v>0</v>
      </c>
      <c r="N219" s="284">
        <v>0</v>
      </c>
      <c r="O219" s="284">
        <v>0</v>
      </c>
      <c r="P219" s="284">
        <v>0</v>
      </c>
      <c r="Q219" s="284">
        <v>0</v>
      </c>
      <c r="R219" s="284">
        <v>0</v>
      </c>
      <c r="S219" s="284">
        <v>278.28054298642536</v>
      </c>
      <c r="T219" s="284">
        <v>0</v>
      </c>
      <c r="U219" s="284">
        <v>83.670715249662621</v>
      </c>
      <c r="V219" s="284">
        <v>0</v>
      </c>
      <c r="W219" s="284">
        <v>0</v>
      </c>
      <c r="X219" s="284">
        <v>0</v>
      </c>
      <c r="Y219" s="284">
        <v>0</v>
      </c>
      <c r="Z219" s="284">
        <v>0</v>
      </c>
      <c r="AA219" s="284">
        <v>0</v>
      </c>
      <c r="AB219" s="284">
        <v>354.04255319148939</v>
      </c>
      <c r="AC219" s="284">
        <v>0</v>
      </c>
      <c r="AD219" s="284">
        <v>0</v>
      </c>
      <c r="AE219" s="284">
        <v>0</v>
      </c>
      <c r="AF219" s="284">
        <v>0</v>
      </c>
      <c r="AG219" s="284">
        <v>0</v>
      </c>
      <c r="AH219" s="284">
        <v>0</v>
      </c>
      <c r="AI219" s="284">
        <v>0</v>
      </c>
      <c r="AJ219" s="284">
        <v>0</v>
      </c>
      <c r="AK219" s="284">
        <v>0</v>
      </c>
      <c r="AL219" s="284">
        <v>0</v>
      </c>
      <c r="AM219" s="284">
        <v>0</v>
      </c>
      <c r="AN219" s="284">
        <v>0</v>
      </c>
      <c r="AO219" s="284">
        <v>0</v>
      </c>
      <c r="AP219" s="284">
        <v>0</v>
      </c>
      <c r="AQ219" s="284">
        <v>0</v>
      </c>
      <c r="AR219" s="284">
        <v>0</v>
      </c>
      <c r="AS219" s="284">
        <v>0</v>
      </c>
      <c r="AT219" s="284">
        <v>0</v>
      </c>
      <c r="AU219" s="284">
        <v>0</v>
      </c>
      <c r="AV219" s="284">
        <v>0</v>
      </c>
      <c r="AW219" s="284">
        <v>0</v>
      </c>
      <c r="AX219" s="284">
        <v>0</v>
      </c>
      <c r="AY219" s="284">
        <v>0</v>
      </c>
      <c r="AZ219" s="284">
        <v>0</v>
      </c>
      <c r="BA219" s="284">
        <v>0</v>
      </c>
      <c r="BB219" s="284">
        <v>0</v>
      </c>
      <c r="BC219" s="284">
        <v>0</v>
      </c>
      <c r="BD219" s="284">
        <v>0</v>
      </c>
      <c r="BE219" s="284">
        <v>0</v>
      </c>
      <c r="BF219" s="284">
        <v>0</v>
      </c>
      <c r="BG219" s="284">
        <v>0</v>
      </c>
      <c r="BH219" s="284">
        <v>0</v>
      </c>
      <c r="BI219" s="284">
        <v>0</v>
      </c>
      <c r="BJ219" s="284">
        <v>121.39917695473251</v>
      </c>
      <c r="BK219" s="284">
        <v>0</v>
      </c>
      <c r="BL219" s="284">
        <v>0</v>
      </c>
      <c r="BM219" s="284">
        <v>0</v>
      </c>
      <c r="BN219" s="284">
        <v>0</v>
      </c>
      <c r="BO219" s="284">
        <v>0</v>
      </c>
      <c r="BP219" s="284">
        <v>0</v>
      </c>
      <c r="BQ219" s="129"/>
    </row>
    <row r="220" spans="1:69" ht="15" x14ac:dyDescent="0.15">
      <c r="A220" s="104" t="s">
        <v>467</v>
      </c>
      <c r="B220" s="153" t="s">
        <v>528</v>
      </c>
      <c r="C220" s="153" t="s">
        <v>250</v>
      </c>
      <c r="D220" s="153" t="s">
        <v>887</v>
      </c>
      <c r="E220" s="153" t="s">
        <v>1027</v>
      </c>
      <c r="F220" s="107">
        <v>32</v>
      </c>
      <c r="G220" s="469">
        <v>56</v>
      </c>
      <c r="H220" s="107"/>
      <c r="I220" s="284">
        <v>0</v>
      </c>
      <c r="J220" s="284">
        <v>0</v>
      </c>
      <c r="K220" s="284">
        <v>0</v>
      </c>
      <c r="L220" s="284">
        <v>0</v>
      </c>
      <c r="M220" s="284">
        <v>0</v>
      </c>
      <c r="N220" s="284">
        <v>0</v>
      </c>
      <c r="O220" s="284">
        <v>0</v>
      </c>
      <c r="P220" s="284">
        <v>0</v>
      </c>
      <c r="Q220" s="284">
        <v>0</v>
      </c>
      <c r="R220" s="284">
        <v>0</v>
      </c>
      <c r="S220" s="284">
        <v>0</v>
      </c>
      <c r="T220" s="284">
        <v>0</v>
      </c>
      <c r="U220" s="284">
        <v>0</v>
      </c>
      <c r="V220" s="284">
        <v>0</v>
      </c>
      <c r="W220" s="284">
        <v>0</v>
      </c>
      <c r="X220" s="284">
        <v>0</v>
      </c>
      <c r="Y220" s="284">
        <v>0</v>
      </c>
      <c r="Z220" s="284">
        <v>0</v>
      </c>
      <c r="AA220" s="284">
        <v>0</v>
      </c>
      <c r="AB220" s="284">
        <v>0</v>
      </c>
      <c r="AC220" s="284">
        <v>0</v>
      </c>
      <c r="AD220" s="284">
        <v>0</v>
      </c>
      <c r="AE220" s="284">
        <v>0</v>
      </c>
      <c r="AF220" s="284">
        <v>0</v>
      </c>
      <c r="AG220" s="284">
        <v>0</v>
      </c>
      <c r="AH220" s="284">
        <v>0</v>
      </c>
      <c r="AI220" s="284">
        <v>0</v>
      </c>
      <c r="AJ220" s="284">
        <v>0</v>
      </c>
      <c r="AK220" s="284">
        <v>0</v>
      </c>
      <c r="AL220" s="284">
        <v>0</v>
      </c>
      <c r="AM220" s="284">
        <v>0</v>
      </c>
      <c r="AN220" s="284">
        <v>0</v>
      </c>
      <c r="AO220" s="284">
        <v>0</v>
      </c>
      <c r="AP220" s="284">
        <v>0</v>
      </c>
      <c r="AQ220" s="284">
        <v>0</v>
      </c>
      <c r="AR220" s="284">
        <v>0</v>
      </c>
      <c r="AS220" s="284">
        <v>0</v>
      </c>
      <c r="AT220" s="284">
        <v>0</v>
      </c>
      <c r="AU220" s="284">
        <v>0</v>
      </c>
      <c r="AV220" s="284">
        <v>0</v>
      </c>
      <c r="AW220" s="284">
        <v>0</v>
      </c>
      <c r="AX220" s="284">
        <v>0</v>
      </c>
      <c r="AY220" s="284">
        <v>0</v>
      </c>
      <c r="AZ220" s="284">
        <v>0</v>
      </c>
      <c r="BA220" s="284">
        <v>0</v>
      </c>
      <c r="BB220" s="284">
        <v>0</v>
      </c>
      <c r="BC220" s="284">
        <v>0</v>
      </c>
      <c r="BD220" s="284">
        <v>0</v>
      </c>
      <c r="BE220" s="284">
        <v>0</v>
      </c>
      <c r="BF220" s="284">
        <v>0</v>
      </c>
      <c r="BG220" s="284">
        <v>0</v>
      </c>
      <c r="BH220" s="284">
        <v>0</v>
      </c>
      <c r="BI220" s="284">
        <v>0</v>
      </c>
      <c r="BJ220" s="284">
        <v>0</v>
      </c>
      <c r="BK220" s="284">
        <v>0</v>
      </c>
      <c r="BL220" s="284">
        <v>144.26229508196721</v>
      </c>
      <c r="BM220" s="284">
        <v>0</v>
      </c>
      <c r="BN220" s="284">
        <v>0</v>
      </c>
      <c r="BO220" s="284">
        <v>330.66481030281938</v>
      </c>
      <c r="BP220" s="284">
        <v>0</v>
      </c>
      <c r="BQ220" s="129"/>
    </row>
    <row r="221" spans="1:69" ht="15" x14ac:dyDescent="0.15">
      <c r="A221" s="104" t="s">
        <v>468</v>
      </c>
      <c r="B221" s="153" t="s">
        <v>528</v>
      </c>
      <c r="C221" s="153" t="s">
        <v>250</v>
      </c>
      <c r="D221" s="153" t="s">
        <v>888</v>
      </c>
      <c r="E221" s="153" t="s">
        <v>1027</v>
      </c>
      <c r="F221" s="107">
        <v>32</v>
      </c>
      <c r="G221" s="469">
        <v>64</v>
      </c>
      <c r="H221" s="107"/>
      <c r="I221" s="284">
        <v>0</v>
      </c>
      <c r="J221" s="284">
        <v>0</v>
      </c>
      <c r="K221" s="284">
        <v>0</v>
      </c>
      <c r="L221" s="284">
        <v>0</v>
      </c>
      <c r="M221" s="284">
        <v>0</v>
      </c>
      <c r="N221" s="284">
        <v>0</v>
      </c>
      <c r="O221" s="284">
        <v>0</v>
      </c>
      <c r="P221" s="284">
        <v>0</v>
      </c>
      <c r="Q221" s="284">
        <v>0</v>
      </c>
      <c r="R221" s="284">
        <v>0</v>
      </c>
      <c r="S221" s="284">
        <v>0</v>
      </c>
      <c r="T221" s="284">
        <v>0</v>
      </c>
      <c r="U221" s="284">
        <v>0</v>
      </c>
      <c r="V221" s="284">
        <v>0</v>
      </c>
      <c r="W221" s="284">
        <v>0</v>
      </c>
      <c r="X221" s="284">
        <v>0</v>
      </c>
      <c r="Y221" s="284">
        <v>0</v>
      </c>
      <c r="Z221" s="284">
        <v>0</v>
      </c>
      <c r="AA221" s="284">
        <v>0</v>
      </c>
      <c r="AB221" s="284">
        <v>0</v>
      </c>
      <c r="AC221" s="284">
        <v>0</v>
      </c>
      <c r="AD221" s="284">
        <v>0</v>
      </c>
      <c r="AE221" s="284">
        <v>0</v>
      </c>
      <c r="AF221" s="284">
        <v>0</v>
      </c>
      <c r="AG221" s="284">
        <v>0</v>
      </c>
      <c r="AH221" s="284">
        <v>0</v>
      </c>
      <c r="AI221" s="284">
        <v>0</v>
      </c>
      <c r="AJ221" s="284">
        <v>0</v>
      </c>
      <c r="AK221" s="284">
        <v>43.571428571428577</v>
      </c>
      <c r="AL221" s="284">
        <v>0</v>
      </c>
      <c r="AM221" s="284">
        <v>0</v>
      </c>
      <c r="AN221" s="284">
        <v>0</v>
      </c>
      <c r="AO221" s="284">
        <v>0</v>
      </c>
      <c r="AP221" s="284">
        <v>0</v>
      </c>
      <c r="AQ221" s="284">
        <v>0</v>
      </c>
      <c r="AR221" s="284">
        <v>0</v>
      </c>
      <c r="AS221" s="284">
        <v>0</v>
      </c>
      <c r="AT221" s="284">
        <v>0</v>
      </c>
      <c r="AU221" s="284">
        <v>0</v>
      </c>
      <c r="AV221" s="284">
        <v>0</v>
      </c>
      <c r="AW221" s="284">
        <v>0</v>
      </c>
      <c r="AX221" s="284">
        <v>0</v>
      </c>
      <c r="AY221" s="284">
        <v>0</v>
      </c>
      <c r="AZ221" s="284">
        <v>0</v>
      </c>
      <c r="BA221" s="284">
        <v>0</v>
      </c>
      <c r="BB221" s="284">
        <v>0</v>
      </c>
      <c r="BC221" s="284">
        <v>0</v>
      </c>
      <c r="BD221" s="284">
        <v>0</v>
      </c>
      <c r="BE221" s="284">
        <v>0</v>
      </c>
      <c r="BF221" s="284">
        <v>0</v>
      </c>
      <c r="BG221" s="284">
        <v>0</v>
      </c>
      <c r="BH221" s="284">
        <v>0</v>
      </c>
      <c r="BI221" s="284">
        <v>0</v>
      </c>
      <c r="BJ221" s="284">
        <v>0</v>
      </c>
      <c r="BK221" s="284">
        <v>0</v>
      </c>
      <c r="BL221" s="284">
        <v>0</v>
      </c>
      <c r="BM221" s="284">
        <v>0</v>
      </c>
      <c r="BN221" s="284">
        <v>0</v>
      </c>
      <c r="BO221" s="284">
        <v>0</v>
      </c>
      <c r="BP221" s="284">
        <v>181.28654970760235</v>
      </c>
      <c r="BQ221" s="129"/>
    </row>
    <row r="222" spans="1:69" ht="15" x14ac:dyDescent="0.15">
      <c r="A222" s="104" t="s">
        <v>469</v>
      </c>
      <c r="B222" s="153" t="s">
        <v>528</v>
      </c>
      <c r="C222" s="153" t="s">
        <v>251</v>
      </c>
      <c r="D222" s="153" t="s">
        <v>889</v>
      </c>
      <c r="E222" s="153" t="s">
        <v>1027</v>
      </c>
      <c r="F222" s="107">
        <v>12</v>
      </c>
      <c r="G222" s="469">
        <v>32</v>
      </c>
      <c r="H222" s="107"/>
      <c r="I222" s="284">
        <v>0</v>
      </c>
      <c r="J222" s="284">
        <v>0</v>
      </c>
      <c r="K222" s="284">
        <v>0</v>
      </c>
      <c r="L222" s="284">
        <v>0</v>
      </c>
      <c r="M222" s="284">
        <v>0</v>
      </c>
      <c r="N222" s="284">
        <v>0</v>
      </c>
      <c r="O222" s="284">
        <v>0</v>
      </c>
      <c r="P222" s="284">
        <v>0</v>
      </c>
      <c r="Q222" s="284">
        <v>0</v>
      </c>
      <c r="R222" s="284">
        <v>0</v>
      </c>
      <c r="S222" s="284">
        <v>0</v>
      </c>
      <c r="T222" s="284">
        <v>0</v>
      </c>
      <c r="U222" s="284">
        <v>0</v>
      </c>
      <c r="V222" s="284">
        <v>0</v>
      </c>
      <c r="W222" s="284">
        <v>0</v>
      </c>
      <c r="X222" s="284">
        <v>0</v>
      </c>
      <c r="Y222" s="284">
        <v>0</v>
      </c>
      <c r="Z222" s="284">
        <v>0</v>
      </c>
      <c r="AA222" s="284">
        <v>0</v>
      </c>
      <c r="AB222" s="284">
        <v>0</v>
      </c>
      <c r="AC222" s="284">
        <v>0</v>
      </c>
      <c r="AD222" s="284">
        <v>0</v>
      </c>
      <c r="AE222" s="284">
        <v>0</v>
      </c>
      <c r="AF222" s="284">
        <v>0</v>
      </c>
      <c r="AG222" s="284">
        <v>0</v>
      </c>
      <c r="AH222" s="284">
        <v>0</v>
      </c>
      <c r="AI222" s="284">
        <v>0</v>
      </c>
      <c r="AJ222" s="284">
        <v>0</v>
      </c>
      <c r="AK222" s="284">
        <v>0</v>
      </c>
      <c r="AL222" s="284">
        <v>0</v>
      </c>
      <c r="AM222" s="284">
        <v>0</v>
      </c>
      <c r="AN222" s="284">
        <v>0</v>
      </c>
      <c r="AO222" s="284">
        <v>0</v>
      </c>
      <c r="AP222" s="284">
        <v>0</v>
      </c>
      <c r="AQ222" s="284">
        <v>0</v>
      </c>
      <c r="AR222" s="284">
        <v>0</v>
      </c>
      <c r="AS222" s="284">
        <v>0</v>
      </c>
      <c r="AT222" s="284">
        <v>0</v>
      </c>
      <c r="AU222" s="284">
        <v>44.08163265306122</v>
      </c>
      <c r="AV222" s="284">
        <v>0</v>
      </c>
      <c r="AW222" s="284">
        <v>0</v>
      </c>
      <c r="AX222" s="284">
        <v>0</v>
      </c>
      <c r="AY222" s="284">
        <v>0</v>
      </c>
      <c r="AZ222" s="284">
        <v>0</v>
      </c>
      <c r="BA222" s="284">
        <v>0</v>
      </c>
      <c r="BB222" s="284">
        <v>0</v>
      </c>
      <c r="BC222" s="284">
        <v>0</v>
      </c>
      <c r="BD222" s="284">
        <v>0</v>
      </c>
      <c r="BE222" s="284">
        <v>0</v>
      </c>
      <c r="BF222" s="284">
        <v>0</v>
      </c>
      <c r="BG222" s="284">
        <v>0</v>
      </c>
      <c r="BH222" s="284">
        <v>0</v>
      </c>
      <c r="BI222" s="284">
        <v>0</v>
      </c>
      <c r="BJ222" s="284">
        <v>0</v>
      </c>
      <c r="BK222" s="284">
        <v>0</v>
      </c>
      <c r="BL222" s="284">
        <v>0</v>
      </c>
      <c r="BM222" s="284">
        <v>0</v>
      </c>
      <c r="BN222" s="284">
        <v>0</v>
      </c>
      <c r="BO222" s="284">
        <v>0</v>
      </c>
      <c r="BP222" s="284">
        <v>0</v>
      </c>
      <c r="BQ222" s="129"/>
    </row>
    <row r="223" spans="1:69" ht="15" x14ac:dyDescent="0.15">
      <c r="A223" s="104" t="s">
        <v>470</v>
      </c>
      <c r="B223" s="153" t="s">
        <v>528</v>
      </c>
      <c r="C223" s="153" t="s">
        <v>251</v>
      </c>
      <c r="D223" s="153" t="s">
        <v>890</v>
      </c>
      <c r="E223" s="153" t="s">
        <v>1027</v>
      </c>
      <c r="F223" s="107">
        <v>16</v>
      </c>
      <c r="G223" s="469">
        <v>20</v>
      </c>
      <c r="H223" s="107"/>
      <c r="I223" s="284">
        <v>0</v>
      </c>
      <c r="J223" s="284">
        <v>0</v>
      </c>
      <c r="K223" s="284">
        <v>0</v>
      </c>
      <c r="L223" s="284">
        <v>0</v>
      </c>
      <c r="M223" s="284">
        <v>0</v>
      </c>
      <c r="N223" s="284">
        <v>0</v>
      </c>
      <c r="O223" s="284">
        <v>0</v>
      </c>
      <c r="P223" s="284">
        <v>0</v>
      </c>
      <c r="Q223" s="284">
        <v>0</v>
      </c>
      <c r="R223" s="284">
        <v>0</v>
      </c>
      <c r="S223" s="284">
        <v>0</v>
      </c>
      <c r="T223" s="284">
        <v>0</v>
      </c>
      <c r="U223" s="284">
        <v>0</v>
      </c>
      <c r="V223" s="284">
        <v>42.232277526395173</v>
      </c>
      <c r="W223" s="284">
        <v>0</v>
      </c>
      <c r="X223" s="284">
        <v>0</v>
      </c>
      <c r="Y223" s="284">
        <v>0</v>
      </c>
      <c r="Z223" s="284">
        <v>0</v>
      </c>
      <c r="AA223" s="284">
        <v>0</v>
      </c>
      <c r="AB223" s="284">
        <v>0</v>
      </c>
      <c r="AC223" s="284">
        <v>0</v>
      </c>
      <c r="AD223" s="284">
        <v>0</v>
      </c>
      <c r="AE223" s="284">
        <v>0</v>
      </c>
      <c r="AF223" s="284">
        <v>0</v>
      </c>
      <c r="AG223" s="284">
        <v>0</v>
      </c>
      <c r="AH223" s="284">
        <v>0</v>
      </c>
      <c r="AI223" s="284">
        <v>0</v>
      </c>
      <c r="AJ223" s="284">
        <v>0</v>
      </c>
      <c r="AK223" s="284">
        <v>0</v>
      </c>
      <c r="AL223" s="284">
        <v>0</v>
      </c>
      <c r="AM223" s="284">
        <v>0</v>
      </c>
      <c r="AN223" s="284">
        <v>0</v>
      </c>
      <c r="AO223" s="284">
        <v>0</v>
      </c>
      <c r="AP223" s="284">
        <v>0</v>
      </c>
      <c r="AQ223" s="284">
        <v>0</v>
      </c>
      <c r="AR223" s="284">
        <v>0</v>
      </c>
      <c r="AS223" s="284">
        <v>0</v>
      </c>
      <c r="AT223" s="284">
        <v>0</v>
      </c>
      <c r="AU223" s="284">
        <v>88.16326530612244</v>
      </c>
      <c r="AV223" s="284">
        <v>0</v>
      </c>
      <c r="AW223" s="284">
        <v>0</v>
      </c>
      <c r="AX223" s="284">
        <v>0</v>
      </c>
      <c r="AY223" s="284">
        <v>0</v>
      </c>
      <c r="AZ223" s="284">
        <v>0</v>
      </c>
      <c r="BA223" s="284">
        <v>0</v>
      </c>
      <c r="BB223" s="284">
        <v>0</v>
      </c>
      <c r="BC223" s="284">
        <v>0</v>
      </c>
      <c r="BD223" s="284">
        <v>0</v>
      </c>
      <c r="BE223" s="284">
        <v>0</v>
      </c>
      <c r="BF223" s="284">
        <v>0</v>
      </c>
      <c r="BG223" s="284">
        <v>0</v>
      </c>
      <c r="BH223" s="284">
        <v>0</v>
      </c>
      <c r="BI223" s="284">
        <v>0</v>
      </c>
      <c r="BJ223" s="284">
        <v>0</v>
      </c>
      <c r="BK223" s="284">
        <v>0</v>
      </c>
      <c r="BL223" s="284">
        <v>0</v>
      </c>
      <c r="BM223" s="284">
        <v>0</v>
      </c>
      <c r="BN223" s="284">
        <v>0</v>
      </c>
      <c r="BO223" s="284">
        <v>0</v>
      </c>
      <c r="BP223" s="284">
        <v>0</v>
      </c>
      <c r="BQ223" s="129"/>
    </row>
    <row r="224" spans="1:69" ht="15" x14ac:dyDescent="0.15">
      <c r="A224" s="104" t="s">
        <v>471</v>
      </c>
      <c r="B224" s="153" t="s">
        <v>528</v>
      </c>
      <c r="C224" s="153" t="s">
        <v>251</v>
      </c>
      <c r="D224" s="153" t="s">
        <v>891</v>
      </c>
      <c r="E224" s="153" t="s">
        <v>1027</v>
      </c>
      <c r="F224" s="107">
        <v>16</v>
      </c>
      <c r="G224" s="469">
        <v>24</v>
      </c>
      <c r="H224" s="107"/>
      <c r="I224" s="284">
        <v>0</v>
      </c>
      <c r="J224" s="284">
        <v>0</v>
      </c>
      <c r="K224" s="284">
        <v>0</v>
      </c>
      <c r="L224" s="284">
        <v>0</v>
      </c>
      <c r="M224" s="284">
        <v>0</v>
      </c>
      <c r="N224" s="284">
        <v>0</v>
      </c>
      <c r="O224" s="284">
        <v>0</v>
      </c>
      <c r="P224" s="284">
        <v>0</v>
      </c>
      <c r="Q224" s="284">
        <v>0</v>
      </c>
      <c r="R224" s="284">
        <v>0</v>
      </c>
      <c r="S224" s="284">
        <v>0</v>
      </c>
      <c r="T224" s="284">
        <v>44.08163265306122</v>
      </c>
      <c r="U224" s="284">
        <v>0</v>
      </c>
      <c r="V224" s="284">
        <v>0</v>
      </c>
      <c r="W224" s="284">
        <v>0</v>
      </c>
      <c r="X224" s="284">
        <v>0</v>
      </c>
      <c r="Y224" s="284">
        <v>0</v>
      </c>
      <c r="Z224" s="284">
        <v>0</v>
      </c>
      <c r="AA224" s="284">
        <v>0</v>
      </c>
      <c r="AB224" s="284">
        <v>0</v>
      </c>
      <c r="AC224" s="284">
        <v>0</v>
      </c>
      <c r="AD224" s="284">
        <v>0</v>
      </c>
      <c r="AE224" s="284">
        <v>0</v>
      </c>
      <c r="AF224" s="284">
        <v>0</v>
      </c>
      <c r="AG224" s="284">
        <v>0</v>
      </c>
      <c r="AH224" s="284">
        <v>0</v>
      </c>
      <c r="AI224" s="284">
        <v>0</v>
      </c>
      <c r="AJ224" s="284">
        <v>0</v>
      </c>
      <c r="AK224" s="284">
        <v>0</v>
      </c>
      <c r="AL224" s="284">
        <v>0</v>
      </c>
      <c r="AM224" s="284">
        <v>0</v>
      </c>
      <c r="AN224" s="284">
        <v>0</v>
      </c>
      <c r="AO224" s="284">
        <v>0</v>
      </c>
      <c r="AP224" s="284">
        <v>0</v>
      </c>
      <c r="AQ224" s="284">
        <v>0</v>
      </c>
      <c r="AR224" s="284">
        <v>0</v>
      </c>
      <c r="AS224" s="284">
        <v>0</v>
      </c>
      <c r="AT224" s="284">
        <v>0</v>
      </c>
      <c r="AU224" s="284">
        <v>0</v>
      </c>
      <c r="AV224" s="284">
        <v>0</v>
      </c>
      <c r="AW224" s="284">
        <v>0</v>
      </c>
      <c r="AX224" s="284">
        <v>0</v>
      </c>
      <c r="AY224" s="284">
        <v>0</v>
      </c>
      <c r="AZ224" s="284">
        <v>0</v>
      </c>
      <c r="BA224" s="284">
        <v>0</v>
      </c>
      <c r="BB224" s="284">
        <v>0</v>
      </c>
      <c r="BC224" s="284">
        <v>0</v>
      </c>
      <c r="BD224" s="284">
        <v>0</v>
      </c>
      <c r="BE224" s="284">
        <v>0</v>
      </c>
      <c r="BF224" s="284">
        <v>0</v>
      </c>
      <c r="BG224" s="284">
        <v>0</v>
      </c>
      <c r="BH224" s="284">
        <v>0</v>
      </c>
      <c r="BI224" s="284">
        <v>0</v>
      </c>
      <c r="BJ224" s="284">
        <v>0</v>
      </c>
      <c r="BK224" s="284">
        <v>0</v>
      </c>
      <c r="BL224" s="284">
        <v>0</v>
      </c>
      <c r="BM224" s="284">
        <v>0</v>
      </c>
      <c r="BN224" s="284">
        <v>0</v>
      </c>
      <c r="BO224" s="284">
        <v>0</v>
      </c>
      <c r="BP224" s="284">
        <v>0</v>
      </c>
      <c r="BQ224" s="129"/>
    </row>
    <row r="225" spans="1:69" ht="15" x14ac:dyDescent="0.15">
      <c r="A225" s="104" t="s">
        <v>472</v>
      </c>
      <c r="B225" s="153" t="s">
        <v>528</v>
      </c>
      <c r="C225" s="153" t="s">
        <v>251</v>
      </c>
      <c r="D225" s="153" t="s">
        <v>892</v>
      </c>
      <c r="E225" s="153" t="s">
        <v>1027</v>
      </c>
      <c r="F225" s="107">
        <v>16</v>
      </c>
      <c r="G225" s="469">
        <v>36</v>
      </c>
      <c r="H225" s="107"/>
      <c r="I225" s="284">
        <v>0</v>
      </c>
      <c r="J225" s="284">
        <v>0</v>
      </c>
      <c r="K225" s="284">
        <v>0</v>
      </c>
      <c r="L225" s="284">
        <v>0</v>
      </c>
      <c r="M225" s="284">
        <v>0</v>
      </c>
      <c r="N225" s="284">
        <v>0</v>
      </c>
      <c r="O225" s="284">
        <v>0</v>
      </c>
      <c r="P225" s="284">
        <v>0</v>
      </c>
      <c r="Q225" s="284">
        <v>0</v>
      </c>
      <c r="R225" s="284">
        <v>0</v>
      </c>
      <c r="S225" s="284">
        <v>0</v>
      </c>
      <c r="T225" s="284">
        <v>0</v>
      </c>
      <c r="U225" s="284">
        <v>0</v>
      </c>
      <c r="V225" s="284">
        <v>0</v>
      </c>
      <c r="W225" s="284">
        <v>0</v>
      </c>
      <c r="X225" s="284">
        <v>0</v>
      </c>
      <c r="Y225" s="284">
        <v>0</v>
      </c>
      <c r="Z225" s="284">
        <v>0</v>
      </c>
      <c r="AA225" s="284">
        <v>0</v>
      </c>
      <c r="AB225" s="284">
        <v>0</v>
      </c>
      <c r="AC225" s="284">
        <v>0</v>
      </c>
      <c r="AD225" s="284">
        <v>0</v>
      </c>
      <c r="AE225" s="284">
        <v>0</v>
      </c>
      <c r="AF225" s="284">
        <v>0</v>
      </c>
      <c r="AG225" s="284">
        <v>0</v>
      </c>
      <c r="AH225" s="284">
        <v>0</v>
      </c>
      <c r="AI225" s="284">
        <v>0</v>
      </c>
      <c r="AJ225" s="284">
        <v>0</v>
      </c>
      <c r="AK225" s="284">
        <v>0</v>
      </c>
      <c r="AL225" s="284">
        <v>0</v>
      </c>
      <c r="AM225" s="284">
        <v>0</v>
      </c>
      <c r="AN225" s="284">
        <v>0</v>
      </c>
      <c r="AO225" s="284">
        <v>0</v>
      </c>
      <c r="AP225" s="284">
        <v>44.166666666666657</v>
      </c>
      <c r="AQ225" s="284">
        <v>0</v>
      </c>
      <c r="AR225" s="284">
        <v>0</v>
      </c>
      <c r="AS225" s="284">
        <v>0</v>
      </c>
      <c r="AT225" s="284">
        <v>0</v>
      </c>
      <c r="AU225" s="284">
        <v>0</v>
      </c>
      <c r="AV225" s="284">
        <v>0</v>
      </c>
      <c r="AW225" s="284">
        <v>0</v>
      </c>
      <c r="AX225" s="284">
        <v>0</v>
      </c>
      <c r="AY225" s="284">
        <v>0</v>
      </c>
      <c r="AZ225" s="284">
        <v>0</v>
      </c>
      <c r="BA225" s="284">
        <v>0</v>
      </c>
      <c r="BB225" s="284">
        <v>0</v>
      </c>
      <c r="BC225" s="284">
        <v>0</v>
      </c>
      <c r="BD225" s="284">
        <v>0</v>
      </c>
      <c r="BE225" s="284">
        <v>0</v>
      </c>
      <c r="BF225" s="284">
        <v>0</v>
      </c>
      <c r="BG225" s="284">
        <v>0</v>
      </c>
      <c r="BH225" s="284">
        <v>1750.943396226415</v>
      </c>
      <c r="BI225" s="284">
        <v>0</v>
      </c>
      <c r="BJ225" s="284">
        <v>0</v>
      </c>
      <c r="BK225" s="284">
        <v>0</v>
      </c>
      <c r="BL225" s="284">
        <v>0</v>
      </c>
      <c r="BM225" s="284">
        <v>0</v>
      </c>
      <c r="BN225" s="284">
        <v>0</v>
      </c>
      <c r="BO225" s="284">
        <v>0</v>
      </c>
      <c r="BP225" s="284">
        <v>0</v>
      </c>
      <c r="BQ225" s="129"/>
    </row>
    <row r="226" spans="1:69" ht="15" x14ac:dyDescent="0.15">
      <c r="A226" s="104" t="s">
        <v>473</v>
      </c>
      <c r="B226" s="153" t="s">
        <v>528</v>
      </c>
      <c r="C226" s="153" t="s">
        <v>251</v>
      </c>
      <c r="D226" s="153" t="s">
        <v>893</v>
      </c>
      <c r="E226" s="153" t="s">
        <v>1027</v>
      </c>
      <c r="F226" s="107">
        <v>32</v>
      </c>
      <c r="G226" s="469">
        <v>56</v>
      </c>
      <c r="H226" s="107"/>
      <c r="I226" s="284">
        <v>62.465450525152008</v>
      </c>
      <c r="J226" s="284">
        <v>0</v>
      </c>
      <c r="K226" s="284">
        <v>0</v>
      </c>
      <c r="L226" s="284">
        <v>0</v>
      </c>
      <c r="M226" s="284">
        <v>0</v>
      </c>
      <c r="N226" s="284">
        <v>0</v>
      </c>
      <c r="O226" s="284">
        <v>0</v>
      </c>
      <c r="P226" s="284">
        <v>0</v>
      </c>
      <c r="Q226" s="284">
        <v>0</v>
      </c>
      <c r="R226" s="284">
        <v>0</v>
      </c>
      <c r="S226" s="284">
        <v>0</v>
      </c>
      <c r="T226" s="284">
        <v>0</v>
      </c>
      <c r="U226" s="284">
        <v>0</v>
      </c>
      <c r="V226" s="284">
        <v>0</v>
      </c>
      <c r="W226" s="284">
        <v>0</v>
      </c>
      <c r="X226" s="284">
        <v>0</v>
      </c>
      <c r="Y226" s="284">
        <v>0</v>
      </c>
      <c r="Z226" s="284">
        <v>0</v>
      </c>
      <c r="AA226" s="284">
        <v>0</v>
      </c>
      <c r="AB226" s="284">
        <v>0</v>
      </c>
      <c r="AC226" s="284">
        <v>0</v>
      </c>
      <c r="AD226" s="284">
        <v>0</v>
      </c>
      <c r="AE226" s="284">
        <v>0</v>
      </c>
      <c r="AF226" s="284">
        <v>0</v>
      </c>
      <c r="AG226" s="284">
        <v>0</v>
      </c>
      <c r="AH226" s="284">
        <v>0</v>
      </c>
      <c r="AI226" s="284">
        <v>0</v>
      </c>
      <c r="AJ226" s="284">
        <v>0</v>
      </c>
      <c r="AK226" s="284">
        <v>0</v>
      </c>
      <c r="AL226" s="284">
        <v>0</v>
      </c>
      <c r="AM226" s="284">
        <v>0</v>
      </c>
      <c r="AN226" s="284">
        <v>0</v>
      </c>
      <c r="AO226" s="284">
        <v>0</v>
      </c>
      <c r="AP226" s="284">
        <v>0</v>
      </c>
      <c r="AQ226" s="284">
        <v>0</v>
      </c>
      <c r="AR226" s="284">
        <v>0</v>
      </c>
      <c r="AS226" s="284">
        <v>0</v>
      </c>
      <c r="AT226" s="284">
        <v>0</v>
      </c>
      <c r="AU226" s="284">
        <v>0</v>
      </c>
      <c r="AV226" s="284">
        <v>0</v>
      </c>
      <c r="AW226" s="284">
        <v>0</v>
      </c>
      <c r="AX226" s="284">
        <v>0</v>
      </c>
      <c r="AY226" s="284">
        <v>0</v>
      </c>
      <c r="AZ226" s="284">
        <v>0</v>
      </c>
      <c r="BA226" s="284">
        <v>0</v>
      </c>
      <c r="BB226" s="284">
        <v>0</v>
      </c>
      <c r="BC226" s="284">
        <v>0</v>
      </c>
      <c r="BD226" s="284">
        <v>0</v>
      </c>
      <c r="BE226" s="284">
        <v>0</v>
      </c>
      <c r="BF226" s="284">
        <v>0</v>
      </c>
      <c r="BG226" s="284">
        <v>0</v>
      </c>
      <c r="BH226" s="284">
        <v>0</v>
      </c>
      <c r="BI226" s="284">
        <v>0</v>
      </c>
      <c r="BJ226" s="284">
        <v>0</v>
      </c>
      <c r="BK226" s="284">
        <v>0</v>
      </c>
      <c r="BL226" s="284">
        <v>0</v>
      </c>
      <c r="BM226" s="284">
        <v>0</v>
      </c>
      <c r="BN226" s="284">
        <v>0</v>
      </c>
      <c r="BO226" s="284">
        <v>0</v>
      </c>
      <c r="BP226" s="284">
        <v>0</v>
      </c>
      <c r="BQ226" s="129"/>
    </row>
    <row r="227" spans="1:69" ht="15" x14ac:dyDescent="0.15">
      <c r="A227" s="128" t="s">
        <v>474</v>
      </c>
      <c r="B227" s="158" t="s">
        <v>529</v>
      </c>
      <c r="C227" s="158" t="s">
        <v>228</v>
      </c>
      <c r="D227" s="158" t="s">
        <v>894</v>
      </c>
      <c r="E227" s="153" t="s">
        <v>1027</v>
      </c>
      <c r="F227" s="107">
        <v>8</v>
      </c>
      <c r="G227" s="469">
        <v>48</v>
      </c>
      <c r="H227" s="107"/>
      <c r="I227" s="284">
        <v>0</v>
      </c>
      <c r="J227" s="284">
        <v>0</v>
      </c>
      <c r="K227" s="284">
        <v>0</v>
      </c>
      <c r="L227" s="284">
        <v>0</v>
      </c>
      <c r="M227" s="284">
        <v>0</v>
      </c>
      <c r="N227" s="284">
        <v>87.142857142857153</v>
      </c>
      <c r="O227" s="284">
        <v>0</v>
      </c>
      <c r="P227" s="284">
        <v>0</v>
      </c>
      <c r="Q227" s="284">
        <v>0</v>
      </c>
      <c r="R227" s="284">
        <v>0</v>
      </c>
      <c r="S227" s="284">
        <v>0</v>
      </c>
      <c r="T227" s="284">
        <v>0</v>
      </c>
      <c r="U227" s="284">
        <v>0</v>
      </c>
      <c r="V227" s="284">
        <v>0</v>
      </c>
      <c r="W227" s="284">
        <v>0</v>
      </c>
      <c r="X227" s="284">
        <v>0</v>
      </c>
      <c r="Y227" s="284">
        <v>0</v>
      </c>
      <c r="Z227" s="284">
        <v>0</v>
      </c>
      <c r="AA227" s="284">
        <v>0</v>
      </c>
      <c r="AB227" s="284">
        <v>0</v>
      </c>
      <c r="AC227" s="284">
        <v>0</v>
      </c>
      <c r="AD227" s="284">
        <v>0</v>
      </c>
      <c r="AE227" s="284">
        <v>0</v>
      </c>
      <c r="AF227" s="284">
        <v>0</v>
      </c>
      <c r="AG227" s="284">
        <v>0</v>
      </c>
      <c r="AH227" s="284">
        <v>0</v>
      </c>
      <c r="AI227" s="284">
        <v>0</v>
      </c>
      <c r="AJ227" s="284">
        <v>0</v>
      </c>
      <c r="AK227" s="284">
        <v>0</v>
      </c>
      <c r="AL227" s="284">
        <v>0</v>
      </c>
      <c r="AM227" s="284">
        <v>0</v>
      </c>
      <c r="AN227" s="284">
        <v>0</v>
      </c>
      <c r="AO227" s="284">
        <v>0</v>
      </c>
      <c r="AP227" s="284">
        <v>0</v>
      </c>
      <c r="AQ227" s="284">
        <v>0</v>
      </c>
      <c r="AR227" s="284">
        <v>0</v>
      </c>
      <c r="AS227" s="284">
        <v>0</v>
      </c>
      <c r="AT227" s="284">
        <v>0</v>
      </c>
      <c r="AU227" s="284">
        <v>0</v>
      </c>
      <c r="AV227" s="284">
        <v>0</v>
      </c>
      <c r="AW227" s="284">
        <v>0</v>
      </c>
      <c r="AX227" s="284">
        <v>0</v>
      </c>
      <c r="AY227" s="284">
        <v>693.18181818181813</v>
      </c>
      <c r="AZ227" s="284">
        <v>0</v>
      </c>
      <c r="BA227" s="284">
        <v>0</v>
      </c>
      <c r="BB227" s="284">
        <v>0</v>
      </c>
      <c r="BC227" s="284">
        <v>0</v>
      </c>
      <c r="BD227" s="284">
        <v>0</v>
      </c>
      <c r="BE227" s="284">
        <v>0</v>
      </c>
      <c r="BF227" s="284">
        <v>0</v>
      </c>
      <c r="BG227" s="284">
        <v>0</v>
      </c>
      <c r="BH227" s="284">
        <v>0</v>
      </c>
      <c r="BI227" s="284">
        <v>0</v>
      </c>
      <c r="BJ227" s="284">
        <v>0</v>
      </c>
      <c r="BK227" s="284">
        <v>0</v>
      </c>
      <c r="BL227" s="284">
        <v>0</v>
      </c>
      <c r="BM227" s="284">
        <v>0</v>
      </c>
      <c r="BN227" s="284">
        <v>0</v>
      </c>
      <c r="BO227" s="284">
        <v>0</v>
      </c>
      <c r="BP227" s="284">
        <v>0</v>
      </c>
      <c r="BQ227" s="129"/>
    </row>
    <row r="228" spans="1:69" ht="15" x14ac:dyDescent="0.15">
      <c r="A228" s="128" t="s">
        <v>475</v>
      </c>
      <c r="B228" s="158" t="s">
        <v>529</v>
      </c>
      <c r="C228" s="158" t="s">
        <v>228</v>
      </c>
      <c r="D228" s="158" t="s">
        <v>895</v>
      </c>
      <c r="E228" s="153" t="s">
        <v>1022</v>
      </c>
      <c r="F228" s="107">
        <v>8</v>
      </c>
      <c r="G228" s="469">
        <v>168</v>
      </c>
      <c r="H228" s="107"/>
      <c r="I228" s="284">
        <v>0</v>
      </c>
      <c r="J228" s="284">
        <v>0</v>
      </c>
      <c r="K228" s="284">
        <v>0</v>
      </c>
      <c r="L228" s="284">
        <v>0</v>
      </c>
      <c r="M228" s="284">
        <v>0</v>
      </c>
      <c r="N228" s="284">
        <v>0</v>
      </c>
      <c r="O228" s="284">
        <v>0</v>
      </c>
      <c r="P228" s="284">
        <v>0</v>
      </c>
      <c r="Q228" s="284">
        <v>0</v>
      </c>
      <c r="R228" s="284">
        <v>0</v>
      </c>
      <c r="S228" s="284">
        <v>0</v>
      </c>
      <c r="T228" s="284">
        <v>0</v>
      </c>
      <c r="U228" s="284">
        <v>0</v>
      </c>
      <c r="V228" s="284">
        <v>0</v>
      </c>
      <c r="W228" s="284">
        <v>0</v>
      </c>
      <c r="X228" s="284">
        <v>0</v>
      </c>
      <c r="Y228" s="284">
        <v>0</v>
      </c>
      <c r="Z228" s="284">
        <v>0</v>
      </c>
      <c r="AA228" s="284">
        <v>0</v>
      </c>
      <c r="AB228" s="284">
        <v>0</v>
      </c>
      <c r="AC228" s="284">
        <v>0</v>
      </c>
      <c r="AD228" s="284">
        <v>0</v>
      </c>
      <c r="AE228" s="284">
        <v>0</v>
      </c>
      <c r="AF228" s="284">
        <v>0</v>
      </c>
      <c r="AG228" s="284">
        <v>0</v>
      </c>
      <c r="AH228" s="284">
        <v>0</v>
      </c>
      <c r="AI228" s="284">
        <v>0</v>
      </c>
      <c r="AJ228" s="284">
        <v>0</v>
      </c>
      <c r="AK228" s="284">
        <v>0</v>
      </c>
      <c r="AL228" s="284">
        <v>0</v>
      </c>
      <c r="AM228" s="284">
        <v>0</v>
      </c>
      <c r="AN228" s="284">
        <v>0</v>
      </c>
      <c r="AO228" s="284">
        <v>0</v>
      </c>
      <c r="AP228" s="284">
        <v>0</v>
      </c>
      <c r="AQ228" s="284">
        <v>0</v>
      </c>
      <c r="AR228" s="284">
        <v>0</v>
      </c>
      <c r="AS228" s="284">
        <v>0</v>
      </c>
      <c r="AT228" s="284">
        <v>0</v>
      </c>
      <c r="AU228" s="284">
        <v>44.08163265306122</v>
      </c>
      <c r="AV228" s="284">
        <v>0</v>
      </c>
      <c r="AW228" s="284">
        <v>0</v>
      </c>
      <c r="AX228" s="284">
        <v>0</v>
      </c>
      <c r="AY228" s="284">
        <v>0</v>
      </c>
      <c r="AZ228" s="284">
        <v>0</v>
      </c>
      <c r="BA228" s="284">
        <v>0</v>
      </c>
      <c r="BB228" s="284">
        <v>0</v>
      </c>
      <c r="BC228" s="284">
        <v>0</v>
      </c>
      <c r="BD228" s="284">
        <v>0</v>
      </c>
      <c r="BE228" s="284">
        <v>0</v>
      </c>
      <c r="BF228" s="284">
        <v>0</v>
      </c>
      <c r="BG228" s="284">
        <v>0</v>
      </c>
      <c r="BH228" s="284">
        <v>0</v>
      </c>
      <c r="BI228" s="284">
        <v>0</v>
      </c>
      <c r="BJ228" s="284">
        <v>0</v>
      </c>
      <c r="BK228" s="284">
        <v>0</v>
      </c>
      <c r="BL228" s="284">
        <v>0</v>
      </c>
      <c r="BM228" s="284">
        <v>0</v>
      </c>
      <c r="BN228" s="284">
        <v>0</v>
      </c>
      <c r="BO228" s="284">
        <v>0</v>
      </c>
      <c r="BP228" s="284">
        <v>0</v>
      </c>
      <c r="BQ228" s="129"/>
    </row>
    <row r="229" spans="1:69" ht="15" x14ac:dyDescent="0.15">
      <c r="A229" s="128" t="s">
        <v>476</v>
      </c>
      <c r="B229" s="158" t="s">
        <v>529</v>
      </c>
      <c r="C229" s="158" t="s">
        <v>228</v>
      </c>
      <c r="D229" s="158" t="s">
        <v>896</v>
      </c>
      <c r="E229" s="153" t="s">
        <v>1027</v>
      </c>
      <c r="F229" s="107">
        <v>16</v>
      </c>
      <c r="G229" s="469">
        <v>80</v>
      </c>
      <c r="H229" s="107"/>
      <c r="I229" s="284">
        <v>0</v>
      </c>
      <c r="J229" s="284">
        <v>0</v>
      </c>
      <c r="K229" s="284">
        <v>0</v>
      </c>
      <c r="L229" s="284">
        <v>0</v>
      </c>
      <c r="M229" s="284">
        <v>0</v>
      </c>
      <c r="N229" s="284">
        <v>0</v>
      </c>
      <c r="O229" s="284">
        <v>0</v>
      </c>
      <c r="P229" s="284">
        <v>0</v>
      </c>
      <c r="Q229" s="284">
        <v>0</v>
      </c>
      <c r="R229" s="284">
        <v>0</v>
      </c>
      <c r="S229" s="284">
        <v>0</v>
      </c>
      <c r="T229" s="284">
        <v>0</v>
      </c>
      <c r="U229" s="284">
        <v>0</v>
      </c>
      <c r="V229" s="284">
        <v>0</v>
      </c>
      <c r="W229" s="284">
        <v>0</v>
      </c>
      <c r="X229" s="284">
        <v>0</v>
      </c>
      <c r="Y229" s="284">
        <v>0</v>
      </c>
      <c r="Z229" s="284">
        <v>0</v>
      </c>
      <c r="AA229" s="284">
        <v>0</v>
      </c>
      <c r="AB229" s="284">
        <v>0</v>
      </c>
      <c r="AC229" s="284">
        <v>0</v>
      </c>
      <c r="AD229" s="284">
        <v>0</v>
      </c>
      <c r="AE229" s="284">
        <v>0</v>
      </c>
      <c r="AF229" s="284">
        <v>0</v>
      </c>
      <c r="AG229" s="284">
        <v>0</v>
      </c>
      <c r="AH229" s="284">
        <v>0</v>
      </c>
      <c r="AI229" s="284">
        <v>0</v>
      </c>
      <c r="AJ229" s="284">
        <v>0</v>
      </c>
      <c r="AK229" s="284">
        <v>0</v>
      </c>
      <c r="AL229" s="284">
        <v>0</v>
      </c>
      <c r="AM229" s="284">
        <v>0</v>
      </c>
      <c r="AN229" s="284">
        <v>0</v>
      </c>
      <c r="AO229" s="284">
        <v>0</v>
      </c>
      <c r="AP229" s="284">
        <v>0</v>
      </c>
      <c r="AQ229" s="284">
        <v>0</v>
      </c>
      <c r="AR229" s="284">
        <v>0</v>
      </c>
      <c r="AS229" s="284">
        <v>0</v>
      </c>
      <c r="AT229" s="284">
        <v>0</v>
      </c>
      <c r="AU229" s="284">
        <v>0</v>
      </c>
      <c r="AV229" s="284">
        <v>0</v>
      </c>
      <c r="AW229" s="284">
        <v>0</v>
      </c>
      <c r="AX229" s="284">
        <v>0</v>
      </c>
      <c r="AY229" s="284">
        <v>148.53896103896102</v>
      </c>
      <c r="AZ229" s="284">
        <v>0</v>
      </c>
      <c r="BA229" s="284">
        <v>0</v>
      </c>
      <c r="BB229" s="284">
        <v>72.727272727272734</v>
      </c>
      <c r="BC229" s="284">
        <v>0</v>
      </c>
      <c r="BD229" s="284">
        <v>0</v>
      </c>
      <c r="BE229" s="284">
        <v>0</v>
      </c>
      <c r="BF229" s="284">
        <v>0</v>
      </c>
      <c r="BG229" s="284">
        <v>0</v>
      </c>
      <c r="BH229" s="284">
        <v>0</v>
      </c>
      <c r="BI229" s="284">
        <v>0</v>
      </c>
      <c r="BJ229" s="284">
        <v>0</v>
      </c>
      <c r="BK229" s="284">
        <v>0</v>
      </c>
      <c r="BL229" s="284">
        <v>0</v>
      </c>
      <c r="BM229" s="284">
        <v>0</v>
      </c>
      <c r="BN229" s="284">
        <v>0</v>
      </c>
      <c r="BO229" s="284">
        <v>0</v>
      </c>
      <c r="BP229" s="284">
        <v>0</v>
      </c>
      <c r="BQ229" s="129"/>
    </row>
    <row r="230" spans="1:69" ht="15" x14ac:dyDescent="0.15">
      <c r="A230" s="128" t="s">
        <v>478</v>
      </c>
      <c r="B230" s="158" t="s">
        <v>529</v>
      </c>
      <c r="C230" s="158" t="s">
        <v>228</v>
      </c>
      <c r="D230" s="158" t="s">
        <v>898</v>
      </c>
      <c r="E230" s="158" t="s">
        <v>1027</v>
      </c>
      <c r="F230" s="107">
        <v>32</v>
      </c>
      <c r="G230" s="469">
        <v>40</v>
      </c>
      <c r="H230" s="107"/>
      <c r="I230" s="284">
        <v>0</v>
      </c>
      <c r="J230" s="284">
        <v>0</v>
      </c>
      <c r="K230" s="284">
        <v>0</v>
      </c>
      <c r="L230" s="284">
        <v>43.773584905660378</v>
      </c>
      <c r="M230" s="284">
        <v>0</v>
      </c>
      <c r="N230" s="284">
        <v>0</v>
      </c>
      <c r="O230" s="284">
        <v>0</v>
      </c>
      <c r="P230" s="284">
        <v>0</v>
      </c>
      <c r="Q230" s="284">
        <v>0</v>
      </c>
      <c r="R230" s="284">
        <v>0</v>
      </c>
      <c r="S230" s="284">
        <v>0</v>
      </c>
      <c r="T230" s="284">
        <v>0</v>
      </c>
      <c r="U230" s="284">
        <v>0</v>
      </c>
      <c r="V230" s="284">
        <v>0</v>
      </c>
      <c r="W230" s="284">
        <v>0</v>
      </c>
      <c r="X230" s="284">
        <v>0</v>
      </c>
      <c r="Y230" s="284">
        <v>0</v>
      </c>
      <c r="Z230" s="284">
        <v>0</v>
      </c>
      <c r="AA230" s="284">
        <v>0</v>
      </c>
      <c r="AB230" s="284">
        <v>0</v>
      </c>
      <c r="AC230" s="284">
        <v>0</v>
      </c>
      <c r="AD230" s="284">
        <v>0</v>
      </c>
      <c r="AE230" s="284">
        <v>0</v>
      </c>
      <c r="AF230" s="284">
        <v>0</v>
      </c>
      <c r="AG230" s="284">
        <v>0</v>
      </c>
      <c r="AH230" s="284">
        <v>0</v>
      </c>
      <c r="AI230" s="284">
        <v>0</v>
      </c>
      <c r="AJ230" s="284">
        <v>0</v>
      </c>
      <c r="AK230" s="284">
        <v>0</v>
      </c>
      <c r="AL230" s="284">
        <v>0</v>
      </c>
      <c r="AM230" s="284">
        <v>0</v>
      </c>
      <c r="AN230" s="284">
        <v>0</v>
      </c>
      <c r="AO230" s="284">
        <v>0</v>
      </c>
      <c r="AP230" s="284">
        <v>0</v>
      </c>
      <c r="AQ230" s="284">
        <v>0</v>
      </c>
      <c r="AR230" s="284">
        <v>0</v>
      </c>
      <c r="AS230" s="284">
        <v>0</v>
      </c>
      <c r="AT230" s="284">
        <v>0</v>
      </c>
      <c r="AU230" s="284">
        <v>0</v>
      </c>
      <c r="AV230" s="284">
        <v>0</v>
      </c>
      <c r="AW230" s="284">
        <v>0</v>
      </c>
      <c r="AX230" s="284">
        <v>0</v>
      </c>
      <c r="AY230" s="284">
        <v>0</v>
      </c>
      <c r="AZ230" s="284">
        <v>0</v>
      </c>
      <c r="BA230" s="284">
        <v>0</v>
      </c>
      <c r="BB230" s="284">
        <v>0</v>
      </c>
      <c r="BC230" s="284">
        <v>0</v>
      </c>
      <c r="BD230" s="284">
        <v>0</v>
      </c>
      <c r="BE230" s="284">
        <v>0</v>
      </c>
      <c r="BF230" s="284">
        <v>0</v>
      </c>
      <c r="BG230" s="284">
        <v>0</v>
      </c>
      <c r="BH230" s="284">
        <v>0</v>
      </c>
      <c r="BI230" s="284">
        <v>0</v>
      </c>
      <c r="BJ230" s="284">
        <v>0</v>
      </c>
      <c r="BK230" s="284">
        <v>0</v>
      </c>
      <c r="BL230" s="284">
        <v>0</v>
      </c>
      <c r="BM230" s="284">
        <v>0</v>
      </c>
      <c r="BN230" s="284">
        <v>0</v>
      </c>
      <c r="BO230" s="284">
        <v>0</v>
      </c>
      <c r="BP230" s="284">
        <v>0</v>
      </c>
      <c r="BQ230" s="129"/>
    </row>
    <row r="231" spans="1:69" ht="15" x14ac:dyDescent="0.15">
      <c r="A231" s="128" t="s">
        <v>113</v>
      </c>
      <c r="B231" s="158" t="s">
        <v>529</v>
      </c>
      <c r="C231" s="158" t="s">
        <v>228</v>
      </c>
      <c r="D231" s="158" t="s">
        <v>909</v>
      </c>
      <c r="E231" s="158" t="s">
        <v>1027</v>
      </c>
      <c r="F231" s="107">
        <v>32</v>
      </c>
      <c r="G231" s="469">
        <v>56</v>
      </c>
      <c r="H231" s="107"/>
      <c r="I231" s="284">
        <v>0</v>
      </c>
      <c r="J231" s="284">
        <v>0</v>
      </c>
      <c r="K231" s="284">
        <v>0</v>
      </c>
      <c r="L231" s="284">
        <v>0</v>
      </c>
      <c r="M231" s="284">
        <v>0</v>
      </c>
      <c r="N231" s="284">
        <v>0</v>
      </c>
      <c r="O231" s="284">
        <v>0</v>
      </c>
      <c r="P231" s="284">
        <v>0</v>
      </c>
      <c r="Q231" s="284">
        <v>0</v>
      </c>
      <c r="R231" s="284">
        <v>0</v>
      </c>
      <c r="S231" s="284">
        <v>0</v>
      </c>
      <c r="T231" s="284">
        <v>0</v>
      </c>
      <c r="U231" s="284">
        <v>0</v>
      </c>
      <c r="V231" s="284">
        <v>0</v>
      </c>
      <c r="W231" s="284">
        <v>0</v>
      </c>
      <c r="X231" s="284">
        <v>0</v>
      </c>
      <c r="Y231" s="284">
        <v>0</v>
      </c>
      <c r="Z231" s="284">
        <v>0</v>
      </c>
      <c r="AA231" s="284">
        <v>0</v>
      </c>
      <c r="AB231" s="284">
        <v>0</v>
      </c>
      <c r="AC231" s="284">
        <v>0</v>
      </c>
      <c r="AD231" s="284">
        <v>0</v>
      </c>
      <c r="AE231" s="284">
        <v>0</v>
      </c>
      <c r="AF231" s="284">
        <v>0</v>
      </c>
      <c r="AG231" s="284">
        <v>0</v>
      </c>
      <c r="AH231" s="284">
        <v>0</v>
      </c>
      <c r="AI231" s="284">
        <v>0</v>
      </c>
      <c r="AJ231" s="284">
        <v>0</v>
      </c>
      <c r="AK231" s="284">
        <v>0</v>
      </c>
      <c r="AL231" s="284">
        <v>0</v>
      </c>
      <c r="AM231" s="284">
        <v>0</v>
      </c>
      <c r="AN231" s="284">
        <v>0</v>
      </c>
      <c r="AO231" s="284">
        <v>0</v>
      </c>
      <c r="AP231" s="284">
        <v>0</v>
      </c>
      <c r="AQ231" s="284">
        <v>0</v>
      </c>
      <c r="AR231" s="284">
        <v>220</v>
      </c>
      <c r="AS231" s="284">
        <v>0</v>
      </c>
      <c r="AT231" s="284">
        <v>0</v>
      </c>
      <c r="AU231" s="284">
        <v>0</v>
      </c>
      <c r="AV231" s="284">
        <v>0</v>
      </c>
      <c r="AW231" s="284">
        <v>0</v>
      </c>
      <c r="AX231" s="284">
        <v>0</v>
      </c>
      <c r="AY231" s="284">
        <v>0</v>
      </c>
      <c r="AZ231" s="284">
        <v>0</v>
      </c>
      <c r="BA231" s="284">
        <v>0</v>
      </c>
      <c r="BB231" s="284">
        <v>0</v>
      </c>
      <c r="BC231" s="284">
        <v>0</v>
      </c>
      <c r="BD231" s="284">
        <v>176.00000000000003</v>
      </c>
      <c r="BE231" s="284">
        <v>0</v>
      </c>
      <c r="BF231" s="284">
        <v>0</v>
      </c>
      <c r="BG231" s="284">
        <v>0</v>
      </c>
      <c r="BH231" s="284">
        <v>0</v>
      </c>
      <c r="BI231" s="284">
        <v>0</v>
      </c>
      <c r="BJ231" s="284">
        <v>0</v>
      </c>
      <c r="BK231" s="284">
        <v>0</v>
      </c>
      <c r="BL231" s="284">
        <v>0</v>
      </c>
      <c r="BM231" s="284">
        <v>0</v>
      </c>
      <c r="BN231" s="284">
        <v>0</v>
      </c>
      <c r="BO231" s="284">
        <v>0</v>
      </c>
      <c r="BP231" s="284">
        <v>0</v>
      </c>
      <c r="BQ231" s="129"/>
    </row>
    <row r="232" spans="1:69" ht="15" x14ac:dyDescent="0.15">
      <c r="A232" s="104" t="s">
        <v>479</v>
      </c>
      <c r="B232" s="158" t="s">
        <v>529</v>
      </c>
      <c r="C232" s="158" t="s">
        <v>228</v>
      </c>
      <c r="D232" s="158" t="s">
        <v>899</v>
      </c>
      <c r="E232" s="158" t="s">
        <v>1027</v>
      </c>
      <c r="F232" s="107">
        <v>32</v>
      </c>
      <c r="G232" s="469">
        <v>80</v>
      </c>
      <c r="H232" s="107"/>
      <c r="I232" s="284">
        <v>437.25815367606407</v>
      </c>
      <c r="J232" s="284">
        <v>0</v>
      </c>
      <c r="K232" s="284">
        <v>0</v>
      </c>
      <c r="L232" s="284">
        <v>0</v>
      </c>
      <c r="M232" s="284">
        <v>0</v>
      </c>
      <c r="N232" s="284">
        <v>0</v>
      </c>
      <c r="O232" s="284">
        <v>0</v>
      </c>
      <c r="P232" s="284">
        <v>0</v>
      </c>
      <c r="Q232" s="284">
        <v>0</v>
      </c>
      <c r="R232" s="284">
        <v>0</v>
      </c>
      <c r="S232" s="284">
        <v>0</v>
      </c>
      <c r="T232" s="284">
        <v>0</v>
      </c>
      <c r="U232" s="284">
        <v>0</v>
      </c>
      <c r="V232" s="284">
        <v>0</v>
      </c>
      <c r="W232" s="284">
        <v>0</v>
      </c>
      <c r="X232" s="284">
        <v>0</v>
      </c>
      <c r="Y232" s="284">
        <v>0</v>
      </c>
      <c r="Z232" s="284">
        <v>0</v>
      </c>
      <c r="AA232" s="284">
        <v>0</v>
      </c>
      <c r="AB232" s="284">
        <v>0</v>
      </c>
      <c r="AC232" s="284">
        <v>0</v>
      </c>
      <c r="AD232" s="284">
        <v>0</v>
      </c>
      <c r="AE232" s="284">
        <v>0</v>
      </c>
      <c r="AF232" s="284">
        <v>0</v>
      </c>
      <c r="AG232" s="284">
        <v>0</v>
      </c>
      <c r="AH232" s="284">
        <v>0</v>
      </c>
      <c r="AI232" s="284">
        <v>0</v>
      </c>
      <c r="AJ232" s="284">
        <v>0</v>
      </c>
      <c r="AK232" s="284">
        <v>0</v>
      </c>
      <c r="AL232" s="284">
        <v>0</v>
      </c>
      <c r="AM232" s="284">
        <v>1043.9249935782173</v>
      </c>
      <c r="AN232" s="284">
        <v>0</v>
      </c>
      <c r="AO232" s="284">
        <v>0</v>
      </c>
      <c r="AP232" s="284">
        <v>0</v>
      </c>
      <c r="AQ232" s="284">
        <v>0</v>
      </c>
      <c r="AR232" s="284">
        <v>0</v>
      </c>
      <c r="AS232" s="284">
        <v>0</v>
      </c>
      <c r="AT232" s="284">
        <v>0</v>
      </c>
      <c r="AU232" s="284">
        <v>0</v>
      </c>
      <c r="AV232" s="284">
        <v>0</v>
      </c>
      <c r="AW232" s="284">
        <v>0</v>
      </c>
      <c r="AX232" s="284">
        <v>0</v>
      </c>
      <c r="AY232" s="284">
        <v>0</v>
      </c>
      <c r="AZ232" s="284">
        <v>0</v>
      </c>
      <c r="BA232" s="284">
        <v>0</v>
      </c>
      <c r="BB232" s="284">
        <v>0</v>
      </c>
      <c r="BC232" s="284">
        <v>0</v>
      </c>
      <c r="BD232" s="284">
        <v>0</v>
      </c>
      <c r="BE232" s="284">
        <v>0</v>
      </c>
      <c r="BF232" s="284">
        <v>0</v>
      </c>
      <c r="BG232" s="284">
        <v>0</v>
      </c>
      <c r="BH232" s="284">
        <v>0</v>
      </c>
      <c r="BI232" s="284">
        <v>0</v>
      </c>
      <c r="BJ232" s="284">
        <v>0</v>
      </c>
      <c r="BK232" s="284">
        <v>0</v>
      </c>
      <c r="BL232" s="284">
        <v>0</v>
      </c>
      <c r="BM232" s="284">
        <v>0</v>
      </c>
      <c r="BN232" s="284">
        <v>0</v>
      </c>
      <c r="BO232" s="284">
        <v>0</v>
      </c>
      <c r="BP232" s="284">
        <v>0</v>
      </c>
      <c r="BQ232" s="129"/>
    </row>
    <row r="233" spans="1:69" ht="15" x14ac:dyDescent="0.15">
      <c r="A233" s="128" t="s">
        <v>480</v>
      </c>
      <c r="B233" s="158" t="s">
        <v>529</v>
      </c>
      <c r="C233" s="158" t="s">
        <v>228</v>
      </c>
      <c r="D233" s="158" t="s">
        <v>900</v>
      </c>
      <c r="E233" s="158" t="s">
        <v>1027</v>
      </c>
      <c r="F233" s="107">
        <v>40</v>
      </c>
      <c r="G233" s="469">
        <v>48</v>
      </c>
      <c r="H233" s="107"/>
      <c r="I233" s="284">
        <v>0</v>
      </c>
      <c r="J233" s="284">
        <v>0</v>
      </c>
      <c r="K233" s="284">
        <v>0</v>
      </c>
      <c r="L233" s="284">
        <v>0</v>
      </c>
      <c r="M233" s="284">
        <v>0</v>
      </c>
      <c r="N233" s="284">
        <v>0</v>
      </c>
      <c r="O233" s="284">
        <v>0</v>
      </c>
      <c r="P233" s="284">
        <v>0</v>
      </c>
      <c r="Q233" s="284">
        <v>0</v>
      </c>
      <c r="R233" s="284">
        <v>0</v>
      </c>
      <c r="S233" s="284">
        <v>0</v>
      </c>
      <c r="T233" s="284">
        <v>0</v>
      </c>
      <c r="U233" s="284">
        <v>0</v>
      </c>
      <c r="V233" s="284">
        <v>0</v>
      </c>
      <c r="W233" s="284">
        <v>0</v>
      </c>
      <c r="X233" s="284">
        <v>0</v>
      </c>
      <c r="Y233" s="284">
        <v>0</v>
      </c>
      <c r="Z233" s="284">
        <v>0</v>
      </c>
      <c r="AA233" s="284">
        <v>0</v>
      </c>
      <c r="AB233" s="284">
        <v>0</v>
      </c>
      <c r="AC233" s="284">
        <v>0</v>
      </c>
      <c r="AD233" s="284">
        <v>0</v>
      </c>
      <c r="AE233" s="284">
        <v>0</v>
      </c>
      <c r="AF233" s="284">
        <v>0</v>
      </c>
      <c r="AG233" s="284">
        <v>0</v>
      </c>
      <c r="AH233" s="284">
        <v>0</v>
      </c>
      <c r="AI233" s="284">
        <v>0</v>
      </c>
      <c r="AJ233" s="284">
        <v>0</v>
      </c>
      <c r="AK233" s="284">
        <v>0</v>
      </c>
      <c r="AL233" s="284">
        <v>0</v>
      </c>
      <c r="AM233" s="284">
        <v>0</v>
      </c>
      <c r="AN233" s="284">
        <v>0</v>
      </c>
      <c r="AO233" s="284">
        <v>0</v>
      </c>
      <c r="AP233" s="284">
        <v>0</v>
      </c>
      <c r="AQ233" s="284">
        <v>0</v>
      </c>
      <c r="AR233" s="284">
        <v>0</v>
      </c>
      <c r="AS233" s="284">
        <v>0</v>
      </c>
      <c r="AT233" s="284">
        <v>0</v>
      </c>
      <c r="AU233" s="284">
        <v>0</v>
      </c>
      <c r="AV233" s="284">
        <v>0</v>
      </c>
      <c r="AW233" s="284">
        <v>2853.3834586466169</v>
      </c>
      <c r="AX233" s="284">
        <v>0</v>
      </c>
      <c r="AY233" s="284">
        <v>0</v>
      </c>
      <c r="AZ233" s="284">
        <v>0</v>
      </c>
      <c r="BA233" s="284">
        <v>0</v>
      </c>
      <c r="BB233" s="284">
        <v>0</v>
      </c>
      <c r="BC233" s="284">
        <v>0</v>
      </c>
      <c r="BD233" s="284">
        <v>0</v>
      </c>
      <c r="BE233" s="284">
        <v>0</v>
      </c>
      <c r="BF233" s="284">
        <v>0</v>
      </c>
      <c r="BG233" s="284">
        <v>0</v>
      </c>
      <c r="BH233" s="284">
        <v>0</v>
      </c>
      <c r="BI233" s="284">
        <v>0</v>
      </c>
      <c r="BJ233" s="284">
        <v>0</v>
      </c>
      <c r="BK233" s="284">
        <v>0</v>
      </c>
      <c r="BL233" s="284">
        <v>0</v>
      </c>
      <c r="BM233" s="284">
        <v>0</v>
      </c>
      <c r="BN233" s="284">
        <v>0</v>
      </c>
      <c r="BO233" s="284">
        <v>0</v>
      </c>
      <c r="BP233" s="284">
        <v>0</v>
      </c>
      <c r="BQ233" s="129"/>
    </row>
    <row r="234" spans="1:69" ht="15" x14ac:dyDescent="0.15">
      <c r="A234" s="128" t="s">
        <v>481</v>
      </c>
      <c r="B234" s="158" t="s">
        <v>529</v>
      </c>
      <c r="C234" s="158" t="s">
        <v>228</v>
      </c>
      <c r="D234" s="158" t="s">
        <v>901</v>
      </c>
      <c r="E234" s="158" t="s">
        <v>1027</v>
      </c>
      <c r="F234" s="107">
        <v>40</v>
      </c>
      <c r="G234" s="469">
        <v>72</v>
      </c>
      <c r="H234" s="107"/>
      <c r="I234" s="284">
        <v>0</v>
      </c>
      <c r="J234" s="284">
        <v>0</v>
      </c>
      <c r="K234" s="284">
        <v>0</v>
      </c>
      <c r="L234" s="284">
        <v>0</v>
      </c>
      <c r="M234" s="284">
        <v>0</v>
      </c>
      <c r="N234" s="284">
        <v>0</v>
      </c>
      <c r="O234" s="284">
        <v>0</v>
      </c>
      <c r="P234" s="284">
        <v>0</v>
      </c>
      <c r="Q234" s="284">
        <v>0</v>
      </c>
      <c r="R234" s="284">
        <v>0</v>
      </c>
      <c r="S234" s="284">
        <v>0</v>
      </c>
      <c r="T234" s="284">
        <v>0</v>
      </c>
      <c r="U234" s="284">
        <v>0</v>
      </c>
      <c r="V234" s="284">
        <v>0</v>
      </c>
      <c r="W234" s="284">
        <v>0</v>
      </c>
      <c r="X234" s="284">
        <v>0</v>
      </c>
      <c r="Y234" s="284">
        <v>0</v>
      </c>
      <c r="Z234" s="284">
        <v>0</v>
      </c>
      <c r="AA234" s="284">
        <v>0</v>
      </c>
      <c r="AB234" s="284">
        <v>0</v>
      </c>
      <c r="AC234" s="284">
        <v>0</v>
      </c>
      <c r="AD234" s="284">
        <v>0</v>
      </c>
      <c r="AE234" s="284">
        <v>0</v>
      </c>
      <c r="AF234" s="284">
        <v>0</v>
      </c>
      <c r="AG234" s="284">
        <v>0</v>
      </c>
      <c r="AH234" s="284">
        <v>0</v>
      </c>
      <c r="AI234" s="284">
        <v>0</v>
      </c>
      <c r="AJ234" s="284">
        <v>0</v>
      </c>
      <c r="AK234" s="284">
        <v>0</v>
      </c>
      <c r="AL234" s="284">
        <v>0</v>
      </c>
      <c r="AM234" s="284">
        <v>0</v>
      </c>
      <c r="AN234" s="284">
        <v>0</v>
      </c>
      <c r="AO234" s="284">
        <v>0</v>
      </c>
      <c r="AP234" s="284">
        <v>0</v>
      </c>
      <c r="AQ234" s="284">
        <v>0</v>
      </c>
      <c r="AR234" s="284">
        <v>0</v>
      </c>
      <c r="AS234" s="284">
        <v>0</v>
      </c>
      <c r="AT234" s="284">
        <v>0</v>
      </c>
      <c r="AU234" s="284">
        <v>0</v>
      </c>
      <c r="AV234" s="284">
        <v>0</v>
      </c>
      <c r="AW234" s="284">
        <v>0</v>
      </c>
      <c r="AX234" s="284">
        <v>0</v>
      </c>
      <c r="AY234" s="284">
        <v>0</v>
      </c>
      <c r="AZ234" s="284">
        <v>0</v>
      </c>
      <c r="BA234" s="284">
        <v>0</v>
      </c>
      <c r="BB234" s="284">
        <v>0</v>
      </c>
      <c r="BC234" s="284">
        <v>0</v>
      </c>
      <c r="BD234" s="284">
        <v>0</v>
      </c>
      <c r="BE234" s="284">
        <v>0</v>
      </c>
      <c r="BF234" s="284">
        <v>0</v>
      </c>
      <c r="BG234" s="284">
        <v>0</v>
      </c>
      <c r="BH234" s="284">
        <v>0</v>
      </c>
      <c r="BI234" s="284">
        <v>0</v>
      </c>
      <c r="BJ234" s="284">
        <v>0</v>
      </c>
      <c r="BK234" s="284">
        <v>0</v>
      </c>
      <c r="BL234" s="284">
        <v>0</v>
      </c>
      <c r="BM234" s="284">
        <v>0</v>
      </c>
      <c r="BN234" s="284">
        <v>0</v>
      </c>
      <c r="BO234" s="284">
        <v>0</v>
      </c>
      <c r="BP234" s="284">
        <v>90.643274853801174</v>
      </c>
      <c r="BQ234" s="129"/>
    </row>
    <row r="235" spans="1:69" ht="15" x14ac:dyDescent="0.15">
      <c r="A235" s="104" t="s">
        <v>489</v>
      </c>
      <c r="B235" s="158" t="s">
        <v>529</v>
      </c>
      <c r="C235" s="158" t="s">
        <v>228</v>
      </c>
      <c r="D235" s="153" t="s">
        <v>910</v>
      </c>
      <c r="E235" s="158" t="s">
        <v>1027</v>
      </c>
      <c r="F235" s="107">
        <v>6</v>
      </c>
      <c r="G235" s="469">
        <v>32</v>
      </c>
      <c r="H235" s="107"/>
      <c r="I235" s="284">
        <v>0</v>
      </c>
      <c r="J235" s="284">
        <v>0</v>
      </c>
      <c r="K235" s="284">
        <v>0</v>
      </c>
      <c r="L235" s="284">
        <v>0</v>
      </c>
      <c r="M235" s="284">
        <v>0</v>
      </c>
      <c r="N235" s="284">
        <v>0</v>
      </c>
      <c r="O235" s="284">
        <v>0</v>
      </c>
      <c r="P235" s="284">
        <v>0</v>
      </c>
      <c r="Q235" s="284">
        <v>0</v>
      </c>
      <c r="R235" s="284">
        <v>0</v>
      </c>
      <c r="S235" s="284">
        <v>0</v>
      </c>
      <c r="T235" s="284">
        <v>0</v>
      </c>
      <c r="U235" s="284">
        <v>0</v>
      </c>
      <c r="V235" s="284">
        <v>0</v>
      </c>
      <c r="W235" s="284">
        <v>0</v>
      </c>
      <c r="X235" s="284">
        <v>0</v>
      </c>
      <c r="Y235" s="284">
        <v>0</v>
      </c>
      <c r="Z235" s="284">
        <v>0</v>
      </c>
      <c r="AA235" s="284">
        <v>0</v>
      </c>
      <c r="AB235" s="284">
        <v>0</v>
      </c>
      <c r="AC235" s="284">
        <v>0</v>
      </c>
      <c r="AD235" s="284">
        <v>0</v>
      </c>
      <c r="AE235" s="284">
        <v>0</v>
      </c>
      <c r="AF235" s="284">
        <v>0</v>
      </c>
      <c r="AG235" s="284">
        <v>0</v>
      </c>
      <c r="AH235" s="284">
        <v>0</v>
      </c>
      <c r="AI235" s="284">
        <v>0</v>
      </c>
      <c r="AJ235" s="284">
        <v>0</v>
      </c>
      <c r="AK235" s="284">
        <v>0</v>
      </c>
      <c r="AL235" s="284">
        <v>0</v>
      </c>
      <c r="AM235" s="284">
        <v>0</v>
      </c>
      <c r="AN235" s="284">
        <v>0</v>
      </c>
      <c r="AO235" s="284">
        <v>0</v>
      </c>
      <c r="AP235" s="284">
        <v>0</v>
      </c>
      <c r="AQ235" s="284">
        <v>0</v>
      </c>
      <c r="AR235" s="284">
        <v>0</v>
      </c>
      <c r="AS235" s="284">
        <v>0</v>
      </c>
      <c r="AT235" s="284">
        <v>0</v>
      </c>
      <c r="AU235" s="284">
        <v>0</v>
      </c>
      <c r="AV235" s="284">
        <v>0</v>
      </c>
      <c r="AW235" s="284">
        <v>0</v>
      </c>
      <c r="AX235" s="284">
        <v>0</v>
      </c>
      <c r="AY235" s="284">
        <v>0</v>
      </c>
      <c r="AZ235" s="284">
        <v>0</v>
      </c>
      <c r="BA235" s="284">
        <v>0</v>
      </c>
      <c r="BB235" s="284">
        <v>0</v>
      </c>
      <c r="BC235" s="284">
        <v>0</v>
      </c>
      <c r="BD235" s="284">
        <v>0</v>
      </c>
      <c r="BE235" s="284">
        <v>1317.6470588235295</v>
      </c>
      <c r="BF235" s="284">
        <v>0</v>
      </c>
      <c r="BG235" s="284">
        <v>0</v>
      </c>
      <c r="BH235" s="284">
        <v>0</v>
      </c>
      <c r="BI235" s="284">
        <v>0</v>
      </c>
      <c r="BJ235" s="284">
        <v>0</v>
      </c>
      <c r="BK235" s="284">
        <v>0</v>
      </c>
      <c r="BL235" s="284">
        <v>0</v>
      </c>
      <c r="BM235" s="284">
        <v>0</v>
      </c>
      <c r="BN235" s="284">
        <v>0</v>
      </c>
      <c r="BO235" s="284">
        <v>0</v>
      </c>
      <c r="BP235" s="284">
        <v>0</v>
      </c>
      <c r="BQ235" s="129"/>
    </row>
    <row r="236" spans="1:69" ht="15" x14ac:dyDescent="0.15">
      <c r="A236" s="104" t="s">
        <v>490</v>
      </c>
      <c r="B236" s="158" t="s">
        <v>529</v>
      </c>
      <c r="C236" s="158" t="s">
        <v>228</v>
      </c>
      <c r="D236" s="153" t="s">
        <v>911</v>
      </c>
      <c r="E236" s="153" t="s">
        <v>1027</v>
      </c>
      <c r="F236" s="107">
        <v>8</v>
      </c>
      <c r="G236" s="469">
        <v>16</v>
      </c>
      <c r="H236" s="107"/>
      <c r="I236" s="284">
        <v>0</v>
      </c>
      <c r="J236" s="284">
        <v>0</v>
      </c>
      <c r="K236" s="284">
        <v>0</v>
      </c>
      <c r="L236" s="284">
        <v>0</v>
      </c>
      <c r="M236" s="284">
        <v>0</v>
      </c>
      <c r="N236" s="284">
        <v>0</v>
      </c>
      <c r="O236" s="284">
        <v>0</v>
      </c>
      <c r="P236" s="284">
        <v>0</v>
      </c>
      <c r="Q236" s="284">
        <v>0</v>
      </c>
      <c r="R236" s="284">
        <v>0</v>
      </c>
      <c r="S236" s="284">
        <v>139.14027149321268</v>
      </c>
      <c r="T236" s="284">
        <v>0</v>
      </c>
      <c r="U236" s="284">
        <v>0</v>
      </c>
      <c r="V236" s="284">
        <v>0</v>
      </c>
      <c r="W236" s="284">
        <v>0</v>
      </c>
      <c r="X236" s="284">
        <v>0</v>
      </c>
      <c r="Y236" s="284">
        <v>0</v>
      </c>
      <c r="Z236" s="284">
        <v>0</v>
      </c>
      <c r="AA236" s="284">
        <v>0</v>
      </c>
      <c r="AB236" s="284">
        <v>0</v>
      </c>
      <c r="AC236" s="284">
        <v>61.568061568061573</v>
      </c>
      <c r="AD236" s="284">
        <v>0</v>
      </c>
      <c r="AE236" s="284">
        <v>0</v>
      </c>
      <c r="AF236" s="284">
        <v>0</v>
      </c>
      <c r="AG236" s="284">
        <v>0</v>
      </c>
      <c r="AH236" s="284">
        <v>0</v>
      </c>
      <c r="AI236" s="284">
        <v>0</v>
      </c>
      <c r="AJ236" s="284">
        <v>0</v>
      </c>
      <c r="AK236" s="284">
        <v>0</v>
      </c>
      <c r="AL236" s="284">
        <v>0</v>
      </c>
      <c r="AM236" s="284">
        <v>0</v>
      </c>
      <c r="AN236" s="284">
        <v>0</v>
      </c>
      <c r="AO236" s="284">
        <v>0</v>
      </c>
      <c r="AP236" s="284">
        <v>0</v>
      </c>
      <c r="AQ236" s="284">
        <v>0</v>
      </c>
      <c r="AR236" s="284">
        <v>0</v>
      </c>
      <c r="AS236" s="284">
        <v>0</v>
      </c>
      <c r="AT236" s="284">
        <v>0</v>
      </c>
      <c r="AU236" s="284">
        <v>0</v>
      </c>
      <c r="AV236" s="284">
        <v>0</v>
      </c>
      <c r="AW236" s="284">
        <v>0</v>
      </c>
      <c r="AX236" s="284">
        <v>0</v>
      </c>
      <c r="AY236" s="284">
        <v>0</v>
      </c>
      <c r="AZ236" s="284">
        <v>0</v>
      </c>
      <c r="BA236" s="284">
        <v>0</v>
      </c>
      <c r="BB236" s="284">
        <v>0</v>
      </c>
      <c r="BC236" s="284">
        <v>0</v>
      </c>
      <c r="BD236" s="284">
        <v>0</v>
      </c>
      <c r="BE236" s="284">
        <v>0</v>
      </c>
      <c r="BF236" s="284">
        <v>0</v>
      </c>
      <c r="BG236" s="284">
        <v>0</v>
      </c>
      <c r="BH236" s="284">
        <v>0</v>
      </c>
      <c r="BI236" s="284">
        <v>0</v>
      </c>
      <c r="BJ236" s="284">
        <v>0</v>
      </c>
      <c r="BK236" s="284">
        <v>0</v>
      </c>
      <c r="BL236" s="284">
        <v>0</v>
      </c>
      <c r="BM236" s="284">
        <v>0</v>
      </c>
      <c r="BN236" s="284">
        <v>0</v>
      </c>
      <c r="BO236" s="284">
        <v>0</v>
      </c>
      <c r="BP236" s="284">
        <v>0</v>
      </c>
      <c r="BQ236" s="129"/>
    </row>
    <row r="237" spans="1:69" ht="15" x14ac:dyDescent="0.15">
      <c r="A237" s="104" t="s">
        <v>491</v>
      </c>
      <c r="B237" s="158" t="s">
        <v>529</v>
      </c>
      <c r="C237" s="158" t="s">
        <v>228</v>
      </c>
      <c r="D237" s="153" t="s">
        <v>912</v>
      </c>
      <c r="E237" s="153" t="s">
        <v>1027</v>
      </c>
      <c r="F237" s="107">
        <v>8</v>
      </c>
      <c r="G237" s="469">
        <v>24</v>
      </c>
      <c r="H237" s="107"/>
      <c r="I237" s="284">
        <v>0</v>
      </c>
      <c r="J237" s="284">
        <v>0</v>
      </c>
      <c r="K237" s="284">
        <v>0</v>
      </c>
      <c r="L237" s="284">
        <v>0</v>
      </c>
      <c r="M237" s="284">
        <v>0</v>
      </c>
      <c r="N237" s="284">
        <v>0</v>
      </c>
      <c r="O237" s="284">
        <v>0</v>
      </c>
      <c r="P237" s="284">
        <v>0</v>
      </c>
      <c r="Q237" s="284">
        <v>0</v>
      </c>
      <c r="R237" s="284">
        <v>0</v>
      </c>
      <c r="S237" s="284">
        <v>0</v>
      </c>
      <c r="T237" s="284">
        <v>0</v>
      </c>
      <c r="U237" s="284">
        <v>0</v>
      </c>
      <c r="V237" s="284">
        <v>0</v>
      </c>
      <c r="W237" s="284">
        <v>0</v>
      </c>
      <c r="X237" s="284">
        <v>0</v>
      </c>
      <c r="Y237" s="284">
        <v>0</v>
      </c>
      <c r="Z237" s="284">
        <v>0</v>
      </c>
      <c r="AA237" s="284">
        <v>0</v>
      </c>
      <c r="AB237" s="284">
        <v>0</v>
      </c>
      <c r="AC237" s="284">
        <v>0</v>
      </c>
      <c r="AD237" s="284">
        <v>0</v>
      </c>
      <c r="AE237" s="284">
        <v>0</v>
      </c>
      <c r="AF237" s="284">
        <v>0</v>
      </c>
      <c r="AG237" s="284">
        <v>0</v>
      </c>
      <c r="AH237" s="284">
        <v>0</v>
      </c>
      <c r="AI237" s="284">
        <v>0</v>
      </c>
      <c r="AJ237" s="284">
        <v>0</v>
      </c>
      <c r="AK237" s="284">
        <v>0</v>
      </c>
      <c r="AL237" s="284">
        <v>0</v>
      </c>
      <c r="AM237" s="284">
        <v>0</v>
      </c>
      <c r="AN237" s="284">
        <v>0</v>
      </c>
      <c r="AO237" s="284">
        <v>0</v>
      </c>
      <c r="AP237" s="284">
        <v>0</v>
      </c>
      <c r="AQ237" s="284">
        <v>0</v>
      </c>
      <c r="AR237" s="284">
        <v>0</v>
      </c>
      <c r="AS237" s="284">
        <v>0</v>
      </c>
      <c r="AT237" s="284">
        <v>0</v>
      </c>
      <c r="AU237" s="284">
        <v>0</v>
      </c>
      <c r="AV237" s="284">
        <v>0</v>
      </c>
      <c r="AW237" s="284">
        <v>0</v>
      </c>
      <c r="AX237" s="284">
        <v>0</v>
      </c>
      <c r="AY237" s="284">
        <v>0</v>
      </c>
      <c r="AZ237" s="284">
        <v>0</v>
      </c>
      <c r="BA237" s="284">
        <v>743.80165289256206</v>
      </c>
      <c r="BB237" s="284">
        <v>0</v>
      </c>
      <c r="BC237" s="284">
        <v>0</v>
      </c>
      <c r="BD237" s="284">
        <v>0</v>
      </c>
      <c r="BE237" s="284">
        <v>0</v>
      </c>
      <c r="BF237" s="284">
        <v>0</v>
      </c>
      <c r="BG237" s="284">
        <v>1019.9291597320019</v>
      </c>
      <c r="BH237" s="284">
        <v>4158.4905660377353</v>
      </c>
      <c r="BI237" s="284">
        <v>0</v>
      </c>
      <c r="BJ237" s="284">
        <v>0</v>
      </c>
      <c r="BK237" s="284">
        <v>0</v>
      </c>
      <c r="BL237" s="284">
        <v>0</v>
      </c>
      <c r="BM237" s="284">
        <v>0</v>
      </c>
      <c r="BN237" s="284">
        <v>0</v>
      </c>
      <c r="BO237" s="284">
        <v>0</v>
      </c>
      <c r="BP237" s="284">
        <v>0</v>
      </c>
      <c r="BQ237" s="129"/>
    </row>
    <row r="238" spans="1:69" ht="15" x14ac:dyDescent="0.15">
      <c r="A238" s="104" t="s">
        <v>492</v>
      </c>
      <c r="B238" s="158" t="s">
        <v>529</v>
      </c>
      <c r="C238" s="158" t="s">
        <v>228</v>
      </c>
      <c r="D238" s="153" t="s">
        <v>913</v>
      </c>
      <c r="E238" s="153" t="s">
        <v>1022</v>
      </c>
      <c r="F238" s="107">
        <v>8</v>
      </c>
      <c r="G238" s="469">
        <v>32</v>
      </c>
      <c r="H238" s="107"/>
      <c r="I238" s="284">
        <v>0</v>
      </c>
      <c r="J238" s="284">
        <v>0</v>
      </c>
      <c r="K238" s="284">
        <v>0</v>
      </c>
      <c r="L238" s="284">
        <v>0</v>
      </c>
      <c r="M238" s="284">
        <v>0</v>
      </c>
      <c r="N238" s="284">
        <v>0</v>
      </c>
      <c r="O238" s="284">
        <v>0</v>
      </c>
      <c r="P238" s="284">
        <v>0</v>
      </c>
      <c r="Q238" s="284">
        <v>0</v>
      </c>
      <c r="R238" s="284">
        <v>0</v>
      </c>
      <c r="S238" s="284">
        <v>4869.9095022624442</v>
      </c>
      <c r="T238" s="284">
        <v>0</v>
      </c>
      <c r="U238" s="284">
        <v>0</v>
      </c>
      <c r="V238" s="284">
        <v>0</v>
      </c>
      <c r="W238" s="284">
        <v>0</v>
      </c>
      <c r="X238" s="284">
        <v>0</v>
      </c>
      <c r="Y238" s="284">
        <v>0</v>
      </c>
      <c r="Z238" s="284">
        <v>0</v>
      </c>
      <c r="AA238" s="284">
        <v>0</v>
      </c>
      <c r="AB238" s="284">
        <v>0</v>
      </c>
      <c r="AC238" s="284">
        <v>0</v>
      </c>
      <c r="AD238" s="284">
        <v>0</v>
      </c>
      <c r="AE238" s="284">
        <v>0</v>
      </c>
      <c r="AF238" s="284">
        <v>0</v>
      </c>
      <c r="AG238" s="284">
        <v>0</v>
      </c>
      <c r="AH238" s="284">
        <v>0</v>
      </c>
      <c r="AI238" s="284">
        <v>0</v>
      </c>
      <c r="AJ238" s="284">
        <v>0</v>
      </c>
      <c r="AK238" s="284">
        <v>0</v>
      </c>
      <c r="AL238" s="284">
        <v>0</v>
      </c>
      <c r="AM238" s="284">
        <v>0</v>
      </c>
      <c r="AN238" s="284">
        <v>0</v>
      </c>
      <c r="AO238" s="284">
        <v>0</v>
      </c>
      <c r="AP238" s="284">
        <v>0</v>
      </c>
      <c r="AQ238" s="284">
        <v>0</v>
      </c>
      <c r="AR238" s="284">
        <v>0</v>
      </c>
      <c r="AS238" s="284">
        <v>0</v>
      </c>
      <c r="AT238" s="284">
        <v>0</v>
      </c>
      <c r="AU238" s="284">
        <v>0</v>
      </c>
      <c r="AV238" s="284">
        <v>0</v>
      </c>
      <c r="AW238" s="284">
        <v>792.60651629072686</v>
      </c>
      <c r="AX238" s="284">
        <v>0</v>
      </c>
      <c r="AY238" s="284">
        <v>0</v>
      </c>
      <c r="AZ238" s="284">
        <v>0</v>
      </c>
      <c r="BA238" s="284">
        <v>0</v>
      </c>
      <c r="BB238" s="284">
        <v>0</v>
      </c>
      <c r="BC238" s="284">
        <v>0</v>
      </c>
      <c r="BD238" s="284">
        <v>0</v>
      </c>
      <c r="BE238" s="284">
        <v>0</v>
      </c>
      <c r="BF238" s="284">
        <v>0</v>
      </c>
      <c r="BG238" s="284">
        <v>101.99291597320018</v>
      </c>
      <c r="BH238" s="284">
        <v>0</v>
      </c>
      <c r="BI238" s="284">
        <v>0</v>
      </c>
      <c r="BJ238" s="284">
        <v>0</v>
      </c>
      <c r="BK238" s="284">
        <v>0</v>
      </c>
      <c r="BL238" s="284">
        <v>0</v>
      </c>
      <c r="BM238" s="284">
        <v>0</v>
      </c>
      <c r="BN238" s="284">
        <v>0</v>
      </c>
      <c r="BO238" s="284">
        <v>0</v>
      </c>
      <c r="BP238" s="284">
        <v>0</v>
      </c>
      <c r="BQ238" s="129"/>
    </row>
    <row r="239" spans="1:69" ht="15" x14ac:dyDescent="0.15">
      <c r="A239" s="104" t="s">
        <v>493</v>
      </c>
      <c r="B239" s="158" t="s">
        <v>529</v>
      </c>
      <c r="C239" s="158" t="s">
        <v>228</v>
      </c>
      <c r="D239" s="153" t="s">
        <v>914</v>
      </c>
      <c r="E239" s="153" t="s">
        <v>1027</v>
      </c>
      <c r="F239" s="107">
        <v>12</v>
      </c>
      <c r="G239" s="469">
        <v>32</v>
      </c>
      <c r="H239" s="107"/>
      <c r="I239" s="284">
        <v>0</v>
      </c>
      <c r="J239" s="284">
        <v>0</v>
      </c>
      <c r="K239" s="284">
        <v>0</v>
      </c>
      <c r="L239" s="284">
        <v>0</v>
      </c>
      <c r="M239" s="284">
        <v>0</v>
      </c>
      <c r="N239" s="284">
        <v>0</v>
      </c>
      <c r="O239" s="284">
        <v>0</v>
      </c>
      <c r="P239" s="284">
        <v>0</v>
      </c>
      <c r="Q239" s="284">
        <v>0</v>
      </c>
      <c r="R239" s="284">
        <v>0</v>
      </c>
      <c r="S239" s="284">
        <v>0</v>
      </c>
      <c r="T239" s="284">
        <v>0</v>
      </c>
      <c r="U239" s="284">
        <v>0</v>
      </c>
      <c r="V239" s="284">
        <v>0</v>
      </c>
      <c r="W239" s="284">
        <v>0</v>
      </c>
      <c r="X239" s="284">
        <v>0</v>
      </c>
      <c r="Y239" s="284">
        <v>0</v>
      </c>
      <c r="Z239" s="284">
        <v>0</v>
      </c>
      <c r="AA239" s="284">
        <v>0</v>
      </c>
      <c r="AB239" s="284">
        <v>0</v>
      </c>
      <c r="AC239" s="284">
        <v>0</v>
      </c>
      <c r="AD239" s="284">
        <v>0</v>
      </c>
      <c r="AE239" s="284">
        <v>0</v>
      </c>
      <c r="AF239" s="284">
        <v>0</v>
      </c>
      <c r="AG239" s="284">
        <v>0</v>
      </c>
      <c r="AH239" s="284">
        <v>0</v>
      </c>
      <c r="AI239" s="284">
        <v>0</v>
      </c>
      <c r="AJ239" s="284">
        <v>0</v>
      </c>
      <c r="AK239" s="284">
        <v>0</v>
      </c>
      <c r="AL239" s="284">
        <v>40.175768989328311</v>
      </c>
      <c r="AM239" s="284">
        <v>0</v>
      </c>
      <c r="AN239" s="284">
        <v>322.69503546099287</v>
      </c>
      <c r="AO239" s="284">
        <v>0</v>
      </c>
      <c r="AP239" s="284">
        <v>0</v>
      </c>
      <c r="AQ239" s="284">
        <v>0</v>
      </c>
      <c r="AR239" s="284">
        <v>0</v>
      </c>
      <c r="AS239" s="284">
        <v>0</v>
      </c>
      <c r="AT239" s="284">
        <v>0</v>
      </c>
      <c r="AU239" s="284">
        <v>1366.5306122448978</v>
      </c>
      <c r="AV239" s="284">
        <v>1485.9259259259259</v>
      </c>
      <c r="AW239" s="284">
        <v>0</v>
      </c>
      <c r="AX239" s="284">
        <v>0</v>
      </c>
      <c r="AY239" s="284">
        <v>0</v>
      </c>
      <c r="AZ239" s="284">
        <v>0</v>
      </c>
      <c r="BA239" s="284">
        <v>0</v>
      </c>
      <c r="BB239" s="284">
        <v>0</v>
      </c>
      <c r="BC239" s="284">
        <v>0</v>
      </c>
      <c r="BD239" s="284">
        <v>0</v>
      </c>
      <c r="BE239" s="284">
        <v>0</v>
      </c>
      <c r="BF239" s="284">
        <v>0</v>
      </c>
      <c r="BG239" s="284">
        <v>0</v>
      </c>
      <c r="BH239" s="284">
        <v>0</v>
      </c>
      <c r="BI239" s="284">
        <v>0</v>
      </c>
      <c r="BJ239" s="284">
        <v>0</v>
      </c>
      <c r="BK239" s="284">
        <v>0</v>
      </c>
      <c r="BL239" s="284">
        <v>0</v>
      </c>
      <c r="BM239" s="284">
        <v>0</v>
      </c>
      <c r="BN239" s="284">
        <v>0</v>
      </c>
      <c r="BO239" s="284">
        <v>0</v>
      </c>
      <c r="BP239" s="284">
        <v>0</v>
      </c>
      <c r="BQ239" s="129"/>
    </row>
    <row r="240" spans="1:69" ht="15" x14ac:dyDescent="0.15">
      <c r="A240" s="104" t="s">
        <v>494</v>
      </c>
      <c r="B240" s="158" t="s">
        <v>529</v>
      </c>
      <c r="C240" s="158" t="s">
        <v>228</v>
      </c>
      <c r="D240" s="153" t="s">
        <v>915</v>
      </c>
      <c r="E240" s="153" t="s">
        <v>1027</v>
      </c>
      <c r="F240" s="107">
        <v>16</v>
      </c>
      <c r="G240" s="469">
        <v>24</v>
      </c>
      <c r="H240" s="107"/>
      <c r="I240" s="284">
        <v>0</v>
      </c>
      <c r="J240" s="284">
        <v>0</v>
      </c>
      <c r="K240" s="284">
        <v>0</v>
      </c>
      <c r="L240" s="284">
        <v>0</v>
      </c>
      <c r="M240" s="284">
        <v>0</v>
      </c>
      <c r="N240" s="284">
        <v>0</v>
      </c>
      <c r="O240" s="284">
        <v>0</v>
      </c>
      <c r="P240" s="284">
        <v>0</v>
      </c>
      <c r="Q240" s="284">
        <v>0</v>
      </c>
      <c r="R240" s="284">
        <v>0</v>
      </c>
      <c r="S240" s="284">
        <v>0</v>
      </c>
      <c r="T240" s="284">
        <v>0</v>
      </c>
      <c r="U240" s="284">
        <v>0</v>
      </c>
      <c r="V240" s="284">
        <v>0</v>
      </c>
      <c r="W240" s="284">
        <v>0</v>
      </c>
      <c r="X240" s="284">
        <v>0</v>
      </c>
      <c r="Y240" s="284">
        <v>0</v>
      </c>
      <c r="Z240" s="284">
        <v>0</v>
      </c>
      <c r="AA240" s="284">
        <v>44.08163265306122</v>
      </c>
      <c r="AB240" s="284">
        <v>0</v>
      </c>
      <c r="AC240" s="284">
        <v>123.13612313612315</v>
      </c>
      <c r="AD240" s="284">
        <v>0</v>
      </c>
      <c r="AE240" s="284">
        <v>0</v>
      </c>
      <c r="AF240" s="284">
        <v>0</v>
      </c>
      <c r="AG240" s="284">
        <v>0</v>
      </c>
      <c r="AH240" s="284">
        <v>0</v>
      </c>
      <c r="AI240" s="284">
        <v>0</v>
      </c>
      <c r="AJ240" s="284">
        <v>0</v>
      </c>
      <c r="AK240" s="284">
        <v>0</v>
      </c>
      <c r="AL240" s="284">
        <v>0</v>
      </c>
      <c r="AM240" s="284">
        <v>65.245312098638578</v>
      </c>
      <c r="AN240" s="284">
        <v>0</v>
      </c>
      <c r="AO240" s="284">
        <v>0</v>
      </c>
      <c r="AP240" s="284">
        <v>0</v>
      </c>
      <c r="AQ240" s="284">
        <v>0</v>
      </c>
      <c r="AR240" s="284">
        <v>0</v>
      </c>
      <c r="AS240" s="284">
        <v>0</v>
      </c>
      <c r="AT240" s="284">
        <v>0</v>
      </c>
      <c r="AU240" s="284">
        <v>0</v>
      </c>
      <c r="AV240" s="284">
        <v>0</v>
      </c>
      <c r="AW240" s="284">
        <v>0</v>
      </c>
      <c r="AX240" s="284">
        <v>0</v>
      </c>
      <c r="AY240" s="284">
        <v>0</v>
      </c>
      <c r="AZ240" s="284">
        <v>0</v>
      </c>
      <c r="BA240" s="284">
        <v>0</v>
      </c>
      <c r="BB240" s="284">
        <v>0</v>
      </c>
      <c r="BC240" s="284">
        <v>0</v>
      </c>
      <c r="BD240" s="284">
        <v>0</v>
      </c>
      <c r="BE240" s="284">
        <v>0</v>
      </c>
      <c r="BF240" s="284">
        <v>0</v>
      </c>
      <c r="BG240" s="284">
        <v>101.99291597320018</v>
      </c>
      <c r="BH240" s="284">
        <v>0</v>
      </c>
      <c r="BI240" s="284">
        <v>0</v>
      </c>
      <c r="BJ240" s="284">
        <v>1456.7901234567901</v>
      </c>
      <c r="BK240" s="284">
        <v>409.09090909090912</v>
      </c>
      <c r="BL240" s="284">
        <v>0</v>
      </c>
      <c r="BM240" s="284">
        <v>8677.9661016949158</v>
      </c>
      <c r="BN240" s="284">
        <v>0</v>
      </c>
      <c r="BO240" s="284">
        <v>0</v>
      </c>
      <c r="BP240" s="284">
        <v>0</v>
      </c>
      <c r="BQ240" s="129"/>
    </row>
    <row r="241" spans="1:69" ht="15" x14ac:dyDescent="0.15">
      <c r="A241" s="104" t="s">
        <v>495</v>
      </c>
      <c r="B241" s="158" t="s">
        <v>529</v>
      </c>
      <c r="C241" s="158" t="s">
        <v>228</v>
      </c>
      <c r="D241" s="153" t="s">
        <v>916</v>
      </c>
      <c r="E241" s="153" t="s">
        <v>1027</v>
      </c>
      <c r="F241" s="107">
        <v>16</v>
      </c>
      <c r="G241" s="469">
        <v>32</v>
      </c>
      <c r="H241" s="107"/>
      <c r="I241" s="284">
        <v>3060.8070757324485</v>
      </c>
      <c r="J241" s="284">
        <v>0</v>
      </c>
      <c r="K241" s="284">
        <v>0</v>
      </c>
      <c r="L241" s="284">
        <v>0</v>
      </c>
      <c r="M241" s="284">
        <v>0</v>
      </c>
      <c r="N241" s="284">
        <v>0</v>
      </c>
      <c r="O241" s="284">
        <v>0</v>
      </c>
      <c r="P241" s="284">
        <v>0</v>
      </c>
      <c r="Q241" s="284">
        <v>0</v>
      </c>
      <c r="R241" s="284">
        <v>0</v>
      </c>
      <c r="S241" s="284">
        <v>0</v>
      </c>
      <c r="T241" s="284">
        <v>0</v>
      </c>
      <c r="U241" s="284">
        <v>0</v>
      </c>
      <c r="V241" s="284">
        <v>0</v>
      </c>
      <c r="W241" s="284">
        <v>0</v>
      </c>
      <c r="X241" s="284">
        <v>0</v>
      </c>
      <c r="Y241" s="284">
        <v>0</v>
      </c>
      <c r="Z241" s="284">
        <v>0</v>
      </c>
      <c r="AA241" s="284">
        <v>0</v>
      </c>
      <c r="AB241" s="284">
        <v>0</v>
      </c>
      <c r="AC241" s="284">
        <v>0</v>
      </c>
      <c r="AD241" s="284">
        <v>0</v>
      </c>
      <c r="AE241" s="284">
        <v>0</v>
      </c>
      <c r="AF241" s="284">
        <v>0</v>
      </c>
      <c r="AG241" s="284">
        <v>0</v>
      </c>
      <c r="AH241" s="284">
        <v>0</v>
      </c>
      <c r="AI241" s="284">
        <v>0</v>
      </c>
      <c r="AJ241" s="284">
        <v>0</v>
      </c>
      <c r="AK241" s="284">
        <v>0</v>
      </c>
      <c r="AL241" s="284">
        <v>0</v>
      </c>
      <c r="AM241" s="284">
        <v>65.245312098638578</v>
      </c>
      <c r="AN241" s="284">
        <v>0</v>
      </c>
      <c r="AO241" s="284">
        <v>0</v>
      </c>
      <c r="AP241" s="284">
        <v>0</v>
      </c>
      <c r="AQ241" s="284">
        <v>0</v>
      </c>
      <c r="AR241" s="284">
        <v>0</v>
      </c>
      <c r="AS241" s="284">
        <v>0</v>
      </c>
      <c r="AT241" s="284">
        <v>41.95804195804196</v>
      </c>
      <c r="AU241" s="284">
        <v>0</v>
      </c>
      <c r="AV241" s="284">
        <v>0</v>
      </c>
      <c r="AW241" s="284">
        <v>0</v>
      </c>
      <c r="AX241" s="284">
        <v>0</v>
      </c>
      <c r="AY241" s="284">
        <v>0</v>
      </c>
      <c r="AZ241" s="284">
        <v>0</v>
      </c>
      <c r="BA241" s="284">
        <v>0</v>
      </c>
      <c r="BB241" s="284">
        <v>0</v>
      </c>
      <c r="BC241" s="284">
        <v>1280.8333333333333</v>
      </c>
      <c r="BD241" s="284">
        <v>0</v>
      </c>
      <c r="BE241" s="284">
        <v>0</v>
      </c>
      <c r="BF241" s="284">
        <v>0</v>
      </c>
      <c r="BG241" s="284">
        <v>0</v>
      </c>
      <c r="BH241" s="284">
        <v>0</v>
      </c>
      <c r="BI241" s="284">
        <v>0</v>
      </c>
      <c r="BJ241" s="284">
        <v>0</v>
      </c>
      <c r="BK241" s="284">
        <v>0</v>
      </c>
      <c r="BL241" s="284">
        <v>0</v>
      </c>
      <c r="BM241" s="284">
        <v>0</v>
      </c>
      <c r="BN241" s="284">
        <v>109.43396226415094</v>
      </c>
      <c r="BO241" s="284">
        <v>0</v>
      </c>
      <c r="BP241" s="284">
        <v>0</v>
      </c>
      <c r="BQ241" s="129"/>
    </row>
    <row r="242" spans="1:69" ht="15" x14ac:dyDescent="0.15">
      <c r="A242" s="104" t="s">
        <v>496</v>
      </c>
      <c r="B242" s="158" t="s">
        <v>529</v>
      </c>
      <c r="C242" s="158" t="s">
        <v>228</v>
      </c>
      <c r="D242" s="153" t="s">
        <v>917</v>
      </c>
      <c r="E242" s="153" t="s">
        <v>1027</v>
      </c>
      <c r="F242" s="107">
        <v>16</v>
      </c>
      <c r="G242" s="469">
        <v>40</v>
      </c>
      <c r="H242" s="107"/>
      <c r="I242" s="284">
        <v>0</v>
      </c>
      <c r="J242" s="284">
        <v>0</v>
      </c>
      <c r="K242" s="284">
        <v>0</v>
      </c>
      <c r="L242" s="284">
        <v>0</v>
      </c>
      <c r="M242" s="284">
        <v>0</v>
      </c>
      <c r="N242" s="284">
        <v>0</v>
      </c>
      <c r="O242" s="284">
        <v>0</v>
      </c>
      <c r="P242" s="284">
        <v>0</v>
      </c>
      <c r="Q242" s="284">
        <v>0</v>
      </c>
      <c r="R242" s="284">
        <v>0</v>
      </c>
      <c r="S242" s="284">
        <v>0</v>
      </c>
      <c r="T242" s="284">
        <v>0</v>
      </c>
      <c r="U242" s="284">
        <v>0</v>
      </c>
      <c r="V242" s="284">
        <v>0</v>
      </c>
      <c r="W242" s="284">
        <v>0</v>
      </c>
      <c r="X242" s="284">
        <v>0</v>
      </c>
      <c r="Y242" s="284">
        <v>0</v>
      </c>
      <c r="Z242" s="284">
        <v>0</v>
      </c>
      <c r="AA242" s="284">
        <v>0</v>
      </c>
      <c r="AB242" s="284">
        <v>0</v>
      </c>
      <c r="AC242" s="284">
        <v>0</v>
      </c>
      <c r="AD242" s="284">
        <v>0</v>
      </c>
      <c r="AE242" s="284">
        <v>0</v>
      </c>
      <c r="AF242" s="284">
        <v>0</v>
      </c>
      <c r="AG242" s="284">
        <v>0</v>
      </c>
      <c r="AH242" s="284">
        <v>0</v>
      </c>
      <c r="AI242" s="284">
        <v>0</v>
      </c>
      <c r="AJ242" s="284">
        <v>0</v>
      </c>
      <c r="AK242" s="284">
        <v>0</v>
      </c>
      <c r="AL242" s="284">
        <v>0</v>
      </c>
      <c r="AM242" s="284">
        <v>0</v>
      </c>
      <c r="AN242" s="284">
        <v>0</v>
      </c>
      <c r="AO242" s="284">
        <v>0</v>
      </c>
      <c r="AP242" s="284">
        <v>0</v>
      </c>
      <c r="AQ242" s="284">
        <v>0</v>
      </c>
      <c r="AR242" s="284">
        <v>0</v>
      </c>
      <c r="AS242" s="284">
        <v>0</v>
      </c>
      <c r="AT242" s="284">
        <v>0</v>
      </c>
      <c r="AU242" s="284">
        <v>308.57142857142856</v>
      </c>
      <c r="AV242" s="284">
        <v>0</v>
      </c>
      <c r="AW242" s="284">
        <v>0</v>
      </c>
      <c r="AX242" s="284">
        <v>0</v>
      </c>
      <c r="AY242" s="284">
        <v>0</v>
      </c>
      <c r="AZ242" s="284">
        <v>0</v>
      </c>
      <c r="BA242" s="284">
        <v>0</v>
      </c>
      <c r="BB242" s="284">
        <v>0</v>
      </c>
      <c r="BC242" s="284">
        <v>0</v>
      </c>
      <c r="BD242" s="284">
        <v>0</v>
      </c>
      <c r="BE242" s="284">
        <v>0</v>
      </c>
      <c r="BF242" s="284">
        <v>117.85714285714288</v>
      </c>
      <c r="BG242" s="284">
        <v>0</v>
      </c>
      <c r="BH242" s="284">
        <v>0</v>
      </c>
      <c r="BI242" s="284">
        <v>0</v>
      </c>
      <c r="BJ242" s="284">
        <v>0</v>
      </c>
      <c r="BK242" s="284">
        <v>1500</v>
      </c>
      <c r="BL242" s="284">
        <v>0</v>
      </c>
      <c r="BM242" s="284">
        <v>0</v>
      </c>
      <c r="BN242" s="284">
        <v>0</v>
      </c>
      <c r="BO242" s="284">
        <v>0</v>
      </c>
      <c r="BP242" s="284">
        <v>0</v>
      </c>
      <c r="BQ242" s="129"/>
    </row>
    <row r="243" spans="1:69" ht="15" x14ac:dyDescent="0.15">
      <c r="A243" s="104" t="s">
        <v>497</v>
      </c>
      <c r="B243" s="158" t="s">
        <v>529</v>
      </c>
      <c r="C243" s="158" t="s">
        <v>228</v>
      </c>
      <c r="D243" s="153" t="s">
        <v>918</v>
      </c>
      <c r="E243" s="153" t="s">
        <v>1027</v>
      </c>
      <c r="F243" s="107">
        <v>16</v>
      </c>
      <c r="G243" s="469">
        <v>72</v>
      </c>
      <c r="H243" s="107"/>
      <c r="I243" s="284">
        <v>0</v>
      </c>
      <c r="J243" s="284">
        <v>0</v>
      </c>
      <c r="K243" s="284">
        <v>0</v>
      </c>
      <c r="L243" s="284">
        <v>0</v>
      </c>
      <c r="M243" s="284">
        <v>0</v>
      </c>
      <c r="N243" s="284">
        <v>0</v>
      </c>
      <c r="O243" s="284">
        <v>0</v>
      </c>
      <c r="P243" s="284">
        <v>0</v>
      </c>
      <c r="Q243" s="284">
        <v>0</v>
      </c>
      <c r="R243" s="284">
        <v>0</v>
      </c>
      <c r="S243" s="284">
        <v>0</v>
      </c>
      <c r="T243" s="284">
        <v>0</v>
      </c>
      <c r="U243" s="284">
        <v>0</v>
      </c>
      <c r="V243" s="284">
        <v>0</v>
      </c>
      <c r="W243" s="284">
        <v>0</v>
      </c>
      <c r="X243" s="284">
        <v>0</v>
      </c>
      <c r="Y243" s="284">
        <v>0</v>
      </c>
      <c r="Z243" s="284">
        <v>0</v>
      </c>
      <c r="AA243" s="284">
        <v>0</v>
      </c>
      <c r="AB243" s="284">
        <v>0</v>
      </c>
      <c r="AC243" s="284">
        <v>0</v>
      </c>
      <c r="AD243" s="284">
        <v>0</v>
      </c>
      <c r="AE243" s="284">
        <v>0</v>
      </c>
      <c r="AF243" s="284">
        <v>0</v>
      </c>
      <c r="AG243" s="284">
        <v>0</v>
      </c>
      <c r="AH243" s="284">
        <v>0</v>
      </c>
      <c r="AI243" s="284">
        <v>0</v>
      </c>
      <c r="AJ243" s="284">
        <v>0</v>
      </c>
      <c r="AK243" s="284">
        <v>0</v>
      </c>
      <c r="AL243" s="284">
        <v>0</v>
      </c>
      <c r="AM243" s="284">
        <v>0</v>
      </c>
      <c r="AN243" s="284">
        <v>0</v>
      </c>
      <c r="AO243" s="284">
        <v>0</v>
      </c>
      <c r="AP243" s="284">
        <v>44.166666666666657</v>
      </c>
      <c r="AQ243" s="284">
        <v>0</v>
      </c>
      <c r="AR243" s="284">
        <v>0</v>
      </c>
      <c r="AS243" s="284">
        <v>0</v>
      </c>
      <c r="AT243" s="284">
        <v>0</v>
      </c>
      <c r="AU243" s="284">
        <v>0</v>
      </c>
      <c r="AV243" s="284">
        <v>0</v>
      </c>
      <c r="AW243" s="284">
        <v>0</v>
      </c>
      <c r="AX243" s="284">
        <v>0</v>
      </c>
      <c r="AY243" s="284">
        <v>0</v>
      </c>
      <c r="AZ243" s="284">
        <v>0</v>
      </c>
      <c r="BA243" s="284">
        <v>0</v>
      </c>
      <c r="BB243" s="284">
        <v>0</v>
      </c>
      <c r="BC243" s="284">
        <v>0</v>
      </c>
      <c r="BD243" s="284">
        <v>0</v>
      </c>
      <c r="BE243" s="284">
        <v>0</v>
      </c>
      <c r="BF243" s="284">
        <v>0</v>
      </c>
      <c r="BG243" s="284">
        <v>0</v>
      </c>
      <c r="BH243" s="284">
        <v>0</v>
      </c>
      <c r="BI243" s="284">
        <v>0</v>
      </c>
      <c r="BJ243" s="284">
        <v>0</v>
      </c>
      <c r="BK243" s="284">
        <v>0</v>
      </c>
      <c r="BL243" s="284">
        <v>0</v>
      </c>
      <c r="BM243" s="284">
        <v>0</v>
      </c>
      <c r="BN243" s="284">
        <v>0</v>
      </c>
      <c r="BO243" s="284">
        <v>0</v>
      </c>
      <c r="BP243" s="284">
        <v>0</v>
      </c>
      <c r="BQ243" s="129"/>
    </row>
    <row r="244" spans="1:69" ht="15" x14ac:dyDescent="0.15">
      <c r="A244" s="104" t="s">
        <v>498</v>
      </c>
      <c r="B244" s="158" t="s">
        <v>529</v>
      </c>
      <c r="C244" s="158" t="s">
        <v>228</v>
      </c>
      <c r="D244" s="153" t="s">
        <v>919</v>
      </c>
      <c r="E244" s="153" t="s">
        <v>1027</v>
      </c>
      <c r="F244" s="107">
        <v>20</v>
      </c>
      <c r="G244" s="469">
        <v>40</v>
      </c>
      <c r="H244" s="107"/>
      <c r="I244" s="284">
        <v>0</v>
      </c>
      <c r="J244" s="284">
        <v>0</v>
      </c>
      <c r="K244" s="284">
        <v>0</v>
      </c>
      <c r="L244" s="284">
        <v>0</v>
      </c>
      <c r="M244" s="284">
        <v>0</v>
      </c>
      <c r="N244" s="284">
        <v>0</v>
      </c>
      <c r="O244" s="284">
        <v>0</v>
      </c>
      <c r="P244" s="284">
        <v>0</v>
      </c>
      <c r="Q244" s="284">
        <v>0</v>
      </c>
      <c r="R244" s="284">
        <v>0</v>
      </c>
      <c r="S244" s="284">
        <v>0</v>
      </c>
      <c r="T244" s="284">
        <v>0</v>
      </c>
      <c r="U244" s="284">
        <v>0</v>
      </c>
      <c r="V244" s="284">
        <v>0</v>
      </c>
      <c r="W244" s="284">
        <v>0</v>
      </c>
      <c r="X244" s="284">
        <v>0</v>
      </c>
      <c r="Y244" s="284">
        <v>0</v>
      </c>
      <c r="Z244" s="284">
        <v>0</v>
      </c>
      <c r="AA244" s="284">
        <v>0</v>
      </c>
      <c r="AB244" s="284">
        <v>0</v>
      </c>
      <c r="AC244" s="284">
        <v>0</v>
      </c>
      <c r="AD244" s="284">
        <v>43.63636363636364</v>
      </c>
      <c r="AE244" s="284">
        <v>0</v>
      </c>
      <c r="AF244" s="284">
        <v>0</v>
      </c>
      <c r="AG244" s="284">
        <v>0</v>
      </c>
      <c r="AH244" s="284">
        <v>0</v>
      </c>
      <c r="AI244" s="284">
        <v>0</v>
      </c>
      <c r="AJ244" s="284">
        <v>0</v>
      </c>
      <c r="AK244" s="284">
        <v>0</v>
      </c>
      <c r="AL244" s="284">
        <v>0</v>
      </c>
      <c r="AM244" s="284">
        <v>913.43436938094021</v>
      </c>
      <c r="AN244" s="284">
        <v>599.29078014184392</v>
      </c>
      <c r="AO244" s="284">
        <v>0</v>
      </c>
      <c r="AP244" s="284">
        <v>0</v>
      </c>
      <c r="AQ244" s="284">
        <v>0</v>
      </c>
      <c r="AR244" s="284">
        <v>0</v>
      </c>
      <c r="AS244" s="284">
        <v>0</v>
      </c>
      <c r="AT244" s="284">
        <v>755.24475524475531</v>
      </c>
      <c r="AU244" s="284">
        <v>0</v>
      </c>
      <c r="AV244" s="284">
        <v>0</v>
      </c>
      <c r="AW244" s="284">
        <v>0</v>
      </c>
      <c r="AX244" s="284">
        <v>0</v>
      </c>
      <c r="AY244" s="284">
        <v>0</v>
      </c>
      <c r="AZ244" s="284">
        <v>0</v>
      </c>
      <c r="BA244" s="284">
        <v>0</v>
      </c>
      <c r="BB244" s="284">
        <v>0</v>
      </c>
      <c r="BC244" s="284">
        <v>0</v>
      </c>
      <c r="BD244" s="284">
        <v>0</v>
      </c>
      <c r="BE244" s="284">
        <v>0</v>
      </c>
      <c r="BF244" s="284">
        <v>0</v>
      </c>
      <c r="BG244" s="284">
        <v>0</v>
      </c>
      <c r="BH244" s="284">
        <v>0</v>
      </c>
      <c r="BI244" s="284">
        <v>0</v>
      </c>
      <c r="BJ244" s="284">
        <v>0</v>
      </c>
      <c r="BK244" s="284">
        <v>0</v>
      </c>
      <c r="BL244" s="284">
        <v>0</v>
      </c>
      <c r="BM244" s="284">
        <v>0</v>
      </c>
      <c r="BN244" s="284">
        <v>0</v>
      </c>
      <c r="BO244" s="284">
        <v>0</v>
      </c>
      <c r="BP244" s="284">
        <v>0</v>
      </c>
      <c r="BQ244" s="129"/>
    </row>
    <row r="245" spans="1:69" ht="15" x14ac:dyDescent="0.15">
      <c r="A245" s="104" t="s">
        <v>499</v>
      </c>
      <c r="B245" s="158" t="s">
        <v>529</v>
      </c>
      <c r="C245" s="158" t="s">
        <v>228</v>
      </c>
      <c r="D245" s="153" t="s">
        <v>920</v>
      </c>
      <c r="E245" s="153" t="s">
        <v>1027</v>
      </c>
      <c r="F245" s="107">
        <v>24</v>
      </c>
      <c r="G245" s="469">
        <v>32</v>
      </c>
      <c r="H245" s="107"/>
      <c r="I245" s="284">
        <v>0</v>
      </c>
      <c r="J245" s="284">
        <v>0</v>
      </c>
      <c r="K245" s="284">
        <v>0</v>
      </c>
      <c r="L245" s="284">
        <v>0</v>
      </c>
      <c r="M245" s="284">
        <v>0</v>
      </c>
      <c r="N245" s="284">
        <v>0</v>
      </c>
      <c r="O245" s="284">
        <v>0</v>
      </c>
      <c r="P245" s="284">
        <v>0</v>
      </c>
      <c r="Q245" s="284">
        <v>0</v>
      </c>
      <c r="R245" s="284">
        <v>0</v>
      </c>
      <c r="S245" s="284">
        <v>0</v>
      </c>
      <c r="T245" s="284">
        <v>0</v>
      </c>
      <c r="U245" s="284">
        <v>0</v>
      </c>
      <c r="V245" s="284">
        <v>0</v>
      </c>
      <c r="W245" s="284">
        <v>0</v>
      </c>
      <c r="X245" s="284">
        <v>0</v>
      </c>
      <c r="Y245" s="284">
        <v>0</v>
      </c>
      <c r="Z245" s="284">
        <v>0</v>
      </c>
      <c r="AA245" s="284">
        <v>0</v>
      </c>
      <c r="AB245" s="284">
        <v>0</v>
      </c>
      <c r="AC245" s="284">
        <v>61.568061568061573</v>
      </c>
      <c r="AD245" s="284">
        <v>0</v>
      </c>
      <c r="AE245" s="284">
        <v>0</v>
      </c>
      <c r="AF245" s="284">
        <v>0</v>
      </c>
      <c r="AG245" s="284">
        <v>0</v>
      </c>
      <c r="AH245" s="284">
        <v>0</v>
      </c>
      <c r="AI245" s="284">
        <v>0</v>
      </c>
      <c r="AJ245" s="284">
        <v>0</v>
      </c>
      <c r="AK245" s="284">
        <v>0</v>
      </c>
      <c r="AL245" s="284">
        <v>0</v>
      </c>
      <c r="AM245" s="284">
        <v>652.4531209863859</v>
      </c>
      <c r="AN245" s="284">
        <v>0</v>
      </c>
      <c r="AO245" s="284">
        <v>0</v>
      </c>
      <c r="AP245" s="284">
        <v>264.99999999999994</v>
      </c>
      <c r="AQ245" s="284">
        <v>0</v>
      </c>
      <c r="AR245" s="284">
        <v>0</v>
      </c>
      <c r="AS245" s="284">
        <v>0</v>
      </c>
      <c r="AT245" s="284">
        <v>0</v>
      </c>
      <c r="AU245" s="284">
        <v>0</v>
      </c>
      <c r="AV245" s="284">
        <v>0</v>
      </c>
      <c r="AW245" s="284">
        <v>0</v>
      </c>
      <c r="AX245" s="284">
        <v>0</v>
      </c>
      <c r="AY245" s="284">
        <v>0</v>
      </c>
      <c r="AZ245" s="284">
        <v>0</v>
      </c>
      <c r="BA245" s="284">
        <v>0</v>
      </c>
      <c r="BB245" s="284">
        <v>0</v>
      </c>
      <c r="BC245" s="284">
        <v>0</v>
      </c>
      <c r="BD245" s="284">
        <v>0</v>
      </c>
      <c r="BE245" s="284">
        <v>0</v>
      </c>
      <c r="BF245" s="284">
        <v>0</v>
      </c>
      <c r="BG245" s="284">
        <v>0</v>
      </c>
      <c r="BH245" s="284">
        <v>0</v>
      </c>
      <c r="BI245" s="284">
        <v>0</v>
      </c>
      <c r="BJ245" s="284">
        <v>0</v>
      </c>
      <c r="BK245" s="284">
        <v>0</v>
      </c>
      <c r="BL245" s="284">
        <v>0</v>
      </c>
      <c r="BM245" s="284">
        <v>0</v>
      </c>
      <c r="BN245" s="284">
        <v>0</v>
      </c>
      <c r="BO245" s="284">
        <v>0</v>
      </c>
      <c r="BP245" s="284">
        <v>0</v>
      </c>
      <c r="BQ245" s="129"/>
    </row>
    <row r="246" spans="1:69" ht="15" x14ac:dyDescent="0.15">
      <c r="A246" s="104" t="s">
        <v>500</v>
      </c>
      <c r="B246" s="158" t="s">
        <v>529</v>
      </c>
      <c r="C246" s="158" t="s">
        <v>228</v>
      </c>
      <c r="D246" s="153" t="s">
        <v>921</v>
      </c>
      <c r="E246" s="153" t="s">
        <v>1027</v>
      </c>
      <c r="F246" s="107">
        <v>24</v>
      </c>
      <c r="G246" s="469">
        <v>40</v>
      </c>
      <c r="H246" s="107"/>
      <c r="I246" s="284">
        <v>0</v>
      </c>
      <c r="J246" s="284">
        <v>0</v>
      </c>
      <c r="K246" s="284">
        <v>0</v>
      </c>
      <c r="L246" s="284">
        <v>0</v>
      </c>
      <c r="M246" s="284">
        <v>0</v>
      </c>
      <c r="N246" s="284">
        <v>0</v>
      </c>
      <c r="O246" s="284">
        <v>0</v>
      </c>
      <c r="P246" s="284">
        <v>0</v>
      </c>
      <c r="Q246" s="284">
        <v>0</v>
      </c>
      <c r="R246" s="284">
        <v>0</v>
      </c>
      <c r="S246" s="284">
        <v>0</v>
      </c>
      <c r="T246" s="284">
        <v>0</v>
      </c>
      <c r="U246" s="284">
        <v>0</v>
      </c>
      <c r="V246" s="284">
        <v>0</v>
      </c>
      <c r="W246" s="284">
        <v>0</v>
      </c>
      <c r="X246" s="284">
        <v>0</v>
      </c>
      <c r="Y246" s="284">
        <v>0</v>
      </c>
      <c r="Z246" s="284">
        <v>0</v>
      </c>
      <c r="AA246" s="284">
        <v>0</v>
      </c>
      <c r="AB246" s="284">
        <v>0</v>
      </c>
      <c r="AC246" s="284">
        <v>0</v>
      </c>
      <c r="AD246" s="284">
        <v>0</v>
      </c>
      <c r="AE246" s="284">
        <v>0</v>
      </c>
      <c r="AF246" s="284">
        <v>0</v>
      </c>
      <c r="AG246" s="284">
        <v>0</v>
      </c>
      <c r="AH246" s="284">
        <v>0</v>
      </c>
      <c r="AI246" s="284">
        <v>0</v>
      </c>
      <c r="AJ246" s="284">
        <v>0</v>
      </c>
      <c r="AK246" s="284">
        <v>0</v>
      </c>
      <c r="AL246" s="284">
        <v>0</v>
      </c>
      <c r="AM246" s="284">
        <v>0</v>
      </c>
      <c r="AN246" s="284">
        <v>0</v>
      </c>
      <c r="AO246" s="284">
        <v>84.935897435897431</v>
      </c>
      <c r="AP246" s="284">
        <v>0</v>
      </c>
      <c r="AQ246" s="284">
        <v>0</v>
      </c>
      <c r="AR246" s="284">
        <v>1144.0000000000002</v>
      </c>
      <c r="AS246" s="284">
        <v>0</v>
      </c>
      <c r="AT246" s="284">
        <v>0</v>
      </c>
      <c r="AU246" s="284">
        <v>0</v>
      </c>
      <c r="AV246" s="284">
        <v>0</v>
      </c>
      <c r="AW246" s="284">
        <v>2113.6173767752716</v>
      </c>
      <c r="AX246" s="284">
        <v>0</v>
      </c>
      <c r="AY246" s="284">
        <v>0</v>
      </c>
      <c r="AZ246" s="284">
        <v>0</v>
      </c>
      <c r="BA246" s="284">
        <v>0</v>
      </c>
      <c r="BB246" s="284">
        <v>0</v>
      </c>
      <c r="BC246" s="284">
        <v>0</v>
      </c>
      <c r="BD246" s="284">
        <v>0</v>
      </c>
      <c r="BE246" s="284">
        <v>0</v>
      </c>
      <c r="BF246" s="284">
        <v>0</v>
      </c>
      <c r="BG246" s="284">
        <v>0</v>
      </c>
      <c r="BH246" s="284">
        <v>0</v>
      </c>
      <c r="BI246" s="284">
        <v>0</v>
      </c>
      <c r="BJ246" s="284">
        <v>0</v>
      </c>
      <c r="BK246" s="284">
        <v>0</v>
      </c>
      <c r="BL246" s="284">
        <v>0</v>
      </c>
      <c r="BM246" s="284">
        <v>0</v>
      </c>
      <c r="BN246" s="284">
        <v>0</v>
      </c>
      <c r="BO246" s="284">
        <v>0</v>
      </c>
      <c r="BP246" s="284">
        <v>453.21637426900588</v>
      </c>
      <c r="BQ246" s="129"/>
    </row>
    <row r="247" spans="1:69" ht="15" x14ac:dyDescent="0.15">
      <c r="A247" s="104" t="s">
        <v>501</v>
      </c>
      <c r="B247" s="158" t="s">
        <v>529</v>
      </c>
      <c r="C247" s="158" t="s">
        <v>228</v>
      </c>
      <c r="D247" s="153" t="s">
        <v>922</v>
      </c>
      <c r="E247" s="153" t="s">
        <v>1029</v>
      </c>
      <c r="F247" s="107">
        <v>32</v>
      </c>
      <c r="G247" s="469">
        <v>32</v>
      </c>
      <c r="H247" s="107"/>
      <c r="I247" s="284">
        <v>0</v>
      </c>
      <c r="J247" s="284">
        <v>0</v>
      </c>
      <c r="K247" s="284">
        <v>0</v>
      </c>
      <c r="L247" s="284">
        <v>0</v>
      </c>
      <c r="M247" s="284">
        <v>0</v>
      </c>
      <c r="N247" s="284">
        <v>0</v>
      </c>
      <c r="O247" s="284">
        <v>0</v>
      </c>
      <c r="P247" s="284">
        <v>0</v>
      </c>
      <c r="Q247" s="284">
        <v>0</v>
      </c>
      <c r="R247" s="284">
        <v>0</v>
      </c>
      <c r="S247" s="284">
        <v>0</v>
      </c>
      <c r="T247" s="284">
        <v>0</v>
      </c>
      <c r="U247" s="284">
        <v>0</v>
      </c>
      <c r="V247" s="284">
        <v>0</v>
      </c>
      <c r="W247" s="284">
        <v>0</v>
      </c>
      <c r="X247" s="284">
        <v>0</v>
      </c>
      <c r="Y247" s="284">
        <v>0</v>
      </c>
      <c r="Z247" s="284">
        <v>42.642140468227424</v>
      </c>
      <c r="AA247" s="284">
        <v>0</v>
      </c>
      <c r="AB247" s="284">
        <v>0</v>
      </c>
      <c r="AC247" s="284">
        <v>0</v>
      </c>
      <c r="AD247" s="284">
        <v>0</v>
      </c>
      <c r="AE247" s="284">
        <v>0</v>
      </c>
      <c r="AF247" s="284">
        <v>0</v>
      </c>
      <c r="AG247" s="284">
        <v>0</v>
      </c>
      <c r="AH247" s="284">
        <v>0</v>
      </c>
      <c r="AI247" s="284">
        <v>0</v>
      </c>
      <c r="AJ247" s="284">
        <v>0</v>
      </c>
      <c r="AK247" s="284">
        <v>0</v>
      </c>
      <c r="AL247" s="284">
        <v>0</v>
      </c>
      <c r="AM247" s="284">
        <v>0</v>
      </c>
      <c r="AN247" s="284">
        <v>0</v>
      </c>
      <c r="AO247" s="284">
        <v>0</v>
      </c>
      <c r="AP247" s="284">
        <v>0</v>
      </c>
      <c r="AQ247" s="284">
        <v>0</v>
      </c>
      <c r="AR247" s="284">
        <v>0</v>
      </c>
      <c r="AS247" s="284">
        <v>0</v>
      </c>
      <c r="AT247" s="284">
        <v>0</v>
      </c>
      <c r="AU247" s="284">
        <v>0</v>
      </c>
      <c r="AV247" s="284">
        <v>0</v>
      </c>
      <c r="AW247" s="284">
        <v>0</v>
      </c>
      <c r="AX247" s="284">
        <v>0</v>
      </c>
      <c r="AY247" s="284">
        <v>0</v>
      </c>
      <c r="AZ247" s="284">
        <v>0</v>
      </c>
      <c r="BA247" s="284">
        <v>0</v>
      </c>
      <c r="BB247" s="284">
        <v>0</v>
      </c>
      <c r="BC247" s="284">
        <v>0</v>
      </c>
      <c r="BD247" s="284">
        <v>0</v>
      </c>
      <c r="BE247" s="284">
        <v>0</v>
      </c>
      <c r="BF247" s="284">
        <v>0</v>
      </c>
      <c r="BG247" s="284">
        <v>0</v>
      </c>
      <c r="BH247" s="284">
        <v>0</v>
      </c>
      <c r="BI247" s="284">
        <v>0</v>
      </c>
      <c r="BJ247" s="284">
        <v>0</v>
      </c>
      <c r="BK247" s="284">
        <v>0</v>
      </c>
      <c r="BL247" s="284">
        <v>0</v>
      </c>
      <c r="BM247" s="284">
        <v>0</v>
      </c>
      <c r="BN247" s="284">
        <v>0</v>
      </c>
      <c r="BO247" s="284">
        <v>0</v>
      </c>
      <c r="BP247" s="284">
        <v>0</v>
      </c>
      <c r="BQ247" s="129"/>
    </row>
    <row r="248" spans="1:69" ht="15" x14ac:dyDescent="0.15">
      <c r="A248" s="104" t="s">
        <v>502</v>
      </c>
      <c r="B248" s="158" t="s">
        <v>529</v>
      </c>
      <c r="C248" s="158" t="s">
        <v>228</v>
      </c>
      <c r="D248" s="153" t="s">
        <v>923</v>
      </c>
      <c r="E248" s="153" t="s">
        <v>1027</v>
      </c>
      <c r="F248" s="107">
        <v>32</v>
      </c>
      <c r="G248" s="469">
        <v>56</v>
      </c>
      <c r="H248" s="107"/>
      <c r="I248" s="284">
        <v>0</v>
      </c>
      <c r="J248" s="284">
        <v>0</v>
      </c>
      <c r="K248" s="284">
        <v>0</v>
      </c>
      <c r="L248" s="284">
        <v>0</v>
      </c>
      <c r="M248" s="284">
        <v>43.508771929824562</v>
      </c>
      <c r="N248" s="284">
        <v>0</v>
      </c>
      <c r="O248" s="284">
        <v>0</v>
      </c>
      <c r="P248" s="284">
        <v>0</v>
      </c>
      <c r="Q248" s="284">
        <v>0</v>
      </c>
      <c r="R248" s="284">
        <v>0</v>
      </c>
      <c r="S248" s="284">
        <v>0</v>
      </c>
      <c r="T248" s="284">
        <v>0</v>
      </c>
      <c r="U248" s="284">
        <v>0</v>
      </c>
      <c r="V248" s="284">
        <v>0</v>
      </c>
      <c r="W248" s="284">
        <v>0</v>
      </c>
      <c r="X248" s="284">
        <v>0</v>
      </c>
      <c r="Y248" s="284">
        <v>0</v>
      </c>
      <c r="Z248" s="284">
        <v>0</v>
      </c>
      <c r="AA248" s="284">
        <v>0</v>
      </c>
      <c r="AB248" s="284">
        <v>0</v>
      </c>
      <c r="AC248" s="284">
        <v>0</v>
      </c>
      <c r="AD248" s="284">
        <v>0</v>
      </c>
      <c r="AE248" s="284">
        <v>0</v>
      </c>
      <c r="AF248" s="284">
        <v>0</v>
      </c>
      <c r="AG248" s="284">
        <v>0</v>
      </c>
      <c r="AH248" s="284">
        <v>0</v>
      </c>
      <c r="AI248" s="284">
        <v>0</v>
      </c>
      <c r="AJ248" s="284">
        <v>0</v>
      </c>
      <c r="AK248" s="284">
        <v>0</v>
      </c>
      <c r="AL248" s="284">
        <v>0</v>
      </c>
      <c r="AM248" s="284">
        <v>0</v>
      </c>
      <c r="AN248" s="284">
        <v>0</v>
      </c>
      <c r="AO248" s="284">
        <v>0</v>
      </c>
      <c r="AP248" s="284">
        <v>0</v>
      </c>
      <c r="AQ248" s="284">
        <v>44.166666666666657</v>
      </c>
      <c r="AR248" s="284">
        <v>0</v>
      </c>
      <c r="AS248" s="284">
        <v>0</v>
      </c>
      <c r="AT248" s="284">
        <v>0</v>
      </c>
      <c r="AU248" s="284">
        <v>0</v>
      </c>
      <c r="AV248" s="284">
        <v>0</v>
      </c>
      <c r="AW248" s="284">
        <v>0</v>
      </c>
      <c r="AX248" s="284">
        <v>0</v>
      </c>
      <c r="AY248" s="284">
        <v>0</v>
      </c>
      <c r="AZ248" s="284">
        <v>0</v>
      </c>
      <c r="BA248" s="284">
        <v>0</v>
      </c>
      <c r="BB248" s="284">
        <v>0</v>
      </c>
      <c r="BC248" s="284">
        <v>0</v>
      </c>
      <c r="BD248" s="284">
        <v>0</v>
      </c>
      <c r="BE248" s="284">
        <v>0</v>
      </c>
      <c r="BF248" s="284">
        <v>0</v>
      </c>
      <c r="BG248" s="284">
        <v>407.97166389280073</v>
      </c>
      <c r="BH248" s="284">
        <v>0</v>
      </c>
      <c r="BI248" s="284">
        <v>0</v>
      </c>
      <c r="BJ248" s="284">
        <v>0</v>
      </c>
      <c r="BK248" s="284">
        <v>0</v>
      </c>
      <c r="BL248" s="284">
        <v>0</v>
      </c>
      <c r="BM248" s="284">
        <v>0</v>
      </c>
      <c r="BN248" s="284">
        <v>0</v>
      </c>
      <c r="BO248" s="284">
        <v>0</v>
      </c>
      <c r="BP248" s="284">
        <v>0</v>
      </c>
      <c r="BQ248" s="129"/>
    </row>
    <row r="249" spans="1:69" ht="15" x14ac:dyDescent="0.15">
      <c r="A249" s="107" t="s">
        <v>508</v>
      </c>
      <c r="B249" s="158" t="s">
        <v>529</v>
      </c>
      <c r="C249" s="107" t="s">
        <v>233</v>
      </c>
      <c r="D249" s="170" t="s">
        <v>929</v>
      </c>
      <c r="E249" s="107" t="s">
        <v>1029</v>
      </c>
      <c r="F249" s="107">
        <v>16</v>
      </c>
      <c r="G249" s="469">
        <v>16</v>
      </c>
      <c r="H249" s="107"/>
      <c r="I249" s="284">
        <v>0</v>
      </c>
      <c r="J249" s="284">
        <v>0</v>
      </c>
      <c r="K249" s="284">
        <v>0</v>
      </c>
      <c r="L249" s="284">
        <v>0</v>
      </c>
      <c r="M249" s="284">
        <v>0</v>
      </c>
      <c r="N249" s="284">
        <v>0</v>
      </c>
      <c r="O249" s="284">
        <v>0</v>
      </c>
      <c r="P249" s="284">
        <v>0</v>
      </c>
      <c r="Q249" s="284">
        <v>0</v>
      </c>
      <c r="R249" s="284">
        <v>0</v>
      </c>
      <c r="S249" s="284">
        <v>0</v>
      </c>
      <c r="T249" s="284">
        <v>0</v>
      </c>
      <c r="U249" s="284">
        <v>0</v>
      </c>
      <c r="V249" s="284">
        <v>0</v>
      </c>
      <c r="W249" s="284">
        <v>0</v>
      </c>
      <c r="X249" s="284">
        <v>0</v>
      </c>
      <c r="Y249" s="284">
        <v>0</v>
      </c>
      <c r="Z249" s="284">
        <v>0</v>
      </c>
      <c r="AA249" s="284">
        <v>0</v>
      </c>
      <c r="AB249" s="284">
        <v>44.255319148936174</v>
      </c>
      <c r="AC249" s="284">
        <v>123.13612313612315</v>
      </c>
      <c r="AD249" s="284">
        <v>43.63636363636364</v>
      </c>
      <c r="AE249" s="284">
        <v>0</v>
      </c>
      <c r="AF249" s="284">
        <v>0</v>
      </c>
      <c r="AG249" s="284">
        <v>0</v>
      </c>
      <c r="AH249" s="284">
        <v>0</v>
      </c>
      <c r="AI249" s="284">
        <v>0</v>
      </c>
      <c r="AJ249" s="284">
        <v>0</v>
      </c>
      <c r="AK249" s="284">
        <v>0</v>
      </c>
      <c r="AL249" s="284">
        <v>0</v>
      </c>
      <c r="AM249" s="284">
        <v>0</v>
      </c>
      <c r="AN249" s="284">
        <v>0</v>
      </c>
      <c r="AO249" s="284">
        <v>0</v>
      </c>
      <c r="AP249" s="284">
        <v>0</v>
      </c>
      <c r="AQ249" s="284">
        <v>0</v>
      </c>
      <c r="AR249" s="284">
        <v>0</v>
      </c>
      <c r="AS249" s="284">
        <v>0</v>
      </c>
      <c r="AT249" s="284">
        <v>0</v>
      </c>
      <c r="AU249" s="284">
        <v>0</v>
      </c>
      <c r="AV249" s="284">
        <v>0</v>
      </c>
      <c r="AW249" s="284">
        <v>0</v>
      </c>
      <c r="AX249" s="284">
        <v>0</v>
      </c>
      <c r="AY249" s="284">
        <v>0</v>
      </c>
      <c r="AZ249" s="284">
        <v>0</v>
      </c>
      <c r="BA249" s="284">
        <v>0</v>
      </c>
      <c r="BB249" s="284">
        <v>0</v>
      </c>
      <c r="BC249" s="284">
        <v>0</v>
      </c>
      <c r="BD249" s="284">
        <v>0</v>
      </c>
      <c r="BE249" s="284">
        <v>0</v>
      </c>
      <c r="BF249" s="284">
        <v>0</v>
      </c>
      <c r="BG249" s="284">
        <v>0</v>
      </c>
      <c r="BH249" s="284">
        <v>0</v>
      </c>
      <c r="BI249" s="284">
        <v>0</v>
      </c>
      <c r="BJ249" s="284">
        <v>0</v>
      </c>
      <c r="BK249" s="284">
        <v>0</v>
      </c>
      <c r="BL249" s="284">
        <v>0</v>
      </c>
      <c r="BM249" s="284">
        <v>0</v>
      </c>
      <c r="BN249" s="284">
        <v>0</v>
      </c>
      <c r="BO249" s="284">
        <v>0</v>
      </c>
      <c r="BP249" s="284">
        <v>0</v>
      </c>
      <c r="BQ249" s="129"/>
    </row>
    <row r="250" spans="1:69" ht="15" x14ac:dyDescent="0.15">
      <c r="A250" s="104" t="s">
        <v>509</v>
      </c>
      <c r="B250" s="158" t="s">
        <v>529</v>
      </c>
      <c r="C250" s="107" t="s">
        <v>233</v>
      </c>
      <c r="D250" s="170" t="s">
        <v>930</v>
      </c>
      <c r="E250" s="107" t="s">
        <v>1029</v>
      </c>
      <c r="F250" s="107">
        <v>28</v>
      </c>
      <c r="G250" s="469">
        <v>28</v>
      </c>
      <c r="H250" s="107"/>
      <c r="I250" s="284">
        <v>0</v>
      </c>
      <c r="J250" s="284">
        <v>0</v>
      </c>
      <c r="K250" s="284">
        <v>0</v>
      </c>
      <c r="L250" s="284">
        <v>0</v>
      </c>
      <c r="M250" s="284">
        <v>0</v>
      </c>
      <c r="N250" s="284">
        <v>0</v>
      </c>
      <c r="O250" s="284">
        <v>0</v>
      </c>
      <c r="P250" s="284">
        <v>174.81481481481481</v>
      </c>
      <c r="Q250" s="284">
        <v>0</v>
      </c>
      <c r="R250" s="284">
        <v>0</v>
      </c>
      <c r="S250" s="284">
        <v>0</v>
      </c>
      <c r="T250" s="284">
        <v>0</v>
      </c>
      <c r="U250" s="284">
        <v>0</v>
      </c>
      <c r="V250" s="284">
        <v>0</v>
      </c>
      <c r="W250" s="284">
        <v>0</v>
      </c>
      <c r="X250" s="284">
        <v>0</v>
      </c>
      <c r="Y250" s="284">
        <v>0</v>
      </c>
      <c r="Z250" s="284">
        <v>0</v>
      </c>
      <c r="AA250" s="284">
        <v>0</v>
      </c>
      <c r="AB250" s="284">
        <v>0</v>
      </c>
      <c r="AC250" s="284">
        <v>0</v>
      </c>
      <c r="AD250" s="284">
        <v>0</v>
      </c>
      <c r="AE250" s="284">
        <v>0</v>
      </c>
      <c r="AF250" s="284">
        <v>0</v>
      </c>
      <c r="AG250" s="284">
        <v>0</v>
      </c>
      <c r="AH250" s="284">
        <v>0</v>
      </c>
      <c r="AI250" s="284">
        <v>0</v>
      </c>
      <c r="AJ250" s="284">
        <v>0</v>
      </c>
      <c r="AK250" s="284">
        <v>0</v>
      </c>
      <c r="AL250" s="284">
        <v>0</v>
      </c>
      <c r="AM250" s="284">
        <v>130.49062419727716</v>
      </c>
      <c r="AN250" s="284">
        <v>368.79432624113474</v>
      </c>
      <c r="AO250" s="284">
        <v>212.33974358974359</v>
      </c>
      <c r="AP250" s="284">
        <v>0</v>
      </c>
      <c r="AQ250" s="284">
        <v>0</v>
      </c>
      <c r="AR250" s="284">
        <v>0</v>
      </c>
      <c r="AS250" s="284">
        <v>0</v>
      </c>
      <c r="AT250" s="284">
        <v>0</v>
      </c>
      <c r="AU250" s="284">
        <v>0</v>
      </c>
      <c r="AV250" s="284">
        <v>0</v>
      </c>
      <c r="AW250" s="284">
        <v>0</v>
      </c>
      <c r="AX250" s="284">
        <v>0</v>
      </c>
      <c r="AY250" s="284">
        <v>0</v>
      </c>
      <c r="AZ250" s="284">
        <v>0</v>
      </c>
      <c r="BA250" s="284">
        <v>0</v>
      </c>
      <c r="BB250" s="284">
        <v>0</v>
      </c>
      <c r="BC250" s="284">
        <v>0</v>
      </c>
      <c r="BD250" s="284">
        <v>0</v>
      </c>
      <c r="BE250" s="284">
        <v>0</v>
      </c>
      <c r="BF250" s="284">
        <v>0</v>
      </c>
      <c r="BG250" s="284">
        <v>203.98583194640037</v>
      </c>
      <c r="BH250" s="284">
        <v>0</v>
      </c>
      <c r="BI250" s="284">
        <v>0</v>
      </c>
      <c r="BJ250" s="284">
        <v>971.19341563786008</v>
      </c>
      <c r="BK250" s="284">
        <v>0</v>
      </c>
      <c r="BL250" s="284">
        <v>0</v>
      </c>
      <c r="BM250" s="284">
        <v>0</v>
      </c>
      <c r="BN250" s="284">
        <v>0</v>
      </c>
      <c r="BO250" s="284">
        <v>0</v>
      </c>
      <c r="BP250" s="284">
        <v>0</v>
      </c>
      <c r="BQ250" s="129"/>
    </row>
    <row r="251" spans="1:69" ht="15" x14ac:dyDescent="0.15">
      <c r="A251" s="104" t="s">
        <v>510</v>
      </c>
      <c r="B251" s="158" t="s">
        <v>529</v>
      </c>
      <c r="C251" s="107" t="s">
        <v>233</v>
      </c>
      <c r="D251" s="170" t="s">
        <v>931</v>
      </c>
      <c r="E251" s="107" t="s">
        <v>1029</v>
      </c>
      <c r="F251" s="107">
        <v>40</v>
      </c>
      <c r="G251" s="469">
        <v>40</v>
      </c>
      <c r="H251" s="107"/>
      <c r="I251" s="284">
        <v>0</v>
      </c>
      <c r="J251" s="284">
        <v>0</v>
      </c>
      <c r="K251" s="284">
        <v>0</v>
      </c>
      <c r="L251" s="284">
        <v>0</v>
      </c>
      <c r="M251" s="284">
        <v>0</v>
      </c>
      <c r="N251" s="284">
        <v>0</v>
      </c>
      <c r="O251" s="284">
        <v>0</v>
      </c>
      <c r="P251" s="284">
        <v>0</v>
      </c>
      <c r="Q251" s="284">
        <v>0</v>
      </c>
      <c r="R251" s="284">
        <v>0</v>
      </c>
      <c r="S251" s="284">
        <v>0</v>
      </c>
      <c r="T251" s="284">
        <v>0</v>
      </c>
      <c r="U251" s="284">
        <v>0</v>
      </c>
      <c r="V251" s="284">
        <v>0</v>
      </c>
      <c r="W251" s="284">
        <v>0</v>
      </c>
      <c r="X251" s="284">
        <v>0</v>
      </c>
      <c r="Y251" s="284">
        <v>0</v>
      </c>
      <c r="Z251" s="284">
        <v>0</v>
      </c>
      <c r="AA251" s="284">
        <v>0</v>
      </c>
      <c r="AB251" s="284">
        <v>0</v>
      </c>
      <c r="AC251" s="284">
        <v>184.70418470418471</v>
      </c>
      <c r="AD251" s="284">
        <v>0</v>
      </c>
      <c r="AE251" s="284">
        <v>0</v>
      </c>
      <c r="AF251" s="284">
        <v>0</v>
      </c>
      <c r="AG251" s="284">
        <v>0</v>
      </c>
      <c r="AH251" s="284">
        <v>0</v>
      </c>
      <c r="AI251" s="284">
        <v>0</v>
      </c>
      <c r="AJ251" s="284">
        <v>0</v>
      </c>
      <c r="AK251" s="284">
        <v>0</v>
      </c>
      <c r="AL251" s="284">
        <v>0</v>
      </c>
      <c r="AM251" s="284">
        <v>0</v>
      </c>
      <c r="AN251" s="284">
        <v>0</v>
      </c>
      <c r="AO251" s="284">
        <v>0</v>
      </c>
      <c r="AP251" s="284">
        <v>0</v>
      </c>
      <c r="AQ251" s="284">
        <v>0</v>
      </c>
      <c r="AR251" s="284">
        <v>0</v>
      </c>
      <c r="AS251" s="284">
        <v>0</v>
      </c>
      <c r="AT251" s="284">
        <v>0</v>
      </c>
      <c r="AU251" s="284">
        <v>0</v>
      </c>
      <c r="AV251" s="284">
        <v>0</v>
      </c>
      <c r="AW251" s="284">
        <v>211.36173767752717</v>
      </c>
      <c r="AX251" s="284">
        <v>0</v>
      </c>
      <c r="AY251" s="284">
        <v>198.05194805194805</v>
      </c>
      <c r="AZ251" s="284">
        <v>0</v>
      </c>
      <c r="BA251" s="284">
        <v>0</v>
      </c>
      <c r="BB251" s="284">
        <v>0</v>
      </c>
      <c r="BC251" s="284">
        <v>0</v>
      </c>
      <c r="BD251" s="284">
        <v>0</v>
      </c>
      <c r="BE251" s="284">
        <v>0</v>
      </c>
      <c r="BF251" s="284">
        <v>0</v>
      </c>
      <c r="BG251" s="284">
        <v>1631.8866555712029</v>
      </c>
      <c r="BH251" s="284">
        <v>0</v>
      </c>
      <c r="BI251" s="284">
        <v>0</v>
      </c>
      <c r="BJ251" s="284">
        <v>0</v>
      </c>
      <c r="BK251" s="284">
        <v>272.72727272727275</v>
      </c>
      <c r="BL251" s="284">
        <v>0</v>
      </c>
      <c r="BM251" s="284">
        <v>0</v>
      </c>
      <c r="BN251" s="284">
        <v>0</v>
      </c>
      <c r="BO251" s="284">
        <v>0</v>
      </c>
      <c r="BP251" s="284">
        <v>0</v>
      </c>
      <c r="BQ251" s="129"/>
    </row>
    <row r="252" spans="1:69" ht="15" x14ac:dyDescent="0.15">
      <c r="A252" s="104" t="s">
        <v>511</v>
      </c>
      <c r="B252" s="158" t="s">
        <v>529</v>
      </c>
      <c r="C252" s="107" t="s">
        <v>233</v>
      </c>
      <c r="D252" s="170" t="s">
        <v>932</v>
      </c>
      <c r="E252" s="107" t="s">
        <v>1029</v>
      </c>
      <c r="F252" s="107">
        <v>48</v>
      </c>
      <c r="G252" s="469">
        <v>48</v>
      </c>
      <c r="H252" s="107"/>
      <c r="I252" s="284">
        <v>0</v>
      </c>
      <c r="J252" s="284">
        <v>0</v>
      </c>
      <c r="K252" s="284">
        <v>0</v>
      </c>
      <c r="L252" s="284">
        <v>0</v>
      </c>
      <c r="M252" s="284">
        <v>0</v>
      </c>
      <c r="N252" s="284">
        <v>0</v>
      </c>
      <c r="O252" s="284">
        <v>0</v>
      </c>
      <c r="P252" s="284">
        <v>0</v>
      </c>
      <c r="Q252" s="284">
        <v>0</v>
      </c>
      <c r="R252" s="284">
        <v>0</v>
      </c>
      <c r="S252" s="284">
        <v>139.14027149321268</v>
      </c>
      <c r="T252" s="284">
        <v>0</v>
      </c>
      <c r="U252" s="284">
        <v>0</v>
      </c>
      <c r="V252" s="284">
        <v>0</v>
      </c>
      <c r="W252" s="284">
        <v>0</v>
      </c>
      <c r="X252" s="284">
        <v>0</v>
      </c>
      <c r="Y252" s="284">
        <v>0</v>
      </c>
      <c r="Z252" s="284">
        <v>0</v>
      </c>
      <c r="AA252" s="284">
        <v>0</v>
      </c>
      <c r="AB252" s="284">
        <v>0</v>
      </c>
      <c r="AC252" s="284">
        <v>0</v>
      </c>
      <c r="AD252" s="284">
        <v>0</v>
      </c>
      <c r="AE252" s="284">
        <v>0</v>
      </c>
      <c r="AF252" s="284">
        <v>0</v>
      </c>
      <c r="AG252" s="284">
        <v>0</v>
      </c>
      <c r="AH252" s="284">
        <v>0</v>
      </c>
      <c r="AI252" s="284">
        <v>0</v>
      </c>
      <c r="AJ252" s="284">
        <v>0</v>
      </c>
      <c r="AK252" s="284">
        <v>0</v>
      </c>
      <c r="AL252" s="284">
        <v>0</v>
      </c>
      <c r="AM252" s="284">
        <v>0</v>
      </c>
      <c r="AN252" s="284">
        <v>0</v>
      </c>
      <c r="AO252" s="284">
        <v>0</v>
      </c>
      <c r="AP252" s="284">
        <v>0</v>
      </c>
      <c r="AQ252" s="284">
        <v>0</v>
      </c>
      <c r="AR252" s="284">
        <v>0</v>
      </c>
      <c r="AS252" s="284">
        <v>0</v>
      </c>
      <c r="AT252" s="284">
        <v>167.83216783216784</v>
      </c>
      <c r="AU252" s="284">
        <v>0</v>
      </c>
      <c r="AV252" s="284">
        <v>0</v>
      </c>
      <c r="AW252" s="284">
        <v>0</v>
      </c>
      <c r="AX252" s="284">
        <v>203.69275248045207</v>
      </c>
      <c r="AY252" s="284">
        <v>0</v>
      </c>
      <c r="AZ252" s="284">
        <v>0</v>
      </c>
      <c r="BA252" s="284">
        <v>0</v>
      </c>
      <c r="BB252" s="284">
        <v>0</v>
      </c>
      <c r="BC252" s="284">
        <v>176.66666666666663</v>
      </c>
      <c r="BD252" s="284">
        <v>0</v>
      </c>
      <c r="BE252" s="284">
        <v>0</v>
      </c>
      <c r="BF252" s="284">
        <v>0</v>
      </c>
      <c r="BG252" s="284">
        <v>101.99291597320018</v>
      </c>
      <c r="BH252" s="284">
        <v>0</v>
      </c>
      <c r="BI252" s="284">
        <v>0</v>
      </c>
      <c r="BJ252" s="284">
        <v>0</v>
      </c>
      <c r="BK252" s="284">
        <v>0</v>
      </c>
      <c r="BL252" s="284">
        <v>0</v>
      </c>
      <c r="BM252" s="284">
        <v>0</v>
      </c>
      <c r="BN252" s="284">
        <v>0</v>
      </c>
      <c r="BO252" s="284">
        <v>82.666202575704844</v>
      </c>
      <c r="BP252" s="284">
        <v>0</v>
      </c>
      <c r="BQ252" s="129"/>
    </row>
    <row r="253" spans="1:69" ht="15" x14ac:dyDescent="0.15">
      <c r="A253" s="104" t="s">
        <v>512</v>
      </c>
      <c r="B253" s="158" t="s">
        <v>529</v>
      </c>
      <c r="C253" s="107" t="s">
        <v>233</v>
      </c>
      <c r="D253" s="170" t="s">
        <v>933</v>
      </c>
      <c r="E253" s="107" t="s">
        <v>1029</v>
      </c>
      <c r="F253" s="107">
        <v>56</v>
      </c>
      <c r="G253" s="469">
        <v>56</v>
      </c>
      <c r="H253" s="107"/>
      <c r="I253" s="284">
        <v>62.465450525152008</v>
      </c>
      <c r="J253" s="284">
        <v>0</v>
      </c>
      <c r="K253" s="284">
        <v>0</v>
      </c>
      <c r="L253" s="284">
        <v>0</v>
      </c>
      <c r="M253" s="284">
        <v>0</v>
      </c>
      <c r="N253" s="284">
        <v>0</v>
      </c>
      <c r="O253" s="284">
        <v>0</v>
      </c>
      <c r="P253" s="284">
        <v>0</v>
      </c>
      <c r="Q253" s="284">
        <v>0</v>
      </c>
      <c r="R253" s="284">
        <v>0</v>
      </c>
      <c r="S253" s="284">
        <v>208.71040723981901</v>
      </c>
      <c r="T253" s="284">
        <v>0</v>
      </c>
      <c r="U253" s="284">
        <v>0</v>
      </c>
      <c r="V253" s="284">
        <v>0</v>
      </c>
      <c r="W253" s="284">
        <v>0</v>
      </c>
      <c r="X253" s="284">
        <v>0</v>
      </c>
      <c r="Y253" s="284">
        <v>0</v>
      </c>
      <c r="Z253" s="284">
        <v>0</v>
      </c>
      <c r="AA253" s="284">
        <v>0</v>
      </c>
      <c r="AB253" s="284">
        <v>0</v>
      </c>
      <c r="AC253" s="284">
        <v>0</v>
      </c>
      <c r="AD253" s="284">
        <v>0</v>
      </c>
      <c r="AE253" s="284">
        <v>0</v>
      </c>
      <c r="AF253" s="284">
        <v>0</v>
      </c>
      <c r="AG253" s="284">
        <v>0</v>
      </c>
      <c r="AH253" s="284">
        <v>0</v>
      </c>
      <c r="AI253" s="284">
        <v>0</v>
      </c>
      <c r="AJ253" s="284">
        <v>0</v>
      </c>
      <c r="AK253" s="284">
        <v>0</v>
      </c>
      <c r="AL253" s="284">
        <v>0</v>
      </c>
      <c r="AM253" s="284">
        <v>0</v>
      </c>
      <c r="AN253" s="284">
        <v>0</v>
      </c>
      <c r="AO253" s="284">
        <v>0</v>
      </c>
      <c r="AP253" s="284">
        <v>0</v>
      </c>
      <c r="AQ253" s="284">
        <v>0</v>
      </c>
      <c r="AR253" s="284">
        <v>0</v>
      </c>
      <c r="AS253" s="284">
        <v>0</v>
      </c>
      <c r="AT253" s="284">
        <v>0</v>
      </c>
      <c r="AU253" s="284">
        <v>0</v>
      </c>
      <c r="AV253" s="284">
        <v>0</v>
      </c>
      <c r="AW253" s="284">
        <v>0</v>
      </c>
      <c r="AX253" s="284">
        <v>0</v>
      </c>
      <c r="AY253" s="284">
        <v>0</v>
      </c>
      <c r="AZ253" s="284">
        <v>0</v>
      </c>
      <c r="BA253" s="284">
        <v>0</v>
      </c>
      <c r="BB253" s="284">
        <v>0</v>
      </c>
      <c r="BC253" s="284">
        <v>0</v>
      </c>
      <c r="BD253" s="284">
        <v>0</v>
      </c>
      <c r="BE253" s="284">
        <v>0</v>
      </c>
      <c r="BF253" s="284">
        <v>0</v>
      </c>
      <c r="BG253" s="284">
        <v>0</v>
      </c>
      <c r="BH253" s="284">
        <v>0</v>
      </c>
      <c r="BI253" s="284">
        <v>0</v>
      </c>
      <c r="BJ253" s="284">
        <v>0</v>
      </c>
      <c r="BK253" s="284">
        <v>0</v>
      </c>
      <c r="BL253" s="284">
        <v>0</v>
      </c>
      <c r="BM253" s="284">
        <v>0</v>
      </c>
      <c r="BN253" s="284">
        <v>0</v>
      </c>
      <c r="BO253" s="284">
        <v>0</v>
      </c>
      <c r="BP253" s="284">
        <v>0</v>
      </c>
      <c r="BQ253" s="129"/>
    </row>
    <row r="254" spans="1:69" ht="15" x14ac:dyDescent="0.15">
      <c r="A254" s="104" t="s">
        <v>513</v>
      </c>
      <c r="B254" s="158" t="s">
        <v>529</v>
      </c>
      <c r="C254" s="107" t="s">
        <v>233</v>
      </c>
      <c r="D254" s="170" t="s">
        <v>934</v>
      </c>
      <c r="E254" s="107" t="s">
        <v>1029</v>
      </c>
      <c r="F254" s="107">
        <v>64</v>
      </c>
      <c r="G254" s="469">
        <v>64</v>
      </c>
      <c r="H254" s="107"/>
      <c r="I254" s="284">
        <v>0</v>
      </c>
      <c r="J254" s="284">
        <v>0</v>
      </c>
      <c r="K254" s="284">
        <v>0</v>
      </c>
      <c r="L254" s="284">
        <v>0</v>
      </c>
      <c r="M254" s="284">
        <v>0</v>
      </c>
      <c r="N254" s="284">
        <v>0</v>
      </c>
      <c r="O254" s="284">
        <v>0</v>
      </c>
      <c r="P254" s="284">
        <v>0</v>
      </c>
      <c r="Q254" s="284">
        <v>0</v>
      </c>
      <c r="R254" s="284">
        <v>0</v>
      </c>
      <c r="S254" s="284">
        <v>69.57013574660634</v>
      </c>
      <c r="T254" s="284">
        <v>0</v>
      </c>
      <c r="U254" s="284">
        <v>0</v>
      </c>
      <c r="V254" s="284">
        <v>0</v>
      </c>
      <c r="W254" s="284">
        <v>0</v>
      </c>
      <c r="X254" s="284">
        <v>0</v>
      </c>
      <c r="Y254" s="284">
        <v>0</v>
      </c>
      <c r="Z254" s="284">
        <v>0</v>
      </c>
      <c r="AA254" s="284">
        <v>0</v>
      </c>
      <c r="AB254" s="284">
        <v>0</v>
      </c>
      <c r="AC254" s="284">
        <v>0</v>
      </c>
      <c r="AD254" s="284">
        <v>0</v>
      </c>
      <c r="AE254" s="284">
        <v>0</v>
      </c>
      <c r="AF254" s="284">
        <v>0</v>
      </c>
      <c r="AG254" s="284">
        <v>0</v>
      </c>
      <c r="AH254" s="284">
        <v>0</v>
      </c>
      <c r="AI254" s="284">
        <v>0</v>
      </c>
      <c r="AJ254" s="284">
        <v>0</v>
      </c>
      <c r="AK254" s="284">
        <v>0</v>
      </c>
      <c r="AL254" s="284">
        <v>0</v>
      </c>
      <c r="AM254" s="284">
        <v>0</v>
      </c>
      <c r="AN254" s="284">
        <v>0</v>
      </c>
      <c r="AO254" s="284">
        <v>0</v>
      </c>
      <c r="AP254" s="284">
        <v>0</v>
      </c>
      <c r="AQ254" s="284">
        <v>0</v>
      </c>
      <c r="AR254" s="284">
        <v>0</v>
      </c>
      <c r="AS254" s="284">
        <v>0</v>
      </c>
      <c r="AT254" s="284">
        <v>0</v>
      </c>
      <c r="AU254" s="284">
        <v>0</v>
      </c>
      <c r="AV254" s="284">
        <v>0</v>
      </c>
      <c r="AW254" s="284">
        <v>0</v>
      </c>
      <c r="AX254" s="284">
        <v>0</v>
      </c>
      <c r="AY254" s="284">
        <v>0</v>
      </c>
      <c r="AZ254" s="284">
        <v>0</v>
      </c>
      <c r="BA254" s="284">
        <v>0</v>
      </c>
      <c r="BB254" s="284">
        <v>72.727272727272734</v>
      </c>
      <c r="BC254" s="284">
        <v>0</v>
      </c>
      <c r="BD254" s="284">
        <v>0</v>
      </c>
      <c r="BE254" s="284">
        <v>43.921568627450981</v>
      </c>
      <c r="BF254" s="284">
        <v>0</v>
      </c>
      <c r="BG254" s="284">
        <v>0</v>
      </c>
      <c r="BH254" s="284">
        <v>0</v>
      </c>
      <c r="BI254" s="284">
        <v>0</v>
      </c>
      <c r="BJ254" s="284">
        <v>0</v>
      </c>
      <c r="BK254" s="284">
        <v>0</v>
      </c>
      <c r="BL254" s="284">
        <v>0</v>
      </c>
      <c r="BM254" s="284">
        <v>0</v>
      </c>
      <c r="BN254" s="284">
        <v>0</v>
      </c>
      <c r="BO254" s="284">
        <v>0</v>
      </c>
      <c r="BP254" s="284">
        <v>0</v>
      </c>
      <c r="BQ254" s="129"/>
    </row>
    <row r="255" spans="1:69" ht="15" x14ac:dyDescent="0.15">
      <c r="A255" s="104" t="s">
        <v>514</v>
      </c>
      <c r="B255" s="158" t="s">
        <v>529</v>
      </c>
      <c r="C255" s="107" t="s">
        <v>233</v>
      </c>
      <c r="D255" s="170" t="s">
        <v>935</v>
      </c>
      <c r="E255" s="107" t="s">
        <v>1029</v>
      </c>
      <c r="F255" s="107">
        <v>80</v>
      </c>
      <c r="G255" s="469">
        <v>80</v>
      </c>
      <c r="H255" s="107"/>
      <c r="I255" s="284">
        <v>0</v>
      </c>
      <c r="J255" s="284">
        <v>0</v>
      </c>
      <c r="K255" s="284">
        <v>43.703703703703702</v>
      </c>
      <c r="L255" s="284">
        <v>0</v>
      </c>
      <c r="M255" s="284">
        <v>0</v>
      </c>
      <c r="N255" s="284">
        <v>0</v>
      </c>
      <c r="O255" s="284">
        <v>0</v>
      </c>
      <c r="P255" s="284">
        <v>0</v>
      </c>
      <c r="Q255" s="284">
        <v>0</v>
      </c>
      <c r="R255" s="284">
        <v>0</v>
      </c>
      <c r="S255" s="284">
        <v>0</v>
      </c>
      <c r="T255" s="284">
        <v>0</v>
      </c>
      <c r="U255" s="284">
        <v>0</v>
      </c>
      <c r="V255" s="284">
        <v>0</v>
      </c>
      <c r="W255" s="284">
        <v>0</v>
      </c>
      <c r="X255" s="284">
        <v>0</v>
      </c>
      <c r="Y255" s="284">
        <v>0</v>
      </c>
      <c r="Z255" s="284">
        <v>0</v>
      </c>
      <c r="AA255" s="284">
        <v>0</v>
      </c>
      <c r="AB255" s="284">
        <v>0</v>
      </c>
      <c r="AC255" s="284">
        <v>0</v>
      </c>
      <c r="AD255" s="284">
        <v>0</v>
      </c>
      <c r="AE255" s="284">
        <v>0</v>
      </c>
      <c r="AF255" s="284">
        <v>0</v>
      </c>
      <c r="AG255" s="284">
        <v>0</v>
      </c>
      <c r="AH255" s="284">
        <v>0</v>
      </c>
      <c r="AI255" s="284">
        <v>0</v>
      </c>
      <c r="AJ255" s="284">
        <v>0</v>
      </c>
      <c r="AK255" s="284">
        <v>0</v>
      </c>
      <c r="AL255" s="284">
        <v>0</v>
      </c>
      <c r="AM255" s="284">
        <v>0</v>
      </c>
      <c r="AN255" s="284">
        <v>0</v>
      </c>
      <c r="AO255" s="284">
        <v>0</v>
      </c>
      <c r="AP255" s="284">
        <v>0</v>
      </c>
      <c r="AQ255" s="284">
        <v>0</v>
      </c>
      <c r="AR255" s="284">
        <v>0</v>
      </c>
      <c r="AS255" s="284">
        <v>0</v>
      </c>
      <c r="AT255" s="284">
        <v>0</v>
      </c>
      <c r="AU255" s="284">
        <v>0</v>
      </c>
      <c r="AV255" s="284">
        <v>0</v>
      </c>
      <c r="AW255" s="284">
        <v>0</v>
      </c>
      <c r="AX255" s="284">
        <v>0</v>
      </c>
      <c r="AY255" s="284">
        <v>0</v>
      </c>
      <c r="AZ255" s="284">
        <v>0</v>
      </c>
      <c r="BA255" s="284">
        <v>0</v>
      </c>
      <c r="BB255" s="284">
        <v>0</v>
      </c>
      <c r="BC255" s="284">
        <v>0</v>
      </c>
      <c r="BD255" s="284">
        <v>0</v>
      </c>
      <c r="BE255" s="284">
        <v>0</v>
      </c>
      <c r="BF255" s="284">
        <v>0</v>
      </c>
      <c r="BG255" s="284">
        <v>0</v>
      </c>
      <c r="BH255" s="284">
        <v>0</v>
      </c>
      <c r="BI255" s="284">
        <v>0</v>
      </c>
      <c r="BJ255" s="284">
        <v>0</v>
      </c>
      <c r="BK255" s="284">
        <v>0</v>
      </c>
      <c r="BL255" s="284">
        <v>0</v>
      </c>
      <c r="BM255" s="284">
        <v>0</v>
      </c>
      <c r="BN255" s="284">
        <v>0</v>
      </c>
      <c r="BO255" s="284">
        <v>0</v>
      </c>
      <c r="BP255" s="284">
        <v>0</v>
      </c>
      <c r="BQ255" s="129"/>
    </row>
    <row r="256" spans="1:69" ht="15" x14ac:dyDescent="0.2">
      <c r="A256" s="286" t="s">
        <v>515</v>
      </c>
      <c r="B256" s="158" t="s">
        <v>529</v>
      </c>
      <c r="C256" s="107" t="s">
        <v>233</v>
      </c>
      <c r="D256" s="170" t="s">
        <v>936</v>
      </c>
      <c r="E256" s="107" t="s">
        <v>1029</v>
      </c>
      <c r="F256" s="107">
        <v>24.5</v>
      </c>
      <c r="G256" s="469">
        <v>24.5</v>
      </c>
      <c r="H256" s="107"/>
      <c r="I256" s="284">
        <v>1124.378109452736</v>
      </c>
      <c r="J256" s="284">
        <v>174.81481481481481</v>
      </c>
      <c r="K256" s="284">
        <v>131.11111111111109</v>
      </c>
      <c r="L256" s="284">
        <v>131.32075471698113</v>
      </c>
      <c r="M256" s="284">
        <v>130.52631578947367</v>
      </c>
      <c r="N256" s="284">
        <v>0</v>
      </c>
      <c r="O256" s="284">
        <v>0</v>
      </c>
      <c r="P256" s="284">
        <v>437.03703703703701</v>
      </c>
      <c r="Q256" s="284">
        <v>609.12280701754389</v>
      </c>
      <c r="R256" s="284">
        <v>480.00000000000006</v>
      </c>
      <c r="S256" s="284">
        <v>1252.262443438914</v>
      </c>
      <c r="T256" s="284">
        <v>308.57142857142856</v>
      </c>
      <c r="U256" s="284">
        <v>251.01214574898785</v>
      </c>
      <c r="V256" s="284">
        <v>506.78733031674216</v>
      </c>
      <c r="W256" s="284">
        <v>1405.4901960784314</v>
      </c>
      <c r="X256" s="284">
        <v>161.37566137566137</v>
      </c>
      <c r="Y256" s="284">
        <v>87.142857142857153</v>
      </c>
      <c r="Z256" s="284">
        <v>127.92642140468227</v>
      </c>
      <c r="AA256" s="284">
        <v>352.65306122448976</v>
      </c>
      <c r="AB256" s="284">
        <v>398.2978723404255</v>
      </c>
      <c r="AC256" s="284">
        <v>2462.7224627224628</v>
      </c>
      <c r="AD256" s="284">
        <v>349.09090909090912</v>
      </c>
      <c r="AE256" s="284">
        <v>135.59322033898306</v>
      </c>
      <c r="AF256" s="284">
        <v>0</v>
      </c>
      <c r="AG256" s="284">
        <v>218.8679245283019</v>
      </c>
      <c r="AH256" s="284">
        <v>0</v>
      </c>
      <c r="AI256" s="284">
        <v>0</v>
      </c>
      <c r="AJ256" s="284">
        <v>174.28571428571431</v>
      </c>
      <c r="AK256" s="284">
        <v>0</v>
      </c>
      <c r="AL256" s="284">
        <v>0</v>
      </c>
      <c r="AM256" s="284">
        <v>4697.6624711019776</v>
      </c>
      <c r="AN256" s="284">
        <v>4148.9361702127653</v>
      </c>
      <c r="AO256" s="284">
        <v>4968.75</v>
      </c>
      <c r="AP256" s="284">
        <v>794.99999999999989</v>
      </c>
      <c r="AQ256" s="284">
        <v>971.66666666666652</v>
      </c>
      <c r="AR256" s="284">
        <v>1804</v>
      </c>
      <c r="AS256" s="284">
        <v>0</v>
      </c>
      <c r="AT256" s="284">
        <v>629.37062937062933</v>
      </c>
      <c r="AU256" s="284">
        <v>1234.2857142857142</v>
      </c>
      <c r="AV256" s="284">
        <v>524.44444444444434</v>
      </c>
      <c r="AW256" s="284">
        <v>1849.4152046783627</v>
      </c>
      <c r="AX256" s="284">
        <v>407.38550496090414</v>
      </c>
      <c r="AY256" s="284">
        <v>3663.9610389610389</v>
      </c>
      <c r="AZ256" s="284">
        <v>969.69696969696975</v>
      </c>
      <c r="BA256" s="284">
        <v>2380.1652892561983</v>
      </c>
      <c r="BB256" s="284">
        <v>1600.0000000000002</v>
      </c>
      <c r="BC256" s="284">
        <v>3665.833333333333</v>
      </c>
      <c r="BD256" s="284">
        <v>2156</v>
      </c>
      <c r="BE256" s="284">
        <v>2942.7450980392159</v>
      </c>
      <c r="BF256" s="284">
        <v>2514.2857142857142</v>
      </c>
      <c r="BG256" s="284">
        <v>7529.1399768980373</v>
      </c>
      <c r="BH256" s="284">
        <v>9849.0566037735825</v>
      </c>
      <c r="BI256" s="284">
        <v>5296.4244521337941</v>
      </c>
      <c r="BJ256" s="284">
        <v>1456.7901234567901</v>
      </c>
      <c r="BK256" s="284">
        <v>1090.909090909091</v>
      </c>
      <c r="BL256" s="284">
        <v>3534.4262295081967</v>
      </c>
      <c r="BM256" s="284">
        <v>1012.4293785310734</v>
      </c>
      <c r="BN256" s="284">
        <v>3064.150943396226</v>
      </c>
      <c r="BO256" s="284">
        <v>1653.3240515140965</v>
      </c>
      <c r="BP256" s="284">
        <v>2447.3684210526317</v>
      </c>
      <c r="BQ256" s="129"/>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58BA9-217F-8A47-9E8B-D201D6F8CFBA}">
  <dimension ref="A1:DQ337"/>
  <sheetViews>
    <sheetView topLeftCell="A3" zoomScale="130" zoomScaleNormal="130" workbookViewId="0">
      <pane xSplit="10" ySplit="8" topLeftCell="K11" activePane="bottomRight" state="frozen"/>
      <selection activeCell="A3" sqref="A3"/>
      <selection pane="topRight" activeCell="K3" sqref="K3"/>
      <selection pane="bottomLeft" activeCell="A12" sqref="A12"/>
      <selection pane="bottomRight" activeCell="K16" sqref="K16"/>
    </sheetView>
  </sheetViews>
  <sheetFormatPr baseColWidth="10" defaultRowHeight="13" x14ac:dyDescent="0.15"/>
  <cols>
    <col min="1" max="1" width="32.33203125" bestFit="1" customWidth="1"/>
    <col min="2" max="2" width="12.83203125" hidden="1" customWidth="1"/>
    <col min="3" max="3" width="13" hidden="1" customWidth="1"/>
    <col min="4" max="4" width="10.33203125" customWidth="1"/>
    <col min="5" max="5" width="17.6640625" customWidth="1"/>
    <col min="6" max="6" width="9.6640625" customWidth="1"/>
    <col min="10" max="10" width="10.83203125" style="183"/>
    <col min="21" max="60" width="10.83203125" style="201"/>
    <col min="61" max="61" width="10.83203125" style="207"/>
    <col min="62" max="67" width="10.83203125" style="201"/>
    <col min="68" max="70" width="10.83203125" style="210"/>
  </cols>
  <sheetData>
    <row r="1" spans="1:121" s="2" customFormat="1" ht="16" customHeight="1" x14ac:dyDescent="0.2">
      <c r="A1" s="1" t="s">
        <v>954</v>
      </c>
    </row>
    <row r="2" spans="1:121" s="2" customFormat="1" ht="16" customHeight="1" x14ac:dyDescent="0.15">
      <c r="A2" s="3" t="s">
        <v>0</v>
      </c>
      <c r="B2" s="4" t="s">
        <v>1</v>
      </c>
      <c r="C2" s="5"/>
      <c r="D2" s="5"/>
      <c r="E2" s="5"/>
      <c r="F2" s="5"/>
      <c r="G2" s="5"/>
      <c r="H2" s="5"/>
      <c r="I2" s="5"/>
      <c r="J2" s="5"/>
      <c r="K2" s="5"/>
      <c r="L2" s="5"/>
      <c r="M2" s="5"/>
      <c r="N2" s="5"/>
      <c r="O2" s="5"/>
      <c r="P2" s="5"/>
      <c r="Q2" s="5"/>
      <c r="R2" s="5"/>
      <c r="S2" s="5"/>
      <c r="T2" s="5"/>
      <c r="U2" s="5"/>
    </row>
    <row r="3" spans="1:121" s="8" customFormat="1" ht="16" customHeight="1" x14ac:dyDescent="0.15">
      <c r="A3" s="6"/>
      <c r="B3" s="7" t="s">
        <v>2</v>
      </c>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row>
    <row r="4" spans="1:121" s="2" customFormat="1" ht="16" customHeight="1" x14ac:dyDescent="0.15">
      <c r="A4" s="9" t="s">
        <v>3</v>
      </c>
      <c r="B4" s="10">
        <v>43725</v>
      </c>
      <c r="C4" s="11">
        <v>43725</v>
      </c>
      <c r="K4" s="12">
        <v>43711</v>
      </c>
      <c r="L4" s="12">
        <v>44444</v>
      </c>
      <c r="M4" s="12">
        <v>44444</v>
      </c>
      <c r="N4" s="12">
        <v>44444</v>
      </c>
      <c r="O4" s="12">
        <v>44444</v>
      </c>
      <c r="P4" s="12">
        <v>44444</v>
      </c>
      <c r="Q4" s="12">
        <v>44444</v>
      </c>
      <c r="R4" s="12">
        <v>44443</v>
      </c>
      <c r="S4" s="12">
        <v>44443</v>
      </c>
      <c r="T4" s="12">
        <v>44443</v>
      </c>
      <c r="U4" s="12">
        <v>43676</v>
      </c>
      <c r="V4" s="12">
        <v>43678</v>
      </c>
      <c r="W4" s="12">
        <v>43678</v>
      </c>
      <c r="X4" s="12">
        <v>43678</v>
      </c>
      <c r="Y4" s="12">
        <v>43678</v>
      </c>
      <c r="Z4" s="12">
        <v>43678</v>
      </c>
      <c r="AA4" s="12">
        <v>43678</v>
      </c>
      <c r="AB4" s="12">
        <v>43677</v>
      </c>
      <c r="AC4" s="12">
        <v>43677</v>
      </c>
      <c r="AD4" s="12">
        <v>43677</v>
      </c>
      <c r="AE4" s="10">
        <v>43695</v>
      </c>
      <c r="AF4" s="10">
        <v>43697</v>
      </c>
      <c r="AG4" s="10">
        <v>43697</v>
      </c>
      <c r="AH4" s="10">
        <v>43697</v>
      </c>
      <c r="AI4" s="10">
        <v>43697</v>
      </c>
      <c r="AJ4" s="10">
        <v>43697</v>
      </c>
      <c r="AK4" s="10">
        <v>43697</v>
      </c>
      <c r="AL4" s="10">
        <v>43696</v>
      </c>
      <c r="AM4" s="10">
        <v>43696</v>
      </c>
      <c r="AN4" s="10">
        <v>43696</v>
      </c>
      <c r="AO4" s="10">
        <v>43690</v>
      </c>
      <c r="AP4" s="10">
        <v>43692</v>
      </c>
      <c r="AQ4" s="10">
        <v>43692</v>
      </c>
      <c r="AR4" s="10">
        <v>43692</v>
      </c>
      <c r="AS4" s="10">
        <v>43692</v>
      </c>
      <c r="AT4" s="10">
        <v>43692</v>
      </c>
      <c r="AU4" s="10">
        <v>43692</v>
      </c>
      <c r="AV4" s="10">
        <v>43692</v>
      </c>
      <c r="AW4" s="10">
        <v>43692</v>
      </c>
      <c r="AX4" s="10">
        <v>43692</v>
      </c>
      <c r="AY4" s="10">
        <v>43669</v>
      </c>
      <c r="AZ4" s="10">
        <v>43671</v>
      </c>
      <c r="BA4" s="10">
        <v>43671</v>
      </c>
      <c r="BB4" s="10">
        <v>43671</v>
      </c>
      <c r="BC4" s="10">
        <v>43671</v>
      </c>
      <c r="BD4" s="10">
        <v>43671</v>
      </c>
      <c r="BE4" s="10">
        <v>43671</v>
      </c>
      <c r="BF4" s="10">
        <v>43670</v>
      </c>
      <c r="BG4" s="10">
        <v>43670</v>
      </c>
      <c r="BH4" s="10">
        <v>43670</v>
      </c>
      <c r="BI4" s="10">
        <v>43725</v>
      </c>
      <c r="BJ4" s="10">
        <v>43727</v>
      </c>
      <c r="BK4" s="10">
        <v>43727</v>
      </c>
      <c r="BL4" s="10">
        <v>43727</v>
      </c>
      <c r="BM4" s="10">
        <v>43727</v>
      </c>
      <c r="BN4" s="10">
        <v>43727</v>
      </c>
      <c r="BO4" s="10">
        <v>43727</v>
      </c>
      <c r="BP4" s="10">
        <v>43726</v>
      </c>
      <c r="BQ4" s="10">
        <v>43726</v>
      </c>
      <c r="BR4" s="10">
        <v>43726</v>
      </c>
    </row>
    <row r="5" spans="1:121" s="2" customFormat="1" ht="16" customHeight="1" x14ac:dyDescent="0.15">
      <c r="A5" s="13" t="s">
        <v>4</v>
      </c>
      <c r="B5" s="14">
        <v>19260</v>
      </c>
      <c r="C5" s="15">
        <v>19260</v>
      </c>
      <c r="K5" s="16">
        <v>19246</v>
      </c>
      <c r="L5" s="16">
        <v>19248</v>
      </c>
      <c r="M5" s="16">
        <v>19248</v>
      </c>
      <c r="N5" s="16">
        <v>19248</v>
      </c>
      <c r="O5" s="16">
        <v>19248</v>
      </c>
      <c r="P5" s="16">
        <v>19248</v>
      </c>
      <c r="Q5" s="16">
        <v>19248</v>
      </c>
      <c r="R5" s="16">
        <v>19247</v>
      </c>
      <c r="S5" s="16">
        <v>19247</v>
      </c>
      <c r="T5" s="16">
        <v>19247</v>
      </c>
      <c r="U5" s="16">
        <v>19211</v>
      </c>
      <c r="V5" s="16">
        <v>19213</v>
      </c>
      <c r="W5" s="16">
        <v>19213</v>
      </c>
      <c r="X5" s="16">
        <v>19213</v>
      </c>
      <c r="Y5" s="16">
        <v>19213</v>
      </c>
      <c r="Z5" s="16">
        <v>19213</v>
      </c>
      <c r="AA5" s="16">
        <v>19213</v>
      </c>
      <c r="AB5" s="16">
        <v>19212</v>
      </c>
      <c r="AC5" s="16">
        <v>19212</v>
      </c>
      <c r="AD5" s="16">
        <v>19212</v>
      </c>
      <c r="AE5" s="14">
        <v>19230</v>
      </c>
      <c r="AF5" s="14">
        <v>19232</v>
      </c>
      <c r="AG5" s="14">
        <v>19232</v>
      </c>
      <c r="AH5" s="14">
        <v>19232</v>
      </c>
      <c r="AI5" s="14">
        <v>19232</v>
      </c>
      <c r="AJ5" s="14">
        <v>19232</v>
      </c>
      <c r="AK5" s="14">
        <v>19232</v>
      </c>
      <c r="AL5" s="14">
        <v>19231</v>
      </c>
      <c r="AM5" s="14">
        <v>19231</v>
      </c>
      <c r="AN5" s="14">
        <v>19231</v>
      </c>
      <c r="AO5" s="14">
        <v>19225</v>
      </c>
      <c r="AP5" s="14">
        <v>19227</v>
      </c>
      <c r="AQ5" s="14">
        <v>19227</v>
      </c>
      <c r="AR5" s="14">
        <v>19227</v>
      </c>
      <c r="AS5" s="14">
        <v>19227</v>
      </c>
      <c r="AT5" s="14">
        <v>19227</v>
      </c>
      <c r="AU5" s="14">
        <v>19227</v>
      </c>
      <c r="AV5" s="14">
        <v>19226</v>
      </c>
      <c r="AW5" s="14">
        <v>19226</v>
      </c>
      <c r="AX5" s="14">
        <v>19226</v>
      </c>
      <c r="AY5" s="14">
        <v>19204</v>
      </c>
      <c r="AZ5" s="14">
        <v>19206</v>
      </c>
      <c r="BA5" s="14">
        <v>19206</v>
      </c>
      <c r="BB5" s="14">
        <v>19206</v>
      </c>
      <c r="BC5" s="14">
        <v>19206</v>
      </c>
      <c r="BD5" s="14">
        <v>19206</v>
      </c>
      <c r="BE5" s="14">
        <v>19206</v>
      </c>
      <c r="BF5" s="14">
        <v>19205</v>
      </c>
      <c r="BG5" s="14">
        <v>19205</v>
      </c>
      <c r="BH5" s="14">
        <v>19205</v>
      </c>
      <c r="BI5" s="14">
        <v>19260</v>
      </c>
      <c r="BJ5" s="14">
        <v>19262</v>
      </c>
      <c r="BK5" s="14">
        <v>19262</v>
      </c>
      <c r="BL5" s="14">
        <v>19262</v>
      </c>
      <c r="BM5" s="14">
        <v>19262</v>
      </c>
      <c r="BN5" s="14">
        <v>19262</v>
      </c>
      <c r="BO5" s="14">
        <v>19262</v>
      </c>
      <c r="BP5" s="14">
        <v>19261</v>
      </c>
      <c r="BQ5" s="14">
        <v>19261</v>
      </c>
      <c r="BR5" s="14">
        <v>19261</v>
      </c>
    </row>
    <row r="6" spans="1:121" s="2" customFormat="1" ht="16" customHeight="1" x14ac:dyDescent="0.15">
      <c r="A6" s="13" t="s">
        <v>5</v>
      </c>
      <c r="B6" s="17" t="s">
        <v>6</v>
      </c>
      <c r="C6" s="18" t="s">
        <v>6</v>
      </c>
      <c r="K6" s="19" t="s">
        <v>57</v>
      </c>
      <c r="L6" s="19" t="s">
        <v>58</v>
      </c>
      <c r="M6" s="19" t="s">
        <v>59</v>
      </c>
      <c r="N6" s="19" t="s">
        <v>60</v>
      </c>
      <c r="O6" s="19" t="s">
        <v>61</v>
      </c>
      <c r="P6" s="19" t="s">
        <v>62</v>
      </c>
      <c r="Q6" s="19" t="s">
        <v>63</v>
      </c>
      <c r="R6" s="19" t="s">
        <v>64</v>
      </c>
      <c r="S6" s="19" t="s">
        <v>65</v>
      </c>
      <c r="T6" s="19" t="s">
        <v>66</v>
      </c>
      <c r="U6" s="19" t="s">
        <v>47</v>
      </c>
      <c r="V6" s="19" t="s">
        <v>48</v>
      </c>
      <c r="W6" s="19" t="s">
        <v>49</v>
      </c>
      <c r="X6" s="19" t="s">
        <v>50</v>
      </c>
      <c r="Y6" s="19" t="s">
        <v>51</v>
      </c>
      <c r="Z6" s="19" t="s">
        <v>52</v>
      </c>
      <c r="AA6" s="19" t="s">
        <v>53</v>
      </c>
      <c r="AB6" s="19" t="s">
        <v>54</v>
      </c>
      <c r="AC6" s="19" t="s">
        <v>55</v>
      </c>
      <c r="AD6" s="19" t="s">
        <v>56</v>
      </c>
      <c r="AE6" s="17" t="s">
        <v>37</v>
      </c>
      <c r="AF6" s="17" t="s">
        <v>38</v>
      </c>
      <c r="AG6" s="17" t="s">
        <v>39</v>
      </c>
      <c r="AH6" s="17" t="s">
        <v>40</v>
      </c>
      <c r="AI6" s="17" t="s">
        <v>41</v>
      </c>
      <c r="AJ6" s="17" t="s">
        <v>42</v>
      </c>
      <c r="AK6" s="17" t="s">
        <v>43</v>
      </c>
      <c r="AL6" s="17" t="s">
        <v>44</v>
      </c>
      <c r="AM6" s="17" t="s">
        <v>45</v>
      </c>
      <c r="AN6" s="17" t="s">
        <v>46</v>
      </c>
      <c r="AO6" s="17" t="s">
        <v>27</v>
      </c>
      <c r="AP6" s="17" t="s">
        <v>28</v>
      </c>
      <c r="AQ6" s="17" t="s">
        <v>29</v>
      </c>
      <c r="AR6" s="17" t="s">
        <v>30</v>
      </c>
      <c r="AS6" s="17" t="s">
        <v>31</v>
      </c>
      <c r="AT6" s="17" t="s">
        <v>32</v>
      </c>
      <c r="AU6" s="17" t="s">
        <v>33</v>
      </c>
      <c r="AV6" s="17" t="s">
        <v>34</v>
      </c>
      <c r="AW6" s="17" t="s">
        <v>35</v>
      </c>
      <c r="AX6" s="17" t="s">
        <v>36</v>
      </c>
      <c r="AY6" s="17" t="s">
        <v>17</v>
      </c>
      <c r="AZ6" s="17" t="s">
        <v>18</v>
      </c>
      <c r="BA6" s="17" t="s">
        <v>19</v>
      </c>
      <c r="BB6" s="17" t="s">
        <v>20</v>
      </c>
      <c r="BC6" s="17" t="s">
        <v>21</v>
      </c>
      <c r="BD6" s="17" t="s">
        <v>22</v>
      </c>
      <c r="BE6" s="17" t="s">
        <v>23</v>
      </c>
      <c r="BF6" s="17" t="s">
        <v>24</v>
      </c>
      <c r="BG6" s="17" t="s">
        <v>25</v>
      </c>
      <c r="BH6" s="17" t="s">
        <v>26</v>
      </c>
      <c r="BI6" s="17" t="s">
        <v>6</v>
      </c>
      <c r="BJ6" s="17" t="s">
        <v>7</v>
      </c>
      <c r="BK6" s="17" t="s">
        <v>8</v>
      </c>
      <c r="BL6" s="17" t="s">
        <v>10</v>
      </c>
      <c r="BM6" s="17" t="s">
        <v>11</v>
      </c>
      <c r="BN6" s="17" t="s">
        <v>12</v>
      </c>
      <c r="BO6" s="17" t="s">
        <v>13</v>
      </c>
      <c r="BP6" s="17" t="s">
        <v>14</v>
      </c>
      <c r="BQ6" s="17" t="s">
        <v>15</v>
      </c>
      <c r="BR6" s="17" t="s">
        <v>16</v>
      </c>
    </row>
    <row r="7" spans="1:121" s="2" customFormat="1" ht="16" customHeight="1" x14ac:dyDescent="0.15">
      <c r="A7" s="13" t="s">
        <v>67</v>
      </c>
      <c r="B7" s="20">
        <f>(239-15)/239</f>
        <v>0.93723849372384938</v>
      </c>
      <c r="C7" s="21">
        <f>(239-2.5)/239</f>
        <v>0.9895397489539749</v>
      </c>
      <c r="K7" s="22">
        <f>(226-25)/226</f>
        <v>0.88938053097345138</v>
      </c>
      <c r="L7" s="22">
        <f>(59-5)/59</f>
        <v>0.9152542372881356</v>
      </c>
      <c r="M7" s="22">
        <f>(59-5)/59</f>
        <v>0.9152542372881356</v>
      </c>
      <c r="N7" s="22">
        <f>(58-5)/58</f>
        <v>0.91379310344827591</v>
      </c>
      <c r="O7" s="22">
        <f>(62-5)/62</f>
        <v>0.91935483870967738</v>
      </c>
      <c r="P7" s="22">
        <f>(61-5)/61</f>
        <v>0.91803278688524592</v>
      </c>
      <c r="Q7" s="22">
        <f>(60-5)/60</f>
        <v>0.91666666666666663</v>
      </c>
      <c r="R7" s="22">
        <f>(59-5)/59</f>
        <v>0.9152542372881356</v>
      </c>
      <c r="S7" s="22">
        <f>(62-5)/62</f>
        <v>0.91935483870967738</v>
      </c>
      <c r="T7" s="22">
        <f>(60-5)/60</f>
        <v>0.91666666666666663</v>
      </c>
      <c r="U7" s="20">
        <f>(246-25)/246</f>
        <v>0.89837398373983735</v>
      </c>
      <c r="V7" s="20">
        <f>(54-5)/54</f>
        <v>0.90740740740740744</v>
      </c>
      <c r="W7" s="22">
        <f>(62-5)/62</f>
        <v>0.91935483870967738</v>
      </c>
      <c r="X7" s="22">
        <f>(56-5)/56</f>
        <v>0.9107142857142857</v>
      </c>
      <c r="Y7" s="22">
        <f>(56-5)/56</f>
        <v>0.9107142857142857</v>
      </c>
      <c r="Z7" s="22">
        <f>(61-5)/61</f>
        <v>0.91803278688524592</v>
      </c>
      <c r="AA7" s="22">
        <f>(61-5)/61</f>
        <v>0.91803278688524592</v>
      </c>
      <c r="AB7" s="22">
        <f>(51-5)/51</f>
        <v>0.90196078431372551</v>
      </c>
      <c r="AC7" s="22">
        <f>(54-5)/54</f>
        <v>0.90740740740740744</v>
      </c>
      <c r="AD7" s="22">
        <f>(52-5)/52</f>
        <v>0.90384615384615385</v>
      </c>
      <c r="AE7" s="20">
        <f>(256-25)/256</f>
        <v>0.90234375</v>
      </c>
      <c r="AF7" s="20">
        <f>(60-5)/60</f>
        <v>0.91666666666666663</v>
      </c>
      <c r="AG7" s="20">
        <f>(64-5)/64</f>
        <v>0.921875</v>
      </c>
      <c r="AH7" s="20">
        <f>(57-5)/57</f>
        <v>0.91228070175438591</v>
      </c>
      <c r="AI7" s="20">
        <f>(58-5)/58</f>
        <v>0.91379310344827591</v>
      </c>
      <c r="AJ7" s="20">
        <f>(58-5)/58</f>
        <v>0.91379310344827591</v>
      </c>
      <c r="AK7" s="20">
        <f>(59-5)/59</f>
        <v>0.9152542372881356</v>
      </c>
      <c r="AL7" s="20">
        <f>(61-5)/61</f>
        <v>0.91803278688524592</v>
      </c>
      <c r="AM7" s="20">
        <f>(61-5)/61</f>
        <v>0.91803278688524592</v>
      </c>
      <c r="AN7" s="20">
        <f>(64-5)/64</f>
        <v>0.921875</v>
      </c>
      <c r="AO7" s="20">
        <f>(254-25)/254</f>
        <v>0.90157480314960625</v>
      </c>
      <c r="AP7" s="20">
        <f>(52-5)/52</f>
        <v>0.90384615384615385</v>
      </c>
      <c r="AQ7" s="20">
        <f>(53-5)/53</f>
        <v>0.90566037735849059</v>
      </c>
      <c r="AR7" s="20">
        <f>(53-5)/53</f>
        <v>0.90566037735849059</v>
      </c>
      <c r="AS7" s="20">
        <f>(53-5)/53</f>
        <v>0.90566037735849059</v>
      </c>
      <c r="AT7" s="20">
        <f>(55-5)/55</f>
        <v>0.90909090909090906</v>
      </c>
      <c r="AU7" s="20">
        <f>(54-5)/54</f>
        <v>0.90740740740740744</v>
      </c>
      <c r="AV7" s="20">
        <f>(60-5)/60</f>
        <v>0.91666666666666663</v>
      </c>
      <c r="AW7" s="20">
        <f>(54-5)/54</f>
        <v>0.90740740740740744</v>
      </c>
      <c r="AX7" s="20">
        <f>(59-5)/59</f>
        <v>0.9152542372881356</v>
      </c>
      <c r="AY7" s="20">
        <f>(253-25)/253</f>
        <v>0.90118577075098816</v>
      </c>
      <c r="AZ7" s="20">
        <f>(62-5)/62</f>
        <v>0.91935483870967738</v>
      </c>
      <c r="BA7" s="20">
        <f>(61-5)/61</f>
        <v>0.91803278688524592</v>
      </c>
      <c r="BB7" s="20">
        <f>(60-5)/60</f>
        <v>0.91666666666666663</v>
      </c>
      <c r="BC7" s="20">
        <f>(60-5)/60</f>
        <v>0.91666666666666663</v>
      </c>
      <c r="BD7" s="20">
        <f>(60-5)/60</f>
        <v>0.91666666666666663</v>
      </c>
      <c r="BE7" s="20">
        <f>(53-5)/53</f>
        <v>0.90566037735849059</v>
      </c>
      <c r="BF7" s="20">
        <f>(55-5)/55</f>
        <v>0.90909090909090906</v>
      </c>
      <c r="BG7" s="20">
        <f>(56-5)/56</f>
        <v>0.9107142857142857</v>
      </c>
      <c r="BH7" s="20">
        <f>(55-5)/55</f>
        <v>0.90909090909090906</v>
      </c>
      <c r="BI7" s="20">
        <f>(239-25)/239</f>
        <v>0.89539748953974896</v>
      </c>
      <c r="BJ7" s="20">
        <f>(58-5)/58</f>
        <v>0.91379310344827591</v>
      </c>
      <c r="BK7" s="20">
        <f>(56-5)/56</f>
        <v>0.9107142857142857</v>
      </c>
      <c r="BL7" s="20">
        <f>(59-5)/59</f>
        <v>0.9152542372881356</v>
      </c>
      <c r="BM7" s="20">
        <f>(60-5)/60</f>
        <v>0.91666666666666663</v>
      </c>
      <c r="BN7" s="20">
        <f>(66-5)/66</f>
        <v>0.9242424242424242</v>
      </c>
      <c r="BO7" s="20">
        <f>(64-5)/64</f>
        <v>0.921875</v>
      </c>
      <c r="BP7" s="20">
        <f>(58-5)/58</f>
        <v>0.91379310344827591</v>
      </c>
      <c r="BQ7" s="20">
        <f>(57-5)/57</f>
        <v>0.91228070175438591</v>
      </c>
      <c r="BR7" s="20">
        <f>(62-5)/62</f>
        <v>0.91935483870967738</v>
      </c>
    </row>
    <row r="8" spans="1:121" s="26" customFormat="1" ht="16" customHeight="1" x14ac:dyDescent="0.15">
      <c r="A8" s="23" t="s">
        <v>68</v>
      </c>
      <c r="B8" s="24">
        <v>15</v>
      </c>
      <c r="C8" s="25">
        <v>2.5</v>
      </c>
      <c r="K8" s="24">
        <v>18</v>
      </c>
      <c r="L8" s="24">
        <v>25</v>
      </c>
      <c r="M8" s="24">
        <v>25</v>
      </c>
      <c r="N8" s="24">
        <v>25</v>
      </c>
      <c r="O8" s="24">
        <v>25</v>
      </c>
      <c r="P8" s="24">
        <v>25</v>
      </c>
      <c r="Q8" s="24">
        <v>25</v>
      </c>
      <c r="R8" s="24">
        <v>25</v>
      </c>
      <c r="S8" s="24">
        <v>25</v>
      </c>
      <c r="T8" s="24">
        <v>25</v>
      </c>
      <c r="U8" s="24">
        <v>16</v>
      </c>
      <c r="V8" s="24">
        <v>25</v>
      </c>
      <c r="W8" s="24">
        <v>26</v>
      </c>
      <c r="X8" s="24">
        <v>26</v>
      </c>
      <c r="Y8" s="24">
        <v>25</v>
      </c>
      <c r="Z8" s="24">
        <v>27</v>
      </c>
      <c r="AA8" s="24">
        <v>25</v>
      </c>
      <c r="AB8" s="24">
        <v>26</v>
      </c>
      <c r="AC8" s="24">
        <v>25</v>
      </c>
      <c r="AD8" s="24">
        <v>25</v>
      </c>
      <c r="AE8" s="24">
        <v>18</v>
      </c>
      <c r="AF8" s="24">
        <v>25</v>
      </c>
      <c r="AG8" s="24">
        <v>24</v>
      </c>
      <c r="AH8" s="24">
        <v>25</v>
      </c>
      <c r="AI8" s="24">
        <v>25</v>
      </c>
      <c r="AJ8" s="24">
        <v>25</v>
      </c>
      <c r="AK8" s="24">
        <v>25</v>
      </c>
      <c r="AL8" s="24">
        <v>25</v>
      </c>
      <c r="AM8" s="24">
        <v>25</v>
      </c>
      <c r="AN8" s="24">
        <v>27</v>
      </c>
      <c r="AO8" s="24">
        <v>17</v>
      </c>
      <c r="AP8" s="24">
        <v>24</v>
      </c>
      <c r="AQ8" s="24">
        <v>26</v>
      </c>
      <c r="AR8" s="24">
        <v>25</v>
      </c>
      <c r="AS8" s="24">
        <v>25</v>
      </c>
      <c r="AT8" s="24">
        <v>25</v>
      </c>
      <c r="AU8" s="24">
        <v>27</v>
      </c>
      <c r="AV8" s="24">
        <v>26</v>
      </c>
      <c r="AW8" s="24">
        <v>25</v>
      </c>
      <c r="AX8" s="24">
        <v>25</v>
      </c>
      <c r="AY8" s="24">
        <v>21</v>
      </c>
      <c r="AZ8" s="24">
        <v>18</v>
      </c>
      <c r="BA8" s="24">
        <v>22</v>
      </c>
      <c r="BB8" s="24">
        <v>22.5</v>
      </c>
      <c r="BC8" s="24">
        <v>22</v>
      </c>
      <c r="BD8" s="24">
        <v>25</v>
      </c>
      <c r="BE8" s="24">
        <v>25</v>
      </c>
      <c r="BF8" s="24">
        <v>25</v>
      </c>
      <c r="BG8" s="24">
        <v>25</v>
      </c>
      <c r="BH8" s="24">
        <v>28</v>
      </c>
      <c r="BI8" s="24">
        <v>15</v>
      </c>
      <c r="BJ8" s="24">
        <v>5</v>
      </c>
      <c r="BK8" s="24">
        <v>8.5</v>
      </c>
      <c r="BL8" s="24">
        <v>9</v>
      </c>
      <c r="BM8" s="24">
        <v>8</v>
      </c>
      <c r="BN8" s="24">
        <v>15</v>
      </c>
      <c r="BO8" s="24">
        <v>15</v>
      </c>
      <c r="BP8" s="24">
        <v>20</v>
      </c>
      <c r="BQ8" s="24">
        <v>17</v>
      </c>
      <c r="BR8" s="24">
        <v>20</v>
      </c>
    </row>
    <row r="9" spans="1:121" s="31" customFormat="1" ht="16" customHeight="1" x14ac:dyDescent="0.15">
      <c r="A9" s="27" t="s">
        <v>69</v>
      </c>
      <c r="B9" s="28">
        <v>44327</v>
      </c>
      <c r="C9" s="29">
        <v>44387</v>
      </c>
      <c r="K9" s="30">
        <v>44340</v>
      </c>
      <c r="L9" s="30">
        <v>44511</v>
      </c>
      <c r="M9" s="30">
        <v>44512</v>
      </c>
      <c r="N9" s="30">
        <v>44514</v>
      </c>
      <c r="O9" s="30">
        <v>44515</v>
      </c>
      <c r="P9" s="30">
        <v>44516</v>
      </c>
      <c r="Q9" s="30">
        <v>44517</v>
      </c>
      <c r="R9" s="30">
        <v>44518</v>
      </c>
      <c r="S9" s="30">
        <v>44519</v>
      </c>
      <c r="T9" s="30">
        <v>44521</v>
      </c>
      <c r="U9" s="30">
        <v>44337</v>
      </c>
      <c r="V9" s="30">
        <v>44496</v>
      </c>
      <c r="W9" s="30">
        <v>44497</v>
      </c>
      <c r="X9" s="30">
        <v>44498</v>
      </c>
      <c r="Y9" s="30">
        <v>44502</v>
      </c>
      <c r="Z9" s="30">
        <v>44503</v>
      </c>
      <c r="AA9" s="30">
        <v>44504</v>
      </c>
      <c r="AB9" s="30">
        <v>44505</v>
      </c>
      <c r="AC9" s="30">
        <v>44509</v>
      </c>
      <c r="AD9" s="30">
        <v>44510</v>
      </c>
      <c r="AE9" s="30">
        <v>44335</v>
      </c>
      <c r="AF9" s="30">
        <v>44481</v>
      </c>
      <c r="AG9" s="30">
        <v>44482</v>
      </c>
      <c r="AH9" s="30">
        <v>44483</v>
      </c>
      <c r="AI9" s="30">
        <v>44484</v>
      </c>
      <c r="AJ9" s="30">
        <v>44488</v>
      </c>
      <c r="AK9" s="30">
        <v>44489</v>
      </c>
      <c r="AL9" s="30">
        <v>44490</v>
      </c>
      <c r="AM9" s="30">
        <v>44491</v>
      </c>
      <c r="AN9" s="30">
        <v>44495</v>
      </c>
      <c r="AO9" s="30">
        <v>44328</v>
      </c>
      <c r="AP9" s="30">
        <v>44461</v>
      </c>
      <c r="AQ9" s="30">
        <v>44462</v>
      </c>
      <c r="AR9" s="30">
        <v>44463</v>
      </c>
      <c r="AS9" s="30">
        <v>44467</v>
      </c>
      <c r="AT9" s="30">
        <v>44468</v>
      </c>
      <c r="AU9" s="30">
        <v>44469</v>
      </c>
      <c r="AV9" s="30">
        <v>44470</v>
      </c>
      <c r="AW9" s="30">
        <v>44474</v>
      </c>
      <c r="AX9" s="30">
        <v>44475</v>
      </c>
      <c r="AY9" s="30">
        <v>44307</v>
      </c>
      <c r="AZ9" s="30">
        <v>44441</v>
      </c>
      <c r="BA9" s="30">
        <v>44446</v>
      </c>
      <c r="BB9" s="30">
        <v>44447</v>
      </c>
      <c r="BC9" s="30">
        <v>44449</v>
      </c>
      <c r="BD9" s="30">
        <v>44452</v>
      </c>
      <c r="BE9" s="30">
        <v>44454</v>
      </c>
      <c r="BF9" s="30">
        <v>44455</v>
      </c>
      <c r="BG9" s="30">
        <v>44456</v>
      </c>
      <c r="BH9" s="30">
        <v>44459</v>
      </c>
      <c r="BI9" s="28">
        <v>44327</v>
      </c>
      <c r="BJ9" s="28">
        <v>44413</v>
      </c>
      <c r="BK9" s="28">
        <v>44415</v>
      </c>
      <c r="BL9" s="28">
        <v>44417</v>
      </c>
      <c r="BM9" s="28">
        <v>44419</v>
      </c>
      <c r="BN9" s="28">
        <v>44420</v>
      </c>
      <c r="BO9" s="28">
        <v>44424</v>
      </c>
      <c r="BP9" s="28">
        <v>44432</v>
      </c>
      <c r="BQ9" s="28">
        <v>44434</v>
      </c>
      <c r="BR9" s="28">
        <v>44438</v>
      </c>
    </row>
    <row r="10" spans="1:121" ht="14" x14ac:dyDescent="0.15">
      <c r="A10" s="38" t="s">
        <v>85</v>
      </c>
      <c r="B10" s="38"/>
      <c r="C10" s="38"/>
      <c r="D10" s="38" t="s">
        <v>225</v>
      </c>
      <c r="E10" s="38" t="s">
        <v>132</v>
      </c>
      <c r="F10" s="38"/>
      <c r="G10" s="39" t="s">
        <v>86</v>
      </c>
      <c r="H10" s="39"/>
      <c r="I10" s="38"/>
      <c r="J10" s="174"/>
      <c r="K10" s="403" t="s">
        <v>57</v>
      </c>
      <c r="L10" s="41" t="s">
        <v>58</v>
      </c>
      <c r="M10" s="41" t="s">
        <v>59</v>
      </c>
      <c r="N10" s="41" t="s">
        <v>60</v>
      </c>
      <c r="O10" s="41" t="s">
        <v>61</v>
      </c>
      <c r="P10" s="41" t="s">
        <v>62</v>
      </c>
      <c r="Q10" s="41" t="s">
        <v>63</v>
      </c>
      <c r="R10" s="41" t="s">
        <v>64</v>
      </c>
      <c r="S10" s="41" t="s">
        <v>65</v>
      </c>
      <c r="T10" s="41" t="s">
        <v>66</v>
      </c>
      <c r="U10" s="199" t="s">
        <v>47</v>
      </c>
      <c r="V10" s="199" t="s">
        <v>48</v>
      </c>
      <c r="W10" s="199" t="s">
        <v>49</v>
      </c>
      <c r="X10" s="199" t="s">
        <v>50</v>
      </c>
      <c r="Y10" s="199" t="s">
        <v>51</v>
      </c>
      <c r="Z10" s="199" t="s">
        <v>52</v>
      </c>
      <c r="AA10" s="199" t="s">
        <v>53</v>
      </c>
      <c r="AB10" s="199" t="s">
        <v>54</v>
      </c>
      <c r="AC10" s="199" t="s">
        <v>55</v>
      </c>
      <c r="AD10" s="199" t="s">
        <v>56</v>
      </c>
      <c r="AE10" s="199" t="s">
        <v>37</v>
      </c>
      <c r="AF10" s="199" t="s">
        <v>38</v>
      </c>
      <c r="AG10" s="199" t="s">
        <v>39</v>
      </c>
      <c r="AH10" s="199" t="s">
        <v>40</v>
      </c>
      <c r="AI10" s="199" t="s">
        <v>41</v>
      </c>
      <c r="AJ10" s="199" t="s">
        <v>42</v>
      </c>
      <c r="AK10" s="199" t="s">
        <v>43</v>
      </c>
      <c r="AL10" s="199" t="s">
        <v>44</v>
      </c>
      <c r="AM10" s="199" t="s">
        <v>45</v>
      </c>
      <c r="AN10" s="199" t="s">
        <v>46</v>
      </c>
      <c r="AO10" s="199" t="s">
        <v>27</v>
      </c>
      <c r="AP10" s="199" t="s">
        <v>28</v>
      </c>
      <c r="AQ10" s="199" t="s">
        <v>29</v>
      </c>
      <c r="AR10" s="199" t="s">
        <v>30</v>
      </c>
      <c r="AS10" s="199" t="s">
        <v>31</v>
      </c>
      <c r="AT10" s="199" t="s">
        <v>32</v>
      </c>
      <c r="AU10" s="199" t="s">
        <v>33</v>
      </c>
      <c r="AV10" s="199" t="s">
        <v>34</v>
      </c>
      <c r="AW10" s="199" t="s">
        <v>35</v>
      </c>
      <c r="AX10" s="199" t="s">
        <v>36</v>
      </c>
      <c r="AY10" s="199" t="s">
        <v>17</v>
      </c>
      <c r="AZ10" s="199" t="s">
        <v>18</v>
      </c>
      <c r="BA10" s="199" t="s">
        <v>19</v>
      </c>
      <c r="BB10" s="199" t="s">
        <v>20</v>
      </c>
      <c r="BC10" s="199" t="s">
        <v>21</v>
      </c>
      <c r="BD10" s="199" t="s">
        <v>22</v>
      </c>
      <c r="BE10" s="199" t="s">
        <v>23</v>
      </c>
      <c r="BF10" s="199" t="s">
        <v>24</v>
      </c>
      <c r="BG10" s="199" t="s">
        <v>25</v>
      </c>
      <c r="BH10" s="199" t="s">
        <v>26</v>
      </c>
      <c r="BI10" s="205" t="s">
        <v>6</v>
      </c>
      <c r="BJ10" s="199" t="s">
        <v>7</v>
      </c>
      <c r="BK10" s="199" t="s">
        <v>8</v>
      </c>
      <c r="BL10" s="199" t="s">
        <v>10</v>
      </c>
      <c r="BM10" s="199" t="s">
        <v>11</v>
      </c>
      <c r="BN10" s="199" t="s">
        <v>12</v>
      </c>
      <c r="BO10" s="199" t="s">
        <v>13</v>
      </c>
      <c r="BP10" s="209" t="s">
        <v>14</v>
      </c>
      <c r="BQ10" s="209" t="s">
        <v>15</v>
      </c>
      <c r="BR10" s="209" t="s">
        <v>16</v>
      </c>
      <c r="BS10" s="36"/>
    </row>
    <row r="11" spans="1:121" ht="14" x14ac:dyDescent="0.15">
      <c r="A11" s="38"/>
      <c r="B11" s="38"/>
      <c r="C11" s="38"/>
      <c r="D11" s="38"/>
      <c r="E11" s="38"/>
      <c r="F11" s="38"/>
      <c r="G11" s="44" t="s">
        <v>87</v>
      </c>
      <c r="H11" s="44"/>
      <c r="I11" s="45" t="s">
        <v>88</v>
      </c>
      <c r="J11" s="175"/>
      <c r="K11" s="172"/>
      <c r="L11" s="42"/>
      <c r="M11" s="42"/>
      <c r="N11" s="42"/>
      <c r="O11" s="42"/>
      <c r="P11" s="42"/>
      <c r="Q11" s="42"/>
      <c r="R11" s="42"/>
      <c r="S11" s="42"/>
      <c r="T11" s="42"/>
      <c r="U11" s="198"/>
      <c r="V11" s="198"/>
      <c r="W11" s="198"/>
      <c r="X11" s="198"/>
      <c r="Y11" s="198"/>
      <c r="Z11" s="198"/>
      <c r="AA11" s="198"/>
      <c r="AB11" s="198"/>
      <c r="AC11" s="198"/>
      <c r="AD11" s="198"/>
      <c r="AE11" s="198"/>
      <c r="AF11" s="198"/>
      <c r="AG11" s="198"/>
      <c r="AH11" s="198"/>
      <c r="AI11" s="198"/>
      <c r="AJ11" s="198"/>
      <c r="AK11" s="198"/>
      <c r="AL11" s="198"/>
      <c r="AM11" s="198"/>
      <c r="AN11" s="198"/>
      <c r="AO11" s="198"/>
      <c r="AP11" s="198"/>
      <c r="AQ11" s="198"/>
      <c r="AR11" s="198"/>
      <c r="AS11" s="198"/>
      <c r="AT11" s="198"/>
      <c r="AU11" s="198"/>
      <c r="AV11" s="198"/>
      <c r="AW11" s="198"/>
      <c r="AX11" s="198"/>
      <c r="AY11" s="198"/>
      <c r="AZ11" s="198"/>
      <c r="BA11" s="198"/>
      <c r="BB11" s="198"/>
      <c r="BC11" s="198"/>
      <c r="BD11" s="198"/>
      <c r="BE11" s="198"/>
      <c r="BF11" s="198"/>
      <c r="BG11" s="198"/>
      <c r="BH11" s="198"/>
      <c r="BI11" s="204"/>
      <c r="BJ11" s="198"/>
      <c r="BK11" s="198"/>
      <c r="BL11" s="198"/>
      <c r="BM11" s="198"/>
      <c r="BN11" s="198"/>
      <c r="BO11" s="198"/>
      <c r="BP11" s="208"/>
      <c r="BQ11" s="208"/>
      <c r="BR11" s="208"/>
      <c r="BS11" s="36"/>
    </row>
    <row r="12" spans="1:121" ht="14" x14ac:dyDescent="0.15">
      <c r="A12" s="37"/>
      <c r="B12" s="37"/>
      <c r="C12" s="37"/>
      <c r="D12" s="37"/>
      <c r="E12" s="37"/>
      <c r="F12" s="37"/>
      <c r="G12" s="39" t="s">
        <v>89</v>
      </c>
      <c r="H12" s="39" t="s">
        <v>90</v>
      </c>
      <c r="I12" s="38" t="s">
        <v>89</v>
      </c>
      <c r="J12" s="174" t="s">
        <v>90</v>
      </c>
      <c r="K12" s="131"/>
      <c r="L12" s="38"/>
      <c r="M12" s="38"/>
      <c r="N12" s="38"/>
      <c r="O12" s="38"/>
      <c r="P12" s="38"/>
      <c r="Q12" s="38"/>
      <c r="R12" s="38"/>
      <c r="S12" s="38"/>
      <c r="T12" s="38"/>
      <c r="U12" s="198"/>
      <c r="V12" s="198"/>
      <c r="W12" s="198"/>
      <c r="X12" s="198"/>
      <c r="Y12" s="198"/>
      <c r="Z12" s="198"/>
      <c r="AA12" s="198"/>
      <c r="AB12" s="198"/>
      <c r="AC12" s="198"/>
      <c r="AD12" s="198"/>
      <c r="AE12" s="198"/>
      <c r="AF12" s="198"/>
      <c r="AG12" s="198"/>
      <c r="AH12" s="198"/>
      <c r="AI12" s="198"/>
      <c r="AJ12" s="198"/>
      <c r="AK12" s="198"/>
      <c r="AL12" s="198"/>
      <c r="AM12" s="198"/>
      <c r="AN12" s="198"/>
      <c r="AO12" s="198"/>
      <c r="AP12" s="198"/>
      <c r="AQ12" s="198"/>
      <c r="AR12" s="198"/>
      <c r="AS12" s="198"/>
      <c r="AT12" s="198"/>
      <c r="AU12" s="198"/>
      <c r="AV12" s="198"/>
      <c r="AW12" s="198"/>
      <c r="AX12" s="198"/>
      <c r="AY12" s="198"/>
      <c r="AZ12" s="198"/>
      <c r="BA12" s="198"/>
      <c r="BB12" s="198"/>
      <c r="BC12" s="198"/>
      <c r="BD12" s="198"/>
      <c r="BE12" s="198"/>
      <c r="BF12" s="198"/>
      <c r="BG12" s="198"/>
      <c r="BH12" s="198"/>
      <c r="BI12" s="204"/>
      <c r="BJ12" s="198"/>
      <c r="BK12" s="198"/>
      <c r="BL12" s="198"/>
      <c r="BM12" s="198"/>
      <c r="BS12" s="47"/>
    </row>
    <row r="13" spans="1:121" ht="15" x14ac:dyDescent="0.15">
      <c r="A13" s="104" t="s">
        <v>171</v>
      </c>
      <c r="B13" s="153" t="s">
        <v>517</v>
      </c>
      <c r="C13" s="153" t="s">
        <v>226</v>
      </c>
      <c r="D13" s="153" t="s">
        <v>573</v>
      </c>
      <c r="E13" s="153" t="s">
        <v>937</v>
      </c>
      <c r="F13" s="153"/>
      <c r="G13" s="105">
        <v>0.3</v>
      </c>
      <c r="H13" s="106">
        <v>0.3</v>
      </c>
      <c r="I13" s="107">
        <f t="shared" ref="I13:J44" si="0">G13*80</f>
        <v>24</v>
      </c>
      <c r="J13" s="176">
        <f t="shared" si="0"/>
        <v>24</v>
      </c>
      <c r="K13" s="173"/>
      <c r="L13" s="129"/>
      <c r="M13" s="129"/>
      <c r="N13" s="129"/>
      <c r="O13" s="129"/>
      <c r="P13" s="129"/>
      <c r="Q13" s="129"/>
      <c r="R13" s="129"/>
      <c r="S13" s="129"/>
      <c r="T13" s="129"/>
      <c r="U13" s="200"/>
      <c r="V13" s="200"/>
      <c r="W13" s="200"/>
      <c r="X13" s="200"/>
      <c r="Y13" s="200"/>
      <c r="Z13" s="200"/>
      <c r="AA13" s="200"/>
      <c r="AC13" s="200">
        <v>1</v>
      </c>
      <c r="AD13" s="200"/>
      <c r="AE13" s="200"/>
      <c r="AF13" s="200"/>
      <c r="AG13" s="200"/>
      <c r="AH13" s="200"/>
      <c r="AI13" s="200"/>
      <c r="AJ13" s="200"/>
      <c r="AK13" s="200"/>
      <c r="AL13" s="200"/>
      <c r="AM13" s="200"/>
      <c r="AN13" s="200"/>
      <c r="AO13" s="200"/>
      <c r="AP13" s="200"/>
      <c r="AQ13" s="200"/>
      <c r="AR13" s="200"/>
      <c r="AS13" s="200"/>
      <c r="AT13" s="200"/>
      <c r="AU13" s="200"/>
      <c r="AV13" s="200"/>
      <c r="AW13" s="200"/>
      <c r="AX13" s="200"/>
      <c r="AY13" s="200"/>
      <c r="AZ13" s="200"/>
      <c r="BA13" s="200"/>
      <c r="BB13" s="200"/>
      <c r="BC13" s="200"/>
      <c r="BD13" s="200"/>
      <c r="BE13" s="200"/>
      <c r="BF13" s="200"/>
      <c r="BG13" s="200"/>
      <c r="BH13" s="200"/>
      <c r="BI13" s="206">
        <v>10</v>
      </c>
      <c r="BJ13" s="200">
        <v>1</v>
      </c>
      <c r="BK13" s="200">
        <v>1</v>
      </c>
      <c r="BL13" s="200"/>
      <c r="BM13" s="200"/>
      <c r="BN13" s="198">
        <v>9</v>
      </c>
      <c r="BO13" s="198">
        <v>1</v>
      </c>
      <c r="BP13" s="208">
        <v>9</v>
      </c>
      <c r="BQ13" s="208">
        <v>4</v>
      </c>
      <c r="BR13" s="208">
        <v>4</v>
      </c>
      <c r="BS13" s="231">
        <f>SUM(K13:BR13)</f>
        <v>40</v>
      </c>
    </row>
    <row r="14" spans="1:121" ht="15" x14ac:dyDescent="0.15">
      <c r="A14" s="104" t="s">
        <v>173</v>
      </c>
      <c r="B14" s="153" t="s">
        <v>517</v>
      </c>
      <c r="C14" s="153" t="s">
        <v>227</v>
      </c>
      <c r="D14" s="153" t="s">
        <v>613</v>
      </c>
      <c r="E14" s="153" t="s">
        <v>131</v>
      </c>
      <c r="F14" s="153"/>
      <c r="G14" s="105">
        <v>0.2</v>
      </c>
      <c r="H14" s="106">
        <v>0.2</v>
      </c>
      <c r="I14" s="107">
        <f t="shared" si="0"/>
        <v>16</v>
      </c>
      <c r="J14" s="176">
        <f t="shared" si="0"/>
        <v>16</v>
      </c>
      <c r="K14" s="173"/>
      <c r="L14" s="129"/>
      <c r="M14" s="129"/>
      <c r="N14" s="129"/>
      <c r="O14" s="129"/>
      <c r="P14" s="129"/>
      <c r="Q14" s="129"/>
      <c r="R14" s="129"/>
      <c r="S14" s="129"/>
      <c r="T14" s="129"/>
      <c r="U14" s="200"/>
      <c r="V14" s="200"/>
      <c r="W14" s="200"/>
      <c r="X14" s="200"/>
      <c r="Y14" s="200"/>
      <c r="Z14" s="200"/>
      <c r="AA14" s="200"/>
      <c r="AB14" s="200"/>
      <c r="AC14" s="200"/>
      <c r="AD14" s="200"/>
      <c r="AE14" s="200"/>
      <c r="AF14" s="200"/>
      <c r="AG14" s="200"/>
      <c r="AH14" s="200"/>
      <c r="AI14" s="200"/>
      <c r="AJ14" s="200"/>
      <c r="AK14" s="200"/>
      <c r="AL14" s="200"/>
      <c r="AM14" s="200"/>
      <c r="AN14" s="200"/>
      <c r="AO14" s="200"/>
      <c r="AP14" s="200"/>
      <c r="AQ14" s="200"/>
      <c r="AR14" s="200"/>
      <c r="AS14" s="200"/>
      <c r="AT14" s="200"/>
      <c r="AU14" s="200"/>
      <c r="AV14" s="200">
        <v>1</v>
      </c>
      <c r="AW14" s="200"/>
      <c r="AX14" s="200"/>
      <c r="AY14" s="200"/>
      <c r="AZ14" s="200"/>
      <c r="BA14" s="200"/>
      <c r="BB14" s="200"/>
      <c r="BC14" s="200"/>
      <c r="BD14" s="200"/>
      <c r="BE14" s="200"/>
      <c r="BF14" s="200"/>
      <c r="BG14" s="200"/>
      <c r="BH14" s="200"/>
      <c r="BI14" s="206">
        <f>12+6</f>
        <v>18</v>
      </c>
      <c r="BJ14" s="200"/>
      <c r="BK14" s="200"/>
      <c r="BL14" s="200"/>
      <c r="BM14" s="200"/>
      <c r="BN14" s="200"/>
      <c r="BO14" s="200"/>
      <c r="BP14" s="203">
        <v>4</v>
      </c>
      <c r="BQ14" s="203">
        <v>4</v>
      </c>
      <c r="BR14" s="203">
        <f>3+2</f>
        <v>5</v>
      </c>
      <c r="BS14" s="231">
        <f t="shared" ref="BS14:BS77" si="1">SUM(K14:BR14)</f>
        <v>32</v>
      </c>
    </row>
    <row r="15" spans="1:121" s="230" customFormat="1" ht="15" x14ac:dyDescent="0.15">
      <c r="A15" s="232" t="s">
        <v>172</v>
      </c>
      <c r="B15" s="233" t="s">
        <v>517</v>
      </c>
      <c r="C15" s="233" t="s">
        <v>227</v>
      </c>
      <c r="D15" s="233" t="s">
        <v>614</v>
      </c>
      <c r="E15" s="233" t="s">
        <v>131</v>
      </c>
      <c r="F15" s="233"/>
      <c r="G15" s="234">
        <v>0.25</v>
      </c>
      <c r="H15" s="235">
        <v>0.3</v>
      </c>
      <c r="I15" s="236">
        <f t="shared" si="0"/>
        <v>20</v>
      </c>
      <c r="J15" s="237">
        <f t="shared" si="0"/>
        <v>24</v>
      </c>
      <c r="K15" s="228"/>
      <c r="L15" s="229"/>
      <c r="M15" s="229"/>
      <c r="N15" s="229"/>
      <c r="O15" s="229"/>
      <c r="P15" s="229"/>
      <c r="Q15" s="229"/>
      <c r="R15" s="229"/>
      <c r="S15" s="229"/>
      <c r="T15" s="229"/>
      <c r="U15" s="229"/>
      <c r="V15" s="229"/>
      <c r="W15" s="229"/>
      <c r="X15" s="229"/>
      <c r="Y15" s="229"/>
      <c r="Z15" s="229"/>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c r="BQ15" s="229"/>
      <c r="BR15" s="229"/>
      <c r="BS15" s="238">
        <f t="shared" si="1"/>
        <v>0</v>
      </c>
    </row>
    <row r="16" spans="1:121" ht="15" x14ac:dyDescent="0.15">
      <c r="A16" s="104" t="s">
        <v>174</v>
      </c>
      <c r="B16" s="153" t="s">
        <v>517</v>
      </c>
      <c r="C16" s="153" t="s">
        <v>227</v>
      </c>
      <c r="D16" s="153" t="s">
        <v>615</v>
      </c>
      <c r="E16" s="153" t="s">
        <v>131</v>
      </c>
      <c r="F16" s="153"/>
      <c r="G16" s="105">
        <v>0.3</v>
      </c>
      <c r="H16" s="106">
        <v>0.3</v>
      </c>
      <c r="I16" s="107">
        <f t="shared" si="0"/>
        <v>24</v>
      </c>
      <c r="J16" s="176">
        <f t="shared" si="0"/>
        <v>24</v>
      </c>
      <c r="K16" s="173"/>
      <c r="L16" s="129"/>
      <c r="M16" s="129"/>
      <c r="N16" s="129"/>
      <c r="O16" s="129"/>
      <c r="P16" s="129"/>
      <c r="Q16" s="129"/>
      <c r="R16" s="129"/>
      <c r="S16" s="129"/>
      <c r="T16" s="129"/>
      <c r="U16" s="200"/>
      <c r="V16" s="200"/>
      <c r="W16" s="200"/>
      <c r="X16" s="200"/>
      <c r="Y16" s="200"/>
      <c r="Z16" s="200"/>
      <c r="AA16" s="200"/>
      <c r="AB16" s="200"/>
      <c r="AC16" s="200"/>
      <c r="AD16" s="200"/>
      <c r="AE16" s="200"/>
      <c r="AF16" s="200"/>
      <c r="AG16" s="200"/>
      <c r="AH16" s="200"/>
      <c r="AI16" s="200"/>
      <c r="AJ16" s="200"/>
      <c r="AK16" s="200"/>
      <c r="AL16" s="200"/>
      <c r="AM16" s="200"/>
      <c r="AN16" s="200"/>
      <c r="AO16" s="200"/>
      <c r="AP16" s="200"/>
      <c r="AQ16" s="200"/>
      <c r="AR16" s="200"/>
      <c r="AS16" s="200"/>
      <c r="AT16" s="200"/>
      <c r="AU16" s="200"/>
      <c r="AV16" s="200"/>
      <c r="AW16" s="200"/>
      <c r="AX16" s="200"/>
      <c r="AY16" s="200"/>
      <c r="AZ16" s="200"/>
      <c r="BA16" s="200"/>
      <c r="BB16" s="200"/>
      <c r="BC16" s="200"/>
      <c r="BD16" s="200">
        <v>2</v>
      </c>
      <c r="BE16" s="200"/>
      <c r="BF16" s="200"/>
      <c r="BG16" s="200"/>
      <c r="BH16" s="200"/>
      <c r="BI16" s="206">
        <f>2+4</f>
        <v>6</v>
      </c>
      <c r="BJ16" s="200"/>
      <c r="BK16" s="200"/>
      <c r="BL16" s="200"/>
      <c r="BM16" s="200"/>
      <c r="BN16" s="200">
        <v>3</v>
      </c>
      <c r="BO16" s="200"/>
      <c r="BP16" s="203">
        <v>4</v>
      </c>
      <c r="BQ16" s="203"/>
      <c r="BR16" s="203"/>
      <c r="BS16" s="231">
        <f t="shared" si="1"/>
        <v>15</v>
      </c>
    </row>
    <row r="17" spans="1:71" ht="15" x14ac:dyDescent="0.15">
      <c r="A17" s="104" t="s">
        <v>175</v>
      </c>
      <c r="B17" s="153" t="s">
        <v>517</v>
      </c>
      <c r="C17" s="153" t="s">
        <v>227</v>
      </c>
      <c r="D17" s="153" t="s">
        <v>616</v>
      </c>
      <c r="E17" s="153" t="s">
        <v>131</v>
      </c>
      <c r="F17" s="153"/>
      <c r="G17" s="105">
        <v>0.4</v>
      </c>
      <c r="H17" s="106">
        <v>0.4</v>
      </c>
      <c r="I17" s="107">
        <f t="shared" si="0"/>
        <v>32</v>
      </c>
      <c r="J17" s="176">
        <f t="shared" si="0"/>
        <v>32</v>
      </c>
      <c r="K17" s="173"/>
      <c r="L17" s="129"/>
      <c r="M17" s="129"/>
      <c r="N17" s="129"/>
      <c r="O17" s="129"/>
      <c r="P17" s="129"/>
      <c r="Q17" s="129"/>
      <c r="R17" s="129"/>
      <c r="S17" s="129"/>
      <c r="T17" s="129"/>
      <c r="U17" s="200"/>
      <c r="V17" s="200"/>
      <c r="W17" s="200"/>
      <c r="X17" s="200"/>
      <c r="Y17" s="200"/>
      <c r="Z17" s="200"/>
      <c r="AA17" s="200"/>
      <c r="AB17" s="200"/>
      <c r="AC17" s="200"/>
      <c r="AD17" s="200"/>
      <c r="AE17" s="200"/>
      <c r="AF17" s="200">
        <v>1</v>
      </c>
      <c r="AG17" s="200"/>
      <c r="AH17" s="200"/>
      <c r="AI17" s="200"/>
      <c r="AJ17" s="200"/>
      <c r="AK17" s="200"/>
      <c r="AL17" s="200"/>
      <c r="AM17" s="200"/>
      <c r="AN17" s="200"/>
      <c r="AO17" s="200"/>
      <c r="AP17" s="200"/>
      <c r="AQ17" s="200"/>
      <c r="AR17" s="200"/>
      <c r="AS17" s="200"/>
      <c r="AT17" s="200"/>
      <c r="AU17" s="200"/>
      <c r="AV17" s="200"/>
      <c r="AW17" s="200"/>
      <c r="AX17" s="200"/>
      <c r="AY17" s="200"/>
      <c r="AZ17" s="200"/>
      <c r="BA17" s="200"/>
      <c r="BB17" s="200"/>
      <c r="BC17" s="200">
        <v>1</v>
      </c>
      <c r="BD17" s="200"/>
      <c r="BE17" s="200"/>
      <c r="BF17" s="200"/>
      <c r="BG17" s="200"/>
      <c r="BH17" s="200"/>
      <c r="BI17" s="206"/>
      <c r="BJ17" s="200"/>
      <c r="BK17" s="200"/>
      <c r="BL17" s="200"/>
      <c r="BM17" s="200"/>
      <c r="BN17" s="200">
        <v>13</v>
      </c>
      <c r="BO17" s="200"/>
      <c r="BP17" s="203">
        <v>2</v>
      </c>
      <c r="BQ17" s="203"/>
      <c r="BR17" s="203"/>
      <c r="BS17" s="231">
        <f t="shared" si="1"/>
        <v>17</v>
      </c>
    </row>
    <row r="18" spans="1:71" ht="15" x14ac:dyDescent="0.15">
      <c r="A18" s="104" t="s">
        <v>176</v>
      </c>
      <c r="B18" s="153" t="s">
        <v>517</v>
      </c>
      <c r="C18" s="153" t="s">
        <v>227</v>
      </c>
      <c r="D18" s="153" t="s">
        <v>617</v>
      </c>
      <c r="E18" s="153" t="s">
        <v>131</v>
      </c>
      <c r="F18" s="153"/>
      <c r="G18" s="105">
        <v>0.4</v>
      </c>
      <c r="H18" s="106">
        <v>1.3</v>
      </c>
      <c r="I18" s="107">
        <f t="shared" si="0"/>
        <v>32</v>
      </c>
      <c r="J18" s="176">
        <f t="shared" si="0"/>
        <v>104</v>
      </c>
      <c r="K18" s="173"/>
      <c r="L18" s="129"/>
      <c r="M18" s="129"/>
      <c r="N18" s="129"/>
      <c r="O18" s="129"/>
      <c r="P18" s="129"/>
      <c r="Q18" s="129"/>
      <c r="R18" s="129"/>
      <c r="S18" s="129"/>
      <c r="T18" s="129"/>
      <c r="U18" s="200"/>
      <c r="V18" s="200"/>
      <c r="W18" s="200"/>
      <c r="X18" s="200"/>
      <c r="Y18" s="200"/>
      <c r="Z18" s="200"/>
      <c r="AA18" s="200"/>
      <c r="AB18" s="200"/>
      <c r="AC18" s="200"/>
      <c r="AD18" s="200"/>
      <c r="AE18" s="200"/>
      <c r="AF18" s="200"/>
      <c r="AG18" s="200"/>
      <c r="AH18" s="200"/>
      <c r="AI18" s="200"/>
      <c r="AJ18" s="200"/>
      <c r="AK18" s="200"/>
      <c r="AL18" s="200">
        <v>1</v>
      </c>
      <c r="AM18" s="200"/>
      <c r="AN18" s="200"/>
      <c r="AO18" s="200"/>
      <c r="AP18" s="200"/>
      <c r="AQ18" s="200"/>
      <c r="AR18" s="200"/>
      <c r="AS18" s="200"/>
      <c r="AT18" s="200"/>
      <c r="AU18" s="200"/>
      <c r="AV18" s="200"/>
      <c r="AW18" s="200"/>
      <c r="AX18" s="200"/>
      <c r="AY18" s="200"/>
      <c r="AZ18" s="200"/>
      <c r="BA18" s="200"/>
      <c r="BB18" s="200"/>
      <c r="BC18" s="200"/>
      <c r="BD18" s="200"/>
      <c r="BE18" s="200"/>
      <c r="BF18" s="200"/>
      <c r="BG18" s="200"/>
      <c r="BH18" s="200"/>
      <c r="BI18" s="206"/>
      <c r="BJ18" s="200"/>
      <c r="BK18" s="200"/>
      <c r="BL18" s="200"/>
      <c r="BM18" s="200"/>
      <c r="BN18" s="200"/>
      <c r="BO18" s="200"/>
      <c r="BP18" s="203"/>
      <c r="BQ18" s="203"/>
      <c r="BR18" s="203">
        <v>2</v>
      </c>
      <c r="BS18" s="231">
        <f t="shared" si="1"/>
        <v>3</v>
      </c>
    </row>
    <row r="19" spans="1:71" ht="15" x14ac:dyDescent="0.15">
      <c r="A19" s="104" t="s">
        <v>177</v>
      </c>
      <c r="B19" s="153" t="s">
        <v>517</v>
      </c>
      <c r="C19" s="153" t="s">
        <v>227</v>
      </c>
      <c r="D19" s="153" t="s">
        <v>618</v>
      </c>
      <c r="E19" s="153" t="s">
        <v>131</v>
      </c>
      <c r="F19" s="153"/>
      <c r="G19" s="105">
        <v>0.5</v>
      </c>
      <c r="H19" s="106">
        <v>0.5</v>
      </c>
      <c r="I19" s="107">
        <f t="shared" si="0"/>
        <v>40</v>
      </c>
      <c r="J19" s="176">
        <f t="shared" si="0"/>
        <v>40</v>
      </c>
      <c r="K19" s="173"/>
      <c r="L19" s="129"/>
      <c r="M19" s="129"/>
      <c r="N19" s="129"/>
      <c r="O19" s="129"/>
      <c r="P19" s="129"/>
      <c r="Q19" s="129"/>
      <c r="R19" s="129"/>
      <c r="S19" s="129"/>
      <c r="T19" s="129"/>
      <c r="U19" s="200"/>
      <c r="V19" s="200"/>
      <c r="W19" s="200"/>
      <c r="X19" s="200"/>
      <c r="Y19" s="200"/>
      <c r="Z19" s="200"/>
      <c r="AA19" s="200"/>
      <c r="AB19" s="200"/>
      <c r="AC19" s="200"/>
      <c r="AD19" s="200"/>
      <c r="AE19" s="200"/>
      <c r="AF19" s="200"/>
      <c r="AG19" s="200"/>
      <c r="AH19" s="200"/>
      <c r="AI19" s="200"/>
      <c r="AJ19" s="200"/>
      <c r="AK19" s="200"/>
      <c r="AL19" s="200">
        <v>1</v>
      </c>
      <c r="AM19" s="200"/>
      <c r="AN19" s="200"/>
      <c r="AO19" s="200"/>
      <c r="AP19" s="200"/>
      <c r="AQ19" s="200"/>
      <c r="AR19" s="200"/>
      <c r="AS19" s="200"/>
      <c r="AT19" s="200"/>
      <c r="AU19" s="200"/>
      <c r="AV19" s="200"/>
      <c r="AW19" s="200"/>
      <c r="AX19" s="200"/>
      <c r="AY19" s="200"/>
      <c r="AZ19" s="200"/>
      <c r="BA19" s="200"/>
      <c r="BB19" s="200"/>
      <c r="BC19" s="200"/>
      <c r="BD19" s="200"/>
      <c r="BE19" s="200"/>
      <c r="BF19" s="200"/>
      <c r="BG19" s="200"/>
      <c r="BH19" s="200"/>
      <c r="BI19" s="206"/>
      <c r="BJ19" s="200"/>
      <c r="BK19" s="200"/>
      <c r="BL19" s="200"/>
      <c r="BM19" s="200"/>
      <c r="BN19" s="200"/>
      <c r="BO19" s="200"/>
      <c r="BP19" s="203"/>
      <c r="BQ19" s="203">
        <v>1</v>
      </c>
      <c r="BR19" s="203"/>
      <c r="BS19" s="231">
        <f t="shared" si="1"/>
        <v>2</v>
      </c>
    </row>
    <row r="20" spans="1:71" ht="15" x14ac:dyDescent="0.15">
      <c r="A20" s="104" t="s">
        <v>178</v>
      </c>
      <c r="B20" s="153" t="s">
        <v>517</v>
      </c>
      <c r="C20" s="153" t="s">
        <v>227</v>
      </c>
      <c r="D20" s="153" t="s">
        <v>619</v>
      </c>
      <c r="E20" s="153" t="s">
        <v>131</v>
      </c>
      <c r="F20" s="153"/>
      <c r="G20" s="105">
        <v>0.8</v>
      </c>
      <c r="H20" s="106">
        <v>0.8</v>
      </c>
      <c r="I20" s="107">
        <f t="shared" si="0"/>
        <v>64</v>
      </c>
      <c r="J20" s="176">
        <f t="shared" si="0"/>
        <v>64</v>
      </c>
      <c r="K20" s="173"/>
      <c r="L20" s="129"/>
      <c r="M20" s="129"/>
      <c r="N20" s="129"/>
      <c r="O20" s="129"/>
      <c r="P20" s="129"/>
      <c r="Q20" s="129"/>
      <c r="R20" s="129"/>
      <c r="S20" s="129"/>
      <c r="T20" s="129"/>
      <c r="U20" s="200"/>
      <c r="V20" s="200"/>
      <c r="W20" s="200"/>
      <c r="X20" s="200"/>
      <c r="Y20" s="200"/>
      <c r="Z20" s="200"/>
      <c r="AA20" s="200"/>
      <c r="AB20" s="200"/>
      <c r="AC20" s="200"/>
      <c r="AD20" s="200"/>
      <c r="AE20" s="200"/>
      <c r="AF20" s="200"/>
      <c r="AG20" s="200"/>
      <c r="AH20" s="200"/>
      <c r="AI20" s="200"/>
      <c r="AJ20" s="200"/>
      <c r="AK20" s="200"/>
      <c r="AL20" s="200"/>
      <c r="AM20" s="200"/>
      <c r="AN20" s="200"/>
      <c r="AO20" s="200"/>
      <c r="AP20" s="200"/>
      <c r="AQ20" s="200"/>
      <c r="AR20" s="200"/>
      <c r="AS20" s="200"/>
      <c r="AT20" s="200"/>
      <c r="AU20" s="200"/>
      <c r="AV20" s="200"/>
      <c r="AW20" s="200"/>
      <c r="AX20" s="200"/>
      <c r="AY20" s="200"/>
      <c r="AZ20" s="200"/>
      <c r="BA20" s="200"/>
      <c r="BB20" s="200"/>
      <c r="BC20" s="200"/>
      <c r="BD20" s="200"/>
      <c r="BE20" s="200"/>
      <c r="BF20" s="200"/>
      <c r="BG20" s="200"/>
      <c r="BH20" s="200"/>
      <c r="BI20" s="206"/>
      <c r="BJ20" s="200"/>
      <c r="BK20" s="200"/>
      <c r="BL20" s="200"/>
      <c r="BM20" s="200"/>
      <c r="BN20" s="200"/>
      <c r="BO20" s="200"/>
      <c r="BP20" s="203">
        <v>1</v>
      </c>
      <c r="BQ20" s="203"/>
      <c r="BR20" s="203"/>
      <c r="BS20" s="231">
        <f t="shared" si="1"/>
        <v>1</v>
      </c>
    </row>
    <row r="21" spans="1:71" ht="15" x14ac:dyDescent="0.15">
      <c r="A21" s="104" t="s">
        <v>179</v>
      </c>
      <c r="B21" s="153" t="s">
        <v>517</v>
      </c>
      <c r="C21" s="153" t="s">
        <v>228</v>
      </c>
      <c r="D21" s="153" t="s">
        <v>620</v>
      </c>
      <c r="E21" s="153" t="s">
        <v>131</v>
      </c>
      <c r="F21" s="153"/>
      <c r="G21" s="105">
        <v>0.2</v>
      </c>
      <c r="H21" s="106">
        <v>0.2</v>
      </c>
      <c r="I21" s="107">
        <f t="shared" si="0"/>
        <v>16</v>
      </c>
      <c r="J21" s="176">
        <f t="shared" si="0"/>
        <v>16</v>
      </c>
      <c r="K21" s="173"/>
      <c r="L21" s="129"/>
      <c r="M21" s="129"/>
      <c r="N21" s="129"/>
      <c r="O21" s="129"/>
      <c r="P21" s="129"/>
      <c r="Q21" s="129"/>
      <c r="R21" s="129"/>
      <c r="S21" s="129"/>
      <c r="T21" s="129"/>
      <c r="U21" s="200"/>
      <c r="V21" s="200"/>
      <c r="W21" s="200"/>
      <c r="X21" s="200"/>
      <c r="Y21" s="200"/>
      <c r="Z21" s="200"/>
      <c r="AA21" s="200"/>
      <c r="AB21" s="200"/>
      <c r="AC21" s="200"/>
      <c r="AD21" s="200"/>
      <c r="AE21" s="200"/>
      <c r="AF21" s="200"/>
      <c r="AG21" s="200"/>
      <c r="AH21" s="200"/>
      <c r="AI21" s="200"/>
      <c r="AJ21" s="200"/>
      <c r="AK21" s="200"/>
      <c r="AL21" s="200"/>
      <c r="AM21" s="200"/>
      <c r="AN21" s="200"/>
      <c r="AO21" s="200"/>
      <c r="AP21" s="200"/>
      <c r="AQ21" s="200"/>
      <c r="AR21" s="200"/>
      <c r="AS21" s="200"/>
      <c r="AT21" s="200"/>
      <c r="AU21" s="200"/>
      <c r="AV21" s="200">
        <v>1</v>
      </c>
      <c r="AW21" s="200"/>
      <c r="AX21" s="200"/>
      <c r="AY21" s="200"/>
      <c r="AZ21" s="200"/>
      <c r="BA21" s="200"/>
      <c r="BB21" s="200"/>
      <c r="BC21" s="200"/>
      <c r="BD21" s="200"/>
      <c r="BE21" s="200"/>
      <c r="BF21" s="200"/>
      <c r="BG21" s="200"/>
      <c r="BH21" s="200"/>
      <c r="BI21" s="206">
        <f>1+7+2+27</f>
        <v>37</v>
      </c>
      <c r="BJ21" s="200"/>
      <c r="BK21" s="200"/>
      <c r="BL21" s="200"/>
      <c r="BM21" s="200"/>
      <c r="BN21" s="200"/>
      <c r="BO21" s="200"/>
      <c r="BP21" s="203"/>
      <c r="BQ21" s="203"/>
      <c r="BR21" s="203"/>
      <c r="BS21" s="231">
        <f t="shared" si="1"/>
        <v>38</v>
      </c>
    </row>
    <row r="22" spans="1:71" ht="15" x14ac:dyDescent="0.15">
      <c r="A22" s="104" t="s">
        <v>181</v>
      </c>
      <c r="B22" s="153" t="s">
        <v>517</v>
      </c>
      <c r="C22" s="153" t="s">
        <v>229</v>
      </c>
      <c r="D22" s="153" t="s">
        <v>621</v>
      </c>
      <c r="E22" s="153" t="s">
        <v>938</v>
      </c>
      <c r="F22" s="153"/>
      <c r="G22" s="105">
        <v>0.2</v>
      </c>
      <c r="H22" s="106">
        <v>0.2</v>
      </c>
      <c r="I22" s="107">
        <f t="shared" si="0"/>
        <v>16</v>
      </c>
      <c r="J22" s="176">
        <f t="shared" si="0"/>
        <v>16</v>
      </c>
      <c r="K22" s="173"/>
      <c r="L22" s="129"/>
      <c r="M22" s="129"/>
      <c r="N22" s="129"/>
      <c r="O22" s="129"/>
      <c r="P22" s="129"/>
      <c r="Q22" s="129"/>
      <c r="R22" s="129"/>
      <c r="S22" s="129"/>
      <c r="T22" s="129"/>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0"/>
      <c r="BH22" s="200"/>
      <c r="BI22" s="206">
        <v>1</v>
      </c>
      <c r="BJ22" s="200">
        <v>6</v>
      </c>
      <c r="BK22" s="200"/>
      <c r="BL22" s="200"/>
      <c r="BM22" s="200"/>
      <c r="BN22" s="200">
        <v>1</v>
      </c>
      <c r="BO22" s="200"/>
      <c r="BP22" s="203"/>
      <c r="BQ22" s="203"/>
      <c r="BR22" s="203"/>
      <c r="BS22" s="231">
        <f t="shared" si="1"/>
        <v>8</v>
      </c>
    </row>
    <row r="23" spans="1:71" ht="15" x14ac:dyDescent="0.15">
      <c r="A23" s="104" t="s">
        <v>182</v>
      </c>
      <c r="B23" s="153" t="s">
        <v>517</v>
      </c>
      <c r="C23" s="153" t="s">
        <v>229</v>
      </c>
      <c r="D23" s="153" t="s">
        <v>622</v>
      </c>
      <c r="E23" s="153" t="s">
        <v>938</v>
      </c>
      <c r="F23" s="153"/>
      <c r="G23" s="105">
        <v>0.5</v>
      </c>
      <c r="H23" s="106">
        <v>0.5</v>
      </c>
      <c r="I23" s="107">
        <f t="shared" si="0"/>
        <v>40</v>
      </c>
      <c r="J23" s="176">
        <f t="shared" si="0"/>
        <v>40</v>
      </c>
      <c r="K23" s="173"/>
      <c r="L23" s="129"/>
      <c r="M23" s="129"/>
      <c r="N23" s="129"/>
      <c r="O23" s="129"/>
      <c r="P23" s="129"/>
      <c r="Q23" s="129"/>
      <c r="R23" s="129"/>
      <c r="S23" s="129"/>
      <c r="T23" s="129"/>
      <c r="U23" s="200"/>
      <c r="V23" s="200"/>
      <c r="W23" s="200"/>
      <c r="X23" s="200"/>
      <c r="Y23" s="200"/>
      <c r="Z23" s="200"/>
      <c r="AA23" s="200"/>
      <c r="AB23" s="200"/>
      <c r="AC23" s="200"/>
      <c r="AD23" s="200"/>
      <c r="AE23" s="200"/>
      <c r="AF23" s="200"/>
      <c r="AG23" s="200"/>
      <c r="AH23" s="200"/>
      <c r="AI23" s="200"/>
      <c r="AJ23" s="200"/>
      <c r="AK23" s="200"/>
      <c r="AL23" s="200"/>
      <c r="AM23" s="200"/>
      <c r="AN23" s="200">
        <v>1</v>
      </c>
      <c r="AO23" s="200"/>
      <c r="AP23" s="200"/>
      <c r="AQ23" s="200"/>
      <c r="AR23" s="200"/>
      <c r="AS23" s="200"/>
      <c r="AT23" s="200"/>
      <c r="AU23" s="200"/>
      <c r="AV23" s="200"/>
      <c r="AW23" s="200"/>
      <c r="AX23" s="200"/>
      <c r="AY23" s="200"/>
      <c r="AZ23" s="200"/>
      <c r="BA23" s="200"/>
      <c r="BB23" s="200"/>
      <c r="BC23" s="200"/>
      <c r="BD23" s="200"/>
      <c r="BE23" s="200"/>
      <c r="BF23" s="200"/>
      <c r="BG23" s="200"/>
      <c r="BH23" s="200"/>
      <c r="BI23" s="206"/>
      <c r="BJ23" s="200"/>
      <c r="BK23" s="200"/>
      <c r="BL23" s="200"/>
      <c r="BM23" s="200"/>
      <c r="BN23" s="200"/>
      <c r="BO23" s="200"/>
      <c r="BP23" s="203"/>
      <c r="BQ23" s="203">
        <v>3</v>
      </c>
      <c r="BR23" s="203"/>
      <c r="BS23" s="231">
        <f t="shared" si="1"/>
        <v>4</v>
      </c>
    </row>
    <row r="24" spans="1:71" ht="15" x14ac:dyDescent="0.15">
      <c r="A24" s="104" t="s">
        <v>180</v>
      </c>
      <c r="B24" s="153" t="s">
        <v>517</v>
      </c>
      <c r="C24" s="153" t="s">
        <v>230</v>
      </c>
      <c r="D24" s="153" t="s">
        <v>623</v>
      </c>
      <c r="E24" s="153" t="s">
        <v>135</v>
      </c>
      <c r="F24" s="153"/>
      <c r="G24" s="105">
        <v>0.15</v>
      </c>
      <c r="H24" s="106">
        <v>0.2</v>
      </c>
      <c r="I24" s="107">
        <f t="shared" si="0"/>
        <v>12</v>
      </c>
      <c r="J24" s="176">
        <f t="shared" si="0"/>
        <v>16</v>
      </c>
      <c r="K24" s="173"/>
      <c r="L24" s="129"/>
      <c r="M24" s="129"/>
      <c r="N24" s="129"/>
      <c r="O24" s="129"/>
      <c r="P24" s="129">
        <v>1</v>
      </c>
      <c r="Q24" s="129"/>
      <c r="R24" s="129"/>
      <c r="S24" s="129"/>
      <c r="T24" s="129"/>
      <c r="U24" s="200">
        <v>1</v>
      </c>
      <c r="V24" s="200"/>
      <c r="W24" s="200"/>
      <c r="X24" s="200"/>
      <c r="Y24" s="200"/>
      <c r="Z24" s="200"/>
      <c r="AA24" s="200"/>
      <c r="AB24" s="200"/>
      <c r="AC24" s="200"/>
      <c r="AD24" s="200"/>
      <c r="AE24" s="200"/>
      <c r="AF24" s="200"/>
      <c r="AG24" s="200"/>
      <c r="AH24" s="200"/>
      <c r="AI24" s="200"/>
      <c r="AJ24" s="200"/>
      <c r="AK24" s="200"/>
      <c r="AL24" s="200"/>
      <c r="AM24" s="200"/>
      <c r="AN24" s="200"/>
      <c r="AO24" s="200">
        <v>1</v>
      </c>
      <c r="AP24" s="200"/>
      <c r="AQ24" s="200"/>
      <c r="AR24" s="200"/>
      <c r="AS24" s="200"/>
      <c r="AT24" s="200"/>
      <c r="AU24" s="200"/>
      <c r="AV24" s="200"/>
      <c r="AW24" s="200"/>
      <c r="AX24" s="200"/>
      <c r="AY24" s="200"/>
      <c r="AZ24" s="200"/>
      <c r="BA24" s="200"/>
      <c r="BB24" s="200"/>
      <c r="BC24" s="200"/>
      <c r="BD24" s="200"/>
      <c r="BE24" s="200"/>
      <c r="BF24" s="200"/>
      <c r="BG24" s="200"/>
      <c r="BH24" s="200"/>
      <c r="BI24" s="206">
        <v>11</v>
      </c>
      <c r="BJ24" s="200"/>
      <c r="BK24" s="200"/>
      <c r="BL24" s="200"/>
      <c r="BM24" s="200"/>
      <c r="BN24" s="200">
        <v>3</v>
      </c>
      <c r="BO24" s="200"/>
      <c r="BP24" s="203"/>
      <c r="BQ24" s="203"/>
      <c r="BR24" s="203"/>
      <c r="BS24" s="231">
        <f t="shared" si="1"/>
        <v>17</v>
      </c>
    </row>
    <row r="25" spans="1:71" ht="15" x14ac:dyDescent="0.15">
      <c r="A25" s="104" t="s">
        <v>183</v>
      </c>
      <c r="B25" s="153" t="s">
        <v>517</v>
      </c>
      <c r="C25" s="153" t="s">
        <v>230</v>
      </c>
      <c r="D25" s="153" t="s">
        <v>624</v>
      </c>
      <c r="E25" s="153" t="s">
        <v>135</v>
      </c>
      <c r="F25" s="153"/>
      <c r="G25" s="105">
        <v>0.2</v>
      </c>
      <c r="H25" s="106">
        <v>0.3</v>
      </c>
      <c r="I25" s="107">
        <f t="shared" si="0"/>
        <v>16</v>
      </c>
      <c r="J25" s="176">
        <f t="shared" si="0"/>
        <v>24</v>
      </c>
      <c r="K25" s="173"/>
      <c r="L25" s="129"/>
      <c r="M25" s="129"/>
      <c r="N25" s="129"/>
      <c r="O25" s="129"/>
      <c r="P25" s="129"/>
      <c r="Q25" s="129"/>
      <c r="R25" s="129"/>
      <c r="S25" s="129"/>
      <c r="T25" s="129"/>
      <c r="U25" s="200"/>
      <c r="V25" s="200"/>
      <c r="W25" s="200"/>
      <c r="X25" s="200"/>
      <c r="Y25" s="200"/>
      <c r="Z25" s="200"/>
      <c r="AA25" s="200"/>
      <c r="AB25" s="200"/>
      <c r="AC25" s="200"/>
      <c r="AD25" s="200"/>
      <c r="AE25" s="200">
        <v>3</v>
      </c>
      <c r="AF25" s="200"/>
      <c r="AG25" s="200"/>
      <c r="AH25" s="200"/>
      <c r="AI25" s="200"/>
      <c r="AJ25" s="200"/>
      <c r="AK25" s="200">
        <v>1</v>
      </c>
      <c r="AL25" s="200"/>
      <c r="AM25" s="200"/>
      <c r="AN25" s="200"/>
      <c r="AO25" s="200"/>
      <c r="AP25" s="200"/>
      <c r="AQ25" s="200"/>
      <c r="AR25" s="200"/>
      <c r="AS25" s="200"/>
      <c r="AT25" s="200"/>
      <c r="AU25" s="200"/>
      <c r="AV25" s="200"/>
      <c r="AW25" s="200"/>
      <c r="AX25" s="200"/>
      <c r="AY25" s="200"/>
      <c r="AZ25" s="200"/>
      <c r="BA25" s="200"/>
      <c r="BB25" s="200"/>
      <c r="BC25" s="200"/>
      <c r="BD25" s="200"/>
      <c r="BE25" s="200"/>
      <c r="BF25" s="200"/>
      <c r="BG25" s="200"/>
      <c r="BH25" s="200"/>
      <c r="BI25" s="206"/>
      <c r="BJ25" s="200"/>
      <c r="BK25" s="200"/>
      <c r="BL25" s="200">
        <v>2</v>
      </c>
      <c r="BM25" s="200"/>
      <c r="BN25" s="200"/>
      <c r="BO25" s="200"/>
      <c r="BP25" s="203">
        <f>1+2</f>
        <v>3</v>
      </c>
      <c r="BQ25" s="203"/>
      <c r="BR25" s="203"/>
      <c r="BS25" s="231">
        <f t="shared" si="1"/>
        <v>9</v>
      </c>
    </row>
    <row r="26" spans="1:71" ht="15" x14ac:dyDescent="0.15">
      <c r="A26" s="104" t="s">
        <v>184</v>
      </c>
      <c r="B26" s="153" t="s">
        <v>517</v>
      </c>
      <c r="C26" s="153" t="s">
        <v>230</v>
      </c>
      <c r="D26" s="153" t="s">
        <v>625</v>
      </c>
      <c r="E26" s="153" t="s">
        <v>135</v>
      </c>
      <c r="F26" s="153"/>
      <c r="G26" s="105">
        <v>0.2</v>
      </c>
      <c r="H26" s="106">
        <v>0.4</v>
      </c>
      <c r="I26" s="107">
        <f t="shared" si="0"/>
        <v>16</v>
      </c>
      <c r="J26" s="176">
        <f t="shared" si="0"/>
        <v>32</v>
      </c>
      <c r="K26" s="173"/>
      <c r="L26" s="129">
        <v>1</v>
      </c>
      <c r="M26" s="129"/>
      <c r="N26" s="129"/>
      <c r="O26" s="129"/>
      <c r="P26" s="129"/>
      <c r="Q26" s="129"/>
      <c r="R26" s="129">
        <v>1</v>
      </c>
      <c r="S26" s="129">
        <v>1</v>
      </c>
      <c r="T26" s="129"/>
      <c r="U26" s="200"/>
      <c r="V26" s="200">
        <v>1</v>
      </c>
      <c r="W26" s="200"/>
      <c r="X26" s="200"/>
      <c r="Y26" s="200"/>
      <c r="Z26" s="200"/>
      <c r="AA26" s="200"/>
      <c r="AB26" s="200"/>
      <c r="AC26" s="200"/>
      <c r="AD26" s="200"/>
      <c r="AE26" s="200"/>
      <c r="AF26" s="200"/>
      <c r="AG26" s="200"/>
      <c r="AH26" s="200"/>
      <c r="AI26" s="200"/>
      <c r="AJ26" s="200"/>
      <c r="AK26" s="200"/>
      <c r="AL26" s="200"/>
      <c r="AM26" s="200"/>
      <c r="AN26" s="200"/>
      <c r="AO26" s="200"/>
      <c r="AP26" s="200"/>
      <c r="AQ26" s="200"/>
      <c r="AR26" s="200"/>
      <c r="AS26" s="200"/>
      <c r="AT26" s="200"/>
      <c r="AU26" s="200"/>
      <c r="AV26" s="200"/>
      <c r="AW26" s="200"/>
      <c r="AX26" s="200"/>
      <c r="AY26" s="200"/>
      <c r="AZ26" s="200"/>
      <c r="BA26" s="200"/>
      <c r="BB26" s="200"/>
      <c r="BC26" s="200"/>
      <c r="BD26" s="200"/>
      <c r="BE26" s="200"/>
      <c r="BF26" s="200"/>
      <c r="BG26" s="200"/>
      <c r="BH26" s="200"/>
      <c r="BI26" s="206"/>
      <c r="BJ26" s="200"/>
      <c r="BK26" s="200"/>
      <c r="BL26" s="200">
        <v>1</v>
      </c>
      <c r="BM26" s="200"/>
      <c r="BN26" s="200"/>
      <c r="BO26" s="200"/>
      <c r="BP26" s="203"/>
      <c r="BQ26" s="203"/>
      <c r="BR26" s="203">
        <v>4</v>
      </c>
      <c r="BS26" s="231">
        <f t="shared" si="1"/>
        <v>9</v>
      </c>
    </row>
    <row r="27" spans="1:71" ht="15" x14ac:dyDescent="0.15">
      <c r="A27" s="104" t="s">
        <v>185</v>
      </c>
      <c r="B27" s="153" t="s">
        <v>518</v>
      </c>
      <c r="C27" s="153" t="s">
        <v>141</v>
      </c>
      <c r="D27" s="153" t="s">
        <v>626</v>
      </c>
      <c r="E27" s="153" t="s">
        <v>141</v>
      </c>
      <c r="F27" s="153"/>
      <c r="G27" s="105">
        <v>0.15</v>
      </c>
      <c r="H27" s="106">
        <v>0.25</v>
      </c>
      <c r="I27" s="107">
        <f t="shared" si="0"/>
        <v>12</v>
      </c>
      <c r="J27" s="176">
        <f t="shared" si="0"/>
        <v>20</v>
      </c>
      <c r="K27" s="173"/>
      <c r="L27" s="129"/>
      <c r="M27" s="129"/>
      <c r="N27" s="129"/>
      <c r="O27" s="129"/>
      <c r="P27" s="129"/>
      <c r="Q27" s="129"/>
      <c r="R27" s="129"/>
      <c r="S27" s="129"/>
      <c r="T27" s="129"/>
      <c r="U27" s="200"/>
      <c r="V27" s="200"/>
      <c r="W27" s="200"/>
      <c r="X27" s="200"/>
      <c r="Y27" s="200"/>
      <c r="Z27" s="200"/>
      <c r="AA27" s="200"/>
      <c r="AB27" s="200"/>
      <c r="AC27" s="200"/>
      <c r="AD27" s="200"/>
      <c r="AE27" s="200"/>
      <c r="AF27" s="200"/>
      <c r="AG27" s="200"/>
      <c r="AH27" s="200"/>
      <c r="AI27" s="200"/>
      <c r="AJ27" s="200"/>
      <c r="AK27" s="200"/>
      <c r="AL27" s="200"/>
      <c r="AM27" s="200"/>
      <c r="AN27" s="200"/>
      <c r="AO27" s="200"/>
      <c r="AP27" s="200"/>
      <c r="AQ27" s="200"/>
      <c r="AR27" s="200"/>
      <c r="AS27" s="200"/>
      <c r="AT27" s="200"/>
      <c r="AU27" s="200"/>
      <c r="AV27" s="200"/>
      <c r="AW27" s="200"/>
      <c r="AX27" s="200"/>
      <c r="AY27" s="200"/>
      <c r="AZ27" s="200"/>
      <c r="BA27" s="200"/>
      <c r="BB27" s="200"/>
      <c r="BC27" s="200"/>
      <c r="BD27" s="200"/>
      <c r="BE27" s="200"/>
      <c r="BF27" s="200"/>
      <c r="BG27" s="200"/>
      <c r="BH27" s="200"/>
      <c r="BI27" s="206"/>
      <c r="BJ27" s="200"/>
      <c r="BK27" s="200">
        <v>11</v>
      </c>
      <c r="BL27" s="200"/>
      <c r="BM27" s="200"/>
      <c r="BN27" s="200"/>
      <c r="BO27" s="200"/>
      <c r="BP27" s="203"/>
      <c r="BQ27" s="203"/>
      <c r="BR27" s="203"/>
      <c r="BS27" s="231">
        <f t="shared" si="1"/>
        <v>11</v>
      </c>
    </row>
    <row r="28" spans="1:71" ht="15" x14ac:dyDescent="0.15">
      <c r="A28" s="104" t="s">
        <v>186</v>
      </c>
      <c r="B28" s="153" t="s">
        <v>518</v>
      </c>
      <c r="C28" s="153" t="s">
        <v>141</v>
      </c>
      <c r="D28" s="153" t="s">
        <v>627</v>
      </c>
      <c r="E28" s="153" t="s">
        <v>141</v>
      </c>
      <c r="F28" s="153"/>
      <c r="G28" s="105">
        <v>0.2</v>
      </c>
      <c r="H28" s="106">
        <v>0.3</v>
      </c>
      <c r="I28" s="107">
        <f t="shared" si="0"/>
        <v>16</v>
      </c>
      <c r="J28" s="176">
        <f t="shared" si="0"/>
        <v>24</v>
      </c>
      <c r="K28" s="173">
        <v>20</v>
      </c>
      <c r="L28" s="129"/>
      <c r="M28" s="129"/>
      <c r="N28" s="129"/>
      <c r="O28" s="129"/>
      <c r="P28" s="129"/>
      <c r="Q28" s="129"/>
      <c r="R28" s="129"/>
      <c r="S28" s="129"/>
      <c r="T28" s="129"/>
      <c r="U28" s="200"/>
      <c r="V28" s="200"/>
      <c r="W28" s="200"/>
      <c r="X28" s="200"/>
      <c r="Y28" s="200"/>
      <c r="Z28" s="200"/>
      <c r="AA28" s="200"/>
      <c r="AB28" s="200"/>
      <c r="AC28" s="200"/>
      <c r="AD28" s="200"/>
      <c r="AE28" s="200">
        <v>1</v>
      </c>
      <c r="AF28" s="200"/>
      <c r="AG28" s="200"/>
      <c r="AH28" s="200"/>
      <c r="AI28" s="200"/>
      <c r="AJ28" s="200"/>
      <c r="AK28" s="200"/>
      <c r="AL28" s="200"/>
      <c r="AM28" s="200"/>
      <c r="AN28" s="200"/>
      <c r="AO28" s="200"/>
      <c r="AP28" s="200"/>
      <c r="AQ28" s="200"/>
      <c r="AR28" s="200"/>
      <c r="AS28" s="200"/>
      <c r="AT28" s="200"/>
      <c r="AU28" s="200"/>
      <c r="AV28" s="200"/>
      <c r="AW28" s="200"/>
      <c r="AX28" s="200"/>
      <c r="AY28" s="200"/>
      <c r="AZ28" s="200"/>
      <c r="BA28" s="200"/>
      <c r="BB28" s="200"/>
      <c r="BC28" s="200"/>
      <c r="BD28" s="200"/>
      <c r="BE28" s="200"/>
      <c r="BF28" s="200"/>
      <c r="BG28" s="200"/>
      <c r="BH28" s="200"/>
      <c r="BI28" s="206"/>
      <c r="BJ28" s="200">
        <v>13</v>
      </c>
      <c r="BK28" s="200"/>
      <c r="BL28" s="200"/>
      <c r="BM28" s="200">
        <v>4</v>
      </c>
      <c r="BN28" s="200">
        <v>29</v>
      </c>
      <c r="BO28" s="200">
        <v>19</v>
      </c>
      <c r="BP28" s="203"/>
      <c r="BQ28" s="203"/>
      <c r="BR28" s="203"/>
      <c r="BS28" s="231">
        <f t="shared" si="1"/>
        <v>86</v>
      </c>
    </row>
    <row r="29" spans="1:71" ht="15" x14ac:dyDescent="0.15">
      <c r="A29" s="184" t="s">
        <v>187</v>
      </c>
      <c r="B29" s="190" t="s">
        <v>518</v>
      </c>
      <c r="C29" s="190" t="s">
        <v>141</v>
      </c>
      <c r="D29" s="190" t="s">
        <v>628</v>
      </c>
      <c r="E29" s="190" t="s">
        <v>141</v>
      </c>
      <c r="F29" s="190"/>
      <c r="G29" s="186">
        <v>0.3</v>
      </c>
      <c r="H29" s="187">
        <v>0.3</v>
      </c>
      <c r="I29" s="188">
        <f t="shared" si="0"/>
        <v>24</v>
      </c>
      <c r="J29" s="189">
        <f t="shared" si="0"/>
        <v>24</v>
      </c>
      <c r="K29" s="173"/>
      <c r="L29" s="129"/>
      <c r="M29" s="129"/>
      <c r="N29" s="129"/>
      <c r="O29" s="129"/>
      <c r="P29" s="129">
        <v>151</v>
      </c>
      <c r="Q29" s="129">
        <v>47</v>
      </c>
      <c r="R29" s="129">
        <v>38</v>
      </c>
      <c r="S29" s="129">
        <v>59</v>
      </c>
      <c r="T29" s="129">
        <v>36</v>
      </c>
      <c r="U29" s="200"/>
      <c r="V29" s="200">
        <v>129</v>
      </c>
      <c r="W29" s="200"/>
      <c r="X29" s="200">
        <v>169</v>
      </c>
      <c r="Y29" s="200">
        <v>71</v>
      </c>
      <c r="Z29" s="200">
        <v>131</v>
      </c>
      <c r="AA29" s="200">
        <v>34</v>
      </c>
      <c r="AB29" s="200">
        <v>30</v>
      </c>
      <c r="AC29" s="200">
        <v>29</v>
      </c>
      <c r="AD29" s="200">
        <v>26</v>
      </c>
      <c r="AE29" s="200"/>
      <c r="AF29" s="200">
        <v>207</v>
      </c>
      <c r="AG29" s="200">
        <v>17</v>
      </c>
      <c r="AH29" s="200">
        <v>156</v>
      </c>
      <c r="AI29" s="202">
        <v>20</v>
      </c>
      <c r="AJ29" s="200">
        <v>212</v>
      </c>
      <c r="AK29" s="200">
        <v>65</v>
      </c>
      <c r="AL29" s="200">
        <v>41</v>
      </c>
      <c r="AM29" s="200">
        <v>64</v>
      </c>
      <c r="AN29" s="200">
        <v>55</v>
      </c>
      <c r="AO29" s="200"/>
      <c r="AP29" s="200">
        <v>126</v>
      </c>
      <c r="AQ29" s="200">
        <v>33</v>
      </c>
      <c r="AR29" s="200">
        <v>126</v>
      </c>
      <c r="AS29" s="200">
        <v>16</v>
      </c>
      <c r="AT29" s="200">
        <v>99</v>
      </c>
      <c r="AU29" s="200">
        <v>27</v>
      </c>
      <c r="AV29" s="200">
        <v>27</v>
      </c>
      <c r="AW29" s="200">
        <v>26</v>
      </c>
      <c r="AX29" s="200">
        <v>10</v>
      </c>
      <c r="AY29" s="200"/>
      <c r="AZ29" s="200">
        <v>116</v>
      </c>
      <c r="BA29" s="200">
        <v>22</v>
      </c>
      <c r="BB29" s="200">
        <v>3</v>
      </c>
      <c r="BC29" s="200">
        <v>8</v>
      </c>
      <c r="BD29" s="203">
        <v>156</v>
      </c>
      <c r="BE29" s="200">
        <v>47</v>
      </c>
      <c r="BF29" s="200">
        <v>77</v>
      </c>
      <c r="BG29" s="200">
        <v>70</v>
      </c>
      <c r="BH29" s="200">
        <v>114</v>
      </c>
      <c r="BI29" s="206"/>
      <c r="BJ29" s="200"/>
      <c r="BK29" s="200"/>
      <c r="BL29" s="200"/>
      <c r="BM29" s="200"/>
      <c r="BN29" s="200"/>
      <c r="BP29" s="203">
        <v>110</v>
      </c>
      <c r="BQ29" s="203"/>
      <c r="BR29" s="203">
        <v>100</v>
      </c>
      <c r="BS29" s="231">
        <f t="shared" si="1"/>
        <v>3100</v>
      </c>
    </row>
    <row r="30" spans="1:71" ht="15" x14ac:dyDescent="0.15">
      <c r="A30" s="104" t="s">
        <v>188</v>
      </c>
      <c r="B30" s="153" t="s">
        <v>518</v>
      </c>
      <c r="C30" s="153" t="s">
        <v>141</v>
      </c>
      <c r="D30" s="153" t="s">
        <v>629</v>
      </c>
      <c r="E30" s="153" t="s">
        <v>141</v>
      </c>
      <c r="F30" s="153"/>
      <c r="G30" s="105">
        <v>0.3</v>
      </c>
      <c r="H30" s="106">
        <v>0.5</v>
      </c>
      <c r="I30" s="107">
        <f t="shared" si="0"/>
        <v>24</v>
      </c>
      <c r="J30" s="176">
        <f t="shared" si="0"/>
        <v>40</v>
      </c>
      <c r="K30" s="173"/>
      <c r="L30" s="129"/>
      <c r="M30" s="129"/>
      <c r="N30" s="129"/>
      <c r="O30" s="129"/>
      <c r="P30" s="129">
        <v>1</v>
      </c>
      <c r="Q30" s="129"/>
      <c r="R30" s="129">
        <v>4</v>
      </c>
      <c r="S30" s="129"/>
      <c r="T30" s="129"/>
      <c r="U30" s="200">
        <v>4</v>
      </c>
      <c r="V30" s="200"/>
      <c r="W30" s="200"/>
      <c r="X30" s="200"/>
      <c r="Y30" s="200"/>
      <c r="Z30" s="200">
        <v>131</v>
      </c>
      <c r="AA30" s="200"/>
      <c r="AB30" s="200"/>
      <c r="AC30" s="200"/>
      <c r="AD30" s="200"/>
      <c r="AE30" s="200"/>
      <c r="AF30" s="200"/>
      <c r="AG30" s="200"/>
      <c r="AH30" s="200"/>
      <c r="AI30" s="200"/>
      <c r="AJ30" s="200"/>
      <c r="AK30" s="200"/>
      <c r="AL30" s="200"/>
      <c r="AM30" s="200"/>
      <c r="AN30" s="200"/>
      <c r="AO30" s="200"/>
      <c r="AP30" s="200">
        <v>7</v>
      </c>
      <c r="AQ30" s="200">
        <v>1</v>
      </c>
      <c r="AR30" s="200"/>
      <c r="AS30" s="200"/>
      <c r="AT30" s="200"/>
      <c r="AU30" s="200"/>
      <c r="AV30" s="200"/>
      <c r="AW30" s="200"/>
      <c r="AX30" s="200"/>
      <c r="AY30" s="200"/>
      <c r="AZ30" s="200"/>
      <c r="BA30" s="200"/>
      <c r="BB30" s="200"/>
      <c r="BC30" s="200"/>
      <c r="BD30" s="200"/>
      <c r="BE30" s="200"/>
      <c r="BF30" s="200"/>
      <c r="BG30" s="200"/>
      <c r="BH30" s="200"/>
      <c r="BI30" s="206"/>
      <c r="BJ30" s="200"/>
      <c r="BK30" s="200"/>
      <c r="BL30" s="200"/>
      <c r="BM30" s="200"/>
      <c r="BN30" s="200"/>
      <c r="BO30" s="200"/>
      <c r="BP30" s="203"/>
      <c r="BQ30" s="203"/>
      <c r="BR30" s="203"/>
      <c r="BS30" s="231">
        <f t="shared" si="1"/>
        <v>148</v>
      </c>
    </row>
    <row r="31" spans="1:71" ht="15" x14ac:dyDescent="0.15">
      <c r="A31" s="104" t="s">
        <v>189</v>
      </c>
      <c r="B31" s="153" t="s">
        <v>518</v>
      </c>
      <c r="C31" s="153" t="s">
        <v>141</v>
      </c>
      <c r="D31" s="153" t="s">
        <v>630</v>
      </c>
      <c r="E31" s="153" t="s">
        <v>141</v>
      </c>
      <c r="F31" s="153"/>
      <c r="G31" s="105">
        <v>0.4</v>
      </c>
      <c r="H31" s="106">
        <v>0.45</v>
      </c>
      <c r="I31" s="107">
        <f t="shared" si="0"/>
        <v>32</v>
      </c>
      <c r="J31" s="176">
        <f t="shared" si="0"/>
        <v>36</v>
      </c>
      <c r="K31" s="173"/>
      <c r="L31" s="129"/>
      <c r="M31" s="129"/>
      <c r="N31" s="129"/>
      <c r="O31" s="129"/>
      <c r="P31" s="129"/>
      <c r="Q31" s="129"/>
      <c r="R31" s="129"/>
      <c r="S31" s="129"/>
      <c r="T31" s="129"/>
      <c r="U31" s="200"/>
      <c r="V31" s="200"/>
      <c r="W31" s="200"/>
      <c r="X31" s="200"/>
      <c r="Y31" s="200"/>
      <c r="Z31" s="200"/>
      <c r="AA31" s="200"/>
      <c r="AB31" s="200"/>
      <c r="AC31" s="200"/>
      <c r="AD31" s="200"/>
      <c r="AE31" s="200"/>
      <c r="AF31" s="200">
        <v>2</v>
      </c>
      <c r="AG31" s="200"/>
      <c r="AH31" s="200"/>
      <c r="AI31" s="200"/>
      <c r="AJ31" s="200"/>
      <c r="AK31" s="200"/>
      <c r="AL31" s="200"/>
      <c r="AM31" s="200"/>
      <c r="AN31" s="200"/>
      <c r="AO31" s="200"/>
      <c r="AP31" s="200"/>
      <c r="AQ31" s="200"/>
      <c r="AR31" s="200">
        <v>2</v>
      </c>
      <c r="AS31" s="200"/>
      <c r="AT31" s="200"/>
      <c r="AU31" s="200"/>
      <c r="AV31" s="200"/>
      <c r="AW31" s="200"/>
      <c r="AX31" s="200"/>
      <c r="AY31" s="200">
        <v>2</v>
      </c>
      <c r="AZ31" s="200"/>
      <c r="BA31" s="200"/>
      <c r="BB31" s="200">
        <v>5</v>
      </c>
      <c r="BC31" s="200"/>
      <c r="BD31" s="200"/>
      <c r="BE31" s="200"/>
      <c r="BF31" s="200"/>
      <c r="BG31" s="200"/>
      <c r="BH31" s="200">
        <v>3</v>
      </c>
      <c r="BI31" s="206"/>
      <c r="BJ31" s="200"/>
      <c r="BK31" s="200">
        <v>4</v>
      </c>
      <c r="BL31" s="200"/>
      <c r="BM31" s="200"/>
      <c r="BN31" s="200"/>
      <c r="BO31" s="200"/>
      <c r="BP31" s="203"/>
      <c r="BQ31" s="203"/>
      <c r="BR31" s="203"/>
      <c r="BS31" s="231">
        <f t="shared" si="1"/>
        <v>18</v>
      </c>
    </row>
    <row r="32" spans="1:71" ht="15" x14ac:dyDescent="0.15">
      <c r="A32" s="104" t="s">
        <v>190</v>
      </c>
      <c r="B32" s="153" t="s">
        <v>518</v>
      </c>
      <c r="C32" s="153" t="s">
        <v>141</v>
      </c>
      <c r="D32" s="153" t="s">
        <v>631</v>
      </c>
      <c r="E32" s="153" t="s">
        <v>141</v>
      </c>
      <c r="F32" s="153"/>
      <c r="G32" s="105">
        <v>0.4</v>
      </c>
      <c r="H32" s="106">
        <v>0.7</v>
      </c>
      <c r="I32" s="107">
        <f t="shared" si="0"/>
        <v>32</v>
      </c>
      <c r="J32" s="176">
        <f t="shared" si="0"/>
        <v>56</v>
      </c>
      <c r="K32" s="173"/>
      <c r="L32" s="129"/>
      <c r="M32" s="129"/>
      <c r="N32" s="129"/>
      <c r="O32" s="129"/>
      <c r="P32" s="129"/>
      <c r="Q32" s="129"/>
      <c r="R32" s="129"/>
      <c r="S32" s="129"/>
      <c r="T32" s="129"/>
      <c r="U32" s="200"/>
      <c r="V32" s="200">
        <v>1</v>
      </c>
      <c r="W32" s="200"/>
      <c r="X32" s="200"/>
      <c r="Y32" s="200"/>
      <c r="Z32" s="200"/>
      <c r="AA32" s="200"/>
      <c r="AB32" s="200"/>
      <c r="AC32" s="200"/>
      <c r="AD32" s="200"/>
      <c r="AE32" s="200"/>
      <c r="AF32" s="200"/>
      <c r="AG32" s="200">
        <v>1</v>
      </c>
      <c r="AH32" s="200"/>
      <c r="AI32" s="200"/>
      <c r="AJ32" s="200"/>
      <c r="AK32" s="200"/>
      <c r="AL32" s="200"/>
      <c r="AM32" s="200"/>
      <c r="AN32" s="200"/>
      <c r="AO32" s="200"/>
      <c r="AP32" s="200"/>
      <c r="AQ32" s="200"/>
      <c r="AR32" s="200"/>
      <c r="AS32" s="200"/>
      <c r="AT32" s="200"/>
      <c r="AU32" s="200"/>
      <c r="AV32" s="200"/>
      <c r="AW32" s="200"/>
      <c r="AX32" s="200"/>
      <c r="AY32" s="200"/>
      <c r="AZ32" s="200"/>
      <c r="BA32" s="200"/>
      <c r="BB32" s="200"/>
      <c r="BC32" s="200"/>
      <c r="BD32" s="200"/>
      <c r="BE32" s="200"/>
      <c r="BF32" s="200"/>
      <c r="BG32" s="200"/>
      <c r="BH32" s="200"/>
      <c r="BI32" s="206"/>
      <c r="BJ32" s="200"/>
      <c r="BK32" s="200"/>
      <c r="BL32" s="200">
        <v>1</v>
      </c>
      <c r="BM32" s="200"/>
      <c r="BN32" s="200"/>
      <c r="BO32" s="200"/>
      <c r="BP32" s="203"/>
      <c r="BQ32" s="203"/>
      <c r="BR32" s="203"/>
      <c r="BS32" s="231">
        <f t="shared" si="1"/>
        <v>3</v>
      </c>
    </row>
    <row r="33" spans="1:71" ht="15" x14ac:dyDescent="0.15">
      <c r="A33" s="104" t="s">
        <v>191</v>
      </c>
      <c r="B33" s="153" t="s">
        <v>518</v>
      </c>
      <c r="C33" s="153" t="s">
        <v>141</v>
      </c>
      <c r="D33" s="153" t="s">
        <v>632</v>
      </c>
      <c r="E33" s="153" t="s">
        <v>141</v>
      </c>
      <c r="F33" s="153"/>
      <c r="G33" s="105">
        <v>0.5</v>
      </c>
      <c r="H33" s="106">
        <v>0.6</v>
      </c>
      <c r="I33" s="107">
        <f t="shared" si="0"/>
        <v>40</v>
      </c>
      <c r="J33" s="176">
        <f t="shared" si="0"/>
        <v>48</v>
      </c>
      <c r="K33" s="173"/>
      <c r="L33" s="129"/>
      <c r="M33" s="129"/>
      <c r="N33" s="129"/>
      <c r="O33" s="129"/>
      <c r="P33" s="129"/>
      <c r="Q33" s="129"/>
      <c r="R33" s="129"/>
      <c r="S33" s="129"/>
      <c r="T33" s="129"/>
      <c r="U33" s="200"/>
      <c r="V33" s="200"/>
      <c r="W33" s="200"/>
      <c r="X33" s="200"/>
      <c r="Y33" s="200"/>
      <c r="Z33" s="200"/>
      <c r="AA33" s="200"/>
      <c r="AB33" s="200"/>
      <c r="AC33" s="200"/>
      <c r="AD33" s="200"/>
      <c r="AE33" s="200"/>
      <c r="AF33" s="200"/>
      <c r="AG33" s="200"/>
      <c r="AH33" s="200">
        <v>1</v>
      </c>
      <c r="AI33" s="200"/>
      <c r="AJ33" s="200">
        <v>4</v>
      </c>
      <c r="AK33" s="200"/>
      <c r="AL33" s="200"/>
      <c r="AM33" s="200"/>
      <c r="AN33" s="200"/>
      <c r="AO33" s="200">
        <v>1</v>
      </c>
      <c r="AP33" s="200"/>
      <c r="AQ33" s="200"/>
      <c r="AR33" s="200"/>
      <c r="AS33" s="200"/>
      <c r="AT33" s="200"/>
      <c r="AU33" s="200">
        <v>1</v>
      </c>
      <c r="AV33" s="200"/>
      <c r="AW33" s="200"/>
      <c r="AX33" s="200"/>
      <c r="AY33" s="200"/>
      <c r="AZ33" s="200"/>
      <c r="BA33" s="200"/>
      <c r="BB33" s="200"/>
      <c r="BC33" s="200"/>
      <c r="BD33" s="200"/>
      <c r="BE33" s="200"/>
      <c r="BF33" s="200"/>
      <c r="BG33" s="200"/>
      <c r="BH33" s="200"/>
      <c r="BI33" s="206"/>
      <c r="BJ33" s="200">
        <v>1</v>
      </c>
      <c r="BK33" s="200"/>
      <c r="BL33" s="200"/>
      <c r="BM33" s="200"/>
      <c r="BN33" s="200">
        <v>1</v>
      </c>
      <c r="BO33" s="200">
        <v>3</v>
      </c>
      <c r="BP33" s="203"/>
      <c r="BQ33" s="203"/>
      <c r="BR33" s="203"/>
      <c r="BS33" s="231">
        <f t="shared" si="1"/>
        <v>12</v>
      </c>
    </row>
    <row r="34" spans="1:71" ht="15" x14ac:dyDescent="0.15">
      <c r="A34" s="104" t="s">
        <v>192</v>
      </c>
      <c r="B34" s="153" t="s">
        <v>518</v>
      </c>
      <c r="C34" s="153" t="s">
        <v>231</v>
      </c>
      <c r="D34" s="153" t="s">
        <v>633</v>
      </c>
      <c r="E34" s="153" t="s">
        <v>135</v>
      </c>
      <c r="F34" s="153"/>
      <c r="G34" s="105">
        <v>0.1</v>
      </c>
      <c r="H34" s="106">
        <v>0.25</v>
      </c>
      <c r="I34" s="107">
        <f t="shared" si="0"/>
        <v>8</v>
      </c>
      <c r="J34" s="176">
        <f t="shared" si="0"/>
        <v>20</v>
      </c>
      <c r="K34" s="173"/>
      <c r="L34" s="129"/>
      <c r="M34" s="129"/>
      <c r="N34" s="129"/>
      <c r="O34" s="129"/>
      <c r="P34" s="129"/>
      <c r="Q34" s="129"/>
      <c r="R34" s="129"/>
      <c r="S34" s="129"/>
      <c r="T34" s="129"/>
      <c r="U34" s="200"/>
      <c r="V34" s="200"/>
      <c r="W34" s="200"/>
      <c r="X34" s="200"/>
      <c r="Y34" s="200"/>
      <c r="Z34" s="200"/>
      <c r="AA34" s="200"/>
      <c r="AB34" s="200"/>
      <c r="AC34" s="200"/>
      <c r="AD34" s="200"/>
      <c r="AE34" s="200"/>
      <c r="AF34" s="200"/>
      <c r="AG34" s="200"/>
      <c r="AH34" s="200"/>
      <c r="AI34" s="200"/>
      <c r="AJ34" s="200"/>
      <c r="AK34" s="200"/>
      <c r="AL34" s="200"/>
      <c r="AM34" s="200"/>
      <c r="AN34" s="200"/>
      <c r="AO34" s="200"/>
      <c r="AP34" s="200"/>
      <c r="AQ34" s="200"/>
      <c r="AR34" s="200"/>
      <c r="AS34" s="200"/>
      <c r="AT34" s="200">
        <v>6</v>
      </c>
      <c r="AU34" s="200">
        <v>1</v>
      </c>
      <c r="AV34" s="200"/>
      <c r="AW34" s="200"/>
      <c r="AX34" s="200"/>
      <c r="AY34" s="200"/>
      <c r="AZ34" s="200"/>
      <c r="BA34" s="200"/>
      <c r="BB34" s="200"/>
      <c r="BC34" s="200"/>
      <c r="BD34" s="200"/>
      <c r="BE34" s="200"/>
      <c r="BF34" s="200"/>
      <c r="BG34" s="200"/>
      <c r="BH34" s="200"/>
      <c r="BI34" s="206"/>
      <c r="BJ34" s="200"/>
      <c r="BK34" s="200"/>
      <c r="BL34" s="200"/>
      <c r="BM34" s="200"/>
      <c r="BN34" s="200"/>
      <c r="BO34" s="200"/>
      <c r="BP34" s="203"/>
      <c r="BQ34" s="203"/>
      <c r="BR34" s="203"/>
      <c r="BS34" s="231">
        <f t="shared" si="1"/>
        <v>7</v>
      </c>
    </row>
    <row r="35" spans="1:71" ht="15" x14ac:dyDescent="0.15">
      <c r="A35" s="104" t="s">
        <v>193</v>
      </c>
      <c r="B35" s="153" t="s">
        <v>518</v>
      </c>
      <c r="C35" s="153" t="s">
        <v>231</v>
      </c>
      <c r="D35" s="153" t="s">
        <v>634</v>
      </c>
      <c r="E35" s="153" t="s">
        <v>135</v>
      </c>
      <c r="F35" s="153"/>
      <c r="G35" s="105">
        <v>0.1</v>
      </c>
      <c r="H35" s="106">
        <v>0.5</v>
      </c>
      <c r="I35" s="107">
        <f t="shared" si="0"/>
        <v>8</v>
      </c>
      <c r="J35" s="176">
        <f t="shared" si="0"/>
        <v>40</v>
      </c>
      <c r="K35" s="173"/>
      <c r="L35" s="129"/>
      <c r="M35" s="129"/>
      <c r="N35" s="129"/>
      <c r="O35" s="129"/>
      <c r="P35" s="129"/>
      <c r="Q35" s="129"/>
      <c r="R35" s="129"/>
      <c r="S35" s="129"/>
      <c r="T35" s="129"/>
      <c r="U35" s="200"/>
      <c r="V35" s="200"/>
      <c r="W35" s="200"/>
      <c r="X35" s="200"/>
      <c r="Y35" s="200"/>
      <c r="Z35" s="200"/>
      <c r="AA35" s="200"/>
      <c r="AB35" s="200"/>
      <c r="AC35" s="200"/>
      <c r="AD35" s="200"/>
      <c r="AE35" s="200"/>
      <c r="AF35" s="200"/>
      <c r="AG35" s="200"/>
      <c r="AH35" s="200"/>
      <c r="AI35" s="200"/>
      <c r="AJ35" s="200"/>
      <c r="AK35" s="200"/>
      <c r="AL35" s="200"/>
      <c r="AM35" s="200"/>
      <c r="AN35" s="200"/>
      <c r="AO35" s="200"/>
      <c r="AP35" s="200"/>
      <c r="AQ35" s="200"/>
      <c r="AR35" s="200"/>
      <c r="AS35" s="200"/>
      <c r="AT35" s="200"/>
      <c r="AU35" s="200"/>
      <c r="AV35" s="200">
        <v>1</v>
      </c>
      <c r="AW35" s="200">
        <v>2</v>
      </c>
      <c r="AX35" s="200"/>
      <c r="AY35" s="200"/>
      <c r="AZ35" s="200"/>
      <c r="BA35" s="200"/>
      <c r="BB35" s="200"/>
      <c r="BC35" s="200"/>
      <c r="BD35" s="200"/>
      <c r="BE35" s="200"/>
      <c r="BF35" s="200"/>
      <c r="BG35" s="200"/>
      <c r="BH35" s="200"/>
      <c r="BI35" s="206">
        <v>1</v>
      </c>
      <c r="BJ35" s="200"/>
      <c r="BK35" s="200"/>
      <c r="BL35" s="200"/>
      <c r="BM35" s="200"/>
      <c r="BN35" s="200"/>
      <c r="BO35" s="200"/>
      <c r="BP35" s="203"/>
      <c r="BQ35" s="203"/>
      <c r="BR35" s="203"/>
      <c r="BS35" s="231">
        <f t="shared" si="1"/>
        <v>4</v>
      </c>
    </row>
    <row r="36" spans="1:71" ht="15" x14ac:dyDescent="0.15">
      <c r="A36" s="104" t="s">
        <v>194</v>
      </c>
      <c r="B36" s="153" t="s">
        <v>518</v>
      </c>
      <c r="C36" s="153" t="s">
        <v>231</v>
      </c>
      <c r="D36" s="153" t="s">
        <v>635</v>
      </c>
      <c r="E36" s="153" t="s">
        <v>135</v>
      </c>
      <c r="F36" s="153"/>
      <c r="G36" s="105">
        <v>0.1</v>
      </c>
      <c r="H36" s="106">
        <v>0.9</v>
      </c>
      <c r="I36" s="107">
        <f t="shared" si="0"/>
        <v>8</v>
      </c>
      <c r="J36" s="176">
        <f t="shared" si="0"/>
        <v>72</v>
      </c>
      <c r="K36" s="173"/>
      <c r="L36" s="129"/>
      <c r="M36" s="129"/>
      <c r="N36" s="129"/>
      <c r="O36" s="129"/>
      <c r="P36" s="129"/>
      <c r="Q36" s="129"/>
      <c r="R36" s="129"/>
      <c r="S36" s="129"/>
      <c r="T36" s="129"/>
      <c r="U36" s="200"/>
      <c r="V36" s="200"/>
      <c r="W36" s="200"/>
      <c r="X36" s="200"/>
      <c r="Y36" s="200"/>
      <c r="Z36" s="200"/>
      <c r="AA36" s="200"/>
      <c r="AB36" s="200"/>
      <c r="AC36" s="200"/>
      <c r="AD36" s="200"/>
      <c r="AE36" s="200"/>
      <c r="AF36" s="200"/>
      <c r="AG36" s="200"/>
      <c r="AH36" s="200"/>
      <c r="AI36" s="200"/>
      <c r="AJ36" s="200"/>
      <c r="AK36" s="200"/>
      <c r="AL36" s="200"/>
      <c r="AM36" s="200"/>
      <c r="AN36" s="200"/>
      <c r="AO36" s="200"/>
      <c r="AP36" s="200"/>
      <c r="AQ36" s="200"/>
      <c r="AR36" s="200">
        <v>2</v>
      </c>
      <c r="AS36" s="200"/>
      <c r="AT36" s="200"/>
      <c r="AU36" s="200"/>
      <c r="AV36" s="200"/>
      <c r="AW36" s="200"/>
      <c r="AX36" s="200"/>
      <c r="AY36" s="200"/>
      <c r="AZ36" s="200"/>
      <c r="BA36" s="200"/>
      <c r="BB36" s="200"/>
      <c r="BC36" s="200"/>
      <c r="BD36" s="200"/>
      <c r="BE36" s="200"/>
      <c r="BF36" s="200"/>
      <c r="BG36" s="200"/>
      <c r="BH36" s="200"/>
      <c r="BI36" s="206"/>
      <c r="BJ36" s="200"/>
      <c r="BK36" s="200"/>
      <c r="BL36" s="200"/>
      <c r="BM36" s="200"/>
      <c r="BN36" s="200"/>
      <c r="BO36" s="200"/>
      <c r="BP36" s="203"/>
      <c r="BQ36" s="203"/>
      <c r="BR36" s="203"/>
      <c r="BS36" s="231">
        <f t="shared" si="1"/>
        <v>2</v>
      </c>
    </row>
    <row r="37" spans="1:71" ht="15" x14ac:dyDescent="0.15">
      <c r="A37" s="104" t="s">
        <v>195</v>
      </c>
      <c r="B37" s="153" t="s">
        <v>518</v>
      </c>
      <c r="C37" s="153" t="s">
        <v>231</v>
      </c>
      <c r="D37" s="153" t="s">
        <v>636</v>
      </c>
      <c r="E37" s="153" t="s">
        <v>135</v>
      </c>
      <c r="F37" s="153"/>
      <c r="G37" s="105">
        <v>0.15</v>
      </c>
      <c r="H37" s="106">
        <v>0.4</v>
      </c>
      <c r="I37" s="107">
        <f t="shared" si="0"/>
        <v>12</v>
      </c>
      <c r="J37" s="176">
        <f t="shared" si="0"/>
        <v>32</v>
      </c>
      <c r="K37" s="173"/>
      <c r="L37" s="129"/>
      <c r="M37" s="129"/>
      <c r="N37" s="129"/>
      <c r="O37" s="129"/>
      <c r="P37" s="129"/>
      <c r="Q37" s="129"/>
      <c r="R37" s="129">
        <v>1</v>
      </c>
      <c r="S37" s="129"/>
      <c r="T37" s="129"/>
      <c r="U37" s="200"/>
      <c r="V37" s="200"/>
      <c r="W37" s="200"/>
      <c r="X37" s="200"/>
      <c r="Y37" s="200"/>
      <c r="Z37" s="200"/>
      <c r="AA37" s="200"/>
      <c r="AB37" s="200"/>
      <c r="AC37" s="200"/>
      <c r="AD37" s="200"/>
      <c r="AE37" s="200"/>
      <c r="AF37" s="200"/>
      <c r="AG37" s="200"/>
      <c r="AH37" s="200"/>
      <c r="AI37" s="200"/>
      <c r="AJ37" s="200"/>
      <c r="AK37" s="200"/>
      <c r="AL37" s="200"/>
      <c r="AM37" s="200"/>
      <c r="AN37" s="200"/>
      <c r="AO37" s="200"/>
      <c r="AP37" s="200"/>
      <c r="AQ37" s="200"/>
      <c r="AR37" s="200"/>
      <c r="AS37" s="200">
        <v>1</v>
      </c>
      <c r="AT37" s="200">
        <v>3</v>
      </c>
      <c r="AU37" s="200">
        <v>1</v>
      </c>
      <c r="AV37" s="200"/>
      <c r="AW37" s="200"/>
      <c r="AX37" s="200"/>
      <c r="AY37" s="200"/>
      <c r="AZ37" s="200"/>
      <c r="BA37" s="200"/>
      <c r="BB37" s="200"/>
      <c r="BC37" s="200"/>
      <c r="BD37" s="200"/>
      <c r="BE37" s="200"/>
      <c r="BF37" s="200"/>
      <c r="BG37" s="200"/>
      <c r="BH37" s="200"/>
      <c r="BI37" s="206"/>
      <c r="BJ37" s="200"/>
      <c r="BK37" s="200"/>
      <c r="BL37" s="200"/>
      <c r="BM37" s="200"/>
      <c r="BN37" s="200"/>
      <c r="BO37" s="200"/>
      <c r="BP37" s="203"/>
      <c r="BQ37" s="203"/>
      <c r="BR37" s="203"/>
      <c r="BS37" s="231">
        <f t="shared" si="1"/>
        <v>6</v>
      </c>
    </row>
    <row r="38" spans="1:71" ht="15" x14ac:dyDescent="0.15">
      <c r="A38" s="104" t="s">
        <v>196</v>
      </c>
      <c r="B38" s="153" t="s">
        <v>518</v>
      </c>
      <c r="C38" s="153" t="s">
        <v>231</v>
      </c>
      <c r="D38" s="153" t="s">
        <v>637</v>
      </c>
      <c r="E38" s="153" t="s">
        <v>135</v>
      </c>
      <c r="F38" s="153"/>
      <c r="G38" s="105">
        <v>0.15</v>
      </c>
      <c r="H38" s="106">
        <v>0.7</v>
      </c>
      <c r="I38" s="107">
        <f t="shared" si="0"/>
        <v>12</v>
      </c>
      <c r="J38" s="176">
        <f t="shared" si="0"/>
        <v>56</v>
      </c>
      <c r="K38" s="173"/>
      <c r="L38" s="129"/>
      <c r="M38" s="129"/>
      <c r="N38" s="129"/>
      <c r="O38" s="129"/>
      <c r="P38" s="129"/>
      <c r="Q38" s="129"/>
      <c r="R38" s="129"/>
      <c r="S38" s="129"/>
      <c r="T38" s="129"/>
      <c r="U38" s="200"/>
      <c r="V38" s="200"/>
      <c r="W38" s="200"/>
      <c r="X38" s="200"/>
      <c r="Y38" s="200"/>
      <c r="Z38" s="200"/>
      <c r="AA38" s="200"/>
      <c r="AB38" s="200"/>
      <c r="AC38" s="200"/>
      <c r="AD38" s="200"/>
      <c r="AE38" s="200"/>
      <c r="AF38" s="200"/>
      <c r="AG38" s="200"/>
      <c r="AH38" s="200"/>
      <c r="AI38" s="200"/>
      <c r="AJ38" s="200"/>
      <c r="AK38" s="200"/>
      <c r="AL38" s="200"/>
      <c r="AM38" s="200"/>
      <c r="AN38" s="200"/>
      <c r="AO38" s="200"/>
      <c r="AP38" s="200"/>
      <c r="AQ38" s="200"/>
      <c r="AR38" s="200"/>
      <c r="AS38" s="200"/>
      <c r="AT38" s="200"/>
      <c r="AU38" s="200"/>
      <c r="AV38" s="200"/>
      <c r="AW38" s="200">
        <v>1</v>
      </c>
      <c r="AX38" s="200"/>
      <c r="AY38" s="200"/>
      <c r="AZ38" s="200"/>
      <c r="BA38" s="200"/>
      <c r="BB38" s="200"/>
      <c r="BC38" s="200"/>
      <c r="BD38" s="200"/>
      <c r="BE38" s="200"/>
      <c r="BF38" s="200"/>
      <c r="BG38" s="200"/>
      <c r="BH38" s="200"/>
      <c r="BI38" s="206"/>
      <c r="BJ38" s="200"/>
      <c r="BK38" s="200"/>
      <c r="BL38" s="200"/>
      <c r="BM38" s="200"/>
      <c r="BN38" s="200"/>
      <c r="BO38" s="200"/>
      <c r="BP38" s="203"/>
      <c r="BQ38" s="203"/>
      <c r="BR38" s="203"/>
      <c r="BS38" s="231">
        <f t="shared" si="1"/>
        <v>1</v>
      </c>
    </row>
    <row r="39" spans="1:71" ht="15" x14ac:dyDescent="0.15">
      <c r="A39" s="108" t="s">
        <v>197</v>
      </c>
      <c r="B39" s="153" t="s">
        <v>518</v>
      </c>
      <c r="C39" s="153" t="s">
        <v>231</v>
      </c>
      <c r="D39" s="108" t="s">
        <v>638</v>
      </c>
      <c r="E39" s="153" t="s">
        <v>135</v>
      </c>
      <c r="F39" s="153"/>
      <c r="G39" s="105">
        <v>0.2</v>
      </c>
      <c r="H39" s="106">
        <v>0.3</v>
      </c>
      <c r="I39" s="107">
        <f t="shared" si="0"/>
        <v>16</v>
      </c>
      <c r="J39" s="176">
        <f t="shared" si="0"/>
        <v>24</v>
      </c>
      <c r="K39" s="173"/>
      <c r="L39" s="129"/>
      <c r="M39" s="129"/>
      <c r="N39" s="129"/>
      <c r="O39" s="129"/>
      <c r="P39" s="129"/>
      <c r="Q39" s="129"/>
      <c r="R39" s="129"/>
      <c r="S39" s="129"/>
      <c r="T39" s="129"/>
      <c r="U39" s="200"/>
      <c r="V39" s="200"/>
      <c r="W39" s="200"/>
      <c r="X39" s="200"/>
      <c r="Y39" s="200"/>
      <c r="Z39" s="200"/>
      <c r="AA39" s="200"/>
      <c r="AB39" s="200"/>
      <c r="AC39" s="200"/>
      <c r="AD39" s="200"/>
      <c r="AE39" s="200"/>
      <c r="AF39" s="200"/>
      <c r="AG39" s="200"/>
      <c r="AH39" s="200"/>
      <c r="AI39" s="200"/>
      <c r="AJ39" s="200"/>
      <c r="AK39" s="200"/>
      <c r="AL39" s="200"/>
      <c r="AM39" s="200"/>
      <c r="AN39" s="200"/>
      <c r="AO39" s="200">
        <v>1</v>
      </c>
      <c r="AP39" s="200"/>
      <c r="AQ39" s="200"/>
      <c r="AR39" s="200"/>
      <c r="AS39" s="200"/>
      <c r="AT39" s="200"/>
      <c r="AU39" s="200"/>
      <c r="AV39" s="200"/>
      <c r="AW39" s="200"/>
      <c r="AX39" s="200"/>
      <c r="AY39" s="200"/>
      <c r="AZ39" s="200"/>
      <c r="BA39" s="200"/>
      <c r="BB39" s="200"/>
      <c r="BC39" s="200"/>
      <c r="BD39" s="200"/>
      <c r="BE39" s="200"/>
      <c r="BF39" s="200"/>
      <c r="BG39" s="200"/>
      <c r="BH39" s="200"/>
      <c r="BI39" s="206">
        <v>11</v>
      </c>
      <c r="BJ39" s="200">
        <f>2</f>
        <v>2</v>
      </c>
      <c r="BK39" s="200"/>
      <c r="BL39" s="200"/>
      <c r="BM39" s="200">
        <v>1</v>
      </c>
      <c r="BN39" s="200">
        <v>4</v>
      </c>
      <c r="BO39" s="200"/>
      <c r="BP39" s="203"/>
      <c r="BQ39" s="203"/>
      <c r="BR39" s="203"/>
      <c r="BS39" s="231">
        <f t="shared" si="1"/>
        <v>19</v>
      </c>
    </row>
    <row r="40" spans="1:71" ht="15" x14ac:dyDescent="0.15">
      <c r="A40" s="104" t="s">
        <v>198</v>
      </c>
      <c r="B40" s="153" t="s">
        <v>518</v>
      </c>
      <c r="C40" s="153" t="s">
        <v>231</v>
      </c>
      <c r="D40" s="153" t="s">
        <v>639</v>
      </c>
      <c r="E40" s="153" t="s">
        <v>135</v>
      </c>
      <c r="F40" s="153"/>
      <c r="G40" s="105">
        <v>0.2</v>
      </c>
      <c r="H40" s="106">
        <v>0.4</v>
      </c>
      <c r="I40" s="107">
        <f t="shared" si="0"/>
        <v>16</v>
      </c>
      <c r="J40" s="176">
        <f t="shared" si="0"/>
        <v>32</v>
      </c>
      <c r="K40" s="173"/>
      <c r="L40" s="129"/>
      <c r="M40" s="129"/>
      <c r="N40" s="129"/>
      <c r="O40" s="129"/>
      <c r="P40" s="129"/>
      <c r="Q40" s="129"/>
      <c r="R40" s="129"/>
      <c r="S40" s="129"/>
      <c r="T40" s="129"/>
      <c r="U40" s="200">
        <v>1</v>
      </c>
      <c r="V40" s="200"/>
      <c r="W40" s="200"/>
      <c r="X40" s="200"/>
      <c r="Y40" s="200"/>
      <c r="Z40" s="200"/>
      <c r="AA40" s="200"/>
      <c r="AB40" s="200"/>
      <c r="AC40" s="200"/>
      <c r="AD40" s="200"/>
      <c r="AE40" s="200"/>
      <c r="AF40" s="200"/>
      <c r="AG40" s="200"/>
      <c r="AH40" s="200"/>
      <c r="AI40" s="200"/>
      <c r="AJ40" s="200"/>
      <c r="AK40" s="200"/>
      <c r="AL40" s="200"/>
      <c r="AM40" s="200"/>
      <c r="AN40" s="200"/>
      <c r="AO40" s="200"/>
      <c r="AP40" s="200">
        <f>1+3</f>
        <v>4</v>
      </c>
      <c r="AQ40" s="200"/>
      <c r="AR40" s="200"/>
      <c r="AS40" s="200"/>
      <c r="AT40" s="200"/>
      <c r="AU40" s="200"/>
      <c r="AV40" s="200"/>
      <c r="AW40" s="200"/>
      <c r="AX40" s="200"/>
      <c r="AY40" s="200"/>
      <c r="AZ40" s="200"/>
      <c r="BA40" s="200"/>
      <c r="BB40" s="200"/>
      <c r="BC40" s="200"/>
      <c r="BD40" s="200"/>
      <c r="BE40" s="200"/>
      <c r="BF40" s="200"/>
      <c r="BG40" s="200"/>
      <c r="BH40" s="200"/>
      <c r="BI40" s="206"/>
      <c r="BJ40" s="200"/>
      <c r="BK40" s="200"/>
      <c r="BL40" s="200"/>
      <c r="BM40" s="200"/>
      <c r="BN40" s="200"/>
      <c r="BO40" s="200"/>
      <c r="BP40" s="203"/>
      <c r="BQ40" s="203"/>
      <c r="BR40" s="203"/>
      <c r="BS40" s="231">
        <f t="shared" si="1"/>
        <v>5</v>
      </c>
    </row>
    <row r="41" spans="1:71" ht="15" x14ac:dyDescent="0.15">
      <c r="A41" s="104" t="s">
        <v>199</v>
      </c>
      <c r="B41" s="153" t="s">
        <v>518</v>
      </c>
      <c r="C41" s="153" t="s">
        <v>231</v>
      </c>
      <c r="D41" s="153" t="s">
        <v>640</v>
      </c>
      <c r="E41" s="153" t="s">
        <v>135</v>
      </c>
      <c r="F41" s="153"/>
      <c r="G41" s="105">
        <v>0.2</v>
      </c>
      <c r="H41" s="106">
        <v>0.6</v>
      </c>
      <c r="I41" s="107">
        <f t="shared" si="0"/>
        <v>16</v>
      </c>
      <c r="J41" s="176">
        <f t="shared" si="0"/>
        <v>48</v>
      </c>
      <c r="K41" s="173"/>
      <c r="L41" s="129"/>
      <c r="M41" s="129"/>
      <c r="N41" s="129"/>
      <c r="O41" s="129"/>
      <c r="P41" s="129"/>
      <c r="Q41" s="129"/>
      <c r="R41" s="129"/>
      <c r="S41" s="129"/>
      <c r="T41" s="129"/>
      <c r="U41" s="200"/>
      <c r="V41" s="200"/>
      <c r="W41" s="200"/>
      <c r="X41" s="200"/>
      <c r="Y41" s="200"/>
      <c r="Z41" s="200"/>
      <c r="AA41" s="200"/>
      <c r="AB41" s="200">
        <v>1</v>
      </c>
      <c r="AC41" s="200"/>
      <c r="AD41" s="200"/>
      <c r="AE41" s="200"/>
      <c r="AF41" s="200"/>
      <c r="AG41" s="200"/>
      <c r="AH41" s="200"/>
      <c r="AI41" s="200"/>
      <c r="AJ41" s="200"/>
      <c r="AK41" s="200"/>
      <c r="AL41" s="200"/>
      <c r="AM41" s="200"/>
      <c r="AN41" s="200"/>
      <c r="AO41" s="200"/>
      <c r="AP41" s="200"/>
      <c r="AQ41" s="200"/>
      <c r="AR41" s="200">
        <v>4</v>
      </c>
      <c r="AS41" s="200"/>
      <c r="AT41" s="200"/>
      <c r="AU41" s="200"/>
      <c r="AV41" s="200"/>
      <c r="AW41" s="200"/>
      <c r="AX41" s="200"/>
      <c r="AY41" s="200"/>
      <c r="AZ41" s="200"/>
      <c r="BA41" s="200"/>
      <c r="BB41" s="200"/>
      <c r="BC41" s="200"/>
      <c r="BD41" s="200"/>
      <c r="BE41" s="200"/>
      <c r="BF41" s="200"/>
      <c r="BG41" s="200"/>
      <c r="BH41" s="200"/>
      <c r="BI41" s="206"/>
      <c r="BJ41" s="200"/>
      <c r="BK41" s="200"/>
      <c r="BL41" s="200"/>
      <c r="BM41" s="200"/>
      <c r="BN41" s="200"/>
      <c r="BO41" s="200"/>
      <c r="BP41" s="203">
        <v>1</v>
      </c>
      <c r="BQ41" s="203"/>
      <c r="BR41" s="203"/>
      <c r="BS41" s="231">
        <f t="shared" si="1"/>
        <v>6</v>
      </c>
    </row>
    <row r="42" spans="1:71" ht="15" x14ac:dyDescent="0.15">
      <c r="A42" s="104" t="s">
        <v>200</v>
      </c>
      <c r="B42" s="153" t="s">
        <v>518</v>
      </c>
      <c r="C42" s="153" t="s">
        <v>231</v>
      </c>
      <c r="D42" s="153" t="s">
        <v>641</v>
      </c>
      <c r="E42" s="153" t="s">
        <v>135</v>
      </c>
      <c r="F42" s="153"/>
      <c r="G42" s="105">
        <v>0.25</v>
      </c>
      <c r="H42" s="106">
        <v>0.8</v>
      </c>
      <c r="I42" s="107">
        <f t="shared" si="0"/>
        <v>20</v>
      </c>
      <c r="J42" s="176">
        <f t="shared" si="0"/>
        <v>64</v>
      </c>
      <c r="K42" s="173"/>
      <c r="L42" s="129"/>
      <c r="M42" s="129"/>
      <c r="N42" s="129"/>
      <c r="O42" s="129"/>
      <c r="P42" s="129"/>
      <c r="Q42" s="129"/>
      <c r="R42" s="129"/>
      <c r="S42" s="129"/>
      <c r="T42" s="129"/>
      <c r="U42" s="200"/>
      <c r="V42" s="200"/>
      <c r="W42" s="200"/>
      <c r="X42" s="200"/>
      <c r="Y42" s="200"/>
      <c r="Z42" s="200"/>
      <c r="AA42" s="200"/>
      <c r="AB42" s="200"/>
      <c r="AC42" s="200"/>
      <c r="AD42" s="200"/>
      <c r="AE42" s="200"/>
      <c r="AF42" s="200"/>
      <c r="AG42" s="200"/>
      <c r="AH42" s="200"/>
      <c r="AI42" s="200"/>
      <c r="AJ42" s="200"/>
      <c r="AK42" s="200"/>
      <c r="AL42" s="200"/>
      <c r="AM42" s="200"/>
      <c r="AN42" s="200"/>
      <c r="AO42" s="200">
        <v>1</v>
      </c>
      <c r="AP42" s="200"/>
      <c r="AQ42" s="200"/>
      <c r="AR42" s="200"/>
      <c r="AS42" s="200"/>
      <c r="AT42" s="200"/>
      <c r="AU42" s="200"/>
      <c r="AV42" s="200"/>
      <c r="AW42" s="200"/>
      <c r="AX42" s="200"/>
      <c r="AY42" s="200"/>
      <c r="AZ42" s="200"/>
      <c r="BA42" s="200"/>
      <c r="BB42" s="200"/>
      <c r="BC42" s="200"/>
      <c r="BD42" s="200"/>
      <c r="BE42" s="200"/>
      <c r="BF42" s="200"/>
      <c r="BG42" s="200"/>
      <c r="BH42" s="200"/>
      <c r="BI42" s="206"/>
      <c r="BJ42" s="200"/>
      <c r="BK42" s="200"/>
      <c r="BL42" s="200"/>
      <c r="BM42" s="200"/>
      <c r="BN42" s="200">
        <v>1</v>
      </c>
      <c r="BO42" s="200"/>
      <c r="BP42" s="203">
        <v>1</v>
      </c>
      <c r="BQ42" s="203"/>
      <c r="BR42" s="203"/>
      <c r="BS42" s="231">
        <f t="shared" si="1"/>
        <v>3</v>
      </c>
    </row>
    <row r="43" spans="1:71" ht="15" x14ac:dyDescent="0.15">
      <c r="A43" s="104" t="s">
        <v>201</v>
      </c>
      <c r="B43" s="153" t="s">
        <v>518</v>
      </c>
      <c r="C43" s="153" t="s">
        <v>231</v>
      </c>
      <c r="D43" s="153" t="s">
        <v>642</v>
      </c>
      <c r="E43" s="153" t="s">
        <v>135</v>
      </c>
      <c r="F43" s="153"/>
      <c r="G43" s="105">
        <v>0.5</v>
      </c>
      <c r="H43" s="106">
        <v>0.7</v>
      </c>
      <c r="I43" s="107">
        <f t="shared" si="0"/>
        <v>40</v>
      </c>
      <c r="J43" s="176">
        <f t="shared" si="0"/>
        <v>56</v>
      </c>
      <c r="K43" s="173"/>
      <c r="L43" s="129"/>
      <c r="M43" s="129"/>
      <c r="N43" s="129"/>
      <c r="O43" s="129"/>
      <c r="P43" s="129"/>
      <c r="Q43" s="129"/>
      <c r="R43" s="129"/>
      <c r="S43" s="129"/>
      <c r="T43" s="129"/>
      <c r="U43" s="200"/>
      <c r="V43" s="200"/>
      <c r="W43" s="200"/>
      <c r="X43" s="200"/>
      <c r="Y43" s="200"/>
      <c r="Z43" s="200"/>
      <c r="AA43" s="200"/>
      <c r="AB43" s="200"/>
      <c r="AC43" s="200"/>
      <c r="AD43" s="200"/>
      <c r="AE43" s="200"/>
      <c r="AF43" s="200"/>
      <c r="AG43" s="200"/>
      <c r="AH43" s="200"/>
      <c r="AI43" s="200"/>
      <c r="AJ43" s="200">
        <v>1</v>
      </c>
      <c r="AK43" s="200"/>
      <c r="AL43" s="200"/>
      <c r="AM43" s="200"/>
      <c r="AN43" s="200"/>
      <c r="AO43" s="200"/>
      <c r="AP43" s="200"/>
      <c r="AQ43" s="200"/>
      <c r="AR43" s="200"/>
      <c r="AS43" s="200"/>
      <c r="AT43" s="200"/>
      <c r="AU43" s="200"/>
      <c r="AV43" s="200"/>
      <c r="AW43" s="200"/>
      <c r="AX43" s="200"/>
      <c r="AY43" s="200"/>
      <c r="AZ43" s="200"/>
      <c r="BA43" s="200"/>
      <c r="BB43" s="200"/>
      <c r="BC43" s="200"/>
      <c r="BD43" s="200"/>
      <c r="BE43" s="200"/>
      <c r="BF43" s="200"/>
      <c r="BG43" s="200"/>
      <c r="BH43" s="200"/>
      <c r="BI43" s="206"/>
      <c r="BJ43" s="200"/>
      <c r="BK43" s="200"/>
      <c r="BL43" s="200">
        <v>2</v>
      </c>
      <c r="BM43" s="200"/>
      <c r="BN43" s="200"/>
      <c r="BO43" s="200"/>
      <c r="BP43" s="203"/>
      <c r="BQ43" s="203"/>
      <c r="BR43" s="203"/>
      <c r="BS43" s="231">
        <f t="shared" si="1"/>
        <v>3</v>
      </c>
    </row>
    <row r="44" spans="1:71" ht="15" x14ac:dyDescent="0.15">
      <c r="A44" s="104" t="s">
        <v>202</v>
      </c>
      <c r="B44" s="153" t="s">
        <v>518</v>
      </c>
      <c r="C44" s="153" t="s">
        <v>231</v>
      </c>
      <c r="D44" s="153" t="s">
        <v>643</v>
      </c>
      <c r="E44" s="153" t="s">
        <v>135</v>
      </c>
      <c r="F44" s="153"/>
      <c r="G44" s="105">
        <v>0.5</v>
      </c>
      <c r="H44" s="106">
        <v>0.9</v>
      </c>
      <c r="I44" s="107">
        <f t="shared" si="0"/>
        <v>40</v>
      </c>
      <c r="J44" s="176">
        <f t="shared" si="0"/>
        <v>72</v>
      </c>
      <c r="K44" s="173"/>
      <c r="L44" s="129"/>
      <c r="M44" s="129"/>
      <c r="N44" s="129"/>
      <c r="O44" s="129"/>
      <c r="P44" s="129"/>
      <c r="Q44" s="129"/>
      <c r="R44" s="129"/>
      <c r="S44" s="129"/>
      <c r="T44" s="129"/>
      <c r="U44" s="200"/>
      <c r="V44" s="200"/>
      <c r="W44" s="200"/>
      <c r="X44" s="200"/>
      <c r="Y44" s="200"/>
      <c r="Z44" s="200"/>
      <c r="AA44" s="200"/>
      <c r="AB44" s="200"/>
      <c r="AC44" s="200"/>
      <c r="AD44" s="200"/>
      <c r="AE44" s="200"/>
      <c r="AF44" s="200"/>
      <c r="AG44" s="200"/>
      <c r="AH44" s="200"/>
      <c r="AI44" s="200"/>
      <c r="AJ44" s="200"/>
      <c r="AK44" s="200"/>
      <c r="AL44" s="200"/>
      <c r="AM44" s="200"/>
      <c r="AN44" s="200"/>
      <c r="AO44" s="200"/>
      <c r="AP44" s="200">
        <v>1</v>
      </c>
      <c r="AQ44" s="200"/>
      <c r="AR44" s="200"/>
      <c r="AS44" s="200"/>
      <c r="AT44" s="200"/>
      <c r="AU44" s="200"/>
      <c r="AV44" s="200"/>
      <c r="AW44" s="200"/>
      <c r="AX44" s="200"/>
      <c r="AY44" s="200"/>
      <c r="AZ44" s="200"/>
      <c r="BA44" s="200"/>
      <c r="BB44" s="200"/>
      <c r="BC44" s="200"/>
      <c r="BD44" s="200"/>
      <c r="BE44" s="200"/>
      <c r="BF44" s="200"/>
      <c r="BG44" s="200"/>
      <c r="BH44" s="200"/>
      <c r="BI44" s="206"/>
      <c r="BJ44" s="200"/>
      <c r="BK44" s="200"/>
      <c r="BL44" s="200"/>
      <c r="BM44" s="200"/>
      <c r="BN44" s="200">
        <v>1</v>
      </c>
      <c r="BO44" s="200"/>
      <c r="BP44" s="203"/>
      <c r="BQ44" s="203"/>
      <c r="BR44" s="203"/>
      <c r="BS44" s="231">
        <f t="shared" si="1"/>
        <v>2</v>
      </c>
    </row>
    <row r="45" spans="1:71" ht="15" x14ac:dyDescent="0.15">
      <c r="A45" s="104" t="s">
        <v>203</v>
      </c>
      <c r="B45" s="153" t="s">
        <v>518</v>
      </c>
      <c r="C45" s="153" t="s">
        <v>231</v>
      </c>
      <c r="D45" s="153" t="s">
        <v>644</v>
      </c>
      <c r="E45" s="153" t="s">
        <v>135</v>
      </c>
      <c r="F45" s="153"/>
      <c r="G45" s="105">
        <v>0.9</v>
      </c>
      <c r="H45" s="106">
        <v>1</v>
      </c>
      <c r="I45" s="107">
        <f t="shared" ref="I45:J76" si="2">G45*80</f>
        <v>72</v>
      </c>
      <c r="J45" s="176">
        <f t="shared" si="2"/>
        <v>80</v>
      </c>
      <c r="K45" s="173"/>
      <c r="L45" s="129"/>
      <c r="M45" s="129"/>
      <c r="N45" s="129"/>
      <c r="O45" s="129"/>
      <c r="P45" s="129"/>
      <c r="Q45" s="129"/>
      <c r="R45" s="129"/>
      <c r="S45" s="129"/>
      <c r="T45" s="129"/>
      <c r="U45" s="200"/>
      <c r="V45" s="200"/>
      <c r="W45" s="200"/>
      <c r="X45" s="200"/>
      <c r="Y45" s="200"/>
      <c r="Z45" s="200"/>
      <c r="AA45" s="200"/>
      <c r="AB45" s="200"/>
      <c r="AC45" s="200"/>
      <c r="AD45" s="200"/>
      <c r="AE45" s="200"/>
      <c r="AF45" s="200"/>
      <c r="AG45" s="200"/>
      <c r="AH45" s="200"/>
      <c r="AI45" s="200"/>
      <c r="AJ45" s="200"/>
      <c r="AK45" s="200"/>
      <c r="AL45" s="200"/>
      <c r="AM45" s="200"/>
      <c r="AN45" s="200"/>
      <c r="AO45" s="200"/>
      <c r="AP45" s="200"/>
      <c r="AQ45" s="200"/>
      <c r="AR45" s="200"/>
      <c r="AS45" s="200"/>
      <c r="AT45" s="200"/>
      <c r="AU45" s="200"/>
      <c r="AV45" s="200"/>
      <c r="AW45" s="200"/>
      <c r="AX45" s="200"/>
      <c r="AY45" s="200"/>
      <c r="AZ45" s="200"/>
      <c r="BA45" s="200"/>
      <c r="BB45" s="200"/>
      <c r="BC45" s="200"/>
      <c r="BD45" s="200"/>
      <c r="BE45" s="200"/>
      <c r="BF45" s="200"/>
      <c r="BG45" s="200"/>
      <c r="BH45" s="200"/>
      <c r="BI45" s="206"/>
      <c r="BJ45" s="200"/>
      <c r="BK45" s="200"/>
      <c r="BL45" s="200"/>
      <c r="BM45" s="200"/>
      <c r="BN45" s="200"/>
      <c r="BO45" s="200"/>
      <c r="BP45" s="203"/>
      <c r="BQ45" s="203">
        <v>1</v>
      </c>
      <c r="BR45" s="203"/>
      <c r="BS45" s="231">
        <f t="shared" si="1"/>
        <v>1</v>
      </c>
    </row>
    <row r="46" spans="1:71" ht="15" x14ac:dyDescent="0.15">
      <c r="A46" s="104" t="s">
        <v>204</v>
      </c>
      <c r="B46" s="153" t="s">
        <v>518</v>
      </c>
      <c r="C46" s="153" t="s">
        <v>231</v>
      </c>
      <c r="D46" s="153" t="s">
        <v>645</v>
      </c>
      <c r="E46" s="153" t="s">
        <v>135</v>
      </c>
      <c r="F46" s="153"/>
      <c r="G46" s="105">
        <v>1</v>
      </c>
      <c r="H46" s="106">
        <v>1.5</v>
      </c>
      <c r="I46" s="107">
        <f t="shared" si="2"/>
        <v>80</v>
      </c>
      <c r="J46" s="176">
        <f t="shared" si="2"/>
        <v>120</v>
      </c>
      <c r="K46" s="173"/>
      <c r="L46" s="129"/>
      <c r="M46" s="129"/>
      <c r="N46" s="129"/>
      <c r="O46" s="129"/>
      <c r="P46" s="129"/>
      <c r="Q46" s="129"/>
      <c r="R46" s="129"/>
      <c r="S46" s="129"/>
      <c r="T46" s="129"/>
      <c r="U46" s="200"/>
      <c r="V46" s="200"/>
      <c r="W46" s="200"/>
      <c r="X46" s="200"/>
      <c r="Y46" s="200"/>
      <c r="Z46" s="200"/>
      <c r="AA46" s="200"/>
      <c r="AB46" s="200"/>
      <c r="AC46" s="200"/>
      <c r="AD46" s="200"/>
      <c r="AE46" s="200"/>
      <c r="AF46" s="200"/>
      <c r="AG46" s="200"/>
      <c r="AH46" s="200"/>
      <c r="AI46" s="200"/>
      <c r="AJ46" s="200"/>
      <c r="AK46" s="200"/>
      <c r="AL46" s="200"/>
      <c r="AM46" s="200"/>
      <c r="AN46" s="200"/>
      <c r="AO46" s="200"/>
      <c r="AP46" s="200"/>
      <c r="AQ46" s="200"/>
      <c r="AR46" s="200"/>
      <c r="AS46" s="200"/>
      <c r="AT46" s="200"/>
      <c r="AU46" s="200"/>
      <c r="AV46" s="200"/>
      <c r="AW46" s="200"/>
      <c r="AX46" s="200"/>
      <c r="AY46" s="200"/>
      <c r="AZ46" s="200"/>
      <c r="BA46" s="200"/>
      <c r="BB46" s="200"/>
      <c r="BC46" s="200"/>
      <c r="BD46" s="200"/>
      <c r="BE46" s="200"/>
      <c r="BF46" s="200"/>
      <c r="BG46" s="200"/>
      <c r="BH46" s="200"/>
      <c r="BI46" s="206"/>
      <c r="BJ46" s="200"/>
      <c r="BK46" s="200"/>
      <c r="BL46" s="200"/>
      <c r="BM46" s="200"/>
      <c r="BN46" s="200"/>
      <c r="BO46" s="200"/>
      <c r="BP46" s="203">
        <v>1</v>
      </c>
      <c r="BQ46" s="203"/>
      <c r="BR46" s="203"/>
      <c r="BS46" s="231">
        <f t="shared" si="1"/>
        <v>1</v>
      </c>
    </row>
    <row r="47" spans="1:71" s="230" customFormat="1" ht="15" x14ac:dyDescent="0.15">
      <c r="A47" s="232" t="s">
        <v>205</v>
      </c>
      <c r="B47" s="233" t="s">
        <v>518</v>
      </c>
      <c r="C47" s="233" t="s">
        <v>228</v>
      </c>
      <c r="D47" s="233" t="s">
        <v>646</v>
      </c>
      <c r="E47" s="233" t="s">
        <v>135</v>
      </c>
      <c r="F47" s="233"/>
      <c r="G47" s="234">
        <v>0.1</v>
      </c>
      <c r="H47" s="235">
        <v>0.15</v>
      </c>
      <c r="I47" s="236">
        <f t="shared" si="2"/>
        <v>8</v>
      </c>
      <c r="J47" s="237">
        <f t="shared" si="2"/>
        <v>12</v>
      </c>
      <c r="K47" s="228"/>
      <c r="L47" s="229"/>
      <c r="M47" s="229"/>
      <c r="N47" s="229"/>
      <c r="O47" s="229"/>
      <c r="P47" s="229"/>
      <c r="Q47" s="229"/>
      <c r="R47" s="229"/>
      <c r="S47" s="229"/>
      <c r="T47" s="229"/>
      <c r="U47" s="229"/>
      <c r="V47" s="229"/>
      <c r="W47" s="229"/>
      <c r="X47" s="229"/>
      <c r="Y47" s="229"/>
      <c r="Z47" s="229"/>
      <c r="AA47" s="229"/>
      <c r="AB47" s="229"/>
      <c r="AC47" s="229"/>
      <c r="AD47" s="229"/>
      <c r="AE47" s="229"/>
      <c r="AF47" s="229"/>
      <c r="AG47" s="229"/>
      <c r="AH47" s="229"/>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38">
        <f t="shared" si="1"/>
        <v>0</v>
      </c>
    </row>
    <row r="48" spans="1:71" ht="15" x14ac:dyDescent="0.15">
      <c r="A48" s="104" t="s">
        <v>206</v>
      </c>
      <c r="B48" s="153" t="s">
        <v>518</v>
      </c>
      <c r="C48" s="153" t="s">
        <v>228</v>
      </c>
      <c r="D48" s="153" t="s">
        <v>647</v>
      </c>
      <c r="E48" s="153" t="s">
        <v>135</v>
      </c>
      <c r="F48" s="153"/>
      <c r="G48" s="105">
        <v>0.2</v>
      </c>
      <c r="H48" s="106">
        <v>0.3</v>
      </c>
      <c r="I48" s="107">
        <f t="shared" si="2"/>
        <v>16</v>
      </c>
      <c r="J48" s="176">
        <f t="shared" si="2"/>
        <v>24</v>
      </c>
      <c r="K48" s="173"/>
      <c r="L48" s="129"/>
      <c r="M48" s="129"/>
      <c r="N48" s="129"/>
      <c r="O48" s="129"/>
      <c r="P48" s="129"/>
      <c r="Q48" s="129"/>
      <c r="R48" s="129"/>
      <c r="S48" s="129"/>
      <c r="T48" s="129"/>
      <c r="U48" s="200"/>
      <c r="V48" s="200"/>
      <c r="W48" s="200"/>
      <c r="X48" s="200"/>
      <c r="Y48" s="200"/>
      <c r="Z48" s="200"/>
      <c r="AA48" s="200"/>
      <c r="AB48" s="200"/>
      <c r="AC48" s="200"/>
      <c r="AD48" s="200"/>
      <c r="AE48" s="200"/>
      <c r="AF48" s="200"/>
      <c r="AG48" s="200"/>
      <c r="AH48" s="200"/>
      <c r="AI48" s="200"/>
      <c r="AJ48" s="200"/>
      <c r="AK48" s="200"/>
      <c r="AL48" s="200"/>
      <c r="AM48" s="200"/>
      <c r="AN48" s="200"/>
      <c r="AO48" s="200"/>
      <c r="AP48" s="200"/>
      <c r="AQ48" s="200"/>
      <c r="AR48" s="200"/>
      <c r="AS48" s="200"/>
      <c r="AT48" s="200"/>
      <c r="AU48" s="200">
        <v>2</v>
      </c>
      <c r="AV48" s="200"/>
      <c r="AW48" s="200"/>
      <c r="AX48" s="200"/>
      <c r="AY48" s="200"/>
      <c r="AZ48" s="200"/>
      <c r="BA48" s="200"/>
      <c r="BB48" s="200"/>
      <c r="BC48" s="200"/>
      <c r="BD48" s="200"/>
      <c r="BE48" s="200"/>
      <c r="BF48" s="200"/>
      <c r="BG48" s="200"/>
      <c r="BH48" s="200"/>
      <c r="BI48" s="206"/>
      <c r="BJ48" s="200"/>
      <c r="BK48" s="200"/>
      <c r="BL48" s="200"/>
      <c r="BM48" s="200"/>
      <c r="BN48" s="200"/>
      <c r="BO48" s="200"/>
      <c r="BP48" s="203"/>
      <c r="BQ48" s="203"/>
      <c r="BR48" s="203"/>
      <c r="BS48" s="231">
        <f t="shared" si="1"/>
        <v>2</v>
      </c>
    </row>
    <row r="49" spans="1:71" ht="15" x14ac:dyDescent="0.15">
      <c r="A49" s="104" t="s">
        <v>208</v>
      </c>
      <c r="B49" s="153" t="s">
        <v>518</v>
      </c>
      <c r="C49" s="153" t="s">
        <v>228</v>
      </c>
      <c r="D49" s="153" t="s">
        <v>648</v>
      </c>
      <c r="E49" s="153" t="s">
        <v>135</v>
      </c>
      <c r="F49" s="153"/>
      <c r="G49" s="105">
        <v>0.24</v>
      </c>
      <c r="H49" s="106">
        <v>0.4</v>
      </c>
      <c r="I49" s="107">
        <f t="shared" si="2"/>
        <v>19.2</v>
      </c>
      <c r="J49" s="176">
        <f t="shared" si="2"/>
        <v>32</v>
      </c>
      <c r="K49" s="173"/>
      <c r="L49" s="129"/>
      <c r="M49" s="129"/>
      <c r="N49" s="129"/>
      <c r="O49" s="129"/>
      <c r="P49" s="129"/>
      <c r="Q49" s="129"/>
      <c r="R49" s="129"/>
      <c r="S49" s="129"/>
      <c r="T49" s="129"/>
      <c r="U49" s="200"/>
      <c r="V49" s="200">
        <v>2</v>
      </c>
      <c r="W49" s="200"/>
      <c r="X49" s="200"/>
      <c r="Y49" s="200"/>
      <c r="Z49" s="200"/>
      <c r="AA49" s="200"/>
      <c r="AB49" s="200"/>
      <c r="AC49" s="200"/>
      <c r="AD49" s="200"/>
      <c r="AE49" s="200"/>
      <c r="AF49" s="200"/>
      <c r="AG49" s="200"/>
      <c r="AH49" s="200"/>
      <c r="AI49" s="200"/>
      <c r="AJ49" s="200"/>
      <c r="AK49" s="200"/>
      <c r="AL49" s="200"/>
      <c r="AM49" s="200"/>
      <c r="AN49" s="200"/>
      <c r="AO49" s="200"/>
      <c r="AP49" s="200"/>
      <c r="AQ49" s="200"/>
      <c r="AR49" s="200"/>
      <c r="AS49" s="200"/>
      <c r="AT49" s="200"/>
      <c r="AU49" s="200"/>
      <c r="AV49" s="200"/>
      <c r="AW49" s="200"/>
      <c r="AX49" s="200"/>
      <c r="AY49" s="200"/>
      <c r="AZ49" s="200"/>
      <c r="BA49" s="200"/>
      <c r="BB49" s="200"/>
      <c r="BC49" s="200"/>
      <c r="BD49" s="200"/>
      <c r="BE49" s="200"/>
      <c r="BF49" s="200"/>
      <c r="BG49" s="200"/>
      <c r="BH49" s="200"/>
      <c r="BI49" s="206"/>
      <c r="BJ49" s="200"/>
      <c r="BK49" s="200"/>
      <c r="BL49" s="200"/>
      <c r="BM49" s="200"/>
      <c r="BN49" s="200"/>
      <c r="BO49" s="200"/>
      <c r="BP49" s="203"/>
      <c r="BQ49" s="203"/>
      <c r="BR49" s="203"/>
      <c r="BS49" s="231">
        <f t="shared" si="1"/>
        <v>2</v>
      </c>
    </row>
    <row r="50" spans="1:71" s="230" customFormat="1" ht="15" x14ac:dyDescent="0.15">
      <c r="A50" s="232" t="s">
        <v>207</v>
      </c>
      <c r="B50" s="233" t="s">
        <v>518</v>
      </c>
      <c r="C50" s="233" t="s">
        <v>228</v>
      </c>
      <c r="D50" s="233" t="s">
        <v>649</v>
      </c>
      <c r="E50" s="233" t="s">
        <v>135</v>
      </c>
      <c r="F50" s="233"/>
      <c r="G50" s="234">
        <v>0.3</v>
      </c>
      <c r="H50" s="235">
        <v>0.7</v>
      </c>
      <c r="I50" s="236">
        <f t="shared" si="2"/>
        <v>24</v>
      </c>
      <c r="J50" s="237">
        <f t="shared" si="2"/>
        <v>56</v>
      </c>
      <c r="K50" s="228"/>
      <c r="L50" s="229"/>
      <c r="M50" s="229"/>
      <c r="N50" s="229"/>
      <c r="O50" s="229"/>
      <c r="P50" s="229"/>
      <c r="Q50" s="229"/>
      <c r="R50" s="229"/>
      <c r="S50" s="229"/>
      <c r="T50" s="229"/>
      <c r="U50" s="229"/>
      <c r="V50" s="229"/>
      <c r="W50" s="229"/>
      <c r="X50" s="229"/>
      <c r="Y50" s="229"/>
      <c r="Z50" s="229"/>
      <c r="AA50" s="229"/>
      <c r="AB50" s="229"/>
      <c r="AC50" s="229"/>
      <c r="AD50" s="229"/>
      <c r="AE50" s="229"/>
      <c r="AF50" s="229"/>
      <c r="AG50" s="229"/>
      <c r="AH50" s="229"/>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38">
        <f t="shared" si="1"/>
        <v>0</v>
      </c>
    </row>
    <row r="51" spans="1:71" ht="15" x14ac:dyDescent="0.15">
      <c r="A51" s="104" t="s">
        <v>209</v>
      </c>
      <c r="B51" s="153" t="s">
        <v>518</v>
      </c>
      <c r="C51" s="153" t="s">
        <v>228</v>
      </c>
      <c r="D51" s="153" t="s">
        <v>650</v>
      </c>
      <c r="E51" s="153" t="s">
        <v>135</v>
      </c>
      <c r="F51" s="153"/>
      <c r="G51" s="105">
        <v>0.4</v>
      </c>
      <c r="H51" s="106">
        <v>0.5</v>
      </c>
      <c r="I51" s="107">
        <f t="shared" si="2"/>
        <v>32</v>
      </c>
      <c r="J51" s="176">
        <f t="shared" si="2"/>
        <v>40</v>
      </c>
      <c r="K51" s="173"/>
      <c r="L51" s="129"/>
      <c r="M51" s="129"/>
      <c r="N51" s="129"/>
      <c r="O51" s="129"/>
      <c r="P51" s="129"/>
      <c r="Q51" s="129"/>
      <c r="R51" s="129"/>
      <c r="S51" s="129"/>
      <c r="T51" s="129"/>
      <c r="U51" s="200"/>
      <c r="V51" s="200"/>
      <c r="W51" s="200"/>
      <c r="X51" s="200"/>
      <c r="Y51" s="200"/>
      <c r="Z51" s="200"/>
      <c r="AA51" s="200"/>
      <c r="AB51" s="200"/>
      <c r="AC51" s="200"/>
      <c r="AD51" s="200"/>
      <c r="AE51" s="200"/>
      <c r="AF51" s="200"/>
      <c r="AG51" s="200"/>
      <c r="AH51" s="200"/>
      <c r="AI51" s="200"/>
      <c r="AJ51" s="200"/>
      <c r="AK51" s="200"/>
      <c r="AL51" s="200"/>
      <c r="AM51" s="200"/>
      <c r="AN51" s="200"/>
      <c r="AO51" s="200"/>
      <c r="AP51" s="200"/>
      <c r="AQ51" s="200"/>
      <c r="AR51" s="200"/>
      <c r="AS51" s="200"/>
      <c r="AT51" s="200">
        <v>1</v>
      </c>
      <c r="AU51" s="200"/>
      <c r="AV51" s="200"/>
      <c r="AW51" s="200"/>
      <c r="AX51" s="200"/>
      <c r="AY51" s="200"/>
      <c r="AZ51" s="200"/>
      <c r="BA51" s="200"/>
      <c r="BB51" s="200"/>
      <c r="BC51" s="200"/>
      <c r="BD51" s="200"/>
      <c r="BE51" s="200"/>
      <c r="BF51" s="200"/>
      <c r="BG51" s="200"/>
      <c r="BH51" s="200"/>
      <c r="BI51" s="206"/>
      <c r="BJ51" s="200"/>
      <c r="BK51" s="200"/>
      <c r="BL51" s="200"/>
      <c r="BM51" s="200"/>
      <c r="BN51" s="200"/>
      <c r="BO51" s="200"/>
      <c r="BP51" s="203"/>
      <c r="BQ51" s="203"/>
      <c r="BR51" s="203"/>
      <c r="BS51" s="231">
        <f t="shared" si="1"/>
        <v>1</v>
      </c>
    </row>
    <row r="52" spans="1:71" ht="15" x14ac:dyDescent="0.15">
      <c r="A52" s="104" t="s">
        <v>210</v>
      </c>
      <c r="B52" s="153" t="s">
        <v>518</v>
      </c>
      <c r="C52" s="153" t="s">
        <v>232</v>
      </c>
      <c r="D52" s="153" t="s">
        <v>651</v>
      </c>
      <c r="E52" s="153" t="s">
        <v>952</v>
      </c>
      <c r="F52" s="153"/>
      <c r="G52" s="105">
        <v>0.4</v>
      </c>
      <c r="H52" s="106">
        <v>1.7</v>
      </c>
      <c r="I52" s="107">
        <f t="shared" si="2"/>
        <v>32</v>
      </c>
      <c r="J52" s="176">
        <f t="shared" si="2"/>
        <v>136</v>
      </c>
      <c r="K52" s="173"/>
      <c r="L52" s="129"/>
      <c r="M52" s="129"/>
      <c r="N52" s="129"/>
      <c r="O52" s="129"/>
      <c r="P52" s="129"/>
      <c r="Q52" s="129"/>
      <c r="R52" s="129"/>
      <c r="S52" s="129"/>
      <c r="T52" s="129"/>
      <c r="U52" s="200"/>
      <c r="V52" s="200"/>
      <c r="W52" s="200"/>
      <c r="X52" s="200"/>
      <c r="Y52" s="200"/>
      <c r="Z52" s="200"/>
      <c r="AA52" s="200"/>
      <c r="AB52" s="200"/>
      <c r="AC52" s="200"/>
      <c r="AD52" s="200"/>
      <c r="AE52" s="200"/>
      <c r="AF52" s="200"/>
      <c r="AG52" s="200"/>
      <c r="AH52" s="200"/>
      <c r="AI52" s="200"/>
      <c r="AJ52" s="200"/>
      <c r="AK52" s="200"/>
      <c r="AL52" s="200"/>
      <c r="AM52" s="200"/>
      <c r="AN52" s="200"/>
      <c r="AO52" s="200"/>
      <c r="AP52" s="200">
        <v>1</v>
      </c>
      <c r="AQ52" s="200"/>
      <c r="AR52" s="200"/>
      <c r="AS52" s="200"/>
      <c r="AT52" s="200"/>
      <c r="AU52" s="200"/>
      <c r="AV52" s="200"/>
      <c r="AW52" s="200"/>
      <c r="AX52" s="200"/>
      <c r="AY52" s="200"/>
      <c r="AZ52" s="200"/>
      <c r="BA52" s="200"/>
      <c r="BB52" s="200"/>
      <c r="BC52" s="200"/>
      <c r="BD52" s="200"/>
      <c r="BE52" s="200"/>
      <c r="BF52" s="200"/>
      <c r="BG52" s="200">
        <v>1</v>
      </c>
      <c r="BH52" s="200"/>
      <c r="BI52" s="206"/>
      <c r="BJ52" s="200"/>
      <c r="BK52" s="200"/>
      <c r="BL52" s="200"/>
      <c r="BM52" s="200"/>
      <c r="BN52" s="200">
        <v>1</v>
      </c>
      <c r="BO52" s="200"/>
      <c r="BP52" s="203"/>
      <c r="BQ52" s="203"/>
      <c r="BR52" s="203"/>
      <c r="BS52" s="231">
        <f t="shared" si="1"/>
        <v>3</v>
      </c>
    </row>
    <row r="53" spans="1:71" ht="15" x14ac:dyDescent="0.15">
      <c r="A53" s="104" t="s">
        <v>211</v>
      </c>
      <c r="B53" s="153" t="s">
        <v>518</v>
      </c>
      <c r="C53" s="153" t="s">
        <v>233</v>
      </c>
      <c r="D53" s="153" t="s">
        <v>652</v>
      </c>
      <c r="E53" s="153" t="s">
        <v>131</v>
      </c>
      <c r="F53" s="153"/>
      <c r="G53" s="105">
        <v>0.45</v>
      </c>
      <c r="H53" s="106">
        <v>0.45</v>
      </c>
      <c r="I53" s="107">
        <f t="shared" si="2"/>
        <v>36</v>
      </c>
      <c r="J53" s="176">
        <f t="shared" si="2"/>
        <v>36</v>
      </c>
      <c r="K53" s="173"/>
      <c r="L53" s="129"/>
      <c r="M53" s="129"/>
      <c r="N53" s="129"/>
      <c r="O53" s="129"/>
      <c r="P53" s="129"/>
      <c r="Q53" s="129"/>
      <c r="R53" s="129"/>
      <c r="S53" s="129"/>
      <c r="T53" s="129"/>
      <c r="U53" s="200"/>
      <c r="V53" s="200">
        <v>2</v>
      </c>
      <c r="W53" s="200"/>
      <c r="X53" s="200"/>
      <c r="Y53" s="200"/>
      <c r="Z53" s="200"/>
      <c r="AA53" s="200"/>
      <c r="AB53" s="200"/>
      <c r="AC53" s="200"/>
      <c r="AD53" s="200"/>
      <c r="AE53" s="200"/>
      <c r="AF53" s="200"/>
      <c r="AG53" s="200"/>
      <c r="AH53" s="200"/>
      <c r="AI53" s="200"/>
      <c r="AJ53" s="200"/>
      <c r="AK53" s="200"/>
      <c r="AL53" s="200"/>
      <c r="AM53" s="200"/>
      <c r="AN53" s="200"/>
      <c r="AO53" s="200"/>
      <c r="AP53" s="200"/>
      <c r="AQ53" s="200"/>
      <c r="AR53" s="200"/>
      <c r="AS53" s="200"/>
      <c r="AT53" s="200"/>
      <c r="AU53" s="200"/>
      <c r="AV53" s="200">
        <v>1</v>
      </c>
      <c r="AW53" s="200"/>
      <c r="AX53" s="200"/>
      <c r="AY53" s="200">
        <v>3</v>
      </c>
      <c r="AZ53" s="200"/>
      <c r="BA53" s="200"/>
      <c r="BB53" s="200"/>
      <c r="BC53" s="200"/>
      <c r="BD53" s="200"/>
      <c r="BE53" s="200"/>
      <c r="BF53" s="200"/>
      <c r="BG53" s="200"/>
      <c r="BH53" s="200"/>
      <c r="BI53" s="206"/>
      <c r="BJ53" s="200"/>
      <c r="BK53" s="200"/>
      <c r="BL53" s="200"/>
      <c r="BM53" s="200"/>
      <c r="BN53" s="200">
        <v>1</v>
      </c>
      <c r="BO53" s="200"/>
      <c r="BP53" s="203"/>
      <c r="BQ53" s="203"/>
      <c r="BR53" s="203"/>
      <c r="BS53" s="231">
        <f t="shared" si="1"/>
        <v>7</v>
      </c>
    </row>
    <row r="54" spans="1:71" ht="15" x14ac:dyDescent="0.15">
      <c r="A54" s="104" t="s">
        <v>212</v>
      </c>
      <c r="B54" s="153" t="s">
        <v>518</v>
      </c>
      <c r="C54" s="153" t="s">
        <v>233</v>
      </c>
      <c r="D54" s="153" t="s">
        <v>653</v>
      </c>
      <c r="E54" s="153" t="s">
        <v>131</v>
      </c>
      <c r="F54" s="153"/>
      <c r="G54" s="105">
        <v>0.5</v>
      </c>
      <c r="H54" s="106">
        <v>0.5</v>
      </c>
      <c r="I54" s="107">
        <f t="shared" si="2"/>
        <v>40</v>
      </c>
      <c r="J54" s="176">
        <f t="shared" si="2"/>
        <v>40</v>
      </c>
      <c r="K54" s="173"/>
      <c r="M54" s="129">
        <v>1</v>
      </c>
      <c r="N54" s="129">
        <v>3</v>
      </c>
      <c r="O54" s="129"/>
      <c r="P54" s="129"/>
      <c r="Q54" s="129">
        <v>1</v>
      </c>
      <c r="R54" s="129"/>
      <c r="S54" s="129">
        <v>1</v>
      </c>
      <c r="T54" s="129">
        <v>4</v>
      </c>
      <c r="U54" s="200"/>
      <c r="V54" s="200"/>
      <c r="W54" s="200"/>
      <c r="X54" s="200">
        <v>1</v>
      </c>
      <c r="Y54" s="200">
        <v>2</v>
      </c>
      <c r="Z54" s="200"/>
      <c r="AA54" s="200">
        <v>4</v>
      </c>
      <c r="AB54" s="200">
        <v>1</v>
      </c>
      <c r="AC54" s="200"/>
      <c r="AD54" s="200">
        <v>3</v>
      </c>
      <c r="AE54" s="200"/>
      <c r="AF54" s="200"/>
      <c r="AG54" s="200">
        <v>4</v>
      </c>
      <c r="AH54" s="200"/>
      <c r="AI54" s="200"/>
      <c r="AJ54" s="200"/>
      <c r="AK54" s="200"/>
      <c r="AL54" s="200"/>
      <c r="AM54" s="200"/>
      <c r="AN54" s="200"/>
      <c r="AO54" s="200"/>
      <c r="AP54" s="200">
        <v>2</v>
      </c>
      <c r="AQ54" s="200"/>
      <c r="AR54" s="200">
        <v>1</v>
      </c>
      <c r="AS54" s="200"/>
      <c r="AT54" s="200"/>
      <c r="AU54" s="200">
        <v>1</v>
      </c>
      <c r="AV54" s="200"/>
      <c r="AW54" s="200">
        <v>1</v>
      </c>
      <c r="AX54" s="200">
        <v>2</v>
      </c>
      <c r="AY54" s="200"/>
      <c r="AZ54" s="200"/>
      <c r="BA54" s="200"/>
      <c r="BB54" s="200"/>
      <c r="BC54" s="200"/>
      <c r="BD54" s="200"/>
      <c r="BE54" s="200"/>
      <c r="BF54" s="200"/>
      <c r="BG54" s="200"/>
      <c r="BH54" s="200"/>
      <c r="BI54" s="206"/>
      <c r="BJ54" s="200">
        <v>6</v>
      </c>
      <c r="BK54" s="200"/>
      <c r="BL54" s="200"/>
      <c r="BM54" s="200">
        <f>21</f>
        <v>21</v>
      </c>
      <c r="BN54" s="200">
        <v>3</v>
      </c>
      <c r="BO54" s="200"/>
      <c r="BP54" s="203">
        <v>1</v>
      </c>
      <c r="BQ54" s="203">
        <v>1</v>
      </c>
      <c r="BR54" s="203"/>
      <c r="BS54" s="231">
        <f t="shared" si="1"/>
        <v>64</v>
      </c>
    </row>
    <row r="55" spans="1:71" ht="15" x14ac:dyDescent="0.15">
      <c r="A55" s="104" t="s">
        <v>213</v>
      </c>
      <c r="B55" s="153" t="s">
        <v>518</v>
      </c>
      <c r="C55" s="153" t="s">
        <v>233</v>
      </c>
      <c r="D55" s="153" t="s">
        <v>654</v>
      </c>
      <c r="E55" s="153" t="s">
        <v>131</v>
      </c>
      <c r="F55" s="153"/>
      <c r="G55" s="105">
        <v>0.6</v>
      </c>
      <c r="H55" s="106">
        <v>0.6</v>
      </c>
      <c r="I55" s="107">
        <f t="shared" si="2"/>
        <v>48</v>
      </c>
      <c r="J55" s="176">
        <f t="shared" si="2"/>
        <v>48</v>
      </c>
      <c r="K55" s="173"/>
      <c r="L55" s="129"/>
      <c r="M55" s="129"/>
      <c r="N55" s="129"/>
      <c r="O55" s="129"/>
      <c r="P55" s="129"/>
      <c r="Q55" s="129"/>
      <c r="R55" s="129"/>
      <c r="S55" s="129"/>
      <c r="T55" s="129"/>
      <c r="U55" s="200"/>
      <c r="V55" s="200"/>
      <c r="W55" s="200"/>
      <c r="X55" s="200">
        <v>1</v>
      </c>
      <c r="Y55" s="200"/>
      <c r="Z55" s="200"/>
      <c r="AA55" s="200"/>
      <c r="AB55" s="200"/>
      <c r="AC55" s="200">
        <v>1</v>
      </c>
      <c r="AE55" s="200"/>
      <c r="AF55" s="200"/>
      <c r="AG55" s="200"/>
      <c r="AH55" s="200"/>
      <c r="AI55" s="200">
        <v>3</v>
      </c>
      <c r="AJ55" s="200"/>
      <c r="AK55" s="200"/>
      <c r="AL55" s="200"/>
      <c r="AM55" s="200"/>
      <c r="AN55" s="200"/>
      <c r="AO55" s="200">
        <v>1</v>
      </c>
      <c r="AP55" s="200">
        <v>1</v>
      </c>
      <c r="AQ55" s="200"/>
      <c r="AR55" s="200"/>
      <c r="AS55" s="200"/>
      <c r="AT55" s="200"/>
      <c r="AU55" s="200"/>
      <c r="AV55" s="200"/>
      <c r="AW55" s="200"/>
      <c r="AX55" s="200"/>
      <c r="AY55" s="200"/>
      <c r="AZ55" s="200"/>
      <c r="BA55" s="200"/>
      <c r="BB55" s="200"/>
      <c r="BC55" s="200"/>
      <c r="BD55" s="200">
        <v>1</v>
      </c>
      <c r="BE55" s="200"/>
      <c r="BF55" s="200"/>
      <c r="BG55" s="200"/>
      <c r="BH55" s="200">
        <v>1</v>
      </c>
      <c r="BI55" s="206"/>
      <c r="BJ55" s="200"/>
      <c r="BK55" s="200">
        <v>1</v>
      </c>
      <c r="BL55" s="200"/>
      <c r="BM55" s="200"/>
      <c r="BN55" s="200"/>
      <c r="BO55" s="200"/>
      <c r="BP55" s="203"/>
      <c r="BQ55" s="203"/>
      <c r="BR55" s="203">
        <v>3</v>
      </c>
      <c r="BS55" s="231">
        <f t="shared" si="1"/>
        <v>13</v>
      </c>
    </row>
    <row r="56" spans="1:71" ht="15" x14ac:dyDescent="0.15">
      <c r="A56" s="104" t="s">
        <v>214</v>
      </c>
      <c r="B56" s="153" t="s">
        <v>518</v>
      </c>
      <c r="C56" s="153" t="s">
        <v>233</v>
      </c>
      <c r="D56" s="153" t="s">
        <v>655</v>
      </c>
      <c r="E56" s="153" t="s">
        <v>131</v>
      </c>
      <c r="F56" s="153"/>
      <c r="G56" s="105">
        <v>0.7</v>
      </c>
      <c r="H56" s="106">
        <v>0.7</v>
      </c>
      <c r="I56" s="107">
        <f t="shared" si="2"/>
        <v>56</v>
      </c>
      <c r="J56" s="176">
        <f t="shared" si="2"/>
        <v>56</v>
      </c>
      <c r="K56" s="173"/>
      <c r="L56" s="129"/>
      <c r="M56" s="129"/>
      <c r="N56" s="129"/>
      <c r="O56" s="129"/>
      <c r="P56" s="129"/>
      <c r="Q56" s="129"/>
      <c r="R56" s="129"/>
      <c r="S56" s="129"/>
      <c r="T56" s="129"/>
      <c r="U56" s="200">
        <v>3</v>
      </c>
      <c r="V56" s="200"/>
      <c r="W56" s="200"/>
      <c r="X56" s="200"/>
      <c r="Y56" s="200"/>
      <c r="Z56" s="200"/>
      <c r="AA56" s="200"/>
      <c r="AB56" s="200"/>
      <c r="AC56" s="200"/>
      <c r="AD56" s="200"/>
      <c r="AE56" s="200"/>
      <c r="AF56" s="200"/>
      <c r="AG56" s="200"/>
      <c r="AH56" s="200"/>
      <c r="AI56" s="200"/>
      <c r="AJ56" s="200"/>
      <c r="AK56" s="200"/>
      <c r="AL56" s="200"/>
      <c r="AM56" s="200"/>
      <c r="AN56" s="200"/>
      <c r="AO56" s="200"/>
      <c r="AP56" s="200"/>
      <c r="AQ56" s="200"/>
      <c r="AR56" s="200"/>
      <c r="AS56" s="200"/>
      <c r="AT56" s="200"/>
      <c r="AU56" s="200"/>
      <c r="AV56" s="200"/>
      <c r="AW56" s="200"/>
      <c r="AX56" s="200"/>
      <c r="AY56" s="200"/>
      <c r="AZ56" s="200"/>
      <c r="BA56" s="200"/>
      <c r="BB56" s="200"/>
      <c r="BC56" s="200"/>
      <c r="BD56" s="200"/>
      <c r="BE56" s="200"/>
      <c r="BF56" s="200"/>
      <c r="BG56" s="200">
        <v>2</v>
      </c>
      <c r="BH56" s="200"/>
      <c r="BI56" s="206"/>
      <c r="BJ56" s="200"/>
      <c r="BK56" s="200"/>
      <c r="BL56" s="200"/>
      <c r="BM56" s="200"/>
      <c r="BN56" s="200"/>
      <c r="BO56" s="200"/>
      <c r="BP56" s="203"/>
      <c r="BQ56" s="203"/>
      <c r="BR56" s="203"/>
      <c r="BS56" s="231">
        <f t="shared" si="1"/>
        <v>5</v>
      </c>
    </row>
    <row r="57" spans="1:71" ht="15" x14ac:dyDescent="0.15">
      <c r="A57" s="104" t="s">
        <v>215</v>
      </c>
      <c r="B57" s="153" t="s">
        <v>518</v>
      </c>
      <c r="C57" s="153" t="s">
        <v>233</v>
      </c>
      <c r="D57" s="153" t="s">
        <v>656</v>
      </c>
      <c r="E57" s="153" t="s">
        <v>131</v>
      </c>
      <c r="F57" s="153"/>
      <c r="G57" s="105">
        <v>1.5</v>
      </c>
      <c r="H57" s="106">
        <v>1.5</v>
      </c>
      <c r="I57" s="107">
        <f t="shared" si="2"/>
        <v>120</v>
      </c>
      <c r="J57" s="176">
        <f t="shared" si="2"/>
        <v>120</v>
      </c>
      <c r="K57" s="173"/>
      <c r="L57" s="129"/>
      <c r="M57" s="129"/>
      <c r="N57" s="129"/>
      <c r="O57" s="129"/>
      <c r="P57" s="129"/>
      <c r="Q57" s="129"/>
      <c r="R57" s="129"/>
      <c r="S57" s="129"/>
      <c r="T57" s="129"/>
      <c r="U57" s="200"/>
      <c r="V57" s="200"/>
      <c r="W57" s="200"/>
      <c r="X57" s="200"/>
      <c r="Y57" s="200"/>
      <c r="Z57" s="200"/>
      <c r="AA57" s="200"/>
      <c r="AB57" s="200"/>
      <c r="AC57" s="200"/>
      <c r="AD57" s="200"/>
      <c r="AE57" s="200"/>
      <c r="AF57" s="200"/>
      <c r="AG57" s="200"/>
      <c r="AH57" s="200"/>
      <c r="AI57" s="200"/>
      <c r="AJ57" s="200"/>
      <c r="AK57" s="200"/>
      <c r="AL57" s="200"/>
      <c r="AM57" s="200"/>
      <c r="AN57" s="200"/>
      <c r="AO57" s="200"/>
      <c r="AP57" s="200"/>
      <c r="AQ57" s="200"/>
      <c r="AR57" s="200"/>
      <c r="AS57" s="200"/>
      <c r="AT57" s="200"/>
      <c r="AU57" s="200"/>
      <c r="AV57" s="200"/>
      <c r="AW57" s="200"/>
      <c r="AX57" s="200"/>
      <c r="AY57" s="200"/>
      <c r="AZ57" s="200"/>
      <c r="BA57" s="200"/>
      <c r="BB57" s="200"/>
      <c r="BC57" s="200"/>
      <c r="BD57" s="200"/>
      <c r="BE57" s="200"/>
      <c r="BF57" s="200"/>
      <c r="BG57" s="200"/>
      <c r="BH57" s="200"/>
      <c r="BI57" s="206"/>
      <c r="BJ57" s="200"/>
      <c r="BK57" s="200"/>
      <c r="BL57" s="200">
        <v>6</v>
      </c>
      <c r="BM57" s="200"/>
      <c r="BN57" s="200">
        <v>3</v>
      </c>
      <c r="BO57" s="200"/>
      <c r="BP57" s="203"/>
      <c r="BQ57" s="203"/>
      <c r="BR57" s="203">
        <v>2</v>
      </c>
      <c r="BS57" s="231">
        <f t="shared" si="1"/>
        <v>11</v>
      </c>
    </row>
    <row r="58" spans="1:71" ht="15" x14ac:dyDescent="0.2">
      <c r="A58" s="109" t="s">
        <v>216</v>
      </c>
      <c r="B58" s="153" t="s">
        <v>518</v>
      </c>
      <c r="C58" s="153" t="s">
        <v>233</v>
      </c>
      <c r="D58" s="154" t="s">
        <v>657</v>
      </c>
      <c r="E58" s="153" t="s">
        <v>131</v>
      </c>
      <c r="F58" s="153"/>
      <c r="G58" s="110">
        <v>0.3</v>
      </c>
      <c r="H58" s="111">
        <v>0.3</v>
      </c>
      <c r="I58" s="112">
        <f t="shared" si="2"/>
        <v>24</v>
      </c>
      <c r="J58" s="177">
        <f t="shared" si="2"/>
        <v>24</v>
      </c>
      <c r="K58" s="173">
        <v>4</v>
      </c>
      <c r="L58" s="129">
        <v>137</v>
      </c>
      <c r="M58" s="129">
        <v>22</v>
      </c>
      <c r="N58" s="129">
        <v>172</v>
      </c>
      <c r="O58" s="129">
        <v>47</v>
      </c>
      <c r="P58" s="129"/>
      <c r="Q58" s="129"/>
      <c r="R58" s="129"/>
      <c r="S58" s="129"/>
      <c r="T58" s="129"/>
      <c r="U58" s="200">
        <v>46</v>
      </c>
      <c r="V58" s="200">
        <v>8</v>
      </c>
      <c r="W58" s="200">
        <v>49</v>
      </c>
      <c r="X58" s="200"/>
      <c r="Y58" s="200"/>
      <c r="Z58" s="200">
        <v>7</v>
      </c>
      <c r="AA58" s="200"/>
      <c r="AB58" s="200"/>
      <c r="AC58" s="200">
        <v>7</v>
      </c>
      <c r="AD58" s="201">
        <v>8</v>
      </c>
      <c r="AE58" s="200">
        <v>12</v>
      </c>
      <c r="AF58" s="200">
        <v>13</v>
      </c>
      <c r="AG58" s="200">
        <v>3</v>
      </c>
      <c r="AH58" s="200"/>
      <c r="AI58" s="200"/>
      <c r="AJ58" s="200">
        <v>5</v>
      </c>
      <c r="AK58" s="200"/>
      <c r="AL58" s="200">
        <v>2</v>
      </c>
      <c r="AM58" s="200"/>
      <c r="AN58" s="200"/>
      <c r="AO58" s="200">
        <v>18</v>
      </c>
      <c r="AP58" s="201">
        <v>16</v>
      </c>
      <c r="AQ58" s="200"/>
      <c r="AR58" s="200"/>
      <c r="AS58" s="200"/>
      <c r="AT58" s="200">
        <v>9</v>
      </c>
      <c r="AU58" s="200"/>
      <c r="AV58" s="200">
        <v>2</v>
      </c>
      <c r="AW58" s="200">
        <v>11</v>
      </c>
      <c r="AX58" s="200">
        <v>2</v>
      </c>
      <c r="AY58" s="202">
        <v>40</v>
      </c>
      <c r="AZ58" s="200"/>
      <c r="BA58" s="200">
        <v>1</v>
      </c>
      <c r="BB58" s="200">
        <v>3</v>
      </c>
      <c r="BC58" s="200">
        <v>4</v>
      </c>
      <c r="BD58" s="200">
        <v>9</v>
      </c>
      <c r="BE58" s="200">
        <v>5</v>
      </c>
      <c r="BF58" s="200">
        <v>4</v>
      </c>
      <c r="BG58" s="200">
        <v>9</v>
      </c>
      <c r="BH58" s="200"/>
      <c r="BI58" s="206">
        <f>50+29</f>
        <v>79</v>
      </c>
      <c r="BJ58" s="200">
        <f>38+10</f>
        <v>48</v>
      </c>
      <c r="BK58" s="200">
        <v>7</v>
      </c>
      <c r="BL58" s="200">
        <f>1+16</f>
        <v>17</v>
      </c>
      <c r="BM58" s="200">
        <v>5</v>
      </c>
      <c r="BN58" s="200">
        <v>69</v>
      </c>
      <c r="BO58" s="200"/>
      <c r="BP58" s="203"/>
      <c r="BQ58" s="203">
        <v>109</v>
      </c>
      <c r="BR58" s="203"/>
      <c r="BS58" s="231">
        <f t="shared" si="1"/>
        <v>1009</v>
      </c>
    </row>
    <row r="59" spans="1:71" ht="15" x14ac:dyDescent="0.15">
      <c r="A59" s="104" t="s">
        <v>217</v>
      </c>
      <c r="B59" s="153" t="s">
        <v>519</v>
      </c>
      <c r="C59" s="153"/>
      <c r="D59" s="153" t="s">
        <v>658</v>
      </c>
      <c r="E59" s="153" t="s">
        <v>135</v>
      </c>
      <c r="F59" s="153"/>
      <c r="G59" s="105">
        <v>0.4</v>
      </c>
      <c r="H59" s="106">
        <v>0.7</v>
      </c>
      <c r="I59" s="107">
        <f t="shared" si="2"/>
        <v>32</v>
      </c>
      <c r="J59" s="176">
        <f t="shared" si="2"/>
        <v>56</v>
      </c>
      <c r="K59" s="173"/>
      <c r="L59" s="129"/>
      <c r="M59" s="129"/>
      <c r="N59" s="129"/>
      <c r="O59" s="129"/>
      <c r="P59" s="129"/>
      <c r="Q59" s="129"/>
      <c r="R59" s="129"/>
      <c r="S59" s="129"/>
      <c r="T59" s="129"/>
      <c r="U59" s="200"/>
      <c r="V59" s="200"/>
      <c r="W59" s="200"/>
      <c r="X59" s="200"/>
      <c r="Y59" s="200"/>
      <c r="Z59" s="200"/>
      <c r="AA59" s="200"/>
      <c r="AB59" s="200"/>
      <c r="AC59" s="200"/>
      <c r="AD59" s="200"/>
      <c r="AE59" s="200"/>
      <c r="AF59" s="200"/>
      <c r="AG59" s="200"/>
      <c r="AH59" s="200"/>
      <c r="AI59" s="200"/>
      <c r="AJ59" s="200"/>
      <c r="AK59" s="200"/>
      <c r="AL59" s="200"/>
      <c r="AM59" s="200"/>
      <c r="AN59" s="200"/>
      <c r="AO59" s="200"/>
      <c r="AP59" s="200"/>
      <c r="AQ59" s="200"/>
      <c r="AR59" s="200"/>
      <c r="AS59" s="200"/>
      <c r="AT59" s="200">
        <v>1</v>
      </c>
      <c r="AU59" s="200"/>
      <c r="AV59" s="200"/>
      <c r="AW59" s="200"/>
      <c r="AX59" s="200"/>
      <c r="AY59" s="200"/>
      <c r="AZ59" s="200"/>
      <c r="BA59" s="200"/>
      <c r="BB59" s="200"/>
      <c r="BC59" s="200"/>
      <c r="BD59" s="200"/>
      <c r="BE59" s="200"/>
      <c r="BF59" s="200"/>
      <c r="BG59" s="200"/>
      <c r="BH59" s="200"/>
      <c r="BI59" s="206">
        <v>1</v>
      </c>
      <c r="BJ59" s="200"/>
      <c r="BK59" s="200"/>
      <c r="BL59" s="200">
        <v>2</v>
      </c>
      <c r="BM59" s="200"/>
      <c r="BN59" s="200">
        <v>2</v>
      </c>
      <c r="BO59" s="200">
        <v>1</v>
      </c>
      <c r="BP59" s="203">
        <v>3</v>
      </c>
      <c r="BQ59" s="203"/>
      <c r="BR59" s="203"/>
      <c r="BS59" s="231">
        <f t="shared" si="1"/>
        <v>10</v>
      </c>
    </row>
    <row r="60" spans="1:71" s="230" customFormat="1" ht="15" x14ac:dyDescent="0.15">
      <c r="A60" s="232" t="s">
        <v>218</v>
      </c>
      <c r="B60" s="233" t="s">
        <v>519</v>
      </c>
      <c r="C60" s="233"/>
      <c r="D60" s="233" t="s">
        <v>659</v>
      </c>
      <c r="E60" s="233" t="s">
        <v>135</v>
      </c>
      <c r="F60" s="233"/>
      <c r="G60" s="234">
        <v>0.5</v>
      </c>
      <c r="H60" s="235">
        <v>0.9</v>
      </c>
      <c r="I60" s="236">
        <f t="shared" si="2"/>
        <v>40</v>
      </c>
      <c r="J60" s="237">
        <f t="shared" si="2"/>
        <v>72</v>
      </c>
      <c r="K60" s="228"/>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38">
        <f t="shared" si="1"/>
        <v>0</v>
      </c>
    </row>
    <row r="61" spans="1:71" ht="15" x14ac:dyDescent="0.15">
      <c r="A61" s="104" t="s">
        <v>219</v>
      </c>
      <c r="B61" s="153" t="s">
        <v>519</v>
      </c>
      <c r="C61" s="153"/>
      <c r="D61" s="153" t="s">
        <v>660</v>
      </c>
      <c r="E61" s="153" t="s">
        <v>135</v>
      </c>
      <c r="F61" s="153"/>
      <c r="G61" s="105">
        <v>0.6</v>
      </c>
      <c r="H61" s="106">
        <v>0.8</v>
      </c>
      <c r="I61" s="107">
        <f t="shared" si="2"/>
        <v>48</v>
      </c>
      <c r="J61" s="176">
        <f t="shared" si="2"/>
        <v>64</v>
      </c>
      <c r="K61" s="173"/>
      <c r="L61" s="129"/>
      <c r="M61" s="129"/>
      <c r="N61" s="129"/>
      <c r="O61" s="129"/>
      <c r="P61" s="129"/>
      <c r="Q61" s="129"/>
      <c r="R61" s="129"/>
      <c r="S61" s="129"/>
      <c r="T61" s="129"/>
      <c r="U61" s="200"/>
      <c r="V61" s="200"/>
      <c r="W61" s="200"/>
      <c r="X61" s="200"/>
      <c r="Y61" s="200"/>
      <c r="Z61" s="200"/>
      <c r="AA61" s="200"/>
      <c r="AB61" s="200">
        <v>1</v>
      </c>
      <c r="AC61" s="200"/>
      <c r="AD61" s="200"/>
      <c r="AE61" s="200">
        <v>2</v>
      </c>
      <c r="AF61" s="200"/>
      <c r="AG61" s="200"/>
      <c r="AH61" s="200"/>
      <c r="AI61" s="200"/>
      <c r="AJ61" s="200"/>
      <c r="AK61" s="200"/>
      <c r="AL61" s="200"/>
      <c r="AM61" s="200"/>
      <c r="AN61" s="200"/>
      <c r="AO61" s="200"/>
      <c r="AP61" s="200"/>
      <c r="AQ61" s="200"/>
      <c r="AR61" s="200"/>
      <c r="AS61" s="200"/>
      <c r="AT61" s="200"/>
      <c r="AU61" s="200"/>
      <c r="AV61" s="200"/>
      <c r="AW61" s="200"/>
      <c r="AX61" s="200"/>
      <c r="AY61" s="200"/>
      <c r="AZ61" s="200"/>
      <c r="BA61" s="200"/>
      <c r="BB61" s="200"/>
      <c r="BC61" s="200"/>
      <c r="BD61" s="200"/>
      <c r="BE61" s="200"/>
      <c r="BF61" s="200"/>
      <c r="BG61" s="200"/>
      <c r="BH61" s="200"/>
      <c r="BI61" s="206"/>
      <c r="BJ61" s="200">
        <v>2</v>
      </c>
      <c r="BK61" s="200"/>
      <c r="BL61" s="200"/>
      <c r="BM61" s="200"/>
      <c r="BN61" s="200"/>
      <c r="BO61" s="200"/>
      <c r="BP61" s="203"/>
      <c r="BQ61" s="203"/>
      <c r="BR61" s="203"/>
      <c r="BS61" s="231">
        <f t="shared" si="1"/>
        <v>5</v>
      </c>
    </row>
    <row r="62" spans="1:71" ht="15" x14ac:dyDescent="0.15">
      <c r="A62" s="104" t="s">
        <v>220</v>
      </c>
      <c r="B62" s="153" t="s">
        <v>519</v>
      </c>
      <c r="C62" s="153"/>
      <c r="D62" s="153" t="s">
        <v>661</v>
      </c>
      <c r="E62" s="153" t="s">
        <v>135</v>
      </c>
      <c r="F62" s="153"/>
      <c r="G62" s="105">
        <v>0.7</v>
      </c>
      <c r="H62" s="106">
        <v>1.2</v>
      </c>
      <c r="I62" s="107">
        <f t="shared" si="2"/>
        <v>56</v>
      </c>
      <c r="J62" s="178">
        <f t="shared" si="2"/>
        <v>96</v>
      </c>
      <c r="K62" s="173"/>
      <c r="L62" s="129">
        <v>1</v>
      </c>
      <c r="M62" s="129"/>
      <c r="N62" s="129"/>
      <c r="O62" s="129"/>
      <c r="P62" s="129"/>
      <c r="Q62" s="129"/>
      <c r="R62" s="129"/>
      <c r="S62" s="129"/>
      <c r="T62" s="129"/>
      <c r="U62" s="200"/>
      <c r="V62" s="200"/>
      <c r="W62" s="200"/>
      <c r="X62" s="200"/>
      <c r="Y62" s="200"/>
      <c r="Z62" s="200"/>
      <c r="AA62" s="200"/>
      <c r="AB62" s="200"/>
      <c r="AC62" s="200"/>
      <c r="AD62" s="200"/>
      <c r="AE62" s="200"/>
      <c r="AF62" s="200"/>
      <c r="AG62" s="200"/>
      <c r="AH62" s="200"/>
      <c r="AI62" s="200"/>
      <c r="AJ62" s="200"/>
      <c r="AK62" s="200"/>
      <c r="AL62" s="200"/>
      <c r="AM62" s="200"/>
      <c r="AN62" s="200"/>
      <c r="AO62" s="200"/>
      <c r="AP62" s="200"/>
      <c r="AQ62" s="200"/>
      <c r="AR62" s="200"/>
      <c r="AS62" s="200"/>
      <c r="AT62" s="200"/>
      <c r="AU62" s="200"/>
      <c r="AV62" s="200"/>
      <c r="AW62" s="200"/>
      <c r="AX62" s="200"/>
      <c r="AY62" s="200"/>
      <c r="AZ62" s="200"/>
      <c r="BA62" s="200"/>
      <c r="BB62" s="200"/>
      <c r="BC62" s="200"/>
      <c r="BD62" s="200"/>
      <c r="BE62" s="200"/>
      <c r="BF62" s="200"/>
      <c r="BG62" s="200"/>
      <c r="BH62" s="200"/>
      <c r="BI62" s="206">
        <v>1</v>
      </c>
      <c r="BJ62" s="200"/>
      <c r="BK62" s="200"/>
      <c r="BL62" s="200"/>
      <c r="BM62" s="200"/>
      <c r="BN62" s="200"/>
      <c r="BO62" s="200"/>
      <c r="BP62" s="203"/>
      <c r="BQ62" s="203"/>
      <c r="BR62" s="203"/>
      <c r="BS62" s="231">
        <f t="shared" si="1"/>
        <v>2</v>
      </c>
    </row>
    <row r="63" spans="1:71" ht="15" x14ac:dyDescent="0.15">
      <c r="A63" s="104" t="s">
        <v>221</v>
      </c>
      <c r="B63" s="153" t="s">
        <v>519</v>
      </c>
      <c r="C63" s="153"/>
      <c r="D63" s="153" t="s">
        <v>662</v>
      </c>
      <c r="E63" s="153" t="s">
        <v>135</v>
      </c>
      <c r="F63" s="153"/>
      <c r="G63" s="105">
        <v>0.7</v>
      </c>
      <c r="H63" s="106">
        <v>1.5</v>
      </c>
      <c r="I63" s="107">
        <f t="shared" si="2"/>
        <v>56</v>
      </c>
      <c r="J63" s="176">
        <f t="shared" si="2"/>
        <v>120</v>
      </c>
      <c r="K63" s="173"/>
      <c r="L63" s="129"/>
      <c r="M63" s="129"/>
      <c r="N63" s="129"/>
      <c r="O63" s="129"/>
      <c r="P63" s="129"/>
      <c r="Q63" s="129"/>
      <c r="R63" s="129"/>
      <c r="S63" s="129"/>
      <c r="T63" s="129"/>
      <c r="U63" s="200"/>
      <c r="V63" s="200"/>
      <c r="W63" s="200"/>
      <c r="X63" s="200"/>
      <c r="Y63" s="200"/>
      <c r="Z63" s="200"/>
      <c r="AA63" s="200"/>
      <c r="AB63" s="200"/>
      <c r="AC63" s="200"/>
      <c r="AD63" s="200">
        <v>1</v>
      </c>
      <c r="AE63" s="200"/>
      <c r="AF63" s="200"/>
      <c r="AG63" s="200"/>
      <c r="AH63" s="200"/>
      <c r="AI63" s="200"/>
      <c r="AJ63" s="200"/>
      <c r="AK63" s="200"/>
      <c r="AL63" s="200"/>
      <c r="AM63" s="200"/>
      <c r="AN63" s="200"/>
      <c r="AO63" s="200"/>
      <c r="AP63" s="200"/>
      <c r="AQ63" s="200"/>
      <c r="AR63" s="200"/>
      <c r="AS63" s="200"/>
      <c r="AT63" s="200"/>
      <c r="AU63" s="200"/>
      <c r="AV63" s="200"/>
      <c r="AW63" s="200"/>
      <c r="AX63" s="200"/>
      <c r="AY63" s="200"/>
      <c r="AZ63" s="200"/>
      <c r="BA63" s="200"/>
      <c r="BB63" s="200"/>
      <c r="BC63" s="200"/>
      <c r="BD63" s="200"/>
      <c r="BE63" s="200"/>
      <c r="BF63" s="200"/>
      <c r="BG63" s="200"/>
      <c r="BH63" s="200"/>
      <c r="BI63" s="206"/>
      <c r="BJ63" s="200"/>
      <c r="BK63" s="200"/>
      <c r="BL63" s="200"/>
      <c r="BM63" s="200"/>
      <c r="BN63" s="200"/>
      <c r="BO63" s="200"/>
      <c r="BP63" s="203"/>
      <c r="BQ63" s="203"/>
      <c r="BR63" s="203"/>
      <c r="BS63" s="231">
        <f t="shared" si="1"/>
        <v>1</v>
      </c>
    </row>
    <row r="64" spans="1:71" ht="15" x14ac:dyDescent="0.15">
      <c r="A64" s="104" t="s">
        <v>222</v>
      </c>
      <c r="B64" s="153" t="s">
        <v>519</v>
      </c>
      <c r="C64" s="153"/>
      <c r="D64" s="153" t="s">
        <v>663</v>
      </c>
      <c r="E64" s="153" t="s">
        <v>135</v>
      </c>
      <c r="F64" s="153"/>
      <c r="G64" s="105">
        <v>0.8</v>
      </c>
      <c r="H64" s="106">
        <v>1.2</v>
      </c>
      <c r="I64" s="107">
        <f t="shared" si="2"/>
        <v>64</v>
      </c>
      <c r="J64" s="178">
        <f t="shared" si="2"/>
        <v>96</v>
      </c>
      <c r="K64" s="173"/>
      <c r="L64" s="129"/>
      <c r="M64" s="129"/>
      <c r="N64" s="129"/>
      <c r="O64" s="129"/>
      <c r="P64" s="129"/>
      <c r="Q64" s="129"/>
      <c r="R64" s="129"/>
      <c r="S64" s="129">
        <v>1</v>
      </c>
      <c r="T64" s="129"/>
      <c r="U64" s="200"/>
      <c r="V64" s="200"/>
      <c r="W64" s="200"/>
      <c r="X64" s="200"/>
      <c r="Y64" s="200"/>
      <c r="Z64" s="200"/>
      <c r="AA64" s="200"/>
      <c r="AB64" s="200"/>
      <c r="AC64" s="200"/>
      <c r="AD64" s="200">
        <v>1</v>
      </c>
      <c r="AE64" s="200"/>
      <c r="AF64" s="200"/>
      <c r="AG64" s="200"/>
      <c r="AH64" s="200"/>
      <c r="AI64" s="200"/>
      <c r="AJ64" s="200"/>
      <c r="AK64" s="200"/>
      <c r="AL64" s="200"/>
      <c r="AM64" s="200"/>
      <c r="AN64" s="200"/>
      <c r="AO64" s="200"/>
      <c r="AP64" s="200"/>
      <c r="AQ64" s="200"/>
      <c r="AR64" s="200"/>
      <c r="AS64" s="200"/>
      <c r="AT64" s="200"/>
      <c r="AU64" s="200"/>
      <c r="AV64" s="200"/>
      <c r="AW64" s="200"/>
      <c r="AX64" s="200"/>
      <c r="AY64" s="200"/>
      <c r="AZ64" s="200"/>
      <c r="BA64" s="200"/>
      <c r="BB64" s="200"/>
      <c r="BC64" s="200"/>
      <c r="BD64" s="200"/>
      <c r="BE64" s="200"/>
      <c r="BF64" s="200"/>
      <c r="BG64" s="200"/>
      <c r="BH64" s="200"/>
      <c r="BI64" s="206"/>
      <c r="BJ64" s="200"/>
      <c r="BK64" s="200"/>
      <c r="BL64" s="200"/>
      <c r="BM64" s="200"/>
      <c r="BN64" s="200"/>
      <c r="BO64" s="200"/>
      <c r="BP64" s="203"/>
      <c r="BQ64" s="203"/>
      <c r="BR64" s="203"/>
      <c r="BS64" s="231">
        <f t="shared" si="1"/>
        <v>2</v>
      </c>
    </row>
    <row r="65" spans="1:71" ht="15" x14ac:dyDescent="0.15">
      <c r="A65" s="104" t="s">
        <v>223</v>
      </c>
      <c r="B65" s="153" t="s">
        <v>519</v>
      </c>
      <c r="C65" s="153"/>
      <c r="D65" s="153" t="s">
        <v>664</v>
      </c>
      <c r="E65" s="153" t="s">
        <v>135</v>
      </c>
      <c r="F65" s="153"/>
      <c r="G65" s="105">
        <v>1</v>
      </c>
      <c r="H65" s="106">
        <v>1.6</v>
      </c>
      <c r="I65" s="107">
        <f t="shared" si="2"/>
        <v>80</v>
      </c>
      <c r="J65" s="178">
        <f t="shared" si="2"/>
        <v>128</v>
      </c>
      <c r="K65" s="173"/>
      <c r="L65" s="129"/>
      <c r="M65" s="129"/>
      <c r="N65" s="129"/>
      <c r="O65" s="129"/>
      <c r="P65" s="129"/>
      <c r="Q65" s="129"/>
      <c r="R65" s="129"/>
      <c r="S65" s="129"/>
      <c r="T65" s="129"/>
      <c r="U65" s="200"/>
      <c r="W65" s="200">
        <v>1</v>
      </c>
      <c r="X65" s="200"/>
      <c r="Z65" s="200">
        <v>1</v>
      </c>
      <c r="AA65" s="200"/>
      <c r="AB65" s="200"/>
      <c r="AC65" s="200"/>
      <c r="AD65" s="200"/>
      <c r="AE65" s="200"/>
      <c r="AF65" s="200"/>
      <c r="AG65" s="200"/>
      <c r="AH65" s="200"/>
      <c r="AI65" s="200"/>
      <c r="AJ65" s="200"/>
      <c r="AK65" s="200"/>
      <c r="AL65" s="200"/>
      <c r="AM65" s="200"/>
      <c r="AN65" s="200"/>
      <c r="AO65" s="200"/>
      <c r="AP65" s="200"/>
      <c r="AQ65" s="200"/>
      <c r="AR65" s="200"/>
      <c r="AS65" s="200"/>
      <c r="AT65" s="200"/>
      <c r="AU65" s="200"/>
      <c r="AV65" s="200"/>
      <c r="AW65" s="200"/>
      <c r="AX65" s="200"/>
      <c r="AY65" s="200"/>
      <c r="AZ65" s="200"/>
      <c r="BA65" s="200"/>
      <c r="BB65" s="200"/>
      <c r="BC65" s="200"/>
      <c r="BD65" s="200"/>
      <c r="BE65" s="200"/>
      <c r="BF65" s="200"/>
      <c r="BG65" s="200"/>
      <c r="BH65" s="200"/>
      <c r="BI65" s="206"/>
      <c r="BJ65" s="200"/>
      <c r="BK65" s="200"/>
      <c r="BL65" s="200"/>
      <c r="BM65" s="200"/>
      <c r="BN65" s="200"/>
      <c r="BO65" s="200"/>
      <c r="BP65" s="203"/>
      <c r="BQ65" s="203"/>
      <c r="BR65" s="203"/>
      <c r="BS65" s="231">
        <f t="shared" si="1"/>
        <v>2</v>
      </c>
    </row>
    <row r="66" spans="1:71" s="230" customFormat="1" ht="15" x14ac:dyDescent="0.15">
      <c r="A66" s="232" t="s">
        <v>255</v>
      </c>
      <c r="B66" s="233" t="s">
        <v>520</v>
      </c>
      <c r="C66" s="233" t="s">
        <v>234</v>
      </c>
      <c r="D66" s="233" t="s">
        <v>665</v>
      </c>
      <c r="E66" s="233" t="s">
        <v>130</v>
      </c>
      <c r="F66" s="233"/>
      <c r="G66" s="234">
        <v>0.05</v>
      </c>
      <c r="H66" s="235">
        <v>0.45</v>
      </c>
      <c r="I66" s="236">
        <f t="shared" si="2"/>
        <v>4</v>
      </c>
      <c r="J66" s="237">
        <f t="shared" si="2"/>
        <v>36</v>
      </c>
      <c r="K66" s="228"/>
      <c r="L66" s="229"/>
      <c r="M66" s="229"/>
      <c r="N66" s="229"/>
      <c r="O66" s="229"/>
      <c r="P66" s="229"/>
      <c r="Q66" s="229"/>
      <c r="R66" s="229"/>
      <c r="S66" s="229"/>
      <c r="T66" s="229"/>
      <c r="U66" s="229"/>
      <c r="V66" s="229"/>
      <c r="W66" s="229"/>
      <c r="X66" s="229"/>
      <c r="Y66" s="229"/>
      <c r="Z66" s="229"/>
      <c r="AA66" s="229"/>
      <c r="AB66" s="229"/>
      <c r="AC66" s="229"/>
      <c r="AD66" s="229"/>
      <c r="AE66" s="229"/>
      <c r="AF66" s="229"/>
      <c r="AG66" s="229"/>
      <c r="AH66" s="229"/>
      <c r="AI66" s="229"/>
      <c r="AJ66" s="229"/>
      <c r="AK66" s="229"/>
      <c r="AL66" s="229"/>
      <c r="AM66" s="229"/>
      <c r="AN66" s="229"/>
      <c r="AO66" s="229"/>
      <c r="AP66" s="229"/>
      <c r="AQ66" s="229"/>
      <c r="AR66" s="229"/>
      <c r="AS66" s="229"/>
      <c r="AT66" s="229"/>
      <c r="AU66" s="229"/>
      <c r="AV66" s="229"/>
      <c r="AW66" s="229"/>
      <c r="AX66" s="229"/>
      <c r="AY66" s="229"/>
      <c r="AZ66" s="229"/>
      <c r="BA66" s="229"/>
      <c r="BB66" s="229"/>
      <c r="BC66" s="229"/>
      <c r="BD66" s="229"/>
      <c r="BE66" s="229"/>
      <c r="BF66" s="229"/>
      <c r="BG66" s="229"/>
      <c r="BH66" s="229"/>
      <c r="BI66" s="229"/>
      <c r="BJ66" s="229"/>
      <c r="BK66" s="229"/>
      <c r="BL66" s="229"/>
      <c r="BM66" s="229"/>
      <c r="BN66" s="229"/>
      <c r="BO66" s="229"/>
      <c r="BP66" s="229"/>
      <c r="BQ66" s="229"/>
      <c r="BR66" s="229"/>
      <c r="BS66" s="238">
        <f t="shared" si="1"/>
        <v>0</v>
      </c>
    </row>
    <row r="67" spans="1:71" ht="15" x14ac:dyDescent="0.15">
      <c r="A67" s="104" t="s">
        <v>256</v>
      </c>
      <c r="B67" s="153" t="s">
        <v>520</v>
      </c>
      <c r="C67" s="153" t="s">
        <v>234</v>
      </c>
      <c r="D67" s="153" t="s">
        <v>666</v>
      </c>
      <c r="E67" s="153" t="s">
        <v>130</v>
      </c>
      <c r="F67" s="153"/>
      <c r="G67" s="105">
        <v>0.05</v>
      </c>
      <c r="H67" s="106">
        <v>0.7</v>
      </c>
      <c r="I67" s="107">
        <f t="shared" si="2"/>
        <v>4</v>
      </c>
      <c r="J67" s="176">
        <f t="shared" si="2"/>
        <v>56</v>
      </c>
      <c r="K67" s="173"/>
      <c r="L67" s="129">
        <v>14</v>
      </c>
      <c r="M67" s="129"/>
      <c r="N67" s="129"/>
      <c r="O67" s="129"/>
      <c r="P67" s="129"/>
      <c r="Q67" s="129"/>
      <c r="R67" s="129"/>
      <c r="S67" s="129"/>
      <c r="T67" s="129"/>
      <c r="U67" s="200"/>
      <c r="V67" s="200"/>
      <c r="W67" s="200"/>
      <c r="X67" s="200"/>
      <c r="Y67" s="200"/>
      <c r="Z67" s="200"/>
      <c r="AA67" s="200"/>
      <c r="AB67" s="200"/>
      <c r="AC67" s="200"/>
      <c r="AD67" s="200"/>
      <c r="AE67" s="200"/>
      <c r="AF67" s="200"/>
      <c r="AG67" s="200"/>
      <c r="AH67" s="200"/>
      <c r="AI67" s="200"/>
      <c r="AJ67" s="200"/>
      <c r="AK67" s="200"/>
      <c r="AL67" s="200"/>
      <c r="AM67" s="200"/>
      <c r="AN67" s="200"/>
      <c r="AO67" s="200"/>
      <c r="AP67" s="200"/>
      <c r="AQ67" s="200"/>
      <c r="AR67" s="200"/>
      <c r="AS67" s="200"/>
      <c r="AT67" s="200"/>
      <c r="AU67" s="200"/>
      <c r="AV67" s="200"/>
      <c r="AW67" s="200"/>
      <c r="AX67" s="200"/>
      <c r="AY67" s="200"/>
      <c r="AZ67" s="200"/>
      <c r="BA67" s="200"/>
      <c r="BB67" s="200"/>
      <c r="BC67" s="200"/>
      <c r="BD67" s="200"/>
      <c r="BE67" s="200"/>
      <c r="BF67" s="200"/>
      <c r="BG67" s="200"/>
      <c r="BH67" s="200"/>
      <c r="BI67" s="206"/>
      <c r="BJ67" s="200"/>
      <c r="BK67" s="200"/>
      <c r="BL67" s="200"/>
      <c r="BM67" s="200"/>
      <c r="BN67" s="200">
        <v>123</v>
      </c>
      <c r="BO67" s="200"/>
      <c r="BP67" s="203"/>
      <c r="BQ67" s="203"/>
      <c r="BR67" s="203"/>
      <c r="BS67" s="231">
        <f t="shared" si="1"/>
        <v>137</v>
      </c>
    </row>
    <row r="68" spans="1:71" ht="15" x14ac:dyDescent="0.15">
      <c r="A68" s="104" t="s">
        <v>257</v>
      </c>
      <c r="B68" s="153" t="s">
        <v>520</v>
      </c>
      <c r="C68" s="153" t="s">
        <v>234</v>
      </c>
      <c r="D68" s="153" t="s">
        <v>667</v>
      </c>
      <c r="E68" s="153" t="s">
        <v>130</v>
      </c>
      <c r="F68" s="153"/>
      <c r="G68" s="105">
        <v>0.05</v>
      </c>
      <c r="H68" s="106">
        <v>0.9</v>
      </c>
      <c r="I68" s="107">
        <f t="shared" si="2"/>
        <v>4</v>
      </c>
      <c r="J68" s="176">
        <f t="shared" si="2"/>
        <v>72</v>
      </c>
      <c r="K68" s="173"/>
      <c r="L68" s="129"/>
      <c r="M68" s="129"/>
      <c r="N68" s="129"/>
      <c r="O68" s="129"/>
      <c r="P68" s="129"/>
      <c r="Q68" s="129"/>
      <c r="R68" s="129"/>
      <c r="S68" s="129"/>
      <c r="T68" s="129"/>
      <c r="U68" s="200"/>
      <c r="V68" s="200"/>
      <c r="W68" s="200"/>
      <c r="X68" s="200"/>
      <c r="Y68" s="200"/>
      <c r="Z68" s="200"/>
      <c r="AA68" s="200"/>
      <c r="AB68" s="200"/>
      <c r="AC68" s="200"/>
      <c r="AD68" s="200"/>
      <c r="AE68" s="200"/>
      <c r="AF68" s="200"/>
      <c r="AG68" s="200"/>
      <c r="AH68" s="200"/>
      <c r="AI68" s="200"/>
      <c r="AJ68" s="200"/>
      <c r="AK68" s="200"/>
      <c r="AL68" s="200"/>
      <c r="AM68" s="200"/>
      <c r="AN68" s="200"/>
      <c r="AO68" s="200">
        <v>5</v>
      </c>
      <c r="AP68" s="200"/>
      <c r="AQ68" s="200"/>
      <c r="AR68" s="200"/>
      <c r="AS68" s="200"/>
      <c r="AT68" s="200"/>
      <c r="AU68" s="200"/>
      <c r="AV68" s="200"/>
      <c r="AW68" s="200"/>
      <c r="AX68" s="200"/>
      <c r="AY68" s="200"/>
      <c r="AZ68" s="200"/>
      <c r="BA68" s="200"/>
      <c r="BB68" s="200"/>
      <c r="BC68" s="200"/>
      <c r="BD68" s="200"/>
      <c r="BE68" s="200"/>
      <c r="BF68" s="200"/>
      <c r="BG68" s="200"/>
      <c r="BH68" s="200"/>
      <c r="BI68" s="206"/>
      <c r="BJ68" s="200"/>
      <c r="BK68" s="200"/>
      <c r="BL68" s="200"/>
      <c r="BM68" s="200"/>
      <c r="BN68" s="200"/>
      <c r="BO68" s="200"/>
      <c r="BP68" s="203"/>
      <c r="BQ68" s="203"/>
      <c r="BR68" s="203"/>
      <c r="BS68" s="231">
        <f t="shared" si="1"/>
        <v>5</v>
      </c>
    </row>
    <row r="69" spans="1:71" ht="15" x14ac:dyDescent="0.15">
      <c r="A69" s="104" t="s">
        <v>258</v>
      </c>
      <c r="B69" s="153" t="s">
        <v>520</v>
      </c>
      <c r="C69" s="153" t="s">
        <v>234</v>
      </c>
      <c r="D69" s="153" t="s">
        <v>668</v>
      </c>
      <c r="E69" s="153" t="s">
        <v>130</v>
      </c>
      <c r="F69" s="153"/>
      <c r="G69" s="105">
        <v>0.05</v>
      </c>
      <c r="H69" s="106">
        <v>1</v>
      </c>
      <c r="I69" s="107">
        <f t="shared" si="2"/>
        <v>4</v>
      </c>
      <c r="J69" s="176">
        <f t="shared" si="2"/>
        <v>80</v>
      </c>
      <c r="K69" s="173"/>
      <c r="L69" s="129"/>
      <c r="M69" s="129"/>
      <c r="N69" s="129"/>
      <c r="O69" s="129"/>
      <c r="P69" s="129"/>
      <c r="Q69" s="129"/>
      <c r="R69" s="129"/>
      <c r="S69" s="129"/>
      <c r="T69" s="129"/>
      <c r="U69" s="200"/>
      <c r="V69" s="200"/>
      <c r="W69" s="200"/>
      <c r="X69" s="200"/>
      <c r="Y69" s="200">
        <v>5</v>
      </c>
      <c r="Z69" s="200"/>
      <c r="AA69" s="200"/>
      <c r="AB69" s="200">
        <v>2</v>
      </c>
      <c r="AC69" s="200"/>
      <c r="AD69" s="200"/>
      <c r="AE69" s="200"/>
      <c r="AF69" s="200"/>
      <c r="AG69" s="200">
        <v>11</v>
      </c>
      <c r="AH69" s="200"/>
      <c r="AI69" s="200"/>
      <c r="AJ69" s="200"/>
      <c r="AK69" s="200"/>
      <c r="AL69" s="200">
        <v>10</v>
      </c>
      <c r="AM69" s="200"/>
      <c r="AN69" s="200"/>
      <c r="AO69" s="200"/>
      <c r="AP69" s="200"/>
      <c r="AQ69" s="200"/>
      <c r="AR69" s="200"/>
      <c r="AS69" s="200"/>
      <c r="AT69" s="200"/>
      <c r="AU69" s="200"/>
      <c r="AV69" s="200"/>
      <c r="AW69" s="200"/>
      <c r="AX69" s="200"/>
      <c r="AY69" s="200"/>
      <c r="AZ69" s="200"/>
      <c r="BA69" s="200"/>
      <c r="BB69" s="200"/>
      <c r="BC69" s="200"/>
      <c r="BD69" s="200"/>
      <c r="BE69" s="200">
        <v>10</v>
      </c>
      <c r="BF69" s="200"/>
      <c r="BG69" s="200"/>
      <c r="BH69" s="200"/>
      <c r="BI69" s="206"/>
      <c r="BJ69" s="200"/>
      <c r="BK69" s="200"/>
      <c r="BL69" s="200"/>
      <c r="BM69" s="200"/>
      <c r="BN69" s="200"/>
      <c r="BO69" s="200"/>
      <c r="BP69" s="203"/>
      <c r="BQ69" s="203"/>
      <c r="BR69" s="203"/>
      <c r="BS69" s="231">
        <f t="shared" si="1"/>
        <v>38</v>
      </c>
    </row>
    <row r="70" spans="1:71" ht="15" x14ac:dyDescent="0.15">
      <c r="A70" s="104" t="s">
        <v>259</v>
      </c>
      <c r="B70" s="153" t="s">
        <v>520</v>
      </c>
      <c r="C70" s="153" t="s">
        <v>234</v>
      </c>
      <c r="D70" s="153" t="s">
        <v>669</v>
      </c>
      <c r="E70" s="153" t="s">
        <v>130</v>
      </c>
      <c r="F70" s="153"/>
      <c r="G70" s="105">
        <v>0.05</v>
      </c>
      <c r="H70" s="106">
        <v>1.6</v>
      </c>
      <c r="I70" s="107">
        <f t="shared" si="2"/>
        <v>4</v>
      </c>
      <c r="J70" s="176">
        <f t="shared" si="2"/>
        <v>128</v>
      </c>
      <c r="K70" s="173"/>
      <c r="L70" s="129"/>
      <c r="M70" s="129"/>
      <c r="N70" s="129"/>
      <c r="O70" s="129"/>
      <c r="P70" s="129"/>
      <c r="Q70" s="129"/>
      <c r="R70" s="129"/>
      <c r="S70" s="129"/>
      <c r="T70" s="129"/>
      <c r="U70" s="200">
        <v>3</v>
      </c>
      <c r="V70" s="200"/>
      <c r="W70" s="200"/>
      <c r="X70" s="200"/>
      <c r="Y70" s="200"/>
      <c r="Z70" s="200"/>
      <c r="AA70" s="200">
        <v>1</v>
      </c>
      <c r="AB70" s="200"/>
      <c r="AC70" s="200"/>
      <c r="AD70" s="200"/>
      <c r="AE70" s="200"/>
      <c r="AF70" s="200"/>
      <c r="AG70" s="200"/>
      <c r="AH70" s="200"/>
      <c r="AI70" s="200"/>
      <c r="AJ70" s="200"/>
      <c r="AK70" s="200"/>
      <c r="AL70" s="200"/>
      <c r="AM70" s="200"/>
      <c r="AN70" s="200"/>
      <c r="AO70" s="200"/>
      <c r="AP70" s="200"/>
      <c r="AQ70" s="200"/>
      <c r="AR70" s="200"/>
      <c r="AS70" s="200"/>
      <c r="AT70" s="200"/>
      <c r="AU70" s="200"/>
      <c r="AV70" s="200"/>
      <c r="AW70" s="200"/>
      <c r="AX70" s="200"/>
      <c r="AY70" s="200"/>
      <c r="AZ70" s="200"/>
      <c r="BA70" s="200">
        <v>4</v>
      </c>
      <c r="BB70" s="200"/>
      <c r="BC70" s="200">
        <v>4</v>
      </c>
      <c r="BD70" s="200"/>
      <c r="BE70" s="200"/>
      <c r="BF70" s="200"/>
      <c r="BG70" s="200"/>
      <c r="BH70" s="200"/>
      <c r="BI70" s="206"/>
      <c r="BJ70" s="200"/>
      <c r="BK70" s="200"/>
      <c r="BL70" s="200"/>
      <c r="BM70" s="200"/>
      <c r="BN70" s="200"/>
      <c r="BO70" s="200"/>
      <c r="BP70" s="203"/>
      <c r="BQ70" s="203"/>
      <c r="BR70" s="203"/>
      <c r="BS70" s="231">
        <f t="shared" si="1"/>
        <v>12</v>
      </c>
    </row>
    <row r="71" spans="1:71" ht="15" x14ac:dyDescent="0.15">
      <c r="A71" s="104" t="s">
        <v>260</v>
      </c>
      <c r="B71" s="153" t="s">
        <v>520</v>
      </c>
      <c r="C71" s="153" t="s">
        <v>234</v>
      </c>
      <c r="D71" s="153" t="s">
        <v>670</v>
      </c>
      <c r="E71" s="153" t="s">
        <v>130</v>
      </c>
      <c r="F71" s="153"/>
      <c r="G71" s="105">
        <v>0.05</v>
      </c>
      <c r="H71" s="106">
        <v>4</v>
      </c>
      <c r="I71" s="107">
        <f t="shared" si="2"/>
        <v>4</v>
      </c>
      <c r="J71" s="176">
        <f t="shared" si="2"/>
        <v>320</v>
      </c>
      <c r="K71" s="173"/>
      <c r="L71" s="129"/>
      <c r="M71" s="129"/>
      <c r="N71" s="129"/>
      <c r="O71" s="129"/>
      <c r="P71" s="129"/>
      <c r="Q71" s="129"/>
      <c r="R71" s="129"/>
      <c r="S71" s="129"/>
      <c r="T71" s="129"/>
      <c r="U71" s="200"/>
      <c r="V71" s="200"/>
      <c r="W71" s="200"/>
      <c r="X71" s="200"/>
      <c r="Y71" s="200"/>
      <c r="Z71" s="200"/>
      <c r="AA71" s="200"/>
      <c r="AB71" s="200"/>
      <c r="AC71" s="200"/>
      <c r="AD71" s="200"/>
      <c r="AE71" s="200"/>
      <c r="AF71" s="200"/>
      <c r="AG71" s="200"/>
      <c r="AH71" s="200"/>
      <c r="AI71" s="200"/>
      <c r="AJ71" s="200"/>
      <c r="AK71" s="200"/>
      <c r="AL71" s="200"/>
      <c r="AM71" s="200"/>
      <c r="AN71" s="200"/>
      <c r="AO71" s="200"/>
      <c r="AP71" s="200"/>
      <c r="AQ71" s="200"/>
      <c r="AR71" s="200"/>
      <c r="AS71" s="200"/>
      <c r="AT71" s="200"/>
      <c r="AU71" s="200"/>
      <c r="AV71" s="200"/>
      <c r="AW71" s="200"/>
      <c r="AX71" s="200"/>
      <c r="AY71" s="200"/>
      <c r="AZ71" s="200"/>
      <c r="BA71" s="200"/>
      <c r="BB71" s="200"/>
      <c r="BC71" s="200"/>
      <c r="BD71" s="200"/>
      <c r="BE71" s="200"/>
      <c r="BF71" s="200"/>
      <c r="BG71" s="200"/>
      <c r="BH71" s="200"/>
      <c r="BI71" s="206"/>
      <c r="BJ71" s="200"/>
      <c r="BK71" s="200"/>
      <c r="BL71" s="200"/>
      <c r="BM71" s="200"/>
      <c r="BN71" s="200"/>
      <c r="BO71" s="200"/>
      <c r="BP71" s="203"/>
      <c r="BQ71" s="203"/>
      <c r="BR71" s="203"/>
      <c r="BS71" s="231">
        <f t="shared" si="1"/>
        <v>0</v>
      </c>
    </row>
    <row r="72" spans="1:71" ht="15" x14ac:dyDescent="0.15">
      <c r="A72" s="104" t="s">
        <v>261</v>
      </c>
      <c r="B72" s="153" t="s">
        <v>520</v>
      </c>
      <c r="C72" s="153" t="s">
        <v>234</v>
      </c>
      <c r="D72" s="153" t="s">
        <v>671</v>
      </c>
      <c r="E72" s="153" t="s">
        <v>130</v>
      </c>
      <c r="F72" s="153"/>
      <c r="G72" s="105">
        <v>7.4999999999999997E-2</v>
      </c>
      <c r="H72" s="106">
        <v>0.9</v>
      </c>
      <c r="I72" s="107">
        <f t="shared" si="2"/>
        <v>6</v>
      </c>
      <c r="J72" s="176">
        <f t="shared" si="2"/>
        <v>72</v>
      </c>
      <c r="K72" s="173"/>
      <c r="L72" s="129"/>
      <c r="M72" s="129"/>
      <c r="N72" s="129"/>
      <c r="O72" s="129"/>
      <c r="P72" s="129"/>
      <c r="Q72" s="129"/>
      <c r="R72" s="129"/>
      <c r="S72" s="129"/>
      <c r="T72" s="129"/>
      <c r="U72" s="200"/>
      <c r="V72" s="200"/>
      <c r="W72" s="200"/>
      <c r="X72" s="200"/>
      <c r="Y72" s="200"/>
      <c r="Z72" s="200"/>
      <c r="AA72" s="200"/>
      <c r="AB72" s="200"/>
      <c r="AC72" s="200"/>
      <c r="AD72" s="200"/>
      <c r="AE72" s="200"/>
      <c r="AF72" s="200"/>
      <c r="AG72" s="200"/>
      <c r="AH72" s="200"/>
      <c r="AI72" s="200"/>
      <c r="AJ72" s="200"/>
      <c r="AK72" s="200"/>
      <c r="AL72" s="200"/>
      <c r="AM72" s="200"/>
      <c r="AN72" s="200"/>
      <c r="AO72" s="200"/>
      <c r="AP72" s="200"/>
      <c r="AQ72" s="200"/>
      <c r="AR72" s="200"/>
      <c r="AS72" s="200"/>
      <c r="AT72" s="200"/>
      <c r="AU72" s="200"/>
      <c r="AV72" s="200"/>
      <c r="AW72" s="200"/>
      <c r="AX72" s="200"/>
      <c r="AY72" s="200"/>
      <c r="AZ72" s="200"/>
      <c r="BA72" s="200"/>
      <c r="BB72" s="200"/>
      <c r="BC72" s="200"/>
      <c r="BD72" s="200"/>
      <c r="BE72" s="200"/>
      <c r="BF72" s="200">
        <v>1</v>
      </c>
      <c r="BG72" s="200"/>
      <c r="BH72" s="200"/>
      <c r="BI72" s="206"/>
      <c r="BJ72" s="200"/>
      <c r="BK72" s="200"/>
      <c r="BL72" s="200"/>
      <c r="BM72" s="200"/>
      <c r="BN72" s="200"/>
      <c r="BO72" s="200"/>
      <c r="BP72" s="203"/>
      <c r="BQ72" s="203"/>
      <c r="BR72" s="203"/>
      <c r="BS72" s="231">
        <f t="shared" si="1"/>
        <v>1</v>
      </c>
    </row>
    <row r="73" spans="1:71" ht="15" x14ac:dyDescent="0.15">
      <c r="A73" s="104" t="s">
        <v>262</v>
      </c>
      <c r="B73" s="153" t="s">
        <v>520</v>
      </c>
      <c r="C73" s="153" t="s">
        <v>234</v>
      </c>
      <c r="D73" s="153" t="s">
        <v>672</v>
      </c>
      <c r="E73" s="153" t="s">
        <v>130</v>
      </c>
      <c r="F73" s="153"/>
      <c r="G73" s="105">
        <v>7.4999999999999997E-2</v>
      </c>
      <c r="H73" s="106">
        <v>2</v>
      </c>
      <c r="I73" s="107">
        <f t="shared" si="2"/>
        <v>6</v>
      </c>
      <c r="J73" s="176">
        <f t="shared" si="2"/>
        <v>160</v>
      </c>
      <c r="K73" s="173"/>
      <c r="L73" s="129"/>
      <c r="M73" s="129"/>
      <c r="N73" s="129"/>
      <c r="O73" s="129"/>
      <c r="P73" s="129"/>
      <c r="Q73" s="129"/>
      <c r="R73" s="129"/>
      <c r="S73" s="129"/>
      <c r="T73" s="129"/>
      <c r="U73" s="200"/>
      <c r="V73" s="200"/>
      <c r="W73" s="200"/>
      <c r="X73" s="200"/>
      <c r="Y73" s="200"/>
      <c r="Z73" s="200"/>
      <c r="AA73" s="200"/>
      <c r="AB73" s="200"/>
      <c r="AC73" s="200"/>
      <c r="AD73" s="200">
        <v>3</v>
      </c>
      <c r="AE73" s="200"/>
      <c r="AF73" s="200"/>
      <c r="AG73" s="200"/>
      <c r="AH73" s="200"/>
      <c r="AI73" s="200"/>
      <c r="AJ73" s="200"/>
      <c r="AK73" s="200"/>
      <c r="AL73" s="200"/>
      <c r="AM73" s="200"/>
      <c r="AN73" s="200"/>
      <c r="AO73" s="200"/>
      <c r="AP73" s="200"/>
      <c r="AQ73" s="200"/>
      <c r="AR73" s="200"/>
      <c r="AS73" s="200"/>
      <c r="AT73" s="200"/>
      <c r="AU73" s="200"/>
      <c r="AV73" s="200"/>
      <c r="AW73" s="200"/>
      <c r="AX73" s="200"/>
      <c r="AY73" s="200"/>
      <c r="AZ73" s="200"/>
      <c r="BA73" s="200"/>
      <c r="BB73" s="200"/>
      <c r="BC73" s="200"/>
      <c r="BD73" s="200"/>
      <c r="BE73" s="200"/>
      <c r="BF73" s="200"/>
      <c r="BG73" s="200"/>
      <c r="BH73" s="200"/>
      <c r="BI73" s="206">
        <v>44</v>
      </c>
      <c r="BJ73" s="200"/>
      <c r="BK73" s="200"/>
      <c r="BL73" s="200"/>
      <c r="BM73" s="200"/>
      <c r="BN73" s="200"/>
      <c r="BO73" s="200"/>
      <c r="BP73" s="203"/>
      <c r="BQ73" s="203"/>
      <c r="BR73" s="203"/>
      <c r="BS73" s="231">
        <f t="shared" si="1"/>
        <v>47</v>
      </c>
    </row>
    <row r="74" spans="1:71" ht="15" x14ac:dyDescent="0.15">
      <c r="A74" s="104" t="s">
        <v>263</v>
      </c>
      <c r="B74" s="153" t="s">
        <v>520</v>
      </c>
      <c r="C74" s="153" t="s">
        <v>234</v>
      </c>
      <c r="D74" s="153" t="s">
        <v>673</v>
      </c>
      <c r="E74" s="153" t="s">
        <v>130</v>
      </c>
      <c r="F74" s="153"/>
      <c r="G74" s="105">
        <v>0.1</v>
      </c>
      <c r="H74" s="106">
        <v>0.4</v>
      </c>
      <c r="I74" s="107">
        <f t="shared" si="2"/>
        <v>8</v>
      </c>
      <c r="J74" s="176">
        <f t="shared" si="2"/>
        <v>32</v>
      </c>
      <c r="K74" s="173"/>
      <c r="L74" s="129"/>
      <c r="M74" s="129"/>
      <c r="N74" s="129"/>
      <c r="O74" s="129"/>
      <c r="P74" s="129"/>
      <c r="Q74" s="129"/>
      <c r="R74" s="129"/>
      <c r="S74" s="129"/>
      <c r="T74" s="129"/>
      <c r="U74" s="200">
        <f>13+3</f>
        <v>16</v>
      </c>
      <c r="V74" s="200"/>
      <c r="W74" s="200"/>
      <c r="X74" s="200"/>
      <c r="Y74" s="200"/>
      <c r="Z74" s="200"/>
      <c r="AA74" s="200"/>
      <c r="AB74" s="200"/>
      <c r="AC74" s="200"/>
      <c r="AD74" s="200"/>
      <c r="AE74" s="200"/>
      <c r="AF74" s="200"/>
      <c r="AG74" s="200"/>
      <c r="AH74" s="200"/>
      <c r="AI74" s="200"/>
      <c r="AJ74" s="200"/>
      <c r="AK74" s="200"/>
      <c r="AL74" s="200"/>
      <c r="AM74" s="200"/>
      <c r="AN74" s="200"/>
      <c r="AO74" s="200"/>
      <c r="AP74" s="200"/>
      <c r="AQ74" s="200"/>
      <c r="AR74" s="200"/>
      <c r="AS74" s="200"/>
      <c r="AT74" s="200"/>
      <c r="AU74" s="200"/>
      <c r="AV74" s="200"/>
      <c r="AW74" s="200"/>
      <c r="AX74" s="200"/>
      <c r="AY74" s="200"/>
      <c r="AZ74" s="200"/>
      <c r="BA74" s="200"/>
      <c r="BB74" s="200"/>
      <c r="BC74" s="200"/>
      <c r="BD74" s="200"/>
      <c r="BE74" s="200"/>
      <c r="BF74" s="200"/>
      <c r="BG74" s="200"/>
      <c r="BH74" s="200"/>
      <c r="BI74" s="206"/>
      <c r="BJ74" s="200"/>
      <c r="BK74" s="200"/>
      <c r="BL74" s="203">
        <v>143</v>
      </c>
      <c r="BM74" s="200"/>
      <c r="BN74" s="200"/>
      <c r="BO74" s="200"/>
      <c r="BP74" s="203"/>
      <c r="BQ74" s="203"/>
      <c r="BR74" s="203"/>
      <c r="BS74" s="231">
        <f t="shared" si="1"/>
        <v>159</v>
      </c>
    </row>
    <row r="75" spans="1:71" ht="15" x14ac:dyDescent="0.15">
      <c r="A75" s="192" t="s">
        <v>264</v>
      </c>
      <c r="B75" s="193" t="s">
        <v>520</v>
      </c>
      <c r="C75" s="193" t="s">
        <v>234</v>
      </c>
      <c r="D75" s="193" t="s">
        <v>674</v>
      </c>
      <c r="E75" s="193" t="s">
        <v>130</v>
      </c>
      <c r="F75" s="193"/>
      <c r="G75" s="194">
        <v>0.1</v>
      </c>
      <c r="H75" s="195">
        <v>1</v>
      </c>
      <c r="I75" s="196">
        <f t="shared" si="2"/>
        <v>8</v>
      </c>
      <c r="J75" s="197">
        <f t="shared" si="2"/>
        <v>80</v>
      </c>
      <c r="K75" s="173"/>
      <c r="M75" s="129">
        <v>15</v>
      </c>
      <c r="N75" s="129">
        <v>30</v>
      </c>
      <c r="O75" s="129">
        <v>7</v>
      </c>
      <c r="P75" s="129"/>
      <c r="Q75" s="129">
        <v>6</v>
      </c>
      <c r="R75" s="129">
        <v>27</v>
      </c>
      <c r="S75" s="129">
        <v>20</v>
      </c>
      <c r="T75" s="129">
        <v>33</v>
      </c>
      <c r="U75" s="200"/>
      <c r="V75" s="200">
        <v>17</v>
      </c>
      <c r="W75" s="200"/>
      <c r="X75" s="200"/>
      <c r="Y75" s="200"/>
      <c r="Z75" s="200"/>
      <c r="AA75" s="200"/>
      <c r="AB75" s="200">
        <v>7</v>
      </c>
      <c r="AC75" s="200">
        <v>20</v>
      </c>
      <c r="AD75" s="201">
        <v>8</v>
      </c>
      <c r="AE75" s="200"/>
      <c r="AF75" s="200">
        <v>12</v>
      </c>
      <c r="AG75" s="200"/>
      <c r="AH75" s="200"/>
      <c r="AI75" s="200"/>
      <c r="AJ75" s="200"/>
      <c r="AK75" s="200">
        <v>5</v>
      </c>
      <c r="AL75" s="200"/>
      <c r="AM75" s="200"/>
      <c r="AN75" s="200"/>
      <c r="AO75" s="200"/>
      <c r="AP75" s="200">
        <v>54</v>
      </c>
      <c r="AQ75" s="200">
        <v>18</v>
      </c>
      <c r="AR75" s="200">
        <v>43</v>
      </c>
      <c r="AS75" s="200"/>
      <c r="AT75" s="200">
        <v>51</v>
      </c>
      <c r="AU75" s="200">
        <v>23</v>
      </c>
      <c r="AV75" s="200">
        <v>28</v>
      </c>
      <c r="AW75" s="200">
        <v>50</v>
      </c>
      <c r="AX75" s="200">
        <v>28</v>
      </c>
      <c r="AY75" s="200"/>
      <c r="AZ75" s="200"/>
      <c r="BA75" s="200"/>
      <c r="BB75" s="200"/>
      <c r="BC75" s="200"/>
      <c r="BD75" s="200">
        <v>3</v>
      </c>
      <c r="BE75" s="200"/>
      <c r="BF75" s="200"/>
      <c r="BG75" s="200"/>
      <c r="BH75" s="200">
        <v>16</v>
      </c>
      <c r="BI75" s="206"/>
      <c r="BJ75" s="200">
        <v>7</v>
      </c>
      <c r="BK75" s="200">
        <v>48</v>
      </c>
      <c r="BL75" s="200"/>
      <c r="BM75" s="200">
        <v>57</v>
      </c>
      <c r="BN75" s="200"/>
      <c r="BO75" s="200"/>
      <c r="BP75" s="203">
        <v>129</v>
      </c>
      <c r="BQ75" s="203">
        <v>117</v>
      </c>
      <c r="BR75" s="203">
        <v>169</v>
      </c>
      <c r="BS75" s="231">
        <f t="shared" si="1"/>
        <v>1048</v>
      </c>
    </row>
    <row r="76" spans="1:71" ht="15" x14ac:dyDescent="0.15">
      <c r="A76" s="104" t="s">
        <v>265</v>
      </c>
      <c r="B76" s="153" t="s">
        <v>520</v>
      </c>
      <c r="C76" s="153" t="s">
        <v>234</v>
      </c>
      <c r="D76" s="153" t="s">
        <v>675</v>
      </c>
      <c r="E76" s="153" t="s">
        <v>130</v>
      </c>
      <c r="F76" s="153"/>
      <c r="G76" s="105">
        <v>0.1</v>
      </c>
      <c r="H76" s="106">
        <v>1.5</v>
      </c>
      <c r="I76" s="107">
        <f t="shared" si="2"/>
        <v>8</v>
      </c>
      <c r="J76" s="176">
        <f t="shared" si="2"/>
        <v>120</v>
      </c>
      <c r="K76" s="173"/>
      <c r="L76" s="129"/>
      <c r="M76" s="129"/>
      <c r="N76" s="129"/>
      <c r="O76" s="129"/>
      <c r="P76" s="129">
        <v>64</v>
      </c>
      <c r="Q76" s="129"/>
      <c r="R76" s="129"/>
      <c r="S76" s="129"/>
      <c r="T76" s="129"/>
      <c r="U76" s="200"/>
      <c r="V76" s="200"/>
      <c r="W76" s="200"/>
      <c r="X76" s="200"/>
      <c r="Y76" s="200"/>
      <c r="Z76" s="200"/>
      <c r="AA76" s="200"/>
      <c r="AB76" s="200"/>
      <c r="AC76" s="200"/>
      <c r="AD76" s="200"/>
      <c r="AE76" s="200"/>
      <c r="AF76" s="200"/>
      <c r="AG76" s="200"/>
      <c r="AH76" s="200"/>
      <c r="AI76" s="200">
        <v>1</v>
      </c>
      <c r="AJ76" s="200"/>
      <c r="AK76" s="200"/>
      <c r="AL76" s="200"/>
      <c r="AM76" s="200"/>
      <c r="AN76" s="200"/>
      <c r="AO76" s="200"/>
      <c r="AP76" s="200"/>
      <c r="AQ76" s="200"/>
      <c r="AR76" s="200"/>
      <c r="AS76" s="200"/>
      <c r="AT76" s="200"/>
      <c r="AU76" s="200"/>
      <c r="AV76" s="200"/>
      <c r="AW76" s="200"/>
      <c r="AX76" s="200"/>
      <c r="AY76" s="200"/>
      <c r="AZ76" s="200"/>
      <c r="BA76" s="200"/>
      <c r="BB76" s="200">
        <v>6</v>
      </c>
      <c r="BC76" s="200"/>
      <c r="BD76" s="200"/>
      <c r="BE76" s="200"/>
      <c r="BF76" s="200"/>
      <c r="BG76" s="200"/>
      <c r="BH76" s="200"/>
      <c r="BI76" s="206"/>
      <c r="BJ76" s="200"/>
      <c r="BK76" s="200"/>
      <c r="BL76" s="200"/>
      <c r="BM76" s="200"/>
      <c r="BN76" s="200"/>
      <c r="BO76" s="200">
        <v>130</v>
      </c>
      <c r="BP76" s="203"/>
      <c r="BQ76" s="203"/>
      <c r="BR76" s="203"/>
      <c r="BS76" s="231">
        <f t="shared" si="1"/>
        <v>201</v>
      </c>
    </row>
    <row r="77" spans="1:71" s="230" customFormat="1" ht="15" x14ac:dyDescent="0.15">
      <c r="A77" s="232" t="s">
        <v>266</v>
      </c>
      <c r="B77" s="233" t="s">
        <v>520</v>
      </c>
      <c r="C77" s="233" t="s">
        <v>234</v>
      </c>
      <c r="D77" s="233" t="s">
        <v>676</v>
      </c>
      <c r="E77" s="233" t="s">
        <v>130</v>
      </c>
      <c r="F77" s="233"/>
      <c r="G77" s="234">
        <v>0.1</v>
      </c>
      <c r="H77" s="235">
        <v>1.8</v>
      </c>
      <c r="I77" s="236">
        <f t="shared" ref="I77:J106" si="3">G77*80</f>
        <v>8</v>
      </c>
      <c r="J77" s="237">
        <f t="shared" si="3"/>
        <v>144</v>
      </c>
      <c r="K77" s="228"/>
      <c r="L77" s="229"/>
      <c r="M77" s="229"/>
      <c r="N77" s="229"/>
      <c r="O77" s="229"/>
      <c r="P77" s="229"/>
      <c r="Q77" s="229"/>
      <c r="R77" s="229"/>
      <c r="S77" s="229"/>
      <c r="T77" s="229"/>
      <c r="U77" s="229"/>
      <c r="V77" s="229"/>
      <c r="W77" s="229"/>
      <c r="X77" s="229"/>
      <c r="Y77" s="229"/>
      <c r="Z77" s="229"/>
      <c r="AA77" s="229"/>
      <c r="AB77" s="229"/>
      <c r="AC77" s="229"/>
      <c r="AD77" s="229"/>
      <c r="AE77" s="229"/>
      <c r="AF77" s="229"/>
      <c r="AG77" s="229"/>
      <c r="AH77" s="229"/>
      <c r="AI77" s="229"/>
      <c r="AJ77" s="229"/>
      <c r="AK77" s="229"/>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38">
        <f t="shared" si="1"/>
        <v>0</v>
      </c>
    </row>
    <row r="78" spans="1:71" s="230" customFormat="1" ht="15" x14ac:dyDescent="0.15">
      <c r="A78" s="232" t="s">
        <v>267</v>
      </c>
      <c r="B78" s="233" t="s">
        <v>520</v>
      </c>
      <c r="C78" s="233" t="s">
        <v>234</v>
      </c>
      <c r="D78" s="233" t="s">
        <v>677</v>
      </c>
      <c r="E78" s="233" t="s">
        <v>130</v>
      </c>
      <c r="F78" s="233"/>
      <c r="G78" s="234">
        <v>0.1</v>
      </c>
      <c r="H78" s="235">
        <v>2.5</v>
      </c>
      <c r="I78" s="236">
        <f t="shared" si="3"/>
        <v>8</v>
      </c>
      <c r="J78" s="237">
        <f t="shared" si="3"/>
        <v>200</v>
      </c>
      <c r="K78" s="228"/>
      <c r="L78" s="229"/>
      <c r="M78" s="229"/>
      <c r="N78" s="229"/>
      <c r="O78" s="229"/>
      <c r="P78" s="229"/>
      <c r="Q78" s="229"/>
      <c r="R78" s="229"/>
      <c r="S78" s="229"/>
      <c r="T78" s="229"/>
      <c r="U78" s="229"/>
      <c r="V78" s="229"/>
      <c r="W78" s="229"/>
      <c r="X78" s="229"/>
      <c r="Y78" s="229"/>
      <c r="Z78" s="229"/>
      <c r="AA78" s="229"/>
      <c r="AB78" s="229"/>
      <c r="AC78" s="229"/>
      <c r="AD78" s="229"/>
      <c r="AE78" s="229"/>
      <c r="AF78" s="229"/>
      <c r="AG78" s="229"/>
      <c r="AH78" s="229"/>
      <c r="AI78" s="229"/>
      <c r="AJ78" s="229"/>
      <c r="AK78" s="229"/>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38">
        <f t="shared" ref="BS78:BS141" si="4">SUM(K78:BR78)</f>
        <v>0</v>
      </c>
    </row>
    <row r="79" spans="1:71" ht="15" x14ac:dyDescent="0.15">
      <c r="A79" s="104" t="s">
        <v>268</v>
      </c>
      <c r="B79" s="153" t="s">
        <v>520</v>
      </c>
      <c r="C79" s="153" t="s">
        <v>234</v>
      </c>
      <c r="D79" s="153" t="s">
        <v>678</v>
      </c>
      <c r="E79" s="153" t="s">
        <v>130</v>
      </c>
      <c r="F79" s="153"/>
      <c r="G79" s="105">
        <v>0.1</v>
      </c>
      <c r="H79" s="106">
        <v>4</v>
      </c>
      <c r="I79" s="107">
        <f t="shared" si="3"/>
        <v>8</v>
      </c>
      <c r="J79" s="176">
        <f t="shared" si="3"/>
        <v>320</v>
      </c>
      <c r="K79" s="173"/>
      <c r="L79" s="129"/>
      <c r="M79" s="129"/>
      <c r="N79" s="129"/>
      <c r="O79" s="129"/>
      <c r="P79" s="129"/>
      <c r="Q79" s="129"/>
      <c r="R79" s="129"/>
      <c r="S79" s="129"/>
      <c r="T79" s="129"/>
      <c r="U79" s="200"/>
      <c r="V79" s="200"/>
      <c r="W79" s="200"/>
      <c r="X79" s="200">
        <v>1</v>
      </c>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0"/>
      <c r="BH79" s="200"/>
      <c r="BI79" s="206"/>
      <c r="BJ79" s="200"/>
      <c r="BK79" s="200">
        <v>4</v>
      </c>
      <c r="BL79" s="200"/>
      <c r="BM79" s="200"/>
      <c r="BN79" s="200"/>
      <c r="BO79" s="200"/>
      <c r="BP79" s="203"/>
      <c r="BQ79" s="203"/>
      <c r="BR79" s="203"/>
      <c r="BS79" s="231">
        <f t="shared" si="4"/>
        <v>5</v>
      </c>
    </row>
    <row r="80" spans="1:71" s="230" customFormat="1" ht="15" x14ac:dyDescent="0.15">
      <c r="A80" s="232" t="s">
        <v>269</v>
      </c>
      <c r="B80" s="233" t="s">
        <v>520</v>
      </c>
      <c r="C80" s="233" t="s">
        <v>235</v>
      </c>
      <c r="D80" s="233" t="s">
        <v>679</v>
      </c>
      <c r="E80" s="233" t="s">
        <v>130</v>
      </c>
      <c r="F80" s="233"/>
      <c r="G80" s="234">
        <v>2.5000000000000001E-2</v>
      </c>
      <c r="H80" s="235">
        <v>0.25</v>
      </c>
      <c r="I80" s="236">
        <f t="shared" si="3"/>
        <v>2</v>
      </c>
      <c r="J80" s="237">
        <f t="shared" si="3"/>
        <v>20</v>
      </c>
      <c r="K80" s="228"/>
      <c r="L80" s="229"/>
      <c r="M80" s="229"/>
      <c r="N80" s="229"/>
      <c r="O80" s="229"/>
      <c r="P80" s="229"/>
      <c r="Q80" s="229"/>
      <c r="R80" s="229"/>
      <c r="S80" s="229"/>
      <c r="T80" s="229"/>
      <c r="U80" s="229"/>
      <c r="V80" s="229"/>
      <c r="W80" s="229"/>
      <c r="X80" s="229"/>
      <c r="Y80" s="229"/>
      <c r="Z80" s="229"/>
      <c r="AA80" s="229"/>
      <c r="AB80" s="229"/>
      <c r="AC80" s="229"/>
      <c r="AD80" s="229"/>
      <c r="AE80" s="229"/>
      <c r="AF80" s="229"/>
      <c r="AG80" s="229"/>
      <c r="AH80" s="229"/>
      <c r="AI80" s="229"/>
      <c r="AJ80" s="229"/>
      <c r="AK80" s="229"/>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38">
        <f t="shared" si="4"/>
        <v>0</v>
      </c>
    </row>
    <row r="81" spans="1:71" ht="15" x14ac:dyDescent="0.15">
      <c r="A81" s="104" t="s">
        <v>270</v>
      </c>
      <c r="B81" s="153" t="s">
        <v>520</v>
      </c>
      <c r="C81" s="153" t="s">
        <v>235</v>
      </c>
      <c r="D81" s="153" t="s">
        <v>680</v>
      </c>
      <c r="E81" s="153" t="s">
        <v>130</v>
      </c>
      <c r="F81" s="153"/>
      <c r="G81" s="105">
        <v>0.05</v>
      </c>
      <c r="H81" s="106">
        <v>0.2</v>
      </c>
      <c r="I81" s="107">
        <f t="shared" si="3"/>
        <v>4</v>
      </c>
      <c r="J81" s="176">
        <f t="shared" si="3"/>
        <v>16</v>
      </c>
      <c r="K81" s="173"/>
      <c r="L81" s="129"/>
      <c r="M81" s="129"/>
      <c r="N81" s="129"/>
      <c r="O81" s="129"/>
      <c r="P81" s="129"/>
      <c r="Q81" s="129"/>
      <c r="R81" s="129"/>
      <c r="S81" s="129"/>
      <c r="T81" s="129"/>
      <c r="U81" s="200">
        <v>7</v>
      </c>
      <c r="V81" s="200"/>
      <c r="W81" s="200"/>
      <c r="X81" s="200"/>
      <c r="Y81" s="200"/>
      <c r="Z81" s="200"/>
      <c r="AA81" s="200"/>
      <c r="AB81" s="200"/>
      <c r="AC81" s="200"/>
      <c r="AD81" s="200"/>
      <c r="AE81" s="200"/>
      <c r="AF81" s="200"/>
      <c r="AG81" s="200"/>
      <c r="AH81" s="200"/>
      <c r="AI81" s="200"/>
      <c r="AJ81" s="200"/>
      <c r="AK81" s="200"/>
      <c r="AL81" s="200"/>
      <c r="AM81" s="200"/>
      <c r="AN81" s="200"/>
      <c r="AO81" s="200"/>
      <c r="AP81" s="200"/>
      <c r="AQ81" s="200"/>
      <c r="AR81" s="200"/>
      <c r="AS81" s="200"/>
      <c r="AT81" s="200"/>
      <c r="AU81" s="200"/>
      <c r="AV81" s="200"/>
      <c r="AW81" s="200"/>
      <c r="AX81" s="200"/>
      <c r="AY81" s="200"/>
      <c r="AZ81" s="200"/>
      <c r="BA81" s="200"/>
      <c r="BB81" s="200"/>
      <c r="BC81" s="200"/>
      <c r="BD81" s="200"/>
      <c r="BE81" s="200"/>
      <c r="BF81" s="200"/>
      <c r="BG81" s="200"/>
      <c r="BH81" s="200"/>
      <c r="BI81" s="206"/>
      <c r="BJ81" s="200"/>
      <c r="BK81" s="200"/>
      <c r="BL81" s="200"/>
      <c r="BM81" s="200"/>
      <c r="BN81" s="200"/>
      <c r="BO81" s="200"/>
      <c r="BP81" s="203"/>
      <c r="BQ81" s="203"/>
      <c r="BR81" s="203"/>
      <c r="BS81" s="231">
        <f t="shared" si="4"/>
        <v>7</v>
      </c>
    </row>
    <row r="82" spans="1:71" ht="15" x14ac:dyDescent="0.15">
      <c r="A82" s="104" t="s">
        <v>271</v>
      </c>
      <c r="B82" s="153" t="s">
        <v>520</v>
      </c>
      <c r="C82" s="153" t="s">
        <v>235</v>
      </c>
      <c r="D82" s="153" t="s">
        <v>681</v>
      </c>
      <c r="E82" s="153" t="s">
        <v>130</v>
      </c>
      <c r="F82" s="153"/>
      <c r="G82" s="105">
        <v>0.05</v>
      </c>
      <c r="H82" s="106">
        <v>0.5</v>
      </c>
      <c r="I82" s="107">
        <f t="shared" si="3"/>
        <v>4</v>
      </c>
      <c r="J82" s="176">
        <f t="shared" si="3"/>
        <v>40</v>
      </c>
      <c r="K82" s="173"/>
      <c r="L82" s="129"/>
      <c r="M82" s="129"/>
      <c r="N82" s="129"/>
      <c r="O82" s="129"/>
      <c r="P82" s="129"/>
      <c r="Q82" s="129"/>
      <c r="R82" s="129"/>
      <c r="S82" s="129"/>
      <c r="T82" s="129"/>
      <c r="U82" s="200"/>
      <c r="V82" s="200"/>
      <c r="W82" s="200"/>
      <c r="X82" s="200"/>
      <c r="Y82" s="200"/>
      <c r="Z82" s="200"/>
      <c r="AA82" s="200"/>
      <c r="AB82" s="200"/>
      <c r="AC82" s="200"/>
      <c r="AD82" s="200"/>
      <c r="AE82" s="200"/>
      <c r="AF82" s="200"/>
      <c r="AG82" s="200"/>
      <c r="AH82" s="200"/>
      <c r="AI82" s="200"/>
      <c r="AJ82" s="200"/>
      <c r="AK82" s="200"/>
      <c r="AL82" s="200"/>
      <c r="AM82" s="200"/>
      <c r="AN82" s="200"/>
      <c r="AO82" s="200"/>
      <c r="AP82" s="200"/>
      <c r="AQ82" s="200"/>
      <c r="AR82" s="200"/>
      <c r="AS82" s="200"/>
      <c r="AT82" s="200"/>
      <c r="AU82" s="200"/>
      <c r="AV82" s="200"/>
      <c r="AW82" s="200"/>
      <c r="AX82" s="200"/>
      <c r="AY82" s="200"/>
      <c r="AZ82" s="200"/>
      <c r="BA82" s="200"/>
      <c r="BB82" s="200"/>
      <c r="BC82" s="200"/>
      <c r="BD82" s="200"/>
      <c r="BE82" s="200"/>
      <c r="BF82" s="200"/>
      <c r="BG82" s="200"/>
      <c r="BH82" s="200"/>
      <c r="BI82" s="206"/>
      <c r="BJ82" s="200"/>
      <c r="BK82" s="200"/>
      <c r="BL82" s="200"/>
      <c r="BM82" s="200"/>
      <c r="BN82" s="200">
        <v>22</v>
      </c>
      <c r="BO82" s="200"/>
      <c r="BP82" s="203"/>
      <c r="BQ82" s="203"/>
      <c r="BR82" s="203">
        <v>76</v>
      </c>
      <c r="BS82" s="231">
        <f t="shared" si="4"/>
        <v>98</v>
      </c>
    </row>
    <row r="83" spans="1:71" ht="15" x14ac:dyDescent="0.15">
      <c r="A83" s="104" t="s">
        <v>272</v>
      </c>
      <c r="B83" s="153" t="s">
        <v>520</v>
      </c>
      <c r="C83" s="153" t="s">
        <v>235</v>
      </c>
      <c r="D83" s="153" t="s">
        <v>682</v>
      </c>
      <c r="E83" s="153" t="s">
        <v>130</v>
      </c>
      <c r="F83" s="153"/>
      <c r="G83" s="105">
        <v>0.05</v>
      </c>
      <c r="H83" s="106">
        <v>0.6</v>
      </c>
      <c r="I83" s="107">
        <f t="shared" si="3"/>
        <v>4</v>
      </c>
      <c r="J83" s="176">
        <f t="shared" si="3"/>
        <v>48</v>
      </c>
      <c r="K83" s="173"/>
      <c r="L83" s="129"/>
      <c r="M83" s="129"/>
      <c r="N83" s="129"/>
      <c r="O83" s="129"/>
      <c r="P83" s="129"/>
      <c r="Q83" s="129"/>
      <c r="R83" s="129"/>
      <c r="S83" s="129"/>
      <c r="T83" s="129"/>
      <c r="U83" s="200"/>
      <c r="V83" s="200"/>
      <c r="W83" s="200"/>
      <c r="X83" s="200"/>
      <c r="Y83" s="200">
        <v>3</v>
      </c>
      <c r="Z83" s="200"/>
      <c r="AA83" s="200"/>
      <c r="AB83" s="200"/>
      <c r="AC83" s="200"/>
      <c r="AD83" s="200">
        <v>3</v>
      </c>
      <c r="AE83" s="200"/>
      <c r="AF83" s="200"/>
      <c r="AG83" s="200"/>
      <c r="AH83" s="200"/>
      <c r="AI83" s="200"/>
      <c r="AJ83" s="200"/>
      <c r="AK83" s="200"/>
      <c r="AL83" s="200"/>
      <c r="AM83" s="200"/>
      <c r="AN83" s="200"/>
      <c r="AO83" s="200"/>
      <c r="AP83" s="200"/>
      <c r="AQ83" s="200"/>
      <c r="AR83" s="200"/>
      <c r="AS83" s="200"/>
      <c r="AT83" s="200"/>
      <c r="AU83" s="200"/>
      <c r="AV83" s="200"/>
      <c r="AW83" s="200"/>
      <c r="AX83" s="200"/>
      <c r="AY83" s="200">
        <v>1</v>
      </c>
      <c r="AZ83" s="200"/>
      <c r="BA83" s="200"/>
      <c r="BB83" s="200"/>
      <c r="BC83" s="200"/>
      <c r="BD83" s="200"/>
      <c r="BE83" s="200"/>
      <c r="BF83" s="200"/>
      <c r="BG83" s="200"/>
      <c r="BH83" s="200"/>
      <c r="BI83" s="206"/>
      <c r="BJ83" s="200"/>
      <c r="BK83" s="200"/>
      <c r="BL83" s="200"/>
      <c r="BM83" s="200"/>
      <c r="BN83" s="200"/>
      <c r="BO83" s="200"/>
      <c r="BP83" s="203"/>
      <c r="BQ83" s="203"/>
      <c r="BR83" s="203"/>
      <c r="BS83" s="231">
        <f t="shared" si="4"/>
        <v>7</v>
      </c>
    </row>
    <row r="84" spans="1:71" ht="15" x14ac:dyDescent="0.15">
      <c r="A84" s="104" t="s">
        <v>273</v>
      </c>
      <c r="B84" s="153" t="s">
        <v>520</v>
      </c>
      <c r="C84" s="153" t="s">
        <v>235</v>
      </c>
      <c r="D84" s="153" t="s">
        <v>683</v>
      </c>
      <c r="E84" s="153" t="s">
        <v>130</v>
      </c>
      <c r="F84" s="153"/>
      <c r="G84" s="105">
        <v>0.05</v>
      </c>
      <c r="H84" s="106">
        <v>0.8</v>
      </c>
      <c r="I84" s="107">
        <f t="shared" si="3"/>
        <v>4</v>
      </c>
      <c r="J84" s="176">
        <f t="shared" si="3"/>
        <v>64</v>
      </c>
      <c r="K84" s="173"/>
      <c r="L84" s="129"/>
      <c r="M84" s="129"/>
      <c r="N84" s="129"/>
      <c r="O84" s="129"/>
      <c r="P84" s="129"/>
      <c r="Q84" s="129"/>
      <c r="R84" s="129"/>
      <c r="S84" s="129"/>
      <c r="T84" s="129"/>
      <c r="U84" s="200"/>
      <c r="V84" s="200"/>
      <c r="W84" s="200"/>
      <c r="X84" s="200"/>
      <c r="Y84" s="200"/>
      <c r="Z84" s="200"/>
      <c r="AA84" s="200"/>
      <c r="AC84" s="200">
        <v>13</v>
      </c>
      <c r="AD84" s="200"/>
      <c r="AE84" s="200"/>
      <c r="AF84" s="200"/>
      <c r="AG84" s="200"/>
      <c r="AH84" s="200"/>
      <c r="AI84" s="200"/>
      <c r="AJ84" s="200"/>
      <c r="AK84" s="200"/>
      <c r="AL84" s="200"/>
      <c r="AM84" s="200"/>
      <c r="AN84" s="200"/>
      <c r="AO84" s="200"/>
      <c r="AP84" s="200">
        <v>3</v>
      </c>
      <c r="AQ84" s="200"/>
      <c r="AR84" s="200"/>
      <c r="AS84" s="200"/>
      <c r="AT84" s="200"/>
      <c r="AU84" s="200"/>
      <c r="AV84" s="200"/>
      <c r="AW84" s="200"/>
      <c r="AX84" s="200"/>
      <c r="AY84" s="200"/>
      <c r="AZ84" s="200"/>
      <c r="BA84" s="200"/>
      <c r="BB84" s="200"/>
      <c r="BC84" s="200"/>
      <c r="BD84" s="200"/>
      <c r="BE84" s="200"/>
      <c r="BF84" s="200"/>
      <c r="BG84" s="200"/>
      <c r="BH84" s="200"/>
      <c r="BI84" s="206"/>
      <c r="BJ84" s="200"/>
      <c r="BK84" s="200"/>
      <c r="BL84" s="200"/>
      <c r="BM84" s="200"/>
      <c r="BN84" s="203">
        <v>123</v>
      </c>
      <c r="BO84" s="200"/>
      <c r="BP84" s="203"/>
      <c r="BQ84" s="203"/>
      <c r="BR84" s="203"/>
      <c r="BS84" s="231">
        <f t="shared" si="4"/>
        <v>139</v>
      </c>
    </row>
    <row r="85" spans="1:71" ht="15" x14ac:dyDescent="0.15">
      <c r="A85" s="104" t="s">
        <v>274</v>
      </c>
      <c r="B85" s="153" t="s">
        <v>520</v>
      </c>
      <c r="C85" s="153" t="s">
        <v>235</v>
      </c>
      <c r="D85" s="153" t="s">
        <v>684</v>
      </c>
      <c r="E85" s="153" t="s">
        <v>130</v>
      </c>
      <c r="F85" s="153"/>
      <c r="G85" s="105">
        <v>0.05</v>
      </c>
      <c r="H85" s="106">
        <v>1</v>
      </c>
      <c r="I85" s="107">
        <f t="shared" si="3"/>
        <v>4</v>
      </c>
      <c r="J85" s="176">
        <f t="shared" si="3"/>
        <v>80</v>
      </c>
      <c r="K85" s="173"/>
      <c r="L85" s="129"/>
      <c r="M85" s="129"/>
      <c r="N85" s="129"/>
      <c r="O85" s="129"/>
      <c r="P85" s="129"/>
      <c r="Q85" s="129"/>
      <c r="R85" s="129"/>
      <c r="S85" s="129"/>
      <c r="T85" s="129"/>
      <c r="U85" s="200"/>
      <c r="V85" s="200"/>
      <c r="W85" s="200"/>
      <c r="X85" s="200">
        <v>1</v>
      </c>
      <c r="Y85" s="200"/>
      <c r="Z85" s="200"/>
      <c r="AA85" s="200"/>
      <c r="AB85" s="200"/>
      <c r="AC85" s="200"/>
      <c r="AD85" s="200"/>
      <c r="AE85" s="200"/>
      <c r="AF85" s="200"/>
      <c r="AG85" s="200"/>
      <c r="AH85" s="200"/>
      <c r="AI85" s="200"/>
      <c r="AJ85" s="200"/>
      <c r="AK85" s="200"/>
      <c r="AL85" s="200"/>
      <c r="AM85" s="200"/>
      <c r="AN85" s="200"/>
      <c r="AO85" s="200">
        <v>1</v>
      </c>
      <c r="AP85" s="200"/>
      <c r="AQ85" s="200"/>
      <c r="AR85" s="200"/>
      <c r="AS85" s="200"/>
      <c r="AT85" s="200"/>
      <c r="AU85" s="200"/>
      <c r="AV85" s="200"/>
      <c r="AW85" s="200">
        <v>9</v>
      </c>
      <c r="AX85" s="200"/>
      <c r="AY85" s="200"/>
      <c r="AZ85" s="200"/>
      <c r="BA85" s="200"/>
      <c r="BB85" s="200"/>
      <c r="BC85" s="200"/>
      <c r="BD85" s="200"/>
      <c r="BE85" s="200"/>
      <c r="BF85" s="200"/>
      <c r="BG85" s="200">
        <v>15</v>
      </c>
      <c r="BH85" s="200"/>
      <c r="BI85" s="206"/>
      <c r="BJ85" s="200"/>
      <c r="BK85" s="200"/>
      <c r="BL85" s="200"/>
      <c r="BM85" s="200"/>
      <c r="BN85" s="200"/>
      <c r="BO85" s="200"/>
      <c r="BP85" s="203"/>
      <c r="BQ85" s="203"/>
      <c r="BR85" s="203"/>
      <c r="BS85" s="231">
        <f t="shared" si="4"/>
        <v>26</v>
      </c>
    </row>
    <row r="86" spans="1:71" ht="15" x14ac:dyDescent="0.15">
      <c r="A86" s="104" t="s">
        <v>275</v>
      </c>
      <c r="B86" s="153" t="s">
        <v>520</v>
      </c>
      <c r="C86" s="153" t="s">
        <v>235</v>
      </c>
      <c r="D86" s="153" t="s">
        <v>685</v>
      </c>
      <c r="E86" s="153" t="s">
        <v>130</v>
      </c>
      <c r="F86" s="153"/>
      <c r="G86" s="105">
        <v>0.05</v>
      </c>
      <c r="H86" s="106">
        <v>1.5</v>
      </c>
      <c r="I86" s="107">
        <f t="shared" si="3"/>
        <v>4</v>
      </c>
      <c r="J86" s="176">
        <f t="shared" si="3"/>
        <v>120</v>
      </c>
      <c r="K86" s="173"/>
      <c r="L86" s="129"/>
      <c r="M86" s="129"/>
      <c r="N86" s="129"/>
      <c r="O86" s="129"/>
      <c r="P86" s="129"/>
      <c r="Q86" s="129"/>
      <c r="R86" s="129"/>
      <c r="S86" s="129"/>
      <c r="T86" s="129"/>
      <c r="U86" s="200"/>
      <c r="V86" s="200"/>
      <c r="W86" s="200"/>
      <c r="X86" s="200"/>
      <c r="Y86" s="200"/>
      <c r="Z86" s="200"/>
      <c r="AA86" s="200"/>
      <c r="AB86" s="200"/>
      <c r="AC86" s="200"/>
      <c r="AD86" s="200"/>
      <c r="AE86" s="200"/>
      <c r="AF86" s="200"/>
      <c r="AG86" s="200"/>
      <c r="AH86" s="200"/>
      <c r="AI86" s="200"/>
      <c r="AJ86" s="200"/>
      <c r="AK86" s="200"/>
      <c r="AL86" s="200"/>
      <c r="AM86" s="200"/>
      <c r="AN86" s="200"/>
      <c r="AO86" s="200"/>
      <c r="AP86" s="200"/>
      <c r="AQ86" s="200"/>
      <c r="AR86" s="200"/>
      <c r="AS86" s="200"/>
      <c r="AT86" s="200"/>
      <c r="AU86" s="200"/>
      <c r="AV86" s="200"/>
      <c r="AW86" s="200"/>
      <c r="AX86" s="200"/>
      <c r="AY86" s="200"/>
      <c r="AZ86" s="200"/>
      <c r="BA86" s="200"/>
      <c r="BB86" s="200"/>
      <c r="BC86" s="200"/>
      <c r="BD86" s="200"/>
      <c r="BE86" s="200"/>
      <c r="BF86" s="200"/>
      <c r="BG86" s="200"/>
      <c r="BH86" s="200"/>
      <c r="BI86" s="206"/>
      <c r="BJ86" s="200"/>
      <c r="BK86" s="200"/>
      <c r="BL86" s="200"/>
      <c r="BM86" s="200"/>
      <c r="BN86" s="200"/>
      <c r="BO86" s="200"/>
      <c r="BP86" s="203"/>
      <c r="BQ86" s="203">
        <v>28</v>
      </c>
      <c r="BR86" s="203"/>
      <c r="BS86" s="231">
        <f t="shared" si="4"/>
        <v>28</v>
      </c>
    </row>
    <row r="87" spans="1:71" ht="15" x14ac:dyDescent="0.15">
      <c r="A87" s="104" t="s">
        <v>276</v>
      </c>
      <c r="B87" s="153" t="s">
        <v>520</v>
      </c>
      <c r="C87" s="153" t="s">
        <v>235</v>
      </c>
      <c r="D87" s="153" t="s">
        <v>686</v>
      </c>
      <c r="E87" s="153" t="s">
        <v>130</v>
      </c>
      <c r="F87" s="153"/>
      <c r="G87" s="105">
        <v>0.05</v>
      </c>
      <c r="H87" s="106">
        <v>2</v>
      </c>
      <c r="I87" s="107">
        <f t="shared" si="3"/>
        <v>4</v>
      </c>
      <c r="J87" s="176">
        <f t="shared" si="3"/>
        <v>160</v>
      </c>
      <c r="K87" s="173"/>
      <c r="L87" s="129"/>
      <c r="M87" s="129"/>
      <c r="N87" s="129"/>
      <c r="O87" s="129"/>
      <c r="P87" s="129"/>
      <c r="Q87" s="129"/>
      <c r="R87" s="129"/>
      <c r="S87" s="129"/>
      <c r="T87" s="129"/>
      <c r="U87" s="200"/>
      <c r="V87" s="200">
        <v>1</v>
      </c>
      <c r="W87" s="200"/>
      <c r="X87" s="200"/>
      <c r="Y87" s="200"/>
      <c r="Z87" s="200"/>
      <c r="AA87" s="200"/>
      <c r="AB87" s="200"/>
      <c r="AC87" s="200"/>
      <c r="AD87" s="200"/>
      <c r="AE87" s="200"/>
      <c r="AF87" s="200"/>
      <c r="AG87" s="200"/>
      <c r="AH87" s="200"/>
      <c r="AI87" s="200"/>
      <c r="AJ87" s="200"/>
      <c r="AK87" s="200"/>
      <c r="AL87" s="200"/>
      <c r="AM87" s="200"/>
      <c r="AN87" s="200"/>
      <c r="AO87" s="200"/>
      <c r="AP87" s="200"/>
      <c r="AQ87" s="200"/>
      <c r="AR87" s="200"/>
      <c r="AS87" s="200"/>
      <c r="AT87" s="200"/>
      <c r="AU87" s="200"/>
      <c r="AV87" s="200"/>
      <c r="AW87" s="200"/>
      <c r="AX87" s="200"/>
      <c r="AY87" s="200"/>
      <c r="AZ87" s="200"/>
      <c r="BA87" s="200"/>
      <c r="BB87" s="200"/>
      <c r="BC87" s="200"/>
      <c r="BD87" s="200"/>
      <c r="BE87" s="200"/>
      <c r="BF87" s="200"/>
      <c r="BG87" s="200"/>
      <c r="BH87" s="200"/>
      <c r="BI87" s="206"/>
      <c r="BJ87" s="200"/>
      <c r="BK87" s="200"/>
      <c r="BL87" s="200"/>
      <c r="BM87" s="200"/>
      <c r="BN87" s="200"/>
      <c r="BO87" s="200"/>
      <c r="BP87" s="203"/>
      <c r="BQ87" s="203"/>
      <c r="BR87" s="203"/>
      <c r="BS87" s="231">
        <f t="shared" si="4"/>
        <v>1</v>
      </c>
    </row>
    <row r="88" spans="1:71" ht="15" x14ac:dyDescent="0.15">
      <c r="A88" s="104" t="s">
        <v>277</v>
      </c>
      <c r="B88" s="153" t="s">
        <v>520</v>
      </c>
      <c r="C88" s="153" t="s">
        <v>235</v>
      </c>
      <c r="D88" s="153" t="s">
        <v>687</v>
      </c>
      <c r="E88" s="153" t="s">
        <v>130</v>
      </c>
      <c r="F88" s="153"/>
      <c r="G88" s="105">
        <v>0.05</v>
      </c>
      <c r="H88" s="106">
        <v>3</v>
      </c>
      <c r="I88" s="107">
        <f t="shared" si="3"/>
        <v>4</v>
      </c>
      <c r="J88" s="176">
        <f t="shared" si="3"/>
        <v>240</v>
      </c>
      <c r="K88" s="173"/>
      <c r="L88" s="129"/>
      <c r="M88" s="129"/>
      <c r="N88" s="129"/>
      <c r="O88" s="129"/>
      <c r="P88" s="129"/>
      <c r="Q88" s="129"/>
      <c r="R88" s="129"/>
      <c r="S88" s="129"/>
      <c r="T88" s="129"/>
      <c r="U88" s="200"/>
      <c r="V88" s="200"/>
      <c r="W88" s="200"/>
      <c r="X88" s="200"/>
      <c r="Y88" s="200"/>
      <c r="Z88" s="200"/>
      <c r="AA88" s="200"/>
      <c r="AB88" s="200"/>
      <c r="AC88" s="200"/>
      <c r="AD88" s="200"/>
      <c r="AE88" s="200"/>
      <c r="AF88" s="200"/>
      <c r="AG88" s="200"/>
      <c r="AH88" s="200"/>
      <c r="AI88" s="200"/>
      <c r="AJ88" s="200"/>
      <c r="AK88" s="200"/>
      <c r="AL88" s="200"/>
      <c r="AM88" s="200"/>
      <c r="AN88" s="200"/>
      <c r="AO88" s="200"/>
      <c r="AP88" s="200"/>
      <c r="AQ88" s="200">
        <v>1</v>
      </c>
      <c r="AR88" s="200"/>
      <c r="AS88" s="200"/>
      <c r="AT88" s="200"/>
      <c r="AU88" s="200"/>
      <c r="AV88" s="200"/>
      <c r="AW88" s="200"/>
      <c r="AX88" s="200"/>
      <c r="AY88" s="200"/>
      <c r="AZ88" s="200"/>
      <c r="BA88" s="200"/>
      <c r="BB88" s="200"/>
      <c r="BC88" s="200"/>
      <c r="BD88" s="200"/>
      <c r="BE88" s="200"/>
      <c r="BF88" s="200"/>
      <c r="BG88" s="200"/>
      <c r="BH88" s="200"/>
      <c r="BI88" s="206"/>
      <c r="BJ88" s="200"/>
      <c r="BK88" s="200"/>
      <c r="BL88" s="200"/>
      <c r="BM88" s="200"/>
      <c r="BN88" s="200"/>
      <c r="BO88" s="200"/>
      <c r="BP88" s="203"/>
      <c r="BQ88" s="203"/>
      <c r="BR88" s="203"/>
      <c r="BS88" s="231">
        <f t="shared" si="4"/>
        <v>1</v>
      </c>
    </row>
    <row r="89" spans="1:71" ht="15" x14ac:dyDescent="0.15">
      <c r="A89" s="104" t="s">
        <v>278</v>
      </c>
      <c r="B89" s="153" t="s">
        <v>520</v>
      </c>
      <c r="C89" s="153" t="s">
        <v>235</v>
      </c>
      <c r="D89" s="153" t="s">
        <v>688</v>
      </c>
      <c r="E89" s="153" t="s">
        <v>130</v>
      </c>
      <c r="F89" s="153"/>
      <c r="G89" s="105">
        <v>7.4999999999999997E-2</v>
      </c>
      <c r="H89" s="106">
        <v>0.5</v>
      </c>
      <c r="I89" s="107">
        <f t="shared" si="3"/>
        <v>6</v>
      </c>
      <c r="J89" s="176">
        <f t="shared" si="3"/>
        <v>40</v>
      </c>
      <c r="K89" s="173"/>
      <c r="L89" s="129"/>
      <c r="M89" s="129"/>
      <c r="N89" s="129"/>
      <c r="O89" s="129"/>
      <c r="P89" s="129"/>
      <c r="Q89" s="129"/>
      <c r="R89" s="129"/>
      <c r="S89" s="129"/>
      <c r="T89" s="129"/>
      <c r="U89" s="200"/>
      <c r="V89" s="200"/>
      <c r="W89" s="200"/>
      <c r="X89" s="200"/>
      <c r="Y89" s="200"/>
      <c r="Z89" s="200"/>
      <c r="AA89" s="200"/>
      <c r="AB89" s="200"/>
      <c r="AC89" s="200"/>
      <c r="AD89" s="200"/>
      <c r="AE89" s="200"/>
      <c r="AF89" s="200"/>
      <c r="AG89" s="200"/>
      <c r="AH89" s="200"/>
      <c r="AI89" s="200"/>
      <c r="AJ89" s="200"/>
      <c r="AK89" s="200"/>
      <c r="AL89" s="200"/>
      <c r="AM89" s="200"/>
      <c r="AN89" s="200"/>
      <c r="AO89" s="200"/>
      <c r="AP89" s="200"/>
      <c r="AQ89" s="200"/>
      <c r="AR89" s="200"/>
      <c r="AS89" s="200"/>
      <c r="AT89" s="200"/>
      <c r="AU89" s="200"/>
      <c r="AV89" s="200"/>
      <c r="AW89" s="200"/>
      <c r="AX89" s="200"/>
      <c r="AY89" s="200"/>
      <c r="AZ89" s="200"/>
      <c r="BA89" s="200"/>
      <c r="BB89" s="200"/>
      <c r="BC89" s="200">
        <v>1</v>
      </c>
      <c r="BD89" s="200"/>
      <c r="BE89" s="200"/>
      <c r="BF89" s="200"/>
      <c r="BG89" s="200"/>
      <c r="BH89" s="200"/>
      <c r="BI89" s="206"/>
      <c r="BJ89" s="200"/>
      <c r="BK89" s="200"/>
      <c r="BL89" s="200"/>
      <c r="BM89" s="200"/>
      <c r="BN89" s="200"/>
      <c r="BO89" s="200"/>
      <c r="BP89" s="203"/>
      <c r="BQ89" s="203"/>
      <c r="BR89" s="203"/>
      <c r="BS89" s="231">
        <f t="shared" si="4"/>
        <v>1</v>
      </c>
    </row>
    <row r="90" spans="1:71" ht="15" x14ac:dyDescent="0.15">
      <c r="A90" s="104" t="s">
        <v>279</v>
      </c>
      <c r="B90" s="153" t="s">
        <v>520</v>
      </c>
      <c r="C90" s="153" t="s">
        <v>235</v>
      </c>
      <c r="D90" s="153" t="s">
        <v>689</v>
      </c>
      <c r="E90" s="153" t="s">
        <v>130</v>
      </c>
      <c r="F90" s="153"/>
      <c r="G90" s="105">
        <v>7.4999999999999997E-2</v>
      </c>
      <c r="H90" s="106">
        <v>0.7</v>
      </c>
      <c r="I90" s="107">
        <f t="shared" si="3"/>
        <v>6</v>
      </c>
      <c r="J90" s="176">
        <f t="shared" si="3"/>
        <v>56</v>
      </c>
      <c r="K90" s="173"/>
      <c r="L90" s="129"/>
      <c r="M90" s="129"/>
      <c r="N90" s="129"/>
      <c r="O90" s="129"/>
      <c r="P90" s="129"/>
      <c r="Q90" s="129"/>
      <c r="R90" s="129"/>
      <c r="S90" s="129"/>
      <c r="T90" s="129"/>
      <c r="U90" s="200"/>
      <c r="V90" s="200"/>
      <c r="W90" s="200"/>
      <c r="X90" s="200"/>
      <c r="Z90" s="200">
        <v>3</v>
      </c>
      <c r="AA90" s="200"/>
      <c r="AB90" s="200"/>
      <c r="AC90" s="200"/>
      <c r="AD90" s="200"/>
      <c r="AE90" s="200"/>
      <c r="AF90" s="200"/>
      <c r="AG90" s="200"/>
      <c r="AH90" s="200"/>
      <c r="AI90" s="200"/>
      <c r="AJ90" s="200"/>
      <c r="AK90" s="200"/>
      <c r="AL90" s="200"/>
      <c r="AM90" s="200"/>
      <c r="AN90" s="200"/>
      <c r="AO90" s="200">
        <v>2</v>
      </c>
      <c r="AP90" s="200"/>
      <c r="AQ90" s="200"/>
      <c r="AR90" s="200"/>
      <c r="AS90" s="200"/>
      <c r="AT90" s="200"/>
      <c r="AU90" s="200"/>
      <c r="AV90" s="200"/>
      <c r="AW90" s="200"/>
      <c r="AX90" s="200"/>
      <c r="AY90" s="200"/>
      <c r="AZ90" s="200"/>
      <c r="BA90" s="200"/>
      <c r="BB90" s="200"/>
      <c r="BC90" s="200"/>
      <c r="BD90" s="200"/>
      <c r="BE90" s="200"/>
      <c r="BF90" s="200"/>
      <c r="BG90" s="200"/>
      <c r="BH90" s="200"/>
      <c r="BI90" s="206"/>
      <c r="BJ90" s="200"/>
      <c r="BK90" s="200"/>
      <c r="BL90" s="200"/>
      <c r="BM90" s="200"/>
      <c r="BN90" s="200"/>
      <c r="BO90" s="200"/>
      <c r="BP90" s="203"/>
      <c r="BQ90" s="203"/>
      <c r="BR90" s="203"/>
      <c r="BS90" s="231">
        <f t="shared" si="4"/>
        <v>5</v>
      </c>
    </row>
    <row r="91" spans="1:71" ht="15" x14ac:dyDescent="0.15">
      <c r="A91" s="104" t="s">
        <v>280</v>
      </c>
      <c r="B91" s="153" t="s">
        <v>520</v>
      </c>
      <c r="C91" s="153" t="s">
        <v>235</v>
      </c>
      <c r="D91" s="153" t="s">
        <v>690</v>
      </c>
      <c r="E91" s="153" t="s">
        <v>130</v>
      </c>
      <c r="F91" s="153"/>
      <c r="G91" s="105">
        <v>7.4999999999999997E-2</v>
      </c>
      <c r="H91" s="106">
        <v>0.8</v>
      </c>
      <c r="I91" s="107">
        <f t="shared" si="3"/>
        <v>6</v>
      </c>
      <c r="J91" s="176">
        <f t="shared" si="3"/>
        <v>64</v>
      </c>
      <c r="K91" s="173"/>
      <c r="L91" s="129">
        <v>5</v>
      </c>
      <c r="M91" s="129"/>
      <c r="N91" s="129"/>
      <c r="O91" s="129"/>
      <c r="P91" s="129"/>
      <c r="Q91" s="129"/>
      <c r="R91" s="129"/>
      <c r="S91" s="129"/>
      <c r="T91" s="129"/>
      <c r="U91" s="200"/>
      <c r="V91" s="200"/>
      <c r="W91" s="200"/>
      <c r="X91" s="200"/>
      <c r="Y91" s="200"/>
      <c r="Z91" s="200"/>
      <c r="AA91" s="200"/>
      <c r="AB91" s="200"/>
      <c r="AC91" s="200"/>
      <c r="AD91" s="200"/>
      <c r="AE91" s="200"/>
      <c r="AF91" s="200"/>
      <c r="AG91" s="200"/>
      <c r="AH91" s="200"/>
      <c r="AI91" s="200"/>
      <c r="AJ91" s="200"/>
      <c r="AK91" s="200"/>
      <c r="AL91" s="200"/>
      <c r="AM91" s="200"/>
      <c r="AN91" s="200"/>
      <c r="AO91" s="200"/>
      <c r="AP91" s="200"/>
      <c r="AQ91" s="200"/>
      <c r="AR91" s="200"/>
      <c r="AS91" s="200"/>
      <c r="AT91" s="200"/>
      <c r="AU91" s="200"/>
      <c r="AV91" s="200"/>
      <c r="AW91" s="200"/>
      <c r="AX91" s="200"/>
      <c r="AY91" s="200"/>
      <c r="AZ91" s="200"/>
      <c r="BA91" s="200"/>
      <c r="BB91" s="200"/>
      <c r="BC91" s="200"/>
      <c r="BD91" s="200"/>
      <c r="BE91" s="200"/>
      <c r="BF91" s="200"/>
      <c r="BG91" s="200"/>
      <c r="BH91" s="200"/>
      <c r="BI91" s="206"/>
      <c r="BJ91" s="200"/>
      <c r="BK91" s="200"/>
      <c r="BL91" s="200"/>
      <c r="BM91" s="200"/>
      <c r="BN91" s="200"/>
      <c r="BO91" s="200"/>
      <c r="BP91" s="203"/>
      <c r="BQ91" s="203"/>
      <c r="BR91" s="203"/>
      <c r="BS91" s="231">
        <f t="shared" si="4"/>
        <v>5</v>
      </c>
    </row>
    <row r="92" spans="1:71" ht="15" x14ac:dyDescent="0.15">
      <c r="A92" s="104" t="s">
        <v>281</v>
      </c>
      <c r="B92" s="153" t="s">
        <v>520</v>
      </c>
      <c r="C92" s="153" t="s">
        <v>235</v>
      </c>
      <c r="D92" s="153" t="s">
        <v>691</v>
      </c>
      <c r="E92" s="153" t="s">
        <v>130</v>
      </c>
      <c r="F92" s="153"/>
      <c r="G92" s="105">
        <v>7.4999999999999997E-2</v>
      </c>
      <c r="H92" s="106">
        <v>1</v>
      </c>
      <c r="I92" s="107">
        <f t="shared" si="3"/>
        <v>6</v>
      </c>
      <c r="J92" s="176">
        <f t="shared" si="3"/>
        <v>80</v>
      </c>
      <c r="K92" s="173"/>
      <c r="L92" s="129"/>
      <c r="M92" s="129"/>
      <c r="N92" s="129"/>
      <c r="O92" s="129"/>
      <c r="P92" s="129"/>
      <c r="Q92" s="129">
        <v>9</v>
      </c>
      <c r="R92" s="129"/>
      <c r="S92" s="129"/>
      <c r="T92" s="129"/>
      <c r="U92" s="200"/>
      <c r="V92" s="200"/>
      <c r="W92" s="200"/>
      <c r="X92" s="200"/>
      <c r="Y92" s="200"/>
      <c r="Z92" s="200"/>
      <c r="AA92" s="200"/>
      <c r="AB92" s="200"/>
      <c r="AC92" s="200"/>
      <c r="AD92" s="200"/>
      <c r="AE92" s="200"/>
      <c r="AF92" s="200"/>
      <c r="AG92" s="200"/>
      <c r="AH92" s="200"/>
      <c r="AI92" s="200"/>
      <c r="AJ92" s="200"/>
      <c r="AK92" s="200"/>
      <c r="AL92" s="200"/>
      <c r="AM92" s="200"/>
      <c r="AN92" s="200"/>
      <c r="AO92" s="200"/>
      <c r="AP92" s="200"/>
      <c r="AQ92" s="200"/>
      <c r="AR92" s="200"/>
      <c r="AS92" s="200"/>
      <c r="AT92" s="200"/>
      <c r="AU92" s="200"/>
      <c r="AV92" s="200"/>
      <c r="AW92" s="200"/>
      <c r="AX92" s="200"/>
      <c r="AY92" s="200"/>
      <c r="AZ92" s="200"/>
      <c r="BA92" s="200"/>
      <c r="BB92" s="200"/>
      <c r="BC92" s="200"/>
      <c r="BD92" s="200"/>
      <c r="BE92" s="200"/>
      <c r="BF92" s="200"/>
      <c r="BG92" s="200"/>
      <c r="BH92" s="200"/>
      <c r="BI92" s="206">
        <v>11</v>
      </c>
      <c r="BJ92" s="200"/>
      <c r="BK92" s="200"/>
      <c r="BL92" s="200"/>
      <c r="BM92" s="200"/>
      <c r="BN92" s="200"/>
      <c r="BO92" s="200"/>
      <c r="BP92" s="203"/>
      <c r="BQ92" s="203"/>
      <c r="BR92" s="203"/>
      <c r="BS92" s="231">
        <f t="shared" si="4"/>
        <v>20</v>
      </c>
    </row>
    <row r="93" spans="1:71" ht="15" x14ac:dyDescent="0.15">
      <c r="A93" s="104" t="s">
        <v>282</v>
      </c>
      <c r="B93" s="153" t="s">
        <v>520</v>
      </c>
      <c r="C93" s="153" t="s">
        <v>235</v>
      </c>
      <c r="D93" s="153" t="s">
        <v>692</v>
      </c>
      <c r="E93" s="153" t="s">
        <v>130</v>
      </c>
      <c r="F93" s="153"/>
      <c r="G93" s="105">
        <v>7.4999999999999997E-2</v>
      </c>
      <c r="H93" s="106">
        <v>2.5</v>
      </c>
      <c r="I93" s="107">
        <f t="shared" si="3"/>
        <v>6</v>
      </c>
      <c r="J93" s="176">
        <f t="shared" si="3"/>
        <v>200</v>
      </c>
      <c r="K93" s="173"/>
      <c r="L93" s="129"/>
      <c r="M93" s="129"/>
      <c r="N93" s="129"/>
      <c r="O93" s="129"/>
      <c r="P93" s="129"/>
      <c r="Q93" s="129"/>
      <c r="R93" s="129"/>
      <c r="S93" s="129"/>
      <c r="T93" s="129"/>
      <c r="U93" s="200"/>
      <c r="V93" s="200"/>
      <c r="W93" s="200"/>
      <c r="X93" s="200"/>
      <c r="Y93" s="200"/>
      <c r="Z93" s="200"/>
      <c r="AA93" s="200"/>
      <c r="AB93" s="200">
        <v>6</v>
      </c>
      <c r="AC93" s="200"/>
      <c r="AD93" s="200"/>
      <c r="AE93" s="200"/>
      <c r="AF93" s="200"/>
      <c r="AG93" s="200"/>
      <c r="AH93" s="200"/>
      <c r="AI93" s="200"/>
      <c r="AJ93" s="200"/>
      <c r="AK93" s="200"/>
      <c r="AL93" s="200"/>
      <c r="AM93" s="200"/>
      <c r="AN93" s="200"/>
      <c r="AO93" s="200"/>
      <c r="AP93" s="200"/>
      <c r="AQ93" s="200"/>
      <c r="AR93" s="200"/>
      <c r="AS93" s="200"/>
      <c r="AT93" s="200">
        <v>2</v>
      </c>
      <c r="AU93" s="200"/>
      <c r="AV93" s="200"/>
      <c r="AW93" s="200"/>
      <c r="AX93" s="200"/>
      <c r="AY93" s="200"/>
      <c r="AZ93" s="200"/>
      <c r="BA93" s="200"/>
      <c r="BB93" s="200"/>
      <c r="BC93" s="200"/>
      <c r="BD93" s="200"/>
      <c r="BE93" s="200"/>
      <c r="BF93" s="200"/>
      <c r="BG93" s="200"/>
      <c r="BH93" s="200"/>
      <c r="BI93" s="206"/>
      <c r="BJ93" s="200"/>
      <c r="BK93" s="200"/>
      <c r="BL93" s="200"/>
      <c r="BM93" s="200"/>
      <c r="BN93" s="200"/>
      <c r="BO93" s="200">
        <v>5</v>
      </c>
      <c r="BP93" s="203"/>
      <c r="BQ93" s="203"/>
      <c r="BR93" s="203"/>
      <c r="BS93" s="231">
        <f t="shared" si="4"/>
        <v>13</v>
      </c>
    </row>
    <row r="94" spans="1:71" ht="15" x14ac:dyDescent="0.15">
      <c r="A94" s="104" t="s">
        <v>283</v>
      </c>
      <c r="B94" s="153" t="s">
        <v>520</v>
      </c>
      <c r="C94" s="153" t="s">
        <v>235</v>
      </c>
      <c r="D94" s="153" t="s">
        <v>693</v>
      </c>
      <c r="E94" s="153" t="s">
        <v>130</v>
      </c>
      <c r="F94" s="153"/>
      <c r="G94" s="105">
        <v>0.1</v>
      </c>
      <c r="H94" s="106">
        <v>0.5</v>
      </c>
      <c r="I94" s="107">
        <f t="shared" si="3"/>
        <v>8</v>
      </c>
      <c r="J94" s="176">
        <f t="shared" si="3"/>
        <v>40</v>
      </c>
      <c r="K94" s="173"/>
      <c r="L94" s="129"/>
      <c r="M94" s="129"/>
      <c r="N94" s="129"/>
      <c r="O94" s="129"/>
      <c r="P94" s="129"/>
      <c r="Q94" s="129"/>
      <c r="R94" s="129"/>
      <c r="S94" s="129"/>
      <c r="T94" s="129"/>
      <c r="U94" s="200"/>
      <c r="V94" s="200"/>
      <c r="W94" s="200"/>
      <c r="X94" s="200"/>
      <c r="Y94" s="200"/>
      <c r="Z94" s="200"/>
      <c r="AA94" s="200"/>
      <c r="AB94" s="200"/>
      <c r="AC94" s="200"/>
      <c r="AD94" s="200"/>
      <c r="AE94" s="200"/>
      <c r="AF94" s="200"/>
      <c r="AG94" s="200"/>
      <c r="AH94" s="200"/>
      <c r="AI94" s="200"/>
      <c r="AJ94" s="200"/>
      <c r="AK94" s="200"/>
      <c r="AL94" s="200"/>
      <c r="AM94" s="200"/>
      <c r="AN94" s="200"/>
      <c r="AO94" s="200"/>
      <c r="AP94" s="200"/>
      <c r="AQ94" s="200"/>
      <c r="AR94" s="200">
        <v>1</v>
      </c>
      <c r="AS94" s="200"/>
      <c r="AT94" s="200"/>
      <c r="AU94" s="200"/>
      <c r="AV94" s="200"/>
      <c r="AW94" s="200"/>
      <c r="AX94" s="200"/>
      <c r="AY94" s="200"/>
      <c r="AZ94" s="200"/>
      <c r="BA94" s="200"/>
      <c r="BB94" s="200"/>
      <c r="BC94" s="200"/>
      <c r="BD94" s="200"/>
      <c r="BE94" s="200">
        <v>11</v>
      </c>
      <c r="BF94" s="200"/>
      <c r="BG94" s="200">
        <v>1</v>
      </c>
      <c r="BH94" s="200"/>
      <c r="BI94" s="206"/>
      <c r="BJ94" s="200"/>
      <c r="BK94" s="200"/>
      <c r="BL94" s="200"/>
      <c r="BM94" s="200"/>
      <c r="BN94" s="200"/>
      <c r="BO94" s="200"/>
      <c r="BP94" s="203"/>
      <c r="BQ94" s="203"/>
      <c r="BR94" s="203"/>
      <c r="BS94" s="231">
        <f t="shared" si="4"/>
        <v>13</v>
      </c>
    </row>
    <row r="95" spans="1:71" ht="15" x14ac:dyDescent="0.15">
      <c r="A95" s="104" t="s">
        <v>284</v>
      </c>
      <c r="B95" s="153" t="s">
        <v>520</v>
      </c>
      <c r="C95" s="153" t="s">
        <v>235</v>
      </c>
      <c r="D95" s="153" t="s">
        <v>694</v>
      </c>
      <c r="E95" s="153" t="s">
        <v>130</v>
      </c>
      <c r="F95" s="153"/>
      <c r="G95" s="105">
        <v>0.1</v>
      </c>
      <c r="H95" s="106">
        <v>1</v>
      </c>
      <c r="I95" s="107">
        <f t="shared" si="3"/>
        <v>8</v>
      </c>
      <c r="J95" s="176">
        <f t="shared" si="3"/>
        <v>80</v>
      </c>
      <c r="K95" s="173"/>
      <c r="L95" s="129"/>
      <c r="M95" s="129"/>
      <c r="N95" s="129">
        <v>10</v>
      </c>
      <c r="O95" s="129"/>
      <c r="P95" s="129"/>
      <c r="Q95" s="129"/>
      <c r="R95" s="129">
        <v>28</v>
      </c>
      <c r="S95" s="129"/>
      <c r="T95" s="129"/>
      <c r="U95" s="200"/>
      <c r="V95" s="200"/>
      <c r="W95" s="200"/>
      <c r="X95" s="200"/>
      <c r="Y95" s="200"/>
      <c r="Z95" s="200"/>
      <c r="AA95" s="200"/>
      <c r="AB95" s="200"/>
      <c r="AC95" s="200"/>
      <c r="AD95" s="200"/>
      <c r="AE95" s="200"/>
      <c r="AF95" s="200"/>
      <c r="AG95" s="200"/>
      <c r="AH95" s="200"/>
      <c r="AI95" s="200"/>
      <c r="AJ95" s="200"/>
      <c r="AK95" s="200"/>
      <c r="AL95" s="200"/>
      <c r="AM95" s="200"/>
      <c r="AN95" s="200"/>
      <c r="AO95" s="200"/>
      <c r="AP95" s="200"/>
      <c r="AQ95" s="200"/>
      <c r="AR95" s="200"/>
      <c r="AS95" s="200"/>
      <c r="AT95" s="200"/>
      <c r="AU95" s="200"/>
      <c r="AV95" s="200"/>
      <c r="AW95" s="200"/>
      <c r="AX95" s="200"/>
      <c r="AY95" s="200"/>
      <c r="AZ95" s="200"/>
      <c r="BA95" s="200"/>
      <c r="BB95" s="200"/>
      <c r="BC95" s="200"/>
      <c r="BD95" s="200"/>
      <c r="BE95" s="200"/>
      <c r="BF95" s="200"/>
      <c r="BG95" s="200"/>
      <c r="BH95" s="200"/>
      <c r="BI95" s="206"/>
      <c r="BJ95" s="200"/>
      <c r="BK95" s="200"/>
      <c r="BL95" s="200">
        <v>1</v>
      </c>
      <c r="BM95" s="200"/>
      <c r="BN95" s="200"/>
      <c r="BO95" s="200"/>
      <c r="BP95" s="203">
        <v>16</v>
      </c>
      <c r="BQ95" s="203"/>
      <c r="BR95" s="203"/>
      <c r="BS95" s="231">
        <f t="shared" si="4"/>
        <v>55</v>
      </c>
    </row>
    <row r="96" spans="1:71" ht="15" x14ac:dyDescent="0.15">
      <c r="A96" s="104" t="s">
        <v>285</v>
      </c>
      <c r="B96" s="153" t="s">
        <v>520</v>
      </c>
      <c r="C96" s="153" t="s">
        <v>235</v>
      </c>
      <c r="D96" s="153" t="s">
        <v>695</v>
      </c>
      <c r="E96" s="153" t="s">
        <v>130</v>
      </c>
      <c r="F96" s="153"/>
      <c r="G96" s="105">
        <v>0.1</v>
      </c>
      <c r="H96" s="106">
        <v>1.8</v>
      </c>
      <c r="I96" s="107">
        <f t="shared" si="3"/>
        <v>8</v>
      </c>
      <c r="J96" s="176">
        <f t="shared" si="3"/>
        <v>144</v>
      </c>
      <c r="K96" s="173"/>
      <c r="L96" s="129"/>
      <c r="M96" s="129"/>
      <c r="N96" s="129"/>
      <c r="O96" s="129"/>
      <c r="P96" s="129"/>
      <c r="Q96" s="129"/>
      <c r="R96" s="129"/>
      <c r="S96" s="129"/>
      <c r="T96" s="129"/>
      <c r="U96" s="200">
        <v>4</v>
      </c>
      <c r="V96" s="200"/>
      <c r="W96" s="200"/>
      <c r="X96" s="200"/>
      <c r="Y96" s="200"/>
      <c r="Z96" s="200"/>
      <c r="AA96" s="200"/>
      <c r="AB96" s="200"/>
      <c r="AC96" s="200"/>
      <c r="AD96" s="200"/>
      <c r="AE96" s="200"/>
      <c r="AF96" s="200"/>
      <c r="AG96" s="200"/>
      <c r="AH96" s="200"/>
      <c r="AI96" s="200"/>
      <c r="AJ96" s="200"/>
      <c r="AK96" s="200"/>
      <c r="AL96" s="200"/>
      <c r="AM96" s="200"/>
      <c r="AN96" s="200"/>
      <c r="AO96" s="200"/>
      <c r="AP96" s="200"/>
      <c r="AQ96" s="200"/>
      <c r="AR96" s="200"/>
      <c r="AS96" s="200"/>
      <c r="AT96" s="200"/>
      <c r="AU96" s="200"/>
      <c r="AV96" s="200"/>
      <c r="AW96" s="200"/>
      <c r="AX96" s="200"/>
      <c r="AY96" s="200"/>
      <c r="AZ96" s="200"/>
      <c r="BA96" s="200"/>
      <c r="BB96" s="200"/>
      <c r="BC96" s="200"/>
      <c r="BD96" s="200"/>
      <c r="BE96" s="200"/>
      <c r="BF96" s="200"/>
      <c r="BG96" s="200"/>
      <c r="BH96" s="200"/>
      <c r="BI96" s="206"/>
      <c r="BJ96" s="200">
        <v>2</v>
      </c>
      <c r="BK96" s="200"/>
      <c r="BL96" s="200"/>
      <c r="BM96" s="200"/>
      <c r="BN96" s="200"/>
      <c r="BO96" s="200"/>
      <c r="BP96" s="203"/>
      <c r="BQ96" s="203"/>
      <c r="BR96" s="203"/>
      <c r="BS96" s="231">
        <f t="shared" si="4"/>
        <v>6</v>
      </c>
    </row>
    <row r="97" spans="1:71" ht="15" x14ac:dyDescent="0.15">
      <c r="A97" s="104" t="s">
        <v>286</v>
      </c>
      <c r="B97" s="153" t="s">
        <v>520</v>
      </c>
      <c r="C97" s="153" t="s">
        <v>228</v>
      </c>
      <c r="D97" s="153" t="s">
        <v>696</v>
      </c>
      <c r="E97" s="153" t="s">
        <v>130</v>
      </c>
      <c r="F97" s="153"/>
      <c r="G97" s="105">
        <v>0.02</v>
      </c>
      <c r="H97" s="106">
        <v>1</v>
      </c>
      <c r="I97" s="107">
        <f t="shared" si="3"/>
        <v>1.6</v>
      </c>
      <c r="J97" s="176">
        <f t="shared" si="3"/>
        <v>80</v>
      </c>
      <c r="K97" s="173"/>
      <c r="L97" s="129"/>
      <c r="M97" s="129"/>
      <c r="N97" s="129"/>
      <c r="O97" s="129"/>
      <c r="P97" s="129"/>
      <c r="Q97" s="129"/>
      <c r="R97" s="129"/>
      <c r="S97" s="129"/>
      <c r="T97" s="129"/>
      <c r="U97" s="200"/>
      <c r="V97" s="200"/>
      <c r="W97" s="200"/>
      <c r="X97" s="200"/>
      <c r="Y97" s="200"/>
      <c r="Z97" s="200"/>
      <c r="AA97" s="200"/>
      <c r="AB97" s="200"/>
      <c r="AC97" s="200"/>
      <c r="AD97" s="200"/>
      <c r="AE97" s="200"/>
      <c r="AF97" s="200"/>
      <c r="AG97" s="200"/>
      <c r="AH97" s="200"/>
      <c r="AI97" s="200"/>
      <c r="AJ97" s="200"/>
      <c r="AK97" s="200"/>
      <c r="AL97" s="200"/>
      <c r="AM97" s="200"/>
      <c r="AN97" s="200"/>
      <c r="AO97" s="200"/>
      <c r="AP97" s="200"/>
      <c r="AQ97" s="200"/>
      <c r="AR97" s="200"/>
      <c r="AS97" s="200"/>
      <c r="AT97" s="200"/>
      <c r="AU97" s="200"/>
      <c r="AV97" s="200"/>
      <c r="AW97" s="200"/>
      <c r="AX97" s="200">
        <v>1</v>
      </c>
      <c r="AY97" s="200"/>
      <c r="AZ97" s="200"/>
      <c r="BA97" s="200"/>
      <c r="BB97" s="200"/>
      <c r="BC97" s="200"/>
      <c r="BD97" s="200"/>
      <c r="BE97" s="200"/>
      <c r="BF97" s="200"/>
      <c r="BG97" s="200"/>
      <c r="BH97" s="200"/>
      <c r="BI97" s="206"/>
      <c r="BJ97" s="200"/>
      <c r="BK97" s="200"/>
      <c r="BL97" s="200"/>
      <c r="BM97" s="200"/>
      <c r="BN97" s="200"/>
      <c r="BO97" s="200"/>
      <c r="BP97" s="203"/>
      <c r="BQ97" s="203"/>
      <c r="BR97" s="203"/>
      <c r="BS97" s="231">
        <f t="shared" si="4"/>
        <v>1</v>
      </c>
    </row>
    <row r="98" spans="1:71" s="230" customFormat="1" ht="15" x14ac:dyDescent="0.15">
      <c r="A98" s="232" t="s">
        <v>287</v>
      </c>
      <c r="B98" s="233" t="s">
        <v>520</v>
      </c>
      <c r="C98" s="233" t="s">
        <v>228</v>
      </c>
      <c r="D98" s="233" t="s">
        <v>697</v>
      </c>
      <c r="E98" s="233" t="s">
        <v>130</v>
      </c>
      <c r="F98" s="233"/>
      <c r="G98" s="234">
        <v>2.5000000000000001E-2</v>
      </c>
      <c r="H98" s="235">
        <v>0.2</v>
      </c>
      <c r="I98" s="236">
        <f t="shared" si="3"/>
        <v>2</v>
      </c>
      <c r="J98" s="237">
        <f t="shared" si="3"/>
        <v>16</v>
      </c>
      <c r="K98" s="228"/>
      <c r="L98" s="229"/>
      <c r="M98" s="229"/>
      <c r="N98" s="229"/>
      <c r="O98" s="229"/>
      <c r="P98" s="229"/>
      <c r="Q98" s="229"/>
      <c r="R98" s="229"/>
      <c r="S98" s="229"/>
      <c r="T98" s="229"/>
      <c r="U98" s="229"/>
      <c r="V98" s="229"/>
      <c r="W98" s="229"/>
      <c r="X98" s="229"/>
      <c r="Y98" s="229"/>
      <c r="Z98" s="229"/>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c r="BQ98" s="229"/>
      <c r="BR98" s="229"/>
      <c r="BS98" s="238">
        <f t="shared" si="4"/>
        <v>0</v>
      </c>
    </row>
    <row r="99" spans="1:71" ht="15" x14ac:dyDescent="0.15">
      <c r="A99" s="104" t="s">
        <v>288</v>
      </c>
      <c r="B99" s="153" t="s">
        <v>520</v>
      </c>
      <c r="C99" s="153" t="s">
        <v>228</v>
      </c>
      <c r="D99" s="153" t="s">
        <v>698</v>
      </c>
      <c r="E99" s="153" t="s">
        <v>130</v>
      </c>
      <c r="F99" s="153"/>
      <c r="G99" s="105">
        <v>0.05</v>
      </c>
      <c r="H99" s="106">
        <v>0.8</v>
      </c>
      <c r="I99" s="107">
        <f t="shared" si="3"/>
        <v>4</v>
      </c>
      <c r="J99" s="176">
        <f t="shared" si="3"/>
        <v>64</v>
      </c>
      <c r="K99" s="173"/>
      <c r="L99" s="129"/>
      <c r="M99" s="129"/>
      <c r="N99" s="129"/>
      <c r="O99" s="129"/>
      <c r="P99" s="129"/>
      <c r="Q99" s="129"/>
      <c r="R99" s="129"/>
      <c r="S99" s="129"/>
      <c r="T99" s="129"/>
      <c r="U99" s="200"/>
      <c r="V99" s="200"/>
      <c r="W99" s="200"/>
      <c r="X99" s="200"/>
      <c r="Y99" s="200"/>
      <c r="Z99" s="200"/>
      <c r="AA99" s="200"/>
      <c r="AB99" s="200"/>
      <c r="AC99" s="200"/>
      <c r="AD99" s="200"/>
      <c r="AE99" s="200"/>
      <c r="AF99" s="200"/>
      <c r="AG99" s="200"/>
      <c r="AH99" s="200"/>
      <c r="AI99" s="200"/>
      <c r="AJ99" s="200"/>
      <c r="AK99" s="200"/>
      <c r="AL99" s="200"/>
      <c r="AM99" s="200"/>
      <c r="AN99" s="200"/>
      <c r="AO99" s="200">
        <v>1</v>
      </c>
      <c r="AP99" s="200"/>
      <c r="AQ99" s="200"/>
      <c r="AR99" s="200"/>
      <c r="AS99" s="200"/>
      <c r="AT99" s="200"/>
      <c r="AU99" s="200"/>
      <c r="AV99" s="200"/>
      <c r="AW99" s="200"/>
      <c r="AX99" s="200"/>
      <c r="AY99" s="200"/>
      <c r="AZ99" s="200"/>
      <c r="BA99" s="200"/>
      <c r="BB99" s="200"/>
      <c r="BC99" s="200"/>
      <c r="BD99" s="200"/>
      <c r="BE99" s="200"/>
      <c r="BF99" s="200"/>
      <c r="BG99" s="200"/>
      <c r="BH99" s="200"/>
      <c r="BI99" s="206"/>
      <c r="BJ99" s="200"/>
      <c r="BK99" s="200"/>
      <c r="BL99" s="200"/>
      <c r="BM99" s="200"/>
      <c r="BN99" s="200"/>
      <c r="BO99" s="200"/>
      <c r="BP99" s="203"/>
      <c r="BQ99" s="203"/>
      <c r="BR99" s="203"/>
      <c r="BS99" s="231">
        <f t="shared" si="4"/>
        <v>1</v>
      </c>
    </row>
    <row r="100" spans="1:71" ht="15" x14ac:dyDescent="0.15">
      <c r="A100" s="104" t="s">
        <v>289</v>
      </c>
      <c r="B100" s="153" t="s">
        <v>520</v>
      </c>
      <c r="C100" s="153" t="s">
        <v>228</v>
      </c>
      <c r="D100" s="155" t="s">
        <v>699</v>
      </c>
      <c r="E100" s="153" t="s">
        <v>130</v>
      </c>
      <c r="F100" s="155"/>
      <c r="G100" s="114">
        <v>0.05</v>
      </c>
      <c r="H100" s="115">
        <v>1</v>
      </c>
      <c r="I100" s="116">
        <f t="shared" si="3"/>
        <v>4</v>
      </c>
      <c r="J100" s="179">
        <f t="shared" si="3"/>
        <v>80</v>
      </c>
      <c r="K100" s="173"/>
      <c r="L100" s="129"/>
      <c r="M100" s="129"/>
      <c r="N100" s="129"/>
      <c r="O100" s="129"/>
      <c r="P100" s="129"/>
      <c r="Q100" s="129"/>
      <c r="R100" s="129"/>
      <c r="S100" s="129"/>
      <c r="T100" s="129"/>
      <c r="U100" s="200"/>
      <c r="V100" s="200"/>
      <c r="W100" s="200"/>
      <c r="X100" s="200"/>
      <c r="Y100" s="200"/>
      <c r="Z100" s="200"/>
      <c r="AA100" s="200"/>
      <c r="AB100" s="200"/>
      <c r="AC100" s="200"/>
      <c r="AD100" s="200"/>
      <c r="AE100" s="200"/>
      <c r="AF100" s="200"/>
      <c r="AG100" s="200"/>
      <c r="AH100" s="200"/>
      <c r="AI100" s="200"/>
      <c r="AJ100" s="200"/>
      <c r="AK100" s="200"/>
      <c r="AL100" s="200"/>
      <c r="AM100" s="200"/>
      <c r="AN100" s="200"/>
      <c r="AO100" s="200"/>
      <c r="AP100" s="200"/>
      <c r="AQ100" s="200"/>
      <c r="AR100" s="200"/>
      <c r="AS100" s="200"/>
      <c r="AT100" s="200"/>
      <c r="AU100" s="200"/>
      <c r="AV100" s="200"/>
      <c r="AW100" s="200">
        <v>42</v>
      </c>
      <c r="AX100" s="200"/>
      <c r="AY100" s="200"/>
      <c r="AZ100" s="200"/>
      <c r="BA100" s="200"/>
      <c r="BB100" s="200"/>
      <c r="BC100" s="200"/>
      <c r="BD100" s="200"/>
      <c r="BE100" s="200"/>
      <c r="BF100" s="200"/>
      <c r="BG100" s="200"/>
      <c r="BH100" s="200"/>
      <c r="BI100" s="206"/>
      <c r="BJ100" s="200"/>
      <c r="BK100" s="200"/>
      <c r="BL100" s="200"/>
      <c r="BM100" s="200"/>
      <c r="BN100" s="200"/>
      <c r="BO100" s="200"/>
      <c r="BP100" s="203"/>
      <c r="BQ100" s="203"/>
      <c r="BR100" s="203"/>
      <c r="BS100" s="231">
        <f t="shared" si="4"/>
        <v>42</v>
      </c>
    </row>
    <row r="101" spans="1:71" ht="15" x14ac:dyDescent="0.15">
      <c r="A101" s="104" t="s">
        <v>290</v>
      </c>
      <c r="B101" s="153" t="s">
        <v>520</v>
      </c>
      <c r="C101" s="153" t="s">
        <v>228</v>
      </c>
      <c r="D101" s="155" t="s">
        <v>700</v>
      </c>
      <c r="E101" s="153" t="s">
        <v>130</v>
      </c>
      <c r="F101" s="155"/>
      <c r="G101" s="114">
        <v>0.05</v>
      </c>
      <c r="H101" s="115">
        <v>1.2</v>
      </c>
      <c r="I101" s="116">
        <f t="shared" si="3"/>
        <v>4</v>
      </c>
      <c r="J101" s="179">
        <f t="shared" si="3"/>
        <v>96</v>
      </c>
      <c r="K101" s="173"/>
      <c r="L101" s="129"/>
      <c r="M101" s="129"/>
      <c r="N101" s="129"/>
      <c r="O101" s="129"/>
      <c r="P101" s="129"/>
      <c r="Q101" s="129"/>
      <c r="R101" s="129"/>
      <c r="S101" s="129"/>
      <c r="T101" s="129"/>
      <c r="U101" s="200"/>
      <c r="V101" s="200"/>
      <c r="W101" s="200"/>
      <c r="X101" s="200"/>
      <c r="Y101" s="200"/>
      <c r="Z101" s="200"/>
      <c r="AA101" s="200"/>
      <c r="AB101" s="200"/>
      <c r="AC101" s="200"/>
      <c r="AD101" s="200"/>
      <c r="AE101" s="200"/>
      <c r="AF101" s="200"/>
      <c r="AG101" s="200"/>
      <c r="AH101" s="200"/>
      <c r="AI101" s="200"/>
      <c r="AJ101" s="200"/>
      <c r="AK101" s="200"/>
      <c r="AL101" s="200"/>
      <c r="AM101" s="200"/>
      <c r="AN101" s="200"/>
      <c r="AO101" s="200"/>
      <c r="AP101" s="200"/>
      <c r="AQ101" s="200"/>
      <c r="AR101" s="200"/>
      <c r="AS101" s="200"/>
      <c r="AT101" s="200"/>
      <c r="AU101" s="200"/>
      <c r="AV101" s="200">
        <v>11</v>
      </c>
      <c r="AW101" s="200"/>
      <c r="AX101" s="200"/>
      <c r="AY101" s="200"/>
      <c r="AZ101" s="200"/>
      <c r="BA101" s="200"/>
      <c r="BB101" s="200"/>
      <c r="BC101" s="200"/>
      <c r="BD101" s="200"/>
      <c r="BE101" s="200"/>
      <c r="BF101" s="200"/>
      <c r="BG101" s="200"/>
      <c r="BH101" s="200"/>
      <c r="BI101" s="206"/>
      <c r="BJ101" s="200"/>
      <c r="BK101" s="200"/>
      <c r="BL101" s="200"/>
      <c r="BM101" s="200"/>
      <c r="BN101" s="200"/>
      <c r="BO101" s="200"/>
      <c r="BP101" s="203"/>
      <c r="BQ101" s="203"/>
      <c r="BR101" s="203"/>
      <c r="BS101" s="231">
        <f t="shared" si="4"/>
        <v>11</v>
      </c>
    </row>
    <row r="102" spans="1:71" ht="15" x14ac:dyDescent="0.15">
      <c r="A102" s="104" t="s">
        <v>291</v>
      </c>
      <c r="B102" s="153" t="s">
        <v>520</v>
      </c>
      <c r="C102" s="153" t="s">
        <v>228</v>
      </c>
      <c r="D102" s="155" t="s">
        <v>701</v>
      </c>
      <c r="E102" s="153" t="s">
        <v>130</v>
      </c>
      <c r="F102" s="155"/>
      <c r="G102" s="114">
        <v>0.05</v>
      </c>
      <c r="H102" s="115">
        <v>1.6</v>
      </c>
      <c r="I102" s="116">
        <f t="shared" si="3"/>
        <v>4</v>
      </c>
      <c r="J102" s="179">
        <f t="shared" si="3"/>
        <v>128</v>
      </c>
      <c r="K102" s="173"/>
      <c r="L102" s="129"/>
      <c r="M102" s="129"/>
      <c r="N102" s="129"/>
      <c r="O102" s="129"/>
      <c r="P102" s="129"/>
      <c r="Q102" s="129"/>
      <c r="R102" s="129"/>
      <c r="S102" s="129"/>
      <c r="T102" s="129"/>
      <c r="U102" s="200"/>
      <c r="V102" s="200"/>
      <c r="W102" s="200"/>
      <c r="X102" s="200"/>
      <c r="Y102" s="200"/>
      <c r="Z102" s="200"/>
      <c r="AA102" s="200"/>
      <c r="AB102" s="200"/>
      <c r="AC102" s="200"/>
      <c r="AD102" s="200"/>
      <c r="AE102" s="200"/>
      <c r="AF102" s="200"/>
      <c r="AG102" s="200"/>
      <c r="AH102" s="200"/>
      <c r="AI102" s="200"/>
      <c r="AJ102" s="200"/>
      <c r="AK102" s="200"/>
      <c r="AL102" s="200"/>
      <c r="AM102" s="200"/>
      <c r="AN102" s="200"/>
      <c r="AO102" s="200">
        <v>11</v>
      </c>
      <c r="AP102" s="200"/>
      <c r="AQ102" s="200"/>
      <c r="AR102" s="200"/>
      <c r="AS102" s="200"/>
      <c r="AT102" s="200"/>
      <c r="AU102" s="200"/>
      <c r="AV102" s="200"/>
      <c r="AW102" s="200"/>
      <c r="AX102" s="200"/>
      <c r="AY102" s="200"/>
      <c r="AZ102" s="200"/>
      <c r="BA102" s="200"/>
      <c r="BB102" s="200"/>
      <c r="BC102" s="200"/>
      <c r="BD102" s="200"/>
      <c r="BE102" s="200"/>
      <c r="BF102" s="200"/>
      <c r="BG102" s="200"/>
      <c r="BH102" s="200"/>
      <c r="BI102" s="206"/>
      <c r="BJ102" s="200"/>
      <c r="BK102" s="200"/>
      <c r="BL102" s="200">
        <v>1</v>
      </c>
      <c r="BM102" s="200"/>
      <c r="BN102" s="200"/>
      <c r="BO102" s="200"/>
      <c r="BP102" s="203"/>
      <c r="BQ102" s="203">
        <v>1</v>
      </c>
      <c r="BR102" s="203"/>
      <c r="BS102" s="231">
        <f t="shared" si="4"/>
        <v>13</v>
      </c>
    </row>
    <row r="103" spans="1:71" ht="15" x14ac:dyDescent="0.15">
      <c r="A103" s="104" t="s">
        <v>292</v>
      </c>
      <c r="B103" s="153" t="s">
        <v>520</v>
      </c>
      <c r="C103" s="153" t="s">
        <v>228</v>
      </c>
      <c r="D103" s="155" t="s">
        <v>702</v>
      </c>
      <c r="E103" s="153" t="s">
        <v>130</v>
      </c>
      <c r="F103" s="155"/>
      <c r="G103" s="114">
        <v>7.4999999999999997E-2</v>
      </c>
      <c r="H103" s="115">
        <v>1</v>
      </c>
      <c r="I103" s="116">
        <f t="shared" si="3"/>
        <v>6</v>
      </c>
      <c r="J103" s="179">
        <f t="shared" si="3"/>
        <v>80</v>
      </c>
      <c r="K103" s="173"/>
      <c r="L103" s="129"/>
      <c r="M103" s="129"/>
      <c r="N103" s="129"/>
      <c r="O103" s="129"/>
      <c r="P103" s="129"/>
      <c r="Q103" s="129"/>
      <c r="R103" s="129"/>
      <c r="S103" s="129"/>
      <c r="T103" s="129"/>
      <c r="U103" s="200"/>
      <c r="V103" s="200"/>
      <c r="W103" s="200"/>
      <c r="X103" s="200"/>
      <c r="Y103" s="200"/>
      <c r="Z103" s="200"/>
      <c r="AA103" s="200"/>
      <c r="AB103" s="200"/>
      <c r="AC103" s="200"/>
      <c r="AD103" s="200"/>
      <c r="AE103" s="200"/>
      <c r="AF103" s="200"/>
      <c r="AG103" s="200"/>
      <c r="AH103" s="200"/>
      <c r="AI103" s="200"/>
      <c r="AJ103" s="200"/>
      <c r="AK103" s="200"/>
      <c r="AL103" s="200"/>
      <c r="AM103" s="200"/>
      <c r="AN103" s="200"/>
      <c r="AO103" s="200"/>
      <c r="AP103" s="200">
        <v>5</v>
      </c>
      <c r="AQ103" s="200"/>
      <c r="AR103" s="200"/>
      <c r="AS103" s="200"/>
      <c r="AT103" s="129">
        <v>8</v>
      </c>
      <c r="AV103" s="200"/>
      <c r="AW103" s="200"/>
      <c r="AX103" s="200">
        <v>14</v>
      </c>
      <c r="AY103" s="200"/>
      <c r="AZ103" s="200"/>
      <c r="BA103" s="200"/>
      <c r="BB103" s="200"/>
      <c r="BC103" s="200"/>
      <c r="BD103" s="200"/>
      <c r="BE103" s="200"/>
      <c r="BF103" s="200"/>
      <c r="BG103" s="200"/>
      <c r="BH103" s="200"/>
      <c r="BI103" s="206"/>
      <c r="BJ103" s="200"/>
      <c r="BK103" s="200"/>
      <c r="BL103" s="200"/>
      <c r="BM103" s="200"/>
      <c r="BN103" s="200"/>
      <c r="BO103" s="200"/>
      <c r="BP103" s="203"/>
      <c r="BQ103" s="203"/>
      <c r="BR103" s="203"/>
      <c r="BS103" s="231">
        <f t="shared" si="4"/>
        <v>27</v>
      </c>
    </row>
    <row r="104" spans="1:71" ht="15" x14ac:dyDescent="0.15">
      <c r="A104" s="104" t="s">
        <v>293</v>
      </c>
      <c r="B104" s="153" t="s">
        <v>520</v>
      </c>
      <c r="C104" s="153" t="s">
        <v>228</v>
      </c>
      <c r="D104" s="153" t="s">
        <v>703</v>
      </c>
      <c r="E104" s="153" t="s">
        <v>130</v>
      </c>
      <c r="F104" s="153"/>
      <c r="G104" s="105">
        <v>0.1</v>
      </c>
      <c r="H104" s="106">
        <v>0.5</v>
      </c>
      <c r="I104" s="107">
        <f t="shared" si="3"/>
        <v>8</v>
      </c>
      <c r="J104" s="176">
        <f t="shared" si="3"/>
        <v>40</v>
      </c>
      <c r="K104" s="173"/>
      <c r="L104" s="129"/>
      <c r="M104" s="129"/>
      <c r="N104" s="129"/>
      <c r="O104" s="129"/>
      <c r="P104" s="129"/>
      <c r="Q104" s="129"/>
      <c r="R104" s="129"/>
      <c r="S104" s="129"/>
      <c r="T104" s="129"/>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c r="AQ104" s="200"/>
      <c r="AR104" s="200"/>
      <c r="AS104" s="200"/>
      <c r="AT104" s="200"/>
      <c r="AU104" s="200"/>
      <c r="AV104" s="200"/>
      <c r="AW104" s="200"/>
      <c r="AX104" s="200"/>
      <c r="AY104" s="200"/>
      <c r="AZ104" s="200"/>
      <c r="BA104" s="200"/>
      <c r="BB104" s="200"/>
      <c r="BC104" s="200"/>
      <c r="BD104" s="200"/>
      <c r="BE104" s="200"/>
      <c r="BF104" s="200"/>
      <c r="BG104" s="200"/>
      <c r="BH104" s="200"/>
      <c r="BI104" s="206">
        <v>3</v>
      </c>
      <c r="BJ104" s="200"/>
      <c r="BK104" s="200"/>
      <c r="BL104" s="200"/>
      <c r="BM104" s="200"/>
      <c r="BN104" s="200"/>
      <c r="BO104" s="200"/>
      <c r="BP104" s="203"/>
      <c r="BQ104" s="203"/>
      <c r="BR104" s="203"/>
      <c r="BS104" s="231">
        <f t="shared" si="4"/>
        <v>3</v>
      </c>
    </row>
    <row r="105" spans="1:71" ht="15" x14ac:dyDescent="0.15">
      <c r="A105" s="104" t="s">
        <v>294</v>
      </c>
      <c r="B105" s="153" t="s">
        <v>520</v>
      </c>
      <c r="C105" s="153" t="s">
        <v>228</v>
      </c>
      <c r="D105" s="153" t="s">
        <v>704</v>
      </c>
      <c r="E105" s="153" t="s">
        <v>130</v>
      </c>
      <c r="F105" s="153"/>
      <c r="G105" s="105">
        <v>0.1</v>
      </c>
      <c r="H105" s="106">
        <v>0.9</v>
      </c>
      <c r="I105" s="107">
        <f t="shared" si="3"/>
        <v>8</v>
      </c>
      <c r="J105" s="176">
        <f t="shared" si="3"/>
        <v>72</v>
      </c>
      <c r="K105" s="173"/>
      <c r="L105" s="129"/>
      <c r="M105" s="129"/>
      <c r="N105" s="129"/>
      <c r="O105" s="129"/>
      <c r="P105" s="129"/>
      <c r="Q105" s="129"/>
      <c r="R105" s="129"/>
      <c r="S105" s="129"/>
      <c r="T105" s="129"/>
      <c r="U105" s="200"/>
      <c r="V105" s="200"/>
      <c r="W105" s="200"/>
      <c r="X105" s="200"/>
      <c r="Y105" s="200"/>
      <c r="Z105" s="200"/>
      <c r="AA105" s="200"/>
      <c r="AB105" s="200"/>
      <c r="AC105" s="200"/>
      <c r="AD105" s="200"/>
      <c r="AE105" s="200"/>
      <c r="AF105" s="200"/>
      <c r="AG105" s="200"/>
      <c r="AH105" s="200"/>
      <c r="AI105" s="200"/>
      <c r="AJ105" s="200"/>
      <c r="AK105" s="200"/>
      <c r="AL105" s="200"/>
      <c r="AM105" s="200"/>
      <c r="AN105" s="200"/>
      <c r="AO105" s="200"/>
      <c r="AP105" s="200"/>
      <c r="AQ105" s="200"/>
      <c r="AR105" s="200"/>
      <c r="AS105" s="200"/>
      <c r="AT105" s="200"/>
      <c r="AU105" s="200"/>
      <c r="AV105" s="200">
        <v>1</v>
      </c>
      <c r="AW105" s="200"/>
      <c r="AX105" s="200"/>
      <c r="AY105" s="200">
        <v>15</v>
      </c>
      <c r="AZ105" s="200"/>
      <c r="BA105" s="200"/>
      <c r="BB105" s="200"/>
      <c r="BC105" s="200"/>
      <c r="BD105" s="200"/>
      <c r="BE105" s="200"/>
      <c r="BF105" s="200"/>
      <c r="BG105" s="200"/>
      <c r="BH105" s="200"/>
      <c r="BI105" s="206"/>
      <c r="BJ105" s="200"/>
      <c r="BK105" s="200"/>
      <c r="BL105" s="200"/>
      <c r="BM105" s="200">
        <v>1</v>
      </c>
      <c r="BN105" s="200"/>
      <c r="BO105" s="200"/>
      <c r="BP105" s="203"/>
      <c r="BQ105" s="203"/>
      <c r="BR105" s="203"/>
      <c r="BS105" s="231">
        <f t="shared" si="4"/>
        <v>17</v>
      </c>
    </row>
    <row r="106" spans="1:71" ht="15" x14ac:dyDescent="0.15">
      <c r="A106" s="104" t="s">
        <v>295</v>
      </c>
      <c r="B106" s="153" t="s">
        <v>520</v>
      </c>
      <c r="C106" s="153" t="s">
        <v>228</v>
      </c>
      <c r="D106" s="153" t="s">
        <v>705</v>
      </c>
      <c r="E106" s="153" t="s">
        <v>130</v>
      </c>
      <c r="F106" s="153"/>
      <c r="G106" s="105">
        <v>0.1</v>
      </c>
      <c r="H106" s="106">
        <v>2.1</v>
      </c>
      <c r="I106" s="107">
        <f t="shared" si="3"/>
        <v>8</v>
      </c>
      <c r="J106" s="176">
        <f t="shared" si="3"/>
        <v>168</v>
      </c>
      <c r="K106" s="173">
        <v>8</v>
      </c>
      <c r="L106" s="129"/>
      <c r="M106" s="129"/>
      <c r="N106" s="129"/>
      <c r="O106" s="129"/>
      <c r="P106" s="129"/>
      <c r="Q106" s="129"/>
      <c r="R106" s="129"/>
      <c r="S106" s="129"/>
      <c r="T106" s="129"/>
      <c r="U106" s="200"/>
      <c r="V106" s="200"/>
      <c r="W106" s="200"/>
      <c r="X106" s="200"/>
      <c r="Y106" s="200"/>
      <c r="Z106" s="200"/>
      <c r="AA106" s="200"/>
      <c r="AB106" s="200"/>
      <c r="AC106" s="200"/>
      <c r="AD106" s="200"/>
      <c r="AE106" s="200"/>
      <c r="AF106" s="200"/>
      <c r="AG106" s="200"/>
      <c r="AH106" s="200"/>
      <c r="AI106" s="200"/>
      <c r="AJ106" s="200"/>
      <c r="AK106" s="200"/>
      <c r="AL106" s="200"/>
      <c r="AM106" s="200"/>
      <c r="AN106" s="200"/>
      <c r="AO106" s="200"/>
      <c r="AP106" s="200"/>
      <c r="AQ106" s="200"/>
      <c r="AR106" s="200"/>
      <c r="AS106" s="200"/>
      <c r="AT106" s="200"/>
      <c r="AU106" s="200"/>
      <c r="AV106" s="200"/>
      <c r="AW106" s="200"/>
      <c r="AX106" s="200"/>
      <c r="AY106" s="200"/>
      <c r="AZ106" s="200"/>
      <c r="BA106" s="200"/>
      <c r="BB106" s="200"/>
      <c r="BC106" s="200"/>
      <c r="BD106" s="200"/>
      <c r="BE106" s="200"/>
      <c r="BF106" s="200"/>
      <c r="BG106" s="200"/>
      <c r="BH106" s="200"/>
      <c r="BI106" s="206"/>
      <c r="BJ106" s="200">
        <v>17</v>
      </c>
      <c r="BK106" s="200"/>
      <c r="BL106" s="200">
        <v>5</v>
      </c>
      <c r="BM106" s="200"/>
      <c r="BN106" s="200">
        <v>1</v>
      </c>
      <c r="BO106" s="200"/>
      <c r="BP106" s="203"/>
      <c r="BQ106" s="203"/>
      <c r="BR106" s="203"/>
      <c r="BS106" s="231">
        <f t="shared" si="4"/>
        <v>31</v>
      </c>
    </row>
    <row r="107" spans="1:71" s="230" customFormat="1" ht="15" x14ac:dyDescent="0.15">
      <c r="A107" s="232" t="s">
        <v>296</v>
      </c>
      <c r="B107" s="233" t="s">
        <v>520</v>
      </c>
      <c r="C107" s="233" t="s">
        <v>228</v>
      </c>
      <c r="D107" s="233" t="s">
        <v>706</v>
      </c>
      <c r="E107" s="233" t="s">
        <v>130</v>
      </c>
      <c r="F107" s="233"/>
      <c r="G107" s="234"/>
      <c r="H107" s="235"/>
      <c r="I107" s="236">
        <v>4</v>
      </c>
      <c r="J107" s="237">
        <v>16</v>
      </c>
      <c r="K107" s="228"/>
      <c r="L107" s="229"/>
      <c r="M107" s="229"/>
      <c r="N107" s="229"/>
      <c r="O107" s="229"/>
      <c r="P107" s="229"/>
      <c r="Q107" s="229"/>
      <c r="R107" s="229"/>
      <c r="S107" s="229"/>
      <c r="T107" s="229"/>
      <c r="U107" s="229"/>
      <c r="V107" s="229"/>
      <c r="W107" s="229"/>
      <c r="X107" s="229"/>
      <c r="Y107" s="229"/>
      <c r="Z107" s="229"/>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c r="BQ107" s="229"/>
      <c r="BR107" s="229"/>
      <c r="BS107" s="238">
        <f t="shared" si="4"/>
        <v>0</v>
      </c>
    </row>
    <row r="108" spans="1:71" s="230" customFormat="1" ht="14" x14ac:dyDescent="0.15">
      <c r="A108" s="222" t="s">
        <v>297</v>
      </c>
      <c r="B108" s="223" t="s">
        <v>521</v>
      </c>
      <c r="C108" s="223" t="s">
        <v>236</v>
      </c>
      <c r="D108" s="223" t="s">
        <v>707</v>
      </c>
      <c r="E108" s="223" t="s">
        <v>131</v>
      </c>
      <c r="F108" s="223"/>
      <c r="G108" s="224">
        <v>0.3</v>
      </c>
      <c r="H108" s="225">
        <v>0.3</v>
      </c>
      <c r="I108" s="226">
        <f t="shared" ref="I108:J111" si="5">G108*80</f>
        <v>24</v>
      </c>
      <c r="J108" s="227">
        <f t="shared" si="5"/>
        <v>24</v>
      </c>
      <c r="K108" s="228"/>
      <c r="L108" s="229"/>
      <c r="M108" s="229"/>
      <c r="N108" s="229"/>
      <c r="O108" s="229"/>
      <c r="P108" s="229"/>
      <c r="Q108" s="229"/>
      <c r="R108" s="229"/>
      <c r="S108" s="229"/>
      <c r="T108" s="229"/>
      <c r="U108" s="229"/>
      <c r="V108" s="229"/>
      <c r="W108" s="229"/>
      <c r="X108" s="229"/>
      <c r="Y108" s="229"/>
      <c r="Z108" s="229"/>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c r="BQ108" s="229"/>
      <c r="BR108" s="229"/>
      <c r="BS108" s="238">
        <f t="shared" si="4"/>
        <v>0</v>
      </c>
    </row>
    <row r="109" spans="1:71" ht="14" x14ac:dyDescent="0.15">
      <c r="A109" s="117" t="s">
        <v>298</v>
      </c>
      <c r="B109" s="156" t="s">
        <v>521</v>
      </c>
      <c r="C109" s="156" t="s">
        <v>236</v>
      </c>
      <c r="D109" s="156" t="s">
        <v>708</v>
      </c>
      <c r="E109" s="156" t="s">
        <v>131</v>
      </c>
      <c r="F109" s="156"/>
      <c r="G109" s="118">
        <v>0.4</v>
      </c>
      <c r="H109" s="119">
        <v>0.4</v>
      </c>
      <c r="I109" s="120">
        <f t="shared" si="5"/>
        <v>32</v>
      </c>
      <c r="J109" s="180">
        <f t="shared" si="5"/>
        <v>32</v>
      </c>
      <c r="K109" s="173"/>
      <c r="L109" s="129"/>
      <c r="M109" s="129">
        <v>1</v>
      </c>
      <c r="N109" s="129"/>
      <c r="O109" s="129"/>
      <c r="P109" s="129"/>
      <c r="Q109" s="129"/>
      <c r="R109" s="129"/>
      <c r="S109" s="129"/>
      <c r="T109" s="129"/>
      <c r="U109" s="200"/>
      <c r="V109" s="200"/>
      <c r="W109" s="200"/>
      <c r="X109" s="200"/>
      <c r="Y109" s="200"/>
      <c r="Z109" s="200"/>
      <c r="AA109" s="200"/>
      <c r="AB109" s="200"/>
      <c r="AC109" s="200"/>
      <c r="AD109" s="200"/>
      <c r="AE109" s="200"/>
      <c r="AF109" s="200"/>
      <c r="AG109" s="200"/>
      <c r="AH109" s="200"/>
      <c r="AI109" s="200"/>
      <c r="AJ109" s="200"/>
      <c r="AK109" s="200"/>
      <c r="AL109" s="200"/>
      <c r="AM109" s="200"/>
      <c r="AN109" s="200"/>
      <c r="AO109" s="200"/>
      <c r="AP109" s="200"/>
      <c r="AQ109" s="200"/>
      <c r="AR109" s="200"/>
      <c r="AS109" s="200"/>
      <c r="AT109" s="200"/>
      <c r="AU109" s="200"/>
      <c r="AV109" s="200"/>
      <c r="AW109" s="200"/>
      <c r="AX109" s="200"/>
      <c r="AY109" s="200"/>
      <c r="AZ109" s="200"/>
      <c r="BA109" s="200"/>
      <c r="BB109" s="200"/>
      <c r="BC109" s="200"/>
      <c r="BD109" s="200"/>
      <c r="BE109" s="200"/>
      <c r="BF109" s="200"/>
      <c r="BG109" s="200"/>
      <c r="BH109" s="200"/>
      <c r="BI109" s="206"/>
      <c r="BJ109" s="200"/>
      <c r="BK109" s="200"/>
      <c r="BL109" s="200"/>
      <c r="BM109" s="200"/>
      <c r="BN109" s="200"/>
      <c r="BO109" s="200"/>
      <c r="BP109" s="203"/>
      <c r="BQ109" s="203"/>
      <c r="BR109" s="203"/>
      <c r="BS109" s="231">
        <f t="shared" si="4"/>
        <v>1</v>
      </c>
    </row>
    <row r="110" spans="1:71" ht="14" x14ac:dyDescent="0.15">
      <c r="A110" s="117" t="s">
        <v>299</v>
      </c>
      <c r="B110" s="156" t="s">
        <v>521</v>
      </c>
      <c r="C110" s="156" t="s">
        <v>236</v>
      </c>
      <c r="D110" s="156" t="s">
        <v>709</v>
      </c>
      <c r="E110" s="156" t="s">
        <v>131</v>
      </c>
      <c r="F110" s="156"/>
      <c r="G110" s="118">
        <v>0.5</v>
      </c>
      <c r="H110" s="119">
        <v>0.5</v>
      </c>
      <c r="I110" s="120">
        <f t="shared" si="5"/>
        <v>40</v>
      </c>
      <c r="J110" s="180">
        <f t="shared" si="5"/>
        <v>40</v>
      </c>
      <c r="K110" s="173"/>
      <c r="L110" s="129"/>
      <c r="M110" s="129"/>
      <c r="N110" s="129"/>
      <c r="O110" s="129"/>
      <c r="P110" s="129"/>
      <c r="Q110" s="129"/>
      <c r="R110" s="129">
        <v>2</v>
      </c>
      <c r="S110" s="129"/>
      <c r="T110" s="129"/>
      <c r="U110" s="200"/>
      <c r="V110" s="200"/>
      <c r="W110" s="200"/>
      <c r="X110" s="200"/>
      <c r="Y110" s="200"/>
      <c r="Z110" s="200"/>
      <c r="AA110" s="200"/>
      <c r="AB110" s="200"/>
      <c r="AC110" s="200"/>
      <c r="AD110" s="200"/>
      <c r="AE110" s="200"/>
      <c r="AF110" s="200">
        <v>12</v>
      </c>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v>1</v>
      </c>
      <c r="BF110" s="200"/>
      <c r="BG110" s="200"/>
      <c r="BH110" s="200"/>
      <c r="BI110" s="206"/>
      <c r="BJ110" s="200"/>
      <c r="BK110" s="200"/>
      <c r="BL110" s="200"/>
      <c r="BM110" s="200"/>
      <c r="BN110" s="200"/>
      <c r="BO110" s="200"/>
      <c r="BP110" s="203">
        <v>40</v>
      </c>
      <c r="BQ110" s="203"/>
      <c r="BR110" s="203"/>
      <c r="BS110" s="231">
        <f t="shared" si="4"/>
        <v>55</v>
      </c>
    </row>
    <row r="111" spans="1:71" ht="14" x14ac:dyDescent="0.15">
      <c r="A111" s="117" t="s">
        <v>300</v>
      </c>
      <c r="B111" s="156" t="s">
        <v>521</v>
      </c>
      <c r="C111" s="156" t="s">
        <v>236</v>
      </c>
      <c r="D111" s="156" t="s">
        <v>710</v>
      </c>
      <c r="E111" s="156" t="s">
        <v>131</v>
      </c>
      <c r="F111" s="156"/>
      <c r="G111" s="118">
        <v>0.6</v>
      </c>
      <c r="H111" s="119">
        <v>0.6</v>
      </c>
      <c r="I111" s="120">
        <f t="shared" si="5"/>
        <v>48</v>
      </c>
      <c r="J111" s="180">
        <f t="shared" si="5"/>
        <v>48</v>
      </c>
      <c r="K111" s="173"/>
      <c r="L111" s="129"/>
      <c r="M111" s="129"/>
      <c r="N111" s="129"/>
      <c r="O111" s="129"/>
      <c r="P111" s="129"/>
      <c r="Q111" s="129"/>
      <c r="R111" s="129"/>
      <c r="S111" s="129"/>
      <c r="T111" s="129"/>
      <c r="U111" s="200"/>
      <c r="V111" s="200"/>
      <c r="W111" s="200"/>
      <c r="X111" s="200"/>
      <c r="Y111" s="200"/>
      <c r="Z111" s="200"/>
      <c r="AA111" s="200"/>
      <c r="AB111" s="200"/>
      <c r="AC111" s="200"/>
      <c r="AD111" s="200"/>
      <c r="AE111" s="200"/>
      <c r="AF111" s="200"/>
      <c r="AG111" s="200"/>
      <c r="AH111" s="200"/>
      <c r="AI111" s="200"/>
      <c r="AJ111" s="200"/>
      <c r="AK111" s="200"/>
      <c r="AL111" s="200"/>
      <c r="AM111" s="200"/>
      <c r="AN111" s="200"/>
      <c r="AO111" s="200"/>
      <c r="AP111" s="200"/>
      <c r="AQ111" s="200"/>
      <c r="AR111" s="200"/>
      <c r="AS111" s="200"/>
      <c r="AT111" s="200"/>
      <c r="AU111" s="200"/>
      <c r="AV111" s="200"/>
      <c r="AW111" s="200"/>
      <c r="AX111" s="200"/>
      <c r="AY111" s="200"/>
      <c r="AZ111" s="200"/>
      <c r="BA111" s="200"/>
      <c r="BB111" s="200">
        <v>3</v>
      </c>
      <c r="BC111" s="200"/>
      <c r="BD111" s="200"/>
      <c r="BE111" s="200"/>
      <c r="BF111" s="200">
        <v>4</v>
      </c>
      <c r="BG111" s="200"/>
      <c r="BH111" s="200"/>
      <c r="BI111" s="206"/>
      <c r="BJ111" s="200"/>
      <c r="BK111" s="200"/>
      <c r="BL111" s="200"/>
      <c r="BM111" s="200"/>
      <c r="BN111" s="200"/>
      <c r="BO111" s="200"/>
      <c r="BP111" s="203"/>
      <c r="BQ111" s="203"/>
      <c r="BR111" s="203"/>
      <c r="BS111" s="231">
        <f t="shared" si="4"/>
        <v>7</v>
      </c>
    </row>
    <row r="112" spans="1:71" ht="15" x14ac:dyDescent="0.15">
      <c r="A112" s="184" t="s">
        <v>301</v>
      </c>
      <c r="B112" s="156" t="s">
        <v>521</v>
      </c>
      <c r="C112" s="156" t="s">
        <v>236</v>
      </c>
      <c r="D112" s="185" t="s">
        <v>711</v>
      </c>
      <c r="E112" s="185" t="s">
        <v>131</v>
      </c>
      <c r="F112" s="185"/>
      <c r="G112" s="186"/>
      <c r="H112" s="187"/>
      <c r="I112" s="188">
        <v>24.5</v>
      </c>
      <c r="J112" s="189">
        <v>24.5</v>
      </c>
      <c r="K112" s="173">
        <v>30</v>
      </c>
      <c r="L112" s="129">
        <v>17</v>
      </c>
      <c r="M112" s="129"/>
      <c r="N112" s="129">
        <v>14</v>
      </c>
      <c r="O112" s="129">
        <v>2</v>
      </c>
      <c r="P112" s="129">
        <v>19</v>
      </c>
      <c r="Q112" s="129">
        <v>2</v>
      </c>
      <c r="R112" s="129">
        <v>19</v>
      </c>
      <c r="S112" s="129">
        <v>32</v>
      </c>
      <c r="T112" s="129">
        <f>3+24</f>
        <v>27</v>
      </c>
      <c r="U112" s="200">
        <v>28</v>
      </c>
      <c r="V112" s="200">
        <v>14</v>
      </c>
      <c r="W112" s="200">
        <v>3</v>
      </c>
      <c r="X112" s="200">
        <v>13</v>
      </c>
      <c r="Y112" s="200"/>
      <c r="Z112" s="200">
        <v>13</v>
      </c>
      <c r="AA112" s="200"/>
      <c r="AB112" s="200">
        <v>9</v>
      </c>
      <c r="AC112" s="200">
        <v>18</v>
      </c>
      <c r="AD112" s="200">
        <f>10+2</f>
        <v>12</v>
      </c>
      <c r="AE112" s="200"/>
      <c r="AF112" s="200">
        <v>754</v>
      </c>
      <c r="AG112" s="200">
        <v>67</v>
      </c>
      <c r="AH112" s="200">
        <v>474</v>
      </c>
      <c r="AI112" s="202">
        <v>111</v>
      </c>
      <c r="AJ112" s="200">
        <v>669</v>
      </c>
      <c r="AK112" s="200">
        <v>169</v>
      </c>
      <c r="AL112" s="200">
        <v>604</v>
      </c>
      <c r="AM112" s="200">
        <v>730</v>
      </c>
      <c r="AN112" s="203">
        <v>622</v>
      </c>
      <c r="AO112" s="200">
        <v>14</v>
      </c>
      <c r="AP112" s="200">
        <v>7</v>
      </c>
      <c r="AQ112" s="200">
        <v>3</v>
      </c>
      <c r="AR112" s="200">
        <v>12</v>
      </c>
      <c r="AS112" s="200">
        <v>4</v>
      </c>
      <c r="AT112" s="200">
        <v>5</v>
      </c>
      <c r="AU112" s="200"/>
      <c r="AV112" s="200"/>
      <c r="AW112" s="200">
        <f>4+4</f>
        <v>8</v>
      </c>
      <c r="AX112" s="200">
        <v>2</v>
      </c>
      <c r="AY112" s="200">
        <v>791</v>
      </c>
      <c r="AZ112" s="203">
        <v>467</v>
      </c>
      <c r="BA112" s="200">
        <v>77</v>
      </c>
      <c r="BB112" s="203">
        <v>167</v>
      </c>
      <c r="BC112" s="203">
        <v>120</v>
      </c>
      <c r="BD112" s="203">
        <v>237</v>
      </c>
      <c r="BE112" s="200">
        <v>179</v>
      </c>
      <c r="BF112" s="203">
        <v>542</v>
      </c>
      <c r="BG112" s="203">
        <v>356</v>
      </c>
      <c r="BH112" s="203">
        <v>802</v>
      </c>
      <c r="BI112" s="206">
        <v>46</v>
      </c>
      <c r="BJ112" s="200">
        <v>11</v>
      </c>
      <c r="BK112" s="200">
        <v>10</v>
      </c>
      <c r="BL112" s="200">
        <v>15</v>
      </c>
      <c r="BM112" s="200">
        <v>3</v>
      </c>
      <c r="BN112" s="200">
        <v>11</v>
      </c>
      <c r="BO112" s="200">
        <v>8</v>
      </c>
      <c r="BP112" s="203"/>
      <c r="BQ112" s="203">
        <v>29</v>
      </c>
      <c r="BR112" s="203">
        <v>29</v>
      </c>
      <c r="BS112" s="231">
        <f t="shared" si="4"/>
        <v>8427</v>
      </c>
    </row>
    <row r="113" spans="1:71" ht="14" x14ac:dyDescent="0.15">
      <c r="A113" s="117" t="s">
        <v>302</v>
      </c>
      <c r="B113" s="156" t="s">
        <v>521</v>
      </c>
      <c r="C113" s="156" t="s">
        <v>237</v>
      </c>
      <c r="D113" s="156" t="s">
        <v>712</v>
      </c>
      <c r="E113" s="156" t="s">
        <v>130</v>
      </c>
      <c r="F113" s="156"/>
      <c r="G113" s="118">
        <v>0.05</v>
      </c>
      <c r="H113" s="119">
        <v>0.25</v>
      </c>
      <c r="I113" s="120">
        <f t="shared" ref="I113:J144" si="6">G113*80</f>
        <v>4</v>
      </c>
      <c r="J113" s="180">
        <f t="shared" si="6"/>
        <v>20</v>
      </c>
      <c r="K113" s="173"/>
      <c r="L113" s="129"/>
      <c r="M113" s="129"/>
      <c r="N113" s="129"/>
      <c r="O113" s="129"/>
      <c r="P113" s="129"/>
      <c r="Q113" s="129"/>
      <c r="R113" s="129"/>
      <c r="S113" s="129"/>
      <c r="T113" s="129"/>
      <c r="U113" s="200"/>
      <c r="V113" s="200"/>
      <c r="W113" s="200"/>
      <c r="X113" s="200"/>
      <c r="Y113" s="200"/>
      <c r="Z113" s="200"/>
      <c r="AA113" s="200"/>
      <c r="AB113" s="200"/>
      <c r="AC113" s="200"/>
      <c r="AD113" s="200"/>
      <c r="AE113" s="200"/>
      <c r="AF113" s="200"/>
      <c r="AG113" s="200"/>
      <c r="AH113" s="200"/>
      <c r="AI113" s="200"/>
      <c r="AJ113" s="200"/>
      <c r="AK113" s="200"/>
      <c r="AL113" s="200"/>
      <c r="AM113" s="200"/>
      <c r="AN113" s="200"/>
      <c r="AO113" s="200"/>
      <c r="AP113" s="200"/>
      <c r="AQ113" s="200"/>
      <c r="AR113" s="200"/>
      <c r="AS113" s="200"/>
      <c r="AT113" s="200"/>
      <c r="AU113" s="200"/>
      <c r="AV113" s="200"/>
      <c r="AW113" s="200"/>
      <c r="AX113" s="200"/>
      <c r="AY113" s="200"/>
      <c r="AZ113" s="200"/>
      <c r="BA113" s="200"/>
      <c r="BB113" s="200"/>
      <c r="BC113" s="200"/>
      <c r="BD113" s="200"/>
      <c r="BE113" s="200"/>
      <c r="BF113" s="200"/>
      <c r="BG113" s="200"/>
      <c r="BH113" s="200"/>
      <c r="BI113" s="206">
        <v>3</v>
      </c>
      <c r="BJ113" s="200"/>
      <c r="BK113" s="200"/>
      <c r="BL113" s="200"/>
      <c r="BM113" s="200"/>
      <c r="BN113" s="200">
        <v>7</v>
      </c>
      <c r="BO113" s="200"/>
      <c r="BP113" s="203"/>
      <c r="BQ113" s="203"/>
      <c r="BR113" s="203"/>
      <c r="BS113" s="231">
        <f t="shared" si="4"/>
        <v>10</v>
      </c>
    </row>
    <row r="114" spans="1:71" ht="14" x14ac:dyDescent="0.15">
      <c r="A114" s="117" t="s">
        <v>305</v>
      </c>
      <c r="B114" s="156" t="s">
        <v>521</v>
      </c>
      <c r="C114" s="156" t="s">
        <v>237</v>
      </c>
      <c r="D114" s="156" t="s">
        <v>713</v>
      </c>
      <c r="E114" s="156" t="s">
        <v>130</v>
      </c>
      <c r="F114" s="156"/>
      <c r="G114" s="118">
        <v>0.05</v>
      </c>
      <c r="H114" s="119">
        <v>0.4</v>
      </c>
      <c r="I114" s="120">
        <f t="shared" si="6"/>
        <v>4</v>
      </c>
      <c r="J114" s="180">
        <f t="shared" si="6"/>
        <v>32</v>
      </c>
      <c r="K114" s="173"/>
      <c r="L114" s="129"/>
      <c r="M114" s="129"/>
      <c r="N114" s="129"/>
      <c r="O114" s="129"/>
      <c r="P114" s="129"/>
      <c r="Q114" s="129"/>
      <c r="R114" s="129"/>
      <c r="S114" s="129"/>
      <c r="T114" s="129"/>
      <c r="U114" s="200"/>
      <c r="V114" s="200"/>
      <c r="W114" s="200"/>
      <c r="X114" s="200"/>
      <c r="Y114" s="200"/>
      <c r="Z114" s="200"/>
      <c r="AA114" s="200"/>
      <c r="AB114" s="200"/>
      <c r="AC114" s="200"/>
      <c r="AD114" s="200"/>
      <c r="AE114" s="200"/>
      <c r="AF114" s="200"/>
      <c r="AG114" s="200"/>
      <c r="AH114" s="200"/>
      <c r="AI114" s="200"/>
      <c r="AJ114" s="200"/>
      <c r="AK114" s="200"/>
      <c r="AL114" s="200"/>
      <c r="AM114" s="200"/>
      <c r="AN114" s="200"/>
      <c r="AO114" s="200"/>
      <c r="AP114" s="200"/>
      <c r="AQ114" s="200"/>
      <c r="AR114" s="200"/>
      <c r="AS114" s="200"/>
      <c r="AT114" s="200"/>
      <c r="AU114" s="200"/>
      <c r="AV114" s="200"/>
      <c r="AW114" s="200">
        <v>1</v>
      </c>
      <c r="AX114" s="200"/>
      <c r="AY114" s="200"/>
      <c r="AZ114" s="200"/>
      <c r="BA114" s="200"/>
      <c r="BB114" s="200"/>
      <c r="BC114" s="200"/>
      <c r="BD114" s="200"/>
      <c r="BE114" s="200"/>
      <c r="BF114" s="200"/>
      <c r="BG114" s="200"/>
      <c r="BH114" s="200"/>
      <c r="BI114" s="206">
        <v>105</v>
      </c>
      <c r="BJ114" s="200"/>
      <c r="BK114" s="200"/>
      <c r="BL114" s="200"/>
      <c r="BM114" s="200"/>
      <c r="BN114" s="200"/>
      <c r="BO114" s="200"/>
      <c r="BP114" s="203"/>
      <c r="BQ114" s="203"/>
      <c r="BR114" s="203"/>
      <c r="BS114" s="231">
        <f t="shared" si="4"/>
        <v>106</v>
      </c>
    </row>
    <row r="115" spans="1:71" ht="14" x14ac:dyDescent="0.15">
      <c r="A115" s="117" t="s">
        <v>303</v>
      </c>
      <c r="B115" s="156" t="s">
        <v>521</v>
      </c>
      <c r="C115" s="156" t="s">
        <v>237</v>
      </c>
      <c r="D115" s="156" t="s">
        <v>714</v>
      </c>
      <c r="E115" s="156" t="s">
        <v>130</v>
      </c>
      <c r="F115" s="156"/>
      <c r="G115" s="118">
        <v>0.05</v>
      </c>
      <c r="H115" s="119">
        <v>0.8</v>
      </c>
      <c r="I115" s="120">
        <f t="shared" si="6"/>
        <v>4</v>
      </c>
      <c r="J115" s="180">
        <f t="shared" si="6"/>
        <v>64</v>
      </c>
      <c r="K115" s="173">
        <v>1</v>
      </c>
      <c r="L115" s="129"/>
      <c r="M115" s="129"/>
      <c r="N115" s="129"/>
      <c r="O115" s="129"/>
      <c r="P115" s="129"/>
      <c r="Q115" s="129"/>
      <c r="R115" s="129"/>
      <c r="S115" s="129"/>
      <c r="T115" s="129"/>
      <c r="U115" s="200"/>
      <c r="V115" s="200"/>
      <c r="W115" s="200"/>
      <c r="X115" s="200"/>
      <c r="Y115" s="200"/>
      <c r="Z115" s="200"/>
      <c r="AA115" s="200"/>
      <c r="AB115" s="200"/>
      <c r="AC115" s="200"/>
      <c r="AD115" s="200"/>
      <c r="AE115" s="200"/>
      <c r="AF115" s="200"/>
      <c r="AG115" s="200"/>
      <c r="AH115" s="200">
        <v>3</v>
      </c>
      <c r="AI115" s="200"/>
      <c r="AJ115" s="200"/>
      <c r="AK115" s="200"/>
      <c r="AL115" s="200"/>
      <c r="AM115" s="200"/>
      <c r="AN115" s="200"/>
      <c r="AO115" s="200"/>
      <c r="AP115" s="200"/>
      <c r="AQ115" s="200"/>
      <c r="AR115" s="200"/>
      <c r="AS115" s="200"/>
      <c r="AT115" s="200"/>
      <c r="AU115" s="200"/>
      <c r="AV115" s="200"/>
      <c r="AW115" s="200"/>
      <c r="AX115" s="200">
        <v>2</v>
      </c>
      <c r="AY115" s="200"/>
      <c r="AZ115" s="200"/>
      <c r="BA115" s="200"/>
      <c r="BB115" s="200"/>
      <c r="BC115" s="200"/>
      <c r="BD115" s="200"/>
      <c r="BE115" s="200"/>
      <c r="BF115" s="200"/>
      <c r="BG115" s="200"/>
      <c r="BH115" s="200"/>
      <c r="BI115" s="206"/>
      <c r="BJ115" s="200"/>
      <c r="BK115" s="200"/>
      <c r="BL115" s="200"/>
      <c r="BM115" s="200"/>
      <c r="BN115" s="200"/>
      <c r="BO115" s="200"/>
      <c r="BP115" s="203"/>
      <c r="BQ115" s="203"/>
      <c r="BR115" s="203"/>
      <c r="BS115" s="231">
        <f t="shared" si="4"/>
        <v>6</v>
      </c>
    </row>
    <row r="116" spans="1:71" ht="14" x14ac:dyDescent="0.15">
      <c r="A116" s="117" t="s">
        <v>304</v>
      </c>
      <c r="B116" s="156" t="s">
        <v>521</v>
      </c>
      <c r="C116" s="156" t="s">
        <v>237</v>
      </c>
      <c r="D116" s="156" t="s">
        <v>715</v>
      </c>
      <c r="E116" s="156" t="s">
        <v>130</v>
      </c>
      <c r="F116" s="156"/>
      <c r="G116" s="118">
        <v>0.05</v>
      </c>
      <c r="H116" s="119">
        <v>1.3</v>
      </c>
      <c r="I116" s="120">
        <f t="shared" si="6"/>
        <v>4</v>
      </c>
      <c r="J116" s="180">
        <f t="shared" si="6"/>
        <v>104</v>
      </c>
      <c r="K116" s="173"/>
      <c r="L116" s="129"/>
      <c r="M116" s="129"/>
      <c r="N116" s="129"/>
      <c r="O116" s="129"/>
      <c r="P116" s="129"/>
      <c r="Q116" s="129"/>
      <c r="R116" s="129"/>
      <c r="S116" s="129"/>
      <c r="T116" s="129"/>
      <c r="U116" s="200"/>
      <c r="V116" s="200"/>
      <c r="W116" s="200"/>
      <c r="X116" s="200"/>
      <c r="Y116" s="200"/>
      <c r="Z116" s="200"/>
      <c r="AA116" s="200"/>
      <c r="AB116" s="200"/>
      <c r="AC116" s="200">
        <v>1</v>
      </c>
      <c r="AE116" s="200"/>
      <c r="AF116" s="200"/>
      <c r="AG116" s="200"/>
      <c r="AH116" s="200"/>
      <c r="AI116" s="200"/>
      <c r="AJ116" s="200"/>
      <c r="AK116" s="200"/>
      <c r="AL116" s="200"/>
      <c r="AM116" s="200"/>
      <c r="AN116" s="200"/>
      <c r="AO116" s="200"/>
      <c r="AP116" s="200"/>
      <c r="AQ116" s="200"/>
      <c r="AR116" s="200"/>
      <c r="AS116" s="200"/>
      <c r="AT116" s="200">
        <v>1</v>
      </c>
      <c r="AU116" s="200"/>
      <c r="AV116" s="200"/>
      <c r="AW116" s="200"/>
      <c r="AX116" s="200"/>
      <c r="AY116" s="200"/>
      <c r="AZ116" s="200"/>
      <c r="BA116" s="200"/>
      <c r="BB116" s="200"/>
      <c r="BC116" s="200"/>
      <c r="BD116" s="200"/>
      <c r="BE116" s="200"/>
      <c r="BF116" s="200"/>
      <c r="BG116" s="200"/>
      <c r="BH116" s="200"/>
      <c r="BI116" s="206"/>
      <c r="BJ116" s="200"/>
      <c r="BK116" s="200"/>
      <c r="BL116" s="200"/>
      <c r="BM116" s="200"/>
      <c r="BN116" s="200"/>
      <c r="BO116" s="200"/>
      <c r="BP116" s="203"/>
      <c r="BQ116" s="203"/>
      <c r="BR116" s="203"/>
      <c r="BS116" s="231">
        <f t="shared" si="4"/>
        <v>2</v>
      </c>
    </row>
    <row r="117" spans="1:71" ht="14" x14ac:dyDescent="0.15">
      <c r="A117" s="117" t="s">
        <v>306</v>
      </c>
      <c r="B117" s="156" t="s">
        <v>521</v>
      </c>
      <c r="C117" s="156" t="s">
        <v>237</v>
      </c>
      <c r="D117" s="156" t="s">
        <v>716</v>
      </c>
      <c r="E117" s="156" t="s">
        <v>130</v>
      </c>
      <c r="F117" s="156"/>
      <c r="G117" s="118">
        <v>0.05</v>
      </c>
      <c r="H117" s="119">
        <v>2</v>
      </c>
      <c r="I117" s="120">
        <f t="shared" si="6"/>
        <v>4</v>
      </c>
      <c r="J117" s="180">
        <f t="shared" si="6"/>
        <v>160</v>
      </c>
      <c r="K117" s="173"/>
      <c r="L117" s="129"/>
      <c r="M117" s="129"/>
      <c r="N117" s="129"/>
      <c r="O117" s="129"/>
      <c r="P117" s="129"/>
      <c r="Q117" s="129"/>
      <c r="R117" s="129"/>
      <c r="S117" s="129"/>
      <c r="T117" s="129"/>
      <c r="U117" s="200"/>
      <c r="V117" s="200"/>
      <c r="W117" s="200"/>
      <c r="X117" s="200"/>
      <c r="Y117" s="200"/>
      <c r="Z117" s="200"/>
      <c r="AA117" s="200"/>
      <c r="AB117" s="200"/>
      <c r="AC117" s="200"/>
      <c r="AD117" s="200"/>
      <c r="AE117" s="200"/>
      <c r="AF117" s="200"/>
      <c r="AG117" s="200"/>
      <c r="AH117" s="200"/>
      <c r="AI117" s="200"/>
      <c r="AJ117" s="200"/>
      <c r="AK117" s="200"/>
      <c r="AL117" s="200"/>
      <c r="AM117" s="200"/>
      <c r="AN117" s="200">
        <v>6</v>
      </c>
      <c r="AO117" s="200"/>
      <c r="AP117" s="200"/>
      <c r="AQ117" s="200"/>
      <c r="AR117" s="200"/>
      <c r="AS117" s="200"/>
      <c r="AT117" s="200"/>
      <c r="AU117" s="200"/>
      <c r="AV117" s="200"/>
      <c r="AW117" s="200"/>
      <c r="AX117" s="200"/>
      <c r="AY117" s="200"/>
      <c r="AZ117" s="200"/>
      <c r="BA117" s="200"/>
      <c r="BB117" s="200"/>
      <c r="BC117" s="200"/>
      <c r="BD117" s="200"/>
      <c r="BE117" s="200"/>
      <c r="BF117" s="200"/>
      <c r="BG117" s="200"/>
      <c r="BH117" s="200"/>
      <c r="BI117" s="206"/>
      <c r="BJ117" s="200"/>
      <c r="BK117" s="200"/>
      <c r="BL117" s="200"/>
      <c r="BM117" s="200">
        <v>1</v>
      </c>
      <c r="BN117" s="200"/>
      <c r="BO117" s="200"/>
      <c r="BP117" s="203"/>
      <c r="BQ117" s="203"/>
      <c r="BR117" s="203">
        <v>49</v>
      </c>
      <c r="BS117" s="231">
        <f t="shared" si="4"/>
        <v>56</v>
      </c>
    </row>
    <row r="118" spans="1:71" ht="14" x14ac:dyDescent="0.15">
      <c r="A118" s="117" t="s">
        <v>307</v>
      </c>
      <c r="B118" s="156" t="s">
        <v>521</v>
      </c>
      <c r="C118" s="156" t="s">
        <v>237</v>
      </c>
      <c r="D118" s="156" t="s">
        <v>717</v>
      </c>
      <c r="E118" s="156" t="s">
        <v>948</v>
      </c>
      <c r="F118" s="156"/>
      <c r="G118" s="118">
        <v>7.4999999999999997E-2</v>
      </c>
      <c r="H118" s="119">
        <v>2.2000000000000002</v>
      </c>
      <c r="I118" s="120">
        <f t="shared" si="6"/>
        <v>6</v>
      </c>
      <c r="J118" s="180">
        <f t="shared" si="6"/>
        <v>176</v>
      </c>
      <c r="K118" s="173"/>
      <c r="L118" s="129"/>
      <c r="M118" s="129"/>
      <c r="N118" s="129"/>
      <c r="O118" s="129"/>
      <c r="P118" s="129"/>
      <c r="Q118" s="129"/>
      <c r="R118" s="129"/>
      <c r="S118" s="129"/>
      <c r="T118" s="129"/>
      <c r="U118" s="200">
        <v>3</v>
      </c>
      <c r="V118" s="200"/>
      <c r="W118" s="200"/>
      <c r="X118" s="200"/>
      <c r="Y118" s="200"/>
      <c r="Z118" s="200"/>
      <c r="AA118" s="200"/>
      <c r="AB118" s="200"/>
      <c r="AC118" s="200"/>
      <c r="AD118" s="200"/>
      <c r="AE118" s="200"/>
      <c r="AF118" s="200"/>
      <c r="AG118" s="200"/>
      <c r="AH118" s="200"/>
      <c r="AI118" s="200"/>
      <c r="AJ118" s="200"/>
      <c r="AK118" s="200"/>
      <c r="AL118" s="200"/>
      <c r="AM118" s="200"/>
      <c r="AN118" s="200"/>
      <c r="AO118" s="200"/>
      <c r="AP118" s="200"/>
      <c r="AQ118" s="200"/>
      <c r="AR118" s="200"/>
      <c r="AS118" s="200"/>
      <c r="AT118" s="200"/>
      <c r="AU118" s="200"/>
      <c r="AV118" s="200"/>
      <c r="AW118" s="200"/>
      <c r="AX118" s="200"/>
      <c r="AY118" s="200"/>
      <c r="AZ118" s="200"/>
      <c r="BA118" s="200"/>
      <c r="BB118" s="200"/>
      <c r="BC118" s="200"/>
      <c r="BD118" s="200"/>
      <c r="BE118" s="200"/>
      <c r="BF118" s="200"/>
      <c r="BG118" s="200"/>
      <c r="BH118" s="200"/>
      <c r="BI118" s="206"/>
      <c r="BJ118" s="200"/>
      <c r="BK118" s="200"/>
      <c r="BL118" s="200"/>
      <c r="BM118" s="200"/>
      <c r="BN118" s="200">
        <v>58</v>
      </c>
      <c r="BO118" s="200"/>
      <c r="BP118" s="203"/>
      <c r="BQ118" s="203"/>
      <c r="BR118" s="203"/>
      <c r="BS118" s="231">
        <f t="shared" si="4"/>
        <v>61</v>
      </c>
    </row>
    <row r="119" spans="1:71" ht="14" x14ac:dyDescent="0.15">
      <c r="A119" s="117" t="s">
        <v>308</v>
      </c>
      <c r="B119" s="156" t="s">
        <v>521</v>
      </c>
      <c r="C119" s="156" t="s">
        <v>237</v>
      </c>
      <c r="D119" s="156" t="s">
        <v>718</v>
      </c>
      <c r="E119" s="156" t="s">
        <v>130</v>
      </c>
      <c r="F119" s="156"/>
      <c r="G119" s="118">
        <v>7.4999999999999997E-2</v>
      </c>
      <c r="H119" s="119">
        <v>3.1</v>
      </c>
      <c r="I119" s="120">
        <f t="shared" si="6"/>
        <v>6</v>
      </c>
      <c r="J119" s="180">
        <f t="shared" si="6"/>
        <v>248</v>
      </c>
      <c r="K119" s="173">
        <v>1</v>
      </c>
      <c r="L119" s="129"/>
      <c r="M119" s="129"/>
      <c r="N119" s="129"/>
      <c r="O119" s="129"/>
      <c r="P119" s="129"/>
      <c r="Q119" s="129"/>
      <c r="R119" s="129"/>
      <c r="S119" s="129"/>
      <c r="T119" s="129"/>
      <c r="U119" s="200"/>
      <c r="V119" s="200"/>
      <c r="W119" s="200"/>
      <c r="X119" s="200"/>
      <c r="Y119" s="200"/>
      <c r="Z119" s="200"/>
      <c r="AA119" s="200"/>
      <c r="AB119" s="200"/>
      <c r="AC119" s="200"/>
      <c r="AD119" s="200"/>
      <c r="AE119" s="200"/>
      <c r="AF119" s="200">
        <v>1</v>
      </c>
      <c r="AG119" s="200"/>
      <c r="AH119" s="200"/>
      <c r="AI119" s="200"/>
      <c r="AJ119" s="200"/>
      <c r="AK119" s="200"/>
      <c r="AL119" s="200"/>
      <c r="AM119" s="200"/>
      <c r="AN119" s="200"/>
      <c r="AO119" s="200"/>
      <c r="AP119" s="200"/>
      <c r="AQ119" s="200"/>
      <c r="AR119" s="200"/>
      <c r="AS119" s="200"/>
      <c r="AT119" s="200"/>
      <c r="AU119" s="200"/>
      <c r="AV119" s="200"/>
      <c r="AW119" s="200"/>
      <c r="AX119" s="200"/>
      <c r="AY119" s="200"/>
      <c r="AZ119" s="200"/>
      <c r="BA119" s="200"/>
      <c r="BB119" s="200"/>
      <c r="BC119" s="200"/>
      <c r="BD119" s="200"/>
      <c r="BE119" s="200"/>
      <c r="BF119" s="200"/>
      <c r="BG119" s="200"/>
      <c r="BH119" s="200"/>
      <c r="BI119" s="206"/>
      <c r="BJ119" s="200"/>
      <c r="BK119" s="200"/>
      <c r="BL119" s="200"/>
      <c r="BM119" s="200"/>
      <c r="BN119" s="200"/>
      <c r="BO119" s="200"/>
      <c r="BP119" s="203"/>
      <c r="BQ119" s="203"/>
      <c r="BR119" s="203"/>
      <c r="BS119" s="231">
        <f t="shared" si="4"/>
        <v>2</v>
      </c>
    </row>
    <row r="120" spans="1:71" ht="14" x14ac:dyDescent="0.15">
      <c r="A120" s="117" t="s">
        <v>309</v>
      </c>
      <c r="B120" s="156" t="s">
        <v>521</v>
      </c>
      <c r="C120" s="156" t="s">
        <v>237</v>
      </c>
      <c r="D120" s="156" t="s">
        <v>719</v>
      </c>
      <c r="E120" s="156" t="s">
        <v>130</v>
      </c>
      <c r="F120" s="156"/>
      <c r="G120" s="118">
        <v>0.1</v>
      </c>
      <c r="H120" s="119">
        <v>1</v>
      </c>
      <c r="I120" s="120">
        <f t="shared" si="6"/>
        <v>8</v>
      </c>
      <c r="J120" s="180">
        <f t="shared" si="6"/>
        <v>80</v>
      </c>
      <c r="K120" s="173"/>
      <c r="L120" s="129"/>
      <c r="M120" s="129"/>
      <c r="N120" s="129">
        <v>1</v>
      </c>
      <c r="O120" s="129"/>
      <c r="P120" s="129"/>
      <c r="Q120" s="129"/>
      <c r="R120" s="129"/>
      <c r="S120" s="129"/>
      <c r="T120" s="129"/>
      <c r="U120" s="200"/>
      <c r="V120" s="200"/>
      <c r="W120" s="200"/>
      <c r="X120" s="200"/>
      <c r="Y120" s="200"/>
      <c r="Z120" s="200"/>
      <c r="AA120" s="200"/>
      <c r="AB120" s="200"/>
      <c r="AC120" s="200"/>
      <c r="AD120" s="200"/>
      <c r="AE120" s="200"/>
      <c r="AF120" s="200"/>
      <c r="AG120" s="200"/>
      <c r="AH120" s="200"/>
      <c r="AI120" s="200"/>
      <c r="AJ120" s="200"/>
      <c r="AK120" s="200"/>
      <c r="AL120" s="200"/>
      <c r="AM120" s="200"/>
      <c r="AN120" s="200"/>
      <c r="AO120" s="200"/>
      <c r="AP120" s="200"/>
      <c r="AQ120" s="200"/>
      <c r="AR120" s="200"/>
      <c r="AS120" s="200"/>
      <c r="AT120" s="200">
        <v>2</v>
      </c>
      <c r="AU120" s="200"/>
      <c r="AV120" s="200"/>
      <c r="AW120" s="200"/>
      <c r="AX120" s="200"/>
      <c r="AY120" s="200"/>
      <c r="AZ120" s="200"/>
      <c r="BA120" s="200"/>
      <c r="BB120" s="200"/>
      <c r="BC120" s="200"/>
      <c r="BD120" s="200"/>
      <c r="BE120" s="200"/>
      <c r="BF120" s="200"/>
      <c r="BG120" s="200"/>
      <c r="BH120" s="200"/>
      <c r="BI120" s="206">
        <v>4</v>
      </c>
      <c r="BJ120" s="200"/>
      <c r="BK120" s="200">
        <v>2</v>
      </c>
      <c r="BL120" s="200"/>
      <c r="BM120" s="200"/>
      <c r="BN120" s="200"/>
      <c r="BO120" s="200"/>
      <c r="BP120" s="203"/>
      <c r="BQ120" s="203"/>
      <c r="BR120" s="203"/>
      <c r="BS120" s="231">
        <f t="shared" si="4"/>
        <v>9</v>
      </c>
    </row>
    <row r="121" spans="1:71" ht="14" x14ac:dyDescent="0.15">
      <c r="A121" s="117" t="s">
        <v>310</v>
      </c>
      <c r="B121" s="156" t="s">
        <v>521</v>
      </c>
      <c r="C121" s="156" t="s">
        <v>237</v>
      </c>
      <c r="D121" s="156" t="s">
        <v>720</v>
      </c>
      <c r="E121" s="156" t="s">
        <v>130</v>
      </c>
      <c r="F121" s="156"/>
      <c r="G121" s="118">
        <v>0.1</v>
      </c>
      <c r="H121" s="119">
        <v>1.5</v>
      </c>
      <c r="I121" s="120">
        <f t="shared" si="6"/>
        <v>8</v>
      </c>
      <c r="J121" s="180">
        <f t="shared" si="6"/>
        <v>120</v>
      </c>
      <c r="K121" s="173"/>
      <c r="L121" s="129"/>
      <c r="M121" s="129"/>
      <c r="N121" s="129"/>
      <c r="O121" s="129"/>
      <c r="P121" s="129"/>
      <c r="Q121" s="129"/>
      <c r="R121" s="129"/>
      <c r="S121" s="129"/>
      <c r="T121" s="129"/>
      <c r="U121" s="200"/>
      <c r="V121" s="200"/>
      <c r="W121" s="200"/>
      <c r="X121" s="200"/>
      <c r="Y121" s="200"/>
      <c r="Z121" s="200"/>
      <c r="AA121" s="200"/>
      <c r="AB121" s="200"/>
      <c r="AC121" s="200"/>
      <c r="AD121" s="200"/>
      <c r="AE121" s="200">
        <v>1</v>
      </c>
      <c r="AF121" s="200"/>
      <c r="AG121" s="200"/>
      <c r="AH121" s="200">
        <v>6</v>
      </c>
      <c r="AJ121" s="200"/>
      <c r="AK121" s="200"/>
      <c r="AL121" s="200"/>
      <c r="AM121" s="200"/>
      <c r="AN121" s="200"/>
      <c r="AO121" s="200"/>
      <c r="AP121" s="200"/>
      <c r="AQ121" s="200"/>
      <c r="AR121" s="200"/>
      <c r="AS121" s="200"/>
      <c r="AT121" s="200">
        <v>1</v>
      </c>
      <c r="AU121" s="200"/>
      <c r="AV121" s="200"/>
      <c r="AW121" s="200"/>
      <c r="AX121" s="200"/>
      <c r="AY121" s="200"/>
      <c r="AZ121" s="200"/>
      <c r="BA121" s="200"/>
      <c r="BB121" s="200"/>
      <c r="BC121" s="200"/>
      <c r="BD121" s="200"/>
      <c r="BE121" s="200"/>
      <c r="BF121" s="200"/>
      <c r="BG121" s="200"/>
      <c r="BH121" s="200"/>
      <c r="BI121" s="206"/>
      <c r="BJ121" s="200"/>
      <c r="BK121" s="200"/>
      <c r="BL121" s="200"/>
      <c r="BM121" s="200"/>
      <c r="BN121" s="200"/>
      <c r="BO121" s="200"/>
      <c r="BP121" s="203"/>
      <c r="BQ121" s="203"/>
      <c r="BR121" s="203"/>
      <c r="BS121" s="231">
        <f t="shared" si="4"/>
        <v>8</v>
      </c>
    </row>
    <row r="122" spans="1:71" ht="14" x14ac:dyDescent="0.15">
      <c r="A122" s="117" t="s">
        <v>311</v>
      </c>
      <c r="B122" s="156" t="s">
        <v>521</v>
      </c>
      <c r="C122" s="156" t="s">
        <v>237</v>
      </c>
      <c r="D122" s="156" t="s">
        <v>721</v>
      </c>
      <c r="E122" s="156" t="s">
        <v>947</v>
      </c>
      <c r="F122" s="156"/>
      <c r="G122" s="118">
        <v>0.1</v>
      </c>
      <c r="H122" s="119">
        <v>1.7</v>
      </c>
      <c r="I122" s="120">
        <f t="shared" si="6"/>
        <v>8</v>
      </c>
      <c r="J122" s="180">
        <f t="shared" si="6"/>
        <v>136</v>
      </c>
      <c r="K122" s="173"/>
      <c r="L122" s="129"/>
      <c r="M122" s="129"/>
      <c r="N122" s="129"/>
      <c r="O122" s="129"/>
      <c r="P122" s="129"/>
      <c r="Q122" s="129"/>
      <c r="R122" s="129">
        <v>3</v>
      </c>
      <c r="S122" s="129"/>
      <c r="T122" s="129"/>
      <c r="U122" s="200"/>
      <c r="V122" s="200"/>
      <c r="W122" s="200"/>
      <c r="X122" s="200"/>
      <c r="Y122" s="200"/>
      <c r="Z122" s="200"/>
      <c r="AA122" s="200"/>
      <c r="AB122" s="200"/>
      <c r="AC122" s="200"/>
      <c r="AD122" s="200"/>
      <c r="AE122" s="200"/>
      <c r="AF122" s="200"/>
      <c r="AG122" s="200"/>
      <c r="AH122" s="200"/>
      <c r="AI122" s="200"/>
      <c r="AJ122" s="200"/>
      <c r="AK122" s="200">
        <v>2</v>
      </c>
      <c r="AL122" s="200"/>
      <c r="AM122" s="200"/>
      <c r="AN122" s="200"/>
      <c r="AO122" s="200"/>
      <c r="AP122" s="200"/>
      <c r="AQ122" s="200"/>
      <c r="AR122" s="200"/>
      <c r="AS122" s="200"/>
      <c r="AT122" s="200"/>
      <c r="AU122" s="200"/>
      <c r="AV122" s="200"/>
      <c r="AW122" s="200"/>
      <c r="AX122" s="200"/>
      <c r="AY122" s="200"/>
      <c r="AZ122" s="200"/>
      <c r="BA122" s="200"/>
      <c r="BB122" s="200"/>
      <c r="BC122" s="200"/>
      <c r="BD122" s="200"/>
      <c r="BE122" s="200"/>
      <c r="BF122" s="200"/>
      <c r="BG122" s="200"/>
      <c r="BH122" s="200"/>
      <c r="BI122" s="206"/>
      <c r="BJ122" s="200"/>
      <c r="BK122" s="200"/>
      <c r="BL122" s="200"/>
      <c r="BM122" s="200"/>
      <c r="BN122" s="200"/>
      <c r="BO122" s="200"/>
      <c r="BP122" s="203"/>
      <c r="BQ122" s="203"/>
      <c r="BR122" s="203"/>
      <c r="BS122" s="231">
        <f t="shared" si="4"/>
        <v>5</v>
      </c>
    </row>
    <row r="123" spans="1:71" ht="14" x14ac:dyDescent="0.15">
      <c r="A123" s="117" t="s">
        <v>312</v>
      </c>
      <c r="B123" s="156" t="s">
        <v>521</v>
      </c>
      <c r="C123" s="156" t="s">
        <v>237</v>
      </c>
      <c r="D123" s="156" t="s">
        <v>722</v>
      </c>
      <c r="E123" s="156" t="s">
        <v>130</v>
      </c>
      <c r="F123" s="156"/>
      <c r="G123" s="118">
        <v>0.1</v>
      </c>
      <c r="H123" s="119">
        <v>1.8</v>
      </c>
      <c r="I123" s="120">
        <f t="shared" si="6"/>
        <v>8</v>
      </c>
      <c r="J123" s="180">
        <f t="shared" si="6"/>
        <v>144</v>
      </c>
      <c r="K123" s="173"/>
      <c r="L123" s="129"/>
      <c r="M123" s="129"/>
      <c r="N123" s="129"/>
      <c r="O123" s="129"/>
      <c r="P123" s="129"/>
      <c r="Q123" s="129"/>
      <c r="R123" s="129"/>
      <c r="S123" s="129"/>
      <c r="T123" s="129"/>
      <c r="U123" s="200"/>
      <c r="V123" s="200"/>
      <c r="W123" s="200"/>
      <c r="X123" s="200"/>
      <c r="Y123" s="200"/>
      <c r="Z123" s="200"/>
      <c r="AA123" s="200"/>
      <c r="AB123" s="200"/>
      <c r="AC123" s="200"/>
      <c r="AD123" s="200"/>
      <c r="AE123" s="200"/>
      <c r="AF123" s="200"/>
      <c r="AG123" s="200"/>
      <c r="AH123" s="200"/>
      <c r="AI123" s="200"/>
      <c r="AJ123" s="200"/>
      <c r="AK123" s="200"/>
      <c r="AL123" s="200"/>
      <c r="AM123" s="200">
        <v>10</v>
      </c>
      <c r="AN123" s="200"/>
      <c r="AO123" s="200"/>
      <c r="AP123" s="200"/>
      <c r="AQ123" s="200"/>
      <c r="AR123" s="200"/>
      <c r="AS123" s="200"/>
      <c r="AT123" s="200"/>
      <c r="AU123" s="200"/>
      <c r="AV123" s="200"/>
      <c r="AW123" s="200"/>
      <c r="AX123" s="200"/>
      <c r="AY123" s="200"/>
      <c r="AZ123" s="200"/>
      <c r="BA123" s="200"/>
      <c r="BB123" s="200"/>
      <c r="BC123" s="200"/>
      <c r="BD123" s="200"/>
      <c r="BE123" s="200"/>
      <c r="BF123" s="200"/>
      <c r="BG123" s="200"/>
      <c r="BH123" s="200"/>
      <c r="BI123" s="206"/>
      <c r="BJ123" s="200"/>
      <c r="BK123" s="200"/>
      <c r="BL123" s="200"/>
      <c r="BM123" s="200"/>
      <c r="BN123" s="200"/>
      <c r="BO123" s="200"/>
      <c r="BP123" s="203"/>
      <c r="BQ123" s="203"/>
      <c r="BR123" s="203"/>
      <c r="BS123" s="231">
        <f t="shared" si="4"/>
        <v>10</v>
      </c>
    </row>
    <row r="124" spans="1:71" ht="14" x14ac:dyDescent="0.15">
      <c r="A124" s="117" t="s">
        <v>313</v>
      </c>
      <c r="B124" s="156" t="s">
        <v>521</v>
      </c>
      <c r="C124" s="156" t="s">
        <v>237</v>
      </c>
      <c r="D124" s="156" t="s">
        <v>723</v>
      </c>
      <c r="E124" s="156" t="s">
        <v>947</v>
      </c>
      <c r="F124" s="156"/>
      <c r="G124" s="118">
        <v>0.1</v>
      </c>
      <c r="H124" s="119">
        <v>2</v>
      </c>
      <c r="I124" s="120">
        <f t="shared" si="6"/>
        <v>8</v>
      </c>
      <c r="J124" s="180">
        <f t="shared" si="6"/>
        <v>160</v>
      </c>
      <c r="K124" s="173"/>
      <c r="L124" s="129"/>
      <c r="M124" s="129"/>
      <c r="N124" s="129"/>
      <c r="O124" s="129"/>
      <c r="P124" s="129"/>
      <c r="Q124" s="129"/>
      <c r="R124" s="129"/>
      <c r="T124" s="129">
        <v>4</v>
      </c>
      <c r="U124" s="200">
        <v>1</v>
      </c>
      <c r="V124" s="200"/>
      <c r="W124" s="200"/>
      <c r="X124" s="200"/>
      <c r="Y124" s="200"/>
      <c r="Z124" s="200"/>
      <c r="AA124" s="200"/>
      <c r="AB124" s="200"/>
      <c r="AC124" s="200"/>
      <c r="AD124" s="200"/>
      <c r="AE124" s="200"/>
      <c r="AF124" s="200">
        <v>9</v>
      </c>
      <c r="AG124" s="200"/>
      <c r="AH124" s="200">
        <v>2</v>
      </c>
      <c r="AJ124" s="200">
        <v>3</v>
      </c>
      <c r="AK124" s="200"/>
      <c r="AL124" s="200"/>
      <c r="AM124" s="200"/>
      <c r="AN124" s="200"/>
      <c r="AO124" s="200"/>
      <c r="AP124" s="200"/>
      <c r="AQ124" s="200"/>
      <c r="AR124" s="200"/>
      <c r="AS124" s="200"/>
      <c r="AT124" s="200"/>
      <c r="AU124" s="200"/>
      <c r="AV124" s="200"/>
      <c r="AW124" s="200"/>
      <c r="AX124" s="200"/>
      <c r="AY124" s="200"/>
      <c r="AZ124" s="200"/>
      <c r="BA124" s="200"/>
      <c r="BB124" s="200"/>
      <c r="BC124" s="200"/>
      <c r="BD124" s="200"/>
      <c r="BE124" s="200"/>
      <c r="BF124" s="200"/>
      <c r="BG124" s="200"/>
      <c r="BH124" s="200"/>
      <c r="BI124" s="206"/>
      <c r="BJ124" s="200">
        <v>1</v>
      </c>
      <c r="BK124" s="200"/>
      <c r="BL124" s="200">
        <v>28</v>
      </c>
      <c r="BM124" s="200"/>
      <c r="BN124" s="200"/>
      <c r="BO124" s="200"/>
      <c r="BP124" s="203"/>
      <c r="BQ124" s="203"/>
      <c r="BR124" s="203"/>
      <c r="BS124" s="231">
        <f t="shared" si="4"/>
        <v>48</v>
      </c>
    </row>
    <row r="125" spans="1:71" ht="14" x14ac:dyDescent="0.15">
      <c r="A125" s="117" t="s">
        <v>314</v>
      </c>
      <c r="B125" s="156" t="s">
        <v>521</v>
      </c>
      <c r="C125" s="156" t="s">
        <v>237</v>
      </c>
      <c r="D125" s="156" t="s">
        <v>724</v>
      </c>
      <c r="E125" s="156" t="s">
        <v>130</v>
      </c>
      <c r="F125" s="156"/>
      <c r="G125" s="118">
        <v>0.1</v>
      </c>
      <c r="H125" s="119">
        <v>2.5</v>
      </c>
      <c r="I125" s="120">
        <f t="shared" si="6"/>
        <v>8</v>
      </c>
      <c r="J125" s="180">
        <f t="shared" si="6"/>
        <v>200</v>
      </c>
      <c r="K125" s="173"/>
      <c r="L125" s="129"/>
      <c r="M125" s="129"/>
      <c r="N125" s="129"/>
      <c r="O125" s="129"/>
      <c r="P125" s="129"/>
      <c r="Q125" s="129"/>
      <c r="R125" s="129"/>
      <c r="S125" s="129"/>
      <c r="T125" s="129"/>
      <c r="U125" s="200"/>
      <c r="V125" s="200"/>
      <c r="W125" s="200"/>
      <c r="X125" s="200"/>
      <c r="Y125" s="200"/>
      <c r="Z125" s="200"/>
      <c r="AA125" s="200"/>
      <c r="AB125" s="200"/>
      <c r="AC125" s="200"/>
      <c r="AD125" s="200"/>
      <c r="AE125" s="200"/>
      <c r="AF125" s="200"/>
      <c r="AG125" s="200"/>
      <c r="AH125" s="200"/>
      <c r="AI125" s="200"/>
      <c r="AJ125" s="200"/>
      <c r="AK125" s="200"/>
      <c r="AL125" s="200">
        <v>7</v>
      </c>
      <c r="AM125" s="200"/>
      <c r="AN125" s="200">
        <v>3</v>
      </c>
      <c r="AO125" s="200"/>
      <c r="AP125" s="200"/>
      <c r="AQ125" s="200"/>
      <c r="AR125" s="200"/>
      <c r="AS125" s="200"/>
      <c r="AT125" s="200"/>
      <c r="AU125" s="200"/>
      <c r="AV125" s="200"/>
      <c r="AW125" s="200"/>
      <c r="AX125" s="200"/>
      <c r="AY125" s="200"/>
      <c r="AZ125" s="200"/>
      <c r="BA125" s="200"/>
      <c r="BB125" s="200"/>
      <c r="BC125" s="200"/>
      <c r="BD125" s="200"/>
      <c r="BE125" s="200"/>
      <c r="BF125" s="200"/>
      <c r="BG125" s="200"/>
      <c r="BH125" s="200">
        <v>1</v>
      </c>
      <c r="BI125" s="206"/>
      <c r="BJ125" s="200"/>
      <c r="BK125" s="200"/>
      <c r="BL125" s="200"/>
      <c r="BM125" s="200"/>
      <c r="BN125" s="200"/>
      <c r="BO125" s="200"/>
      <c r="BP125" s="203"/>
      <c r="BQ125" s="203"/>
      <c r="BR125" s="203"/>
      <c r="BS125" s="231">
        <f t="shared" si="4"/>
        <v>11</v>
      </c>
    </row>
    <row r="126" spans="1:71" ht="14" x14ac:dyDescent="0.15">
      <c r="A126" s="117" t="s">
        <v>315</v>
      </c>
      <c r="B126" s="156" t="s">
        <v>521</v>
      </c>
      <c r="C126" s="156" t="s">
        <v>237</v>
      </c>
      <c r="D126" s="156" t="s">
        <v>725</v>
      </c>
      <c r="E126" s="156" t="s">
        <v>130</v>
      </c>
      <c r="F126" s="156"/>
      <c r="G126" s="118">
        <v>0.1</v>
      </c>
      <c r="H126" s="119">
        <v>3.2</v>
      </c>
      <c r="I126" s="120">
        <f t="shared" si="6"/>
        <v>8</v>
      </c>
      <c r="J126" s="180">
        <f t="shared" si="6"/>
        <v>256</v>
      </c>
      <c r="K126" s="173"/>
      <c r="L126" s="129"/>
      <c r="M126" s="129"/>
      <c r="N126" s="129"/>
      <c r="O126" s="129"/>
      <c r="P126" s="129"/>
      <c r="Q126" s="129"/>
      <c r="R126" s="129"/>
      <c r="S126" s="129"/>
      <c r="T126" s="129"/>
      <c r="U126" s="200"/>
      <c r="V126" s="200"/>
      <c r="W126" s="200"/>
      <c r="X126" s="200"/>
      <c r="Y126" s="200"/>
      <c r="Z126" s="200"/>
      <c r="AA126" s="200"/>
      <c r="AB126" s="200"/>
      <c r="AC126" s="200"/>
      <c r="AD126" s="200"/>
      <c r="AE126" s="200">
        <v>1</v>
      </c>
      <c r="AF126" s="200"/>
      <c r="AG126" s="200"/>
      <c r="AH126" s="200"/>
      <c r="AI126" s="200"/>
      <c r="AJ126" s="200"/>
      <c r="AK126" s="200"/>
      <c r="AL126" s="200"/>
      <c r="AM126" s="200"/>
      <c r="AN126" s="200"/>
      <c r="AO126" s="200"/>
      <c r="AP126" s="200"/>
      <c r="AQ126" s="200"/>
      <c r="AR126" s="200"/>
      <c r="AS126" s="200"/>
      <c r="AT126" s="200"/>
      <c r="AU126" s="200"/>
      <c r="AV126" s="200"/>
      <c r="AW126" s="200"/>
      <c r="AX126" s="200"/>
      <c r="AY126" s="200"/>
      <c r="AZ126" s="200"/>
      <c r="BA126" s="200"/>
      <c r="BB126" s="200"/>
      <c r="BC126" s="200"/>
      <c r="BD126" s="200"/>
      <c r="BE126" s="200"/>
      <c r="BF126" s="200"/>
      <c r="BG126" s="200"/>
      <c r="BH126" s="200"/>
      <c r="BI126" s="206"/>
      <c r="BJ126" s="200"/>
      <c r="BK126" s="200"/>
      <c r="BL126" s="200"/>
      <c r="BM126" s="200"/>
      <c r="BN126" s="200"/>
      <c r="BO126" s="200">
        <v>3</v>
      </c>
      <c r="BP126" s="203"/>
      <c r="BQ126" s="203">
        <v>12</v>
      </c>
      <c r="BR126" s="203">
        <v>14</v>
      </c>
      <c r="BS126" s="231">
        <f t="shared" si="4"/>
        <v>30</v>
      </c>
    </row>
    <row r="127" spans="1:71" ht="14" x14ac:dyDescent="0.15">
      <c r="A127" s="117" t="s">
        <v>316</v>
      </c>
      <c r="B127" s="156" t="s">
        <v>521</v>
      </c>
      <c r="C127" s="156" t="s">
        <v>237</v>
      </c>
      <c r="D127" s="156" t="s">
        <v>726</v>
      </c>
      <c r="E127" s="156" t="s">
        <v>130</v>
      </c>
      <c r="F127" s="156"/>
      <c r="G127" s="118">
        <v>0.1</v>
      </c>
      <c r="H127" s="119">
        <v>5.0999999999999996</v>
      </c>
      <c r="I127" s="120">
        <f t="shared" si="6"/>
        <v>8</v>
      </c>
      <c r="J127" s="180">
        <f t="shared" si="6"/>
        <v>408</v>
      </c>
      <c r="K127" s="173"/>
      <c r="L127" s="129"/>
      <c r="M127" s="129"/>
      <c r="N127" s="129"/>
      <c r="O127" s="129"/>
      <c r="P127" s="129"/>
      <c r="Q127" s="129"/>
      <c r="R127" s="129"/>
      <c r="S127" s="129"/>
      <c r="T127" s="129"/>
      <c r="U127" s="200"/>
      <c r="V127" s="200"/>
      <c r="W127" s="200"/>
      <c r="X127" s="200"/>
      <c r="Y127" s="200"/>
      <c r="Z127" s="200"/>
      <c r="AA127" s="200"/>
      <c r="AB127" s="200"/>
      <c r="AC127" s="200"/>
      <c r="AD127" s="200"/>
      <c r="AE127" s="200"/>
      <c r="AF127" s="200"/>
      <c r="AG127" s="200"/>
      <c r="AH127" s="200"/>
      <c r="AI127" s="200"/>
      <c r="AJ127" s="200">
        <v>1</v>
      </c>
      <c r="AK127" s="200"/>
      <c r="AL127" s="200"/>
      <c r="AM127" s="200"/>
      <c r="AN127" s="200"/>
      <c r="AO127" s="200"/>
      <c r="AP127" s="200"/>
      <c r="AQ127" s="200"/>
      <c r="AR127" s="200"/>
      <c r="AS127" s="200"/>
      <c r="AT127" s="200"/>
      <c r="AU127" s="200"/>
      <c r="AV127" s="200"/>
      <c r="AW127" s="200"/>
      <c r="AX127" s="200"/>
      <c r="AY127" s="200"/>
      <c r="AZ127" s="200"/>
      <c r="BA127" s="200"/>
      <c r="BB127" s="200"/>
      <c r="BC127" s="200"/>
      <c r="BD127" s="200"/>
      <c r="BE127" s="200"/>
      <c r="BF127" s="200"/>
      <c r="BG127" s="200"/>
      <c r="BH127" s="200"/>
      <c r="BI127" s="206"/>
      <c r="BJ127" s="200"/>
      <c r="BK127" s="200"/>
      <c r="BL127" s="200"/>
      <c r="BM127" s="200"/>
      <c r="BN127" s="200"/>
      <c r="BO127" s="200"/>
      <c r="BP127" s="203"/>
      <c r="BQ127" s="203"/>
      <c r="BR127" s="203"/>
      <c r="BS127" s="231">
        <f t="shared" si="4"/>
        <v>1</v>
      </c>
    </row>
    <row r="128" spans="1:71" ht="14" x14ac:dyDescent="0.15">
      <c r="A128" s="117" t="s">
        <v>317</v>
      </c>
      <c r="B128" s="156" t="s">
        <v>521</v>
      </c>
      <c r="C128" s="156" t="s">
        <v>237</v>
      </c>
      <c r="D128" s="156" t="s">
        <v>727</v>
      </c>
      <c r="E128" s="156" t="s">
        <v>130</v>
      </c>
      <c r="F128" s="156"/>
      <c r="G128" s="118">
        <v>0.15</v>
      </c>
      <c r="H128" s="119">
        <v>1.6</v>
      </c>
      <c r="I128" s="120">
        <f t="shared" si="6"/>
        <v>12</v>
      </c>
      <c r="J128" s="180">
        <f t="shared" si="6"/>
        <v>128</v>
      </c>
      <c r="K128" s="173"/>
      <c r="L128" s="129"/>
      <c r="M128" s="129"/>
      <c r="N128" s="129"/>
      <c r="O128" s="129"/>
      <c r="P128" s="129"/>
      <c r="Q128" s="129"/>
      <c r="R128" s="129"/>
      <c r="S128" s="129"/>
      <c r="T128" s="129"/>
      <c r="U128" s="200"/>
      <c r="V128" s="200"/>
      <c r="W128" s="200"/>
      <c r="X128" s="200"/>
      <c r="Y128" s="200"/>
      <c r="Z128" s="200"/>
      <c r="AA128" s="200"/>
      <c r="AB128" s="200"/>
      <c r="AC128" s="200"/>
      <c r="AD128" s="200"/>
      <c r="AE128" s="200"/>
      <c r="AF128" s="200">
        <v>1</v>
      </c>
      <c r="AG128" s="200"/>
      <c r="AH128" s="200"/>
      <c r="AI128" s="200"/>
      <c r="AJ128" s="200"/>
      <c r="AK128" s="200"/>
      <c r="AL128" s="200"/>
      <c r="AM128" s="200"/>
      <c r="AN128" s="200"/>
      <c r="AO128" s="200">
        <v>1</v>
      </c>
      <c r="AP128" s="200"/>
      <c r="AQ128" s="200"/>
      <c r="AR128" s="200"/>
      <c r="AS128" s="200"/>
      <c r="AT128" s="200"/>
      <c r="AU128" s="200"/>
      <c r="AV128" s="200"/>
      <c r="AW128" s="200"/>
      <c r="AX128" s="200"/>
      <c r="AY128" s="200"/>
      <c r="AZ128" s="200"/>
      <c r="BA128" s="200"/>
      <c r="BB128" s="200"/>
      <c r="BC128" s="200"/>
      <c r="BD128" s="200"/>
      <c r="BE128" s="200"/>
      <c r="BF128" s="200"/>
      <c r="BG128" s="200"/>
      <c r="BH128" s="200"/>
      <c r="BI128" s="206"/>
      <c r="BJ128" s="200"/>
      <c r="BK128" s="200"/>
      <c r="BL128" s="200"/>
      <c r="BM128" s="200"/>
      <c r="BN128" s="200"/>
      <c r="BO128" s="200"/>
      <c r="BP128" s="203"/>
      <c r="BQ128" s="203"/>
      <c r="BR128" s="203"/>
      <c r="BS128" s="231">
        <f t="shared" si="4"/>
        <v>2</v>
      </c>
    </row>
    <row r="129" spans="1:71" s="230" customFormat="1" ht="14" x14ac:dyDescent="0.15">
      <c r="A129" s="222" t="s">
        <v>318</v>
      </c>
      <c r="B129" s="223" t="s">
        <v>521</v>
      </c>
      <c r="C129" s="223" t="s">
        <v>237</v>
      </c>
      <c r="D129" s="223" t="s">
        <v>728</v>
      </c>
      <c r="E129" s="223" t="s">
        <v>130</v>
      </c>
      <c r="F129" s="223"/>
      <c r="G129" s="224">
        <v>0.2</v>
      </c>
      <c r="H129" s="225">
        <v>0.3</v>
      </c>
      <c r="I129" s="226">
        <f t="shared" si="6"/>
        <v>16</v>
      </c>
      <c r="J129" s="227">
        <f t="shared" si="6"/>
        <v>24</v>
      </c>
      <c r="K129" s="228"/>
      <c r="L129" s="229"/>
      <c r="M129" s="229"/>
      <c r="N129" s="229"/>
      <c r="O129" s="229"/>
      <c r="P129" s="229"/>
      <c r="Q129" s="229"/>
      <c r="R129" s="229"/>
      <c r="S129" s="229"/>
      <c r="T129" s="229"/>
      <c r="U129" s="229"/>
      <c r="V129" s="229"/>
      <c r="W129" s="229"/>
      <c r="X129" s="229"/>
      <c r="Y129" s="229"/>
      <c r="Z129" s="229"/>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c r="BQ129" s="229"/>
      <c r="BR129" s="229"/>
      <c r="BS129" s="238">
        <f t="shared" si="4"/>
        <v>0</v>
      </c>
    </row>
    <row r="130" spans="1:71" ht="14" x14ac:dyDescent="0.15">
      <c r="A130" s="117" t="s">
        <v>319</v>
      </c>
      <c r="B130" s="156" t="s">
        <v>521</v>
      </c>
      <c r="C130" s="156" t="s">
        <v>237</v>
      </c>
      <c r="D130" s="156" t="s">
        <v>729</v>
      </c>
      <c r="E130" s="156" t="s">
        <v>130</v>
      </c>
      <c r="F130" s="156"/>
      <c r="G130" s="118">
        <v>0.2</v>
      </c>
      <c r="H130" s="119">
        <v>2</v>
      </c>
      <c r="I130" s="120">
        <f t="shared" si="6"/>
        <v>16</v>
      </c>
      <c r="J130" s="180">
        <f t="shared" si="6"/>
        <v>160</v>
      </c>
      <c r="K130" s="173"/>
      <c r="L130" s="129"/>
      <c r="M130" s="129"/>
      <c r="N130" s="129"/>
      <c r="O130" s="129"/>
      <c r="P130" s="129"/>
      <c r="Q130" s="129"/>
      <c r="R130" s="129"/>
      <c r="S130" s="129"/>
      <c r="T130" s="129"/>
      <c r="U130" s="200"/>
      <c r="V130" s="200"/>
      <c r="W130" s="200"/>
      <c r="X130" s="200"/>
      <c r="Y130" s="200"/>
      <c r="Z130" s="200"/>
      <c r="AA130" s="200"/>
      <c r="AB130" s="200"/>
      <c r="AC130" s="200"/>
      <c r="AD130" s="200"/>
      <c r="AE130" s="200"/>
      <c r="AF130" s="200"/>
      <c r="AG130" s="200"/>
      <c r="AH130" s="200"/>
      <c r="AI130" s="200"/>
      <c r="AJ130" s="200"/>
      <c r="AK130" s="200"/>
      <c r="AL130" s="200"/>
      <c r="AM130" s="200"/>
      <c r="AN130" s="200"/>
      <c r="AO130" s="200"/>
      <c r="AP130" s="200"/>
      <c r="AQ130" s="200"/>
      <c r="AR130" s="200"/>
      <c r="AS130" s="200"/>
      <c r="AT130" s="200"/>
      <c r="AU130" s="200"/>
      <c r="AV130" s="200"/>
      <c r="AW130" s="200"/>
      <c r="AX130" s="200"/>
      <c r="AY130" s="200"/>
      <c r="AZ130" s="200"/>
      <c r="BA130" s="200"/>
      <c r="BB130" s="200"/>
      <c r="BC130" s="200"/>
      <c r="BD130" s="200"/>
      <c r="BE130" s="200"/>
      <c r="BF130" s="200"/>
      <c r="BG130" s="200">
        <v>1</v>
      </c>
      <c r="BH130" s="200"/>
      <c r="BI130" s="206">
        <v>14</v>
      </c>
      <c r="BJ130" s="200"/>
      <c r="BK130" s="200"/>
      <c r="BL130" s="200"/>
      <c r="BM130" s="200"/>
      <c r="BN130" s="200">
        <v>1</v>
      </c>
      <c r="BO130" s="200">
        <v>1</v>
      </c>
      <c r="BP130" s="203"/>
      <c r="BQ130" s="203"/>
      <c r="BR130" s="203"/>
      <c r="BS130" s="231">
        <f t="shared" si="4"/>
        <v>17</v>
      </c>
    </row>
    <row r="131" spans="1:71" ht="14" x14ac:dyDescent="0.15">
      <c r="A131" s="117" t="s">
        <v>320</v>
      </c>
      <c r="B131" s="156" t="s">
        <v>521</v>
      </c>
      <c r="C131" s="156" t="s">
        <v>237</v>
      </c>
      <c r="D131" s="156" t="s">
        <v>730</v>
      </c>
      <c r="E131" s="156" t="s">
        <v>130</v>
      </c>
      <c r="F131" s="156"/>
      <c r="G131" s="118">
        <v>0.2</v>
      </c>
      <c r="H131" s="119">
        <v>3</v>
      </c>
      <c r="I131" s="120">
        <f t="shared" si="6"/>
        <v>16</v>
      </c>
      <c r="J131" s="180">
        <f t="shared" si="6"/>
        <v>240</v>
      </c>
      <c r="K131" s="173"/>
      <c r="L131" s="129"/>
      <c r="M131" s="129"/>
      <c r="N131" s="129"/>
      <c r="O131" s="129"/>
      <c r="P131" s="129"/>
      <c r="Q131" s="129"/>
      <c r="R131" s="129"/>
      <c r="S131" s="129"/>
      <c r="T131" s="129"/>
      <c r="U131" s="200"/>
      <c r="V131" s="200"/>
      <c r="W131" s="200"/>
      <c r="X131" s="200"/>
      <c r="Z131" s="200">
        <v>2</v>
      </c>
      <c r="AA131" s="200"/>
      <c r="AB131" s="200"/>
      <c r="AC131" s="200"/>
      <c r="AD131" s="200"/>
      <c r="AE131" s="200"/>
      <c r="AF131" s="200"/>
      <c r="AG131" s="200"/>
      <c r="AH131" s="200"/>
      <c r="AI131" s="200"/>
      <c r="AJ131" s="200"/>
      <c r="AK131" s="200"/>
      <c r="AL131" s="200"/>
      <c r="AM131" s="200"/>
      <c r="AN131" s="200"/>
      <c r="AO131" s="200"/>
      <c r="AP131" s="200"/>
      <c r="AQ131" s="200"/>
      <c r="AR131" s="200"/>
      <c r="AS131" s="200"/>
      <c r="AT131" s="200"/>
      <c r="AU131" s="200"/>
      <c r="AV131" s="200"/>
      <c r="AW131" s="200">
        <v>1</v>
      </c>
      <c r="AX131" s="200"/>
      <c r="AY131" s="200"/>
      <c r="AZ131" s="200"/>
      <c r="BA131" s="200"/>
      <c r="BB131" s="200"/>
      <c r="BC131" s="200"/>
      <c r="BD131" s="200"/>
      <c r="BE131" s="200"/>
      <c r="BF131" s="200"/>
      <c r="BG131" s="200"/>
      <c r="BH131" s="200"/>
      <c r="BI131" s="206">
        <v>1</v>
      </c>
      <c r="BJ131" s="200"/>
      <c r="BK131" s="200"/>
      <c r="BL131" s="200"/>
      <c r="BM131" s="200"/>
      <c r="BN131" s="200"/>
      <c r="BO131" s="200"/>
      <c r="BP131" s="203">
        <v>4</v>
      </c>
      <c r="BQ131" s="203">
        <v>2</v>
      </c>
      <c r="BR131" s="203">
        <v>5</v>
      </c>
      <c r="BS131" s="231">
        <f t="shared" si="4"/>
        <v>15</v>
      </c>
    </row>
    <row r="132" spans="1:71" ht="14" x14ac:dyDescent="0.15">
      <c r="A132" s="117" t="s">
        <v>321</v>
      </c>
      <c r="B132" s="156" t="s">
        <v>521</v>
      </c>
      <c r="C132" s="156" t="s">
        <v>237</v>
      </c>
      <c r="D132" s="156" t="s">
        <v>731</v>
      </c>
      <c r="E132" s="156" t="s">
        <v>130</v>
      </c>
      <c r="F132" s="156"/>
      <c r="G132" s="118">
        <v>0.3</v>
      </c>
      <c r="H132" s="119">
        <v>0.8</v>
      </c>
      <c r="I132" s="120">
        <f t="shared" si="6"/>
        <v>24</v>
      </c>
      <c r="J132" s="180">
        <f t="shared" si="6"/>
        <v>64</v>
      </c>
      <c r="K132" s="173"/>
      <c r="L132" s="129"/>
      <c r="M132" s="129"/>
      <c r="N132" s="129"/>
      <c r="O132" s="129"/>
      <c r="P132" s="129"/>
      <c r="Q132" s="129"/>
      <c r="R132" s="129"/>
      <c r="S132" s="129"/>
      <c r="T132" s="129"/>
      <c r="U132" s="200"/>
      <c r="V132" s="200"/>
      <c r="W132" s="200"/>
      <c r="X132" s="200">
        <v>2</v>
      </c>
      <c r="Y132" s="200"/>
      <c r="Z132" s="200"/>
      <c r="AA132" s="200"/>
      <c r="AB132" s="200"/>
      <c r="AC132" s="200"/>
      <c r="AD132" s="200"/>
      <c r="AE132" s="200"/>
      <c r="AF132" s="200"/>
      <c r="AG132" s="200"/>
      <c r="AH132" s="200"/>
      <c r="AI132" s="200"/>
      <c r="AJ132" s="200"/>
      <c r="AK132" s="200"/>
      <c r="AL132" s="200"/>
      <c r="AM132" s="200"/>
      <c r="AN132" s="200"/>
      <c r="AO132" s="200"/>
      <c r="AP132" s="200"/>
      <c r="AQ132" s="200"/>
      <c r="AR132" s="200"/>
      <c r="AS132" s="200"/>
      <c r="AT132" s="200"/>
      <c r="AU132" s="200"/>
      <c r="AV132" s="200"/>
      <c r="AW132" s="200"/>
      <c r="AX132" s="200"/>
      <c r="AY132" s="200"/>
      <c r="AZ132" s="200"/>
      <c r="BA132" s="200"/>
      <c r="BB132" s="200"/>
      <c r="BC132" s="200"/>
      <c r="BD132" s="200"/>
      <c r="BE132" s="200"/>
      <c r="BF132" s="200"/>
      <c r="BG132" s="200"/>
      <c r="BH132" s="200">
        <v>1</v>
      </c>
      <c r="BI132" s="206">
        <v>4</v>
      </c>
      <c r="BJ132" s="200"/>
      <c r="BK132" s="200"/>
      <c r="BL132" s="200"/>
      <c r="BM132" s="200"/>
      <c r="BN132" s="200"/>
      <c r="BO132" s="200"/>
      <c r="BP132" s="203"/>
      <c r="BQ132" s="203"/>
      <c r="BR132" s="203"/>
      <c r="BS132" s="231">
        <f t="shared" si="4"/>
        <v>7</v>
      </c>
    </row>
    <row r="133" spans="1:71" ht="14" x14ac:dyDescent="0.15">
      <c r="A133" s="117" t="s">
        <v>322</v>
      </c>
      <c r="B133" s="156" t="s">
        <v>521</v>
      </c>
      <c r="C133" s="156" t="s">
        <v>237</v>
      </c>
      <c r="D133" s="156" t="s">
        <v>732</v>
      </c>
      <c r="E133" s="156" t="s">
        <v>130</v>
      </c>
      <c r="F133" s="156"/>
      <c r="G133" s="118">
        <v>0.4</v>
      </c>
      <c r="H133" s="119">
        <v>17.5</v>
      </c>
      <c r="I133" s="120">
        <f t="shared" si="6"/>
        <v>32</v>
      </c>
      <c r="J133" s="180">
        <f t="shared" si="6"/>
        <v>1400</v>
      </c>
      <c r="K133" s="173">
        <v>1</v>
      </c>
      <c r="L133" s="129"/>
      <c r="M133" s="129"/>
      <c r="N133" s="129"/>
      <c r="O133" s="129"/>
      <c r="P133" s="129"/>
      <c r="Q133" s="129"/>
      <c r="R133" s="129"/>
      <c r="S133" s="129"/>
      <c r="T133" s="129"/>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6"/>
      <c r="BJ133" s="200"/>
      <c r="BK133" s="200"/>
      <c r="BL133" s="200"/>
      <c r="BM133" s="200"/>
      <c r="BN133" s="200"/>
      <c r="BO133" s="200"/>
      <c r="BP133" s="203"/>
      <c r="BQ133" s="203"/>
      <c r="BR133" s="203"/>
      <c r="BS133" s="231">
        <f t="shared" si="4"/>
        <v>1</v>
      </c>
    </row>
    <row r="134" spans="1:71" ht="14" x14ac:dyDescent="0.15">
      <c r="A134" s="117" t="s">
        <v>323</v>
      </c>
      <c r="B134" s="156" t="s">
        <v>521</v>
      </c>
      <c r="C134" s="156" t="s">
        <v>238</v>
      </c>
      <c r="D134" s="156" t="s">
        <v>738</v>
      </c>
      <c r="E134" s="156" t="s">
        <v>135</v>
      </c>
      <c r="F134" s="156"/>
      <c r="G134" s="118">
        <v>0.1</v>
      </c>
      <c r="H134" s="119">
        <v>0.2</v>
      </c>
      <c r="I134" s="120">
        <f t="shared" si="6"/>
        <v>8</v>
      </c>
      <c r="J134" s="180">
        <f t="shared" si="6"/>
        <v>16</v>
      </c>
      <c r="K134" s="173"/>
      <c r="L134" s="129"/>
      <c r="M134" s="129"/>
      <c r="N134" s="129"/>
      <c r="O134" s="129"/>
      <c r="P134" s="129"/>
      <c r="Q134" s="129"/>
      <c r="R134" s="129"/>
      <c r="S134" s="129"/>
      <c r="T134" s="129"/>
      <c r="U134" s="200"/>
      <c r="V134" s="200"/>
      <c r="W134" s="200"/>
      <c r="X134" s="200"/>
      <c r="Y134" s="200"/>
      <c r="Z134" s="200"/>
      <c r="AA134" s="200"/>
      <c r="AB134" s="200"/>
      <c r="AC134" s="200"/>
      <c r="AD134" s="200"/>
      <c r="AE134" s="200"/>
      <c r="AF134" s="200"/>
      <c r="AG134" s="200"/>
      <c r="AH134" s="200"/>
      <c r="AI134" s="200"/>
      <c r="AJ134" s="200"/>
      <c r="AK134" s="200"/>
      <c r="AL134" s="200"/>
      <c r="AM134" s="200"/>
      <c r="AN134" s="200"/>
      <c r="AO134" s="200"/>
      <c r="AP134" s="200"/>
      <c r="AQ134" s="200"/>
      <c r="AR134" s="200"/>
      <c r="AS134" s="200"/>
      <c r="AT134" s="200"/>
      <c r="AU134" s="200"/>
      <c r="AV134" s="200"/>
      <c r="AW134" s="200"/>
      <c r="AX134" s="200"/>
      <c r="AY134" s="200"/>
      <c r="AZ134" s="200"/>
      <c r="BA134" s="200"/>
      <c r="BB134" s="200"/>
      <c r="BC134" s="200"/>
      <c r="BD134" s="200"/>
      <c r="BE134" s="200"/>
      <c r="BF134" s="200"/>
      <c r="BG134" s="200"/>
      <c r="BH134" s="200"/>
      <c r="BI134" s="206"/>
      <c r="BJ134" s="200"/>
      <c r="BK134" s="200"/>
      <c r="BL134" s="200"/>
      <c r="BM134" s="200"/>
      <c r="BN134" s="200"/>
      <c r="BO134" s="200"/>
      <c r="BP134" s="203"/>
      <c r="BQ134" s="203"/>
      <c r="BR134" s="203"/>
      <c r="BS134" s="231">
        <f t="shared" si="4"/>
        <v>0</v>
      </c>
    </row>
    <row r="135" spans="1:71" ht="14" x14ac:dyDescent="0.15">
      <c r="A135" s="117" t="s">
        <v>324</v>
      </c>
      <c r="B135" s="156" t="s">
        <v>521</v>
      </c>
      <c r="C135" s="156" t="s">
        <v>238</v>
      </c>
      <c r="D135" s="156" t="s">
        <v>739</v>
      </c>
      <c r="E135" s="156" t="s">
        <v>135</v>
      </c>
      <c r="F135" s="156"/>
      <c r="G135" s="118">
        <v>0.2</v>
      </c>
      <c r="H135" s="119">
        <v>0.4</v>
      </c>
      <c r="I135" s="120">
        <f t="shared" si="6"/>
        <v>16</v>
      </c>
      <c r="J135" s="180">
        <f t="shared" si="6"/>
        <v>32</v>
      </c>
      <c r="K135" s="173"/>
      <c r="L135" s="129"/>
      <c r="M135" s="129"/>
      <c r="N135" s="129"/>
      <c r="O135" s="129"/>
      <c r="P135" s="129"/>
      <c r="Q135" s="129"/>
      <c r="R135" s="129"/>
      <c r="S135" s="129"/>
      <c r="T135" s="129"/>
      <c r="U135" s="200"/>
      <c r="V135" s="200"/>
      <c r="W135" s="200"/>
      <c r="X135" s="200">
        <v>1</v>
      </c>
      <c r="Y135" s="200"/>
      <c r="Z135" s="200"/>
      <c r="AA135" s="200"/>
      <c r="AB135" s="200"/>
      <c r="AC135" s="200"/>
      <c r="AD135" s="200"/>
      <c r="AE135" s="200"/>
      <c r="AF135" s="200"/>
      <c r="AG135" s="200"/>
      <c r="AH135" s="200"/>
      <c r="AI135" s="200"/>
      <c r="AJ135" s="200"/>
      <c r="AK135" s="200"/>
      <c r="AL135" s="200"/>
      <c r="AM135" s="200"/>
      <c r="AN135" s="200"/>
      <c r="AO135" s="200">
        <v>1</v>
      </c>
      <c r="AP135" s="200"/>
      <c r="AQ135" s="200"/>
      <c r="AR135" s="200"/>
      <c r="AS135" s="200"/>
      <c r="AT135" s="200"/>
      <c r="AU135" s="200"/>
      <c r="AV135" s="200"/>
      <c r="AW135" s="200"/>
      <c r="AX135" s="200"/>
      <c r="AY135" s="200"/>
      <c r="AZ135" s="200"/>
      <c r="BA135" s="200"/>
      <c r="BB135" s="200"/>
      <c r="BC135" s="200"/>
      <c r="BD135" s="200"/>
      <c r="BE135" s="200"/>
      <c r="BF135" s="200"/>
      <c r="BG135" s="200"/>
      <c r="BH135" s="200"/>
      <c r="BI135" s="206">
        <v>1</v>
      </c>
      <c r="BJ135" s="200"/>
      <c r="BK135" s="200">
        <v>1</v>
      </c>
      <c r="BL135" s="200"/>
      <c r="BM135" s="200">
        <v>1</v>
      </c>
      <c r="BN135" s="200"/>
      <c r="BO135" s="200"/>
      <c r="BP135" s="203">
        <v>1</v>
      </c>
      <c r="BQ135" s="203"/>
      <c r="BR135" s="203"/>
      <c r="BS135" s="231">
        <f t="shared" si="4"/>
        <v>6</v>
      </c>
    </row>
    <row r="136" spans="1:71" ht="14" x14ac:dyDescent="0.15">
      <c r="A136" s="117" t="s">
        <v>325</v>
      </c>
      <c r="B136" s="156" t="s">
        <v>521</v>
      </c>
      <c r="C136" s="156" t="s">
        <v>238</v>
      </c>
      <c r="D136" s="156" t="s">
        <v>740</v>
      </c>
      <c r="E136" s="156" t="s">
        <v>135</v>
      </c>
      <c r="F136" s="156"/>
      <c r="G136" s="118">
        <v>0.4</v>
      </c>
      <c r="H136" s="119">
        <v>0.6</v>
      </c>
      <c r="I136" s="120">
        <f t="shared" si="6"/>
        <v>32</v>
      </c>
      <c r="J136" s="180">
        <f t="shared" si="6"/>
        <v>48</v>
      </c>
      <c r="K136" s="173"/>
      <c r="L136" s="129"/>
      <c r="M136" s="129"/>
      <c r="N136" s="129"/>
      <c r="O136" s="129"/>
      <c r="P136" s="129"/>
      <c r="Q136" s="129"/>
      <c r="R136" s="129"/>
      <c r="S136" s="129"/>
      <c r="T136" s="129"/>
      <c r="U136" s="200">
        <v>5</v>
      </c>
      <c r="V136" s="200"/>
      <c r="W136" s="200"/>
      <c r="X136" s="200"/>
      <c r="Y136" s="200"/>
      <c r="Z136" s="200">
        <v>1</v>
      </c>
      <c r="AA136" s="200"/>
      <c r="AB136" s="200"/>
      <c r="AC136" s="200"/>
      <c r="AD136" s="200"/>
      <c r="AE136" s="200"/>
      <c r="AF136" s="200"/>
      <c r="AG136" s="200"/>
      <c r="AH136" s="200"/>
      <c r="AI136" s="200"/>
      <c r="AJ136" s="200"/>
      <c r="AK136" s="200"/>
      <c r="AL136" s="200"/>
      <c r="AM136" s="200"/>
      <c r="AN136" s="200"/>
      <c r="AO136" s="200"/>
      <c r="AP136" s="200"/>
      <c r="AQ136" s="200"/>
      <c r="AR136" s="200"/>
      <c r="AS136" s="200"/>
      <c r="AT136" s="200"/>
      <c r="AU136" s="200"/>
      <c r="AV136" s="200"/>
      <c r="AW136" s="200"/>
      <c r="AX136" s="200"/>
      <c r="AY136" s="200"/>
      <c r="AZ136" s="200"/>
      <c r="BA136" s="200"/>
      <c r="BB136" s="200"/>
      <c r="BC136" s="200"/>
      <c r="BD136" s="200"/>
      <c r="BE136" s="200"/>
      <c r="BF136" s="200"/>
      <c r="BG136" s="200"/>
      <c r="BH136" s="200"/>
      <c r="BI136" s="206"/>
      <c r="BJ136" s="200"/>
      <c r="BK136" s="200">
        <v>2</v>
      </c>
      <c r="BL136" s="200"/>
      <c r="BM136" s="200"/>
      <c r="BN136" s="200"/>
      <c r="BO136" s="200"/>
      <c r="BP136" s="203">
        <v>3</v>
      </c>
      <c r="BQ136" s="203">
        <v>4</v>
      </c>
      <c r="BR136" s="203"/>
      <c r="BS136" s="231">
        <f t="shared" si="4"/>
        <v>15</v>
      </c>
    </row>
    <row r="137" spans="1:71" ht="14" x14ac:dyDescent="0.15">
      <c r="A137" s="117" t="s">
        <v>326</v>
      </c>
      <c r="B137" s="156" t="s">
        <v>521</v>
      </c>
      <c r="C137" s="156" t="s">
        <v>238</v>
      </c>
      <c r="D137" s="156" t="s">
        <v>741</v>
      </c>
      <c r="E137" s="156" t="s">
        <v>135</v>
      </c>
      <c r="F137" s="156"/>
      <c r="G137" s="118">
        <v>0.4</v>
      </c>
      <c r="H137" s="119">
        <v>1</v>
      </c>
      <c r="I137" s="120">
        <f t="shared" si="6"/>
        <v>32</v>
      </c>
      <c r="J137" s="180">
        <f t="shared" si="6"/>
        <v>80</v>
      </c>
      <c r="K137" s="173"/>
      <c r="L137" s="129"/>
      <c r="M137" s="129"/>
      <c r="N137" s="129"/>
      <c r="O137" s="129"/>
      <c r="P137" s="129"/>
      <c r="Q137" s="129"/>
      <c r="R137" s="129"/>
      <c r="S137" s="129"/>
      <c r="T137" s="129"/>
      <c r="U137" s="200"/>
      <c r="V137" s="200"/>
      <c r="W137" s="200"/>
      <c r="X137" s="200"/>
      <c r="Y137" s="200"/>
      <c r="Z137" s="200"/>
      <c r="AA137" s="200"/>
      <c r="AB137" s="200"/>
      <c r="AC137" s="200"/>
      <c r="AD137" s="200"/>
      <c r="AE137" s="200"/>
      <c r="AF137" s="200"/>
      <c r="AG137" s="200"/>
      <c r="AH137" s="200"/>
      <c r="AI137" s="200"/>
      <c r="AJ137" s="200"/>
      <c r="AK137" s="200"/>
      <c r="AL137" s="200"/>
      <c r="AM137" s="200"/>
      <c r="AN137" s="200"/>
      <c r="AO137" s="200"/>
      <c r="AP137" s="200"/>
      <c r="AQ137" s="200"/>
      <c r="AR137" s="200">
        <v>1</v>
      </c>
      <c r="AS137" s="200"/>
      <c r="AT137" s="200"/>
      <c r="AU137" s="200"/>
      <c r="AV137" s="200"/>
      <c r="AW137" s="200"/>
      <c r="AX137" s="200"/>
      <c r="AY137" s="200"/>
      <c r="AZ137" s="200"/>
      <c r="BA137" s="200"/>
      <c r="BB137" s="200"/>
      <c r="BC137" s="200"/>
      <c r="BD137" s="200"/>
      <c r="BE137" s="200"/>
      <c r="BF137" s="200"/>
      <c r="BG137" s="200"/>
      <c r="BH137" s="200"/>
      <c r="BI137" s="206">
        <v>4</v>
      </c>
      <c r="BJ137" s="200">
        <v>1</v>
      </c>
      <c r="BK137" s="200"/>
      <c r="BL137" s="200">
        <v>1</v>
      </c>
      <c r="BM137" s="200"/>
      <c r="BN137" s="200"/>
      <c r="BO137" s="200"/>
      <c r="BP137" s="203"/>
      <c r="BQ137" s="203"/>
      <c r="BR137" s="203">
        <v>3</v>
      </c>
      <c r="BS137" s="231">
        <f t="shared" si="4"/>
        <v>10</v>
      </c>
    </row>
    <row r="138" spans="1:71" s="230" customFormat="1" ht="14" x14ac:dyDescent="0.15">
      <c r="A138" s="222" t="s">
        <v>327</v>
      </c>
      <c r="B138" s="223" t="s">
        <v>521</v>
      </c>
      <c r="C138" s="223" t="s">
        <v>228</v>
      </c>
      <c r="D138" s="223" t="s">
        <v>733</v>
      </c>
      <c r="E138" s="223" t="s">
        <v>135</v>
      </c>
      <c r="F138" s="223"/>
      <c r="G138" s="224">
        <v>0.05</v>
      </c>
      <c r="H138" s="225">
        <v>0.8</v>
      </c>
      <c r="I138" s="226">
        <f t="shared" si="6"/>
        <v>4</v>
      </c>
      <c r="J138" s="227">
        <f t="shared" si="6"/>
        <v>64</v>
      </c>
      <c r="K138" s="228"/>
      <c r="L138" s="229"/>
      <c r="M138" s="229"/>
      <c r="N138" s="229"/>
      <c r="O138" s="229"/>
      <c r="P138" s="229"/>
      <c r="Q138" s="229"/>
      <c r="R138" s="229"/>
      <c r="S138" s="229"/>
      <c r="T138" s="229"/>
      <c r="U138" s="229"/>
      <c r="V138" s="229"/>
      <c r="W138" s="229"/>
      <c r="X138" s="229"/>
      <c r="Y138" s="229"/>
      <c r="Z138" s="229"/>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c r="BQ138" s="229"/>
      <c r="BR138" s="229"/>
      <c r="BS138" s="238">
        <f t="shared" si="4"/>
        <v>0</v>
      </c>
    </row>
    <row r="139" spans="1:71" s="230" customFormat="1" ht="14" x14ac:dyDescent="0.15">
      <c r="A139" s="222" t="s">
        <v>328</v>
      </c>
      <c r="B139" s="223" t="s">
        <v>521</v>
      </c>
      <c r="C139" s="223" t="s">
        <v>228</v>
      </c>
      <c r="D139" s="223" t="s">
        <v>734</v>
      </c>
      <c r="E139" s="223" t="s">
        <v>135</v>
      </c>
      <c r="F139" s="223"/>
      <c r="G139" s="224">
        <v>0.1</v>
      </c>
      <c r="H139" s="225">
        <v>0.2</v>
      </c>
      <c r="I139" s="226">
        <f t="shared" si="6"/>
        <v>8</v>
      </c>
      <c r="J139" s="227">
        <f t="shared" si="6"/>
        <v>16</v>
      </c>
      <c r="K139" s="228"/>
      <c r="L139" s="229"/>
      <c r="M139" s="229"/>
      <c r="N139" s="229"/>
      <c r="O139" s="229"/>
      <c r="P139" s="229"/>
      <c r="Q139" s="229"/>
      <c r="R139" s="229"/>
      <c r="S139" s="229"/>
      <c r="T139" s="229"/>
      <c r="U139" s="229"/>
      <c r="V139" s="229"/>
      <c r="W139" s="229"/>
      <c r="X139" s="229"/>
      <c r="Y139" s="229"/>
      <c r="Z139" s="229"/>
      <c r="AA139" s="229"/>
      <c r="AB139" s="229"/>
      <c r="AC139" s="229"/>
      <c r="AD139" s="229"/>
      <c r="AE139" s="229"/>
      <c r="AF139" s="229"/>
      <c r="AG139" s="229"/>
      <c r="AH139" s="229"/>
      <c r="AI139" s="229"/>
      <c r="AJ139" s="229"/>
      <c r="AK139" s="229"/>
      <c r="AL139" s="229"/>
      <c r="AM139" s="229"/>
      <c r="AN139" s="229"/>
      <c r="AO139" s="229"/>
      <c r="AP139" s="229"/>
      <c r="AQ139" s="229"/>
      <c r="AR139" s="229"/>
      <c r="AS139" s="229"/>
      <c r="AT139" s="229"/>
      <c r="AU139" s="229"/>
      <c r="AV139" s="229"/>
      <c r="AW139" s="229"/>
      <c r="AX139" s="229"/>
      <c r="AY139" s="229"/>
      <c r="AZ139" s="229"/>
      <c r="BA139" s="229"/>
      <c r="BB139" s="229"/>
      <c r="BC139" s="229"/>
      <c r="BD139" s="229"/>
      <c r="BE139" s="229"/>
      <c r="BF139" s="229"/>
      <c r="BG139" s="229"/>
      <c r="BH139" s="229"/>
      <c r="BI139" s="229"/>
      <c r="BJ139" s="229"/>
      <c r="BK139" s="229"/>
      <c r="BL139" s="229"/>
      <c r="BM139" s="229"/>
      <c r="BN139" s="229"/>
      <c r="BO139" s="229"/>
      <c r="BP139" s="229"/>
      <c r="BQ139" s="229"/>
      <c r="BR139" s="229"/>
      <c r="BS139" s="238">
        <f t="shared" si="4"/>
        <v>0</v>
      </c>
    </row>
    <row r="140" spans="1:71" ht="14" x14ac:dyDescent="0.15">
      <c r="A140" s="117" t="s">
        <v>329</v>
      </c>
      <c r="B140" s="156" t="s">
        <v>521</v>
      </c>
      <c r="C140" s="156" t="s">
        <v>228</v>
      </c>
      <c r="D140" s="156" t="s">
        <v>735</v>
      </c>
      <c r="E140" s="156" t="s">
        <v>135</v>
      </c>
      <c r="F140" s="156"/>
      <c r="G140" s="118">
        <v>0.1</v>
      </c>
      <c r="H140" s="119">
        <v>0.3</v>
      </c>
      <c r="I140" s="120">
        <f t="shared" si="6"/>
        <v>8</v>
      </c>
      <c r="J140" s="180">
        <f t="shared" si="6"/>
        <v>24</v>
      </c>
      <c r="K140" s="173"/>
      <c r="L140" s="129"/>
      <c r="M140" s="129"/>
      <c r="N140" s="129"/>
      <c r="O140" s="129">
        <v>1</v>
      </c>
      <c r="P140" s="129"/>
      <c r="Q140" s="129"/>
      <c r="R140" s="129"/>
      <c r="S140" s="129"/>
      <c r="T140" s="129"/>
      <c r="U140" s="200"/>
      <c r="V140" s="200"/>
      <c r="W140" s="200"/>
      <c r="X140" s="200"/>
      <c r="Y140" s="200"/>
      <c r="Z140" s="200"/>
      <c r="AA140" s="200"/>
      <c r="AB140" s="200"/>
      <c r="AC140" s="200"/>
      <c r="AD140" s="200"/>
      <c r="AE140" s="200"/>
      <c r="AF140" s="200"/>
      <c r="AG140" s="200"/>
      <c r="AH140" s="200"/>
      <c r="AI140" s="200"/>
      <c r="AJ140" s="200"/>
      <c r="AK140" s="200"/>
      <c r="AL140" s="200"/>
      <c r="AM140" s="200"/>
      <c r="AN140" s="200"/>
      <c r="AO140" s="200"/>
      <c r="AP140" s="200"/>
      <c r="AQ140" s="200"/>
      <c r="AR140" s="200"/>
      <c r="AS140" s="200"/>
      <c r="AT140" s="200"/>
      <c r="AU140" s="200"/>
      <c r="AV140" s="200"/>
      <c r="AW140" s="200"/>
      <c r="AX140" s="200"/>
      <c r="AY140" s="200"/>
      <c r="AZ140" s="200"/>
      <c r="BA140" s="200"/>
      <c r="BB140" s="200"/>
      <c r="BC140" s="200"/>
      <c r="BD140" s="200"/>
      <c r="BE140" s="200"/>
      <c r="BF140" s="200"/>
      <c r="BG140" s="200"/>
      <c r="BH140" s="200"/>
      <c r="BI140" s="206"/>
      <c r="BJ140" s="200"/>
      <c r="BK140" s="200"/>
      <c r="BL140" s="200"/>
      <c r="BM140" s="200"/>
      <c r="BN140" s="200">
        <v>2</v>
      </c>
      <c r="BO140" s="200"/>
      <c r="BP140" s="203"/>
      <c r="BQ140" s="203"/>
      <c r="BR140" s="203"/>
      <c r="BS140" s="231">
        <f t="shared" si="4"/>
        <v>3</v>
      </c>
    </row>
    <row r="141" spans="1:71" ht="14" x14ac:dyDescent="0.15">
      <c r="A141" s="117" t="s">
        <v>330</v>
      </c>
      <c r="B141" s="156" t="s">
        <v>521</v>
      </c>
      <c r="C141" s="156" t="s">
        <v>228</v>
      </c>
      <c r="D141" s="156" t="s">
        <v>736</v>
      </c>
      <c r="E141" s="156"/>
      <c r="F141" s="156"/>
      <c r="G141" s="118">
        <v>0.12</v>
      </c>
      <c r="H141" s="119">
        <v>0.3</v>
      </c>
      <c r="I141" s="120">
        <f t="shared" si="6"/>
        <v>9.6</v>
      </c>
      <c r="J141" s="180">
        <f t="shared" si="6"/>
        <v>24</v>
      </c>
      <c r="K141" s="173"/>
      <c r="L141" s="129"/>
      <c r="M141" s="129"/>
      <c r="N141" s="129"/>
      <c r="O141" s="129"/>
      <c r="P141" s="129"/>
      <c r="Q141" s="129"/>
      <c r="R141" s="129"/>
      <c r="S141" s="129"/>
      <c r="T141" s="129"/>
      <c r="U141" s="200">
        <v>3</v>
      </c>
      <c r="V141" s="200"/>
      <c r="W141" s="200"/>
      <c r="X141" s="200"/>
      <c r="Y141" s="200"/>
      <c r="Z141" s="200"/>
      <c r="AA141" s="200"/>
      <c r="AB141" s="200"/>
      <c r="AC141" s="200"/>
      <c r="AD141" s="200"/>
      <c r="AE141" s="200"/>
      <c r="AF141" s="200"/>
      <c r="AG141" s="200"/>
      <c r="AH141" s="200"/>
      <c r="AI141" s="200"/>
      <c r="AJ141" s="200"/>
      <c r="AK141" s="200"/>
      <c r="AL141" s="200"/>
      <c r="AM141" s="200"/>
      <c r="AN141" s="200"/>
      <c r="AO141" s="200"/>
      <c r="AP141" s="200"/>
      <c r="AQ141" s="200"/>
      <c r="AR141" s="200"/>
      <c r="AS141" s="200"/>
      <c r="AT141" s="200"/>
      <c r="AU141" s="200"/>
      <c r="AV141" s="200"/>
      <c r="AW141" s="200"/>
      <c r="AX141" s="200"/>
      <c r="AY141" s="200"/>
      <c r="AZ141" s="200"/>
      <c r="BA141" s="200"/>
      <c r="BB141" s="200"/>
      <c r="BC141" s="200"/>
      <c r="BD141" s="200"/>
      <c r="BE141" s="200"/>
      <c r="BF141" s="200"/>
      <c r="BG141" s="200"/>
      <c r="BH141" s="200"/>
      <c r="BI141" s="206"/>
      <c r="BJ141" s="200"/>
      <c r="BK141" s="200"/>
      <c r="BL141" s="200"/>
      <c r="BM141" s="200"/>
      <c r="BN141" s="200"/>
      <c r="BO141" s="200"/>
      <c r="BP141" s="203"/>
      <c r="BQ141" s="203"/>
      <c r="BR141" s="203"/>
      <c r="BS141" s="231">
        <f t="shared" si="4"/>
        <v>3</v>
      </c>
    </row>
    <row r="142" spans="1:71" ht="14" x14ac:dyDescent="0.15">
      <c r="A142" s="117" t="s">
        <v>331</v>
      </c>
      <c r="B142" s="156" t="s">
        <v>521</v>
      </c>
      <c r="C142" s="156" t="s">
        <v>228</v>
      </c>
      <c r="D142" s="156" t="s">
        <v>737</v>
      </c>
      <c r="E142" s="156" t="s">
        <v>134</v>
      </c>
      <c r="F142" s="156"/>
      <c r="G142" s="118">
        <v>0.2</v>
      </c>
      <c r="H142" s="119">
        <v>0.4</v>
      </c>
      <c r="I142" s="120">
        <f t="shared" si="6"/>
        <v>16</v>
      </c>
      <c r="J142" s="180">
        <f t="shared" si="6"/>
        <v>32</v>
      </c>
      <c r="K142" s="173"/>
      <c r="L142" s="129"/>
      <c r="M142" s="129"/>
      <c r="N142" s="129"/>
      <c r="O142" s="129"/>
      <c r="P142" s="129"/>
      <c r="Q142" s="129"/>
      <c r="R142" s="129"/>
      <c r="S142" s="129"/>
      <c r="T142" s="129"/>
      <c r="U142" s="200"/>
      <c r="V142" s="200"/>
      <c r="W142" s="200"/>
      <c r="X142" s="200"/>
      <c r="Y142" s="200">
        <v>1</v>
      </c>
      <c r="Z142" s="200"/>
      <c r="AA142" s="200"/>
      <c r="AB142" s="200"/>
      <c r="AC142" s="200"/>
      <c r="AD142" s="200"/>
      <c r="AE142" s="200"/>
      <c r="AF142" s="200"/>
      <c r="AG142" s="200"/>
      <c r="AH142" s="200"/>
      <c r="AI142" s="200"/>
      <c r="AJ142" s="200"/>
      <c r="AK142" s="200"/>
      <c r="AL142" s="200"/>
      <c r="AM142" s="200"/>
      <c r="AN142" s="200"/>
      <c r="AO142" s="200"/>
      <c r="AP142" s="200"/>
      <c r="AQ142" s="200"/>
      <c r="AR142" s="200"/>
      <c r="AS142" s="200"/>
      <c r="AT142" s="200"/>
      <c r="AU142" s="200"/>
      <c r="AV142" s="200"/>
      <c r="AW142" s="200"/>
      <c r="AX142" s="200"/>
      <c r="AY142" s="200"/>
      <c r="AZ142" s="200"/>
      <c r="BA142" s="200"/>
      <c r="BB142" s="200"/>
      <c r="BC142" s="200"/>
      <c r="BD142" s="200"/>
      <c r="BE142" s="200"/>
      <c r="BF142" s="200"/>
      <c r="BG142" s="200"/>
      <c r="BH142" s="200"/>
      <c r="BI142" s="206"/>
      <c r="BJ142" s="200"/>
      <c r="BK142" s="200"/>
      <c r="BL142" s="200"/>
      <c r="BM142" s="200"/>
      <c r="BN142" s="200"/>
      <c r="BO142" s="200"/>
      <c r="BP142" s="203"/>
      <c r="BQ142" s="203"/>
      <c r="BR142" s="203"/>
      <c r="BS142" s="231">
        <f t="shared" ref="BS142:BS205" si="7">SUM(K142:BR142)</f>
        <v>1</v>
      </c>
    </row>
    <row r="143" spans="1:71" ht="14" x14ac:dyDescent="0.15">
      <c r="A143" s="117" t="s">
        <v>332</v>
      </c>
      <c r="B143" s="156" t="s">
        <v>521</v>
      </c>
      <c r="C143" s="156" t="s">
        <v>239</v>
      </c>
      <c r="D143" s="156" t="s">
        <v>742</v>
      </c>
      <c r="E143" s="156" t="s">
        <v>949</v>
      </c>
      <c r="F143" s="156"/>
      <c r="G143" s="118">
        <v>0.8</v>
      </c>
      <c r="H143" s="119">
        <v>0.8</v>
      </c>
      <c r="I143" s="120">
        <f t="shared" si="6"/>
        <v>64</v>
      </c>
      <c r="J143" s="180">
        <f t="shared" si="6"/>
        <v>64</v>
      </c>
      <c r="K143" s="173"/>
      <c r="L143" s="129"/>
      <c r="M143" s="129"/>
      <c r="N143" s="129"/>
      <c r="O143" s="129"/>
      <c r="P143" s="129"/>
      <c r="Q143" s="129"/>
      <c r="R143" s="129">
        <v>1</v>
      </c>
      <c r="S143" s="129"/>
      <c r="T143" s="129"/>
      <c r="U143" s="200"/>
      <c r="V143" s="200"/>
      <c r="W143" s="200"/>
      <c r="X143" s="200"/>
      <c r="Y143" s="200"/>
      <c r="Z143" s="200"/>
      <c r="AA143" s="200"/>
      <c r="AB143" s="200"/>
      <c r="AC143" s="200"/>
      <c r="AD143" s="200"/>
      <c r="AE143" s="200"/>
      <c r="AF143" s="200"/>
      <c r="AG143" s="200"/>
      <c r="AH143" s="200"/>
      <c r="AI143" s="200"/>
      <c r="AJ143" s="200"/>
      <c r="AK143" s="200"/>
      <c r="AL143" s="200"/>
      <c r="AM143" s="200"/>
      <c r="AN143" s="200"/>
      <c r="AO143" s="200"/>
      <c r="AP143" s="200"/>
      <c r="AQ143" s="200"/>
      <c r="AR143" s="200"/>
      <c r="AS143" s="200"/>
      <c r="AT143" s="200"/>
      <c r="AU143" s="200"/>
      <c r="AV143" s="200"/>
      <c r="AW143" s="200"/>
      <c r="AX143" s="200"/>
      <c r="AY143" s="200"/>
      <c r="AZ143" s="200"/>
      <c r="BA143" s="200"/>
      <c r="BB143" s="200"/>
      <c r="BC143" s="200"/>
      <c r="BD143" s="200"/>
      <c r="BE143" s="200"/>
      <c r="BF143" s="200">
        <v>1</v>
      </c>
      <c r="BG143" s="200"/>
      <c r="BH143" s="200"/>
      <c r="BI143" s="206"/>
      <c r="BJ143" s="200"/>
      <c r="BK143" s="200"/>
      <c r="BL143" s="200"/>
      <c r="BM143" s="200"/>
      <c r="BN143" s="200"/>
      <c r="BO143" s="200"/>
      <c r="BP143" s="203"/>
      <c r="BQ143" s="203"/>
      <c r="BR143" s="203"/>
      <c r="BS143" s="231">
        <f t="shared" si="7"/>
        <v>2</v>
      </c>
    </row>
    <row r="144" spans="1:71" ht="14" x14ac:dyDescent="0.15">
      <c r="A144" s="117" t="s">
        <v>333</v>
      </c>
      <c r="B144" s="156" t="s">
        <v>521</v>
      </c>
      <c r="C144" s="156" t="s">
        <v>240</v>
      </c>
      <c r="D144" s="156" t="s">
        <v>743</v>
      </c>
      <c r="E144" s="156" t="s">
        <v>134</v>
      </c>
      <c r="F144" s="156"/>
      <c r="G144" s="118">
        <v>2.5000000000000001E-2</v>
      </c>
      <c r="H144" s="119">
        <v>1.2</v>
      </c>
      <c r="I144" s="120">
        <f t="shared" si="6"/>
        <v>2</v>
      </c>
      <c r="J144" s="180">
        <f t="shared" si="6"/>
        <v>96</v>
      </c>
      <c r="K144" s="173"/>
      <c r="L144" s="129"/>
      <c r="M144" s="129"/>
      <c r="N144" s="129"/>
      <c r="O144" s="129"/>
      <c r="P144" s="129"/>
      <c r="Q144" s="129"/>
      <c r="R144" s="129"/>
      <c r="S144" s="129"/>
      <c r="T144" s="129"/>
      <c r="U144" s="200"/>
      <c r="V144" s="200"/>
      <c r="W144" s="200"/>
      <c r="X144" s="200"/>
      <c r="Y144" s="200"/>
      <c r="Z144" s="200"/>
      <c r="AA144" s="200"/>
      <c r="AB144" s="200"/>
      <c r="AC144" s="200"/>
      <c r="AD144" s="200"/>
      <c r="AE144" s="200"/>
      <c r="AF144" s="200"/>
      <c r="AG144" s="200"/>
      <c r="AH144" s="200"/>
      <c r="AI144" s="200"/>
      <c r="AJ144" s="200"/>
      <c r="AK144" s="200"/>
      <c r="AL144" s="200"/>
      <c r="AM144" s="200"/>
      <c r="AN144" s="200"/>
      <c r="AO144" s="200"/>
      <c r="AP144" s="200"/>
      <c r="AQ144" s="200"/>
      <c r="AR144" s="200"/>
      <c r="AS144" s="200"/>
      <c r="AT144" s="200"/>
      <c r="AU144" s="200"/>
      <c r="AV144" s="200"/>
      <c r="AW144" s="200"/>
      <c r="AX144" s="200"/>
      <c r="AY144" s="200"/>
      <c r="AZ144" s="200"/>
      <c r="BA144" s="200"/>
      <c r="BB144" s="200"/>
      <c r="BC144" s="200"/>
      <c r="BD144" s="200"/>
      <c r="BE144" s="200"/>
      <c r="BF144" s="200"/>
      <c r="BG144" s="200"/>
      <c r="BH144" s="200"/>
      <c r="BI144" s="206"/>
      <c r="BJ144" s="200"/>
      <c r="BK144" s="200"/>
      <c r="BL144" s="200"/>
      <c r="BM144" s="200"/>
      <c r="BN144" s="200"/>
      <c r="BO144" s="200">
        <v>1</v>
      </c>
      <c r="BP144" s="203">
        <v>1</v>
      </c>
      <c r="BQ144" s="203"/>
      <c r="BR144" s="203">
        <v>4</v>
      </c>
      <c r="BS144" s="231">
        <f t="shared" si="7"/>
        <v>6</v>
      </c>
    </row>
    <row r="145" spans="1:71" ht="14" x14ac:dyDescent="0.15">
      <c r="A145" s="117" t="s">
        <v>334</v>
      </c>
      <c r="B145" s="156" t="s">
        <v>521</v>
      </c>
      <c r="C145" s="156" t="s">
        <v>240</v>
      </c>
      <c r="D145" s="156" t="s">
        <v>744</v>
      </c>
      <c r="E145" s="156"/>
      <c r="F145" s="156"/>
      <c r="G145" s="118">
        <v>0.05</v>
      </c>
      <c r="H145" s="119">
        <v>0.2</v>
      </c>
      <c r="I145" s="120">
        <f t="shared" ref="I145:J176" si="8">G145*80</f>
        <v>4</v>
      </c>
      <c r="J145" s="180">
        <f t="shared" si="8"/>
        <v>16</v>
      </c>
      <c r="K145" s="173"/>
      <c r="L145" s="129"/>
      <c r="M145" s="129"/>
      <c r="N145" s="129"/>
      <c r="O145" s="129"/>
      <c r="P145" s="129"/>
      <c r="Q145" s="129"/>
      <c r="R145" s="129"/>
      <c r="S145" s="129"/>
      <c r="T145" s="129"/>
      <c r="U145" s="200"/>
      <c r="V145" s="200"/>
      <c r="W145" s="200"/>
      <c r="X145" s="200"/>
      <c r="Y145" s="200"/>
      <c r="Z145" s="200"/>
      <c r="AA145" s="200"/>
      <c r="AB145" s="200"/>
      <c r="AC145" s="200"/>
      <c r="AD145" s="200"/>
      <c r="AE145" s="200"/>
      <c r="AF145" s="200"/>
      <c r="AG145" s="200"/>
      <c r="AH145" s="200"/>
      <c r="AI145" s="200"/>
      <c r="AJ145" s="200"/>
      <c r="AK145" s="200"/>
      <c r="AL145" s="200"/>
      <c r="AM145" s="200"/>
      <c r="AN145" s="200"/>
      <c r="AO145" s="200"/>
      <c r="AP145" s="200"/>
      <c r="AQ145" s="200"/>
      <c r="AR145" s="200"/>
      <c r="AS145" s="200"/>
      <c r="AT145" s="200"/>
      <c r="AU145" s="200"/>
      <c r="AV145" s="200"/>
      <c r="AW145" s="200"/>
      <c r="AX145" s="200"/>
      <c r="AY145" s="200"/>
      <c r="AZ145" s="200"/>
      <c r="BA145" s="200"/>
      <c r="BB145" s="200"/>
      <c r="BC145" s="200"/>
      <c r="BD145" s="200"/>
      <c r="BE145" s="200"/>
      <c r="BF145" s="200"/>
      <c r="BG145" s="200"/>
      <c r="BH145" s="200"/>
      <c r="BI145" s="206">
        <v>8</v>
      </c>
      <c r="BJ145" s="200"/>
      <c r="BK145" s="200"/>
      <c r="BL145" s="200"/>
      <c r="BM145" s="200"/>
      <c r="BN145" s="200"/>
      <c r="BO145" s="200"/>
      <c r="BP145" s="203"/>
      <c r="BQ145" s="203"/>
      <c r="BR145" s="203"/>
      <c r="BS145" s="231">
        <f t="shared" si="7"/>
        <v>8</v>
      </c>
    </row>
    <row r="146" spans="1:71" ht="14" x14ac:dyDescent="0.15">
      <c r="A146" s="117" t="s">
        <v>335</v>
      </c>
      <c r="B146" s="156" t="s">
        <v>521</v>
      </c>
      <c r="C146" s="156" t="s">
        <v>240</v>
      </c>
      <c r="D146" s="156" t="s">
        <v>745</v>
      </c>
      <c r="E146" s="156" t="s">
        <v>130</v>
      </c>
      <c r="F146" s="156"/>
      <c r="G146" s="118">
        <v>0.05</v>
      </c>
      <c r="H146" s="119">
        <v>0.3</v>
      </c>
      <c r="I146" s="120">
        <f t="shared" si="8"/>
        <v>4</v>
      </c>
      <c r="J146" s="180">
        <f t="shared" si="8"/>
        <v>24</v>
      </c>
      <c r="K146" s="173"/>
      <c r="L146" s="129"/>
      <c r="M146" s="129"/>
      <c r="N146" s="129"/>
      <c r="O146" s="129"/>
      <c r="P146" s="129"/>
      <c r="Q146" s="129"/>
      <c r="R146" s="129"/>
      <c r="S146" s="129"/>
      <c r="T146" s="129"/>
      <c r="U146" s="200">
        <v>2</v>
      </c>
      <c r="V146" s="200"/>
      <c r="W146" s="200"/>
      <c r="X146" s="200"/>
      <c r="Y146" s="200"/>
      <c r="Z146" s="200"/>
      <c r="AA146" s="200"/>
      <c r="AB146" s="200"/>
      <c r="AC146" s="200"/>
      <c r="AD146" s="200"/>
      <c r="AE146" s="200"/>
      <c r="AF146" s="200"/>
      <c r="AG146" s="200"/>
      <c r="AH146" s="200"/>
      <c r="AI146" s="200"/>
      <c r="AJ146" s="200"/>
      <c r="AK146" s="200"/>
      <c r="AL146" s="200"/>
      <c r="AM146" s="200"/>
      <c r="AN146" s="200"/>
      <c r="AO146" s="200"/>
      <c r="AP146" s="200"/>
      <c r="AQ146" s="200"/>
      <c r="AR146" s="200">
        <v>4</v>
      </c>
      <c r="AS146" s="200"/>
      <c r="AT146" s="200"/>
      <c r="AU146" s="200"/>
      <c r="AV146" s="200"/>
      <c r="AW146" s="200"/>
      <c r="AX146" s="200"/>
      <c r="AY146" s="200"/>
      <c r="AZ146" s="200"/>
      <c r="BA146" s="200"/>
      <c r="BB146" s="200"/>
      <c r="BC146" s="200"/>
      <c r="BD146" s="200"/>
      <c r="BE146" s="200"/>
      <c r="BF146" s="200"/>
      <c r="BG146" s="200"/>
      <c r="BH146" s="200"/>
      <c r="BI146" s="206">
        <v>33</v>
      </c>
      <c r="BJ146" s="200"/>
      <c r="BK146" s="200"/>
      <c r="BL146" s="200"/>
      <c r="BM146" s="200"/>
      <c r="BN146" s="200"/>
      <c r="BO146" s="200"/>
      <c r="BP146" s="203"/>
      <c r="BQ146" s="203"/>
      <c r="BR146" s="203"/>
      <c r="BS146" s="231">
        <f t="shared" si="7"/>
        <v>39</v>
      </c>
    </row>
    <row r="147" spans="1:71" ht="14" x14ac:dyDescent="0.15">
      <c r="A147" s="117" t="s">
        <v>336</v>
      </c>
      <c r="B147" s="156" t="s">
        <v>521</v>
      </c>
      <c r="C147" s="156" t="s">
        <v>240</v>
      </c>
      <c r="D147" s="156" t="s">
        <v>746</v>
      </c>
      <c r="E147" s="156"/>
      <c r="F147" s="156"/>
      <c r="G147" s="118">
        <v>0.05</v>
      </c>
      <c r="H147" s="119">
        <v>0.4</v>
      </c>
      <c r="I147" s="120">
        <f t="shared" si="8"/>
        <v>4</v>
      </c>
      <c r="J147" s="180">
        <f t="shared" si="8"/>
        <v>32</v>
      </c>
      <c r="K147" s="173"/>
      <c r="L147" s="129"/>
      <c r="M147" s="129"/>
      <c r="N147" s="129"/>
      <c r="O147" s="129"/>
      <c r="P147" s="129"/>
      <c r="Q147" s="129"/>
      <c r="R147" s="129"/>
      <c r="S147" s="129"/>
      <c r="T147" s="129"/>
      <c r="U147" s="200"/>
      <c r="V147" s="200"/>
      <c r="W147" s="200"/>
      <c r="X147" s="200"/>
      <c r="Y147" s="200"/>
      <c r="Z147" s="200"/>
      <c r="AA147" s="200"/>
      <c r="AB147" s="200"/>
      <c r="AC147" s="200"/>
      <c r="AD147" s="200"/>
      <c r="AE147" s="200"/>
      <c r="AF147" s="200"/>
      <c r="AG147" s="200"/>
      <c r="AH147" s="200"/>
      <c r="AI147" s="200"/>
      <c r="AJ147" s="200"/>
      <c r="AK147" s="200"/>
      <c r="AL147" s="200"/>
      <c r="AM147" s="200"/>
      <c r="AN147" s="200"/>
      <c r="AO147" s="200"/>
      <c r="AP147" s="200"/>
      <c r="AQ147" s="200"/>
      <c r="AR147" s="200"/>
      <c r="AS147" s="200"/>
      <c r="AT147" s="200"/>
      <c r="AU147" s="200"/>
      <c r="AV147" s="200"/>
      <c r="AW147" s="200"/>
      <c r="AX147" s="200"/>
      <c r="AY147" s="200"/>
      <c r="AZ147" s="200"/>
      <c r="BA147" s="200"/>
      <c r="BB147" s="200"/>
      <c r="BC147" s="200"/>
      <c r="BD147" s="200"/>
      <c r="BE147" s="200"/>
      <c r="BF147" s="200"/>
      <c r="BG147" s="200"/>
      <c r="BH147" s="200"/>
      <c r="BI147" s="206"/>
      <c r="BJ147" s="200"/>
      <c r="BK147" s="200"/>
      <c r="BL147" s="200"/>
      <c r="BM147" s="200"/>
      <c r="BN147" s="200"/>
      <c r="BO147" s="200"/>
      <c r="BP147" s="203">
        <v>4</v>
      </c>
      <c r="BQ147" s="203">
        <v>12</v>
      </c>
      <c r="BR147" s="203"/>
      <c r="BS147" s="231">
        <f t="shared" si="7"/>
        <v>16</v>
      </c>
    </row>
    <row r="148" spans="1:71" ht="14" x14ac:dyDescent="0.15">
      <c r="A148" s="117" t="s">
        <v>337</v>
      </c>
      <c r="B148" s="156" t="s">
        <v>521</v>
      </c>
      <c r="C148" s="156" t="s">
        <v>240</v>
      </c>
      <c r="D148" s="156" t="s">
        <v>747</v>
      </c>
      <c r="E148" s="156" t="s">
        <v>134</v>
      </c>
      <c r="F148" s="156"/>
      <c r="G148" s="118">
        <v>0.05</v>
      </c>
      <c r="H148" s="119">
        <v>0.5</v>
      </c>
      <c r="I148" s="120">
        <f t="shared" si="8"/>
        <v>4</v>
      </c>
      <c r="J148" s="180">
        <f t="shared" si="8"/>
        <v>40</v>
      </c>
      <c r="K148" s="173"/>
      <c r="L148" s="129"/>
      <c r="M148" s="129"/>
      <c r="N148" s="129">
        <v>2</v>
      </c>
      <c r="O148" s="129"/>
      <c r="P148" s="129"/>
      <c r="Q148" s="129"/>
      <c r="R148" s="129"/>
      <c r="S148" s="129"/>
      <c r="T148" s="129"/>
      <c r="U148" s="200"/>
      <c r="V148" s="200"/>
      <c r="W148" s="200"/>
      <c r="X148" s="200"/>
      <c r="Y148" s="200"/>
      <c r="Z148" s="200"/>
      <c r="AA148" s="200"/>
      <c r="AB148" s="200"/>
      <c r="AC148" s="200"/>
      <c r="AD148" s="200"/>
      <c r="AE148" s="200"/>
      <c r="AF148" s="200"/>
      <c r="AG148" s="200"/>
      <c r="AH148" s="200"/>
      <c r="AI148" s="200"/>
      <c r="AJ148" s="200"/>
      <c r="AK148" s="200"/>
      <c r="AL148" s="200"/>
      <c r="AM148" s="200"/>
      <c r="AN148" s="200"/>
      <c r="AO148" s="200">
        <v>17</v>
      </c>
      <c r="AP148" s="200"/>
      <c r="AQ148" s="200">
        <f>1+1</f>
        <v>2</v>
      </c>
      <c r="AR148" s="200"/>
      <c r="AS148" s="200"/>
      <c r="AT148" s="200"/>
      <c r="AU148" s="200"/>
      <c r="AV148" s="200"/>
      <c r="AW148" s="200">
        <f>4+11</f>
        <v>15</v>
      </c>
      <c r="AX148" s="200"/>
      <c r="AY148" s="200"/>
      <c r="AZ148" s="200"/>
      <c r="BA148" s="200"/>
      <c r="BB148" s="200"/>
      <c r="BC148" s="200"/>
      <c r="BD148" s="200"/>
      <c r="BE148" s="200"/>
      <c r="BF148" s="200"/>
      <c r="BG148" s="200"/>
      <c r="BH148" s="200"/>
      <c r="BI148" s="206"/>
      <c r="BJ148" s="200"/>
      <c r="BK148" s="200"/>
      <c r="BL148" s="200"/>
      <c r="BM148" s="200"/>
      <c r="BN148" s="200"/>
      <c r="BO148" s="200"/>
      <c r="BP148" s="203"/>
      <c r="BQ148" s="203"/>
      <c r="BR148" s="203"/>
      <c r="BS148" s="231">
        <f t="shared" si="7"/>
        <v>36</v>
      </c>
    </row>
    <row r="149" spans="1:71" ht="14" x14ac:dyDescent="0.15">
      <c r="A149" s="117" t="s">
        <v>338</v>
      </c>
      <c r="B149" s="156" t="s">
        <v>521</v>
      </c>
      <c r="C149" s="156" t="s">
        <v>240</v>
      </c>
      <c r="D149" s="156" t="s">
        <v>748</v>
      </c>
      <c r="E149" s="156" t="s">
        <v>134</v>
      </c>
      <c r="F149" s="156"/>
      <c r="G149" s="118">
        <v>0.05</v>
      </c>
      <c r="H149" s="119">
        <v>0.7</v>
      </c>
      <c r="I149" s="120">
        <f t="shared" si="8"/>
        <v>4</v>
      </c>
      <c r="J149" s="180">
        <f t="shared" si="8"/>
        <v>56</v>
      </c>
      <c r="K149" s="173"/>
      <c r="L149" s="129"/>
      <c r="M149" s="129"/>
      <c r="N149" s="129"/>
      <c r="O149" s="129"/>
      <c r="P149" s="129"/>
      <c r="Q149" s="129"/>
      <c r="R149" s="129"/>
      <c r="S149" s="129"/>
      <c r="T149" s="129"/>
      <c r="U149" s="200"/>
      <c r="V149" s="200"/>
      <c r="W149" s="200"/>
      <c r="X149" s="200"/>
      <c r="Y149" s="200"/>
      <c r="Z149" s="200"/>
      <c r="AA149" s="200"/>
      <c r="AB149" s="200"/>
      <c r="AC149" s="200"/>
      <c r="AD149" s="200"/>
      <c r="AE149" s="200"/>
      <c r="AF149" s="200"/>
      <c r="AG149" s="200"/>
      <c r="AH149" s="200"/>
      <c r="AI149" s="200"/>
      <c r="AJ149" s="200"/>
      <c r="AK149" s="200"/>
      <c r="AL149" s="200"/>
      <c r="AM149" s="200"/>
      <c r="AN149" s="200"/>
      <c r="AO149" s="200"/>
      <c r="AP149" s="200"/>
      <c r="AQ149" s="200"/>
      <c r="AR149" s="200"/>
      <c r="AS149" s="200"/>
      <c r="AT149" s="200"/>
      <c r="AU149" s="200"/>
      <c r="AV149" s="200"/>
      <c r="AW149" s="200"/>
      <c r="AX149" s="200"/>
      <c r="AY149" s="200"/>
      <c r="AZ149" s="200"/>
      <c r="BA149" s="200"/>
      <c r="BB149" s="200"/>
      <c r="BC149" s="200"/>
      <c r="BD149" s="200"/>
      <c r="BE149" s="200"/>
      <c r="BF149" s="200"/>
      <c r="BG149" s="200"/>
      <c r="BH149" s="200"/>
      <c r="BI149" s="206"/>
      <c r="BJ149" s="200"/>
      <c r="BK149" s="200"/>
      <c r="BL149" s="200"/>
      <c r="BM149" s="200"/>
      <c r="BN149" s="200"/>
      <c r="BO149" s="200">
        <v>8</v>
      </c>
      <c r="BP149" s="203"/>
      <c r="BQ149" s="203"/>
      <c r="BR149" s="203">
        <v>81</v>
      </c>
      <c r="BS149" s="231">
        <f t="shared" si="7"/>
        <v>89</v>
      </c>
    </row>
    <row r="150" spans="1:71" ht="14" x14ac:dyDescent="0.15">
      <c r="A150" s="117" t="s">
        <v>339</v>
      </c>
      <c r="B150" s="156" t="s">
        <v>521</v>
      </c>
      <c r="C150" s="156" t="s">
        <v>240</v>
      </c>
      <c r="D150" s="156" t="s">
        <v>749</v>
      </c>
      <c r="E150" s="156" t="s">
        <v>134</v>
      </c>
      <c r="F150" s="156"/>
      <c r="G150" s="118">
        <v>0.05</v>
      </c>
      <c r="H150" s="119">
        <v>0.8</v>
      </c>
      <c r="I150" s="120">
        <f t="shared" si="8"/>
        <v>4</v>
      </c>
      <c r="J150" s="180">
        <f t="shared" si="8"/>
        <v>64</v>
      </c>
      <c r="K150" s="173"/>
      <c r="L150" s="129"/>
      <c r="M150" s="129"/>
      <c r="N150" s="129"/>
      <c r="O150" s="129"/>
      <c r="P150" s="129"/>
      <c r="Q150" s="129"/>
      <c r="R150" s="129"/>
      <c r="S150" s="129"/>
      <c r="T150" s="129"/>
      <c r="U150" s="200"/>
      <c r="V150" s="200"/>
      <c r="W150" s="200"/>
      <c r="X150" s="200"/>
      <c r="Y150" s="200"/>
      <c r="Z150" s="200"/>
      <c r="AA150" s="200"/>
      <c r="AB150" s="200"/>
      <c r="AC150" s="200"/>
      <c r="AD150" s="200"/>
      <c r="AE150" s="200"/>
      <c r="AF150" s="200"/>
      <c r="AG150" s="200"/>
      <c r="AH150" s="200"/>
      <c r="AI150" s="200"/>
      <c r="AJ150" s="200"/>
      <c r="AK150" s="200"/>
      <c r="AL150" s="200"/>
      <c r="AM150" s="200"/>
      <c r="AN150" s="200"/>
      <c r="AO150" s="200"/>
      <c r="AP150" s="200">
        <v>1</v>
      </c>
      <c r="AQ150" s="200">
        <v>1</v>
      </c>
      <c r="AR150" s="200">
        <v>1</v>
      </c>
      <c r="AS150" s="200"/>
      <c r="AT150" s="200"/>
      <c r="AU150" s="200"/>
      <c r="AV150" s="200"/>
      <c r="AW150" s="200"/>
      <c r="AX150" s="200"/>
      <c r="AY150" s="200"/>
      <c r="AZ150" s="200"/>
      <c r="BA150" s="200"/>
      <c r="BB150" s="200"/>
      <c r="BC150" s="200"/>
      <c r="BD150" s="200"/>
      <c r="BE150" s="200"/>
      <c r="BF150" s="200"/>
      <c r="BG150" s="200"/>
      <c r="BH150" s="200"/>
      <c r="BI150" s="206"/>
      <c r="BJ150" s="200"/>
      <c r="BK150" s="200"/>
      <c r="BL150" s="200"/>
      <c r="BM150" s="200">
        <v>1</v>
      </c>
      <c r="BN150" s="200"/>
      <c r="BO150" s="200"/>
      <c r="BP150" s="203"/>
      <c r="BQ150" s="203">
        <f>74+12</f>
        <v>86</v>
      </c>
      <c r="BR150" s="203">
        <v>15</v>
      </c>
      <c r="BS150" s="231">
        <f t="shared" si="7"/>
        <v>105</v>
      </c>
    </row>
    <row r="151" spans="1:71" ht="14" x14ac:dyDescent="0.15">
      <c r="A151" s="117" t="s">
        <v>340</v>
      </c>
      <c r="B151" s="156" t="s">
        <v>521</v>
      </c>
      <c r="C151" s="156" t="s">
        <v>240</v>
      </c>
      <c r="D151" s="156" t="s">
        <v>750</v>
      </c>
      <c r="E151" s="156" t="s">
        <v>134</v>
      </c>
      <c r="F151" s="156"/>
      <c r="G151" s="118">
        <v>0.05</v>
      </c>
      <c r="H151" s="119">
        <v>1.2</v>
      </c>
      <c r="I151" s="120">
        <f t="shared" si="8"/>
        <v>4</v>
      </c>
      <c r="J151" s="180">
        <f t="shared" si="8"/>
        <v>96</v>
      </c>
      <c r="K151" s="173"/>
      <c r="L151" s="129"/>
      <c r="M151" s="129"/>
      <c r="N151" s="129"/>
      <c r="O151" s="129"/>
      <c r="P151" s="129"/>
      <c r="Q151" s="129"/>
      <c r="R151" s="129"/>
      <c r="S151" s="129"/>
      <c r="T151" s="129"/>
      <c r="U151" s="200"/>
      <c r="V151" s="200"/>
      <c r="W151" s="200"/>
      <c r="X151" s="200"/>
      <c r="Y151" s="200"/>
      <c r="Z151" s="200"/>
      <c r="AA151" s="200"/>
      <c r="AB151" s="200"/>
      <c r="AC151" s="200"/>
      <c r="AD151" s="200"/>
      <c r="AE151" s="200">
        <v>1</v>
      </c>
      <c r="AF151" s="200"/>
      <c r="AG151" s="200">
        <v>1</v>
      </c>
      <c r="AH151" s="200"/>
      <c r="AI151" s="200"/>
      <c r="AJ151" s="200"/>
      <c r="AK151" s="200"/>
      <c r="AL151" s="200"/>
      <c r="AM151" s="200"/>
      <c r="AN151" s="200"/>
      <c r="AO151" s="200">
        <v>7</v>
      </c>
      <c r="AP151" s="200"/>
      <c r="AQ151" s="200"/>
      <c r="AR151" s="200"/>
      <c r="AS151" s="200"/>
      <c r="AT151" s="200"/>
      <c r="AU151" s="200"/>
      <c r="AV151" s="200"/>
      <c r="AW151" s="200"/>
      <c r="AX151" s="200"/>
      <c r="AY151" s="200"/>
      <c r="AZ151" s="200"/>
      <c r="BA151" s="200"/>
      <c r="BB151" s="200"/>
      <c r="BC151" s="200"/>
      <c r="BD151" s="200"/>
      <c r="BE151" s="200"/>
      <c r="BF151" s="200"/>
      <c r="BG151" s="200"/>
      <c r="BH151" s="200"/>
      <c r="BI151" s="206"/>
      <c r="BJ151" s="200"/>
      <c r="BK151" s="200"/>
      <c r="BL151" s="200"/>
      <c r="BM151" s="200"/>
      <c r="BN151" s="200"/>
      <c r="BO151" s="200"/>
      <c r="BP151" s="203">
        <v>14</v>
      </c>
      <c r="BQ151" s="203"/>
      <c r="BR151" s="203"/>
      <c r="BS151" s="231">
        <f t="shared" si="7"/>
        <v>23</v>
      </c>
    </row>
    <row r="152" spans="1:71" ht="14" x14ac:dyDescent="0.15">
      <c r="A152" s="117" t="s">
        <v>341</v>
      </c>
      <c r="B152" s="156" t="s">
        <v>521</v>
      </c>
      <c r="C152" s="156" t="s">
        <v>240</v>
      </c>
      <c r="D152" s="156" t="s">
        <v>751</v>
      </c>
      <c r="E152" s="156" t="s">
        <v>134</v>
      </c>
      <c r="F152" s="156"/>
      <c r="G152" s="118">
        <v>0.05</v>
      </c>
      <c r="H152" s="119">
        <v>1.5</v>
      </c>
      <c r="I152" s="120">
        <f t="shared" si="8"/>
        <v>4</v>
      </c>
      <c r="J152" s="180">
        <f t="shared" si="8"/>
        <v>120</v>
      </c>
      <c r="K152" s="173"/>
      <c r="L152" s="129"/>
      <c r="M152" s="129"/>
      <c r="N152" s="129"/>
      <c r="O152" s="129"/>
      <c r="P152" s="129"/>
      <c r="Q152" s="129"/>
      <c r="R152" s="129"/>
      <c r="S152" s="129"/>
      <c r="T152" s="129"/>
      <c r="U152" s="200"/>
      <c r="V152" s="200"/>
      <c r="W152" s="200"/>
      <c r="X152" s="200"/>
      <c r="Y152" s="200"/>
      <c r="Z152" s="200"/>
      <c r="AA152" s="200"/>
      <c r="AB152" s="200"/>
      <c r="AC152" s="200"/>
      <c r="AD152" s="200"/>
      <c r="AE152" s="200"/>
      <c r="AF152" s="200"/>
      <c r="AG152" s="200"/>
      <c r="AH152" s="200"/>
      <c r="AI152" s="200"/>
      <c r="AJ152" s="200"/>
      <c r="AK152" s="200"/>
      <c r="AL152" s="200"/>
      <c r="AM152" s="200"/>
      <c r="AN152" s="200"/>
      <c r="AO152" s="200"/>
      <c r="AP152" s="200"/>
      <c r="AQ152" s="200"/>
      <c r="AR152" s="200"/>
      <c r="AS152" s="200">
        <v>1</v>
      </c>
      <c r="AT152" s="200"/>
      <c r="AU152" s="200"/>
      <c r="AV152" s="200"/>
      <c r="AW152" s="200"/>
      <c r="AX152" s="200"/>
      <c r="AY152" s="200"/>
      <c r="AZ152" s="200"/>
      <c r="BA152" s="200"/>
      <c r="BB152" s="200"/>
      <c r="BC152" s="200"/>
      <c r="BD152" s="200"/>
      <c r="BE152" s="200"/>
      <c r="BF152" s="200"/>
      <c r="BG152" s="200"/>
      <c r="BH152" s="200"/>
      <c r="BI152" s="206"/>
      <c r="BJ152" s="200"/>
      <c r="BK152" s="200"/>
      <c r="BL152" s="200"/>
      <c r="BM152" s="200"/>
      <c r="BN152" s="200"/>
      <c r="BO152" s="200"/>
      <c r="BP152" s="203"/>
      <c r="BQ152" s="203"/>
      <c r="BR152" s="203"/>
      <c r="BS152" s="231">
        <f t="shared" si="7"/>
        <v>1</v>
      </c>
    </row>
    <row r="153" spans="1:71" ht="14" x14ac:dyDescent="0.15">
      <c r="A153" s="117" t="s">
        <v>342</v>
      </c>
      <c r="B153" s="156" t="s">
        <v>521</v>
      </c>
      <c r="C153" s="156" t="s">
        <v>240</v>
      </c>
      <c r="D153" s="156" t="s">
        <v>752</v>
      </c>
      <c r="E153" s="156" t="s">
        <v>134</v>
      </c>
      <c r="F153" s="156"/>
      <c r="G153" s="118">
        <v>0.05</v>
      </c>
      <c r="H153" s="119">
        <v>2</v>
      </c>
      <c r="I153" s="120">
        <f t="shared" si="8"/>
        <v>4</v>
      </c>
      <c r="J153" s="180">
        <f t="shared" si="8"/>
        <v>160</v>
      </c>
      <c r="K153" s="173"/>
      <c r="L153" s="129"/>
      <c r="M153" s="129"/>
      <c r="N153" s="129"/>
      <c r="O153" s="129"/>
      <c r="P153" s="129"/>
      <c r="Q153" s="129"/>
      <c r="R153" s="129"/>
      <c r="S153" s="129"/>
      <c r="T153" s="129"/>
      <c r="U153" s="200"/>
      <c r="V153" s="200"/>
      <c r="W153" s="200"/>
      <c r="X153" s="200"/>
      <c r="Y153" s="200"/>
      <c r="Z153" s="200"/>
      <c r="AA153" s="200"/>
      <c r="AB153" s="200"/>
      <c r="AC153" s="200"/>
      <c r="AD153" s="200"/>
      <c r="AE153" s="200"/>
      <c r="AF153" s="200"/>
      <c r="AG153" s="200"/>
      <c r="AH153" s="200"/>
      <c r="AI153" s="200"/>
      <c r="AJ153" s="200"/>
      <c r="AK153" s="200"/>
      <c r="AL153" s="200"/>
      <c r="AM153" s="200"/>
      <c r="AN153" s="200"/>
      <c r="AO153" s="200"/>
      <c r="AP153" s="200"/>
      <c r="AQ153" s="200"/>
      <c r="AR153" s="200"/>
      <c r="AS153" s="200"/>
      <c r="AT153" s="200"/>
      <c r="AU153" s="200"/>
      <c r="AV153" s="200"/>
      <c r="AW153" s="200"/>
      <c r="AX153" s="200"/>
      <c r="AY153" s="200"/>
      <c r="AZ153" s="200"/>
      <c r="BA153" s="200"/>
      <c r="BB153" s="200"/>
      <c r="BC153" s="200"/>
      <c r="BD153" s="200"/>
      <c r="BE153" s="200"/>
      <c r="BF153" s="200"/>
      <c r="BG153" s="200"/>
      <c r="BH153" s="200"/>
      <c r="BI153" s="206"/>
      <c r="BJ153" s="200"/>
      <c r="BK153" s="200"/>
      <c r="BL153" s="200"/>
      <c r="BM153" s="200">
        <v>1</v>
      </c>
      <c r="BN153" s="200"/>
      <c r="BO153" s="200"/>
      <c r="BP153" s="203">
        <v>34</v>
      </c>
      <c r="BQ153" s="203">
        <v>5</v>
      </c>
      <c r="BR153" s="203"/>
      <c r="BS153" s="231">
        <f t="shared" si="7"/>
        <v>40</v>
      </c>
    </row>
    <row r="154" spans="1:71" ht="14" x14ac:dyDescent="0.15">
      <c r="A154" s="117" t="s">
        <v>343</v>
      </c>
      <c r="B154" s="156" t="s">
        <v>521</v>
      </c>
      <c r="C154" s="156" t="s">
        <v>240</v>
      </c>
      <c r="D154" s="156" t="s">
        <v>753</v>
      </c>
      <c r="E154" s="156" t="s">
        <v>134</v>
      </c>
      <c r="F154" s="156"/>
      <c r="G154" s="118">
        <v>0.05</v>
      </c>
      <c r="H154" s="119">
        <v>2.5</v>
      </c>
      <c r="I154" s="120">
        <f t="shared" si="8"/>
        <v>4</v>
      </c>
      <c r="J154" s="180">
        <f t="shared" si="8"/>
        <v>200</v>
      </c>
      <c r="K154" s="173"/>
      <c r="L154" s="129"/>
      <c r="M154" s="129"/>
      <c r="N154" s="129"/>
      <c r="O154" s="129"/>
      <c r="P154" s="129"/>
      <c r="Q154" s="129"/>
      <c r="R154" s="129"/>
      <c r="S154" s="129"/>
      <c r="T154" s="129"/>
      <c r="U154" s="200"/>
      <c r="V154" s="200"/>
      <c r="W154" s="200"/>
      <c r="X154" s="200"/>
      <c r="Y154" s="200"/>
      <c r="Z154" s="200"/>
      <c r="AA154" s="200"/>
      <c r="AB154" s="200"/>
      <c r="AC154" s="200"/>
      <c r="AD154" s="200"/>
      <c r="AE154" s="200"/>
      <c r="AF154" s="200"/>
      <c r="AG154" s="200"/>
      <c r="AH154" s="200"/>
      <c r="AI154" s="200"/>
      <c r="AJ154" s="200"/>
      <c r="AK154" s="200"/>
      <c r="AL154" s="200"/>
      <c r="AM154" s="200"/>
      <c r="AN154" s="200"/>
      <c r="AO154" s="200">
        <v>1</v>
      </c>
      <c r="AP154" s="200"/>
      <c r="AQ154" s="200"/>
      <c r="AR154" s="200"/>
      <c r="AS154" s="200"/>
      <c r="AT154" s="200"/>
      <c r="AU154" s="200"/>
      <c r="AV154" s="200"/>
      <c r="AW154" s="200"/>
      <c r="AX154" s="200"/>
      <c r="AY154" s="200"/>
      <c r="AZ154" s="200"/>
      <c r="BA154" s="200"/>
      <c r="BB154" s="200"/>
      <c r="BC154" s="200"/>
      <c r="BD154" s="200"/>
      <c r="BE154" s="200"/>
      <c r="BF154" s="200"/>
      <c r="BG154" s="200"/>
      <c r="BH154" s="200"/>
      <c r="BI154" s="206"/>
      <c r="BJ154" s="200">
        <v>7</v>
      </c>
      <c r="BK154" s="200"/>
      <c r="BL154" s="200"/>
      <c r="BM154" s="200"/>
      <c r="BN154" s="200"/>
      <c r="BO154" s="200"/>
      <c r="BP154" s="203"/>
      <c r="BQ154" s="203"/>
      <c r="BR154" s="203"/>
      <c r="BS154" s="231">
        <f t="shared" si="7"/>
        <v>8</v>
      </c>
    </row>
    <row r="155" spans="1:71" ht="14" x14ac:dyDescent="0.15">
      <c r="A155" s="117" t="s">
        <v>344</v>
      </c>
      <c r="B155" s="156" t="s">
        <v>521</v>
      </c>
      <c r="C155" s="156" t="s">
        <v>240</v>
      </c>
      <c r="D155" s="156" t="s">
        <v>754</v>
      </c>
      <c r="E155" s="156" t="s">
        <v>135</v>
      </c>
      <c r="F155" s="156"/>
      <c r="G155" s="118">
        <v>0.05</v>
      </c>
      <c r="H155" s="119">
        <v>3</v>
      </c>
      <c r="I155" s="120">
        <f t="shared" si="8"/>
        <v>4</v>
      </c>
      <c r="J155" s="180">
        <f t="shared" si="8"/>
        <v>240</v>
      </c>
      <c r="K155" s="173"/>
      <c r="L155" s="129"/>
      <c r="M155" s="129"/>
      <c r="N155" s="129"/>
      <c r="O155" s="129"/>
      <c r="P155" s="129"/>
      <c r="Q155" s="129"/>
      <c r="R155" s="129"/>
      <c r="S155" s="129"/>
      <c r="T155" s="129"/>
      <c r="U155" s="200"/>
      <c r="V155" s="200"/>
      <c r="W155" s="200"/>
      <c r="X155" s="200"/>
      <c r="Y155" s="200"/>
      <c r="Z155" s="200"/>
      <c r="AA155" s="200"/>
      <c r="AB155" s="200"/>
      <c r="AC155" s="200"/>
      <c r="AD155" s="200"/>
      <c r="AE155" s="200">
        <v>2</v>
      </c>
      <c r="AF155" s="200"/>
      <c r="AG155" s="200"/>
      <c r="AH155" s="200"/>
      <c r="AI155" s="200"/>
      <c r="AJ155" s="200"/>
      <c r="AK155" s="200"/>
      <c r="AL155" s="200"/>
      <c r="AM155" s="200"/>
      <c r="AN155" s="200"/>
      <c r="AO155" s="200"/>
      <c r="AP155" s="200"/>
      <c r="AQ155" s="200"/>
      <c r="AR155" s="200"/>
      <c r="AS155" s="200"/>
      <c r="AT155" s="200"/>
      <c r="AU155" s="200"/>
      <c r="AV155" s="200"/>
      <c r="AW155" s="200"/>
      <c r="AX155" s="200"/>
      <c r="AY155" s="200"/>
      <c r="AZ155" s="200"/>
      <c r="BA155" s="200"/>
      <c r="BB155" s="200"/>
      <c r="BC155" s="200"/>
      <c r="BD155" s="200"/>
      <c r="BE155" s="200"/>
      <c r="BF155" s="200"/>
      <c r="BG155" s="200"/>
      <c r="BH155" s="200"/>
      <c r="BI155" s="206"/>
      <c r="BJ155" s="200"/>
      <c r="BK155" s="200"/>
      <c r="BL155" s="200"/>
      <c r="BM155" s="200"/>
      <c r="BN155" s="200"/>
      <c r="BO155" s="200"/>
      <c r="BP155" s="203"/>
      <c r="BQ155" s="203">
        <v>30</v>
      </c>
      <c r="BR155" s="203"/>
      <c r="BS155" s="231">
        <f t="shared" si="7"/>
        <v>32</v>
      </c>
    </row>
    <row r="156" spans="1:71" ht="14" x14ac:dyDescent="0.15">
      <c r="A156" s="117" t="s">
        <v>345</v>
      </c>
      <c r="B156" s="156" t="s">
        <v>521</v>
      </c>
      <c r="C156" s="156" t="s">
        <v>240</v>
      </c>
      <c r="D156" s="156" t="s">
        <v>755</v>
      </c>
      <c r="E156" s="156" t="s">
        <v>130</v>
      </c>
      <c r="F156" s="156"/>
      <c r="G156" s="118">
        <v>7.4999999999999997E-2</v>
      </c>
      <c r="H156" s="119">
        <v>0.5</v>
      </c>
      <c r="I156" s="120">
        <f t="shared" si="8"/>
        <v>6</v>
      </c>
      <c r="J156" s="180">
        <f t="shared" si="8"/>
        <v>40</v>
      </c>
      <c r="K156" s="173"/>
      <c r="L156" s="129"/>
      <c r="M156" s="129"/>
      <c r="N156" s="129"/>
      <c r="O156" s="129"/>
      <c r="P156" s="129"/>
      <c r="Q156" s="129">
        <v>1</v>
      </c>
      <c r="R156" s="129"/>
      <c r="S156" s="129"/>
      <c r="T156" s="129">
        <v>2</v>
      </c>
      <c r="U156" s="200"/>
      <c r="V156" s="200"/>
      <c r="W156" s="200"/>
      <c r="X156" s="200"/>
      <c r="Y156" s="200"/>
      <c r="Z156" s="200"/>
      <c r="AA156" s="200"/>
      <c r="AB156" s="200"/>
      <c r="AC156" s="200"/>
      <c r="AD156" s="200"/>
      <c r="AE156" s="200"/>
      <c r="AF156" s="200"/>
      <c r="AG156" s="200"/>
      <c r="AH156" s="200"/>
      <c r="AI156" s="200"/>
      <c r="AJ156" s="200"/>
      <c r="AK156" s="200"/>
      <c r="AL156" s="200"/>
      <c r="AM156" s="200"/>
      <c r="AN156" s="200"/>
      <c r="AO156" s="200"/>
      <c r="AP156" s="200"/>
      <c r="AQ156" s="200"/>
      <c r="AR156" s="200"/>
      <c r="AS156" s="200"/>
      <c r="AT156" s="200"/>
      <c r="AU156" s="200"/>
      <c r="AV156" s="200">
        <v>7</v>
      </c>
      <c r="AW156" s="200"/>
      <c r="AX156" s="200"/>
      <c r="AY156" s="200"/>
      <c r="AZ156" s="200"/>
      <c r="BA156" s="200"/>
      <c r="BB156" s="200"/>
      <c r="BC156" s="200"/>
      <c r="BD156" s="200"/>
      <c r="BE156" s="200"/>
      <c r="BF156" s="200"/>
      <c r="BG156" s="200"/>
      <c r="BH156" s="200"/>
      <c r="BI156" s="206"/>
      <c r="BJ156" s="200"/>
      <c r="BK156" s="200"/>
      <c r="BL156" s="200"/>
      <c r="BM156" s="200"/>
      <c r="BN156" s="200"/>
      <c r="BO156" s="200"/>
      <c r="BP156" s="203"/>
      <c r="BQ156" s="203"/>
      <c r="BR156" s="203"/>
      <c r="BS156" s="231">
        <f t="shared" si="7"/>
        <v>10</v>
      </c>
    </row>
    <row r="157" spans="1:71" ht="14" x14ac:dyDescent="0.15">
      <c r="A157" s="117" t="s">
        <v>346</v>
      </c>
      <c r="B157" s="156" t="s">
        <v>521</v>
      </c>
      <c r="C157" s="156" t="s">
        <v>240</v>
      </c>
      <c r="D157" s="156" t="s">
        <v>756</v>
      </c>
      <c r="E157" s="156" t="s">
        <v>130</v>
      </c>
      <c r="F157" s="156"/>
      <c r="G157" s="118">
        <v>7.4999999999999997E-2</v>
      </c>
      <c r="H157" s="119">
        <v>0.6</v>
      </c>
      <c r="I157" s="120">
        <f t="shared" si="8"/>
        <v>6</v>
      </c>
      <c r="J157" s="180">
        <f t="shared" si="8"/>
        <v>48</v>
      </c>
      <c r="K157" s="173"/>
      <c r="L157" s="129"/>
      <c r="M157" s="129"/>
      <c r="N157" s="129"/>
      <c r="O157" s="129"/>
      <c r="P157" s="129"/>
      <c r="Q157" s="129"/>
      <c r="R157" s="129"/>
      <c r="S157" s="129"/>
      <c r="T157" s="129"/>
      <c r="U157" s="200"/>
      <c r="V157" s="200"/>
      <c r="W157" s="200"/>
      <c r="X157" s="200">
        <v>11</v>
      </c>
      <c r="Y157" s="200"/>
      <c r="Z157" s="200"/>
      <c r="AA157" s="200"/>
      <c r="AB157" s="200"/>
      <c r="AC157" s="200"/>
      <c r="AD157" s="200"/>
      <c r="AE157" s="200"/>
      <c r="AF157" s="200"/>
      <c r="AG157" s="200"/>
      <c r="AH157" s="200"/>
      <c r="AI157" s="200"/>
      <c r="AJ157" s="200"/>
      <c r="AK157" s="200"/>
      <c r="AL157" s="200"/>
      <c r="AM157" s="200"/>
      <c r="AN157" s="200"/>
      <c r="AO157" s="200"/>
      <c r="AP157" s="200"/>
      <c r="AQ157" s="200"/>
      <c r="AR157" s="200"/>
      <c r="AS157" s="200"/>
      <c r="AT157" s="200"/>
      <c r="AU157" s="200"/>
      <c r="AV157" s="200">
        <v>41</v>
      </c>
      <c r="AW157" s="200"/>
      <c r="AX157" s="200"/>
      <c r="AY157" s="200"/>
      <c r="AZ157" s="200"/>
      <c r="BA157" s="200"/>
      <c r="BB157" s="200"/>
      <c r="BC157" s="200"/>
      <c r="BD157" s="200"/>
      <c r="BE157" s="200"/>
      <c r="BF157" s="200"/>
      <c r="BG157" s="200"/>
      <c r="BH157" s="200"/>
      <c r="BI157" s="206"/>
      <c r="BJ157" s="200"/>
      <c r="BK157" s="200"/>
      <c r="BL157" s="200"/>
      <c r="BM157" s="200"/>
      <c r="BN157" s="200">
        <v>8</v>
      </c>
      <c r="BO157" s="200"/>
      <c r="BP157" s="203"/>
      <c r="BQ157" s="203"/>
      <c r="BR157" s="203"/>
      <c r="BS157" s="231">
        <f t="shared" si="7"/>
        <v>60</v>
      </c>
    </row>
    <row r="158" spans="1:71" ht="14" x14ac:dyDescent="0.15">
      <c r="A158" s="117" t="s">
        <v>347</v>
      </c>
      <c r="B158" s="156" t="s">
        <v>521</v>
      </c>
      <c r="C158" s="156" t="s">
        <v>240</v>
      </c>
      <c r="D158" s="156" t="s">
        <v>757</v>
      </c>
      <c r="E158" s="156"/>
      <c r="F158" s="156"/>
      <c r="G158" s="118">
        <v>7.4999999999999997E-2</v>
      </c>
      <c r="H158" s="119">
        <v>0.7</v>
      </c>
      <c r="I158" s="120">
        <f t="shared" si="8"/>
        <v>6</v>
      </c>
      <c r="J158" s="180">
        <f t="shared" si="8"/>
        <v>56</v>
      </c>
      <c r="K158" s="173"/>
      <c r="L158" s="129"/>
      <c r="M158" s="129"/>
      <c r="N158" s="129"/>
      <c r="O158" s="129"/>
      <c r="P158" s="129"/>
      <c r="Q158" s="129"/>
      <c r="R158" s="129"/>
      <c r="S158" s="129"/>
      <c r="T158" s="129"/>
      <c r="U158" s="200"/>
      <c r="W158" s="200">
        <v>6</v>
      </c>
      <c r="X158" s="200"/>
      <c r="Y158" s="200"/>
      <c r="Z158" s="200"/>
      <c r="AA158" s="200"/>
      <c r="AB158" s="200"/>
      <c r="AC158" s="200"/>
      <c r="AD158" s="200"/>
      <c r="AE158" s="200"/>
      <c r="AF158" s="200"/>
      <c r="AG158" s="200"/>
      <c r="AH158" s="200"/>
      <c r="AI158" s="200"/>
      <c r="AJ158" s="200"/>
      <c r="AK158" s="200"/>
      <c r="AL158" s="200"/>
      <c r="AM158" s="200"/>
      <c r="AN158" s="200"/>
      <c r="AO158" s="200"/>
      <c r="AP158" s="200"/>
      <c r="AQ158" s="200"/>
      <c r="AR158" s="200"/>
      <c r="AS158" s="200"/>
      <c r="AT158" s="200"/>
      <c r="AU158" s="200"/>
      <c r="AV158" s="200"/>
      <c r="AW158" s="200"/>
      <c r="AX158" s="200"/>
      <c r="AY158" s="200"/>
      <c r="AZ158" s="200"/>
      <c r="BA158" s="200"/>
      <c r="BB158" s="200"/>
      <c r="BC158" s="200"/>
      <c r="BD158" s="200"/>
      <c r="BE158" s="200">
        <v>1</v>
      </c>
      <c r="BF158" s="200"/>
      <c r="BG158" s="200"/>
      <c r="BH158" s="200"/>
      <c r="BI158" s="206"/>
      <c r="BJ158" s="200"/>
      <c r="BK158" s="200"/>
      <c r="BL158" s="200"/>
      <c r="BM158" s="200"/>
      <c r="BN158" s="200"/>
      <c r="BO158" s="200"/>
      <c r="BP158" s="203"/>
      <c r="BQ158" s="203"/>
      <c r="BR158" s="203"/>
      <c r="BS158" s="231">
        <f t="shared" si="7"/>
        <v>7</v>
      </c>
    </row>
    <row r="159" spans="1:71" ht="14" x14ac:dyDescent="0.15">
      <c r="A159" s="117" t="s">
        <v>348</v>
      </c>
      <c r="B159" s="156" t="s">
        <v>521</v>
      </c>
      <c r="C159" s="156" t="s">
        <v>240</v>
      </c>
      <c r="D159" s="156" t="s">
        <v>758</v>
      </c>
      <c r="E159" s="156" t="s">
        <v>134</v>
      </c>
      <c r="F159" s="156"/>
      <c r="G159" s="118">
        <v>7.4999999999999997E-2</v>
      </c>
      <c r="H159" s="119">
        <v>0.8</v>
      </c>
      <c r="I159" s="120">
        <f t="shared" si="8"/>
        <v>6</v>
      </c>
      <c r="J159" s="180">
        <f t="shared" si="8"/>
        <v>64</v>
      </c>
      <c r="K159" s="173"/>
      <c r="L159" s="129"/>
      <c r="M159" s="129"/>
      <c r="N159" s="129"/>
      <c r="O159" s="129"/>
      <c r="P159" s="129"/>
      <c r="Q159" s="129"/>
      <c r="R159" s="129"/>
      <c r="S159" s="129"/>
      <c r="T159" s="129"/>
      <c r="U159" s="200"/>
      <c r="V159" s="200"/>
      <c r="W159" s="200"/>
      <c r="X159" s="200"/>
      <c r="Y159" s="200"/>
      <c r="Z159" s="200"/>
      <c r="AA159" s="200"/>
      <c r="AB159" s="200">
        <v>7</v>
      </c>
      <c r="AC159" s="200"/>
      <c r="AD159" s="200">
        <v>19</v>
      </c>
      <c r="AE159" s="200"/>
      <c r="AF159" s="200"/>
      <c r="AG159" s="200"/>
      <c r="AH159" s="200"/>
      <c r="AI159" s="200"/>
      <c r="AJ159" s="200"/>
      <c r="AK159" s="200"/>
      <c r="AL159" s="200"/>
      <c r="AM159" s="200"/>
      <c r="AN159" s="200"/>
      <c r="AO159" s="200"/>
      <c r="AP159" s="200"/>
      <c r="AQ159" s="200"/>
      <c r="AR159" s="200"/>
      <c r="AS159" s="200"/>
      <c r="AT159" s="200"/>
      <c r="AU159" s="200"/>
      <c r="AV159" s="200"/>
      <c r="AW159" s="200">
        <v>10</v>
      </c>
      <c r="AX159" s="200"/>
      <c r="AY159" s="200"/>
      <c r="AZ159" s="200"/>
      <c r="BA159" s="200"/>
      <c r="BB159" s="200"/>
      <c r="BC159" s="200"/>
      <c r="BD159" s="200"/>
      <c r="BE159" s="200"/>
      <c r="BF159" s="200"/>
      <c r="BG159" s="200"/>
      <c r="BH159" s="200"/>
      <c r="BI159" s="206"/>
      <c r="BJ159" s="200"/>
      <c r="BK159" s="200"/>
      <c r="BL159" s="200"/>
      <c r="BM159" s="200"/>
      <c r="BN159" s="200"/>
      <c r="BO159" s="200"/>
      <c r="BP159" s="203"/>
      <c r="BQ159" s="203"/>
      <c r="BR159" s="203"/>
      <c r="BS159" s="231">
        <f t="shared" si="7"/>
        <v>36</v>
      </c>
    </row>
    <row r="160" spans="1:71" ht="14" x14ac:dyDescent="0.15">
      <c r="A160" s="117" t="s">
        <v>349</v>
      </c>
      <c r="B160" s="156" t="s">
        <v>521</v>
      </c>
      <c r="C160" s="156" t="s">
        <v>240</v>
      </c>
      <c r="D160" s="156" t="s">
        <v>759</v>
      </c>
      <c r="E160" s="156" t="s">
        <v>134</v>
      </c>
      <c r="F160" s="156"/>
      <c r="G160" s="118">
        <v>7.4999999999999997E-2</v>
      </c>
      <c r="H160" s="119">
        <v>0.9</v>
      </c>
      <c r="I160" s="120">
        <f t="shared" si="8"/>
        <v>6</v>
      </c>
      <c r="J160" s="180">
        <f t="shared" si="8"/>
        <v>72</v>
      </c>
      <c r="K160" s="173"/>
      <c r="L160" s="129"/>
      <c r="M160" s="129"/>
      <c r="N160" s="129"/>
      <c r="O160" s="129"/>
      <c r="P160" s="129"/>
      <c r="Q160" s="129"/>
      <c r="R160" s="129"/>
      <c r="S160" s="129"/>
      <c r="T160" s="129"/>
      <c r="U160" s="200"/>
      <c r="V160" s="200"/>
      <c r="W160" s="200"/>
      <c r="X160" s="200"/>
      <c r="Y160" s="200"/>
      <c r="Z160" s="200"/>
      <c r="AA160" s="200"/>
      <c r="AB160" s="200">
        <v>6</v>
      </c>
      <c r="AC160" s="200"/>
      <c r="AD160" s="200"/>
      <c r="AE160" s="200"/>
      <c r="AF160" s="200"/>
      <c r="AG160" s="200"/>
      <c r="AH160" s="200"/>
      <c r="AI160" s="200"/>
      <c r="AJ160" s="200"/>
      <c r="AK160" s="200"/>
      <c r="AL160" s="200"/>
      <c r="AM160" s="200"/>
      <c r="AN160" s="200"/>
      <c r="AO160" s="200"/>
      <c r="AP160" s="200"/>
      <c r="AQ160" s="200"/>
      <c r="AR160" s="200"/>
      <c r="AS160" s="200"/>
      <c r="AT160" s="200"/>
      <c r="AU160" s="200"/>
      <c r="AV160" s="200"/>
      <c r="AW160" s="200"/>
      <c r="AX160" s="200"/>
      <c r="AY160" s="200"/>
      <c r="AZ160" s="200"/>
      <c r="BA160" s="200">
        <v>1</v>
      </c>
      <c r="BB160" s="200"/>
      <c r="BC160" s="200"/>
      <c r="BD160" s="200"/>
      <c r="BE160" s="200"/>
      <c r="BF160" s="200"/>
      <c r="BG160" s="200"/>
      <c r="BH160" s="200"/>
      <c r="BI160" s="206"/>
      <c r="BJ160" s="200"/>
      <c r="BK160" s="200"/>
      <c r="BL160" s="200"/>
      <c r="BM160" s="200"/>
      <c r="BN160" s="200"/>
      <c r="BO160" s="200"/>
      <c r="BP160" s="203"/>
      <c r="BQ160" s="203"/>
      <c r="BR160" s="203"/>
      <c r="BS160" s="231">
        <f t="shared" si="7"/>
        <v>7</v>
      </c>
    </row>
    <row r="161" spans="1:71" ht="14" x14ac:dyDescent="0.15">
      <c r="A161" s="117" t="s">
        <v>350</v>
      </c>
      <c r="B161" s="156" t="s">
        <v>521</v>
      </c>
      <c r="C161" s="156" t="s">
        <v>240</v>
      </c>
      <c r="D161" s="156" t="s">
        <v>760</v>
      </c>
      <c r="E161" s="156" t="s">
        <v>130</v>
      </c>
      <c r="F161" s="156"/>
      <c r="G161" s="118">
        <v>7.4999999999999997E-2</v>
      </c>
      <c r="H161" s="119">
        <v>1</v>
      </c>
      <c r="I161" s="120">
        <f t="shared" si="8"/>
        <v>6</v>
      </c>
      <c r="J161" s="180">
        <f t="shared" si="8"/>
        <v>80</v>
      </c>
      <c r="K161" s="173"/>
      <c r="L161" s="129"/>
      <c r="M161" s="129"/>
      <c r="N161" s="129"/>
      <c r="O161" s="129"/>
      <c r="P161" s="129"/>
      <c r="Q161" s="129"/>
      <c r="R161" s="129"/>
      <c r="S161" s="129">
        <v>3</v>
      </c>
      <c r="T161" s="129"/>
      <c r="U161" s="200"/>
      <c r="V161" s="200">
        <v>3</v>
      </c>
      <c r="W161" s="200"/>
      <c r="X161" s="200"/>
      <c r="Y161" s="200"/>
      <c r="Z161" s="200"/>
      <c r="AA161" s="200"/>
      <c r="AB161" s="200"/>
      <c r="AC161" s="200"/>
      <c r="AD161" s="200"/>
      <c r="AE161" s="200"/>
      <c r="AF161" s="200"/>
      <c r="AG161" s="200"/>
      <c r="AH161" s="200"/>
      <c r="AI161" s="200"/>
      <c r="AJ161" s="200"/>
      <c r="AK161" s="200"/>
      <c r="AL161" s="200"/>
      <c r="AM161" s="200">
        <v>3</v>
      </c>
      <c r="AN161" s="200">
        <v>1</v>
      </c>
      <c r="AO161" s="200"/>
      <c r="AP161" s="200"/>
      <c r="AQ161" s="200"/>
      <c r="AR161" s="200"/>
      <c r="AS161" s="200"/>
      <c r="AT161" s="200"/>
      <c r="AU161" s="200"/>
      <c r="AV161" s="200"/>
      <c r="AW161" s="200"/>
      <c r="AX161" s="200"/>
      <c r="AY161" s="200"/>
      <c r="AZ161" s="200"/>
      <c r="BA161" s="200"/>
      <c r="BB161" s="200"/>
      <c r="BC161" s="200"/>
      <c r="BD161" s="200"/>
      <c r="BE161" s="200"/>
      <c r="BF161" s="200"/>
      <c r="BG161" s="200"/>
      <c r="BH161" s="200"/>
      <c r="BI161" s="206"/>
      <c r="BJ161" s="200"/>
      <c r="BK161" s="200"/>
      <c r="BL161" s="200"/>
      <c r="BM161" s="200"/>
      <c r="BN161" s="200"/>
      <c r="BO161" s="200"/>
      <c r="BP161" s="203"/>
      <c r="BQ161" s="203"/>
      <c r="BR161" s="203"/>
      <c r="BS161" s="231">
        <f t="shared" si="7"/>
        <v>10</v>
      </c>
    </row>
    <row r="162" spans="1:71" ht="14" x14ac:dyDescent="0.15">
      <c r="A162" s="117" t="s">
        <v>351</v>
      </c>
      <c r="B162" s="156" t="s">
        <v>521</v>
      </c>
      <c r="C162" s="156" t="s">
        <v>240</v>
      </c>
      <c r="D162" s="156" t="s">
        <v>761</v>
      </c>
      <c r="E162" s="156" t="s">
        <v>130</v>
      </c>
      <c r="F162" s="156"/>
      <c r="G162" s="118">
        <v>7.4999999999999997E-2</v>
      </c>
      <c r="H162" s="119">
        <v>1.5</v>
      </c>
      <c r="I162" s="120">
        <f t="shared" si="8"/>
        <v>6</v>
      </c>
      <c r="J162" s="180">
        <f t="shared" si="8"/>
        <v>120</v>
      </c>
      <c r="K162" s="173"/>
      <c r="L162" s="129"/>
      <c r="M162" s="129"/>
      <c r="N162" s="129"/>
      <c r="O162" s="129"/>
      <c r="P162" s="129"/>
      <c r="Q162" s="129"/>
      <c r="R162" s="129"/>
      <c r="S162" s="129"/>
      <c r="T162" s="129"/>
      <c r="U162" s="200"/>
      <c r="W162" s="200">
        <v>2</v>
      </c>
      <c r="X162" s="200"/>
      <c r="Y162" s="200"/>
      <c r="Z162" s="200"/>
      <c r="AA162" s="200"/>
      <c r="AB162" s="200"/>
      <c r="AC162" s="200"/>
      <c r="AD162" s="200"/>
      <c r="AE162" s="200"/>
      <c r="AF162" s="200"/>
      <c r="AG162" s="200"/>
      <c r="AH162" s="200"/>
      <c r="AI162" s="200"/>
      <c r="AJ162" s="200"/>
      <c r="AK162" s="200"/>
      <c r="AL162" s="200"/>
      <c r="AM162" s="200">
        <v>2</v>
      </c>
      <c r="AN162" s="200"/>
      <c r="AO162" s="200"/>
      <c r="AP162" s="200"/>
      <c r="AQ162" s="200"/>
      <c r="AR162" s="200"/>
      <c r="AS162" s="200"/>
      <c r="AT162" s="200"/>
      <c r="AU162" s="200"/>
      <c r="AV162" s="200">
        <v>3</v>
      </c>
      <c r="AW162" s="200"/>
      <c r="AX162" s="200"/>
      <c r="AY162" s="200"/>
      <c r="AZ162" s="200"/>
      <c r="BA162" s="200"/>
      <c r="BB162" s="200"/>
      <c r="BC162" s="200"/>
      <c r="BD162" s="200"/>
      <c r="BE162" s="200"/>
      <c r="BF162" s="200"/>
      <c r="BG162" s="200"/>
      <c r="BH162" s="200"/>
      <c r="BI162" s="206"/>
      <c r="BJ162" s="200"/>
      <c r="BK162" s="200"/>
      <c r="BL162" s="200"/>
      <c r="BM162" s="200"/>
      <c r="BN162" s="200"/>
      <c r="BO162" s="200"/>
      <c r="BP162" s="203"/>
      <c r="BQ162" s="203"/>
      <c r="BR162" s="203"/>
      <c r="BS162" s="231">
        <f t="shared" si="7"/>
        <v>7</v>
      </c>
    </row>
    <row r="163" spans="1:71" ht="14" x14ac:dyDescent="0.15">
      <c r="A163" s="117" t="s">
        <v>352</v>
      </c>
      <c r="B163" s="156" t="s">
        <v>521</v>
      </c>
      <c r="C163" s="156" t="s">
        <v>240</v>
      </c>
      <c r="D163" s="156" t="s">
        <v>762</v>
      </c>
      <c r="E163" s="156" t="s">
        <v>134</v>
      </c>
      <c r="F163" s="156"/>
      <c r="G163" s="118">
        <v>7.4999999999999997E-2</v>
      </c>
      <c r="H163" s="119">
        <v>2</v>
      </c>
      <c r="I163" s="120">
        <f t="shared" si="8"/>
        <v>6</v>
      </c>
      <c r="J163" s="180">
        <f t="shared" si="8"/>
        <v>160</v>
      </c>
      <c r="K163" s="173"/>
      <c r="L163" s="129"/>
      <c r="M163" s="129"/>
      <c r="N163" s="129"/>
      <c r="O163" s="129"/>
      <c r="P163" s="129"/>
      <c r="Q163" s="129"/>
      <c r="R163" s="129"/>
      <c r="S163" s="129"/>
      <c r="T163" s="129"/>
      <c r="U163" s="200"/>
      <c r="V163" s="200"/>
      <c r="W163" s="200"/>
      <c r="X163" s="200"/>
      <c r="Y163" s="200"/>
      <c r="Z163" s="200"/>
      <c r="AA163" s="200"/>
      <c r="AB163" s="200"/>
      <c r="AC163" s="200"/>
      <c r="AD163" s="200"/>
      <c r="AE163" s="200"/>
      <c r="AF163" s="200">
        <v>1</v>
      </c>
      <c r="AG163" s="200"/>
      <c r="AH163" s="200"/>
      <c r="AI163" s="200"/>
      <c r="AJ163" s="200"/>
      <c r="AK163" s="200"/>
      <c r="AL163" s="200"/>
      <c r="AM163" s="200"/>
      <c r="AN163" s="200"/>
      <c r="AO163" s="200"/>
      <c r="AP163" s="200"/>
      <c r="AQ163" s="200"/>
      <c r="AR163" s="200"/>
      <c r="AS163" s="200"/>
      <c r="AT163" s="200"/>
      <c r="AU163" s="200"/>
      <c r="AV163" s="200"/>
      <c r="AW163" s="200"/>
      <c r="AX163" s="200"/>
      <c r="AY163" s="200"/>
      <c r="AZ163" s="200"/>
      <c r="BA163" s="200"/>
      <c r="BB163" s="200"/>
      <c r="BC163" s="200"/>
      <c r="BD163" s="200"/>
      <c r="BE163" s="200"/>
      <c r="BF163" s="200"/>
      <c r="BG163" s="200"/>
      <c r="BH163" s="200"/>
      <c r="BI163" s="206">
        <v>27</v>
      </c>
      <c r="BJ163" s="200"/>
      <c r="BK163" s="200"/>
      <c r="BL163" s="200"/>
      <c r="BM163" s="200"/>
      <c r="BN163" s="200"/>
      <c r="BO163" s="200"/>
      <c r="BP163" s="203">
        <v>11</v>
      </c>
      <c r="BQ163" s="203">
        <v>16</v>
      </c>
      <c r="BR163" s="203"/>
      <c r="BS163" s="231">
        <f t="shared" si="7"/>
        <v>55</v>
      </c>
    </row>
    <row r="164" spans="1:71" ht="14" x14ac:dyDescent="0.15">
      <c r="A164" s="117" t="s">
        <v>353</v>
      </c>
      <c r="B164" s="156" t="s">
        <v>521</v>
      </c>
      <c r="C164" s="156" t="s">
        <v>240</v>
      </c>
      <c r="D164" s="156" t="s">
        <v>763</v>
      </c>
      <c r="E164" s="156" t="s">
        <v>134</v>
      </c>
      <c r="F164" s="156"/>
      <c r="G164" s="118">
        <v>0.08</v>
      </c>
      <c r="H164" s="119">
        <v>0.45</v>
      </c>
      <c r="I164" s="120">
        <f t="shared" si="8"/>
        <v>6.4</v>
      </c>
      <c r="J164" s="180">
        <f t="shared" si="8"/>
        <v>36</v>
      </c>
      <c r="K164" s="173"/>
      <c r="L164" s="129"/>
      <c r="M164" s="129"/>
      <c r="N164" s="129"/>
      <c r="O164" s="129"/>
      <c r="P164" s="129"/>
      <c r="Q164" s="129"/>
      <c r="R164" s="129"/>
      <c r="S164" s="129"/>
      <c r="T164" s="129"/>
      <c r="U164" s="200">
        <v>24</v>
      </c>
      <c r="V164" s="200"/>
      <c r="W164" s="200"/>
      <c r="X164" s="200"/>
      <c r="Y164" s="200"/>
      <c r="Z164" s="200"/>
      <c r="AA164" s="200"/>
      <c r="AB164" s="200"/>
      <c r="AC164" s="200"/>
      <c r="AD164" s="200"/>
      <c r="AE164" s="200"/>
      <c r="AF164" s="200"/>
      <c r="AG164" s="200"/>
      <c r="AH164" s="200"/>
      <c r="AI164" s="200"/>
      <c r="AJ164" s="200"/>
      <c r="AK164" s="200"/>
      <c r="AL164" s="200"/>
      <c r="AM164" s="200"/>
      <c r="AN164" s="200"/>
      <c r="AO164" s="200"/>
      <c r="AP164" s="200"/>
      <c r="AQ164" s="200"/>
      <c r="AR164" s="200"/>
      <c r="AS164" s="200"/>
      <c r="AT164" s="200"/>
      <c r="AU164" s="200"/>
      <c r="AV164" s="200"/>
      <c r="AW164" s="200"/>
      <c r="AX164" s="200"/>
      <c r="AY164" s="200"/>
      <c r="AZ164" s="200"/>
      <c r="BA164" s="200"/>
      <c r="BB164" s="200"/>
      <c r="BC164" s="200"/>
      <c r="BD164" s="200"/>
      <c r="BE164" s="200"/>
      <c r="BF164" s="200"/>
      <c r="BG164" s="200"/>
      <c r="BH164" s="200"/>
      <c r="BI164" s="206"/>
      <c r="BJ164" s="200"/>
      <c r="BK164" s="200"/>
      <c r="BL164" s="200"/>
      <c r="BM164" s="200"/>
      <c r="BN164" s="200"/>
      <c r="BO164" s="200"/>
      <c r="BP164" s="203"/>
      <c r="BQ164" s="203"/>
      <c r="BR164" s="203"/>
      <c r="BS164" s="231">
        <f t="shared" si="7"/>
        <v>24</v>
      </c>
    </row>
    <row r="165" spans="1:71" ht="14" x14ac:dyDescent="0.15">
      <c r="A165" s="117" t="s">
        <v>354</v>
      </c>
      <c r="B165" s="156" t="s">
        <v>521</v>
      </c>
      <c r="C165" s="156" t="s">
        <v>240</v>
      </c>
      <c r="D165" s="156" t="s">
        <v>764</v>
      </c>
      <c r="E165" s="156" t="s">
        <v>135</v>
      </c>
      <c r="F165" s="156"/>
      <c r="G165" s="118">
        <v>0.1</v>
      </c>
      <c r="H165" s="119">
        <v>0.3</v>
      </c>
      <c r="I165" s="120">
        <f t="shared" si="8"/>
        <v>8</v>
      </c>
      <c r="J165" s="180">
        <f t="shared" si="8"/>
        <v>24</v>
      </c>
      <c r="K165" s="173"/>
      <c r="L165" s="129"/>
      <c r="M165" s="129"/>
      <c r="N165" s="129">
        <v>1</v>
      </c>
      <c r="O165" s="129"/>
      <c r="P165" s="129"/>
      <c r="Q165" s="129"/>
      <c r="R165" s="129"/>
      <c r="S165" s="129"/>
      <c r="T165" s="129"/>
      <c r="U165" s="200">
        <v>17</v>
      </c>
      <c r="V165" s="200"/>
      <c r="W165" s="200"/>
      <c r="X165" s="200"/>
      <c r="Y165" s="200"/>
      <c r="Z165" s="200"/>
      <c r="AA165" s="200"/>
      <c r="AB165" s="200"/>
      <c r="AC165" s="200">
        <v>3</v>
      </c>
      <c r="AD165" s="200"/>
      <c r="AE165" s="200"/>
      <c r="AF165" s="200"/>
      <c r="AG165" s="200"/>
      <c r="AH165" s="200"/>
      <c r="AI165" s="200"/>
      <c r="AJ165" s="200"/>
      <c r="AK165" s="200"/>
      <c r="AL165" s="200"/>
      <c r="AM165" s="200"/>
      <c r="AN165" s="200"/>
      <c r="AO165" s="200"/>
      <c r="AP165" s="200">
        <v>3</v>
      </c>
      <c r="AQ165" s="200"/>
      <c r="AR165" s="200"/>
      <c r="AS165" s="200"/>
      <c r="AT165" s="200">
        <v>4</v>
      </c>
      <c r="AU165" s="200"/>
      <c r="AV165" s="200"/>
      <c r="AW165" s="200">
        <v>5</v>
      </c>
      <c r="AX165" s="200"/>
      <c r="AY165" s="200"/>
      <c r="AZ165" s="200"/>
      <c r="BA165" s="200"/>
      <c r="BB165" s="200"/>
      <c r="BC165" s="200"/>
      <c r="BD165" s="200"/>
      <c r="BE165" s="200"/>
      <c r="BF165" s="200"/>
      <c r="BG165" s="200"/>
      <c r="BH165" s="200"/>
      <c r="BI165" s="206">
        <v>3</v>
      </c>
      <c r="BJ165" s="200"/>
      <c r="BK165" s="200"/>
      <c r="BL165" s="200"/>
      <c r="BM165" s="200"/>
      <c r="BN165" s="200"/>
      <c r="BO165" s="200"/>
      <c r="BP165" s="203"/>
      <c r="BQ165" s="203">
        <v>3</v>
      </c>
      <c r="BR165" s="203">
        <v>3</v>
      </c>
      <c r="BS165" s="231">
        <f t="shared" si="7"/>
        <v>42</v>
      </c>
    </row>
    <row r="166" spans="1:71" ht="14" x14ac:dyDescent="0.15">
      <c r="A166" s="117" t="s">
        <v>355</v>
      </c>
      <c r="B166" s="156" t="s">
        <v>521</v>
      </c>
      <c r="C166" s="156" t="s">
        <v>240</v>
      </c>
      <c r="D166" s="156" t="s">
        <v>765</v>
      </c>
      <c r="E166" s="156"/>
      <c r="F166" s="156"/>
      <c r="G166" s="118">
        <v>0.1</v>
      </c>
      <c r="H166" s="119">
        <v>0.4</v>
      </c>
      <c r="I166" s="120">
        <f t="shared" si="8"/>
        <v>8</v>
      </c>
      <c r="J166" s="180">
        <f t="shared" si="8"/>
        <v>32</v>
      </c>
      <c r="K166" s="173"/>
      <c r="L166" s="129"/>
      <c r="M166" s="129"/>
      <c r="N166" s="129"/>
      <c r="O166" s="129"/>
      <c r="P166" s="129"/>
      <c r="Q166" s="129"/>
      <c r="R166" s="129"/>
      <c r="S166" s="129"/>
      <c r="T166" s="129"/>
      <c r="U166" s="200"/>
      <c r="V166" s="200"/>
      <c r="W166" s="200"/>
      <c r="X166" s="200"/>
      <c r="Y166" s="200"/>
      <c r="Z166" s="200"/>
      <c r="AA166" s="200"/>
      <c r="AB166" s="200"/>
      <c r="AC166" s="200"/>
      <c r="AD166" s="200"/>
      <c r="AE166" s="200"/>
      <c r="AF166" s="200"/>
      <c r="AG166" s="200"/>
      <c r="AH166" s="200"/>
      <c r="AI166" s="200"/>
      <c r="AJ166" s="200"/>
      <c r="AK166" s="200"/>
      <c r="AL166" s="200"/>
      <c r="AM166" s="200"/>
      <c r="AN166" s="200"/>
      <c r="AO166" s="200"/>
      <c r="AP166" s="200"/>
      <c r="AQ166" s="200"/>
      <c r="AR166" s="200"/>
      <c r="AS166" s="200"/>
      <c r="AT166" s="200"/>
      <c r="AU166" s="200"/>
      <c r="AV166" s="200">
        <v>1</v>
      </c>
      <c r="AW166" s="200"/>
      <c r="AX166" s="200"/>
      <c r="AY166" s="200"/>
      <c r="AZ166" s="200">
        <v>1</v>
      </c>
      <c r="BA166" s="200"/>
      <c r="BB166" s="200"/>
      <c r="BC166" s="200"/>
      <c r="BD166" s="200"/>
      <c r="BE166" s="200"/>
      <c r="BF166" s="200"/>
      <c r="BG166" s="200"/>
      <c r="BH166" s="200"/>
      <c r="BI166" s="206"/>
      <c r="BJ166" s="200"/>
      <c r="BK166" s="200"/>
      <c r="BL166" s="200">
        <v>6</v>
      </c>
      <c r="BM166" s="200"/>
      <c r="BN166" s="200"/>
      <c r="BO166" s="200"/>
      <c r="BP166" s="203"/>
      <c r="BQ166" s="203"/>
      <c r="BR166" s="203"/>
      <c r="BS166" s="231">
        <f t="shared" si="7"/>
        <v>8</v>
      </c>
    </row>
    <row r="167" spans="1:71" ht="14" x14ac:dyDescent="0.15">
      <c r="A167" s="117" t="s">
        <v>356</v>
      </c>
      <c r="B167" s="156" t="s">
        <v>521</v>
      </c>
      <c r="C167" s="156" t="s">
        <v>240</v>
      </c>
      <c r="D167" s="156" t="s">
        <v>766</v>
      </c>
      <c r="E167" s="156" t="s">
        <v>134</v>
      </c>
      <c r="F167" s="156"/>
      <c r="G167" s="118">
        <v>0.1</v>
      </c>
      <c r="H167" s="119">
        <v>0.5</v>
      </c>
      <c r="I167" s="120">
        <f t="shared" si="8"/>
        <v>8</v>
      </c>
      <c r="J167" s="180">
        <f t="shared" si="8"/>
        <v>40</v>
      </c>
      <c r="K167" s="173"/>
      <c r="L167" s="129"/>
      <c r="M167" s="129"/>
      <c r="N167" s="129"/>
      <c r="O167" s="129"/>
      <c r="P167" s="129"/>
      <c r="Q167" s="129"/>
      <c r="R167" s="129">
        <v>1</v>
      </c>
      <c r="S167" s="129"/>
      <c r="T167" s="129"/>
      <c r="U167" s="200"/>
      <c r="V167" s="200"/>
      <c r="W167" s="200"/>
      <c r="X167" s="200"/>
      <c r="Y167" s="200">
        <v>2</v>
      </c>
      <c r="Z167" s="200">
        <v>3</v>
      </c>
      <c r="AA167" s="200"/>
      <c r="AB167" s="200"/>
      <c r="AC167" s="200"/>
      <c r="AD167" s="200"/>
      <c r="AE167" s="200">
        <v>1</v>
      </c>
      <c r="AF167" s="200"/>
      <c r="AG167" s="200"/>
      <c r="AH167" s="200"/>
      <c r="AI167" s="200"/>
      <c r="AJ167" s="200"/>
      <c r="AK167" s="200"/>
      <c r="AL167" s="200"/>
      <c r="AM167" s="200"/>
      <c r="AN167" s="200"/>
      <c r="AO167" s="200">
        <v>2</v>
      </c>
      <c r="AP167" s="200">
        <v>1</v>
      </c>
      <c r="AQ167" s="200"/>
      <c r="AR167" s="200"/>
      <c r="AS167" s="200">
        <v>1</v>
      </c>
      <c r="AT167" s="200"/>
      <c r="AU167" s="200"/>
      <c r="AV167" s="200"/>
      <c r="AW167" s="200"/>
      <c r="AX167" s="200"/>
      <c r="AY167" s="200"/>
      <c r="AZ167" s="200"/>
      <c r="BA167" s="200"/>
      <c r="BB167" s="200"/>
      <c r="BC167" s="200"/>
      <c r="BD167" s="200"/>
      <c r="BE167" s="200"/>
      <c r="BF167" s="200"/>
      <c r="BG167" s="200"/>
      <c r="BH167" s="200"/>
      <c r="BI167" s="206"/>
      <c r="BJ167" s="200"/>
      <c r="BK167" s="200">
        <v>5</v>
      </c>
      <c r="BL167" s="200"/>
      <c r="BM167" s="200"/>
      <c r="BN167" s="200"/>
      <c r="BO167" s="200"/>
      <c r="BP167" s="203"/>
      <c r="BQ167" s="203"/>
      <c r="BR167" s="203">
        <f>8+1</f>
        <v>9</v>
      </c>
      <c r="BS167" s="231">
        <f t="shared" si="7"/>
        <v>25</v>
      </c>
    </row>
    <row r="168" spans="1:71" ht="14" x14ac:dyDescent="0.15">
      <c r="A168" s="117" t="s">
        <v>357</v>
      </c>
      <c r="B168" s="156" t="s">
        <v>521</v>
      </c>
      <c r="C168" s="156" t="s">
        <v>240</v>
      </c>
      <c r="D168" s="156" t="s">
        <v>767</v>
      </c>
      <c r="E168" s="156" t="s">
        <v>130</v>
      </c>
      <c r="F168" s="156"/>
      <c r="G168" s="118">
        <v>0.1</v>
      </c>
      <c r="H168" s="119">
        <v>0.6</v>
      </c>
      <c r="I168" s="120">
        <f t="shared" si="8"/>
        <v>8</v>
      </c>
      <c r="J168" s="180">
        <f t="shared" si="8"/>
        <v>48</v>
      </c>
      <c r="K168" s="173"/>
      <c r="L168" s="129"/>
      <c r="M168" s="129"/>
      <c r="N168" s="129"/>
      <c r="O168" s="129"/>
      <c r="P168" s="129"/>
      <c r="Q168" s="129"/>
      <c r="R168" s="129"/>
      <c r="S168" s="129"/>
      <c r="T168" s="129"/>
      <c r="U168" s="200"/>
      <c r="V168" s="200">
        <v>6</v>
      </c>
      <c r="W168" s="200"/>
      <c r="X168" s="200"/>
      <c r="Y168" s="200"/>
      <c r="Z168" s="200"/>
      <c r="AB168" s="200">
        <v>2</v>
      </c>
      <c r="AC168" s="200"/>
      <c r="AD168" s="200"/>
      <c r="AE168" s="200"/>
      <c r="AF168" s="200"/>
      <c r="AG168" s="200"/>
      <c r="AH168" s="200"/>
      <c r="AI168" s="200">
        <v>1</v>
      </c>
      <c r="AJ168" s="200"/>
      <c r="AK168" s="200"/>
      <c r="AL168" s="200"/>
      <c r="AM168" s="200"/>
      <c r="AN168" s="200"/>
      <c r="AO168" s="200"/>
      <c r="AP168" s="200"/>
      <c r="AQ168" s="200"/>
      <c r="AR168" s="200">
        <v>9</v>
      </c>
      <c r="AS168" s="200"/>
      <c r="AT168" s="200">
        <f>11+3</f>
        <v>14</v>
      </c>
      <c r="AU168" s="200"/>
      <c r="AV168" s="200"/>
      <c r="AW168" s="200">
        <v>62</v>
      </c>
      <c r="AX168" s="200"/>
      <c r="AY168" s="200"/>
      <c r="AZ168" s="200"/>
      <c r="BA168" s="200"/>
      <c r="BB168" s="200"/>
      <c r="BC168" s="200"/>
      <c r="BD168" s="200"/>
      <c r="BE168" s="200"/>
      <c r="BF168" s="200"/>
      <c r="BG168" s="200"/>
      <c r="BH168" s="200"/>
      <c r="BI168" s="206"/>
      <c r="BJ168" s="200"/>
      <c r="BK168" s="200"/>
      <c r="BL168" s="203">
        <v>91</v>
      </c>
      <c r="BM168" s="200"/>
      <c r="BN168" s="200">
        <v>8</v>
      </c>
      <c r="BO168" s="200"/>
      <c r="BP168" s="203"/>
      <c r="BQ168" s="203">
        <v>6</v>
      </c>
      <c r="BR168" s="203"/>
      <c r="BS168" s="231">
        <f t="shared" si="7"/>
        <v>199</v>
      </c>
    </row>
    <row r="169" spans="1:71" ht="14" x14ac:dyDescent="0.15">
      <c r="A169" s="117" t="s">
        <v>358</v>
      </c>
      <c r="B169" s="156" t="s">
        <v>521</v>
      </c>
      <c r="C169" s="156" t="s">
        <v>240</v>
      </c>
      <c r="D169" s="156" t="s">
        <v>768</v>
      </c>
      <c r="E169" s="156" t="s">
        <v>135</v>
      </c>
      <c r="F169" s="156"/>
      <c r="G169" s="118">
        <v>0.1</v>
      </c>
      <c r="H169" s="119">
        <v>0.7</v>
      </c>
      <c r="I169" s="120">
        <f t="shared" si="8"/>
        <v>8</v>
      </c>
      <c r="J169" s="180">
        <f t="shared" si="8"/>
        <v>56</v>
      </c>
      <c r="K169" s="173"/>
      <c r="L169" s="129">
        <f>3</f>
        <v>3</v>
      </c>
      <c r="M169" s="129">
        <v>2</v>
      </c>
      <c r="N169" s="129">
        <v>1</v>
      </c>
      <c r="O169" s="129"/>
      <c r="P169" s="129"/>
      <c r="Q169" s="129"/>
      <c r="R169" s="129"/>
      <c r="S169" s="129"/>
      <c r="T169" s="129"/>
      <c r="U169" s="200"/>
      <c r="V169" s="200"/>
      <c r="W169" s="200"/>
      <c r="X169" s="200"/>
      <c r="Y169" s="200"/>
      <c r="Z169" s="200"/>
      <c r="AA169" s="200"/>
      <c r="AB169" s="200"/>
      <c r="AC169" s="200"/>
      <c r="AD169" s="200"/>
      <c r="AE169" s="200"/>
      <c r="AF169" s="200"/>
      <c r="AG169" s="200"/>
      <c r="AH169" s="200"/>
      <c r="AI169" s="200"/>
      <c r="AJ169" s="200"/>
      <c r="AK169" s="200"/>
      <c r="AL169" s="200"/>
      <c r="AM169" s="200"/>
      <c r="AN169" s="200"/>
      <c r="AO169" s="200">
        <v>2</v>
      </c>
      <c r="AP169" s="200"/>
      <c r="AQ169" s="200"/>
      <c r="AR169" s="200"/>
      <c r="AS169" s="200"/>
      <c r="AT169" s="200"/>
      <c r="AU169" s="200"/>
      <c r="AV169" s="200">
        <v>2</v>
      </c>
      <c r="AW169" s="200"/>
      <c r="AX169" s="200">
        <v>5</v>
      </c>
      <c r="AY169" s="200"/>
      <c r="AZ169" s="200"/>
      <c r="BA169" s="200"/>
      <c r="BB169" s="200"/>
      <c r="BC169" s="200"/>
      <c r="BD169" s="200">
        <v>2</v>
      </c>
      <c r="BE169" s="200"/>
      <c r="BF169" s="200"/>
      <c r="BG169" s="200"/>
      <c r="BH169" s="200"/>
      <c r="BI169" s="206"/>
      <c r="BJ169" s="200"/>
      <c r="BK169" s="200"/>
      <c r="BL169" s="200">
        <v>14</v>
      </c>
      <c r="BM169" s="200"/>
      <c r="BN169" s="200"/>
      <c r="BO169" s="200">
        <v>5</v>
      </c>
      <c r="BP169" s="203">
        <v>6</v>
      </c>
      <c r="BQ169" s="203"/>
      <c r="BR169" s="203">
        <v>7</v>
      </c>
      <c r="BS169" s="231">
        <f t="shared" si="7"/>
        <v>49</v>
      </c>
    </row>
    <row r="170" spans="1:71" ht="14" x14ac:dyDescent="0.15">
      <c r="A170" s="117" t="s">
        <v>359</v>
      </c>
      <c r="B170" s="156" t="s">
        <v>521</v>
      </c>
      <c r="C170" s="156" t="s">
        <v>240</v>
      </c>
      <c r="D170" s="156" t="s">
        <v>769</v>
      </c>
      <c r="E170" s="156" t="s">
        <v>134</v>
      </c>
      <c r="F170" s="156"/>
      <c r="G170" s="118">
        <v>0.1</v>
      </c>
      <c r="H170" s="119">
        <v>0.8</v>
      </c>
      <c r="I170" s="120">
        <f t="shared" si="8"/>
        <v>8</v>
      </c>
      <c r="J170" s="180">
        <f t="shared" si="8"/>
        <v>64</v>
      </c>
      <c r="K170" s="173"/>
      <c r="L170" s="129"/>
      <c r="M170" s="129"/>
      <c r="N170" s="129"/>
      <c r="O170" s="129"/>
      <c r="P170" s="129"/>
      <c r="Q170" s="129"/>
      <c r="R170" s="129"/>
      <c r="S170" s="129">
        <v>1</v>
      </c>
      <c r="T170" s="129"/>
      <c r="U170" s="200">
        <v>7</v>
      </c>
      <c r="V170" s="200"/>
      <c r="W170" s="200"/>
      <c r="X170" s="200"/>
      <c r="Y170" s="200"/>
      <c r="Z170" s="200"/>
      <c r="AA170" s="200"/>
      <c r="AB170" s="200"/>
      <c r="AC170" s="200"/>
      <c r="AD170" s="200"/>
      <c r="AE170" s="200"/>
      <c r="AF170" s="200"/>
      <c r="AG170" s="200"/>
      <c r="AH170" s="200"/>
      <c r="AI170" s="200"/>
      <c r="AJ170" s="200"/>
      <c r="AK170" s="200"/>
      <c r="AL170" s="200"/>
      <c r="AM170" s="200"/>
      <c r="AN170" s="200"/>
      <c r="AO170" s="200"/>
      <c r="AP170" s="200"/>
      <c r="AQ170" s="200"/>
      <c r="AR170" s="200"/>
      <c r="AS170" s="200"/>
      <c r="AT170" s="200"/>
      <c r="AU170" s="200"/>
      <c r="AV170" s="200"/>
      <c r="AW170" s="200"/>
      <c r="AX170" s="200"/>
      <c r="AY170" s="200"/>
      <c r="AZ170" s="200"/>
      <c r="BA170" s="200"/>
      <c r="BB170" s="200">
        <v>1</v>
      </c>
      <c r="BC170" s="200"/>
      <c r="BD170" s="200"/>
      <c r="BE170" s="200"/>
      <c r="BF170" s="200"/>
      <c r="BG170" s="200"/>
      <c r="BH170" s="200"/>
      <c r="BI170" s="206">
        <v>12</v>
      </c>
      <c r="BJ170" s="200"/>
      <c r="BK170" s="200"/>
      <c r="BL170" s="200"/>
      <c r="BM170" s="200">
        <v>1</v>
      </c>
      <c r="BN170" s="200">
        <v>20</v>
      </c>
      <c r="BO170" s="200"/>
      <c r="BP170" s="203"/>
      <c r="BQ170" s="203"/>
      <c r="BR170" s="203">
        <v>3</v>
      </c>
      <c r="BS170" s="231">
        <f t="shared" si="7"/>
        <v>45</v>
      </c>
    </row>
    <row r="171" spans="1:71" ht="14" x14ac:dyDescent="0.15">
      <c r="A171" s="117" t="s">
        <v>360</v>
      </c>
      <c r="B171" s="156" t="s">
        <v>521</v>
      </c>
      <c r="C171" s="156" t="s">
        <v>240</v>
      </c>
      <c r="D171" s="156" t="s">
        <v>770</v>
      </c>
      <c r="E171" s="156" t="s">
        <v>135</v>
      </c>
      <c r="F171" s="156" t="s">
        <v>950</v>
      </c>
      <c r="G171" s="118">
        <v>0.1</v>
      </c>
      <c r="H171" s="119">
        <v>0.9</v>
      </c>
      <c r="I171" s="120">
        <f t="shared" si="8"/>
        <v>8</v>
      </c>
      <c r="J171" s="180">
        <f t="shared" si="8"/>
        <v>72</v>
      </c>
      <c r="K171" s="173"/>
      <c r="L171" s="129"/>
      <c r="M171" s="129"/>
      <c r="N171" s="129"/>
      <c r="O171" s="129"/>
      <c r="P171" s="129"/>
      <c r="Q171" s="129"/>
      <c r="R171" s="129"/>
      <c r="S171" s="129"/>
      <c r="T171" s="129"/>
      <c r="U171" s="200"/>
      <c r="V171" s="200"/>
      <c r="W171" s="200"/>
      <c r="X171" s="200"/>
      <c r="Z171" s="200">
        <v>12</v>
      </c>
      <c r="AA171" s="200">
        <v>6</v>
      </c>
      <c r="AB171" s="200"/>
      <c r="AC171" s="200"/>
      <c r="AD171" s="200"/>
      <c r="AE171" s="200"/>
      <c r="AF171" s="200"/>
      <c r="AG171" s="200"/>
      <c r="AH171" s="200"/>
      <c r="AI171" s="200"/>
      <c r="AJ171" s="200"/>
      <c r="AK171" s="200"/>
      <c r="AL171" s="200"/>
      <c r="AM171" s="200"/>
      <c r="AN171" s="200"/>
      <c r="AO171" s="200"/>
      <c r="AP171" s="200"/>
      <c r="AQ171" s="200"/>
      <c r="AR171" s="200"/>
      <c r="AS171" s="200"/>
      <c r="AT171" s="200"/>
      <c r="AU171" s="200"/>
      <c r="AV171" s="200"/>
      <c r="AW171" s="200"/>
      <c r="AX171" s="200"/>
      <c r="AY171" s="200"/>
      <c r="AZ171" s="200"/>
      <c r="BA171" s="200"/>
      <c r="BB171" s="200"/>
      <c r="BC171" s="200"/>
      <c r="BD171" s="200"/>
      <c r="BE171" s="200"/>
      <c r="BF171" s="200"/>
      <c r="BG171" s="200"/>
      <c r="BH171" s="200"/>
      <c r="BI171" s="206"/>
      <c r="BJ171" s="200">
        <v>13</v>
      </c>
      <c r="BK171" s="200">
        <f>7+1</f>
        <v>8</v>
      </c>
      <c r="BL171" s="200">
        <f>31+10</f>
        <v>41</v>
      </c>
      <c r="BM171" s="200">
        <v>4</v>
      </c>
      <c r="BN171" s="200">
        <v>22</v>
      </c>
      <c r="BO171" s="200">
        <v>2</v>
      </c>
      <c r="BP171" s="203">
        <v>15</v>
      </c>
      <c r="BQ171" s="203">
        <v>16</v>
      </c>
      <c r="BR171" s="203">
        <v>11</v>
      </c>
      <c r="BS171" s="231">
        <f t="shared" si="7"/>
        <v>150</v>
      </c>
    </row>
    <row r="172" spans="1:71" ht="14" x14ac:dyDescent="0.15">
      <c r="A172" s="117" t="s">
        <v>361</v>
      </c>
      <c r="B172" s="156" t="s">
        <v>521</v>
      </c>
      <c r="C172" s="156" t="s">
        <v>240</v>
      </c>
      <c r="D172" s="156" t="s">
        <v>771</v>
      </c>
      <c r="E172" s="156" t="s">
        <v>134</v>
      </c>
      <c r="F172" s="156"/>
      <c r="G172" s="118">
        <v>0.1</v>
      </c>
      <c r="H172" s="119">
        <v>1</v>
      </c>
      <c r="I172" s="120">
        <f t="shared" si="8"/>
        <v>8</v>
      </c>
      <c r="J172" s="180">
        <f t="shared" si="8"/>
        <v>80</v>
      </c>
      <c r="K172" s="173"/>
      <c r="L172" s="129"/>
      <c r="M172" s="129"/>
      <c r="N172" s="129"/>
      <c r="O172" s="129"/>
      <c r="P172" s="129"/>
      <c r="Q172" s="129"/>
      <c r="R172" s="129"/>
      <c r="S172" s="129"/>
      <c r="T172" s="129"/>
      <c r="U172" s="200"/>
      <c r="V172" s="200"/>
      <c r="W172" s="200"/>
      <c r="X172" s="200"/>
      <c r="Y172" s="200"/>
      <c r="Z172" s="200"/>
      <c r="AA172" s="200"/>
      <c r="AB172" s="200"/>
      <c r="AC172" s="200"/>
      <c r="AD172" s="200"/>
      <c r="AE172" s="200"/>
      <c r="AF172" s="200"/>
      <c r="AG172" s="200"/>
      <c r="AH172" s="200"/>
      <c r="AI172" s="200"/>
      <c r="AJ172" s="200"/>
      <c r="AK172" s="200"/>
      <c r="AL172" s="200"/>
      <c r="AM172" s="200"/>
      <c r="AN172" s="200"/>
      <c r="AO172" s="200"/>
      <c r="AP172" s="200">
        <v>1</v>
      </c>
      <c r="AQ172" s="200"/>
      <c r="AR172" s="200"/>
      <c r="AS172" s="200"/>
      <c r="AT172" s="200">
        <v>3</v>
      </c>
      <c r="AU172" s="200"/>
      <c r="AV172" s="200"/>
      <c r="AW172" s="200"/>
      <c r="AX172" s="200">
        <v>18</v>
      </c>
      <c r="AY172" s="200"/>
      <c r="AZ172" s="200"/>
      <c r="BA172" s="200"/>
      <c r="BB172" s="200"/>
      <c r="BC172" s="200"/>
      <c r="BD172" s="200"/>
      <c r="BE172" s="200"/>
      <c r="BF172" s="200"/>
      <c r="BG172" s="200"/>
      <c r="BH172" s="200"/>
      <c r="BI172" s="206"/>
      <c r="BJ172" s="200"/>
      <c r="BK172" s="200"/>
      <c r="BL172" s="200">
        <v>5</v>
      </c>
      <c r="BM172" s="200">
        <f>2+4</f>
        <v>6</v>
      </c>
      <c r="BN172" s="200">
        <v>6</v>
      </c>
      <c r="BO172" s="200"/>
      <c r="BP172" s="203"/>
      <c r="BQ172" s="203"/>
      <c r="BR172" s="203"/>
      <c r="BS172" s="231">
        <f t="shared" si="7"/>
        <v>39</v>
      </c>
    </row>
    <row r="173" spans="1:71" ht="14" x14ac:dyDescent="0.15">
      <c r="A173" s="117" t="s">
        <v>362</v>
      </c>
      <c r="B173" s="156" t="s">
        <v>521</v>
      </c>
      <c r="C173" s="156" t="s">
        <v>240</v>
      </c>
      <c r="D173" s="156" t="s">
        <v>772</v>
      </c>
      <c r="E173" s="156" t="s">
        <v>939</v>
      </c>
      <c r="F173" s="156"/>
      <c r="G173" s="118">
        <v>0.1</v>
      </c>
      <c r="H173" s="119">
        <v>1.5</v>
      </c>
      <c r="I173" s="120">
        <f t="shared" si="8"/>
        <v>8</v>
      </c>
      <c r="J173" s="180">
        <f t="shared" si="8"/>
        <v>120</v>
      </c>
      <c r="K173" s="173"/>
      <c r="L173" s="129"/>
      <c r="M173" s="129"/>
      <c r="N173" s="129"/>
      <c r="O173" s="129"/>
      <c r="P173" s="129"/>
      <c r="Q173" s="129"/>
      <c r="R173" s="129"/>
      <c r="S173" s="129"/>
      <c r="T173" s="129"/>
      <c r="U173" s="200"/>
      <c r="V173" s="200"/>
      <c r="W173" s="200"/>
      <c r="X173" s="200"/>
      <c r="Y173" s="200"/>
      <c r="Z173" s="200"/>
      <c r="AA173" s="200"/>
      <c r="AB173" s="200"/>
      <c r="AC173" s="200"/>
      <c r="AD173" s="200"/>
      <c r="AE173" s="200"/>
      <c r="AF173" s="200"/>
      <c r="AG173" s="200"/>
      <c r="AH173" s="200"/>
      <c r="AI173" s="200"/>
      <c r="AJ173" s="200"/>
      <c r="AK173" s="200"/>
      <c r="AL173" s="200"/>
      <c r="AM173" s="200"/>
      <c r="AN173" s="200"/>
      <c r="AO173" s="200"/>
      <c r="AP173" s="200"/>
      <c r="AQ173" s="200"/>
      <c r="AR173" s="200"/>
      <c r="AS173" s="200"/>
      <c r="AT173" s="200"/>
      <c r="AU173" s="200"/>
      <c r="AV173" s="200"/>
      <c r="AW173" s="200"/>
      <c r="AX173" s="200"/>
      <c r="AY173" s="200"/>
      <c r="AZ173" s="200"/>
      <c r="BA173" s="200"/>
      <c r="BB173" s="200"/>
      <c r="BC173" s="200"/>
      <c r="BD173" s="200"/>
      <c r="BE173" s="200"/>
      <c r="BF173" s="200"/>
      <c r="BG173" s="200"/>
      <c r="BH173" s="200"/>
      <c r="BI173" s="206"/>
      <c r="BJ173" s="200">
        <v>3</v>
      </c>
      <c r="BK173" s="200">
        <v>1</v>
      </c>
      <c r="BL173" s="200"/>
      <c r="BM173" s="200"/>
      <c r="BN173" s="200"/>
      <c r="BO173" s="200"/>
      <c r="BP173" s="203"/>
      <c r="BQ173" s="203">
        <v>4</v>
      </c>
      <c r="BR173" s="203">
        <v>5</v>
      </c>
      <c r="BS173" s="231">
        <f t="shared" si="7"/>
        <v>13</v>
      </c>
    </row>
    <row r="174" spans="1:71" ht="14" x14ac:dyDescent="0.15">
      <c r="A174" s="117" t="s">
        <v>363</v>
      </c>
      <c r="B174" s="156" t="s">
        <v>521</v>
      </c>
      <c r="C174" s="156" t="s">
        <v>240</v>
      </c>
      <c r="D174" s="156" t="s">
        <v>773</v>
      </c>
      <c r="E174" s="156" t="s">
        <v>134</v>
      </c>
      <c r="F174" s="156"/>
      <c r="G174" s="118">
        <v>0.1</v>
      </c>
      <c r="H174" s="119">
        <v>1.8</v>
      </c>
      <c r="I174" s="120">
        <f t="shared" si="8"/>
        <v>8</v>
      </c>
      <c r="J174" s="180">
        <f t="shared" si="8"/>
        <v>144</v>
      </c>
      <c r="K174" s="173"/>
      <c r="L174" s="129"/>
      <c r="M174" s="129"/>
      <c r="N174" s="129"/>
      <c r="O174" s="129"/>
      <c r="P174" s="129"/>
      <c r="Q174" s="129"/>
      <c r="R174" s="129"/>
      <c r="S174" s="129"/>
      <c r="T174" s="129"/>
      <c r="U174" s="200"/>
      <c r="V174" s="200"/>
      <c r="W174" s="200"/>
      <c r="X174" s="200"/>
      <c r="Y174" s="200"/>
      <c r="Z174" s="200"/>
      <c r="AA174" s="200"/>
      <c r="AB174" s="200"/>
      <c r="AC174" s="200"/>
      <c r="AD174" s="200"/>
      <c r="AE174" s="200"/>
      <c r="AF174" s="200"/>
      <c r="AG174" s="200"/>
      <c r="AH174" s="200"/>
      <c r="AI174" s="200"/>
      <c r="AJ174" s="200"/>
      <c r="AK174" s="200"/>
      <c r="AL174" s="200">
        <v>4</v>
      </c>
      <c r="AM174" s="200"/>
      <c r="AN174" s="200">
        <v>1</v>
      </c>
      <c r="AO174" s="200"/>
      <c r="AP174" s="200"/>
      <c r="AQ174" s="200"/>
      <c r="AR174" s="200"/>
      <c r="AS174" s="200"/>
      <c r="AT174" s="200"/>
      <c r="AU174" s="200"/>
      <c r="AV174" s="200"/>
      <c r="AW174" s="200"/>
      <c r="AX174" s="200"/>
      <c r="AY174" s="200"/>
      <c r="AZ174" s="200"/>
      <c r="BA174" s="200"/>
      <c r="BB174" s="200"/>
      <c r="BC174" s="200"/>
      <c r="BD174" s="200"/>
      <c r="BE174" s="200"/>
      <c r="BF174" s="200"/>
      <c r="BG174" s="200"/>
      <c r="BH174" s="200"/>
      <c r="BI174" s="206"/>
      <c r="BJ174" s="200"/>
      <c r="BK174" s="200"/>
      <c r="BL174" s="200"/>
      <c r="BM174" s="200"/>
      <c r="BN174" s="200"/>
      <c r="BO174" s="200"/>
      <c r="BP174" s="203"/>
      <c r="BQ174" s="203"/>
      <c r="BR174" s="203"/>
      <c r="BS174" s="231">
        <f t="shared" si="7"/>
        <v>5</v>
      </c>
    </row>
    <row r="175" spans="1:71" ht="14" x14ac:dyDescent="0.15">
      <c r="A175" s="117" t="s">
        <v>364</v>
      </c>
      <c r="B175" s="156" t="s">
        <v>521</v>
      </c>
      <c r="C175" s="156" t="s">
        <v>240</v>
      </c>
      <c r="D175" s="156" t="s">
        <v>774</v>
      </c>
      <c r="E175" s="156" t="s">
        <v>134</v>
      </c>
      <c r="F175" s="156"/>
      <c r="G175" s="118">
        <v>0.1</v>
      </c>
      <c r="H175" s="119">
        <v>2.1</v>
      </c>
      <c r="I175" s="120">
        <f t="shared" si="8"/>
        <v>8</v>
      </c>
      <c r="J175" s="180">
        <f t="shared" si="8"/>
        <v>168</v>
      </c>
      <c r="K175" s="173"/>
      <c r="L175" s="129">
        <v>1</v>
      </c>
      <c r="M175" s="129"/>
      <c r="N175" s="129">
        <v>1</v>
      </c>
      <c r="O175" s="129"/>
      <c r="P175" s="129"/>
      <c r="Q175" s="129"/>
      <c r="R175" s="129"/>
      <c r="S175" s="129"/>
      <c r="T175" s="129"/>
      <c r="U175" s="200"/>
      <c r="V175" s="200"/>
      <c r="W175" s="200"/>
      <c r="X175" s="200"/>
      <c r="Y175" s="200"/>
      <c r="Z175" s="200"/>
      <c r="AA175" s="200"/>
      <c r="AB175" s="200"/>
      <c r="AC175" s="200"/>
      <c r="AD175" s="200"/>
      <c r="AE175" s="200"/>
      <c r="AF175" s="200"/>
      <c r="AG175" s="200"/>
      <c r="AH175" s="200"/>
      <c r="AI175" s="200"/>
      <c r="AJ175" s="200"/>
      <c r="AK175" s="200"/>
      <c r="AL175" s="200"/>
      <c r="AM175" s="200"/>
      <c r="AN175" s="200"/>
      <c r="AO175" s="200"/>
      <c r="AP175" s="200"/>
      <c r="AQ175" s="200"/>
      <c r="AR175" s="200"/>
      <c r="AS175" s="200"/>
      <c r="AT175" s="200"/>
      <c r="AU175" s="200"/>
      <c r="AV175" s="200"/>
      <c r="AW175" s="200"/>
      <c r="AX175" s="200"/>
      <c r="AY175" s="200"/>
      <c r="AZ175" s="200"/>
      <c r="BA175" s="200"/>
      <c r="BB175" s="200"/>
      <c r="BC175" s="200"/>
      <c r="BD175" s="200"/>
      <c r="BE175" s="200"/>
      <c r="BF175" s="200"/>
      <c r="BG175" s="200"/>
      <c r="BH175" s="200"/>
      <c r="BI175" s="206">
        <v>11</v>
      </c>
      <c r="BJ175" s="200"/>
      <c r="BK175" s="200"/>
      <c r="BL175" s="200"/>
      <c r="BM175" s="200"/>
      <c r="BN175" s="200"/>
      <c r="BO175" s="200"/>
      <c r="BP175" s="203"/>
      <c r="BQ175" s="203">
        <v>6</v>
      </c>
      <c r="BR175" s="203">
        <v>1</v>
      </c>
      <c r="BS175" s="231">
        <f t="shared" si="7"/>
        <v>20</v>
      </c>
    </row>
    <row r="176" spans="1:71" ht="14" x14ac:dyDescent="0.15">
      <c r="A176" s="117" t="s">
        <v>365</v>
      </c>
      <c r="B176" s="156" t="s">
        <v>521</v>
      </c>
      <c r="C176" s="156" t="s">
        <v>240</v>
      </c>
      <c r="D176" s="156" t="s">
        <v>775</v>
      </c>
      <c r="E176" s="156" t="s">
        <v>130</v>
      </c>
      <c r="F176" s="156"/>
      <c r="G176" s="118">
        <v>0.1</v>
      </c>
      <c r="H176" s="119">
        <v>2.2999999999999998</v>
      </c>
      <c r="I176" s="120">
        <f t="shared" si="8"/>
        <v>8</v>
      </c>
      <c r="J176" s="180">
        <f t="shared" si="8"/>
        <v>184</v>
      </c>
      <c r="K176" s="173"/>
      <c r="L176" s="129"/>
      <c r="M176" s="129"/>
      <c r="N176" s="129"/>
      <c r="O176" s="129"/>
      <c r="P176" s="129"/>
      <c r="Q176" s="129"/>
      <c r="R176" s="129"/>
      <c r="S176" s="129"/>
      <c r="T176" s="129">
        <v>2</v>
      </c>
      <c r="U176" s="200"/>
      <c r="V176" s="200"/>
      <c r="W176" s="200"/>
      <c r="X176" s="200"/>
      <c r="Y176" s="200"/>
      <c r="Z176" s="200"/>
      <c r="AA176" s="200"/>
      <c r="AB176" s="200"/>
      <c r="AC176" s="200"/>
      <c r="AD176" s="200"/>
      <c r="AE176" s="200"/>
      <c r="AF176" s="200"/>
      <c r="AG176" s="200"/>
      <c r="AH176" s="200"/>
      <c r="AI176" s="200"/>
      <c r="AJ176" s="200"/>
      <c r="AK176" s="200"/>
      <c r="AL176" s="200"/>
      <c r="AM176" s="200"/>
      <c r="AN176" s="200"/>
      <c r="AO176" s="200"/>
      <c r="AP176" s="200"/>
      <c r="AQ176" s="200"/>
      <c r="AR176" s="200"/>
      <c r="AS176" s="200"/>
      <c r="AT176" s="200"/>
      <c r="AU176" s="200"/>
      <c r="AV176" s="200"/>
      <c r="AW176" s="200"/>
      <c r="AX176" s="200"/>
      <c r="AY176" s="200"/>
      <c r="AZ176" s="200"/>
      <c r="BA176" s="200"/>
      <c r="BB176" s="200"/>
      <c r="BC176" s="200"/>
      <c r="BD176" s="200"/>
      <c r="BE176" s="200"/>
      <c r="BF176" s="200"/>
      <c r="BG176" s="200"/>
      <c r="BH176" s="200"/>
      <c r="BI176" s="206">
        <v>5</v>
      </c>
      <c r="BJ176" s="200">
        <v>12</v>
      </c>
      <c r="BK176" s="200"/>
      <c r="BL176" s="200">
        <v>13</v>
      </c>
      <c r="BM176" s="200"/>
      <c r="BN176" s="200">
        <v>11</v>
      </c>
      <c r="BO176" s="200"/>
      <c r="BP176" s="203"/>
      <c r="BQ176" s="203"/>
      <c r="BR176" s="203">
        <f>23+7</f>
        <v>30</v>
      </c>
      <c r="BS176" s="231">
        <f t="shared" si="7"/>
        <v>73</v>
      </c>
    </row>
    <row r="177" spans="1:71" ht="14" x14ac:dyDescent="0.15">
      <c r="A177" s="117" t="s">
        <v>366</v>
      </c>
      <c r="B177" s="156" t="s">
        <v>521</v>
      </c>
      <c r="C177" s="156" t="s">
        <v>240</v>
      </c>
      <c r="D177" s="156" t="s">
        <v>776</v>
      </c>
      <c r="E177" s="156"/>
      <c r="F177" s="156"/>
      <c r="G177" s="118">
        <v>0.1</v>
      </c>
      <c r="H177" s="119">
        <v>3.2</v>
      </c>
      <c r="I177" s="120">
        <f t="shared" ref="I177:J208" si="9">G177*80</f>
        <v>8</v>
      </c>
      <c r="J177" s="180">
        <f t="shared" si="9"/>
        <v>256</v>
      </c>
      <c r="K177" s="173"/>
      <c r="L177" s="129"/>
      <c r="M177" s="129"/>
      <c r="N177" s="129"/>
      <c r="O177" s="129"/>
      <c r="P177" s="129"/>
      <c r="Q177" s="129"/>
      <c r="R177" s="129"/>
      <c r="S177" s="129"/>
      <c r="T177" s="129"/>
      <c r="U177" s="200"/>
      <c r="V177" s="200"/>
      <c r="W177" s="200"/>
      <c r="X177" s="200"/>
      <c r="Y177" s="200"/>
      <c r="Z177" s="200"/>
      <c r="AA177" s="200"/>
      <c r="AB177" s="200"/>
      <c r="AC177" s="200"/>
      <c r="AD177" s="200"/>
      <c r="AE177" s="200"/>
      <c r="AF177" s="200"/>
      <c r="AG177" s="200"/>
      <c r="AH177" s="200"/>
      <c r="AI177" s="200"/>
      <c r="AJ177" s="200"/>
      <c r="AK177" s="200"/>
      <c r="AL177" s="200"/>
      <c r="AM177" s="200"/>
      <c r="AN177" s="200"/>
      <c r="AO177" s="200"/>
      <c r="AP177" s="200"/>
      <c r="AQ177" s="200"/>
      <c r="AR177" s="200"/>
      <c r="AS177" s="200"/>
      <c r="AT177" s="200"/>
      <c r="AU177" s="200"/>
      <c r="AV177" s="200"/>
      <c r="AW177" s="200"/>
      <c r="AX177" s="200"/>
      <c r="AY177" s="200"/>
      <c r="AZ177" s="200"/>
      <c r="BA177" s="200"/>
      <c r="BB177" s="200"/>
      <c r="BC177" s="200"/>
      <c r="BD177" s="200"/>
      <c r="BE177" s="200"/>
      <c r="BF177" s="200"/>
      <c r="BG177" s="200"/>
      <c r="BH177" s="200"/>
      <c r="BI177" s="206"/>
      <c r="BJ177" s="200"/>
      <c r="BK177" s="200"/>
      <c r="BL177" s="200"/>
      <c r="BM177" s="200"/>
      <c r="BN177" s="200">
        <v>7</v>
      </c>
      <c r="BO177" s="200"/>
      <c r="BP177" s="203"/>
      <c r="BQ177" s="203">
        <v>1</v>
      </c>
      <c r="BR177" s="203"/>
      <c r="BS177" s="231">
        <f t="shared" si="7"/>
        <v>8</v>
      </c>
    </row>
    <row r="178" spans="1:71" ht="14" x14ac:dyDescent="0.15">
      <c r="A178" s="117" t="s">
        <v>367</v>
      </c>
      <c r="B178" s="156" t="s">
        <v>521</v>
      </c>
      <c r="C178" s="156" t="s">
        <v>240</v>
      </c>
      <c r="D178" s="156" t="s">
        <v>777</v>
      </c>
      <c r="E178" s="156" t="s">
        <v>134</v>
      </c>
      <c r="F178" s="156"/>
      <c r="G178" s="118">
        <v>0.1</v>
      </c>
      <c r="H178" s="119">
        <v>4</v>
      </c>
      <c r="I178" s="120">
        <f t="shared" si="9"/>
        <v>8</v>
      </c>
      <c r="J178" s="180">
        <f t="shared" si="9"/>
        <v>320</v>
      </c>
      <c r="K178" s="173"/>
      <c r="L178" s="129"/>
      <c r="M178" s="129"/>
      <c r="N178" s="129"/>
      <c r="O178" s="129"/>
      <c r="P178" s="129"/>
      <c r="Q178" s="129"/>
      <c r="R178" s="129"/>
      <c r="S178" s="129"/>
      <c r="T178" s="129"/>
      <c r="U178" s="200"/>
      <c r="V178" s="200"/>
      <c r="W178" s="200"/>
      <c r="X178" s="200"/>
      <c r="Y178" s="200"/>
      <c r="Z178" s="200"/>
      <c r="AA178" s="200"/>
      <c r="AB178" s="200"/>
      <c r="AC178" s="200"/>
      <c r="AD178" s="200"/>
      <c r="AE178" s="200"/>
      <c r="AF178" s="200"/>
      <c r="AG178" s="200"/>
      <c r="AH178" s="200"/>
      <c r="AI178" s="200"/>
      <c r="AJ178" s="200"/>
      <c r="AK178" s="200"/>
      <c r="AL178" s="200"/>
      <c r="AM178" s="200"/>
      <c r="AN178" s="200"/>
      <c r="AO178" s="200"/>
      <c r="AP178" s="200"/>
      <c r="AQ178" s="200"/>
      <c r="AR178" s="200"/>
      <c r="AS178" s="200"/>
      <c r="AT178" s="200"/>
      <c r="AU178" s="200"/>
      <c r="AV178" s="200"/>
      <c r="AW178" s="200"/>
      <c r="AX178" s="200"/>
      <c r="AY178" s="200"/>
      <c r="AZ178" s="200"/>
      <c r="BA178" s="200"/>
      <c r="BB178" s="200"/>
      <c r="BC178" s="200"/>
      <c r="BD178" s="200"/>
      <c r="BE178" s="200"/>
      <c r="BF178" s="200"/>
      <c r="BG178" s="200"/>
      <c r="BH178" s="200"/>
      <c r="BI178" s="206">
        <v>13</v>
      </c>
      <c r="BJ178" s="200"/>
      <c r="BK178" s="200"/>
      <c r="BL178" s="200">
        <v>7</v>
      </c>
      <c r="BM178" s="200"/>
      <c r="BN178" s="200"/>
      <c r="BO178" s="200"/>
      <c r="BP178" s="203"/>
      <c r="BQ178" s="203"/>
      <c r="BR178" s="203"/>
      <c r="BS178" s="231">
        <f t="shared" si="7"/>
        <v>20</v>
      </c>
    </row>
    <row r="179" spans="1:71" s="230" customFormat="1" ht="14" x14ac:dyDescent="0.2">
      <c r="A179" s="222" t="s">
        <v>368</v>
      </c>
      <c r="B179" s="223" t="s">
        <v>521</v>
      </c>
      <c r="C179" s="223" t="s">
        <v>240</v>
      </c>
      <c r="D179" s="223" t="s">
        <v>778</v>
      </c>
      <c r="E179" s="223"/>
      <c r="F179" s="223"/>
      <c r="G179" s="239">
        <v>0.1</v>
      </c>
      <c r="H179" s="240">
        <v>8.5</v>
      </c>
      <c r="I179" s="241">
        <f t="shared" si="9"/>
        <v>8</v>
      </c>
      <c r="J179" s="242">
        <f t="shared" si="9"/>
        <v>680</v>
      </c>
      <c r="K179" s="228"/>
      <c r="L179" s="229"/>
      <c r="M179" s="229"/>
      <c r="N179" s="229"/>
      <c r="O179" s="229"/>
      <c r="P179" s="229"/>
      <c r="Q179" s="229"/>
      <c r="R179" s="229"/>
      <c r="S179" s="229"/>
      <c r="T179" s="229"/>
      <c r="U179" s="229"/>
      <c r="V179" s="229"/>
      <c r="W179" s="229"/>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c r="BQ179" s="229"/>
      <c r="BR179" s="229"/>
      <c r="BS179" s="238">
        <f t="shared" si="7"/>
        <v>0</v>
      </c>
    </row>
    <row r="180" spans="1:71" ht="14" x14ac:dyDescent="0.15">
      <c r="A180" s="117" t="s">
        <v>369</v>
      </c>
      <c r="B180" s="156" t="s">
        <v>521</v>
      </c>
      <c r="C180" s="156" t="s">
        <v>240</v>
      </c>
      <c r="D180" s="156" t="s">
        <v>779</v>
      </c>
      <c r="E180" s="156"/>
      <c r="F180" s="156"/>
      <c r="G180" s="118">
        <v>0.15</v>
      </c>
      <c r="H180" s="119">
        <v>0.6</v>
      </c>
      <c r="I180" s="120">
        <f t="shared" si="9"/>
        <v>12</v>
      </c>
      <c r="J180" s="180">
        <f t="shared" si="9"/>
        <v>48</v>
      </c>
      <c r="K180" s="173"/>
      <c r="L180" s="129"/>
      <c r="M180" s="129"/>
      <c r="N180" s="129"/>
      <c r="O180" s="129"/>
      <c r="P180" s="129"/>
      <c r="Q180" s="129"/>
      <c r="R180" s="129"/>
      <c r="S180" s="129"/>
      <c r="T180" s="129"/>
      <c r="U180" s="200"/>
      <c r="V180" s="200"/>
      <c r="W180" s="200"/>
      <c r="X180" s="200"/>
      <c r="Y180" s="200"/>
      <c r="Z180" s="200"/>
      <c r="AA180" s="200"/>
      <c r="AB180" s="200"/>
      <c r="AC180" s="200"/>
      <c r="AD180" s="200"/>
      <c r="AE180" s="200"/>
      <c r="AF180" s="200"/>
      <c r="AG180" s="200"/>
      <c r="AH180" s="200"/>
      <c r="AI180" s="200"/>
      <c r="AJ180" s="200"/>
      <c r="AK180" s="200"/>
      <c r="AL180" s="200"/>
      <c r="AM180" s="200"/>
      <c r="AN180" s="200"/>
      <c r="AO180" s="200">
        <v>3</v>
      </c>
      <c r="AP180" s="200"/>
      <c r="AQ180" s="200"/>
      <c r="AR180" s="200"/>
      <c r="AS180" s="200"/>
      <c r="AT180" s="200"/>
      <c r="AU180" s="200"/>
      <c r="AV180" s="200"/>
      <c r="AW180" s="200"/>
      <c r="AX180" s="200">
        <v>1</v>
      </c>
      <c r="AY180" s="200"/>
      <c r="AZ180" s="200"/>
      <c r="BA180" s="200"/>
      <c r="BB180" s="200"/>
      <c r="BC180" s="200"/>
      <c r="BD180" s="200"/>
      <c r="BE180" s="200"/>
      <c r="BF180" s="200"/>
      <c r="BG180" s="200"/>
      <c r="BH180" s="200"/>
      <c r="BI180" s="206"/>
      <c r="BJ180" s="200"/>
      <c r="BK180" s="200"/>
      <c r="BL180" s="200"/>
      <c r="BM180" s="200"/>
      <c r="BN180" s="200"/>
      <c r="BO180" s="200"/>
      <c r="BP180" s="203"/>
      <c r="BQ180" s="203"/>
      <c r="BR180" s="203"/>
      <c r="BS180" s="231">
        <f t="shared" si="7"/>
        <v>4</v>
      </c>
    </row>
    <row r="181" spans="1:71" ht="14" x14ac:dyDescent="0.15">
      <c r="A181" s="117" t="s">
        <v>370</v>
      </c>
      <c r="B181" s="156" t="s">
        <v>521</v>
      </c>
      <c r="C181" s="156" t="s">
        <v>240</v>
      </c>
      <c r="D181" s="156" t="s">
        <v>780</v>
      </c>
      <c r="E181" s="156" t="s">
        <v>134</v>
      </c>
      <c r="F181" s="156"/>
      <c r="G181" s="118">
        <v>0.15</v>
      </c>
      <c r="H181" s="119">
        <v>0.7</v>
      </c>
      <c r="I181" s="120">
        <f t="shared" si="9"/>
        <v>12</v>
      </c>
      <c r="J181" s="180">
        <f t="shared" si="9"/>
        <v>56</v>
      </c>
      <c r="K181" s="173"/>
      <c r="L181" s="129"/>
      <c r="M181" s="129"/>
      <c r="N181" s="129"/>
      <c r="O181" s="129"/>
      <c r="P181" s="129"/>
      <c r="Q181" s="129"/>
      <c r="R181" s="129"/>
      <c r="S181" s="129"/>
      <c r="T181" s="129"/>
      <c r="U181" s="200"/>
      <c r="V181" s="200"/>
      <c r="W181" s="200"/>
      <c r="X181" s="200">
        <v>1</v>
      </c>
      <c r="Y181" s="200"/>
      <c r="Z181" s="200"/>
      <c r="AA181" s="200"/>
      <c r="AB181" s="200"/>
      <c r="AC181" s="200"/>
      <c r="AD181" s="200"/>
      <c r="AE181" s="200"/>
      <c r="AF181" s="200"/>
      <c r="AG181" s="200"/>
      <c r="AH181" s="200"/>
      <c r="AI181" s="200"/>
      <c r="AJ181" s="200"/>
      <c r="AK181" s="200"/>
      <c r="AL181" s="200"/>
      <c r="AM181" s="200"/>
      <c r="AN181" s="200"/>
      <c r="AO181" s="200"/>
      <c r="AP181" s="200"/>
      <c r="AQ181" s="200"/>
      <c r="AR181" s="200"/>
      <c r="AS181" s="200"/>
      <c r="AT181" s="200"/>
      <c r="AU181" s="200"/>
      <c r="AV181" s="200"/>
      <c r="AW181" s="200">
        <v>4</v>
      </c>
      <c r="AX181" s="200"/>
      <c r="AY181" s="200"/>
      <c r="AZ181" s="200"/>
      <c r="BA181" s="200"/>
      <c r="BB181" s="200"/>
      <c r="BC181" s="200"/>
      <c r="BD181" s="200"/>
      <c r="BE181" s="200"/>
      <c r="BF181" s="200"/>
      <c r="BG181" s="200"/>
      <c r="BH181" s="200"/>
      <c r="BI181" s="206"/>
      <c r="BJ181" s="200"/>
      <c r="BK181" s="200"/>
      <c r="BL181" s="200"/>
      <c r="BM181" s="200"/>
      <c r="BN181" s="200"/>
      <c r="BO181" s="200"/>
      <c r="BP181" s="203"/>
      <c r="BQ181" s="203"/>
      <c r="BR181" s="203"/>
      <c r="BS181" s="231">
        <f t="shared" si="7"/>
        <v>5</v>
      </c>
    </row>
    <row r="182" spans="1:71" ht="14" x14ac:dyDescent="0.15">
      <c r="A182" s="117" t="s">
        <v>371</v>
      </c>
      <c r="B182" s="156" t="s">
        <v>521</v>
      </c>
      <c r="C182" s="156" t="s">
        <v>240</v>
      </c>
      <c r="D182" s="156" t="s">
        <v>781</v>
      </c>
      <c r="E182" s="156" t="s">
        <v>135</v>
      </c>
      <c r="F182" s="156"/>
      <c r="G182" s="118">
        <v>0.15</v>
      </c>
      <c r="H182" s="119">
        <v>1</v>
      </c>
      <c r="I182" s="120">
        <f t="shared" si="9"/>
        <v>12</v>
      </c>
      <c r="J182" s="180">
        <f t="shared" si="9"/>
        <v>80</v>
      </c>
      <c r="K182" s="173"/>
      <c r="L182" s="129"/>
      <c r="M182" s="129"/>
      <c r="N182" s="129"/>
      <c r="O182" s="129"/>
      <c r="P182" s="129"/>
      <c r="Q182" s="129"/>
      <c r="R182" s="129"/>
      <c r="S182" s="129"/>
      <c r="T182" s="129"/>
      <c r="U182" s="200"/>
      <c r="V182" s="200"/>
      <c r="W182" s="200"/>
      <c r="X182" s="200"/>
      <c r="Y182" s="200"/>
      <c r="Z182" s="200"/>
      <c r="AA182" s="200"/>
      <c r="AB182" s="200"/>
      <c r="AC182" s="200">
        <v>2</v>
      </c>
      <c r="AE182" s="200"/>
      <c r="AF182" s="200"/>
      <c r="AG182" s="200"/>
      <c r="AH182" s="200"/>
      <c r="AI182" s="200"/>
      <c r="AJ182" s="200"/>
      <c r="AK182" s="200"/>
      <c r="AL182" s="200"/>
      <c r="AM182" s="200"/>
      <c r="AN182" s="200"/>
      <c r="AO182" s="200"/>
      <c r="AP182" s="200"/>
      <c r="AQ182" s="200"/>
      <c r="AR182" s="200"/>
      <c r="AS182" s="200"/>
      <c r="AT182" s="200"/>
      <c r="AU182" s="200"/>
      <c r="AV182" s="200"/>
      <c r="AW182" s="200"/>
      <c r="AX182" s="200"/>
      <c r="AY182" s="200"/>
      <c r="AZ182" s="200"/>
      <c r="BA182" s="200"/>
      <c r="BB182" s="200"/>
      <c r="BC182" s="200"/>
      <c r="BD182" s="200"/>
      <c r="BE182" s="200"/>
      <c r="BF182" s="200"/>
      <c r="BG182" s="200"/>
      <c r="BH182" s="200"/>
      <c r="BI182" s="206"/>
      <c r="BJ182" s="200"/>
      <c r="BK182" s="200"/>
      <c r="BL182" s="200"/>
      <c r="BM182" s="200"/>
      <c r="BN182" s="200"/>
      <c r="BO182" s="200"/>
      <c r="BP182" s="203"/>
      <c r="BQ182" s="203"/>
      <c r="BR182" s="203"/>
      <c r="BS182" s="231">
        <f t="shared" si="7"/>
        <v>2</v>
      </c>
    </row>
    <row r="183" spans="1:71" ht="14" x14ac:dyDescent="0.15">
      <c r="A183" s="117" t="s">
        <v>372</v>
      </c>
      <c r="B183" s="156" t="s">
        <v>521</v>
      </c>
      <c r="C183" s="156" t="s">
        <v>240</v>
      </c>
      <c r="D183" s="156" t="s">
        <v>782</v>
      </c>
      <c r="E183" s="156"/>
      <c r="F183" s="156"/>
      <c r="G183" s="118">
        <v>0.15</v>
      </c>
      <c r="H183" s="119">
        <v>1.6</v>
      </c>
      <c r="I183" s="120">
        <f t="shared" si="9"/>
        <v>12</v>
      </c>
      <c r="J183" s="180">
        <f t="shared" si="9"/>
        <v>128</v>
      </c>
      <c r="K183" s="173"/>
      <c r="L183" s="129"/>
      <c r="M183" s="129"/>
      <c r="N183" s="129"/>
      <c r="O183" s="129"/>
      <c r="P183" s="129"/>
      <c r="Q183" s="129"/>
      <c r="R183" s="129"/>
      <c r="S183" s="129"/>
      <c r="T183" s="129"/>
      <c r="U183" s="200"/>
      <c r="V183" s="200"/>
      <c r="W183" s="200"/>
      <c r="X183" s="200"/>
      <c r="Y183" s="200"/>
      <c r="Z183" s="200"/>
      <c r="AA183" s="200"/>
      <c r="AB183" s="200"/>
      <c r="AC183" s="200"/>
      <c r="AD183" s="200"/>
      <c r="AE183" s="200"/>
      <c r="AF183" s="200"/>
      <c r="AG183" s="200"/>
      <c r="AH183" s="200"/>
      <c r="AI183" s="200"/>
      <c r="AJ183" s="200"/>
      <c r="AK183" s="200"/>
      <c r="AL183" s="200"/>
      <c r="AM183" s="200"/>
      <c r="AN183" s="200"/>
      <c r="AO183" s="200"/>
      <c r="AP183" s="200"/>
      <c r="AQ183" s="200"/>
      <c r="AR183" s="200">
        <v>11</v>
      </c>
      <c r="AS183" s="200"/>
      <c r="AT183" s="200"/>
      <c r="AU183" s="200"/>
      <c r="AV183" s="200"/>
      <c r="AW183" s="200"/>
      <c r="AX183" s="200"/>
      <c r="AY183" s="200"/>
      <c r="AZ183" s="200"/>
      <c r="BA183" s="200"/>
      <c r="BB183" s="200"/>
      <c r="BC183" s="200"/>
      <c r="BD183" s="200"/>
      <c r="BE183" s="200"/>
      <c r="BF183" s="200"/>
      <c r="BG183" s="200"/>
      <c r="BH183" s="200"/>
      <c r="BI183" s="206"/>
      <c r="BJ183" s="200"/>
      <c r="BK183" s="200"/>
      <c r="BL183" s="200"/>
      <c r="BM183" s="200"/>
      <c r="BN183" s="200"/>
      <c r="BO183" s="200"/>
      <c r="BP183" s="203"/>
      <c r="BQ183" s="203"/>
      <c r="BR183" s="203"/>
      <c r="BS183" s="231">
        <f t="shared" si="7"/>
        <v>11</v>
      </c>
    </row>
    <row r="184" spans="1:71" ht="14" x14ac:dyDescent="0.15">
      <c r="A184" s="117" t="s">
        <v>373</v>
      </c>
      <c r="B184" s="156" t="s">
        <v>521</v>
      </c>
      <c r="C184" s="156" t="s">
        <v>240</v>
      </c>
      <c r="D184" s="156" t="s">
        <v>783</v>
      </c>
      <c r="E184" s="156"/>
      <c r="F184" s="156"/>
      <c r="G184" s="118">
        <v>0.2</v>
      </c>
      <c r="H184" s="119">
        <v>0.5</v>
      </c>
      <c r="I184" s="120">
        <f t="shared" si="9"/>
        <v>16</v>
      </c>
      <c r="J184" s="180">
        <f t="shared" si="9"/>
        <v>40</v>
      </c>
      <c r="K184" s="173"/>
      <c r="L184" s="129"/>
      <c r="M184" s="129"/>
      <c r="N184" s="129"/>
      <c r="O184" s="129"/>
      <c r="P184" s="129"/>
      <c r="Q184" s="129"/>
      <c r="R184" s="129"/>
      <c r="S184" s="129"/>
      <c r="T184" s="129"/>
      <c r="U184" s="200"/>
      <c r="V184" s="200"/>
      <c r="W184" s="200"/>
      <c r="X184" s="200"/>
      <c r="Y184" s="200"/>
      <c r="Z184" s="200"/>
      <c r="AA184" s="200"/>
      <c r="AB184" s="200"/>
      <c r="AC184" s="200"/>
      <c r="AD184" s="200"/>
      <c r="AE184" s="200"/>
      <c r="AF184" s="200"/>
      <c r="AG184" s="200"/>
      <c r="AH184" s="200"/>
      <c r="AI184" s="200"/>
      <c r="AJ184" s="200"/>
      <c r="AK184" s="200"/>
      <c r="AL184" s="200"/>
      <c r="AM184" s="200"/>
      <c r="AN184" s="200"/>
      <c r="AO184" s="200"/>
      <c r="AP184" s="200"/>
      <c r="AQ184" s="200"/>
      <c r="AR184" s="200"/>
      <c r="AS184" s="200"/>
      <c r="AT184" s="200">
        <v>1</v>
      </c>
      <c r="AU184" s="200"/>
      <c r="AV184" s="200"/>
      <c r="AW184" s="200"/>
      <c r="AX184" s="200"/>
      <c r="AY184" s="200"/>
      <c r="AZ184" s="200"/>
      <c r="BA184" s="200"/>
      <c r="BB184" s="200"/>
      <c r="BC184" s="200"/>
      <c r="BD184" s="200"/>
      <c r="BE184" s="200"/>
      <c r="BF184" s="200"/>
      <c r="BG184" s="200"/>
      <c r="BH184" s="200"/>
      <c r="BI184" s="206"/>
      <c r="BJ184" s="200"/>
      <c r="BK184" s="200"/>
      <c r="BL184" s="200"/>
      <c r="BM184" s="200"/>
      <c r="BN184" s="200"/>
      <c r="BO184" s="200"/>
      <c r="BP184" s="203"/>
      <c r="BQ184" s="203"/>
      <c r="BR184" s="203"/>
      <c r="BS184" s="231">
        <f t="shared" si="7"/>
        <v>1</v>
      </c>
    </row>
    <row r="185" spans="1:71" ht="14" x14ac:dyDescent="0.15">
      <c r="A185" s="117" t="s">
        <v>374</v>
      </c>
      <c r="B185" s="156" t="s">
        <v>521</v>
      </c>
      <c r="C185" s="156" t="s">
        <v>240</v>
      </c>
      <c r="D185" s="156" t="s">
        <v>784</v>
      </c>
      <c r="E185" s="156" t="s">
        <v>135</v>
      </c>
      <c r="F185" s="156" t="s">
        <v>950</v>
      </c>
      <c r="G185" s="118">
        <v>0.2</v>
      </c>
      <c r="H185" s="119">
        <v>0.6</v>
      </c>
      <c r="I185" s="120">
        <f t="shared" si="9"/>
        <v>16</v>
      </c>
      <c r="J185" s="180">
        <f t="shared" si="9"/>
        <v>48</v>
      </c>
      <c r="K185" s="173"/>
      <c r="L185" s="129"/>
      <c r="M185" s="129"/>
      <c r="N185" s="129"/>
      <c r="O185" s="129"/>
      <c r="P185" s="129"/>
      <c r="Q185" s="129"/>
      <c r="R185" s="129"/>
      <c r="S185" s="129"/>
      <c r="T185" s="129"/>
      <c r="U185" s="200">
        <f>5+4</f>
        <v>9</v>
      </c>
      <c r="V185" s="200"/>
      <c r="W185" s="200"/>
      <c r="X185" s="200"/>
      <c r="Y185" s="200"/>
      <c r="Z185" s="200"/>
      <c r="AA185" s="200"/>
      <c r="AB185" s="200"/>
      <c r="AC185" s="200"/>
      <c r="AD185" s="200"/>
      <c r="AE185" s="200"/>
      <c r="AF185" s="200"/>
      <c r="AG185" s="200"/>
      <c r="AH185" s="200"/>
      <c r="AI185" s="200"/>
      <c r="AJ185" s="200"/>
      <c r="AK185" s="200"/>
      <c r="AL185" s="200"/>
      <c r="AM185" s="200"/>
      <c r="AN185" s="200"/>
      <c r="AO185" s="200"/>
      <c r="AP185" s="200"/>
      <c r="AQ185" s="200"/>
      <c r="AR185" s="200"/>
      <c r="AS185" s="200"/>
      <c r="AT185" s="200"/>
      <c r="AU185" s="200"/>
      <c r="AV185" s="200"/>
      <c r="AW185" s="200"/>
      <c r="AX185" s="200"/>
      <c r="AY185" s="200"/>
      <c r="AZ185" s="200"/>
      <c r="BA185" s="200"/>
      <c r="BB185" s="200"/>
      <c r="BC185" s="200"/>
      <c r="BD185" s="200"/>
      <c r="BE185" s="200"/>
      <c r="BF185" s="200"/>
      <c r="BG185" s="200"/>
      <c r="BH185" s="200"/>
      <c r="BI185" s="206"/>
      <c r="BJ185" s="200"/>
      <c r="BK185" s="200"/>
      <c r="BL185" s="200"/>
      <c r="BM185" s="200"/>
      <c r="BN185" s="200"/>
      <c r="BO185" s="200"/>
      <c r="BP185" s="203"/>
      <c r="BQ185" s="203"/>
      <c r="BR185" s="203"/>
      <c r="BS185" s="231">
        <f t="shared" si="7"/>
        <v>9</v>
      </c>
    </row>
    <row r="186" spans="1:71" ht="14" x14ac:dyDescent="0.15">
      <c r="A186" s="117" t="s">
        <v>375</v>
      </c>
      <c r="B186" s="156" t="s">
        <v>521</v>
      </c>
      <c r="C186" s="156" t="s">
        <v>240</v>
      </c>
      <c r="D186" s="156" t="s">
        <v>785</v>
      </c>
      <c r="E186" s="157" t="s">
        <v>947</v>
      </c>
      <c r="F186" s="157"/>
      <c r="G186" s="118">
        <v>0.2</v>
      </c>
      <c r="H186" s="119">
        <v>0.8</v>
      </c>
      <c r="I186" s="120">
        <f t="shared" si="9"/>
        <v>16</v>
      </c>
      <c r="J186" s="180">
        <f t="shared" si="9"/>
        <v>64</v>
      </c>
      <c r="K186" s="173">
        <v>1</v>
      </c>
      <c r="L186" s="129"/>
      <c r="M186" s="129"/>
      <c r="N186" s="129"/>
      <c r="O186" s="129"/>
      <c r="P186" s="129"/>
      <c r="Q186" s="129"/>
      <c r="R186" s="129"/>
      <c r="S186" s="129"/>
      <c r="T186" s="129"/>
      <c r="U186" s="200"/>
      <c r="V186" s="200"/>
      <c r="W186" s="200"/>
      <c r="X186" s="200"/>
      <c r="Y186" s="200"/>
      <c r="Z186" s="200"/>
      <c r="AA186" s="200"/>
      <c r="AB186" s="200"/>
      <c r="AC186" s="200"/>
      <c r="AD186" s="200"/>
      <c r="AE186" s="200"/>
      <c r="AF186" s="200"/>
      <c r="AG186" s="200"/>
      <c r="AH186" s="200"/>
      <c r="AI186" s="200"/>
      <c r="AJ186" s="200"/>
      <c r="AK186" s="200"/>
      <c r="AL186" s="200"/>
      <c r="AM186" s="200"/>
      <c r="AN186" s="200"/>
      <c r="AO186" s="200"/>
      <c r="AP186" s="200"/>
      <c r="AQ186" s="200"/>
      <c r="AR186" s="200"/>
      <c r="AS186" s="200"/>
      <c r="AT186" s="200"/>
      <c r="AU186" s="200"/>
      <c r="AV186" s="200"/>
      <c r="AW186" s="200"/>
      <c r="AX186" s="200">
        <v>1</v>
      </c>
      <c r="AY186" s="200"/>
      <c r="AZ186" s="200"/>
      <c r="BA186" s="200"/>
      <c r="BB186" s="200"/>
      <c r="BC186" s="200"/>
      <c r="BD186" s="200"/>
      <c r="BE186" s="200"/>
      <c r="BF186" s="200"/>
      <c r="BG186" s="200"/>
      <c r="BH186" s="200"/>
      <c r="BI186" s="206"/>
      <c r="BJ186" s="200"/>
      <c r="BK186" s="200"/>
      <c r="BL186" s="200"/>
      <c r="BM186" s="200"/>
      <c r="BN186" s="200"/>
      <c r="BO186" s="200"/>
      <c r="BP186" s="203"/>
      <c r="BQ186" s="203">
        <v>1</v>
      </c>
      <c r="BR186" s="203"/>
      <c r="BS186" s="231">
        <f t="shared" si="7"/>
        <v>3</v>
      </c>
    </row>
    <row r="187" spans="1:71" ht="14" x14ac:dyDescent="0.15">
      <c r="A187" s="117" t="s">
        <v>376</v>
      </c>
      <c r="B187" s="156" t="s">
        <v>521</v>
      </c>
      <c r="C187" s="156" t="s">
        <v>240</v>
      </c>
      <c r="D187" s="156" t="s">
        <v>786</v>
      </c>
      <c r="E187" s="156"/>
      <c r="F187" s="156"/>
      <c r="G187" s="118">
        <v>0.2</v>
      </c>
      <c r="H187" s="119">
        <v>1.3</v>
      </c>
      <c r="I187" s="120">
        <f t="shared" si="9"/>
        <v>16</v>
      </c>
      <c r="J187" s="180">
        <f t="shared" si="9"/>
        <v>104</v>
      </c>
      <c r="K187" s="173"/>
      <c r="L187" s="129"/>
      <c r="M187" s="129"/>
      <c r="N187" s="129"/>
      <c r="O187" s="129"/>
      <c r="P187" s="129"/>
      <c r="Q187" s="129"/>
      <c r="R187" s="129"/>
      <c r="S187" s="129"/>
      <c r="T187" s="129"/>
      <c r="U187" s="200"/>
      <c r="V187" s="200"/>
      <c r="W187" s="200"/>
      <c r="X187" s="200"/>
      <c r="Y187" s="200"/>
      <c r="Z187" s="200"/>
      <c r="AA187" s="200"/>
      <c r="AB187" s="200"/>
      <c r="AC187" s="200"/>
      <c r="AD187" s="200"/>
      <c r="AE187" s="200"/>
      <c r="AF187" s="200"/>
      <c r="AG187" s="200"/>
      <c r="AH187" s="200"/>
      <c r="AI187" s="200"/>
      <c r="AJ187" s="200"/>
      <c r="AK187" s="200"/>
      <c r="AL187" s="200"/>
      <c r="AM187" s="200"/>
      <c r="AN187" s="200"/>
      <c r="AO187" s="200"/>
      <c r="AP187" s="200"/>
      <c r="AQ187" s="200"/>
      <c r="AR187" s="200"/>
      <c r="AS187" s="200"/>
      <c r="AT187" s="200"/>
      <c r="AU187" s="200"/>
      <c r="AV187" s="200"/>
      <c r="AW187" s="200"/>
      <c r="AX187" s="200"/>
      <c r="AY187" s="200"/>
      <c r="AZ187" s="200">
        <v>1</v>
      </c>
      <c r="BA187" s="200"/>
      <c r="BB187" s="200"/>
      <c r="BC187" s="200"/>
      <c r="BD187" s="200"/>
      <c r="BE187" s="200"/>
      <c r="BF187" s="200"/>
      <c r="BG187" s="200"/>
      <c r="BH187" s="200"/>
      <c r="BI187" s="206"/>
      <c r="BJ187" s="200"/>
      <c r="BK187" s="200"/>
      <c r="BL187" s="200"/>
      <c r="BM187" s="200"/>
      <c r="BN187" s="200"/>
      <c r="BO187" s="200"/>
      <c r="BP187" s="203"/>
      <c r="BQ187" s="203"/>
      <c r="BR187" s="203"/>
      <c r="BS187" s="231">
        <f t="shared" si="7"/>
        <v>1</v>
      </c>
    </row>
    <row r="188" spans="1:71" ht="14" x14ac:dyDescent="0.15">
      <c r="A188" s="124" t="s">
        <v>377</v>
      </c>
      <c r="B188" s="156" t="s">
        <v>521</v>
      </c>
      <c r="C188" s="156" t="s">
        <v>240</v>
      </c>
      <c r="D188" s="157" t="s">
        <v>787</v>
      </c>
      <c r="E188" s="157" t="s">
        <v>947</v>
      </c>
      <c r="F188" s="157"/>
      <c r="G188" s="125">
        <v>0.2</v>
      </c>
      <c r="H188" s="126">
        <v>2</v>
      </c>
      <c r="I188" s="127">
        <f t="shared" si="9"/>
        <v>16</v>
      </c>
      <c r="J188" s="182">
        <f t="shared" si="9"/>
        <v>160</v>
      </c>
      <c r="K188" s="173">
        <v>3</v>
      </c>
      <c r="L188" s="129"/>
      <c r="M188" s="129"/>
      <c r="N188" s="129"/>
      <c r="O188" s="129"/>
      <c r="P188" s="129"/>
      <c r="Q188" s="129"/>
      <c r="R188" s="129"/>
      <c r="S188" s="129"/>
      <c r="T188" s="129"/>
      <c r="U188" s="200"/>
      <c r="V188" s="200"/>
      <c r="W188" s="200"/>
      <c r="X188" s="200"/>
      <c r="Y188" s="200"/>
      <c r="Z188" s="200"/>
      <c r="AA188" s="200"/>
      <c r="AB188" s="200"/>
      <c r="AC188" s="200"/>
      <c r="AD188" s="200">
        <v>2</v>
      </c>
      <c r="AE188" s="200"/>
      <c r="AF188" s="200"/>
      <c r="AG188" s="200"/>
      <c r="AH188" s="200"/>
      <c r="AI188" s="200"/>
      <c r="AJ188" s="200"/>
      <c r="AK188" s="200"/>
      <c r="AL188" s="200"/>
      <c r="AM188" s="200"/>
      <c r="AN188" s="200"/>
      <c r="AO188" s="200"/>
      <c r="AP188" s="200"/>
      <c r="AQ188" s="200"/>
      <c r="AR188" s="200"/>
      <c r="AS188" s="200"/>
      <c r="AT188" s="200"/>
      <c r="AU188" s="200"/>
      <c r="AV188" s="200"/>
      <c r="AW188" s="200"/>
      <c r="AX188" s="200"/>
      <c r="AY188" s="200"/>
      <c r="AZ188" s="200"/>
      <c r="BA188" s="200"/>
      <c r="BB188" s="200"/>
      <c r="BC188" s="200"/>
      <c r="BD188" s="200"/>
      <c r="BE188" s="200"/>
      <c r="BF188" s="200"/>
      <c r="BG188" s="200"/>
      <c r="BH188" s="200"/>
      <c r="BI188" s="206"/>
      <c r="BJ188" s="200">
        <v>1</v>
      </c>
      <c r="BK188" s="200"/>
      <c r="BL188" s="200"/>
      <c r="BM188" s="200"/>
      <c r="BN188" s="200"/>
      <c r="BO188" s="200"/>
      <c r="BP188" s="203"/>
      <c r="BQ188" s="203"/>
      <c r="BR188" s="203"/>
      <c r="BS188" s="231">
        <f t="shared" si="7"/>
        <v>6</v>
      </c>
    </row>
    <row r="189" spans="1:71" ht="14" x14ac:dyDescent="0.15">
      <c r="A189" s="124" t="s">
        <v>378</v>
      </c>
      <c r="B189" s="156" t="s">
        <v>521</v>
      </c>
      <c r="C189" s="156" t="s">
        <v>240</v>
      </c>
      <c r="D189" s="157" t="s">
        <v>788</v>
      </c>
      <c r="E189" s="157"/>
      <c r="F189" s="157"/>
      <c r="G189" s="125">
        <v>0.2</v>
      </c>
      <c r="H189" s="126">
        <v>4.5</v>
      </c>
      <c r="I189" s="127">
        <f t="shared" si="9"/>
        <v>16</v>
      </c>
      <c r="J189" s="182">
        <f t="shared" si="9"/>
        <v>360</v>
      </c>
      <c r="K189" s="173"/>
      <c r="L189" s="129"/>
      <c r="M189" s="129"/>
      <c r="N189" s="129"/>
      <c r="O189" s="129"/>
      <c r="P189" s="129"/>
      <c r="Q189" s="129"/>
      <c r="R189" s="129"/>
      <c r="S189" s="129"/>
      <c r="T189" s="129"/>
      <c r="U189" s="200"/>
      <c r="V189" s="200"/>
      <c r="W189" s="200"/>
      <c r="X189" s="200"/>
      <c r="Y189" s="200"/>
      <c r="Z189" s="200"/>
      <c r="AA189" s="200"/>
      <c r="AB189" s="200"/>
      <c r="AC189" s="200"/>
      <c r="AD189" s="200"/>
      <c r="AE189" s="200"/>
      <c r="AF189" s="200"/>
      <c r="AG189" s="200"/>
      <c r="AH189" s="200"/>
      <c r="AI189" s="200"/>
      <c r="AJ189" s="200"/>
      <c r="AK189" s="200"/>
      <c r="AL189" s="200"/>
      <c r="AM189" s="200"/>
      <c r="AN189" s="200"/>
      <c r="AO189" s="200"/>
      <c r="AP189" s="200"/>
      <c r="AQ189" s="200"/>
      <c r="AR189" s="200"/>
      <c r="AS189" s="200"/>
      <c r="AT189" s="200"/>
      <c r="AU189" s="200"/>
      <c r="AV189" s="200"/>
      <c r="AW189" s="200"/>
      <c r="AX189" s="200"/>
      <c r="AY189" s="200"/>
      <c r="AZ189" s="200"/>
      <c r="BA189" s="200"/>
      <c r="BB189" s="200"/>
      <c r="BC189" s="200"/>
      <c r="BD189" s="200"/>
      <c r="BE189" s="200"/>
      <c r="BF189" s="200"/>
      <c r="BG189" s="200"/>
      <c r="BH189" s="200"/>
      <c r="BI189" s="206"/>
      <c r="BJ189" s="200"/>
      <c r="BK189" s="200"/>
      <c r="BL189" s="200"/>
      <c r="BM189" s="200"/>
      <c r="BN189" s="200"/>
      <c r="BO189" s="200"/>
      <c r="BP189" s="203"/>
      <c r="BQ189" s="203"/>
      <c r="BR189" s="203">
        <v>2</v>
      </c>
      <c r="BS189" s="231">
        <f t="shared" si="7"/>
        <v>2</v>
      </c>
    </row>
    <row r="190" spans="1:71" ht="14" x14ac:dyDescent="0.15">
      <c r="A190" s="117" t="s">
        <v>379</v>
      </c>
      <c r="B190" s="156" t="s">
        <v>521</v>
      </c>
      <c r="C190" s="156" t="s">
        <v>240</v>
      </c>
      <c r="D190" s="156" t="s">
        <v>789</v>
      </c>
      <c r="E190" s="156"/>
      <c r="F190" s="156"/>
      <c r="G190" s="118">
        <v>0.25</v>
      </c>
      <c r="H190" s="119">
        <v>0.7</v>
      </c>
      <c r="I190" s="120">
        <f t="shared" si="9"/>
        <v>20</v>
      </c>
      <c r="J190" s="180">
        <f t="shared" si="9"/>
        <v>56</v>
      </c>
      <c r="K190" s="173"/>
      <c r="L190" s="129"/>
      <c r="M190" s="129"/>
      <c r="N190" s="129"/>
      <c r="O190" s="129"/>
      <c r="P190" s="129"/>
      <c r="Q190" s="129"/>
      <c r="R190" s="129"/>
      <c r="S190" s="129"/>
      <c r="T190" s="129"/>
      <c r="U190" s="200"/>
      <c r="V190" s="200"/>
      <c r="W190" s="200"/>
      <c r="X190" s="200"/>
      <c r="Y190" s="200"/>
      <c r="Z190" s="200"/>
      <c r="AA190" s="200"/>
      <c r="AB190" s="200"/>
      <c r="AC190" s="200"/>
      <c r="AD190" s="200"/>
      <c r="AE190" s="200"/>
      <c r="AF190" s="200"/>
      <c r="AG190" s="200"/>
      <c r="AH190" s="200"/>
      <c r="AI190" s="200"/>
      <c r="AJ190" s="200"/>
      <c r="AK190" s="200"/>
      <c r="AL190" s="200"/>
      <c r="AM190" s="200"/>
      <c r="AN190" s="200"/>
      <c r="AO190" s="200"/>
      <c r="AP190" s="200"/>
      <c r="AQ190" s="200"/>
      <c r="AR190" s="200"/>
      <c r="AS190" s="200"/>
      <c r="AT190" s="200"/>
      <c r="AU190" s="200"/>
      <c r="AV190" s="200"/>
      <c r="AW190" s="200">
        <v>3</v>
      </c>
      <c r="AX190" s="200"/>
      <c r="AY190" s="200"/>
      <c r="AZ190" s="200"/>
      <c r="BA190" s="200"/>
      <c r="BB190" s="200"/>
      <c r="BC190" s="200"/>
      <c r="BD190" s="200"/>
      <c r="BE190" s="200"/>
      <c r="BF190" s="200"/>
      <c r="BG190" s="200"/>
      <c r="BH190" s="200">
        <v>2</v>
      </c>
      <c r="BI190" s="206"/>
      <c r="BJ190" s="200"/>
      <c r="BK190" s="200"/>
      <c r="BL190" s="200"/>
      <c r="BM190" s="200"/>
      <c r="BN190" s="200"/>
      <c r="BO190" s="200"/>
      <c r="BP190" s="203"/>
      <c r="BQ190" s="203"/>
      <c r="BR190" s="203"/>
      <c r="BS190" s="231">
        <f t="shared" si="7"/>
        <v>5</v>
      </c>
    </row>
    <row r="191" spans="1:71" s="230" customFormat="1" ht="14" x14ac:dyDescent="0.15">
      <c r="A191" s="222" t="s">
        <v>380</v>
      </c>
      <c r="B191" s="223" t="s">
        <v>521</v>
      </c>
      <c r="C191" s="223" t="s">
        <v>240</v>
      </c>
      <c r="D191" s="223" t="s">
        <v>790</v>
      </c>
      <c r="E191" s="223"/>
      <c r="F191" s="223"/>
      <c r="G191" s="224">
        <v>0.25</v>
      </c>
      <c r="H191" s="225">
        <v>1.2</v>
      </c>
      <c r="I191" s="226">
        <f t="shared" si="9"/>
        <v>20</v>
      </c>
      <c r="J191" s="227">
        <f t="shared" si="9"/>
        <v>96</v>
      </c>
      <c r="K191" s="228"/>
      <c r="L191" s="229"/>
      <c r="M191" s="229"/>
      <c r="N191" s="229"/>
      <c r="O191" s="229"/>
      <c r="P191" s="229"/>
      <c r="Q191" s="229"/>
      <c r="R191" s="229"/>
      <c r="S191" s="229"/>
      <c r="T191" s="229"/>
      <c r="U191" s="229"/>
      <c r="V191" s="229"/>
      <c r="W191" s="229"/>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c r="BQ191" s="229"/>
      <c r="BR191" s="229"/>
      <c r="BS191" s="238">
        <f t="shared" si="7"/>
        <v>0</v>
      </c>
    </row>
    <row r="192" spans="1:71" ht="14" x14ac:dyDescent="0.15">
      <c r="A192" s="117" t="s">
        <v>381</v>
      </c>
      <c r="B192" s="156" t="s">
        <v>521</v>
      </c>
      <c r="C192" s="156" t="s">
        <v>240</v>
      </c>
      <c r="D192" s="156" t="s">
        <v>791</v>
      </c>
      <c r="E192" s="156"/>
      <c r="F192" s="156"/>
      <c r="G192" s="118">
        <v>0.25</v>
      </c>
      <c r="H192" s="119">
        <v>1.4</v>
      </c>
      <c r="I192" s="120">
        <f t="shared" si="9"/>
        <v>20</v>
      </c>
      <c r="J192" s="180">
        <f t="shared" si="9"/>
        <v>112</v>
      </c>
      <c r="K192" s="173"/>
      <c r="L192" s="129"/>
      <c r="M192" s="129"/>
      <c r="N192" s="129"/>
      <c r="O192" s="129"/>
      <c r="P192" s="129"/>
      <c r="Q192" s="129"/>
      <c r="R192" s="129"/>
      <c r="S192" s="129"/>
      <c r="T192" s="129"/>
      <c r="U192" s="200"/>
      <c r="V192" s="200"/>
      <c r="W192" s="200"/>
      <c r="X192" s="200"/>
      <c r="Y192" s="200"/>
      <c r="Z192" s="200"/>
      <c r="AA192" s="200"/>
      <c r="AB192" s="200"/>
      <c r="AC192" s="200"/>
      <c r="AD192" s="200"/>
      <c r="AE192" s="200"/>
      <c r="AF192" s="200"/>
      <c r="AG192" s="200"/>
      <c r="AH192" s="200"/>
      <c r="AI192" s="200"/>
      <c r="AJ192" s="200"/>
      <c r="AK192" s="200"/>
      <c r="AL192" s="200"/>
      <c r="AM192" s="200"/>
      <c r="AN192" s="200"/>
      <c r="AO192" s="200"/>
      <c r="AP192" s="200"/>
      <c r="AQ192" s="200"/>
      <c r="AR192" s="200"/>
      <c r="AS192" s="200"/>
      <c r="AT192" s="200"/>
      <c r="AU192" s="200"/>
      <c r="AV192" s="200"/>
      <c r="AW192" s="200"/>
      <c r="AX192" s="200"/>
      <c r="AY192" s="200"/>
      <c r="AZ192" s="200"/>
      <c r="BA192" s="200"/>
      <c r="BB192" s="200"/>
      <c r="BC192" s="200"/>
      <c r="BD192" s="200"/>
      <c r="BE192" s="200"/>
      <c r="BF192" s="200"/>
      <c r="BG192" s="200"/>
      <c r="BH192" s="200"/>
      <c r="BI192" s="206"/>
      <c r="BJ192" s="200"/>
      <c r="BK192" s="200"/>
      <c r="BL192" s="200"/>
      <c r="BM192" s="200"/>
      <c r="BN192" s="200"/>
      <c r="BO192" s="200"/>
      <c r="BP192" s="203">
        <v>1</v>
      </c>
      <c r="BQ192" s="203"/>
      <c r="BR192" s="203"/>
      <c r="BS192" s="231">
        <f t="shared" si="7"/>
        <v>1</v>
      </c>
    </row>
    <row r="193" spans="1:71" ht="14" x14ac:dyDescent="0.15">
      <c r="A193" s="117" t="s">
        <v>382</v>
      </c>
      <c r="B193" s="156" t="s">
        <v>521</v>
      </c>
      <c r="C193" s="156" t="s">
        <v>240</v>
      </c>
      <c r="D193" s="156" t="s">
        <v>792</v>
      </c>
      <c r="E193" s="156" t="s">
        <v>135</v>
      </c>
      <c r="F193" s="156"/>
      <c r="G193" s="118">
        <v>0.3</v>
      </c>
      <c r="H193" s="119">
        <v>0.4</v>
      </c>
      <c r="I193" s="120">
        <f t="shared" si="9"/>
        <v>24</v>
      </c>
      <c r="J193" s="180">
        <f t="shared" si="9"/>
        <v>32</v>
      </c>
      <c r="K193" s="173"/>
      <c r="L193" s="129"/>
      <c r="M193" s="129"/>
      <c r="N193" s="129"/>
      <c r="O193" s="129"/>
      <c r="P193" s="129"/>
      <c r="Q193" s="129"/>
      <c r="R193" s="129"/>
      <c r="S193" s="129"/>
      <c r="T193" s="129"/>
      <c r="U193" s="200"/>
      <c r="V193" s="200"/>
      <c r="W193" s="200"/>
      <c r="X193" s="200"/>
      <c r="Y193" s="200"/>
      <c r="Z193" s="200"/>
      <c r="AA193" s="200"/>
      <c r="AB193" s="200"/>
      <c r="AC193" s="200"/>
      <c r="AD193" s="200"/>
      <c r="AE193" s="200"/>
      <c r="AF193" s="200"/>
      <c r="AG193" s="200"/>
      <c r="AH193" s="200"/>
      <c r="AI193" s="200"/>
      <c r="AJ193" s="200"/>
      <c r="AK193" s="200"/>
      <c r="AL193" s="200"/>
      <c r="AM193" s="200"/>
      <c r="AN193" s="200"/>
      <c r="AO193" s="200"/>
      <c r="AP193" s="200"/>
      <c r="AQ193" s="200"/>
      <c r="AR193" s="200"/>
      <c r="AS193" s="200"/>
      <c r="AT193" s="200"/>
      <c r="AU193" s="200"/>
      <c r="AV193" s="200"/>
      <c r="AW193" s="200"/>
      <c r="AX193" s="200"/>
      <c r="AY193" s="200"/>
      <c r="AZ193" s="200"/>
      <c r="BA193" s="200"/>
      <c r="BB193" s="200"/>
      <c r="BC193" s="200"/>
      <c r="BD193" s="200"/>
      <c r="BE193" s="200"/>
      <c r="BF193" s="200"/>
      <c r="BG193" s="200"/>
      <c r="BH193" s="200"/>
      <c r="BI193" s="206">
        <v>10</v>
      </c>
      <c r="BJ193" s="200"/>
      <c r="BK193" s="200"/>
      <c r="BL193" s="200"/>
      <c r="BM193" s="200"/>
      <c r="BN193" s="200"/>
      <c r="BO193" s="200">
        <v>5</v>
      </c>
      <c r="BP193" s="203"/>
      <c r="BQ193" s="203"/>
      <c r="BR193" s="203"/>
      <c r="BS193" s="231">
        <f t="shared" si="7"/>
        <v>15</v>
      </c>
    </row>
    <row r="194" spans="1:71" ht="14" x14ac:dyDescent="0.15">
      <c r="A194" s="117" t="s">
        <v>383</v>
      </c>
      <c r="B194" s="156" t="s">
        <v>521</v>
      </c>
      <c r="C194" s="156" t="s">
        <v>240</v>
      </c>
      <c r="D194" s="156" t="s">
        <v>793</v>
      </c>
      <c r="E194" s="156" t="s">
        <v>134</v>
      </c>
      <c r="F194" s="156"/>
      <c r="G194" s="118">
        <v>0.3</v>
      </c>
      <c r="H194" s="119">
        <v>0.9</v>
      </c>
      <c r="I194" s="120">
        <f t="shared" si="9"/>
        <v>24</v>
      </c>
      <c r="J194" s="180">
        <f t="shared" si="9"/>
        <v>72</v>
      </c>
      <c r="K194" s="173"/>
      <c r="L194" s="129"/>
      <c r="M194" s="129"/>
      <c r="N194" s="129"/>
      <c r="O194" s="129"/>
      <c r="P194" s="129"/>
      <c r="Q194" s="129"/>
      <c r="R194" s="129"/>
      <c r="S194" s="129"/>
      <c r="T194" s="129"/>
      <c r="U194" s="200"/>
      <c r="V194" s="200"/>
      <c r="W194" s="200"/>
      <c r="X194" s="200"/>
      <c r="Y194" s="200"/>
      <c r="Z194" s="200"/>
      <c r="AA194" s="200"/>
      <c r="AB194" s="200"/>
      <c r="AC194" s="200"/>
      <c r="AD194" s="200"/>
      <c r="AE194" s="200"/>
      <c r="AF194" s="200"/>
      <c r="AG194" s="200"/>
      <c r="AH194" s="200"/>
      <c r="AI194" s="200"/>
      <c r="AJ194" s="200"/>
      <c r="AK194" s="200"/>
      <c r="AL194" s="200"/>
      <c r="AM194" s="200"/>
      <c r="AN194" s="200"/>
      <c r="AO194" s="200"/>
      <c r="AP194" s="200"/>
      <c r="AQ194" s="200"/>
      <c r="AR194" s="200"/>
      <c r="AS194" s="200"/>
      <c r="AT194" s="200"/>
      <c r="AU194" s="200"/>
      <c r="AV194" s="200"/>
      <c r="AW194" s="200"/>
      <c r="AX194" s="200"/>
      <c r="AY194" s="200"/>
      <c r="AZ194" s="200"/>
      <c r="BA194" s="200"/>
      <c r="BB194" s="200"/>
      <c r="BC194" s="200"/>
      <c r="BD194" s="200"/>
      <c r="BE194" s="200"/>
      <c r="BF194" s="200"/>
      <c r="BG194" s="200"/>
      <c r="BH194" s="200"/>
      <c r="BI194" s="206"/>
      <c r="BJ194" s="200"/>
      <c r="BK194" s="200"/>
      <c r="BL194" s="200"/>
      <c r="BM194" s="200"/>
      <c r="BN194" s="200">
        <v>1</v>
      </c>
      <c r="BO194" s="200">
        <v>1</v>
      </c>
      <c r="BP194" s="203">
        <v>1</v>
      </c>
      <c r="BQ194" s="203"/>
      <c r="BR194" s="203"/>
      <c r="BS194" s="231">
        <f t="shared" si="7"/>
        <v>3</v>
      </c>
    </row>
    <row r="195" spans="1:71" ht="14" x14ac:dyDescent="0.2">
      <c r="A195" s="117" t="s">
        <v>384</v>
      </c>
      <c r="B195" s="156" t="s">
        <v>521</v>
      </c>
      <c r="C195" s="156" t="s">
        <v>240</v>
      </c>
      <c r="D195" s="156" t="s">
        <v>794</v>
      </c>
      <c r="E195" s="156" t="s">
        <v>947</v>
      </c>
      <c r="F195" s="156"/>
      <c r="G195" s="121">
        <v>1.3</v>
      </c>
      <c r="H195" s="122">
        <v>2.5</v>
      </c>
      <c r="I195" s="123">
        <f t="shared" si="9"/>
        <v>104</v>
      </c>
      <c r="J195" s="181">
        <f t="shared" si="9"/>
        <v>200</v>
      </c>
      <c r="K195" s="173"/>
      <c r="L195" s="129"/>
      <c r="M195" s="129"/>
      <c r="N195" s="129"/>
      <c r="O195" s="129"/>
      <c r="P195" s="129"/>
      <c r="Q195" s="129"/>
      <c r="R195" s="129"/>
      <c r="S195" s="129"/>
      <c r="T195" s="129"/>
      <c r="U195" s="200"/>
      <c r="V195" s="200"/>
      <c r="W195" s="200"/>
      <c r="X195" s="200"/>
      <c r="Y195" s="200"/>
      <c r="Z195" s="200"/>
      <c r="AA195" s="200"/>
      <c r="AB195" s="200"/>
      <c r="AC195" s="200"/>
      <c r="AD195" s="200"/>
      <c r="AE195" s="200"/>
      <c r="AF195" s="200"/>
      <c r="AG195" s="200"/>
      <c r="AH195" s="200"/>
      <c r="AI195" s="200"/>
      <c r="AJ195" s="200"/>
      <c r="AK195" s="200"/>
      <c r="AL195" s="200"/>
      <c r="AM195" s="200"/>
      <c r="AN195" s="200"/>
      <c r="AO195" s="200"/>
      <c r="AP195" s="200"/>
      <c r="AQ195" s="200"/>
      <c r="AR195" s="200"/>
      <c r="AS195" s="200"/>
      <c r="AT195" s="200"/>
      <c r="AU195" s="200"/>
      <c r="AV195" s="200"/>
      <c r="AW195" s="200">
        <v>2</v>
      </c>
      <c r="AX195" s="200"/>
      <c r="AY195" s="200"/>
      <c r="AZ195" s="200"/>
      <c r="BA195" s="200"/>
      <c r="BB195" s="200"/>
      <c r="BC195" s="200"/>
      <c r="BD195" s="200"/>
      <c r="BE195" s="200"/>
      <c r="BF195" s="200"/>
      <c r="BG195" s="200"/>
      <c r="BH195" s="200"/>
      <c r="BI195" s="206"/>
      <c r="BJ195" s="200"/>
      <c r="BK195" s="200"/>
      <c r="BL195" s="200"/>
      <c r="BM195" s="200"/>
      <c r="BN195" s="200"/>
      <c r="BO195" s="200"/>
      <c r="BP195" s="203"/>
      <c r="BQ195" s="203"/>
      <c r="BR195" s="203"/>
      <c r="BS195" s="231">
        <f t="shared" si="7"/>
        <v>2</v>
      </c>
    </row>
    <row r="196" spans="1:71" ht="14" x14ac:dyDescent="0.15">
      <c r="A196" s="117" t="s">
        <v>940</v>
      </c>
      <c r="B196" s="156" t="s">
        <v>521</v>
      </c>
      <c r="C196" s="156" t="s">
        <v>241</v>
      </c>
      <c r="D196" s="156" t="s">
        <v>795</v>
      </c>
      <c r="E196" s="156" t="s">
        <v>938</v>
      </c>
      <c r="F196" s="156"/>
      <c r="G196" s="118">
        <v>0.2</v>
      </c>
      <c r="H196" s="119">
        <v>0.6</v>
      </c>
      <c r="I196" s="120">
        <f t="shared" si="9"/>
        <v>16</v>
      </c>
      <c r="J196" s="180">
        <f t="shared" si="9"/>
        <v>48</v>
      </c>
      <c r="K196" s="173"/>
      <c r="L196" s="129"/>
      <c r="M196" s="129"/>
      <c r="N196" s="129"/>
      <c r="O196" s="129"/>
      <c r="P196" s="129"/>
      <c r="Q196" s="129"/>
      <c r="R196" s="129"/>
      <c r="S196" s="129"/>
      <c r="T196" s="129"/>
      <c r="U196" s="200"/>
      <c r="V196" s="200"/>
      <c r="W196" s="200"/>
      <c r="X196" s="200"/>
      <c r="Y196" s="200"/>
      <c r="Z196" s="200"/>
      <c r="AA196" s="200"/>
      <c r="AB196" s="200"/>
      <c r="AC196" s="200"/>
      <c r="AD196" s="200"/>
      <c r="AE196" s="200"/>
      <c r="AF196" s="200"/>
      <c r="AG196" s="200"/>
      <c r="AH196" s="200"/>
      <c r="AI196" s="200"/>
      <c r="AJ196" s="200"/>
      <c r="AK196" s="200"/>
      <c r="AL196" s="200"/>
      <c r="AM196" s="200">
        <v>1</v>
      </c>
      <c r="AN196" s="200"/>
      <c r="AO196" s="200"/>
      <c r="AP196" s="200"/>
      <c r="AQ196" s="200"/>
      <c r="AR196" s="200"/>
      <c r="AS196" s="200"/>
      <c r="AT196" s="200"/>
      <c r="AU196" s="200"/>
      <c r="AV196" s="200"/>
      <c r="AW196" s="200"/>
      <c r="AX196" s="200"/>
      <c r="AY196" s="200"/>
      <c r="AZ196" s="200"/>
      <c r="BA196" s="200"/>
      <c r="BB196" s="200"/>
      <c r="BC196" s="200"/>
      <c r="BD196" s="200"/>
      <c r="BE196" s="200"/>
      <c r="BF196" s="200"/>
      <c r="BG196" s="200"/>
      <c r="BH196" s="200"/>
      <c r="BI196" s="206"/>
      <c r="BJ196" s="200"/>
      <c r="BK196" s="200"/>
      <c r="BL196" s="200"/>
      <c r="BM196" s="200"/>
      <c r="BN196" s="200"/>
      <c r="BO196" s="200"/>
      <c r="BP196" s="203"/>
      <c r="BQ196" s="203"/>
      <c r="BR196" s="203"/>
      <c r="BS196" s="231">
        <f t="shared" si="7"/>
        <v>1</v>
      </c>
    </row>
    <row r="197" spans="1:71" ht="14" x14ac:dyDescent="0.15">
      <c r="A197" s="117" t="s">
        <v>941</v>
      </c>
      <c r="B197" s="156" t="s">
        <v>521</v>
      </c>
      <c r="C197" s="156" t="s">
        <v>241</v>
      </c>
      <c r="D197" s="156" t="s">
        <v>796</v>
      </c>
      <c r="E197" s="156" t="s">
        <v>938</v>
      </c>
      <c r="F197" s="156"/>
      <c r="G197" s="118">
        <v>0.2</v>
      </c>
      <c r="H197" s="119">
        <v>1.2</v>
      </c>
      <c r="I197" s="120">
        <f t="shared" si="9"/>
        <v>16</v>
      </c>
      <c r="J197" s="180">
        <f t="shared" si="9"/>
        <v>96</v>
      </c>
      <c r="K197" s="173"/>
      <c r="L197" s="129"/>
      <c r="M197" s="129"/>
      <c r="N197" s="129"/>
      <c r="O197" s="129"/>
      <c r="P197" s="129"/>
      <c r="Q197" s="129"/>
      <c r="R197" s="129"/>
      <c r="S197" s="129"/>
      <c r="T197" s="129"/>
      <c r="U197" s="200"/>
      <c r="V197" s="200"/>
      <c r="W197" s="200"/>
      <c r="X197" s="200"/>
      <c r="Y197" s="200"/>
      <c r="Z197" s="200"/>
      <c r="AA197" s="200"/>
      <c r="AB197" s="200"/>
      <c r="AC197" s="200"/>
      <c r="AD197" s="200"/>
      <c r="AE197" s="200"/>
      <c r="AF197" s="200"/>
      <c r="AG197" s="200"/>
      <c r="AH197" s="200"/>
      <c r="AI197" s="200"/>
      <c r="AJ197" s="200"/>
      <c r="AK197" s="200"/>
      <c r="AL197" s="200"/>
      <c r="AM197" s="200"/>
      <c r="AN197" s="200"/>
      <c r="AO197" s="200"/>
      <c r="AP197" s="200">
        <v>1</v>
      </c>
      <c r="AQ197" s="200"/>
      <c r="AR197" s="200"/>
      <c r="AS197" s="200"/>
      <c r="AT197" s="200"/>
      <c r="AU197" s="200"/>
      <c r="AV197" s="200"/>
      <c r="AW197" s="200"/>
      <c r="AX197" s="200"/>
      <c r="AY197" s="200"/>
      <c r="AZ197" s="200"/>
      <c r="BA197" s="200"/>
      <c r="BB197" s="200"/>
      <c r="BC197" s="200"/>
      <c r="BD197" s="200"/>
      <c r="BE197" s="200"/>
      <c r="BF197" s="200"/>
      <c r="BG197" s="200"/>
      <c r="BH197" s="200"/>
      <c r="BI197" s="206"/>
      <c r="BJ197" s="200"/>
      <c r="BK197" s="200"/>
      <c r="BL197" s="200"/>
      <c r="BM197" s="200"/>
      <c r="BN197" s="200"/>
      <c r="BO197" s="200"/>
      <c r="BP197" s="203"/>
      <c r="BQ197" s="203"/>
      <c r="BR197" s="203"/>
      <c r="BS197" s="231">
        <f t="shared" si="7"/>
        <v>1</v>
      </c>
    </row>
    <row r="198" spans="1:71" ht="14" x14ac:dyDescent="0.15">
      <c r="A198" s="117" t="s">
        <v>942</v>
      </c>
      <c r="B198" s="156" t="s">
        <v>521</v>
      </c>
      <c r="C198" s="156" t="s">
        <v>241</v>
      </c>
      <c r="D198" s="156" t="s">
        <v>797</v>
      </c>
      <c r="E198" s="156" t="s">
        <v>938</v>
      </c>
      <c r="F198" s="156"/>
      <c r="G198" s="118">
        <v>0.3</v>
      </c>
      <c r="H198" s="119">
        <v>0.8</v>
      </c>
      <c r="I198" s="120">
        <f t="shared" si="9"/>
        <v>24</v>
      </c>
      <c r="J198" s="180">
        <f t="shared" si="9"/>
        <v>64</v>
      </c>
      <c r="K198" s="173"/>
      <c r="L198" s="129"/>
      <c r="M198" s="129"/>
      <c r="N198" s="129">
        <v>1</v>
      </c>
      <c r="O198" s="129"/>
      <c r="P198" s="129"/>
      <c r="Q198" s="129"/>
      <c r="R198" s="129"/>
      <c r="S198" s="129"/>
      <c r="T198" s="129"/>
      <c r="U198" s="200"/>
      <c r="V198" s="200"/>
      <c r="W198" s="200"/>
      <c r="X198" s="200"/>
      <c r="Y198" s="200"/>
      <c r="Z198" s="200"/>
      <c r="AA198" s="200"/>
      <c r="AB198" s="200"/>
      <c r="AC198" s="200"/>
      <c r="AD198" s="200"/>
      <c r="AE198" s="200"/>
      <c r="AF198" s="200"/>
      <c r="AG198" s="200"/>
      <c r="AH198" s="200"/>
      <c r="AI198" s="200"/>
      <c r="AJ198" s="200"/>
      <c r="AK198" s="200"/>
      <c r="AL198" s="200"/>
      <c r="AM198" s="200"/>
      <c r="AN198" s="200"/>
      <c r="AO198" s="200"/>
      <c r="AP198" s="200"/>
      <c r="AQ198" s="200"/>
      <c r="AR198" s="200"/>
      <c r="AS198" s="200"/>
      <c r="AT198" s="200"/>
      <c r="AU198" s="200"/>
      <c r="AV198" s="200"/>
      <c r="AW198" s="200"/>
      <c r="AX198" s="200"/>
      <c r="AY198" s="200"/>
      <c r="AZ198" s="200"/>
      <c r="BA198" s="200"/>
      <c r="BB198" s="200"/>
      <c r="BC198" s="200"/>
      <c r="BD198" s="200"/>
      <c r="BE198" s="200"/>
      <c r="BF198" s="200"/>
      <c r="BG198" s="200"/>
      <c r="BH198" s="200"/>
      <c r="BI198" s="206"/>
      <c r="BJ198" s="200"/>
      <c r="BK198" s="200"/>
      <c r="BL198" s="200"/>
      <c r="BM198" s="200"/>
      <c r="BN198" s="200"/>
      <c r="BO198" s="200"/>
      <c r="BP198" s="203"/>
      <c r="BQ198" s="203"/>
      <c r="BR198" s="203"/>
      <c r="BS198" s="231">
        <f t="shared" si="7"/>
        <v>1</v>
      </c>
    </row>
    <row r="199" spans="1:71" ht="14" x14ac:dyDescent="0.15">
      <c r="A199" s="117" t="s">
        <v>943</v>
      </c>
      <c r="B199" s="156" t="s">
        <v>521</v>
      </c>
      <c r="C199" s="156" t="s">
        <v>241</v>
      </c>
      <c r="D199" s="156" t="s">
        <v>798</v>
      </c>
      <c r="E199" s="156" t="s">
        <v>938</v>
      </c>
      <c r="F199" s="156"/>
      <c r="G199" s="118">
        <v>0.6</v>
      </c>
      <c r="H199" s="119">
        <v>0.8</v>
      </c>
      <c r="I199" s="120">
        <f t="shared" si="9"/>
        <v>48</v>
      </c>
      <c r="J199" s="180">
        <f t="shared" si="9"/>
        <v>64</v>
      </c>
      <c r="K199" s="173"/>
      <c r="L199" s="129"/>
      <c r="M199" s="129"/>
      <c r="N199" s="129"/>
      <c r="O199" s="129"/>
      <c r="P199" s="129"/>
      <c r="Q199" s="129"/>
      <c r="R199" s="129"/>
      <c r="S199" s="129"/>
      <c r="T199" s="129"/>
      <c r="U199" s="200"/>
      <c r="V199" s="200"/>
      <c r="W199" s="200"/>
      <c r="X199" s="200"/>
      <c r="Y199" s="200"/>
      <c r="Z199" s="200"/>
      <c r="AA199" s="200"/>
      <c r="AB199" s="200"/>
      <c r="AC199" s="200"/>
      <c r="AD199" s="200"/>
      <c r="AE199" s="200"/>
      <c r="AF199" s="200"/>
      <c r="AG199" s="200"/>
      <c r="AH199" s="200"/>
      <c r="AI199" s="200"/>
      <c r="AJ199" s="200"/>
      <c r="AK199" s="200"/>
      <c r="AL199" s="200"/>
      <c r="AM199" s="200"/>
      <c r="AN199" s="200">
        <v>1</v>
      </c>
      <c r="AO199" s="200"/>
      <c r="AP199" s="200"/>
      <c r="AQ199" s="200"/>
      <c r="AR199" s="200"/>
      <c r="AS199" s="200"/>
      <c r="AT199" s="200"/>
      <c r="AU199" s="200"/>
      <c r="AV199" s="200"/>
      <c r="AW199" s="200"/>
      <c r="AX199" s="200"/>
      <c r="AY199" s="200"/>
      <c r="AZ199" s="200"/>
      <c r="BA199" s="200"/>
      <c r="BB199" s="200"/>
      <c r="BC199" s="200"/>
      <c r="BD199" s="200"/>
      <c r="BE199" s="200"/>
      <c r="BF199" s="200"/>
      <c r="BG199" s="200"/>
      <c r="BH199" s="200"/>
      <c r="BI199" s="206"/>
      <c r="BJ199" s="200"/>
      <c r="BK199" s="200"/>
      <c r="BL199" s="200"/>
      <c r="BM199" s="200"/>
      <c r="BN199" s="200"/>
      <c r="BO199" s="200"/>
      <c r="BP199" s="203"/>
      <c r="BQ199" s="203"/>
      <c r="BR199" s="203"/>
      <c r="BS199" s="231">
        <f t="shared" si="7"/>
        <v>1</v>
      </c>
    </row>
    <row r="200" spans="1:71" ht="14" x14ac:dyDescent="0.15">
      <c r="A200" s="117" t="s">
        <v>944</v>
      </c>
      <c r="B200" s="156" t="s">
        <v>521</v>
      </c>
      <c r="C200" s="156" t="s">
        <v>241</v>
      </c>
      <c r="D200" s="156" t="s">
        <v>799</v>
      </c>
      <c r="E200" s="156" t="s">
        <v>938</v>
      </c>
      <c r="F200" s="156"/>
      <c r="G200" s="118">
        <v>0.8</v>
      </c>
      <c r="H200" s="119">
        <v>1</v>
      </c>
      <c r="I200" s="120">
        <f t="shared" si="9"/>
        <v>64</v>
      </c>
      <c r="J200" s="180">
        <f t="shared" si="9"/>
        <v>80</v>
      </c>
      <c r="K200" s="173"/>
      <c r="L200" s="129"/>
      <c r="M200" s="129"/>
      <c r="N200" s="129"/>
      <c r="O200" s="129"/>
      <c r="P200" s="129"/>
      <c r="Q200" s="129"/>
      <c r="R200" s="129"/>
      <c r="S200" s="129"/>
      <c r="T200" s="129"/>
      <c r="U200" s="200"/>
      <c r="V200" s="200"/>
      <c r="W200" s="200"/>
      <c r="X200" s="200"/>
      <c r="Y200" s="200"/>
      <c r="Z200" s="200"/>
      <c r="AA200" s="200"/>
      <c r="AB200" s="200"/>
      <c r="AC200" s="200"/>
      <c r="AD200" s="200"/>
      <c r="AE200" s="200"/>
      <c r="AF200" s="200">
        <v>1</v>
      </c>
      <c r="AG200" s="200"/>
      <c r="AH200" s="200"/>
      <c r="AI200" s="200"/>
      <c r="AJ200" s="200"/>
      <c r="AK200" s="200"/>
      <c r="AL200" s="200"/>
      <c r="AM200" s="200"/>
      <c r="AN200" s="200"/>
      <c r="AO200" s="200"/>
      <c r="AP200" s="200"/>
      <c r="AQ200" s="200"/>
      <c r="AR200" s="200"/>
      <c r="AS200" s="200"/>
      <c r="AT200" s="200"/>
      <c r="AU200" s="200"/>
      <c r="AV200" s="200"/>
      <c r="AW200" s="200"/>
      <c r="AX200" s="200"/>
      <c r="AY200" s="200"/>
      <c r="AZ200" s="200"/>
      <c r="BA200" s="200"/>
      <c r="BB200" s="200"/>
      <c r="BC200" s="200"/>
      <c r="BD200" s="200"/>
      <c r="BE200" s="200"/>
      <c r="BF200" s="200"/>
      <c r="BG200" s="200"/>
      <c r="BH200" s="200"/>
      <c r="BI200" s="206"/>
      <c r="BJ200" s="200"/>
      <c r="BK200" s="200"/>
      <c r="BL200" s="200"/>
      <c r="BM200" s="200"/>
      <c r="BN200" s="200"/>
      <c r="BO200" s="200">
        <v>6</v>
      </c>
      <c r="BP200" s="203"/>
      <c r="BQ200" s="203"/>
      <c r="BR200" s="203"/>
      <c r="BS200" s="231">
        <f t="shared" si="7"/>
        <v>7</v>
      </c>
    </row>
    <row r="201" spans="1:71" ht="14" x14ac:dyDescent="0.15">
      <c r="A201" s="117" t="s">
        <v>385</v>
      </c>
      <c r="B201" s="156" t="s">
        <v>521</v>
      </c>
      <c r="C201" s="156" t="s">
        <v>242</v>
      </c>
      <c r="D201" s="156" t="s">
        <v>800</v>
      </c>
      <c r="E201" s="156" t="s">
        <v>939</v>
      </c>
      <c r="F201" s="156"/>
      <c r="G201" s="118">
        <v>0.05</v>
      </c>
      <c r="H201" s="119">
        <v>0.8</v>
      </c>
      <c r="I201" s="120">
        <f t="shared" si="9"/>
        <v>4</v>
      </c>
      <c r="J201" s="180">
        <f t="shared" si="9"/>
        <v>64</v>
      </c>
      <c r="K201" s="173"/>
      <c r="L201" s="129"/>
      <c r="M201" s="129"/>
      <c r="N201" s="129"/>
      <c r="O201" s="129"/>
      <c r="P201" s="129"/>
      <c r="Q201" s="129"/>
      <c r="R201" s="129"/>
      <c r="S201" s="129"/>
      <c r="T201" s="129"/>
      <c r="U201" s="200"/>
      <c r="V201" s="200"/>
      <c r="W201" s="200"/>
      <c r="X201" s="200"/>
      <c r="Y201" s="200"/>
      <c r="Z201" s="200"/>
      <c r="AA201" s="200"/>
      <c r="AB201" s="200"/>
      <c r="AC201" s="200"/>
      <c r="AD201" s="200"/>
      <c r="AE201" s="200"/>
      <c r="AF201" s="200"/>
      <c r="AG201" s="200"/>
      <c r="AH201" s="200"/>
      <c r="AI201" s="200"/>
      <c r="AJ201" s="200"/>
      <c r="AK201" s="200"/>
      <c r="AL201" s="200">
        <v>1</v>
      </c>
      <c r="AM201" s="200"/>
      <c r="AN201" s="200"/>
      <c r="AO201" s="200"/>
      <c r="AP201" s="200"/>
      <c r="AQ201" s="200"/>
      <c r="AR201" s="200"/>
      <c r="AS201" s="200"/>
      <c r="AT201" s="200"/>
      <c r="AU201" s="200"/>
      <c r="AV201" s="200"/>
      <c r="AW201" s="200"/>
      <c r="AX201" s="200"/>
      <c r="AY201" s="200"/>
      <c r="AZ201" s="200"/>
      <c r="BA201" s="200"/>
      <c r="BB201" s="200"/>
      <c r="BC201" s="200"/>
      <c r="BD201" s="200"/>
      <c r="BE201" s="200"/>
      <c r="BF201" s="200"/>
      <c r="BG201" s="200"/>
      <c r="BH201" s="200"/>
      <c r="BI201" s="206"/>
      <c r="BJ201" s="200"/>
      <c r="BK201" s="200"/>
      <c r="BL201" s="200"/>
      <c r="BM201" s="200"/>
      <c r="BN201" s="200"/>
      <c r="BO201" s="200"/>
      <c r="BP201" s="203"/>
      <c r="BQ201" s="203"/>
      <c r="BR201" s="203"/>
      <c r="BS201" s="231">
        <f t="shared" si="7"/>
        <v>1</v>
      </c>
    </row>
    <row r="202" spans="1:71" ht="14" x14ac:dyDescent="0.15">
      <c r="A202" s="117" t="s">
        <v>386</v>
      </c>
      <c r="B202" s="156" t="s">
        <v>521</v>
      </c>
      <c r="C202" s="156" t="s">
        <v>242</v>
      </c>
      <c r="D202" s="156" t="s">
        <v>801</v>
      </c>
      <c r="E202" s="156" t="s">
        <v>939</v>
      </c>
      <c r="F202" s="156"/>
      <c r="G202" s="118">
        <v>0.05</v>
      </c>
      <c r="H202" s="119">
        <v>2</v>
      </c>
      <c r="I202" s="120">
        <f t="shared" si="9"/>
        <v>4</v>
      </c>
      <c r="J202" s="180">
        <f t="shared" si="9"/>
        <v>160</v>
      </c>
      <c r="K202" s="173"/>
      <c r="L202" s="129"/>
      <c r="M202" s="129"/>
      <c r="N202" s="129"/>
      <c r="O202" s="129"/>
      <c r="P202" s="129"/>
      <c r="Q202" s="129"/>
      <c r="R202" s="129"/>
      <c r="S202" s="129"/>
      <c r="T202" s="129"/>
      <c r="U202" s="200"/>
      <c r="V202" s="200"/>
      <c r="W202" s="200"/>
      <c r="X202" s="200"/>
      <c r="Y202" s="200"/>
      <c r="Z202" s="200"/>
      <c r="AA202" s="200"/>
      <c r="AB202" s="200"/>
      <c r="AC202" s="200"/>
      <c r="AD202" s="200"/>
      <c r="AE202" s="200"/>
      <c r="AF202" s="200"/>
      <c r="AG202" s="200"/>
      <c r="AH202" s="200"/>
      <c r="AI202" s="200"/>
      <c r="AJ202" s="200"/>
      <c r="AK202" s="200"/>
      <c r="AL202" s="200"/>
      <c r="AM202" s="200"/>
      <c r="AN202" s="200"/>
      <c r="AO202" s="200">
        <v>7</v>
      </c>
      <c r="AP202" s="200"/>
      <c r="AQ202" s="200"/>
      <c r="AR202" s="200"/>
      <c r="AS202" s="200"/>
      <c r="AT202" s="200"/>
      <c r="AU202" s="200"/>
      <c r="AV202" s="200"/>
      <c r="AW202" s="200"/>
      <c r="AX202" s="200"/>
      <c r="AY202" s="200"/>
      <c r="AZ202" s="200"/>
      <c r="BA202" s="200"/>
      <c r="BB202" s="200"/>
      <c r="BC202" s="200"/>
      <c r="BD202" s="200"/>
      <c r="BE202" s="200"/>
      <c r="BF202" s="200"/>
      <c r="BG202" s="200"/>
      <c r="BH202" s="200"/>
      <c r="BI202" s="206"/>
      <c r="BJ202" s="200"/>
      <c r="BK202" s="200"/>
      <c r="BL202" s="200"/>
      <c r="BM202" s="200"/>
      <c r="BN202" s="200"/>
      <c r="BO202" s="200"/>
      <c r="BP202" s="203"/>
      <c r="BQ202" s="203"/>
      <c r="BR202" s="203"/>
      <c r="BS202" s="231">
        <f t="shared" si="7"/>
        <v>7</v>
      </c>
    </row>
    <row r="203" spans="1:71" ht="14" x14ac:dyDescent="0.15">
      <c r="A203" s="117" t="s">
        <v>387</v>
      </c>
      <c r="B203" s="156" t="s">
        <v>521</v>
      </c>
      <c r="C203" s="156" t="s">
        <v>242</v>
      </c>
      <c r="D203" s="156" t="s">
        <v>802</v>
      </c>
      <c r="E203" s="156" t="s">
        <v>939</v>
      </c>
      <c r="F203" s="156"/>
      <c r="G203" s="118">
        <v>7.4999999999999997E-2</v>
      </c>
      <c r="H203" s="119">
        <v>0.7</v>
      </c>
      <c r="I203" s="120">
        <f t="shared" si="9"/>
        <v>6</v>
      </c>
      <c r="J203" s="180">
        <f t="shared" si="9"/>
        <v>56</v>
      </c>
      <c r="K203" s="173"/>
      <c r="L203" s="129"/>
      <c r="M203" s="129"/>
      <c r="N203" s="129"/>
      <c r="O203" s="129"/>
      <c r="P203" s="129"/>
      <c r="Q203" s="129"/>
      <c r="R203" s="129">
        <v>12</v>
      </c>
      <c r="S203" s="129"/>
      <c r="T203" s="129"/>
      <c r="U203" s="200"/>
      <c r="V203" s="200">
        <v>9</v>
      </c>
      <c r="W203" s="200"/>
      <c r="X203" s="200"/>
      <c r="Y203" s="200"/>
      <c r="Z203" s="200"/>
      <c r="AA203" s="200"/>
      <c r="AB203" s="200">
        <v>7</v>
      </c>
      <c r="AC203" s="200"/>
      <c r="AD203" s="200"/>
      <c r="AE203" s="200"/>
      <c r="AF203" s="200"/>
      <c r="AG203" s="200"/>
      <c r="AH203" s="200"/>
      <c r="AI203" s="200"/>
      <c r="AJ203" s="200"/>
      <c r="AK203" s="200"/>
      <c r="AL203" s="200"/>
      <c r="AM203" s="200"/>
      <c r="AN203" s="200"/>
      <c r="AO203" s="200"/>
      <c r="AP203" s="200"/>
      <c r="AQ203" s="200"/>
      <c r="AR203" s="200"/>
      <c r="AS203" s="200"/>
      <c r="AT203" s="200"/>
      <c r="AU203" s="200"/>
      <c r="AV203" s="200"/>
      <c r="AW203" s="200"/>
      <c r="AX203" s="200"/>
      <c r="AY203" s="200"/>
      <c r="AZ203" s="200"/>
      <c r="BA203" s="200"/>
      <c r="BB203" s="200"/>
      <c r="BC203" s="200"/>
      <c r="BD203" s="200"/>
      <c r="BE203" s="200"/>
      <c r="BF203" s="200"/>
      <c r="BG203" s="200"/>
      <c r="BH203" s="200"/>
      <c r="BI203" s="206"/>
      <c r="BJ203" s="200"/>
      <c r="BK203" s="200"/>
      <c r="BL203" s="200"/>
      <c r="BM203" s="200"/>
      <c r="BN203" s="200"/>
      <c r="BO203" s="200"/>
      <c r="BP203" s="203"/>
      <c r="BQ203" s="203"/>
      <c r="BR203" s="203"/>
      <c r="BS203" s="231">
        <f t="shared" si="7"/>
        <v>28</v>
      </c>
    </row>
    <row r="204" spans="1:71" ht="14" x14ac:dyDescent="0.15">
      <c r="A204" s="117" t="s">
        <v>388</v>
      </c>
      <c r="B204" s="156" t="s">
        <v>521</v>
      </c>
      <c r="C204" s="156" t="s">
        <v>242</v>
      </c>
      <c r="D204" s="156" t="s">
        <v>803</v>
      </c>
      <c r="E204" s="156" t="s">
        <v>939</v>
      </c>
      <c r="F204" s="156"/>
      <c r="G204" s="118">
        <v>7.4999999999999997E-2</v>
      </c>
      <c r="H204" s="119">
        <v>1.1000000000000001</v>
      </c>
      <c r="I204" s="120">
        <f t="shared" si="9"/>
        <v>6</v>
      </c>
      <c r="J204" s="180">
        <f t="shared" si="9"/>
        <v>88</v>
      </c>
      <c r="K204" s="173"/>
      <c r="L204" s="129"/>
      <c r="M204" s="129"/>
      <c r="N204" s="129"/>
      <c r="O204" s="129"/>
      <c r="P204" s="129"/>
      <c r="Q204" s="129"/>
      <c r="R204" s="129"/>
      <c r="S204" s="129"/>
      <c r="T204" s="129"/>
      <c r="U204" s="200"/>
      <c r="V204" s="200"/>
      <c r="W204" s="200"/>
      <c r="X204" s="200"/>
      <c r="Y204" s="200"/>
      <c r="Z204" s="200"/>
      <c r="AA204" s="200"/>
      <c r="AB204" s="200"/>
      <c r="AC204" s="200"/>
      <c r="AD204" s="200"/>
      <c r="AE204" s="200"/>
      <c r="AF204" s="200"/>
      <c r="AG204" s="200"/>
      <c r="AH204" s="200"/>
      <c r="AI204" s="200"/>
      <c r="AJ204" s="200"/>
      <c r="AK204" s="200"/>
      <c r="AL204" s="200"/>
      <c r="AM204" s="200"/>
      <c r="AN204" s="200"/>
      <c r="AO204" s="200"/>
      <c r="AP204" s="200"/>
      <c r="AQ204" s="200"/>
      <c r="AR204" s="200"/>
      <c r="AS204" s="200"/>
      <c r="AT204" s="200"/>
      <c r="AU204" s="200"/>
      <c r="AV204" s="200"/>
      <c r="AW204" s="200"/>
      <c r="AX204" s="200"/>
      <c r="AY204" s="200"/>
      <c r="AZ204" s="200"/>
      <c r="BA204" s="200"/>
      <c r="BB204" s="200"/>
      <c r="BC204" s="200"/>
      <c r="BD204" s="200"/>
      <c r="BE204" s="200"/>
      <c r="BF204" s="200"/>
      <c r="BG204" s="200"/>
      <c r="BH204" s="200">
        <v>2</v>
      </c>
      <c r="BI204" s="206"/>
      <c r="BJ204" s="200"/>
      <c r="BK204" s="200"/>
      <c r="BL204" s="200"/>
      <c r="BM204" s="200"/>
      <c r="BN204" s="200"/>
      <c r="BO204" s="200"/>
      <c r="BP204" s="203"/>
      <c r="BQ204" s="203"/>
      <c r="BR204" s="203"/>
      <c r="BS204" s="231">
        <f t="shared" si="7"/>
        <v>2</v>
      </c>
    </row>
    <row r="205" spans="1:71" ht="14" x14ac:dyDescent="0.15">
      <c r="A205" s="117" t="s">
        <v>389</v>
      </c>
      <c r="B205" s="156" t="s">
        <v>521</v>
      </c>
      <c r="C205" s="156" t="s">
        <v>242</v>
      </c>
      <c r="D205" s="156" t="s">
        <v>804</v>
      </c>
      <c r="E205" s="156" t="s">
        <v>939</v>
      </c>
      <c r="F205" s="156"/>
      <c r="G205" s="118">
        <v>0.1</v>
      </c>
      <c r="H205" s="119">
        <v>0.55000000000000004</v>
      </c>
      <c r="I205" s="120">
        <f t="shared" si="9"/>
        <v>8</v>
      </c>
      <c r="J205" s="180">
        <f t="shared" si="9"/>
        <v>44</v>
      </c>
      <c r="K205" s="173"/>
      <c r="L205" s="129"/>
      <c r="M205" s="129"/>
      <c r="N205" s="129"/>
      <c r="O205" s="129"/>
      <c r="P205" s="129"/>
      <c r="Q205" s="129"/>
      <c r="R205" s="129"/>
      <c r="S205" s="129"/>
      <c r="T205" s="129"/>
      <c r="U205" s="200"/>
      <c r="V205" s="200"/>
      <c r="W205" s="200"/>
      <c r="X205" s="200"/>
      <c r="Y205" s="200"/>
      <c r="Z205" s="200"/>
      <c r="AA205" s="200"/>
      <c r="AC205" s="200">
        <v>21</v>
      </c>
      <c r="AD205" s="200"/>
      <c r="AE205" s="200"/>
      <c r="AF205" s="200"/>
      <c r="AG205" s="200"/>
      <c r="AH205" s="200"/>
      <c r="AI205" s="200"/>
      <c r="AJ205" s="200"/>
      <c r="AK205" s="200"/>
      <c r="AL205" s="200"/>
      <c r="AM205" s="200"/>
      <c r="AN205" s="200"/>
      <c r="AO205" s="200"/>
      <c r="AP205" s="200"/>
      <c r="AQ205" s="200"/>
      <c r="AR205" s="200"/>
      <c r="AS205" s="200"/>
      <c r="AT205" s="200"/>
      <c r="AU205" s="200"/>
      <c r="AV205" s="200"/>
      <c r="AW205" s="200">
        <v>5</v>
      </c>
      <c r="AX205" s="200"/>
      <c r="AY205" s="200"/>
      <c r="AZ205" s="200"/>
      <c r="BA205" s="200"/>
      <c r="BB205" s="200"/>
      <c r="BC205" s="200"/>
      <c r="BD205" s="200"/>
      <c r="BE205" s="200"/>
      <c r="BF205" s="200"/>
      <c r="BG205" s="200"/>
      <c r="BH205" s="200"/>
      <c r="BI205" s="206"/>
      <c r="BJ205" s="200"/>
      <c r="BK205" s="200"/>
      <c r="BL205" s="200"/>
      <c r="BM205" s="200"/>
      <c r="BN205" s="200"/>
      <c r="BO205" s="200"/>
      <c r="BP205" s="203"/>
      <c r="BQ205" s="203"/>
      <c r="BR205" s="203"/>
      <c r="BS205" s="231">
        <f t="shared" si="7"/>
        <v>26</v>
      </c>
    </row>
    <row r="206" spans="1:71" ht="14" x14ac:dyDescent="0.15">
      <c r="A206" s="117" t="s">
        <v>390</v>
      </c>
      <c r="B206" s="156" t="s">
        <v>521</v>
      </c>
      <c r="C206" s="156" t="s">
        <v>242</v>
      </c>
      <c r="D206" s="156" t="s">
        <v>805</v>
      </c>
      <c r="E206" s="156" t="s">
        <v>939</v>
      </c>
      <c r="F206" s="156"/>
      <c r="G206" s="118">
        <v>0.1</v>
      </c>
      <c r="H206" s="119">
        <v>0.8</v>
      </c>
      <c r="I206" s="120">
        <f t="shared" si="9"/>
        <v>8</v>
      </c>
      <c r="J206" s="180">
        <f t="shared" si="9"/>
        <v>64</v>
      </c>
      <c r="K206" s="173"/>
      <c r="L206" s="129"/>
      <c r="M206" s="129"/>
      <c r="N206" s="129"/>
      <c r="O206" s="129"/>
      <c r="P206" s="129"/>
      <c r="Q206" s="129">
        <v>3</v>
      </c>
      <c r="R206" s="129"/>
      <c r="S206" s="129"/>
      <c r="T206" s="129"/>
      <c r="U206" s="200"/>
      <c r="V206" s="200"/>
      <c r="W206" s="200"/>
      <c r="X206" s="200"/>
      <c r="Y206" s="200"/>
      <c r="Z206" s="200"/>
      <c r="AA206" s="200"/>
      <c r="AB206" s="200"/>
      <c r="AC206" s="200"/>
      <c r="AD206" s="200"/>
      <c r="AE206" s="200"/>
      <c r="AF206" s="200"/>
      <c r="AG206" s="200"/>
      <c r="AH206" s="200"/>
      <c r="AI206" s="200"/>
      <c r="AJ206" s="200"/>
      <c r="AK206" s="200"/>
      <c r="AL206" s="200"/>
      <c r="AM206" s="200"/>
      <c r="AN206" s="200"/>
      <c r="AO206" s="200"/>
      <c r="AP206" s="200"/>
      <c r="AQ206" s="200">
        <v>4</v>
      </c>
      <c r="AR206" s="200"/>
      <c r="AS206" s="200"/>
      <c r="AT206" s="200"/>
      <c r="AU206" s="200"/>
      <c r="AV206" s="200"/>
      <c r="AW206" s="200"/>
      <c r="AX206" s="200"/>
      <c r="AY206" s="200"/>
      <c r="AZ206" s="200"/>
      <c r="BA206" s="200"/>
      <c r="BB206" s="200"/>
      <c r="BC206" s="200"/>
      <c r="BD206" s="200"/>
      <c r="BE206" s="200"/>
      <c r="BF206" s="200"/>
      <c r="BG206" s="200"/>
      <c r="BH206" s="200"/>
      <c r="BI206" s="206"/>
      <c r="BJ206" s="200"/>
      <c r="BK206" s="200"/>
      <c r="BL206" s="200"/>
      <c r="BM206" s="200"/>
      <c r="BN206" s="200"/>
      <c r="BO206" s="200"/>
      <c r="BP206" s="203"/>
      <c r="BQ206" s="203"/>
      <c r="BR206" s="203"/>
      <c r="BS206" s="231">
        <f t="shared" ref="BS206:BS269" si="10">SUM(K206:BR206)</f>
        <v>7</v>
      </c>
    </row>
    <row r="207" spans="1:71" ht="14" x14ac:dyDescent="0.15">
      <c r="A207" s="117" t="s">
        <v>391</v>
      </c>
      <c r="B207" s="156" t="s">
        <v>521</v>
      </c>
      <c r="C207" s="156" t="s">
        <v>242</v>
      </c>
      <c r="D207" s="156" t="s">
        <v>806</v>
      </c>
      <c r="E207" s="156" t="s">
        <v>939</v>
      </c>
      <c r="F207" s="156"/>
      <c r="G207" s="118">
        <v>0.1</v>
      </c>
      <c r="H207" s="119">
        <v>1</v>
      </c>
      <c r="I207" s="120">
        <f t="shared" si="9"/>
        <v>8</v>
      </c>
      <c r="J207" s="180">
        <f t="shared" si="9"/>
        <v>80</v>
      </c>
      <c r="K207" s="173">
        <v>2</v>
      </c>
      <c r="L207" s="129"/>
      <c r="M207" s="129"/>
      <c r="N207" s="129">
        <v>3</v>
      </c>
      <c r="O207" s="129"/>
      <c r="P207" s="129"/>
      <c r="Q207" s="129"/>
      <c r="R207" s="129"/>
      <c r="S207" s="129">
        <v>3</v>
      </c>
      <c r="T207" s="129"/>
      <c r="U207" s="200"/>
      <c r="V207" s="200"/>
      <c r="W207" s="200"/>
      <c r="X207" s="200">
        <v>2</v>
      </c>
      <c r="Y207" s="200"/>
      <c r="Z207" s="200"/>
      <c r="AA207" s="200"/>
      <c r="AB207" s="200"/>
      <c r="AC207" s="200"/>
      <c r="AD207" s="200"/>
      <c r="AE207" s="200"/>
      <c r="AF207" s="200"/>
      <c r="AG207" s="200"/>
      <c r="AH207" s="200"/>
      <c r="AI207" s="200"/>
      <c r="AJ207" s="200"/>
      <c r="AK207" s="200"/>
      <c r="AL207" s="200"/>
      <c r="AM207" s="200"/>
      <c r="AN207" s="200">
        <v>1</v>
      </c>
      <c r="AO207" s="200"/>
      <c r="AP207" s="200"/>
      <c r="AQ207" s="200"/>
      <c r="AR207" s="200"/>
      <c r="AS207" s="200"/>
      <c r="AT207" s="200"/>
      <c r="AU207" s="200"/>
      <c r="AV207" s="200"/>
      <c r="AW207" s="200"/>
      <c r="AX207" s="200"/>
      <c r="AY207" s="200"/>
      <c r="AZ207" s="200"/>
      <c r="BA207" s="200"/>
      <c r="BB207" s="200"/>
      <c r="BC207" s="200"/>
      <c r="BD207" s="200"/>
      <c r="BE207" s="200"/>
      <c r="BF207" s="200"/>
      <c r="BG207" s="200"/>
      <c r="BH207" s="200"/>
      <c r="BI207" s="206"/>
      <c r="BJ207" s="200"/>
      <c r="BK207" s="200"/>
      <c r="BL207" s="200"/>
      <c r="BM207" s="200"/>
      <c r="BN207" s="200"/>
      <c r="BO207" s="200"/>
      <c r="BP207" s="203"/>
      <c r="BQ207" s="203"/>
      <c r="BR207" s="203"/>
      <c r="BS207" s="231">
        <f t="shared" si="10"/>
        <v>11</v>
      </c>
    </row>
    <row r="208" spans="1:71" ht="14" x14ac:dyDescent="0.15">
      <c r="A208" s="117" t="s">
        <v>392</v>
      </c>
      <c r="B208" s="156" t="s">
        <v>521</v>
      </c>
      <c r="C208" s="156" t="s">
        <v>242</v>
      </c>
      <c r="D208" s="156" t="s">
        <v>807</v>
      </c>
      <c r="E208" s="156" t="s">
        <v>939</v>
      </c>
      <c r="F208" s="156"/>
      <c r="G208" s="118">
        <v>0.1</v>
      </c>
      <c r="H208" s="119">
        <v>1.2</v>
      </c>
      <c r="I208" s="120">
        <f t="shared" si="9"/>
        <v>8</v>
      </c>
      <c r="J208" s="180">
        <f t="shared" si="9"/>
        <v>96</v>
      </c>
      <c r="K208" s="173"/>
      <c r="L208" s="129"/>
      <c r="M208" s="129"/>
      <c r="N208" s="129"/>
      <c r="O208" s="129"/>
      <c r="P208" s="129"/>
      <c r="Q208" s="129"/>
      <c r="R208" s="129"/>
      <c r="S208" s="129"/>
      <c r="T208" s="129"/>
      <c r="U208" s="200">
        <v>32</v>
      </c>
      <c r="V208" s="200"/>
      <c r="W208" s="200"/>
      <c r="X208" s="200"/>
      <c r="Y208" s="200"/>
      <c r="Z208" s="200"/>
      <c r="AA208" s="200"/>
      <c r="AB208" s="200"/>
      <c r="AC208" s="200"/>
      <c r="AD208" s="200"/>
      <c r="AE208" s="200"/>
      <c r="AF208" s="200"/>
      <c r="AG208" s="200"/>
      <c r="AH208" s="200"/>
      <c r="AI208" s="200"/>
      <c r="AJ208" s="200"/>
      <c r="AK208" s="200"/>
      <c r="AL208" s="200"/>
      <c r="AM208" s="200"/>
      <c r="AN208" s="200"/>
      <c r="AO208" s="200"/>
      <c r="AP208" s="200"/>
      <c r="AQ208" s="200"/>
      <c r="AR208" s="200"/>
      <c r="AS208" s="200"/>
      <c r="AT208" s="200"/>
      <c r="AU208" s="200"/>
      <c r="AV208" s="200"/>
      <c r="AW208" s="200"/>
      <c r="AX208" s="200"/>
      <c r="AY208" s="200"/>
      <c r="AZ208" s="200"/>
      <c r="BA208" s="200"/>
      <c r="BB208" s="200"/>
      <c r="BC208" s="200"/>
      <c r="BD208" s="200"/>
      <c r="BE208" s="200"/>
      <c r="BF208" s="200"/>
      <c r="BG208" s="200"/>
      <c r="BH208" s="200"/>
      <c r="BI208" s="206"/>
      <c r="BJ208" s="200"/>
      <c r="BK208" s="200"/>
      <c r="BL208" s="200"/>
      <c r="BM208" s="200"/>
      <c r="BN208" s="200"/>
      <c r="BO208" s="200"/>
      <c r="BP208" s="203"/>
      <c r="BQ208" s="203"/>
      <c r="BR208" s="203"/>
      <c r="BS208" s="231">
        <f t="shared" si="10"/>
        <v>32</v>
      </c>
    </row>
    <row r="209" spans="1:71" ht="14" x14ac:dyDescent="0.15">
      <c r="A209" s="117" t="s">
        <v>393</v>
      </c>
      <c r="B209" s="156" t="s">
        <v>521</v>
      </c>
      <c r="C209" s="156" t="s">
        <v>242</v>
      </c>
      <c r="D209" s="156" t="s">
        <v>808</v>
      </c>
      <c r="E209" s="156" t="s">
        <v>939</v>
      </c>
      <c r="F209" s="156"/>
      <c r="G209" s="118">
        <v>0.1</v>
      </c>
      <c r="H209" s="119">
        <v>1.5</v>
      </c>
      <c r="I209" s="120">
        <f t="shared" ref="I209:J240" si="11">G209*80</f>
        <v>8</v>
      </c>
      <c r="J209" s="180">
        <f t="shared" si="11"/>
        <v>120</v>
      </c>
      <c r="K209" s="173"/>
      <c r="L209" s="129"/>
      <c r="M209" s="129"/>
      <c r="N209" s="129"/>
      <c r="O209" s="129"/>
      <c r="P209" s="129"/>
      <c r="Q209" s="129"/>
      <c r="R209" s="129"/>
      <c r="S209" s="129"/>
      <c r="T209" s="129">
        <v>4</v>
      </c>
      <c r="U209" s="200"/>
      <c r="V209" s="200"/>
      <c r="W209" s="200"/>
      <c r="X209" s="200"/>
      <c r="Y209" s="200"/>
      <c r="Z209" s="200"/>
      <c r="AA209" s="200"/>
      <c r="AB209" s="200"/>
      <c r="AC209" s="200"/>
      <c r="AD209" s="200"/>
      <c r="AE209" s="200"/>
      <c r="AF209" s="200"/>
      <c r="AG209" s="200"/>
      <c r="AH209" s="200"/>
      <c r="AI209" s="200"/>
      <c r="AJ209" s="200"/>
      <c r="AK209" s="200"/>
      <c r="AL209" s="200"/>
      <c r="AM209" s="200"/>
      <c r="AN209" s="200"/>
      <c r="AO209" s="200"/>
      <c r="AP209" s="200"/>
      <c r="AQ209" s="200"/>
      <c r="AR209" s="200"/>
      <c r="AS209" s="200">
        <v>1</v>
      </c>
      <c r="AT209" s="200"/>
      <c r="AU209" s="200"/>
      <c r="AV209" s="200"/>
      <c r="AW209" s="200"/>
      <c r="AX209" s="200"/>
      <c r="AY209" s="200"/>
      <c r="AZ209" s="200"/>
      <c r="BA209" s="200"/>
      <c r="BB209" s="200"/>
      <c r="BC209" s="200"/>
      <c r="BD209" s="200"/>
      <c r="BE209" s="200"/>
      <c r="BF209" s="200"/>
      <c r="BG209" s="200"/>
      <c r="BH209" s="200"/>
      <c r="BI209" s="206"/>
      <c r="BJ209" s="200"/>
      <c r="BK209" s="200"/>
      <c r="BL209" s="200"/>
      <c r="BM209" s="200"/>
      <c r="BN209" s="200"/>
      <c r="BO209" s="200"/>
      <c r="BP209" s="203"/>
      <c r="BQ209" s="203"/>
      <c r="BR209" s="203"/>
      <c r="BS209" s="231">
        <f t="shared" si="10"/>
        <v>5</v>
      </c>
    </row>
    <row r="210" spans="1:71" s="230" customFormat="1" ht="14" x14ac:dyDescent="0.15">
      <c r="A210" s="222" t="s">
        <v>394</v>
      </c>
      <c r="B210" s="223" t="s">
        <v>521</v>
      </c>
      <c r="C210" s="223" t="s">
        <v>242</v>
      </c>
      <c r="D210" s="223" t="s">
        <v>809</v>
      </c>
      <c r="E210" s="223" t="s">
        <v>939</v>
      </c>
      <c r="F210" s="223"/>
      <c r="G210" s="224">
        <v>0.15</v>
      </c>
      <c r="H210" s="225">
        <v>0.7</v>
      </c>
      <c r="I210" s="226">
        <f t="shared" si="11"/>
        <v>12</v>
      </c>
      <c r="J210" s="227">
        <f t="shared" si="11"/>
        <v>56</v>
      </c>
      <c r="K210" s="228"/>
      <c r="L210" s="229"/>
      <c r="M210" s="229"/>
      <c r="N210" s="229"/>
      <c r="O210" s="229"/>
      <c r="P210" s="229"/>
      <c r="Q210" s="229"/>
      <c r="R210" s="229"/>
      <c r="S210" s="229"/>
      <c r="T210" s="229"/>
      <c r="U210" s="229"/>
      <c r="V210" s="229"/>
      <c r="W210" s="229"/>
      <c r="X210" s="229"/>
      <c r="Y210" s="229"/>
      <c r="Z210" s="229"/>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c r="BQ210" s="229"/>
      <c r="BR210" s="229"/>
      <c r="BS210" s="238">
        <f t="shared" si="10"/>
        <v>0</v>
      </c>
    </row>
    <row r="211" spans="1:71" ht="14" x14ac:dyDescent="0.15">
      <c r="A211" s="117" t="s">
        <v>395</v>
      </c>
      <c r="B211" s="156" t="s">
        <v>521</v>
      </c>
      <c r="C211" s="156" t="s">
        <v>242</v>
      </c>
      <c r="D211" s="156" t="s">
        <v>810</v>
      </c>
      <c r="E211" s="156" t="s">
        <v>939</v>
      </c>
      <c r="F211" s="156"/>
      <c r="G211" s="118">
        <v>0.15</v>
      </c>
      <c r="H211" s="119">
        <v>1.2</v>
      </c>
      <c r="I211" s="120">
        <f t="shared" si="11"/>
        <v>12</v>
      </c>
      <c r="J211" s="180">
        <f t="shared" si="11"/>
        <v>96</v>
      </c>
      <c r="K211" s="173"/>
      <c r="L211" s="129"/>
      <c r="M211" s="129"/>
      <c r="N211" s="129"/>
      <c r="O211" s="129"/>
      <c r="P211" s="129"/>
      <c r="Q211" s="129"/>
      <c r="R211" s="129"/>
      <c r="S211" s="129"/>
      <c r="T211" s="129"/>
      <c r="U211" s="200"/>
      <c r="V211" s="200"/>
      <c r="W211" s="200"/>
      <c r="X211" s="200"/>
      <c r="Y211" s="200"/>
      <c r="Z211" s="200"/>
      <c r="AA211" s="200"/>
      <c r="AB211" s="200"/>
      <c r="AC211" s="200"/>
      <c r="AD211" s="200"/>
      <c r="AE211" s="200"/>
      <c r="AF211" s="200"/>
      <c r="AG211" s="200"/>
      <c r="AH211" s="200"/>
      <c r="AI211" s="200"/>
      <c r="AJ211" s="200"/>
      <c r="AK211" s="200"/>
      <c r="AL211" s="200"/>
      <c r="AM211" s="200"/>
      <c r="AN211" s="200"/>
      <c r="AO211" s="200"/>
      <c r="AP211" s="200">
        <v>4</v>
      </c>
      <c r="AQ211" s="200"/>
      <c r="AR211" s="200"/>
      <c r="AS211" s="200"/>
      <c r="AT211" s="200"/>
      <c r="AU211" s="200"/>
      <c r="AV211" s="200"/>
      <c r="AW211" s="200"/>
      <c r="AX211" s="200"/>
      <c r="AY211" s="200"/>
      <c r="AZ211" s="200"/>
      <c r="BA211" s="200"/>
      <c r="BB211" s="200"/>
      <c r="BC211" s="200"/>
      <c r="BD211" s="200"/>
      <c r="BE211" s="200"/>
      <c r="BF211" s="200"/>
      <c r="BG211" s="200"/>
      <c r="BH211" s="200"/>
      <c r="BI211" s="206"/>
      <c r="BJ211" s="200"/>
      <c r="BK211" s="200"/>
      <c r="BL211" s="200"/>
      <c r="BM211" s="200"/>
      <c r="BN211" s="200"/>
      <c r="BO211" s="200"/>
      <c r="BP211" s="203"/>
      <c r="BQ211" s="203"/>
      <c r="BR211" s="203"/>
      <c r="BS211" s="231">
        <f t="shared" si="10"/>
        <v>4</v>
      </c>
    </row>
    <row r="212" spans="1:71" ht="14" x14ac:dyDescent="0.15">
      <c r="A212" s="117" t="s">
        <v>396</v>
      </c>
      <c r="B212" s="156" t="s">
        <v>521</v>
      </c>
      <c r="C212" s="156" t="s">
        <v>242</v>
      </c>
      <c r="D212" s="156" t="s">
        <v>811</v>
      </c>
      <c r="E212" s="156" t="s">
        <v>939</v>
      </c>
      <c r="F212" s="156"/>
      <c r="G212" s="118">
        <v>0.2</v>
      </c>
      <c r="H212" s="119">
        <v>0.8</v>
      </c>
      <c r="I212" s="120">
        <f t="shared" si="11"/>
        <v>16</v>
      </c>
      <c r="J212" s="180">
        <f t="shared" si="11"/>
        <v>64</v>
      </c>
      <c r="K212" s="173"/>
      <c r="L212" s="129"/>
      <c r="M212" s="129"/>
      <c r="N212" s="129"/>
      <c r="O212" s="129"/>
      <c r="P212" s="129">
        <v>7</v>
      </c>
      <c r="Q212" s="129"/>
      <c r="R212" s="129"/>
      <c r="S212" s="129"/>
      <c r="T212" s="129"/>
      <c r="U212" s="200"/>
      <c r="V212" s="200"/>
      <c r="W212" s="200"/>
      <c r="X212" s="200"/>
      <c r="Y212" s="200"/>
      <c r="Z212" s="200"/>
      <c r="AA212" s="200"/>
      <c r="AB212" s="200"/>
      <c r="AC212" s="200"/>
      <c r="AD212" s="200"/>
      <c r="AE212" s="200"/>
      <c r="AF212" s="200"/>
      <c r="AG212" s="200"/>
      <c r="AH212" s="200"/>
      <c r="AI212" s="200"/>
      <c r="AJ212" s="200"/>
      <c r="AK212" s="200"/>
      <c r="AL212" s="200"/>
      <c r="AM212" s="200"/>
      <c r="AN212" s="200"/>
      <c r="AO212" s="200"/>
      <c r="AP212" s="200"/>
      <c r="AQ212" s="200"/>
      <c r="AR212" s="200"/>
      <c r="AS212" s="200"/>
      <c r="AT212" s="200"/>
      <c r="AU212" s="200"/>
      <c r="AV212" s="200"/>
      <c r="AW212" s="200"/>
      <c r="AX212" s="200"/>
      <c r="AY212" s="200"/>
      <c r="AZ212" s="200"/>
      <c r="BA212" s="200"/>
      <c r="BB212" s="200"/>
      <c r="BC212" s="200"/>
      <c r="BD212" s="200"/>
      <c r="BE212" s="200"/>
      <c r="BF212" s="200"/>
      <c r="BG212" s="200"/>
      <c r="BH212" s="200"/>
      <c r="BI212" s="206"/>
      <c r="BJ212" s="200"/>
      <c r="BK212" s="200"/>
      <c r="BL212" s="200"/>
      <c r="BM212" s="200"/>
      <c r="BN212" s="200"/>
      <c r="BO212" s="200"/>
      <c r="BP212" s="203"/>
      <c r="BQ212" s="203"/>
      <c r="BR212" s="203"/>
      <c r="BS212" s="231">
        <f t="shared" si="10"/>
        <v>7</v>
      </c>
    </row>
    <row r="213" spans="1:71" ht="14" x14ac:dyDescent="0.15">
      <c r="A213" s="117" t="s">
        <v>397</v>
      </c>
      <c r="B213" s="156" t="s">
        <v>521</v>
      </c>
      <c r="C213" s="156" t="s">
        <v>242</v>
      </c>
      <c r="D213" s="156" t="s">
        <v>812</v>
      </c>
      <c r="E213" s="156" t="s">
        <v>939</v>
      </c>
      <c r="F213" s="156"/>
      <c r="G213" s="118">
        <v>0.2</v>
      </c>
      <c r="H213" s="119">
        <v>1.1000000000000001</v>
      </c>
      <c r="I213" s="120">
        <f t="shared" si="11"/>
        <v>16</v>
      </c>
      <c r="J213" s="180">
        <f t="shared" si="11"/>
        <v>88</v>
      </c>
      <c r="K213" s="173"/>
      <c r="L213" s="129"/>
      <c r="M213" s="129"/>
      <c r="N213" s="129"/>
      <c r="O213" s="129"/>
      <c r="P213" s="129"/>
      <c r="Q213" s="129"/>
      <c r="R213" s="129"/>
      <c r="S213" s="129"/>
      <c r="T213" s="129"/>
      <c r="U213" s="200"/>
      <c r="V213" s="200"/>
      <c r="W213" s="200"/>
      <c r="X213" s="200"/>
      <c r="Y213" s="200"/>
      <c r="Z213" s="200"/>
      <c r="AA213" s="200"/>
      <c r="AB213" s="200"/>
      <c r="AC213" s="200"/>
      <c r="AD213" s="200"/>
      <c r="AE213" s="200"/>
      <c r="AF213" s="200"/>
      <c r="AG213" s="200"/>
      <c r="AH213" s="200"/>
      <c r="AI213" s="200"/>
      <c r="AJ213" s="200"/>
      <c r="AK213" s="200"/>
      <c r="AL213" s="200"/>
      <c r="AM213" s="200"/>
      <c r="AN213" s="200"/>
      <c r="AO213" s="200"/>
      <c r="AP213" s="200"/>
      <c r="AQ213" s="200"/>
      <c r="AR213" s="200">
        <v>1</v>
      </c>
      <c r="AS213" s="200"/>
      <c r="AT213" s="200"/>
      <c r="AU213" s="200"/>
      <c r="AV213" s="200"/>
      <c r="AW213" s="200"/>
      <c r="AX213" s="200"/>
      <c r="AY213" s="200"/>
      <c r="AZ213" s="200"/>
      <c r="BA213" s="200"/>
      <c r="BB213" s="200"/>
      <c r="BC213" s="200"/>
      <c r="BD213" s="200"/>
      <c r="BE213" s="200"/>
      <c r="BF213" s="200"/>
      <c r="BG213" s="200"/>
      <c r="BH213" s="200"/>
      <c r="BI213" s="206"/>
      <c r="BJ213" s="200">
        <v>3</v>
      </c>
      <c r="BK213" s="200"/>
      <c r="BL213" s="200"/>
      <c r="BM213" s="200"/>
      <c r="BN213" s="200"/>
      <c r="BO213" s="200"/>
      <c r="BP213" s="203"/>
      <c r="BQ213" s="203"/>
      <c r="BR213" s="203"/>
      <c r="BS213" s="231">
        <f t="shared" si="10"/>
        <v>4</v>
      </c>
    </row>
    <row r="214" spans="1:71" ht="14" x14ac:dyDescent="0.15">
      <c r="A214" s="117" t="s">
        <v>398</v>
      </c>
      <c r="B214" s="156" t="s">
        <v>521</v>
      </c>
      <c r="C214" s="156" t="s">
        <v>242</v>
      </c>
      <c r="D214" s="156" t="s">
        <v>813</v>
      </c>
      <c r="E214" s="156" t="s">
        <v>939</v>
      </c>
      <c r="F214" s="156"/>
      <c r="G214" s="118">
        <v>0.2</v>
      </c>
      <c r="H214" s="119">
        <v>1.8</v>
      </c>
      <c r="I214" s="120">
        <f t="shared" si="11"/>
        <v>16</v>
      </c>
      <c r="J214" s="180">
        <f t="shared" si="11"/>
        <v>144</v>
      </c>
      <c r="K214" s="173"/>
      <c r="L214" s="129"/>
      <c r="M214" s="129"/>
      <c r="N214" s="129"/>
      <c r="O214" s="129"/>
      <c r="P214" s="129"/>
      <c r="Q214" s="129"/>
      <c r="R214" s="129"/>
      <c r="S214" s="129"/>
      <c r="T214" s="129"/>
      <c r="U214" s="200"/>
      <c r="V214" s="200"/>
      <c r="W214" s="200"/>
      <c r="X214" s="200"/>
      <c r="Y214" s="200"/>
      <c r="Z214" s="200"/>
      <c r="AA214" s="200"/>
      <c r="AB214" s="200"/>
      <c r="AC214" s="200"/>
      <c r="AD214" s="200"/>
      <c r="AE214" s="200"/>
      <c r="AF214" s="200"/>
      <c r="AG214" s="200"/>
      <c r="AH214" s="200"/>
      <c r="AI214" s="200"/>
      <c r="AJ214" s="200"/>
      <c r="AK214" s="200"/>
      <c r="AL214" s="200"/>
      <c r="AM214" s="200"/>
      <c r="AN214" s="200"/>
      <c r="AO214" s="200"/>
      <c r="AP214" s="200"/>
      <c r="AQ214" s="200"/>
      <c r="AR214" s="200"/>
      <c r="AS214" s="200"/>
      <c r="AT214" s="200"/>
      <c r="AU214" s="200"/>
      <c r="AV214" s="200"/>
      <c r="AW214" s="200"/>
      <c r="AX214" s="200"/>
      <c r="AY214" s="200"/>
      <c r="AZ214" s="200"/>
      <c r="BA214" s="200"/>
      <c r="BB214" s="200"/>
      <c r="BC214" s="200"/>
      <c r="BD214" s="200"/>
      <c r="BE214" s="200"/>
      <c r="BF214" s="200"/>
      <c r="BG214" s="200"/>
      <c r="BH214" s="200"/>
      <c r="BI214" s="206">
        <v>11</v>
      </c>
      <c r="BJ214" s="200"/>
      <c r="BK214" s="200">
        <v>2</v>
      </c>
      <c r="BL214" s="200"/>
      <c r="BM214" s="200"/>
      <c r="BN214" s="200"/>
      <c r="BO214" s="200"/>
      <c r="BP214" s="203">
        <v>4</v>
      </c>
      <c r="BQ214" s="203"/>
      <c r="BR214" s="203"/>
      <c r="BS214" s="231">
        <f t="shared" si="10"/>
        <v>17</v>
      </c>
    </row>
    <row r="215" spans="1:71" ht="14" x14ac:dyDescent="0.15">
      <c r="A215" s="117" t="s">
        <v>399</v>
      </c>
      <c r="B215" s="156" t="s">
        <v>521</v>
      </c>
      <c r="C215" s="156" t="s">
        <v>242</v>
      </c>
      <c r="D215" s="156" t="s">
        <v>814</v>
      </c>
      <c r="E215" s="156" t="s">
        <v>939</v>
      </c>
      <c r="F215" s="156"/>
      <c r="G215" s="118">
        <v>0.2</v>
      </c>
      <c r="H215" s="119">
        <v>2.2999999999999998</v>
      </c>
      <c r="I215" s="120">
        <f t="shared" si="11"/>
        <v>16</v>
      </c>
      <c r="J215" s="180">
        <f t="shared" si="11"/>
        <v>184</v>
      </c>
      <c r="K215" s="173"/>
      <c r="L215" s="129"/>
      <c r="M215" s="129"/>
      <c r="N215" s="129"/>
      <c r="O215" s="129"/>
      <c r="P215" s="129"/>
      <c r="Q215" s="129"/>
      <c r="R215" s="129"/>
      <c r="S215" s="129"/>
      <c r="T215" s="129"/>
      <c r="U215" s="200"/>
      <c r="V215" s="200"/>
      <c r="W215" s="200"/>
      <c r="X215" s="200"/>
      <c r="Y215" s="200"/>
      <c r="Z215" s="200"/>
      <c r="AA215" s="200"/>
      <c r="AB215" s="200"/>
      <c r="AC215" s="200"/>
      <c r="AD215" s="200"/>
      <c r="AE215" s="200"/>
      <c r="AF215" s="200">
        <v>3</v>
      </c>
      <c r="AG215" s="200"/>
      <c r="AH215" s="200"/>
      <c r="AI215" s="200"/>
      <c r="AJ215" s="200"/>
      <c r="AK215" s="200"/>
      <c r="AL215" s="200"/>
      <c r="AM215" s="200"/>
      <c r="AN215" s="200"/>
      <c r="AO215" s="200"/>
      <c r="AP215" s="200"/>
      <c r="AQ215" s="200"/>
      <c r="AR215" s="200"/>
      <c r="AS215" s="200"/>
      <c r="AT215" s="200"/>
      <c r="AU215" s="200"/>
      <c r="AV215" s="200"/>
      <c r="AW215" s="200"/>
      <c r="AX215" s="200"/>
      <c r="AY215" s="200"/>
      <c r="AZ215" s="200"/>
      <c r="BA215" s="200"/>
      <c r="BB215" s="200"/>
      <c r="BC215" s="200"/>
      <c r="BD215" s="200"/>
      <c r="BE215" s="200"/>
      <c r="BF215" s="200"/>
      <c r="BG215" s="200"/>
      <c r="BH215" s="200"/>
      <c r="BI215" s="206"/>
      <c r="BJ215" s="200"/>
      <c r="BK215" s="200"/>
      <c r="BL215" s="200"/>
      <c r="BM215" s="200"/>
      <c r="BN215" s="200"/>
      <c r="BO215" s="200"/>
      <c r="BP215" s="203"/>
      <c r="BQ215" s="203"/>
      <c r="BR215" s="203">
        <v>2</v>
      </c>
      <c r="BS215" s="231">
        <f t="shared" si="10"/>
        <v>5</v>
      </c>
    </row>
    <row r="216" spans="1:71" ht="12" customHeight="1" x14ac:dyDescent="0.15">
      <c r="A216" s="104" t="s">
        <v>400</v>
      </c>
      <c r="B216" s="153" t="s">
        <v>522</v>
      </c>
      <c r="C216" s="153" t="s">
        <v>243</v>
      </c>
      <c r="D216" s="153" t="s">
        <v>815</v>
      </c>
      <c r="E216" s="153" t="s">
        <v>945</v>
      </c>
      <c r="F216" s="153"/>
      <c r="G216" s="105">
        <v>0.6</v>
      </c>
      <c r="H216" s="106">
        <v>2.2999999999999998</v>
      </c>
      <c r="I216" s="107">
        <f t="shared" si="11"/>
        <v>48</v>
      </c>
      <c r="J216" s="176">
        <f t="shared" si="11"/>
        <v>184</v>
      </c>
      <c r="K216" s="173"/>
      <c r="L216" s="129"/>
      <c r="M216" s="129"/>
      <c r="N216" s="129"/>
      <c r="O216" s="129"/>
      <c r="P216" s="129"/>
      <c r="Q216" s="129"/>
      <c r="R216" s="129"/>
      <c r="S216" s="129"/>
      <c r="T216" s="129"/>
      <c r="U216" s="200"/>
      <c r="V216" s="200"/>
      <c r="W216" s="200"/>
      <c r="X216" s="200"/>
      <c r="Y216" s="200"/>
      <c r="Z216" s="200"/>
      <c r="AA216" s="200"/>
      <c r="AB216" s="200"/>
      <c r="AC216" s="200"/>
      <c r="AD216" s="200">
        <v>1</v>
      </c>
      <c r="AE216" s="200"/>
      <c r="AF216" s="200"/>
      <c r="AG216" s="200"/>
      <c r="AH216" s="200"/>
      <c r="AI216" s="200"/>
      <c r="AJ216" s="200"/>
      <c r="AK216" s="200"/>
      <c r="AL216" s="200"/>
      <c r="AM216" s="200"/>
      <c r="AN216" s="200"/>
      <c r="AO216" s="200"/>
      <c r="AP216" s="200"/>
      <c r="AQ216" s="200"/>
      <c r="AR216" s="200"/>
      <c r="AS216" s="200"/>
      <c r="AT216" s="200"/>
      <c r="AU216" s="200"/>
      <c r="AV216" s="200"/>
      <c r="AW216" s="200"/>
      <c r="AX216" s="200"/>
      <c r="AY216" s="200"/>
      <c r="AZ216" s="200"/>
      <c r="BA216" s="200"/>
      <c r="BB216" s="200"/>
      <c r="BC216" s="200"/>
      <c r="BD216" s="200"/>
      <c r="BE216" s="200"/>
      <c r="BF216" s="200"/>
      <c r="BG216" s="200"/>
      <c r="BH216" s="200"/>
      <c r="BI216" s="206"/>
      <c r="BJ216" s="200"/>
      <c r="BK216" s="200"/>
      <c r="BL216" s="200"/>
      <c r="BM216" s="200"/>
      <c r="BN216" s="200"/>
      <c r="BO216" s="200"/>
      <c r="BP216" s="203"/>
      <c r="BQ216" s="203"/>
      <c r="BR216" s="203"/>
      <c r="BS216" s="231">
        <f t="shared" si="10"/>
        <v>1</v>
      </c>
    </row>
    <row r="217" spans="1:71" s="230" customFormat="1" ht="15" x14ac:dyDescent="0.15">
      <c r="A217" s="232" t="s">
        <v>401</v>
      </c>
      <c r="B217" s="233" t="s">
        <v>522</v>
      </c>
      <c r="C217" s="233" t="s">
        <v>244</v>
      </c>
      <c r="D217" s="233" t="s">
        <v>816</v>
      </c>
      <c r="E217" s="233" t="s">
        <v>946</v>
      </c>
      <c r="F217" s="233"/>
      <c r="G217" s="234">
        <v>0.15</v>
      </c>
      <c r="H217" s="235">
        <v>0.2</v>
      </c>
      <c r="I217" s="236">
        <f t="shared" si="11"/>
        <v>12</v>
      </c>
      <c r="J217" s="237">
        <f t="shared" si="11"/>
        <v>16</v>
      </c>
      <c r="K217" s="228"/>
      <c r="L217" s="229"/>
      <c r="M217" s="229"/>
      <c r="N217" s="229"/>
      <c r="O217" s="229"/>
      <c r="P217" s="229"/>
      <c r="Q217" s="229"/>
      <c r="R217" s="229"/>
      <c r="S217" s="229"/>
      <c r="T217" s="229"/>
      <c r="U217" s="229"/>
      <c r="V217" s="229"/>
      <c r="W217" s="229"/>
      <c r="X217" s="229"/>
      <c r="Y217" s="229"/>
      <c r="Z217" s="229"/>
      <c r="AA217" s="229"/>
      <c r="AB217" s="229"/>
      <c r="AC217" s="229"/>
      <c r="AD217" s="229"/>
      <c r="AE217" s="229"/>
      <c r="AF217" s="229"/>
      <c r="AG217" s="229"/>
      <c r="AH217" s="229"/>
      <c r="AI217" s="229"/>
      <c r="AJ217" s="229"/>
      <c r="AK217" s="229"/>
      <c r="AL217" s="229"/>
      <c r="AM217" s="229"/>
      <c r="AN217" s="229"/>
      <c r="AO217" s="229"/>
      <c r="AP217" s="229"/>
      <c r="AQ217" s="229"/>
      <c r="AR217" s="229"/>
      <c r="AS217" s="229"/>
      <c r="AT217" s="229"/>
      <c r="AU217" s="229"/>
      <c r="AV217" s="229"/>
      <c r="AW217" s="229"/>
      <c r="AX217" s="229"/>
      <c r="AY217" s="229"/>
      <c r="AZ217" s="229"/>
      <c r="BA217" s="229"/>
      <c r="BB217" s="229"/>
      <c r="BC217" s="229"/>
      <c r="BD217" s="229"/>
      <c r="BE217" s="229"/>
      <c r="BF217" s="229"/>
      <c r="BG217" s="229"/>
      <c r="BH217" s="229"/>
      <c r="BI217" s="229"/>
      <c r="BJ217" s="229"/>
      <c r="BK217" s="229"/>
      <c r="BL217" s="229"/>
      <c r="BM217" s="229"/>
      <c r="BN217" s="229"/>
      <c r="BO217" s="229"/>
      <c r="BP217" s="229"/>
      <c r="BQ217" s="229"/>
      <c r="BR217" s="229"/>
      <c r="BS217" s="238">
        <f t="shared" si="10"/>
        <v>0</v>
      </c>
    </row>
    <row r="218" spans="1:71" ht="15" x14ac:dyDescent="0.15">
      <c r="A218" s="104" t="s">
        <v>402</v>
      </c>
      <c r="B218" s="153" t="s">
        <v>522</v>
      </c>
      <c r="C218" s="153" t="s">
        <v>245</v>
      </c>
      <c r="D218" s="153" t="s">
        <v>817</v>
      </c>
      <c r="E218" s="153" t="s">
        <v>946</v>
      </c>
      <c r="F218" s="153"/>
      <c r="G218" s="105">
        <v>0.2</v>
      </c>
      <c r="H218" s="106">
        <v>0.2</v>
      </c>
      <c r="I218" s="107">
        <f t="shared" si="11"/>
        <v>16</v>
      </c>
      <c r="J218" s="176">
        <f t="shared" si="11"/>
        <v>16</v>
      </c>
      <c r="K218" s="173"/>
      <c r="L218" s="129">
        <v>3</v>
      </c>
      <c r="M218" s="129"/>
      <c r="N218" s="129"/>
      <c r="O218" s="129"/>
      <c r="P218" s="129"/>
      <c r="Q218" s="129"/>
      <c r="R218" s="129"/>
      <c r="S218" s="129"/>
      <c r="T218" s="129"/>
      <c r="U218" s="200"/>
      <c r="V218" s="200"/>
      <c r="W218" s="200"/>
      <c r="X218" s="200"/>
      <c r="Y218" s="200"/>
      <c r="Z218" s="200"/>
      <c r="AA218" s="200"/>
      <c r="AB218" s="200"/>
      <c r="AC218" s="200"/>
      <c r="AD218" s="200"/>
      <c r="AE218" s="200"/>
      <c r="AF218" s="200"/>
      <c r="AG218" s="200"/>
      <c r="AH218" s="200"/>
      <c r="AI218" s="200">
        <v>1</v>
      </c>
      <c r="AJ218" s="200"/>
      <c r="AK218" s="200"/>
      <c r="AL218" s="200"/>
      <c r="AM218" s="200"/>
      <c r="AN218" s="200"/>
      <c r="AO218" s="200"/>
      <c r="AP218" s="200"/>
      <c r="AQ218" s="200"/>
      <c r="AR218" s="200"/>
      <c r="AS218" s="200"/>
      <c r="AT218" s="200"/>
      <c r="AU218" s="200"/>
      <c r="AV218" s="200"/>
      <c r="AW218" s="200"/>
      <c r="AX218" s="200"/>
      <c r="AY218" s="200"/>
      <c r="AZ218" s="200"/>
      <c r="BA218" s="200"/>
      <c r="BB218" s="200"/>
      <c r="BC218" s="200"/>
      <c r="BD218" s="200"/>
      <c r="BE218" s="200"/>
      <c r="BF218" s="200"/>
      <c r="BG218" s="200"/>
      <c r="BH218" s="200"/>
      <c r="BI218" s="206"/>
      <c r="BJ218" s="200"/>
      <c r="BK218" s="200"/>
      <c r="BL218" s="200"/>
      <c r="BM218" s="200"/>
      <c r="BN218" s="200"/>
      <c r="BO218" s="200"/>
      <c r="BP218" s="203"/>
      <c r="BQ218" s="203">
        <v>1</v>
      </c>
      <c r="BR218" s="203">
        <v>14</v>
      </c>
      <c r="BS218" s="231">
        <f t="shared" si="10"/>
        <v>19</v>
      </c>
    </row>
    <row r="219" spans="1:71" ht="15" x14ac:dyDescent="0.15">
      <c r="A219" s="104" t="s">
        <v>403</v>
      </c>
      <c r="B219" s="153" t="s">
        <v>522</v>
      </c>
      <c r="C219" s="153" t="s">
        <v>245</v>
      </c>
      <c r="D219" s="153" t="s">
        <v>818</v>
      </c>
      <c r="E219" s="153" t="s">
        <v>946</v>
      </c>
      <c r="F219" s="153"/>
      <c r="G219" s="105">
        <v>0.25</v>
      </c>
      <c r="H219" s="106">
        <v>0.25</v>
      </c>
      <c r="I219" s="107">
        <f t="shared" si="11"/>
        <v>20</v>
      </c>
      <c r="J219" s="176">
        <f t="shared" si="11"/>
        <v>20</v>
      </c>
      <c r="K219" s="173"/>
      <c r="L219" s="129"/>
      <c r="M219" s="129"/>
      <c r="N219" s="129"/>
      <c r="O219" s="129"/>
      <c r="P219" s="129"/>
      <c r="Q219" s="129"/>
      <c r="R219" s="129"/>
      <c r="S219" s="129"/>
      <c r="T219" s="129"/>
      <c r="U219" s="200"/>
      <c r="V219" s="200"/>
      <c r="W219" s="200"/>
      <c r="X219" s="200"/>
      <c r="Y219" s="200"/>
      <c r="Z219" s="200"/>
      <c r="AA219" s="200"/>
      <c r="AB219" s="200"/>
      <c r="AC219" s="200"/>
      <c r="AD219" s="200"/>
      <c r="AE219" s="200"/>
      <c r="AF219" s="200">
        <v>10</v>
      </c>
      <c r="AG219" s="200"/>
      <c r="AH219" s="200">
        <v>5</v>
      </c>
      <c r="AI219" s="200"/>
      <c r="AJ219" s="200">
        <v>14</v>
      </c>
      <c r="AK219" s="200"/>
      <c r="AL219" s="200"/>
      <c r="AM219" s="200"/>
      <c r="AN219" s="200"/>
      <c r="AO219" s="200"/>
      <c r="AP219" s="200"/>
      <c r="AQ219" s="200"/>
      <c r="AR219" s="200"/>
      <c r="AS219" s="200"/>
      <c r="AT219" s="200"/>
      <c r="AU219" s="200"/>
      <c r="AV219" s="200"/>
      <c r="AW219" s="200"/>
      <c r="AX219" s="200"/>
      <c r="AY219" s="200"/>
      <c r="AZ219" s="200"/>
      <c r="BA219" s="200"/>
      <c r="BB219" s="200"/>
      <c r="BC219" s="200"/>
      <c r="BD219" s="200"/>
      <c r="BE219" s="200"/>
      <c r="BF219" s="200"/>
      <c r="BG219" s="200"/>
      <c r="BH219" s="200"/>
      <c r="BI219" s="206"/>
      <c r="BJ219" s="200"/>
      <c r="BK219" s="200"/>
      <c r="BL219" s="200"/>
      <c r="BM219" s="200"/>
      <c r="BN219" s="200"/>
      <c r="BO219" s="200"/>
      <c r="BP219" s="203"/>
      <c r="BQ219" s="203"/>
      <c r="BR219" s="203"/>
      <c r="BS219" s="231">
        <f t="shared" si="10"/>
        <v>29</v>
      </c>
    </row>
    <row r="220" spans="1:71" ht="15" x14ac:dyDescent="0.15">
      <c r="A220" s="104" t="s">
        <v>404</v>
      </c>
      <c r="B220" s="153" t="s">
        <v>522</v>
      </c>
      <c r="C220" s="153" t="s">
        <v>245</v>
      </c>
      <c r="D220" s="153" t="s">
        <v>819</v>
      </c>
      <c r="E220" s="153" t="s">
        <v>946</v>
      </c>
      <c r="F220" s="153"/>
      <c r="G220" s="105">
        <v>0.25</v>
      </c>
      <c r="H220" s="106">
        <v>0.3</v>
      </c>
      <c r="I220" s="107">
        <f t="shared" si="11"/>
        <v>20</v>
      </c>
      <c r="J220" s="176">
        <f t="shared" si="11"/>
        <v>24</v>
      </c>
      <c r="K220" s="173"/>
      <c r="L220" s="129"/>
      <c r="M220" s="129"/>
      <c r="N220" s="129">
        <v>6</v>
      </c>
      <c r="O220" s="129"/>
      <c r="P220" s="129"/>
      <c r="Q220" s="129"/>
      <c r="R220" s="129"/>
      <c r="S220" s="129"/>
      <c r="T220" s="129"/>
      <c r="U220" s="200"/>
      <c r="V220" s="200"/>
      <c r="W220" s="200"/>
      <c r="X220" s="200"/>
      <c r="Y220" s="200"/>
      <c r="Z220" s="200"/>
      <c r="AA220" s="200"/>
      <c r="AB220" s="200"/>
      <c r="AC220" s="200"/>
      <c r="AD220" s="200"/>
      <c r="AE220" s="200"/>
      <c r="AF220" s="200"/>
      <c r="AG220" s="200"/>
      <c r="AH220" s="200"/>
      <c r="AI220" s="200"/>
      <c r="AJ220" s="200"/>
      <c r="AK220" s="200"/>
      <c r="AL220" s="200"/>
      <c r="AM220" s="200"/>
      <c r="AN220" s="200">
        <v>13</v>
      </c>
      <c r="AO220" s="200"/>
      <c r="AP220" s="200"/>
      <c r="AQ220" s="200"/>
      <c r="AR220" s="200"/>
      <c r="AS220" s="200"/>
      <c r="AT220" s="200"/>
      <c r="AU220" s="200"/>
      <c r="AV220" s="200"/>
      <c r="AW220" s="200"/>
      <c r="AX220" s="200"/>
      <c r="AY220" s="200"/>
      <c r="AZ220" s="200"/>
      <c r="BA220" s="200"/>
      <c r="BB220" s="200"/>
      <c r="BC220" s="200"/>
      <c r="BD220" s="200"/>
      <c r="BE220" s="200"/>
      <c r="BF220" s="200"/>
      <c r="BG220" s="200"/>
      <c r="BH220" s="200"/>
      <c r="BI220" s="206"/>
      <c r="BJ220" s="200"/>
      <c r="BK220" s="200"/>
      <c r="BL220" s="200"/>
      <c r="BM220" s="200"/>
      <c r="BN220" s="200"/>
      <c r="BO220" s="200"/>
      <c r="BP220" s="203"/>
      <c r="BQ220" s="203"/>
      <c r="BR220" s="203"/>
      <c r="BS220" s="231">
        <f t="shared" si="10"/>
        <v>19</v>
      </c>
    </row>
    <row r="221" spans="1:71" ht="15" x14ac:dyDescent="0.15">
      <c r="A221" s="104" t="s">
        <v>405</v>
      </c>
      <c r="B221" s="153" t="s">
        <v>522</v>
      </c>
      <c r="C221" s="153" t="s">
        <v>245</v>
      </c>
      <c r="D221" s="153" t="s">
        <v>820</v>
      </c>
      <c r="E221" s="153" t="s">
        <v>946</v>
      </c>
      <c r="F221" s="153"/>
      <c r="G221" s="105">
        <v>0.3</v>
      </c>
      <c r="H221" s="106">
        <v>0.3</v>
      </c>
      <c r="I221" s="107">
        <f t="shared" si="11"/>
        <v>24</v>
      </c>
      <c r="J221" s="176">
        <f t="shared" si="11"/>
        <v>24</v>
      </c>
      <c r="K221" s="173"/>
      <c r="L221" s="129"/>
      <c r="M221" s="129"/>
      <c r="N221" s="129"/>
      <c r="O221" s="129"/>
      <c r="P221" s="129"/>
      <c r="Q221" s="129"/>
      <c r="R221" s="129">
        <v>7</v>
      </c>
      <c r="S221" s="129">
        <v>5</v>
      </c>
      <c r="T221" s="129">
        <v>7</v>
      </c>
      <c r="U221" s="200"/>
      <c r="V221" s="200">
        <v>1</v>
      </c>
      <c r="W221" s="200"/>
      <c r="X221" s="200"/>
      <c r="Y221" s="200"/>
      <c r="Z221" s="200"/>
      <c r="AA221" s="200"/>
      <c r="AB221" s="200"/>
      <c r="AC221" s="200"/>
      <c r="AD221" s="200"/>
      <c r="AE221" s="200">
        <v>9</v>
      </c>
      <c r="AF221" s="200"/>
      <c r="AG221" s="200">
        <v>1</v>
      </c>
      <c r="AH221" s="200"/>
      <c r="AI221" s="200"/>
      <c r="AJ221" s="200"/>
      <c r="AK221" s="200"/>
      <c r="AL221" s="200">
        <v>9</v>
      </c>
      <c r="AM221" s="200">
        <v>7</v>
      </c>
      <c r="AN221" s="200"/>
      <c r="AO221" s="200"/>
      <c r="AP221" s="200"/>
      <c r="AQ221" s="200"/>
      <c r="AR221" s="200"/>
      <c r="AS221" s="200"/>
      <c r="AT221" s="200"/>
      <c r="AU221" s="200"/>
      <c r="AV221" s="200"/>
      <c r="AW221" s="200"/>
      <c r="AX221" s="200"/>
      <c r="AY221" s="200"/>
      <c r="AZ221" s="200"/>
      <c r="BA221" s="200"/>
      <c r="BB221" s="200"/>
      <c r="BC221" s="200"/>
      <c r="BD221" s="200"/>
      <c r="BE221" s="200"/>
      <c r="BF221" s="200"/>
      <c r="BG221" s="200"/>
      <c r="BH221" s="200"/>
      <c r="BI221" s="206"/>
      <c r="BJ221" s="200"/>
      <c r="BK221" s="200"/>
      <c r="BL221" s="200"/>
      <c r="BM221" s="200"/>
      <c r="BN221" s="200"/>
      <c r="BO221" s="200"/>
      <c r="BP221" s="203">
        <v>8</v>
      </c>
      <c r="BQ221" s="203">
        <v>11</v>
      </c>
      <c r="BR221" s="203"/>
      <c r="BS221" s="231">
        <f t="shared" si="10"/>
        <v>65</v>
      </c>
    </row>
    <row r="222" spans="1:71" ht="15" x14ac:dyDescent="0.15">
      <c r="A222" s="104" t="s">
        <v>406</v>
      </c>
      <c r="B222" s="153" t="s">
        <v>522</v>
      </c>
      <c r="C222" s="153" t="s">
        <v>246</v>
      </c>
      <c r="D222" s="153" t="s">
        <v>821</v>
      </c>
      <c r="E222" s="153" t="s">
        <v>946</v>
      </c>
      <c r="F222" s="153"/>
      <c r="G222" s="105">
        <v>0.22</v>
      </c>
      <c r="H222" s="106">
        <v>0.22</v>
      </c>
      <c r="I222" s="107">
        <f t="shared" si="11"/>
        <v>17.600000000000001</v>
      </c>
      <c r="J222" s="176">
        <f t="shared" si="11"/>
        <v>17.600000000000001</v>
      </c>
      <c r="K222" s="173"/>
      <c r="L222" s="129"/>
      <c r="M222" s="129"/>
      <c r="N222" s="129"/>
      <c r="O222" s="129"/>
      <c r="P222" s="129"/>
      <c r="Q222" s="129"/>
      <c r="R222" s="129"/>
      <c r="S222" s="129"/>
      <c r="T222" s="129"/>
      <c r="U222" s="200"/>
      <c r="V222" s="200"/>
      <c r="W222" s="200"/>
      <c r="X222" s="200"/>
      <c r="Y222" s="200"/>
      <c r="Z222" s="200"/>
      <c r="AA222" s="200"/>
      <c r="AB222" s="200"/>
      <c r="AC222" s="200"/>
      <c r="AD222" s="200"/>
      <c r="AE222" s="200"/>
      <c r="AF222" s="200"/>
      <c r="AG222" s="200"/>
      <c r="AH222" s="200"/>
      <c r="AI222" s="200"/>
      <c r="AJ222" s="200"/>
      <c r="AK222" s="200"/>
      <c r="AL222" s="200"/>
      <c r="AM222" s="200"/>
      <c r="AN222" s="200"/>
      <c r="AO222" s="200">
        <v>13</v>
      </c>
      <c r="AP222" s="200"/>
      <c r="AQ222" s="200"/>
      <c r="AR222" s="200"/>
      <c r="AS222" s="200"/>
      <c r="AT222" s="200"/>
      <c r="AU222" s="200"/>
      <c r="AV222" s="200"/>
      <c r="AW222" s="200"/>
      <c r="AX222" s="200"/>
      <c r="AY222" s="200"/>
      <c r="AZ222" s="200"/>
      <c r="BA222" s="200"/>
      <c r="BB222" s="200"/>
      <c r="BC222" s="200"/>
      <c r="BD222" s="200"/>
      <c r="BE222" s="200"/>
      <c r="BF222" s="200"/>
      <c r="BG222" s="200"/>
      <c r="BH222" s="200"/>
      <c r="BI222" s="206"/>
      <c r="BJ222" s="200"/>
      <c r="BK222" s="200"/>
      <c r="BL222" s="200"/>
      <c r="BM222" s="200"/>
      <c r="BN222" s="200"/>
      <c r="BO222" s="200"/>
      <c r="BP222" s="203"/>
      <c r="BQ222" s="203"/>
      <c r="BR222" s="203"/>
      <c r="BS222" s="231">
        <f t="shared" si="10"/>
        <v>13</v>
      </c>
    </row>
    <row r="223" spans="1:71" ht="15" x14ac:dyDescent="0.15">
      <c r="A223" s="104" t="s">
        <v>951</v>
      </c>
      <c r="B223" s="153" t="s">
        <v>521</v>
      </c>
      <c r="C223" s="153"/>
      <c r="D223" s="153" t="s">
        <v>822</v>
      </c>
      <c r="E223" s="153" t="s">
        <v>938</v>
      </c>
      <c r="F223" s="153"/>
      <c r="G223" s="105">
        <v>0.2</v>
      </c>
      <c r="H223" s="106">
        <v>0.5</v>
      </c>
      <c r="I223" s="107">
        <f t="shared" si="11"/>
        <v>16</v>
      </c>
      <c r="J223" s="176">
        <f t="shared" si="11"/>
        <v>40</v>
      </c>
      <c r="K223" s="173"/>
      <c r="L223" s="129"/>
      <c r="M223" s="129"/>
      <c r="N223" s="129"/>
      <c r="O223" s="129"/>
      <c r="P223" s="129"/>
      <c r="Q223" s="129"/>
      <c r="R223" s="129"/>
      <c r="S223" s="129"/>
      <c r="T223" s="129"/>
      <c r="U223" s="200"/>
      <c r="V223" s="200"/>
      <c r="W223" s="200"/>
      <c r="X223" s="200"/>
      <c r="Y223" s="200"/>
      <c r="Z223" s="200"/>
      <c r="AA223" s="200"/>
      <c r="AB223" s="200"/>
      <c r="AC223" s="200"/>
      <c r="AD223" s="200"/>
      <c r="AE223" s="200">
        <v>9</v>
      </c>
      <c r="AF223" s="200"/>
      <c r="AG223" s="200"/>
      <c r="AH223" s="200"/>
      <c r="AI223" s="200"/>
      <c r="AJ223" s="200"/>
      <c r="AK223" s="200"/>
      <c r="AL223" s="200"/>
      <c r="AM223" s="200"/>
      <c r="AN223" s="200"/>
      <c r="AO223" s="200">
        <v>10</v>
      </c>
      <c r="AP223" s="200"/>
      <c r="AQ223" s="200"/>
      <c r="AR223" s="200"/>
      <c r="AS223" s="200"/>
      <c r="AT223" s="200"/>
      <c r="AU223" s="200"/>
      <c r="AV223" s="200"/>
      <c r="AW223" s="200"/>
      <c r="AX223" s="200"/>
      <c r="AY223" s="200"/>
      <c r="AZ223" s="200"/>
      <c r="BA223" s="200"/>
      <c r="BB223" s="200"/>
      <c r="BC223" s="200"/>
      <c r="BD223" s="200"/>
      <c r="BE223" s="200"/>
      <c r="BF223" s="200"/>
      <c r="BG223" s="200"/>
      <c r="BH223" s="200"/>
      <c r="BI223" s="206">
        <v>1</v>
      </c>
      <c r="BJ223" s="200"/>
      <c r="BK223" s="200"/>
      <c r="BL223" s="200"/>
      <c r="BM223" s="200"/>
      <c r="BN223" s="200"/>
      <c r="BO223" s="200"/>
      <c r="BP223" s="203"/>
      <c r="BQ223" s="203"/>
      <c r="BR223" s="203"/>
      <c r="BS223" s="231">
        <f t="shared" si="10"/>
        <v>20</v>
      </c>
    </row>
    <row r="224" spans="1:71" ht="15" x14ac:dyDescent="0.15">
      <c r="A224" s="104" t="s">
        <v>407</v>
      </c>
      <c r="B224" s="153" t="s">
        <v>523</v>
      </c>
      <c r="C224" s="153"/>
      <c r="D224" s="153" t="s">
        <v>823</v>
      </c>
      <c r="E224" s="153" t="s">
        <v>135</v>
      </c>
      <c r="F224" s="153"/>
      <c r="G224" s="105">
        <v>0.1</v>
      </c>
      <c r="H224" s="106">
        <v>0.2</v>
      </c>
      <c r="I224" s="107">
        <f t="shared" si="11"/>
        <v>8</v>
      </c>
      <c r="J224" s="176">
        <f t="shared" si="11"/>
        <v>16</v>
      </c>
      <c r="K224" s="173">
        <v>12</v>
      </c>
      <c r="L224" s="129"/>
      <c r="M224" s="129"/>
      <c r="N224" s="129"/>
      <c r="O224" s="129"/>
      <c r="P224" s="129"/>
      <c r="Q224" s="129"/>
      <c r="R224" s="129"/>
      <c r="S224" s="129"/>
      <c r="T224" s="129"/>
      <c r="U224" s="200"/>
      <c r="V224" s="200"/>
      <c r="W224" s="200"/>
      <c r="X224" s="200"/>
      <c r="Y224" s="200"/>
      <c r="Z224" s="200"/>
      <c r="AA224" s="200"/>
      <c r="AB224" s="200"/>
      <c r="AC224" s="200"/>
      <c r="AD224" s="200"/>
      <c r="AE224" s="200"/>
      <c r="AF224" s="200"/>
      <c r="AG224" s="200"/>
      <c r="AH224" s="200"/>
      <c r="AI224" s="200"/>
      <c r="AJ224" s="200"/>
      <c r="AK224" s="200"/>
      <c r="AL224" s="200"/>
      <c r="AM224" s="200"/>
      <c r="AN224" s="200"/>
      <c r="AO224" s="200"/>
      <c r="AP224" s="200"/>
      <c r="AQ224" s="200"/>
      <c r="AR224" s="200"/>
      <c r="AS224" s="200"/>
      <c r="AT224" s="200"/>
      <c r="AU224" s="200"/>
      <c r="AV224" s="200"/>
      <c r="AW224" s="200"/>
      <c r="AX224" s="200"/>
      <c r="AY224" s="200"/>
      <c r="AZ224" s="200"/>
      <c r="BA224" s="200"/>
      <c r="BB224" s="200"/>
      <c r="BC224" s="200"/>
      <c r="BD224" s="200"/>
      <c r="BE224" s="200"/>
      <c r="BF224" s="200"/>
      <c r="BG224" s="200"/>
      <c r="BH224" s="200"/>
      <c r="BI224" s="206"/>
      <c r="BJ224" s="200"/>
      <c r="BK224" s="200"/>
      <c r="BL224" s="200"/>
      <c r="BM224" s="200"/>
      <c r="BN224" s="200"/>
      <c r="BO224" s="200"/>
      <c r="BP224" s="203">
        <v>20</v>
      </c>
      <c r="BQ224" s="203"/>
      <c r="BR224" s="203"/>
      <c r="BS224" s="231">
        <f t="shared" si="10"/>
        <v>32</v>
      </c>
    </row>
    <row r="225" spans="1:71" ht="15" x14ac:dyDescent="0.15">
      <c r="A225" s="104" t="s">
        <v>408</v>
      </c>
      <c r="B225" s="153" t="s">
        <v>523</v>
      </c>
      <c r="C225" s="153"/>
      <c r="D225" s="153" t="s">
        <v>824</v>
      </c>
      <c r="E225" s="153" t="s">
        <v>135</v>
      </c>
      <c r="F225" s="153"/>
      <c r="G225" s="105">
        <v>0.15</v>
      </c>
      <c r="H225" s="106">
        <v>0.25</v>
      </c>
      <c r="I225" s="107">
        <f t="shared" si="11"/>
        <v>12</v>
      </c>
      <c r="J225" s="176">
        <f t="shared" si="11"/>
        <v>20</v>
      </c>
      <c r="K225" s="173"/>
      <c r="L225" s="129"/>
      <c r="M225" s="129"/>
      <c r="N225" s="129"/>
      <c r="O225" s="129"/>
      <c r="P225" s="129"/>
      <c r="Q225" s="129"/>
      <c r="R225" s="129"/>
      <c r="S225" s="129"/>
      <c r="T225" s="129"/>
      <c r="U225" s="200"/>
      <c r="V225" s="200"/>
      <c r="W225" s="200"/>
      <c r="X225" s="200"/>
      <c r="Y225" s="200"/>
      <c r="Z225" s="200"/>
      <c r="AA225" s="200"/>
      <c r="AB225" s="200"/>
      <c r="AC225" s="200"/>
      <c r="AD225" s="200"/>
      <c r="AE225" s="200"/>
      <c r="AF225" s="200"/>
      <c r="AG225" s="200"/>
      <c r="AH225" s="200"/>
      <c r="AI225" s="200"/>
      <c r="AJ225" s="200"/>
      <c r="AK225" s="200"/>
      <c r="AL225" s="200"/>
      <c r="AM225" s="200"/>
      <c r="AN225" s="200"/>
      <c r="AO225" s="200"/>
      <c r="AP225" s="200"/>
      <c r="AQ225" s="200"/>
      <c r="AR225" s="200"/>
      <c r="AS225" s="200"/>
      <c r="AT225" s="200"/>
      <c r="AU225" s="200"/>
      <c r="AV225" s="200"/>
      <c r="AW225" s="200"/>
      <c r="AX225" s="200"/>
      <c r="AY225" s="200"/>
      <c r="AZ225" s="200"/>
      <c r="BA225" s="200"/>
      <c r="BB225" s="200"/>
      <c r="BC225" s="200"/>
      <c r="BD225" s="200"/>
      <c r="BE225" s="200"/>
      <c r="BF225" s="200"/>
      <c r="BG225" s="200"/>
      <c r="BH225" s="200"/>
      <c r="BI225" s="206"/>
      <c r="BJ225" s="200"/>
      <c r="BK225" s="200"/>
      <c r="BL225" s="200"/>
      <c r="BM225" s="200"/>
      <c r="BN225" s="200"/>
      <c r="BO225" s="200"/>
      <c r="BP225" s="203"/>
      <c r="BQ225" s="203">
        <v>3</v>
      </c>
      <c r="BR225" s="203"/>
      <c r="BS225" s="231">
        <f t="shared" si="10"/>
        <v>3</v>
      </c>
    </row>
    <row r="226" spans="1:71" ht="15" x14ac:dyDescent="0.15">
      <c r="A226" s="104" t="s">
        <v>409</v>
      </c>
      <c r="B226" s="153" t="s">
        <v>523</v>
      </c>
      <c r="C226" s="153"/>
      <c r="D226" s="153" t="s">
        <v>825</v>
      </c>
      <c r="E226" s="153" t="s">
        <v>135</v>
      </c>
      <c r="F226" s="153"/>
      <c r="G226" s="105">
        <v>0.2</v>
      </c>
      <c r="H226" s="106">
        <v>0.4</v>
      </c>
      <c r="I226" s="107">
        <f t="shared" si="11"/>
        <v>16</v>
      </c>
      <c r="J226" s="176">
        <f t="shared" si="11"/>
        <v>32</v>
      </c>
      <c r="K226" s="173"/>
      <c r="L226" s="129"/>
      <c r="M226" s="129"/>
      <c r="N226" s="129"/>
      <c r="O226" s="129"/>
      <c r="P226" s="129"/>
      <c r="Q226" s="129"/>
      <c r="R226" s="129"/>
      <c r="S226" s="129"/>
      <c r="T226" s="129"/>
      <c r="U226" s="200"/>
      <c r="V226" s="200"/>
      <c r="W226" s="200"/>
      <c r="X226" s="200"/>
      <c r="Y226" s="200"/>
      <c r="Z226" s="200"/>
      <c r="AA226" s="200"/>
      <c r="AB226" s="200"/>
      <c r="AC226" s="200"/>
      <c r="AD226" s="200"/>
      <c r="AE226" s="200"/>
      <c r="AF226" s="200"/>
      <c r="AG226" s="200"/>
      <c r="AH226" s="200"/>
      <c r="AI226" s="200"/>
      <c r="AJ226" s="200"/>
      <c r="AK226" s="200"/>
      <c r="AL226" s="200"/>
      <c r="AM226" s="200"/>
      <c r="AN226" s="200"/>
      <c r="AO226" s="200"/>
      <c r="AP226" s="200"/>
      <c r="AQ226" s="200"/>
      <c r="AR226" s="200"/>
      <c r="AS226" s="200"/>
      <c r="AT226" s="200"/>
      <c r="AU226" s="200"/>
      <c r="AV226" s="200"/>
      <c r="AW226" s="200"/>
      <c r="AX226" s="200"/>
      <c r="AY226" s="200"/>
      <c r="AZ226" s="200"/>
      <c r="BA226" s="200"/>
      <c r="BB226" s="200"/>
      <c r="BC226" s="200"/>
      <c r="BD226" s="200"/>
      <c r="BE226" s="200">
        <v>1</v>
      </c>
      <c r="BF226" s="200"/>
      <c r="BG226" s="200">
        <v>1</v>
      </c>
      <c r="BH226" s="200"/>
      <c r="BI226" s="206"/>
      <c r="BJ226" s="200"/>
      <c r="BK226" s="200"/>
      <c r="BL226" s="200"/>
      <c r="BM226" s="200"/>
      <c r="BN226" s="200">
        <v>4</v>
      </c>
      <c r="BO226" s="200"/>
      <c r="BP226" s="203">
        <v>4</v>
      </c>
      <c r="BQ226" s="203"/>
      <c r="BR226" s="203"/>
      <c r="BS226" s="231">
        <f t="shared" si="10"/>
        <v>10</v>
      </c>
    </row>
    <row r="227" spans="1:71" ht="15" x14ac:dyDescent="0.15">
      <c r="A227" s="104" t="s">
        <v>410</v>
      </c>
      <c r="B227" s="153" t="s">
        <v>523</v>
      </c>
      <c r="C227" s="153"/>
      <c r="D227" s="153" t="s">
        <v>826</v>
      </c>
      <c r="E227" s="153" t="s">
        <v>135</v>
      </c>
      <c r="F227" s="153"/>
      <c r="G227" s="105">
        <v>0.3</v>
      </c>
      <c r="H227" s="106">
        <v>0.4</v>
      </c>
      <c r="I227" s="107">
        <f t="shared" si="11"/>
        <v>24</v>
      </c>
      <c r="J227" s="176">
        <f t="shared" si="11"/>
        <v>32</v>
      </c>
      <c r="K227" s="173"/>
      <c r="L227" s="129"/>
      <c r="M227" s="129"/>
      <c r="N227" s="129"/>
      <c r="O227" s="129"/>
      <c r="P227" s="129"/>
      <c r="Q227" s="129"/>
      <c r="R227" s="129"/>
      <c r="S227" s="129"/>
      <c r="T227" s="129"/>
      <c r="U227" s="200"/>
      <c r="V227" s="200"/>
      <c r="W227" s="200"/>
      <c r="X227" s="200"/>
      <c r="Y227" s="200"/>
      <c r="Z227" s="200"/>
      <c r="AA227" s="200"/>
      <c r="AB227" s="200"/>
      <c r="AC227" s="200"/>
      <c r="AD227" s="200"/>
      <c r="AE227" s="200"/>
      <c r="AF227" s="200"/>
      <c r="AG227" s="200"/>
      <c r="AH227" s="200"/>
      <c r="AI227" s="200"/>
      <c r="AJ227" s="200"/>
      <c r="AK227" s="200"/>
      <c r="AL227" s="200"/>
      <c r="AM227" s="200"/>
      <c r="AN227" s="200"/>
      <c r="AO227" s="200"/>
      <c r="AP227" s="200"/>
      <c r="AQ227" s="200"/>
      <c r="AR227" s="200"/>
      <c r="AS227" s="200"/>
      <c r="AT227" s="200"/>
      <c r="AU227" s="200"/>
      <c r="AV227" s="200"/>
      <c r="AW227" s="200"/>
      <c r="AX227" s="200"/>
      <c r="AY227" s="200"/>
      <c r="AZ227" s="200"/>
      <c r="BA227" s="200"/>
      <c r="BB227" s="200"/>
      <c r="BC227" s="200"/>
      <c r="BD227" s="200"/>
      <c r="BE227" s="200"/>
      <c r="BF227" s="200"/>
      <c r="BG227" s="200"/>
      <c r="BH227" s="200"/>
      <c r="BI227" s="206"/>
      <c r="BJ227" s="200"/>
      <c r="BK227" s="200"/>
      <c r="BL227" s="200"/>
      <c r="BM227" s="200"/>
      <c r="BN227" s="200"/>
      <c r="BO227" s="200"/>
      <c r="BP227" s="203">
        <v>1</v>
      </c>
      <c r="BQ227" s="203">
        <v>18</v>
      </c>
      <c r="BR227" s="203">
        <v>12</v>
      </c>
      <c r="BS227" s="231">
        <f t="shared" si="10"/>
        <v>31</v>
      </c>
    </row>
    <row r="228" spans="1:71" ht="15" x14ac:dyDescent="0.15">
      <c r="A228" s="104" t="s">
        <v>411</v>
      </c>
      <c r="B228" s="153" t="s">
        <v>523</v>
      </c>
      <c r="C228" s="153" t="s">
        <v>227</v>
      </c>
      <c r="D228" s="153" t="s">
        <v>827</v>
      </c>
      <c r="E228" s="153" t="s">
        <v>135</v>
      </c>
      <c r="F228" s="153"/>
      <c r="G228" s="105">
        <v>0.2</v>
      </c>
      <c r="H228" s="106">
        <v>0.2</v>
      </c>
      <c r="I228" s="107">
        <f t="shared" si="11"/>
        <v>16</v>
      </c>
      <c r="J228" s="176">
        <f t="shared" si="11"/>
        <v>16</v>
      </c>
      <c r="K228" s="173"/>
      <c r="L228" s="129"/>
      <c r="M228" s="129"/>
      <c r="N228" s="129"/>
      <c r="O228" s="129"/>
      <c r="P228" s="129"/>
      <c r="Q228" s="129"/>
      <c r="R228" s="129"/>
      <c r="S228" s="129"/>
      <c r="T228" s="129">
        <v>1</v>
      </c>
      <c r="U228" s="200"/>
      <c r="V228" s="200"/>
      <c r="W228" s="200"/>
      <c r="X228" s="200"/>
      <c r="Y228" s="200"/>
      <c r="Z228" s="200"/>
      <c r="AA228" s="200"/>
      <c r="AC228" s="200">
        <v>1</v>
      </c>
      <c r="AD228" s="200"/>
      <c r="AE228" s="200"/>
      <c r="AF228" s="200"/>
      <c r="AG228" s="200"/>
      <c r="AH228" s="200"/>
      <c r="AI228" s="200"/>
      <c r="AJ228" s="200"/>
      <c r="AK228" s="200"/>
      <c r="AL228" s="200"/>
      <c r="AM228" s="200"/>
      <c r="AN228" s="200"/>
      <c r="AO228" s="200"/>
      <c r="AP228" s="200"/>
      <c r="AQ228" s="200"/>
      <c r="AR228" s="200"/>
      <c r="AS228" s="200"/>
      <c r="AT228" s="200"/>
      <c r="AU228" s="200"/>
      <c r="AV228" s="200"/>
      <c r="AW228" s="200"/>
      <c r="AX228" s="200"/>
      <c r="AY228" s="200"/>
      <c r="AZ228" s="200"/>
      <c r="BA228" s="200"/>
      <c r="BB228" s="200"/>
      <c r="BC228" s="200"/>
      <c r="BD228" s="200"/>
      <c r="BE228" s="200"/>
      <c r="BF228" s="200"/>
      <c r="BG228" s="200"/>
      <c r="BH228" s="200"/>
      <c r="BI228" s="206"/>
      <c r="BJ228" s="200"/>
      <c r="BK228" s="200"/>
      <c r="BL228" s="200"/>
      <c r="BM228" s="200"/>
      <c r="BN228" s="200"/>
      <c r="BO228" s="200"/>
      <c r="BP228" s="203"/>
      <c r="BQ228" s="203"/>
      <c r="BR228" s="203"/>
      <c r="BS228" s="231">
        <f t="shared" si="10"/>
        <v>2</v>
      </c>
    </row>
    <row r="229" spans="1:71" ht="15" x14ac:dyDescent="0.15">
      <c r="A229" s="104" t="s">
        <v>412</v>
      </c>
      <c r="B229" s="153" t="s">
        <v>523</v>
      </c>
      <c r="C229" s="153" t="s">
        <v>247</v>
      </c>
      <c r="D229" s="170" t="s">
        <v>828</v>
      </c>
      <c r="E229" s="153" t="s">
        <v>135</v>
      </c>
      <c r="F229" s="153"/>
      <c r="G229" s="105">
        <v>7.4999999999999997E-2</v>
      </c>
      <c r="H229" s="106">
        <v>0.2</v>
      </c>
      <c r="I229" s="107">
        <f t="shared" si="11"/>
        <v>6</v>
      </c>
      <c r="J229" s="176">
        <f t="shared" si="11"/>
        <v>16</v>
      </c>
      <c r="K229" s="173"/>
      <c r="L229" s="129"/>
      <c r="M229" s="129"/>
      <c r="N229" s="129"/>
      <c r="O229" s="129"/>
      <c r="P229" s="129"/>
      <c r="Q229" s="129"/>
      <c r="R229" s="129"/>
      <c r="S229" s="129"/>
      <c r="T229" s="129"/>
      <c r="U229" s="200"/>
      <c r="V229" s="200"/>
      <c r="W229" s="200"/>
      <c r="X229" s="200"/>
      <c r="Y229" s="200"/>
      <c r="Z229" s="200"/>
      <c r="AA229" s="200"/>
      <c r="AB229" s="200"/>
      <c r="AC229" s="200"/>
      <c r="AD229" s="200"/>
      <c r="AE229" s="200"/>
      <c r="AF229" s="200"/>
      <c r="AG229" s="200"/>
      <c r="AH229" s="200"/>
      <c r="AI229" s="200"/>
      <c r="AJ229" s="200"/>
      <c r="AK229" s="200"/>
      <c r="AL229" s="200"/>
      <c r="AM229" s="200"/>
      <c r="AN229" s="200"/>
      <c r="AO229" s="200"/>
      <c r="AP229" s="200"/>
      <c r="AQ229" s="200"/>
      <c r="AR229" s="200">
        <v>4</v>
      </c>
      <c r="AS229" s="200"/>
      <c r="AT229" s="200"/>
      <c r="AU229" s="200"/>
      <c r="AV229" s="200"/>
      <c r="AW229" s="200"/>
      <c r="AX229" s="200"/>
      <c r="AY229" s="200"/>
      <c r="AZ229" s="200"/>
      <c r="BA229" s="200"/>
      <c r="BB229" s="200"/>
      <c r="BC229" s="200"/>
      <c r="BD229" s="200"/>
      <c r="BE229" s="200"/>
      <c r="BF229" s="200"/>
      <c r="BG229" s="200"/>
      <c r="BH229" s="200"/>
      <c r="BI229" s="206"/>
      <c r="BJ229" s="200"/>
      <c r="BK229" s="200"/>
      <c r="BL229" s="200"/>
      <c r="BM229" s="200"/>
      <c r="BN229" s="200"/>
      <c r="BO229" s="200"/>
      <c r="BP229" s="203"/>
      <c r="BQ229" s="203"/>
      <c r="BR229" s="203"/>
      <c r="BS229" s="231">
        <f t="shared" si="10"/>
        <v>4</v>
      </c>
    </row>
    <row r="230" spans="1:71" ht="15" x14ac:dyDescent="0.15">
      <c r="A230" s="104" t="s">
        <v>413</v>
      </c>
      <c r="B230" s="153" t="s">
        <v>523</v>
      </c>
      <c r="C230" s="153" t="s">
        <v>247</v>
      </c>
      <c r="D230" s="170" t="s">
        <v>829</v>
      </c>
      <c r="E230" s="153" t="s">
        <v>135</v>
      </c>
      <c r="F230" s="153"/>
      <c r="G230" s="105">
        <v>0.1</v>
      </c>
      <c r="H230" s="106">
        <v>0.2</v>
      </c>
      <c r="I230" s="107">
        <f t="shared" si="11"/>
        <v>8</v>
      </c>
      <c r="J230" s="176">
        <f t="shared" si="11"/>
        <v>16</v>
      </c>
      <c r="K230" s="173"/>
      <c r="L230" s="129"/>
      <c r="M230" s="129"/>
      <c r="N230" s="129"/>
      <c r="O230" s="129"/>
      <c r="P230" s="129"/>
      <c r="Q230" s="129"/>
      <c r="R230" s="129"/>
      <c r="S230" s="129"/>
      <c r="T230" s="129"/>
      <c r="U230" s="200"/>
      <c r="V230" s="200"/>
      <c r="W230" s="200"/>
      <c r="X230" s="200"/>
      <c r="Y230" s="200"/>
      <c r="Z230" s="200">
        <v>8</v>
      </c>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200"/>
      <c r="AW230" s="200"/>
      <c r="AX230" s="200"/>
      <c r="AY230" s="200"/>
      <c r="AZ230" s="200"/>
      <c r="BA230" s="200"/>
      <c r="BB230" s="200"/>
      <c r="BC230" s="200"/>
      <c r="BD230" s="200"/>
      <c r="BE230" s="200"/>
      <c r="BF230" s="200"/>
      <c r="BG230" s="200"/>
      <c r="BH230" s="200"/>
      <c r="BI230" s="206"/>
      <c r="BJ230" s="200"/>
      <c r="BK230" s="200"/>
      <c r="BL230" s="200"/>
      <c r="BM230" s="200"/>
      <c r="BN230" s="200"/>
      <c r="BO230" s="200"/>
      <c r="BP230" s="203"/>
      <c r="BQ230" s="203"/>
      <c r="BR230" s="203"/>
      <c r="BS230" s="231">
        <f t="shared" si="10"/>
        <v>8</v>
      </c>
    </row>
    <row r="231" spans="1:71" ht="15" x14ac:dyDescent="0.15">
      <c r="A231" s="184" t="s">
        <v>414</v>
      </c>
      <c r="B231" s="190" t="s">
        <v>523</v>
      </c>
      <c r="C231" s="190" t="s">
        <v>247</v>
      </c>
      <c r="D231" s="191" t="s">
        <v>830</v>
      </c>
      <c r="E231" s="190" t="s">
        <v>135</v>
      </c>
      <c r="F231" s="190"/>
      <c r="G231" s="186">
        <v>0.1</v>
      </c>
      <c r="H231" s="187">
        <v>0.3</v>
      </c>
      <c r="I231" s="188">
        <f t="shared" si="11"/>
        <v>8</v>
      </c>
      <c r="J231" s="189">
        <f t="shared" si="11"/>
        <v>24</v>
      </c>
      <c r="K231" s="173">
        <v>23</v>
      </c>
      <c r="L231" s="129">
        <v>23</v>
      </c>
      <c r="M231" s="129"/>
      <c r="N231" s="129"/>
      <c r="O231" s="129"/>
      <c r="P231" s="129">
        <v>23</v>
      </c>
      <c r="Q231" s="129">
        <v>2</v>
      </c>
      <c r="R231" s="129">
        <v>18</v>
      </c>
      <c r="S231" s="129">
        <v>27</v>
      </c>
      <c r="T231" s="129">
        <v>30</v>
      </c>
      <c r="U231" s="200"/>
      <c r="V231" s="200"/>
      <c r="W231" s="200"/>
      <c r="X231" s="200"/>
      <c r="Y231" s="200"/>
      <c r="Z231" s="200"/>
      <c r="AA231" s="200"/>
      <c r="AB231" s="200">
        <v>3</v>
      </c>
      <c r="AC231" s="200"/>
      <c r="AD231" s="200">
        <v>13</v>
      </c>
      <c r="AE231" s="200"/>
      <c r="AF231" s="200"/>
      <c r="AG231" s="200"/>
      <c r="AH231" s="200">
        <v>16</v>
      </c>
      <c r="AI231" s="200"/>
      <c r="AJ231" s="200"/>
      <c r="AK231" s="200"/>
      <c r="AL231" s="200">
        <v>39</v>
      </c>
      <c r="AM231" s="200"/>
      <c r="AN231" s="200"/>
      <c r="AO231" s="200"/>
      <c r="AP231" s="200"/>
      <c r="AQ231" s="200"/>
      <c r="AR231" s="200"/>
      <c r="AS231" s="200"/>
      <c r="AT231" s="200"/>
      <c r="AU231" s="200"/>
      <c r="AV231" s="200"/>
      <c r="AW231" s="200">
        <v>20</v>
      </c>
      <c r="AX231" s="200">
        <v>3</v>
      </c>
      <c r="AZ231" s="200"/>
      <c r="BA231" s="200"/>
      <c r="BB231" s="200"/>
      <c r="BC231" s="200"/>
      <c r="BD231" s="200"/>
      <c r="BE231" s="200"/>
      <c r="BF231" s="200"/>
      <c r="BG231" s="200"/>
      <c r="BH231" s="200"/>
      <c r="BI231" s="206">
        <v>95</v>
      </c>
      <c r="BJ231" s="200"/>
      <c r="BK231" s="200"/>
      <c r="BL231" s="200"/>
      <c r="BM231" s="200"/>
      <c r="BN231" s="200"/>
      <c r="BO231" s="200"/>
      <c r="BP231" s="203"/>
      <c r="BQ231" s="203">
        <v>80</v>
      </c>
      <c r="BR231" s="203">
        <v>94</v>
      </c>
      <c r="BS231" s="231">
        <f t="shared" si="10"/>
        <v>509</v>
      </c>
    </row>
    <row r="232" spans="1:71" ht="15" x14ac:dyDescent="0.15">
      <c r="A232" s="104" t="s">
        <v>415</v>
      </c>
      <c r="B232" s="153" t="s">
        <v>523</v>
      </c>
      <c r="C232" s="153" t="s">
        <v>247</v>
      </c>
      <c r="D232" s="170" t="s">
        <v>831</v>
      </c>
      <c r="E232" s="153" t="s">
        <v>135</v>
      </c>
      <c r="F232" s="153"/>
      <c r="G232" s="105">
        <v>0.15</v>
      </c>
      <c r="H232" s="106">
        <v>0.5</v>
      </c>
      <c r="I232" s="107">
        <f t="shared" si="11"/>
        <v>12</v>
      </c>
      <c r="J232" s="176">
        <f t="shared" si="11"/>
        <v>40</v>
      </c>
      <c r="K232" s="173"/>
      <c r="L232" s="129"/>
      <c r="M232" s="129"/>
      <c r="N232" s="129"/>
      <c r="O232" s="129"/>
      <c r="P232" s="129"/>
      <c r="Q232" s="129"/>
      <c r="R232" s="129"/>
      <c r="S232" s="129">
        <v>1</v>
      </c>
      <c r="T232" s="129"/>
      <c r="U232" s="200"/>
      <c r="V232" s="200"/>
      <c r="W232" s="200"/>
      <c r="X232" s="200"/>
      <c r="Y232" s="200"/>
      <c r="Z232" s="200"/>
      <c r="AA232" s="200"/>
      <c r="AB232" s="200"/>
      <c r="AC232" s="200"/>
      <c r="AD232" s="200"/>
      <c r="AE232" s="200"/>
      <c r="AF232" s="200"/>
      <c r="AG232" s="200"/>
      <c r="AH232" s="200"/>
      <c r="AI232" s="200"/>
      <c r="AJ232" s="200"/>
      <c r="AK232" s="200"/>
      <c r="AL232" s="200"/>
      <c r="AM232" s="200"/>
      <c r="AN232" s="200"/>
      <c r="AO232" s="200"/>
      <c r="AP232" s="200"/>
      <c r="AQ232" s="200"/>
      <c r="AR232" s="200"/>
      <c r="AS232" s="200"/>
      <c r="AT232" s="200"/>
      <c r="AU232" s="200"/>
      <c r="AV232" s="200"/>
      <c r="AW232" s="200"/>
      <c r="AX232" s="200"/>
      <c r="AY232" s="200"/>
      <c r="AZ232" s="200"/>
      <c r="BA232" s="200"/>
      <c r="BB232" s="200"/>
      <c r="BC232" s="200"/>
      <c r="BD232" s="200"/>
      <c r="BE232" s="200"/>
      <c r="BF232" s="200"/>
      <c r="BG232" s="200"/>
      <c r="BH232" s="200"/>
      <c r="BI232" s="206"/>
      <c r="BJ232" s="200"/>
      <c r="BK232" s="200"/>
      <c r="BL232" s="200"/>
      <c r="BM232" s="200"/>
      <c r="BN232" s="200"/>
      <c r="BO232" s="200"/>
      <c r="BP232" s="203"/>
      <c r="BQ232" s="203"/>
      <c r="BR232" s="203"/>
      <c r="BS232" s="231">
        <f t="shared" si="10"/>
        <v>1</v>
      </c>
    </row>
    <row r="233" spans="1:71" ht="15" x14ac:dyDescent="0.15">
      <c r="A233" s="104" t="s">
        <v>416</v>
      </c>
      <c r="B233" s="153" t="s">
        <v>523</v>
      </c>
      <c r="C233" s="153" t="s">
        <v>247</v>
      </c>
      <c r="D233" s="171" t="s">
        <v>840</v>
      </c>
      <c r="E233" s="153" t="s">
        <v>135</v>
      </c>
      <c r="F233" s="153"/>
      <c r="G233" s="105">
        <v>0.2</v>
      </c>
      <c r="H233" s="106">
        <v>0.3</v>
      </c>
      <c r="I233" s="107">
        <f t="shared" si="11"/>
        <v>16</v>
      </c>
      <c r="J233" s="176">
        <f t="shared" si="11"/>
        <v>24</v>
      </c>
      <c r="K233" s="173"/>
      <c r="L233" s="129"/>
      <c r="M233" s="129"/>
      <c r="N233" s="129">
        <v>15</v>
      </c>
      <c r="O233" s="129"/>
      <c r="P233" s="129"/>
      <c r="Q233" s="129"/>
      <c r="R233" s="129"/>
      <c r="S233" s="129"/>
      <c r="T233" s="129"/>
      <c r="U233" s="200"/>
      <c r="V233" s="200"/>
      <c r="W233" s="200"/>
      <c r="X233" s="200"/>
      <c r="Y233" s="200"/>
      <c r="Z233" s="200"/>
      <c r="AA233" s="200"/>
      <c r="AB233" s="200"/>
      <c r="AC233" s="200">
        <v>10</v>
      </c>
      <c r="AE233" s="200"/>
      <c r="AF233" s="200">
        <v>26</v>
      </c>
      <c r="AG233" s="200"/>
      <c r="AH233" s="200"/>
      <c r="AI233" s="200"/>
      <c r="AJ233" s="200">
        <v>7</v>
      </c>
      <c r="AK233" s="200"/>
      <c r="AL233" s="200"/>
      <c r="AM233" s="200">
        <v>14</v>
      </c>
      <c r="AN233" s="200">
        <v>19</v>
      </c>
      <c r="AO233" s="200"/>
      <c r="AP233" s="200"/>
      <c r="AQ233" s="200"/>
      <c r="AR233" s="200"/>
      <c r="AS233" s="200"/>
      <c r="AT233" s="200"/>
      <c r="AU233" s="200"/>
      <c r="AV233" s="200"/>
      <c r="AW233" s="200"/>
      <c r="AX233" s="200"/>
      <c r="AY233" s="200"/>
      <c r="AZ233" s="200"/>
      <c r="BA233" s="200"/>
      <c r="BB233" s="200"/>
      <c r="BC233" s="200"/>
      <c r="BD233" s="200"/>
      <c r="BE233" s="200"/>
      <c r="BF233" s="200"/>
      <c r="BG233" s="200"/>
      <c r="BH233" s="200"/>
      <c r="BI233" s="206"/>
      <c r="BJ233" s="200"/>
      <c r="BK233" s="200"/>
      <c r="BL233" s="200"/>
      <c r="BM233" s="200"/>
      <c r="BN233" s="200"/>
      <c r="BO233" s="200"/>
      <c r="BP233" s="203">
        <v>96</v>
      </c>
      <c r="BQ233" s="203"/>
      <c r="BR233" s="203"/>
      <c r="BS233" s="231">
        <f t="shared" si="10"/>
        <v>187</v>
      </c>
    </row>
    <row r="234" spans="1:71" ht="15" x14ac:dyDescent="0.15">
      <c r="A234" s="104" t="s">
        <v>417</v>
      </c>
      <c r="B234" s="153" t="s">
        <v>523</v>
      </c>
      <c r="C234" s="153" t="s">
        <v>247</v>
      </c>
      <c r="D234" s="171" t="s">
        <v>841</v>
      </c>
      <c r="E234" s="153" t="s">
        <v>135</v>
      </c>
      <c r="F234" s="153"/>
      <c r="G234" s="105">
        <v>0.2</v>
      </c>
      <c r="H234" s="106">
        <v>0.6</v>
      </c>
      <c r="I234" s="107">
        <f t="shared" si="11"/>
        <v>16</v>
      </c>
      <c r="J234" s="176">
        <f t="shared" si="11"/>
        <v>48</v>
      </c>
      <c r="K234" s="173"/>
      <c r="L234" s="129"/>
      <c r="M234" s="129"/>
      <c r="N234" s="129"/>
      <c r="O234" s="129"/>
      <c r="P234" s="129"/>
      <c r="Q234" s="129"/>
      <c r="R234" s="129"/>
      <c r="S234" s="129"/>
      <c r="T234" s="129"/>
      <c r="U234" s="200"/>
      <c r="V234" s="200"/>
      <c r="W234" s="200"/>
      <c r="X234" s="200"/>
      <c r="Y234" s="200"/>
      <c r="Z234" s="200"/>
      <c r="AA234" s="200"/>
      <c r="AB234" s="200"/>
      <c r="AC234" s="200"/>
      <c r="AD234" s="200"/>
      <c r="AE234" s="200"/>
      <c r="AF234" s="200"/>
      <c r="AG234" s="200"/>
      <c r="AH234" s="200"/>
      <c r="AI234" s="200"/>
      <c r="AJ234" s="200"/>
      <c r="AK234" s="200"/>
      <c r="AL234" s="200"/>
      <c r="AM234" s="200"/>
      <c r="AN234" s="200"/>
      <c r="AO234" s="200"/>
      <c r="AP234" s="200"/>
      <c r="AQ234" s="200"/>
      <c r="AR234" s="200"/>
      <c r="AS234" s="200"/>
      <c r="AT234" s="200"/>
      <c r="AU234" s="200"/>
      <c r="AV234" s="200"/>
      <c r="AW234" s="200"/>
      <c r="AX234" s="200"/>
      <c r="AY234" s="200"/>
      <c r="AZ234" s="200"/>
      <c r="BA234" s="200"/>
      <c r="BB234" s="200"/>
      <c r="BC234" s="200"/>
      <c r="BD234" s="200"/>
      <c r="BE234" s="200"/>
      <c r="BF234" s="200"/>
      <c r="BG234" s="200"/>
      <c r="BH234" s="200"/>
      <c r="BI234" s="206">
        <v>14</v>
      </c>
      <c r="BJ234" s="200">
        <v>1</v>
      </c>
      <c r="BK234" s="200"/>
      <c r="BL234" s="200"/>
      <c r="BM234" s="200"/>
      <c r="BN234" s="200"/>
      <c r="BO234" s="200"/>
      <c r="BP234" s="203">
        <v>7</v>
      </c>
      <c r="BQ234" s="203"/>
      <c r="BR234" s="203"/>
      <c r="BS234" s="231">
        <f t="shared" si="10"/>
        <v>22</v>
      </c>
    </row>
    <row r="235" spans="1:71" ht="15" x14ac:dyDescent="0.15">
      <c r="A235" s="104" t="s">
        <v>418</v>
      </c>
      <c r="B235" s="153" t="s">
        <v>523</v>
      </c>
      <c r="C235" s="153" t="s">
        <v>248</v>
      </c>
      <c r="D235" s="153" t="s">
        <v>832</v>
      </c>
      <c r="E235" s="153" t="s">
        <v>135</v>
      </c>
      <c r="F235" s="153"/>
      <c r="G235" s="105">
        <v>0.1</v>
      </c>
      <c r="H235" s="106">
        <v>0.25</v>
      </c>
      <c r="I235" s="107">
        <f t="shared" si="11"/>
        <v>8</v>
      </c>
      <c r="J235" s="176">
        <f t="shared" si="11"/>
        <v>20</v>
      </c>
      <c r="K235" s="173"/>
      <c r="L235" s="129"/>
      <c r="M235" s="129"/>
      <c r="N235" s="129"/>
      <c r="O235" s="129"/>
      <c r="P235" s="129"/>
      <c r="Q235" s="129"/>
      <c r="R235" s="129"/>
      <c r="S235" s="129"/>
      <c r="T235" s="129"/>
      <c r="U235" s="200">
        <v>3</v>
      </c>
      <c r="V235" s="200"/>
      <c r="W235" s="200"/>
      <c r="X235" s="200"/>
      <c r="Y235" s="200"/>
      <c r="Z235" s="200"/>
      <c r="AA235" s="200"/>
      <c r="AB235" s="200"/>
      <c r="AC235" s="200"/>
      <c r="AD235" s="200"/>
      <c r="AE235" s="200"/>
      <c r="AF235" s="200"/>
      <c r="AG235" s="200"/>
      <c r="AH235" s="200"/>
      <c r="AI235" s="200"/>
      <c r="AJ235" s="200"/>
      <c r="AK235" s="200"/>
      <c r="AL235" s="200"/>
      <c r="AM235" s="200"/>
      <c r="AN235" s="200"/>
      <c r="AO235" s="200"/>
      <c r="AP235" s="200"/>
      <c r="AQ235" s="200"/>
      <c r="AR235" s="200"/>
      <c r="AS235" s="200"/>
      <c r="AT235" s="200"/>
      <c r="AU235" s="200"/>
      <c r="AV235" s="200"/>
      <c r="AW235" s="200"/>
      <c r="AX235" s="200"/>
      <c r="AY235" s="200"/>
      <c r="AZ235" s="200"/>
      <c r="BA235" s="200"/>
      <c r="BB235" s="200"/>
      <c r="BC235" s="200"/>
      <c r="BD235" s="200"/>
      <c r="BE235" s="200"/>
      <c r="BF235" s="200"/>
      <c r="BG235" s="200"/>
      <c r="BH235" s="200"/>
      <c r="BI235" s="206"/>
      <c r="BJ235" s="200"/>
      <c r="BK235" s="200"/>
      <c r="BL235" s="200"/>
      <c r="BM235" s="200"/>
      <c r="BN235" s="200"/>
      <c r="BO235" s="200"/>
      <c r="BP235" s="203"/>
      <c r="BQ235" s="203"/>
      <c r="BR235" s="203"/>
      <c r="BS235" s="231">
        <f t="shared" si="10"/>
        <v>3</v>
      </c>
    </row>
    <row r="236" spans="1:71" ht="15" x14ac:dyDescent="0.15">
      <c r="A236" s="104" t="s">
        <v>419</v>
      </c>
      <c r="B236" s="153" t="s">
        <v>523</v>
      </c>
      <c r="C236" s="153" t="s">
        <v>248</v>
      </c>
      <c r="D236" s="153" t="s">
        <v>833</v>
      </c>
      <c r="E236" s="153" t="s">
        <v>135</v>
      </c>
      <c r="F236" s="153"/>
      <c r="G236" s="105">
        <v>0.1</v>
      </c>
      <c r="H236" s="106">
        <v>0.4</v>
      </c>
      <c r="I236" s="107">
        <f t="shared" si="11"/>
        <v>8</v>
      </c>
      <c r="J236" s="176">
        <f t="shared" si="11"/>
        <v>32</v>
      </c>
      <c r="K236" s="173"/>
      <c r="L236" s="129"/>
      <c r="M236" s="129"/>
      <c r="N236" s="129"/>
      <c r="O236" s="129"/>
      <c r="P236" s="129"/>
      <c r="Q236" s="129"/>
      <c r="R236" s="129"/>
      <c r="S236" s="129"/>
      <c r="T236" s="129"/>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200"/>
      <c r="AW236" s="200">
        <v>2</v>
      </c>
      <c r="AX236" s="200"/>
      <c r="AY236" s="200"/>
      <c r="AZ236" s="200"/>
      <c r="BA236" s="200"/>
      <c r="BB236" s="200"/>
      <c r="BC236" s="200"/>
      <c r="BD236" s="200"/>
      <c r="BE236" s="200"/>
      <c r="BF236" s="200"/>
      <c r="BG236" s="200"/>
      <c r="BH236" s="200"/>
      <c r="BI236" s="206"/>
      <c r="BJ236" s="200"/>
      <c r="BK236" s="200"/>
      <c r="BL236" s="200"/>
      <c r="BM236" s="200"/>
      <c r="BN236" s="200"/>
      <c r="BO236" s="200"/>
      <c r="BP236" s="203"/>
      <c r="BQ236" s="203"/>
      <c r="BR236" s="203"/>
      <c r="BS236" s="231">
        <f t="shared" si="10"/>
        <v>2</v>
      </c>
    </row>
    <row r="237" spans="1:71" ht="15" x14ac:dyDescent="0.15">
      <c r="A237" s="104" t="s">
        <v>420</v>
      </c>
      <c r="B237" s="153" t="s">
        <v>523</v>
      </c>
      <c r="C237" s="153" t="s">
        <v>248</v>
      </c>
      <c r="D237" s="153" t="s">
        <v>834</v>
      </c>
      <c r="E237" s="153" t="s">
        <v>135</v>
      </c>
      <c r="F237" s="153"/>
      <c r="G237" s="105">
        <v>0.1</v>
      </c>
      <c r="H237" s="106">
        <v>0.5</v>
      </c>
      <c r="I237" s="107">
        <f t="shared" si="11"/>
        <v>8</v>
      </c>
      <c r="J237" s="176">
        <f t="shared" si="11"/>
        <v>40</v>
      </c>
      <c r="K237" s="173"/>
      <c r="L237" s="129"/>
      <c r="M237" s="129"/>
      <c r="N237" s="129"/>
      <c r="O237" s="129"/>
      <c r="P237" s="129"/>
      <c r="Q237" s="129"/>
      <c r="R237" s="129"/>
      <c r="S237" s="129"/>
      <c r="T237" s="129"/>
      <c r="U237" s="200"/>
      <c r="V237" s="200"/>
      <c r="W237" s="200"/>
      <c r="X237" s="200"/>
      <c r="Y237" s="200"/>
      <c r="Z237" s="200"/>
      <c r="AA237" s="200"/>
      <c r="AB237" s="200"/>
      <c r="AC237" s="200"/>
      <c r="AD237" s="200"/>
      <c r="AE237" s="200"/>
      <c r="AF237" s="200"/>
      <c r="AG237" s="200"/>
      <c r="AH237" s="200"/>
      <c r="AI237" s="200"/>
      <c r="AJ237" s="200"/>
      <c r="AK237" s="200"/>
      <c r="AL237" s="200"/>
      <c r="AM237" s="200"/>
      <c r="AN237" s="200"/>
      <c r="AO237" s="200"/>
      <c r="AP237" s="200"/>
      <c r="AQ237" s="200"/>
      <c r="AR237" s="200"/>
      <c r="AS237" s="200"/>
      <c r="AT237" s="200"/>
      <c r="AU237" s="200"/>
      <c r="AV237" s="200"/>
      <c r="AW237" s="200"/>
      <c r="AX237" s="200"/>
      <c r="AY237" s="200"/>
      <c r="AZ237" s="200"/>
      <c r="BA237" s="200"/>
      <c r="BB237" s="200"/>
      <c r="BC237" s="200"/>
      <c r="BD237" s="200"/>
      <c r="BE237" s="200"/>
      <c r="BF237" s="200"/>
      <c r="BG237" s="200"/>
      <c r="BH237" s="200"/>
      <c r="BI237" s="206"/>
      <c r="BJ237" s="200"/>
      <c r="BK237" s="200"/>
      <c r="BL237" s="200"/>
      <c r="BM237" s="200"/>
      <c r="BN237" s="200"/>
      <c r="BO237" s="200"/>
      <c r="BP237" s="203"/>
      <c r="BQ237" s="203"/>
      <c r="BR237" s="203">
        <v>17</v>
      </c>
      <c r="BS237" s="231">
        <f t="shared" si="10"/>
        <v>17</v>
      </c>
    </row>
    <row r="238" spans="1:71" ht="15" x14ac:dyDescent="0.15">
      <c r="A238" s="104" t="s">
        <v>421</v>
      </c>
      <c r="B238" s="153" t="s">
        <v>523</v>
      </c>
      <c r="C238" s="153" t="s">
        <v>248</v>
      </c>
      <c r="D238" s="153" t="s">
        <v>835</v>
      </c>
      <c r="E238" s="153" t="s">
        <v>135</v>
      </c>
      <c r="F238" s="153"/>
      <c r="G238" s="105">
        <v>0.1</v>
      </c>
      <c r="H238" s="106">
        <v>1.7</v>
      </c>
      <c r="I238" s="107">
        <f t="shared" si="11"/>
        <v>8</v>
      </c>
      <c r="J238" s="176">
        <f t="shared" si="11"/>
        <v>136</v>
      </c>
      <c r="K238" s="173"/>
      <c r="L238" s="129"/>
      <c r="M238" s="129"/>
      <c r="N238" s="129"/>
      <c r="O238" s="129"/>
      <c r="P238" s="129"/>
      <c r="Q238" s="129"/>
      <c r="R238" s="129"/>
      <c r="S238" s="129"/>
      <c r="T238" s="129"/>
      <c r="U238" s="200"/>
      <c r="V238" s="200"/>
      <c r="W238" s="200"/>
      <c r="X238" s="200"/>
      <c r="Y238" s="200"/>
      <c r="Z238" s="200"/>
      <c r="AA238" s="200"/>
      <c r="AB238" s="200"/>
      <c r="AC238" s="200"/>
      <c r="AD238" s="200"/>
      <c r="AE238" s="200"/>
      <c r="AF238" s="200"/>
      <c r="AG238" s="200"/>
      <c r="AH238" s="200"/>
      <c r="AI238" s="200"/>
      <c r="AJ238" s="200"/>
      <c r="AK238" s="200"/>
      <c r="AL238" s="200"/>
      <c r="AM238" s="200"/>
      <c r="AN238" s="200"/>
      <c r="AO238" s="200"/>
      <c r="AP238" s="200"/>
      <c r="AQ238" s="200"/>
      <c r="AR238" s="200"/>
      <c r="AS238" s="200"/>
      <c r="AT238" s="200"/>
      <c r="AU238" s="200"/>
      <c r="AV238" s="200"/>
      <c r="AW238" s="200"/>
      <c r="AX238" s="200"/>
      <c r="AY238" s="200"/>
      <c r="AZ238" s="200"/>
      <c r="BA238" s="200"/>
      <c r="BB238" s="200"/>
      <c r="BC238" s="200"/>
      <c r="BD238" s="200"/>
      <c r="BE238" s="200"/>
      <c r="BF238" s="200"/>
      <c r="BG238" s="200"/>
      <c r="BH238" s="200"/>
      <c r="BI238" s="206"/>
      <c r="BJ238" s="200"/>
      <c r="BK238" s="200"/>
      <c r="BL238" s="200"/>
      <c r="BM238" s="200"/>
      <c r="BN238" s="200">
        <v>1</v>
      </c>
      <c r="BO238" s="200">
        <v>1</v>
      </c>
      <c r="BP238" s="203"/>
      <c r="BQ238" s="203"/>
      <c r="BR238" s="203"/>
      <c r="BS238" s="231">
        <f t="shared" si="10"/>
        <v>2</v>
      </c>
    </row>
    <row r="239" spans="1:71" ht="15" x14ac:dyDescent="0.15">
      <c r="A239" s="104" t="s">
        <v>422</v>
      </c>
      <c r="B239" s="153" t="s">
        <v>523</v>
      </c>
      <c r="C239" s="153" t="s">
        <v>248</v>
      </c>
      <c r="D239" s="153" t="s">
        <v>836</v>
      </c>
      <c r="E239" s="153" t="s">
        <v>135</v>
      </c>
      <c r="F239" s="153"/>
      <c r="G239" s="105">
        <v>0.15</v>
      </c>
      <c r="H239" s="106">
        <v>1</v>
      </c>
      <c r="I239" s="107">
        <f t="shared" si="11"/>
        <v>12</v>
      </c>
      <c r="J239" s="176">
        <f t="shared" si="11"/>
        <v>80</v>
      </c>
      <c r="K239" s="173"/>
      <c r="L239" s="129"/>
      <c r="M239" s="129"/>
      <c r="N239" s="129"/>
      <c r="O239" s="129"/>
      <c r="P239" s="129"/>
      <c r="Q239" s="129"/>
      <c r="R239" s="129"/>
      <c r="S239" s="129"/>
      <c r="T239" s="129"/>
      <c r="U239" s="200"/>
      <c r="V239" s="200"/>
      <c r="W239" s="200"/>
      <c r="X239" s="200"/>
      <c r="Y239" s="200"/>
      <c r="Z239" s="200"/>
      <c r="AA239" s="200"/>
      <c r="AB239" s="200"/>
      <c r="AC239" s="200"/>
      <c r="AD239" s="200"/>
      <c r="AE239" s="200"/>
      <c r="AF239" s="200"/>
      <c r="AG239" s="200"/>
      <c r="AH239" s="200"/>
      <c r="AI239" s="200"/>
      <c r="AJ239" s="200"/>
      <c r="AK239" s="200"/>
      <c r="AL239" s="200"/>
      <c r="AM239" s="200"/>
      <c r="AN239" s="200"/>
      <c r="AO239" s="200"/>
      <c r="AP239" s="200"/>
      <c r="AQ239" s="200"/>
      <c r="AR239" s="200"/>
      <c r="AS239" s="200">
        <v>1</v>
      </c>
      <c r="AT239" s="200"/>
      <c r="AU239" s="200"/>
      <c r="AV239" s="200"/>
      <c r="AW239" s="200"/>
      <c r="AX239" s="200"/>
      <c r="AY239" s="200"/>
      <c r="AZ239" s="200"/>
      <c r="BA239" s="200"/>
      <c r="BB239" s="200"/>
      <c r="BC239" s="200"/>
      <c r="BD239" s="200"/>
      <c r="BE239" s="200"/>
      <c r="BF239" s="200"/>
      <c r="BG239" s="200"/>
      <c r="BH239" s="200"/>
      <c r="BI239" s="206"/>
      <c r="BJ239" s="200"/>
      <c r="BK239" s="200"/>
      <c r="BL239" s="200"/>
      <c r="BM239" s="200"/>
      <c r="BN239" s="200"/>
      <c r="BO239" s="200"/>
      <c r="BP239" s="203">
        <v>4</v>
      </c>
      <c r="BQ239" s="203">
        <v>6</v>
      </c>
      <c r="BR239" s="203"/>
      <c r="BS239" s="231">
        <f t="shared" si="10"/>
        <v>11</v>
      </c>
    </row>
    <row r="240" spans="1:71" ht="15" x14ac:dyDescent="0.15">
      <c r="A240" s="104" t="s">
        <v>423</v>
      </c>
      <c r="B240" s="153" t="s">
        <v>523</v>
      </c>
      <c r="C240" s="153" t="s">
        <v>248</v>
      </c>
      <c r="D240" s="153" t="s">
        <v>837</v>
      </c>
      <c r="E240" s="153" t="s">
        <v>135</v>
      </c>
      <c r="F240" s="153"/>
      <c r="G240" s="105">
        <v>0.2</v>
      </c>
      <c r="H240" s="106">
        <v>0.6</v>
      </c>
      <c r="I240" s="107">
        <f t="shared" si="11"/>
        <v>16</v>
      </c>
      <c r="J240" s="176">
        <f t="shared" si="11"/>
        <v>48</v>
      </c>
      <c r="K240" s="173"/>
      <c r="L240" s="129"/>
      <c r="M240" s="129"/>
      <c r="N240" s="129"/>
      <c r="O240" s="129"/>
      <c r="P240" s="129"/>
      <c r="Q240" s="129"/>
      <c r="R240" s="129"/>
      <c r="S240" s="129"/>
      <c r="T240" s="129"/>
      <c r="U240" s="200"/>
      <c r="V240" s="200"/>
      <c r="W240" s="200"/>
      <c r="X240" s="200"/>
      <c r="Y240" s="200"/>
      <c r="Z240" s="200"/>
      <c r="AA240" s="200"/>
      <c r="AB240" s="200"/>
      <c r="AC240" s="200"/>
      <c r="AD240" s="200"/>
      <c r="AE240" s="200"/>
      <c r="AF240" s="200"/>
      <c r="AG240" s="200"/>
      <c r="AH240" s="200"/>
      <c r="AI240" s="200"/>
      <c r="AJ240" s="200"/>
      <c r="AK240" s="200"/>
      <c r="AL240" s="200"/>
      <c r="AM240" s="200"/>
      <c r="AN240" s="200"/>
      <c r="AO240" s="200"/>
      <c r="AP240" s="200"/>
      <c r="AQ240" s="200"/>
      <c r="AR240" s="200"/>
      <c r="AS240" s="200"/>
      <c r="AT240" s="200"/>
      <c r="AU240" s="200"/>
      <c r="AV240" s="200"/>
      <c r="AW240" s="200"/>
      <c r="AX240" s="200"/>
      <c r="AY240" s="200"/>
      <c r="AZ240" s="200"/>
      <c r="BA240" s="200"/>
      <c r="BB240" s="200"/>
      <c r="BC240" s="200"/>
      <c r="BD240" s="200"/>
      <c r="BE240" s="200"/>
      <c r="BF240" s="200"/>
      <c r="BG240" s="200"/>
      <c r="BH240" s="200"/>
      <c r="BI240" s="206"/>
      <c r="BJ240" s="200">
        <f>1+1</f>
        <v>2</v>
      </c>
      <c r="BK240" s="200"/>
      <c r="BL240" s="200">
        <v>2</v>
      </c>
      <c r="BM240" s="200">
        <v>1</v>
      </c>
      <c r="BN240" s="200"/>
      <c r="BO240" s="200"/>
      <c r="BP240" s="203">
        <v>1</v>
      </c>
      <c r="BQ240" s="203"/>
      <c r="BR240" s="203"/>
      <c r="BS240" s="231">
        <f t="shared" si="10"/>
        <v>6</v>
      </c>
    </row>
    <row r="241" spans="1:71" ht="15" x14ac:dyDescent="0.15">
      <c r="A241" s="104" t="s">
        <v>424</v>
      </c>
      <c r="B241" s="153" t="s">
        <v>523</v>
      </c>
      <c r="C241" s="153" t="s">
        <v>248</v>
      </c>
      <c r="D241" s="153" t="s">
        <v>838</v>
      </c>
      <c r="E241" s="153" t="s">
        <v>135</v>
      </c>
      <c r="F241" s="153"/>
      <c r="G241" s="105">
        <v>0.2</v>
      </c>
      <c r="H241" s="106">
        <v>1.8</v>
      </c>
      <c r="I241" s="107">
        <f t="shared" ref="I241:J261" si="12">G241*80</f>
        <v>16</v>
      </c>
      <c r="J241" s="176">
        <f t="shared" si="12"/>
        <v>144</v>
      </c>
      <c r="K241" s="173"/>
      <c r="L241" s="129"/>
      <c r="M241" s="129"/>
      <c r="N241" s="129"/>
      <c r="O241" s="129"/>
      <c r="P241" s="129"/>
      <c r="Q241" s="129"/>
      <c r="R241" s="129"/>
      <c r="S241" s="129"/>
      <c r="T241" s="129"/>
      <c r="U241" s="200"/>
      <c r="V241" s="200"/>
      <c r="W241" s="200"/>
      <c r="X241" s="200"/>
      <c r="Y241" s="200"/>
      <c r="Z241" s="200"/>
      <c r="AA241" s="200"/>
      <c r="AB241" s="200"/>
      <c r="AC241" s="200"/>
      <c r="AD241" s="200"/>
      <c r="AE241" s="200"/>
      <c r="AF241" s="200"/>
      <c r="AG241" s="200"/>
      <c r="AH241" s="200"/>
      <c r="AI241" s="200"/>
      <c r="AJ241" s="200"/>
      <c r="AK241" s="200"/>
      <c r="AL241" s="200"/>
      <c r="AM241" s="200"/>
      <c r="AN241" s="200"/>
      <c r="AO241" s="200"/>
      <c r="AP241" s="200"/>
      <c r="AQ241" s="200"/>
      <c r="AR241" s="200"/>
      <c r="AS241" s="200"/>
      <c r="AT241" s="200"/>
      <c r="AU241" s="200"/>
      <c r="AV241" s="200"/>
      <c r="AW241" s="200"/>
      <c r="AX241" s="200"/>
      <c r="AY241" s="200"/>
      <c r="AZ241" s="200"/>
      <c r="BA241" s="200"/>
      <c r="BB241" s="200"/>
      <c r="BC241" s="200"/>
      <c r="BD241" s="200"/>
      <c r="BE241" s="200"/>
      <c r="BF241" s="200"/>
      <c r="BG241" s="200"/>
      <c r="BH241" s="200"/>
      <c r="BI241" s="206"/>
      <c r="BJ241" s="200"/>
      <c r="BK241" s="200">
        <v>1</v>
      </c>
      <c r="BL241" s="200"/>
      <c r="BM241" s="200"/>
      <c r="BN241" s="200"/>
      <c r="BO241" s="200"/>
      <c r="BP241" s="203"/>
      <c r="BQ241" s="203"/>
      <c r="BR241" s="203"/>
      <c r="BS241" s="231">
        <f t="shared" si="10"/>
        <v>1</v>
      </c>
    </row>
    <row r="242" spans="1:71" ht="15" x14ac:dyDescent="0.15">
      <c r="A242" s="104" t="s">
        <v>425</v>
      </c>
      <c r="B242" s="153" t="s">
        <v>523</v>
      </c>
      <c r="C242" s="153" t="s">
        <v>248</v>
      </c>
      <c r="D242" s="153" t="s">
        <v>839</v>
      </c>
      <c r="E242" s="153" t="s">
        <v>135</v>
      </c>
      <c r="F242" s="153"/>
      <c r="G242" s="105">
        <v>0.5</v>
      </c>
      <c r="H242" s="106">
        <v>0.5</v>
      </c>
      <c r="I242" s="107">
        <f t="shared" si="12"/>
        <v>40</v>
      </c>
      <c r="J242" s="176">
        <f t="shared" si="12"/>
        <v>40</v>
      </c>
      <c r="K242" s="173"/>
      <c r="L242" s="129"/>
      <c r="M242" s="129"/>
      <c r="N242" s="129"/>
      <c r="O242" s="129"/>
      <c r="P242" s="129"/>
      <c r="Q242" s="129"/>
      <c r="R242" s="129"/>
      <c r="S242" s="129"/>
      <c r="T242" s="129"/>
      <c r="U242" s="200"/>
      <c r="V242" s="200"/>
      <c r="W242" s="200"/>
      <c r="X242" s="200"/>
      <c r="Y242" s="200"/>
      <c r="Z242" s="200"/>
      <c r="AA242" s="200"/>
      <c r="AB242" s="200"/>
      <c r="AC242" s="200"/>
      <c r="AD242" s="200"/>
      <c r="AE242" s="200"/>
      <c r="AF242" s="200"/>
      <c r="AG242" s="200"/>
      <c r="AH242" s="200"/>
      <c r="AI242" s="200"/>
      <c r="AJ242" s="200"/>
      <c r="AK242" s="200"/>
      <c r="AL242" s="200"/>
      <c r="AM242" s="200"/>
      <c r="AN242" s="200"/>
      <c r="AO242" s="200"/>
      <c r="AP242" s="200"/>
      <c r="AQ242" s="200"/>
      <c r="AR242" s="200"/>
      <c r="AS242" s="200"/>
      <c r="AT242" s="200"/>
      <c r="AU242" s="200"/>
      <c r="AV242" s="200"/>
      <c r="AW242" s="200"/>
      <c r="AX242" s="200"/>
      <c r="AY242" s="200"/>
      <c r="AZ242" s="200"/>
      <c r="BA242" s="200"/>
      <c r="BB242" s="200"/>
      <c r="BC242" s="200"/>
      <c r="BD242" s="200"/>
      <c r="BE242" s="200"/>
      <c r="BF242" s="200"/>
      <c r="BG242" s="200"/>
      <c r="BH242" s="200"/>
      <c r="BI242" s="206">
        <v>7</v>
      </c>
      <c r="BJ242" s="200"/>
      <c r="BK242" s="200"/>
      <c r="BL242" s="200"/>
      <c r="BM242" s="200"/>
      <c r="BN242" s="200">
        <v>3</v>
      </c>
      <c r="BO242" s="200"/>
      <c r="BP242" s="203"/>
      <c r="BQ242" s="203"/>
      <c r="BR242" s="203"/>
      <c r="BS242" s="231">
        <f t="shared" si="10"/>
        <v>10</v>
      </c>
    </row>
    <row r="243" spans="1:71" ht="15" x14ac:dyDescent="0.15">
      <c r="A243" s="104" t="s">
        <v>145</v>
      </c>
      <c r="B243" s="153" t="s">
        <v>524</v>
      </c>
      <c r="C243" s="153"/>
      <c r="D243" s="153" t="s">
        <v>842</v>
      </c>
      <c r="E243" s="153"/>
      <c r="F243" s="153"/>
      <c r="G243" s="105">
        <v>0.05</v>
      </c>
      <c r="H243" s="106">
        <v>0.2</v>
      </c>
      <c r="I243" s="107">
        <f t="shared" si="12"/>
        <v>4</v>
      </c>
      <c r="J243" s="176">
        <f t="shared" si="12"/>
        <v>16</v>
      </c>
      <c r="K243" s="173"/>
      <c r="L243" s="129"/>
      <c r="M243" s="129"/>
      <c r="N243" s="129"/>
      <c r="O243" s="129"/>
      <c r="P243" s="129"/>
      <c r="Q243" s="129"/>
      <c r="R243" s="129"/>
      <c r="S243" s="129"/>
      <c r="T243" s="129"/>
      <c r="U243" s="200"/>
      <c r="V243" s="200"/>
      <c r="W243" s="200"/>
      <c r="X243" s="200"/>
      <c r="Y243" s="200"/>
      <c r="Z243" s="200"/>
      <c r="AA243" s="200"/>
      <c r="AB243" s="200"/>
      <c r="AC243" s="200"/>
      <c r="AD243" s="200"/>
      <c r="AE243" s="200"/>
      <c r="AF243" s="200"/>
      <c r="AG243" s="200"/>
      <c r="AH243" s="200"/>
      <c r="AI243" s="200"/>
      <c r="AJ243" s="200"/>
      <c r="AK243" s="200"/>
      <c r="AL243" s="200"/>
      <c r="AM243" s="200"/>
      <c r="AN243" s="200"/>
      <c r="AO243" s="200"/>
      <c r="AP243" s="200"/>
      <c r="AQ243" s="200"/>
      <c r="AR243" s="200">
        <v>5</v>
      </c>
      <c r="AS243" s="200"/>
      <c r="AT243" s="200"/>
      <c r="AU243" s="200"/>
      <c r="AV243" s="200"/>
      <c r="AW243" s="200"/>
      <c r="AX243" s="200"/>
      <c r="AY243" s="200"/>
      <c r="AZ243" s="200"/>
      <c r="BA243" s="200"/>
      <c r="BB243" s="200"/>
      <c r="BC243" s="200"/>
      <c r="BD243" s="200"/>
      <c r="BE243" s="200"/>
      <c r="BF243" s="200"/>
      <c r="BG243" s="200"/>
      <c r="BH243" s="200"/>
      <c r="BI243" s="206"/>
      <c r="BJ243" s="200"/>
      <c r="BK243" s="200"/>
      <c r="BL243" s="200"/>
      <c r="BM243" s="200"/>
      <c r="BN243" s="200"/>
      <c r="BO243" s="200"/>
      <c r="BP243" s="203"/>
      <c r="BQ243" s="203"/>
      <c r="BR243" s="203"/>
      <c r="BS243" s="231">
        <f t="shared" si="10"/>
        <v>5</v>
      </c>
    </row>
    <row r="244" spans="1:71" ht="15" x14ac:dyDescent="0.15">
      <c r="A244" s="104" t="s">
        <v>146</v>
      </c>
      <c r="B244" s="153" t="s">
        <v>524</v>
      </c>
      <c r="C244" s="153"/>
      <c r="D244" s="153" t="s">
        <v>843</v>
      </c>
      <c r="E244" s="153" t="s">
        <v>134</v>
      </c>
      <c r="F244" s="153"/>
      <c r="G244" s="105">
        <v>0.05</v>
      </c>
      <c r="H244" s="106">
        <v>0.4</v>
      </c>
      <c r="I244" s="107">
        <f t="shared" si="12"/>
        <v>4</v>
      </c>
      <c r="J244" s="176">
        <f t="shared" si="12"/>
        <v>32</v>
      </c>
      <c r="K244" s="173"/>
      <c r="L244" s="129"/>
      <c r="M244" s="129"/>
      <c r="N244" s="129"/>
      <c r="O244" s="129"/>
      <c r="P244" s="129"/>
      <c r="Q244" s="129"/>
      <c r="R244" s="129"/>
      <c r="S244" s="129"/>
      <c r="T244" s="129"/>
      <c r="U244" s="200"/>
      <c r="V244" s="200"/>
      <c r="W244" s="200"/>
      <c r="X244" s="200"/>
      <c r="Y244" s="200"/>
      <c r="Z244" s="200">
        <v>2</v>
      </c>
      <c r="AA244" s="200"/>
      <c r="AB244" s="200"/>
      <c r="AC244" s="200"/>
      <c r="AD244" s="200"/>
      <c r="AE244" s="200"/>
      <c r="AF244" s="200"/>
      <c r="AG244" s="200"/>
      <c r="AH244" s="200"/>
      <c r="AI244" s="200"/>
      <c r="AJ244" s="200"/>
      <c r="AK244" s="200"/>
      <c r="AL244" s="200"/>
      <c r="AM244" s="200"/>
      <c r="AN244" s="200"/>
      <c r="AO244" s="200"/>
      <c r="AP244" s="200"/>
      <c r="AQ244" s="200"/>
      <c r="AR244" s="200">
        <v>3</v>
      </c>
      <c r="AS244" s="200"/>
      <c r="AT244" s="200"/>
      <c r="AU244" s="200"/>
      <c r="AV244" s="200"/>
      <c r="AW244" s="200"/>
      <c r="AX244" s="200"/>
      <c r="AY244" s="200"/>
      <c r="AZ244" s="200"/>
      <c r="BA244" s="200"/>
      <c r="BB244" s="200"/>
      <c r="BC244" s="200"/>
      <c r="BD244" s="200"/>
      <c r="BE244" s="200"/>
      <c r="BF244" s="200"/>
      <c r="BG244" s="200"/>
      <c r="BH244" s="200"/>
      <c r="BI244" s="206"/>
      <c r="BJ244" s="200"/>
      <c r="BK244" s="200"/>
      <c r="BL244" s="200"/>
      <c r="BM244" s="200"/>
      <c r="BN244" s="200"/>
      <c r="BO244" s="200"/>
      <c r="BP244" s="203"/>
      <c r="BQ244" s="203"/>
      <c r="BR244" s="203"/>
      <c r="BS244" s="231">
        <f t="shared" si="10"/>
        <v>5</v>
      </c>
    </row>
    <row r="245" spans="1:71" ht="15" x14ac:dyDescent="0.15">
      <c r="A245" s="104" t="s">
        <v>147</v>
      </c>
      <c r="B245" s="153" t="s">
        <v>524</v>
      </c>
      <c r="C245" s="153"/>
      <c r="D245" s="153" t="s">
        <v>844</v>
      </c>
      <c r="E245" s="153" t="s">
        <v>134</v>
      </c>
      <c r="F245" s="153"/>
      <c r="G245" s="105">
        <v>0.05</v>
      </c>
      <c r="H245" s="106">
        <v>0.7</v>
      </c>
      <c r="I245" s="107">
        <f t="shared" si="12"/>
        <v>4</v>
      </c>
      <c r="J245" s="176">
        <f t="shared" si="12"/>
        <v>56</v>
      </c>
      <c r="K245" s="173"/>
      <c r="L245" s="129"/>
      <c r="M245" s="129"/>
      <c r="N245" s="129"/>
      <c r="O245" s="129"/>
      <c r="P245" s="129"/>
      <c r="Q245" s="129"/>
      <c r="R245" s="129"/>
      <c r="S245" s="129"/>
      <c r="T245" s="129"/>
      <c r="U245" s="200"/>
      <c r="V245" s="200"/>
      <c r="W245" s="200"/>
      <c r="X245" s="200"/>
      <c r="Y245" s="200"/>
      <c r="Z245" s="200"/>
      <c r="AA245" s="200"/>
      <c r="AC245" s="200">
        <v>3</v>
      </c>
      <c r="AD245" s="200"/>
      <c r="AE245" s="200"/>
      <c r="AF245" s="200"/>
      <c r="AG245" s="200"/>
      <c r="AH245" s="200"/>
      <c r="AI245" s="200"/>
      <c r="AJ245" s="200"/>
      <c r="AK245" s="200"/>
      <c r="AL245" s="200"/>
      <c r="AM245" s="200"/>
      <c r="AN245" s="200"/>
      <c r="AO245" s="200"/>
      <c r="AP245" s="200"/>
      <c r="AQ245" s="200"/>
      <c r="AR245" s="200"/>
      <c r="AS245" s="200"/>
      <c r="AT245" s="200"/>
      <c r="AU245" s="200"/>
      <c r="AV245" s="200"/>
      <c r="AW245" s="200">
        <v>9</v>
      </c>
      <c r="AX245" s="200"/>
      <c r="AY245" s="200"/>
      <c r="AZ245" s="200"/>
      <c r="BA245" s="200"/>
      <c r="BB245" s="200"/>
      <c r="BC245" s="200"/>
      <c r="BD245" s="200"/>
      <c r="BE245" s="200"/>
      <c r="BF245" s="200"/>
      <c r="BG245" s="200"/>
      <c r="BH245" s="200"/>
      <c r="BI245" s="206"/>
      <c r="BJ245" s="200"/>
      <c r="BK245" s="200"/>
      <c r="BL245" s="200"/>
      <c r="BM245" s="200"/>
      <c r="BN245" s="200"/>
      <c r="BO245" s="200"/>
      <c r="BP245" s="203"/>
      <c r="BQ245" s="203"/>
      <c r="BR245" s="203"/>
      <c r="BS245" s="231">
        <f t="shared" si="10"/>
        <v>12</v>
      </c>
    </row>
    <row r="246" spans="1:71" s="230" customFormat="1" ht="15" x14ac:dyDescent="0.15">
      <c r="A246" s="232" t="s">
        <v>148</v>
      </c>
      <c r="B246" s="233" t="s">
        <v>524</v>
      </c>
      <c r="C246" s="233"/>
      <c r="D246" s="233" t="s">
        <v>845</v>
      </c>
      <c r="E246" s="233"/>
      <c r="F246" s="233"/>
      <c r="G246" s="234">
        <v>7.4999999999999997E-2</v>
      </c>
      <c r="H246" s="235">
        <v>0.15</v>
      </c>
      <c r="I246" s="236">
        <f t="shared" si="12"/>
        <v>6</v>
      </c>
      <c r="J246" s="237">
        <f t="shared" si="12"/>
        <v>12</v>
      </c>
      <c r="K246" s="228"/>
      <c r="L246" s="229"/>
      <c r="M246" s="229"/>
      <c r="N246" s="229"/>
      <c r="O246" s="229"/>
      <c r="P246" s="229"/>
      <c r="Q246" s="229"/>
      <c r="R246" s="229"/>
      <c r="S246" s="229"/>
      <c r="T246" s="229"/>
      <c r="U246" s="229"/>
      <c r="V246" s="229"/>
      <c r="W246" s="229"/>
      <c r="X246" s="229"/>
      <c r="Y246" s="229"/>
      <c r="Z246" s="229"/>
      <c r="AA246" s="229"/>
      <c r="AB246" s="229"/>
      <c r="AC246" s="229"/>
      <c r="AD246" s="229"/>
      <c r="AE246" s="229"/>
      <c r="AF246" s="229"/>
      <c r="AG246" s="229"/>
      <c r="AH246" s="229"/>
      <c r="AI246" s="229"/>
      <c r="AJ246" s="229"/>
      <c r="AK246" s="229"/>
      <c r="AL246" s="229"/>
      <c r="AM246" s="229"/>
      <c r="AN246" s="229"/>
      <c r="AO246" s="229"/>
      <c r="AP246" s="229"/>
      <c r="AQ246" s="229"/>
      <c r="AR246" s="229"/>
      <c r="AS246" s="229"/>
      <c r="AT246" s="229"/>
      <c r="AU246" s="229"/>
      <c r="AV246" s="229"/>
      <c r="AW246" s="229"/>
      <c r="AX246" s="229"/>
      <c r="AY246" s="229"/>
      <c r="AZ246" s="229"/>
      <c r="BA246" s="229"/>
      <c r="BB246" s="229"/>
      <c r="BC246" s="229"/>
      <c r="BD246" s="229"/>
      <c r="BE246" s="229"/>
      <c r="BF246" s="229"/>
      <c r="BG246" s="229"/>
      <c r="BH246" s="229"/>
      <c r="BI246" s="229"/>
      <c r="BJ246" s="229"/>
      <c r="BK246" s="229"/>
      <c r="BL246" s="229"/>
      <c r="BM246" s="229"/>
      <c r="BN246" s="229"/>
      <c r="BO246" s="229"/>
      <c r="BP246" s="229"/>
      <c r="BQ246" s="229"/>
      <c r="BR246" s="229"/>
      <c r="BS246" s="238">
        <f t="shared" si="10"/>
        <v>0</v>
      </c>
    </row>
    <row r="247" spans="1:71" ht="15" x14ac:dyDescent="0.15">
      <c r="A247" s="104" t="s">
        <v>426</v>
      </c>
      <c r="B247" s="153" t="s">
        <v>524</v>
      </c>
      <c r="C247" s="153"/>
      <c r="D247" s="153" t="s">
        <v>846</v>
      </c>
      <c r="E247" s="153"/>
      <c r="F247" s="153"/>
      <c r="G247" s="105">
        <v>7.4999999999999997E-2</v>
      </c>
      <c r="H247" s="106">
        <v>0.4</v>
      </c>
      <c r="I247" s="107">
        <f t="shared" si="12"/>
        <v>6</v>
      </c>
      <c r="J247" s="176">
        <f t="shared" si="12"/>
        <v>32</v>
      </c>
      <c r="K247" s="173"/>
      <c r="L247" s="129"/>
      <c r="M247" s="129"/>
      <c r="N247" s="129"/>
      <c r="O247" s="129"/>
      <c r="P247" s="129"/>
      <c r="Q247" s="129"/>
      <c r="R247" s="129"/>
      <c r="S247" s="129"/>
      <c r="T247" s="129"/>
      <c r="U247" s="200"/>
      <c r="V247" s="200"/>
      <c r="W247" s="200"/>
      <c r="X247" s="200"/>
      <c r="Y247" s="200"/>
      <c r="Z247" s="200"/>
      <c r="AA247" s="200"/>
      <c r="AB247" s="200"/>
      <c r="AC247" s="200"/>
      <c r="AD247" s="200"/>
      <c r="AE247" s="200"/>
      <c r="AF247" s="200"/>
      <c r="AG247" s="200"/>
      <c r="AH247" s="200"/>
      <c r="AI247" s="200"/>
      <c r="AJ247" s="200"/>
      <c r="AK247" s="200"/>
      <c r="AL247" s="200"/>
      <c r="AM247" s="200"/>
      <c r="AN247" s="200"/>
      <c r="AO247" s="200"/>
      <c r="AP247" s="200"/>
      <c r="AQ247" s="200"/>
      <c r="AR247" s="200"/>
      <c r="AS247" s="200"/>
      <c r="AT247" s="200"/>
      <c r="AU247" s="200"/>
      <c r="AV247" s="200">
        <v>5</v>
      </c>
      <c r="AW247" s="200"/>
      <c r="AX247" s="200"/>
      <c r="AY247" s="200"/>
      <c r="AZ247" s="200"/>
      <c r="BA247" s="200"/>
      <c r="BB247" s="200"/>
      <c r="BC247" s="200"/>
      <c r="BD247" s="200"/>
      <c r="BE247" s="200"/>
      <c r="BF247" s="200"/>
      <c r="BG247" s="200"/>
      <c r="BH247" s="200"/>
      <c r="BI247" s="206"/>
      <c r="BJ247" s="200"/>
      <c r="BK247" s="200"/>
      <c r="BL247" s="200"/>
      <c r="BM247" s="200"/>
      <c r="BN247" s="200"/>
      <c r="BO247" s="200"/>
      <c r="BP247" s="203"/>
      <c r="BQ247" s="203"/>
      <c r="BR247" s="203"/>
      <c r="BS247" s="231">
        <f t="shared" si="10"/>
        <v>5</v>
      </c>
    </row>
    <row r="248" spans="1:71" ht="15" x14ac:dyDescent="0.15">
      <c r="A248" s="104" t="s">
        <v>427</v>
      </c>
      <c r="B248" s="153" t="s">
        <v>524</v>
      </c>
      <c r="C248" s="153"/>
      <c r="D248" s="153" t="s">
        <v>847</v>
      </c>
      <c r="E248" s="153"/>
      <c r="F248" s="153"/>
      <c r="G248" s="105">
        <v>7.4999999999999997E-2</v>
      </c>
      <c r="H248" s="106">
        <v>0.5</v>
      </c>
      <c r="I248" s="107">
        <f t="shared" si="12"/>
        <v>6</v>
      </c>
      <c r="J248" s="176">
        <f t="shared" si="12"/>
        <v>40</v>
      </c>
      <c r="K248" s="173"/>
      <c r="L248" s="129"/>
      <c r="M248" s="129"/>
      <c r="N248" s="129"/>
      <c r="O248" s="129"/>
      <c r="P248" s="129"/>
      <c r="Q248" s="129"/>
      <c r="R248" s="129"/>
      <c r="S248" s="129"/>
      <c r="T248" s="129"/>
      <c r="U248" s="200"/>
      <c r="V248" s="200"/>
      <c r="W248" s="200"/>
      <c r="X248" s="200"/>
      <c r="Y248" s="200"/>
      <c r="Z248" s="200"/>
      <c r="AA248" s="200"/>
      <c r="AB248" s="200"/>
      <c r="AC248" s="200"/>
      <c r="AD248" s="200"/>
      <c r="AE248" s="200"/>
      <c r="AF248" s="200"/>
      <c r="AG248" s="200"/>
      <c r="AH248" s="200"/>
      <c r="AI248" s="200"/>
      <c r="AJ248" s="200"/>
      <c r="AK248" s="200"/>
      <c r="AL248" s="200"/>
      <c r="AM248" s="200"/>
      <c r="AN248" s="200"/>
      <c r="AO248" s="200"/>
      <c r="AP248" s="200">
        <v>4</v>
      </c>
      <c r="AQ248" s="200"/>
      <c r="AR248" s="200"/>
      <c r="AS248" s="200"/>
      <c r="AT248" s="200"/>
      <c r="AU248" s="200"/>
      <c r="AV248" s="200"/>
      <c r="AW248" s="200"/>
      <c r="AX248" s="200"/>
      <c r="AY248" s="200"/>
      <c r="AZ248" s="200"/>
      <c r="BA248" s="200"/>
      <c r="BB248" s="200"/>
      <c r="BC248" s="200"/>
      <c r="BD248" s="200"/>
      <c r="BE248" s="200"/>
      <c r="BF248" s="200"/>
      <c r="BG248" s="200"/>
      <c r="BH248" s="200"/>
      <c r="BI248" s="206"/>
      <c r="BJ248" s="200"/>
      <c r="BK248" s="200"/>
      <c r="BL248" s="200"/>
      <c r="BM248" s="200"/>
      <c r="BN248" s="200"/>
      <c r="BO248" s="200"/>
      <c r="BP248" s="203"/>
      <c r="BQ248" s="203"/>
      <c r="BR248" s="203"/>
      <c r="BS248" s="231">
        <f t="shared" si="10"/>
        <v>4</v>
      </c>
    </row>
    <row r="249" spans="1:71" s="230" customFormat="1" ht="15" x14ac:dyDescent="0.15">
      <c r="A249" s="232" t="s">
        <v>428</v>
      </c>
      <c r="B249" s="233" t="s">
        <v>524</v>
      </c>
      <c r="C249" s="233"/>
      <c r="D249" s="233" t="s">
        <v>848</v>
      </c>
      <c r="E249" s="233"/>
      <c r="F249" s="233"/>
      <c r="G249" s="234">
        <v>0.1</v>
      </c>
      <c r="H249" s="235">
        <v>0.15</v>
      </c>
      <c r="I249" s="236">
        <f t="shared" si="12"/>
        <v>8</v>
      </c>
      <c r="J249" s="237">
        <f t="shared" si="12"/>
        <v>12</v>
      </c>
      <c r="K249" s="228"/>
      <c r="L249" s="229"/>
      <c r="M249" s="229"/>
      <c r="N249" s="229"/>
      <c r="O249" s="229"/>
      <c r="P249" s="229"/>
      <c r="Q249" s="229"/>
      <c r="R249" s="229"/>
      <c r="S249" s="229"/>
      <c r="T249" s="229"/>
      <c r="U249" s="229"/>
      <c r="V249" s="229"/>
      <c r="W249" s="229"/>
      <c r="X249" s="229"/>
      <c r="Y249" s="229"/>
      <c r="Z249" s="229"/>
      <c r="AA249" s="229"/>
      <c r="AB249" s="229"/>
      <c r="AC249" s="229"/>
      <c r="AD249" s="229"/>
      <c r="AE249" s="229"/>
      <c r="AF249" s="229"/>
      <c r="AG249" s="229"/>
      <c r="AH249" s="229"/>
      <c r="AI249" s="229"/>
      <c r="AJ249" s="229"/>
      <c r="AK249" s="229"/>
      <c r="AL249" s="229"/>
      <c r="AM249" s="229"/>
      <c r="AN249" s="229"/>
      <c r="AO249" s="229"/>
      <c r="AP249" s="229"/>
      <c r="AQ249" s="229"/>
      <c r="AR249" s="229"/>
      <c r="AS249" s="229"/>
      <c r="AT249" s="229"/>
      <c r="AU249" s="229"/>
      <c r="AV249" s="229"/>
      <c r="AW249" s="229"/>
      <c r="AX249" s="229"/>
      <c r="AY249" s="229"/>
      <c r="AZ249" s="229"/>
      <c r="BA249" s="229"/>
      <c r="BB249" s="229"/>
      <c r="BC249" s="229"/>
      <c r="BD249" s="229"/>
      <c r="BE249" s="229"/>
      <c r="BF249" s="229"/>
      <c r="BG249" s="229"/>
      <c r="BH249" s="229"/>
      <c r="BI249" s="229"/>
      <c r="BJ249" s="229"/>
      <c r="BK249" s="229"/>
      <c r="BL249" s="229"/>
      <c r="BM249" s="229"/>
      <c r="BN249" s="229"/>
      <c r="BO249" s="229"/>
      <c r="BP249" s="229"/>
      <c r="BQ249" s="229"/>
      <c r="BR249" s="229"/>
      <c r="BS249" s="238">
        <f t="shared" si="10"/>
        <v>0</v>
      </c>
    </row>
    <row r="250" spans="1:71" ht="15" x14ac:dyDescent="0.15">
      <c r="A250" s="104" t="s">
        <v>429</v>
      </c>
      <c r="B250" s="153" t="s">
        <v>524</v>
      </c>
      <c r="C250" s="153"/>
      <c r="D250" s="153" t="s">
        <v>849</v>
      </c>
      <c r="E250" s="153"/>
      <c r="F250" s="153"/>
      <c r="G250" s="105">
        <v>0.1</v>
      </c>
      <c r="H250" s="106">
        <v>0.2</v>
      </c>
      <c r="I250" s="107">
        <f t="shared" si="12"/>
        <v>8</v>
      </c>
      <c r="J250" s="176">
        <f t="shared" si="12"/>
        <v>16</v>
      </c>
      <c r="K250" s="173"/>
      <c r="L250" s="129"/>
      <c r="M250" s="129"/>
      <c r="N250" s="129"/>
      <c r="O250" s="129"/>
      <c r="P250" s="129"/>
      <c r="Q250" s="129"/>
      <c r="R250" s="129"/>
      <c r="S250" s="129">
        <v>1</v>
      </c>
      <c r="T250" s="129"/>
      <c r="U250" s="200"/>
      <c r="V250" s="200"/>
      <c r="W250" s="200"/>
      <c r="X250" s="200"/>
      <c r="Y250" s="200"/>
      <c r="Z250" s="200"/>
      <c r="AA250" s="200"/>
      <c r="AB250" s="200"/>
      <c r="AC250" s="200"/>
      <c r="AD250" s="200"/>
      <c r="AE250" s="200"/>
      <c r="AF250" s="200"/>
      <c r="AG250" s="200"/>
      <c r="AH250" s="200"/>
      <c r="AI250" s="200"/>
      <c r="AJ250" s="200"/>
      <c r="AK250" s="200"/>
      <c r="AL250" s="200"/>
      <c r="AM250" s="200"/>
      <c r="AN250" s="200"/>
      <c r="AO250" s="200"/>
      <c r="AP250" s="200"/>
      <c r="AQ250" s="200"/>
      <c r="AR250" s="200"/>
      <c r="AS250" s="200"/>
      <c r="AT250" s="200"/>
      <c r="AU250" s="200"/>
      <c r="AV250" s="200"/>
      <c r="AW250" s="200"/>
      <c r="AX250" s="200"/>
      <c r="AY250" s="200"/>
      <c r="AZ250" s="200"/>
      <c r="BA250" s="200"/>
      <c r="BB250" s="200"/>
      <c r="BC250" s="200"/>
      <c r="BD250" s="200"/>
      <c r="BE250" s="200"/>
      <c r="BF250" s="200"/>
      <c r="BG250" s="200"/>
      <c r="BH250" s="200"/>
      <c r="BI250" s="206"/>
      <c r="BJ250" s="200"/>
      <c r="BK250" s="200"/>
      <c r="BL250" s="200"/>
      <c r="BM250" s="200"/>
      <c r="BN250" s="200"/>
      <c r="BO250" s="200"/>
      <c r="BP250" s="203"/>
      <c r="BQ250" s="203"/>
      <c r="BR250" s="203"/>
      <c r="BS250" s="231">
        <f t="shared" si="10"/>
        <v>1</v>
      </c>
    </row>
    <row r="251" spans="1:71" ht="15" x14ac:dyDescent="0.15">
      <c r="A251" s="104" t="s">
        <v>430</v>
      </c>
      <c r="B251" s="153" t="s">
        <v>524</v>
      </c>
      <c r="C251" s="153"/>
      <c r="D251" s="153" t="s">
        <v>850</v>
      </c>
      <c r="E251" s="153"/>
      <c r="F251" s="153"/>
      <c r="G251" s="105">
        <v>0.1</v>
      </c>
      <c r="H251" s="106">
        <v>0.33</v>
      </c>
      <c r="I251" s="107">
        <f t="shared" si="12"/>
        <v>8</v>
      </c>
      <c r="J251" s="176">
        <f t="shared" si="12"/>
        <v>26.400000000000002</v>
      </c>
      <c r="K251" s="173"/>
      <c r="L251" s="129"/>
      <c r="M251" s="129"/>
      <c r="N251" s="129"/>
      <c r="O251" s="129"/>
      <c r="P251" s="129"/>
      <c r="Q251" s="129"/>
      <c r="R251" s="129"/>
      <c r="S251" s="129"/>
      <c r="T251" s="129"/>
      <c r="U251" s="200"/>
      <c r="V251" s="200"/>
      <c r="W251" s="200"/>
      <c r="X251" s="200"/>
      <c r="Y251" s="200"/>
      <c r="Z251" s="200"/>
      <c r="AA251" s="200"/>
      <c r="AB251" s="200"/>
      <c r="AC251" s="200"/>
      <c r="AD251" s="200"/>
      <c r="AE251" s="200"/>
      <c r="AF251" s="200"/>
      <c r="AG251" s="200"/>
      <c r="AH251" s="200"/>
      <c r="AI251" s="200"/>
      <c r="AJ251" s="200"/>
      <c r="AK251" s="200"/>
      <c r="AL251" s="200"/>
      <c r="AM251" s="200"/>
      <c r="AN251" s="200"/>
      <c r="AO251" s="200">
        <v>1</v>
      </c>
      <c r="AP251" s="200"/>
      <c r="AQ251" s="200"/>
      <c r="AR251" s="200"/>
      <c r="AS251" s="200"/>
      <c r="AT251" s="200"/>
      <c r="AU251" s="200"/>
      <c r="AV251" s="200"/>
      <c r="AW251" s="200"/>
      <c r="AX251" s="200"/>
      <c r="AY251" s="200"/>
      <c r="AZ251" s="200"/>
      <c r="BA251" s="200"/>
      <c r="BB251" s="200"/>
      <c r="BC251" s="200"/>
      <c r="BD251" s="200"/>
      <c r="BE251" s="200"/>
      <c r="BF251" s="200"/>
      <c r="BG251" s="200"/>
      <c r="BH251" s="200"/>
      <c r="BI251" s="206"/>
      <c r="BJ251" s="200"/>
      <c r="BK251" s="200"/>
      <c r="BL251" s="200"/>
      <c r="BM251" s="200"/>
      <c r="BN251" s="200"/>
      <c r="BO251" s="200"/>
      <c r="BP251" s="203"/>
      <c r="BQ251" s="203"/>
      <c r="BR251" s="203"/>
      <c r="BS251" s="231">
        <f t="shared" si="10"/>
        <v>1</v>
      </c>
    </row>
    <row r="252" spans="1:71" ht="15" x14ac:dyDescent="0.15">
      <c r="A252" s="104" t="s">
        <v>431</v>
      </c>
      <c r="B252" s="153" t="s">
        <v>524</v>
      </c>
      <c r="C252" s="153"/>
      <c r="D252" s="153" t="s">
        <v>851</v>
      </c>
      <c r="E252" s="153"/>
      <c r="F252" s="153"/>
      <c r="G252" s="105">
        <v>0.1</v>
      </c>
      <c r="H252" s="106">
        <v>0.4</v>
      </c>
      <c r="I252" s="107">
        <f t="shared" si="12"/>
        <v>8</v>
      </c>
      <c r="J252" s="176">
        <f t="shared" si="12"/>
        <v>32</v>
      </c>
      <c r="K252" s="173"/>
      <c r="L252" s="129"/>
      <c r="M252" s="129"/>
      <c r="N252" s="129"/>
      <c r="O252" s="129"/>
      <c r="P252" s="129"/>
      <c r="Q252" s="129"/>
      <c r="R252" s="129"/>
      <c r="S252" s="129"/>
      <c r="T252" s="129"/>
      <c r="U252" s="200"/>
      <c r="V252" s="200"/>
      <c r="W252" s="200"/>
      <c r="X252" s="200"/>
      <c r="Y252" s="200"/>
      <c r="Z252" s="200"/>
      <c r="AA252" s="200"/>
      <c r="AB252" s="200"/>
      <c r="AC252" s="200"/>
      <c r="AD252" s="200"/>
      <c r="AE252" s="200"/>
      <c r="AF252" s="200"/>
      <c r="AG252" s="200"/>
      <c r="AH252" s="200"/>
      <c r="AI252" s="200"/>
      <c r="AJ252" s="200"/>
      <c r="AK252" s="200"/>
      <c r="AL252" s="200"/>
      <c r="AM252" s="200"/>
      <c r="AN252" s="200"/>
      <c r="AO252" s="200"/>
      <c r="AP252" s="200"/>
      <c r="AQ252" s="200"/>
      <c r="AR252" s="200"/>
      <c r="AS252" s="200"/>
      <c r="AT252" s="200"/>
      <c r="AU252" s="200"/>
      <c r="AV252" s="200">
        <v>7</v>
      </c>
      <c r="AW252" s="200"/>
      <c r="AX252" s="200"/>
      <c r="AY252" s="200"/>
      <c r="AZ252" s="200"/>
      <c r="BA252" s="200"/>
      <c r="BB252" s="200"/>
      <c r="BC252" s="200"/>
      <c r="BD252" s="200"/>
      <c r="BE252" s="200"/>
      <c r="BF252" s="200"/>
      <c r="BG252" s="200"/>
      <c r="BH252" s="200"/>
      <c r="BI252" s="206">
        <v>2</v>
      </c>
      <c r="BJ252" s="200"/>
      <c r="BK252" s="200"/>
      <c r="BL252" s="200"/>
      <c r="BM252" s="200"/>
      <c r="BN252" s="200"/>
      <c r="BO252" s="200"/>
      <c r="BP252" s="203"/>
      <c r="BQ252" s="203"/>
      <c r="BR252" s="203"/>
      <c r="BS252" s="231">
        <f t="shared" si="10"/>
        <v>9</v>
      </c>
    </row>
    <row r="253" spans="1:71" ht="15" x14ac:dyDescent="0.15">
      <c r="A253" s="104" t="s">
        <v>432</v>
      </c>
      <c r="B253" s="153" t="s">
        <v>524</v>
      </c>
      <c r="C253" s="153"/>
      <c r="D253" s="153" t="s">
        <v>852</v>
      </c>
      <c r="E253" s="153"/>
      <c r="F253" s="153"/>
      <c r="G253" s="105">
        <v>0.1</v>
      </c>
      <c r="H253" s="106">
        <v>0.6</v>
      </c>
      <c r="I253" s="107">
        <f t="shared" si="12"/>
        <v>8</v>
      </c>
      <c r="J253" s="176">
        <f t="shared" si="12"/>
        <v>48</v>
      </c>
      <c r="K253" s="173"/>
      <c r="L253" s="129"/>
      <c r="M253" s="129"/>
      <c r="N253" s="129"/>
      <c r="O253" s="129"/>
      <c r="P253" s="129"/>
      <c r="Q253" s="129"/>
      <c r="R253" s="129"/>
      <c r="S253" s="129"/>
      <c r="T253" s="129"/>
      <c r="U253" s="200"/>
      <c r="V253" s="200"/>
      <c r="W253" s="200"/>
      <c r="X253" s="200"/>
      <c r="Y253" s="200"/>
      <c r="Z253" s="200"/>
      <c r="AA253" s="200"/>
      <c r="AB253" s="200"/>
      <c r="AC253" s="200"/>
      <c r="AD253" s="200"/>
      <c r="AE253" s="200"/>
      <c r="AF253" s="200"/>
      <c r="AG253" s="200"/>
      <c r="AH253" s="200"/>
      <c r="AI253" s="200"/>
      <c r="AJ253" s="200"/>
      <c r="AK253" s="200"/>
      <c r="AL253" s="200"/>
      <c r="AM253" s="200"/>
      <c r="AN253" s="200"/>
      <c r="AO253" s="200"/>
      <c r="AP253" s="200"/>
      <c r="AQ253" s="200"/>
      <c r="AR253" s="200"/>
      <c r="AS253" s="200"/>
      <c r="AT253" s="200"/>
      <c r="AU253" s="200"/>
      <c r="AV253" s="200"/>
      <c r="AW253" s="200"/>
      <c r="AX253" s="200">
        <v>6</v>
      </c>
      <c r="AY253" s="200"/>
      <c r="AZ253" s="200"/>
      <c r="BA253" s="200"/>
      <c r="BB253" s="200"/>
      <c r="BC253" s="200"/>
      <c r="BD253" s="200"/>
      <c r="BE253" s="200"/>
      <c r="BF253" s="200"/>
      <c r="BG253" s="200"/>
      <c r="BH253" s="200"/>
      <c r="BI253" s="206"/>
      <c r="BJ253" s="200"/>
      <c r="BK253" s="200"/>
      <c r="BL253" s="200"/>
      <c r="BM253" s="200"/>
      <c r="BN253" s="200"/>
      <c r="BO253" s="200"/>
      <c r="BP253" s="203"/>
      <c r="BQ253" s="203"/>
      <c r="BR253" s="203"/>
      <c r="BS253" s="231">
        <f t="shared" si="10"/>
        <v>6</v>
      </c>
    </row>
    <row r="254" spans="1:71" ht="15" x14ac:dyDescent="0.15">
      <c r="A254" s="104" t="s">
        <v>433</v>
      </c>
      <c r="B254" s="153" t="s">
        <v>524</v>
      </c>
      <c r="C254" s="153"/>
      <c r="D254" s="153" t="s">
        <v>853</v>
      </c>
      <c r="E254" s="153"/>
      <c r="F254" s="153"/>
      <c r="G254" s="105">
        <v>0.1</v>
      </c>
      <c r="H254" s="106">
        <v>1.2</v>
      </c>
      <c r="I254" s="107">
        <f t="shared" si="12"/>
        <v>8</v>
      </c>
      <c r="J254" s="176">
        <f t="shared" si="12"/>
        <v>96</v>
      </c>
      <c r="K254" s="173"/>
      <c r="L254" s="129"/>
      <c r="M254" s="129"/>
      <c r="N254" s="129"/>
      <c r="O254" s="129"/>
      <c r="P254" s="129"/>
      <c r="Q254" s="129"/>
      <c r="R254" s="129"/>
      <c r="S254" s="129"/>
      <c r="T254" s="129"/>
      <c r="U254" s="200"/>
      <c r="V254" s="200"/>
      <c r="W254" s="200"/>
      <c r="X254" s="200"/>
      <c r="Y254" s="200"/>
      <c r="Z254" s="200"/>
      <c r="AA254" s="200"/>
      <c r="AB254" s="200"/>
      <c r="AC254" s="200"/>
      <c r="AD254" s="200"/>
      <c r="AE254" s="200"/>
      <c r="AF254" s="200"/>
      <c r="AG254" s="200"/>
      <c r="AH254" s="200"/>
      <c r="AI254" s="200"/>
      <c r="AJ254" s="200"/>
      <c r="AK254" s="200"/>
      <c r="AL254" s="200"/>
      <c r="AM254" s="200"/>
      <c r="AN254" s="200"/>
      <c r="AO254" s="200"/>
      <c r="AP254" s="200"/>
      <c r="AQ254" s="200"/>
      <c r="AR254" s="200"/>
      <c r="AS254" s="200"/>
      <c r="AT254" s="200">
        <v>2</v>
      </c>
      <c r="AU254" s="200"/>
      <c r="AV254" s="200"/>
      <c r="AW254" s="200"/>
      <c r="AX254" s="200"/>
      <c r="AY254" s="200"/>
      <c r="AZ254" s="200"/>
      <c r="BA254" s="200"/>
      <c r="BB254" s="200"/>
      <c r="BC254" s="200"/>
      <c r="BD254" s="200"/>
      <c r="BE254" s="200"/>
      <c r="BF254" s="200"/>
      <c r="BG254" s="200"/>
      <c r="BH254" s="200"/>
      <c r="BI254" s="206"/>
      <c r="BJ254" s="200"/>
      <c r="BK254" s="200"/>
      <c r="BL254" s="200"/>
      <c r="BM254" s="200"/>
      <c r="BN254" s="200"/>
      <c r="BO254" s="200"/>
      <c r="BP254" s="203"/>
      <c r="BQ254" s="203"/>
      <c r="BR254" s="203"/>
      <c r="BS254" s="231">
        <f t="shared" si="10"/>
        <v>2</v>
      </c>
    </row>
    <row r="255" spans="1:71" ht="15" x14ac:dyDescent="0.15">
      <c r="A255" s="104" t="s">
        <v>434</v>
      </c>
      <c r="B255" s="153" t="s">
        <v>524</v>
      </c>
      <c r="C255" s="153"/>
      <c r="D255" s="153" t="s">
        <v>854</v>
      </c>
      <c r="E255" s="153" t="s">
        <v>135</v>
      </c>
      <c r="F255" s="153"/>
      <c r="G255" s="105">
        <v>0.13</v>
      </c>
      <c r="H255" s="106">
        <v>0.25</v>
      </c>
      <c r="I255" s="107">
        <f t="shared" si="12"/>
        <v>10.4</v>
      </c>
      <c r="J255" s="176">
        <f t="shared" si="12"/>
        <v>20</v>
      </c>
      <c r="K255" s="173"/>
      <c r="L255" s="129"/>
      <c r="M255" s="129"/>
      <c r="N255" s="129"/>
      <c r="O255" s="129"/>
      <c r="P255" s="129"/>
      <c r="Q255" s="129"/>
      <c r="R255" s="129"/>
      <c r="S255" s="129"/>
      <c r="T255" s="129"/>
      <c r="U255" s="200"/>
      <c r="V255" s="200">
        <v>1</v>
      </c>
      <c r="W255" s="200"/>
      <c r="X255" s="200"/>
      <c r="Y255" s="200"/>
      <c r="Z255" s="200"/>
      <c r="AA255" s="200"/>
      <c r="AB255" s="200"/>
      <c r="AC255" s="200"/>
      <c r="AD255" s="200"/>
      <c r="AE255" s="200"/>
      <c r="AF255" s="200"/>
      <c r="AG255" s="200"/>
      <c r="AH255" s="200"/>
      <c r="AI255" s="200"/>
      <c r="AJ255" s="200"/>
      <c r="AK255" s="200"/>
      <c r="AL255" s="200"/>
      <c r="AM255" s="200"/>
      <c r="AN255" s="200"/>
      <c r="AO255" s="200"/>
      <c r="AP255" s="200"/>
      <c r="AQ255" s="200"/>
      <c r="AR255" s="200"/>
      <c r="AS255" s="200"/>
      <c r="AT255" s="200"/>
      <c r="AU255" s="200"/>
      <c r="AV255" s="200"/>
      <c r="AW255" s="200"/>
      <c r="AX255" s="200"/>
      <c r="AY255" s="200"/>
      <c r="AZ255" s="200"/>
      <c r="BA255" s="200"/>
      <c r="BB255" s="200"/>
      <c r="BC255" s="200"/>
      <c r="BD255" s="200"/>
      <c r="BE255" s="200"/>
      <c r="BF255" s="200"/>
      <c r="BG255" s="200"/>
      <c r="BH255" s="200"/>
      <c r="BI255" s="206"/>
      <c r="BJ255" s="200"/>
      <c r="BK255" s="200"/>
      <c r="BL255" s="200"/>
      <c r="BM255" s="200"/>
      <c r="BN255" s="200"/>
      <c r="BO255" s="200"/>
      <c r="BP255" s="203"/>
      <c r="BQ255" s="203"/>
      <c r="BR255" s="203"/>
      <c r="BS255" s="231">
        <f t="shared" si="10"/>
        <v>1</v>
      </c>
    </row>
    <row r="256" spans="1:71" ht="15" x14ac:dyDescent="0.15">
      <c r="A256" s="104" t="s">
        <v>435</v>
      </c>
      <c r="B256" s="153" t="s">
        <v>524</v>
      </c>
      <c r="C256" s="153"/>
      <c r="D256" s="153" t="s">
        <v>855</v>
      </c>
      <c r="E256" s="153"/>
      <c r="F256" s="153"/>
      <c r="G256" s="105">
        <v>0.13</v>
      </c>
      <c r="H256" s="106">
        <v>0.8</v>
      </c>
      <c r="I256" s="107">
        <f t="shared" si="12"/>
        <v>10.4</v>
      </c>
      <c r="J256" s="176">
        <f t="shared" si="12"/>
        <v>64</v>
      </c>
      <c r="K256" s="173"/>
      <c r="L256" s="129"/>
      <c r="M256" s="129"/>
      <c r="N256" s="129"/>
      <c r="O256" s="129"/>
      <c r="P256" s="129"/>
      <c r="Q256" s="129"/>
      <c r="R256" s="129"/>
      <c r="S256" s="129"/>
      <c r="T256" s="129"/>
      <c r="U256" s="200"/>
      <c r="V256" s="200"/>
      <c r="W256" s="200"/>
      <c r="X256" s="200"/>
      <c r="Y256" s="200"/>
      <c r="Z256" s="200"/>
      <c r="AA256" s="200"/>
      <c r="AB256" s="200"/>
      <c r="AC256" s="200"/>
      <c r="AD256" s="200"/>
      <c r="AE256" s="200"/>
      <c r="AF256" s="200"/>
      <c r="AG256" s="200"/>
      <c r="AH256" s="200"/>
      <c r="AI256" s="200"/>
      <c r="AJ256" s="200"/>
      <c r="AK256" s="200"/>
      <c r="AL256" s="200"/>
      <c r="AM256" s="200"/>
      <c r="AN256" s="200"/>
      <c r="AO256" s="200"/>
      <c r="AP256" s="200"/>
      <c r="AQ256" s="200"/>
      <c r="AR256" s="200"/>
      <c r="AS256" s="200"/>
      <c r="AT256" s="200"/>
      <c r="AU256" s="200"/>
      <c r="AV256" s="200"/>
      <c r="AW256" s="200">
        <v>1</v>
      </c>
      <c r="AX256" s="200"/>
      <c r="AY256" s="200"/>
      <c r="AZ256" s="200"/>
      <c r="BA256" s="200"/>
      <c r="BB256" s="200"/>
      <c r="BC256" s="200"/>
      <c r="BD256" s="200"/>
      <c r="BE256" s="200"/>
      <c r="BF256" s="200"/>
      <c r="BG256" s="200"/>
      <c r="BH256" s="200"/>
      <c r="BI256" s="206"/>
      <c r="BJ256" s="200"/>
      <c r="BK256" s="200"/>
      <c r="BL256" s="200"/>
      <c r="BM256" s="200"/>
      <c r="BN256" s="200"/>
      <c r="BO256" s="200"/>
      <c r="BP256" s="203"/>
      <c r="BQ256" s="203"/>
      <c r="BR256" s="203"/>
      <c r="BS256" s="231">
        <f t="shared" si="10"/>
        <v>1</v>
      </c>
    </row>
    <row r="257" spans="1:71" ht="15" x14ac:dyDescent="0.15">
      <c r="A257" s="104" t="s">
        <v>436</v>
      </c>
      <c r="B257" s="153" t="s">
        <v>524</v>
      </c>
      <c r="C257" s="153"/>
      <c r="D257" s="153" t="s">
        <v>856</v>
      </c>
      <c r="E257" s="153"/>
      <c r="F257" s="153"/>
      <c r="G257" s="105">
        <v>0.15</v>
      </c>
      <c r="H257" s="106">
        <v>0.4</v>
      </c>
      <c r="I257" s="107">
        <f t="shared" si="12"/>
        <v>12</v>
      </c>
      <c r="J257" s="176">
        <f t="shared" si="12"/>
        <v>32</v>
      </c>
      <c r="K257" s="173"/>
      <c r="L257" s="129"/>
      <c r="M257" s="129"/>
      <c r="N257" s="129"/>
      <c r="O257" s="129"/>
      <c r="P257" s="129"/>
      <c r="Q257" s="129"/>
      <c r="R257" s="129"/>
      <c r="S257" s="129"/>
      <c r="T257" s="129"/>
      <c r="U257" s="200"/>
      <c r="V257" s="200"/>
      <c r="W257" s="200"/>
      <c r="X257" s="200"/>
      <c r="Y257" s="200"/>
      <c r="Z257" s="200"/>
      <c r="AA257" s="200"/>
      <c r="AB257" s="200"/>
      <c r="AC257" s="200"/>
      <c r="AD257" s="200"/>
      <c r="AE257" s="200"/>
      <c r="AF257" s="200"/>
      <c r="AG257" s="200"/>
      <c r="AH257" s="200"/>
      <c r="AI257" s="200"/>
      <c r="AJ257" s="200"/>
      <c r="AK257" s="200"/>
      <c r="AL257" s="200"/>
      <c r="AM257" s="200"/>
      <c r="AN257" s="200"/>
      <c r="AO257" s="200"/>
      <c r="AP257" s="200"/>
      <c r="AQ257" s="200"/>
      <c r="AR257" s="200"/>
      <c r="AS257" s="200"/>
      <c r="AT257" s="200"/>
      <c r="AU257" s="200"/>
      <c r="AV257" s="200"/>
      <c r="AW257" s="200"/>
      <c r="AX257" s="200"/>
      <c r="AY257" s="200"/>
      <c r="AZ257" s="200"/>
      <c r="BA257" s="200"/>
      <c r="BB257" s="200"/>
      <c r="BC257" s="200"/>
      <c r="BD257" s="200"/>
      <c r="BE257" s="200"/>
      <c r="BF257" s="200"/>
      <c r="BG257" s="200"/>
      <c r="BH257" s="200"/>
      <c r="BI257" s="206"/>
      <c r="BJ257" s="200"/>
      <c r="BK257" s="200">
        <v>3</v>
      </c>
      <c r="BL257" s="200"/>
      <c r="BM257" s="200"/>
      <c r="BN257" s="200"/>
      <c r="BO257" s="200">
        <v>1</v>
      </c>
      <c r="BP257" s="203"/>
      <c r="BQ257" s="203"/>
      <c r="BR257" s="203"/>
      <c r="BS257" s="231">
        <f t="shared" si="10"/>
        <v>4</v>
      </c>
    </row>
    <row r="258" spans="1:71" s="230" customFormat="1" ht="15" x14ac:dyDescent="0.15">
      <c r="A258" s="232" t="s">
        <v>437</v>
      </c>
      <c r="B258" s="233" t="s">
        <v>524</v>
      </c>
      <c r="C258" s="233"/>
      <c r="D258" s="233" t="s">
        <v>857</v>
      </c>
      <c r="E258" s="233"/>
      <c r="F258" s="233"/>
      <c r="G258" s="234">
        <v>0.15</v>
      </c>
      <c r="H258" s="235">
        <v>0.4</v>
      </c>
      <c r="I258" s="236">
        <f t="shared" si="12"/>
        <v>12</v>
      </c>
      <c r="J258" s="237">
        <f t="shared" si="12"/>
        <v>32</v>
      </c>
      <c r="K258" s="228"/>
      <c r="L258" s="229"/>
      <c r="M258" s="229"/>
      <c r="N258" s="229"/>
      <c r="O258" s="229"/>
      <c r="P258" s="229"/>
      <c r="Q258" s="229"/>
      <c r="R258" s="229"/>
      <c r="S258" s="229"/>
      <c r="T258" s="229"/>
      <c r="U258" s="229"/>
      <c r="V258" s="229"/>
      <c r="W258" s="229"/>
      <c r="X258" s="229"/>
      <c r="Y258" s="229"/>
      <c r="Z258" s="229"/>
      <c r="AA258" s="229"/>
      <c r="AB258" s="229"/>
      <c r="AC258" s="229"/>
      <c r="AD258" s="229"/>
      <c r="AE258" s="229"/>
      <c r="AF258" s="229"/>
      <c r="AG258" s="229"/>
      <c r="AH258" s="229"/>
      <c r="AI258" s="229"/>
      <c r="AJ258" s="229"/>
      <c r="AK258" s="229"/>
      <c r="AL258" s="229"/>
      <c r="AM258" s="229"/>
      <c r="AN258" s="229"/>
      <c r="AO258" s="229"/>
      <c r="AP258" s="229"/>
      <c r="AQ258" s="229"/>
      <c r="AR258" s="229"/>
      <c r="AS258" s="229"/>
      <c r="AT258" s="229"/>
      <c r="AU258" s="229"/>
      <c r="AV258" s="229"/>
      <c r="AW258" s="229"/>
      <c r="AX258" s="229"/>
      <c r="AY258" s="229"/>
      <c r="AZ258" s="229"/>
      <c r="BA258" s="229"/>
      <c r="BB258" s="229"/>
      <c r="BC258" s="229"/>
      <c r="BD258" s="229"/>
      <c r="BE258" s="229"/>
      <c r="BF258" s="229"/>
      <c r="BG258" s="229"/>
      <c r="BH258" s="229"/>
      <c r="BI258" s="229"/>
      <c r="BJ258" s="229"/>
      <c r="BK258" s="229"/>
      <c r="BL258" s="229"/>
      <c r="BM258" s="229"/>
      <c r="BN258" s="229"/>
      <c r="BO258" s="229"/>
      <c r="BP258" s="229"/>
      <c r="BQ258" s="229"/>
      <c r="BR258" s="229"/>
      <c r="BS258" s="238">
        <f t="shared" si="10"/>
        <v>0</v>
      </c>
    </row>
    <row r="259" spans="1:71" ht="15" x14ac:dyDescent="0.15">
      <c r="A259" s="104" t="s">
        <v>438</v>
      </c>
      <c r="B259" s="153" t="s">
        <v>524</v>
      </c>
      <c r="C259" s="153"/>
      <c r="D259" s="153" t="s">
        <v>858</v>
      </c>
      <c r="E259" s="153"/>
      <c r="F259" s="153"/>
      <c r="G259" s="105">
        <v>0.2</v>
      </c>
      <c r="H259" s="106">
        <v>0.6</v>
      </c>
      <c r="I259" s="107">
        <f t="shared" si="12"/>
        <v>16</v>
      </c>
      <c r="J259" s="176">
        <f t="shared" si="12"/>
        <v>48</v>
      </c>
      <c r="K259" s="173"/>
      <c r="L259" s="129"/>
      <c r="M259" s="129"/>
      <c r="N259" s="129"/>
      <c r="O259" s="129">
        <v>1</v>
      </c>
      <c r="P259" s="129"/>
      <c r="Q259" s="129"/>
      <c r="R259" s="129"/>
      <c r="S259" s="129"/>
      <c r="T259" s="129"/>
      <c r="U259" s="200"/>
      <c r="V259" s="200"/>
      <c r="W259" s="200"/>
      <c r="X259" s="200"/>
      <c r="Y259" s="200"/>
      <c r="Z259" s="200"/>
      <c r="AA259" s="200"/>
      <c r="AB259" s="200"/>
      <c r="AC259" s="200"/>
      <c r="AD259" s="200"/>
      <c r="AE259" s="200"/>
      <c r="AF259" s="200"/>
      <c r="AG259" s="200"/>
      <c r="AH259" s="200"/>
      <c r="AI259" s="200"/>
      <c r="AJ259" s="200"/>
      <c r="AK259" s="200"/>
      <c r="AL259" s="200"/>
      <c r="AM259" s="200"/>
      <c r="AN259" s="200"/>
      <c r="AO259" s="200"/>
      <c r="AP259" s="200"/>
      <c r="AQ259" s="200"/>
      <c r="AR259" s="200"/>
      <c r="AS259" s="200"/>
      <c r="AT259" s="200"/>
      <c r="AU259" s="200"/>
      <c r="AV259" s="200"/>
      <c r="AW259" s="200"/>
      <c r="AX259" s="200"/>
      <c r="AY259" s="200"/>
      <c r="AZ259" s="200"/>
      <c r="BA259" s="200"/>
      <c r="BB259" s="200"/>
      <c r="BC259" s="200"/>
      <c r="BD259" s="200"/>
      <c r="BE259" s="200"/>
      <c r="BF259" s="200"/>
      <c r="BG259" s="200"/>
      <c r="BH259" s="200"/>
      <c r="BI259" s="206"/>
      <c r="BJ259" s="200"/>
      <c r="BK259" s="200"/>
      <c r="BL259" s="200"/>
      <c r="BM259" s="200"/>
      <c r="BN259" s="200"/>
      <c r="BO259" s="200">
        <v>1</v>
      </c>
      <c r="BP259" s="203"/>
      <c r="BQ259" s="203"/>
      <c r="BR259" s="203">
        <v>1</v>
      </c>
      <c r="BS259" s="231">
        <f t="shared" si="10"/>
        <v>3</v>
      </c>
    </row>
    <row r="260" spans="1:71" ht="15" x14ac:dyDescent="0.15">
      <c r="A260" s="104" t="s">
        <v>439</v>
      </c>
      <c r="B260" s="153" t="s">
        <v>524</v>
      </c>
      <c r="C260" s="153"/>
      <c r="D260" s="153" t="s">
        <v>859</v>
      </c>
      <c r="E260" s="153"/>
      <c r="F260" s="153"/>
      <c r="G260" s="105">
        <v>0.2</v>
      </c>
      <c r="H260" s="106">
        <v>1</v>
      </c>
      <c r="I260" s="107">
        <f t="shared" si="12"/>
        <v>16</v>
      </c>
      <c r="J260" s="176">
        <f t="shared" si="12"/>
        <v>80</v>
      </c>
      <c r="K260" s="173"/>
      <c r="L260" s="129"/>
      <c r="M260" s="129"/>
      <c r="N260" s="129"/>
      <c r="O260" s="129"/>
      <c r="P260" s="129"/>
      <c r="Q260" s="129"/>
      <c r="R260" s="129"/>
      <c r="S260" s="129"/>
      <c r="T260" s="129"/>
      <c r="U260" s="200"/>
      <c r="V260" s="200"/>
      <c r="W260" s="200"/>
      <c r="X260" s="200"/>
      <c r="Y260" s="200"/>
      <c r="Z260" s="200"/>
      <c r="AA260" s="200">
        <v>1</v>
      </c>
      <c r="AB260" s="200"/>
      <c r="AC260" s="200"/>
      <c r="AD260" s="200"/>
      <c r="AE260" s="200"/>
      <c r="AF260" s="200"/>
      <c r="AG260" s="200"/>
      <c r="AH260" s="200"/>
      <c r="AI260" s="200"/>
      <c r="AJ260" s="200"/>
      <c r="AK260" s="200"/>
      <c r="AL260" s="200"/>
      <c r="AM260" s="200"/>
      <c r="AN260" s="200"/>
      <c r="AO260" s="200"/>
      <c r="AP260" s="200"/>
      <c r="AQ260" s="200"/>
      <c r="AR260" s="200"/>
      <c r="AS260" s="200"/>
      <c r="AT260" s="200"/>
      <c r="AU260" s="200"/>
      <c r="AV260" s="200"/>
      <c r="AW260" s="200"/>
      <c r="AX260" s="200"/>
      <c r="AY260" s="200"/>
      <c r="AZ260" s="200"/>
      <c r="BA260" s="200"/>
      <c r="BB260" s="200"/>
      <c r="BC260" s="200"/>
      <c r="BD260" s="200"/>
      <c r="BE260" s="200"/>
      <c r="BF260" s="200"/>
      <c r="BG260" s="200"/>
      <c r="BH260" s="200"/>
      <c r="BI260" s="206"/>
      <c r="BJ260" s="200"/>
      <c r="BK260" s="200"/>
      <c r="BL260" s="200"/>
      <c r="BM260" s="200"/>
      <c r="BN260" s="200"/>
      <c r="BO260" s="200"/>
      <c r="BP260" s="203"/>
      <c r="BQ260" s="203"/>
      <c r="BR260" s="203"/>
      <c r="BS260" s="231">
        <f t="shared" si="10"/>
        <v>1</v>
      </c>
    </row>
    <row r="261" spans="1:71" ht="15" x14ac:dyDescent="0.15">
      <c r="A261" s="104" t="s">
        <v>440</v>
      </c>
      <c r="B261" s="153" t="s">
        <v>524</v>
      </c>
      <c r="C261" s="153"/>
      <c r="D261" s="153" t="s">
        <v>860</v>
      </c>
      <c r="E261" s="153"/>
      <c r="F261" s="153"/>
      <c r="G261" s="105">
        <v>0.2</v>
      </c>
      <c r="H261" s="106">
        <v>1.4</v>
      </c>
      <c r="I261" s="107">
        <f t="shared" si="12"/>
        <v>16</v>
      </c>
      <c r="J261" s="176">
        <f t="shared" si="12"/>
        <v>112</v>
      </c>
      <c r="K261" s="173"/>
      <c r="L261" s="129"/>
      <c r="M261" s="129"/>
      <c r="N261" s="129"/>
      <c r="O261" s="129"/>
      <c r="P261" s="129"/>
      <c r="Q261" s="129"/>
      <c r="R261" s="129"/>
      <c r="S261" s="129"/>
      <c r="T261" s="129">
        <v>1</v>
      </c>
      <c r="U261" s="200"/>
      <c r="V261" s="200"/>
      <c r="W261" s="200"/>
      <c r="X261" s="200"/>
      <c r="Y261" s="200"/>
      <c r="Z261" s="200"/>
      <c r="AA261" s="200"/>
      <c r="AB261" s="200"/>
      <c r="AC261" s="200"/>
      <c r="AD261" s="200"/>
      <c r="AE261" s="200"/>
      <c r="AF261" s="200"/>
      <c r="AG261" s="200"/>
      <c r="AH261" s="200"/>
      <c r="AI261" s="200"/>
      <c r="AJ261" s="200"/>
      <c r="AK261" s="200"/>
      <c r="AL261" s="200"/>
      <c r="AM261" s="200"/>
      <c r="AN261" s="200"/>
      <c r="AO261" s="200"/>
      <c r="AP261" s="200"/>
      <c r="AQ261" s="200"/>
      <c r="AR261" s="200"/>
      <c r="AS261" s="200"/>
      <c r="AT261" s="200"/>
      <c r="AU261" s="200"/>
      <c r="AV261" s="200"/>
      <c r="AW261" s="200"/>
      <c r="AX261" s="200"/>
      <c r="AY261" s="200"/>
      <c r="AZ261" s="200"/>
      <c r="BA261" s="200"/>
      <c r="BB261" s="200"/>
      <c r="BC261" s="200"/>
      <c r="BD261" s="200"/>
      <c r="BE261" s="200"/>
      <c r="BF261" s="200"/>
      <c r="BG261" s="200"/>
      <c r="BH261" s="200"/>
      <c r="BI261" s="206"/>
      <c r="BJ261" s="200"/>
      <c r="BK261" s="200"/>
      <c r="BL261" s="200"/>
      <c r="BM261" s="200"/>
      <c r="BN261" s="200"/>
      <c r="BO261" s="200"/>
      <c r="BP261" s="203"/>
      <c r="BQ261" s="203"/>
      <c r="BR261" s="203"/>
      <c r="BS261" s="231">
        <f t="shared" si="10"/>
        <v>1</v>
      </c>
    </row>
    <row r="262" spans="1:71" s="230" customFormat="1" ht="15" x14ac:dyDescent="0.15">
      <c r="A262" s="232" t="s">
        <v>441</v>
      </c>
      <c r="B262" s="233" t="s">
        <v>524</v>
      </c>
      <c r="C262" s="233"/>
      <c r="D262" s="233" t="s">
        <v>861</v>
      </c>
      <c r="E262" s="233"/>
      <c r="F262" s="233"/>
      <c r="G262" s="234"/>
      <c r="H262" s="235"/>
      <c r="I262" s="236">
        <v>10</v>
      </c>
      <c r="J262" s="237">
        <v>16</v>
      </c>
      <c r="K262" s="228"/>
      <c r="L262" s="229"/>
      <c r="M262" s="229"/>
      <c r="N262" s="229"/>
      <c r="O262" s="229"/>
      <c r="P262" s="229"/>
      <c r="Q262" s="229"/>
      <c r="R262" s="229"/>
      <c r="S262" s="229"/>
      <c r="T262" s="229"/>
      <c r="U262" s="229"/>
      <c r="V262" s="229"/>
      <c r="W262" s="229"/>
      <c r="X262" s="229"/>
      <c r="Y262" s="229"/>
      <c r="Z262" s="229"/>
      <c r="AA262" s="229"/>
      <c r="AB262" s="229"/>
      <c r="AC262" s="229"/>
      <c r="AD262" s="229"/>
      <c r="AE262" s="229"/>
      <c r="AF262" s="229"/>
      <c r="AG262" s="229"/>
      <c r="AH262" s="229"/>
      <c r="AI262" s="229"/>
      <c r="AJ262" s="229"/>
      <c r="AK262" s="229"/>
      <c r="AL262" s="229"/>
      <c r="AM262" s="229"/>
      <c r="AN262" s="229"/>
      <c r="AO262" s="229"/>
      <c r="AP262" s="229"/>
      <c r="AQ262" s="229"/>
      <c r="AR262" s="229"/>
      <c r="AS262" s="229"/>
      <c r="AT262" s="229"/>
      <c r="AU262" s="229"/>
      <c r="AV262" s="229"/>
      <c r="AW262" s="229"/>
      <c r="AX262" s="229"/>
      <c r="AY262" s="229"/>
      <c r="AZ262" s="229"/>
      <c r="BA262" s="229"/>
      <c r="BB262" s="229"/>
      <c r="BC262" s="229"/>
      <c r="BD262" s="229"/>
      <c r="BE262" s="229"/>
      <c r="BF262" s="229"/>
      <c r="BG262" s="229"/>
      <c r="BH262" s="229"/>
      <c r="BI262" s="229"/>
      <c r="BJ262" s="229"/>
      <c r="BK262" s="229"/>
      <c r="BL262" s="229"/>
      <c r="BM262" s="229"/>
      <c r="BN262" s="229"/>
      <c r="BO262" s="229"/>
      <c r="BP262" s="229"/>
      <c r="BQ262" s="229"/>
      <c r="BR262" s="229"/>
      <c r="BS262" s="238">
        <f t="shared" si="10"/>
        <v>0</v>
      </c>
    </row>
    <row r="263" spans="1:71" s="230" customFormat="1" ht="15" x14ac:dyDescent="0.15">
      <c r="A263" s="232" t="s">
        <v>442</v>
      </c>
      <c r="B263" s="233" t="s">
        <v>524</v>
      </c>
      <c r="C263" s="233"/>
      <c r="D263" s="233" t="s">
        <v>862</v>
      </c>
      <c r="E263" s="233"/>
      <c r="F263" s="233"/>
      <c r="G263" s="234"/>
      <c r="H263" s="235"/>
      <c r="I263" s="236">
        <v>12</v>
      </c>
      <c r="J263" s="237">
        <v>18</v>
      </c>
      <c r="K263" s="228"/>
      <c r="L263" s="229"/>
      <c r="M263" s="229"/>
      <c r="N263" s="229"/>
      <c r="O263" s="229"/>
      <c r="P263" s="229"/>
      <c r="Q263" s="229"/>
      <c r="R263" s="229"/>
      <c r="S263" s="229"/>
      <c r="T263" s="229"/>
      <c r="U263" s="229"/>
      <c r="V263" s="229"/>
      <c r="W263" s="229"/>
      <c r="X263" s="229"/>
      <c r="Y263" s="229"/>
      <c r="Z263" s="229"/>
      <c r="AA263" s="229"/>
      <c r="AB263" s="229"/>
      <c r="AC263" s="229"/>
      <c r="AD263" s="229"/>
      <c r="AE263" s="229"/>
      <c r="AF263" s="229"/>
      <c r="AG263" s="229"/>
      <c r="AH263" s="229"/>
      <c r="AI263" s="229"/>
      <c r="AJ263" s="229"/>
      <c r="AK263" s="229"/>
      <c r="AL263" s="229"/>
      <c r="AM263" s="229"/>
      <c r="AN263" s="229"/>
      <c r="AO263" s="229"/>
      <c r="AP263" s="229"/>
      <c r="AQ263" s="229"/>
      <c r="AR263" s="229"/>
      <c r="AS263" s="229"/>
      <c r="AT263" s="229"/>
      <c r="AU263" s="229"/>
      <c r="AV263" s="229"/>
      <c r="AW263" s="229"/>
      <c r="AX263" s="229"/>
      <c r="AY263" s="229"/>
      <c r="AZ263" s="229"/>
      <c r="BA263" s="229"/>
      <c r="BB263" s="229"/>
      <c r="BC263" s="229"/>
      <c r="BD263" s="229"/>
      <c r="BE263" s="229"/>
      <c r="BF263" s="229"/>
      <c r="BG263" s="229"/>
      <c r="BH263" s="229"/>
      <c r="BI263" s="229"/>
      <c r="BJ263" s="229"/>
      <c r="BK263" s="229"/>
      <c r="BL263" s="229"/>
      <c r="BM263" s="229"/>
      <c r="BN263" s="229"/>
      <c r="BO263" s="229"/>
      <c r="BP263" s="229"/>
      <c r="BQ263" s="229"/>
      <c r="BR263" s="229"/>
      <c r="BS263" s="238">
        <f t="shared" si="10"/>
        <v>0</v>
      </c>
    </row>
    <row r="264" spans="1:71" s="230" customFormat="1" ht="15" x14ac:dyDescent="0.15">
      <c r="A264" s="232" t="s">
        <v>443</v>
      </c>
      <c r="B264" s="233" t="s">
        <v>524</v>
      </c>
      <c r="C264" s="233"/>
      <c r="D264" s="233" t="s">
        <v>863</v>
      </c>
      <c r="E264" s="233"/>
      <c r="F264" s="233"/>
      <c r="G264" s="234"/>
      <c r="H264" s="235"/>
      <c r="I264" s="236">
        <v>3</v>
      </c>
      <c r="J264" s="237">
        <v>12</v>
      </c>
      <c r="K264" s="228"/>
      <c r="L264" s="229"/>
      <c r="M264" s="229"/>
      <c r="N264" s="229"/>
      <c r="O264" s="229"/>
      <c r="P264" s="229"/>
      <c r="Q264" s="229"/>
      <c r="R264" s="229"/>
      <c r="S264" s="229"/>
      <c r="T264" s="229"/>
      <c r="U264" s="229"/>
      <c r="V264" s="229"/>
      <c r="W264" s="229"/>
      <c r="X264" s="229"/>
      <c r="Y264" s="229"/>
      <c r="Z264" s="229"/>
      <c r="AA264" s="229"/>
      <c r="AB264" s="229"/>
      <c r="AC264" s="229"/>
      <c r="AD264" s="229"/>
      <c r="AE264" s="229"/>
      <c r="AF264" s="229"/>
      <c r="AG264" s="229"/>
      <c r="AH264" s="229"/>
      <c r="AI264" s="229"/>
      <c r="AJ264" s="229"/>
      <c r="AK264" s="229"/>
      <c r="AL264" s="229"/>
      <c r="AM264" s="229"/>
      <c r="AN264" s="229"/>
      <c r="AO264" s="229"/>
      <c r="AP264" s="229"/>
      <c r="AQ264" s="229"/>
      <c r="AR264" s="229"/>
      <c r="AS264" s="229"/>
      <c r="AT264" s="229"/>
      <c r="AU264" s="229"/>
      <c r="AV264" s="229"/>
      <c r="AW264" s="229"/>
      <c r="AX264" s="229"/>
      <c r="AY264" s="229"/>
      <c r="AZ264" s="229"/>
      <c r="BA264" s="229"/>
      <c r="BB264" s="229"/>
      <c r="BC264" s="229"/>
      <c r="BD264" s="229"/>
      <c r="BE264" s="229"/>
      <c r="BF264" s="229"/>
      <c r="BG264" s="229"/>
      <c r="BH264" s="229"/>
      <c r="BI264" s="229"/>
      <c r="BJ264" s="229"/>
      <c r="BK264" s="229"/>
      <c r="BL264" s="229"/>
      <c r="BM264" s="229"/>
      <c r="BN264" s="229"/>
      <c r="BO264" s="229"/>
      <c r="BP264" s="229"/>
      <c r="BQ264" s="229"/>
      <c r="BR264" s="229"/>
      <c r="BS264" s="238">
        <f t="shared" si="10"/>
        <v>0</v>
      </c>
    </row>
    <row r="265" spans="1:71" ht="15" x14ac:dyDescent="0.15">
      <c r="A265" s="104" t="s">
        <v>444</v>
      </c>
      <c r="B265" s="153" t="s">
        <v>525</v>
      </c>
      <c r="C265" s="153" t="s">
        <v>249</v>
      </c>
      <c r="D265" s="153" t="s">
        <v>864</v>
      </c>
      <c r="E265" s="153" t="s">
        <v>135</v>
      </c>
      <c r="F265" s="153"/>
      <c r="G265" s="105">
        <v>0.2</v>
      </c>
      <c r="H265" s="106">
        <v>0.2</v>
      </c>
      <c r="I265" s="107">
        <f t="shared" ref="I265:J296" si="13">G265*80</f>
        <v>16</v>
      </c>
      <c r="J265" s="176">
        <f t="shared" si="13"/>
        <v>16</v>
      </c>
      <c r="K265" s="173"/>
      <c r="L265" s="129"/>
      <c r="M265" s="129"/>
      <c r="N265" s="129"/>
      <c r="O265" s="129"/>
      <c r="P265" s="129"/>
      <c r="Q265" s="129"/>
      <c r="R265" s="129"/>
      <c r="S265" s="129"/>
      <c r="T265" s="129"/>
      <c r="U265" s="200"/>
      <c r="V265" s="200"/>
      <c r="W265" s="200"/>
      <c r="X265" s="200"/>
      <c r="Y265" s="200"/>
      <c r="Z265" s="200"/>
      <c r="AA265" s="200"/>
      <c r="AB265" s="200"/>
      <c r="AC265" s="200"/>
      <c r="AD265" s="200"/>
      <c r="AE265" s="200"/>
      <c r="AF265" s="200"/>
      <c r="AG265" s="200"/>
      <c r="AH265" s="200"/>
      <c r="AI265" s="200"/>
      <c r="AJ265" s="200"/>
      <c r="AK265" s="200"/>
      <c r="AL265" s="200"/>
      <c r="AM265" s="200"/>
      <c r="AN265" s="200"/>
      <c r="AO265" s="200"/>
      <c r="AP265" s="200"/>
      <c r="AQ265" s="200"/>
      <c r="AR265" s="200"/>
      <c r="AS265" s="200"/>
      <c r="AT265" s="200"/>
      <c r="AU265" s="200"/>
      <c r="AV265" s="200"/>
      <c r="AW265" s="200"/>
      <c r="AX265" s="200"/>
      <c r="AY265" s="200">
        <v>14</v>
      </c>
      <c r="AZ265" s="200"/>
      <c r="BA265" s="200"/>
      <c r="BB265" s="200">
        <v>1</v>
      </c>
      <c r="BC265" s="200"/>
      <c r="BD265" s="200">
        <v>1</v>
      </c>
      <c r="BE265" s="200"/>
      <c r="BF265" s="200"/>
      <c r="BG265" s="200"/>
      <c r="BH265" s="200"/>
      <c r="BI265" s="206"/>
      <c r="BJ265" s="200"/>
      <c r="BK265" s="200"/>
      <c r="BL265" s="200"/>
      <c r="BM265" s="200"/>
      <c r="BN265" s="200"/>
      <c r="BO265" s="200"/>
      <c r="BP265" s="203"/>
      <c r="BQ265" s="203"/>
      <c r="BR265" s="203"/>
      <c r="BS265" s="231">
        <f t="shared" si="10"/>
        <v>16</v>
      </c>
    </row>
    <row r="266" spans="1:71" ht="15" x14ac:dyDescent="0.15">
      <c r="A266" s="104" t="s">
        <v>445</v>
      </c>
      <c r="B266" s="153" t="s">
        <v>525</v>
      </c>
      <c r="C266" s="153" t="s">
        <v>249</v>
      </c>
      <c r="D266" s="153" t="s">
        <v>865</v>
      </c>
      <c r="E266" s="153" t="s">
        <v>135</v>
      </c>
      <c r="F266" s="153"/>
      <c r="G266" s="105">
        <v>0.4</v>
      </c>
      <c r="H266" s="106">
        <v>0.4</v>
      </c>
      <c r="I266" s="107">
        <f t="shared" si="13"/>
        <v>32</v>
      </c>
      <c r="J266" s="176">
        <f t="shared" si="13"/>
        <v>32</v>
      </c>
      <c r="K266" s="173"/>
      <c r="L266" s="129"/>
      <c r="M266" s="129"/>
      <c r="N266" s="129"/>
      <c r="O266" s="129"/>
      <c r="P266" s="129"/>
      <c r="Q266" s="129"/>
      <c r="R266" s="129"/>
      <c r="S266" s="129"/>
      <c r="T266" s="129"/>
      <c r="U266" s="200"/>
      <c r="V266" s="200"/>
      <c r="W266" s="200"/>
      <c r="X266" s="200"/>
      <c r="Y266" s="200"/>
      <c r="Z266" s="200"/>
      <c r="AA266" s="200"/>
      <c r="AB266" s="200"/>
      <c r="AC266" s="200"/>
      <c r="AD266" s="200"/>
      <c r="AE266" s="200"/>
      <c r="AF266" s="200"/>
      <c r="AG266" s="200"/>
      <c r="AH266" s="200"/>
      <c r="AI266" s="200"/>
      <c r="AJ266" s="200"/>
      <c r="AK266" s="200"/>
      <c r="AL266" s="200"/>
      <c r="AM266" s="200"/>
      <c r="AN266" s="200"/>
      <c r="AO266" s="200"/>
      <c r="AP266" s="200"/>
      <c r="AQ266" s="200"/>
      <c r="AR266" s="200"/>
      <c r="AS266" s="200"/>
      <c r="AT266" s="200"/>
      <c r="AU266" s="200"/>
      <c r="AV266" s="200"/>
      <c r="AW266" s="200"/>
      <c r="AX266" s="200"/>
      <c r="AY266" s="200"/>
      <c r="AZ266" s="200"/>
      <c r="BA266" s="200"/>
      <c r="BB266" s="200"/>
      <c r="BC266" s="200"/>
      <c r="BD266" s="200"/>
      <c r="BE266" s="200"/>
      <c r="BF266" s="200"/>
      <c r="BG266" s="200">
        <v>1</v>
      </c>
      <c r="BH266" s="200"/>
      <c r="BI266" s="206"/>
      <c r="BJ266" s="200"/>
      <c r="BK266" s="200"/>
      <c r="BL266" s="200"/>
      <c r="BM266" s="200"/>
      <c r="BN266" s="200"/>
      <c r="BO266" s="200"/>
      <c r="BP266" s="203">
        <v>24</v>
      </c>
      <c r="BQ266" s="203">
        <v>16</v>
      </c>
      <c r="BR266" s="203">
        <v>15</v>
      </c>
      <c r="BS266" s="231">
        <f t="shared" si="10"/>
        <v>56</v>
      </c>
    </row>
    <row r="267" spans="1:71" s="230" customFormat="1" ht="15" x14ac:dyDescent="0.15">
      <c r="A267" s="232" t="s">
        <v>446</v>
      </c>
      <c r="B267" s="233" t="s">
        <v>526</v>
      </c>
      <c r="C267" s="233"/>
      <c r="D267" s="233" t="s">
        <v>866</v>
      </c>
      <c r="E267" s="233"/>
      <c r="F267" s="233"/>
      <c r="G267" s="234">
        <v>0.3</v>
      </c>
      <c r="H267" s="235">
        <v>0.9</v>
      </c>
      <c r="I267" s="236">
        <f t="shared" si="13"/>
        <v>24</v>
      </c>
      <c r="J267" s="237">
        <f t="shared" si="13"/>
        <v>72</v>
      </c>
      <c r="K267" s="228"/>
      <c r="L267" s="229"/>
      <c r="M267" s="229"/>
      <c r="N267" s="229"/>
      <c r="O267" s="229"/>
      <c r="P267" s="229"/>
      <c r="Q267" s="229"/>
      <c r="R267" s="229"/>
      <c r="S267" s="229"/>
      <c r="T267" s="229"/>
      <c r="U267" s="229"/>
      <c r="V267" s="229"/>
      <c r="W267" s="229"/>
      <c r="X267" s="229"/>
      <c r="Y267" s="229"/>
      <c r="Z267" s="229"/>
      <c r="AA267" s="229"/>
      <c r="AB267" s="229"/>
      <c r="AC267" s="229"/>
      <c r="AD267" s="229"/>
      <c r="AE267" s="229"/>
      <c r="AF267" s="229"/>
      <c r="AG267" s="229"/>
      <c r="AH267" s="229"/>
      <c r="AI267" s="229"/>
      <c r="AJ267" s="229"/>
      <c r="AK267" s="229"/>
      <c r="AL267" s="229"/>
      <c r="AM267" s="229"/>
      <c r="AN267" s="229"/>
      <c r="AO267" s="229"/>
      <c r="AP267" s="229"/>
      <c r="AQ267" s="229"/>
      <c r="AR267" s="229"/>
      <c r="AS267" s="229"/>
      <c r="AT267" s="229"/>
      <c r="AU267" s="229"/>
      <c r="AV267" s="229"/>
      <c r="AW267" s="229"/>
      <c r="AX267" s="229"/>
      <c r="AY267" s="229"/>
      <c r="AZ267" s="229"/>
      <c r="BA267" s="229"/>
      <c r="BB267" s="229"/>
      <c r="BC267" s="229"/>
      <c r="BD267" s="229"/>
      <c r="BE267" s="229"/>
      <c r="BF267" s="229"/>
      <c r="BG267" s="229"/>
      <c r="BH267" s="229"/>
      <c r="BI267" s="229"/>
      <c r="BJ267" s="229"/>
      <c r="BK267" s="229"/>
      <c r="BL267" s="229"/>
      <c r="BM267" s="229"/>
      <c r="BN267" s="229"/>
      <c r="BO267" s="229"/>
      <c r="BP267" s="229"/>
      <c r="BQ267" s="229"/>
      <c r="BR267" s="229"/>
      <c r="BS267" s="238">
        <f t="shared" si="10"/>
        <v>0</v>
      </c>
    </row>
    <row r="268" spans="1:71" s="230" customFormat="1" ht="15" x14ac:dyDescent="0.15">
      <c r="A268" s="232" t="s">
        <v>447</v>
      </c>
      <c r="B268" s="233" t="s">
        <v>526</v>
      </c>
      <c r="C268" s="233"/>
      <c r="D268" s="233" t="s">
        <v>867</v>
      </c>
      <c r="E268" s="233"/>
      <c r="F268" s="233"/>
      <c r="G268" s="234">
        <v>0.5</v>
      </c>
      <c r="H268" s="235">
        <v>1</v>
      </c>
      <c r="I268" s="236">
        <f t="shared" si="13"/>
        <v>40</v>
      </c>
      <c r="J268" s="237">
        <f t="shared" si="13"/>
        <v>80</v>
      </c>
      <c r="K268" s="228"/>
      <c r="L268" s="229"/>
      <c r="M268" s="229"/>
      <c r="N268" s="229"/>
      <c r="O268" s="229"/>
      <c r="P268" s="229"/>
      <c r="Q268" s="229"/>
      <c r="R268" s="229"/>
      <c r="S268" s="229"/>
      <c r="T268" s="229"/>
      <c r="U268" s="229"/>
      <c r="V268" s="229"/>
      <c r="W268" s="229"/>
      <c r="X268" s="229"/>
      <c r="Y268" s="229"/>
      <c r="Z268" s="229"/>
      <c r="AA268" s="229"/>
      <c r="AB268" s="229"/>
      <c r="AC268" s="229"/>
      <c r="AD268" s="229"/>
      <c r="AE268" s="229"/>
      <c r="AF268" s="229"/>
      <c r="AG268" s="229"/>
      <c r="AH268" s="229"/>
      <c r="AI268" s="229"/>
      <c r="AJ268" s="229"/>
      <c r="AK268" s="229"/>
      <c r="AL268" s="229"/>
      <c r="AM268" s="229"/>
      <c r="AN268" s="229"/>
      <c r="AO268" s="229"/>
      <c r="AP268" s="229"/>
      <c r="AQ268" s="229"/>
      <c r="AR268" s="229"/>
      <c r="AS268" s="229"/>
      <c r="AT268" s="229"/>
      <c r="AU268" s="229"/>
      <c r="AV268" s="229"/>
      <c r="AW268" s="229"/>
      <c r="AX268" s="229"/>
      <c r="AY268" s="229"/>
      <c r="AZ268" s="229"/>
      <c r="BA268" s="229"/>
      <c r="BB268" s="229"/>
      <c r="BC268" s="229"/>
      <c r="BD268" s="229"/>
      <c r="BE268" s="229"/>
      <c r="BF268" s="229"/>
      <c r="BG268" s="229"/>
      <c r="BH268" s="229"/>
      <c r="BI268" s="229"/>
      <c r="BJ268" s="229"/>
      <c r="BK268" s="229"/>
      <c r="BL268" s="229"/>
      <c r="BM268" s="229"/>
      <c r="BN268" s="229"/>
      <c r="BO268" s="229"/>
      <c r="BP268" s="229"/>
      <c r="BQ268" s="229"/>
      <c r="BR268" s="229"/>
      <c r="BS268" s="238">
        <f t="shared" si="10"/>
        <v>0</v>
      </c>
    </row>
    <row r="269" spans="1:71" s="230" customFormat="1" ht="15" x14ac:dyDescent="0.15">
      <c r="A269" s="232" t="s">
        <v>448</v>
      </c>
      <c r="B269" s="233" t="s">
        <v>526</v>
      </c>
      <c r="C269" s="233"/>
      <c r="D269" s="233" t="s">
        <v>868</v>
      </c>
      <c r="E269" s="233"/>
      <c r="F269" s="233"/>
      <c r="G269" s="234">
        <v>0.5</v>
      </c>
      <c r="H269" s="235">
        <v>1.2</v>
      </c>
      <c r="I269" s="236">
        <f t="shared" si="13"/>
        <v>40</v>
      </c>
      <c r="J269" s="237">
        <f t="shared" si="13"/>
        <v>96</v>
      </c>
      <c r="K269" s="228"/>
      <c r="L269" s="229"/>
      <c r="M269" s="229"/>
      <c r="N269" s="229"/>
      <c r="O269" s="229"/>
      <c r="P269" s="229"/>
      <c r="Q269" s="229"/>
      <c r="R269" s="229"/>
      <c r="S269" s="229"/>
      <c r="T269" s="229"/>
      <c r="U269" s="229"/>
      <c r="V269" s="229"/>
      <c r="W269" s="229"/>
      <c r="X269" s="229"/>
      <c r="Y269" s="229"/>
      <c r="Z269" s="229"/>
      <c r="AA269" s="229"/>
      <c r="AB269" s="229"/>
      <c r="AC269" s="229"/>
      <c r="AD269" s="229"/>
      <c r="AE269" s="229"/>
      <c r="AF269" s="229"/>
      <c r="AG269" s="229"/>
      <c r="AH269" s="229"/>
      <c r="AI269" s="229"/>
      <c r="AJ269" s="229"/>
      <c r="AK269" s="229"/>
      <c r="AL269" s="229"/>
      <c r="AM269" s="229"/>
      <c r="AN269" s="229"/>
      <c r="AO269" s="229"/>
      <c r="AP269" s="229"/>
      <c r="AQ269" s="229"/>
      <c r="AR269" s="229"/>
      <c r="AS269" s="229"/>
      <c r="AT269" s="229"/>
      <c r="AU269" s="229"/>
      <c r="AV269" s="229"/>
      <c r="AW269" s="229"/>
      <c r="AX269" s="229"/>
      <c r="AY269" s="229"/>
      <c r="AZ269" s="229"/>
      <c r="BA269" s="229"/>
      <c r="BB269" s="229"/>
      <c r="BC269" s="229"/>
      <c r="BD269" s="229"/>
      <c r="BE269" s="229"/>
      <c r="BF269" s="229"/>
      <c r="BG269" s="229"/>
      <c r="BH269" s="229"/>
      <c r="BI269" s="229"/>
      <c r="BJ269" s="229"/>
      <c r="BK269" s="229"/>
      <c r="BL269" s="229"/>
      <c r="BM269" s="229"/>
      <c r="BN269" s="229"/>
      <c r="BO269" s="229"/>
      <c r="BP269" s="229"/>
      <c r="BQ269" s="229"/>
      <c r="BR269" s="229"/>
      <c r="BS269" s="238">
        <f t="shared" si="10"/>
        <v>0</v>
      </c>
    </row>
    <row r="270" spans="1:71" ht="15" x14ac:dyDescent="0.15">
      <c r="A270" s="104" t="s">
        <v>449</v>
      </c>
      <c r="B270" s="153" t="s">
        <v>527</v>
      </c>
      <c r="C270" s="153"/>
      <c r="D270" s="153" t="s">
        <v>869</v>
      </c>
      <c r="E270" s="153" t="s">
        <v>135</v>
      </c>
      <c r="F270" s="153"/>
      <c r="G270" s="105">
        <v>0.4</v>
      </c>
      <c r="H270" s="106">
        <v>0.5</v>
      </c>
      <c r="I270" s="107">
        <f t="shared" si="13"/>
        <v>32</v>
      </c>
      <c r="J270" s="176">
        <f t="shared" si="13"/>
        <v>40</v>
      </c>
      <c r="K270" s="173"/>
      <c r="L270" s="129"/>
      <c r="M270" s="129"/>
      <c r="N270" s="129"/>
      <c r="O270" s="129"/>
      <c r="P270" s="129"/>
      <c r="Q270" s="129"/>
      <c r="R270" s="129"/>
      <c r="S270" s="129"/>
      <c r="T270" s="129"/>
      <c r="U270" s="200"/>
      <c r="V270" s="200"/>
      <c r="W270" s="200"/>
      <c r="X270" s="200"/>
      <c r="Y270" s="200"/>
      <c r="Z270" s="200"/>
      <c r="AA270" s="200"/>
      <c r="AB270" s="200"/>
      <c r="AC270" s="200"/>
      <c r="AD270" s="200"/>
      <c r="AE270" s="200"/>
      <c r="AF270" s="200"/>
      <c r="AG270" s="200"/>
      <c r="AH270" s="200"/>
      <c r="AI270" s="200"/>
      <c r="AJ270" s="200"/>
      <c r="AK270" s="200"/>
      <c r="AL270" s="200"/>
      <c r="AM270" s="200"/>
      <c r="AN270" s="200"/>
      <c r="AO270" s="200"/>
      <c r="AP270" s="200"/>
      <c r="AQ270" s="200"/>
      <c r="AR270" s="200"/>
      <c r="AS270" s="200"/>
      <c r="AT270" s="200"/>
      <c r="AU270" s="200"/>
      <c r="AV270" s="200"/>
      <c r="AW270" s="200"/>
      <c r="AX270" s="200"/>
      <c r="AY270" s="200"/>
      <c r="AZ270" s="200"/>
      <c r="BA270" s="200"/>
      <c r="BB270" s="200"/>
      <c r="BC270" s="200"/>
      <c r="BD270" s="200">
        <v>1</v>
      </c>
      <c r="BE270" s="200"/>
      <c r="BF270" s="200"/>
      <c r="BG270" s="200"/>
      <c r="BH270" s="200"/>
      <c r="BI270" s="206"/>
      <c r="BJ270" s="200"/>
      <c r="BK270" s="200"/>
      <c r="BL270" s="200"/>
      <c r="BM270" s="200"/>
      <c r="BN270" s="200"/>
      <c r="BO270" s="200">
        <v>3</v>
      </c>
      <c r="BP270" s="203"/>
      <c r="BQ270" s="203"/>
      <c r="BR270" s="203"/>
      <c r="BS270" s="231">
        <f t="shared" ref="BS270:BS333" si="14">SUM(K270:BR270)</f>
        <v>4</v>
      </c>
    </row>
    <row r="271" spans="1:71" ht="15" x14ac:dyDescent="0.15">
      <c r="A271" s="104" t="s">
        <v>450</v>
      </c>
      <c r="B271" s="153" t="s">
        <v>527</v>
      </c>
      <c r="C271" s="153"/>
      <c r="D271" s="153" t="s">
        <v>870</v>
      </c>
      <c r="E271" s="153" t="s">
        <v>135</v>
      </c>
      <c r="F271" s="153"/>
      <c r="G271" s="105">
        <v>0.5</v>
      </c>
      <c r="H271" s="106">
        <v>0.8</v>
      </c>
      <c r="I271" s="107">
        <f t="shared" si="13"/>
        <v>40</v>
      </c>
      <c r="J271" s="176">
        <f t="shared" si="13"/>
        <v>64</v>
      </c>
      <c r="K271" s="173"/>
      <c r="L271" s="129"/>
      <c r="M271" s="129"/>
      <c r="N271" s="129">
        <v>1</v>
      </c>
      <c r="O271" s="129"/>
      <c r="P271" s="129"/>
      <c r="Q271" s="129"/>
      <c r="R271" s="129"/>
      <c r="S271" s="129"/>
      <c r="T271" s="129"/>
      <c r="U271" s="200"/>
      <c r="V271" s="200"/>
      <c r="W271" s="200"/>
      <c r="X271" s="200"/>
      <c r="Y271" s="200"/>
      <c r="Z271" s="200"/>
      <c r="AA271" s="200"/>
      <c r="AB271" s="200"/>
      <c r="AC271" s="200"/>
      <c r="AD271" s="200"/>
      <c r="AE271" s="200"/>
      <c r="AF271" s="200"/>
      <c r="AG271" s="200"/>
      <c r="AH271" s="200"/>
      <c r="AI271" s="200"/>
      <c r="AJ271" s="200"/>
      <c r="AK271" s="200"/>
      <c r="AL271" s="200"/>
      <c r="AM271" s="200"/>
      <c r="AN271" s="200"/>
      <c r="AO271" s="200"/>
      <c r="AP271" s="200"/>
      <c r="AQ271" s="200"/>
      <c r="AR271" s="200"/>
      <c r="AS271" s="200"/>
      <c r="AT271" s="200"/>
      <c r="AU271" s="200"/>
      <c r="AV271" s="200"/>
      <c r="AW271" s="200"/>
      <c r="AX271" s="200"/>
      <c r="AY271" s="200"/>
      <c r="AZ271" s="200">
        <v>1</v>
      </c>
      <c r="BA271" s="200"/>
      <c r="BB271" s="200"/>
      <c r="BC271" s="200"/>
      <c r="BD271" s="200"/>
      <c r="BE271" s="200"/>
      <c r="BF271" s="200"/>
      <c r="BG271" s="200"/>
      <c r="BH271" s="200"/>
      <c r="BI271" s="206"/>
      <c r="BJ271" s="200"/>
      <c r="BK271" s="200"/>
      <c r="BL271" s="200"/>
      <c r="BM271" s="200"/>
      <c r="BN271" s="200"/>
      <c r="BO271" s="200"/>
      <c r="BP271" s="203"/>
      <c r="BQ271" s="203"/>
      <c r="BR271" s="203"/>
      <c r="BS271" s="231">
        <f t="shared" si="14"/>
        <v>2</v>
      </c>
    </row>
    <row r="272" spans="1:71" ht="15" x14ac:dyDescent="0.15">
      <c r="A272" s="104" t="s">
        <v>451</v>
      </c>
      <c r="B272" s="153" t="s">
        <v>527</v>
      </c>
      <c r="C272" s="153"/>
      <c r="D272" s="153" t="s">
        <v>871</v>
      </c>
      <c r="E272" s="153" t="s">
        <v>135</v>
      </c>
      <c r="F272" s="153"/>
      <c r="G272" s="105">
        <v>0.7</v>
      </c>
      <c r="H272" s="106">
        <v>0.8</v>
      </c>
      <c r="I272" s="107">
        <f t="shared" si="13"/>
        <v>56</v>
      </c>
      <c r="J272" s="176">
        <f t="shared" si="13"/>
        <v>64</v>
      </c>
      <c r="K272" s="173"/>
      <c r="L272" s="129"/>
      <c r="M272" s="129"/>
      <c r="N272" s="129"/>
      <c r="O272" s="129"/>
      <c r="P272" s="129"/>
      <c r="Q272" s="129"/>
      <c r="R272" s="129"/>
      <c r="S272" s="129"/>
      <c r="T272" s="129"/>
      <c r="U272" s="200"/>
      <c r="V272" s="200"/>
      <c r="W272" s="200"/>
      <c r="X272" s="200"/>
      <c r="Y272" s="200"/>
      <c r="Z272" s="200"/>
      <c r="AA272" s="200"/>
      <c r="AB272" s="200"/>
      <c r="AC272" s="200"/>
      <c r="AD272" s="200"/>
      <c r="AE272" s="200"/>
      <c r="AF272" s="200"/>
      <c r="AG272" s="200"/>
      <c r="AH272" s="200"/>
      <c r="AI272" s="200"/>
      <c r="AJ272" s="200"/>
      <c r="AK272" s="200"/>
      <c r="AL272" s="200"/>
      <c r="AM272" s="200"/>
      <c r="AN272" s="200"/>
      <c r="AO272" s="200"/>
      <c r="AP272" s="200"/>
      <c r="AQ272" s="200"/>
      <c r="AR272" s="200">
        <v>1</v>
      </c>
      <c r="AS272" s="200"/>
      <c r="AT272" s="200"/>
      <c r="AU272" s="200"/>
      <c r="AV272" s="200">
        <v>1</v>
      </c>
      <c r="AW272" s="200"/>
      <c r="AX272" s="200"/>
      <c r="AY272" s="200"/>
      <c r="AZ272" s="200"/>
      <c r="BA272" s="200"/>
      <c r="BB272" s="200"/>
      <c r="BC272" s="200"/>
      <c r="BD272" s="200"/>
      <c r="BE272" s="200"/>
      <c r="BF272" s="200"/>
      <c r="BG272" s="200"/>
      <c r="BH272" s="200"/>
      <c r="BI272" s="206"/>
      <c r="BJ272" s="200"/>
      <c r="BK272" s="200"/>
      <c r="BL272" s="200"/>
      <c r="BM272" s="200">
        <v>2</v>
      </c>
      <c r="BN272" s="200">
        <v>5</v>
      </c>
      <c r="BO272" s="200">
        <v>1</v>
      </c>
      <c r="BP272" s="203"/>
      <c r="BQ272" s="203">
        <v>2</v>
      </c>
      <c r="BR272" s="203">
        <v>1</v>
      </c>
      <c r="BS272" s="231">
        <f t="shared" si="14"/>
        <v>13</v>
      </c>
    </row>
    <row r="273" spans="1:71" ht="15" x14ac:dyDescent="0.15">
      <c r="A273" s="104" t="s">
        <v>452</v>
      </c>
      <c r="B273" s="153" t="s">
        <v>527</v>
      </c>
      <c r="C273" s="153"/>
      <c r="D273" s="153" t="s">
        <v>872</v>
      </c>
      <c r="E273" s="153" t="s">
        <v>135</v>
      </c>
      <c r="F273" s="153"/>
      <c r="G273" s="105">
        <v>0.9</v>
      </c>
      <c r="H273" s="106">
        <v>1.4</v>
      </c>
      <c r="I273" s="107">
        <f t="shared" si="13"/>
        <v>72</v>
      </c>
      <c r="J273" s="176">
        <f t="shared" si="13"/>
        <v>112</v>
      </c>
      <c r="K273" s="173"/>
      <c r="L273" s="129"/>
      <c r="M273" s="129"/>
      <c r="N273" s="129"/>
      <c r="O273" s="129"/>
      <c r="P273" s="129"/>
      <c r="Q273" s="129"/>
      <c r="R273" s="129"/>
      <c r="S273" s="129"/>
      <c r="T273" s="129"/>
      <c r="U273" s="200"/>
      <c r="V273" s="200"/>
      <c r="W273" s="200"/>
      <c r="X273" s="200"/>
      <c r="Y273" s="200"/>
      <c r="Z273" s="200"/>
      <c r="AA273" s="200"/>
      <c r="AB273" s="200"/>
      <c r="AC273" s="200"/>
      <c r="AD273" s="200"/>
      <c r="AE273" s="200"/>
      <c r="AF273" s="200"/>
      <c r="AG273" s="200"/>
      <c r="AH273" s="200"/>
      <c r="AI273" s="200"/>
      <c r="AJ273" s="200"/>
      <c r="AK273" s="200"/>
      <c r="AL273" s="200"/>
      <c r="AM273" s="200"/>
      <c r="AN273" s="200"/>
      <c r="AO273" s="200"/>
      <c r="AP273" s="200"/>
      <c r="AQ273" s="200"/>
      <c r="AR273" s="200"/>
      <c r="AS273" s="200"/>
      <c r="AT273" s="200"/>
      <c r="AU273" s="200"/>
      <c r="AV273" s="200"/>
      <c r="AW273" s="200"/>
      <c r="AX273" s="200"/>
      <c r="AY273" s="200"/>
      <c r="AZ273" s="200"/>
      <c r="BA273" s="200"/>
      <c r="BB273" s="200"/>
      <c r="BC273" s="200"/>
      <c r="BD273" s="200"/>
      <c r="BE273" s="200"/>
      <c r="BF273" s="200"/>
      <c r="BG273" s="200"/>
      <c r="BH273" s="200"/>
      <c r="BI273" s="206"/>
      <c r="BJ273" s="200"/>
      <c r="BK273" s="200"/>
      <c r="BL273" s="200"/>
      <c r="BM273" s="200"/>
      <c r="BN273" s="200"/>
      <c r="BO273" s="200"/>
      <c r="BP273" s="203">
        <v>2</v>
      </c>
      <c r="BQ273" s="203"/>
      <c r="BR273" s="203"/>
      <c r="BS273" s="231">
        <f t="shared" si="14"/>
        <v>2</v>
      </c>
    </row>
    <row r="274" spans="1:71" ht="15" x14ac:dyDescent="0.15">
      <c r="A274" s="104" t="s">
        <v>453</v>
      </c>
      <c r="B274" s="153" t="s">
        <v>528</v>
      </c>
      <c r="C274" s="153" t="s">
        <v>250</v>
      </c>
      <c r="D274" s="153" t="s">
        <v>873</v>
      </c>
      <c r="E274" s="153" t="s">
        <v>135</v>
      </c>
      <c r="F274" s="153"/>
      <c r="G274" s="105">
        <v>0.2</v>
      </c>
      <c r="H274" s="106">
        <v>0.3</v>
      </c>
      <c r="I274" s="107">
        <f t="shared" si="13"/>
        <v>16</v>
      </c>
      <c r="J274" s="176">
        <f t="shared" si="13"/>
        <v>24</v>
      </c>
      <c r="K274" s="173"/>
      <c r="L274" s="129"/>
      <c r="M274" s="129"/>
      <c r="N274" s="129"/>
      <c r="O274" s="129"/>
      <c r="P274" s="129"/>
      <c r="Q274" s="129"/>
      <c r="R274" s="129"/>
      <c r="S274" s="129"/>
      <c r="T274" s="129"/>
      <c r="U274" s="200"/>
      <c r="V274" s="200"/>
      <c r="W274" s="200"/>
      <c r="X274" s="200">
        <v>26</v>
      </c>
      <c r="Y274" s="200"/>
      <c r="Z274" s="200"/>
      <c r="AA274" s="200"/>
      <c r="AB274" s="200"/>
      <c r="AC274" s="200"/>
      <c r="AD274" s="200"/>
      <c r="AE274" s="200">
        <v>1</v>
      </c>
      <c r="AF274" s="200"/>
      <c r="AG274" s="200"/>
      <c r="AH274" s="200"/>
      <c r="AI274" s="200"/>
      <c r="AJ274" s="200"/>
      <c r="AK274" s="200"/>
      <c r="AL274" s="200"/>
      <c r="AM274" s="200"/>
      <c r="AN274" s="200"/>
      <c r="AO274" s="200"/>
      <c r="AP274" s="200"/>
      <c r="AQ274" s="200"/>
      <c r="AR274" s="200"/>
      <c r="AS274" s="200"/>
      <c r="AT274" s="200"/>
      <c r="AU274" s="200"/>
      <c r="AV274" s="200"/>
      <c r="AW274" s="200"/>
      <c r="AX274" s="200"/>
      <c r="AY274" s="200"/>
      <c r="AZ274" s="200"/>
      <c r="BA274" s="200"/>
      <c r="BB274" s="200"/>
      <c r="BC274" s="200"/>
      <c r="BD274" s="200"/>
      <c r="BE274" s="200"/>
      <c r="BF274" s="200"/>
      <c r="BG274" s="200"/>
      <c r="BH274" s="200"/>
      <c r="BI274" s="206"/>
      <c r="BJ274" s="200"/>
      <c r="BK274" s="200"/>
      <c r="BL274" s="200"/>
      <c r="BM274" s="200"/>
      <c r="BN274" s="200"/>
      <c r="BO274" s="200"/>
      <c r="BP274" s="203"/>
      <c r="BQ274" s="203"/>
      <c r="BR274" s="203"/>
      <c r="BS274" s="231">
        <f t="shared" si="14"/>
        <v>27</v>
      </c>
    </row>
    <row r="275" spans="1:71" ht="15" x14ac:dyDescent="0.15">
      <c r="A275" s="104" t="s">
        <v>454</v>
      </c>
      <c r="B275" s="153" t="s">
        <v>528</v>
      </c>
      <c r="C275" s="153" t="s">
        <v>250</v>
      </c>
      <c r="D275" s="153" t="s">
        <v>874</v>
      </c>
      <c r="E275" s="153" t="s">
        <v>135</v>
      </c>
      <c r="F275" s="153"/>
      <c r="G275" s="105">
        <v>0.2</v>
      </c>
      <c r="H275" s="106">
        <v>1</v>
      </c>
      <c r="I275" s="107">
        <f t="shared" si="13"/>
        <v>16</v>
      </c>
      <c r="J275" s="176">
        <f t="shared" si="13"/>
        <v>80</v>
      </c>
      <c r="K275" s="173"/>
      <c r="L275" s="129"/>
      <c r="M275" s="129"/>
      <c r="N275" s="129"/>
      <c r="O275" s="129"/>
      <c r="P275" s="129"/>
      <c r="Q275" s="129"/>
      <c r="R275" s="129"/>
      <c r="S275" s="129"/>
      <c r="T275" s="129"/>
      <c r="U275" s="200"/>
      <c r="V275" s="200"/>
      <c r="W275" s="200"/>
      <c r="X275" s="200"/>
      <c r="Y275" s="200"/>
      <c r="Z275" s="200"/>
      <c r="AA275" s="200"/>
      <c r="AB275" s="200"/>
      <c r="AC275" s="200"/>
      <c r="AD275" s="200"/>
      <c r="AE275" s="200"/>
      <c r="AF275" s="200"/>
      <c r="AG275" s="200"/>
      <c r="AH275" s="200"/>
      <c r="AI275" s="200"/>
      <c r="AJ275" s="200"/>
      <c r="AK275" s="200"/>
      <c r="AL275" s="200"/>
      <c r="AM275" s="200"/>
      <c r="AN275" s="200"/>
      <c r="AO275" s="200">
        <v>1</v>
      </c>
      <c r="AP275" s="200"/>
      <c r="AQ275" s="200"/>
      <c r="AR275" s="200"/>
      <c r="AS275" s="200"/>
      <c r="AT275" s="200"/>
      <c r="AU275" s="200"/>
      <c r="AV275" s="200"/>
      <c r="AW275" s="200"/>
      <c r="AX275" s="200"/>
      <c r="AY275" s="200"/>
      <c r="AZ275" s="200"/>
      <c r="BA275" s="200"/>
      <c r="BB275" s="200"/>
      <c r="BC275" s="200"/>
      <c r="BD275" s="200"/>
      <c r="BE275" s="200"/>
      <c r="BF275" s="200"/>
      <c r="BG275" s="200"/>
      <c r="BH275" s="200"/>
      <c r="BI275" s="206"/>
      <c r="BJ275" s="200"/>
      <c r="BK275" s="200"/>
      <c r="BL275" s="200"/>
      <c r="BM275" s="200"/>
      <c r="BN275" s="200"/>
      <c r="BO275" s="200"/>
      <c r="BP275" s="203"/>
      <c r="BQ275" s="203"/>
      <c r="BR275" s="203"/>
      <c r="BS275" s="231">
        <f t="shared" si="14"/>
        <v>1</v>
      </c>
    </row>
    <row r="276" spans="1:71" ht="15" x14ac:dyDescent="0.15">
      <c r="A276" s="104" t="s">
        <v>455</v>
      </c>
      <c r="B276" s="153" t="s">
        <v>528</v>
      </c>
      <c r="C276" s="153" t="s">
        <v>250</v>
      </c>
      <c r="D276" s="153" t="s">
        <v>875</v>
      </c>
      <c r="E276" s="153" t="s">
        <v>135</v>
      </c>
      <c r="F276" s="153"/>
      <c r="G276" s="105">
        <v>0.25</v>
      </c>
      <c r="H276" s="106">
        <v>0.5</v>
      </c>
      <c r="I276" s="107">
        <f t="shared" si="13"/>
        <v>20</v>
      </c>
      <c r="J276" s="176">
        <f t="shared" si="13"/>
        <v>40</v>
      </c>
      <c r="K276" s="173"/>
      <c r="L276" s="129"/>
      <c r="M276" s="129"/>
      <c r="N276" s="129"/>
      <c r="O276" s="129"/>
      <c r="P276" s="129"/>
      <c r="Q276" s="129"/>
      <c r="R276" s="129"/>
      <c r="S276" s="129"/>
      <c r="T276" s="129"/>
      <c r="U276" s="200"/>
      <c r="V276" s="200"/>
      <c r="W276" s="200"/>
      <c r="X276" s="200"/>
      <c r="Y276" s="200"/>
      <c r="Z276" s="200"/>
      <c r="AA276" s="200"/>
      <c r="AB276" s="200"/>
      <c r="AC276" s="200"/>
      <c r="AD276" s="200"/>
      <c r="AE276" s="200"/>
      <c r="AF276" s="200"/>
      <c r="AG276" s="200"/>
      <c r="AH276" s="200"/>
      <c r="AI276" s="200"/>
      <c r="AJ276" s="200">
        <v>6</v>
      </c>
      <c r="AK276" s="200"/>
      <c r="AL276" s="200"/>
      <c r="AM276" s="200"/>
      <c r="AN276" s="200"/>
      <c r="AO276" s="200"/>
      <c r="AP276" s="200"/>
      <c r="AQ276" s="200"/>
      <c r="AR276" s="200"/>
      <c r="AS276" s="200"/>
      <c r="AT276" s="200"/>
      <c r="AU276" s="200"/>
      <c r="AV276" s="200"/>
      <c r="AW276" s="200"/>
      <c r="AX276" s="200"/>
      <c r="AY276" s="200"/>
      <c r="AZ276" s="200"/>
      <c r="BA276" s="200"/>
      <c r="BB276" s="200"/>
      <c r="BC276" s="200"/>
      <c r="BD276" s="200"/>
      <c r="BE276" s="200"/>
      <c r="BF276" s="200"/>
      <c r="BG276" s="200"/>
      <c r="BH276" s="200"/>
      <c r="BI276" s="206"/>
      <c r="BJ276" s="200"/>
      <c r="BK276" s="200"/>
      <c r="BL276" s="200"/>
      <c r="BM276" s="200"/>
      <c r="BN276" s="200"/>
      <c r="BO276" s="200"/>
      <c r="BP276" s="203"/>
      <c r="BQ276" s="203"/>
      <c r="BR276" s="203"/>
      <c r="BS276" s="231">
        <f t="shared" si="14"/>
        <v>6</v>
      </c>
    </row>
    <row r="277" spans="1:71" ht="15" x14ac:dyDescent="0.15">
      <c r="A277" s="104" t="s">
        <v>456</v>
      </c>
      <c r="B277" s="153" t="s">
        <v>528</v>
      </c>
      <c r="C277" s="153" t="s">
        <v>250</v>
      </c>
      <c r="D277" s="153" t="s">
        <v>876</v>
      </c>
      <c r="E277" s="153" t="s">
        <v>135</v>
      </c>
      <c r="F277" s="153"/>
      <c r="G277" s="105">
        <v>0.25</v>
      </c>
      <c r="H277" s="106">
        <v>0.8</v>
      </c>
      <c r="I277" s="107">
        <f t="shared" si="13"/>
        <v>20</v>
      </c>
      <c r="J277" s="176">
        <f t="shared" si="13"/>
        <v>64</v>
      </c>
      <c r="K277" s="173"/>
      <c r="L277" s="129"/>
      <c r="M277" s="129"/>
      <c r="N277" s="129"/>
      <c r="O277" s="129"/>
      <c r="P277" s="129"/>
      <c r="Q277" s="129"/>
      <c r="R277" s="129"/>
      <c r="S277" s="129"/>
      <c r="T277" s="129"/>
      <c r="U277" s="200"/>
      <c r="V277" s="200"/>
      <c r="W277" s="200"/>
      <c r="X277" s="200"/>
      <c r="Y277" s="200"/>
      <c r="Z277" s="200"/>
      <c r="AA277" s="200"/>
      <c r="AB277" s="200"/>
      <c r="AC277" s="200"/>
      <c r="AD277" s="200"/>
      <c r="AE277" s="200"/>
      <c r="AF277" s="200"/>
      <c r="AG277" s="200"/>
      <c r="AH277" s="200"/>
      <c r="AI277" s="200"/>
      <c r="AJ277" s="200"/>
      <c r="AK277" s="200"/>
      <c r="AL277" s="200"/>
      <c r="AM277" s="200"/>
      <c r="AN277" s="200"/>
      <c r="AO277" s="200"/>
      <c r="AP277" s="200"/>
      <c r="AQ277" s="200"/>
      <c r="AR277" s="200">
        <v>26</v>
      </c>
      <c r="AS277" s="200"/>
      <c r="AT277" s="200"/>
      <c r="AU277" s="200"/>
      <c r="AV277" s="200"/>
      <c r="AW277" s="200"/>
      <c r="AX277" s="200"/>
      <c r="AY277" s="200"/>
      <c r="AZ277" s="200"/>
      <c r="BA277" s="200"/>
      <c r="BB277" s="200"/>
      <c r="BC277" s="200"/>
      <c r="BD277" s="200"/>
      <c r="BE277" s="200"/>
      <c r="BF277" s="200"/>
      <c r="BG277" s="200"/>
      <c r="BH277" s="200"/>
      <c r="BI277" s="206"/>
      <c r="BJ277" s="200"/>
      <c r="BK277" s="200"/>
      <c r="BL277" s="200"/>
      <c r="BM277" s="200"/>
      <c r="BN277" s="200"/>
      <c r="BO277" s="200"/>
      <c r="BP277" s="203"/>
      <c r="BQ277" s="203"/>
      <c r="BR277" s="203"/>
      <c r="BS277" s="231">
        <f t="shared" si="14"/>
        <v>26</v>
      </c>
    </row>
    <row r="278" spans="1:71" ht="15" x14ac:dyDescent="0.15">
      <c r="A278" s="104" t="s">
        <v>457</v>
      </c>
      <c r="B278" s="153" t="s">
        <v>528</v>
      </c>
      <c r="C278" s="153" t="s">
        <v>250</v>
      </c>
      <c r="D278" s="153" t="s">
        <v>877</v>
      </c>
      <c r="E278" s="153" t="s">
        <v>135</v>
      </c>
      <c r="F278" s="153"/>
      <c r="G278" s="105">
        <v>0.3</v>
      </c>
      <c r="H278" s="106">
        <v>0.4</v>
      </c>
      <c r="I278" s="107">
        <f t="shared" si="13"/>
        <v>24</v>
      </c>
      <c r="J278" s="176">
        <f t="shared" si="13"/>
        <v>32</v>
      </c>
      <c r="K278" s="173"/>
      <c r="L278" s="129"/>
      <c r="M278" s="129"/>
      <c r="N278" s="129"/>
      <c r="O278" s="129"/>
      <c r="P278" s="129"/>
      <c r="Q278" s="129"/>
      <c r="R278" s="129">
        <v>1</v>
      </c>
      <c r="S278" s="129"/>
      <c r="T278" s="129"/>
      <c r="U278" s="200"/>
      <c r="V278" s="200"/>
      <c r="W278" s="200"/>
      <c r="X278" s="200"/>
      <c r="Y278" s="200"/>
      <c r="Z278" s="200"/>
      <c r="AA278" s="200"/>
      <c r="AB278" s="200"/>
      <c r="AC278" s="200"/>
      <c r="AD278" s="200"/>
      <c r="AE278" s="200"/>
      <c r="AF278" s="200"/>
      <c r="AG278" s="200"/>
      <c r="AH278" s="200"/>
      <c r="AI278" s="200"/>
      <c r="AJ278" s="200"/>
      <c r="AK278" s="200"/>
      <c r="AL278" s="200"/>
      <c r="AM278" s="200"/>
      <c r="AN278" s="200"/>
      <c r="AO278" s="200"/>
      <c r="AP278" s="200"/>
      <c r="AQ278" s="200"/>
      <c r="AR278" s="200"/>
      <c r="AS278" s="200"/>
      <c r="AT278" s="200"/>
      <c r="AU278" s="200"/>
      <c r="AV278" s="200"/>
      <c r="AW278" s="200"/>
      <c r="AX278" s="200"/>
      <c r="AY278" s="200"/>
      <c r="AZ278" s="200"/>
      <c r="BA278" s="200"/>
      <c r="BB278" s="200"/>
      <c r="BC278" s="200"/>
      <c r="BD278" s="200"/>
      <c r="BE278" s="200"/>
      <c r="BF278" s="200"/>
      <c r="BG278" s="200"/>
      <c r="BH278" s="200"/>
      <c r="BI278" s="206">
        <v>21</v>
      </c>
      <c r="BJ278" s="200"/>
      <c r="BK278" s="200"/>
      <c r="BL278" s="200"/>
      <c r="BM278" s="200"/>
      <c r="BN278" s="200"/>
      <c r="BO278" s="200">
        <v>1</v>
      </c>
      <c r="BP278" s="203"/>
      <c r="BQ278" s="203"/>
      <c r="BR278" s="203"/>
      <c r="BS278" s="231">
        <f t="shared" si="14"/>
        <v>23</v>
      </c>
    </row>
    <row r="279" spans="1:71" ht="15" x14ac:dyDescent="0.15">
      <c r="A279" s="104" t="s">
        <v>458</v>
      </c>
      <c r="B279" s="153" t="s">
        <v>528</v>
      </c>
      <c r="C279" s="153" t="s">
        <v>250</v>
      </c>
      <c r="D279" s="153" t="s">
        <v>878</v>
      </c>
      <c r="E279" s="153" t="s">
        <v>135</v>
      </c>
      <c r="F279" s="153"/>
      <c r="G279" s="105">
        <v>0.3</v>
      </c>
      <c r="H279" s="106">
        <v>0.5</v>
      </c>
      <c r="I279" s="107">
        <f t="shared" si="13"/>
        <v>24</v>
      </c>
      <c r="J279" s="176">
        <f t="shared" si="13"/>
        <v>40</v>
      </c>
      <c r="K279" s="173"/>
      <c r="L279" s="129"/>
      <c r="M279" s="129"/>
      <c r="N279" s="129"/>
      <c r="O279" s="129"/>
      <c r="P279" s="129"/>
      <c r="Q279" s="129"/>
      <c r="R279" s="129"/>
      <c r="S279" s="129"/>
      <c r="T279" s="129"/>
      <c r="U279" s="200"/>
      <c r="V279" s="200"/>
      <c r="W279" s="200"/>
      <c r="X279" s="200"/>
      <c r="Y279" s="200"/>
      <c r="Z279" s="200"/>
      <c r="AA279" s="200">
        <v>4</v>
      </c>
      <c r="AB279" s="200"/>
      <c r="AC279" s="200">
        <v>3</v>
      </c>
      <c r="AD279" s="200"/>
      <c r="AE279" s="200">
        <v>3</v>
      </c>
      <c r="AF279" s="200"/>
      <c r="AG279" s="200"/>
      <c r="AH279" s="200"/>
      <c r="AI279" s="200"/>
      <c r="AJ279" s="200"/>
      <c r="AK279" s="200"/>
      <c r="AL279" s="200"/>
      <c r="AM279" s="200"/>
      <c r="AN279" s="200"/>
      <c r="AO279" s="200"/>
      <c r="AP279" s="200"/>
      <c r="AQ279" s="200"/>
      <c r="AR279" s="200"/>
      <c r="AS279" s="200"/>
      <c r="AT279" s="200"/>
      <c r="AU279" s="200"/>
      <c r="AV279" s="200"/>
      <c r="AW279" s="200"/>
      <c r="AX279" s="200"/>
      <c r="AY279" s="200"/>
      <c r="AZ279" s="200"/>
      <c r="BA279" s="200"/>
      <c r="BB279" s="200"/>
      <c r="BC279" s="200"/>
      <c r="BD279" s="200"/>
      <c r="BE279" s="200"/>
      <c r="BF279" s="200"/>
      <c r="BG279" s="200"/>
      <c r="BH279" s="200"/>
      <c r="BI279" s="206"/>
      <c r="BJ279" s="200"/>
      <c r="BK279" s="200"/>
      <c r="BL279" s="200"/>
      <c r="BM279" s="200"/>
      <c r="BN279" s="200"/>
      <c r="BO279" s="200"/>
      <c r="BP279" s="203"/>
      <c r="BQ279" s="203"/>
      <c r="BR279" s="203"/>
      <c r="BS279" s="231">
        <f t="shared" si="14"/>
        <v>10</v>
      </c>
    </row>
    <row r="280" spans="1:71" ht="15" x14ac:dyDescent="0.15">
      <c r="A280" s="104" t="s">
        <v>459</v>
      </c>
      <c r="B280" s="153" t="s">
        <v>528</v>
      </c>
      <c r="C280" s="153" t="s">
        <v>250</v>
      </c>
      <c r="D280" s="153" t="s">
        <v>879</v>
      </c>
      <c r="E280" s="153" t="s">
        <v>135</v>
      </c>
      <c r="F280" s="153"/>
      <c r="G280" s="105">
        <v>0.3</v>
      </c>
      <c r="H280" s="106">
        <v>0.6</v>
      </c>
      <c r="I280" s="107">
        <f t="shared" si="13"/>
        <v>24</v>
      </c>
      <c r="J280" s="176">
        <f t="shared" si="13"/>
        <v>48</v>
      </c>
      <c r="K280" s="173"/>
      <c r="L280" s="129"/>
      <c r="M280" s="129"/>
      <c r="N280" s="129"/>
      <c r="O280" s="129"/>
      <c r="P280" s="129"/>
      <c r="Q280" s="129"/>
      <c r="R280" s="129"/>
      <c r="S280" s="129"/>
      <c r="T280" s="129"/>
      <c r="U280" s="200"/>
      <c r="V280" s="200"/>
      <c r="W280" s="200"/>
      <c r="X280" s="200"/>
      <c r="Y280" s="200">
        <v>3</v>
      </c>
      <c r="Z280" s="200"/>
      <c r="AA280" s="200"/>
      <c r="AB280" s="200"/>
      <c r="AC280" s="200"/>
      <c r="AD280" s="200"/>
      <c r="AE280" s="200"/>
      <c r="AF280" s="200"/>
      <c r="AG280" s="200"/>
      <c r="AH280" s="200"/>
      <c r="AI280" s="200"/>
      <c r="AJ280" s="200"/>
      <c r="AK280" s="200"/>
      <c r="AL280" s="200"/>
      <c r="AM280" s="200"/>
      <c r="AN280" s="200"/>
      <c r="AO280" s="200"/>
      <c r="AP280" s="200"/>
      <c r="AQ280" s="200"/>
      <c r="AR280" s="200"/>
      <c r="AS280" s="200"/>
      <c r="AT280" s="200">
        <v>14</v>
      </c>
      <c r="AU280" s="200"/>
      <c r="AV280" s="200"/>
      <c r="AW280" s="200"/>
      <c r="AX280" s="200"/>
      <c r="AY280" s="200"/>
      <c r="AZ280" s="200"/>
      <c r="BA280" s="200"/>
      <c r="BB280" s="200"/>
      <c r="BC280" s="200"/>
      <c r="BD280" s="200"/>
      <c r="BE280" s="200"/>
      <c r="BF280" s="200"/>
      <c r="BG280" s="200"/>
      <c r="BH280" s="200"/>
      <c r="BI280" s="206"/>
      <c r="BJ280" s="200"/>
      <c r="BK280" s="200"/>
      <c r="BL280" s="200"/>
      <c r="BM280" s="200"/>
      <c r="BN280" s="200"/>
      <c r="BO280" s="200"/>
      <c r="BP280" s="203"/>
      <c r="BQ280" s="203"/>
      <c r="BR280" s="203"/>
      <c r="BS280" s="231">
        <f t="shared" si="14"/>
        <v>17</v>
      </c>
    </row>
    <row r="281" spans="1:71" ht="15" x14ac:dyDescent="0.15">
      <c r="A281" s="104" t="s">
        <v>460</v>
      </c>
      <c r="B281" s="153" t="s">
        <v>528</v>
      </c>
      <c r="C281" s="153" t="s">
        <v>250</v>
      </c>
      <c r="D281" s="153" t="s">
        <v>880</v>
      </c>
      <c r="E281" s="153" t="s">
        <v>135</v>
      </c>
      <c r="F281" s="153"/>
      <c r="G281" s="105">
        <v>0.3</v>
      </c>
      <c r="H281" s="106">
        <v>0.7</v>
      </c>
      <c r="I281" s="107">
        <f t="shared" si="13"/>
        <v>24</v>
      </c>
      <c r="J281" s="176">
        <f t="shared" si="13"/>
        <v>56</v>
      </c>
      <c r="K281" s="173"/>
      <c r="L281" s="129"/>
      <c r="M281" s="129"/>
      <c r="N281" s="129"/>
      <c r="O281" s="129"/>
      <c r="P281" s="129"/>
      <c r="Q281" s="129"/>
      <c r="R281" s="129"/>
      <c r="S281" s="129"/>
      <c r="T281" s="129"/>
      <c r="U281" s="200"/>
      <c r="V281" s="200">
        <v>22</v>
      </c>
      <c r="W281" s="200"/>
      <c r="X281" s="200"/>
      <c r="Y281" s="200"/>
      <c r="Z281" s="200"/>
      <c r="AA281" s="200"/>
      <c r="AB281" s="200"/>
      <c r="AC281" s="200"/>
      <c r="AD281" s="200"/>
      <c r="AE281" s="200"/>
      <c r="AF281" s="200">
        <v>6</v>
      </c>
      <c r="AG281" s="200"/>
      <c r="AH281" s="200">
        <v>7</v>
      </c>
      <c r="AI281" s="200"/>
      <c r="AJ281" s="200"/>
      <c r="AK281" s="200"/>
      <c r="AL281" s="200">
        <v>2</v>
      </c>
      <c r="AM281" s="200"/>
      <c r="AN281" s="200"/>
      <c r="AO281" s="200"/>
      <c r="AP281" s="200"/>
      <c r="AQ281" s="200"/>
      <c r="AR281" s="200"/>
      <c r="AS281" s="200"/>
      <c r="AT281" s="200"/>
      <c r="AU281" s="200"/>
      <c r="AV281" s="200"/>
      <c r="AW281" s="200"/>
      <c r="AX281" s="200"/>
      <c r="AY281" s="200"/>
      <c r="AZ281" s="200"/>
      <c r="BA281" s="200"/>
      <c r="BB281" s="200"/>
      <c r="BC281" s="200"/>
      <c r="BD281" s="200"/>
      <c r="BE281" s="200"/>
      <c r="BF281" s="200"/>
      <c r="BG281" s="200"/>
      <c r="BH281" s="200"/>
      <c r="BI281" s="206">
        <v>2</v>
      </c>
      <c r="BJ281" s="200"/>
      <c r="BK281" s="200"/>
      <c r="BL281" s="200"/>
      <c r="BM281" s="200"/>
      <c r="BN281" s="200"/>
      <c r="BO281" s="200"/>
      <c r="BP281" s="203"/>
      <c r="BQ281" s="203"/>
      <c r="BR281" s="203"/>
      <c r="BS281" s="231">
        <f t="shared" si="14"/>
        <v>39</v>
      </c>
    </row>
    <row r="282" spans="1:71" ht="15" x14ac:dyDescent="0.15">
      <c r="A282" s="104" t="s">
        <v>461</v>
      </c>
      <c r="B282" s="153" t="s">
        <v>528</v>
      </c>
      <c r="C282" s="153" t="s">
        <v>250</v>
      </c>
      <c r="D282" s="153" t="s">
        <v>881</v>
      </c>
      <c r="E282" s="153" t="s">
        <v>135</v>
      </c>
      <c r="F282" s="153"/>
      <c r="G282" s="105">
        <v>0.3</v>
      </c>
      <c r="H282" s="106">
        <v>0.8</v>
      </c>
      <c r="I282" s="107">
        <f t="shared" si="13"/>
        <v>24</v>
      </c>
      <c r="J282" s="176">
        <f t="shared" si="13"/>
        <v>64</v>
      </c>
      <c r="K282" s="173"/>
      <c r="L282" s="129"/>
      <c r="M282" s="129"/>
      <c r="N282" s="129"/>
      <c r="O282" s="129"/>
      <c r="P282" s="129"/>
      <c r="Q282" s="129"/>
      <c r="R282" s="129"/>
      <c r="S282" s="129"/>
      <c r="T282" s="129">
        <v>1</v>
      </c>
      <c r="U282" s="200"/>
      <c r="V282" s="200"/>
      <c r="W282" s="200"/>
      <c r="X282" s="200"/>
      <c r="Y282" s="200"/>
      <c r="Z282" s="200">
        <v>14</v>
      </c>
      <c r="AA282" s="200"/>
      <c r="AB282" s="200"/>
      <c r="AC282" s="200"/>
      <c r="AD282" s="200"/>
      <c r="AE282" s="200"/>
      <c r="AF282" s="200"/>
      <c r="AG282" s="200"/>
      <c r="AH282" s="200"/>
      <c r="AI282" s="200"/>
      <c r="AJ282" s="200"/>
      <c r="AK282" s="200"/>
      <c r="AL282" s="200"/>
      <c r="AM282" s="200"/>
      <c r="AN282" s="200"/>
      <c r="AO282" s="200"/>
      <c r="AP282" s="200">
        <v>20</v>
      </c>
      <c r="AQ282" s="200"/>
      <c r="AR282" s="200"/>
      <c r="AS282" s="200"/>
      <c r="AT282" s="200"/>
      <c r="AU282" s="200"/>
      <c r="AV282" s="200"/>
      <c r="AW282" s="200"/>
      <c r="AX282" s="200"/>
      <c r="AY282" s="200"/>
      <c r="AZ282" s="200"/>
      <c r="BA282" s="200"/>
      <c r="BB282" s="200"/>
      <c r="BC282" s="200"/>
      <c r="BD282" s="200"/>
      <c r="BE282" s="200"/>
      <c r="BF282" s="200"/>
      <c r="BG282" s="200"/>
      <c r="BH282" s="200"/>
      <c r="BI282" s="206"/>
      <c r="BJ282" s="200"/>
      <c r="BK282" s="200"/>
      <c r="BL282" s="200"/>
      <c r="BM282" s="200"/>
      <c r="BN282" s="200">
        <v>8</v>
      </c>
      <c r="BO282" s="200"/>
      <c r="BP282" s="203"/>
      <c r="BQ282" s="203"/>
      <c r="BR282" s="203"/>
      <c r="BS282" s="231">
        <f t="shared" si="14"/>
        <v>43</v>
      </c>
    </row>
    <row r="283" spans="1:71" ht="15" x14ac:dyDescent="0.15">
      <c r="A283" s="104" t="s">
        <v>462</v>
      </c>
      <c r="B283" s="153" t="s">
        <v>528</v>
      </c>
      <c r="C283" s="153" t="s">
        <v>250</v>
      </c>
      <c r="D283" s="153" t="s">
        <v>882</v>
      </c>
      <c r="E283" s="153" t="s">
        <v>135</v>
      </c>
      <c r="F283" s="153"/>
      <c r="G283" s="105">
        <v>0.3</v>
      </c>
      <c r="H283" s="106">
        <v>0.9</v>
      </c>
      <c r="I283" s="107">
        <f t="shared" si="13"/>
        <v>24</v>
      </c>
      <c r="J283" s="176">
        <f t="shared" si="13"/>
        <v>72</v>
      </c>
      <c r="K283" s="173"/>
      <c r="L283" s="129"/>
      <c r="M283" s="129"/>
      <c r="N283" s="129"/>
      <c r="O283" s="129"/>
      <c r="P283" s="129"/>
      <c r="Q283" s="129"/>
      <c r="R283" s="129"/>
      <c r="S283" s="129"/>
      <c r="T283" s="129"/>
      <c r="U283" s="200">
        <v>4</v>
      </c>
      <c r="V283" s="200"/>
      <c r="W283" s="200"/>
      <c r="X283" s="200"/>
      <c r="Y283" s="200"/>
      <c r="Z283" s="200"/>
      <c r="AA283" s="200"/>
      <c r="AB283" s="200"/>
      <c r="AC283" s="200"/>
      <c r="AD283" s="200"/>
      <c r="AE283" s="200"/>
      <c r="AF283" s="200"/>
      <c r="AG283" s="200"/>
      <c r="AH283" s="200"/>
      <c r="AI283" s="200"/>
      <c r="AJ283" s="200"/>
      <c r="AK283" s="200"/>
      <c r="AL283" s="200"/>
      <c r="AM283" s="200"/>
      <c r="AN283" s="200"/>
      <c r="AO283" s="200"/>
      <c r="AP283" s="200"/>
      <c r="AQ283" s="200"/>
      <c r="AR283" s="200"/>
      <c r="AS283" s="200"/>
      <c r="AT283" s="200"/>
      <c r="AU283" s="200"/>
      <c r="AV283" s="200"/>
      <c r="AW283" s="200"/>
      <c r="AX283" s="200"/>
      <c r="AY283" s="200"/>
      <c r="AZ283" s="200"/>
      <c r="BA283" s="200"/>
      <c r="BB283" s="200"/>
      <c r="BC283" s="200"/>
      <c r="BD283" s="200"/>
      <c r="BE283" s="200"/>
      <c r="BF283" s="200"/>
      <c r="BG283" s="200"/>
      <c r="BH283" s="200"/>
      <c r="BI283" s="206"/>
      <c r="BJ283" s="200"/>
      <c r="BK283" s="200"/>
      <c r="BL283" s="200"/>
      <c r="BM283" s="200"/>
      <c r="BN283" s="200"/>
      <c r="BO283" s="200"/>
      <c r="BP283" s="203"/>
      <c r="BQ283" s="203"/>
      <c r="BR283" s="203"/>
      <c r="BS283" s="231">
        <f t="shared" si="14"/>
        <v>4</v>
      </c>
    </row>
    <row r="284" spans="1:71" ht="15" x14ac:dyDescent="0.15">
      <c r="A284" s="104" t="s">
        <v>463</v>
      </c>
      <c r="B284" s="153" t="s">
        <v>528</v>
      </c>
      <c r="C284" s="153" t="s">
        <v>250</v>
      </c>
      <c r="D284" s="153" t="s">
        <v>883</v>
      </c>
      <c r="E284" s="153" t="s">
        <v>135</v>
      </c>
      <c r="F284" s="153"/>
      <c r="G284" s="105">
        <v>0.3</v>
      </c>
      <c r="H284" s="106">
        <v>1.2</v>
      </c>
      <c r="I284" s="107">
        <f t="shared" si="13"/>
        <v>24</v>
      </c>
      <c r="J284" s="176">
        <f t="shared" si="13"/>
        <v>96</v>
      </c>
      <c r="K284" s="173"/>
      <c r="L284" s="129"/>
      <c r="M284" s="129"/>
      <c r="N284" s="129"/>
      <c r="O284" s="129"/>
      <c r="P284" s="129"/>
      <c r="Q284" s="129"/>
      <c r="R284" s="129"/>
      <c r="S284" s="129"/>
      <c r="T284" s="129"/>
      <c r="U284" s="200"/>
      <c r="V284" s="200"/>
      <c r="W284" s="200"/>
      <c r="X284" s="200"/>
      <c r="Y284" s="200"/>
      <c r="Z284" s="200"/>
      <c r="AA284" s="200"/>
      <c r="AB284" s="200"/>
      <c r="AC284" s="200"/>
      <c r="AD284" s="200"/>
      <c r="AE284" s="200"/>
      <c r="AF284" s="200"/>
      <c r="AG284" s="200"/>
      <c r="AH284" s="200"/>
      <c r="AI284" s="200"/>
      <c r="AJ284" s="200"/>
      <c r="AK284" s="200"/>
      <c r="AL284" s="200"/>
      <c r="AM284" s="200"/>
      <c r="AN284" s="200"/>
      <c r="AO284" s="200"/>
      <c r="AP284" s="200"/>
      <c r="AQ284" s="200"/>
      <c r="AR284" s="200"/>
      <c r="AS284" s="200"/>
      <c r="AT284" s="200"/>
      <c r="AU284" s="200"/>
      <c r="AV284" s="200"/>
      <c r="AW284" s="200"/>
      <c r="AX284" s="200"/>
      <c r="AY284" s="200"/>
      <c r="AZ284" s="200"/>
      <c r="BA284" s="200"/>
      <c r="BB284" s="200"/>
      <c r="BC284" s="200"/>
      <c r="BD284" s="200"/>
      <c r="BE284" s="200"/>
      <c r="BF284" s="200"/>
      <c r="BG284" s="200"/>
      <c r="BH284" s="200"/>
      <c r="BI284" s="206">
        <v>5</v>
      </c>
      <c r="BJ284" s="200">
        <v>5</v>
      </c>
      <c r="BK284" s="200"/>
      <c r="BL284" s="200">
        <v>2</v>
      </c>
      <c r="BM284" s="200"/>
      <c r="BN284" s="200"/>
      <c r="BO284" s="200"/>
      <c r="BP284" s="203">
        <v>167</v>
      </c>
      <c r="BQ284" s="203"/>
      <c r="BR284" s="203">
        <v>121</v>
      </c>
      <c r="BS284" s="231">
        <f t="shared" si="14"/>
        <v>300</v>
      </c>
    </row>
    <row r="285" spans="1:71" ht="15" x14ac:dyDescent="0.15">
      <c r="A285" s="104" t="s">
        <v>464</v>
      </c>
      <c r="B285" s="153" t="s">
        <v>528</v>
      </c>
      <c r="C285" s="153" t="s">
        <v>250</v>
      </c>
      <c r="D285" s="153" t="s">
        <v>884</v>
      </c>
      <c r="E285" s="153" t="s">
        <v>135</v>
      </c>
      <c r="F285" s="153"/>
      <c r="G285" s="105">
        <v>0.3</v>
      </c>
      <c r="H285" s="106">
        <v>1.5</v>
      </c>
      <c r="I285" s="107">
        <f t="shared" si="13"/>
        <v>24</v>
      </c>
      <c r="J285" s="176">
        <f t="shared" si="13"/>
        <v>120</v>
      </c>
      <c r="K285" s="173"/>
      <c r="L285" s="129"/>
      <c r="M285" s="129"/>
      <c r="N285" s="129"/>
      <c r="O285" s="129"/>
      <c r="P285" s="129"/>
      <c r="Q285" s="129"/>
      <c r="R285" s="129"/>
      <c r="S285" s="129"/>
      <c r="T285" s="129"/>
      <c r="U285" s="200"/>
      <c r="V285" s="200"/>
      <c r="W285" s="200"/>
      <c r="X285" s="200"/>
      <c r="Y285" s="200"/>
      <c r="Z285" s="200"/>
      <c r="AA285" s="200"/>
      <c r="AB285" s="200"/>
      <c r="AC285" s="200"/>
      <c r="AD285" s="200"/>
      <c r="AE285" s="200"/>
      <c r="AF285" s="200"/>
      <c r="AG285" s="200"/>
      <c r="AH285" s="200"/>
      <c r="AI285" s="200"/>
      <c r="AJ285" s="200"/>
      <c r="AK285" s="200"/>
      <c r="AL285" s="200"/>
      <c r="AM285" s="200"/>
      <c r="AN285" s="200"/>
      <c r="AO285" s="200"/>
      <c r="AP285" s="200"/>
      <c r="AQ285" s="200"/>
      <c r="AR285" s="200"/>
      <c r="AS285" s="200"/>
      <c r="AT285" s="200"/>
      <c r="AU285" s="200"/>
      <c r="AV285" s="200"/>
      <c r="AW285" s="200"/>
      <c r="AX285" s="200"/>
      <c r="AY285" s="200"/>
      <c r="AZ285" s="200"/>
      <c r="BA285" s="200"/>
      <c r="BB285" s="200"/>
      <c r="BC285" s="200"/>
      <c r="BD285" s="200"/>
      <c r="BE285" s="200"/>
      <c r="BF285" s="200"/>
      <c r="BG285" s="200"/>
      <c r="BH285" s="200"/>
      <c r="BI285" s="206"/>
      <c r="BJ285" s="200"/>
      <c r="BK285" s="200"/>
      <c r="BL285" s="200"/>
      <c r="BM285" s="200"/>
      <c r="BN285" s="200"/>
      <c r="BO285" s="200"/>
      <c r="BP285" s="203"/>
      <c r="BQ285" s="203">
        <v>120</v>
      </c>
      <c r="BR285" s="203"/>
      <c r="BS285" s="231">
        <f t="shared" si="14"/>
        <v>120</v>
      </c>
    </row>
    <row r="286" spans="1:71" ht="15" x14ac:dyDescent="0.15">
      <c r="A286" s="104" t="s">
        <v>465</v>
      </c>
      <c r="B286" s="153" t="s">
        <v>528</v>
      </c>
      <c r="C286" s="153" t="s">
        <v>250</v>
      </c>
      <c r="D286" s="153" t="s">
        <v>885</v>
      </c>
      <c r="E286" s="153" t="s">
        <v>135</v>
      </c>
      <c r="F286" s="153"/>
      <c r="G286" s="105">
        <v>0.4</v>
      </c>
      <c r="H286" s="106">
        <v>0.5</v>
      </c>
      <c r="I286" s="107">
        <f t="shared" si="13"/>
        <v>32</v>
      </c>
      <c r="J286" s="176">
        <f t="shared" si="13"/>
        <v>40</v>
      </c>
      <c r="K286" s="173"/>
      <c r="L286" s="129"/>
      <c r="M286" s="129"/>
      <c r="N286" s="129"/>
      <c r="O286" s="129"/>
      <c r="P286" s="129"/>
      <c r="Q286" s="129"/>
      <c r="R286" s="129"/>
      <c r="S286" s="129"/>
      <c r="T286" s="129"/>
      <c r="U286" s="200"/>
      <c r="V286" s="200"/>
      <c r="W286" s="200"/>
      <c r="X286" s="200"/>
      <c r="Y286" s="200"/>
      <c r="Z286" s="200"/>
      <c r="AA286" s="200"/>
      <c r="AB286" s="200">
        <v>2</v>
      </c>
      <c r="AC286" s="200"/>
      <c r="AD286" s="200"/>
      <c r="AE286" s="200"/>
      <c r="AF286" s="200"/>
      <c r="AG286" s="200"/>
      <c r="AH286" s="200"/>
      <c r="AI286" s="200"/>
      <c r="AJ286" s="200"/>
      <c r="AK286" s="200"/>
      <c r="AL286" s="200"/>
      <c r="AM286" s="200"/>
      <c r="AN286" s="200"/>
      <c r="AO286" s="200"/>
      <c r="AP286" s="200"/>
      <c r="AQ286" s="200"/>
      <c r="AR286" s="200"/>
      <c r="AS286" s="200"/>
      <c r="AT286" s="200"/>
      <c r="AU286" s="200"/>
      <c r="AV286" s="200"/>
      <c r="AW286" s="200"/>
      <c r="AX286" s="200"/>
      <c r="AY286" s="200"/>
      <c r="AZ286" s="200"/>
      <c r="BA286" s="200"/>
      <c r="BB286" s="200"/>
      <c r="BC286" s="200"/>
      <c r="BD286" s="200"/>
      <c r="BE286" s="200"/>
      <c r="BF286" s="200"/>
      <c r="BG286" s="200"/>
      <c r="BH286" s="200"/>
      <c r="BI286" s="206"/>
      <c r="BJ286" s="200"/>
      <c r="BK286" s="200"/>
      <c r="BL286" s="200"/>
      <c r="BM286" s="200"/>
      <c r="BN286" s="200"/>
      <c r="BO286" s="200"/>
      <c r="BP286" s="203"/>
      <c r="BQ286" s="203"/>
      <c r="BR286" s="203"/>
      <c r="BS286" s="231">
        <f t="shared" si="14"/>
        <v>2</v>
      </c>
    </row>
    <row r="287" spans="1:71" ht="15" x14ac:dyDescent="0.15">
      <c r="A287" s="104" t="s">
        <v>466</v>
      </c>
      <c r="B287" s="153" t="s">
        <v>528</v>
      </c>
      <c r="C287" s="153" t="s">
        <v>250</v>
      </c>
      <c r="D287" s="153" t="s">
        <v>886</v>
      </c>
      <c r="E287" s="153" t="s">
        <v>135</v>
      </c>
      <c r="F287" s="153"/>
      <c r="G287" s="105">
        <v>0.4</v>
      </c>
      <c r="H287" s="106">
        <v>0.6</v>
      </c>
      <c r="I287" s="107">
        <f t="shared" si="13"/>
        <v>32</v>
      </c>
      <c r="J287" s="176">
        <f t="shared" si="13"/>
        <v>48</v>
      </c>
      <c r="K287" s="173"/>
      <c r="L287" s="129"/>
      <c r="M287" s="129"/>
      <c r="N287" s="129"/>
      <c r="O287" s="129"/>
      <c r="P287" s="129"/>
      <c r="Q287" s="129"/>
      <c r="R287" s="129"/>
      <c r="S287" s="129"/>
      <c r="T287" s="129"/>
      <c r="U287" s="200">
        <v>4</v>
      </c>
      <c r="V287" s="200"/>
      <c r="W287" s="200">
        <v>2</v>
      </c>
      <c r="X287" s="200"/>
      <c r="Y287" s="200"/>
      <c r="Z287" s="200"/>
      <c r="AA287" s="200"/>
      <c r="AB287" s="200"/>
      <c r="AC287" s="200"/>
      <c r="AD287" s="200">
        <v>8</v>
      </c>
      <c r="AE287" s="200"/>
      <c r="AF287" s="200"/>
      <c r="AG287" s="200"/>
      <c r="AH287" s="200"/>
      <c r="AI287" s="200"/>
      <c r="AJ287" s="200"/>
      <c r="AK287" s="200"/>
      <c r="AL287" s="200"/>
      <c r="AM287" s="200"/>
      <c r="AN287" s="200"/>
      <c r="AO287" s="200"/>
      <c r="AP287" s="200"/>
      <c r="AQ287" s="200"/>
      <c r="AR287" s="200"/>
      <c r="AS287" s="200"/>
      <c r="AT287" s="200"/>
      <c r="AU287" s="200"/>
      <c r="AV287" s="200"/>
      <c r="AW287" s="200"/>
      <c r="AX287" s="200"/>
      <c r="AY287" s="200"/>
      <c r="AZ287" s="200"/>
      <c r="BA287" s="200"/>
      <c r="BB287" s="200"/>
      <c r="BC287" s="200"/>
      <c r="BD287" s="200"/>
      <c r="BE287" s="200"/>
      <c r="BF287" s="200"/>
      <c r="BG287" s="200"/>
      <c r="BH287" s="200"/>
      <c r="BI287" s="206"/>
      <c r="BJ287" s="200"/>
      <c r="BK287" s="200"/>
      <c r="BL287" s="200">
        <v>1</v>
      </c>
      <c r="BM287" s="200"/>
      <c r="BN287" s="200"/>
      <c r="BO287" s="200"/>
      <c r="BP287" s="203"/>
      <c r="BQ287" s="203"/>
      <c r="BR287" s="203"/>
      <c r="BS287" s="231">
        <f t="shared" si="14"/>
        <v>15</v>
      </c>
    </row>
    <row r="288" spans="1:71" ht="15" x14ac:dyDescent="0.15">
      <c r="A288" s="104" t="s">
        <v>467</v>
      </c>
      <c r="B288" s="153" t="s">
        <v>528</v>
      </c>
      <c r="C288" s="153" t="s">
        <v>250</v>
      </c>
      <c r="D288" s="153" t="s">
        <v>887</v>
      </c>
      <c r="E288" s="153" t="s">
        <v>135</v>
      </c>
      <c r="F288" s="153"/>
      <c r="G288" s="105">
        <v>0.4</v>
      </c>
      <c r="H288" s="106">
        <v>0.7</v>
      </c>
      <c r="I288" s="107">
        <f t="shared" si="13"/>
        <v>32</v>
      </c>
      <c r="J288" s="176">
        <f t="shared" si="13"/>
        <v>56</v>
      </c>
      <c r="K288" s="173"/>
      <c r="L288" s="129"/>
      <c r="M288" s="129"/>
      <c r="N288" s="129"/>
      <c r="O288" s="129"/>
      <c r="P288" s="129"/>
      <c r="Q288" s="129"/>
      <c r="R288" s="129"/>
      <c r="S288" s="129"/>
      <c r="T288" s="129"/>
      <c r="U288" s="200"/>
      <c r="V288" s="200"/>
      <c r="W288" s="200"/>
      <c r="X288" s="200"/>
      <c r="Y288" s="200"/>
      <c r="Z288" s="200"/>
      <c r="AA288" s="200"/>
      <c r="AB288" s="200"/>
      <c r="AC288" s="200"/>
      <c r="AD288" s="200"/>
      <c r="AE288" s="200"/>
      <c r="AF288" s="200"/>
      <c r="AG288" s="200"/>
      <c r="AH288" s="200"/>
      <c r="AI288" s="200"/>
      <c r="AJ288" s="200"/>
      <c r="AK288" s="200"/>
      <c r="AL288" s="200"/>
      <c r="AM288" s="200"/>
      <c r="AN288" s="200"/>
      <c r="AO288" s="200"/>
      <c r="AP288" s="200"/>
      <c r="AQ288" s="200"/>
      <c r="AR288" s="200"/>
      <c r="AS288" s="200"/>
      <c r="AT288" s="200"/>
      <c r="AU288" s="200"/>
      <c r="AV288" s="200"/>
      <c r="AW288" s="200"/>
      <c r="AX288" s="200"/>
      <c r="AY288" s="200"/>
      <c r="AZ288" s="200"/>
      <c r="BA288" s="200"/>
      <c r="BB288" s="200"/>
      <c r="BC288" s="200"/>
      <c r="BD288" s="200"/>
      <c r="BE288" s="200"/>
      <c r="BF288" s="200"/>
      <c r="BG288" s="200"/>
      <c r="BH288" s="200"/>
      <c r="BI288" s="206"/>
      <c r="BJ288" s="200"/>
      <c r="BK288" s="200"/>
      <c r="BL288" s="200"/>
      <c r="BM288" s="200"/>
      <c r="BN288" s="200">
        <v>2</v>
      </c>
      <c r="BO288" s="200"/>
      <c r="BP288" s="203"/>
      <c r="BQ288" s="203">
        <v>4</v>
      </c>
      <c r="BR288" s="203"/>
      <c r="BS288" s="231">
        <f t="shared" si="14"/>
        <v>6</v>
      </c>
    </row>
    <row r="289" spans="1:71" ht="15" x14ac:dyDescent="0.15">
      <c r="A289" s="104" t="s">
        <v>468</v>
      </c>
      <c r="B289" s="153" t="s">
        <v>528</v>
      </c>
      <c r="C289" s="153" t="s">
        <v>250</v>
      </c>
      <c r="D289" s="153" t="s">
        <v>888</v>
      </c>
      <c r="E289" s="153" t="s">
        <v>135</v>
      </c>
      <c r="F289" s="153"/>
      <c r="G289" s="105">
        <v>0.4</v>
      </c>
      <c r="H289" s="106">
        <v>0.8</v>
      </c>
      <c r="I289" s="107">
        <f t="shared" si="13"/>
        <v>32</v>
      </c>
      <c r="J289" s="176">
        <f t="shared" si="13"/>
        <v>64</v>
      </c>
      <c r="K289" s="173"/>
      <c r="L289" s="129"/>
      <c r="M289" s="129"/>
      <c r="N289" s="129"/>
      <c r="O289" s="129"/>
      <c r="P289" s="129"/>
      <c r="Q289" s="129"/>
      <c r="R289" s="129"/>
      <c r="S289" s="129"/>
      <c r="T289" s="129"/>
      <c r="U289" s="200"/>
      <c r="V289" s="200"/>
      <c r="W289" s="200"/>
      <c r="X289" s="200"/>
      <c r="Y289" s="200"/>
      <c r="Z289" s="200"/>
      <c r="AA289" s="200"/>
      <c r="AB289" s="200"/>
      <c r="AC289" s="200"/>
      <c r="AD289" s="200"/>
      <c r="AE289" s="200"/>
      <c r="AF289" s="200"/>
      <c r="AG289" s="200"/>
      <c r="AH289" s="200"/>
      <c r="AI289" s="200"/>
      <c r="AJ289" s="200"/>
      <c r="AK289" s="200"/>
      <c r="AL289" s="200"/>
      <c r="AM289" s="200">
        <v>1</v>
      </c>
      <c r="AN289" s="200"/>
      <c r="AO289" s="200"/>
      <c r="AP289" s="200"/>
      <c r="AQ289" s="200"/>
      <c r="AR289" s="200"/>
      <c r="AS289" s="200"/>
      <c r="AT289" s="200"/>
      <c r="AU289" s="200"/>
      <c r="AV289" s="200"/>
      <c r="AW289" s="200"/>
      <c r="AX289" s="200"/>
      <c r="AY289" s="200"/>
      <c r="AZ289" s="200"/>
      <c r="BA289" s="200"/>
      <c r="BB289" s="200"/>
      <c r="BC289" s="200"/>
      <c r="BD289" s="200"/>
      <c r="BE289" s="200"/>
      <c r="BF289" s="200"/>
      <c r="BG289" s="200"/>
      <c r="BH289" s="200"/>
      <c r="BI289" s="206"/>
      <c r="BJ289" s="200"/>
      <c r="BK289" s="200"/>
      <c r="BL289" s="200"/>
      <c r="BM289" s="200"/>
      <c r="BN289" s="200"/>
      <c r="BO289" s="200"/>
      <c r="BP289" s="203"/>
      <c r="BQ289" s="203"/>
      <c r="BR289" s="203">
        <v>2</v>
      </c>
      <c r="BS289" s="231">
        <f t="shared" si="14"/>
        <v>3</v>
      </c>
    </row>
    <row r="290" spans="1:71" ht="15" x14ac:dyDescent="0.15">
      <c r="A290" s="104" t="s">
        <v>469</v>
      </c>
      <c r="B290" s="153" t="s">
        <v>528</v>
      </c>
      <c r="C290" s="153" t="s">
        <v>251</v>
      </c>
      <c r="D290" s="153" t="s">
        <v>889</v>
      </c>
      <c r="E290" s="153" t="s">
        <v>135</v>
      </c>
      <c r="F290" s="153"/>
      <c r="G290" s="105">
        <v>0.15</v>
      </c>
      <c r="H290" s="106">
        <v>0.4</v>
      </c>
      <c r="I290" s="107">
        <f t="shared" si="13"/>
        <v>12</v>
      </c>
      <c r="J290" s="176">
        <f t="shared" si="13"/>
        <v>32</v>
      </c>
      <c r="K290" s="173"/>
      <c r="L290" s="129"/>
      <c r="M290" s="129"/>
      <c r="N290" s="129"/>
      <c r="O290" s="129"/>
      <c r="P290" s="129"/>
      <c r="Q290" s="129"/>
      <c r="R290" s="129"/>
      <c r="S290" s="129"/>
      <c r="T290" s="129"/>
      <c r="U290" s="200"/>
      <c r="V290" s="200"/>
      <c r="W290" s="200"/>
      <c r="X290" s="200"/>
      <c r="Y290" s="200"/>
      <c r="Z290" s="200"/>
      <c r="AA290" s="200"/>
      <c r="AB290" s="200"/>
      <c r="AC290" s="200"/>
      <c r="AD290" s="200"/>
      <c r="AE290" s="200"/>
      <c r="AF290" s="200"/>
      <c r="AG290" s="200"/>
      <c r="AH290" s="200"/>
      <c r="AI290" s="200"/>
      <c r="AJ290" s="200"/>
      <c r="AK290" s="200"/>
      <c r="AL290" s="200"/>
      <c r="AM290" s="200"/>
      <c r="AN290" s="200"/>
      <c r="AO290" s="200"/>
      <c r="AP290" s="200"/>
      <c r="AQ290" s="200"/>
      <c r="AR290" s="200"/>
      <c r="AS290" s="200"/>
      <c r="AT290" s="200"/>
      <c r="AU290" s="200"/>
      <c r="AV290" s="200"/>
      <c r="AW290" s="200">
        <v>1</v>
      </c>
      <c r="AX290" s="200"/>
      <c r="AY290" s="200"/>
      <c r="AZ290" s="200"/>
      <c r="BA290" s="200"/>
      <c r="BB290" s="200"/>
      <c r="BC290" s="200"/>
      <c r="BD290" s="200"/>
      <c r="BE290" s="200"/>
      <c r="BF290" s="200"/>
      <c r="BG290" s="200"/>
      <c r="BH290" s="200"/>
      <c r="BI290" s="206"/>
      <c r="BJ290" s="200"/>
      <c r="BK290" s="200"/>
      <c r="BL290" s="200"/>
      <c r="BM290" s="200"/>
      <c r="BN290" s="200"/>
      <c r="BO290" s="200"/>
      <c r="BP290" s="203"/>
      <c r="BQ290" s="203"/>
      <c r="BR290" s="203"/>
      <c r="BS290" s="231">
        <f t="shared" si="14"/>
        <v>1</v>
      </c>
    </row>
    <row r="291" spans="1:71" ht="15" x14ac:dyDescent="0.15">
      <c r="A291" s="104" t="s">
        <v>470</v>
      </c>
      <c r="B291" s="153" t="s">
        <v>528</v>
      </c>
      <c r="C291" s="153" t="s">
        <v>251</v>
      </c>
      <c r="D291" s="153" t="s">
        <v>890</v>
      </c>
      <c r="E291" s="153" t="s">
        <v>135</v>
      </c>
      <c r="F291" s="153"/>
      <c r="G291" s="105">
        <v>0.2</v>
      </c>
      <c r="H291" s="106">
        <v>0.25</v>
      </c>
      <c r="I291" s="107">
        <f t="shared" si="13"/>
        <v>16</v>
      </c>
      <c r="J291" s="176">
        <f t="shared" si="13"/>
        <v>20</v>
      </c>
      <c r="K291" s="173"/>
      <c r="L291" s="129"/>
      <c r="M291" s="129"/>
      <c r="N291" s="129"/>
      <c r="O291" s="129"/>
      <c r="P291" s="129"/>
      <c r="Q291" s="129"/>
      <c r="R291" s="129"/>
      <c r="S291" s="129"/>
      <c r="T291" s="129"/>
      <c r="U291" s="200"/>
      <c r="V291" s="200"/>
      <c r="W291" s="200"/>
      <c r="X291" s="200">
        <v>1</v>
      </c>
      <c r="Y291" s="200"/>
      <c r="Z291" s="200"/>
      <c r="AA291" s="200"/>
      <c r="AB291" s="200"/>
      <c r="AC291" s="200"/>
      <c r="AD291" s="200"/>
      <c r="AE291" s="200"/>
      <c r="AF291" s="200"/>
      <c r="AG291" s="200"/>
      <c r="AH291" s="200"/>
      <c r="AI291" s="200"/>
      <c r="AJ291" s="200"/>
      <c r="AK291" s="200"/>
      <c r="AL291" s="200"/>
      <c r="AM291" s="200"/>
      <c r="AN291" s="200"/>
      <c r="AO291" s="200"/>
      <c r="AP291" s="200"/>
      <c r="AQ291" s="200"/>
      <c r="AR291" s="200"/>
      <c r="AS291" s="200"/>
      <c r="AT291" s="200"/>
      <c r="AU291" s="200"/>
      <c r="AV291" s="200"/>
      <c r="AW291" s="200">
        <v>2</v>
      </c>
      <c r="AX291" s="200"/>
      <c r="AY291" s="200"/>
      <c r="AZ291" s="200"/>
      <c r="BA291" s="200"/>
      <c r="BB291" s="200"/>
      <c r="BC291" s="200"/>
      <c r="BD291" s="200"/>
      <c r="BE291" s="200"/>
      <c r="BF291" s="200"/>
      <c r="BG291" s="200"/>
      <c r="BH291" s="200"/>
      <c r="BI291" s="206"/>
      <c r="BJ291" s="200"/>
      <c r="BK291" s="200"/>
      <c r="BL291" s="200"/>
      <c r="BM291" s="200"/>
      <c r="BN291" s="200"/>
      <c r="BO291" s="200"/>
      <c r="BP291" s="203"/>
      <c r="BQ291" s="203"/>
      <c r="BR291" s="203"/>
      <c r="BS291" s="231">
        <f t="shared" si="14"/>
        <v>3</v>
      </c>
    </row>
    <row r="292" spans="1:71" ht="15" x14ac:dyDescent="0.15">
      <c r="A292" s="104" t="s">
        <v>471</v>
      </c>
      <c r="B292" s="153" t="s">
        <v>528</v>
      </c>
      <c r="C292" s="153" t="s">
        <v>251</v>
      </c>
      <c r="D292" s="153" t="s">
        <v>891</v>
      </c>
      <c r="E292" s="153" t="s">
        <v>135</v>
      </c>
      <c r="F292" s="153"/>
      <c r="G292" s="105">
        <v>0.2</v>
      </c>
      <c r="H292" s="106">
        <v>0.3</v>
      </c>
      <c r="I292" s="107">
        <f t="shared" si="13"/>
        <v>16</v>
      </c>
      <c r="J292" s="176">
        <f t="shared" si="13"/>
        <v>24</v>
      </c>
      <c r="K292" s="173"/>
      <c r="L292" s="129"/>
      <c r="M292" s="129"/>
      <c r="N292" s="129"/>
      <c r="O292" s="129"/>
      <c r="P292" s="129"/>
      <c r="Q292" s="129"/>
      <c r="R292" s="129"/>
      <c r="S292" s="129"/>
      <c r="T292" s="129"/>
      <c r="U292" s="200"/>
      <c r="V292" s="200">
        <v>1</v>
      </c>
      <c r="W292" s="200"/>
      <c r="X292" s="200"/>
      <c r="Y292" s="200"/>
      <c r="Z292" s="200"/>
      <c r="AA292" s="200"/>
      <c r="AB292" s="200"/>
      <c r="AC292" s="200"/>
      <c r="AD292" s="200"/>
      <c r="AE292" s="200"/>
      <c r="AF292" s="200"/>
      <c r="AG292" s="200"/>
      <c r="AH292" s="200"/>
      <c r="AI292" s="200"/>
      <c r="AJ292" s="200"/>
      <c r="AK292" s="200"/>
      <c r="AL292" s="200"/>
      <c r="AM292" s="200"/>
      <c r="AN292" s="200"/>
      <c r="AO292" s="200"/>
      <c r="AP292" s="200"/>
      <c r="AQ292" s="200"/>
      <c r="AR292" s="200"/>
      <c r="AS292" s="200"/>
      <c r="AT292" s="200"/>
      <c r="AU292" s="200"/>
      <c r="AV292" s="200"/>
      <c r="AW292" s="200"/>
      <c r="AX292" s="200"/>
      <c r="AY292" s="200"/>
      <c r="AZ292" s="200"/>
      <c r="BA292" s="200"/>
      <c r="BB292" s="200"/>
      <c r="BC292" s="200"/>
      <c r="BD292" s="200"/>
      <c r="BE292" s="200"/>
      <c r="BF292" s="200"/>
      <c r="BG292" s="200"/>
      <c r="BH292" s="200"/>
      <c r="BI292" s="206"/>
      <c r="BJ292" s="200"/>
      <c r="BK292" s="200"/>
      <c r="BL292" s="200"/>
      <c r="BM292" s="200"/>
      <c r="BN292" s="200"/>
      <c r="BO292" s="200"/>
      <c r="BP292" s="203"/>
      <c r="BQ292" s="203"/>
      <c r="BR292" s="203"/>
      <c r="BS292" s="231">
        <f t="shared" si="14"/>
        <v>1</v>
      </c>
    </row>
    <row r="293" spans="1:71" ht="15" x14ac:dyDescent="0.15">
      <c r="A293" s="104" t="s">
        <v>472</v>
      </c>
      <c r="B293" s="153" t="s">
        <v>528</v>
      </c>
      <c r="C293" s="153" t="s">
        <v>251</v>
      </c>
      <c r="D293" s="153" t="s">
        <v>892</v>
      </c>
      <c r="E293" s="153" t="s">
        <v>135</v>
      </c>
      <c r="F293" s="153"/>
      <c r="G293" s="105">
        <v>0.2</v>
      </c>
      <c r="H293" s="106">
        <v>0.45</v>
      </c>
      <c r="I293" s="107">
        <f t="shared" si="13"/>
        <v>16</v>
      </c>
      <c r="J293" s="176">
        <f t="shared" si="13"/>
        <v>36</v>
      </c>
      <c r="K293" s="173"/>
      <c r="L293" s="129"/>
      <c r="M293" s="129"/>
      <c r="N293" s="129"/>
      <c r="O293" s="129"/>
      <c r="P293" s="129"/>
      <c r="Q293" s="129"/>
      <c r="R293" s="129"/>
      <c r="S293" s="129"/>
      <c r="T293" s="129"/>
      <c r="U293" s="200"/>
      <c r="V293" s="200"/>
      <c r="W293" s="200"/>
      <c r="X293" s="200"/>
      <c r="Y293" s="200"/>
      <c r="Z293" s="200"/>
      <c r="AA293" s="200"/>
      <c r="AB293" s="200"/>
      <c r="AC293" s="200"/>
      <c r="AD293" s="200"/>
      <c r="AE293" s="200"/>
      <c r="AF293" s="200"/>
      <c r="AG293" s="200"/>
      <c r="AH293" s="200"/>
      <c r="AI293" s="200"/>
      <c r="AJ293" s="200"/>
      <c r="AK293" s="200"/>
      <c r="AL293" s="200"/>
      <c r="AM293" s="200"/>
      <c r="AN293" s="200"/>
      <c r="AO293" s="200"/>
      <c r="AP293" s="200"/>
      <c r="AQ293" s="200"/>
      <c r="AR293" s="200">
        <v>1</v>
      </c>
      <c r="AS293" s="200"/>
      <c r="AT293" s="200"/>
      <c r="AU293" s="200"/>
      <c r="AV293" s="200"/>
      <c r="AW293" s="200"/>
      <c r="AX293" s="200"/>
      <c r="AY293" s="200"/>
      <c r="AZ293" s="200"/>
      <c r="BA293" s="200"/>
      <c r="BB293" s="200"/>
      <c r="BC293" s="200"/>
      <c r="BD293" s="200"/>
      <c r="BE293" s="200"/>
      <c r="BF293" s="200"/>
      <c r="BG293" s="200"/>
      <c r="BH293" s="200"/>
      <c r="BI293" s="206"/>
      <c r="BJ293" s="200">
        <v>8</v>
      </c>
      <c r="BK293" s="200"/>
      <c r="BL293" s="200"/>
      <c r="BM293" s="200"/>
      <c r="BN293" s="200"/>
      <c r="BO293" s="200"/>
      <c r="BP293" s="203"/>
      <c r="BQ293" s="203"/>
      <c r="BR293" s="203"/>
      <c r="BS293" s="231">
        <f t="shared" si="14"/>
        <v>9</v>
      </c>
    </row>
    <row r="294" spans="1:71" ht="15" x14ac:dyDescent="0.15">
      <c r="A294" s="104" t="s">
        <v>473</v>
      </c>
      <c r="B294" s="153" t="s">
        <v>528</v>
      </c>
      <c r="C294" s="153" t="s">
        <v>251</v>
      </c>
      <c r="D294" s="153" t="s">
        <v>893</v>
      </c>
      <c r="E294" s="153" t="s">
        <v>135</v>
      </c>
      <c r="F294" s="153"/>
      <c r="G294" s="105">
        <v>0.4</v>
      </c>
      <c r="H294" s="106">
        <v>0.7</v>
      </c>
      <c r="I294" s="107">
        <f t="shared" si="13"/>
        <v>32</v>
      </c>
      <c r="J294" s="176">
        <f t="shared" si="13"/>
        <v>56</v>
      </c>
      <c r="K294" s="173">
        <v>1</v>
      </c>
      <c r="L294" s="129"/>
      <c r="M294" s="129"/>
      <c r="N294" s="129"/>
      <c r="O294" s="129"/>
      <c r="P294" s="129"/>
      <c r="Q294" s="129"/>
      <c r="R294" s="129"/>
      <c r="S294" s="129"/>
      <c r="T294" s="129"/>
      <c r="U294" s="200"/>
      <c r="V294" s="200"/>
      <c r="W294" s="200"/>
      <c r="X294" s="200"/>
      <c r="Y294" s="200"/>
      <c r="Z294" s="200"/>
      <c r="AA294" s="200"/>
      <c r="AB294" s="200"/>
      <c r="AC294" s="200"/>
      <c r="AD294" s="200"/>
      <c r="AE294" s="200"/>
      <c r="AF294" s="200"/>
      <c r="AG294" s="200"/>
      <c r="AH294" s="200"/>
      <c r="AI294" s="200"/>
      <c r="AJ294" s="200"/>
      <c r="AK294" s="200"/>
      <c r="AL294" s="200"/>
      <c r="AM294" s="200"/>
      <c r="AN294" s="200"/>
      <c r="AO294" s="200"/>
      <c r="AP294" s="200"/>
      <c r="AQ294" s="200"/>
      <c r="AR294" s="200"/>
      <c r="AS294" s="200"/>
      <c r="AT294" s="200"/>
      <c r="AU294" s="200"/>
      <c r="AV294" s="200"/>
      <c r="AW294" s="200"/>
      <c r="AX294" s="200"/>
      <c r="AY294" s="200"/>
      <c r="AZ294" s="200"/>
      <c r="BA294" s="200"/>
      <c r="BB294" s="200"/>
      <c r="BC294" s="200"/>
      <c r="BD294" s="200"/>
      <c r="BE294" s="200"/>
      <c r="BF294" s="200"/>
      <c r="BG294" s="200"/>
      <c r="BH294" s="200"/>
      <c r="BI294" s="206"/>
      <c r="BJ294" s="200"/>
      <c r="BK294" s="200"/>
      <c r="BL294" s="200"/>
      <c r="BM294" s="200"/>
      <c r="BN294" s="200"/>
      <c r="BO294" s="200"/>
      <c r="BP294" s="203"/>
      <c r="BQ294" s="203"/>
      <c r="BR294" s="203"/>
      <c r="BS294" s="231">
        <f t="shared" si="14"/>
        <v>1</v>
      </c>
    </row>
    <row r="295" spans="1:71" ht="15" x14ac:dyDescent="0.15">
      <c r="A295" s="128" t="s">
        <v>474</v>
      </c>
      <c r="B295" s="158" t="s">
        <v>529</v>
      </c>
      <c r="C295" s="158"/>
      <c r="D295" s="158" t="s">
        <v>894</v>
      </c>
      <c r="E295" s="158"/>
      <c r="F295" s="158"/>
      <c r="G295" s="105">
        <v>0.1</v>
      </c>
      <c r="H295" s="106">
        <v>0.6</v>
      </c>
      <c r="I295" s="107">
        <f t="shared" si="13"/>
        <v>8</v>
      </c>
      <c r="J295" s="176">
        <f t="shared" si="13"/>
        <v>48</v>
      </c>
      <c r="K295" s="173"/>
      <c r="L295" s="129"/>
      <c r="M295" s="129"/>
      <c r="N295" s="129"/>
      <c r="O295" s="129"/>
      <c r="P295" s="129">
        <v>2</v>
      </c>
      <c r="Q295" s="129"/>
      <c r="R295" s="129"/>
      <c r="S295" s="129"/>
      <c r="T295" s="129"/>
      <c r="U295" s="200"/>
      <c r="V295" s="200"/>
      <c r="W295" s="200"/>
      <c r="X295" s="200"/>
      <c r="Y295" s="200"/>
      <c r="Z295" s="200"/>
      <c r="AA295" s="200"/>
      <c r="AB295" s="200"/>
      <c r="AC295" s="200"/>
      <c r="AD295" s="200"/>
      <c r="AE295" s="200"/>
      <c r="AF295" s="200"/>
      <c r="AG295" s="200"/>
      <c r="AH295" s="200"/>
      <c r="AI295" s="200"/>
      <c r="AJ295" s="200"/>
      <c r="AK295" s="200"/>
      <c r="AL295" s="200"/>
      <c r="AM295" s="200"/>
      <c r="AN295" s="200"/>
      <c r="AO295" s="200"/>
      <c r="AP295" s="200"/>
      <c r="AQ295" s="200"/>
      <c r="AR295" s="200"/>
      <c r="AS295" s="200"/>
      <c r="AT295" s="200"/>
      <c r="AU295" s="200"/>
      <c r="AV295" s="200"/>
      <c r="AW295" s="200"/>
      <c r="AX295" s="200"/>
      <c r="AY295" s="200"/>
      <c r="AZ295" s="200"/>
      <c r="BA295" s="200">
        <v>14</v>
      </c>
      <c r="BB295" s="200"/>
      <c r="BC295" s="200"/>
      <c r="BD295" s="200"/>
      <c r="BE295" s="200"/>
      <c r="BF295" s="200"/>
      <c r="BG295" s="200"/>
      <c r="BH295" s="200"/>
      <c r="BI295" s="206"/>
      <c r="BJ295" s="200"/>
      <c r="BK295" s="200"/>
      <c r="BL295" s="200"/>
      <c r="BM295" s="200"/>
      <c r="BN295" s="200"/>
      <c r="BO295" s="200"/>
      <c r="BP295" s="203"/>
      <c r="BQ295" s="203"/>
      <c r="BR295" s="203"/>
      <c r="BS295" s="231">
        <f t="shared" si="14"/>
        <v>16</v>
      </c>
    </row>
    <row r="296" spans="1:71" ht="15" x14ac:dyDescent="0.15">
      <c r="A296" s="128" t="s">
        <v>475</v>
      </c>
      <c r="B296" s="158" t="s">
        <v>529</v>
      </c>
      <c r="C296" s="158"/>
      <c r="D296" s="158" t="s">
        <v>895</v>
      </c>
      <c r="E296" s="158"/>
      <c r="F296" s="158"/>
      <c r="G296" s="105">
        <v>0.1</v>
      </c>
      <c r="H296" s="106">
        <v>2.1</v>
      </c>
      <c r="I296" s="107">
        <f t="shared" si="13"/>
        <v>8</v>
      </c>
      <c r="J296" s="176">
        <f t="shared" si="13"/>
        <v>168</v>
      </c>
      <c r="K296" s="173"/>
      <c r="L296" s="129"/>
      <c r="M296" s="129"/>
      <c r="N296" s="129"/>
      <c r="O296" s="129"/>
      <c r="P296" s="129"/>
      <c r="Q296" s="129"/>
      <c r="R296" s="129"/>
      <c r="S296" s="129"/>
      <c r="T296" s="129"/>
      <c r="U296" s="200"/>
      <c r="V296" s="200"/>
      <c r="W296" s="200"/>
      <c r="X296" s="200"/>
      <c r="Y296" s="200"/>
      <c r="Z296" s="200"/>
      <c r="AA296" s="200"/>
      <c r="AB296" s="200"/>
      <c r="AC296" s="200"/>
      <c r="AD296" s="200"/>
      <c r="AE296" s="200"/>
      <c r="AF296" s="200"/>
      <c r="AG296" s="200"/>
      <c r="AH296" s="200"/>
      <c r="AI296" s="200"/>
      <c r="AJ296" s="200"/>
      <c r="AK296" s="200"/>
      <c r="AL296" s="200"/>
      <c r="AM296" s="200"/>
      <c r="AN296" s="200"/>
      <c r="AO296" s="200"/>
      <c r="AP296" s="200"/>
      <c r="AQ296" s="200"/>
      <c r="AR296" s="200"/>
      <c r="AS296" s="200"/>
      <c r="AT296" s="200"/>
      <c r="AU296" s="200"/>
      <c r="AV296" s="200"/>
      <c r="AW296" s="200">
        <v>1</v>
      </c>
      <c r="AX296" s="200"/>
      <c r="AY296" s="200"/>
      <c r="AZ296" s="200"/>
      <c r="BA296" s="200"/>
      <c r="BB296" s="200"/>
      <c r="BC296" s="200"/>
      <c r="BD296" s="200"/>
      <c r="BE296" s="200"/>
      <c r="BF296" s="200"/>
      <c r="BG296" s="200"/>
      <c r="BH296" s="200"/>
      <c r="BI296" s="206"/>
      <c r="BJ296" s="200"/>
      <c r="BK296" s="200"/>
      <c r="BL296" s="200"/>
      <c r="BM296" s="200"/>
      <c r="BN296" s="200"/>
      <c r="BO296" s="200"/>
      <c r="BP296" s="203"/>
      <c r="BQ296" s="203"/>
      <c r="BR296" s="203"/>
      <c r="BS296" s="231">
        <f t="shared" si="14"/>
        <v>1</v>
      </c>
    </row>
    <row r="297" spans="1:71" ht="15" x14ac:dyDescent="0.15">
      <c r="A297" s="128" t="s">
        <v>476</v>
      </c>
      <c r="B297" s="158" t="s">
        <v>529</v>
      </c>
      <c r="C297" s="158"/>
      <c r="D297" s="158" t="s">
        <v>896</v>
      </c>
      <c r="E297" s="158"/>
      <c r="F297" s="158"/>
      <c r="G297" s="105">
        <v>0.2</v>
      </c>
      <c r="H297" s="106">
        <v>1</v>
      </c>
      <c r="I297" s="107">
        <f t="shared" ref="I297:J328" si="15">G297*80</f>
        <v>16</v>
      </c>
      <c r="J297" s="176">
        <f t="shared" si="15"/>
        <v>80</v>
      </c>
      <c r="K297" s="173"/>
      <c r="L297" s="129"/>
      <c r="M297" s="129"/>
      <c r="N297" s="129"/>
      <c r="O297" s="129"/>
      <c r="P297" s="129"/>
      <c r="Q297" s="129"/>
      <c r="R297" s="129"/>
      <c r="S297" s="129"/>
      <c r="T297" s="129"/>
      <c r="U297" s="200"/>
      <c r="V297" s="200"/>
      <c r="W297" s="200"/>
      <c r="X297" s="200"/>
      <c r="Y297" s="200"/>
      <c r="Z297" s="200"/>
      <c r="AA297" s="200"/>
      <c r="AB297" s="200"/>
      <c r="AC297" s="200"/>
      <c r="AD297" s="200"/>
      <c r="AE297" s="200"/>
      <c r="AF297" s="200"/>
      <c r="AG297" s="200"/>
      <c r="AH297" s="200"/>
      <c r="AI297" s="200"/>
      <c r="AJ297" s="200"/>
      <c r="AK297" s="200"/>
      <c r="AL297" s="200"/>
      <c r="AM297" s="200"/>
      <c r="AN297" s="200"/>
      <c r="AO297" s="200"/>
      <c r="AP297" s="200"/>
      <c r="AQ297" s="200"/>
      <c r="AR297" s="200"/>
      <c r="AS297" s="200"/>
      <c r="AT297" s="200"/>
      <c r="AU297" s="200"/>
      <c r="AV297" s="200"/>
      <c r="AW297" s="200"/>
      <c r="AX297" s="200"/>
      <c r="AY297" s="200"/>
      <c r="AZ297" s="200"/>
      <c r="BA297" s="200">
        <v>3</v>
      </c>
      <c r="BB297" s="200"/>
      <c r="BC297" s="200"/>
      <c r="BD297" s="200">
        <v>1</v>
      </c>
      <c r="BE297" s="200"/>
      <c r="BF297" s="200"/>
      <c r="BG297" s="200"/>
      <c r="BH297" s="200"/>
      <c r="BI297" s="206"/>
      <c r="BJ297" s="200"/>
      <c r="BK297" s="200"/>
      <c r="BL297" s="200"/>
      <c r="BM297" s="200"/>
      <c r="BN297" s="200"/>
      <c r="BO297" s="200"/>
      <c r="BP297" s="203"/>
      <c r="BQ297" s="203"/>
      <c r="BR297" s="203"/>
      <c r="BS297" s="231">
        <f t="shared" si="14"/>
        <v>4</v>
      </c>
    </row>
    <row r="298" spans="1:71" s="230" customFormat="1" ht="15" x14ac:dyDescent="0.15">
      <c r="A298" s="243" t="s">
        <v>477</v>
      </c>
      <c r="B298" s="244" t="s">
        <v>529</v>
      </c>
      <c r="C298" s="244"/>
      <c r="D298" s="244" t="s">
        <v>897</v>
      </c>
      <c r="E298" s="244"/>
      <c r="F298" s="244"/>
      <c r="G298" s="234">
        <v>0.3</v>
      </c>
      <c r="H298" s="235">
        <v>0.5</v>
      </c>
      <c r="I298" s="236">
        <f t="shared" si="15"/>
        <v>24</v>
      </c>
      <c r="J298" s="237">
        <f t="shared" si="15"/>
        <v>40</v>
      </c>
      <c r="K298" s="228"/>
      <c r="L298" s="229"/>
      <c r="M298" s="229"/>
      <c r="N298" s="229"/>
      <c r="O298" s="229"/>
      <c r="P298" s="229"/>
      <c r="Q298" s="229"/>
      <c r="R298" s="229"/>
      <c r="S298" s="229"/>
      <c r="T298" s="229"/>
      <c r="U298" s="229"/>
      <c r="V298" s="229"/>
      <c r="W298" s="229"/>
      <c r="X298" s="229"/>
      <c r="Y298" s="229"/>
      <c r="Z298" s="229"/>
      <c r="AA298" s="229"/>
      <c r="AB298" s="229"/>
      <c r="AC298" s="229"/>
      <c r="AD298" s="229"/>
      <c r="AE298" s="229"/>
      <c r="AF298" s="229"/>
      <c r="AG298" s="229"/>
      <c r="AH298" s="229"/>
      <c r="AI298" s="229"/>
      <c r="AJ298" s="229"/>
      <c r="AK298" s="229"/>
      <c r="AL298" s="229"/>
      <c r="AM298" s="229"/>
      <c r="AN298" s="229"/>
      <c r="AO298" s="229"/>
      <c r="AP298" s="229"/>
      <c r="AQ298" s="229"/>
      <c r="AR298" s="229"/>
      <c r="AS298" s="229"/>
      <c r="AT298" s="229"/>
      <c r="AU298" s="229"/>
      <c r="AV298" s="229"/>
      <c r="AW298" s="229"/>
      <c r="AX298" s="229"/>
      <c r="AY298" s="229"/>
      <c r="AZ298" s="229"/>
      <c r="BA298" s="229"/>
      <c r="BB298" s="229"/>
      <c r="BC298" s="229"/>
      <c r="BD298" s="229"/>
      <c r="BE298" s="229"/>
      <c r="BF298" s="229"/>
      <c r="BG298" s="229"/>
      <c r="BH298" s="229"/>
      <c r="BI298" s="229"/>
      <c r="BJ298" s="229"/>
      <c r="BK298" s="229"/>
      <c r="BL298" s="229"/>
      <c r="BM298" s="229"/>
      <c r="BN298" s="229"/>
      <c r="BO298" s="229"/>
      <c r="BP298" s="229"/>
      <c r="BQ298" s="229"/>
      <c r="BR298" s="229"/>
      <c r="BS298" s="238">
        <f t="shared" si="14"/>
        <v>0</v>
      </c>
    </row>
    <row r="299" spans="1:71" ht="15" x14ac:dyDescent="0.15">
      <c r="A299" s="128" t="s">
        <v>478</v>
      </c>
      <c r="B299" s="158" t="s">
        <v>529</v>
      </c>
      <c r="C299" s="158"/>
      <c r="D299" s="158" t="s">
        <v>898</v>
      </c>
      <c r="E299" s="158" t="s">
        <v>135</v>
      </c>
      <c r="F299" s="158"/>
      <c r="G299" s="105">
        <v>0.4</v>
      </c>
      <c r="H299" s="106">
        <v>0.5</v>
      </c>
      <c r="I299" s="107">
        <f t="shared" si="15"/>
        <v>32</v>
      </c>
      <c r="J299" s="176">
        <f t="shared" si="15"/>
        <v>40</v>
      </c>
      <c r="K299" s="173"/>
      <c r="L299" s="129"/>
      <c r="M299" s="129"/>
      <c r="N299" s="129">
        <v>1</v>
      </c>
      <c r="O299" s="129"/>
      <c r="P299" s="129"/>
      <c r="Q299" s="129"/>
      <c r="R299" s="129"/>
      <c r="S299" s="129"/>
      <c r="T299" s="129"/>
      <c r="U299" s="200"/>
      <c r="V299" s="200"/>
      <c r="W299" s="200"/>
      <c r="X299" s="200"/>
      <c r="Y299" s="200"/>
      <c r="Z299" s="200"/>
      <c r="AA299" s="200"/>
      <c r="AB299" s="200"/>
      <c r="AC299" s="200"/>
      <c r="AD299" s="200"/>
      <c r="AE299" s="200"/>
      <c r="AF299" s="200"/>
      <c r="AG299" s="200"/>
      <c r="AH299" s="200"/>
      <c r="AI299" s="200"/>
      <c r="AJ299" s="200"/>
      <c r="AK299" s="200"/>
      <c r="AL299" s="200"/>
      <c r="AM299" s="200"/>
      <c r="AN299" s="200"/>
      <c r="AO299" s="200"/>
      <c r="AP299" s="200"/>
      <c r="AQ299" s="200"/>
      <c r="AR299" s="200"/>
      <c r="AS299" s="200"/>
      <c r="AT299" s="200"/>
      <c r="AU299" s="200"/>
      <c r="AV299" s="200"/>
      <c r="AW299" s="200"/>
      <c r="AX299" s="200"/>
      <c r="AY299" s="200"/>
      <c r="AZ299" s="200"/>
      <c r="BA299" s="200"/>
      <c r="BB299" s="200"/>
      <c r="BC299" s="200"/>
      <c r="BD299" s="200"/>
      <c r="BE299" s="200"/>
      <c r="BF299" s="200"/>
      <c r="BG299" s="200"/>
      <c r="BH299" s="200"/>
      <c r="BI299" s="206"/>
      <c r="BJ299" s="200"/>
      <c r="BK299" s="200"/>
      <c r="BL299" s="200"/>
      <c r="BM299" s="200"/>
      <c r="BN299" s="200"/>
      <c r="BO299" s="200"/>
      <c r="BP299" s="203"/>
      <c r="BQ299" s="203"/>
      <c r="BR299" s="203"/>
      <c r="BS299" s="231">
        <f t="shared" si="14"/>
        <v>1</v>
      </c>
    </row>
    <row r="300" spans="1:71" ht="15" x14ac:dyDescent="0.15">
      <c r="A300" s="128" t="s">
        <v>113</v>
      </c>
      <c r="B300" s="158" t="s">
        <v>529</v>
      </c>
      <c r="C300" s="158"/>
      <c r="D300" s="158" t="s">
        <v>909</v>
      </c>
      <c r="E300" s="158"/>
      <c r="F300" s="158"/>
      <c r="G300" s="105">
        <v>0.4</v>
      </c>
      <c r="H300" s="106">
        <v>0.7</v>
      </c>
      <c r="I300" s="107">
        <f t="shared" si="15"/>
        <v>32</v>
      </c>
      <c r="J300" s="176">
        <f t="shared" si="15"/>
        <v>56</v>
      </c>
      <c r="K300" s="173"/>
      <c r="L300" s="129"/>
      <c r="M300" s="129"/>
      <c r="N300" s="129"/>
      <c r="O300" s="129"/>
      <c r="P300" s="129"/>
      <c r="Q300" s="129"/>
      <c r="R300" s="129"/>
      <c r="S300" s="129"/>
      <c r="T300" s="129"/>
      <c r="U300" s="200"/>
      <c r="V300" s="200"/>
      <c r="W300" s="200"/>
      <c r="X300" s="200"/>
      <c r="Y300" s="200"/>
      <c r="Z300" s="200"/>
      <c r="AA300" s="200"/>
      <c r="AB300" s="200"/>
      <c r="AC300" s="200"/>
      <c r="AD300" s="200"/>
      <c r="AE300" s="200"/>
      <c r="AF300" s="200"/>
      <c r="AG300" s="200"/>
      <c r="AH300" s="200"/>
      <c r="AI300" s="200"/>
      <c r="AJ300" s="200"/>
      <c r="AK300" s="200"/>
      <c r="AL300" s="200"/>
      <c r="AM300" s="200"/>
      <c r="AN300" s="200"/>
      <c r="AO300" s="200"/>
      <c r="AP300" s="200"/>
      <c r="AQ300" s="200"/>
      <c r="AR300" s="200"/>
      <c r="AS300" s="200"/>
      <c r="AT300" s="200">
        <v>5</v>
      </c>
      <c r="AU300" s="200"/>
      <c r="AV300" s="200"/>
      <c r="AW300" s="200"/>
      <c r="AX300" s="200"/>
      <c r="AY300" s="200"/>
      <c r="AZ300" s="200"/>
      <c r="BA300" s="200"/>
      <c r="BB300" s="200"/>
      <c r="BC300" s="200"/>
      <c r="BD300" s="200"/>
      <c r="BE300" s="200"/>
      <c r="BF300" s="200">
        <v>4</v>
      </c>
      <c r="BG300" s="200"/>
      <c r="BH300" s="200"/>
      <c r="BI300" s="206"/>
      <c r="BJ300" s="200"/>
      <c r="BK300" s="200"/>
      <c r="BL300" s="200"/>
      <c r="BM300" s="200"/>
      <c r="BN300" s="200"/>
      <c r="BO300" s="200"/>
      <c r="BP300" s="203"/>
      <c r="BQ300" s="203"/>
      <c r="BR300" s="203"/>
      <c r="BS300" s="231">
        <f t="shared" si="14"/>
        <v>9</v>
      </c>
    </row>
    <row r="301" spans="1:71" ht="15" x14ac:dyDescent="0.15">
      <c r="A301" s="104" t="s">
        <v>479</v>
      </c>
      <c r="B301" s="158" t="s">
        <v>529</v>
      </c>
      <c r="C301" s="153"/>
      <c r="D301" s="158" t="s">
        <v>899</v>
      </c>
      <c r="E301" s="153" t="s">
        <v>135</v>
      </c>
      <c r="F301" s="153"/>
      <c r="G301" s="105">
        <v>0.4</v>
      </c>
      <c r="H301" s="106">
        <v>1</v>
      </c>
      <c r="I301" s="107">
        <f t="shared" si="15"/>
        <v>32</v>
      </c>
      <c r="J301" s="176">
        <f t="shared" si="15"/>
        <v>80</v>
      </c>
      <c r="K301" s="173">
        <f>1+6</f>
        <v>7</v>
      </c>
      <c r="L301" s="129"/>
      <c r="M301" s="129"/>
      <c r="N301" s="129"/>
      <c r="O301" s="129"/>
      <c r="P301" s="129"/>
      <c r="Q301" s="129"/>
      <c r="R301" s="129"/>
      <c r="S301" s="129"/>
      <c r="T301" s="129"/>
      <c r="U301" s="200"/>
      <c r="V301" s="200"/>
      <c r="W301" s="200"/>
      <c r="X301" s="200"/>
      <c r="Y301" s="200"/>
      <c r="Z301" s="200"/>
      <c r="AA301" s="200"/>
      <c r="AB301" s="200"/>
      <c r="AC301" s="200"/>
      <c r="AD301" s="200"/>
      <c r="AE301" s="200"/>
      <c r="AF301" s="200"/>
      <c r="AG301" s="200"/>
      <c r="AH301" s="200"/>
      <c r="AI301" s="200"/>
      <c r="AJ301" s="200"/>
      <c r="AK301" s="200"/>
      <c r="AL301" s="200"/>
      <c r="AM301" s="200"/>
      <c r="AN301" s="200"/>
      <c r="AO301" s="200">
        <f>15+1</f>
        <v>16</v>
      </c>
      <c r="AP301" s="200"/>
      <c r="AQ301" s="200"/>
      <c r="AR301" s="200"/>
      <c r="AS301" s="200"/>
      <c r="AT301" s="200"/>
      <c r="AU301" s="200"/>
      <c r="AV301" s="200"/>
      <c r="AW301" s="200"/>
      <c r="AX301" s="200"/>
      <c r="AY301" s="200"/>
      <c r="AZ301" s="200"/>
      <c r="BA301" s="200"/>
      <c r="BB301" s="200"/>
      <c r="BC301" s="200"/>
      <c r="BD301" s="200"/>
      <c r="BE301" s="200"/>
      <c r="BF301" s="200"/>
      <c r="BG301" s="200"/>
      <c r="BH301" s="200"/>
      <c r="BI301" s="206"/>
      <c r="BJ301" s="200"/>
      <c r="BK301" s="200"/>
      <c r="BL301" s="200"/>
      <c r="BM301" s="200"/>
      <c r="BN301" s="200"/>
      <c r="BO301" s="200"/>
      <c r="BP301" s="203"/>
      <c r="BQ301" s="203"/>
      <c r="BR301" s="203"/>
      <c r="BS301" s="231">
        <f t="shared" si="14"/>
        <v>23</v>
      </c>
    </row>
    <row r="302" spans="1:71" ht="15" x14ac:dyDescent="0.15">
      <c r="A302" s="128" t="s">
        <v>480</v>
      </c>
      <c r="B302" s="158" t="s">
        <v>529</v>
      </c>
      <c r="C302" s="158"/>
      <c r="D302" s="158" t="s">
        <v>900</v>
      </c>
      <c r="E302" s="158"/>
      <c r="F302" s="158"/>
      <c r="G302" s="105">
        <v>0.5</v>
      </c>
      <c r="H302" s="106">
        <v>0.6</v>
      </c>
      <c r="I302" s="107">
        <f t="shared" si="15"/>
        <v>40</v>
      </c>
      <c r="J302" s="176">
        <f t="shared" si="15"/>
        <v>48</v>
      </c>
      <c r="K302" s="173"/>
      <c r="L302" s="129"/>
      <c r="M302" s="129"/>
      <c r="N302" s="129"/>
      <c r="O302" s="129"/>
      <c r="P302" s="129"/>
      <c r="Q302" s="129"/>
      <c r="R302" s="129"/>
      <c r="S302" s="129"/>
      <c r="T302" s="129"/>
      <c r="U302" s="200"/>
      <c r="V302" s="200"/>
      <c r="W302" s="200"/>
      <c r="X302" s="200"/>
      <c r="Y302" s="200"/>
      <c r="Z302" s="200"/>
      <c r="AA302" s="200"/>
      <c r="AB302" s="200"/>
      <c r="AC302" s="200"/>
      <c r="AD302" s="200"/>
      <c r="AE302" s="200"/>
      <c r="AF302" s="200"/>
      <c r="AG302" s="200"/>
      <c r="AH302" s="200"/>
      <c r="AI302" s="200"/>
      <c r="AJ302" s="200"/>
      <c r="AK302" s="200"/>
      <c r="AL302" s="200"/>
      <c r="AM302" s="200"/>
      <c r="AN302" s="200"/>
      <c r="AO302" s="200"/>
      <c r="AP302" s="200"/>
      <c r="AQ302" s="200"/>
      <c r="AR302" s="200"/>
      <c r="AS302" s="200"/>
      <c r="AT302" s="200"/>
      <c r="AU302" s="200"/>
      <c r="AV302" s="200"/>
      <c r="AW302" s="200"/>
      <c r="AX302" s="200"/>
      <c r="AY302" s="200">
        <v>54</v>
      </c>
      <c r="AZ302" s="200"/>
      <c r="BA302" s="200"/>
      <c r="BB302" s="200"/>
      <c r="BC302" s="200"/>
      <c r="BD302" s="200"/>
      <c r="BE302" s="200"/>
      <c r="BF302" s="200"/>
      <c r="BG302" s="200"/>
      <c r="BH302" s="200"/>
      <c r="BI302" s="206"/>
      <c r="BJ302" s="200"/>
      <c r="BK302" s="200"/>
      <c r="BL302" s="200"/>
      <c r="BM302" s="200"/>
      <c r="BN302" s="200"/>
      <c r="BO302" s="200"/>
      <c r="BP302" s="203"/>
      <c r="BQ302" s="203"/>
      <c r="BR302" s="203"/>
      <c r="BS302" s="231">
        <f t="shared" si="14"/>
        <v>54</v>
      </c>
    </row>
    <row r="303" spans="1:71" ht="15" x14ac:dyDescent="0.15">
      <c r="A303" s="128" t="s">
        <v>481</v>
      </c>
      <c r="B303" s="158" t="s">
        <v>529</v>
      </c>
      <c r="C303" s="158"/>
      <c r="D303" s="158" t="s">
        <v>901</v>
      </c>
      <c r="E303" s="158"/>
      <c r="F303" s="158"/>
      <c r="G303" s="105">
        <v>0.5</v>
      </c>
      <c r="H303" s="106">
        <v>0.9</v>
      </c>
      <c r="I303" s="107">
        <f t="shared" si="15"/>
        <v>40</v>
      </c>
      <c r="J303" s="176">
        <f t="shared" si="15"/>
        <v>72</v>
      </c>
      <c r="K303" s="173"/>
      <c r="L303" s="129"/>
      <c r="M303" s="129"/>
      <c r="N303" s="129"/>
      <c r="O303" s="129"/>
      <c r="P303" s="129"/>
      <c r="Q303" s="129"/>
      <c r="R303" s="129"/>
      <c r="S303" s="129"/>
      <c r="T303" s="129"/>
      <c r="U303" s="200"/>
      <c r="V303" s="200"/>
      <c r="W303" s="200"/>
      <c r="X303" s="200"/>
      <c r="Y303" s="200"/>
      <c r="Z303" s="200"/>
      <c r="AA303" s="200"/>
      <c r="AB303" s="200"/>
      <c r="AC303" s="200"/>
      <c r="AD303" s="200"/>
      <c r="AE303" s="200"/>
      <c r="AF303" s="200"/>
      <c r="AG303" s="200"/>
      <c r="AH303" s="200"/>
      <c r="AI303" s="200"/>
      <c r="AJ303" s="200"/>
      <c r="AK303" s="200"/>
      <c r="AL303" s="200"/>
      <c r="AM303" s="200"/>
      <c r="AN303" s="200"/>
      <c r="AO303" s="200"/>
      <c r="AP303" s="200"/>
      <c r="AQ303" s="200"/>
      <c r="AR303" s="200"/>
      <c r="AS303" s="200"/>
      <c r="AT303" s="200"/>
      <c r="AU303" s="200"/>
      <c r="AV303" s="200"/>
      <c r="AW303" s="200"/>
      <c r="AX303" s="200"/>
      <c r="AY303" s="200"/>
      <c r="AZ303" s="200"/>
      <c r="BA303" s="200"/>
      <c r="BB303" s="200"/>
      <c r="BC303" s="200"/>
      <c r="BD303" s="200"/>
      <c r="BE303" s="200"/>
      <c r="BF303" s="200"/>
      <c r="BG303" s="200"/>
      <c r="BH303" s="200"/>
      <c r="BI303" s="206"/>
      <c r="BJ303" s="200"/>
      <c r="BK303" s="200"/>
      <c r="BL303" s="200"/>
      <c r="BM303" s="200"/>
      <c r="BN303" s="200"/>
      <c r="BO303" s="200"/>
      <c r="BP303" s="203"/>
      <c r="BQ303" s="203"/>
      <c r="BR303" s="203">
        <v>1</v>
      </c>
      <c r="BS303" s="231">
        <f t="shared" si="14"/>
        <v>1</v>
      </c>
    </row>
    <row r="304" spans="1:71" s="230" customFormat="1" ht="15" x14ac:dyDescent="0.15">
      <c r="A304" s="243" t="s">
        <v>482</v>
      </c>
      <c r="B304" s="244" t="s">
        <v>529</v>
      </c>
      <c r="C304" s="244"/>
      <c r="D304" s="244" t="s">
        <v>902</v>
      </c>
      <c r="E304" s="244"/>
      <c r="F304" s="244"/>
      <c r="G304" s="234">
        <v>0.6</v>
      </c>
      <c r="H304" s="235">
        <v>1.5</v>
      </c>
      <c r="I304" s="236">
        <f t="shared" si="15"/>
        <v>48</v>
      </c>
      <c r="J304" s="237">
        <f t="shared" si="15"/>
        <v>120</v>
      </c>
      <c r="K304" s="228"/>
      <c r="L304" s="229"/>
      <c r="M304" s="229"/>
      <c r="N304" s="229"/>
      <c r="O304" s="229"/>
      <c r="P304" s="229"/>
      <c r="Q304" s="229"/>
      <c r="R304" s="229"/>
      <c r="S304" s="229"/>
      <c r="T304" s="229"/>
      <c r="U304" s="229"/>
      <c r="V304" s="229"/>
      <c r="W304" s="229"/>
      <c r="X304" s="229"/>
      <c r="Y304" s="229"/>
      <c r="Z304" s="229"/>
      <c r="AA304" s="229"/>
      <c r="AB304" s="229"/>
      <c r="AC304" s="229"/>
      <c r="AD304" s="229"/>
      <c r="AE304" s="229"/>
      <c r="AF304" s="229"/>
      <c r="AG304" s="229"/>
      <c r="AH304" s="229"/>
      <c r="AI304" s="229"/>
      <c r="AJ304" s="229"/>
      <c r="AK304" s="229"/>
      <c r="AL304" s="229"/>
      <c r="AM304" s="229"/>
      <c r="AN304" s="229"/>
      <c r="AO304" s="229"/>
      <c r="AP304" s="229"/>
      <c r="AQ304" s="229"/>
      <c r="AR304" s="229"/>
      <c r="AS304" s="229"/>
      <c r="AT304" s="229"/>
      <c r="AU304" s="229"/>
      <c r="AV304" s="229"/>
      <c r="AW304" s="229"/>
      <c r="AX304" s="229"/>
      <c r="AY304" s="229"/>
      <c r="AZ304" s="229"/>
      <c r="BA304" s="229"/>
      <c r="BB304" s="229"/>
      <c r="BC304" s="229"/>
      <c r="BD304" s="229"/>
      <c r="BE304" s="229"/>
      <c r="BF304" s="229"/>
      <c r="BG304" s="229"/>
      <c r="BH304" s="229"/>
      <c r="BI304" s="229"/>
      <c r="BJ304" s="229"/>
      <c r="BK304" s="229"/>
      <c r="BL304" s="229"/>
      <c r="BM304" s="229"/>
      <c r="BN304" s="229"/>
      <c r="BO304" s="229"/>
      <c r="BP304" s="229"/>
      <c r="BQ304" s="229"/>
      <c r="BR304" s="229"/>
      <c r="BS304" s="238">
        <f t="shared" si="14"/>
        <v>0</v>
      </c>
    </row>
    <row r="305" spans="1:71" ht="15" x14ac:dyDescent="0.15">
      <c r="A305" s="128" t="s">
        <v>483</v>
      </c>
      <c r="B305" s="158" t="s">
        <v>529</v>
      </c>
      <c r="C305" s="158" t="s">
        <v>252</v>
      </c>
      <c r="D305" s="158" t="s">
        <v>903</v>
      </c>
      <c r="E305" s="158" t="s">
        <v>135</v>
      </c>
      <c r="F305" s="158"/>
      <c r="G305" s="105">
        <v>0.3</v>
      </c>
      <c r="H305" s="106">
        <v>0.5</v>
      </c>
      <c r="I305" s="107">
        <f t="shared" si="15"/>
        <v>24</v>
      </c>
      <c r="J305" s="176">
        <f t="shared" si="15"/>
        <v>40</v>
      </c>
      <c r="K305" s="173"/>
      <c r="L305" s="129"/>
      <c r="M305" s="129"/>
      <c r="N305" s="129"/>
      <c r="O305" s="129"/>
      <c r="P305" s="129"/>
      <c r="Q305" s="129"/>
      <c r="R305" s="129"/>
      <c r="S305" s="129"/>
      <c r="T305" s="129"/>
      <c r="U305" s="200"/>
      <c r="V305" s="200"/>
      <c r="W305" s="200"/>
      <c r="X305" s="200"/>
      <c r="Y305" s="200"/>
      <c r="Z305" s="200"/>
      <c r="AA305" s="200"/>
      <c r="AB305" s="200"/>
      <c r="AC305" s="200"/>
      <c r="AD305" s="200"/>
      <c r="AE305" s="200"/>
      <c r="AF305" s="200"/>
      <c r="AG305" s="200"/>
      <c r="AH305" s="200"/>
      <c r="AI305" s="200"/>
      <c r="AJ305" s="200"/>
      <c r="AK305" s="200"/>
      <c r="AL305" s="200"/>
      <c r="AM305" s="200"/>
      <c r="AN305" s="200"/>
      <c r="AO305" s="200"/>
      <c r="AP305" s="200"/>
      <c r="AQ305" s="200"/>
      <c r="AR305" s="200"/>
      <c r="AS305" s="200"/>
      <c r="AT305" s="200"/>
      <c r="AU305" s="200"/>
      <c r="AV305" s="200"/>
      <c r="AW305" s="200"/>
      <c r="AX305" s="200"/>
      <c r="AY305" s="200"/>
      <c r="AZ305" s="200"/>
      <c r="BA305" s="200"/>
      <c r="BB305" s="200"/>
      <c r="BC305" s="200"/>
      <c r="BD305" s="200"/>
      <c r="BE305" s="200"/>
      <c r="BF305" s="200"/>
      <c r="BG305" s="200"/>
      <c r="BH305" s="200"/>
      <c r="BI305" s="206"/>
      <c r="BJ305" s="200"/>
      <c r="BK305" s="200"/>
      <c r="BL305" s="200"/>
      <c r="BM305" s="200"/>
      <c r="BN305" s="200"/>
      <c r="BO305" s="200"/>
      <c r="BP305" s="203"/>
      <c r="BQ305" s="203"/>
      <c r="BR305" s="203">
        <v>3</v>
      </c>
      <c r="BS305" s="231">
        <f t="shared" si="14"/>
        <v>3</v>
      </c>
    </row>
    <row r="306" spans="1:71" ht="15" x14ac:dyDescent="0.15">
      <c r="A306" s="128" t="s">
        <v>484</v>
      </c>
      <c r="B306" s="158" t="s">
        <v>529</v>
      </c>
      <c r="C306" s="158" t="s">
        <v>252</v>
      </c>
      <c r="D306" s="158" t="s">
        <v>904</v>
      </c>
      <c r="E306" s="158" t="s">
        <v>135</v>
      </c>
      <c r="F306" s="158"/>
      <c r="G306" s="105">
        <v>0.4</v>
      </c>
      <c r="H306" s="106">
        <v>0.6</v>
      </c>
      <c r="I306" s="107">
        <f t="shared" si="15"/>
        <v>32</v>
      </c>
      <c r="J306" s="176">
        <f t="shared" si="15"/>
        <v>48</v>
      </c>
      <c r="K306" s="173"/>
      <c r="L306" s="129"/>
      <c r="M306" s="129"/>
      <c r="N306" s="129"/>
      <c r="O306" s="129"/>
      <c r="P306" s="129"/>
      <c r="Q306" s="129"/>
      <c r="R306" s="129"/>
      <c r="S306" s="129"/>
      <c r="T306" s="129"/>
      <c r="U306" s="200"/>
      <c r="V306" s="200"/>
      <c r="W306" s="200"/>
      <c r="X306" s="200"/>
      <c r="Y306" s="200"/>
      <c r="Z306" s="200"/>
      <c r="AA306" s="200"/>
      <c r="AB306" s="200"/>
      <c r="AC306" s="200"/>
      <c r="AD306" s="200"/>
      <c r="AE306" s="200"/>
      <c r="AF306" s="200"/>
      <c r="AG306" s="200"/>
      <c r="AH306" s="200"/>
      <c r="AI306" s="200"/>
      <c r="AJ306" s="200"/>
      <c r="AK306" s="200"/>
      <c r="AL306" s="200"/>
      <c r="AM306" s="200"/>
      <c r="AN306" s="200"/>
      <c r="AO306" s="200"/>
      <c r="AP306" s="200"/>
      <c r="AQ306" s="200"/>
      <c r="AR306" s="200">
        <v>1</v>
      </c>
      <c r="AS306" s="200"/>
      <c r="AT306" s="200"/>
      <c r="AU306" s="200"/>
      <c r="AV306" s="200"/>
      <c r="AW306" s="200"/>
      <c r="AX306" s="200"/>
      <c r="AY306" s="200"/>
      <c r="AZ306" s="200"/>
      <c r="BA306" s="200"/>
      <c r="BB306" s="200"/>
      <c r="BC306" s="200"/>
      <c r="BD306" s="200"/>
      <c r="BE306" s="200"/>
      <c r="BF306" s="200"/>
      <c r="BG306" s="200"/>
      <c r="BH306" s="200"/>
      <c r="BI306" s="206"/>
      <c r="BJ306" s="200"/>
      <c r="BK306" s="200"/>
      <c r="BL306" s="200"/>
      <c r="BM306" s="200"/>
      <c r="BN306" s="200"/>
      <c r="BO306" s="200"/>
      <c r="BP306" s="203"/>
      <c r="BQ306" s="203">
        <v>1</v>
      </c>
      <c r="BR306" s="203"/>
      <c r="BS306" s="231">
        <f t="shared" si="14"/>
        <v>2</v>
      </c>
    </row>
    <row r="307" spans="1:71" ht="15" x14ac:dyDescent="0.15">
      <c r="A307" s="128" t="s">
        <v>485</v>
      </c>
      <c r="B307" s="158" t="s">
        <v>529</v>
      </c>
      <c r="C307" s="158" t="s">
        <v>252</v>
      </c>
      <c r="D307" s="158" t="s">
        <v>905</v>
      </c>
      <c r="E307" s="158" t="s">
        <v>135</v>
      </c>
      <c r="F307" s="158"/>
      <c r="G307" s="105">
        <v>0.5</v>
      </c>
      <c r="H307" s="106">
        <v>0.8</v>
      </c>
      <c r="I307" s="107">
        <f t="shared" si="15"/>
        <v>40</v>
      </c>
      <c r="J307" s="176">
        <f t="shared" si="15"/>
        <v>64</v>
      </c>
      <c r="K307" s="173"/>
      <c r="L307" s="129"/>
      <c r="M307" s="129"/>
      <c r="N307" s="129"/>
      <c r="O307" s="129"/>
      <c r="P307" s="129"/>
      <c r="Q307" s="129"/>
      <c r="R307" s="129"/>
      <c r="S307" s="129"/>
      <c r="T307" s="129"/>
      <c r="U307" s="200"/>
      <c r="V307" s="200"/>
      <c r="W307" s="200"/>
      <c r="X307" s="200"/>
      <c r="Y307" s="200"/>
      <c r="Z307" s="200"/>
      <c r="AA307" s="200"/>
      <c r="AB307" s="200"/>
      <c r="AC307" s="200"/>
      <c r="AD307" s="200"/>
      <c r="AE307" s="200"/>
      <c r="AF307" s="200"/>
      <c r="AG307" s="200"/>
      <c r="AH307" s="200"/>
      <c r="AI307" s="200"/>
      <c r="AJ307" s="200"/>
      <c r="AK307" s="200"/>
      <c r="AL307" s="200"/>
      <c r="AM307" s="200"/>
      <c r="AN307" s="200"/>
      <c r="AO307" s="200"/>
      <c r="AP307" s="200"/>
      <c r="AQ307" s="200"/>
      <c r="AR307" s="200"/>
      <c r="AS307" s="200"/>
      <c r="AT307" s="200"/>
      <c r="AU307" s="200"/>
      <c r="AV307" s="200"/>
      <c r="AW307" s="200"/>
      <c r="AX307" s="200">
        <v>1</v>
      </c>
      <c r="AY307" s="200"/>
      <c r="AZ307" s="200"/>
      <c r="BA307" s="200"/>
      <c r="BB307" s="200"/>
      <c r="BC307" s="200"/>
      <c r="BD307" s="200"/>
      <c r="BE307" s="200"/>
      <c r="BF307" s="200"/>
      <c r="BG307" s="200"/>
      <c r="BH307" s="200"/>
      <c r="BI307" s="206"/>
      <c r="BJ307" s="200"/>
      <c r="BK307" s="200"/>
      <c r="BL307" s="200"/>
      <c r="BM307" s="200"/>
      <c r="BN307" s="200">
        <v>3</v>
      </c>
      <c r="BO307" s="200"/>
      <c r="BP307" s="203">
        <v>1</v>
      </c>
      <c r="BQ307" s="203"/>
      <c r="BR307" s="203"/>
      <c r="BS307" s="231">
        <f t="shared" si="14"/>
        <v>5</v>
      </c>
    </row>
    <row r="308" spans="1:71" ht="15" x14ac:dyDescent="0.15">
      <c r="A308" s="128" t="s">
        <v>486</v>
      </c>
      <c r="B308" s="158" t="s">
        <v>529</v>
      </c>
      <c r="C308" s="158" t="s">
        <v>252</v>
      </c>
      <c r="D308" s="158" t="s">
        <v>906</v>
      </c>
      <c r="E308" s="158" t="s">
        <v>135</v>
      </c>
      <c r="F308" s="158"/>
      <c r="G308" s="105">
        <v>0.5</v>
      </c>
      <c r="H308" s="106">
        <v>1.4</v>
      </c>
      <c r="I308" s="107">
        <f t="shared" si="15"/>
        <v>40</v>
      </c>
      <c r="J308" s="176">
        <f t="shared" si="15"/>
        <v>112</v>
      </c>
      <c r="K308" s="173"/>
      <c r="L308" s="129"/>
      <c r="M308" s="129"/>
      <c r="N308" s="129"/>
      <c r="O308" s="129"/>
      <c r="P308" s="129"/>
      <c r="Q308" s="129"/>
      <c r="R308" s="129"/>
      <c r="S308" s="129"/>
      <c r="T308" s="129"/>
      <c r="U308" s="200"/>
      <c r="V308" s="200"/>
      <c r="W308" s="200"/>
      <c r="X308" s="200"/>
      <c r="Y308" s="200"/>
      <c r="Z308" s="200"/>
      <c r="AA308" s="200"/>
      <c r="AB308" s="200"/>
      <c r="AC308" s="200"/>
      <c r="AD308" s="200"/>
      <c r="AE308" s="200"/>
      <c r="AF308" s="200"/>
      <c r="AG308" s="200"/>
      <c r="AH308" s="200"/>
      <c r="AI308" s="200"/>
      <c r="AJ308" s="200"/>
      <c r="AK308" s="200"/>
      <c r="AL308" s="200"/>
      <c r="AM308" s="200"/>
      <c r="AN308" s="200"/>
      <c r="AO308" s="200"/>
      <c r="AP308" s="200"/>
      <c r="AQ308" s="200"/>
      <c r="AR308" s="200">
        <v>1</v>
      </c>
      <c r="AS308" s="200"/>
      <c r="AT308" s="200"/>
      <c r="AU308" s="200"/>
      <c r="AV308" s="200"/>
      <c r="AW308" s="200"/>
      <c r="AX308" s="200"/>
      <c r="AY308" s="200"/>
      <c r="AZ308" s="200"/>
      <c r="BA308" s="200"/>
      <c r="BB308" s="200"/>
      <c r="BC308" s="200"/>
      <c r="BD308" s="200"/>
      <c r="BE308" s="200"/>
      <c r="BF308" s="200"/>
      <c r="BG308" s="200"/>
      <c r="BH308" s="200"/>
      <c r="BI308" s="206"/>
      <c r="BJ308" s="200"/>
      <c r="BK308" s="200"/>
      <c r="BL308" s="200"/>
      <c r="BM308" s="200"/>
      <c r="BN308" s="200"/>
      <c r="BO308" s="200"/>
      <c r="BP308" s="203"/>
      <c r="BQ308" s="203">
        <v>1</v>
      </c>
      <c r="BR308" s="203"/>
      <c r="BS308" s="231">
        <f t="shared" si="14"/>
        <v>2</v>
      </c>
    </row>
    <row r="309" spans="1:71" ht="15" x14ac:dyDescent="0.15">
      <c r="A309" s="128" t="s">
        <v>487</v>
      </c>
      <c r="B309" s="158" t="s">
        <v>529</v>
      </c>
      <c r="C309" s="158" t="s">
        <v>252</v>
      </c>
      <c r="D309" s="158" t="s">
        <v>907</v>
      </c>
      <c r="E309" s="158" t="s">
        <v>135</v>
      </c>
      <c r="F309" s="158"/>
      <c r="G309" s="105">
        <v>0.6</v>
      </c>
      <c r="H309" s="106">
        <v>1.5</v>
      </c>
      <c r="I309" s="107">
        <f t="shared" si="15"/>
        <v>48</v>
      </c>
      <c r="J309" s="176">
        <f t="shared" si="15"/>
        <v>120</v>
      </c>
      <c r="K309" s="173"/>
      <c r="L309" s="129"/>
      <c r="M309" s="129"/>
      <c r="N309" s="129"/>
      <c r="O309" s="129"/>
      <c r="P309" s="129"/>
      <c r="Q309" s="129"/>
      <c r="R309" s="129"/>
      <c r="S309" s="129"/>
      <c r="T309" s="129"/>
      <c r="U309" s="200"/>
      <c r="V309" s="200"/>
      <c r="W309" s="200"/>
      <c r="X309" s="200"/>
      <c r="Y309" s="200"/>
      <c r="Z309" s="200"/>
      <c r="AA309" s="200"/>
      <c r="AB309" s="200"/>
      <c r="AC309" s="200"/>
      <c r="AD309" s="200"/>
      <c r="AE309" s="200"/>
      <c r="AF309" s="200"/>
      <c r="AG309" s="200"/>
      <c r="AH309" s="200"/>
      <c r="AI309" s="200"/>
      <c r="AJ309" s="200"/>
      <c r="AK309" s="200"/>
      <c r="AL309" s="200"/>
      <c r="AM309" s="200"/>
      <c r="AN309" s="200"/>
      <c r="AO309" s="200"/>
      <c r="AP309" s="200"/>
      <c r="AQ309" s="200"/>
      <c r="AR309" s="200"/>
      <c r="AS309" s="200"/>
      <c r="AT309" s="200">
        <v>3</v>
      </c>
      <c r="AU309" s="200"/>
      <c r="AV309" s="200">
        <v>2</v>
      </c>
      <c r="AW309" s="200"/>
      <c r="AX309" s="200"/>
      <c r="AY309" s="200"/>
      <c r="AZ309" s="200"/>
      <c r="BA309" s="200"/>
      <c r="BB309" s="200"/>
      <c r="BC309" s="200"/>
      <c r="BD309" s="200"/>
      <c r="BE309" s="200"/>
      <c r="BF309" s="200"/>
      <c r="BG309" s="200">
        <v>2</v>
      </c>
      <c r="BH309" s="200"/>
      <c r="BI309" s="206"/>
      <c r="BJ309" s="200"/>
      <c r="BK309" s="200"/>
      <c r="BL309" s="200"/>
      <c r="BM309" s="200"/>
      <c r="BN309" s="200">
        <v>1</v>
      </c>
      <c r="BO309" s="200"/>
      <c r="BP309" s="203"/>
      <c r="BQ309" s="203"/>
      <c r="BR309" s="203"/>
      <c r="BS309" s="231">
        <f t="shared" si="14"/>
        <v>8</v>
      </c>
    </row>
    <row r="310" spans="1:71" ht="15" x14ac:dyDescent="0.15">
      <c r="A310" s="128" t="s">
        <v>488</v>
      </c>
      <c r="B310" s="158" t="s">
        <v>529</v>
      </c>
      <c r="C310" s="158" t="s">
        <v>252</v>
      </c>
      <c r="D310" s="158" t="s">
        <v>908</v>
      </c>
      <c r="E310" s="158" t="s">
        <v>135</v>
      </c>
      <c r="F310" s="158"/>
      <c r="G310" s="105">
        <v>0.7</v>
      </c>
      <c r="H310" s="106">
        <v>1</v>
      </c>
      <c r="I310" s="107">
        <f t="shared" si="15"/>
        <v>56</v>
      </c>
      <c r="J310" s="176">
        <f t="shared" si="15"/>
        <v>80</v>
      </c>
      <c r="K310" s="173"/>
      <c r="L310" s="129"/>
      <c r="M310" s="129"/>
      <c r="N310" s="129"/>
      <c r="O310" s="129"/>
      <c r="P310" s="129"/>
      <c r="Q310" s="129"/>
      <c r="R310" s="129"/>
      <c r="S310" s="129"/>
      <c r="T310" s="129"/>
      <c r="U310" s="200"/>
      <c r="V310" s="200"/>
      <c r="W310" s="200"/>
      <c r="X310" s="200"/>
      <c r="Y310" s="200"/>
      <c r="Z310" s="200"/>
      <c r="AA310" s="200"/>
      <c r="AB310" s="200"/>
      <c r="AC310" s="200"/>
      <c r="AD310" s="200"/>
      <c r="AE310" s="200"/>
      <c r="AF310" s="200"/>
      <c r="AG310" s="200"/>
      <c r="AH310" s="200"/>
      <c r="AI310" s="200"/>
      <c r="AJ310" s="200"/>
      <c r="AK310" s="200"/>
      <c r="AL310" s="200"/>
      <c r="AM310" s="200"/>
      <c r="AN310" s="200"/>
      <c r="AO310" s="200"/>
      <c r="AP310" s="200"/>
      <c r="AQ310" s="200"/>
      <c r="AR310" s="200"/>
      <c r="AS310" s="200"/>
      <c r="AT310" s="200"/>
      <c r="AU310" s="200"/>
      <c r="AV310" s="200"/>
      <c r="AW310" s="200"/>
      <c r="AX310" s="200"/>
      <c r="AY310" s="200"/>
      <c r="AZ310" s="200">
        <v>1</v>
      </c>
      <c r="BA310" s="200"/>
      <c r="BB310" s="200"/>
      <c r="BC310" s="200"/>
      <c r="BD310" s="200"/>
      <c r="BE310" s="200"/>
      <c r="BF310" s="200"/>
      <c r="BG310" s="200"/>
      <c r="BH310" s="200"/>
      <c r="BI310" s="206"/>
      <c r="BJ310" s="200"/>
      <c r="BK310" s="200"/>
      <c r="BL310" s="200"/>
      <c r="BM310" s="200"/>
      <c r="BN310" s="200"/>
      <c r="BO310" s="200"/>
      <c r="BP310" s="203"/>
      <c r="BQ310" s="203"/>
      <c r="BR310" s="203"/>
      <c r="BS310" s="231">
        <f t="shared" si="14"/>
        <v>1</v>
      </c>
    </row>
    <row r="311" spans="1:71" ht="15" x14ac:dyDescent="0.15">
      <c r="A311" s="104" t="s">
        <v>489</v>
      </c>
      <c r="B311" s="158" t="s">
        <v>529</v>
      </c>
      <c r="C311" s="153"/>
      <c r="D311" s="153" t="s">
        <v>910</v>
      </c>
      <c r="E311" s="153"/>
      <c r="F311" s="153"/>
      <c r="G311" s="105">
        <v>7.4999999999999997E-2</v>
      </c>
      <c r="H311" s="106">
        <v>0.4</v>
      </c>
      <c r="I311" s="107">
        <f t="shared" si="15"/>
        <v>6</v>
      </c>
      <c r="J311" s="176">
        <f t="shared" si="15"/>
        <v>32</v>
      </c>
      <c r="K311" s="173"/>
      <c r="L311" s="129"/>
      <c r="M311" s="129"/>
      <c r="N311" s="129"/>
      <c r="O311" s="129"/>
      <c r="P311" s="129"/>
      <c r="Q311" s="129"/>
      <c r="R311" s="129"/>
      <c r="S311" s="129"/>
      <c r="T311" s="129"/>
      <c r="U311" s="200"/>
      <c r="V311" s="200"/>
      <c r="W311" s="200"/>
      <c r="X311" s="200"/>
      <c r="Y311" s="200"/>
      <c r="Z311" s="200"/>
      <c r="AA311" s="200"/>
      <c r="AB311" s="200"/>
      <c r="AC311" s="200"/>
      <c r="AD311" s="200"/>
      <c r="AE311" s="200"/>
      <c r="AF311" s="200"/>
      <c r="AG311" s="200"/>
      <c r="AH311" s="200"/>
      <c r="AI311" s="200"/>
      <c r="AJ311" s="200"/>
      <c r="AK311" s="200"/>
      <c r="AL311" s="200"/>
      <c r="AM311" s="200"/>
      <c r="AN311" s="200"/>
      <c r="AO311" s="200"/>
      <c r="AP311" s="200"/>
      <c r="AQ311" s="200"/>
      <c r="AR311" s="200"/>
      <c r="AS311" s="200"/>
      <c r="AT311" s="200"/>
      <c r="AU311" s="200"/>
      <c r="AV311" s="200"/>
      <c r="AW311" s="200"/>
      <c r="AX311" s="200"/>
      <c r="AY311" s="200"/>
      <c r="AZ311" s="200"/>
      <c r="BA311" s="200"/>
      <c r="BB311" s="200"/>
      <c r="BC311" s="200"/>
      <c r="BD311" s="200"/>
      <c r="BE311" s="200"/>
      <c r="BF311" s="200"/>
      <c r="BG311" s="200">
        <v>30</v>
      </c>
      <c r="BH311" s="200"/>
      <c r="BI311" s="206"/>
      <c r="BJ311" s="200"/>
      <c r="BK311" s="200"/>
      <c r="BL311" s="200"/>
      <c r="BM311" s="200"/>
      <c r="BN311" s="200"/>
      <c r="BO311" s="200"/>
      <c r="BP311" s="203"/>
      <c r="BQ311" s="203"/>
      <c r="BR311" s="203"/>
      <c r="BS311" s="231">
        <f t="shared" si="14"/>
        <v>30</v>
      </c>
    </row>
    <row r="312" spans="1:71" ht="15" x14ac:dyDescent="0.15">
      <c r="A312" s="104" t="s">
        <v>490</v>
      </c>
      <c r="B312" s="158" t="s">
        <v>529</v>
      </c>
      <c r="C312" s="153"/>
      <c r="D312" s="153" t="s">
        <v>911</v>
      </c>
      <c r="E312" s="153" t="s">
        <v>135</v>
      </c>
      <c r="F312" s="153"/>
      <c r="G312" s="105">
        <v>0.1</v>
      </c>
      <c r="H312" s="106">
        <v>0.2</v>
      </c>
      <c r="I312" s="107">
        <f t="shared" si="15"/>
        <v>8</v>
      </c>
      <c r="J312" s="176">
        <f t="shared" si="15"/>
        <v>16</v>
      </c>
      <c r="K312" s="173"/>
      <c r="L312" s="129"/>
      <c r="M312" s="129"/>
      <c r="N312" s="129"/>
      <c r="O312" s="129"/>
      <c r="P312" s="129"/>
      <c r="Q312" s="129"/>
      <c r="R312" s="129"/>
      <c r="S312" s="129"/>
      <c r="T312" s="129"/>
      <c r="U312" s="200">
        <v>2</v>
      </c>
      <c r="V312" s="200"/>
      <c r="W312" s="200"/>
      <c r="X312" s="200"/>
      <c r="Y312" s="200"/>
      <c r="Z312" s="200"/>
      <c r="AA312" s="200"/>
      <c r="AB312" s="200"/>
      <c r="AC312" s="200"/>
      <c r="AD312" s="200"/>
      <c r="AE312" s="200">
        <v>1</v>
      </c>
      <c r="AF312" s="200"/>
      <c r="AG312" s="200"/>
      <c r="AH312" s="200"/>
      <c r="AI312" s="200"/>
      <c r="AJ312" s="200"/>
      <c r="AK312" s="200"/>
      <c r="AL312" s="200"/>
      <c r="AM312" s="200"/>
      <c r="AN312" s="200"/>
      <c r="AO312" s="200"/>
      <c r="AP312" s="200"/>
      <c r="AQ312" s="200"/>
      <c r="AR312" s="200"/>
      <c r="AS312" s="200"/>
      <c r="AT312" s="200"/>
      <c r="AU312" s="200"/>
      <c r="AV312" s="200"/>
      <c r="AW312" s="200"/>
      <c r="AX312" s="200"/>
      <c r="AY312" s="200"/>
      <c r="AZ312" s="200"/>
      <c r="BA312" s="200"/>
      <c r="BB312" s="200"/>
      <c r="BC312" s="200"/>
      <c r="BD312" s="200"/>
      <c r="BE312" s="200"/>
      <c r="BF312" s="200"/>
      <c r="BG312" s="200"/>
      <c r="BH312" s="200"/>
      <c r="BI312" s="206"/>
      <c r="BJ312" s="200"/>
      <c r="BK312" s="200"/>
      <c r="BL312" s="200"/>
      <c r="BM312" s="200"/>
      <c r="BN312" s="200"/>
      <c r="BO312" s="200"/>
      <c r="BP312" s="203"/>
      <c r="BQ312" s="203"/>
      <c r="BR312" s="203"/>
      <c r="BS312" s="231">
        <f t="shared" si="14"/>
        <v>3</v>
      </c>
    </row>
    <row r="313" spans="1:71" ht="15" x14ac:dyDescent="0.15">
      <c r="A313" s="104" t="s">
        <v>491</v>
      </c>
      <c r="B313" s="158" t="s">
        <v>529</v>
      </c>
      <c r="C313" s="153"/>
      <c r="D313" s="153" t="s">
        <v>912</v>
      </c>
      <c r="E313" s="153" t="s">
        <v>135</v>
      </c>
      <c r="F313" s="153"/>
      <c r="G313" s="105">
        <v>0.1</v>
      </c>
      <c r="H313" s="106">
        <v>0.3</v>
      </c>
      <c r="I313" s="107">
        <f t="shared" si="15"/>
        <v>8</v>
      </c>
      <c r="J313" s="176">
        <f t="shared" si="15"/>
        <v>24</v>
      </c>
      <c r="K313" s="173"/>
      <c r="L313" s="129"/>
      <c r="M313" s="129"/>
      <c r="N313" s="129"/>
      <c r="O313" s="129"/>
      <c r="P313" s="129"/>
      <c r="Q313" s="129"/>
      <c r="R313" s="129"/>
      <c r="S313" s="129"/>
      <c r="T313" s="129"/>
      <c r="U313" s="200"/>
      <c r="V313" s="200"/>
      <c r="W313" s="200"/>
      <c r="X313" s="200"/>
      <c r="Y313" s="200"/>
      <c r="Z313" s="200"/>
      <c r="AA313" s="200"/>
      <c r="AB313" s="200"/>
      <c r="AC313" s="200"/>
      <c r="AD313" s="200"/>
      <c r="AE313" s="200"/>
      <c r="AF313" s="200"/>
      <c r="AG313" s="200"/>
      <c r="AH313" s="200"/>
      <c r="AI313" s="200"/>
      <c r="AJ313" s="200"/>
      <c r="AK313" s="200"/>
      <c r="AL313" s="200"/>
      <c r="AM313" s="200"/>
      <c r="AN313" s="200"/>
      <c r="AO313" s="200"/>
      <c r="AP313" s="200"/>
      <c r="AQ313" s="200"/>
      <c r="AR313" s="200"/>
      <c r="AS313" s="200"/>
      <c r="AT313" s="200"/>
      <c r="AU313" s="200"/>
      <c r="AV313" s="200"/>
      <c r="AW313" s="200"/>
      <c r="AX313" s="200"/>
      <c r="AY313" s="200"/>
      <c r="AZ313" s="200"/>
      <c r="BA313" s="200"/>
      <c r="BB313" s="200"/>
      <c r="BC313" s="200">
        <v>15</v>
      </c>
      <c r="BD313" s="200"/>
      <c r="BE313" s="200"/>
      <c r="BF313" s="200"/>
      <c r="BG313" s="200"/>
      <c r="BH313" s="200"/>
      <c r="BI313" s="206">
        <v>10</v>
      </c>
      <c r="BJ313" s="200">
        <v>19</v>
      </c>
      <c r="BK313" s="200"/>
      <c r="BL313" s="200"/>
      <c r="BM313" s="200"/>
      <c r="BN313" s="200"/>
      <c r="BO313" s="200"/>
      <c r="BP313" s="203"/>
      <c r="BQ313" s="203"/>
      <c r="BR313" s="203"/>
      <c r="BS313" s="231">
        <f t="shared" si="14"/>
        <v>44</v>
      </c>
    </row>
    <row r="314" spans="1:71" ht="15" x14ac:dyDescent="0.15">
      <c r="A314" s="104" t="s">
        <v>492</v>
      </c>
      <c r="B314" s="158" t="s">
        <v>529</v>
      </c>
      <c r="C314" s="153"/>
      <c r="D314" s="153" t="s">
        <v>913</v>
      </c>
      <c r="E314" s="153" t="s">
        <v>130</v>
      </c>
      <c r="F314" s="153"/>
      <c r="G314" s="105">
        <v>0.1</v>
      </c>
      <c r="H314" s="106">
        <v>0.4</v>
      </c>
      <c r="I314" s="107">
        <f t="shared" si="15"/>
        <v>8</v>
      </c>
      <c r="J314" s="176">
        <f t="shared" si="15"/>
        <v>32</v>
      </c>
      <c r="K314" s="173"/>
      <c r="L314" s="129"/>
      <c r="M314" s="129"/>
      <c r="N314" s="129"/>
      <c r="O314" s="129"/>
      <c r="P314" s="129"/>
      <c r="Q314" s="129"/>
      <c r="R314" s="129"/>
      <c r="S314" s="129"/>
      <c r="T314" s="129"/>
      <c r="U314" s="200">
        <v>70</v>
      </c>
      <c r="V314" s="200"/>
      <c r="W314" s="200"/>
      <c r="X314" s="200"/>
      <c r="Y314" s="200"/>
      <c r="Z314" s="200"/>
      <c r="AA314" s="200"/>
      <c r="AB314" s="200"/>
      <c r="AC314" s="200"/>
      <c r="AD314" s="200"/>
      <c r="AE314" s="200"/>
      <c r="AF314" s="200"/>
      <c r="AG314" s="200"/>
      <c r="AH314" s="200"/>
      <c r="AI314" s="200"/>
      <c r="AJ314" s="200"/>
      <c r="AK314" s="200"/>
      <c r="AL314" s="200"/>
      <c r="AM314" s="200"/>
      <c r="AN314" s="200"/>
      <c r="AO314" s="200"/>
      <c r="AP314" s="200"/>
      <c r="AQ314" s="200"/>
      <c r="AR314" s="200"/>
      <c r="AS314" s="200"/>
      <c r="AT314" s="200"/>
      <c r="AU314" s="200"/>
      <c r="AV314" s="200"/>
      <c r="AW314" s="200"/>
      <c r="AX314" s="200"/>
      <c r="AY314" s="200">
        <v>15</v>
      </c>
      <c r="AZ314" s="200"/>
      <c r="BA314" s="200"/>
      <c r="BB314" s="200"/>
      <c r="BC314" s="200"/>
      <c r="BD314" s="200"/>
      <c r="BE314" s="200"/>
      <c r="BF314" s="200"/>
      <c r="BG314" s="200"/>
      <c r="BH314" s="200"/>
      <c r="BI314" s="206">
        <v>1</v>
      </c>
      <c r="BJ314" s="200"/>
      <c r="BK314" s="200"/>
      <c r="BL314" s="200"/>
      <c r="BM314" s="200"/>
      <c r="BN314" s="200"/>
      <c r="BO314" s="200"/>
      <c r="BP314" s="203"/>
      <c r="BQ314" s="203"/>
      <c r="BR314" s="203"/>
      <c r="BS314" s="231">
        <f t="shared" si="14"/>
        <v>86</v>
      </c>
    </row>
    <row r="315" spans="1:71" ht="15" x14ac:dyDescent="0.15">
      <c r="A315" s="104" t="s">
        <v>493</v>
      </c>
      <c r="B315" s="158" t="s">
        <v>529</v>
      </c>
      <c r="C315" s="153"/>
      <c r="D315" s="153" t="s">
        <v>914</v>
      </c>
      <c r="E315" s="153" t="s">
        <v>135</v>
      </c>
      <c r="F315" s="153"/>
      <c r="G315" s="105">
        <v>0.15</v>
      </c>
      <c r="H315" s="106">
        <v>0.4</v>
      </c>
      <c r="I315" s="107">
        <f t="shared" si="15"/>
        <v>12</v>
      </c>
      <c r="J315" s="176">
        <f t="shared" si="15"/>
        <v>32</v>
      </c>
      <c r="K315" s="173"/>
      <c r="L315" s="129"/>
      <c r="M315" s="129"/>
      <c r="N315" s="129"/>
      <c r="O315" s="129"/>
      <c r="P315" s="129"/>
      <c r="Q315" s="129"/>
      <c r="R315" s="129"/>
      <c r="S315" s="129"/>
      <c r="T315" s="129"/>
      <c r="U315" s="200"/>
      <c r="V315" s="200"/>
      <c r="W315" s="200"/>
      <c r="X315" s="200"/>
      <c r="Y315" s="200"/>
      <c r="Z315" s="200"/>
      <c r="AA315" s="200"/>
      <c r="AB315" s="200"/>
      <c r="AC315" s="200"/>
      <c r="AD315" s="200"/>
      <c r="AE315" s="200"/>
      <c r="AF315" s="200"/>
      <c r="AG315" s="200"/>
      <c r="AH315" s="200"/>
      <c r="AI315" s="200"/>
      <c r="AJ315" s="200"/>
      <c r="AK315" s="200"/>
      <c r="AL315" s="200"/>
      <c r="AM315" s="200"/>
      <c r="AN315" s="200">
        <v>1</v>
      </c>
      <c r="AO315" s="200"/>
      <c r="AP315" s="200">
        <v>7</v>
      </c>
      <c r="AQ315" s="200"/>
      <c r="AR315" s="200"/>
      <c r="AS315" s="200"/>
      <c r="AT315" s="200"/>
      <c r="AU315" s="200"/>
      <c r="AV315" s="200"/>
      <c r="AW315" s="200">
        <v>31</v>
      </c>
      <c r="AX315" s="200">
        <v>17</v>
      </c>
      <c r="AY315" s="200"/>
      <c r="AZ315" s="200"/>
      <c r="BA315" s="200"/>
      <c r="BB315" s="200"/>
      <c r="BC315" s="200"/>
      <c r="BD315" s="200"/>
      <c r="BE315" s="200"/>
      <c r="BF315" s="200"/>
      <c r="BG315" s="200"/>
      <c r="BH315" s="200"/>
      <c r="BI315" s="206"/>
      <c r="BJ315" s="200"/>
      <c r="BK315" s="200"/>
      <c r="BL315" s="200"/>
      <c r="BM315" s="200"/>
      <c r="BN315" s="200"/>
      <c r="BO315" s="200"/>
      <c r="BP315" s="203"/>
      <c r="BQ315" s="203"/>
      <c r="BR315" s="203"/>
      <c r="BS315" s="231">
        <f t="shared" si="14"/>
        <v>56</v>
      </c>
    </row>
    <row r="316" spans="1:71" ht="15" x14ac:dyDescent="0.15">
      <c r="A316" s="104" t="s">
        <v>494</v>
      </c>
      <c r="B316" s="158" t="s">
        <v>529</v>
      </c>
      <c r="C316" s="153"/>
      <c r="D316" s="153" t="s">
        <v>915</v>
      </c>
      <c r="E316" s="153" t="s">
        <v>135</v>
      </c>
      <c r="F316" s="153"/>
      <c r="G316" s="105">
        <v>0.2</v>
      </c>
      <c r="H316" s="106">
        <v>0.3</v>
      </c>
      <c r="I316" s="107">
        <f t="shared" si="15"/>
        <v>16</v>
      </c>
      <c r="J316" s="176">
        <f t="shared" si="15"/>
        <v>24</v>
      </c>
      <c r="K316" s="173"/>
      <c r="L316" s="129"/>
      <c r="M316" s="129"/>
      <c r="N316" s="129"/>
      <c r="O316" s="129"/>
      <c r="P316" s="129"/>
      <c r="Q316" s="129"/>
      <c r="R316" s="129"/>
      <c r="S316" s="129"/>
      <c r="T316" s="129"/>
      <c r="U316" s="200"/>
      <c r="V316" s="200"/>
      <c r="W316" s="200"/>
      <c r="X316" s="200"/>
      <c r="Y316" s="200"/>
      <c r="Z316" s="200"/>
      <c r="AA316" s="200"/>
      <c r="AB316" s="200"/>
      <c r="AC316" s="200">
        <v>1</v>
      </c>
      <c r="AE316" s="200">
        <f>1+1</f>
        <v>2</v>
      </c>
      <c r="AF316" s="200"/>
      <c r="AG316" s="200"/>
      <c r="AH316" s="200"/>
      <c r="AI316" s="200"/>
      <c r="AJ316" s="200"/>
      <c r="AK316" s="200"/>
      <c r="AL316" s="200"/>
      <c r="AM316" s="200"/>
      <c r="AN316" s="200"/>
      <c r="AO316" s="200">
        <v>1</v>
      </c>
      <c r="AP316" s="200"/>
      <c r="AQ316" s="200"/>
      <c r="AR316" s="200"/>
      <c r="AS316" s="200"/>
      <c r="AT316" s="200"/>
      <c r="AU316" s="200"/>
      <c r="AV316" s="200"/>
      <c r="AW316" s="200"/>
      <c r="AX316" s="200"/>
      <c r="AY316" s="200"/>
      <c r="AZ316" s="200"/>
      <c r="BA316" s="200"/>
      <c r="BB316" s="200"/>
      <c r="BC316" s="200"/>
      <c r="BD316" s="200"/>
      <c r="BE316" s="200"/>
      <c r="BF316" s="200"/>
      <c r="BG316" s="200"/>
      <c r="BH316" s="200"/>
      <c r="BI316" s="206">
        <v>1</v>
      </c>
      <c r="BJ316" s="200"/>
      <c r="BK316" s="200"/>
      <c r="BL316" s="200">
        <v>12</v>
      </c>
      <c r="BM316" s="200">
        <v>3</v>
      </c>
      <c r="BN316" s="200"/>
      <c r="BO316" s="200">
        <v>120</v>
      </c>
      <c r="BP316" s="203"/>
      <c r="BQ316" s="203"/>
      <c r="BR316" s="203"/>
      <c r="BS316" s="231">
        <f t="shared" si="14"/>
        <v>140</v>
      </c>
    </row>
    <row r="317" spans="1:71" ht="15" x14ac:dyDescent="0.15">
      <c r="A317" s="104" t="s">
        <v>495</v>
      </c>
      <c r="B317" s="158" t="s">
        <v>529</v>
      </c>
      <c r="C317" s="153"/>
      <c r="D317" s="153" t="s">
        <v>916</v>
      </c>
      <c r="E317" s="153"/>
      <c r="F317" s="153"/>
      <c r="G317" s="105">
        <v>0.2</v>
      </c>
      <c r="H317" s="106">
        <v>0.4</v>
      </c>
      <c r="I317" s="107">
        <f t="shared" si="15"/>
        <v>16</v>
      </c>
      <c r="J317" s="176">
        <f t="shared" si="15"/>
        <v>32</v>
      </c>
      <c r="K317" s="173">
        <v>49</v>
      </c>
      <c r="L317" s="129"/>
      <c r="M317" s="129"/>
      <c r="N317" s="129"/>
      <c r="O317" s="129"/>
      <c r="P317" s="129"/>
      <c r="Q317" s="129"/>
      <c r="R317" s="129"/>
      <c r="S317" s="129"/>
      <c r="T317" s="129"/>
      <c r="U317" s="200"/>
      <c r="V317" s="200"/>
      <c r="W317" s="200"/>
      <c r="X317" s="200"/>
      <c r="Y317" s="200"/>
      <c r="Z317" s="200"/>
      <c r="AA317" s="200"/>
      <c r="AB317" s="200"/>
      <c r="AC317" s="200"/>
      <c r="AD317" s="200"/>
      <c r="AE317" s="200"/>
      <c r="AF317" s="200"/>
      <c r="AG317" s="200"/>
      <c r="AH317" s="200"/>
      <c r="AI317" s="200"/>
      <c r="AJ317" s="200"/>
      <c r="AK317" s="200"/>
      <c r="AL317" s="200"/>
      <c r="AM317" s="200"/>
      <c r="AN317" s="200"/>
      <c r="AO317" s="200">
        <v>1</v>
      </c>
      <c r="AP317" s="200"/>
      <c r="AQ317" s="200"/>
      <c r="AR317" s="200"/>
      <c r="AS317" s="200"/>
      <c r="AT317" s="200"/>
      <c r="AU317" s="200"/>
      <c r="AV317" s="200">
        <v>1</v>
      </c>
      <c r="AW317" s="200"/>
      <c r="AX317" s="200"/>
      <c r="AY317" s="200"/>
      <c r="AZ317" s="200"/>
      <c r="BA317" s="200"/>
      <c r="BB317" s="200"/>
      <c r="BC317" s="200"/>
      <c r="BD317" s="200"/>
      <c r="BE317" s="200">
        <v>29</v>
      </c>
      <c r="BF317" s="200"/>
      <c r="BG317" s="200"/>
      <c r="BH317" s="200"/>
      <c r="BI317" s="206"/>
      <c r="BJ317" s="200"/>
      <c r="BK317" s="200"/>
      <c r="BL317" s="200"/>
      <c r="BM317" s="200"/>
      <c r="BN317" s="200"/>
      <c r="BO317" s="200"/>
      <c r="BP317" s="203">
        <v>1</v>
      </c>
      <c r="BQ317" s="203"/>
      <c r="BR317" s="203"/>
      <c r="BS317" s="231">
        <f t="shared" si="14"/>
        <v>81</v>
      </c>
    </row>
    <row r="318" spans="1:71" ht="15" x14ac:dyDescent="0.15">
      <c r="A318" s="104" t="s">
        <v>496</v>
      </c>
      <c r="B318" s="158" t="s">
        <v>529</v>
      </c>
      <c r="C318" s="153"/>
      <c r="D318" s="153" t="s">
        <v>917</v>
      </c>
      <c r="E318" s="153"/>
      <c r="F318" s="153"/>
      <c r="G318" s="105">
        <v>0.2</v>
      </c>
      <c r="H318" s="106">
        <v>0.5</v>
      </c>
      <c r="I318" s="107">
        <f t="shared" si="15"/>
        <v>16</v>
      </c>
      <c r="J318" s="176">
        <f t="shared" si="15"/>
        <v>40</v>
      </c>
      <c r="K318" s="173"/>
      <c r="L318" s="129"/>
      <c r="M318" s="129"/>
      <c r="N318" s="129"/>
      <c r="O318" s="129"/>
      <c r="P318" s="129"/>
      <c r="Q318" s="129"/>
      <c r="R318" s="129"/>
      <c r="S318" s="129"/>
      <c r="T318" s="129"/>
      <c r="U318" s="200"/>
      <c r="V318" s="200"/>
      <c r="W318" s="200"/>
      <c r="X318" s="200"/>
      <c r="Y318" s="200"/>
      <c r="Z318" s="200"/>
      <c r="AA318" s="200"/>
      <c r="AB318" s="200"/>
      <c r="AC318" s="200"/>
      <c r="AD318" s="200"/>
      <c r="AE318" s="200"/>
      <c r="AF318" s="200"/>
      <c r="AG318" s="200"/>
      <c r="AH318" s="200"/>
      <c r="AI318" s="200"/>
      <c r="AJ318" s="200"/>
      <c r="AK318" s="200"/>
      <c r="AL318" s="200"/>
      <c r="AM318" s="200"/>
      <c r="AN318" s="200"/>
      <c r="AO318" s="200"/>
      <c r="AP318" s="200"/>
      <c r="AQ318" s="200"/>
      <c r="AR318" s="200"/>
      <c r="AS318" s="200"/>
      <c r="AT318" s="200"/>
      <c r="AU318" s="200"/>
      <c r="AV318" s="200"/>
      <c r="AW318" s="200">
        <v>7</v>
      </c>
      <c r="AX318" s="200"/>
      <c r="AY318" s="200"/>
      <c r="AZ318" s="200"/>
      <c r="BA318" s="200"/>
      <c r="BB318" s="200"/>
      <c r="BC318" s="200"/>
      <c r="BD318" s="200"/>
      <c r="BE318" s="200"/>
      <c r="BF318" s="200"/>
      <c r="BG318" s="200"/>
      <c r="BH318" s="200">
        <v>3</v>
      </c>
      <c r="BI318" s="206"/>
      <c r="BJ318" s="200"/>
      <c r="BK318" s="200"/>
      <c r="BL318" s="200"/>
      <c r="BM318" s="200">
        <v>11</v>
      </c>
      <c r="BN318" s="200"/>
      <c r="BO318" s="200"/>
      <c r="BP318" s="203"/>
      <c r="BQ318" s="203"/>
      <c r="BR318" s="203"/>
      <c r="BS318" s="231">
        <f t="shared" si="14"/>
        <v>21</v>
      </c>
    </row>
    <row r="319" spans="1:71" ht="15" x14ac:dyDescent="0.15">
      <c r="A319" s="104" t="s">
        <v>497</v>
      </c>
      <c r="B319" s="158" t="s">
        <v>529</v>
      </c>
      <c r="C319" s="153"/>
      <c r="D319" s="153" t="s">
        <v>918</v>
      </c>
      <c r="E319" s="153"/>
      <c r="F319" s="153"/>
      <c r="G319" s="105">
        <v>0.2</v>
      </c>
      <c r="H319" s="106">
        <v>0.9</v>
      </c>
      <c r="I319" s="107">
        <f t="shared" si="15"/>
        <v>16</v>
      </c>
      <c r="J319" s="176">
        <f t="shared" si="15"/>
        <v>72</v>
      </c>
      <c r="K319" s="173"/>
      <c r="L319" s="129"/>
      <c r="M319" s="129"/>
      <c r="N319" s="129"/>
      <c r="O319" s="129"/>
      <c r="P319" s="129"/>
      <c r="Q319" s="129"/>
      <c r="R319" s="129"/>
      <c r="S319" s="129"/>
      <c r="T319" s="129"/>
      <c r="U319" s="200"/>
      <c r="V319" s="200"/>
      <c r="W319" s="200"/>
      <c r="X319" s="200"/>
      <c r="Y319" s="200"/>
      <c r="Z319" s="200"/>
      <c r="AA319" s="200"/>
      <c r="AB319" s="200"/>
      <c r="AC319" s="200"/>
      <c r="AD319" s="200"/>
      <c r="AE319" s="200"/>
      <c r="AF319" s="200"/>
      <c r="AG319" s="200"/>
      <c r="AH319" s="200"/>
      <c r="AI319" s="200"/>
      <c r="AJ319" s="200"/>
      <c r="AK319" s="200"/>
      <c r="AL319" s="200"/>
      <c r="AM319" s="200"/>
      <c r="AN319" s="200"/>
      <c r="AO319" s="200"/>
      <c r="AP319" s="200"/>
      <c r="AQ319" s="200"/>
      <c r="AR319" s="200">
        <v>1</v>
      </c>
      <c r="AS319" s="200"/>
      <c r="AT319" s="200"/>
      <c r="AU319" s="200"/>
      <c r="AV319" s="200"/>
      <c r="AW319" s="200"/>
      <c r="AX319" s="200"/>
      <c r="AY319" s="200"/>
      <c r="AZ319" s="200"/>
      <c r="BA319" s="200"/>
      <c r="BB319" s="200"/>
      <c r="BC319" s="200"/>
      <c r="BD319" s="200"/>
      <c r="BE319" s="200"/>
      <c r="BF319" s="200"/>
      <c r="BG319" s="200"/>
      <c r="BH319" s="200"/>
      <c r="BI319" s="206"/>
      <c r="BJ319" s="200"/>
      <c r="BK319" s="200"/>
      <c r="BL319" s="200"/>
      <c r="BM319" s="200"/>
      <c r="BN319" s="200"/>
      <c r="BO319" s="200"/>
      <c r="BP319" s="203"/>
      <c r="BQ319" s="203"/>
      <c r="BR319" s="203"/>
      <c r="BS319" s="231">
        <f t="shared" si="14"/>
        <v>1</v>
      </c>
    </row>
    <row r="320" spans="1:71" ht="15" x14ac:dyDescent="0.15">
      <c r="A320" s="104" t="s">
        <v>498</v>
      </c>
      <c r="B320" s="158" t="s">
        <v>529</v>
      </c>
      <c r="C320" s="153"/>
      <c r="D320" s="153" t="s">
        <v>919</v>
      </c>
      <c r="E320" s="153"/>
      <c r="F320" s="153"/>
      <c r="G320" s="105">
        <v>0.25</v>
      </c>
      <c r="H320" s="106">
        <v>0.5</v>
      </c>
      <c r="I320" s="107">
        <f t="shared" si="15"/>
        <v>20</v>
      </c>
      <c r="J320" s="176">
        <f t="shared" si="15"/>
        <v>40</v>
      </c>
      <c r="K320" s="173"/>
      <c r="L320" s="129"/>
      <c r="M320" s="129"/>
      <c r="N320" s="129"/>
      <c r="O320" s="129"/>
      <c r="P320" s="129"/>
      <c r="Q320" s="129"/>
      <c r="R320" s="129"/>
      <c r="S320" s="129"/>
      <c r="T320" s="129"/>
      <c r="U320" s="200"/>
      <c r="V320" s="200"/>
      <c r="W320" s="200"/>
      <c r="X320" s="200"/>
      <c r="Y320" s="200"/>
      <c r="Z320" s="200"/>
      <c r="AA320" s="200"/>
      <c r="AB320" s="200"/>
      <c r="AC320" s="200"/>
      <c r="AD320" s="200"/>
      <c r="AE320" s="200"/>
      <c r="AF320" s="200">
        <v>1</v>
      </c>
      <c r="AG320" s="200"/>
      <c r="AH320" s="200"/>
      <c r="AI320" s="200"/>
      <c r="AJ320" s="200"/>
      <c r="AK320" s="200"/>
      <c r="AL320" s="200"/>
      <c r="AM320" s="200"/>
      <c r="AN320" s="200"/>
      <c r="AO320" s="200">
        <v>14</v>
      </c>
      <c r="AP320" s="200">
        <v>13</v>
      </c>
      <c r="AQ320" s="200"/>
      <c r="AR320" s="200"/>
      <c r="AS320" s="200"/>
      <c r="AT320" s="200"/>
      <c r="AU320" s="200"/>
      <c r="AV320" s="200">
        <v>18</v>
      </c>
      <c r="AW320" s="200"/>
      <c r="AX320" s="200"/>
      <c r="AY320" s="200"/>
      <c r="AZ320" s="200"/>
      <c r="BA320" s="200"/>
      <c r="BB320" s="200"/>
      <c r="BC320" s="200"/>
      <c r="BD320" s="200"/>
      <c r="BE320" s="200"/>
      <c r="BF320" s="200"/>
      <c r="BG320" s="200"/>
      <c r="BH320" s="200"/>
      <c r="BI320" s="206"/>
      <c r="BJ320" s="200"/>
      <c r="BK320" s="200"/>
      <c r="BL320" s="200"/>
      <c r="BM320" s="200"/>
      <c r="BN320" s="200"/>
      <c r="BO320" s="200"/>
      <c r="BP320" s="203"/>
      <c r="BQ320" s="203"/>
      <c r="BR320" s="203"/>
      <c r="BS320" s="231">
        <f t="shared" si="14"/>
        <v>46</v>
      </c>
    </row>
    <row r="321" spans="1:71" ht="15" x14ac:dyDescent="0.15">
      <c r="A321" s="104" t="s">
        <v>499</v>
      </c>
      <c r="B321" s="158" t="s">
        <v>529</v>
      </c>
      <c r="C321" s="153"/>
      <c r="D321" s="153" t="s">
        <v>920</v>
      </c>
      <c r="E321" s="153"/>
      <c r="F321" s="153"/>
      <c r="G321" s="105">
        <v>0.3</v>
      </c>
      <c r="H321" s="106">
        <v>0.4</v>
      </c>
      <c r="I321" s="107">
        <f t="shared" si="15"/>
        <v>24</v>
      </c>
      <c r="J321" s="176">
        <f t="shared" si="15"/>
        <v>32</v>
      </c>
      <c r="K321" s="173"/>
      <c r="L321" s="129"/>
      <c r="M321" s="129"/>
      <c r="N321" s="129"/>
      <c r="O321" s="129"/>
      <c r="P321" s="129"/>
      <c r="Q321" s="129"/>
      <c r="R321" s="129"/>
      <c r="S321" s="129"/>
      <c r="T321" s="129"/>
      <c r="U321" s="200"/>
      <c r="V321" s="200"/>
      <c r="W321" s="200"/>
      <c r="X321" s="200"/>
      <c r="Y321" s="200"/>
      <c r="Z321" s="200"/>
      <c r="AA321" s="200"/>
      <c r="AB321" s="200"/>
      <c r="AC321" s="200"/>
      <c r="AD321" s="200"/>
      <c r="AE321" s="200">
        <v>1</v>
      </c>
      <c r="AF321" s="200"/>
      <c r="AG321" s="200"/>
      <c r="AH321" s="200"/>
      <c r="AI321" s="200"/>
      <c r="AJ321" s="200"/>
      <c r="AK321" s="200"/>
      <c r="AL321" s="200"/>
      <c r="AM321" s="200"/>
      <c r="AN321" s="200"/>
      <c r="AO321" s="200"/>
      <c r="AP321" s="200"/>
      <c r="AQ321" s="200"/>
      <c r="AR321" s="200">
        <v>6</v>
      </c>
      <c r="AS321" s="200"/>
      <c r="AT321" s="200"/>
      <c r="AU321" s="200"/>
      <c r="AV321" s="200"/>
      <c r="AW321" s="200"/>
      <c r="AX321" s="200"/>
      <c r="AY321" s="200"/>
      <c r="AZ321" s="200"/>
      <c r="BA321" s="200"/>
      <c r="BB321" s="200"/>
      <c r="BC321" s="200"/>
      <c r="BD321" s="200"/>
      <c r="BE321" s="200"/>
      <c r="BF321" s="200"/>
      <c r="BG321" s="200"/>
      <c r="BH321" s="200"/>
      <c r="BI321" s="206"/>
      <c r="BJ321" s="200"/>
      <c r="BK321" s="200"/>
      <c r="BL321" s="200"/>
      <c r="BM321" s="200"/>
      <c r="BN321" s="200"/>
      <c r="BO321" s="200"/>
      <c r="BP321" s="203"/>
      <c r="BQ321" s="203"/>
      <c r="BR321" s="203"/>
      <c r="BS321" s="231">
        <f t="shared" si="14"/>
        <v>7</v>
      </c>
    </row>
    <row r="322" spans="1:71" ht="15" x14ac:dyDescent="0.15">
      <c r="A322" s="104" t="s">
        <v>500</v>
      </c>
      <c r="B322" s="158" t="s">
        <v>529</v>
      </c>
      <c r="C322" s="153"/>
      <c r="D322" s="153" t="s">
        <v>921</v>
      </c>
      <c r="E322" s="153"/>
      <c r="F322" s="153"/>
      <c r="G322" s="105">
        <v>0.3</v>
      </c>
      <c r="H322" s="106">
        <v>0.5</v>
      </c>
      <c r="I322" s="107">
        <f t="shared" si="15"/>
        <v>24</v>
      </c>
      <c r="J322" s="176">
        <f t="shared" si="15"/>
        <v>40</v>
      </c>
      <c r="K322" s="173"/>
      <c r="L322" s="129"/>
      <c r="M322" s="129"/>
      <c r="N322" s="129"/>
      <c r="O322" s="129"/>
      <c r="P322" s="129"/>
      <c r="Q322" s="129"/>
      <c r="R322" s="129"/>
      <c r="S322" s="129"/>
      <c r="T322" s="129"/>
      <c r="U322" s="200"/>
      <c r="V322" s="200"/>
      <c r="W322" s="200"/>
      <c r="X322" s="200"/>
      <c r="Y322" s="200"/>
      <c r="Z322" s="200"/>
      <c r="AA322" s="200"/>
      <c r="AB322" s="200"/>
      <c r="AC322" s="200"/>
      <c r="AD322" s="200"/>
      <c r="AE322" s="200"/>
      <c r="AF322" s="200"/>
      <c r="AG322" s="200"/>
      <c r="AH322" s="200"/>
      <c r="AI322" s="200"/>
      <c r="AJ322" s="200"/>
      <c r="AK322" s="200"/>
      <c r="AL322" s="200"/>
      <c r="AM322" s="200"/>
      <c r="AN322" s="200"/>
      <c r="AO322" s="200"/>
      <c r="AP322" s="200"/>
      <c r="AQ322" s="200">
        <f>1+1</f>
        <v>2</v>
      </c>
      <c r="AR322" s="200"/>
      <c r="AS322" s="200"/>
      <c r="AT322" s="200">
        <v>26</v>
      </c>
      <c r="AU322" s="200"/>
      <c r="AV322" s="200"/>
      <c r="AW322" s="200"/>
      <c r="AX322" s="200"/>
      <c r="AY322" s="200">
        <v>40</v>
      </c>
      <c r="AZ322" s="200"/>
      <c r="BA322" s="200"/>
      <c r="BB322" s="200"/>
      <c r="BC322" s="200"/>
      <c r="BD322" s="200"/>
      <c r="BE322" s="200"/>
      <c r="BF322" s="200"/>
      <c r="BG322" s="200"/>
      <c r="BH322" s="200"/>
      <c r="BI322" s="206"/>
      <c r="BJ322" s="200"/>
      <c r="BK322" s="200"/>
      <c r="BL322" s="200"/>
      <c r="BM322" s="200"/>
      <c r="BN322" s="200"/>
      <c r="BO322" s="200"/>
      <c r="BP322" s="203"/>
      <c r="BQ322" s="203"/>
      <c r="BR322" s="203">
        <f>1+4</f>
        <v>5</v>
      </c>
      <c r="BS322" s="231">
        <f t="shared" si="14"/>
        <v>73</v>
      </c>
    </row>
    <row r="323" spans="1:71" ht="15" x14ac:dyDescent="0.15">
      <c r="A323" s="104" t="s">
        <v>501</v>
      </c>
      <c r="B323" s="158" t="s">
        <v>529</v>
      </c>
      <c r="C323" s="153"/>
      <c r="D323" s="153" t="s">
        <v>922</v>
      </c>
      <c r="E323" s="153" t="s">
        <v>131</v>
      </c>
      <c r="F323" s="153"/>
      <c r="G323" s="105">
        <v>0.4</v>
      </c>
      <c r="H323" s="106">
        <v>0.4</v>
      </c>
      <c r="I323" s="107">
        <f t="shared" si="15"/>
        <v>32</v>
      </c>
      <c r="J323" s="176">
        <f t="shared" si="15"/>
        <v>32</v>
      </c>
      <c r="K323" s="173"/>
      <c r="L323" s="129"/>
      <c r="M323" s="129"/>
      <c r="N323" s="129"/>
      <c r="O323" s="129"/>
      <c r="P323" s="129"/>
      <c r="Q323" s="129"/>
      <c r="R323" s="129"/>
      <c r="S323" s="129"/>
      <c r="T323" s="129"/>
      <c r="U323" s="200"/>
      <c r="V323" s="200"/>
      <c r="W323" s="200"/>
      <c r="X323" s="200"/>
      <c r="Y323" s="200"/>
      <c r="Z323" s="200"/>
      <c r="AA323" s="200"/>
      <c r="AB323" s="200">
        <v>1</v>
      </c>
      <c r="AC323" s="200"/>
      <c r="AD323" s="200"/>
      <c r="AE323" s="200"/>
      <c r="AF323" s="200"/>
      <c r="AG323" s="200"/>
      <c r="AH323" s="200"/>
      <c r="AI323" s="200"/>
      <c r="AJ323" s="200"/>
      <c r="AK323" s="200"/>
      <c r="AL323" s="200"/>
      <c r="AM323" s="200"/>
      <c r="AN323" s="200"/>
      <c r="AO323" s="200"/>
      <c r="AP323" s="200"/>
      <c r="AQ323" s="200"/>
      <c r="AR323" s="200"/>
      <c r="AS323" s="200"/>
      <c r="AT323" s="200"/>
      <c r="AU323" s="200"/>
      <c r="AV323" s="200"/>
      <c r="AW323" s="200"/>
      <c r="AX323" s="200"/>
      <c r="AY323" s="200"/>
      <c r="AZ323" s="200"/>
      <c r="BA323" s="200"/>
      <c r="BB323" s="200"/>
      <c r="BC323" s="200"/>
      <c r="BD323" s="200"/>
      <c r="BE323" s="200"/>
      <c r="BF323" s="200"/>
      <c r="BG323" s="200"/>
      <c r="BH323" s="200"/>
      <c r="BI323" s="206"/>
      <c r="BJ323" s="200"/>
      <c r="BK323" s="200"/>
      <c r="BL323" s="200"/>
      <c r="BM323" s="200"/>
      <c r="BN323" s="200"/>
      <c r="BO323" s="200"/>
      <c r="BP323" s="203"/>
      <c r="BQ323" s="203"/>
      <c r="BR323" s="203"/>
      <c r="BS323" s="231">
        <f t="shared" si="14"/>
        <v>1</v>
      </c>
    </row>
    <row r="324" spans="1:71" ht="15" x14ac:dyDescent="0.15">
      <c r="A324" s="104" t="s">
        <v>502</v>
      </c>
      <c r="B324" s="158" t="s">
        <v>529</v>
      </c>
      <c r="C324" s="153"/>
      <c r="D324" s="153" t="s">
        <v>923</v>
      </c>
      <c r="E324" s="153" t="s">
        <v>135</v>
      </c>
      <c r="F324" s="153"/>
      <c r="G324" s="105">
        <v>0.4</v>
      </c>
      <c r="H324" s="106">
        <v>0.7</v>
      </c>
      <c r="I324" s="107">
        <f t="shared" si="15"/>
        <v>32</v>
      </c>
      <c r="J324" s="176">
        <f t="shared" si="15"/>
        <v>56</v>
      </c>
      <c r="K324" s="173"/>
      <c r="L324" s="129"/>
      <c r="M324" s="129"/>
      <c r="N324" s="129"/>
      <c r="O324" s="129">
        <v>1</v>
      </c>
      <c r="P324" s="129"/>
      <c r="Q324" s="129"/>
      <c r="R324" s="129"/>
      <c r="S324" s="129"/>
      <c r="T324" s="129"/>
      <c r="U324" s="200"/>
      <c r="V324" s="200"/>
      <c r="W324" s="200"/>
      <c r="X324" s="200"/>
      <c r="Y324" s="200"/>
      <c r="Z324" s="200"/>
      <c r="AA324" s="200"/>
      <c r="AB324" s="200"/>
      <c r="AC324" s="200"/>
      <c r="AD324" s="200"/>
      <c r="AE324" s="200"/>
      <c r="AF324" s="200"/>
      <c r="AG324" s="200"/>
      <c r="AH324" s="200"/>
      <c r="AI324" s="200"/>
      <c r="AJ324" s="200"/>
      <c r="AK324" s="200"/>
      <c r="AL324" s="200"/>
      <c r="AM324" s="200"/>
      <c r="AN324" s="200"/>
      <c r="AO324" s="200"/>
      <c r="AP324" s="200"/>
      <c r="AQ324" s="200"/>
      <c r="AR324" s="200"/>
      <c r="AS324" s="200">
        <v>1</v>
      </c>
      <c r="AT324" s="200"/>
      <c r="AU324" s="200"/>
      <c r="AV324" s="200"/>
      <c r="AW324" s="200"/>
      <c r="AX324" s="200"/>
      <c r="AY324" s="200"/>
      <c r="AZ324" s="200"/>
      <c r="BA324" s="200"/>
      <c r="BB324" s="200"/>
      <c r="BC324" s="200"/>
      <c r="BD324" s="200"/>
      <c r="BE324" s="200"/>
      <c r="BF324" s="200"/>
      <c r="BG324" s="200"/>
      <c r="BH324" s="200"/>
      <c r="BI324" s="206">
        <v>4</v>
      </c>
      <c r="BJ324" s="200"/>
      <c r="BK324" s="200"/>
      <c r="BL324" s="200"/>
      <c r="BM324" s="200"/>
      <c r="BN324" s="200"/>
      <c r="BO324" s="200"/>
      <c r="BP324" s="203"/>
      <c r="BQ324" s="203"/>
      <c r="BR324" s="203"/>
      <c r="BS324" s="231">
        <f t="shared" si="14"/>
        <v>6</v>
      </c>
    </row>
    <row r="325" spans="1:71" s="230" customFormat="1" ht="15" x14ac:dyDescent="0.15">
      <c r="A325" s="232" t="s">
        <v>503</v>
      </c>
      <c r="B325" s="244" t="s">
        <v>529</v>
      </c>
      <c r="C325" s="233" t="s">
        <v>253</v>
      </c>
      <c r="D325" s="233" t="s">
        <v>924</v>
      </c>
      <c r="E325" s="233"/>
      <c r="F325" s="233"/>
      <c r="G325" s="234">
        <v>0.4</v>
      </c>
      <c r="H325" s="235">
        <v>0.4</v>
      </c>
      <c r="I325" s="236">
        <f t="shared" si="15"/>
        <v>32</v>
      </c>
      <c r="J325" s="237">
        <f t="shared" si="15"/>
        <v>32</v>
      </c>
      <c r="K325" s="228"/>
      <c r="L325" s="229"/>
      <c r="M325" s="229"/>
      <c r="N325" s="229"/>
      <c r="O325" s="229"/>
      <c r="P325" s="229"/>
      <c r="Q325" s="229"/>
      <c r="R325" s="229"/>
      <c r="S325" s="229"/>
      <c r="T325" s="229"/>
      <c r="U325" s="229"/>
      <c r="V325" s="229"/>
      <c r="W325" s="229"/>
      <c r="X325" s="229"/>
      <c r="Y325" s="229"/>
      <c r="Z325" s="229"/>
      <c r="AA325" s="229"/>
      <c r="AB325" s="229"/>
      <c r="AC325" s="229"/>
      <c r="AD325" s="229"/>
      <c r="AE325" s="229"/>
      <c r="AF325" s="229"/>
      <c r="AG325" s="229"/>
      <c r="AH325" s="229"/>
      <c r="AI325" s="229"/>
      <c r="AJ325" s="229"/>
      <c r="AK325" s="229"/>
      <c r="AL325" s="229"/>
      <c r="AM325" s="229"/>
      <c r="AN325" s="229"/>
      <c r="AO325" s="229"/>
      <c r="AP325" s="229"/>
      <c r="AQ325" s="229"/>
      <c r="AR325" s="229"/>
      <c r="AS325" s="229"/>
      <c r="AT325" s="229"/>
      <c r="AU325" s="229"/>
      <c r="AV325" s="229"/>
      <c r="AW325" s="229"/>
      <c r="AX325" s="229"/>
      <c r="AY325" s="229"/>
      <c r="AZ325" s="229"/>
      <c r="BA325" s="229"/>
      <c r="BB325" s="229"/>
      <c r="BC325" s="229"/>
      <c r="BD325" s="229"/>
      <c r="BE325" s="229"/>
      <c r="BF325" s="229"/>
      <c r="BG325" s="229"/>
      <c r="BH325" s="229"/>
      <c r="BI325" s="229"/>
      <c r="BJ325" s="229"/>
      <c r="BK325" s="229"/>
      <c r="BL325" s="229"/>
      <c r="BM325" s="229"/>
      <c r="BN325" s="229"/>
      <c r="BO325" s="229"/>
      <c r="BP325" s="229"/>
      <c r="BQ325" s="229"/>
      <c r="BR325" s="229"/>
      <c r="BS325" s="238">
        <f t="shared" si="14"/>
        <v>0</v>
      </c>
    </row>
    <row r="326" spans="1:71" s="230" customFormat="1" ht="15" x14ac:dyDescent="0.15">
      <c r="A326" s="243" t="s">
        <v>504</v>
      </c>
      <c r="B326" s="244" t="s">
        <v>529</v>
      </c>
      <c r="C326" s="244" t="s">
        <v>254</v>
      </c>
      <c r="D326" s="233" t="s">
        <v>925</v>
      </c>
      <c r="E326" s="244"/>
      <c r="F326" s="244"/>
      <c r="G326" s="234">
        <v>7.4999999999999997E-2</v>
      </c>
      <c r="H326" s="235">
        <v>0.4</v>
      </c>
      <c r="I326" s="236">
        <f t="shared" si="15"/>
        <v>6</v>
      </c>
      <c r="J326" s="237">
        <f t="shared" si="15"/>
        <v>32</v>
      </c>
      <c r="K326" s="228"/>
      <c r="L326" s="229"/>
      <c r="M326" s="229"/>
      <c r="N326" s="229"/>
      <c r="O326" s="229"/>
      <c r="P326" s="229"/>
      <c r="Q326" s="229"/>
      <c r="R326" s="229"/>
      <c r="S326" s="229"/>
      <c r="T326" s="229"/>
      <c r="U326" s="229"/>
      <c r="V326" s="229"/>
      <c r="W326" s="229"/>
      <c r="X326" s="229"/>
      <c r="Y326" s="229"/>
      <c r="Z326" s="229"/>
      <c r="AA326" s="229"/>
      <c r="AB326" s="229"/>
      <c r="AC326" s="229"/>
      <c r="AD326" s="229"/>
      <c r="AE326" s="229"/>
      <c r="AF326" s="229"/>
      <c r="AG326" s="229"/>
      <c r="AH326" s="229"/>
      <c r="AI326" s="229"/>
      <c r="AJ326" s="229"/>
      <c r="AK326" s="229"/>
      <c r="AL326" s="229"/>
      <c r="AM326" s="229"/>
      <c r="AN326" s="229"/>
      <c r="AO326" s="229"/>
      <c r="AP326" s="229"/>
      <c r="AQ326" s="229"/>
      <c r="AR326" s="229"/>
      <c r="AS326" s="229"/>
      <c r="AT326" s="229"/>
      <c r="AU326" s="229"/>
      <c r="AV326" s="229"/>
      <c r="AW326" s="229"/>
      <c r="AX326" s="229"/>
      <c r="AY326" s="229"/>
      <c r="AZ326" s="229"/>
      <c r="BA326" s="229"/>
      <c r="BB326" s="229"/>
      <c r="BC326" s="229"/>
      <c r="BD326" s="229"/>
      <c r="BE326" s="229"/>
      <c r="BF326" s="229"/>
      <c r="BG326" s="229"/>
      <c r="BH326" s="229"/>
      <c r="BI326" s="229"/>
      <c r="BJ326" s="229"/>
      <c r="BK326" s="229"/>
      <c r="BL326" s="229"/>
      <c r="BM326" s="229"/>
      <c r="BN326" s="229"/>
      <c r="BO326" s="229"/>
      <c r="BP326" s="229"/>
      <c r="BQ326" s="229"/>
      <c r="BR326" s="229"/>
      <c r="BS326" s="238">
        <f t="shared" si="14"/>
        <v>0</v>
      </c>
    </row>
    <row r="327" spans="1:71" s="230" customFormat="1" ht="15" x14ac:dyDescent="0.15">
      <c r="A327" s="243" t="s">
        <v>505</v>
      </c>
      <c r="B327" s="244" t="s">
        <v>529</v>
      </c>
      <c r="C327" s="244" t="s">
        <v>254</v>
      </c>
      <c r="D327" s="233" t="s">
        <v>926</v>
      </c>
      <c r="E327" s="244"/>
      <c r="F327" s="244"/>
      <c r="G327" s="234">
        <v>0.1</v>
      </c>
      <c r="H327" s="235">
        <v>0.4</v>
      </c>
      <c r="I327" s="236">
        <f t="shared" si="15"/>
        <v>8</v>
      </c>
      <c r="J327" s="237">
        <f t="shared" si="15"/>
        <v>32</v>
      </c>
      <c r="K327" s="228"/>
      <c r="L327" s="229"/>
      <c r="M327" s="229"/>
      <c r="N327" s="229"/>
      <c r="O327" s="229"/>
      <c r="P327" s="229"/>
      <c r="Q327" s="229"/>
      <c r="R327" s="229"/>
      <c r="S327" s="229"/>
      <c r="T327" s="229"/>
      <c r="U327" s="229"/>
      <c r="V327" s="229"/>
      <c r="W327" s="229"/>
      <c r="X327" s="229"/>
      <c r="Y327" s="229"/>
      <c r="Z327" s="229"/>
      <c r="AA327" s="229"/>
      <c r="AB327" s="229"/>
      <c r="AC327" s="229"/>
      <c r="AD327" s="229"/>
      <c r="AE327" s="229"/>
      <c r="AF327" s="229"/>
      <c r="AG327" s="229"/>
      <c r="AH327" s="229"/>
      <c r="AI327" s="229"/>
      <c r="AJ327" s="229"/>
      <c r="AK327" s="229"/>
      <c r="AL327" s="229"/>
      <c r="AM327" s="229"/>
      <c r="AN327" s="229"/>
      <c r="AO327" s="229"/>
      <c r="AP327" s="229"/>
      <c r="AQ327" s="229"/>
      <c r="AR327" s="229"/>
      <c r="AS327" s="229"/>
      <c r="AT327" s="229"/>
      <c r="AU327" s="229"/>
      <c r="AV327" s="229"/>
      <c r="AW327" s="229"/>
      <c r="AX327" s="229"/>
      <c r="AY327" s="229"/>
      <c r="AZ327" s="229"/>
      <c r="BA327" s="229"/>
      <c r="BB327" s="229"/>
      <c r="BC327" s="229"/>
      <c r="BD327" s="229"/>
      <c r="BE327" s="229"/>
      <c r="BF327" s="229"/>
      <c r="BG327" s="229"/>
      <c r="BH327" s="229"/>
      <c r="BI327" s="229"/>
      <c r="BJ327" s="229"/>
      <c r="BK327" s="229"/>
      <c r="BL327" s="229"/>
      <c r="BM327" s="229"/>
      <c r="BN327" s="229"/>
      <c r="BO327" s="229"/>
      <c r="BP327" s="229"/>
      <c r="BQ327" s="229"/>
      <c r="BR327" s="229"/>
      <c r="BS327" s="238">
        <f t="shared" si="14"/>
        <v>0</v>
      </c>
    </row>
    <row r="328" spans="1:71" s="230" customFormat="1" ht="15" x14ac:dyDescent="0.15">
      <c r="A328" s="243" t="s">
        <v>506</v>
      </c>
      <c r="B328" s="244" t="s">
        <v>529</v>
      </c>
      <c r="C328" s="244" t="s">
        <v>254</v>
      </c>
      <c r="D328" s="233" t="s">
        <v>927</v>
      </c>
      <c r="E328" s="244"/>
      <c r="F328" s="244"/>
      <c r="G328" s="234">
        <v>0.12</v>
      </c>
      <c r="H328" s="235">
        <v>0.2</v>
      </c>
      <c r="I328" s="236">
        <f t="shared" si="15"/>
        <v>9.6</v>
      </c>
      <c r="J328" s="237">
        <f t="shared" si="15"/>
        <v>16</v>
      </c>
      <c r="K328" s="228"/>
      <c r="L328" s="229"/>
      <c r="M328" s="229"/>
      <c r="N328" s="229"/>
      <c r="O328" s="229"/>
      <c r="P328" s="229"/>
      <c r="Q328" s="229"/>
      <c r="R328" s="229"/>
      <c r="S328" s="229"/>
      <c r="T328" s="229"/>
      <c r="U328" s="229"/>
      <c r="V328" s="229"/>
      <c r="W328" s="229"/>
      <c r="X328" s="229"/>
      <c r="Y328" s="229"/>
      <c r="Z328" s="229"/>
      <c r="AA328" s="229"/>
      <c r="AB328" s="229"/>
      <c r="AC328" s="229"/>
      <c r="AD328" s="229"/>
      <c r="AE328" s="229"/>
      <c r="AF328" s="229"/>
      <c r="AG328" s="229"/>
      <c r="AH328" s="229"/>
      <c r="AI328" s="229"/>
      <c r="AJ328" s="229"/>
      <c r="AK328" s="229"/>
      <c r="AL328" s="229"/>
      <c r="AM328" s="229"/>
      <c r="AN328" s="229"/>
      <c r="AO328" s="229"/>
      <c r="AP328" s="229"/>
      <c r="AQ328" s="229"/>
      <c r="AR328" s="229"/>
      <c r="AS328" s="229"/>
      <c r="AT328" s="229"/>
      <c r="AU328" s="229"/>
      <c r="AV328" s="229"/>
      <c r="AW328" s="229"/>
      <c r="AX328" s="229"/>
      <c r="AY328" s="229"/>
      <c r="AZ328" s="229"/>
      <c r="BA328" s="229"/>
      <c r="BB328" s="229"/>
      <c r="BC328" s="229"/>
      <c r="BD328" s="229"/>
      <c r="BE328" s="229"/>
      <c r="BF328" s="229"/>
      <c r="BG328" s="229"/>
      <c r="BH328" s="229"/>
      <c r="BI328" s="229"/>
      <c r="BJ328" s="229"/>
      <c r="BK328" s="229"/>
      <c r="BL328" s="229"/>
      <c r="BM328" s="229"/>
      <c r="BN328" s="229"/>
      <c r="BO328" s="229"/>
      <c r="BP328" s="229"/>
      <c r="BQ328" s="229"/>
      <c r="BR328" s="229"/>
      <c r="BS328" s="238">
        <f t="shared" si="14"/>
        <v>0</v>
      </c>
    </row>
    <row r="329" spans="1:71" ht="15" x14ac:dyDescent="0.15">
      <c r="A329" s="128" t="s">
        <v>507</v>
      </c>
      <c r="B329" s="158" t="s">
        <v>529</v>
      </c>
      <c r="C329" s="158" t="s">
        <v>254</v>
      </c>
      <c r="D329" s="153" t="s">
        <v>928</v>
      </c>
      <c r="E329" s="158"/>
      <c r="F329" s="158"/>
      <c r="G329" s="105">
        <v>0.3</v>
      </c>
      <c r="H329" s="106">
        <v>0.4</v>
      </c>
      <c r="I329" s="107">
        <f t="shared" ref="I329:J336" si="16">G329*80</f>
        <v>24</v>
      </c>
      <c r="J329" s="176">
        <f t="shared" si="16"/>
        <v>32</v>
      </c>
      <c r="K329" s="173"/>
      <c r="L329" s="129"/>
      <c r="M329" s="129"/>
      <c r="N329" s="129"/>
      <c r="O329" s="129"/>
      <c r="P329" s="129"/>
      <c r="Q329" s="129"/>
      <c r="R329" s="129"/>
      <c r="S329" s="129"/>
      <c r="T329" s="129"/>
      <c r="U329" s="200"/>
      <c r="V329" s="200"/>
      <c r="W329" s="200"/>
      <c r="X329" s="200"/>
      <c r="Y329" s="200"/>
      <c r="Z329" s="200"/>
      <c r="AA329" s="200"/>
      <c r="AB329" s="200"/>
      <c r="AC329" s="200"/>
      <c r="AD329" s="200"/>
      <c r="AE329" s="200"/>
      <c r="AF329" s="200"/>
      <c r="AG329" s="200"/>
      <c r="AH329" s="200"/>
      <c r="AI329" s="200"/>
      <c r="AJ329" s="200"/>
      <c r="AK329" s="200"/>
      <c r="AL329" s="200"/>
      <c r="AM329" s="200"/>
      <c r="AN329" s="200"/>
      <c r="AO329" s="200">
        <v>10</v>
      </c>
      <c r="AP329" s="200"/>
      <c r="AQ329" s="200"/>
      <c r="AR329" s="200"/>
      <c r="AS329" s="200"/>
      <c r="AT329" s="200"/>
      <c r="AU329" s="200"/>
      <c r="AV329" s="200"/>
      <c r="AW329" s="200"/>
      <c r="AX329" s="200"/>
      <c r="AY329" s="200"/>
      <c r="AZ329" s="200"/>
      <c r="BA329" s="200"/>
      <c r="BB329" s="200"/>
      <c r="BC329" s="200"/>
      <c r="BD329" s="200"/>
      <c r="BE329" s="200"/>
      <c r="BF329" s="200"/>
      <c r="BG329" s="200"/>
      <c r="BH329" s="200"/>
      <c r="BI329" s="206"/>
      <c r="BJ329" s="200"/>
      <c r="BK329" s="200"/>
      <c r="BL329" s="200"/>
      <c r="BM329" s="200"/>
      <c r="BN329" s="200"/>
      <c r="BO329" s="200"/>
      <c r="BP329" s="203"/>
      <c r="BQ329" s="203"/>
      <c r="BR329" s="203"/>
      <c r="BS329" s="231">
        <f t="shared" si="14"/>
        <v>10</v>
      </c>
    </row>
    <row r="330" spans="1:71" ht="15" x14ac:dyDescent="0.15">
      <c r="A330" s="107" t="s">
        <v>508</v>
      </c>
      <c r="B330" s="158" t="s">
        <v>529</v>
      </c>
      <c r="C330" s="107" t="s">
        <v>233</v>
      </c>
      <c r="D330" s="170" t="s">
        <v>929</v>
      </c>
      <c r="E330" s="107" t="s">
        <v>131</v>
      </c>
      <c r="F330" s="107"/>
      <c r="G330" s="105">
        <v>0.2</v>
      </c>
      <c r="H330" s="106">
        <v>0.2</v>
      </c>
      <c r="I330" s="107">
        <f t="shared" si="16"/>
        <v>16</v>
      </c>
      <c r="J330" s="176">
        <f t="shared" si="16"/>
        <v>16</v>
      </c>
      <c r="K330" s="173"/>
      <c r="L330" s="129"/>
      <c r="M330" s="129"/>
      <c r="N330" s="129"/>
      <c r="O330" s="129"/>
      <c r="P330" s="129"/>
      <c r="Q330" s="129"/>
      <c r="R330" s="129"/>
      <c r="S330" s="129"/>
      <c r="T330" s="129"/>
      <c r="U330" s="200"/>
      <c r="V330" s="200"/>
      <c r="W330" s="200"/>
      <c r="X330" s="200"/>
      <c r="Y330" s="200"/>
      <c r="Z330" s="200"/>
      <c r="AA330" s="200"/>
      <c r="AB330" s="200"/>
      <c r="AC330" s="200"/>
      <c r="AD330" s="200">
        <v>1</v>
      </c>
      <c r="AE330" s="200">
        <f>1+1</f>
        <v>2</v>
      </c>
      <c r="AF330" s="200">
        <v>1</v>
      </c>
      <c r="AG330" s="200"/>
      <c r="AH330" s="200"/>
      <c r="AI330" s="200"/>
      <c r="AJ330" s="200"/>
      <c r="AK330" s="200"/>
      <c r="AL330" s="200"/>
      <c r="AM330" s="200"/>
      <c r="AN330" s="200"/>
      <c r="AO330" s="200"/>
      <c r="AP330" s="200"/>
      <c r="AQ330" s="200"/>
      <c r="AR330" s="200"/>
      <c r="AS330" s="200"/>
      <c r="AT330" s="200"/>
      <c r="AU330" s="200"/>
      <c r="AV330" s="200"/>
      <c r="AW330" s="200"/>
      <c r="AX330" s="200"/>
      <c r="AY330" s="200"/>
      <c r="AZ330" s="200"/>
      <c r="BA330" s="200"/>
      <c r="BB330" s="200"/>
      <c r="BC330" s="200"/>
      <c r="BD330" s="200"/>
      <c r="BE330" s="200"/>
      <c r="BF330" s="200"/>
      <c r="BG330" s="200"/>
      <c r="BH330" s="200"/>
      <c r="BI330" s="206"/>
      <c r="BJ330" s="200"/>
      <c r="BK330" s="200"/>
      <c r="BL330" s="200"/>
      <c r="BM330" s="200"/>
      <c r="BN330" s="200"/>
      <c r="BO330" s="200"/>
      <c r="BP330" s="203"/>
      <c r="BQ330" s="203"/>
      <c r="BR330" s="203"/>
      <c r="BS330" s="231">
        <f t="shared" si="14"/>
        <v>4</v>
      </c>
    </row>
    <row r="331" spans="1:71" ht="15" x14ac:dyDescent="0.15">
      <c r="A331" s="104" t="s">
        <v>509</v>
      </c>
      <c r="B331" s="158" t="s">
        <v>529</v>
      </c>
      <c r="C331" s="107" t="s">
        <v>233</v>
      </c>
      <c r="D331" s="170" t="s">
        <v>930</v>
      </c>
      <c r="E331" s="107" t="s">
        <v>131</v>
      </c>
      <c r="F331" s="107"/>
      <c r="G331" s="105">
        <v>0.35</v>
      </c>
      <c r="H331" s="106">
        <v>0.35</v>
      </c>
      <c r="I331" s="107">
        <f t="shared" si="16"/>
        <v>28</v>
      </c>
      <c r="J331" s="176">
        <f t="shared" si="16"/>
        <v>28</v>
      </c>
      <c r="K331" s="173"/>
      <c r="L331" s="129"/>
      <c r="M331" s="129"/>
      <c r="N331" s="129"/>
      <c r="O331" s="129"/>
      <c r="P331" s="129"/>
      <c r="Q331" s="129"/>
      <c r="R331" s="129">
        <v>4</v>
      </c>
      <c r="S331" s="129"/>
      <c r="T331" s="129"/>
      <c r="U331" s="200"/>
      <c r="V331" s="200"/>
      <c r="W331" s="200"/>
      <c r="X331" s="200"/>
      <c r="Y331" s="200"/>
      <c r="Z331" s="200"/>
      <c r="AA331" s="200"/>
      <c r="AB331" s="200"/>
      <c r="AC331" s="200"/>
      <c r="AD331" s="200"/>
      <c r="AE331" s="200"/>
      <c r="AF331" s="200"/>
      <c r="AG331" s="200"/>
      <c r="AH331" s="200"/>
      <c r="AI331" s="200"/>
      <c r="AJ331" s="200"/>
      <c r="AK331" s="200"/>
      <c r="AL331" s="200"/>
      <c r="AM331" s="200"/>
      <c r="AN331" s="200"/>
      <c r="AO331" s="200">
        <f>1+1</f>
        <v>2</v>
      </c>
      <c r="AP331" s="200">
        <v>8</v>
      </c>
      <c r="AQ331" s="200">
        <f>1+4</f>
        <v>5</v>
      </c>
      <c r="AR331" s="200"/>
      <c r="AS331" s="200"/>
      <c r="AT331" s="200"/>
      <c r="AU331" s="200"/>
      <c r="AV331" s="200"/>
      <c r="AW331" s="200"/>
      <c r="AX331" s="200"/>
      <c r="AY331" s="200"/>
      <c r="AZ331" s="200"/>
      <c r="BA331" s="200"/>
      <c r="BB331" s="200"/>
      <c r="BC331" s="200"/>
      <c r="BD331" s="200"/>
      <c r="BE331" s="200"/>
      <c r="BF331" s="200"/>
      <c r="BG331" s="200"/>
      <c r="BH331" s="200"/>
      <c r="BI331" s="206">
        <v>2</v>
      </c>
      <c r="BJ331" s="200"/>
      <c r="BK331" s="200"/>
      <c r="BL331" s="200">
        <v>8</v>
      </c>
      <c r="BM331" s="200"/>
      <c r="BN331" s="200"/>
      <c r="BO331" s="200"/>
      <c r="BP331" s="203"/>
      <c r="BQ331" s="203"/>
      <c r="BR331" s="203"/>
      <c r="BS331" s="231">
        <f t="shared" si="14"/>
        <v>29</v>
      </c>
    </row>
    <row r="332" spans="1:71" ht="15" x14ac:dyDescent="0.15">
      <c r="A332" s="104" t="s">
        <v>510</v>
      </c>
      <c r="B332" s="158" t="s">
        <v>529</v>
      </c>
      <c r="C332" s="107" t="s">
        <v>233</v>
      </c>
      <c r="D332" s="170" t="s">
        <v>931</v>
      </c>
      <c r="E332" s="107" t="s">
        <v>131</v>
      </c>
      <c r="F332" s="107"/>
      <c r="G332" s="105">
        <v>0.5</v>
      </c>
      <c r="H332" s="106">
        <v>0.5</v>
      </c>
      <c r="I332" s="107">
        <f t="shared" si="16"/>
        <v>40</v>
      </c>
      <c r="J332" s="176">
        <f t="shared" si="16"/>
        <v>40</v>
      </c>
      <c r="K332" s="173"/>
      <c r="L332" s="129"/>
      <c r="M332" s="129"/>
      <c r="N332" s="129"/>
      <c r="O332" s="129"/>
      <c r="P332" s="129"/>
      <c r="Q332" s="129"/>
      <c r="R332" s="129"/>
      <c r="S332" s="129"/>
      <c r="T332" s="129"/>
      <c r="U332" s="200"/>
      <c r="V332" s="200"/>
      <c r="W332" s="200"/>
      <c r="X332" s="200"/>
      <c r="Y332" s="200"/>
      <c r="Z332" s="200"/>
      <c r="AA332" s="200"/>
      <c r="AB332" s="200"/>
      <c r="AC332" s="200"/>
      <c r="AD332" s="200"/>
      <c r="AE332" s="200">
        <v>3</v>
      </c>
      <c r="AF332" s="200"/>
      <c r="AG332" s="200"/>
      <c r="AH332" s="200"/>
      <c r="AI332" s="200"/>
      <c r="AJ332" s="200"/>
      <c r="AK332" s="200"/>
      <c r="AL332" s="200"/>
      <c r="AM332" s="200"/>
      <c r="AN332" s="200"/>
      <c r="AO332" s="200"/>
      <c r="AP332" s="200"/>
      <c r="AQ332" s="200"/>
      <c r="AR332" s="200"/>
      <c r="AS332" s="200"/>
      <c r="AT332" s="200"/>
      <c r="AU332" s="200"/>
      <c r="AV332" s="200"/>
      <c r="AW332" s="200"/>
      <c r="AX332" s="200"/>
      <c r="AY332" s="200">
        <v>4</v>
      </c>
      <c r="AZ332" s="200"/>
      <c r="BA332" s="200">
        <v>4</v>
      </c>
      <c r="BB332" s="200"/>
      <c r="BC332" s="200"/>
      <c r="BD332" s="200"/>
      <c r="BE332" s="200"/>
      <c r="BF332" s="200"/>
      <c r="BG332" s="200"/>
      <c r="BH332" s="200"/>
      <c r="BI332" s="206">
        <f>14+1+1</f>
        <v>16</v>
      </c>
      <c r="BJ332" s="200"/>
      <c r="BK332" s="200"/>
      <c r="BL332" s="200"/>
      <c r="BM332" s="200">
        <v>2</v>
      </c>
      <c r="BN332" s="200"/>
      <c r="BO332" s="200"/>
      <c r="BP332" s="203"/>
      <c r="BQ332" s="203"/>
      <c r="BR332" s="203"/>
      <c r="BS332" s="231">
        <f t="shared" si="14"/>
        <v>29</v>
      </c>
    </row>
    <row r="333" spans="1:71" ht="15" x14ac:dyDescent="0.15">
      <c r="A333" s="104" t="s">
        <v>511</v>
      </c>
      <c r="B333" s="158" t="s">
        <v>529</v>
      </c>
      <c r="C333" s="107" t="s">
        <v>233</v>
      </c>
      <c r="D333" s="170" t="s">
        <v>932</v>
      </c>
      <c r="E333" s="107" t="s">
        <v>131</v>
      </c>
      <c r="F333" s="107"/>
      <c r="G333" s="105">
        <v>0.6</v>
      </c>
      <c r="H333" s="105">
        <v>0.6</v>
      </c>
      <c r="I333" s="107">
        <f t="shared" si="16"/>
        <v>48</v>
      </c>
      <c r="J333" s="176">
        <f t="shared" si="16"/>
        <v>48</v>
      </c>
      <c r="K333" s="173"/>
      <c r="L333" s="129"/>
      <c r="M333" s="129"/>
      <c r="N333" s="129"/>
      <c r="O333" s="129"/>
      <c r="P333" s="129"/>
      <c r="Q333" s="129"/>
      <c r="R333" s="129"/>
      <c r="S333" s="129"/>
      <c r="T333" s="129"/>
      <c r="U333" s="200">
        <v>2</v>
      </c>
      <c r="V333" s="200"/>
      <c r="W333" s="200"/>
      <c r="X333" s="200"/>
      <c r="Y333" s="200"/>
      <c r="Z333" s="200"/>
      <c r="AA333" s="200"/>
      <c r="AB333" s="200"/>
      <c r="AC333" s="200"/>
      <c r="AD333" s="200"/>
      <c r="AE333" s="200"/>
      <c r="AF333" s="200"/>
      <c r="AG333" s="200"/>
      <c r="AH333" s="200"/>
      <c r="AI333" s="200"/>
      <c r="AJ333" s="200"/>
      <c r="AK333" s="200"/>
      <c r="AL333" s="200"/>
      <c r="AM333" s="200"/>
      <c r="AN333" s="200"/>
      <c r="AO333" s="200"/>
      <c r="AP333" s="200"/>
      <c r="AQ333" s="200"/>
      <c r="AR333" s="200"/>
      <c r="AS333" s="200"/>
      <c r="AT333" s="200"/>
      <c r="AU333" s="200"/>
      <c r="AV333" s="200">
        <v>4</v>
      </c>
      <c r="AW333" s="200"/>
      <c r="AX333" s="200"/>
      <c r="AY333" s="200"/>
      <c r="AZ333" s="200">
        <v>3</v>
      </c>
      <c r="BA333" s="200"/>
      <c r="BB333" s="200"/>
      <c r="BC333" s="200"/>
      <c r="BD333" s="200"/>
      <c r="BE333" s="200">
        <v>4</v>
      </c>
      <c r="BF333" s="200"/>
      <c r="BG333" s="200"/>
      <c r="BH333" s="200"/>
      <c r="BI333" s="206">
        <v>1</v>
      </c>
      <c r="BJ333" s="200"/>
      <c r="BK333" s="200"/>
      <c r="BL333" s="200"/>
      <c r="BM333" s="200"/>
      <c r="BN333" s="200"/>
      <c r="BO333" s="200"/>
      <c r="BP333" s="203"/>
      <c r="BQ333" s="203">
        <v>1</v>
      </c>
      <c r="BR333" s="203"/>
      <c r="BS333" s="231">
        <f t="shared" si="14"/>
        <v>15</v>
      </c>
    </row>
    <row r="334" spans="1:71" ht="15" x14ac:dyDescent="0.15">
      <c r="A334" s="104" t="s">
        <v>512</v>
      </c>
      <c r="B334" s="158" t="s">
        <v>529</v>
      </c>
      <c r="C334" s="107" t="s">
        <v>233</v>
      </c>
      <c r="D334" s="170" t="s">
        <v>933</v>
      </c>
      <c r="E334" s="107" t="s">
        <v>131</v>
      </c>
      <c r="F334" s="107"/>
      <c r="G334" s="105">
        <v>0.7</v>
      </c>
      <c r="H334" s="105">
        <v>0.7</v>
      </c>
      <c r="I334" s="107">
        <f t="shared" si="16"/>
        <v>56</v>
      </c>
      <c r="J334" s="176">
        <f t="shared" si="16"/>
        <v>56</v>
      </c>
      <c r="K334" s="173">
        <v>1</v>
      </c>
      <c r="L334" s="129"/>
      <c r="M334" s="129"/>
      <c r="N334" s="129"/>
      <c r="O334" s="129"/>
      <c r="P334" s="129"/>
      <c r="Q334" s="129"/>
      <c r="R334" s="129"/>
      <c r="S334" s="129"/>
      <c r="T334" s="129"/>
      <c r="U334" s="200">
        <v>3</v>
      </c>
      <c r="V334" s="200"/>
      <c r="W334" s="200"/>
      <c r="X334" s="200"/>
      <c r="Y334" s="200"/>
      <c r="Z334" s="200"/>
      <c r="AA334" s="200"/>
      <c r="AB334" s="200"/>
      <c r="AC334" s="200"/>
      <c r="AD334" s="200"/>
      <c r="AE334" s="200"/>
      <c r="AF334" s="200"/>
      <c r="AG334" s="200"/>
      <c r="AH334" s="200"/>
      <c r="AI334" s="200"/>
      <c r="AJ334" s="200"/>
      <c r="AK334" s="200"/>
      <c r="AL334" s="200"/>
      <c r="AM334" s="200"/>
      <c r="AN334" s="200"/>
      <c r="AO334" s="200"/>
      <c r="AP334" s="200"/>
      <c r="AQ334" s="200"/>
      <c r="AR334" s="200"/>
      <c r="AS334" s="200"/>
      <c r="AT334" s="200"/>
      <c r="AU334" s="200"/>
      <c r="AV334" s="200"/>
      <c r="AW334" s="200"/>
      <c r="AX334" s="200"/>
      <c r="AY334" s="200"/>
      <c r="AZ334" s="200"/>
      <c r="BA334" s="200"/>
      <c r="BB334" s="200"/>
      <c r="BC334" s="200"/>
      <c r="BD334" s="200"/>
      <c r="BE334" s="200"/>
      <c r="BF334" s="200"/>
      <c r="BG334" s="200"/>
      <c r="BH334" s="200"/>
      <c r="BI334" s="206"/>
      <c r="BJ334" s="200"/>
      <c r="BK334" s="200"/>
      <c r="BL334" s="200"/>
      <c r="BM334" s="200"/>
      <c r="BN334" s="200"/>
      <c r="BO334" s="200"/>
      <c r="BP334" s="203"/>
      <c r="BQ334" s="203"/>
      <c r="BR334" s="203"/>
      <c r="BS334" s="231">
        <f t="shared" ref="BS334:BS337" si="17">SUM(K334:BR334)</f>
        <v>4</v>
      </c>
    </row>
    <row r="335" spans="1:71" ht="15" x14ac:dyDescent="0.15">
      <c r="A335" s="104" t="s">
        <v>513</v>
      </c>
      <c r="B335" s="158" t="s">
        <v>529</v>
      </c>
      <c r="C335" s="107" t="s">
        <v>233</v>
      </c>
      <c r="D335" s="170" t="s">
        <v>934</v>
      </c>
      <c r="E335" s="107" t="s">
        <v>131</v>
      </c>
      <c r="F335" s="107"/>
      <c r="G335" s="105">
        <v>0.8</v>
      </c>
      <c r="H335" s="105">
        <v>0.8</v>
      </c>
      <c r="I335" s="107">
        <f t="shared" si="16"/>
        <v>64</v>
      </c>
      <c r="J335" s="176">
        <f t="shared" si="16"/>
        <v>64</v>
      </c>
      <c r="K335" s="173"/>
      <c r="L335" s="129"/>
      <c r="M335" s="129"/>
      <c r="N335" s="129"/>
      <c r="O335" s="129"/>
      <c r="P335" s="129"/>
      <c r="Q335" s="129"/>
      <c r="R335" s="129"/>
      <c r="S335" s="129"/>
      <c r="T335" s="129"/>
      <c r="U335" s="200">
        <v>1</v>
      </c>
      <c r="V335" s="200"/>
      <c r="W335" s="200"/>
      <c r="X335" s="200"/>
      <c r="Y335" s="200"/>
      <c r="Z335" s="200"/>
      <c r="AA335" s="200"/>
      <c r="AB335" s="200"/>
      <c r="AC335" s="200"/>
      <c r="AD335" s="200"/>
      <c r="AE335" s="200"/>
      <c r="AF335" s="200"/>
      <c r="AG335" s="200"/>
      <c r="AH335" s="200"/>
      <c r="AI335" s="200"/>
      <c r="AJ335" s="200"/>
      <c r="AK335" s="200"/>
      <c r="AL335" s="200"/>
      <c r="AM335" s="200"/>
      <c r="AN335" s="200"/>
      <c r="AO335" s="200"/>
      <c r="AP335" s="200"/>
      <c r="AQ335" s="200"/>
      <c r="AR335" s="200"/>
      <c r="AS335" s="200"/>
      <c r="AT335" s="200"/>
      <c r="AU335" s="200"/>
      <c r="AV335" s="200"/>
      <c r="AW335" s="200"/>
      <c r="AX335" s="200"/>
      <c r="AY335" s="200"/>
      <c r="AZ335" s="200"/>
      <c r="BA335" s="200"/>
      <c r="BB335" s="200"/>
      <c r="BC335" s="200"/>
      <c r="BD335" s="200">
        <v>1</v>
      </c>
      <c r="BE335" s="200"/>
      <c r="BF335" s="200"/>
      <c r="BG335" s="200">
        <v>1</v>
      </c>
      <c r="BH335" s="200"/>
      <c r="BI335" s="206"/>
      <c r="BJ335" s="200"/>
      <c r="BK335" s="200"/>
      <c r="BL335" s="200"/>
      <c r="BM335" s="200"/>
      <c r="BN335" s="200"/>
      <c r="BO335" s="200"/>
      <c r="BP335" s="203"/>
      <c r="BQ335" s="203"/>
      <c r="BR335" s="203"/>
      <c r="BS335" s="231">
        <f t="shared" si="17"/>
        <v>3</v>
      </c>
    </row>
    <row r="336" spans="1:71" ht="15" x14ac:dyDescent="0.15">
      <c r="A336" s="104" t="s">
        <v>514</v>
      </c>
      <c r="B336" s="158" t="s">
        <v>529</v>
      </c>
      <c r="C336" s="107" t="s">
        <v>233</v>
      </c>
      <c r="D336" s="170" t="s">
        <v>935</v>
      </c>
      <c r="E336" s="107" t="s">
        <v>131</v>
      </c>
      <c r="F336" s="107"/>
      <c r="G336" s="105">
        <v>1</v>
      </c>
      <c r="H336" s="106">
        <v>1</v>
      </c>
      <c r="I336" s="107">
        <f t="shared" si="16"/>
        <v>80</v>
      </c>
      <c r="J336" s="176">
        <f t="shared" si="16"/>
        <v>80</v>
      </c>
      <c r="K336" s="173"/>
      <c r="L336" s="129"/>
      <c r="M336" s="129">
        <v>1</v>
      </c>
      <c r="N336" s="129"/>
      <c r="O336" s="129"/>
      <c r="P336" s="129"/>
      <c r="Q336" s="129"/>
      <c r="R336" s="129"/>
      <c r="S336" s="129"/>
      <c r="U336" s="200"/>
      <c r="V336" s="200"/>
      <c r="W336" s="200"/>
      <c r="X336" s="200"/>
      <c r="Y336" s="200"/>
      <c r="Z336" s="200"/>
      <c r="AA336" s="200"/>
      <c r="AB336" s="200"/>
      <c r="AC336" s="200"/>
      <c r="AD336" s="200"/>
      <c r="AE336" s="200"/>
      <c r="AF336" s="200"/>
      <c r="AG336" s="200"/>
      <c r="AH336" s="200"/>
      <c r="AI336" s="200"/>
      <c r="AJ336" s="200"/>
      <c r="AK336" s="200"/>
      <c r="AL336" s="200"/>
      <c r="AM336" s="200"/>
      <c r="AN336" s="200"/>
      <c r="AO336" s="200"/>
      <c r="AP336" s="200"/>
      <c r="AQ336" s="200"/>
      <c r="AR336" s="200"/>
      <c r="AS336" s="200"/>
      <c r="AT336" s="200"/>
      <c r="AU336" s="200"/>
      <c r="AV336" s="200"/>
      <c r="AW336" s="200"/>
      <c r="AX336" s="200"/>
      <c r="AY336" s="200"/>
      <c r="AZ336" s="200"/>
      <c r="BA336" s="200"/>
      <c r="BB336" s="200"/>
      <c r="BC336" s="200"/>
      <c r="BD336" s="200"/>
      <c r="BE336" s="200"/>
      <c r="BF336" s="200"/>
      <c r="BG336" s="200"/>
      <c r="BH336" s="200"/>
      <c r="BI336" s="206"/>
      <c r="BJ336" s="200"/>
      <c r="BK336" s="200"/>
      <c r="BL336" s="200"/>
      <c r="BM336" s="200"/>
      <c r="BN336" s="200"/>
      <c r="BO336" s="200"/>
      <c r="BP336" s="203"/>
      <c r="BQ336" s="203"/>
      <c r="BR336" s="203"/>
      <c r="BS336" s="231">
        <f t="shared" si="17"/>
        <v>1</v>
      </c>
    </row>
    <row r="337" spans="1:71" ht="15" x14ac:dyDescent="0.2">
      <c r="A337" s="109" t="s">
        <v>515</v>
      </c>
      <c r="B337" s="158" t="s">
        <v>529</v>
      </c>
      <c r="C337" s="107" t="s">
        <v>233</v>
      </c>
      <c r="D337" s="170" t="s">
        <v>936</v>
      </c>
      <c r="E337" s="107" t="s">
        <v>131</v>
      </c>
      <c r="F337" s="107"/>
      <c r="G337" s="110"/>
      <c r="H337" s="111"/>
      <c r="I337" s="112">
        <v>24.5</v>
      </c>
      <c r="J337" s="177">
        <v>24.5</v>
      </c>
      <c r="K337" s="173">
        <v>18</v>
      </c>
      <c r="L337" s="129">
        <f>1+3</f>
        <v>4</v>
      </c>
      <c r="M337" s="129">
        <v>3</v>
      </c>
      <c r="N337" s="129">
        <v>3</v>
      </c>
      <c r="O337" s="129">
        <v>3</v>
      </c>
      <c r="P337" s="129"/>
      <c r="Q337" s="129"/>
      <c r="R337" s="129">
        <v>10</v>
      </c>
      <c r="S337" s="129">
        <f>8+6</f>
        <v>14</v>
      </c>
      <c r="T337" s="129">
        <v>11</v>
      </c>
      <c r="U337" s="200">
        <v>18</v>
      </c>
      <c r="V337" s="200">
        <v>7</v>
      </c>
      <c r="W337" s="200">
        <v>6</v>
      </c>
      <c r="X337" s="200">
        <v>12</v>
      </c>
      <c r="Y337" s="200">
        <v>32</v>
      </c>
      <c r="Z337" s="200">
        <v>4</v>
      </c>
      <c r="AA337" s="200">
        <v>2</v>
      </c>
      <c r="AB337" s="200">
        <v>3</v>
      </c>
      <c r="AC337" s="200">
        <v>8</v>
      </c>
      <c r="AD337" s="200">
        <v>9</v>
      </c>
      <c r="AE337" s="200">
        <f>35+5</f>
        <v>40</v>
      </c>
      <c r="AF337" s="200">
        <v>8</v>
      </c>
      <c r="AG337" s="200">
        <v>3</v>
      </c>
      <c r="AH337" s="200"/>
      <c r="AI337" s="200">
        <v>5</v>
      </c>
      <c r="AJ337" s="200"/>
      <c r="AK337" s="200"/>
      <c r="AL337" s="200">
        <v>4</v>
      </c>
      <c r="AM337" s="200"/>
      <c r="AN337" s="200"/>
      <c r="AO337" s="200">
        <v>72</v>
      </c>
      <c r="AP337" s="200">
        <v>90</v>
      </c>
      <c r="AQ337" s="200">
        <v>117</v>
      </c>
      <c r="AR337" s="200">
        <v>18</v>
      </c>
      <c r="AS337" s="200">
        <v>22</v>
      </c>
      <c r="AT337" s="200">
        <v>41</v>
      </c>
      <c r="AU337" s="200"/>
      <c r="AV337" s="200">
        <f>8+7</f>
        <v>15</v>
      </c>
      <c r="AW337" s="200">
        <v>28</v>
      </c>
      <c r="AX337" s="200">
        <f>1+1+4</f>
        <v>6</v>
      </c>
      <c r="AY337" s="200">
        <v>35</v>
      </c>
      <c r="AZ337" s="200">
        <f>1+5</f>
        <v>6</v>
      </c>
      <c r="BA337" s="200">
        <f>1+9+64</f>
        <v>74</v>
      </c>
      <c r="BB337" s="200">
        <v>11</v>
      </c>
      <c r="BC337" s="200">
        <v>48</v>
      </c>
      <c r="BD337" s="200">
        <v>22</v>
      </c>
      <c r="BE337" s="200">
        <v>83</v>
      </c>
      <c r="BF337" s="200">
        <v>49</v>
      </c>
      <c r="BG337" s="200">
        <v>67</v>
      </c>
      <c r="BH337" s="200">
        <v>64</v>
      </c>
      <c r="BI337" s="206">
        <f>5+19+66</f>
        <v>90</v>
      </c>
      <c r="BJ337" s="200">
        <f>32+12+1</f>
        <v>45</v>
      </c>
      <c r="BK337" s="200">
        <v>41</v>
      </c>
      <c r="BL337" s="200">
        <f>4+3+5</f>
        <v>12</v>
      </c>
      <c r="BM337" s="200">
        <f>1+1+3+3</f>
        <v>8</v>
      </c>
      <c r="BN337" s="200">
        <v>49</v>
      </c>
      <c r="BO337" s="200">
        <v>14</v>
      </c>
      <c r="BP337" s="203">
        <v>28</v>
      </c>
      <c r="BQ337" s="203">
        <v>20</v>
      </c>
      <c r="BR337" s="203">
        <v>27</v>
      </c>
      <c r="BS337" s="231">
        <f t="shared" si="17"/>
        <v>1429</v>
      </c>
    </row>
  </sheetData>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B416E-3E19-3F4E-B37B-CF06179B0BFB}">
  <dimension ref="A1:BS381"/>
  <sheetViews>
    <sheetView zoomScale="150" zoomScaleNormal="150" workbookViewId="0">
      <pane xSplit="3" ySplit="9" topLeftCell="AO62" activePane="bottomRight" state="frozen"/>
      <selection pane="topRight" activeCell="D1" sqref="D1"/>
      <selection pane="bottomLeft" activeCell="A10" sqref="A10"/>
      <selection pane="bottomRight" activeCell="AO7" sqref="AO7"/>
    </sheetView>
  </sheetViews>
  <sheetFormatPr baseColWidth="10" defaultRowHeight="13" x14ac:dyDescent="0.15"/>
  <cols>
    <col min="1" max="1" width="32.33203125" bestFit="1" customWidth="1"/>
    <col min="2" max="2" width="12.83203125" customWidth="1"/>
    <col min="3" max="3" width="15.83203125" customWidth="1"/>
    <col min="4" max="4" width="10.33203125" customWidth="1"/>
    <col min="5" max="5" width="17.6640625" customWidth="1"/>
    <col min="9" max="9" width="12.1640625" style="264" customWidth="1"/>
    <col min="10" max="10" width="16.6640625" customWidth="1"/>
  </cols>
  <sheetData>
    <row r="1" spans="1:71" s="2" customFormat="1" ht="16" customHeight="1" x14ac:dyDescent="0.2">
      <c r="A1" s="1" t="s">
        <v>954</v>
      </c>
      <c r="I1" s="260"/>
    </row>
    <row r="2" spans="1:71" s="2" customFormat="1" ht="16" customHeight="1" x14ac:dyDescent="0.15">
      <c r="A2" s="3" t="s">
        <v>0</v>
      </c>
      <c r="B2" s="265"/>
      <c r="C2" s="266"/>
      <c r="D2" s="5"/>
      <c r="E2" s="5"/>
      <c r="F2" s="5"/>
      <c r="G2" s="5"/>
      <c r="H2" s="5"/>
      <c r="I2" s="261"/>
      <c r="J2" s="5"/>
      <c r="K2" s="5"/>
      <c r="L2" s="5"/>
      <c r="M2" s="5"/>
      <c r="N2" s="5"/>
      <c r="O2" s="5"/>
      <c r="P2" s="5"/>
      <c r="Q2" s="5"/>
      <c r="R2" s="5"/>
      <c r="S2" s="5"/>
      <c r="T2" s="5"/>
      <c r="U2" s="5"/>
    </row>
    <row r="3" spans="1:71" s="2" customFormat="1" ht="16" customHeight="1" x14ac:dyDescent="0.15">
      <c r="A3" s="9" t="s">
        <v>3</v>
      </c>
      <c r="B3" s="272"/>
      <c r="C3" s="273"/>
      <c r="I3" s="260"/>
      <c r="K3" s="12">
        <v>43711</v>
      </c>
      <c r="L3" s="12">
        <v>44444</v>
      </c>
      <c r="M3" s="12">
        <v>44444</v>
      </c>
      <c r="N3" s="12">
        <v>44444</v>
      </c>
      <c r="O3" s="12">
        <v>44444</v>
      </c>
      <c r="P3" s="12">
        <v>44444</v>
      </c>
      <c r="Q3" s="12">
        <v>44444</v>
      </c>
      <c r="R3" s="12">
        <v>44443</v>
      </c>
      <c r="S3" s="12">
        <v>44443</v>
      </c>
      <c r="T3" s="12">
        <v>44443</v>
      </c>
      <c r="U3" s="12">
        <v>43676</v>
      </c>
      <c r="V3" s="12">
        <v>43678</v>
      </c>
      <c r="W3" s="12">
        <v>43678</v>
      </c>
      <c r="X3" s="12">
        <v>43678</v>
      </c>
      <c r="Y3" s="12">
        <v>43678</v>
      </c>
      <c r="Z3" s="12">
        <v>43678</v>
      </c>
      <c r="AA3" s="12">
        <v>43678</v>
      </c>
      <c r="AB3" s="12">
        <v>43677</v>
      </c>
      <c r="AC3" s="12">
        <v>43677</v>
      </c>
      <c r="AD3" s="12">
        <v>43677</v>
      </c>
      <c r="AE3" s="10">
        <v>43695</v>
      </c>
      <c r="AF3" s="10">
        <v>43697</v>
      </c>
      <c r="AG3" s="10">
        <v>43697</v>
      </c>
      <c r="AH3" s="10">
        <v>43697</v>
      </c>
      <c r="AI3" s="10">
        <v>43697</v>
      </c>
      <c r="AJ3" s="10">
        <v>43697</v>
      </c>
      <c r="AK3" s="10">
        <v>43697</v>
      </c>
      <c r="AL3" s="10">
        <v>43696</v>
      </c>
      <c r="AM3" s="10">
        <v>43696</v>
      </c>
      <c r="AN3" s="10">
        <v>43696</v>
      </c>
      <c r="AO3" s="10">
        <v>43690</v>
      </c>
      <c r="AP3" s="10">
        <v>43692</v>
      </c>
      <c r="AQ3" s="10">
        <v>43692</v>
      </c>
      <c r="AR3" s="10">
        <v>43692</v>
      </c>
      <c r="AS3" s="10">
        <v>43692</v>
      </c>
      <c r="AT3" s="10">
        <v>43692</v>
      </c>
      <c r="AU3" s="10">
        <v>43692</v>
      </c>
      <c r="AV3" s="10">
        <v>43692</v>
      </c>
      <c r="AW3" s="10">
        <v>43692</v>
      </c>
      <c r="AX3" s="10">
        <v>43692</v>
      </c>
      <c r="AY3" s="10">
        <v>43669</v>
      </c>
      <c r="AZ3" s="10">
        <v>43671</v>
      </c>
      <c r="BA3" s="10">
        <v>43671</v>
      </c>
      <c r="BB3" s="10">
        <v>43671</v>
      </c>
      <c r="BC3" s="10">
        <v>43671</v>
      </c>
      <c r="BD3" s="10">
        <v>43671</v>
      </c>
      <c r="BE3" s="10">
        <v>43671</v>
      </c>
      <c r="BF3" s="10">
        <v>43670</v>
      </c>
      <c r="BG3" s="10">
        <v>43670</v>
      </c>
      <c r="BH3" s="10">
        <v>43670</v>
      </c>
      <c r="BI3" s="10">
        <v>43725</v>
      </c>
      <c r="BJ3" s="10">
        <v>43727</v>
      </c>
      <c r="BK3" s="10">
        <v>43727</v>
      </c>
      <c r="BL3" s="10">
        <v>43727</v>
      </c>
      <c r="BM3" s="10">
        <v>43727</v>
      </c>
      <c r="BN3" s="10">
        <v>43727</v>
      </c>
      <c r="BO3" s="10">
        <v>43727</v>
      </c>
      <c r="BP3" s="10">
        <v>43726</v>
      </c>
      <c r="BQ3" s="10">
        <v>43726</v>
      </c>
      <c r="BR3" s="10">
        <v>43726</v>
      </c>
    </row>
    <row r="4" spans="1:71" s="2" customFormat="1" ht="16" customHeight="1" x14ac:dyDescent="0.15">
      <c r="A4" s="13" t="s">
        <v>4</v>
      </c>
      <c r="B4" s="14"/>
      <c r="C4" s="267"/>
      <c r="I4" s="260"/>
      <c r="K4" s="16">
        <v>19246</v>
      </c>
      <c r="L4" s="16">
        <v>19248</v>
      </c>
      <c r="M4" s="16">
        <v>19248</v>
      </c>
      <c r="N4" s="16">
        <v>19248</v>
      </c>
      <c r="O4" s="16">
        <v>19248</v>
      </c>
      <c r="P4" s="16">
        <v>19248</v>
      </c>
      <c r="Q4" s="16">
        <v>19248</v>
      </c>
      <c r="R4" s="16">
        <v>19247</v>
      </c>
      <c r="S4" s="16">
        <v>19247</v>
      </c>
      <c r="T4" s="16">
        <v>19247</v>
      </c>
      <c r="U4" s="16">
        <v>19211</v>
      </c>
      <c r="V4" s="16">
        <v>19213</v>
      </c>
      <c r="W4" s="16">
        <v>19213</v>
      </c>
      <c r="X4" s="16">
        <v>19213</v>
      </c>
      <c r="Y4" s="16">
        <v>19213</v>
      </c>
      <c r="Z4" s="16">
        <v>19213</v>
      </c>
      <c r="AA4" s="16">
        <v>19213</v>
      </c>
      <c r="AB4" s="16">
        <v>19212</v>
      </c>
      <c r="AC4" s="16">
        <v>19212</v>
      </c>
      <c r="AD4" s="16">
        <v>19212</v>
      </c>
      <c r="AE4" s="14">
        <v>19230</v>
      </c>
      <c r="AF4" s="14">
        <v>19232</v>
      </c>
      <c r="AG4" s="14">
        <v>19232</v>
      </c>
      <c r="AH4" s="14">
        <v>19232</v>
      </c>
      <c r="AI4" s="14">
        <v>19232</v>
      </c>
      <c r="AJ4" s="14">
        <v>19232</v>
      </c>
      <c r="AK4" s="14">
        <v>19232</v>
      </c>
      <c r="AL4" s="14">
        <v>19231</v>
      </c>
      <c r="AM4" s="14">
        <v>19231</v>
      </c>
      <c r="AN4" s="14">
        <v>19231</v>
      </c>
      <c r="AO4" s="14">
        <v>19225</v>
      </c>
      <c r="AP4" s="14">
        <v>19227</v>
      </c>
      <c r="AQ4" s="14">
        <v>19227</v>
      </c>
      <c r="AR4" s="14">
        <v>19227</v>
      </c>
      <c r="AS4" s="14">
        <v>19227</v>
      </c>
      <c r="AT4" s="14">
        <v>19227</v>
      </c>
      <c r="AU4" s="14">
        <v>19227</v>
      </c>
      <c r="AV4" s="14">
        <v>19226</v>
      </c>
      <c r="AW4" s="14">
        <v>19226</v>
      </c>
      <c r="AX4" s="14">
        <v>19226</v>
      </c>
      <c r="AY4" s="14">
        <v>19204</v>
      </c>
      <c r="AZ4" s="14">
        <v>19206</v>
      </c>
      <c r="BA4" s="14">
        <v>19206</v>
      </c>
      <c r="BB4" s="14">
        <v>19206</v>
      </c>
      <c r="BC4" s="14">
        <v>19206</v>
      </c>
      <c r="BD4" s="14">
        <v>19206</v>
      </c>
      <c r="BE4" s="14">
        <v>19206</v>
      </c>
      <c r="BF4" s="14">
        <v>19205</v>
      </c>
      <c r="BG4" s="14">
        <v>19205</v>
      </c>
      <c r="BH4" s="14">
        <v>19205</v>
      </c>
      <c r="BI4" s="14">
        <v>19260</v>
      </c>
      <c r="BJ4" s="14">
        <v>19262</v>
      </c>
      <c r="BK4" s="14">
        <v>19262</v>
      </c>
      <c r="BL4" s="14">
        <v>19262</v>
      </c>
      <c r="BM4" s="14">
        <v>19262</v>
      </c>
      <c r="BN4" s="14">
        <v>19262</v>
      </c>
      <c r="BO4" s="14">
        <v>19262</v>
      </c>
      <c r="BP4" s="14">
        <v>19261</v>
      </c>
      <c r="BQ4" s="14">
        <v>19261</v>
      </c>
      <c r="BR4" s="14">
        <v>19261</v>
      </c>
    </row>
    <row r="5" spans="1:71" s="2" customFormat="1" ht="16" customHeight="1" x14ac:dyDescent="0.15">
      <c r="A5" s="13" t="s">
        <v>5</v>
      </c>
      <c r="B5" s="17"/>
      <c r="C5" s="41"/>
      <c r="I5" s="260"/>
      <c r="K5" s="19" t="s">
        <v>57</v>
      </c>
      <c r="L5" s="19" t="s">
        <v>58</v>
      </c>
      <c r="M5" s="19" t="s">
        <v>59</v>
      </c>
      <c r="N5" s="19" t="s">
        <v>60</v>
      </c>
      <c r="O5" s="19" t="s">
        <v>61</v>
      </c>
      <c r="P5" s="19" t="s">
        <v>62</v>
      </c>
      <c r="Q5" s="19" t="s">
        <v>63</v>
      </c>
      <c r="R5" s="19" t="s">
        <v>64</v>
      </c>
      <c r="S5" s="19" t="s">
        <v>65</v>
      </c>
      <c r="T5" s="19" t="s">
        <v>66</v>
      </c>
      <c r="U5" s="19" t="s">
        <v>47</v>
      </c>
      <c r="V5" s="19" t="s">
        <v>48</v>
      </c>
      <c r="W5" s="19" t="s">
        <v>49</v>
      </c>
      <c r="X5" s="19" t="s">
        <v>50</v>
      </c>
      <c r="Y5" s="19" t="s">
        <v>51</v>
      </c>
      <c r="Z5" s="19" t="s">
        <v>52</v>
      </c>
      <c r="AA5" s="19" t="s">
        <v>53</v>
      </c>
      <c r="AB5" s="19" t="s">
        <v>54</v>
      </c>
      <c r="AC5" s="19" t="s">
        <v>55</v>
      </c>
      <c r="AD5" s="19" t="s">
        <v>56</v>
      </c>
      <c r="AE5" s="17" t="s">
        <v>37</v>
      </c>
      <c r="AF5" s="17" t="s">
        <v>38</v>
      </c>
      <c r="AG5" s="17" t="s">
        <v>39</v>
      </c>
      <c r="AH5" s="17" t="s">
        <v>40</v>
      </c>
      <c r="AI5" s="17" t="s">
        <v>41</v>
      </c>
      <c r="AJ5" s="17" t="s">
        <v>42</v>
      </c>
      <c r="AK5" s="17" t="s">
        <v>43</v>
      </c>
      <c r="AL5" s="17" t="s">
        <v>44</v>
      </c>
      <c r="AM5" s="17" t="s">
        <v>45</v>
      </c>
      <c r="AN5" s="17" t="s">
        <v>46</v>
      </c>
      <c r="AO5" s="17" t="s">
        <v>27</v>
      </c>
      <c r="AP5" s="17" t="s">
        <v>28</v>
      </c>
      <c r="AQ5" s="17" t="s">
        <v>29</v>
      </c>
      <c r="AR5" s="17" t="s">
        <v>30</v>
      </c>
      <c r="AS5" s="17" t="s">
        <v>31</v>
      </c>
      <c r="AT5" s="17" t="s">
        <v>32</v>
      </c>
      <c r="AU5" s="17" t="s">
        <v>33</v>
      </c>
      <c r="AV5" s="17" t="s">
        <v>34</v>
      </c>
      <c r="AW5" s="17" t="s">
        <v>35</v>
      </c>
      <c r="AX5" s="17" t="s">
        <v>36</v>
      </c>
      <c r="AY5" s="17" t="s">
        <v>17</v>
      </c>
      <c r="AZ5" s="17" t="s">
        <v>18</v>
      </c>
      <c r="BA5" s="17" t="s">
        <v>19</v>
      </c>
      <c r="BB5" s="17" t="s">
        <v>20</v>
      </c>
      <c r="BC5" s="17" t="s">
        <v>21</v>
      </c>
      <c r="BD5" s="17" t="s">
        <v>22</v>
      </c>
      <c r="BE5" s="17" t="s">
        <v>23</v>
      </c>
      <c r="BF5" s="17" t="s">
        <v>24</v>
      </c>
      <c r="BG5" s="17" t="s">
        <v>25</v>
      </c>
      <c r="BH5" s="17" t="s">
        <v>26</v>
      </c>
      <c r="BI5" s="17" t="s">
        <v>6</v>
      </c>
      <c r="BJ5" s="17" t="s">
        <v>7</v>
      </c>
      <c r="BK5" s="17" t="s">
        <v>8</v>
      </c>
      <c r="BL5" s="17" t="s">
        <v>10</v>
      </c>
      <c r="BM5" s="17" t="s">
        <v>11</v>
      </c>
      <c r="BN5" s="17" t="s">
        <v>12</v>
      </c>
      <c r="BO5" s="17" t="s">
        <v>13</v>
      </c>
      <c r="BP5" s="17" t="s">
        <v>14</v>
      </c>
      <c r="BQ5" s="17" t="s">
        <v>15</v>
      </c>
      <c r="BR5" s="17" t="s">
        <v>16</v>
      </c>
    </row>
    <row r="6" spans="1:71" s="2" customFormat="1" ht="16" customHeight="1" x14ac:dyDescent="0.15">
      <c r="A6" s="13" t="s">
        <v>67</v>
      </c>
      <c r="B6" s="20"/>
      <c r="C6" s="268"/>
      <c r="I6" s="260"/>
      <c r="K6" s="22">
        <f>(226-25)/226</f>
        <v>0.88938053097345138</v>
      </c>
      <c r="L6" s="22">
        <f>(59-5)/59</f>
        <v>0.9152542372881356</v>
      </c>
      <c r="M6" s="22">
        <f>(59-5)/59</f>
        <v>0.9152542372881356</v>
      </c>
      <c r="N6" s="22">
        <f>(58-5)/58</f>
        <v>0.91379310344827591</v>
      </c>
      <c r="O6" s="22">
        <f>(62-5)/62</f>
        <v>0.91935483870967738</v>
      </c>
      <c r="P6" s="22">
        <f>(61-5)/61</f>
        <v>0.91803278688524592</v>
      </c>
      <c r="Q6" s="22">
        <f>(60-5)/60</f>
        <v>0.91666666666666663</v>
      </c>
      <c r="R6" s="22">
        <f>(59-5)/59</f>
        <v>0.9152542372881356</v>
      </c>
      <c r="S6" s="22">
        <f>(62-5)/62</f>
        <v>0.91935483870967738</v>
      </c>
      <c r="T6" s="22">
        <f>(60-5)/60</f>
        <v>0.91666666666666663</v>
      </c>
      <c r="U6" s="20">
        <f>(246-25)/246</f>
        <v>0.89837398373983735</v>
      </c>
      <c r="V6" s="20">
        <f>(54-5)/54</f>
        <v>0.90740740740740744</v>
      </c>
      <c r="W6" s="22">
        <f>(62-5)/62</f>
        <v>0.91935483870967738</v>
      </c>
      <c r="X6" s="22">
        <f>(56-5)/56</f>
        <v>0.9107142857142857</v>
      </c>
      <c r="Y6" s="22">
        <f>(56-5)/56</f>
        <v>0.9107142857142857</v>
      </c>
      <c r="Z6" s="22">
        <f>(61-5)/61</f>
        <v>0.91803278688524592</v>
      </c>
      <c r="AA6" s="22">
        <f>(61-5)/61</f>
        <v>0.91803278688524592</v>
      </c>
      <c r="AB6" s="22">
        <f>(51-5)/51</f>
        <v>0.90196078431372551</v>
      </c>
      <c r="AC6" s="22">
        <f>(54-5)/54</f>
        <v>0.90740740740740744</v>
      </c>
      <c r="AD6" s="22">
        <f>(52-5)/52</f>
        <v>0.90384615384615385</v>
      </c>
      <c r="AE6" s="20">
        <f>(256-25)/256</f>
        <v>0.90234375</v>
      </c>
      <c r="AF6" s="20">
        <f>(60-5)/60</f>
        <v>0.91666666666666663</v>
      </c>
      <c r="AG6" s="20">
        <f>(64-5)/64</f>
        <v>0.921875</v>
      </c>
      <c r="AH6" s="20">
        <f>(57-5)/57</f>
        <v>0.91228070175438591</v>
      </c>
      <c r="AI6" s="20">
        <f>(58-5)/58</f>
        <v>0.91379310344827591</v>
      </c>
      <c r="AJ6" s="20">
        <f>(58-5)/58</f>
        <v>0.91379310344827591</v>
      </c>
      <c r="AK6" s="20">
        <f>(59-5)/59</f>
        <v>0.9152542372881356</v>
      </c>
      <c r="AL6" s="20">
        <f>(61-5)/61</f>
        <v>0.91803278688524592</v>
      </c>
      <c r="AM6" s="20">
        <f>(61-5)/61</f>
        <v>0.91803278688524592</v>
      </c>
      <c r="AN6" s="20">
        <f>(64-5)/64</f>
        <v>0.921875</v>
      </c>
      <c r="AO6" s="20">
        <f>(254-25)/254</f>
        <v>0.90157480314960625</v>
      </c>
      <c r="AP6" s="20">
        <f>(52-5)/52</f>
        <v>0.90384615384615385</v>
      </c>
      <c r="AQ6" s="20">
        <f>(53-5)/53</f>
        <v>0.90566037735849059</v>
      </c>
      <c r="AR6" s="20">
        <f>(53-5)/53</f>
        <v>0.90566037735849059</v>
      </c>
      <c r="AS6" s="20">
        <f>(53-5)/53</f>
        <v>0.90566037735849059</v>
      </c>
      <c r="AT6" s="20">
        <f>(55-5)/55</f>
        <v>0.90909090909090906</v>
      </c>
      <c r="AU6" s="20">
        <f>(54-5)/54</f>
        <v>0.90740740740740744</v>
      </c>
      <c r="AV6" s="20">
        <f>(60-5)/60</f>
        <v>0.91666666666666663</v>
      </c>
      <c r="AW6" s="20">
        <f>(54-5)/54</f>
        <v>0.90740740740740744</v>
      </c>
      <c r="AX6" s="20">
        <f>(59-5)/59</f>
        <v>0.9152542372881356</v>
      </c>
      <c r="AY6" s="20">
        <f>(253-25)/253</f>
        <v>0.90118577075098816</v>
      </c>
      <c r="AZ6" s="20">
        <f>(62-5)/62</f>
        <v>0.91935483870967738</v>
      </c>
      <c r="BA6" s="20">
        <f>(61-5)/61</f>
        <v>0.91803278688524592</v>
      </c>
      <c r="BB6" s="20">
        <f>(60-5)/60</f>
        <v>0.91666666666666663</v>
      </c>
      <c r="BC6" s="20">
        <f>(60-5)/60</f>
        <v>0.91666666666666663</v>
      </c>
      <c r="BD6" s="20">
        <f>(60-5)/60</f>
        <v>0.91666666666666663</v>
      </c>
      <c r="BE6" s="20">
        <f>(53-5)/53</f>
        <v>0.90566037735849059</v>
      </c>
      <c r="BF6" s="20">
        <f>(55-5)/55</f>
        <v>0.90909090909090906</v>
      </c>
      <c r="BG6" s="20">
        <f>(56-5)/56</f>
        <v>0.9107142857142857</v>
      </c>
      <c r="BH6" s="20">
        <f>(55-5)/55</f>
        <v>0.90909090909090906</v>
      </c>
      <c r="BI6" s="20">
        <f>(239-25)/239</f>
        <v>0.89539748953974896</v>
      </c>
      <c r="BJ6" s="20">
        <f>(58-5)/58</f>
        <v>0.91379310344827591</v>
      </c>
      <c r="BK6" s="20">
        <f>(56-5)/56</f>
        <v>0.9107142857142857</v>
      </c>
      <c r="BL6" s="20">
        <f>(59-5)/59</f>
        <v>0.9152542372881356</v>
      </c>
      <c r="BM6" s="20">
        <f>(60-5)/60</f>
        <v>0.91666666666666663</v>
      </c>
      <c r="BN6" s="20">
        <f>(66-5)/66</f>
        <v>0.9242424242424242</v>
      </c>
      <c r="BO6" s="20">
        <f>(64-5)/64</f>
        <v>0.921875</v>
      </c>
      <c r="BP6" s="20">
        <f>(58-5)/58</f>
        <v>0.91379310344827591</v>
      </c>
      <c r="BQ6" s="20">
        <f>(57-5)/57</f>
        <v>0.91228070175438591</v>
      </c>
      <c r="BR6" s="20">
        <f>(62-5)/62</f>
        <v>0.91935483870967738</v>
      </c>
    </row>
    <row r="7" spans="1:71" s="26" customFormat="1" ht="16" customHeight="1" x14ac:dyDescent="0.15">
      <c r="A7" s="23" t="s">
        <v>68</v>
      </c>
      <c r="B7" s="269"/>
      <c r="C7" s="270"/>
      <c r="I7" s="262"/>
      <c r="K7" s="24">
        <v>18</v>
      </c>
      <c r="L7" s="24">
        <v>25</v>
      </c>
      <c r="M7" s="24">
        <v>25</v>
      </c>
      <c r="N7" s="24">
        <v>25</v>
      </c>
      <c r="O7" s="24">
        <v>25</v>
      </c>
      <c r="P7" s="24">
        <v>25</v>
      </c>
      <c r="Q7" s="24">
        <v>25</v>
      </c>
      <c r="R7" s="24">
        <v>25</v>
      </c>
      <c r="S7" s="24">
        <v>25</v>
      </c>
      <c r="T7" s="24">
        <v>25</v>
      </c>
      <c r="U7" s="24">
        <v>16</v>
      </c>
      <c r="V7" s="24">
        <v>25</v>
      </c>
      <c r="W7" s="24">
        <v>26</v>
      </c>
      <c r="X7" s="24">
        <v>26</v>
      </c>
      <c r="Y7" s="24">
        <v>25</v>
      </c>
      <c r="Z7" s="24">
        <v>27</v>
      </c>
      <c r="AA7" s="24">
        <v>25</v>
      </c>
      <c r="AB7" s="24">
        <v>26</v>
      </c>
      <c r="AC7" s="24">
        <v>25</v>
      </c>
      <c r="AD7" s="24">
        <v>25</v>
      </c>
      <c r="AE7" s="24">
        <v>18</v>
      </c>
      <c r="AF7" s="24">
        <v>25</v>
      </c>
      <c r="AG7" s="24">
        <v>24</v>
      </c>
      <c r="AH7" s="24">
        <v>25</v>
      </c>
      <c r="AI7" s="24">
        <v>25</v>
      </c>
      <c r="AJ7" s="24">
        <v>25</v>
      </c>
      <c r="AK7" s="24">
        <v>25</v>
      </c>
      <c r="AL7" s="24">
        <v>25</v>
      </c>
      <c r="AM7" s="24">
        <v>25</v>
      </c>
      <c r="AN7" s="24">
        <v>27</v>
      </c>
      <c r="AO7" s="24">
        <v>17</v>
      </c>
      <c r="AP7" s="24">
        <v>24</v>
      </c>
      <c r="AQ7" s="24">
        <v>26</v>
      </c>
      <c r="AR7" s="24">
        <v>25</v>
      </c>
      <c r="AS7" s="24">
        <v>25</v>
      </c>
      <c r="AT7" s="24">
        <v>25</v>
      </c>
      <c r="AU7" s="24">
        <v>27</v>
      </c>
      <c r="AV7" s="24">
        <v>26</v>
      </c>
      <c r="AW7" s="24">
        <v>25</v>
      </c>
      <c r="AX7" s="24">
        <v>25</v>
      </c>
      <c r="AY7" s="24">
        <v>21</v>
      </c>
      <c r="AZ7" s="24">
        <v>18</v>
      </c>
      <c r="BA7" s="24">
        <v>22</v>
      </c>
      <c r="BB7" s="24">
        <v>22.5</v>
      </c>
      <c r="BC7" s="24">
        <v>22</v>
      </c>
      <c r="BD7" s="24">
        <v>25</v>
      </c>
      <c r="BE7" s="24">
        <v>25</v>
      </c>
      <c r="BF7" s="24">
        <v>25</v>
      </c>
      <c r="BG7" s="24">
        <v>25</v>
      </c>
      <c r="BH7" s="24">
        <v>28</v>
      </c>
      <c r="BI7" s="24">
        <v>15</v>
      </c>
      <c r="BJ7" s="24">
        <v>5</v>
      </c>
      <c r="BK7" s="24">
        <v>8.5</v>
      </c>
      <c r="BL7" s="24">
        <v>9</v>
      </c>
      <c r="BM7" s="24">
        <v>8</v>
      </c>
      <c r="BN7" s="24">
        <v>15</v>
      </c>
      <c r="BO7" s="24">
        <v>15</v>
      </c>
      <c r="BP7" s="24">
        <v>20</v>
      </c>
      <c r="BQ7" s="24">
        <v>17</v>
      </c>
      <c r="BR7" s="24">
        <v>20</v>
      </c>
    </row>
    <row r="8" spans="1:71" s="31" customFormat="1" ht="16" customHeight="1" thickBot="1" x14ac:dyDescent="0.2">
      <c r="A8" s="27" t="s">
        <v>69</v>
      </c>
      <c r="B8" s="263"/>
      <c r="C8" s="271"/>
      <c r="I8" s="263"/>
      <c r="K8" s="30">
        <v>44340</v>
      </c>
      <c r="L8" s="30">
        <v>44511</v>
      </c>
      <c r="M8" s="30">
        <v>44512</v>
      </c>
      <c r="N8" s="30">
        <v>44514</v>
      </c>
      <c r="O8" s="30">
        <v>44515</v>
      </c>
      <c r="P8" s="30">
        <v>44516</v>
      </c>
      <c r="Q8" s="30">
        <v>44517</v>
      </c>
      <c r="R8" s="30">
        <v>44518</v>
      </c>
      <c r="S8" s="30">
        <v>44519</v>
      </c>
      <c r="T8" s="30">
        <v>44521</v>
      </c>
      <c r="U8" s="30">
        <v>44337</v>
      </c>
      <c r="V8" s="30">
        <v>44496</v>
      </c>
      <c r="W8" s="30">
        <v>44497</v>
      </c>
      <c r="X8" s="30">
        <v>44498</v>
      </c>
      <c r="Y8" s="30">
        <v>44502</v>
      </c>
      <c r="Z8" s="30">
        <v>44503</v>
      </c>
      <c r="AA8" s="30">
        <v>44504</v>
      </c>
      <c r="AB8" s="30">
        <v>44505</v>
      </c>
      <c r="AC8" s="30">
        <v>44509</v>
      </c>
      <c r="AD8" s="30">
        <v>44510</v>
      </c>
      <c r="AE8" s="30">
        <v>44335</v>
      </c>
      <c r="AF8" s="30">
        <v>44481</v>
      </c>
      <c r="AG8" s="30">
        <v>44482</v>
      </c>
      <c r="AH8" s="30">
        <v>44483</v>
      </c>
      <c r="AI8" s="30">
        <v>44484</v>
      </c>
      <c r="AJ8" s="30">
        <v>44488</v>
      </c>
      <c r="AK8" s="30">
        <v>44489</v>
      </c>
      <c r="AL8" s="30">
        <v>44490</v>
      </c>
      <c r="AM8" s="30">
        <v>44491</v>
      </c>
      <c r="AN8" s="30">
        <v>44495</v>
      </c>
      <c r="AO8" s="30">
        <v>44328</v>
      </c>
      <c r="AP8" s="30">
        <v>44461</v>
      </c>
      <c r="AQ8" s="30">
        <v>44462</v>
      </c>
      <c r="AR8" s="30">
        <v>44463</v>
      </c>
      <c r="AS8" s="30">
        <v>44467</v>
      </c>
      <c r="AT8" s="30">
        <v>44468</v>
      </c>
      <c r="AU8" s="30">
        <v>44469</v>
      </c>
      <c r="AV8" s="30">
        <v>44470</v>
      </c>
      <c r="AW8" s="30">
        <v>44474</v>
      </c>
      <c r="AX8" s="30">
        <v>44475</v>
      </c>
      <c r="AY8" s="30">
        <v>44307</v>
      </c>
      <c r="AZ8" s="30">
        <v>44441</v>
      </c>
      <c r="BA8" s="30">
        <v>44446</v>
      </c>
      <c r="BB8" s="30">
        <v>44447</v>
      </c>
      <c r="BC8" s="30">
        <v>44449</v>
      </c>
      <c r="BD8" s="30">
        <v>44452</v>
      </c>
      <c r="BE8" s="30">
        <v>44454</v>
      </c>
      <c r="BF8" s="30">
        <v>44455</v>
      </c>
      <c r="BG8" s="30">
        <v>44456</v>
      </c>
      <c r="BH8" s="30">
        <v>44459</v>
      </c>
      <c r="BI8" s="28">
        <v>44327</v>
      </c>
      <c r="BJ8" s="28">
        <v>44413</v>
      </c>
      <c r="BK8" s="28">
        <v>44415</v>
      </c>
      <c r="BL8" s="28">
        <v>44417</v>
      </c>
      <c r="BM8" s="28">
        <v>44419</v>
      </c>
      <c r="BN8" s="28">
        <v>44420</v>
      </c>
      <c r="BO8" s="28">
        <v>44424</v>
      </c>
      <c r="BP8" s="28">
        <v>44432</v>
      </c>
      <c r="BQ8" s="28">
        <v>44434</v>
      </c>
      <c r="BR8" s="28">
        <v>44438</v>
      </c>
    </row>
    <row r="9" spans="1:71" ht="14" x14ac:dyDescent="0.15">
      <c r="A9" s="38" t="s">
        <v>85</v>
      </c>
      <c r="B9" s="38" t="s">
        <v>224</v>
      </c>
      <c r="C9" s="38" t="s">
        <v>516</v>
      </c>
      <c r="D9" s="38" t="s">
        <v>225</v>
      </c>
      <c r="E9" s="38" t="s">
        <v>132</v>
      </c>
      <c r="F9" s="39" t="s">
        <v>86</v>
      </c>
      <c r="G9" s="39"/>
      <c r="H9" s="38"/>
      <c r="I9" s="38"/>
      <c r="J9" s="245"/>
      <c r="K9" s="403" t="s">
        <v>57</v>
      </c>
      <c r="L9" s="41" t="s">
        <v>58</v>
      </c>
      <c r="M9" s="41" t="s">
        <v>59</v>
      </c>
      <c r="N9" s="41" t="s">
        <v>60</v>
      </c>
      <c r="O9" s="41" t="s">
        <v>61</v>
      </c>
      <c r="P9" s="41" t="s">
        <v>62</v>
      </c>
      <c r="Q9" s="41" t="s">
        <v>63</v>
      </c>
      <c r="R9" s="41" t="s">
        <v>64</v>
      </c>
      <c r="S9" s="41" t="s">
        <v>65</v>
      </c>
      <c r="T9" s="41" t="s">
        <v>66</v>
      </c>
      <c r="U9" s="41" t="s">
        <v>47</v>
      </c>
      <c r="V9" s="41" t="s">
        <v>48</v>
      </c>
      <c r="W9" s="41" t="s">
        <v>49</v>
      </c>
      <c r="X9" s="41" t="s">
        <v>50</v>
      </c>
      <c r="Y9" s="41" t="s">
        <v>51</v>
      </c>
      <c r="Z9" s="41" t="s">
        <v>52</v>
      </c>
      <c r="AA9" s="41" t="s">
        <v>53</v>
      </c>
      <c r="AB9" s="41" t="s">
        <v>54</v>
      </c>
      <c r="AC9" s="41" t="s">
        <v>55</v>
      </c>
      <c r="AD9" s="41" t="s">
        <v>56</v>
      </c>
      <c r="AE9" s="41" t="s">
        <v>37</v>
      </c>
      <c r="AF9" s="41" t="s">
        <v>38</v>
      </c>
      <c r="AG9" s="41" t="s">
        <v>39</v>
      </c>
      <c r="AH9" s="41" t="s">
        <v>40</v>
      </c>
      <c r="AI9" s="41" t="s">
        <v>41</v>
      </c>
      <c r="AJ9" s="41" t="s">
        <v>42</v>
      </c>
      <c r="AK9" s="41" t="s">
        <v>43</v>
      </c>
      <c r="AL9" s="41" t="s">
        <v>44</v>
      </c>
      <c r="AM9" s="41" t="s">
        <v>45</v>
      </c>
      <c r="AN9" s="41" t="s">
        <v>46</v>
      </c>
      <c r="AO9" s="41" t="s">
        <v>27</v>
      </c>
      <c r="AP9" s="41" t="s">
        <v>28</v>
      </c>
      <c r="AQ9" s="41" t="s">
        <v>29</v>
      </c>
      <c r="AR9" s="41" t="s">
        <v>30</v>
      </c>
      <c r="AS9" s="41" t="s">
        <v>31</v>
      </c>
      <c r="AT9" s="41" t="s">
        <v>32</v>
      </c>
      <c r="AU9" s="41" t="s">
        <v>33</v>
      </c>
      <c r="AV9" s="41" t="s">
        <v>34</v>
      </c>
      <c r="AW9" s="41" t="s">
        <v>35</v>
      </c>
      <c r="AX9" s="41" t="s">
        <v>36</v>
      </c>
      <c r="AY9" s="41" t="s">
        <v>17</v>
      </c>
      <c r="AZ9" s="41" t="s">
        <v>18</v>
      </c>
      <c r="BA9" s="41" t="s">
        <v>19</v>
      </c>
      <c r="BB9" s="41" t="s">
        <v>20</v>
      </c>
      <c r="BC9" s="41" t="s">
        <v>21</v>
      </c>
      <c r="BD9" s="41" t="s">
        <v>22</v>
      </c>
      <c r="BE9" s="41" t="s">
        <v>23</v>
      </c>
      <c r="BF9" s="41" t="s">
        <v>24</v>
      </c>
      <c r="BG9" s="41" t="s">
        <v>25</v>
      </c>
      <c r="BH9" s="41" t="s">
        <v>26</v>
      </c>
      <c r="BI9" s="41" t="s">
        <v>6</v>
      </c>
      <c r="BJ9" s="41" t="s">
        <v>7</v>
      </c>
      <c r="BK9" s="41" t="s">
        <v>8</v>
      </c>
      <c r="BL9" s="41" t="s">
        <v>10</v>
      </c>
      <c r="BM9" s="41" t="s">
        <v>11</v>
      </c>
      <c r="BN9" s="41" t="s">
        <v>12</v>
      </c>
      <c r="BO9" s="41" t="s">
        <v>13</v>
      </c>
      <c r="BP9" s="41" t="s">
        <v>14</v>
      </c>
      <c r="BQ9" s="41" t="s">
        <v>15</v>
      </c>
      <c r="BR9" s="41" t="s">
        <v>16</v>
      </c>
      <c r="BS9" s="36"/>
    </row>
    <row r="10" spans="1:71" ht="14" x14ac:dyDescent="0.15">
      <c r="A10" s="38"/>
      <c r="B10" s="38"/>
      <c r="C10" s="38"/>
      <c r="D10" s="38"/>
      <c r="E10" s="38"/>
      <c r="F10" s="44" t="s">
        <v>87</v>
      </c>
      <c r="G10" s="44"/>
      <c r="H10" s="45" t="s">
        <v>88</v>
      </c>
      <c r="I10" s="45"/>
      <c r="J10" s="246" t="s">
        <v>133</v>
      </c>
      <c r="K10" s="172"/>
      <c r="L10" s="42"/>
      <c r="M10" s="42"/>
      <c r="N10" s="42"/>
      <c r="O10" s="42"/>
      <c r="P10" s="42"/>
      <c r="Q10" s="42"/>
      <c r="R10" s="42"/>
      <c r="S10" s="42"/>
      <c r="T10" s="42"/>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36"/>
    </row>
    <row r="11" spans="1:71" ht="14" x14ac:dyDescent="0.15">
      <c r="A11" s="37"/>
      <c r="B11" s="37"/>
      <c r="C11" s="37"/>
      <c r="D11" s="37"/>
      <c r="E11" s="37"/>
      <c r="F11" s="39" t="s">
        <v>89</v>
      </c>
      <c r="G11" s="39" t="s">
        <v>90</v>
      </c>
      <c r="H11" s="38" t="s">
        <v>89</v>
      </c>
      <c r="I11" s="38" t="s">
        <v>90</v>
      </c>
      <c r="J11" s="247"/>
      <c r="K11" s="131"/>
      <c r="L11" s="38"/>
      <c r="M11" s="38"/>
      <c r="N11" s="38"/>
      <c r="O11" s="38"/>
      <c r="P11" s="38"/>
      <c r="Q11" s="38"/>
      <c r="R11" s="38"/>
      <c r="S11" s="38"/>
      <c r="T11" s="38"/>
      <c r="U11" s="46"/>
      <c r="V11" s="46"/>
      <c r="W11" s="46"/>
      <c r="X11" s="46"/>
      <c r="Y11" s="46"/>
      <c r="Z11" s="46"/>
      <c r="AA11" s="46"/>
      <c r="AB11" s="46"/>
      <c r="AC11" s="46"/>
      <c r="AD11" s="46"/>
      <c r="AE11" s="46"/>
      <c r="AF11" s="46"/>
      <c r="AG11" s="46"/>
      <c r="AH11" s="46"/>
      <c r="AI11" s="46"/>
      <c r="AJ11" s="46"/>
      <c r="AK11" s="46"/>
      <c r="AL11" s="46"/>
      <c r="AM11" s="46"/>
      <c r="AN11" s="46"/>
      <c r="AO11" s="46"/>
      <c r="AP11" s="46"/>
      <c r="AQ11" s="46"/>
      <c r="AR11" s="46"/>
      <c r="AS11" s="46"/>
      <c r="AT11" s="46"/>
      <c r="AU11" s="46"/>
      <c r="AV11" s="46"/>
      <c r="AW11" s="46"/>
      <c r="AX11" s="46"/>
      <c r="AY11" s="46"/>
      <c r="AZ11" s="46"/>
      <c r="BA11" s="46"/>
      <c r="BB11" s="46"/>
      <c r="BC11" s="46"/>
      <c r="BD11" s="46"/>
      <c r="BE11" s="46"/>
      <c r="BF11" s="46"/>
      <c r="BG11" s="46"/>
      <c r="BH11" s="46"/>
      <c r="BI11" s="46"/>
      <c r="BJ11" s="46"/>
      <c r="BK11" s="46"/>
      <c r="BL11" s="46"/>
      <c r="BM11" s="46"/>
      <c r="BS11" s="47"/>
    </row>
    <row r="12" spans="1:71" ht="15" x14ac:dyDescent="0.15">
      <c r="A12" s="104" t="s">
        <v>958</v>
      </c>
      <c r="B12" s="153" t="s">
        <v>517</v>
      </c>
      <c r="C12" s="153" t="s">
        <v>226</v>
      </c>
      <c r="D12" s="153" t="s">
        <v>573</v>
      </c>
      <c r="E12" s="153" t="s">
        <v>937</v>
      </c>
      <c r="F12" s="105">
        <v>0.3</v>
      </c>
      <c r="G12" s="106">
        <v>0.3</v>
      </c>
      <c r="H12" s="107">
        <f t="shared" ref="H12:I42" si="0">F12*80</f>
        <v>24</v>
      </c>
      <c r="I12" s="107">
        <f t="shared" si="0"/>
        <v>24</v>
      </c>
      <c r="J12" s="248"/>
      <c r="K12" s="173"/>
      <c r="L12" s="129"/>
      <c r="M12" s="129"/>
      <c r="N12" s="129"/>
      <c r="O12" s="129"/>
      <c r="P12" s="129"/>
      <c r="Q12" s="129"/>
      <c r="R12" s="129"/>
      <c r="S12" s="129"/>
      <c r="T12" s="129"/>
      <c r="U12" s="129"/>
      <c r="V12" s="129"/>
      <c r="W12" s="129"/>
      <c r="X12" s="129"/>
      <c r="Y12" s="129"/>
      <c r="Z12" s="129"/>
      <c r="AA12" s="129"/>
      <c r="AC12" s="129">
        <v>1</v>
      </c>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s="129"/>
      <c r="BE12" s="129"/>
      <c r="BF12" s="129"/>
      <c r="BG12" s="129"/>
      <c r="BH12" s="129"/>
      <c r="BI12" s="129">
        <v>10</v>
      </c>
      <c r="BJ12" s="129">
        <v>1</v>
      </c>
      <c r="BK12" s="129">
        <v>1</v>
      </c>
      <c r="BL12" s="129"/>
      <c r="BM12" s="129"/>
      <c r="BN12" s="46">
        <v>9</v>
      </c>
      <c r="BO12" s="46">
        <v>1</v>
      </c>
      <c r="BP12" s="46">
        <v>9</v>
      </c>
      <c r="BQ12" s="46">
        <v>4</v>
      </c>
      <c r="BR12" s="46">
        <v>4</v>
      </c>
      <c r="BS12" s="231">
        <f>SUM(K12:BR12)</f>
        <v>40</v>
      </c>
    </row>
    <row r="13" spans="1:71" ht="15" x14ac:dyDescent="0.15">
      <c r="A13" s="104" t="s">
        <v>173</v>
      </c>
      <c r="B13" s="153" t="s">
        <v>517</v>
      </c>
      <c r="C13" s="153" t="s">
        <v>227</v>
      </c>
      <c r="D13" s="153" t="s">
        <v>613</v>
      </c>
      <c r="E13" s="153" t="s">
        <v>131</v>
      </c>
      <c r="F13" s="105">
        <v>0.2</v>
      </c>
      <c r="G13" s="106">
        <v>0.2</v>
      </c>
      <c r="H13" s="107">
        <f t="shared" si="0"/>
        <v>16</v>
      </c>
      <c r="I13" s="107">
        <f t="shared" si="0"/>
        <v>16</v>
      </c>
      <c r="J13" s="248"/>
      <c r="K13" s="173"/>
      <c r="L13" s="129"/>
      <c r="M13" s="129"/>
      <c r="N13" s="129"/>
      <c r="O13" s="129"/>
      <c r="P13" s="129"/>
      <c r="Q13" s="129"/>
      <c r="R13" s="129"/>
      <c r="S13" s="129"/>
      <c r="T13" s="129"/>
      <c r="U13" s="129"/>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v>1</v>
      </c>
      <c r="AW13" s="129"/>
      <c r="AX13" s="129"/>
      <c r="AY13" s="129"/>
      <c r="AZ13" s="129"/>
      <c r="BA13" s="129"/>
      <c r="BB13" s="129"/>
      <c r="BC13" s="129"/>
      <c r="BD13" s="129"/>
      <c r="BE13" s="129"/>
      <c r="BF13" s="129"/>
      <c r="BG13" s="129"/>
      <c r="BH13" s="129"/>
      <c r="BI13" s="129">
        <f>12+6</f>
        <v>18</v>
      </c>
      <c r="BJ13" s="129"/>
      <c r="BK13" s="129"/>
      <c r="BL13" s="129"/>
      <c r="BM13" s="129"/>
      <c r="BN13" s="129"/>
      <c r="BO13" s="129"/>
      <c r="BP13" s="129">
        <v>4</v>
      </c>
      <c r="BQ13" s="129">
        <v>4</v>
      </c>
      <c r="BR13" s="129">
        <f>3+2</f>
        <v>5</v>
      </c>
      <c r="BS13" s="231">
        <f t="shared" ref="BS13:BS76" si="1">SUM(K13:BR13)</f>
        <v>32</v>
      </c>
    </row>
    <row r="14" spans="1:71" ht="15" x14ac:dyDescent="0.15">
      <c r="A14" s="104" t="s">
        <v>174</v>
      </c>
      <c r="B14" s="153" t="s">
        <v>517</v>
      </c>
      <c r="C14" s="153" t="s">
        <v>227</v>
      </c>
      <c r="D14" s="153" t="s">
        <v>615</v>
      </c>
      <c r="E14" s="153" t="s">
        <v>131</v>
      </c>
      <c r="F14" s="105">
        <v>0.3</v>
      </c>
      <c r="G14" s="106">
        <v>0.3</v>
      </c>
      <c r="H14" s="107">
        <f t="shared" si="0"/>
        <v>24</v>
      </c>
      <c r="I14" s="107">
        <f t="shared" si="0"/>
        <v>24</v>
      </c>
      <c r="J14" s="248"/>
      <c r="K14" s="173"/>
      <c r="L14" s="129"/>
      <c r="M14" s="129"/>
      <c r="N14" s="129"/>
      <c r="O14" s="129"/>
      <c r="P14" s="129"/>
      <c r="Q14" s="129"/>
      <c r="R14" s="129"/>
      <c r="S14" s="129"/>
      <c r="T14" s="129"/>
      <c r="U14" s="129"/>
      <c r="V14" s="129"/>
      <c r="W14" s="129"/>
      <c r="X14" s="129"/>
      <c r="Y14" s="129"/>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v>2</v>
      </c>
      <c r="BE14" s="129"/>
      <c r="BF14" s="129"/>
      <c r="BG14" s="129"/>
      <c r="BH14" s="129"/>
      <c r="BI14" s="129">
        <f>2+4</f>
        <v>6</v>
      </c>
      <c r="BJ14" s="129"/>
      <c r="BK14" s="129"/>
      <c r="BL14" s="129"/>
      <c r="BM14" s="129"/>
      <c r="BN14" s="129">
        <v>3</v>
      </c>
      <c r="BO14" s="129"/>
      <c r="BP14" s="129">
        <v>4</v>
      </c>
      <c r="BQ14" s="129"/>
      <c r="BR14" s="129"/>
      <c r="BS14" s="231">
        <f t="shared" si="1"/>
        <v>15</v>
      </c>
    </row>
    <row r="15" spans="1:71" ht="15" x14ac:dyDescent="0.15">
      <c r="A15" s="104" t="s">
        <v>175</v>
      </c>
      <c r="B15" s="153" t="s">
        <v>517</v>
      </c>
      <c r="C15" s="153" t="s">
        <v>227</v>
      </c>
      <c r="D15" s="153" t="s">
        <v>616</v>
      </c>
      <c r="E15" s="153" t="s">
        <v>131</v>
      </c>
      <c r="F15" s="105">
        <v>0.4</v>
      </c>
      <c r="G15" s="106">
        <v>0.4</v>
      </c>
      <c r="H15" s="107">
        <f t="shared" si="0"/>
        <v>32</v>
      </c>
      <c r="I15" s="107">
        <f t="shared" si="0"/>
        <v>32</v>
      </c>
      <c r="J15" s="248"/>
      <c r="K15" s="173"/>
      <c r="L15" s="129"/>
      <c r="M15" s="129"/>
      <c r="N15" s="129"/>
      <c r="O15" s="129"/>
      <c r="P15" s="129"/>
      <c r="Q15" s="129"/>
      <c r="R15" s="129"/>
      <c r="S15" s="129"/>
      <c r="T15" s="129"/>
      <c r="U15" s="129"/>
      <c r="V15" s="129"/>
      <c r="W15" s="129"/>
      <c r="X15" s="129"/>
      <c r="Y15" s="129"/>
      <c r="Z15" s="129"/>
      <c r="AA15" s="129"/>
      <c r="AB15" s="129"/>
      <c r="AC15" s="129"/>
      <c r="AD15" s="129"/>
      <c r="AE15" s="129"/>
      <c r="AF15" s="129">
        <v>1</v>
      </c>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v>1</v>
      </c>
      <c r="BD15" s="129"/>
      <c r="BE15" s="129"/>
      <c r="BF15" s="129"/>
      <c r="BG15" s="129"/>
      <c r="BH15" s="129"/>
      <c r="BI15" s="129"/>
      <c r="BJ15" s="129"/>
      <c r="BK15" s="129"/>
      <c r="BL15" s="129"/>
      <c r="BM15" s="129"/>
      <c r="BN15" s="129">
        <v>13</v>
      </c>
      <c r="BO15" s="129"/>
      <c r="BP15" s="129">
        <v>2</v>
      </c>
      <c r="BQ15" s="129"/>
      <c r="BR15" s="129"/>
      <c r="BS15" s="231">
        <f t="shared" si="1"/>
        <v>17</v>
      </c>
    </row>
    <row r="16" spans="1:71" ht="15" x14ac:dyDescent="0.15">
      <c r="A16" s="104" t="s">
        <v>176</v>
      </c>
      <c r="B16" s="153" t="s">
        <v>517</v>
      </c>
      <c r="C16" s="153" t="s">
        <v>227</v>
      </c>
      <c r="D16" s="153" t="s">
        <v>617</v>
      </c>
      <c r="E16" s="153" t="s">
        <v>131</v>
      </c>
      <c r="F16" s="105">
        <v>0.4</v>
      </c>
      <c r="G16" s="106">
        <v>1.3</v>
      </c>
      <c r="H16" s="107">
        <f t="shared" si="0"/>
        <v>32</v>
      </c>
      <c r="I16" s="107">
        <f t="shared" si="0"/>
        <v>104</v>
      </c>
      <c r="J16" s="248"/>
      <c r="K16" s="173"/>
      <c r="L16" s="129"/>
      <c r="M16" s="129"/>
      <c r="N16" s="129"/>
      <c r="O16" s="129"/>
      <c r="P16" s="129"/>
      <c r="Q16" s="129"/>
      <c r="R16" s="129"/>
      <c r="S16" s="129"/>
      <c r="T16" s="129"/>
      <c r="U16" s="129"/>
      <c r="V16" s="129"/>
      <c r="W16" s="129"/>
      <c r="X16" s="129"/>
      <c r="Y16" s="129"/>
      <c r="Z16" s="129"/>
      <c r="AA16" s="129"/>
      <c r="AB16" s="129"/>
      <c r="AC16" s="129"/>
      <c r="AD16" s="129"/>
      <c r="AE16" s="129"/>
      <c r="AF16" s="129"/>
      <c r="AG16" s="129"/>
      <c r="AH16" s="129"/>
      <c r="AI16" s="129"/>
      <c r="AJ16" s="129"/>
      <c r="AK16" s="129"/>
      <c r="AL16" s="129">
        <v>1</v>
      </c>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s="129"/>
      <c r="BK16" s="129"/>
      <c r="BL16" s="129"/>
      <c r="BM16" s="129"/>
      <c r="BN16" s="129"/>
      <c r="BO16" s="129"/>
      <c r="BP16" s="129"/>
      <c r="BQ16" s="129"/>
      <c r="BR16" s="129">
        <v>2</v>
      </c>
      <c r="BS16" s="231">
        <f t="shared" si="1"/>
        <v>3</v>
      </c>
    </row>
    <row r="17" spans="1:71" ht="15" x14ac:dyDescent="0.15">
      <c r="A17" s="104" t="s">
        <v>177</v>
      </c>
      <c r="B17" s="153" t="s">
        <v>517</v>
      </c>
      <c r="C17" s="153" t="s">
        <v>227</v>
      </c>
      <c r="D17" s="153" t="s">
        <v>618</v>
      </c>
      <c r="E17" s="153" t="s">
        <v>131</v>
      </c>
      <c r="F17" s="105">
        <v>0.5</v>
      </c>
      <c r="G17" s="106">
        <v>0.5</v>
      </c>
      <c r="H17" s="107">
        <f t="shared" si="0"/>
        <v>40</v>
      </c>
      <c r="I17" s="107">
        <f t="shared" si="0"/>
        <v>40</v>
      </c>
      <c r="J17" s="248"/>
      <c r="K17" s="173"/>
      <c r="L17" s="129"/>
      <c r="M17" s="129"/>
      <c r="N17" s="129"/>
      <c r="O17" s="129"/>
      <c r="P17" s="129"/>
      <c r="Q17" s="129"/>
      <c r="R17" s="129"/>
      <c r="S17" s="129"/>
      <c r="T17" s="129"/>
      <c r="U17" s="129"/>
      <c r="V17" s="129"/>
      <c r="W17" s="129"/>
      <c r="X17" s="129"/>
      <c r="Y17" s="129"/>
      <c r="Z17" s="129"/>
      <c r="AA17" s="129"/>
      <c r="AB17" s="129"/>
      <c r="AC17" s="129"/>
      <c r="AD17" s="129"/>
      <c r="AE17" s="129"/>
      <c r="AF17" s="129"/>
      <c r="AG17" s="129"/>
      <c r="AH17" s="129"/>
      <c r="AI17" s="129"/>
      <c r="AJ17" s="129"/>
      <c r="AK17" s="129"/>
      <c r="AL17" s="129">
        <v>1</v>
      </c>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29"/>
      <c r="BI17" s="129"/>
      <c r="BJ17" s="129"/>
      <c r="BK17" s="129"/>
      <c r="BL17" s="129"/>
      <c r="BM17" s="129"/>
      <c r="BN17" s="129"/>
      <c r="BO17" s="129"/>
      <c r="BP17" s="129"/>
      <c r="BQ17" s="129">
        <v>1</v>
      </c>
      <c r="BR17" s="129"/>
      <c r="BS17" s="231">
        <f t="shared" si="1"/>
        <v>2</v>
      </c>
    </row>
    <row r="18" spans="1:71" ht="15" x14ac:dyDescent="0.15">
      <c r="A18" s="104" t="s">
        <v>178</v>
      </c>
      <c r="B18" s="153" t="s">
        <v>517</v>
      </c>
      <c r="C18" s="153" t="s">
        <v>227</v>
      </c>
      <c r="D18" s="153" t="s">
        <v>619</v>
      </c>
      <c r="E18" s="153" t="s">
        <v>131</v>
      </c>
      <c r="F18" s="105">
        <v>0.8</v>
      </c>
      <c r="G18" s="106">
        <v>0.8</v>
      </c>
      <c r="H18" s="107">
        <f t="shared" si="0"/>
        <v>64</v>
      </c>
      <c r="I18" s="107">
        <f t="shared" si="0"/>
        <v>64</v>
      </c>
      <c r="J18" s="248"/>
      <c r="K18" s="173"/>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c r="AY18" s="129"/>
      <c r="AZ18" s="129"/>
      <c r="BA18" s="129"/>
      <c r="BB18" s="129"/>
      <c r="BC18" s="129"/>
      <c r="BD18" s="129"/>
      <c r="BE18" s="129"/>
      <c r="BF18" s="129"/>
      <c r="BG18" s="129"/>
      <c r="BH18" s="129"/>
      <c r="BI18" s="129"/>
      <c r="BJ18" s="129"/>
      <c r="BK18" s="129"/>
      <c r="BL18" s="129"/>
      <c r="BM18" s="129"/>
      <c r="BN18" s="129"/>
      <c r="BO18" s="129"/>
      <c r="BP18" s="129">
        <v>1</v>
      </c>
      <c r="BQ18" s="129"/>
      <c r="BR18" s="129"/>
      <c r="BS18" s="231">
        <f t="shared" si="1"/>
        <v>1</v>
      </c>
    </row>
    <row r="19" spans="1:71" ht="15" x14ac:dyDescent="0.15">
      <c r="A19" s="104" t="s">
        <v>179</v>
      </c>
      <c r="B19" s="153" t="s">
        <v>517</v>
      </c>
      <c r="C19" s="153" t="s">
        <v>228</v>
      </c>
      <c r="D19" s="153" t="s">
        <v>620</v>
      </c>
      <c r="E19" s="153" t="s">
        <v>131</v>
      </c>
      <c r="F19" s="105">
        <v>0.2</v>
      </c>
      <c r="G19" s="106">
        <v>0.2</v>
      </c>
      <c r="H19" s="107">
        <f t="shared" si="0"/>
        <v>16</v>
      </c>
      <c r="I19" s="107">
        <f t="shared" si="0"/>
        <v>16</v>
      </c>
      <c r="J19" s="248"/>
      <c r="K19" s="173"/>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v>1</v>
      </c>
      <c r="AW19" s="129"/>
      <c r="AX19" s="129"/>
      <c r="AY19" s="129"/>
      <c r="AZ19" s="129"/>
      <c r="BA19" s="129"/>
      <c r="BB19" s="129"/>
      <c r="BC19" s="129"/>
      <c r="BD19" s="129"/>
      <c r="BE19" s="129"/>
      <c r="BF19" s="129"/>
      <c r="BG19" s="129"/>
      <c r="BH19" s="129"/>
      <c r="BI19" s="129">
        <f>1+7+2+27</f>
        <v>37</v>
      </c>
      <c r="BJ19" s="129"/>
      <c r="BK19" s="129"/>
      <c r="BL19" s="129"/>
      <c r="BM19" s="129"/>
      <c r="BN19" s="129"/>
      <c r="BO19" s="129"/>
      <c r="BP19" s="129"/>
      <c r="BQ19" s="129"/>
      <c r="BR19" s="129"/>
      <c r="BS19" s="231">
        <f t="shared" si="1"/>
        <v>38</v>
      </c>
    </row>
    <row r="20" spans="1:71" ht="15" x14ac:dyDescent="0.15">
      <c r="A20" s="104" t="s">
        <v>181</v>
      </c>
      <c r="B20" s="153" t="s">
        <v>517</v>
      </c>
      <c r="C20" s="153" t="s">
        <v>229</v>
      </c>
      <c r="D20" s="153" t="s">
        <v>621</v>
      </c>
      <c r="E20" s="153" t="s">
        <v>938</v>
      </c>
      <c r="F20" s="105">
        <v>0.2</v>
      </c>
      <c r="G20" s="106">
        <v>0.2</v>
      </c>
      <c r="H20" s="107">
        <f t="shared" si="0"/>
        <v>16</v>
      </c>
      <c r="I20" s="107">
        <f t="shared" si="0"/>
        <v>16</v>
      </c>
      <c r="J20" s="248"/>
      <c r="K20" s="173"/>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v>1</v>
      </c>
      <c r="BJ20" s="129">
        <v>6</v>
      </c>
      <c r="BK20" s="129"/>
      <c r="BL20" s="129"/>
      <c r="BM20" s="129"/>
      <c r="BN20" s="129">
        <v>1</v>
      </c>
      <c r="BO20" s="129"/>
      <c r="BP20" s="129"/>
      <c r="BQ20" s="129"/>
      <c r="BR20" s="129"/>
      <c r="BS20" s="231">
        <f t="shared" si="1"/>
        <v>8</v>
      </c>
    </row>
    <row r="21" spans="1:71" ht="15" x14ac:dyDescent="0.15">
      <c r="A21" s="104" t="s">
        <v>182</v>
      </c>
      <c r="B21" s="153" t="s">
        <v>517</v>
      </c>
      <c r="C21" s="153" t="s">
        <v>229</v>
      </c>
      <c r="D21" s="153" t="s">
        <v>622</v>
      </c>
      <c r="E21" s="153" t="s">
        <v>938</v>
      </c>
      <c r="F21" s="105">
        <v>0.5</v>
      </c>
      <c r="G21" s="106">
        <v>0.5</v>
      </c>
      <c r="H21" s="107">
        <f t="shared" si="0"/>
        <v>40</v>
      </c>
      <c r="I21" s="107">
        <f t="shared" si="0"/>
        <v>40</v>
      </c>
      <c r="J21" s="248"/>
      <c r="K21" s="173"/>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v>1</v>
      </c>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v>3</v>
      </c>
      <c r="BR21" s="129"/>
      <c r="BS21" s="231">
        <f t="shared" si="1"/>
        <v>4</v>
      </c>
    </row>
    <row r="22" spans="1:71" ht="15" x14ac:dyDescent="0.15">
      <c r="A22" s="104" t="s">
        <v>180</v>
      </c>
      <c r="B22" s="153" t="s">
        <v>517</v>
      </c>
      <c r="C22" s="153" t="s">
        <v>230</v>
      </c>
      <c r="D22" s="153" t="s">
        <v>623</v>
      </c>
      <c r="E22" s="153" t="s">
        <v>135</v>
      </c>
      <c r="F22" s="105">
        <v>0.15</v>
      </c>
      <c r="G22" s="106">
        <v>0.2</v>
      </c>
      <c r="H22" s="107">
        <f t="shared" si="0"/>
        <v>12</v>
      </c>
      <c r="I22" s="107">
        <f t="shared" si="0"/>
        <v>16</v>
      </c>
      <c r="J22" s="248"/>
      <c r="K22" s="173"/>
      <c r="L22" s="129"/>
      <c r="M22" s="129"/>
      <c r="N22" s="129"/>
      <c r="O22" s="129"/>
      <c r="P22" s="129">
        <v>1</v>
      </c>
      <c r="Q22" s="129"/>
      <c r="R22" s="129"/>
      <c r="S22" s="129"/>
      <c r="T22" s="129"/>
      <c r="U22" s="129">
        <v>1</v>
      </c>
      <c r="V22" s="129"/>
      <c r="W22" s="129"/>
      <c r="X22" s="129"/>
      <c r="Y22" s="129"/>
      <c r="Z22" s="129"/>
      <c r="AA22" s="129"/>
      <c r="AB22" s="129"/>
      <c r="AC22" s="129"/>
      <c r="AD22" s="129"/>
      <c r="AE22" s="129"/>
      <c r="AF22" s="129"/>
      <c r="AG22" s="129"/>
      <c r="AH22" s="129"/>
      <c r="AI22" s="129"/>
      <c r="AJ22" s="129"/>
      <c r="AK22" s="129"/>
      <c r="AL22" s="129"/>
      <c r="AM22" s="129"/>
      <c r="AN22" s="129"/>
      <c r="AO22" s="129">
        <v>1</v>
      </c>
      <c r="AP22" s="129"/>
      <c r="AQ22" s="129"/>
      <c r="AR22" s="129"/>
      <c r="AS22" s="129"/>
      <c r="AT22" s="129"/>
      <c r="AU22" s="129"/>
      <c r="AV22" s="129"/>
      <c r="AW22" s="129"/>
      <c r="AX22" s="129"/>
      <c r="AY22" s="129"/>
      <c r="AZ22" s="129"/>
      <c r="BA22" s="129"/>
      <c r="BB22" s="129"/>
      <c r="BC22" s="129"/>
      <c r="BD22" s="129"/>
      <c r="BE22" s="129"/>
      <c r="BF22" s="129"/>
      <c r="BG22" s="129"/>
      <c r="BH22" s="129"/>
      <c r="BI22" s="129">
        <v>11</v>
      </c>
      <c r="BJ22" s="129"/>
      <c r="BK22" s="129"/>
      <c r="BL22" s="129"/>
      <c r="BM22" s="129"/>
      <c r="BN22" s="129">
        <v>3</v>
      </c>
      <c r="BO22" s="129"/>
      <c r="BP22" s="129"/>
      <c r="BQ22" s="129"/>
      <c r="BR22" s="129"/>
      <c r="BS22" s="231">
        <f t="shared" si="1"/>
        <v>17</v>
      </c>
    </row>
    <row r="23" spans="1:71" ht="15" x14ac:dyDescent="0.15">
      <c r="A23" s="104" t="s">
        <v>183</v>
      </c>
      <c r="B23" s="153" t="s">
        <v>517</v>
      </c>
      <c r="C23" s="153" t="s">
        <v>230</v>
      </c>
      <c r="D23" s="153" t="s">
        <v>624</v>
      </c>
      <c r="E23" s="153" t="s">
        <v>135</v>
      </c>
      <c r="F23" s="105">
        <v>0.2</v>
      </c>
      <c r="G23" s="106">
        <v>0.3</v>
      </c>
      <c r="H23" s="107">
        <f t="shared" si="0"/>
        <v>16</v>
      </c>
      <c r="I23" s="107">
        <f t="shared" si="0"/>
        <v>24</v>
      </c>
      <c r="J23" s="248"/>
      <c r="K23" s="173"/>
      <c r="L23" s="129"/>
      <c r="M23" s="129"/>
      <c r="N23" s="129"/>
      <c r="O23" s="129"/>
      <c r="P23" s="129"/>
      <c r="Q23" s="129"/>
      <c r="R23" s="129"/>
      <c r="S23" s="129"/>
      <c r="T23" s="129"/>
      <c r="U23" s="129"/>
      <c r="V23" s="129"/>
      <c r="W23" s="129"/>
      <c r="X23" s="129"/>
      <c r="Y23" s="129"/>
      <c r="Z23" s="129"/>
      <c r="AA23" s="129"/>
      <c r="AB23" s="129"/>
      <c r="AC23" s="129"/>
      <c r="AD23" s="129"/>
      <c r="AE23" s="129">
        <v>3</v>
      </c>
      <c r="AF23" s="129"/>
      <c r="AG23" s="129"/>
      <c r="AH23" s="129"/>
      <c r="AI23" s="129"/>
      <c r="AJ23" s="129"/>
      <c r="AK23" s="129">
        <v>1</v>
      </c>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v>2</v>
      </c>
      <c r="BM23" s="129"/>
      <c r="BN23" s="129"/>
      <c r="BO23" s="129"/>
      <c r="BP23" s="129">
        <f>1+2</f>
        <v>3</v>
      </c>
      <c r="BQ23" s="129"/>
      <c r="BR23" s="129"/>
      <c r="BS23" s="231">
        <f t="shared" si="1"/>
        <v>9</v>
      </c>
    </row>
    <row r="24" spans="1:71" ht="15" x14ac:dyDescent="0.15">
      <c r="A24" s="104" t="s">
        <v>184</v>
      </c>
      <c r="B24" s="153" t="s">
        <v>517</v>
      </c>
      <c r="C24" s="153" t="s">
        <v>230</v>
      </c>
      <c r="D24" s="153" t="s">
        <v>625</v>
      </c>
      <c r="E24" s="153" t="s">
        <v>135</v>
      </c>
      <c r="F24" s="105">
        <v>0.2</v>
      </c>
      <c r="G24" s="106">
        <v>0.4</v>
      </c>
      <c r="H24" s="107">
        <f t="shared" si="0"/>
        <v>16</v>
      </c>
      <c r="I24" s="107">
        <f t="shared" si="0"/>
        <v>32</v>
      </c>
      <c r="J24" s="248"/>
      <c r="K24" s="173"/>
      <c r="L24" s="129">
        <v>1</v>
      </c>
      <c r="M24" s="129"/>
      <c r="N24" s="129"/>
      <c r="O24" s="129"/>
      <c r="P24" s="129"/>
      <c r="Q24" s="129"/>
      <c r="R24" s="129">
        <v>1</v>
      </c>
      <c r="S24" s="129">
        <v>1</v>
      </c>
      <c r="T24" s="129"/>
      <c r="U24" s="129"/>
      <c r="V24" s="129">
        <v>1</v>
      </c>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v>1</v>
      </c>
      <c r="BM24" s="129"/>
      <c r="BN24" s="129"/>
      <c r="BO24" s="129"/>
      <c r="BP24" s="129"/>
      <c r="BQ24" s="129"/>
      <c r="BR24" s="129">
        <v>4</v>
      </c>
      <c r="BS24" s="231">
        <f t="shared" si="1"/>
        <v>9</v>
      </c>
    </row>
    <row r="25" spans="1:71" ht="15" x14ac:dyDescent="0.15">
      <c r="A25" s="104" t="s">
        <v>185</v>
      </c>
      <c r="B25" s="153" t="s">
        <v>518</v>
      </c>
      <c r="C25" s="153" t="s">
        <v>141</v>
      </c>
      <c r="D25" s="153" t="s">
        <v>626</v>
      </c>
      <c r="E25" s="153" t="s">
        <v>141</v>
      </c>
      <c r="F25" s="105">
        <v>0.15</v>
      </c>
      <c r="G25" s="106">
        <v>0.25</v>
      </c>
      <c r="H25" s="107">
        <f t="shared" si="0"/>
        <v>12</v>
      </c>
      <c r="I25" s="107">
        <f t="shared" si="0"/>
        <v>20</v>
      </c>
      <c r="J25" s="248"/>
      <c r="K25" s="173"/>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v>11</v>
      </c>
      <c r="BL25" s="129"/>
      <c r="BM25" s="129"/>
      <c r="BN25" s="129"/>
      <c r="BO25" s="129"/>
      <c r="BP25" s="129"/>
      <c r="BQ25" s="129"/>
      <c r="BR25" s="129"/>
      <c r="BS25" s="231">
        <f t="shared" si="1"/>
        <v>11</v>
      </c>
    </row>
    <row r="26" spans="1:71" ht="15" x14ac:dyDescent="0.15">
      <c r="A26" s="104" t="s">
        <v>186</v>
      </c>
      <c r="B26" s="153" t="s">
        <v>518</v>
      </c>
      <c r="C26" s="153" t="s">
        <v>141</v>
      </c>
      <c r="D26" s="153" t="s">
        <v>627</v>
      </c>
      <c r="E26" s="153" t="s">
        <v>141</v>
      </c>
      <c r="F26" s="105">
        <v>0.2</v>
      </c>
      <c r="G26" s="106">
        <v>0.3</v>
      </c>
      <c r="H26" s="107">
        <f t="shared" si="0"/>
        <v>16</v>
      </c>
      <c r="I26" s="107">
        <f t="shared" si="0"/>
        <v>24</v>
      </c>
      <c r="J26" s="248"/>
      <c r="K26" s="173">
        <v>20</v>
      </c>
      <c r="L26" s="129"/>
      <c r="M26" s="129"/>
      <c r="N26" s="129"/>
      <c r="O26" s="129"/>
      <c r="P26" s="129"/>
      <c r="Q26" s="129"/>
      <c r="R26" s="129"/>
      <c r="S26" s="129"/>
      <c r="T26" s="129"/>
      <c r="U26" s="129"/>
      <c r="V26" s="129"/>
      <c r="W26" s="129"/>
      <c r="X26" s="129"/>
      <c r="Y26" s="129"/>
      <c r="Z26" s="129"/>
      <c r="AA26" s="129"/>
      <c r="AB26" s="129"/>
      <c r="AC26" s="129"/>
      <c r="AD26" s="129"/>
      <c r="AE26" s="129">
        <v>1</v>
      </c>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v>13</v>
      </c>
      <c r="BK26" s="129"/>
      <c r="BL26" s="129"/>
      <c r="BM26" s="129">
        <v>4</v>
      </c>
      <c r="BN26" s="129">
        <v>29</v>
      </c>
      <c r="BO26" s="129">
        <v>19</v>
      </c>
      <c r="BP26" s="129"/>
      <c r="BQ26" s="129"/>
      <c r="BR26" s="129"/>
      <c r="BS26" s="231">
        <f t="shared" si="1"/>
        <v>86</v>
      </c>
    </row>
    <row r="27" spans="1:71" ht="15" x14ac:dyDescent="0.15">
      <c r="A27" s="184" t="s">
        <v>187</v>
      </c>
      <c r="B27" s="190" t="s">
        <v>518</v>
      </c>
      <c r="C27" s="190" t="s">
        <v>141</v>
      </c>
      <c r="D27" s="190" t="s">
        <v>628</v>
      </c>
      <c r="E27" s="190" t="s">
        <v>141</v>
      </c>
      <c r="F27" s="186">
        <v>0.3</v>
      </c>
      <c r="G27" s="187">
        <v>0.3</v>
      </c>
      <c r="H27" s="188">
        <f t="shared" si="0"/>
        <v>24</v>
      </c>
      <c r="I27" s="188">
        <f t="shared" si="0"/>
        <v>24</v>
      </c>
      <c r="J27" s="249"/>
      <c r="K27" s="173"/>
      <c r="L27" s="129"/>
      <c r="M27" s="129"/>
      <c r="N27" s="129"/>
      <c r="O27" s="129"/>
      <c r="P27" s="129">
        <v>151</v>
      </c>
      <c r="Q27" s="129">
        <v>47</v>
      </c>
      <c r="R27" s="129">
        <v>38</v>
      </c>
      <c r="S27" s="129">
        <v>59</v>
      </c>
      <c r="T27" s="129">
        <v>36</v>
      </c>
      <c r="U27" s="129"/>
      <c r="V27" s="129">
        <v>129</v>
      </c>
      <c r="W27" s="129"/>
      <c r="X27" s="129">
        <v>169</v>
      </c>
      <c r="Y27" s="129">
        <v>71</v>
      </c>
      <c r="Z27" s="129">
        <v>131</v>
      </c>
      <c r="AA27" s="129">
        <v>34</v>
      </c>
      <c r="AB27" s="129">
        <v>30</v>
      </c>
      <c r="AC27" s="129">
        <v>29</v>
      </c>
      <c r="AD27" s="129">
        <v>26</v>
      </c>
      <c r="AE27" s="129"/>
      <c r="AF27" s="129">
        <v>207</v>
      </c>
      <c r="AG27" s="129">
        <v>17</v>
      </c>
      <c r="AH27" s="129">
        <v>156</v>
      </c>
      <c r="AI27" s="212">
        <v>20</v>
      </c>
      <c r="AJ27" s="129">
        <v>212</v>
      </c>
      <c r="AK27" s="129">
        <v>65</v>
      </c>
      <c r="AL27" s="129">
        <v>41</v>
      </c>
      <c r="AM27" s="129">
        <v>64</v>
      </c>
      <c r="AN27" s="129">
        <v>55</v>
      </c>
      <c r="AO27" s="129"/>
      <c r="AP27" s="129">
        <v>126</v>
      </c>
      <c r="AQ27" s="129">
        <v>33</v>
      </c>
      <c r="AR27" s="129">
        <v>126</v>
      </c>
      <c r="AS27" s="129">
        <v>16</v>
      </c>
      <c r="AT27" s="129">
        <v>99</v>
      </c>
      <c r="AU27" s="129">
        <v>27</v>
      </c>
      <c r="AV27" s="129">
        <v>27</v>
      </c>
      <c r="AW27" s="129">
        <v>26</v>
      </c>
      <c r="AX27" s="129">
        <v>10</v>
      </c>
      <c r="AY27" s="129"/>
      <c r="AZ27" s="129">
        <v>116</v>
      </c>
      <c r="BA27" s="129">
        <v>22</v>
      </c>
      <c r="BB27" s="129">
        <v>3</v>
      </c>
      <c r="BC27" s="129">
        <v>8</v>
      </c>
      <c r="BD27" s="129">
        <v>156</v>
      </c>
      <c r="BE27" s="129">
        <v>47</v>
      </c>
      <c r="BF27" s="129">
        <v>77</v>
      </c>
      <c r="BG27" s="129">
        <v>70</v>
      </c>
      <c r="BH27" s="129">
        <v>114</v>
      </c>
      <c r="BI27" s="129"/>
      <c r="BJ27" s="129"/>
      <c r="BK27" s="129"/>
      <c r="BL27" s="129"/>
      <c r="BM27" s="129"/>
      <c r="BN27" s="129"/>
      <c r="BP27" s="129">
        <v>110</v>
      </c>
      <c r="BQ27" s="129"/>
      <c r="BR27" s="129">
        <v>100</v>
      </c>
      <c r="BS27" s="231">
        <f t="shared" si="1"/>
        <v>3100</v>
      </c>
    </row>
    <row r="28" spans="1:71" ht="15" x14ac:dyDescent="0.15">
      <c r="A28" s="104" t="s">
        <v>188</v>
      </c>
      <c r="B28" s="153" t="s">
        <v>518</v>
      </c>
      <c r="C28" s="153" t="s">
        <v>141</v>
      </c>
      <c r="D28" s="153" t="s">
        <v>629</v>
      </c>
      <c r="E28" s="153" t="s">
        <v>141</v>
      </c>
      <c r="F28" s="105">
        <v>0.3</v>
      </c>
      <c r="G28" s="106">
        <v>0.5</v>
      </c>
      <c r="H28" s="107">
        <f t="shared" si="0"/>
        <v>24</v>
      </c>
      <c r="I28" s="107">
        <f t="shared" si="0"/>
        <v>40</v>
      </c>
      <c r="J28" s="248"/>
      <c r="K28" s="173"/>
      <c r="L28" s="129"/>
      <c r="M28" s="129"/>
      <c r="N28" s="129"/>
      <c r="O28" s="129"/>
      <c r="P28" s="129">
        <v>1</v>
      </c>
      <c r="Q28" s="129"/>
      <c r="R28" s="129">
        <v>4</v>
      </c>
      <c r="S28" s="129"/>
      <c r="T28" s="129"/>
      <c r="U28" s="129">
        <v>4</v>
      </c>
      <c r="V28" s="129"/>
      <c r="W28" s="129"/>
      <c r="X28" s="129"/>
      <c r="Y28" s="129"/>
      <c r="Z28" s="129">
        <v>131</v>
      </c>
      <c r="AA28" s="129"/>
      <c r="AB28" s="129"/>
      <c r="AC28" s="129"/>
      <c r="AD28" s="129"/>
      <c r="AE28" s="129"/>
      <c r="AF28" s="129"/>
      <c r="AG28" s="129"/>
      <c r="AH28" s="129"/>
      <c r="AI28" s="129"/>
      <c r="AJ28" s="129"/>
      <c r="AK28" s="129"/>
      <c r="AL28" s="129"/>
      <c r="AM28" s="129"/>
      <c r="AN28" s="129"/>
      <c r="AO28" s="129"/>
      <c r="AP28" s="129">
        <v>7</v>
      </c>
      <c r="AQ28" s="129">
        <v>1</v>
      </c>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231">
        <f t="shared" si="1"/>
        <v>148</v>
      </c>
    </row>
    <row r="29" spans="1:71" ht="15" x14ac:dyDescent="0.15">
      <c r="A29" s="104" t="s">
        <v>189</v>
      </c>
      <c r="B29" s="153" t="s">
        <v>518</v>
      </c>
      <c r="C29" s="153" t="s">
        <v>141</v>
      </c>
      <c r="D29" s="153" t="s">
        <v>630</v>
      </c>
      <c r="E29" s="153" t="s">
        <v>141</v>
      </c>
      <c r="F29" s="105">
        <v>0.4</v>
      </c>
      <c r="G29" s="106">
        <v>0.45</v>
      </c>
      <c r="H29" s="107">
        <f t="shared" si="0"/>
        <v>32</v>
      </c>
      <c r="I29" s="107">
        <f t="shared" si="0"/>
        <v>36</v>
      </c>
      <c r="J29" s="248"/>
      <c r="K29" s="173"/>
      <c r="L29" s="129"/>
      <c r="M29" s="129"/>
      <c r="N29" s="129"/>
      <c r="O29" s="129"/>
      <c r="P29" s="129"/>
      <c r="Q29" s="129"/>
      <c r="R29" s="129"/>
      <c r="S29" s="129"/>
      <c r="T29" s="129"/>
      <c r="U29" s="129"/>
      <c r="V29" s="129"/>
      <c r="W29" s="129"/>
      <c r="X29" s="129"/>
      <c r="Y29" s="129"/>
      <c r="Z29" s="129"/>
      <c r="AA29" s="129"/>
      <c r="AB29" s="129"/>
      <c r="AC29" s="129"/>
      <c r="AD29" s="129"/>
      <c r="AE29" s="129"/>
      <c r="AF29" s="129">
        <v>2</v>
      </c>
      <c r="AG29" s="129"/>
      <c r="AH29" s="129"/>
      <c r="AI29" s="129"/>
      <c r="AJ29" s="129"/>
      <c r="AK29" s="129"/>
      <c r="AL29" s="129"/>
      <c r="AM29" s="129"/>
      <c r="AN29" s="129"/>
      <c r="AO29" s="129"/>
      <c r="AP29" s="129"/>
      <c r="AQ29" s="129"/>
      <c r="AR29" s="129">
        <v>2</v>
      </c>
      <c r="AS29" s="129"/>
      <c r="AT29" s="129"/>
      <c r="AU29" s="129"/>
      <c r="AV29" s="129"/>
      <c r="AW29" s="129"/>
      <c r="AX29" s="129"/>
      <c r="AY29" s="129">
        <v>2</v>
      </c>
      <c r="AZ29" s="129"/>
      <c r="BA29" s="129"/>
      <c r="BB29" s="129">
        <v>5</v>
      </c>
      <c r="BC29" s="129"/>
      <c r="BD29" s="129"/>
      <c r="BE29" s="129"/>
      <c r="BF29" s="129"/>
      <c r="BG29" s="129"/>
      <c r="BH29" s="129">
        <v>3</v>
      </c>
      <c r="BI29" s="129"/>
      <c r="BJ29" s="129"/>
      <c r="BK29" s="129">
        <v>4</v>
      </c>
      <c r="BL29" s="129"/>
      <c r="BM29" s="129"/>
      <c r="BN29" s="129"/>
      <c r="BO29" s="129"/>
      <c r="BP29" s="129"/>
      <c r="BQ29" s="129"/>
      <c r="BR29" s="129"/>
      <c r="BS29" s="231">
        <f t="shared" si="1"/>
        <v>18</v>
      </c>
    </row>
    <row r="30" spans="1:71" ht="15" x14ac:dyDescent="0.15">
      <c r="A30" s="104" t="s">
        <v>190</v>
      </c>
      <c r="B30" s="153" t="s">
        <v>518</v>
      </c>
      <c r="C30" s="153" t="s">
        <v>141</v>
      </c>
      <c r="D30" s="153" t="s">
        <v>631</v>
      </c>
      <c r="E30" s="153" t="s">
        <v>141</v>
      </c>
      <c r="F30" s="105">
        <v>0.4</v>
      </c>
      <c r="G30" s="106">
        <v>0.7</v>
      </c>
      <c r="H30" s="107">
        <f t="shared" si="0"/>
        <v>32</v>
      </c>
      <c r="I30" s="107">
        <f t="shared" si="0"/>
        <v>56</v>
      </c>
      <c r="J30" s="248"/>
      <c r="K30" s="173"/>
      <c r="L30" s="129"/>
      <c r="M30" s="129"/>
      <c r="N30" s="129"/>
      <c r="O30" s="129"/>
      <c r="P30" s="129"/>
      <c r="Q30" s="129"/>
      <c r="R30" s="129"/>
      <c r="S30" s="129"/>
      <c r="T30" s="129"/>
      <c r="U30" s="129"/>
      <c r="V30" s="129">
        <v>1</v>
      </c>
      <c r="W30" s="129"/>
      <c r="X30" s="129"/>
      <c r="Y30" s="129"/>
      <c r="Z30" s="129"/>
      <c r="AA30" s="129"/>
      <c r="AB30" s="129"/>
      <c r="AC30" s="129"/>
      <c r="AD30" s="129"/>
      <c r="AE30" s="129"/>
      <c r="AF30" s="129"/>
      <c r="AG30" s="129">
        <v>1</v>
      </c>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v>1</v>
      </c>
      <c r="BM30" s="129"/>
      <c r="BN30" s="129"/>
      <c r="BO30" s="129"/>
      <c r="BP30" s="129"/>
      <c r="BQ30" s="129"/>
      <c r="BR30" s="129"/>
      <c r="BS30" s="231">
        <f t="shared" si="1"/>
        <v>3</v>
      </c>
    </row>
    <row r="31" spans="1:71" ht="15" x14ac:dyDescent="0.15">
      <c r="A31" s="104" t="s">
        <v>191</v>
      </c>
      <c r="B31" s="153" t="s">
        <v>518</v>
      </c>
      <c r="C31" s="153" t="s">
        <v>141</v>
      </c>
      <c r="D31" s="153" t="s">
        <v>632</v>
      </c>
      <c r="E31" s="153" t="s">
        <v>141</v>
      </c>
      <c r="F31" s="105">
        <v>0.5</v>
      </c>
      <c r="G31" s="106">
        <v>0.6</v>
      </c>
      <c r="H31" s="107">
        <f t="shared" si="0"/>
        <v>40</v>
      </c>
      <c r="I31" s="107">
        <f t="shared" si="0"/>
        <v>48</v>
      </c>
      <c r="J31" s="248"/>
      <c r="K31" s="173"/>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v>1</v>
      </c>
      <c r="AI31" s="129"/>
      <c r="AJ31" s="129">
        <v>4</v>
      </c>
      <c r="AK31" s="129"/>
      <c r="AL31" s="129"/>
      <c r="AM31" s="129"/>
      <c r="AN31" s="129"/>
      <c r="AO31" s="129">
        <v>1</v>
      </c>
      <c r="AP31" s="129"/>
      <c r="AQ31" s="129"/>
      <c r="AR31" s="129"/>
      <c r="AS31" s="129"/>
      <c r="AT31" s="129"/>
      <c r="AU31" s="129">
        <v>1</v>
      </c>
      <c r="AV31" s="129"/>
      <c r="AW31" s="129"/>
      <c r="AX31" s="129"/>
      <c r="AY31" s="129"/>
      <c r="AZ31" s="129"/>
      <c r="BA31" s="129"/>
      <c r="BB31" s="129"/>
      <c r="BC31" s="129"/>
      <c r="BD31" s="129"/>
      <c r="BE31" s="129"/>
      <c r="BF31" s="129"/>
      <c r="BG31" s="129"/>
      <c r="BH31" s="129"/>
      <c r="BI31" s="129"/>
      <c r="BJ31" s="129">
        <v>1</v>
      </c>
      <c r="BK31" s="129"/>
      <c r="BL31" s="129"/>
      <c r="BM31" s="129"/>
      <c r="BN31" s="129">
        <v>1</v>
      </c>
      <c r="BO31" s="129">
        <v>3</v>
      </c>
      <c r="BP31" s="129"/>
      <c r="BQ31" s="129"/>
      <c r="BR31" s="129"/>
      <c r="BS31" s="231">
        <f t="shared" si="1"/>
        <v>12</v>
      </c>
    </row>
    <row r="32" spans="1:71" ht="15" x14ac:dyDescent="0.15">
      <c r="A32" s="104" t="s">
        <v>192</v>
      </c>
      <c r="B32" s="153" t="s">
        <v>518</v>
      </c>
      <c r="C32" s="153" t="s">
        <v>231</v>
      </c>
      <c r="D32" s="153" t="s">
        <v>633</v>
      </c>
      <c r="E32" s="153" t="s">
        <v>135</v>
      </c>
      <c r="F32" s="105">
        <v>0.1</v>
      </c>
      <c r="G32" s="106">
        <v>0.25</v>
      </c>
      <c r="H32" s="107">
        <f t="shared" si="0"/>
        <v>8</v>
      </c>
      <c r="I32" s="107">
        <f t="shared" si="0"/>
        <v>20</v>
      </c>
      <c r="J32" s="248"/>
      <c r="K32" s="173"/>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v>6</v>
      </c>
      <c r="AU32" s="129">
        <v>1</v>
      </c>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231">
        <f t="shared" si="1"/>
        <v>7</v>
      </c>
    </row>
    <row r="33" spans="1:71" ht="15" x14ac:dyDescent="0.15">
      <c r="A33" s="104" t="s">
        <v>193</v>
      </c>
      <c r="B33" s="153" t="s">
        <v>518</v>
      </c>
      <c r="C33" s="153" t="s">
        <v>231</v>
      </c>
      <c r="D33" s="153" t="s">
        <v>634</v>
      </c>
      <c r="E33" s="153" t="s">
        <v>135</v>
      </c>
      <c r="F33" s="105">
        <v>0.1</v>
      </c>
      <c r="G33" s="106">
        <v>0.5</v>
      </c>
      <c r="H33" s="107">
        <f t="shared" si="0"/>
        <v>8</v>
      </c>
      <c r="I33" s="107">
        <f t="shared" si="0"/>
        <v>40</v>
      </c>
      <c r="J33" s="248"/>
      <c r="K33" s="173"/>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v>1</v>
      </c>
      <c r="AW33" s="129">
        <v>2</v>
      </c>
      <c r="AX33" s="129"/>
      <c r="AY33" s="129"/>
      <c r="AZ33" s="129"/>
      <c r="BA33" s="129"/>
      <c r="BB33" s="129"/>
      <c r="BC33" s="129"/>
      <c r="BD33" s="129"/>
      <c r="BE33" s="129"/>
      <c r="BF33" s="129"/>
      <c r="BG33" s="129"/>
      <c r="BH33" s="129"/>
      <c r="BI33" s="129">
        <v>1</v>
      </c>
      <c r="BJ33" s="129"/>
      <c r="BK33" s="129"/>
      <c r="BL33" s="129"/>
      <c r="BM33" s="129"/>
      <c r="BN33" s="129"/>
      <c r="BO33" s="129"/>
      <c r="BP33" s="129"/>
      <c r="BQ33" s="129"/>
      <c r="BR33" s="129"/>
      <c r="BS33" s="231">
        <f t="shared" si="1"/>
        <v>4</v>
      </c>
    </row>
    <row r="34" spans="1:71" ht="15" x14ac:dyDescent="0.15">
      <c r="A34" s="104" t="s">
        <v>194</v>
      </c>
      <c r="B34" s="153" t="s">
        <v>518</v>
      </c>
      <c r="C34" s="153" t="s">
        <v>231</v>
      </c>
      <c r="D34" s="153" t="s">
        <v>635</v>
      </c>
      <c r="E34" s="153" t="s">
        <v>135</v>
      </c>
      <c r="F34" s="105">
        <v>0.1</v>
      </c>
      <c r="G34" s="106">
        <v>0.9</v>
      </c>
      <c r="H34" s="107">
        <f t="shared" si="0"/>
        <v>8</v>
      </c>
      <c r="I34" s="107">
        <f t="shared" si="0"/>
        <v>72</v>
      </c>
      <c r="J34" s="248"/>
      <c r="K34" s="173"/>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v>2</v>
      </c>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231">
        <f t="shared" si="1"/>
        <v>2</v>
      </c>
    </row>
    <row r="35" spans="1:71" ht="15" x14ac:dyDescent="0.15">
      <c r="A35" s="104" t="s">
        <v>195</v>
      </c>
      <c r="B35" s="153" t="s">
        <v>518</v>
      </c>
      <c r="C35" s="153" t="s">
        <v>231</v>
      </c>
      <c r="D35" s="153" t="s">
        <v>636</v>
      </c>
      <c r="E35" s="153" t="s">
        <v>135</v>
      </c>
      <c r="F35" s="105">
        <v>0.15</v>
      </c>
      <c r="G35" s="106">
        <v>0.4</v>
      </c>
      <c r="H35" s="107">
        <f t="shared" si="0"/>
        <v>12</v>
      </c>
      <c r="I35" s="107">
        <f t="shared" si="0"/>
        <v>32</v>
      </c>
      <c r="J35" s="248"/>
      <c r="K35" s="173"/>
      <c r="L35" s="129"/>
      <c r="M35" s="129"/>
      <c r="N35" s="129"/>
      <c r="O35" s="129"/>
      <c r="P35" s="129"/>
      <c r="Q35" s="129"/>
      <c r="R35" s="129">
        <v>1</v>
      </c>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v>1</v>
      </c>
      <c r="AT35" s="129">
        <v>3</v>
      </c>
      <c r="AU35" s="129">
        <v>1</v>
      </c>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231">
        <f t="shared" si="1"/>
        <v>6</v>
      </c>
    </row>
    <row r="36" spans="1:71" ht="15" x14ac:dyDescent="0.15">
      <c r="A36" s="104" t="s">
        <v>196</v>
      </c>
      <c r="B36" s="153" t="s">
        <v>518</v>
      </c>
      <c r="C36" s="153" t="s">
        <v>231</v>
      </c>
      <c r="D36" s="153" t="s">
        <v>637</v>
      </c>
      <c r="E36" s="153" t="s">
        <v>135</v>
      </c>
      <c r="F36" s="105">
        <v>0.15</v>
      </c>
      <c r="G36" s="106">
        <v>0.7</v>
      </c>
      <c r="H36" s="107">
        <f t="shared" si="0"/>
        <v>12</v>
      </c>
      <c r="I36" s="107">
        <f t="shared" si="0"/>
        <v>56</v>
      </c>
      <c r="J36" s="248"/>
      <c r="K36" s="173"/>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v>1</v>
      </c>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231">
        <f t="shared" si="1"/>
        <v>1</v>
      </c>
    </row>
    <row r="37" spans="1:71" ht="15" x14ac:dyDescent="0.15">
      <c r="A37" s="108" t="s">
        <v>197</v>
      </c>
      <c r="B37" s="153" t="s">
        <v>518</v>
      </c>
      <c r="C37" s="153" t="s">
        <v>231</v>
      </c>
      <c r="D37" s="108" t="s">
        <v>638</v>
      </c>
      <c r="E37" s="153" t="s">
        <v>135</v>
      </c>
      <c r="F37" s="105">
        <v>0.2</v>
      </c>
      <c r="G37" s="106">
        <v>0.3</v>
      </c>
      <c r="H37" s="107">
        <f t="shared" si="0"/>
        <v>16</v>
      </c>
      <c r="I37" s="107">
        <f t="shared" si="0"/>
        <v>24</v>
      </c>
      <c r="J37" s="248"/>
      <c r="K37" s="173"/>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v>1</v>
      </c>
      <c r="AP37" s="129"/>
      <c r="AQ37" s="129"/>
      <c r="AR37" s="129"/>
      <c r="AS37" s="129"/>
      <c r="AT37" s="129"/>
      <c r="AU37" s="129"/>
      <c r="AV37" s="129"/>
      <c r="AW37" s="129"/>
      <c r="AX37" s="129"/>
      <c r="AY37" s="129"/>
      <c r="AZ37" s="129"/>
      <c r="BA37" s="129"/>
      <c r="BB37" s="129"/>
      <c r="BC37" s="129"/>
      <c r="BD37" s="129"/>
      <c r="BE37" s="129"/>
      <c r="BF37" s="129"/>
      <c r="BG37" s="129"/>
      <c r="BH37" s="129"/>
      <c r="BI37" s="129">
        <v>11</v>
      </c>
      <c r="BJ37" s="129">
        <f>2</f>
        <v>2</v>
      </c>
      <c r="BK37" s="129"/>
      <c r="BL37" s="129"/>
      <c r="BM37" s="129">
        <v>1</v>
      </c>
      <c r="BN37" s="129">
        <v>4</v>
      </c>
      <c r="BO37" s="129"/>
      <c r="BP37" s="129"/>
      <c r="BQ37" s="129"/>
      <c r="BR37" s="129"/>
      <c r="BS37" s="231">
        <f t="shared" si="1"/>
        <v>19</v>
      </c>
    </row>
    <row r="38" spans="1:71" ht="15" x14ac:dyDescent="0.15">
      <c r="A38" s="104" t="s">
        <v>198</v>
      </c>
      <c r="B38" s="153" t="s">
        <v>518</v>
      </c>
      <c r="C38" s="153" t="s">
        <v>231</v>
      </c>
      <c r="D38" s="153" t="s">
        <v>639</v>
      </c>
      <c r="E38" s="153" t="s">
        <v>135</v>
      </c>
      <c r="F38" s="105">
        <v>0.2</v>
      </c>
      <c r="G38" s="106">
        <v>0.4</v>
      </c>
      <c r="H38" s="107">
        <f t="shared" si="0"/>
        <v>16</v>
      </c>
      <c r="I38" s="107">
        <f t="shared" si="0"/>
        <v>32</v>
      </c>
      <c r="J38" s="248"/>
      <c r="K38" s="173"/>
      <c r="L38" s="129"/>
      <c r="M38" s="129"/>
      <c r="N38" s="129"/>
      <c r="O38" s="129"/>
      <c r="P38" s="129"/>
      <c r="Q38" s="129"/>
      <c r="R38" s="129"/>
      <c r="S38" s="129"/>
      <c r="T38" s="129"/>
      <c r="U38" s="129">
        <v>1</v>
      </c>
      <c r="V38" s="129"/>
      <c r="W38" s="129"/>
      <c r="X38" s="129"/>
      <c r="Y38" s="129"/>
      <c r="Z38" s="129"/>
      <c r="AA38" s="129"/>
      <c r="AB38" s="129"/>
      <c r="AC38" s="129"/>
      <c r="AD38" s="129"/>
      <c r="AE38" s="129"/>
      <c r="AF38" s="129"/>
      <c r="AG38" s="129"/>
      <c r="AH38" s="129"/>
      <c r="AI38" s="129"/>
      <c r="AJ38" s="129"/>
      <c r="AK38" s="129"/>
      <c r="AL38" s="129"/>
      <c r="AM38" s="129"/>
      <c r="AN38" s="129"/>
      <c r="AO38" s="129"/>
      <c r="AP38" s="129">
        <f>1+3</f>
        <v>4</v>
      </c>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231">
        <f t="shared" si="1"/>
        <v>5</v>
      </c>
    </row>
    <row r="39" spans="1:71" ht="15" x14ac:dyDescent="0.15">
      <c r="A39" s="104" t="s">
        <v>199</v>
      </c>
      <c r="B39" s="153" t="s">
        <v>518</v>
      </c>
      <c r="C39" s="153" t="s">
        <v>231</v>
      </c>
      <c r="D39" s="153" t="s">
        <v>640</v>
      </c>
      <c r="E39" s="153" t="s">
        <v>135</v>
      </c>
      <c r="F39" s="105">
        <v>0.2</v>
      </c>
      <c r="G39" s="106">
        <v>0.6</v>
      </c>
      <c r="H39" s="107">
        <f t="shared" si="0"/>
        <v>16</v>
      </c>
      <c r="I39" s="107">
        <f t="shared" si="0"/>
        <v>48</v>
      </c>
      <c r="J39" s="248"/>
      <c r="K39" s="173"/>
      <c r="L39" s="129"/>
      <c r="M39" s="129"/>
      <c r="N39" s="129"/>
      <c r="O39" s="129"/>
      <c r="P39" s="129"/>
      <c r="Q39" s="129"/>
      <c r="R39" s="129"/>
      <c r="S39" s="129"/>
      <c r="T39" s="129"/>
      <c r="U39" s="129"/>
      <c r="V39" s="129"/>
      <c r="W39" s="129"/>
      <c r="X39" s="129"/>
      <c r="Y39" s="129"/>
      <c r="Z39" s="129"/>
      <c r="AA39" s="129"/>
      <c r="AB39" s="129">
        <v>1</v>
      </c>
      <c r="AC39" s="129"/>
      <c r="AD39" s="129"/>
      <c r="AE39" s="129"/>
      <c r="AF39" s="129"/>
      <c r="AG39" s="129"/>
      <c r="AH39" s="129"/>
      <c r="AI39" s="129"/>
      <c r="AJ39" s="129"/>
      <c r="AK39" s="129"/>
      <c r="AL39" s="129"/>
      <c r="AM39" s="129"/>
      <c r="AN39" s="129"/>
      <c r="AO39" s="129"/>
      <c r="AP39" s="129"/>
      <c r="AQ39" s="129"/>
      <c r="AR39" s="129">
        <v>4</v>
      </c>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v>1</v>
      </c>
      <c r="BQ39" s="129"/>
      <c r="BR39" s="129"/>
      <c r="BS39" s="231">
        <f t="shared" si="1"/>
        <v>6</v>
      </c>
    </row>
    <row r="40" spans="1:71" ht="15" x14ac:dyDescent="0.15">
      <c r="A40" s="104" t="s">
        <v>200</v>
      </c>
      <c r="B40" s="153" t="s">
        <v>518</v>
      </c>
      <c r="C40" s="153" t="s">
        <v>231</v>
      </c>
      <c r="D40" s="153" t="s">
        <v>641</v>
      </c>
      <c r="E40" s="153" t="s">
        <v>135</v>
      </c>
      <c r="F40" s="105">
        <v>0.25</v>
      </c>
      <c r="G40" s="106">
        <v>0.8</v>
      </c>
      <c r="H40" s="107">
        <f t="shared" si="0"/>
        <v>20</v>
      </c>
      <c r="I40" s="107">
        <f t="shared" si="0"/>
        <v>64</v>
      </c>
      <c r="J40" s="248"/>
      <c r="K40" s="173"/>
      <c r="L40" s="129"/>
      <c r="M40" s="129"/>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c r="AM40" s="129"/>
      <c r="AN40" s="129"/>
      <c r="AO40" s="129">
        <v>1</v>
      </c>
      <c r="AP40" s="129"/>
      <c r="AQ40" s="129"/>
      <c r="AR40" s="129"/>
      <c r="AS40" s="129"/>
      <c r="AT40" s="129"/>
      <c r="AU40" s="129"/>
      <c r="AV40" s="129"/>
      <c r="AW40" s="129"/>
      <c r="AX40" s="129"/>
      <c r="AY40" s="129"/>
      <c r="AZ40" s="129"/>
      <c r="BA40" s="129"/>
      <c r="BB40" s="129"/>
      <c r="BC40" s="129"/>
      <c r="BD40" s="129"/>
      <c r="BE40" s="129"/>
      <c r="BF40" s="129"/>
      <c r="BG40" s="129"/>
      <c r="BH40" s="129"/>
      <c r="BI40" s="129"/>
      <c r="BJ40" s="129"/>
      <c r="BK40" s="129"/>
      <c r="BL40" s="129"/>
      <c r="BM40" s="129"/>
      <c r="BN40" s="129">
        <v>1</v>
      </c>
      <c r="BO40" s="129"/>
      <c r="BP40" s="129">
        <v>1</v>
      </c>
      <c r="BQ40" s="129"/>
      <c r="BR40" s="129"/>
      <c r="BS40" s="231">
        <f t="shared" si="1"/>
        <v>3</v>
      </c>
    </row>
    <row r="41" spans="1:71" ht="15" x14ac:dyDescent="0.15">
      <c r="A41" s="104" t="s">
        <v>201</v>
      </c>
      <c r="B41" s="153" t="s">
        <v>518</v>
      </c>
      <c r="C41" s="153" t="s">
        <v>231</v>
      </c>
      <c r="D41" s="153" t="s">
        <v>642</v>
      </c>
      <c r="E41" s="153" t="s">
        <v>135</v>
      </c>
      <c r="F41" s="105">
        <v>0.5</v>
      </c>
      <c r="G41" s="106">
        <v>0.7</v>
      </c>
      <c r="H41" s="107">
        <f t="shared" si="0"/>
        <v>40</v>
      </c>
      <c r="I41" s="107">
        <f t="shared" si="0"/>
        <v>56</v>
      </c>
      <c r="J41" s="248"/>
      <c r="K41" s="173"/>
      <c r="L41" s="129"/>
      <c r="M41" s="129"/>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v>1</v>
      </c>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s="129"/>
      <c r="BK41" s="129"/>
      <c r="BL41" s="129">
        <v>2</v>
      </c>
      <c r="BM41" s="129"/>
      <c r="BN41" s="129"/>
      <c r="BO41" s="129"/>
      <c r="BP41" s="129"/>
      <c r="BQ41" s="129"/>
      <c r="BR41" s="129"/>
      <c r="BS41" s="231">
        <f t="shared" si="1"/>
        <v>3</v>
      </c>
    </row>
    <row r="42" spans="1:71" ht="15" x14ac:dyDescent="0.15">
      <c r="A42" s="104" t="s">
        <v>202</v>
      </c>
      <c r="B42" s="153" t="s">
        <v>518</v>
      </c>
      <c r="C42" s="153" t="s">
        <v>231</v>
      </c>
      <c r="D42" s="153" t="s">
        <v>643</v>
      </c>
      <c r="E42" s="153" t="s">
        <v>135</v>
      </c>
      <c r="F42" s="105">
        <v>0.5</v>
      </c>
      <c r="G42" s="106">
        <v>0.9</v>
      </c>
      <c r="H42" s="107">
        <f t="shared" si="0"/>
        <v>40</v>
      </c>
      <c r="I42" s="107">
        <f t="shared" si="0"/>
        <v>72</v>
      </c>
      <c r="J42" s="248"/>
      <c r="K42" s="173"/>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v>1</v>
      </c>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v>1</v>
      </c>
      <c r="BO42" s="129"/>
      <c r="BP42" s="129"/>
      <c r="BQ42" s="129"/>
      <c r="BR42" s="129"/>
      <c r="BS42" s="231">
        <f t="shared" si="1"/>
        <v>2</v>
      </c>
    </row>
    <row r="43" spans="1:71" ht="15" x14ac:dyDescent="0.15">
      <c r="A43" s="104" t="s">
        <v>203</v>
      </c>
      <c r="B43" s="153" t="s">
        <v>518</v>
      </c>
      <c r="C43" s="153" t="s">
        <v>231</v>
      </c>
      <c r="D43" s="153" t="s">
        <v>644</v>
      </c>
      <c r="E43" s="153" t="s">
        <v>135</v>
      </c>
      <c r="F43" s="105">
        <v>0.9</v>
      </c>
      <c r="G43" s="106">
        <v>1</v>
      </c>
      <c r="H43" s="107">
        <f t="shared" ref="H43:I70" si="2">F43*80</f>
        <v>72</v>
      </c>
      <c r="I43" s="107">
        <f t="shared" si="2"/>
        <v>80</v>
      </c>
      <c r="J43" s="248"/>
      <c r="K43" s="173"/>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c r="BJ43" s="129"/>
      <c r="BK43" s="129"/>
      <c r="BL43" s="129"/>
      <c r="BM43" s="129"/>
      <c r="BN43" s="129"/>
      <c r="BO43" s="129"/>
      <c r="BP43" s="129"/>
      <c r="BQ43" s="129">
        <v>1</v>
      </c>
      <c r="BR43" s="129"/>
      <c r="BS43" s="231">
        <f t="shared" si="1"/>
        <v>1</v>
      </c>
    </row>
    <row r="44" spans="1:71" ht="15" x14ac:dyDescent="0.15">
      <c r="A44" s="104" t="s">
        <v>204</v>
      </c>
      <c r="B44" s="153" t="s">
        <v>518</v>
      </c>
      <c r="C44" s="153" t="s">
        <v>231</v>
      </c>
      <c r="D44" s="153" t="s">
        <v>645</v>
      </c>
      <c r="E44" s="153" t="s">
        <v>135</v>
      </c>
      <c r="F44" s="105">
        <v>1</v>
      </c>
      <c r="G44" s="106">
        <v>1.5</v>
      </c>
      <c r="H44" s="107">
        <f t="shared" si="2"/>
        <v>80</v>
      </c>
      <c r="I44" s="107">
        <f t="shared" si="2"/>
        <v>120</v>
      </c>
      <c r="J44" s="248"/>
      <c r="K44" s="173"/>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c r="BJ44" s="129"/>
      <c r="BK44" s="129"/>
      <c r="BL44" s="129"/>
      <c r="BM44" s="129"/>
      <c r="BN44" s="129"/>
      <c r="BO44" s="129"/>
      <c r="BP44" s="129">
        <v>1</v>
      </c>
      <c r="BQ44" s="129"/>
      <c r="BR44" s="129"/>
      <c r="BS44" s="231">
        <f t="shared" si="1"/>
        <v>1</v>
      </c>
    </row>
    <row r="45" spans="1:71" ht="15" x14ac:dyDescent="0.15">
      <c r="A45" s="104" t="s">
        <v>206</v>
      </c>
      <c r="B45" s="153" t="s">
        <v>518</v>
      </c>
      <c r="C45" s="153" t="s">
        <v>228</v>
      </c>
      <c r="D45" s="153" t="s">
        <v>647</v>
      </c>
      <c r="E45" s="153" t="s">
        <v>135</v>
      </c>
      <c r="F45" s="105">
        <v>0.2</v>
      </c>
      <c r="G45" s="106">
        <v>0.3</v>
      </c>
      <c r="H45" s="107">
        <f t="shared" si="2"/>
        <v>16</v>
      </c>
      <c r="I45" s="107">
        <f t="shared" si="2"/>
        <v>24</v>
      </c>
      <c r="J45" s="248"/>
      <c r="K45" s="173"/>
      <c r="L45" s="129"/>
      <c r="M45" s="129"/>
      <c r="N45" s="129"/>
      <c r="O45" s="129"/>
      <c r="P45" s="129"/>
      <c r="Q45" s="129"/>
      <c r="R45" s="129"/>
      <c r="S45" s="129"/>
      <c r="T45" s="129"/>
      <c r="U45" s="129"/>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v>2</v>
      </c>
      <c r="AV45" s="129"/>
      <c r="AW45" s="129"/>
      <c r="AX45" s="129"/>
      <c r="AY45" s="129"/>
      <c r="AZ45" s="129"/>
      <c r="BA45" s="129"/>
      <c r="BB45" s="129"/>
      <c r="BC45" s="129"/>
      <c r="BD45" s="129"/>
      <c r="BE45" s="129"/>
      <c r="BF45" s="129"/>
      <c r="BG45" s="129"/>
      <c r="BH45" s="129"/>
      <c r="BI45" s="129"/>
      <c r="BJ45" s="129"/>
      <c r="BK45" s="129"/>
      <c r="BL45" s="129"/>
      <c r="BM45" s="129"/>
      <c r="BN45" s="129"/>
      <c r="BO45" s="129"/>
      <c r="BP45" s="129"/>
      <c r="BQ45" s="129"/>
      <c r="BR45" s="129"/>
      <c r="BS45" s="231">
        <f t="shared" si="1"/>
        <v>2</v>
      </c>
    </row>
    <row r="46" spans="1:71" ht="15" x14ac:dyDescent="0.15">
      <c r="A46" s="104" t="s">
        <v>208</v>
      </c>
      <c r="B46" s="153" t="s">
        <v>518</v>
      </c>
      <c r="C46" s="153" t="s">
        <v>228</v>
      </c>
      <c r="D46" s="153" t="s">
        <v>648</v>
      </c>
      <c r="E46" s="153" t="s">
        <v>135</v>
      </c>
      <c r="F46" s="105">
        <v>0.24</v>
      </c>
      <c r="G46" s="106">
        <v>0.4</v>
      </c>
      <c r="H46" s="107">
        <f t="shared" si="2"/>
        <v>19.2</v>
      </c>
      <c r="I46" s="107">
        <f t="shared" si="2"/>
        <v>32</v>
      </c>
      <c r="J46" s="248"/>
      <c r="K46" s="173"/>
      <c r="L46" s="129"/>
      <c r="M46" s="129"/>
      <c r="N46" s="129"/>
      <c r="O46" s="129"/>
      <c r="P46" s="129"/>
      <c r="Q46" s="129"/>
      <c r="R46" s="129"/>
      <c r="S46" s="129"/>
      <c r="T46" s="129"/>
      <c r="U46" s="129"/>
      <c r="V46" s="129">
        <v>2</v>
      </c>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s="129"/>
      <c r="BK46" s="129"/>
      <c r="BL46" s="129"/>
      <c r="BM46" s="129"/>
      <c r="BN46" s="129"/>
      <c r="BO46" s="129"/>
      <c r="BP46" s="129"/>
      <c r="BQ46" s="129"/>
      <c r="BR46" s="129"/>
      <c r="BS46" s="231">
        <f t="shared" si="1"/>
        <v>2</v>
      </c>
    </row>
    <row r="47" spans="1:71" ht="15" x14ac:dyDescent="0.15">
      <c r="A47" s="104" t="s">
        <v>209</v>
      </c>
      <c r="B47" s="153" t="s">
        <v>518</v>
      </c>
      <c r="C47" s="153" t="s">
        <v>228</v>
      </c>
      <c r="D47" s="153" t="s">
        <v>650</v>
      </c>
      <c r="E47" s="153" t="s">
        <v>135</v>
      </c>
      <c r="F47" s="105">
        <v>0.4</v>
      </c>
      <c r="G47" s="106">
        <v>0.5</v>
      </c>
      <c r="H47" s="107">
        <f t="shared" si="2"/>
        <v>32</v>
      </c>
      <c r="I47" s="107">
        <f t="shared" si="2"/>
        <v>40</v>
      </c>
      <c r="J47" s="248"/>
      <c r="K47" s="173"/>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v>1</v>
      </c>
      <c r="AU47" s="129"/>
      <c r="AV47" s="129"/>
      <c r="AW47" s="129"/>
      <c r="AX47" s="129"/>
      <c r="AY47" s="129"/>
      <c r="AZ47" s="129"/>
      <c r="BA47" s="129"/>
      <c r="BB47" s="129"/>
      <c r="BC47" s="129"/>
      <c r="BD47" s="129"/>
      <c r="BE47" s="129"/>
      <c r="BF47" s="129"/>
      <c r="BG47" s="129"/>
      <c r="BH47" s="129"/>
      <c r="BI47" s="129"/>
      <c r="BJ47" s="129"/>
      <c r="BK47" s="129"/>
      <c r="BL47" s="129"/>
      <c r="BM47" s="129"/>
      <c r="BN47" s="129"/>
      <c r="BO47" s="129"/>
      <c r="BP47" s="129"/>
      <c r="BQ47" s="129"/>
      <c r="BR47" s="129"/>
      <c r="BS47" s="231">
        <f t="shared" si="1"/>
        <v>1</v>
      </c>
    </row>
    <row r="48" spans="1:71" ht="15" x14ac:dyDescent="0.15">
      <c r="A48" s="104" t="s">
        <v>210</v>
      </c>
      <c r="B48" s="153" t="s">
        <v>518</v>
      </c>
      <c r="C48" s="153" t="s">
        <v>232</v>
      </c>
      <c r="D48" s="153" t="s">
        <v>651</v>
      </c>
      <c r="E48" s="153" t="s">
        <v>952</v>
      </c>
      <c r="F48" s="105">
        <v>0.4</v>
      </c>
      <c r="G48" s="106">
        <v>1.7</v>
      </c>
      <c r="H48" s="107">
        <f t="shared" si="2"/>
        <v>32</v>
      </c>
      <c r="I48" s="107">
        <f t="shared" si="2"/>
        <v>136</v>
      </c>
      <c r="J48" s="248"/>
      <c r="K48" s="173"/>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v>1</v>
      </c>
      <c r="AQ48" s="129"/>
      <c r="AR48" s="129"/>
      <c r="AS48" s="129"/>
      <c r="AT48" s="129"/>
      <c r="AU48" s="129"/>
      <c r="AV48" s="129"/>
      <c r="AW48" s="129"/>
      <c r="AX48" s="129"/>
      <c r="AY48" s="129"/>
      <c r="AZ48" s="129"/>
      <c r="BA48" s="129"/>
      <c r="BB48" s="129"/>
      <c r="BC48" s="129"/>
      <c r="BD48" s="129"/>
      <c r="BE48" s="129"/>
      <c r="BF48" s="129"/>
      <c r="BG48" s="129">
        <v>1</v>
      </c>
      <c r="BH48" s="129"/>
      <c r="BI48" s="129"/>
      <c r="BJ48" s="129"/>
      <c r="BK48" s="129"/>
      <c r="BL48" s="129"/>
      <c r="BM48" s="129"/>
      <c r="BN48" s="129">
        <v>1</v>
      </c>
      <c r="BO48" s="129"/>
      <c r="BP48" s="129"/>
      <c r="BQ48" s="129"/>
      <c r="BR48" s="129"/>
      <c r="BS48" s="231">
        <f t="shared" si="1"/>
        <v>3</v>
      </c>
    </row>
    <row r="49" spans="1:71" ht="15" x14ac:dyDescent="0.15">
      <c r="A49" s="104" t="s">
        <v>211</v>
      </c>
      <c r="B49" s="153" t="s">
        <v>518</v>
      </c>
      <c r="C49" s="153" t="s">
        <v>233</v>
      </c>
      <c r="D49" s="153" t="s">
        <v>652</v>
      </c>
      <c r="E49" s="153" t="s">
        <v>131</v>
      </c>
      <c r="F49" s="105">
        <v>0.45</v>
      </c>
      <c r="G49" s="106">
        <v>0.45</v>
      </c>
      <c r="H49" s="107">
        <f t="shared" si="2"/>
        <v>36</v>
      </c>
      <c r="I49" s="107">
        <f t="shared" si="2"/>
        <v>36</v>
      </c>
      <c r="J49" s="248"/>
      <c r="K49" s="173"/>
      <c r="L49" s="129"/>
      <c r="M49" s="129"/>
      <c r="N49" s="129"/>
      <c r="O49" s="129"/>
      <c r="P49" s="129"/>
      <c r="Q49" s="129"/>
      <c r="R49" s="129"/>
      <c r="S49" s="129"/>
      <c r="T49" s="129"/>
      <c r="U49" s="129"/>
      <c r="V49" s="129">
        <v>2</v>
      </c>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v>1</v>
      </c>
      <c r="AW49" s="129"/>
      <c r="AX49" s="129"/>
      <c r="AY49" s="129">
        <v>3</v>
      </c>
      <c r="AZ49" s="129"/>
      <c r="BA49" s="129"/>
      <c r="BB49" s="129"/>
      <c r="BC49" s="129"/>
      <c r="BD49" s="129"/>
      <c r="BE49" s="129"/>
      <c r="BF49" s="129"/>
      <c r="BG49" s="129"/>
      <c r="BH49" s="129"/>
      <c r="BI49" s="129"/>
      <c r="BJ49" s="129"/>
      <c r="BK49" s="129"/>
      <c r="BL49" s="129"/>
      <c r="BM49" s="129"/>
      <c r="BN49" s="129">
        <v>1</v>
      </c>
      <c r="BO49" s="129"/>
      <c r="BP49" s="129"/>
      <c r="BQ49" s="129"/>
      <c r="BR49" s="129"/>
      <c r="BS49" s="231">
        <f t="shared" si="1"/>
        <v>7</v>
      </c>
    </row>
    <row r="50" spans="1:71" ht="15" x14ac:dyDescent="0.15">
      <c r="A50" s="104" t="s">
        <v>212</v>
      </c>
      <c r="B50" s="153" t="s">
        <v>518</v>
      </c>
      <c r="C50" s="153" t="s">
        <v>233</v>
      </c>
      <c r="D50" s="153" t="s">
        <v>653</v>
      </c>
      <c r="E50" s="153" t="s">
        <v>131</v>
      </c>
      <c r="F50" s="105">
        <v>0.5</v>
      </c>
      <c r="G50" s="106">
        <v>0.5</v>
      </c>
      <c r="H50" s="107">
        <f t="shared" si="2"/>
        <v>40</v>
      </c>
      <c r="I50" s="107">
        <f t="shared" si="2"/>
        <v>40</v>
      </c>
      <c r="J50" s="248"/>
      <c r="K50" s="173"/>
      <c r="M50" s="129">
        <v>1</v>
      </c>
      <c r="N50" s="129">
        <v>3</v>
      </c>
      <c r="O50" s="129"/>
      <c r="P50" s="129"/>
      <c r="Q50" s="129">
        <v>1</v>
      </c>
      <c r="R50" s="129"/>
      <c r="S50" s="129">
        <v>1</v>
      </c>
      <c r="T50" s="129">
        <v>4</v>
      </c>
      <c r="U50" s="129"/>
      <c r="V50" s="129"/>
      <c r="W50" s="129"/>
      <c r="X50" s="129">
        <v>1</v>
      </c>
      <c r="Y50" s="129">
        <v>2</v>
      </c>
      <c r="Z50" s="129"/>
      <c r="AA50" s="129">
        <v>4</v>
      </c>
      <c r="AB50" s="129">
        <v>1</v>
      </c>
      <c r="AC50" s="129"/>
      <c r="AD50" s="129">
        <v>3</v>
      </c>
      <c r="AE50" s="129"/>
      <c r="AF50" s="129"/>
      <c r="AG50" s="129">
        <v>4</v>
      </c>
      <c r="AH50" s="129"/>
      <c r="AI50" s="129"/>
      <c r="AJ50" s="129"/>
      <c r="AK50" s="129"/>
      <c r="AL50" s="129"/>
      <c r="AM50" s="129"/>
      <c r="AN50" s="129"/>
      <c r="AO50" s="129"/>
      <c r="AP50" s="129">
        <v>2</v>
      </c>
      <c r="AQ50" s="129"/>
      <c r="AR50" s="129">
        <v>1</v>
      </c>
      <c r="AS50" s="129"/>
      <c r="AT50" s="129"/>
      <c r="AU50" s="129">
        <v>1</v>
      </c>
      <c r="AV50" s="129"/>
      <c r="AW50" s="129">
        <v>1</v>
      </c>
      <c r="AX50" s="129">
        <v>2</v>
      </c>
      <c r="AY50" s="129"/>
      <c r="AZ50" s="129"/>
      <c r="BA50" s="129"/>
      <c r="BB50" s="129"/>
      <c r="BC50" s="129"/>
      <c r="BD50" s="129"/>
      <c r="BE50" s="129"/>
      <c r="BF50" s="129"/>
      <c r="BG50" s="129"/>
      <c r="BH50" s="129"/>
      <c r="BI50" s="129"/>
      <c r="BJ50" s="129">
        <v>6</v>
      </c>
      <c r="BK50" s="129"/>
      <c r="BL50" s="129"/>
      <c r="BM50" s="129">
        <f>21</f>
        <v>21</v>
      </c>
      <c r="BN50" s="129">
        <v>3</v>
      </c>
      <c r="BO50" s="129"/>
      <c r="BP50" s="129">
        <v>1</v>
      </c>
      <c r="BQ50" s="129">
        <v>1</v>
      </c>
      <c r="BR50" s="129"/>
      <c r="BS50" s="231">
        <f t="shared" si="1"/>
        <v>64</v>
      </c>
    </row>
    <row r="51" spans="1:71" ht="15" x14ac:dyDescent="0.15">
      <c r="A51" s="104" t="s">
        <v>213</v>
      </c>
      <c r="B51" s="153" t="s">
        <v>518</v>
      </c>
      <c r="C51" s="153" t="s">
        <v>233</v>
      </c>
      <c r="D51" s="153" t="s">
        <v>654</v>
      </c>
      <c r="E51" s="153" t="s">
        <v>131</v>
      </c>
      <c r="F51" s="105">
        <v>0.6</v>
      </c>
      <c r="G51" s="106">
        <v>0.6</v>
      </c>
      <c r="H51" s="107">
        <f t="shared" si="2"/>
        <v>48</v>
      </c>
      <c r="I51" s="107">
        <f t="shared" si="2"/>
        <v>48</v>
      </c>
      <c r="J51" s="248"/>
      <c r="K51" s="173"/>
      <c r="L51" s="129"/>
      <c r="M51" s="129"/>
      <c r="N51" s="129"/>
      <c r="O51" s="129"/>
      <c r="P51" s="129"/>
      <c r="Q51" s="129"/>
      <c r="R51" s="129"/>
      <c r="S51" s="129"/>
      <c r="T51" s="129"/>
      <c r="U51" s="129"/>
      <c r="V51" s="129"/>
      <c r="W51" s="129"/>
      <c r="X51" s="129">
        <v>1</v>
      </c>
      <c r="Y51" s="129"/>
      <c r="Z51" s="129"/>
      <c r="AA51" s="129"/>
      <c r="AB51" s="129"/>
      <c r="AC51" s="129">
        <v>1</v>
      </c>
      <c r="AE51" s="129"/>
      <c r="AF51" s="129"/>
      <c r="AG51" s="129"/>
      <c r="AH51" s="129"/>
      <c r="AI51" s="129">
        <v>3</v>
      </c>
      <c r="AJ51" s="129"/>
      <c r="AK51" s="129"/>
      <c r="AL51" s="129"/>
      <c r="AM51" s="129"/>
      <c r="AN51" s="129"/>
      <c r="AO51" s="129">
        <v>1</v>
      </c>
      <c r="AP51" s="129">
        <v>1</v>
      </c>
      <c r="AQ51" s="129"/>
      <c r="AR51" s="129"/>
      <c r="AS51" s="129"/>
      <c r="AT51" s="129"/>
      <c r="AU51" s="129"/>
      <c r="AV51" s="129"/>
      <c r="AW51" s="129"/>
      <c r="AX51" s="129"/>
      <c r="AY51" s="129"/>
      <c r="AZ51" s="129"/>
      <c r="BA51" s="129"/>
      <c r="BB51" s="129"/>
      <c r="BC51" s="129"/>
      <c r="BD51" s="129">
        <v>1</v>
      </c>
      <c r="BE51" s="129"/>
      <c r="BF51" s="129"/>
      <c r="BG51" s="129"/>
      <c r="BH51" s="129">
        <v>1</v>
      </c>
      <c r="BI51" s="129"/>
      <c r="BJ51" s="129"/>
      <c r="BK51" s="129">
        <v>1</v>
      </c>
      <c r="BL51" s="129"/>
      <c r="BM51" s="129"/>
      <c r="BN51" s="129"/>
      <c r="BO51" s="129"/>
      <c r="BP51" s="129"/>
      <c r="BQ51" s="129"/>
      <c r="BR51" s="129">
        <v>3</v>
      </c>
      <c r="BS51" s="231">
        <f t="shared" si="1"/>
        <v>13</v>
      </c>
    </row>
    <row r="52" spans="1:71" ht="15" x14ac:dyDescent="0.15">
      <c r="A52" s="104" t="s">
        <v>214</v>
      </c>
      <c r="B52" s="153" t="s">
        <v>518</v>
      </c>
      <c r="C52" s="153" t="s">
        <v>233</v>
      </c>
      <c r="D52" s="153" t="s">
        <v>655</v>
      </c>
      <c r="E52" s="153" t="s">
        <v>131</v>
      </c>
      <c r="F52" s="105">
        <v>0.7</v>
      </c>
      <c r="G52" s="106">
        <v>0.7</v>
      </c>
      <c r="H52" s="107">
        <f t="shared" si="2"/>
        <v>56</v>
      </c>
      <c r="I52" s="107">
        <f t="shared" si="2"/>
        <v>56</v>
      </c>
      <c r="J52" s="248"/>
      <c r="K52" s="173"/>
      <c r="L52" s="129"/>
      <c r="M52" s="129"/>
      <c r="N52" s="129"/>
      <c r="O52" s="129"/>
      <c r="P52" s="129"/>
      <c r="Q52" s="129"/>
      <c r="R52" s="129"/>
      <c r="S52" s="129"/>
      <c r="T52" s="129"/>
      <c r="U52" s="129">
        <v>3</v>
      </c>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v>2</v>
      </c>
      <c r="BH52" s="129"/>
      <c r="BI52" s="129"/>
      <c r="BJ52" s="129"/>
      <c r="BK52" s="129"/>
      <c r="BL52" s="129"/>
      <c r="BM52" s="129"/>
      <c r="BN52" s="129"/>
      <c r="BO52" s="129"/>
      <c r="BP52" s="129"/>
      <c r="BQ52" s="129"/>
      <c r="BR52" s="129"/>
      <c r="BS52" s="231">
        <f t="shared" si="1"/>
        <v>5</v>
      </c>
    </row>
    <row r="53" spans="1:71" ht="15" x14ac:dyDescent="0.15">
      <c r="A53" s="104" t="s">
        <v>215</v>
      </c>
      <c r="B53" s="153" t="s">
        <v>518</v>
      </c>
      <c r="C53" s="153" t="s">
        <v>233</v>
      </c>
      <c r="D53" s="153" t="s">
        <v>656</v>
      </c>
      <c r="E53" s="153" t="s">
        <v>131</v>
      </c>
      <c r="F53" s="105">
        <v>1.5</v>
      </c>
      <c r="G53" s="106">
        <v>1.5</v>
      </c>
      <c r="H53" s="107">
        <f t="shared" si="2"/>
        <v>120</v>
      </c>
      <c r="I53" s="107">
        <f t="shared" si="2"/>
        <v>120</v>
      </c>
      <c r="J53" s="248"/>
      <c r="K53" s="173"/>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s="129"/>
      <c r="BK53" s="129"/>
      <c r="BL53" s="129">
        <v>6</v>
      </c>
      <c r="BM53" s="129"/>
      <c r="BN53" s="129">
        <v>3</v>
      </c>
      <c r="BO53" s="129"/>
      <c r="BP53" s="129"/>
      <c r="BQ53" s="129"/>
      <c r="BR53" s="129">
        <v>2</v>
      </c>
      <c r="BS53" s="231">
        <f t="shared" si="1"/>
        <v>11</v>
      </c>
    </row>
    <row r="54" spans="1:71" ht="15" x14ac:dyDescent="0.2">
      <c r="A54" s="109" t="s">
        <v>216</v>
      </c>
      <c r="B54" s="153" t="s">
        <v>518</v>
      </c>
      <c r="C54" s="153" t="s">
        <v>233</v>
      </c>
      <c r="D54" s="154" t="s">
        <v>657</v>
      </c>
      <c r="E54" s="153" t="s">
        <v>131</v>
      </c>
      <c r="F54" s="110">
        <v>0.3</v>
      </c>
      <c r="G54" s="111">
        <v>0.3</v>
      </c>
      <c r="H54" s="112">
        <f t="shared" si="2"/>
        <v>24</v>
      </c>
      <c r="I54" s="112">
        <f t="shared" si="2"/>
        <v>24</v>
      </c>
      <c r="J54" s="250"/>
      <c r="K54" s="173">
        <v>4</v>
      </c>
      <c r="L54" s="129">
        <v>137</v>
      </c>
      <c r="M54" s="129">
        <v>22</v>
      </c>
      <c r="N54" s="129">
        <v>172</v>
      </c>
      <c r="O54" s="129">
        <v>47</v>
      </c>
      <c r="P54" s="129"/>
      <c r="Q54" s="129"/>
      <c r="R54" s="129"/>
      <c r="S54" s="129"/>
      <c r="T54" s="129"/>
      <c r="U54" s="129">
        <v>46</v>
      </c>
      <c r="V54" s="129">
        <v>8</v>
      </c>
      <c r="W54" s="129">
        <v>49</v>
      </c>
      <c r="X54" s="129"/>
      <c r="Y54" s="129"/>
      <c r="Z54" s="129">
        <v>7</v>
      </c>
      <c r="AA54" s="129"/>
      <c r="AB54" s="129"/>
      <c r="AC54" s="129">
        <v>7</v>
      </c>
      <c r="AD54">
        <v>8</v>
      </c>
      <c r="AE54" s="129">
        <v>12</v>
      </c>
      <c r="AF54" s="129">
        <v>13</v>
      </c>
      <c r="AG54" s="129">
        <v>3</v>
      </c>
      <c r="AH54" s="129"/>
      <c r="AI54" s="129"/>
      <c r="AJ54" s="129">
        <v>5</v>
      </c>
      <c r="AK54" s="129"/>
      <c r="AL54" s="129">
        <v>2</v>
      </c>
      <c r="AM54" s="129"/>
      <c r="AN54" s="129"/>
      <c r="AO54" s="129">
        <v>18</v>
      </c>
      <c r="AP54">
        <v>16</v>
      </c>
      <c r="AQ54" s="129"/>
      <c r="AR54" s="129"/>
      <c r="AS54" s="129"/>
      <c r="AT54" s="129">
        <v>9</v>
      </c>
      <c r="AU54" s="129"/>
      <c r="AV54" s="129">
        <v>2</v>
      </c>
      <c r="AW54" s="129">
        <v>11</v>
      </c>
      <c r="AX54" s="129">
        <v>2</v>
      </c>
      <c r="AY54" s="212">
        <v>40</v>
      </c>
      <c r="AZ54" s="129"/>
      <c r="BA54" s="129">
        <v>1</v>
      </c>
      <c r="BB54" s="129">
        <v>3</v>
      </c>
      <c r="BC54" s="129">
        <v>4</v>
      </c>
      <c r="BD54" s="129">
        <v>9</v>
      </c>
      <c r="BE54" s="129">
        <v>5</v>
      </c>
      <c r="BF54" s="129">
        <v>4</v>
      </c>
      <c r="BG54" s="129">
        <v>9</v>
      </c>
      <c r="BH54" s="129"/>
      <c r="BI54" s="129">
        <f>50+29</f>
        <v>79</v>
      </c>
      <c r="BJ54" s="129">
        <f>38+10</f>
        <v>48</v>
      </c>
      <c r="BK54" s="129">
        <v>7</v>
      </c>
      <c r="BL54" s="129">
        <f>1+16</f>
        <v>17</v>
      </c>
      <c r="BM54" s="129">
        <v>5</v>
      </c>
      <c r="BN54" s="129">
        <v>69</v>
      </c>
      <c r="BO54" s="129"/>
      <c r="BP54" s="129"/>
      <c r="BQ54" s="129">
        <v>109</v>
      </c>
      <c r="BR54" s="129"/>
      <c r="BS54" s="231">
        <f t="shared" si="1"/>
        <v>1009</v>
      </c>
    </row>
    <row r="55" spans="1:71" ht="15" x14ac:dyDescent="0.15">
      <c r="A55" s="104" t="s">
        <v>217</v>
      </c>
      <c r="B55" s="153" t="s">
        <v>519</v>
      </c>
      <c r="C55" s="153"/>
      <c r="D55" s="153" t="s">
        <v>658</v>
      </c>
      <c r="E55" s="153" t="s">
        <v>135</v>
      </c>
      <c r="F55" s="105">
        <v>0.4</v>
      </c>
      <c r="G55" s="106">
        <v>0.7</v>
      </c>
      <c r="H55" s="107">
        <f t="shared" si="2"/>
        <v>32</v>
      </c>
      <c r="I55" s="107">
        <f t="shared" si="2"/>
        <v>56</v>
      </c>
      <c r="J55" s="248"/>
      <c r="K55" s="173"/>
      <c r="L55" s="129"/>
      <c r="M55" s="129"/>
      <c r="N55" s="129"/>
      <c r="O55" s="129"/>
      <c r="P55" s="129"/>
      <c r="Q55" s="129"/>
      <c r="R55" s="129"/>
      <c r="S55" s="129"/>
      <c r="T55" s="129"/>
      <c r="U55" s="129"/>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v>1</v>
      </c>
      <c r="AU55" s="129"/>
      <c r="AV55" s="129"/>
      <c r="AW55" s="129"/>
      <c r="AX55" s="129"/>
      <c r="AY55" s="129"/>
      <c r="AZ55" s="129"/>
      <c r="BA55" s="129"/>
      <c r="BB55" s="129"/>
      <c r="BC55" s="129"/>
      <c r="BD55" s="129"/>
      <c r="BE55" s="129"/>
      <c r="BF55" s="129"/>
      <c r="BG55" s="129"/>
      <c r="BH55" s="129"/>
      <c r="BI55" s="129">
        <v>1</v>
      </c>
      <c r="BJ55" s="129"/>
      <c r="BK55" s="129"/>
      <c r="BL55" s="129">
        <v>2</v>
      </c>
      <c r="BM55" s="129"/>
      <c r="BN55" s="129">
        <v>2</v>
      </c>
      <c r="BO55" s="129">
        <v>1</v>
      </c>
      <c r="BP55" s="129">
        <v>3</v>
      </c>
      <c r="BQ55" s="129"/>
      <c r="BR55" s="129"/>
      <c r="BS55" s="231">
        <f t="shared" si="1"/>
        <v>10</v>
      </c>
    </row>
    <row r="56" spans="1:71" ht="15" x14ac:dyDescent="0.15">
      <c r="A56" s="104" t="s">
        <v>219</v>
      </c>
      <c r="B56" s="153" t="s">
        <v>519</v>
      </c>
      <c r="C56" s="153"/>
      <c r="D56" s="153" t="s">
        <v>660</v>
      </c>
      <c r="E56" s="153" t="s">
        <v>135</v>
      </c>
      <c r="F56" s="105">
        <v>0.6</v>
      </c>
      <c r="G56" s="106">
        <v>0.8</v>
      </c>
      <c r="H56" s="107">
        <f t="shared" si="2"/>
        <v>48</v>
      </c>
      <c r="I56" s="107">
        <f t="shared" si="2"/>
        <v>64</v>
      </c>
      <c r="J56" s="248"/>
      <c r="K56" s="173"/>
      <c r="L56" s="129"/>
      <c r="M56" s="129"/>
      <c r="N56" s="129"/>
      <c r="O56" s="129"/>
      <c r="P56" s="129"/>
      <c r="Q56" s="129"/>
      <c r="R56" s="129"/>
      <c r="S56" s="129"/>
      <c r="T56" s="129"/>
      <c r="U56" s="129"/>
      <c r="V56" s="129"/>
      <c r="W56" s="129"/>
      <c r="X56" s="129"/>
      <c r="Y56" s="129"/>
      <c r="Z56" s="129"/>
      <c r="AA56" s="129"/>
      <c r="AB56" s="129">
        <v>1</v>
      </c>
      <c r="AC56" s="129"/>
      <c r="AD56" s="129"/>
      <c r="AE56" s="129">
        <v>2</v>
      </c>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c r="BJ56" s="129">
        <v>2</v>
      </c>
      <c r="BK56" s="129"/>
      <c r="BL56" s="129"/>
      <c r="BM56" s="129"/>
      <c r="BN56" s="129"/>
      <c r="BO56" s="129"/>
      <c r="BP56" s="129"/>
      <c r="BQ56" s="129"/>
      <c r="BR56" s="129"/>
      <c r="BS56" s="231">
        <f t="shared" si="1"/>
        <v>5</v>
      </c>
    </row>
    <row r="57" spans="1:71" ht="15" x14ac:dyDescent="0.15">
      <c r="A57" s="104" t="s">
        <v>220</v>
      </c>
      <c r="B57" s="153" t="s">
        <v>519</v>
      </c>
      <c r="C57" s="153"/>
      <c r="D57" s="153" t="s">
        <v>661</v>
      </c>
      <c r="E57" s="153" t="s">
        <v>135</v>
      </c>
      <c r="F57" s="105">
        <v>0.7</v>
      </c>
      <c r="G57" s="106">
        <v>1.2</v>
      </c>
      <c r="H57" s="107">
        <f t="shared" si="2"/>
        <v>56</v>
      </c>
      <c r="I57" s="113">
        <f t="shared" si="2"/>
        <v>96</v>
      </c>
      <c r="J57" s="251"/>
      <c r="K57" s="173"/>
      <c r="L57" s="129">
        <v>1</v>
      </c>
      <c r="M57" s="129"/>
      <c r="N57" s="129"/>
      <c r="O57" s="129"/>
      <c r="P57" s="129"/>
      <c r="Q57" s="129"/>
      <c r="R57" s="129"/>
      <c r="S57" s="129"/>
      <c r="T57" s="129"/>
      <c r="U57" s="129"/>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c r="BI57" s="129">
        <v>1</v>
      </c>
      <c r="BJ57" s="129"/>
      <c r="BK57" s="129"/>
      <c r="BL57" s="129"/>
      <c r="BM57" s="129"/>
      <c r="BN57" s="129"/>
      <c r="BO57" s="129"/>
      <c r="BP57" s="129"/>
      <c r="BQ57" s="129"/>
      <c r="BR57" s="129"/>
      <c r="BS57" s="231">
        <f t="shared" si="1"/>
        <v>2</v>
      </c>
    </row>
    <row r="58" spans="1:71" ht="15" x14ac:dyDescent="0.15">
      <c r="A58" s="104" t="s">
        <v>221</v>
      </c>
      <c r="B58" s="153" t="s">
        <v>519</v>
      </c>
      <c r="C58" s="153"/>
      <c r="D58" s="153" t="s">
        <v>662</v>
      </c>
      <c r="E58" s="153" t="s">
        <v>135</v>
      </c>
      <c r="F58" s="105">
        <v>0.7</v>
      </c>
      <c r="G58" s="106">
        <v>1.5</v>
      </c>
      <c r="H58" s="107">
        <f t="shared" si="2"/>
        <v>56</v>
      </c>
      <c r="I58" s="107">
        <f t="shared" si="2"/>
        <v>120</v>
      </c>
      <c r="J58" s="248"/>
      <c r="K58" s="173"/>
      <c r="L58" s="129"/>
      <c r="M58" s="129"/>
      <c r="N58" s="129"/>
      <c r="O58" s="129"/>
      <c r="P58" s="129"/>
      <c r="Q58" s="129"/>
      <c r="R58" s="129"/>
      <c r="S58" s="129"/>
      <c r="T58" s="129"/>
      <c r="U58" s="129"/>
      <c r="V58" s="129"/>
      <c r="W58" s="129"/>
      <c r="X58" s="129"/>
      <c r="Y58" s="129"/>
      <c r="Z58" s="129"/>
      <c r="AA58" s="129"/>
      <c r="AB58" s="129"/>
      <c r="AC58" s="129"/>
      <c r="AD58" s="129">
        <v>1</v>
      </c>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29"/>
      <c r="BH58" s="129"/>
      <c r="BI58" s="129"/>
      <c r="BJ58" s="129"/>
      <c r="BK58" s="129"/>
      <c r="BL58" s="129"/>
      <c r="BM58" s="129"/>
      <c r="BN58" s="129"/>
      <c r="BO58" s="129"/>
      <c r="BP58" s="129"/>
      <c r="BQ58" s="129"/>
      <c r="BR58" s="129"/>
      <c r="BS58" s="231">
        <f t="shared" si="1"/>
        <v>1</v>
      </c>
    </row>
    <row r="59" spans="1:71" ht="15" x14ac:dyDescent="0.15">
      <c r="A59" s="104" t="s">
        <v>222</v>
      </c>
      <c r="B59" s="153" t="s">
        <v>519</v>
      </c>
      <c r="C59" s="153"/>
      <c r="D59" s="153" t="s">
        <v>663</v>
      </c>
      <c r="E59" s="153" t="s">
        <v>135</v>
      </c>
      <c r="F59" s="105">
        <v>0.8</v>
      </c>
      <c r="G59" s="106">
        <v>1.2</v>
      </c>
      <c r="H59" s="107">
        <f t="shared" si="2"/>
        <v>64</v>
      </c>
      <c r="I59" s="113">
        <f t="shared" si="2"/>
        <v>96</v>
      </c>
      <c r="J59" s="251"/>
      <c r="K59" s="173"/>
      <c r="L59" s="129"/>
      <c r="M59" s="129"/>
      <c r="N59" s="129"/>
      <c r="O59" s="129"/>
      <c r="P59" s="129"/>
      <c r="Q59" s="129"/>
      <c r="R59" s="129"/>
      <c r="S59" s="129">
        <v>1</v>
      </c>
      <c r="T59" s="129"/>
      <c r="U59" s="129"/>
      <c r="V59" s="129"/>
      <c r="W59" s="129"/>
      <c r="X59" s="129"/>
      <c r="Y59" s="129"/>
      <c r="Z59" s="129"/>
      <c r="AA59" s="129"/>
      <c r="AB59" s="129"/>
      <c r="AC59" s="129"/>
      <c r="AD59" s="129">
        <v>1</v>
      </c>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29"/>
      <c r="BH59" s="129"/>
      <c r="BI59" s="129"/>
      <c r="BJ59" s="129"/>
      <c r="BK59" s="129"/>
      <c r="BL59" s="129"/>
      <c r="BM59" s="129"/>
      <c r="BN59" s="129"/>
      <c r="BO59" s="129"/>
      <c r="BP59" s="129"/>
      <c r="BQ59" s="129"/>
      <c r="BR59" s="129"/>
      <c r="BS59" s="231">
        <f t="shared" si="1"/>
        <v>2</v>
      </c>
    </row>
    <row r="60" spans="1:71" ht="15" x14ac:dyDescent="0.15">
      <c r="A60" s="104" t="s">
        <v>223</v>
      </c>
      <c r="B60" s="153" t="s">
        <v>519</v>
      </c>
      <c r="C60" s="153"/>
      <c r="D60" s="153" t="s">
        <v>664</v>
      </c>
      <c r="E60" s="153" t="s">
        <v>135</v>
      </c>
      <c r="F60" s="105">
        <v>1</v>
      </c>
      <c r="G60" s="106">
        <v>1.6</v>
      </c>
      <c r="H60" s="107">
        <f t="shared" si="2"/>
        <v>80</v>
      </c>
      <c r="I60" s="113">
        <f t="shared" si="2"/>
        <v>128</v>
      </c>
      <c r="J60" s="251"/>
      <c r="K60" s="173"/>
      <c r="L60" s="129"/>
      <c r="M60" s="129"/>
      <c r="N60" s="129"/>
      <c r="O60" s="129"/>
      <c r="P60" s="129"/>
      <c r="Q60" s="129"/>
      <c r="R60" s="129"/>
      <c r="S60" s="129"/>
      <c r="T60" s="129"/>
      <c r="U60" s="129"/>
      <c r="W60" s="129">
        <v>1</v>
      </c>
      <c r="X60" s="129"/>
      <c r="Z60" s="129">
        <v>1</v>
      </c>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c r="BH60" s="129"/>
      <c r="BI60" s="129"/>
      <c r="BJ60" s="129"/>
      <c r="BK60" s="129"/>
      <c r="BL60" s="129"/>
      <c r="BM60" s="129"/>
      <c r="BN60" s="129"/>
      <c r="BO60" s="129"/>
      <c r="BP60" s="129"/>
      <c r="BQ60" s="129"/>
      <c r="BR60" s="129"/>
      <c r="BS60" s="231">
        <f t="shared" si="1"/>
        <v>2</v>
      </c>
    </row>
    <row r="61" spans="1:71" ht="15" x14ac:dyDescent="0.15">
      <c r="A61" s="104" t="s">
        <v>256</v>
      </c>
      <c r="B61" s="153" t="s">
        <v>520</v>
      </c>
      <c r="C61" s="153" t="s">
        <v>234</v>
      </c>
      <c r="D61" s="153" t="s">
        <v>666</v>
      </c>
      <c r="E61" s="153" t="s">
        <v>130</v>
      </c>
      <c r="F61" s="105">
        <v>0.05</v>
      </c>
      <c r="G61" s="106">
        <v>0.7</v>
      </c>
      <c r="H61" s="107">
        <f t="shared" si="2"/>
        <v>4</v>
      </c>
      <c r="I61" s="107">
        <f t="shared" si="2"/>
        <v>56</v>
      </c>
      <c r="J61" s="248"/>
      <c r="K61" s="173"/>
      <c r="L61" s="129">
        <v>14</v>
      </c>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c r="BH61" s="129"/>
      <c r="BI61" s="129"/>
      <c r="BJ61" s="129"/>
      <c r="BK61" s="129"/>
      <c r="BL61" s="129"/>
      <c r="BM61" s="129"/>
      <c r="BN61" s="129">
        <v>123</v>
      </c>
      <c r="BO61" s="129"/>
      <c r="BP61" s="129"/>
      <c r="BQ61" s="129"/>
      <c r="BR61" s="129"/>
      <c r="BS61" s="231">
        <f t="shared" si="1"/>
        <v>137</v>
      </c>
    </row>
    <row r="62" spans="1:71" ht="15" x14ac:dyDescent="0.15">
      <c r="A62" s="104" t="s">
        <v>257</v>
      </c>
      <c r="B62" s="153" t="s">
        <v>520</v>
      </c>
      <c r="C62" s="153" t="s">
        <v>234</v>
      </c>
      <c r="D62" s="153" t="s">
        <v>667</v>
      </c>
      <c r="E62" s="153" t="s">
        <v>130</v>
      </c>
      <c r="F62" s="105">
        <v>0.05</v>
      </c>
      <c r="G62" s="106">
        <v>0.9</v>
      </c>
      <c r="H62" s="107">
        <f t="shared" si="2"/>
        <v>4</v>
      </c>
      <c r="I62" s="107">
        <f t="shared" si="2"/>
        <v>72</v>
      </c>
      <c r="J62" s="248"/>
      <c r="K62" s="173"/>
      <c r="L62" s="129"/>
      <c r="M62" s="129"/>
      <c r="N62" s="129"/>
      <c r="O62" s="129"/>
      <c r="P62" s="129"/>
      <c r="Q62" s="129"/>
      <c r="R62" s="129"/>
      <c r="S62" s="129"/>
      <c r="T62" s="129"/>
      <c r="U62" s="129"/>
      <c r="V62" s="129"/>
      <c r="W62" s="129"/>
      <c r="X62" s="129"/>
      <c r="Y62" s="129"/>
      <c r="Z62" s="129"/>
      <c r="AA62" s="129"/>
      <c r="AB62" s="129"/>
      <c r="AC62" s="129"/>
      <c r="AD62" s="129"/>
      <c r="AE62" s="129"/>
      <c r="AF62" s="129"/>
      <c r="AG62" s="129"/>
      <c r="AH62" s="129"/>
      <c r="AI62" s="129"/>
      <c r="AJ62" s="129"/>
      <c r="AK62" s="129"/>
      <c r="AL62" s="129"/>
      <c r="AM62" s="129"/>
      <c r="AN62" s="129"/>
      <c r="AO62" s="129">
        <v>5</v>
      </c>
      <c r="AP62" s="129"/>
      <c r="AQ62" s="129"/>
      <c r="AR62" s="129"/>
      <c r="AS62" s="129"/>
      <c r="AT62" s="129"/>
      <c r="AU62" s="129"/>
      <c r="AV62" s="129"/>
      <c r="AW62" s="129"/>
      <c r="AX62" s="129"/>
      <c r="AY62" s="129"/>
      <c r="AZ62" s="129"/>
      <c r="BA62" s="129"/>
      <c r="BB62" s="129"/>
      <c r="BC62" s="129"/>
      <c r="BD62" s="129"/>
      <c r="BE62" s="129"/>
      <c r="BF62" s="129"/>
      <c r="BG62" s="129"/>
      <c r="BH62" s="129"/>
      <c r="BI62" s="129"/>
      <c r="BJ62" s="129"/>
      <c r="BK62" s="129"/>
      <c r="BL62" s="129"/>
      <c r="BM62" s="129"/>
      <c r="BN62" s="129"/>
      <c r="BO62" s="129"/>
      <c r="BP62" s="129"/>
      <c r="BQ62" s="129"/>
      <c r="BR62" s="129"/>
      <c r="BS62" s="231">
        <f t="shared" si="1"/>
        <v>5</v>
      </c>
    </row>
    <row r="63" spans="1:71" ht="15" x14ac:dyDescent="0.15">
      <c r="A63" s="104" t="s">
        <v>258</v>
      </c>
      <c r="B63" s="153" t="s">
        <v>520</v>
      </c>
      <c r="C63" s="153" t="s">
        <v>234</v>
      </c>
      <c r="D63" s="153" t="s">
        <v>668</v>
      </c>
      <c r="E63" s="153" t="s">
        <v>130</v>
      </c>
      <c r="F63" s="105">
        <v>0.05</v>
      </c>
      <c r="G63" s="106">
        <v>1</v>
      </c>
      <c r="H63" s="107">
        <f t="shared" si="2"/>
        <v>4</v>
      </c>
      <c r="I63" s="107">
        <f t="shared" si="2"/>
        <v>80</v>
      </c>
      <c r="J63" s="248"/>
      <c r="K63" s="173"/>
      <c r="L63" s="129"/>
      <c r="M63" s="129"/>
      <c r="N63" s="129"/>
      <c r="O63" s="129"/>
      <c r="P63" s="129"/>
      <c r="Q63" s="129"/>
      <c r="R63" s="129"/>
      <c r="S63" s="129"/>
      <c r="T63" s="129"/>
      <c r="U63" s="129"/>
      <c r="V63" s="129"/>
      <c r="W63" s="129"/>
      <c r="X63" s="129"/>
      <c r="Y63" s="129">
        <v>5</v>
      </c>
      <c r="Z63" s="129"/>
      <c r="AA63" s="129"/>
      <c r="AB63" s="129">
        <v>2</v>
      </c>
      <c r="AC63" s="129"/>
      <c r="AD63" s="129"/>
      <c r="AE63" s="129"/>
      <c r="AF63" s="129"/>
      <c r="AG63" s="129">
        <v>11</v>
      </c>
      <c r="AH63" s="129"/>
      <c r="AI63" s="129"/>
      <c r="AJ63" s="129"/>
      <c r="AK63" s="129"/>
      <c r="AL63" s="129">
        <v>10</v>
      </c>
      <c r="AM63" s="129"/>
      <c r="AN63" s="129"/>
      <c r="AO63" s="129"/>
      <c r="AP63" s="129"/>
      <c r="AQ63" s="129"/>
      <c r="AR63" s="129"/>
      <c r="AS63" s="129"/>
      <c r="AT63" s="129"/>
      <c r="AU63" s="129"/>
      <c r="AV63" s="129"/>
      <c r="AW63" s="129"/>
      <c r="AX63" s="129"/>
      <c r="AY63" s="129"/>
      <c r="AZ63" s="129"/>
      <c r="BA63" s="129"/>
      <c r="BB63" s="129"/>
      <c r="BC63" s="129"/>
      <c r="BD63" s="129"/>
      <c r="BE63" s="129">
        <v>10</v>
      </c>
      <c r="BF63" s="129"/>
      <c r="BG63" s="129"/>
      <c r="BH63" s="129"/>
      <c r="BI63" s="129"/>
      <c r="BJ63" s="129"/>
      <c r="BK63" s="129"/>
      <c r="BL63" s="129"/>
      <c r="BM63" s="129"/>
      <c r="BN63" s="129"/>
      <c r="BO63" s="129"/>
      <c r="BP63" s="129"/>
      <c r="BQ63" s="129"/>
      <c r="BR63" s="129"/>
      <c r="BS63" s="231">
        <f t="shared" si="1"/>
        <v>38</v>
      </c>
    </row>
    <row r="64" spans="1:71" ht="15" x14ac:dyDescent="0.15">
      <c r="A64" s="104" t="s">
        <v>259</v>
      </c>
      <c r="B64" s="153" t="s">
        <v>520</v>
      </c>
      <c r="C64" s="153" t="s">
        <v>234</v>
      </c>
      <c r="D64" s="153" t="s">
        <v>669</v>
      </c>
      <c r="E64" s="153" t="s">
        <v>130</v>
      </c>
      <c r="F64" s="105">
        <v>0.05</v>
      </c>
      <c r="G64" s="106">
        <v>1.6</v>
      </c>
      <c r="H64" s="107">
        <f t="shared" si="2"/>
        <v>4</v>
      </c>
      <c r="I64" s="107">
        <f t="shared" si="2"/>
        <v>128</v>
      </c>
      <c r="J64" s="248"/>
      <c r="K64" s="173"/>
      <c r="L64" s="129"/>
      <c r="M64" s="129"/>
      <c r="N64" s="129"/>
      <c r="O64" s="129"/>
      <c r="P64" s="129"/>
      <c r="Q64" s="129"/>
      <c r="R64" s="129"/>
      <c r="S64" s="129"/>
      <c r="T64" s="129"/>
      <c r="U64" s="129">
        <v>3</v>
      </c>
      <c r="V64" s="129"/>
      <c r="W64" s="129"/>
      <c r="X64" s="129"/>
      <c r="Y64" s="129"/>
      <c r="Z64" s="129"/>
      <c r="AA64" s="129">
        <v>1</v>
      </c>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v>4</v>
      </c>
      <c r="BB64" s="129"/>
      <c r="BC64" s="129">
        <v>4</v>
      </c>
      <c r="BD64" s="129"/>
      <c r="BE64" s="129"/>
      <c r="BF64" s="129"/>
      <c r="BG64" s="129"/>
      <c r="BH64" s="129"/>
      <c r="BI64" s="129"/>
      <c r="BJ64" s="129"/>
      <c r="BK64" s="129"/>
      <c r="BL64" s="129"/>
      <c r="BM64" s="129"/>
      <c r="BN64" s="129"/>
      <c r="BO64" s="129"/>
      <c r="BP64" s="129"/>
      <c r="BQ64" s="129"/>
      <c r="BR64" s="129"/>
      <c r="BS64" s="231">
        <f t="shared" si="1"/>
        <v>12</v>
      </c>
    </row>
    <row r="65" spans="1:71" ht="15" x14ac:dyDescent="0.15">
      <c r="A65" s="104" t="s">
        <v>260</v>
      </c>
      <c r="B65" s="153" t="s">
        <v>520</v>
      </c>
      <c r="C65" s="153" t="s">
        <v>234</v>
      </c>
      <c r="D65" s="153" t="s">
        <v>670</v>
      </c>
      <c r="E65" s="153" t="s">
        <v>130</v>
      </c>
      <c r="F65" s="105">
        <v>0.05</v>
      </c>
      <c r="G65" s="106">
        <v>4</v>
      </c>
      <c r="H65" s="107">
        <f t="shared" si="2"/>
        <v>4</v>
      </c>
      <c r="I65" s="107">
        <f t="shared" si="2"/>
        <v>320</v>
      </c>
      <c r="J65" s="248"/>
      <c r="K65" s="173"/>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c r="BI65" s="129"/>
      <c r="BJ65" s="129"/>
      <c r="BK65" s="129"/>
      <c r="BL65" s="129"/>
      <c r="BM65" s="129"/>
      <c r="BN65" s="129"/>
      <c r="BO65" s="129"/>
      <c r="BP65" s="129"/>
      <c r="BQ65" s="129"/>
      <c r="BR65" s="129"/>
      <c r="BS65" s="231">
        <f t="shared" si="1"/>
        <v>0</v>
      </c>
    </row>
    <row r="66" spans="1:71" ht="15" x14ac:dyDescent="0.15">
      <c r="A66" s="104" t="s">
        <v>261</v>
      </c>
      <c r="B66" s="153" t="s">
        <v>520</v>
      </c>
      <c r="C66" s="153" t="s">
        <v>234</v>
      </c>
      <c r="D66" s="153" t="s">
        <v>671</v>
      </c>
      <c r="E66" s="153" t="s">
        <v>130</v>
      </c>
      <c r="F66" s="105">
        <v>7.4999999999999997E-2</v>
      </c>
      <c r="G66" s="106">
        <v>0.9</v>
      </c>
      <c r="H66" s="107">
        <f t="shared" si="2"/>
        <v>6</v>
      </c>
      <c r="I66" s="107">
        <f t="shared" si="2"/>
        <v>72</v>
      </c>
      <c r="J66" s="248"/>
      <c r="K66" s="173"/>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v>1</v>
      </c>
      <c r="BG66" s="129"/>
      <c r="BH66" s="129"/>
      <c r="BI66" s="129"/>
      <c r="BJ66" s="129"/>
      <c r="BK66" s="129"/>
      <c r="BL66" s="129"/>
      <c r="BM66" s="129"/>
      <c r="BN66" s="129"/>
      <c r="BO66" s="129"/>
      <c r="BP66" s="129"/>
      <c r="BQ66" s="129"/>
      <c r="BR66" s="129"/>
      <c r="BS66" s="231">
        <f t="shared" si="1"/>
        <v>1</v>
      </c>
    </row>
    <row r="67" spans="1:71" ht="15" x14ac:dyDescent="0.15">
      <c r="A67" s="104" t="s">
        <v>262</v>
      </c>
      <c r="B67" s="153" t="s">
        <v>520</v>
      </c>
      <c r="C67" s="153" t="s">
        <v>234</v>
      </c>
      <c r="D67" s="153" t="s">
        <v>672</v>
      </c>
      <c r="E67" s="153" t="s">
        <v>130</v>
      </c>
      <c r="F67" s="105">
        <v>7.4999999999999997E-2</v>
      </c>
      <c r="G67" s="106">
        <v>2</v>
      </c>
      <c r="H67" s="107">
        <f t="shared" si="2"/>
        <v>6</v>
      </c>
      <c r="I67" s="107">
        <f t="shared" si="2"/>
        <v>160</v>
      </c>
      <c r="J67" s="248"/>
      <c r="K67" s="173"/>
      <c r="L67" s="129"/>
      <c r="M67" s="129"/>
      <c r="N67" s="129"/>
      <c r="O67" s="129"/>
      <c r="P67" s="129"/>
      <c r="Q67" s="129"/>
      <c r="R67" s="129"/>
      <c r="S67" s="129"/>
      <c r="T67" s="129"/>
      <c r="U67" s="129"/>
      <c r="V67" s="129"/>
      <c r="W67" s="129"/>
      <c r="X67" s="129"/>
      <c r="Y67" s="129"/>
      <c r="Z67" s="129"/>
      <c r="AA67" s="129"/>
      <c r="AB67" s="129"/>
      <c r="AC67" s="129"/>
      <c r="AD67" s="129">
        <v>3</v>
      </c>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c r="BG67" s="129"/>
      <c r="BH67" s="129"/>
      <c r="BI67" s="129">
        <v>44</v>
      </c>
      <c r="BJ67" s="129"/>
      <c r="BK67" s="129"/>
      <c r="BL67" s="129"/>
      <c r="BM67" s="129"/>
      <c r="BN67" s="129"/>
      <c r="BO67" s="129"/>
      <c r="BP67" s="129"/>
      <c r="BQ67" s="129"/>
      <c r="BR67" s="129"/>
      <c r="BS67" s="231">
        <f t="shared" si="1"/>
        <v>47</v>
      </c>
    </row>
    <row r="68" spans="1:71" ht="15" x14ac:dyDescent="0.15">
      <c r="A68" s="104" t="s">
        <v>263</v>
      </c>
      <c r="B68" s="153" t="s">
        <v>520</v>
      </c>
      <c r="C68" s="153" t="s">
        <v>234</v>
      </c>
      <c r="D68" s="153" t="s">
        <v>673</v>
      </c>
      <c r="E68" s="153" t="s">
        <v>130</v>
      </c>
      <c r="F68" s="105">
        <v>0.1</v>
      </c>
      <c r="G68" s="106">
        <v>0.4</v>
      </c>
      <c r="H68" s="107">
        <f t="shared" si="2"/>
        <v>8</v>
      </c>
      <c r="I68" s="107">
        <f t="shared" si="2"/>
        <v>32</v>
      </c>
      <c r="J68" s="248"/>
      <c r="K68" s="173"/>
      <c r="L68" s="129"/>
      <c r="M68" s="129"/>
      <c r="N68" s="129"/>
      <c r="O68" s="129"/>
      <c r="P68" s="129"/>
      <c r="Q68" s="129"/>
      <c r="R68" s="129"/>
      <c r="S68" s="129"/>
      <c r="T68" s="129"/>
      <c r="U68" s="129">
        <f>13+3</f>
        <v>16</v>
      </c>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c r="BG68" s="129"/>
      <c r="BH68" s="129"/>
      <c r="BI68" s="129"/>
      <c r="BJ68" s="129"/>
      <c r="BK68" s="129"/>
      <c r="BL68" s="129">
        <v>143</v>
      </c>
      <c r="BM68" s="129"/>
      <c r="BN68" s="129"/>
      <c r="BO68" s="129"/>
      <c r="BP68" s="129"/>
      <c r="BQ68" s="129"/>
      <c r="BR68" s="129"/>
      <c r="BS68" s="231">
        <f t="shared" si="1"/>
        <v>159</v>
      </c>
    </row>
    <row r="69" spans="1:71" ht="15" x14ac:dyDescent="0.15">
      <c r="A69" s="192" t="s">
        <v>264</v>
      </c>
      <c r="B69" s="193" t="s">
        <v>520</v>
      </c>
      <c r="C69" s="193" t="s">
        <v>234</v>
      </c>
      <c r="D69" s="193" t="s">
        <v>674</v>
      </c>
      <c r="E69" s="193" t="s">
        <v>130</v>
      </c>
      <c r="F69" s="194">
        <v>0.1</v>
      </c>
      <c r="G69" s="195">
        <v>1</v>
      </c>
      <c r="H69" s="196">
        <f t="shared" si="2"/>
        <v>8</v>
      </c>
      <c r="I69" s="196">
        <f t="shared" si="2"/>
        <v>80</v>
      </c>
      <c r="J69" s="252"/>
      <c r="K69" s="173"/>
      <c r="M69" s="129">
        <v>15</v>
      </c>
      <c r="N69" s="129">
        <v>30</v>
      </c>
      <c r="O69" s="129">
        <v>7</v>
      </c>
      <c r="P69" s="129"/>
      <c r="Q69" s="129">
        <v>6</v>
      </c>
      <c r="R69" s="129">
        <v>27</v>
      </c>
      <c r="S69" s="129">
        <v>20</v>
      </c>
      <c r="T69" s="129">
        <v>33</v>
      </c>
      <c r="U69" s="129"/>
      <c r="V69" s="129">
        <v>17</v>
      </c>
      <c r="W69" s="129"/>
      <c r="X69" s="129"/>
      <c r="Y69" s="129"/>
      <c r="Z69" s="129"/>
      <c r="AA69" s="129"/>
      <c r="AB69" s="129">
        <v>7</v>
      </c>
      <c r="AC69" s="129">
        <v>20</v>
      </c>
      <c r="AD69">
        <v>8</v>
      </c>
      <c r="AE69" s="129"/>
      <c r="AF69" s="129">
        <v>12</v>
      </c>
      <c r="AG69" s="129"/>
      <c r="AH69" s="129"/>
      <c r="AI69" s="129"/>
      <c r="AJ69" s="129"/>
      <c r="AK69" s="129">
        <v>5</v>
      </c>
      <c r="AL69" s="129"/>
      <c r="AM69" s="129"/>
      <c r="AN69" s="129"/>
      <c r="AO69" s="129"/>
      <c r="AP69" s="129">
        <v>54</v>
      </c>
      <c r="AQ69" s="129">
        <v>18</v>
      </c>
      <c r="AR69" s="129">
        <v>43</v>
      </c>
      <c r="AS69" s="129"/>
      <c r="AT69" s="129">
        <v>51</v>
      </c>
      <c r="AU69" s="129">
        <v>23</v>
      </c>
      <c r="AV69" s="129">
        <v>28</v>
      </c>
      <c r="AW69" s="129">
        <v>50</v>
      </c>
      <c r="AX69" s="129">
        <v>28</v>
      </c>
      <c r="AY69" s="129"/>
      <c r="AZ69" s="129"/>
      <c r="BA69" s="129"/>
      <c r="BB69" s="129"/>
      <c r="BC69" s="129"/>
      <c r="BD69" s="129">
        <v>3</v>
      </c>
      <c r="BE69" s="129"/>
      <c r="BF69" s="129"/>
      <c r="BG69" s="129"/>
      <c r="BH69" s="129">
        <v>16</v>
      </c>
      <c r="BI69" s="129"/>
      <c r="BJ69" s="129">
        <v>7</v>
      </c>
      <c r="BK69" s="129">
        <v>48</v>
      </c>
      <c r="BL69" s="129"/>
      <c r="BM69" s="129">
        <v>57</v>
      </c>
      <c r="BN69" s="129"/>
      <c r="BO69" s="129"/>
      <c r="BP69" s="129">
        <v>129</v>
      </c>
      <c r="BQ69" s="129">
        <v>117</v>
      </c>
      <c r="BR69" s="129">
        <v>169</v>
      </c>
      <c r="BS69" s="231">
        <f t="shared" si="1"/>
        <v>1048</v>
      </c>
    </row>
    <row r="70" spans="1:71" ht="15" x14ac:dyDescent="0.15">
      <c r="A70" s="104" t="s">
        <v>265</v>
      </c>
      <c r="B70" s="153" t="s">
        <v>520</v>
      </c>
      <c r="C70" s="153" t="s">
        <v>234</v>
      </c>
      <c r="D70" s="153" t="s">
        <v>675</v>
      </c>
      <c r="E70" s="153" t="s">
        <v>130</v>
      </c>
      <c r="F70" s="105">
        <v>0.1</v>
      </c>
      <c r="G70" s="106">
        <v>1.5</v>
      </c>
      <c r="H70" s="107">
        <f t="shared" si="2"/>
        <v>8</v>
      </c>
      <c r="I70" s="107">
        <f t="shared" si="2"/>
        <v>120</v>
      </c>
      <c r="J70" s="248"/>
      <c r="K70" s="173"/>
      <c r="L70" s="129"/>
      <c r="M70" s="129"/>
      <c r="N70" s="129"/>
      <c r="O70" s="129"/>
      <c r="P70" s="129">
        <v>64</v>
      </c>
      <c r="Q70" s="129"/>
      <c r="R70" s="129"/>
      <c r="S70" s="129"/>
      <c r="T70" s="129"/>
      <c r="U70" s="129"/>
      <c r="V70" s="129"/>
      <c r="W70" s="129"/>
      <c r="X70" s="129"/>
      <c r="Y70" s="129"/>
      <c r="Z70" s="129"/>
      <c r="AA70" s="129"/>
      <c r="AB70" s="129"/>
      <c r="AC70" s="129"/>
      <c r="AD70" s="129"/>
      <c r="AE70" s="129"/>
      <c r="AF70" s="129"/>
      <c r="AG70" s="129"/>
      <c r="AH70" s="129"/>
      <c r="AI70" s="129">
        <v>1</v>
      </c>
      <c r="AJ70" s="129"/>
      <c r="AK70" s="129"/>
      <c r="AL70" s="129"/>
      <c r="AM70" s="129"/>
      <c r="AN70" s="129"/>
      <c r="AO70" s="129"/>
      <c r="AP70" s="129"/>
      <c r="AQ70" s="129"/>
      <c r="AR70" s="129"/>
      <c r="AS70" s="129"/>
      <c r="AT70" s="129"/>
      <c r="AU70" s="129"/>
      <c r="AV70" s="129"/>
      <c r="AW70" s="129"/>
      <c r="AX70" s="129"/>
      <c r="AY70" s="129"/>
      <c r="AZ70" s="129"/>
      <c r="BA70" s="129"/>
      <c r="BB70" s="129">
        <v>6</v>
      </c>
      <c r="BC70" s="129"/>
      <c r="BD70" s="129"/>
      <c r="BE70" s="129"/>
      <c r="BF70" s="129"/>
      <c r="BG70" s="129"/>
      <c r="BH70" s="129"/>
      <c r="BI70" s="129"/>
      <c r="BJ70" s="129"/>
      <c r="BK70" s="129"/>
      <c r="BL70" s="129"/>
      <c r="BM70" s="129"/>
      <c r="BN70" s="129"/>
      <c r="BO70" s="129">
        <v>130</v>
      </c>
      <c r="BP70" s="129"/>
      <c r="BQ70" s="129"/>
      <c r="BR70" s="129"/>
      <c r="BS70" s="231">
        <f t="shared" si="1"/>
        <v>201</v>
      </c>
    </row>
    <row r="71" spans="1:71" ht="15" x14ac:dyDescent="0.15">
      <c r="A71" s="104" t="s">
        <v>268</v>
      </c>
      <c r="B71" s="153" t="s">
        <v>520</v>
      </c>
      <c r="C71" s="153" t="s">
        <v>234</v>
      </c>
      <c r="D71" s="153" t="s">
        <v>678</v>
      </c>
      <c r="E71" s="153" t="s">
        <v>130</v>
      </c>
      <c r="F71" s="105">
        <v>0.1</v>
      </c>
      <c r="G71" s="106">
        <v>4</v>
      </c>
      <c r="H71" s="107">
        <f t="shared" ref="H71:I96" si="3">F71*80</f>
        <v>8</v>
      </c>
      <c r="I71" s="107">
        <f t="shared" si="3"/>
        <v>320</v>
      </c>
      <c r="J71" s="248"/>
      <c r="K71" s="173"/>
      <c r="L71" s="129"/>
      <c r="M71" s="129"/>
      <c r="N71" s="129"/>
      <c r="O71" s="129"/>
      <c r="P71" s="129"/>
      <c r="Q71" s="129"/>
      <c r="R71" s="129"/>
      <c r="S71" s="129"/>
      <c r="T71" s="129"/>
      <c r="U71" s="129"/>
      <c r="V71" s="129"/>
      <c r="W71" s="129"/>
      <c r="X71" s="129">
        <v>1</v>
      </c>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c r="BJ71" s="129"/>
      <c r="BK71" s="129">
        <v>4</v>
      </c>
      <c r="BL71" s="129"/>
      <c r="BM71" s="129"/>
      <c r="BN71" s="129"/>
      <c r="BO71" s="129"/>
      <c r="BP71" s="129"/>
      <c r="BQ71" s="129"/>
      <c r="BR71" s="129"/>
      <c r="BS71" s="231">
        <f t="shared" si="1"/>
        <v>5</v>
      </c>
    </row>
    <row r="72" spans="1:71" ht="15" x14ac:dyDescent="0.15">
      <c r="A72" s="104" t="s">
        <v>270</v>
      </c>
      <c r="B72" s="153" t="s">
        <v>520</v>
      </c>
      <c r="C72" s="153" t="s">
        <v>235</v>
      </c>
      <c r="D72" s="153" t="s">
        <v>680</v>
      </c>
      <c r="E72" s="153" t="s">
        <v>130</v>
      </c>
      <c r="F72" s="105">
        <v>0.05</v>
      </c>
      <c r="G72" s="106">
        <v>0.2</v>
      </c>
      <c r="H72" s="107">
        <f t="shared" si="3"/>
        <v>4</v>
      </c>
      <c r="I72" s="107">
        <f t="shared" si="3"/>
        <v>16</v>
      </c>
      <c r="J72" s="248"/>
      <c r="K72" s="173"/>
      <c r="L72" s="129"/>
      <c r="M72" s="129"/>
      <c r="N72" s="129"/>
      <c r="O72" s="129"/>
      <c r="P72" s="129"/>
      <c r="Q72" s="129"/>
      <c r="R72" s="129"/>
      <c r="S72" s="129"/>
      <c r="T72" s="129"/>
      <c r="U72" s="129">
        <v>7</v>
      </c>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c r="BH72" s="129"/>
      <c r="BI72" s="129"/>
      <c r="BJ72" s="129"/>
      <c r="BK72" s="129"/>
      <c r="BL72" s="129"/>
      <c r="BM72" s="129"/>
      <c r="BN72" s="129"/>
      <c r="BO72" s="129"/>
      <c r="BP72" s="129"/>
      <c r="BQ72" s="129"/>
      <c r="BR72" s="129"/>
      <c r="BS72" s="231">
        <f t="shared" si="1"/>
        <v>7</v>
      </c>
    </row>
    <row r="73" spans="1:71" ht="15" x14ac:dyDescent="0.15">
      <c r="A73" s="104" t="s">
        <v>271</v>
      </c>
      <c r="B73" s="153" t="s">
        <v>520</v>
      </c>
      <c r="C73" s="153" t="s">
        <v>235</v>
      </c>
      <c r="D73" s="153" t="s">
        <v>681</v>
      </c>
      <c r="E73" s="153" t="s">
        <v>130</v>
      </c>
      <c r="F73" s="105">
        <v>0.05</v>
      </c>
      <c r="G73" s="106">
        <v>0.5</v>
      </c>
      <c r="H73" s="107">
        <f t="shared" si="3"/>
        <v>4</v>
      </c>
      <c r="I73" s="107">
        <f t="shared" si="3"/>
        <v>40</v>
      </c>
      <c r="J73" s="248"/>
      <c r="K73" s="173"/>
      <c r="L73" s="129"/>
      <c r="M73" s="129"/>
      <c r="N73" s="129"/>
      <c r="O73" s="129"/>
      <c r="P73" s="129"/>
      <c r="Q73" s="129"/>
      <c r="R73" s="129"/>
      <c r="S73" s="129"/>
      <c r="T73" s="129"/>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c r="BG73" s="129"/>
      <c r="BH73" s="129"/>
      <c r="BI73" s="129"/>
      <c r="BJ73" s="129"/>
      <c r="BK73" s="129"/>
      <c r="BL73" s="129"/>
      <c r="BM73" s="129"/>
      <c r="BN73" s="129">
        <v>22</v>
      </c>
      <c r="BO73" s="129"/>
      <c r="BP73" s="129"/>
      <c r="BQ73" s="129"/>
      <c r="BR73" s="129">
        <v>76</v>
      </c>
      <c r="BS73" s="231">
        <f t="shared" si="1"/>
        <v>98</v>
      </c>
    </row>
    <row r="74" spans="1:71" ht="15" x14ac:dyDescent="0.15">
      <c r="A74" s="104" t="s">
        <v>272</v>
      </c>
      <c r="B74" s="153" t="s">
        <v>520</v>
      </c>
      <c r="C74" s="153" t="s">
        <v>235</v>
      </c>
      <c r="D74" s="153" t="s">
        <v>682</v>
      </c>
      <c r="E74" s="153" t="s">
        <v>130</v>
      </c>
      <c r="F74" s="105">
        <v>0.05</v>
      </c>
      <c r="G74" s="106">
        <v>0.6</v>
      </c>
      <c r="H74" s="107">
        <f t="shared" si="3"/>
        <v>4</v>
      </c>
      <c r="I74" s="107">
        <f t="shared" si="3"/>
        <v>48</v>
      </c>
      <c r="J74" s="248"/>
      <c r="K74" s="173"/>
      <c r="L74" s="129"/>
      <c r="M74" s="129"/>
      <c r="N74" s="129"/>
      <c r="O74" s="129"/>
      <c r="P74" s="129"/>
      <c r="Q74" s="129"/>
      <c r="R74" s="129"/>
      <c r="S74" s="129"/>
      <c r="T74" s="129"/>
      <c r="U74" s="129"/>
      <c r="V74" s="129"/>
      <c r="W74" s="129"/>
      <c r="X74" s="129"/>
      <c r="Y74" s="129">
        <v>3</v>
      </c>
      <c r="Z74" s="129"/>
      <c r="AA74" s="129"/>
      <c r="AB74" s="129"/>
      <c r="AC74" s="129"/>
      <c r="AD74" s="129">
        <v>3</v>
      </c>
      <c r="AE74" s="129"/>
      <c r="AF74" s="129"/>
      <c r="AG74" s="129"/>
      <c r="AH74" s="129"/>
      <c r="AI74" s="129"/>
      <c r="AJ74" s="129"/>
      <c r="AK74" s="129"/>
      <c r="AL74" s="129"/>
      <c r="AM74" s="129"/>
      <c r="AN74" s="129"/>
      <c r="AO74" s="129"/>
      <c r="AP74" s="129"/>
      <c r="AQ74" s="129"/>
      <c r="AR74" s="129"/>
      <c r="AS74" s="129"/>
      <c r="AT74" s="129"/>
      <c r="AU74" s="129"/>
      <c r="AV74" s="129"/>
      <c r="AW74" s="129"/>
      <c r="AX74" s="129"/>
      <c r="AY74" s="129">
        <v>1</v>
      </c>
      <c r="AZ74" s="129"/>
      <c r="BA74" s="129"/>
      <c r="BB74" s="129"/>
      <c r="BC74" s="129"/>
      <c r="BD74" s="129"/>
      <c r="BE74" s="129"/>
      <c r="BF74" s="129"/>
      <c r="BG74" s="129"/>
      <c r="BH74" s="129"/>
      <c r="BI74" s="129"/>
      <c r="BJ74" s="129"/>
      <c r="BK74" s="129"/>
      <c r="BL74" s="129"/>
      <c r="BM74" s="129"/>
      <c r="BN74" s="129"/>
      <c r="BO74" s="129"/>
      <c r="BP74" s="129"/>
      <c r="BQ74" s="129"/>
      <c r="BR74" s="129"/>
      <c r="BS74" s="231">
        <f t="shared" si="1"/>
        <v>7</v>
      </c>
    </row>
    <row r="75" spans="1:71" ht="15" x14ac:dyDescent="0.15">
      <c r="A75" s="104" t="s">
        <v>273</v>
      </c>
      <c r="B75" s="153" t="s">
        <v>520</v>
      </c>
      <c r="C75" s="153" t="s">
        <v>235</v>
      </c>
      <c r="D75" s="153" t="s">
        <v>683</v>
      </c>
      <c r="E75" s="153" t="s">
        <v>130</v>
      </c>
      <c r="F75" s="105">
        <v>0.05</v>
      </c>
      <c r="G75" s="106">
        <v>0.8</v>
      </c>
      <c r="H75" s="107">
        <f t="shared" si="3"/>
        <v>4</v>
      </c>
      <c r="I75" s="107">
        <f t="shared" si="3"/>
        <v>64</v>
      </c>
      <c r="J75" s="248"/>
      <c r="K75" s="173"/>
      <c r="L75" s="129"/>
      <c r="M75" s="129"/>
      <c r="N75" s="129"/>
      <c r="O75" s="129"/>
      <c r="P75" s="129"/>
      <c r="Q75" s="129"/>
      <c r="R75" s="129"/>
      <c r="S75" s="129"/>
      <c r="T75" s="129"/>
      <c r="U75" s="129"/>
      <c r="V75" s="129"/>
      <c r="W75" s="129"/>
      <c r="X75" s="129"/>
      <c r="Y75" s="129"/>
      <c r="Z75" s="129"/>
      <c r="AA75" s="129"/>
      <c r="AC75" s="129">
        <v>13</v>
      </c>
      <c r="AD75" s="129"/>
      <c r="AE75" s="129"/>
      <c r="AF75" s="129"/>
      <c r="AG75" s="129"/>
      <c r="AH75" s="129"/>
      <c r="AI75" s="129"/>
      <c r="AJ75" s="129"/>
      <c r="AK75" s="129"/>
      <c r="AL75" s="129"/>
      <c r="AM75" s="129"/>
      <c r="AN75" s="129"/>
      <c r="AO75" s="129"/>
      <c r="AP75" s="129">
        <v>3</v>
      </c>
      <c r="AQ75" s="129"/>
      <c r="AR75" s="129"/>
      <c r="AS75" s="129"/>
      <c r="AT75" s="129"/>
      <c r="AU75" s="129"/>
      <c r="AV75" s="129"/>
      <c r="AW75" s="129"/>
      <c r="AX75" s="129"/>
      <c r="AY75" s="129"/>
      <c r="AZ75" s="129"/>
      <c r="BA75" s="129"/>
      <c r="BB75" s="129"/>
      <c r="BC75" s="129"/>
      <c r="BD75" s="129"/>
      <c r="BE75" s="129"/>
      <c r="BF75" s="129"/>
      <c r="BG75" s="129"/>
      <c r="BH75" s="129"/>
      <c r="BI75" s="129"/>
      <c r="BJ75" s="129"/>
      <c r="BK75" s="129"/>
      <c r="BL75" s="129"/>
      <c r="BM75" s="129"/>
      <c r="BN75" s="129">
        <v>123</v>
      </c>
      <c r="BO75" s="129"/>
      <c r="BP75" s="129"/>
      <c r="BQ75" s="129"/>
      <c r="BR75" s="129"/>
      <c r="BS75" s="231">
        <f t="shared" si="1"/>
        <v>139</v>
      </c>
    </row>
    <row r="76" spans="1:71" ht="15" x14ac:dyDescent="0.15">
      <c r="A76" s="104" t="s">
        <v>274</v>
      </c>
      <c r="B76" s="153" t="s">
        <v>520</v>
      </c>
      <c r="C76" s="153" t="s">
        <v>235</v>
      </c>
      <c r="D76" s="153" t="s">
        <v>684</v>
      </c>
      <c r="E76" s="153" t="s">
        <v>130</v>
      </c>
      <c r="F76" s="105">
        <v>0.05</v>
      </c>
      <c r="G76" s="106">
        <v>1</v>
      </c>
      <c r="H76" s="107">
        <f t="shared" si="3"/>
        <v>4</v>
      </c>
      <c r="I76" s="107">
        <f t="shared" si="3"/>
        <v>80</v>
      </c>
      <c r="J76" s="248"/>
      <c r="K76" s="173"/>
      <c r="L76" s="129"/>
      <c r="M76" s="129"/>
      <c r="N76" s="129"/>
      <c r="O76" s="129"/>
      <c r="P76" s="129"/>
      <c r="Q76" s="129"/>
      <c r="R76" s="129"/>
      <c r="S76" s="129"/>
      <c r="T76" s="129"/>
      <c r="U76" s="129"/>
      <c r="V76" s="129"/>
      <c r="W76" s="129"/>
      <c r="X76" s="129">
        <v>1</v>
      </c>
      <c r="Y76" s="129"/>
      <c r="Z76" s="129"/>
      <c r="AA76" s="129"/>
      <c r="AB76" s="129"/>
      <c r="AC76" s="129"/>
      <c r="AD76" s="129"/>
      <c r="AE76" s="129"/>
      <c r="AF76" s="129"/>
      <c r="AG76" s="129"/>
      <c r="AH76" s="129"/>
      <c r="AI76" s="129"/>
      <c r="AJ76" s="129"/>
      <c r="AK76" s="129"/>
      <c r="AL76" s="129"/>
      <c r="AM76" s="129"/>
      <c r="AN76" s="129"/>
      <c r="AO76" s="129">
        <v>1</v>
      </c>
      <c r="AP76" s="129"/>
      <c r="AQ76" s="129"/>
      <c r="AR76" s="129"/>
      <c r="AS76" s="129"/>
      <c r="AT76" s="129"/>
      <c r="AU76" s="129"/>
      <c r="AV76" s="129"/>
      <c r="AW76" s="129">
        <v>9</v>
      </c>
      <c r="AX76" s="129"/>
      <c r="AY76" s="129"/>
      <c r="AZ76" s="129"/>
      <c r="BA76" s="129"/>
      <c r="BB76" s="129"/>
      <c r="BC76" s="129"/>
      <c r="BD76" s="129"/>
      <c r="BE76" s="129"/>
      <c r="BF76" s="129"/>
      <c r="BG76" s="129">
        <v>15</v>
      </c>
      <c r="BH76" s="129"/>
      <c r="BI76" s="129"/>
      <c r="BJ76" s="129"/>
      <c r="BK76" s="129"/>
      <c r="BL76" s="129"/>
      <c r="BM76" s="129"/>
      <c r="BN76" s="129"/>
      <c r="BO76" s="129"/>
      <c r="BP76" s="129"/>
      <c r="BQ76" s="129"/>
      <c r="BR76" s="129"/>
      <c r="BS76" s="231">
        <f t="shared" si="1"/>
        <v>26</v>
      </c>
    </row>
    <row r="77" spans="1:71" ht="15" x14ac:dyDescent="0.15">
      <c r="A77" s="104" t="s">
        <v>275</v>
      </c>
      <c r="B77" s="153" t="s">
        <v>520</v>
      </c>
      <c r="C77" s="153" t="s">
        <v>235</v>
      </c>
      <c r="D77" s="153" t="s">
        <v>685</v>
      </c>
      <c r="E77" s="153" t="s">
        <v>130</v>
      </c>
      <c r="F77" s="105">
        <v>0.05</v>
      </c>
      <c r="G77" s="106">
        <v>1.5</v>
      </c>
      <c r="H77" s="107">
        <f t="shared" si="3"/>
        <v>4</v>
      </c>
      <c r="I77" s="107">
        <f t="shared" si="3"/>
        <v>120</v>
      </c>
      <c r="J77" s="248"/>
      <c r="K77" s="173"/>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v>28</v>
      </c>
      <c r="BR77" s="129"/>
      <c r="BS77" s="231">
        <f t="shared" ref="BS77:BS140" si="4">SUM(K77:BR77)</f>
        <v>28</v>
      </c>
    </row>
    <row r="78" spans="1:71" ht="15" x14ac:dyDescent="0.15">
      <c r="A78" s="104" t="s">
        <v>276</v>
      </c>
      <c r="B78" s="153" t="s">
        <v>520</v>
      </c>
      <c r="C78" s="153" t="s">
        <v>235</v>
      </c>
      <c r="D78" s="153" t="s">
        <v>686</v>
      </c>
      <c r="E78" s="153" t="s">
        <v>130</v>
      </c>
      <c r="F78" s="105">
        <v>0.05</v>
      </c>
      <c r="G78" s="106">
        <v>2</v>
      </c>
      <c r="H78" s="107">
        <f t="shared" si="3"/>
        <v>4</v>
      </c>
      <c r="I78" s="107">
        <f t="shared" si="3"/>
        <v>160</v>
      </c>
      <c r="J78" s="248"/>
      <c r="K78" s="173"/>
      <c r="L78" s="129"/>
      <c r="M78" s="129"/>
      <c r="N78" s="129"/>
      <c r="O78" s="129"/>
      <c r="P78" s="129"/>
      <c r="Q78" s="129"/>
      <c r="R78" s="129"/>
      <c r="S78" s="129"/>
      <c r="T78" s="129"/>
      <c r="U78" s="129"/>
      <c r="V78" s="129">
        <v>1</v>
      </c>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c r="BH78" s="129"/>
      <c r="BI78" s="129"/>
      <c r="BJ78" s="129"/>
      <c r="BK78" s="129"/>
      <c r="BL78" s="129"/>
      <c r="BM78" s="129"/>
      <c r="BN78" s="129"/>
      <c r="BO78" s="129"/>
      <c r="BP78" s="129"/>
      <c r="BQ78" s="129"/>
      <c r="BR78" s="129"/>
      <c r="BS78" s="231">
        <f t="shared" si="4"/>
        <v>1</v>
      </c>
    </row>
    <row r="79" spans="1:71" ht="15" x14ac:dyDescent="0.15">
      <c r="A79" s="104" t="s">
        <v>277</v>
      </c>
      <c r="B79" s="153" t="s">
        <v>520</v>
      </c>
      <c r="C79" s="153" t="s">
        <v>235</v>
      </c>
      <c r="D79" s="153" t="s">
        <v>687</v>
      </c>
      <c r="E79" s="153" t="s">
        <v>130</v>
      </c>
      <c r="F79" s="105">
        <v>0.05</v>
      </c>
      <c r="G79" s="106">
        <v>3</v>
      </c>
      <c r="H79" s="107">
        <f t="shared" si="3"/>
        <v>4</v>
      </c>
      <c r="I79" s="107">
        <f t="shared" si="3"/>
        <v>240</v>
      </c>
      <c r="J79" s="248"/>
      <c r="K79" s="173"/>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v>1</v>
      </c>
      <c r="AR79" s="129"/>
      <c r="AS79" s="129"/>
      <c r="AT79" s="129"/>
      <c r="AU79" s="129"/>
      <c r="AV79" s="129"/>
      <c r="AW79" s="129"/>
      <c r="AX79" s="129"/>
      <c r="AY79" s="129"/>
      <c r="AZ79" s="129"/>
      <c r="BA79" s="129"/>
      <c r="BB79" s="129"/>
      <c r="BC79" s="129"/>
      <c r="BD79" s="129"/>
      <c r="BE79" s="129"/>
      <c r="BF79" s="129"/>
      <c r="BG79" s="129"/>
      <c r="BH79" s="129"/>
      <c r="BI79" s="129"/>
      <c r="BJ79" s="129"/>
      <c r="BK79" s="129"/>
      <c r="BL79" s="129"/>
      <c r="BM79" s="129"/>
      <c r="BN79" s="129"/>
      <c r="BO79" s="129"/>
      <c r="BP79" s="129"/>
      <c r="BQ79" s="129"/>
      <c r="BR79" s="129"/>
      <c r="BS79" s="231">
        <f t="shared" si="4"/>
        <v>1</v>
      </c>
    </row>
    <row r="80" spans="1:71" ht="15" x14ac:dyDescent="0.15">
      <c r="A80" s="104" t="s">
        <v>278</v>
      </c>
      <c r="B80" s="153" t="s">
        <v>520</v>
      </c>
      <c r="C80" s="153" t="s">
        <v>235</v>
      </c>
      <c r="D80" s="153" t="s">
        <v>688</v>
      </c>
      <c r="E80" s="153" t="s">
        <v>130</v>
      </c>
      <c r="F80" s="105">
        <v>7.4999999999999997E-2</v>
      </c>
      <c r="G80" s="106">
        <v>0.5</v>
      </c>
      <c r="H80" s="107">
        <f t="shared" si="3"/>
        <v>6</v>
      </c>
      <c r="I80" s="107">
        <f t="shared" si="3"/>
        <v>40</v>
      </c>
      <c r="J80" s="248"/>
      <c r="K80" s="173"/>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v>1</v>
      </c>
      <c r="BD80" s="129"/>
      <c r="BE80" s="129"/>
      <c r="BF80" s="129"/>
      <c r="BG80" s="129"/>
      <c r="BH80" s="129"/>
      <c r="BI80" s="129"/>
      <c r="BJ80" s="129"/>
      <c r="BK80" s="129"/>
      <c r="BL80" s="129"/>
      <c r="BM80" s="129"/>
      <c r="BN80" s="129"/>
      <c r="BO80" s="129"/>
      <c r="BP80" s="129"/>
      <c r="BQ80" s="129"/>
      <c r="BR80" s="129"/>
      <c r="BS80" s="231">
        <f t="shared" si="4"/>
        <v>1</v>
      </c>
    </row>
    <row r="81" spans="1:71" ht="15" x14ac:dyDescent="0.15">
      <c r="A81" s="104" t="s">
        <v>279</v>
      </c>
      <c r="B81" s="153" t="s">
        <v>520</v>
      </c>
      <c r="C81" s="153" t="s">
        <v>235</v>
      </c>
      <c r="D81" s="153" t="s">
        <v>689</v>
      </c>
      <c r="E81" s="153" t="s">
        <v>130</v>
      </c>
      <c r="F81" s="105">
        <v>7.4999999999999997E-2</v>
      </c>
      <c r="G81" s="106">
        <v>0.7</v>
      </c>
      <c r="H81" s="107">
        <f t="shared" si="3"/>
        <v>6</v>
      </c>
      <c r="I81" s="107">
        <f t="shared" si="3"/>
        <v>56</v>
      </c>
      <c r="J81" s="248"/>
      <c r="K81" s="173"/>
      <c r="L81" s="129"/>
      <c r="M81" s="129"/>
      <c r="N81" s="129"/>
      <c r="O81" s="129"/>
      <c r="P81" s="129"/>
      <c r="Q81" s="129"/>
      <c r="R81" s="129"/>
      <c r="S81" s="129"/>
      <c r="T81" s="129"/>
      <c r="U81" s="129"/>
      <c r="V81" s="129"/>
      <c r="W81" s="129"/>
      <c r="X81" s="129"/>
      <c r="Z81" s="129">
        <v>3</v>
      </c>
      <c r="AA81" s="129"/>
      <c r="AB81" s="129"/>
      <c r="AC81" s="129"/>
      <c r="AD81" s="129"/>
      <c r="AE81" s="129"/>
      <c r="AF81" s="129"/>
      <c r="AG81" s="129"/>
      <c r="AH81" s="129"/>
      <c r="AI81" s="129"/>
      <c r="AJ81" s="129"/>
      <c r="AK81" s="129"/>
      <c r="AL81" s="129"/>
      <c r="AM81" s="129"/>
      <c r="AN81" s="129"/>
      <c r="AO81" s="129">
        <v>2</v>
      </c>
      <c r="AP81" s="129"/>
      <c r="AQ81" s="129"/>
      <c r="AR81" s="129"/>
      <c r="AS81" s="129"/>
      <c r="AT81" s="129"/>
      <c r="AU81" s="129"/>
      <c r="AV81" s="129"/>
      <c r="AW81" s="129"/>
      <c r="AX81" s="129"/>
      <c r="AY81" s="129"/>
      <c r="AZ81" s="129"/>
      <c r="BA81" s="129"/>
      <c r="BB81" s="129"/>
      <c r="BC81" s="129"/>
      <c r="BD81" s="129"/>
      <c r="BE81" s="129"/>
      <c r="BF81" s="129"/>
      <c r="BG81" s="129"/>
      <c r="BH81" s="129"/>
      <c r="BI81" s="129"/>
      <c r="BJ81" s="129"/>
      <c r="BK81" s="129"/>
      <c r="BL81" s="129"/>
      <c r="BM81" s="129"/>
      <c r="BN81" s="129"/>
      <c r="BO81" s="129"/>
      <c r="BP81" s="129"/>
      <c r="BQ81" s="129"/>
      <c r="BR81" s="129"/>
      <c r="BS81" s="231">
        <f t="shared" si="4"/>
        <v>5</v>
      </c>
    </row>
    <row r="82" spans="1:71" ht="15" x14ac:dyDescent="0.15">
      <c r="A82" s="104" t="s">
        <v>280</v>
      </c>
      <c r="B82" s="153" t="s">
        <v>520</v>
      </c>
      <c r="C82" s="153" t="s">
        <v>235</v>
      </c>
      <c r="D82" s="153" t="s">
        <v>690</v>
      </c>
      <c r="E82" s="153" t="s">
        <v>130</v>
      </c>
      <c r="F82" s="105">
        <v>7.4999999999999997E-2</v>
      </c>
      <c r="G82" s="106">
        <v>0.8</v>
      </c>
      <c r="H82" s="107">
        <f t="shared" si="3"/>
        <v>6</v>
      </c>
      <c r="I82" s="107">
        <f t="shared" si="3"/>
        <v>64</v>
      </c>
      <c r="J82" s="248"/>
      <c r="K82" s="173"/>
      <c r="L82" s="129">
        <v>5</v>
      </c>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c r="BH82" s="129"/>
      <c r="BI82" s="129"/>
      <c r="BJ82" s="129"/>
      <c r="BK82" s="129"/>
      <c r="BL82" s="129"/>
      <c r="BM82" s="129"/>
      <c r="BN82" s="129"/>
      <c r="BO82" s="129"/>
      <c r="BP82" s="129"/>
      <c r="BQ82" s="129"/>
      <c r="BR82" s="129"/>
      <c r="BS82" s="231">
        <f t="shared" si="4"/>
        <v>5</v>
      </c>
    </row>
    <row r="83" spans="1:71" ht="15" x14ac:dyDescent="0.15">
      <c r="A83" s="104" t="s">
        <v>281</v>
      </c>
      <c r="B83" s="153" t="s">
        <v>520</v>
      </c>
      <c r="C83" s="153" t="s">
        <v>235</v>
      </c>
      <c r="D83" s="153" t="s">
        <v>691</v>
      </c>
      <c r="E83" s="153" t="s">
        <v>130</v>
      </c>
      <c r="F83" s="105">
        <v>7.4999999999999997E-2</v>
      </c>
      <c r="G83" s="106">
        <v>1</v>
      </c>
      <c r="H83" s="107">
        <f t="shared" si="3"/>
        <v>6</v>
      </c>
      <c r="I83" s="107">
        <f t="shared" si="3"/>
        <v>80</v>
      </c>
      <c r="J83" s="248"/>
      <c r="K83" s="173"/>
      <c r="L83" s="129"/>
      <c r="M83" s="129"/>
      <c r="N83" s="129"/>
      <c r="O83" s="129"/>
      <c r="P83" s="129"/>
      <c r="Q83" s="129">
        <v>9</v>
      </c>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c r="BH83" s="129"/>
      <c r="BI83" s="129">
        <v>11</v>
      </c>
      <c r="BJ83" s="129"/>
      <c r="BK83" s="129"/>
      <c r="BL83" s="129"/>
      <c r="BM83" s="129"/>
      <c r="BN83" s="129"/>
      <c r="BO83" s="129"/>
      <c r="BP83" s="129"/>
      <c r="BQ83" s="129"/>
      <c r="BR83" s="129"/>
      <c r="BS83" s="231">
        <f t="shared" si="4"/>
        <v>20</v>
      </c>
    </row>
    <row r="84" spans="1:71" ht="15" x14ac:dyDescent="0.15">
      <c r="A84" s="104" t="s">
        <v>282</v>
      </c>
      <c r="B84" s="153" t="s">
        <v>520</v>
      </c>
      <c r="C84" s="153" t="s">
        <v>235</v>
      </c>
      <c r="D84" s="153" t="s">
        <v>692</v>
      </c>
      <c r="E84" s="153" t="s">
        <v>130</v>
      </c>
      <c r="F84" s="105">
        <v>7.4999999999999997E-2</v>
      </c>
      <c r="G84" s="106">
        <v>2.5</v>
      </c>
      <c r="H84" s="107">
        <f t="shared" si="3"/>
        <v>6</v>
      </c>
      <c r="I84" s="107">
        <f t="shared" si="3"/>
        <v>200</v>
      </c>
      <c r="J84" s="248"/>
      <c r="K84" s="173"/>
      <c r="L84" s="129"/>
      <c r="M84" s="129"/>
      <c r="N84" s="129"/>
      <c r="O84" s="129"/>
      <c r="P84" s="129"/>
      <c r="Q84" s="129"/>
      <c r="R84" s="129"/>
      <c r="S84" s="129"/>
      <c r="T84" s="129"/>
      <c r="U84" s="129"/>
      <c r="V84" s="129"/>
      <c r="W84" s="129"/>
      <c r="X84" s="129"/>
      <c r="Y84" s="129"/>
      <c r="Z84" s="129"/>
      <c r="AA84" s="129"/>
      <c r="AB84" s="129">
        <v>6</v>
      </c>
      <c r="AC84" s="129"/>
      <c r="AD84" s="129"/>
      <c r="AE84" s="129"/>
      <c r="AF84" s="129"/>
      <c r="AG84" s="129"/>
      <c r="AH84" s="129"/>
      <c r="AI84" s="129"/>
      <c r="AJ84" s="129"/>
      <c r="AK84" s="129"/>
      <c r="AL84" s="129"/>
      <c r="AM84" s="129"/>
      <c r="AN84" s="129"/>
      <c r="AO84" s="129"/>
      <c r="AP84" s="129"/>
      <c r="AQ84" s="129"/>
      <c r="AR84" s="129"/>
      <c r="AS84" s="129"/>
      <c r="AT84" s="129">
        <v>2</v>
      </c>
      <c r="AU84" s="129"/>
      <c r="AV84" s="129"/>
      <c r="AW84" s="129"/>
      <c r="AX84" s="129"/>
      <c r="AY84" s="129"/>
      <c r="AZ84" s="129"/>
      <c r="BA84" s="129"/>
      <c r="BB84" s="129"/>
      <c r="BC84" s="129"/>
      <c r="BD84" s="129"/>
      <c r="BE84" s="129"/>
      <c r="BF84" s="129"/>
      <c r="BG84" s="129"/>
      <c r="BH84" s="129"/>
      <c r="BI84" s="129"/>
      <c r="BJ84" s="129"/>
      <c r="BK84" s="129"/>
      <c r="BL84" s="129"/>
      <c r="BM84" s="129"/>
      <c r="BN84" s="129"/>
      <c r="BO84" s="129">
        <v>5</v>
      </c>
      <c r="BP84" s="129"/>
      <c r="BQ84" s="129"/>
      <c r="BR84" s="129"/>
      <c r="BS84" s="231">
        <f t="shared" si="4"/>
        <v>13</v>
      </c>
    </row>
    <row r="85" spans="1:71" ht="15" x14ac:dyDescent="0.15">
      <c r="A85" s="104" t="s">
        <v>283</v>
      </c>
      <c r="B85" s="153" t="s">
        <v>520</v>
      </c>
      <c r="C85" s="153" t="s">
        <v>235</v>
      </c>
      <c r="D85" s="153" t="s">
        <v>693</v>
      </c>
      <c r="E85" s="153" t="s">
        <v>130</v>
      </c>
      <c r="F85" s="105">
        <v>0.1</v>
      </c>
      <c r="G85" s="106">
        <v>0.5</v>
      </c>
      <c r="H85" s="107">
        <f t="shared" si="3"/>
        <v>8</v>
      </c>
      <c r="I85" s="107">
        <f t="shared" si="3"/>
        <v>40</v>
      </c>
      <c r="J85" s="248"/>
      <c r="K85" s="173"/>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v>1</v>
      </c>
      <c r="AS85" s="129"/>
      <c r="AT85" s="129"/>
      <c r="AU85" s="129"/>
      <c r="AV85" s="129"/>
      <c r="AW85" s="129"/>
      <c r="AX85" s="129"/>
      <c r="AY85" s="129"/>
      <c r="AZ85" s="129"/>
      <c r="BA85" s="129"/>
      <c r="BB85" s="129"/>
      <c r="BC85" s="129"/>
      <c r="BD85" s="129"/>
      <c r="BE85" s="129">
        <v>11</v>
      </c>
      <c r="BF85" s="129"/>
      <c r="BG85" s="129">
        <v>1</v>
      </c>
      <c r="BH85" s="129"/>
      <c r="BI85" s="129"/>
      <c r="BJ85" s="129"/>
      <c r="BK85" s="129"/>
      <c r="BL85" s="129"/>
      <c r="BM85" s="129"/>
      <c r="BN85" s="129"/>
      <c r="BO85" s="129"/>
      <c r="BP85" s="129"/>
      <c r="BQ85" s="129"/>
      <c r="BR85" s="129"/>
      <c r="BS85" s="231">
        <f t="shared" si="4"/>
        <v>13</v>
      </c>
    </row>
    <row r="86" spans="1:71" ht="15" x14ac:dyDescent="0.15">
      <c r="A86" s="104" t="s">
        <v>284</v>
      </c>
      <c r="B86" s="153" t="s">
        <v>520</v>
      </c>
      <c r="C86" s="153" t="s">
        <v>235</v>
      </c>
      <c r="D86" s="153" t="s">
        <v>694</v>
      </c>
      <c r="E86" s="153" t="s">
        <v>130</v>
      </c>
      <c r="F86" s="105">
        <v>0.1</v>
      </c>
      <c r="G86" s="106">
        <v>1</v>
      </c>
      <c r="H86" s="107">
        <f t="shared" si="3"/>
        <v>8</v>
      </c>
      <c r="I86" s="107">
        <f t="shared" si="3"/>
        <v>80</v>
      </c>
      <c r="J86" s="248"/>
      <c r="K86" s="173"/>
      <c r="L86" s="129"/>
      <c r="M86" s="129"/>
      <c r="N86" s="129">
        <v>10</v>
      </c>
      <c r="O86" s="129"/>
      <c r="P86" s="129"/>
      <c r="Q86" s="129"/>
      <c r="R86" s="129">
        <v>28</v>
      </c>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c r="BH86" s="129"/>
      <c r="BI86" s="129"/>
      <c r="BJ86" s="129"/>
      <c r="BK86" s="129"/>
      <c r="BL86" s="129">
        <v>1</v>
      </c>
      <c r="BM86" s="129"/>
      <c r="BN86" s="129"/>
      <c r="BO86" s="129"/>
      <c r="BP86" s="129">
        <v>16</v>
      </c>
      <c r="BQ86" s="129"/>
      <c r="BR86" s="129"/>
      <c r="BS86" s="231">
        <f t="shared" si="4"/>
        <v>55</v>
      </c>
    </row>
    <row r="87" spans="1:71" ht="15" x14ac:dyDescent="0.15">
      <c r="A87" s="104" t="s">
        <v>285</v>
      </c>
      <c r="B87" s="153" t="s">
        <v>520</v>
      </c>
      <c r="C87" s="153" t="s">
        <v>235</v>
      </c>
      <c r="D87" s="153" t="s">
        <v>695</v>
      </c>
      <c r="E87" s="153" t="s">
        <v>130</v>
      </c>
      <c r="F87" s="105">
        <v>0.1</v>
      </c>
      <c r="G87" s="106">
        <v>1.8</v>
      </c>
      <c r="H87" s="107">
        <f t="shared" si="3"/>
        <v>8</v>
      </c>
      <c r="I87" s="107">
        <f t="shared" si="3"/>
        <v>144</v>
      </c>
      <c r="J87" s="248"/>
      <c r="K87" s="173"/>
      <c r="L87" s="129"/>
      <c r="M87" s="129"/>
      <c r="N87" s="129"/>
      <c r="O87" s="129"/>
      <c r="P87" s="129"/>
      <c r="Q87" s="129"/>
      <c r="R87" s="129"/>
      <c r="S87" s="129"/>
      <c r="T87" s="129"/>
      <c r="U87" s="129">
        <v>4</v>
      </c>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c r="BH87" s="129"/>
      <c r="BI87" s="129"/>
      <c r="BJ87" s="129">
        <v>2</v>
      </c>
      <c r="BK87" s="129"/>
      <c r="BL87" s="129"/>
      <c r="BM87" s="129"/>
      <c r="BN87" s="129"/>
      <c r="BO87" s="129"/>
      <c r="BP87" s="129"/>
      <c r="BQ87" s="129"/>
      <c r="BR87" s="129"/>
      <c r="BS87" s="231">
        <f t="shared" si="4"/>
        <v>6</v>
      </c>
    </row>
    <row r="88" spans="1:71" ht="15" x14ac:dyDescent="0.15">
      <c r="A88" s="104" t="s">
        <v>286</v>
      </c>
      <c r="B88" s="153" t="s">
        <v>520</v>
      </c>
      <c r="C88" s="153" t="s">
        <v>228</v>
      </c>
      <c r="D88" s="153" t="s">
        <v>696</v>
      </c>
      <c r="E88" s="153" t="s">
        <v>130</v>
      </c>
      <c r="F88" s="105">
        <v>0.02</v>
      </c>
      <c r="G88" s="106">
        <v>1</v>
      </c>
      <c r="H88" s="107">
        <f t="shared" si="3"/>
        <v>1.6</v>
      </c>
      <c r="I88" s="107">
        <f t="shared" si="3"/>
        <v>80</v>
      </c>
      <c r="J88" s="248"/>
      <c r="K88" s="173"/>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v>1</v>
      </c>
      <c r="AY88" s="129"/>
      <c r="AZ88" s="129"/>
      <c r="BA88" s="129"/>
      <c r="BB88" s="129"/>
      <c r="BC88" s="129"/>
      <c r="BD88" s="129"/>
      <c r="BE88" s="129"/>
      <c r="BF88" s="129"/>
      <c r="BG88" s="129"/>
      <c r="BH88" s="129"/>
      <c r="BI88" s="129"/>
      <c r="BJ88" s="129"/>
      <c r="BK88" s="129"/>
      <c r="BL88" s="129"/>
      <c r="BM88" s="129"/>
      <c r="BN88" s="129"/>
      <c r="BO88" s="129"/>
      <c r="BP88" s="129"/>
      <c r="BQ88" s="129"/>
      <c r="BR88" s="129"/>
      <c r="BS88" s="231">
        <f t="shared" si="4"/>
        <v>1</v>
      </c>
    </row>
    <row r="89" spans="1:71" ht="15" x14ac:dyDescent="0.15">
      <c r="A89" s="104" t="s">
        <v>288</v>
      </c>
      <c r="B89" s="153" t="s">
        <v>520</v>
      </c>
      <c r="C89" s="153" t="s">
        <v>228</v>
      </c>
      <c r="D89" s="153" t="s">
        <v>698</v>
      </c>
      <c r="E89" s="153" t="s">
        <v>130</v>
      </c>
      <c r="F89" s="105">
        <v>0.05</v>
      </c>
      <c r="G89" s="106">
        <v>0.8</v>
      </c>
      <c r="H89" s="107">
        <f t="shared" si="3"/>
        <v>4</v>
      </c>
      <c r="I89" s="107">
        <f t="shared" si="3"/>
        <v>64</v>
      </c>
      <c r="J89" s="248"/>
      <c r="K89" s="173"/>
      <c r="L89" s="129"/>
      <c r="M89" s="129"/>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v>1</v>
      </c>
      <c r="AP89" s="129"/>
      <c r="AQ89" s="129"/>
      <c r="AR89" s="129"/>
      <c r="AS89" s="129"/>
      <c r="AT89" s="129"/>
      <c r="AU89" s="129"/>
      <c r="AV89" s="129"/>
      <c r="AW89" s="129"/>
      <c r="AX89" s="129"/>
      <c r="AY89" s="129"/>
      <c r="AZ89" s="129"/>
      <c r="BA89" s="129"/>
      <c r="BB89" s="129"/>
      <c r="BC89" s="129"/>
      <c r="BD89" s="129"/>
      <c r="BE89" s="129"/>
      <c r="BF89" s="129"/>
      <c r="BG89" s="129"/>
      <c r="BH89" s="129"/>
      <c r="BI89" s="129"/>
      <c r="BJ89" s="129"/>
      <c r="BK89" s="129"/>
      <c r="BL89" s="129"/>
      <c r="BM89" s="129"/>
      <c r="BN89" s="129"/>
      <c r="BO89" s="129"/>
      <c r="BP89" s="129"/>
      <c r="BQ89" s="129"/>
      <c r="BR89" s="129"/>
      <c r="BS89" s="231">
        <f t="shared" si="4"/>
        <v>1</v>
      </c>
    </row>
    <row r="90" spans="1:71" ht="15" x14ac:dyDescent="0.15">
      <c r="A90" s="104" t="s">
        <v>289</v>
      </c>
      <c r="B90" s="153" t="s">
        <v>520</v>
      </c>
      <c r="C90" s="153" t="s">
        <v>228</v>
      </c>
      <c r="D90" s="155" t="s">
        <v>699</v>
      </c>
      <c r="E90" s="153" t="s">
        <v>130</v>
      </c>
      <c r="F90" s="114">
        <v>0.05</v>
      </c>
      <c r="G90" s="115">
        <v>1</v>
      </c>
      <c r="H90" s="116">
        <f t="shared" si="3"/>
        <v>4</v>
      </c>
      <c r="I90" s="107">
        <f t="shared" si="3"/>
        <v>80</v>
      </c>
      <c r="J90" s="253"/>
      <c r="K90" s="173"/>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v>42</v>
      </c>
      <c r="AX90" s="129"/>
      <c r="AY90" s="129"/>
      <c r="AZ90" s="129"/>
      <c r="BA90" s="129"/>
      <c r="BB90" s="129"/>
      <c r="BC90" s="129"/>
      <c r="BD90" s="129"/>
      <c r="BE90" s="129"/>
      <c r="BF90" s="129"/>
      <c r="BG90" s="129"/>
      <c r="BH90" s="129"/>
      <c r="BI90" s="129"/>
      <c r="BJ90" s="129"/>
      <c r="BK90" s="129"/>
      <c r="BL90" s="129"/>
      <c r="BM90" s="129"/>
      <c r="BN90" s="129"/>
      <c r="BO90" s="129"/>
      <c r="BP90" s="129"/>
      <c r="BQ90" s="129"/>
      <c r="BR90" s="129"/>
      <c r="BS90" s="231">
        <f t="shared" si="4"/>
        <v>42</v>
      </c>
    </row>
    <row r="91" spans="1:71" ht="15" x14ac:dyDescent="0.15">
      <c r="A91" s="104" t="s">
        <v>290</v>
      </c>
      <c r="B91" s="153" t="s">
        <v>520</v>
      </c>
      <c r="C91" s="153" t="s">
        <v>228</v>
      </c>
      <c r="D91" s="155" t="s">
        <v>700</v>
      </c>
      <c r="E91" s="153" t="s">
        <v>130</v>
      </c>
      <c r="F91" s="114">
        <v>0.05</v>
      </c>
      <c r="G91" s="115">
        <v>1.2</v>
      </c>
      <c r="H91" s="116">
        <f t="shared" si="3"/>
        <v>4</v>
      </c>
      <c r="I91" s="107">
        <f t="shared" si="3"/>
        <v>96</v>
      </c>
      <c r="J91" s="253"/>
      <c r="K91" s="173"/>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v>11</v>
      </c>
      <c r="AW91" s="129"/>
      <c r="AX91" s="129"/>
      <c r="AY91" s="129"/>
      <c r="AZ91" s="129"/>
      <c r="BA91" s="129"/>
      <c r="BB91" s="129"/>
      <c r="BC91" s="129"/>
      <c r="BD91" s="129"/>
      <c r="BE91" s="129"/>
      <c r="BF91" s="129"/>
      <c r="BG91" s="129"/>
      <c r="BH91" s="129"/>
      <c r="BI91" s="129"/>
      <c r="BJ91" s="129"/>
      <c r="BK91" s="129"/>
      <c r="BL91" s="129"/>
      <c r="BM91" s="129"/>
      <c r="BN91" s="129"/>
      <c r="BO91" s="129"/>
      <c r="BP91" s="129"/>
      <c r="BQ91" s="129"/>
      <c r="BR91" s="129"/>
      <c r="BS91" s="231">
        <f t="shared" si="4"/>
        <v>11</v>
      </c>
    </row>
    <row r="92" spans="1:71" ht="15" x14ac:dyDescent="0.15">
      <c r="A92" s="104" t="s">
        <v>291</v>
      </c>
      <c r="B92" s="153" t="s">
        <v>520</v>
      </c>
      <c r="C92" s="153" t="s">
        <v>228</v>
      </c>
      <c r="D92" s="155" t="s">
        <v>701</v>
      </c>
      <c r="E92" s="153" t="s">
        <v>130</v>
      </c>
      <c r="F92" s="114">
        <v>0.05</v>
      </c>
      <c r="G92" s="115">
        <v>1.6</v>
      </c>
      <c r="H92" s="116">
        <f t="shared" si="3"/>
        <v>4</v>
      </c>
      <c r="I92" s="107">
        <f t="shared" si="3"/>
        <v>128</v>
      </c>
      <c r="J92" s="253"/>
      <c r="K92" s="173"/>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v>11</v>
      </c>
      <c r="AP92" s="129"/>
      <c r="AQ92" s="129"/>
      <c r="AR92" s="129"/>
      <c r="AS92" s="129"/>
      <c r="AT92" s="129"/>
      <c r="AU92" s="129"/>
      <c r="AV92" s="129"/>
      <c r="AW92" s="129"/>
      <c r="AX92" s="129"/>
      <c r="AY92" s="129"/>
      <c r="AZ92" s="129"/>
      <c r="BA92" s="129"/>
      <c r="BB92" s="129"/>
      <c r="BC92" s="129"/>
      <c r="BD92" s="129"/>
      <c r="BE92" s="129"/>
      <c r="BF92" s="129"/>
      <c r="BG92" s="129"/>
      <c r="BH92" s="129"/>
      <c r="BI92" s="129"/>
      <c r="BJ92" s="129"/>
      <c r="BK92" s="129"/>
      <c r="BL92" s="129">
        <v>1</v>
      </c>
      <c r="BM92" s="129"/>
      <c r="BN92" s="129"/>
      <c r="BO92" s="129"/>
      <c r="BP92" s="129"/>
      <c r="BQ92" s="129">
        <v>1</v>
      </c>
      <c r="BR92" s="129"/>
      <c r="BS92" s="231">
        <f t="shared" si="4"/>
        <v>13</v>
      </c>
    </row>
    <row r="93" spans="1:71" ht="15" x14ac:dyDescent="0.15">
      <c r="A93" s="104" t="s">
        <v>292</v>
      </c>
      <c r="B93" s="153" t="s">
        <v>520</v>
      </c>
      <c r="C93" s="153" t="s">
        <v>228</v>
      </c>
      <c r="D93" s="155" t="s">
        <v>702</v>
      </c>
      <c r="E93" s="153" t="s">
        <v>130</v>
      </c>
      <c r="F93" s="114">
        <v>7.4999999999999997E-2</v>
      </c>
      <c r="G93" s="115">
        <v>1</v>
      </c>
      <c r="H93" s="116">
        <f t="shared" si="3"/>
        <v>6</v>
      </c>
      <c r="I93" s="107">
        <f t="shared" si="3"/>
        <v>80</v>
      </c>
      <c r="J93" s="253"/>
      <c r="K93" s="173"/>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v>5</v>
      </c>
      <c r="AQ93" s="129"/>
      <c r="AR93" s="129"/>
      <c r="AS93" s="129"/>
      <c r="AT93" s="129">
        <v>8</v>
      </c>
      <c r="AV93" s="129"/>
      <c r="AW93" s="129"/>
      <c r="AX93" s="129">
        <v>14</v>
      </c>
      <c r="AY93" s="129"/>
      <c r="AZ93" s="129"/>
      <c r="BA93" s="129"/>
      <c r="BB93" s="129"/>
      <c r="BC93" s="129"/>
      <c r="BD93" s="129"/>
      <c r="BE93" s="129"/>
      <c r="BF93" s="129"/>
      <c r="BG93" s="129"/>
      <c r="BH93" s="129"/>
      <c r="BI93" s="129"/>
      <c r="BJ93" s="129"/>
      <c r="BK93" s="129"/>
      <c r="BL93" s="129"/>
      <c r="BM93" s="129"/>
      <c r="BN93" s="129"/>
      <c r="BO93" s="129"/>
      <c r="BP93" s="129"/>
      <c r="BQ93" s="129"/>
      <c r="BR93" s="129"/>
      <c r="BS93" s="231">
        <f t="shared" si="4"/>
        <v>27</v>
      </c>
    </row>
    <row r="94" spans="1:71" ht="15" x14ac:dyDescent="0.15">
      <c r="A94" s="104" t="s">
        <v>293</v>
      </c>
      <c r="B94" s="153" t="s">
        <v>520</v>
      </c>
      <c r="C94" s="153" t="s">
        <v>228</v>
      </c>
      <c r="D94" s="153" t="s">
        <v>703</v>
      </c>
      <c r="E94" s="153" t="s">
        <v>130</v>
      </c>
      <c r="F94" s="105">
        <v>0.1</v>
      </c>
      <c r="G94" s="106">
        <v>0.5</v>
      </c>
      <c r="H94" s="107">
        <f t="shared" si="3"/>
        <v>8</v>
      </c>
      <c r="I94" s="107">
        <f t="shared" si="3"/>
        <v>40</v>
      </c>
      <c r="J94" s="248"/>
      <c r="K94" s="173"/>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c r="BH94" s="129"/>
      <c r="BI94" s="129">
        <v>3</v>
      </c>
      <c r="BJ94" s="129"/>
      <c r="BK94" s="129"/>
      <c r="BL94" s="129"/>
      <c r="BM94" s="129"/>
      <c r="BN94" s="129"/>
      <c r="BO94" s="129"/>
      <c r="BP94" s="129"/>
      <c r="BQ94" s="129"/>
      <c r="BR94" s="129"/>
      <c r="BS94" s="231">
        <f t="shared" si="4"/>
        <v>3</v>
      </c>
    </row>
    <row r="95" spans="1:71" ht="15" x14ac:dyDescent="0.15">
      <c r="A95" s="104" t="s">
        <v>294</v>
      </c>
      <c r="B95" s="153" t="s">
        <v>520</v>
      </c>
      <c r="C95" s="153" t="s">
        <v>228</v>
      </c>
      <c r="D95" s="153" t="s">
        <v>704</v>
      </c>
      <c r="E95" s="153" t="s">
        <v>130</v>
      </c>
      <c r="F95" s="105">
        <v>0.1</v>
      </c>
      <c r="G95" s="106">
        <v>0.9</v>
      </c>
      <c r="H95" s="107">
        <f t="shared" si="3"/>
        <v>8</v>
      </c>
      <c r="I95" s="107">
        <f t="shared" si="3"/>
        <v>72</v>
      </c>
      <c r="J95" s="248"/>
      <c r="K95" s="173"/>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v>1</v>
      </c>
      <c r="AW95" s="129"/>
      <c r="AX95" s="129"/>
      <c r="AY95" s="129">
        <v>15</v>
      </c>
      <c r="AZ95" s="129"/>
      <c r="BA95" s="129"/>
      <c r="BB95" s="129"/>
      <c r="BC95" s="129"/>
      <c r="BD95" s="129"/>
      <c r="BE95" s="129"/>
      <c r="BF95" s="129"/>
      <c r="BG95" s="129"/>
      <c r="BH95" s="129"/>
      <c r="BI95" s="129"/>
      <c r="BJ95" s="129"/>
      <c r="BK95" s="129"/>
      <c r="BL95" s="129"/>
      <c r="BM95" s="129">
        <v>1</v>
      </c>
      <c r="BN95" s="129"/>
      <c r="BO95" s="129"/>
      <c r="BP95" s="129"/>
      <c r="BQ95" s="129"/>
      <c r="BR95" s="129"/>
      <c r="BS95" s="231">
        <f t="shared" si="4"/>
        <v>17</v>
      </c>
    </row>
    <row r="96" spans="1:71" ht="15" x14ac:dyDescent="0.15">
      <c r="A96" s="104" t="s">
        <v>295</v>
      </c>
      <c r="B96" s="153" t="s">
        <v>520</v>
      </c>
      <c r="C96" s="153" t="s">
        <v>228</v>
      </c>
      <c r="D96" s="153" t="s">
        <v>705</v>
      </c>
      <c r="E96" s="153" t="s">
        <v>130</v>
      </c>
      <c r="F96" s="105">
        <v>0.1</v>
      </c>
      <c r="G96" s="106">
        <v>2.1</v>
      </c>
      <c r="H96" s="107">
        <f t="shared" si="3"/>
        <v>8</v>
      </c>
      <c r="I96" s="107">
        <f t="shared" si="3"/>
        <v>168</v>
      </c>
      <c r="J96" s="248"/>
      <c r="K96" s="173">
        <v>8</v>
      </c>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c r="BH96" s="129"/>
      <c r="BI96" s="129"/>
      <c r="BJ96" s="129">
        <v>17</v>
      </c>
      <c r="BK96" s="129"/>
      <c r="BL96" s="129">
        <v>5</v>
      </c>
      <c r="BM96" s="129"/>
      <c r="BN96" s="129">
        <v>1</v>
      </c>
      <c r="BO96" s="129"/>
      <c r="BP96" s="129"/>
      <c r="BQ96" s="129"/>
      <c r="BR96" s="129"/>
      <c r="BS96" s="231">
        <f t="shared" si="4"/>
        <v>31</v>
      </c>
    </row>
    <row r="97" spans="1:71" ht="14" x14ac:dyDescent="0.15">
      <c r="A97" s="117" t="s">
        <v>298</v>
      </c>
      <c r="B97" s="156" t="s">
        <v>521</v>
      </c>
      <c r="C97" s="156" t="s">
        <v>236</v>
      </c>
      <c r="D97" s="156" t="s">
        <v>708</v>
      </c>
      <c r="E97" s="156" t="s">
        <v>131</v>
      </c>
      <c r="F97" s="118">
        <v>0.4</v>
      </c>
      <c r="G97" s="119">
        <v>0.4</v>
      </c>
      <c r="H97" s="120">
        <f t="shared" ref="H97:I99" si="5">F97*80</f>
        <v>32</v>
      </c>
      <c r="I97" s="120">
        <f t="shared" si="5"/>
        <v>32</v>
      </c>
      <c r="J97" s="254"/>
      <c r="K97" s="173"/>
      <c r="L97" s="129"/>
      <c r="M97" s="129">
        <v>1</v>
      </c>
      <c r="N97" s="129"/>
      <c r="O97" s="129"/>
      <c r="P97" s="129"/>
      <c r="Q97" s="129"/>
      <c r="R97" s="129"/>
      <c r="S97" s="129"/>
      <c r="T97" s="129"/>
      <c r="U97" s="129"/>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c r="BH97" s="129"/>
      <c r="BI97" s="129"/>
      <c r="BJ97" s="129"/>
      <c r="BK97" s="129"/>
      <c r="BL97" s="129"/>
      <c r="BM97" s="129"/>
      <c r="BN97" s="129"/>
      <c r="BO97" s="129"/>
      <c r="BP97" s="129"/>
      <c r="BQ97" s="129"/>
      <c r="BR97" s="129"/>
      <c r="BS97" s="231">
        <f t="shared" si="4"/>
        <v>1</v>
      </c>
    </row>
    <row r="98" spans="1:71" ht="14" x14ac:dyDescent="0.15">
      <c r="A98" s="117" t="s">
        <v>299</v>
      </c>
      <c r="B98" s="156" t="s">
        <v>521</v>
      </c>
      <c r="C98" s="156" t="s">
        <v>236</v>
      </c>
      <c r="D98" s="156" t="s">
        <v>709</v>
      </c>
      <c r="E98" s="156" t="s">
        <v>131</v>
      </c>
      <c r="F98" s="118">
        <v>0.5</v>
      </c>
      <c r="G98" s="119">
        <v>0.5</v>
      </c>
      <c r="H98" s="120">
        <f t="shared" si="5"/>
        <v>40</v>
      </c>
      <c r="I98" s="120">
        <f t="shared" si="5"/>
        <v>40</v>
      </c>
      <c r="J98" s="254"/>
      <c r="K98" s="173"/>
      <c r="L98" s="129"/>
      <c r="M98" s="129"/>
      <c r="N98" s="129"/>
      <c r="O98" s="129"/>
      <c r="P98" s="129"/>
      <c r="Q98" s="129"/>
      <c r="R98" s="129">
        <v>2</v>
      </c>
      <c r="S98" s="129"/>
      <c r="T98" s="129"/>
      <c r="U98" s="129"/>
      <c r="V98" s="129"/>
      <c r="W98" s="129"/>
      <c r="X98" s="129"/>
      <c r="Y98" s="129"/>
      <c r="Z98" s="129"/>
      <c r="AA98" s="129"/>
      <c r="AB98" s="129"/>
      <c r="AC98" s="129"/>
      <c r="AD98" s="129"/>
      <c r="AE98" s="129"/>
      <c r="AF98" s="129">
        <v>12</v>
      </c>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v>1</v>
      </c>
      <c r="BF98" s="129"/>
      <c r="BG98" s="129"/>
      <c r="BH98" s="129"/>
      <c r="BI98" s="129"/>
      <c r="BJ98" s="129"/>
      <c r="BK98" s="129"/>
      <c r="BL98" s="129"/>
      <c r="BM98" s="129"/>
      <c r="BN98" s="129"/>
      <c r="BO98" s="129"/>
      <c r="BP98" s="129">
        <v>40</v>
      </c>
      <c r="BQ98" s="129"/>
      <c r="BR98" s="129"/>
      <c r="BS98" s="231">
        <f t="shared" si="4"/>
        <v>55</v>
      </c>
    </row>
    <row r="99" spans="1:71" ht="14" x14ac:dyDescent="0.15">
      <c r="A99" s="117" t="s">
        <v>300</v>
      </c>
      <c r="B99" s="156" t="s">
        <v>521</v>
      </c>
      <c r="C99" s="156" t="s">
        <v>236</v>
      </c>
      <c r="D99" s="156" t="s">
        <v>710</v>
      </c>
      <c r="E99" s="156" t="s">
        <v>131</v>
      </c>
      <c r="F99" s="118">
        <v>0.6</v>
      </c>
      <c r="G99" s="119">
        <v>0.6</v>
      </c>
      <c r="H99" s="120">
        <f t="shared" si="5"/>
        <v>48</v>
      </c>
      <c r="I99" s="120">
        <f t="shared" si="5"/>
        <v>48</v>
      </c>
      <c r="J99" s="254"/>
      <c r="K99" s="173"/>
      <c r="L99" s="129"/>
      <c r="M99" s="129"/>
      <c r="N99" s="129"/>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v>3</v>
      </c>
      <c r="BC99" s="129"/>
      <c r="BD99" s="129"/>
      <c r="BE99" s="129"/>
      <c r="BF99" s="129">
        <v>4</v>
      </c>
      <c r="BG99" s="129"/>
      <c r="BH99" s="129"/>
      <c r="BI99" s="129"/>
      <c r="BJ99" s="129"/>
      <c r="BK99" s="129"/>
      <c r="BL99" s="129"/>
      <c r="BM99" s="129"/>
      <c r="BN99" s="129"/>
      <c r="BO99" s="129"/>
      <c r="BP99" s="129"/>
      <c r="BQ99" s="129"/>
      <c r="BR99" s="129"/>
      <c r="BS99" s="231">
        <f t="shared" si="4"/>
        <v>7</v>
      </c>
    </row>
    <row r="100" spans="1:71" ht="15" x14ac:dyDescent="0.15">
      <c r="A100" s="184" t="s">
        <v>301</v>
      </c>
      <c r="B100" s="156" t="s">
        <v>521</v>
      </c>
      <c r="C100" s="156" t="s">
        <v>236</v>
      </c>
      <c r="D100" s="185" t="s">
        <v>711</v>
      </c>
      <c r="E100" s="185" t="s">
        <v>131</v>
      </c>
      <c r="F100" s="186"/>
      <c r="G100" s="187"/>
      <c r="H100" s="188">
        <v>24.5</v>
      </c>
      <c r="I100" s="188">
        <v>24.5</v>
      </c>
      <c r="J100" s="249"/>
      <c r="K100" s="173">
        <v>30</v>
      </c>
      <c r="L100" s="129">
        <v>17</v>
      </c>
      <c r="M100" s="129"/>
      <c r="N100" s="129">
        <v>14</v>
      </c>
      <c r="O100" s="129">
        <v>2</v>
      </c>
      <c r="P100" s="129">
        <v>19</v>
      </c>
      <c r="Q100" s="129">
        <v>2</v>
      </c>
      <c r="R100" s="129">
        <v>19</v>
      </c>
      <c r="S100" s="129">
        <v>32</v>
      </c>
      <c r="T100" s="129">
        <f>3+24</f>
        <v>27</v>
      </c>
      <c r="U100" s="129">
        <v>28</v>
      </c>
      <c r="V100" s="129">
        <v>14</v>
      </c>
      <c r="W100" s="129">
        <v>3</v>
      </c>
      <c r="X100" s="129">
        <v>13</v>
      </c>
      <c r="Y100" s="129"/>
      <c r="Z100" s="129">
        <v>13</v>
      </c>
      <c r="AA100" s="129"/>
      <c r="AB100" s="129">
        <v>9</v>
      </c>
      <c r="AC100" s="129">
        <v>18</v>
      </c>
      <c r="AD100" s="129">
        <f>10+2</f>
        <v>12</v>
      </c>
      <c r="AE100" s="129"/>
      <c r="AF100" s="129">
        <v>754</v>
      </c>
      <c r="AG100" s="129">
        <v>67</v>
      </c>
      <c r="AH100" s="129">
        <v>474</v>
      </c>
      <c r="AI100" s="212">
        <v>111</v>
      </c>
      <c r="AJ100" s="129">
        <v>669</v>
      </c>
      <c r="AK100" s="129">
        <v>169</v>
      </c>
      <c r="AL100" s="129">
        <v>604</v>
      </c>
      <c r="AM100" s="129">
        <v>730</v>
      </c>
      <c r="AN100" s="129">
        <v>622</v>
      </c>
      <c r="AO100" s="129">
        <v>14</v>
      </c>
      <c r="AP100" s="129">
        <v>7</v>
      </c>
      <c r="AQ100" s="129">
        <v>3</v>
      </c>
      <c r="AR100" s="129">
        <v>12</v>
      </c>
      <c r="AS100" s="129">
        <v>4</v>
      </c>
      <c r="AT100" s="129">
        <v>5</v>
      </c>
      <c r="AU100" s="129"/>
      <c r="AV100" s="129"/>
      <c r="AW100" s="129">
        <f>4+4</f>
        <v>8</v>
      </c>
      <c r="AX100" s="129">
        <v>2</v>
      </c>
      <c r="AY100" s="129">
        <v>791</v>
      </c>
      <c r="AZ100" s="129">
        <v>467</v>
      </c>
      <c r="BA100" s="129">
        <v>77</v>
      </c>
      <c r="BB100" s="129">
        <v>167</v>
      </c>
      <c r="BC100" s="129">
        <v>120</v>
      </c>
      <c r="BD100" s="129">
        <v>237</v>
      </c>
      <c r="BE100" s="129">
        <v>179</v>
      </c>
      <c r="BF100" s="129">
        <v>542</v>
      </c>
      <c r="BG100" s="129">
        <v>356</v>
      </c>
      <c r="BH100" s="129">
        <v>802</v>
      </c>
      <c r="BI100" s="129">
        <v>46</v>
      </c>
      <c r="BJ100" s="129">
        <v>11</v>
      </c>
      <c r="BK100" s="129">
        <v>10</v>
      </c>
      <c r="BL100" s="129">
        <v>15</v>
      </c>
      <c r="BM100" s="129">
        <v>3</v>
      </c>
      <c r="BN100" s="129">
        <v>11</v>
      </c>
      <c r="BO100" s="129">
        <v>8</v>
      </c>
      <c r="BP100" s="129"/>
      <c r="BQ100" s="129">
        <v>29</v>
      </c>
      <c r="BR100" s="129">
        <v>29</v>
      </c>
      <c r="BS100" s="231">
        <f t="shared" si="4"/>
        <v>8427</v>
      </c>
    </row>
    <row r="101" spans="1:71" ht="14" x14ac:dyDescent="0.15">
      <c r="A101" s="117" t="s">
        <v>302</v>
      </c>
      <c r="B101" s="156" t="s">
        <v>521</v>
      </c>
      <c r="C101" s="156" t="s">
        <v>237</v>
      </c>
      <c r="D101" s="156" t="s">
        <v>712</v>
      </c>
      <c r="E101" s="156" t="s">
        <v>130</v>
      </c>
      <c r="F101" s="118">
        <v>0.05</v>
      </c>
      <c r="G101" s="119">
        <v>0.25</v>
      </c>
      <c r="H101" s="120">
        <f t="shared" ref="H101:I129" si="6">F101*80</f>
        <v>4</v>
      </c>
      <c r="I101" s="120">
        <f t="shared" si="6"/>
        <v>20</v>
      </c>
      <c r="J101" s="254"/>
      <c r="K101" s="173"/>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c r="BG101" s="129"/>
      <c r="BH101" s="129"/>
      <c r="BI101" s="129">
        <v>3</v>
      </c>
      <c r="BJ101" s="129"/>
      <c r="BK101" s="129"/>
      <c r="BL101" s="129"/>
      <c r="BM101" s="129"/>
      <c r="BN101" s="129">
        <v>7</v>
      </c>
      <c r="BO101" s="129"/>
      <c r="BP101" s="129"/>
      <c r="BQ101" s="129"/>
      <c r="BR101" s="129"/>
      <c r="BS101" s="231">
        <f t="shared" si="4"/>
        <v>10</v>
      </c>
    </row>
    <row r="102" spans="1:71" ht="14" x14ac:dyDescent="0.15">
      <c r="A102" s="117" t="s">
        <v>305</v>
      </c>
      <c r="B102" s="156" t="s">
        <v>521</v>
      </c>
      <c r="C102" s="156" t="s">
        <v>237</v>
      </c>
      <c r="D102" s="156" t="s">
        <v>713</v>
      </c>
      <c r="E102" s="156" t="s">
        <v>130</v>
      </c>
      <c r="F102" s="118">
        <v>0.05</v>
      </c>
      <c r="G102" s="119">
        <v>0.4</v>
      </c>
      <c r="H102" s="120">
        <f t="shared" si="6"/>
        <v>4</v>
      </c>
      <c r="I102" s="120">
        <f t="shared" si="6"/>
        <v>32</v>
      </c>
      <c r="J102" s="254"/>
      <c r="K102" s="173"/>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v>1</v>
      </c>
      <c r="AX102" s="129"/>
      <c r="AY102" s="129"/>
      <c r="AZ102" s="129"/>
      <c r="BA102" s="129"/>
      <c r="BB102" s="129"/>
      <c r="BC102" s="129"/>
      <c r="BD102" s="129"/>
      <c r="BE102" s="129"/>
      <c r="BF102" s="129"/>
      <c r="BG102" s="129"/>
      <c r="BH102" s="129"/>
      <c r="BI102" s="129">
        <v>105</v>
      </c>
      <c r="BJ102" s="129"/>
      <c r="BK102" s="129"/>
      <c r="BL102" s="129"/>
      <c r="BM102" s="129"/>
      <c r="BN102" s="129"/>
      <c r="BO102" s="129"/>
      <c r="BP102" s="129"/>
      <c r="BQ102" s="129"/>
      <c r="BR102" s="129"/>
      <c r="BS102" s="231">
        <f t="shared" si="4"/>
        <v>106</v>
      </c>
    </row>
    <row r="103" spans="1:71" ht="14" x14ac:dyDescent="0.15">
      <c r="A103" s="117" t="s">
        <v>303</v>
      </c>
      <c r="B103" s="156" t="s">
        <v>521</v>
      </c>
      <c r="C103" s="156" t="s">
        <v>237</v>
      </c>
      <c r="D103" s="156" t="s">
        <v>714</v>
      </c>
      <c r="E103" s="156" t="s">
        <v>130</v>
      </c>
      <c r="F103" s="118">
        <v>0.05</v>
      </c>
      <c r="G103" s="119">
        <v>0.8</v>
      </c>
      <c r="H103" s="120">
        <f t="shared" si="6"/>
        <v>4</v>
      </c>
      <c r="I103" s="120">
        <f t="shared" si="6"/>
        <v>64</v>
      </c>
      <c r="J103" s="254"/>
      <c r="K103" s="173">
        <v>1</v>
      </c>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c r="AH103" s="129">
        <v>3</v>
      </c>
      <c r="AI103" s="129"/>
      <c r="AJ103" s="129"/>
      <c r="AK103" s="129"/>
      <c r="AL103" s="129"/>
      <c r="AM103" s="129"/>
      <c r="AN103" s="129"/>
      <c r="AO103" s="129"/>
      <c r="AP103" s="129"/>
      <c r="AQ103" s="129"/>
      <c r="AR103" s="129"/>
      <c r="AS103" s="129"/>
      <c r="AT103" s="129"/>
      <c r="AU103" s="129"/>
      <c r="AV103" s="129"/>
      <c r="AW103" s="129"/>
      <c r="AX103" s="129">
        <v>2</v>
      </c>
      <c r="AY103" s="129"/>
      <c r="AZ103" s="129"/>
      <c r="BA103" s="129"/>
      <c r="BB103" s="129"/>
      <c r="BC103" s="129"/>
      <c r="BD103" s="129"/>
      <c r="BE103" s="129"/>
      <c r="BF103" s="129"/>
      <c r="BG103" s="129"/>
      <c r="BH103" s="129"/>
      <c r="BI103" s="129"/>
      <c r="BJ103" s="129"/>
      <c r="BK103" s="129"/>
      <c r="BL103" s="129"/>
      <c r="BM103" s="129"/>
      <c r="BN103" s="129"/>
      <c r="BO103" s="129"/>
      <c r="BP103" s="129"/>
      <c r="BQ103" s="129"/>
      <c r="BR103" s="129"/>
      <c r="BS103" s="231">
        <f t="shared" si="4"/>
        <v>6</v>
      </c>
    </row>
    <row r="104" spans="1:71" ht="14" x14ac:dyDescent="0.15">
      <c r="A104" s="117" t="s">
        <v>304</v>
      </c>
      <c r="B104" s="156" t="s">
        <v>521</v>
      </c>
      <c r="C104" s="156" t="s">
        <v>237</v>
      </c>
      <c r="D104" s="156" t="s">
        <v>715</v>
      </c>
      <c r="E104" s="156" t="s">
        <v>130</v>
      </c>
      <c r="F104" s="118">
        <v>0.05</v>
      </c>
      <c r="G104" s="119">
        <v>1.3</v>
      </c>
      <c r="H104" s="120">
        <f t="shared" si="6"/>
        <v>4</v>
      </c>
      <c r="I104" s="120">
        <f t="shared" si="6"/>
        <v>104</v>
      </c>
      <c r="J104" s="254"/>
      <c r="K104" s="173"/>
      <c r="L104" s="129"/>
      <c r="M104" s="129"/>
      <c r="N104" s="129"/>
      <c r="O104" s="129"/>
      <c r="P104" s="129"/>
      <c r="Q104" s="129"/>
      <c r="R104" s="129"/>
      <c r="S104" s="129"/>
      <c r="T104" s="129"/>
      <c r="U104" s="129"/>
      <c r="V104" s="129"/>
      <c r="W104" s="129"/>
      <c r="X104" s="129"/>
      <c r="Y104" s="129"/>
      <c r="Z104" s="129"/>
      <c r="AA104" s="129"/>
      <c r="AB104" s="129"/>
      <c r="AC104" s="129">
        <v>1</v>
      </c>
      <c r="AE104" s="129"/>
      <c r="AF104" s="129"/>
      <c r="AG104" s="129"/>
      <c r="AH104" s="129"/>
      <c r="AI104" s="129"/>
      <c r="AJ104" s="129"/>
      <c r="AK104" s="129"/>
      <c r="AL104" s="129"/>
      <c r="AM104" s="129"/>
      <c r="AN104" s="129"/>
      <c r="AO104" s="129"/>
      <c r="AP104" s="129"/>
      <c r="AQ104" s="129"/>
      <c r="AR104" s="129"/>
      <c r="AS104" s="129"/>
      <c r="AT104" s="129">
        <v>1</v>
      </c>
      <c r="AU104" s="129"/>
      <c r="AV104" s="129"/>
      <c r="AW104" s="129"/>
      <c r="AX104" s="129"/>
      <c r="AY104" s="129"/>
      <c r="AZ104" s="129"/>
      <c r="BA104" s="129"/>
      <c r="BB104" s="129"/>
      <c r="BC104" s="129"/>
      <c r="BD104" s="129"/>
      <c r="BE104" s="129"/>
      <c r="BF104" s="129"/>
      <c r="BG104" s="129"/>
      <c r="BH104" s="129"/>
      <c r="BI104" s="129"/>
      <c r="BJ104" s="129"/>
      <c r="BK104" s="129"/>
      <c r="BL104" s="129"/>
      <c r="BM104" s="129"/>
      <c r="BN104" s="129"/>
      <c r="BO104" s="129"/>
      <c r="BP104" s="129"/>
      <c r="BQ104" s="129"/>
      <c r="BR104" s="129"/>
      <c r="BS104" s="231">
        <f t="shared" si="4"/>
        <v>2</v>
      </c>
    </row>
    <row r="105" spans="1:71" ht="14" x14ac:dyDescent="0.15">
      <c r="A105" s="117" t="s">
        <v>306</v>
      </c>
      <c r="B105" s="156" t="s">
        <v>521</v>
      </c>
      <c r="C105" s="156" t="s">
        <v>237</v>
      </c>
      <c r="D105" s="156" t="s">
        <v>716</v>
      </c>
      <c r="E105" s="156" t="s">
        <v>130</v>
      </c>
      <c r="F105" s="118">
        <v>0.05</v>
      </c>
      <c r="G105" s="119">
        <v>2</v>
      </c>
      <c r="H105" s="120">
        <f t="shared" si="6"/>
        <v>4</v>
      </c>
      <c r="I105" s="120">
        <f t="shared" si="6"/>
        <v>160</v>
      </c>
      <c r="J105" s="254"/>
      <c r="K105" s="173"/>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v>6</v>
      </c>
      <c r="AO105" s="129"/>
      <c r="AP105" s="129"/>
      <c r="AQ105" s="129"/>
      <c r="AR105" s="129"/>
      <c r="AS105" s="129"/>
      <c r="AT105" s="129"/>
      <c r="AU105" s="129"/>
      <c r="AV105" s="129"/>
      <c r="AW105" s="129"/>
      <c r="AX105" s="129"/>
      <c r="AY105" s="129"/>
      <c r="AZ105" s="129"/>
      <c r="BA105" s="129"/>
      <c r="BB105" s="129"/>
      <c r="BC105" s="129"/>
      <c r="BD105" s="129"/>
      <c r="BE105" s="129"/>
      <c r="BF105" s="129"/>
      <c r="BG105" s="129"/>
      <c r="BH105" s="129"/>
      <c r="BI105" s="129"/>
      <c r="BJ105" s="129"/>
      <c r="BK105" s="129"/>
      <c r="BL105" s="129"/>
      <c r="BM105" s="129">
        <v>1</v>
      </c>
      <c r="BN105" s="129"/>
      <c r="BO105" s="129"/>
      <c r="BP105" s="129"/>
      <c r="BQ105" s="129"/>
      <c r="BR105" s="129">
        <v>49</v>
      </c>
      <c r="BS105" s="231">
        <f t="shared" si="4"/>
        <v>56</v>
      </c>
    </row>
    <row r="106" spans="1:71" ht="14" x14ac:dyDescent="0.15">
      <c r="A106" s="117" t="s">
        <v>307</v>
      </c>
      <c r="B106" s="156" t="s">
        <v>521</v>
      </c>
      <c r="C106" s="156" t="s">
        <v>237</v>
      </c>
      <c r="D106" s="156" t="s">
        <v>717</v>
      </c>
      <c r="E106" s="156" t="s">
        <v>948</v>
      </c>
      <c r="F106" s="118">
        <v>7.4999999999999997E-2</v>
      </c>
      <c r="G106" s="119">
        <v>2.2000000000000002</v>
      </c>
      <c r="H106" s="120">
        <f t="shared" si="6"/>
        <v>6</v>
      </c>
      <c r="I106" s="120">
        <f t="shared" si="6"/>
        <v>176</v>
      </c>
      <c r="J106" s="254"/>
      <c r="K106" s="173"/>
      <c r="L106" s="129"/>
      <c r="M106" s="129"/>
      <c r="N106" s="129"/>
      <c r="O106" s="129"/>
      <c r="P106" s="129"/>
      <c r="Q106" s="129"/>
      <c r="R106" s="129"/>
      <c r="S106" s="129"/>
      <c r="T106" s="129"/>
      <c r="U106" s="129">
        <v>3</v>
      </c>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c r="BH106" s="129"/>
      <c r="BI106" s="129"/>
      <c r="BJ106" s="129"/>
      <c r="BK106" s="129"/>
      <c r="BL106" s="129"/>
      <c r="BM106" s="129"/>
      <c r="BN106" s="129">
        <v>58</v>
      </c>
      <c r="BO106" s="129"/>
      <c r="BP106" s="129"/>
      <c r="BQ106" s="129"/>
      <c r="BR106" s="129"/>
      <c r="BS106" s="231">
        <f t="shared" si="4"/>
        <v>61</v>
      </c>
    </row>
    <row r="107" spans="1:71" ht="14" x14ac:dyDescent="0.15">
      <c r="A107" s="117" t="s">
        <v>308</v>
      </c>
      <c r="B107" s="156" t="s">
        <v>521</v>
      </c>
      <c r="C107" s="156" t="s">
        <v>237</v>
      </c>
      <c r="D107" s="156" t="s">
        <v>718</v>
      </c>
      <c r="E107" s="156" t="s">
        <v>130</v>
      </c>
      <c r="F107" s="118">
        <v>7.4999999999999997E-2</v>
      </c>
      <c r="G107" s="119">
        <v>3.1</v>
      </c>
      <c r="H107" s="120">
        <f t="shared" si="6"/>
        <v>6</v>
      </c>
      <c r="I107" s="120">
        <f t="shared" si="6"/>
        <v>248</v>
      </c>
      <c r="J107" s="254"/>
      <c r="K107" s="173">
        <v>1</v>
      </c>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v>1</v>
      </c>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c r="BG107" s="129"/>
      <c r="BH107" s="129"/>
      <c r="BI107" s="129"/>
      <c r="BJ107" s="129"/>
      <c r="BK107" s="129"/>
      <c r="BL107" s="129"/>
      <c r="BM107" s="129"/>
      <c r="BN107" s="129"/>
      <c r="BO107" s="129"/>
      <c r="BP107" s="129"/>
      <c r="BQ107" s="129"/>
      <c r="BR107" s="129"/>
      <c r="BS107" s="231">
        <f t="shared" si="4"/>
        <v>2</v>
      </c>
    </row>
    <row r="108" spans="1:71" ht="14" x14ac:dyDescent="0.15">
      <c r="A108" s="117" t="s">
        <v>309</v>
      </c>
      <c r="B108" s="156" t="s">
        <v>521</v>
      </c>
      <c r="C108" s="156" t="s">
        <v>237</v>
      </c>
      <c r="D108" s="156" t="s">
        <v>719</v>
      </c>
      <c r="E108" s="156" t="s">
        <v>130</v>
      </c>
      <c r="F108" s="118">
        <v>0.1</v>
      </c>
      <c r="G108" s="119">
        <v>1</v>
      </c>
      <c r="H108" s="120">
        <f t="shared" si="6"/>
        <v>8</v>
      </c>
      <c r="I108" s="120">
        <f t="shared" si="6"/>
        <v>80</v>
      </c>
      <c r="J108" s="254"/>
      <c r="K108" s="173"/>
      <c r="L108" s="129"/>
      <c r="M108" s="129"/>
      <c r="N108" s="129">
        <v>1</v>
      </c>
      <c r="O108" s="129"/>
      <c r="P108" s="129"/>
      <c r="Q108" s="129"/>
      <c r="R108" s="129"/>
      <c r="S108" s="129"/>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v>2</v>
      </c>
      <c r="AU108" s="129"/>
      <c r="AV108" s="129"/>
      <c r="AW108" s="129"/>
      <c r="AX108" s="129"/>
      <c r="AY108" s="129"/>
      <c r="AZ108" s="129"/>
      <c r="BA108" s="129"/>
      <c r="BB108" s="129"/>
      <c r="BC108" s="129"/>
      <c r="BD108" s="129"/>
      <c r="BE108" s="129"/>
      <c r="BF108" s="129"/>
      <c r="BG108" s="129"/>
      <c r="BH108" s="129"/>
      <c r="BI108" s="129">
        <v>4</v>
      </c>
      <c r="BJ108" s="129"/>
      <c r="BK108" s="129">
        <v>2</v>
      </c>
      <c r="BL108" s="129"/>
      <c r="BM108" s="129"/>
      <c r="BN108" s="129"/>
      <c r="BO108" s="129"/>
      <c r="BP108" s="129"/>
      <c r="BQ108" s="129"/>
      <c r="BR108" s="129"/>
      <c r="BS108" s="231">
        <f t="shared" si="4"/>
        <v>9</v>
      </c>
    </row>
    <row r="109" spans="1:71" ht="14" x14ac:dyDescent="0.15">
      <c r="A109" s="117" t="s">
        <v>310</v>
      </c>
      <c r="B109" s="156" t="s">
        <v>521</v>
      </c>
      <c r="C109" s="156" t="s">
        <v>237</v>
      </c>
      <c r="D109" s="156" t="s">
        <v>720</v>
      </c>
      <c r="E109" s="156" t="s">
        <v>130</v>
      </c>
      <c r="F109" s="118">
        <v>0.1</v>
      </c>
      <c r="G109" s="119">
        <v>1.5</v>
      </c>
      <c r="H109" s="120">
        <f t="shared" si="6"/>
        <v>8</v>
      </c>
      <c r="I109" s="120">
        <f t="shared" si="6"/>
        <v>120</v>
      </c>
      <c r="J109" s="254"/>
      <c r="K109" s="173"/>
      <c r="L109" s="129"/>
      <c r="M109" s="129"/>
      <c r="N109" s="129"/>
      <c r="O109" s="129"/>
      <c r="P109" s="129"/>
      <c r="Q109" s="129"/>
      <c r="R109" s="129"/>
      <c r="S109" s="129"/>
      <c r="T109" s="129"/>
      <c r="U109" s="129"/>
      <c r="V109" s="129"/>
      <c r="W109" s="129"/>
      <c r="X109" s="129"/>
      <c r="Y109" s="129"/>
      <c r="Z109" s="129"/>
      <c r="AA109" s="129"/>
      <c r="AB109" s="129"/>
      <c r="AC109" s="129"/>
      <c r="AD109" s="129"/>
      <c r="AE109" s="129">
        <v>1</v>
      </c>
      <c r="AF109" s="129"/>
      <c r="AG109" s="129"/>
      <c r="AH109" s="129">
        <v>6</v>
      </c>
      <c r="AJ109" s="129"/>
      <c r="AK109" s="129"/>
      <c r="AL109" s="129"/>
      <c r="AM109" s="129"/>
      <c r="AN109" s="129"/>
      <c r="AO109" s="129"/>
      <c r="AP109" s="129"/>
      <c r="AQ109" s="129"/>
      <c r="AR109" s="129"/>
      <c r="AS109" s="129"/>
      <c r="AT109" s="129">
        <v>1</v>
      </c>
      <c r="AU109" s="129"/>
      <c r="AV109" s="129"/>
      <c r="AW109" s="129"/>
      <c r="AX109" s="129"/>
      <c r="AY109" s="129"/>
      <c r="AZ109" s="129"/>
      <c r="BA109" s="129"/>
      <c r="BB109" s="129"/>
      <c r="BC109" s="129"/>
      <c r="BD109" s="129"/>
      <c r="BE109" s="129"/>
      <c r="BF109" s="129"/>
      <c r="BG109" s="129"/>
      <c r="BH109" s="129"/>
      <c r="BI109" s="129"/>
      <c r="BJ109" s="129"/>
      <c r="BK109" s="129"/>
      <c r="BL109" s="129"/>
      <c r="BM109" s="129"/>
      <c r="BN109" s="129"/>
      <c r="BO109" s="129"/>
      <c r="BP109" s="129"/>
      <c r="BQ109" s="129"/>
      <c r="BR109" s="129"/>
      <c r="BS109" s="231">
        <f t="shared" si="4"/>
        <v>8</v>
      </c>
    </row>
    <row r="110" spans="1:71" ht="14" x14ac:dyDescent="0.15">
      <c r="A110" s="117" t="s">
        <v>311</v>
      </c>
      <c r="B110" s="156" t="s">
        <v>521</v>
      </c>
      <c r="C110" s="156" t="s">
        <v>237</v>
      </c>
      <c r="D110" s="156" t="s">
        <v>721</v>
      </c>
      <c r="E110" s="156" t="s">
        <v>947</v>
      </c>
      <c r="F110" s="118">
        <v>0.1</v>
      </c>
      <c r="G110" s="119">
        <v>1.7</v>
      </c>
      <c r="H110" s="120">
        <f t="shared" si="6"/>
        <v>8</v>
      </c>
      <c r="I110" s="120">
        <f t="shared" si="6"/>
        <v>136</v>
      </c>
      <c r="J110" s="254"/>
      <c r="K110" s="173"/>
      <c r="L110" s="129"/>
      <c r="M110" s="129"/>
      <c r="N110" s="129"/>
      <c r="O110" s="129"/>
      <c r="P110" s="129"/>
      <c r="Q110" s="129"/>
      <c r="R110" s="129">
        <v>3</v>
      </c>
      <c r="S110" s="129"/>
      <c r="T110" s="129"/>
      <c r="U110" s="129"/>
      <c r="V110" s="129"/>
      <c r="W110" s="129"/>
      <c r="X110" s="129"/>
      <c r="Y110" s="129"/>
      <c r="Z110" s="129"/>
      <c r="AA110" s="129"/>
      <c r="AB110" s="129"/>
      <c r="AC110" s="129"/>
      <c r="AD110" s="129"/>
      <c r="AE110" s="129"/>
      <c r="AF110" s="129"/>
      <c r="AG110" s="129"/>
      <c r="AH110" s="129"/>
      <c r="AI110" s="129"/>
      <c r="AJ110" s="129"/>
      <c r="AK110" s="129">
        <v>2</v>
      </c>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c r="BF110" s="129"/>
      <c r="BG110" s="129"/>
      <c r="BH110" s="129"/>
      <c r="BI110" s="129"/>
      <c r="BJ110" s="129"/>
      <c r="BK110" s="129"/>
      <c r="BL110" s="129"/>
      <c r="BM110" s="129"/>
      <c r="BN110" s="129"/>
      <c r="BO110" s="129"/>
      <c r="BP110" s="129"/>
      <c r="BQ110" s="129"/>
      <c r="BR110" s="129"/>
      <c r="BS110" s="231">
        <f t="shared" si="4"/>
        <v>5</v>
      </c>
    </row>
    <row r="111" spans="1:71" ht="14" x14ac:dyDescent="0.15">
      <c r="A111" s="117" t="s">
        <v>312</v>
      </c>
      <c r="B111" s="156" t="s">
        <v>521</v>
      </c>
      <c r="C111" s="156" t="s">
        <v>237</v>
      </c>
      <c r="D111" s="156" t="s">
        <v>722</v>
      </c>
      <c r="E111" s="156" t="s">
        <v>130</v>
      </c>
      <c r="F111" s="118">
        <v>0.1</v>
      </c>
      <c r="G111" s="119">
        <v>1.8</v>
      </c>
      <c r="H111" s="120">
        <f t="shared" si="6"/>
        <v>8</v>
      </c>
      <c r="I111" s="120">
        <f t="shared" si="6"/>
        <v>144</v>
      </c>
      <c r="J111" s="254"/>
      <c r="K111" s="173"/>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c r="AH111" s="129"/>
      <c r="AI111" s="129"/>
      <c r="AJ111" s="129"/>
      <c r="AK111" s="129"/>
      <c r="AL111" s="129"/>
      <c r="AM111" s="129">
        <v>10</v>
      </c>
      <c r="AN111" s="129"/>
      <c r="AO111" s="129"/>
      <c r="AP111" s="129"/>
      <c r="AQ111" s="129"/>
      <c r="AR111" s="129"/>
      <c r="AS111" s="129"/>
      <c r="AT111" s="129"/>
      <c r="AU111" s="129"/>
      <c r="AV111" s="129"/>
      <c r="AW111" s="129"/>
      <c r="AX111" s="129"/>
      <c r="AY111" s="129"/>
      <c r="AZ111" s="129"/>
      <c r="BA111" s="129"/>
      <c r="BB111" s="129"/>
      <c r="BC111" s="129"/>
      <c r="BD111" s="129"/>
      <c r="BE111" s="129"/>
      <c r="BF111" s="129"/>
      <c r="BG111" s="129"/>
      <c r="BH111" s="129"/>
      <c r="BI111" s="129"/>
      <c r="BJ111" s="129"/>
      <c r="BK111" s="129"/>
      <c r="BL111" s="129"/>
      <c r="BM111" s="129"/>
      <c r="BN111" s="129"/>
      <c r="BO111" s="129"/>
      <c r="BP111" s="129"/>
      <c r="BQ111" s="129"/>
      <c r="BR111" s="129"/>
      <c r="BS111" s="231">
        <f t="shared" si="4"/>
        <v>10</v>
      </c>
    </row>
    <row r="112" spans="1:71" ht="14" x14ac:dyDescent="0.15">
      <c r="A112" s="117" t="s">
        <v>313</v>
      </c>
      <c r="B112" s="156" t="s">
        <v>521</v>
      </c>
      <c r="C112" s="156" t="s">
        <v>237</v>
      </c>
      <c r="D112" s="156" t="s">
        <v>723</v>
      </c>
      <c r="E112" s="156" t="s">
        <v>947</v>
      </c>
      <c r="F112" s="118">
        <v>0.1</v>
      </c>
      <c r="G112" s="119">
        <v>2</v>
      </c>
      <c r="H112" s="120">
        <f t="shared" si="6"/>
        <v>8</v>
      </c>
      <c r="I112" s="120">
        <f t="shared" si="6"/>
        <v>160</v>
      </c>
      <c r="J112" s="254"/>
      <c r="K112" s="173"/>
      <c r="L112" s="129"/>
      <c r="M112" s="129"/>
      <c r="N112" s="129"/>
      <c r="O112" s="129"/>
      <c r="P112" s="129"/>
      <c r="Q112" s="129"/>
      <c r="R112" s="129"/>
      <c r="T112" s="129">
        <v>4</v>
      </c>
      <c r="U112" s="129">
        <v>1</v>
      </c>
      <c r="V112" s="129"/>
      <c r="W112" s="129"/>
      <c r="X112" s="129"/>
      <c r="Y112" s="129"/>
      <c r="Z112" s="129"/>
      <c r="AA112" s="129"/>
      <c r="AB112" s="129"/>
      <c r="AC112" s="129"/>
      <c r="AD112" s="129"/>
      <c r="AE112" s="129"/>
      <c r="AF112" s="129">
        <v>9</v>
      </c>
      <c r="AG112" s="129"/>
      <c r="AH112" s="129">
        <v>2</v>
      </c>
      <c r="AJ112" s="129">
        <v>3</v>
      </c>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c r="BF112" s="129"/>
      <c r="BG112" s="129"/>
      <c r="BH112" s="129"/>
      <c r="BI112" s="129"/>
      <c r="BJ112" s="129">
        <v>1</v>
      </c>
      <c r="BK112" s="129"/>
      <c r="BL112" s="129">
        <v>28</v>
      </c>
      <c r="BM112" s="129"/>
      <c r="BN112" s="129"/>
      <c r="BO112" s="129"/>
      <c r="BP112" s="129"/>
      <c r="BQ112" s="129"/>
      <c r="BR112" s="129"/>
      <c r="BS112" s="231">
        <f t="shared" si="4"/>
        <v>48</v>
      </c>
    </row>
    <row r="113" spans="1:71" ht="14" x14ac:dyDescent="0.15">
      <c r="A113" s="117" t="s">
        <v>314</v>
      </c>
      <c r="B113" s="156" t="s">
        <v>521</v>
      </c>
      <c r="C113" s="156" t="s">
        <v>237</v>
      </c>
      <c r="D113" s="156" t="s">
        <v>724</v>
      </c>
      <c r="E113" s="156" t="s">
        <v>130</v>
      </c>
      <c r="F113" s="118">
        <v>0.1</v>
      </c>
      <c r="G113" s="119">
        <v>2.5</v>
      </c>
      <c r="H113" s="120">
        <f t="shared" si="6"/>
        <v>8</v>
      </c>
      <c r="I113" s="120">
        <f t="shared" si="6"/>
        <v>200</v>
      </c>
      <c r="J113" s="254"/>
      <c r="K113" s="173"/>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c r="AH113" s="129"/>
      <c r="AI113" s="129"/>
      <c r="AJ113" s="129"/>
      <c r="AK113" s="129"/>
      <c r="AL113" s="129">
        <v>7</v>
      </c>
      <c r="AM113" s="129"/>
      <c r="AN113" s="129">
        <v>3</v>
      </c>
      <c r="AO113" s="129"/>
      <c r="AP113" s="129"/>
      <c r="AQ113" s="129"/>
      <c r="AR113" s="129"/>
      <c r="AS113" s="129"/>
      <c r="AT113" s="129"/>
      <c r="AU113" s="129"/>
      <c r="AV113" s="129"/>
      <c r="AW113" s="129"/>
      <c r="AX113" s="129"/>
      <c r="AY113" s="129"/>
      <c r="AZ113" s="129"/>
      <c r="BA113" s="129"/>
      <c r="BB113" s="129"/>
      <c r="BC113" s="129"/>
      <c r="BD113" s="129"/>
      <c r="BE113" s="129"/>
      <c r="BF113" s="129"/>
      <c r="BG113" s="129"/>
      <c r="BH113" s="129">
        <v>1</v>
      </c>
      <c r="BI113" s="129"/>
      <c r="BJ113" s="129"/>
      <c r="BK113" s="129"/>
      <c r="BL113" s="129"/>
      <c r="BM113" s="129"/>
      <c r="BN113" s="129"/>
      <c r="BO113" s="129"/>
      <c r="BP113" s="129"/>
      <c r="BQ113" s="129"/>
      <c r="BR113" s="129"/>
      <c r="BS113" s="231">
        <f t="shared" si="4"/>
        <v>11</v>
      </c>
    </row>
    <row r="114" spans="1:71" ht="14" x14ac:dyDescent="0.15">
      <c r="A114" s="117" t="s">
        <v>315</v>
      </c>
      <c r="B114" s="156" t="s">
        <v>521</v>
      </c>
      <c r="C114" s="156" t="s">
        <v>237</v>
      </c>
      <c r="D114" s="156" t="s">
        <v>725</v>
      </c>
      <c r="E114" s="156" t="s">
        <v>130</v>
      </c>
      <c r="F114" s="118">
        <v>0.1</v>
      </c>
      <c r="G114" s="119">
        <v>3.2</v>
      </c>
      <c r="H114" s="120">
        <f t="shared" si="6"/>
        <v>8</v>
      </c>
      <c r="I114" s="120">
        <f t="shared" si="6"/>
        <v>256</v>
      </c>
      <c r="J114" s="254"/>
      <c r="K114" s="173"/>
      <c r="L114" s="129"/>
      <c r="M114" s="129"/>
      <c r="N114" s="129"/>
      <c r="O114" s="129"/>
      <c r="P114" s="129"/>
      <c r="Q114" s="129"/>
      <c r="R114" s="129"/>
      <c r="S114" s="129"/>
      <c r="T114" s="129"/>
      <c r="U114" s="129"/>
      <c r="V114" s="129"/>
      <c r="W114" s="129"/>
      <c r="X114" s="129"/>
      <c r="Y114" s="129"/>
      <c r="Z114" s="129"/>
      <c r="AA114" s="129"/>
      <c r="AB114" s="129"/>
      <c r="AC114" s="129"/>
      <c r="AD114" s="129"/>
      <c r="AE114" s="129">
        <v>1</v>
      </c>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c r="BG114" s="129"/>
      <c r="BH114" s="129"/>
      <c r="BI114" s="129"/>
      <c r="BJ114" s="129"/>
      <c r="BK114" s="129"/>
      <c r="BL114" s="129"/>
      <c r="BM114" s="129"/>
      <c r="BN114" s="129"/>
      <c r="BO114" s="129">
        <v>3</v>
      </c>
      <c r="BP114" s="129"/>
      <c r="BQ114" s="129">
        <v>12</v>
      </c>
      <c r="BR114" s="129">
        <v>14</v>
      </c>
      <c r="BS114" s="231">
        <f t="shared" si="4"/>
        <v>30</v>
      </c>
    </row>
    <row r="115" spans="1:71" ht="14" x14ac:dyDescent="0.15">
      <c r="A115" s="117" t="s">
        <v>316</v>
      </c>
      <c r="B115" s="156" t="s">
        <v>521</v>
      </c>
      <c r="C115" s="156" t="s">
        <v>237</v>
      </c>
      <c r="D115" s="156" t="s">
        <v>726</v>
      </c>
      <c r="E115" s="156" t="s">
        <v>130</v>
      </c>
      <c r="F115" s="118">
        <v>0.1</v>
      </c>
      <c r="G115" s="119">
        <v>5.0999999999999996</v>
      </c>
      <c r="H115" s="120">
        <f t="shared" si="6"/>
        <v>8</v>
      </c>
      <c r="I115" s="120">
        <f t="shared" si="6"/>
        <v>408</v>
      </c>
      <c r="J115" s="254"/>
      <c r="K115" s="173"/>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c r="AH115" s="129"/>
      <c r="AI115" s="129"/>
      <c r="AJ115" s="129">
        <v>1</v>
      </c>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c r="BF115" s="129"/>
      <c r="BG115" s="129"/>
      <c r="BH115" s="129"/>
      <c r="BI115" s="129"/>
      <c r="BJ115" s="129"/>
      <c r="BK115" s="129"/>
      <c r="BL115" s="129"/>
      <c r="BM115" s="129"/>
      <c r="BN115" s="129"/>
      <c r="BO115" s="129"/>
      <c r="BP115" s="129"/>
      <c r="BQ115" s="129"/>
      <c r="BR115" s="129"/>
      <c r="BS115" s="231">
        <f t="shared" si="4"/>
        <v>1</v>
      </c>
    </row>
    <row r="116" spans="1:71" ht="14" x14ac:dyDescent="0.15">
      <c r="A116" s="117" t="s">
        <v>317</v>
      </c>
      <c r="B116" s="156" t="s">
        <v>521</v>
      </c>
      <c r="C116" s="156" t="s">
        <v>237</v>
      </c>
      <c r="D116" s="156" t="s">
        <v>727</v>
      </c>
      <c r="E116" s="156" t="s">
        <v>130</v>
      </c>
      <c r="F116" s="118">
        <v>0.15</v>
      </c>
      <c r="G116" s="119">
        <v>1.6</v>
      </c>
      <c r="H116" s="120">
        <f t="shared" si="6"/>
        <v>12</v>
      </c>
      <c r="I116" s="120">
        <f t="shared" si="6"/>
        <v>128</v>
      </c>
      <c r="J116" s="254"/>
      <c r="K116" s="173"/>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v>1</v>
      </c>
      <c r="AG116" s="129"/>
      <c r="AH116" s="129"/>
      <c r="AI116" s="129"/>
      <c r="AJ116" s="129"/>
      <c r="AK116" s="129"/>
      <c r="AL116" s="129"/>
      <c r="AM116" s="129"/>
      <c r="AN116" s="129"/>
      <c r="AO116" s="129">
        <v>1</v>
      </c>
      <c r="AP116" s="129"/>
      <c r="AQ116" s="129"/>
      <c r="AR116" s="129"/>
      <c r="AS116" s="129"/>
      <c r="AT116" s="129"/>
      <c r="AU116" s="129"/>
      <c r="AV116" s="129"/>
      <c r="AW116" s="129"/>
      <c r="AX116" s="129"/>
      <c r="AY116" s="129"/>
      <c r="AZ116" s="129"/>
      <c r="BA116" s="129"/>
      <c r="BB116" s="129"/>
      <c r="BC116" s="129"/>
      <c r="BD116" s="129"/>
      <c r="BE116" s="129"/>
      <c r="BF116" s="129"/>
      <c r="BG116" s="129"/>
      <c r="BH116" s="129"/>
      <c r="BI116" s="129"/>
      <c r="BJ116" s="129"/>
      <c r="BK116" s="129"/>
      <c r="BL116" s="129"/>
      <c r="BM116" s="129"/>
      <c r="BN116" s="129"/>
      <c r="BO116" s="129"/>
      <c r="BP116" s="129"/>
      <c r="BQ116" s="129"/>
      <c r="BR116" s="129"/>
      <c r="BS116" s="231">
        <f t="shared" si="4"/>
        <v>2</v>
      </c>
    </row>
    <row r="117" spans="1:71" ht="14" x14ac:dyDescent="0.15">
      <c r="A117" s="117" t="s">
        <v>319</v>
      </c>
      <c r="B117" s="156" t="s">
        <v>521</v>
      </c>
      <c r="C117" s="156" t="s">
        <v>237</v>
      </c>
      <c r="D117" s="156" t="s">
        <v>729</v>
      </c>
      <c r="E117" s="156" t="s">
        <v>130</v>
      </c>
      <c r="F117" s="118">
        <v>0.2</v>
      </c>
      <c r="G117" s="119">
        <v>2</v>
      </c>
      <c r="H117" s="120">
        <f t="shared" si="6"/>
        <v>16</v>
      </c>
      <c r="I117" s="120">
        <f t="shared" si="6"/>
        <v>160</v>
      </c>
      <c r="J117" s="254"/>
      <c r="K117" s="173"/>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c r="BF117" s="129"/>
      <c r="BG117" s="129">
        <v>1</v>
      </c>
      <c r="BH117" s="129"/>
      <c r="BI117" s="129">
        <v>14</v>
      </c>
      <c r="BJ117" s="129"/>
      <c r="BK117" s="129"/>
      <c r="BL117" s="129"/>
      <c r="BM117" s="129"/>
      <c r="BN117" s="129">
        <v>1</v>
      </c>
      <c r="BO117" s="129">
        <v>1</v>
      </c>
      <c r="BP117" s="129"/>
      <c r="BQ117" s="129"/>
      <c r="BR117" s="129"/>
      <c r="BS117" s="231">
        <f t="shared" si="4"/>
        <v>17</v>
      </c>
    </row>
    <row r="118" spans="1:71" ht="14" x14ac:dyDescent="0.15">
      <c r="A118" s="117" t="s">
        <v>320</v>
      </c>
      <c r="B118" s="156" t="s">
        <v>521</v>
      </c>
      <c r="C118" s="156" t="s">
        <v>237</v>
      </c>
      <c r="D118" s="156" t="s">
        <v>730</v>
      </c>
      <c r="E118" s="156" t="s">
        <v>130</v>
      </c>
      <c r="F118" s="118">
        <v>0.2</v>
      </c>
      <c r="G118" s="119">
        <v>3</v>
      </c>
      <c r="H118" s="120">
        <f t="shared" si="6"/>
        <v>16</v>
      </c>
      <c r="I118" s="120">
        <f t="shared" si="6"/>
        <v>240</v>
      </c>
      <c r="J118" s="254"/>
      <c r="K118" s="173"/>
      <c r="L118" s="129"/>
      <c r="M118" s="129"/>
      <c r="N118" s="129"/>
      <c r="O118" s="129"/>
      <c r="P118" s="129"/>
      <c r="Q118" s="129"/>
      <c r="R118" s="129"/>
      <c r="S118" s="129"/>
      <c r="T118" s="129"/>
      <c r="U118" s="129"/>
      <c r="V118" s="129"/>
      <c r="W118" s="129"/>
      <c r="X118" s="129"/>
      <c r="Z118" s="129">
        <v>2</v>
      </c>
      <c r="AA118" s="129"/>
      <c r="AB118" s="129"/>
      <c r="AC118" s="129"/>
      <c r="AD118" s="129"/>
      <c r="AE118" s="129"/>
      <c r="AF118" s="129"/>
      <c r="AG118" s="129"/>
      <c r="AH118" s="129"/>
      <c r="AI118" s="129"/>
      <c r="AJ118" s="129"/>
      <c r="AK118" s="129"/>
      <c r="AL118" s="129"/>
      <c r="AM118" s="129"/>
      <c r="AN118" s="129"/>
      <c r="AO118" s="129"/>
      <c r="AP118" s="129"/>
      <c r="AQ118" s="129"/>
      <c r="AR118" s="129"/>
      <c r="AS118" s="129"/>
      <c r="AT118" s="129"/>
      <c r="AU118" s="129"/>
      <c r="AV118" s="129"/>
      <c r="AW118" s="129">
        <v>1</v>
      </c>
      <c r="AX118" s="129"/>
      <c r="AY118" s="129"/>
      <c r="AZ118" s="129"/>
      <c r="BA118" s="129"/>
      <c r="BB118" s="129"/>
      <c r="BC118" s="129"/>
      <c r="BD118" s="129"/>
      <c r="BE118" s="129"/>
      <c r="BF118" s="129"/>
      <c r="BG118" s="129"/>
      <c r="BH118" s="129"/>
      <c r="BI118" s="129">
        <v>1</v>
      </c>
      <c r="BJ118" s="129"/>
      <c r="BK118" s="129"/>
      <c r="BL118" s="129"/>
      <c r="BM118" s="129"/>
      <c r="BN118" s="129"/>
      <c r="BO118" s="129"/>
      <c r="BP118" s="129">
        <v>4</v>
      </c>
      <c r="BQ118" s="129">
        <v>2</v>
      </c>
      <c r="BR118" s="129">
        <v>5</v>
      </c>
      <c r="BS118" s="231">
        <f t="shared" si="4"/>
        <v>15</v>
      </c>
    </row>
    <row r="119" spans="1:71" ht="14" x14ac:dyDescent="0.15">
      <c r="A119" s="117" t="s">
        <v>321</v>
      </c>
      <c r="B119" s="156" t="s">
        <v>521</v>
      </c>
      <c r="C119" s="156" t="s">
        <v>237</v>
      </c>
      <c r="D119" s="156" t="s">
        <v>731</v>
      </c>
      <c r="E119" s="156" t="s">
        <v>130</v>
      </c>
      <c r="F119" s="118">
        <v>0.3</v>
      </c>
      <c r="G119" s="119">
        <v>0.8</v>
      </c>
      <c r="H119" s="120">
        <f t="shared" si="6"/>
        <v>24</v>
      </c>
      <c r="I119" s="120">
        <f t="shared" si="6"/>
        <v>64</v>
      </c>
      <c r="J119" s="254"/>
      <c r="K119" s="173"/>
      <c r="L119" s="129"/>
      <c r="M119" s="129"/>
      <c r="N119" s="129"/>
      <c r="O119" s="129"/>
      <c r="P119" s="129"/>
      <c r="Q119" s="129"/>
      <c r="R119" s="129"/>
      <c r="S119" s="129"/>
      <c r="T119" s="129"/>
      <c r="U119" s="129"/>
      <c r="V119" s="129"/>
      <c r="W119" s="129"/>
      <c r="X119" s="129">
        <v>2</v>
      </c>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c r="BG119" s="129"/>
      <c r="BH119" s="129">
        <v>1</v>
      </c>
      <c r="BI119" s="129">
        <v>4</v>
      </c>
      <c r="BJ119" s="129"/>
      <c r="BK119" s="129"/>
      <c r="BL119" s="129"/>
      <c r="BM119" s="129"/>
      <c r="BN119" s="129"/>
      <c r="BO119" s="129"/>
      <c r="BP119" s="129"/>
      <c r="BQ119" s="129"/>
      <c r="BR119" s="129"/>
      <c r="BS119" s="231">
        <f t="shared" si="4"/>
        <v>7</v>
      </c>
    </row>
    <row r="120" spans="1:71" ht="14" x14ac:dyDescent="0.15">
      <c r="A120" s="117" t="s">
        <v>322</v>
      </c>
      <c r="B120" s="156" t="s">
        <v>521</v>
      </c>
      <c r="C120" s="156" t="s">
        <v>237</v>
      </c>
      <c r="D120" s="156" t="s">
        <v>732</v>
      </c>
      <c r="E120" s="156" t="s">
        <v>130</v>
      </c>
      <c r="F120" s="118">
        <v>0.4</v>
      </c>
      <c r="G120" s="119">
        <v>17.5</v>
      </c>
      <c r="H120" s="120">
        <f t="shared" si="6"/>
        <v>32</v>
      </c>
      <c r="I120" s="120">
        <f t="shared" si="6"/>
        <v>1400</v>
      </c>
      <c r="J120" s="254"/>
      <c r="K120" s="173">
        <v>1</v>
      </c>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c r="BH120" s="129"/>
      <c r="BI120" s="129"/>
      <c r="BJ120" s="129"/>
      <c r="BK120" s="129"/>
      <c r="BL120" s="129"/>
      <c r="BM120" s="129"/>
      <c r="BN120" s="129"/>
      <c r="BO120" s="129"/>
      <c r="BP120" s="129"/>
      <c r="BQ120" s="129"/>
      <c r="BR120" s="129"/>
      <c r="BS120" s="231">
        <f t="shared" si="4"/>
        <v>1</v>
      </c>
    </row>
    <row r="121" spans="1:71" ht="14" x14ac:dyDescent="0.15">
      <c r="A121" s="117" t="s">
        <v>323</v>
      </c>
      <c r="B121" s="156" t="s">
        <v>521</v>
      </c>
      <c r="C121" s="156" t="s">
        <v>238</v>
      </c>
      <c r="D121" s="156" t="s">
        <v>738</v>
      </c>
      <c r="E121" s="156" t="s">
        <v>135</v>
      </c>
      <c r="F121" s="118">
        <v>0.1</v>
      </c>
      <c r="G121" s="119">
        <v>0.2</v>
      </c>
      <c r="H121" s="120">
        <f t="shared" si="6"/>
        <v>8</v>
      </c>
      <c r="I121" s="120">
        <f t="shared" si="6"/>
        <v>16</v>
      </c>
      <c r="J121" s="254"/>
      <c r="K121" s="173"/>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c r="BG121" s="129"/>
      <c r="BH121" s="129"/>
      <c r="BI121" s="129"/>
      <c r="BJ121" s="129"/>
      <c r="BK121" s="129"/>
      <c r="BL121" s="129"/>
      <c r="BM121" s="129"/>
      <c r="BN121" s="129"/>
      <c r="BO121" s="129"/>
      <c r="BP121" s="129"/>
      <c r="BQ121" s="129"/>
      <c r="BR121" s="129"/>
      <c r="BS121" s="231">
        <f t="shared" si="4"/>
        <v>0</v>
      </c>
    </row>
    <row r="122" spans="1:71" ht="14" x14ac:dyDescent="0.15">
      <c r="A122" s="117" t="s">
        <v>324</v>
      </c>
      <c r="B122" s="156" t="s">
        <v>521</v>
      </c>
      <c r="C122" s="156" t="s">
        <v>238</v>
      </c>
      <c r="D122" s="156" t="s">
        <v>739</v>
      </c>
      <c r="E122" s="156" t="s">
        <v>135</v>
      </c>
      <c r="F122" s="118">
        <v>0.2</v>
      </c>
      <c r="G122" s="119">
        <v>0.4</v>
      </c>
      <c r="H122" s="120">
        <f t="shared" si="6"/>
        <v>16</v>
      </c>
      <c r="I122" s="120">
        <f t="shared" si="6"/>
        <v>32</v>
      </c>
      <c r="J122" s="254"/>
      <c r="K122" s="173"/>
      <c r="L122" s="129"/>
      <c r="M122" s="129"/>
      <c r="N122" s="129"/>
      <c r="O122" s="129"/>
      <c r="P122" s="129"/>
      <c r="Q122" s="129"/>
      <c r="R122" s="129"/>
      <c r="S122" s="129"/>
      <c r="T122" s="129"/>
      <c r="U122" s="129"/>
      <c r="V122" s="129"/>
      <c r="W122" s="129"/>
      <c r="X122" s="129">
        <v>1</v>
      </c>
      <c r="Y122" s="129"/>
      <c r="Z122" s="129"/>
      <c r="AA122" s="129"/>
      <c r="AB122" s="129"/>
      <c r="AC122" s="129"/>
      <c r="AD122" s="129"/>
      <c r="AE122" s="129"/>
      <c r="AF122" s="129"/>
      <c r="AG122" s="129"/>
      <c r="AH122" s="129"/>
      <c r="AI122" s="129"/>
      <c r="AJ122" s="129"/>
      <c r="AK122" s="129"/>
      <c r="AL122" s="129"/>
      <c r="AM122" s="129"/>
      <c r="AN122" s="129"/>
      <c r="AO122" s="129">
        <v>1</v>
      </c>
      <c r="AP122" s="129"/>
      <c r="AQ122" s="129"/>
      <c r="AR122" s="129"/>
      <c r="AS122" s="129"/>
      <c r="AT122" s="129"/>
      <c r="AU122" s="129"/>
      <c r="AV122" s="129"/>
      <c r="AW122" s="129"/>
      <c r="AX122" s="129"/>
      <c r="AY122" s="129"/>
      <c r="AZ122" s="129"/>
      <c r="BA122" s="129"/>
      <c r="BB122" s="129"/>
      <c r="BC122" s="129"/>
      <c r="BD122" s="129"/>
      <c r="BE122" s="129"/>
      <c r="BF122" s="129"/>
      <c r="BG122" s="129"/>
      <c r="BH122" s="129"/>
      <c r="BI122" s="129">
        <v>1</v>
      </c>
      <c r="BJ122" s="129"/>
      <c r="BK122" s="129">
        <v>1</v>
      </c>
      <c r="BL122" s="129"/>
      <c r="BM122" s="129">
        <v>1</v>
      </c>
      <c r="BN122" s="129"/>
      <c r="BO122" s="129"/>
      <c r="BP122" s="129">
        <v>1</v>
      </c>
      <c r="BQ122" s="129"/>
      <c r="BR122" s="129"/>
      <c r="BS122" s="231">
        <f t="shared" si="4"/>
        <v>6</v>
      </c>
    </row>
    <row r="123" spans="1:71" ht="14" x14ac:dyDescent="0.15">
      <c r="A123" s="117" t="s">
        <v>325</v>
      </c>
      <c r="B123" s="156" t="s">
        <v>521</v>
      </c>
      <c r="C123" s="156" t="s">
        <v>238</v>
      </c>
      <c r="D123" s="156" t="s">
        <v>740</v>
      </c>
      <c r="E123" s="156" t="s">
        <v>135</v>
      </c>
      <c r="F123" s="118">
        <v>0.4</v>
      </c>
      <c r="G123" s="119">
        <v>0.6</v>
      </c>
      <c r="H123" s="120">
        <f t="shared" si="6"/>
        <v>32</v>
      </c>
      <c r="I123" s="120">
        <f t="shared" si="6"/>
        <v>48</v>
      </c>
      <c r="J123" s="254"/>
      <c r="K123" s="173"/>
      <c r="L123" s="129"/>
      <c r="M123" s="129"/>
      <c r="N123" s="129"/>
      <c r="O123" s="129"/>
      <c r="P123" s="129"/>
      <c r="Q123" s="129"/>
      <c r="R123" s="129"/>
      <c r="S123" s="129"/>
      <c r="T123" s="129"/>
      <c r="U123" s="129">
        <v>5</v>
      </c>
      <c r="V123" s="129"/>
      <c r="W123" s="129"/>
      <c r="X123" s="129"/>
      <c r="Y123" s="129"/>
      <c r="Z123" s="129">
        <v>1</v>
      </c>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29"/>
      <c r="BF123" s="129"/>
      <c r="BG123" s="129"/>
      <c r="BH123" s="129"/>
      <c r="BI123" s="129"/>
      <c r="BJ123" s="129"/>
      <c r="BK123" s="129">
        <v>2</v>
      </c>
      <c r="BL123" s="129"/>
      <c r="BM123" s="129"/>
      <c r="BN123" s="129"/>
      <c r="BO123" s="129"/>
      <c r="BP123" s="129">
        <v>3</v>
      </c>
      <c r="BQ123" s="129">
        <v>4</v>
      </c>
      <c r="BR123" s="129"/>
      <c r="BS123" s="231">
        <f t="shared" si="4"/>
        <v>15</v>
      </c>
    </row>
    <row r="124" spans="1:71" ht="14" x14ac:dyDescent="0.15">
      <c r="A124" s="117" t="s">
        <v>326</v>
      </c>
      <c r="B124" s="156" t="s">
        <v>521</v>
      </c>
      <c r="C124" s="156" t="s">
        <v>238</v>
      </c>
      <c r="D124" s="156" t="s">
        <v>741</v>
      </c>
      <c r="E124" s="156" t="s">
        <v>135</v>
      </c>
      <c r="F124" s="118">
        <v>0.4</v>
      </c>
      <c r="G124" s="119">
        <v>1</v>
      </c>
      <c r="H124" s="120">
        <f t="shared" si="6"/>
        <v>32</v>
      </c>
      <c r="I124" s="120">
        <f t="shared" si="6"/>
        <v>80</v>
      </c>
      <c r="J124" s="254"/>
      <c r="K124" s="173"/>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v>1</v>
      </c>
      <c r="AS124" s="129"/>
      <c r="AT124" s="129"/>
      <c r="AU124" s="129"/>
      <c r="AV124" s="129"/>
      <c r="AW124" s="129"/>
      <c r="AX124" s="129"/>
      <c r="AY124" s="129"/>
      <c r="AZ124" s="129"/>
      <c r="BA124" s="129"/>
      <c r="BB124" s="129"/>
      <c r="BC124" s="129"/>
      <c r="BD124" s="129"/>
      <c r="BE124" s="129"/>
      <c r="BF124" s="129"/>
      <c r="BG124" s="129"/>
      <c r="BH124" s="129"/>
      <c r="BI124" s="129">
        <v>4</v>
      </c>
      <c r="BJ124" s="129">
        <v>1</v>
      </c>
      <c r="BK124" s="129"/>
      <c r="BL124" s="129">
        <v>1</v>
      </c>
      <c r="BM124" s="129"/>
      <c r="BN124" s="129"/>
      <c r="BO124" s="129"/>
      <c r="BP124" s="129"/>
      <c r="BQ124" s="129"/>
      <c r="BR124" s="129">
        <v>3</v>
      </c>
      <c r="BS124" s="231">
        <f t="shared" si="4"/>
        <v>10</v>
      </c>
    </row>
    <row r="125" spans="1:71" ht="14" x14ac:dyDescent="0.15">
      <c r="A125" s="117" t="s">
        <v>329</v>
      </c>
      <c r="B125" s="156" t="s">
        <v>521</v>
      </c>
      <c r="C125" s="156" t="s">
        <v>228</v>
      </c>
      <c r="D125" s="156" t="s">
        <v>735</v>
      </c>
      <c r="E125" s="156" t="s">
        <v>135</v>
      </c>
      <c r="F125" s="118">
        <v>0.1</v>
      </c>
      <c r="G125" s="119">
        <v>0.3</v>
      </c>
      <c r="H125" s="120">
        <f t="shared" si="6"/>
        <v>8</v>
      </c>
      <c r="I125" s="120">
        <f t="shared" si="6"/>
        <v>24</v>
      </c>
      <c r="J125" s="254"/>
      <c r="K125" s="173"/>
      <c r="L125" s="129"/>
      <c r="M125" s="129"/>
      <c r="N125" s="129"/>
      <c r="O125" s="129">
        <v>1</v>
      </c>
      <c r="P125" s="129"/>
      <c r="Q125" s="129"/>
      <c r="R125" s="129"/>
      <c r="S125" s="129"/>
      <c r="T125" s="129"/>
      <c r="U125" s="129"/>
      <c r="V125" s="129"/>
      <c r="W125" s="129"/>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c r="BG125" s="129"/>
      <c r="BH125" s="129"/>
      <c r="BI125" s="129"/>
      <c r="BJ125" s="129"/>
      <c r="BK125" s="129"/>
      <c r="BL125" s="129"/>
      <c r="BM125" s="129"/>
      <c r="BN125" s="129">
        <v>2</v>
      </c>
      <c r="BO125" s="129"/>
      <c r="BP125" s="129"/>
      <c r="BQ125" s="129"/>
      <c r="BR125" s="129"/>
      <c r="BS125" s="231">
        <f t="shared" si="4"/>
        <v>3</v>
      </c>
    </row>
    <row r="126" spans="1:71" ht="14" x14ac:dyDescent="0.15">
      <c r="A126" s="117" t="s">
        <v>330</v>
      </c>
      <c r="B126" s="156" t="s">
        <v>521</v>
      </c>
      <c r="C126" s="156" t="s">
        <v>228</v>
      </c>
      <c r="D126" s="156" t="s">
        <v>736</v>
      </c>
      <c r="E126" s="156" t="s">
        <v>135</v>
      </c>
      <c r="F126" s="118">
        <v>0.12</v>
      </c>
      <c r="G126" s="119">
        <v>0.3</v>
      </c>
      <c r="H126" s="120">
        <f t="shared" si="6"/>
        <v>9.6</v>
      </c>
      <c r="I126" s="120">
        <f t="shared" si="6"/>
        <v>24</v>
      </c>
      <c r="J126" s="254"/>
      <c r="K126" s="173"/>
      <c r="L126" s="129"/>
      <c r="M126" s="129"/>
      <c r="N126" s="129"/>
      <c r="O126" s="129"/>
      <c r="P126" s="129"/>
      <c r="Q126" s="129"/>
      <c r="R126" s="129"/>
      <c r="S126" s="129"/>
      <c r="T126" s="129"/>
      <c r="U126" s="129">
        <v>3</v>
      </c>
      <c r="V126" s="129"/>
      <c r="W126" s="129"/>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c r="BH126" s="129"/>
      <c r="BI126" s="129"/>
      <c r="BJ126" s="129"/>
      <c r="BK126" s="129"/>
      <c r="BL126" s="129"/>
      <c r="BM126" s="129"/>
      <c r="BN126" s="129"/>
      <c r="BO126" s="129"/>
      <c r="BP126" s="129"/>
      <c r="BQ126" s="129"/>
      <c r="BR126" s="129"/>
      <c r="BS126" s="231">
        <f t="shared" si="4"/>
        <v>3</v>
      </c>
    </row>
    <row r="127" spans="1:71" ht="14" x14ac:dyDescent="0.15">
      <c r="A127" s="117" t="s">
        <v>331</v>
      </c>
      <c r="B127" s="156" t="s">
        <v>521</v>
      </c>
      <c r="C127" s="156" t="s">
        <v>228</v>
      </c>
      <c r="D127" s="156" t="s">
        <v>737</v>
      </c>
      <c r="E127" s="156" t="s">
        <v>134</v>
      </c>
      <c r="F127" s="118">
        <v>0.2</v>
      </c>
      <c r="G127" s="119">
        <v>0.4</v>
      </c>
      <c r="H127" s="120">
        <f t="shared" si="6"/>
        <v>16</v>
      </c>
      <c r="I127" s="120">
        <f t="shared" si="6"/>
        <v>32</v>
      </c>
      <c r="J127" s="257">
        <v>0.2</v>
      </c>
      <c r="K127" s="173"/>
      <c r="L127" s="129"/>
      <c r="M127" s="129"/>
      <c r="N127" s="129"/>
      <c r="O127" s="129"/>
      <c r="P127" s="129"/>
      <c r="Q127" s="129"/>
      <c r="R127" s="129"/>
      <c r="S127" s="129"/>
      <c r="T127" s="129"/>
      <c r="U127" s="129"/>
      <c r="V127" s="129"/>
      <c r="W127" s="129"/>
      <c r="X127" s="129"/>
      <c r="Y127" s="129">
        <v>1</v>
      </c>
      <c r="Z127" s="129"/>
      <c r="AA127" s="129"/>
      <c r="AB127" s="129"/>
      <c r="AC127" s="129"/>
      <c r="AD127" s="129"/>
      <c r="AE127" s="129"/>
      <c r="AF127" s="129"/>
      <c r="AG127" s="129"/>
      <c r="AH127" s="129"/>
      <c r="AI127" s="129"/>
      <c r="AJ127" s="129"/>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29"/>
      <c r="BF127" s="129"/>
      <c r="BG127" s="129"/>
      <c r="BH127" s="129"/>
      <c r="BI127" s="129"/>
      <c r="BJ127" s="129"/>
      <c r="BK127" s="129"/>
      <c r="BL127" s="129"/>
      <c r="BM127" s="129"/>
      <c r="BN127" s="129"/>
      <c r="BO127" s="129"/>
      <c r="BP127" s="129"/>
      <c r="BQ127" s="129"/>
      <c r="BR127" s="129"/>
      <c r="BS127" s="231">
        <f t="shared" si="4"/>
        <v>1</v>
      </c>
    </row>
    <row r="128" spans="1:71" ht="14" x14ac:dyDescent="0.15">
      <c r="A128" s="117" t="s">
        <v>332</v>
      </c>
      <c r="B128" s="156" t="s">
        <v>521</v>
      </c>
      <c r="C128" s="156" t="s">
        <v>239</v>
      </c>
      <c r="D128" s="156" t="s">
        <v>742</v>
      </c>
      <c r="E128" s="156" t="s">
        <v>949</v>
      </c>
      <c r="F128" s="118">
        <v>0.8</v>
      </c>
      <c r="G128" s="119">
        <v>0.8</v>
      </c>
      <c r="H128" s="120">
        <f t="shared" si="6"/>
        <v>64</v>
      </c>
      <c r="I128" s="120">
        <f t="shared" si="6"/>
        <v>64</v>
      </c>
      <c r="J128" s="254"/>
      <c r="K128" s="173"/>
      <c r="L128" s="129"/>
      <c r="M128" s="129"/>
      <c r="N128" s="129"/>
      <c r="O128" s="129"/>
      <c r="P128" s="129"/>
      <c r="Q128" s="129"/>
      <c r="R128" s="129">
        <v>1</v>
      </c>
      <c r="S128" s="129"/>
      <c r="T128" s="129"/>
      <c r="U128" s="129"/>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v>1</v>
      </c>
      <c r="BG128" s="129"/>
      <c r="BH128" s="129"/>
      <c r="BI128" s="129"/>
      <c r="BJ128" s="129"/>
      <c r="BK128" s="129"/>
      <c r="BL128" s="129"/>
      <c r="BM128" s="129"/>
      <c r="BN128" s="129"/>
      <c r="BO128" s="129"/>
      <c r="BP128" s="129"/>
      <c r="BQ128" s="129"/>
      <c r="BR128" s="129"/>
      <c r="BS128" s="231">
        <f t="shared" si="4"/>
        <v>2</v>
      </c>
    </row>
    <row r="129" spans="1:71" ht="14" x14ac:dyDescent="0.15">
      <c r="A129" s="117" t="s">
        <v>333</v>
      </c>
      <c r="B129" s="156" t="s">
        <v>521</v>
      </c>
      <c r="C129" s="156" t="s">
        <v>240</v>
      </c>
      <c r="D129" s="156" t="s">
        <v>743</v>
      </c>
      <c r="E129" s="156" t="s">
        <v>134</v>
      </c>
      <c r="F129" s="118">
        <v>2.5000000000000001E-2</v>
      </c>
      <c r="G129" s="119">
        <v>1.2</v>
      </c>
      <c r="H129" s="120">
        <f t="shared" si="6"/>
        <v>2</v>
      </c>
      <c r="I129" s="120">
        <f t="shared" si="6"/>
        <v>96</v>
      </c>
      <c r="J129" s="257">
        <v>2.5000000000000001E-2</v>
      </c>
      <c r="K129" s="173"/>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c r="BG129" s="129"/>
      <c r="BH129" s="129"/>
      <c r="BI129" s="129"/>
      <c r="BJ129" s="129"/>
      <c r="BK129" s="129"/>
      <c r="BL129" s="129"/>
      <c r="BM129" s="129"/>
      <c r="BN129" s="129"/>
      <c r="BO129" s="129">
        <v>1</v>
      </c>
      <c r="BP129" s="129">
        <v>1</v>
      </c>
      <c r="BQ129" s="129"/>
      <c r="BR129" s="129">
        <v>4</v>
      </c>
      <c r="BS129" s="231">
        <f t="shared" si="4"/>
        <v>6</v>
      </c>
    </row>
    <row r="130" spans="1:71" ht="14" x14ac:dyDescent="0.15">
      <c r="A130" s="117" t="s">
        <v>334</v>
      </c>
      <c r="B130" s="156" t="s">
        <v>521</v>
      </c>
      <c r="C130" s="156" t="s">
        <v>240</v>
      </c>
      <c r="D130" s="156" t="s">
        <v>744</v>
      </c>
      <c r="E130" s="156" t="s">
        <v>130</v>
      </c>
      <c r="F130" s="118">
        <v>0.05</v>
      </c>
      <c r="G130" s="119">
        <v>0.2</v>
      </c>
      <c r="H130" s="120">
        <f t="shared" ref="H130:I161" si="7">F130*80</f>
        <v>4</v>
      </c>
      <c r="I130" s="120">
        <f t="shared" si="7"/>
        <v>16</v>
      </c>
      <c r="J130" s="254"/>
      <c r="K130" s="173"/>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c r="BF130" s="129"/>
      <c r="BG130" s="129"/>
      <c r="BH130" s="129"/>
      <c r="BI130" s="129">
        <v>8</v>
      </c>
      <c r="BJ130" s="129"/>
      <c r="BK130" s="129"/>
      <c r="BL130" s="129"/>
      <c r="BM130" s="129"/>
      <c r="BN130" s="129"/>
      <c r="BO130" s="129"/>
      <c r="BP130" s="129"/>
      <c r="BQ130" s="129"/>
      <c r="BR130" s="129"/>
      <c r="BS130" s="231">
        <f t="shared" si="4"/>
        <v>8</v>
      </c>
    </row>
    <row r="131" spans="1:71" ht="14" x14ac:dyDescent="0.15">
      <c r="A131" s="117" t="s">
        <v>335</v>
      </c>
      <c r="B131" s="156" t="s">
        <v>521</v>
      </c>
      <c r="C131" s="156" t="s">
        <v>240</v>
      </c>
      <c r="D131" s="156" t="s">
        <v>745</v>
      </c>
      <c r="E131" s="156" t="s">
        <v>130</v>
      </c>
      <c r="F131" s="118">
        <v>0.05</v>
      </c>
      <c r="G131" s="119">
        <v>0.3</v>
      </c>
      <c r="H131" s="120">
        <f t="shared" si="7"/>
        <v>4</v>
      </c>
      <c r="I131" s="120">
        <f t="shared" si="7"/>
        <v>24</v>
      </c>
      <c r="J131" s="254"/>
      <c r="K131" s="173"/>
      <c r="L131" s="129"/>
      <c r="M131" s="129"/>
      <c r="N131" s="129"/>
      <c r="O131" s="129"/>
      <c r="P131" s="129"/>
      <c r="Q131" s="129"/>
      <c r="R131" s="129"/>
      <c r="S131" s="129"/>
      <c r="T131" s="129"/>
      <c r="U131" s="129">
        <v>2</v>
      </c>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v>4</v>
      </c>
      <c r="AS131" s="129"/>
      <c r="AT131" s="129"/>
      <c r="AU131" s="129"/>
      <c r="AV131" s="129"/>
      <c r="AW131" s="129"/>
      <c r="AX131" s="129"/>
      <c r="AY131" s="129"/>
      <c r="AZ131" s="129"/>
      <c r="BA131" s="129"/>
      <c r="BB131" s="129"/>
      <c r="BC131" s="129"/>
      <c r="BD131" s="129"/>
      <c r="BE131" s="129"/>
      <c r="BF131" s="129"/>
      <c r="BG131" s="129"/>
      <c r="BH131" s="129"/>
      <c r="BI131" s="129">
        <v>33</v>
      </c>
      <c r="BJ131" s="129"/>
      <c r="BK131" s="129"/>
      <c r="BL131" s="129"/>
      <c r="BM131" s="129"/>
      <c r="BN131" s="129"/>
      <c r="BO131" s="129"/>
      <c r="BP131" s="129"/>
      <c r="BQ131" s="129"/>
      <c r="BR131" s="129"/>
      <c r="BS131" s="231">
        <f t="shared" si="4"/>
        <v>39</v>
      </c>
    </row>
    <row r="132" spans="1:71" ht="14" x14ac:dyDescent="0.15">
      <c r="A132" s="117" t="s">
        <v>336</v>
      </c>
      <c r="B132" s="156" t="s">
        <v>521</v>
      </c>
      <c r="C132" s="156" t="s">
        <v>240</v>
      </c>
      <c r="D132" s="156" t="s">
        <v>746</v>
      </c>
      <c r="E132" s="156" t="s">
        <v>130</v>
      </c>
      <c r="F132" s="118">
        <v>0.05</v>
      </c>
      <c r="G132" s="119">
        <v>0.4</v>
      </c>
      <c r="H132" s="120">
        <f t="shared" si="7"/>
        <v>4</v>
      </c>
      <c r="I132" s="120">
        <f t="shared" si="7"/>
        <v>32</v>
      </c>
      <c r="J132" s="257"/>
      <c r="K132" s="173"/>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c r="BF132" s="129"/>
      <c r="BG132" s="129"/>
      <c r="BH132" s="129"/>
      <c r="BI132" s="129"/>
      <c r="BJ132" s="129"/>
      <c r="BK132" s="129"/>
      <c r="BL132" s="129"/>
      <c r="BM132" s="129"/>
      <c r="BN132" s="129"/>
      <c r="BO132" s="129"/>
      <c r="BP132" s="129">
        <v>4</v>
      </c>
      <c r="BQ132" s="129">
        <v>12</v>
      </c>
      <c r="BR132" s="129"/>
      <c r="BS132" s="231">
        <f t="shared" si="4"/>
        <v>16</v>
      </c>
    </row>
    <row r="133" spans="1:71" ht="14" x14ac:dyDescent="0.15">
      <c r="A133" s="117" t="s">
        <v>337</v>
      </c>
      <c r="B133" s="156" t="s">
        <v>521</v>
      </c>
      <c r="C133" s="156" t="s">
        <v>240</v>
      </c>
      <c r="D133" s="156" t="s">
        <v>747</v>
      </c>
      <c r="E133" s="156" t="s">
        <v>134</v>
      </c>
      <c r="F133" s="118">
        <v>0.05</v>
      </c>
      <c r="G133" s="119">
        <v>0.5</v>
      </c>
      <c r="H133" s="120">
        <f t="shared" si="7"/>
        <v>4</v>
      </c>
      <c r="I133" s="120">
        <f t="shared" si="7"/>
        <v>40</v>
      </c>
      <c r="J133" s="257">
        <v>0.05</v>
      </c>
      <c r="K133" s="173"/>
      <c r="L133" s="129"/>
      <c r="M133" s="129"/>
      <c r="N133" s="129">
        <v>2</v>
      </c>
      <c r="O133" s="129"/>
      <c r="P133" s="129"/>
      <c r="Q133" s="129"/>
      <c r="R133" s="129"/>
      <c r="S133" s="129"/>
      <c r="T133" s="129"/>
      <c r="U133" s="129"/>
      <c r="V133" s="129"/>
      <c r="W133" s="129"/>
      <c r="X133" s="129"/>
      <c r="Y133" s="129"/>
      <c r="Z133" s="129"/>
      <c r="AA133" s="129"/>
      <c r="AB133" s="129"/>
      <c r="AC133" s="129"/>
      <c r="AD133" s="129"/>
      <c r="AE133" s="129"/>
      <c r="AF133" s="129"/>
      <c r="AG133" s="129"/>
      <c r="AH133" s="129"/>
      <c r="AI133" s="129"/>
      <c r="AJ133" s="129"/>
      <c r="AK133" s="129"/>
      <c r="AL133" s="129"/>
      <c r="AM133" s="129"/>
      <c r="AN133" s="129"/>
      <c r="AO133" s="129">
        <v>17</v>
      </c>
      <c r="AP133" s="129"/>
      <c r="AQ133" s="129">
        <f>1+1</f>
        <v>2</v>
      </c>
      <c r="AR133" s="129"/>
      <c r="AS133" s="129"/>
      <c r="AT133" s="129"/>
      <c r="AU133" s="129"/>
      <c r="AV133" s="129"/>
      <c r="AW133" s="129">
        <f>4+11</f>
        <v>15</v>
      </c>
      <c r="AX133" s="129"/>
      <c r="AY133" s="129"/>
      <c r="AZ133" s="129"/>
      <c r="BA133" s="129"/>
      <c r="BB133" s="129"/>
      <c r="BC133" s="129"/>
      <c r="BD133" s="129"/>
      <c r="BE133" s="129"/>
      <c r="BF133" s="129"/>
      <c r="BG133" s="129"/>
      <c r="BH133" s="129"/>
      <c r="BI133" s="129"/>
      <c r="BJ133" s="129"/>
      <c r="BK133" s="129"/>
      <c r="BL133" s="129"/>
      <c r="BM133" s="129"/>
      <c r="BN133" s="129"/>
      <c r="BO133" s="129"/>
      <c r="BP133" s="129"/>
      <c r="BQ133" s="129"/>
      <c r="BR133" s="129"/>
      <c r="BS133" s="231">
        <f t="shared" si="4"/>
        <v>36</v>
      </c>
    </row>
    <row r="134" spans="1:71" ht="14" x14ac:dyDescent="0.15">
      <c r="A134" s="117" t="s">
        <v>338</v>
      </c>
      <c r="B134" s="156" t="s">
        <v>521</v>
      </c>
      <c r="C134" s="156" t="s">
        <v>240</v>
      </c>
      <c r="D134" s="156" t="s">
        <v>748</v>
      </c>
      <c r="E134" s="156" t="s">
        <v>134</v>
      </c>
      <c r="F134" s="118">
        <v>0.05</v>
      </c>
      <c r="G134" s="119">
        <v>0.7</v>
      </c>
      <c r="H134" s="120">
        <f t="shared" si="7"/>
        <v>4</v>
      </c>
      <c r="I134" s="120">
        <f t="shared" si="7"/>
        <v>56</v>
      </c>
      <c r="J134" s="257">
        <v>0.05</v>
      </c>
      <c r="K134" s="173"/>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c r="BF134" s="129"/>
      <c r="BG134" s="129"/>
      <c r="BH134" s="129"/>
      <c r="BI134" s="129"/>
      <c r="BJ134" s="129"/>
      <c r="BK134" s="129"/>
      <c r="BL134" s="129"/>
      <c r="BM134" s="129"/>
      <c r="BN134" s="129"/>
      <c r="BO134" s="129">
        <v>8</v>
      </c>
      <c r="BP134" s="129"/>
      <c r="BQ134" s="129"/>
      <c r="BR134" s="129">
        <v>81</v>
      </c>
      <c r="BS134" s="231">
        <f t="shared" si="4"/>
        <v>89</v>
      </c>
    </row>
    <row r="135" spans="1:71" ht="14" x14ac:dyDescent="0.15">
      <c r="A135" s="117" t="s">
        <v>339</v>
      </c>
      <c r="B135" s="156" t="s">
        <v>521</v>
      </c>
      <c r="C135" s="156" t="s">
        <v>240</v>
      </c>
      <c r="D135" s="156" t="s">
        <v>749</v>
      </c>
      <c r="E135" s="156" t="s">
        <v>134</v>
      </c>
      <c r="F135" s="118">
        <v>0.05</v>
      </c>
      <c r="G135" s="119">
        <v>0.8</v>
      </c>
      <c r="H135" s="120">
        <f t="shared" si="7"/>
        <v>4</v>
      </c>
      <c r="I135" s="120">
        <f t="shared" si="7"/>
        <v>64</v>
      </c>
      <c r="J135" s="257">
        <v>0.05</v>
      </c>
      <c r="K135" s="173"/>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c r="AH135" s="129"/>
      <c r="AI135" s="129"/>
      <c r="AJ135" s="129"/>
      <c r="AK135" s="129"/>
      <c r="AL135" s="129"/>
      <c r="AM135" s="129"/>
      <c r="AN135" s="129"/>
      <c r="AO135" s="129"/>
      <c r="AP135" s="129">
        <v>1</v>
      </c>
      <c r="AQ135" s="129">
        <v>1</v>
      </c>
      <c r="AR135" s="129">
        <v>1</v>
      </c>
      <c r="AS135" s="129"/>
      <c r="AT135" s="129"/>
      <c r="AU135" s="129"/>
      <c r="AV135" s="129"/>
      <c r="AW135" s="129"/>
      <c r="AX135" s="129"/>
      <c r="AY135" s="129"/>
      <c r="AZ135" s="129"/>
      <c r="BA135" s="129"/>
      <c r="BB135" s="129"/>
      <c r="BC135" s="129"/>
      <c r="BD135" s="129"/>
      <c r="BE135" s="129"/>
      <c r="BF135" s="129"/>
      <c r="BG135" s="129"/>
      <c r="BH135" s="129"/>
      <c r="BI135" s="129"/>
      <c r="BJ135" s="129"/>
      <c r="BK135" s="129"/>
      <c r="BL135" s="129"/>
      <c r="BM135" s="129">
        <v>1</v>
      </c>
      <c r="BN135" s="129"/>
      <c r="BO135" s="129"/>
      <c r="BP135" s="129"/>
      <c r="BQ135" s="129">
        <f>74+12</f>
        <v>86</v>
      </c>
      <c r="BR135" s="129">
        <v>15</v>
      </c>
      <c r="BS135" s="231">
        <f t="shared" si="4"/>
        <v>105</v>
      </c>
    </row>
    <row r="136" spans="1:71" ht="14" x14ac:dyDescent="0.15">
      <c r="A136" s="117" t="s">
        <v>340</v>
      </c>
      <c r="B136" s="156" t="s">
        <v>521</v>
      </c>
      <c r="C136" s="156" t="s">
        <v>240</v>
      </c>
      <c r="D136" s="156" t="s">
        <v>750</v>
      </c>
      <c r="E136" s="156" t="s">
        <v>134</v>
      </c>
      <c r="F136" s="118">
        <v>0.05</v>
      </c>
      <c r="G136" s="119">
        <v>1.2</v>
      </c>
      <c r="H136" s="120">
        <f t="shared" si="7"/>
        <v>4</v>
      </c>
      <c r="I136" s="120">
        <f t="shared" si="7"/>
        <v>96</v>
      </c>
      <c r="J136" s="257">
        <v>0.05</v>
      </c>
      <c r="K136" s="173"/>
      <c r="L136" s="129"/>
      <c r="M136" s="129"/>
      <c r="N136" s="129"/>
      <c r="O136" s="129"/>
      <c r="P136" s="129"/>
      <c r="Q136" s="129"/>
      <c r="R136" s="129"/>
      <c r="S136" s="129"/>
      <c r="T136" s="129"/>
      <c r="U136" s="129"/>
      <c r="V136" s="129"/>
      <c r="W136" s="129"/>
      <c r="X136" s="129"/>
      <c r="Y136" s="129"/>
      <c r="Z136" s="129"/>
      <c r="AA136" s="129"/>
      <c r="AB136" s="129"/>
      <c r="AC136" s="129"/>
      <c r="AD136" s="129"/>
      <c r="AE136" s="129">
        <v>1</v>
      </c>
      <c r="AF136" s="129"/>
      <c r="AG136" s="129">
        <v>1</v>
      </c>
      <c r="AH136" s="129"/>
      <c r="AI136" s="129"/>
      <c r="AJ136" s="129"/>
      <c r="AK136" s="129"/>
      <c r="AL136" s="129"/>
      <c r="AM136" s="129"/>
      <c r="AN136" s="129"/>
      <c r="AO136" s="129">
        <v>7</v>
      </c>
      <c r="AP136" s="129"/>
      <c r="AQ136" s="129"/>
      <c r="AR136" s="129"/>
      <c r="AS136" s="129"/>
      <c r="AT136" s="129"/>
      <c r="AU136" s="129"/>
      <c r="AV136" s="129"/>
      <c r="AW136" s="129"/>
      <c r="AX136" s="129"/>
      <c r="AY136" s="129"/>
      <c r="AZ136" s="129"/>
      <c r="BA136" s="129"/>
      <c r="BB136" s="129"/>
      <c r="BC136" s="129"/>
      <c r="BD136" s="129"/>
      <c r="BE136" s="129"/>
      <c r="BF136" s="129"/>
      <c r="BG136" s="129"/>
      <c r="BH136" s="129"/>
      <c r="BI136" s="129"/>
      <c r="BJ136" s="129"/>
      <c r="BK136" s="129"/>
      <c r="BL136" s="129"/>
      <c r="BM136" s="129"/>
      <c r="BN136" s="129"/>
      <c r="BO136" s="129"/>
      <c r="BP136" s="129">
        <v>14</v>
      </c>
      <c r="BQ136" s="129"/>
      <c r="BR136" s="129"/>
      <c r="BS136" s="231">
        <f t="shared" si="4"/>
        <v>23</v>
      </c>
    </row>
    <row r="137" spans="1:71" ht="14" x14ac:dyDescent="0.15">
      <c r="A137" s="117" t="s">
        <v>341</v>
      </c>
      <c r="B137" s="156" t="s">
        <v>521</v>
      </c>
      <c r="C137" s="156" t="s">
        <v>240</v>
      </c>
      <c r="D137" s="156" t="s">
        <v>751</v>
      </c>
      <c r="E137" s="156" t="s">
        <v>134</v>
      </c>
      <c r="F137" s="118">
        <v>0.05</v>
      </c>
      <c r="G137" s="119">
        <v>1.5</v>
      </c>
      <c r="H137" s="120">
        <f t="shared" si="7"/>
        <v>4</v>
      </c>
      <c r="I137" s="120">
        <f t="shared" si="7"/>
        <v>120</v>
      </c>
      <c r="J137" s="257">
        <v>0.05</v>
      </c>
      <c r="K137" s="173"/>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v>1</v>
      </c>
      <c r="AT137" s="129"/>
      <c r="AU137" s="129"/>
      <c r="AV137" s="129"/>
      <c r="AW137" s="129"/>
      <c r="AX137" s="129"/>
      <c r="AY137" s="129"/>
      <c r="AZ137" s="129"/>
      <c r="BA137" s="129"/>
      <c r="BB137" s="129"/>
      <c r="BC137" s="129"/>
      <c r="BD137" s="129"/>
      <c r="BE137" s="129"/>
      <c r="BF137" s="129"/>
      <c r="BG137" s="129"/>
      <c r="BH137" s="129"/>
      <c r="BI137" s="129"/>
      <c r="BJ137" s="129"/>
      <c r="BK137" s="129"/>
      <c r="BL137" s="129"/>
      <c r="BM137" s="129"/>
      <c r="BN137" s="129"/>
      <c r="BO137" s="129"/>
      <c r="BP137" s="129"/>
      <c r="BQ137" s="129"/>
      <c r="BR137" s="129"/>
      <c r="BS137" s="231">
        <f t="shared" si="4"/>
        <v>1</v>
      </c>
    </row>
    <row r="138" spans="1:71" ht="14" x14ac:dyDescent="0.15">
      <c r="A138" s="117" t="s">
        <v>342</v>
      </c>
      <c r="B138" s="156" t="s">
        <v>521</v>
      </c>
      <c r="C138" s="156" t="s">
        <v>240</v>
      </c>
      <c r="D138" s="156" t="s">
        <v>752</v>
      </c>
      <c r="E138" s="156" t="s">
        <v>134</v>
      </c>
      <c r="F138" s="118">
        <v>0.05</v>
      </c>
      <c r="G138" s="119">
        <v>2</v>
      </c>
      <c r="H138" s="120">
        <f t="shared" si="7"/>
        <v>4</v>
      </c>
      <c r="I138" s="120">
        <f t="shared" si="7"/>
        <v>160</v>
      </c>
      <c r="J138" s="257">
        <v>0.05</v>
      </c>
      <c r="K138" s="173"/>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c r="AH138" s="129"/>
      <c r="AI138" s="129"/>
      <c r="AJ138" s="129"/>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29"/>
      <c r="BF138" s="129"/>
      <c r="BG138" s="129"/>
      <c r="BH138" s="129"/>
      <c r="BI138" s="129"/>
      <c r="BJ138" s="129"/>
      <c r="BK138" s="129"/>
      <c r="BL138" s="129"/>
      <c r="BM138" s="129">
        <v>1</v>
      </c>
      <c r="BN138" s="129"/>
      <c r="BO138" s="129"/>
      <c r="BP138" s="129">
        <v>34</v>
      </c>
      <c r="BQ138" s="129">
        <v>5</v>
      </c>
      <c r="BR138" s="129"/>
      <c r="BS138" s="231">
        <f t="shared" si="4"/>
        <v>40</v>
      </c>
    </row>
    <row r="139" spans="1:71" ht="14" x14ac:dyDescent="0.15">
      <c r="A139" s="117" t="s">
        <v>343</v>
      </c>
      <c r="B139" s="156" t="s">
        <v>521</v>
      </c>
      <c r="C139" s="156" t="s">
        <v>240</v>
      </c>
      <c r="D139" s="156" t="s">
        <v>753</v>
      </c>
      <c r="E139" s="156" t="s">
        <v>134</v>
      </c>
      <c r="F139" s="118">
        <v>0.05</v>
      </c>
      <c r="G139" s="119">
        <v>2.5</v>
      </c>
      <c r="H139" s="120">
        <f t="shared" si="7"/>
        <v>4</v>
      </c>
      <c r="I139" s="120">
        <f t="shared" si="7"/>
        <v>200</v>
      </c>
      <c r="J139" s="257">
        <v>0.05</v>
      </c>
      <c r="K139" s="173"/>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129"/>
      <c r="AM139" s="129"/>
      <c r="AN139" s="129"/>
      <c r="AO139" s="129">
        <v>1</v>
      </c>
      <c r="AP139" s="129"/>
      <c r="AQ139" s="129"/>
      <c r="AR139" s="129"/>
      <c r="AS139" s="129"/>
      <c r="AT139" s="129"/>
      <c r="AU139" s="129"/>
      <c r="AV139" s="129"/>
      <c r="AW139" s="129"/>
      <c r="AX139" s="129"/>
      <c r="AY139" s="129"/>
      <c r="AZ139" s="129"/>
      <c r="BA139" s="129"/>
      <c r="BB139" s="129"/>
      <c r="BC139" s="129"/>
      <c r="BD139" s="129"/>
      <c r="BE139" s="129"/>
      <c r="BF139" s="129"/>
      <c r="BG139" s="129"/>
      <c r="BH139" s="129"/>
      <c r="BI139" s="129"/>
      <c r="BJ139" s="129">
        <v>7</v>
      </c>
      <c r="BK139" s="129"/>
      <c r="BL139" s="129"/>
      <c r="BM139" s="129"/>
      <c r="BN139" s="129"/>
      <c r="BO139" s="129"/>
      <c r="BP139" s="129"/>
      <c r="BQ139" s="129"/>
      <c r="BR139" s="129"/>
      <c r="BS139" s="231">
        <f t="shared" si="4"/>
        <v>8</v>
      </c>
    </row>
    <row r="140" spans="1:71" ht="14" x14ac:dyDescent="0.15">
      <c r="A140" s="117" t="s">
        <v>344</v>
      </c>
      <c r="B140" s="156" t="s">
        <v>521</v>
      </c>
      <c r="C140" s="156" t="s">
        <v>240</v>
      </c>
      <c r="D140" s="156" t="s">
        <v>754</v>
      </c>
      <c r="E140" s="156" t="s">
        <v>135</v>
      </c>
      <c r="F140" s="118">
        <v>0.05</v>
      </c>
      <c r="G140" s="119">
        <v>3</v>
      </c>
      <c r="H140" s="120">
        <f t="shared" si="7"/>
        <v>4</v>
      </c>
      <c r="I140" s="120">
        <f t="shared" si="7"/>
        <v>240</v>
      </c>
      <c r="J140" s="254"/>
      <c r="K140" s="173"/>
      <c r="L140" s="129"/>
      <c r="M140" s="129"/>
      <c r="N140" s="129"/>
      <c r="O140" s="129"/>
      <c r="P140" s="129"/>
      <c r="Q140" s="129"/>
      <c r="R140" s="129"/>
      <c r="S140" s="129"/>
      <c r="T140" s="129"/>
      <c r="U140" s="129"/>
      <c r="V140" s="129"/>
      <c r="W140" s="129"/>
      <c r="X140" s="129"/>
      <c r="Y140" s="129"/>
      <c r="Z140" s="129"/>
      <c r="AA140" s="129"/>
      <c r="AB140" s="129"/>
      <c r="AC140" s="129"/>
      <c r="AD140" s="129"/>
      <c r="AE140" s="129">
        <v>2</v>
      </c>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c r="BG140" s="129"/>
      <c r="BH140" s="129"/>
      <c r="BI140" s="129"/>
      <c r="BJ140" s="129"/>
      <c r="BK140" s="129"/>
      <c r="BL140" s="129"/>
      <c r="BM140" s="129"/>
      <c r="BN140" s="129"/>
      <c r="BO140" s="129"/>
      <c r="BP140" s="129"/>
      <c r="BQ140" s="129">
        <v>30</v>
      </c>
      <c r="BR140" s="129"/>
      <c r="BS140" s="231">
        <f t="shared" si="4"/>
        <v>32</v>
      </c>
    </row>
    <row r="141" spans="1:71" ht="14" x14ac:dyDescent="0.15">
      <c r="A141" s="117" t="s">
        <v>345</v>
      </c>
      <c r="B141" s="156" t="s">
        <v>521</v>
      </c>
      <c r="C141" s="156" t="s">
        <v>240</v>
      </c>
      <c r="D141" s="156" t="s">
        <v>755</v>
      </c>
      <c r="E141" s="156" t="s">
        <v>130</v>
      </c>
      <c r="F141" s="118">
        <v>7.4999999999999997E-2</v>
      </c>
      <c r="G141" s="119">
        <v>0.5</v>
      </c>
      <c r="H141" s="120">
        <f t="shared" si="7"/>
        <v>6</v>
      </c>
      <c r="I141" s="120">
        <f t="shared" si="7"/>
        <v>40</v>
      </c>
      <c r="J141" s="254"/>
      <c r="K141" s="173"/>
      <c r="L141" s="129"/>
      <c r="M141" s="129"/>
      <c r="N141" s="129"/>
      <c r="O141" s="129"/>
      <c r="P141" s="129"/>
      <c r="Q141" s="129">
        <v>1</v>
      </c>
      <c r="R141" s="129"/>
      <c r="S141" s="129"/>
      <c r="T141" s="129">
        <v>2</v>
      </c>
      <c r="U141" s="129"/>
      <c r="V141" s="129"/>
      <c r="W141" s="129"/>
      <c r="X141" s="129"/>
      <c r="Y141" s="129"/>
      <c r="Z141" s="129"/>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v>7</v>
      </c>
      <c r="AW141" s="129"/>
      <c r="AX141" s="129"/>
      <c r="AY141" s="129"/>
      <c r="AZ141" s="129"/>
      <c r="BA141" s="129"/>
      <c r="BB141" s="129"/>
      <c r="BC141" s="129"/>
      <c r="BD141" s="129"/>
      <c r="BE141" s="129"/>
      <c r="BF141" s="129"/>
      <c r="BG141" s="129"/>
      <c r="BH141" s="129"/>
      <c r="BI141" s="129"/>
      <c r="BJ141" s="129"/>
      <c r="BK141" s="129"/>
      <c r="BL141" s="129"/>
      <c r="BM141" s="129"/>
      <c r="BN141" s="129"/>
      <c r="BO141" s="129"/>
      <c r="BP141" s="129"/>
      <c r="BQ141" s="129"/>
      <c r="BR141" s="129"/>
      <c r="BS141" s="231">
        <f t="shared" ref="BS141:BS188" si="8">SUM(K141:BR141)</f>
        <v>10</v>
      </c>
    </row>
    <row r="142" spans="1:71" ht="14" x14ac:dyDescent="0.15">
      <c r="A142" s="117" t="s">
        <v>346</v>
      </c>
      <c r="B142" s="156" t="s">
        <v>521</v>
      </c>
      <c r="C142" s="156" t="s">
        <v>240</v>
      </c>
      <c r="D142" s="156" t="s">
        <v>756</v>
      </c>
      <c r="E142" s="156" t="s">
        <v>130</v>
      </c>
      <c r="F142" s="118">
        <v>7.4999999999999997E-2</v>
      </c>
      <c r="G142" s="119">
        <v>0.6</v>
      </c>
      <c r="H142" s="120">
        <f t="shared" si="7"/>
        <v>6</v>
      </c>
      <c r="I142" s="120">
        <f t="shared" si="7"/>
        <v>48</v>
      </c>
      <c r="J142" s="254"/>
      <c r="K142" s="173"/>
      <c r="L142" s="129"/>
      <c r="M142" s="129"/>
      <c r="N142" s="129"/>
      <c r="O142" s="129"/>
      <c r="P142" s="129"/>
      <c r="Q142" s="129"/>
      <c r="R142" s="129"/>
      <c r="S142" s="129"/>
      <c r="T142" s="129"/>
      <c r="U142" s="129"/>
      <c r="V142" s="129"/>
      <c r="W142" s="129"/>
      <c r="X142" s="129">
        <v>11</v>
      </c>
      <c r="Y142" s="129"/>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v>41</v>
      </c>
      <c r="AW142" s="129"/>
      <c r="AX142" s="129"/>
      <c r="AY142" s="129"/>
      <c r="AZ142" s="129"/>
      <c r="BA142" s="129"/>
      <c r="BB142" s="129"/>
      <c r="BC142" s="129"/>
      <c r="BD142" s="129"/>
      <c r="BE142" s="129"/>
      <c r="BF142" s="129"/>
      <c r="BG142" s="129"/>
      <c r="BH142" s="129"/>
      <c r="BI142" s="129"/>
      <c r="BJ142" s="129"/>
      <c r="BK142" s="129"/>
      <c r="BL142" s="129"/>
      <c r="BM142" s="129"/>
      <c r="BN142" s="129">
        <v>8</v>
      </c>
      <c r="BO142" s="129"/>
      <c r="BP142" s="129"/>
      <c r="BQ142" s="129"/>
      <c r="BR142" s="129"/>
      <c r="BS142" s="231">
        <f t="shared" si="8"/>
        <v>60</v>
      </c>
    </row>
    <row r="143" spans="1:71" ht="14" x14ac:dyDescent="0.15">
      <c r="A143" s="117" t="s">
        <v>347</v>
      </c>
      <c r="B143" s="156" t="s">
        <v>521</v>
      </c>
      <c r="C143" s="156" t="s">
        <v>240</v>
      </c>
      <c r="D143" s="156" t="s">
        <v>757</v>
      </c>
      <c r="E143" s="156" t="s">
        <v>134</v>
      </c>
      <c r="F143" s="118">
        <v>7.4999999999999997E-2</v>
      </c>
      <c r="G143" s="119">
        <v>0.7</v>
      </c>
      <c r="H143" s="120">
        <f t="shared" si="7"/>
        <v>6</v>
      </c>
      <c r="I143" s="120">
        <f t="shared" si="7"/>
        <v>56</v>
      </c>
      <c r="J143" s="257">
        <v>7.4999999999999997E-2</v>
      </c>
      <c r="K143" s="173"/>
      <c r="L143" s="129"/>
      <c r="M143" s="129"/>
      <c r="N143" s="129"/>
      <c r="O143" s="129"/>
      <c r="P143" s="129"/>
      <c r="Q143" s="129"/>
      <c r="R143" s="129"/>
      <c r="S143" s="129"/>
      <c r="T143" s="129"/>
      <c r="U143" s="129"/>
      <c r="W143" s="129">
        <v>6</v>
      </c>
      <c r="X143" s="129"/>
      <c r="Y143" s="129"/>
      <c r="Z143" s="129"/>
      <c r="AA143" s="129"/>
      <c r="AB143" s="129"/>
      <c r="AC143" s="129"/>
      <c r="AD143" s="129"/>
      <c r="AE143" s="129"/>
      <c r="AF143" s="129"/>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v>1</v>
      </c>
      <c r="BF143" s="129"/>
      <c r="BG143" s="129"/>
      <c r="BH143" s="129"/>
      <c r="BI143" s="129"/>
      <c r="BJ143" s="129"/>
      <c r="BK143" s="129"/>
      <c r="BL143" s="129"/>
      <c r="BM143" s="129"/>
      <c r="BN143" s="129"/>
      <c r="BO143" s="129"/>
      <c r="BP143" s="129"/>
      <c r="BQ143" s="129"/>
      <c r="BR143" s="129"/>
      <c r="BS143" s="231">
        <f t="shared" si="8"/>
        <v>7</v>
      </c>
    </row>
    <row r="144" spans="1:71" ht="14" x14ac:dyDescent="0.15">
      <c r="A144" s="117" t="s">
        <v>348</v>
      </c>
      <c r="B144" s="156" t="s">
        <v>521</v>
      </c>
      <c r="C144" s="156" t="s">
        <v>240</v>
      </c>
      <c r="D144" s="156" t="s">
        <v>758</v>
      </c>
      <c r="E144" s="156" t="s">
        <v>134</v>
      </c>
      <c r="F144" s="118">
        <v>7.4999999999999997E-2</v>
      </c>
      <c r="G144" s="119">
        <v>0.8</v>
      </c>
      <c r="H144" s="120">
        <f t="shared" si="7"/>
        <v>6</v>
      </c>
      <c r="I144" s="120">
        <f t="shared" si="7"/>
        <v>64</v>
      </c>
      <c r="J144" s="257">
        <v>7.4999999999999997E-2</v>
      </c>
      <c r="K144" s="173"/>
      <c r="L144" s="129"/>
      <c r="M144" s="129"/>
      <c r="N144" s="129"/>
      <c r="O144" s="129"/>
      <c r="P144" s="129"/>
      <c r="Q144" s="129"/>
      <c r="R144" s="129"/>
      <c r="S144" s="129"/>
      <c r="T144" s="129"/>
      <c r="U144" s="129"/>
      <c r="V144" s="129"/>
      <c r="W144" s="129"/>
      <c r="X144" s="129"/>
      <c r="Y144" s="129"/>
      <c r="Z144" s="129"/>
      <c r="AA144" s="129"/>
      <c r="AB144" s="129">
        <v>7</v>
      </c>
      <c r="AC144" s="129"/>
      <c r="AD144" s="129">
        <v>19</v>
      </c>
      <c r="AE144" s="129"/>
      <c r="AF144" s="129"/>
      <c r="AG144" s="129"/>
      <c r="AH144" s="129"/>
      <c r="AI144" s="129"/>
      <c r="AJ144" s="129"/>
      <c r="AK144" s="129"/>
      <c r="AL144" s="129"/>
      <c r="AM144" s="129"/>
      <c r="AN144" s="129"/>
      <c r="AO144" s="129"/>
      <c r="AP144" s="129"/>
      <c r="AQ144" s="129"/>
      <c r="AR144" s="129"/>
      <c r="AS144" s="129"/>
      <c r="AT144" s="129"/>
      <c r="AU144" s="129"/>
      <c r="AV144" s="129"/>
      <c r="AW144" s="129">
        <v>10</v>
      </c>
      <c r="AX144" s="129"/>
      <c r="AY144" s="129"/>
      <c r="AZ144" s="129"/>
      <c r="BA144" s="129"/>
      <c r="BB144" s="129"/>
      <c r="BC144" s="129"/>
      <c r="BD144" s="129"/>
      <c r="BE144" s="129"/>
      <c r="BF144" s="129"/>
      <c r="BG144" s="129"/>
      <c r="BH144" s="129"/>
      <c r="BI144" s="129"/>
      <c r="BJ144" s="129"/>
      <c r="BK144" s="129"/>
      <c r="BL144" s="129"/>
      <c r="BM144" s="129"/>
      <c r="BN144" s="129"/>
      <c r="BO144" s="129"/>
      <c r="BP144" s="129"/>
      <c r="BQ144" s="129"/>
      <c r="BR144" s="129"/>
      <c r="BS144" s="231">
        <f t="shared" si="8"/>
        <v>36</v>
      </c>
    </row>
    <row r="145" spans="1:71" ht="14" x14ac:dyDescent="0.15">
      <c r="A145" s="117" t="s">
        <v>349</v>
      </c>
      <c r="B145" s="156" t="s">
        <v>521</v>
      </c>
      <c r="C145" s="156" t="s">
        <v>240</v>
      </c>
      <c r="D145" s="156" t="s">
        <v>759</v>
      </c>
      <c r="E145" s="156" t="s">
        <v>134</v>
      </c>
      <c r="F145" s="118">
        <v>7.4999999999999997E-2</v>
      </c>
      <c r="G145" s="119">
        <v>0.9</v>
      </c>
      <c r="H145" s="120">
        <f t="shared" si="7"/>
        <v>6</v>
      </c>
      <c r="I145" s="120">
        <f t="shared" si="7"/>
        <v>72</v>
      </c>
      <c r="J145" s="257">
        <v>7.4999999999999997E-2</v>
      </c>
      <c r="K145" s="173"/>
      <c r="L145" s="129"/>
      <c r="M145" s="129"/>
      <c r="N145" s="129"/>
      <c r="O145" s="129"/>
      <c r="P145" s="129"/>
      <c r="Q145" s="129"/>
      <c r="R145" s="129"/>
      <c r="S145" s="129"/>
      <c r="T145" s="129"/>
      <c r="U145" s="129"/>
      <c r="V145" s="129"/>
      <c r="W145" s="129"/>
      <c r="X145" s="129"/>
      <c r="Y145" s="129"/>
      <c r="Z145" s="129"/>
      <c r="AA145" s="129"/>
      <c r="AB145" s="129">
        <v>6</v>
      </c>
      <c r="AC145" s="129"/>
      <c r="AD145" s="129"/>
      <c r="AE145" s="129"/>
      <c r="AF145" s="129"/>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v>1</v>
      </c>
      <c r="BB145" s="129"/>
      <c r="BC145" s="129"/>
      <c r="BD145" s="129"/>
      <c r="BE145" s="129"/>
      <c r="BF145" s="129"/>
      <c r="BG145" s="129"/>
      <c r="BH145" s="129"/>
      <c r="BI145" s="129"/>
      <c r="BJ145" s="129"/>
      <c r="BK145" s="129"/>
      <c r="BL145" s="129"/>
      <c r="BM145" s="129"/>
      <c r="BN145" s="129"/>
      <c r="BO145" s="129"/>
      <c r="BP145" s="129"/>
      <c r="BQ145" s="129"/>
      <c r="BR145" s="129"/>
      <c r="BS145" s="231">
        <f t="shared" si="8"/>
        <v>7</v>
      </c>
    </row>
    <row r="146" spans="1:71" ht="14" x14ac:dyDescent="0.15">
      <c r="A146" s="117" t="s">
        <v>350</v>
      </c>
      <c r="B146" s="156" t="s">
        <v>521</v>
      </c>
      <c r="C146" s="156" t="s">
        <v>240</v>
      </c>
      <c r="D146" s="156" t="s">
        <v>760</v>
      </c>
      <c r="E146" s="156" t="s">
        <v>130</v>
      </c>
      <c r="F146" s="118">
        <v>7.4999999999999997E-2</v>
      </c>
      <c r="G146" s="119">
        <v>1</v>
      </c>
      <c r="H146" s="120">
        <f t="shared" si="7"/>
        <v>6</v>
      </c>
      <c r="I146" s="120">
        <f t="shared" si="7"/>
        <v>80</v>
      </c>
      <c r="J146" s="254"/>
      <c r="K146" s="173"/>
      <c r="L146" s="129"/>
      <c r="M146" s="129"/>
      <c r="N146" s="129"/>
      <c r="O146" s="129"/>
      <c r="P146" s="129"/>
      <c r="Q146" s="129"/>
      <c r="R146" s="129"/>
      <c r="S146" s="129">
        <v>3</v>
      </c>
      <c r="T146" s="129"/>
      <c r="U146" s="129"/>
      <c r="V146" s="129">
        <v>3</v>
      </c>
      <c r="W146" s="129"/>
      <c r="X146" s="129"/>
      <c r="Y146" s="129"/>
      <c r="Z146" s="129"/>
      <c r="AA146" s="129"/>
      <c r="AB146" s="129"/>
      <c r="AC146" s="129"/>
      <c r="AD146" s="129"/>
      <c r="AE146" s="129"/>
      <c r="AF146" s="129"/>
      <c r="AG146" s="129"/>
      <c r="AH146" s="129"/>
      <c r="AI146" s="129"/>
      <c r="AJ146" s="129"/>
      <c r="AK146" s="129"/>
      <c r="AL146" s="129"/>
      <c r="AM146" s="129">
        <v>3</v>
      </c>
      <c r="AN146" s="129">
        <v>1</v>
      </c>
      <c r="AO146" s="129"/>
      <c r="AP146" s="129"/>
      <c r="AQ146" s="129"/>
      <c r="AR146" s="129"/>
      <c r="AS146" s="129"/>
      <c r="AT146" s="129"/>
      <c r="AU146" s="129"/>
      <c r="AV146" s="129"/>
      <c r="AW146" s="129"/>
      <c r="AX146" s="129"/>
      <c r="AY146" s="129"/>
      <c r="AZ146" s="129"/>
      <c r="BA146" s="129"/>
      <c r="BB146" s="129"/>
      <c r="BC146" s="129"/>
      <c r="BD146" s="129"/>
      <c r="BE146" s="129"/>
      <c r="BF146" s="129"/>
      <c r="BG146" s="129"/>
      <c r="BH146" s="129"/>
      <c r="BI146" s="129"/>
      <c r="BJ146" s="129"/>
      <c r="BK146" s="129"/>
      <c r="BL146" s="129"/>
      <c r="BM146" s="129"/>
      <c r="BN146" s="129"/>
      <c r="BO146" s="129"/>
      <c r="BP146" s="129"/>
      <c r="BQ146" s="129"/>
      <c r="BR146" s="129"/>
      <c r="BS146" s="231">
        <f t="shared" si="8"/>
        <v>10</v>
      </c>
    </row>
    <row r="147" spans="1:71" ht="14" x14ac:dyDescent="0.15">
      <c r="A147" s="117" t="s">
        <v>351</v>
      </c>
      <c r="B147" s="156" t="s">
        <v>521</v>
      </c>
      <c r="C147" s="156" t="s">
        <v>240</v>
      </c>
      <c r="D147" s="156" t="s">
        <v>761</v>
      </c>
      <c r="E147" s="156" t="s">
        <v>130</v>
      </c>
      <c r="F147" s="118">
        <v>7.4999999999999997E-2</v>
      </c>
      <c r="G147" s="119">
        <v>1.5</v>
      </c>
      <c r="H147" s="120">
        <f t="shared" si="7"/>
        <v>6</v>
      </c>
      <c r="I147" s="120">
        <f t="shared" si="7"/>
        <v>120</v>
      </c>
      <c r="J147" s="254"/>
      <c r="K147" s="173"/>
      <c r="L147" s="129"/>
      <c r="M147" s="129"/>
      <c r="N147" s="129"/>
      <c r="O147" s="129"/>
      <c r="P147" s="129"/>
      <c r="Q147" s="129"/>
      <c r="R147" s="129"/>
      <c r="S147" s="129"/>
      <c r="T147" s="129"/>
      <c r="U147" s="129"/>
      <c r="W147" s="129">
        <v>2</v>
      </c>
      <c r="X147" s="129"/>
      <c r="Y147" s="129"/>
      <c r="Z147" s="129"/>
      <c r="AA147" s="129"/>
      <c r="AB147" s="129"/>
      <c r="AC147" s="129"/>
      <c r="AD147" s="129"/>
      <c r="AE147" s="129"/>
      <c r="AF147" s="129"/>
      <c r="AG147" s="129"/>
      <c r="AH147" s="129"/>
      <c r="AI147" s="129"/>
      <c r="AJ147" s="129"/>
      <c r="AK147" s="129"/>
      <c r="AL147" s="129"/>
      <c r="AM147" s="129">
        <v>2</v>
      </c>
      <c r="AN147" s="129"/>
      <c r="AO147" s="129"/>
      <c r="AP147" s="129"/>
      <c r="AQ147" s="129"/>
      <c r="AR147" s="129"/>
      <c r="AS147" s="129"/>
      <c r="AT147" s="129"/>
      <c r="AU147" s="129"/>
      <c r="AV147" s="129">
        <v>3</v>
      </c>
      <c r="AW147" s="129"/>
      <c r="AX147" s="129"/>
      <c r="AY147" s="129"/>
      <c r="AZ147" s="129"/>
      <c r="BA147" s="129"/>
      <c r="BB147" s="129"/>
      <c r="BC147" s="129"/>
      <c r="BD147" s="129"/>
      <c r="BE147" s="129"/>
      <c r="BF147" s="129"/>
      <c r="BG147" s="129"/>
      <c r="BH147" s="129"/>
      <c r="BI147" s="129"/>
      <c r="BJ147" s="129"/>
      <c r="BK147" s="129"/>
      <c r="BL147" s="129"/>
      <c r="BM147" s="129"/>
      <c r="BN147" s="129"/>
      <c r="BO147" s="129"/>
      <c r="BP147" s="129"/>
      <c r="BQ147" s="129"/>
      <c r="BR147" s="129"/>
      <c r="BS147" s="231">
        <f t="shared" si="8"/>
        <v>7</v>
      </c>
    </row>
    <row r="148" spans="1:71" ht="14" x14ac:dyDescent="0.15">
      <c r="A148" s="117" t="s">
        <v>352</v>
      </c>
      <c r="B148" s="156" t="s">
        <v>521</v>
      </c>
      <c r="C148" s="156" t="s">
        <v>240</v>
      </c>
      <c r="D148" s="156" t="s">
        <v>762</v>
      </c>
      <c r="E148" s="156" t="s">
        <v>134</v>
      </c>
      <c r="F148" s="118">
        <v>7.4999999999999997E-2</v>
      </c>
      <c r="G148" s="119">
        <v>2</v>
      </c>
      <c r="H148" s="120">
        <f t="shared" si="7"/>
        <v>6</v>
      </c>
      <c r="I148" s="120">
        <f t="shared" si="7"/>
        <v>160</v>
      </c>
      <c r="J148" s="257">
        <v>7.4999999999999997E-2</v>
      </c>
      <c r="K148" s="173"/>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v>1</v>
      </c>
      <c r="AG148" s="129"/>
      <c r="AH148" s="129"/>
      <c r="AI148" s="129"/>
      <c r="AJ148" s="129"/>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c r="BF148" s="129"/>
      <c r="BG148" s="129"/>
      <c r="BH148" s="129"/>
      <c r="BI148" s="129">
        <v>27</v>
      </c>
      <c r="BJ148" s="129"/>
      <c r="BK148" s="129"/>
      <c r="BL148" s="129"/>
      <c r="BM148" s="129"/>
      <c r="BN148" s="129"/>
      <c r="BO148" s="129"/>
      <c r="BP148" s="129">
        <v>11</v>
      </c>
      <c r="BQ148" s="129">
        <v>16</v>
      </c>
      <c r="BR148" s="129"/>
      <c r="BS148" s="231">
        <f t="shared" si="8"/>
        <v>55</v>
      </c>
    </row>
    <row r="149" spans="1:71" ht="14" x14ac:dyDescent="0.15">
      <c r="A149" s="117" t="s">
        <v>353</v>
      </c>
      <c r="B149" s="156" t="s">
        <v>521</v>
      </c>
      <c r="C149" s="156" t="s">
        <v>240</v>
      </c>
      <c r="D149" s="156" t="s">
        <v>763</v>
      </c>
      <c r="E149" s="156" t="s">
        <v>134</v>
      </c>
      <c r="F149" s="118">
        <v>0.08</v>
      </c>
      <c r="G149" s="119">
        <v>0.45</v>
      </c>
      <c r="H149" s="120">
        <f t="shared" si="7"/>
        <v>6.4</v>
      </c>
      <c r="I149" s="120">
        <f t="shared" si="7"/>
        <v>36</v>
      </c>
      <c r="J149" s="257">
        <v>0.08</v>
      </c>
      <c r="K149" s="173"/>
      <c r="L149" s="129"/>
      <c r="M149" s="129"/>
      <c r="N149" s="129"/>
      <c r="O149" s="129"/>
      <c r="P149" s="129"/>
      <c r="Q149" s="129"/>
      <c r="R149" s="129"/>
      <c r="S149" s="129"/>
      <c r="T149" s="129"/>
      <c r="U149" s="129">
        <v>24</v>
      </c>
      <c r="V149" s="129"/>
      <c r="W149" s="129"/>
      <c r="X149" s="129"/>
      <c r="Y149" s="129"/>
      <c r="Z149" s="129"/>
      <c r="AA149" s="129"/>
      <c r="AB149" s="129"/>
      <c r="AC149" s="129"/>
      <c r="AD149" s="129"/>
      <c r="AE149" s="129"/>
      <c r="AF149" s="129"/>
      <c r="AG149" s="129"/>
      <c r="AH149" s="129"/>
      <c r="AI149" s="129"/>
      <c r="AJ149" s="129"/>
      <c r="AK149" s="129"/>
      <c r="AL149" s="129"/>
      <c r="AM149" s="129"/>
      <c r="AN149" s="129"/>
      <c r="AO149" s="129"/>
      <c r="AP149" s="129"/>
      <c r="AQ149" s="129"/>
      <c r="AR149" s="129"/>
      <c r="AS149" s="129"/>
      <c r="AT149" s="129"/>
      <c r="AU149" s="129"/>
      <c r="AV149" s="129"/>
      <c r="AW149" s="129"/>
      <c r="AX149" s="129"/>
      <c r="AY149" s="129"/>
      <c r="AZ149" s="129"/>
      <c r="BA149" s="129"/>
      <c r="BB149" s="129"/>
      <c r="BC149" s="129"/>
      <c r="BD149" s="129"/>
      <c r="BE149" s="129"/>
      <c r="BF149" s="129"/>
      <c r="BG149" s="129"/>
      <c r="BH149" s="129"/>
      <c r="BI149" s="129"/>
      <c r="BJ149" s="129"/>
      <c r="BK149" s="129"/>
      <c r="BL149" s="129"/>
      <c r="BM149" s="129"/>
      <c r="BN149" s="129"/>
      <c r="BO149" s="129"/>
      <c r="BP149" s="129"/>
      <c r="BQ149" s="129"/>
      <c r="BR149" s="129"/>
      <c r="BS149" s="231">
        <f t="shared" si="8"/>
        <v>24</v>
      </c>
    </row>
    <row r="150" spans="1:71" ht="14" x14ac:dyDescent="0.15">
      <c r="A150" s="117" t="s">
        <v>354</v>
      </c>
      <c r="B150" s="156" t="s">
        <v>521</v>
      </c>
      <c r="C150" s="156" t="s">
        <v>240</v>
      </c>
      <c r="D150" s="156" t="s">
        <v>764</v>
      </c>
      <c r="E150" s="156" t="s">
        <v>135</v>
      </c>
      <c r="F150" s="118">
        <v>0.1</v>
      </c>
      <c r="G150" s="119">
        <v>0.3</v>
      </c>
      <c r="H150" s="120">
        <f t="shared" si="7"/>
        <v>8</v>
      </c>
      <c r="I150" s="120">
        <f t="shared" si="7"/>
        <v>24</v>
      </c>
      <c r="J150" s="254"/>
      <c r="K150" s="173"/>
      <c r="L150" s="129"/>
      <c r="M150" s="129"/>
      <c r="N150" s="129">
        <v>1</v>
      </c>
      <c r="O150" s="129"/>
      <c r="P150" s="129"/>
      <c r="Q150" s="129"/>
      <c r="R150" s="129"/>
      <c r="S150" s="129"/>
      <c r="T150" s="129"/>
      <c r="U150" s="129">
        <v>17</v>
      </c>
      <c r="V150" s="129"/>
      <c r="W150" s="129"/>
      <c r="X150" s="129"/>
      <c r="Y150" s="129"/>
      <c r="Z150" s="129"/>
      <c r="AA150" s="129"/>
      <c r="AB150" s="129"/>
      <c r="AC150" s="129">
        <v>3</v>
      </c>
      <c r="AD150" s="129"/>
      <c r="AE150" s="129"/>
      <c r="AF150" s="129"/>
      <c r="AG150" s="129"/>
      <c r="AH150" s="129"/>
      <c r="AI150" s="129"/>
      <c r="AJ150" s="129"/>
      <c r="AK150" s="129"/>
      <c r="AL150" s="129"/>
      <c r="AM150" s="129"/>
      <c r="AN150" s="129"/>
      <c r="AO150" s="129"/>
      <c r="AP150" s="129">
        <v>3</v>
      </c>
      <c r="AQ150" s="129"/>
      <c r="AR150" s="129"/>
      <c r="AS150" s="129"/>
      <c r="AT150" s="129">
        <v>4</v>
      </c>
      <c r="AU150" s="129"/>
      <c r="AV150" s="129"/>
      <c r="AW150" s="129">
        <v>5</v>
      </c>
      <c r="AX150" s="129"/>
      <c r="AY150" s="129"/>
      <c r="AZ150" s="129"/>
      <c r="BA150" s="129"/>
      <c r="BB150" s="129"/>
      <c r="BC150" s="129"/>
      <c r="BD150" s="129"/>
      <c r="BE150" s="129"/>
      <c r="BF150" s="129"/>
      <c r="BG150" s="129"/>
      <c r="BH150" s="129"/>
      <c r="BI150" s="129">
        <v>3</v>
      </c>
      <c r="BJ150" s="129"/>
      <c r="BK150" s="129"/>
      <c r="BL150" s="129"/>
      <c r="BM150" s="129"/>
      <c r="BN150" s="129"/>
      <c r="BO150" s="129"/>
      <c r="BP150" s="129"/>
      <c r="BQ150" s="129">
        <v>3</v>
      </c>
      <c r="BR150" s="129">
        <v>3</v>
      </c>
      <c r="BS150" s="231">
        <f t="shared" si="8"/>
        <v>42</v>
      </c>
    </row>
    <row r="151" spans="1:71" ht="14" x14ac:dyDescent="0.15">
      <c r="A151" s="117" t="s">
        <v>355</v>
      </c>
      <c r="B151" s="156" t="s">
        <v>521</v>
      </c>
      <c r="C151" s="156" t="s">
        <v>240</v>
      </c>
      <c r="D151" s="156" t="s">
        <v>765</v>
      </c>
      <c r="E151" s="156" t="s">
        <v>134</v>
      </c>
      <c r="F151" s="118">
        <v>0.1</v>
      </c>
      <c r="G151" s="119">
        <v>0.4</v>
      </c>
      <c r="H151" s="120">
        <f t="shared" si="7"/>
        <v>8</v>
      </c>
      <c r="I151" s="120">
        <f t="shared" si="7"/>
        <v>32</v>
      </c>
      <c r="J151" s="257">
        <v>0.1</v>
      </c>
      <c r="K151" s="173"/>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c r="AH151" s="129"/>
      <c r="AI151" s="129"/>
      <c r="AJ151" s="129"/>
      <c r="AK151" s="129"/>
      <c r="AL151" s="129"/>
      <c r="AM151" s="129"/>
      <c r="AN151" s="129"/>
      <c r="AO151" s="129"/>
      <c r="AP151" s="129"/>
      <c r="AQ151" s="129"/>
      <c r="AR151" s="129"/>
      <c r="AS151" s="129"/>
      <c r="AT151" s="129"/>
      <c r="AU151" s="129"/>
      <c r="AV151" s="129">
        <v>1</v>
      </c>
      <c r="AW151" s="129"/>
      <c r="AX151" s="129"/>
      <c r="AY151" s="129"/>
      <c r="AZ151" s="129">
        <v>1</v>
      </c>
      <c r="BA151" s="129"/>
      <c r="BB151" s="129"/>
      <c r="BC151" s="129"/>
      <c r="BD151" s="129"/>
      <c r="BE151" s="129"/>
      <c r="BF151" s="129"/>
      <c r="BG151" s="129"/>
      <c r="BH151" s="129"/>
      <c r="BI151" s="129"/>
      <c r="BJ151" s="129"/>
      <c r="BK151" s="129"/>
      <c r="BL151" s="129">
        <v>6</v>
      </c>
      <c r="BM151" s="129"/>
      <c r="BN151" s="129"/>
      <c r="BO151" s="129"/>
      <c r="BP151" s="129"/>
      <c r="BQ151" s="129"/>
      <c r="BR151" s="129"/>
      <c r="BS151" s="231">
        <f t="shared" si="8"/>
        <v>8</v>
      </c>
    </row>
    <row r="152" spans="1:71" ht="14" x14ac:dyDescent="0.15">
      <c r="A152" s="117" t="s">
        <v>356</v>
      </c>
      <c r="B152" s="156" t="s">
        <v>521</v>
      </c>
      <c r="C152" s="156" t="s">
        <v>240</v>
      </c>
      <c r="D152" s="156" t="s">
        <v>766</v>
      </c>
      <c r="E152" s="156" t="s">
        <v>134</v>
      </c>
      <c r="F152" s="118">
        <v>0.1</v>
      </c>
      <c r="G152" s="119">
        <v>0.5</v>
      </c>
      <c r="H152" s="120">
        <f t="shared" si="7"/>
        <v>8</v>
      </c>
      <c r="I152" s="120">
        <f t="shared" si="7"/>
        <v>40</v>
      </c>
      <c r="J152" s="257">
        <v>0.1</v>
      </c>
      <c r="K152" s="173"/>
      <c r="L152" s="129"/>
      <c r="M152" s="129"/>
      <c r="N152" s="129"/>
      <c r="O152" s="129"/>
      <c r="P152" s="129"/>
      <c r="Q152" s="129"/>
      <c r="R152" s="129">
        <v>1</v>
      </c>
      <c r="S152" s="129"/>
      <c r="T152" s="129"/>
      <c r="U152" s="129"/>
      <c r="V152" s="129"/>
      <c r="W152" s="129"/>
      <c r="X152" s="129"/>
      <c r="Y152" s="129">
        <v>2</v>
      </c>
      <c r="Z152" s="129">
        <v>3</v>
      </c>
      <c r="AA152" s="129"/>
      <c r="AB152" s="129"/>
      <c r="AC152" s="129"/>
      <c r="AD152" s="129"/>
      <c r="AE152" s="129">
        <v>1</v>
      </c>
      <c r="AF152" s="129"/>
      <c r="AG152" s="129"/>
      <c r="AH152" s="129"/>
      <c r="AI152" s="129"/>
      <c r="AJ152" s="129"/>
      <c r="AK152" s="129"/>
      <c r="AL152" s="129"/>
      <c r="AM152" s="129"/>
      <c r="AN152" s="129"/>
      <c r="AO152" s="129">
        <v>2</v>
      </c>
      <c r="AP152" s="129">
        <v>1</v>
      </c>
      <c r="AQ152" s="129"/>
      <c r="AR152" s="129"/>
      <c r="AS152" s="129">
        <v>1</v>
      </c>
      <c r="AT152" s="129"/>
      <c r="AU152" s="129"/>
      <c r="AV152" s="129"/>
      <c r="AW152" s="129"/>
      <c r="AX152" s="129"/>
      <c r="AY152" s="129"/>
      <c r="AZ152" s="129"/>
      <c r="BA152" s="129"/>
      <c r="BB152" s="129"/>
      <c r="BC152" s="129"/>
      <c r="BD152" s="129"/>
      <c r="BE152" s="129"/>
      <c r="BF152" s="129"/>
      <c r="BG152" s="129"/>
      <c r="BH152" s="129"/>
      <c r="BI152" s="129"/>
      <c r="BJ152" s="129"/>
      <c r="BK152" s="129">
        <v>5</v>
      </c>
      <c r="BL152" s="129"/>
      <c r="BM152" s="129"/>
      <c r="BN152" s="129"/>
      <c r="BO152" s="129"/>
      <c r="BP152" s="129"/>
      <c r="BQ152" s="129"/>
      <c r="BR152" s="129">
        <f>8+1</f>
        <v>9</v>
      </c>
      <c r="BS152" s="231">
        <f t="shared" si="8"/>
        <v>25</v>
      </c>
    </row>
    <row r="153" spans="1:71" ht="14" x14ac:dyDescent="0.15">
      <c r="A153" s="117" t="s">
        <v>357</v>
      </c>
      <c r="B153" s="156" t="s">
        <v>521</v>
      </c>
      <c r="C153" s="156" t="s">
        <v>240</v>
      </c>
      <c r="D153" s="156" t="s">
        <v>767</v>
      </c>
      <c r="E153" s="156" t="s">
        <v>130</v>
      </c>
      <c r="F153" s="118">
        <v>0.1</v>
      </c>
      <c r="G153" s="119">
        <v>0.6</v>
      </c>
      <c r="H153" s="120">
        <f t="shared" si="7"/>
        <v>8</v>
      </c>
      <c r="I153" s="120">
        <f t="shared" si="7"/>
        <v>48</v>
      </c>
      <c r="J153" s="254"/>
      <c r="K153" s="173"/>
      <c r="L153" s="129"/>
      <c r="M153" s="129"/>
      <c r="N153" s="129"/>
      <c r="O153" s="129"/>
      <c r="P153" s="129"/>
      <c r="Q153" s="129"/>
      <c r="R153" s="129"/>
      <c r="S153" s="129"/>
      <c r="T153" s="129"/>
      <c r="U153" s="129"/>
      <c r="V153" s="129">
        <v>6</v>
      </c>
      <c r="W153" s="129"/>
      <c r="X153" s="129"/>
      <c r="Y153" s="129"/>
      <c r="Z153" s="129"/>
      <c r="AB153" s="129">
        <v>2</v>
      </c>
      <c r="AC153" s="129"/>
      <c r="AD153" s="129"/>
      <c r="AE153" s="129"/>
      <c r="AF153" s="129"/>
      <c r="AG153" s="129"/>
      <c r="AH153" s="129"/>
      <c r="AI153" s="129">
        <v>1</v>
      </c>
      <c r="AJ153" s="129"/>
      <c r="AK153" s="129"/>
      <c r="AL153" s="129"/>
      <c r="AM153" s="129"/>
      <c r="AN153" s="129"/>
      <c r="AO153" s="129"/>
      <c r="AP153" s="129"/>
      <c r="AQ153" s="129"/>
      <c r="AR153" s="129">
        <v>9</v>
      </c>
      <c r="AS153" s="129"/>
      <c r="AT153" s="129">
        <f>11+3</f>
        <v>14</v>
      </c>
      <c r="AU153" s="129"/>
      <c r="AV153" s="129"/>
      <c r="AW153" s="129">
        <v>62</v>
      </c>
      <c r="AX153" s="129"/>
      <c r="AY153" s="129"/>
      <c r="AZ153" s="129"/>
      <c r="BA153" s="129"/>
      <c r="BB153" s="129"/>
      <c r="BC153" s="129"/>
      <c r="BD153" s="129"/>
      <c r="BE153" s="129"/>
      <c r="BF153" s="129"/>
      <c r="BG153" s="129"/>
      <c r="BH153" s="129"/>
      <c r="BI153" s="129"/>
      <c r="BJ153" s="129"/>
      <c r="BK153" s="129"/>
      <c r="BL153" s="129">
        <v>91</v>
      </c>
      <c r="BM153" s="129"/>
      <c r="BN153" s="129">
        <v>8</v>
      </c>
      <c r="BO153" s="129"/>
      <c r="BP153" s="129"/>
      <c r="BQ153" s="129">
        <v>6</v>
      </c>
      <c r="BR153" s="129"/>
      <c r="BS153" s="231">
        <f t="shared" si="8"/>
        <v>199</v>
      </c>
    </row>
    <row r="154" spans="1:71" ht="14" x14ac:dyDescent="0.15">
      <c r="A154" s="117" t="s">
        <v>358</v>
      </c>
      <c r="B154" s="156" t="s">
        <v>521</v>
      </c>
      <c r="C154" s="156" t="s">
        <v>240</v>
      </c>
      <c r="D154" s="156" t="s">
        <v>768</v>
      </c>
      <c r="E154" s="156" t="s">
        <v>135</v>
      </c>
      <c r="F154" s="118">
        <v>0.1</v>
      </c>
      <c r="G154" s="119">
        <v>0.7</v>
      </c>
      <c r="H154" s="120">
        <f t="shared" si="7"/>
        <v>8</v>
      </c>
      <c r="I154" s="120">
        <f t="shared" si="7"/>
        <v>56</v>
      </c>
      <c r="J154" s="254"/>
      <c r="K154" s="173"/>
      <c r="L154" s="129">
        <f>3</f>
        <v>3</v>
      </c>
      <c r="M154" s="129">
        <v>2</v>
      </c>
      <c r="N154" s="129">
        <v>1</v>
      </c>
      <c r="O154" s="129"/>
      <c r="P154" s="129"/>
      <c r="Q154" s="129"/>
      <c r="R154" s="129"/>
      <c r="S154" s="129"/>
      <c r="T154" s="129"/>
      <c r="U154" s="129"/>
      <c r="V154" s="129"/>
      <c r="W154" s="129"/>
      <c r="X154" s="129"/>
      <c r="Y154" s="129"/>
      <c r="Z154" s="129"/>
      <c r="AA154" s="129"/>
      <c r="AB154" s="129"/>
      <c r="AC154" s="129"/>
      <c r="AD154" s="129"/>
      <c r="AE154" s="129"/>
      <c r="AF154" s="129"/>
      <c r="AG154" s="129"/>
      <c r="AH154" s="129"/>
      <c r="AI154" s="129"/>
      <c r="AJ154" s="129"/>
      <c r="AK154" s="129"/>
      <c r="AL154" s="129"/>
      <c r="AM154" s="129"/>
      <c r="AN154" s="129"/>
      <c r="AO154" s="129">
        <v>2</v>
      </c>
      <c r="AP154" s="129"/>
      <c r="AQ154" s="129"/>
      <c r="AR154" s="129"/>
      <c r="AS154" s="129"/>
      <c r="AT154" s="129"/>
      <c r="AU154" s="129"/>
      <c r="AV154" s="129">
        <v>2</v>
      </c>
      <c r="AW154" s="129"/>
      <c r="AX154" s="129">
        <v>5</v>
      </c>
      <c r="AY154" s="129"/>
      <c r="AZ154" s="129"/>
      <c r="BA154" s="129"/>
      <c r="BB154" s="129"/>
      <c r="BC154" s="129"/>
      <c r="BD154" s="129">
        <v>2</v>
      </c>
      <c r="BE154" s="129"/>
      <c r="BF154" s="129"/>
      <c r="BG154" s="129"/>
      <c r="BH154" s="129"/>
      <c r="BI154" s="129"/>
      <c r="BJ154" s="129"/>
      <c r="BK154" s="129"/>
      <c r="BL154" s="129">
        <v>14</v>
      </c>
      <c r="BM154" s="129"/>
      <c r="BN154" s="129"/>
      <c r="BO154" s="129">
        <v>5</v>
      </c>
      <c r="BP154" s="129">
        <v>6</v>
      </c>
      <c r="BQ154" s="129"/>
      <c r="BR154" s="129">
        <v>7</v>
      </c>
      <c r="BS154" s="231">
        <f t="shared" si="8"/>
        <v>49</v>
      </c>
    </row>
    <row r="155" spans="1:71" ht="14" x14ac:dyDescent="0.15">
      <c r="A155" s="117" t="s">
        <v>359</v>
      </c>
      <c r="B155" s="156" t="s">
        <v>521</v>
      </c>
      <c r="C155" s="156" t="s">
        <v>240</v>
      </c>
      <c r="D155" s="156" t="s">
        <v>769</v>
      </c>
      <c r="E155" s="156" t="s">
        <v>134</v>
      </c>
      <c r="F155" s="118">
        <v>0.1</v>
      </c>
      <c r="G155" s="119">
        <v>0.8</v>
      </c>
      <c r="H155" s="120">
        <f t="shared" si="7"/>
        <v>8</v>
      </c>
      <c r="I155" s="120">
        <f t="shared" si="7"/>
        <v>64</v>
      </c>
      <c r="J155" s="258">
        <v>0.1</v>
      </c>
      <c r="K155" s="173"/>
      <c r="L155" s="129"/>
      <c r="M155" s="129"/>
      <c r="N155" s="129"/>
      <c r="O155" s="129"/>
      <c r="P155" s="129"/>
      <c r="Q155" s="129"/>
      <c r="R155" s="129"/>
      <c r="S155" s="129">
        <v>1</v>
      </c>
      <c r="T155" s="129"/>
      <c r="U155" s="129">
        <v>7</v>
      </c>
      <c r="V155" s="129"/>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v>1</v>
      </c>
      <c r="BC155" s="129"/>
      <c r="BD155" s="129"/>
      <c r="BE155" s="129"/>
      <c r="BF155" s="129"/>
      <c r="BG155" s="129"/>
      <c r="BH155" s="129"/>
      <c r="BI155" s="129">
        <v>12</v>
      </c>
      <c r="BJ155" s="129"/>
      <c r="BK155" s="129"/>
      <c r="BL155" s="129"/>
      <c r="BM155" s="129">
        <v>1</v>
      </c>
      <c r="BN155" s="129">
        <v>20</v>
      </c>
      <c r="BO155" s="129"/>
      <c r="BP155" s="129"/>
      <c r="BQ155" s="129"/>
      <c r="BR155" s="129">
        <v>3</v>
      </c>
      <c r="BS155" s="231">
        <f t="shared" si="8"/>
        <v>45</v>
      </c>
    </row>
    <row r="156" spans="1:71" ht="14" x14ac:dyDescent="0.15">
      <c r="A156" s="117" t="s">
        <v>360</v>
      </c>
      <c r="B156" s="156" t="s">
        <v>956</v>
      </c>
      <c r="C156" s="156" t="s">
        <v>240</v>
      </c>
      <c r="D156" s="156" t="s">
        <v>770</v>
      </c>
      <c r="E156" s="156" t="s">
        <v>135</v>
      </c>
      <c r="F156" s="118">
        <v>0.1</v>
      </c>
      <c r="G156" s="119">
        <v>0.9</v>
      </c>
      <c r="H156" s="120">
        <f t="shared" si="7"/>
        <v>8</v>
      </c>
      <c r="I156" s="120">
        <f t="shared" si="7"/>
        <v>72</v>
      </c>
      <c r="J156" s="254"/>
      <c r="K156" s="173"/>
      <c r="L156" s="129"/>
      <c r="M156" s="129"/>
      <c r="N156" s="129"/>
      <c r="O156" s="129"/>
      <c r="P156" s="129"/>
      <c r="Q156" s="129"/>
      <c r="R156" s="129"/>
      <c r="S156" s="129"/>
      <c r="T156" s="129"/>
      <c r="U156" s="129"/>
      <c r="V156" s="129"/>
      <c r="W156" s="129"/>
      <c r="X156" s="129"/>
      <c r="Z156" s="129">
        <v>12</v>
      </c>
      <c r="AA156" s="129">
        <v>6</v>
      </c>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29"/>
      <c r="BC156" s="129"/>
      <c r="BD156" s="129"/>
      <c r="BE156" s="129"/>
      <c r="BF156" s="129"/>
      <c r="BG156" s="129"/>
      <c r="BH156" s="129"/>
      <c r="BI156" s="129"/>
      <c r="BJ156" s="129">
        <v>13</v>
      </c>
      <c r="BK156" s="129">
        <f>7+1</f>
        <v>8</v>
      </c>
      <c r="BL156" s="129">
        <f>31+10</f>
        <v>41</v>
      </c>
      <c r="BM156" s="129">
        <v>4</v>
      </c>
      <c r="BN156" s="129">
        <v>22</v>
      </c>
      <c r="BO156" s="129">
        <v>2</v>
      </c>
      <c r="BP156" s="129">
        <v>15</v>
      </c>
      <c r="BQ156" s="129">
        <v>16</v>
      </c>
      <c r="BR156" s="129">
        <v>11</v>
      </c>
      <c r="BS156" s="231">
        <f t="shared" si="8"/>
        <v>150</v>
      </c>
    </row>
    <row r="157" spans="1:71" ht="14" x14ac:dyDescent="0.15">
      <c r="A157" s="117" t="s">
        <v>361</v>
      </c>
      <c r="B157" s="156" t="s">
        <v>521</v>
      </c>
      <c r="C157" s="156" t="s">
        <v>240</v>
      </c>
      <c r="D157" s="156" t="s">
        <v>771</v>
      </c>
      <c r="E157" s="156" t="s">
        <v>134</v>
      </c>
      <c r="F157" s="118">
        <v>0.1</v>
      </c>
      <c r="G157" s="119">
        <v>1</v>
      </c>
      <c r="H157" s="120">
        <f t="shared" si="7"/>
        <v>8</v>
      </c>
      <c r="I157" s="120">
        <f t="shared" si="7"/>
        <v>80</v>
      </c>
      <c r="J157" s="258">
        <v>0.1</v>
      </c>
      <c r="K157" s="173"/>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v>1</v>
      </c>
      <c r="AQ157" s="129"/>
      <c r="AR157" s="129"/>
      <c r="AS157" s="129"/>
      <c r="AT157" s="129">
        <v>3</v>
      </c>
      <c r="AU157" s="129"/>
      <c r="AV157" s="129"/>
      <c r="AW157" s="129"/>
      <c r="AX157" s="129">
        <v>18</v>
      </c>
      <c r="AY157" s="129"/>
      <c r="AZ157" s="129"/>
      <c r="BA157" s="129"/>
      <c r="BB157" s="129"/>
      <c r="BC157" s="129"/>
      <c r="BD157" s="129"/>
      <c r="BE157" s="129"/>
      <c r="BF157" s="129"/>
      <c r="BG157" s="129"/>
      <c r="BH157" s="129"/>
      <c r="BI157" s="129"/>
      <c r="BJ157" s="129"/>
      <c r="BK157" s="129"/>
      <c r="BL157" s="129">
        <v>5</v>
      </c>
      <c r="BM157" s="129">
        <f>2+4</f>
        <v>6</v>
      </c>
      <c r="BN157" s="129">
        <v>6</v>
      </c>
      <c r="BO157" s="129"/>
      <c r="BP157" s="129"/>
      <c r="BQ157" s="129"/>
      <c r="BR157" s="129"/>
      <c r="BS157" s="231">
        <f t="shared" si="8"/>
        <v>39</v>
      </c>
    </row>
    <row r="158" spans="1:71" ht="14" x14ac:dyDescent="0.15">
      <c r="A158" s="117" t="s">
        <v>362</v>
      </c>
      <c r="B158" s="156" t="s">
        <v>521</v>
      </c>
      <c r="C158" s="156" t="s">
        <v>240</v>
      </c>
      <c r="D158" s="156" t="s">
        <v>772</v>
      </c>
      <c r="E158" s="156" t="s">
        <v>939</v>
      </c>
      <c r="F158" s="118">
        <v>0.1</v>
      </c>
      <c r="G158" s="119">
        <v>1.5</v>
      </c>
      <c r="H158" s="120">
        <f t="shared" si="7"/>
        <v>8</v>
      </c>
      <c r="I158" s="120">
        <f t="shared" si="7"/>
        <v>120</v>
      </c>
      <c r="J158" s="254">
        <v>0.5</v>
      </c>
      <c r="K158" s="173"/>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29"/>
      <c r="AY158" s="129"/>
      <c r="AZ158" s="129"/>
      <c r="BA158" s="129"/>
      <c r="BB158" s="129"/>
      <c r="BC158" s="129"/>
      <c r="BD158" s="129"/>
      <c r="BE158" s="129"/>
      <c r="BF158" s="129"/>
      <c r="BG158" s="129"/>
      <c r="BH158" s="129"/>
      <c r="BI158" s="129"/>
      <c r="BJ158" s="129">
        <v>3</v>
      </c>
      <c r="BK158" s="129">
        <v>1</v>
      </c>
      <c r="BL158" s="129"/>
      <c r="BM158" s="129"/>
      <c r="BN158" s="129"/>
      <c r="BO158" s="129"/>
      <c r="BP158" s="129"/>
      <c r="BQ158" s="129">
        <v>4</v>
      </c>
      <c r="BR158" s="129">
        <v>5</v>
      </c>
      <c r="BS158" s="231">
        <f t="shared" si="8"/>
        <v>13</v>
      </c>
    </row>
    <row r="159" spans="1:71" ht="14" x14ac:dyDescent="0.15">
      <c r="A159" s="117" t="s">
        <v>363</v>
      </c>
      <c r="B159" s="156" t="s">
        <v>521</v>
      </c>
      <c r="C159" s="156" t="s">
        <v>240</v>
      </c>
      <c r="D159" s="156" t="s">
        <v>773</v>
      </c>
      <c r="E159" s="156" t="s">
        <v>134</v>
      </c>
      <c r="F159" s="118">
        <v>0.1</v>
      </c>
      <c r="G159" s="119">
        <v>1.8</v>
      </c>
      <c r="H159" s="120">
        <f t="shared" si="7"/>
        <v>8</v>
      </c>
      <c r="I159" s="120">
        <f t="shared" si="7"/>
        <v>144</v>
      </c>
      <c r="J159" s="259">
        <v>0.1</v>
      </c>
      <c r="K159" s="173"/>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c r="AH159" s="129"/>
      <c r="AI159" s="129"/>
      <c r="AJ159" s="129"/>
      <c r="AK159" s="129"/>
      <c r="AL159" s="129">
        <v>4</v>
      </c>
      <c r="AM159" s="129"/>
      <c r="AN159" s="129">
        <v>1</v>
      </c>
      <c r="AO159" s="129"/>
      <c r="AP159" s="129"/>
      <c r="AQ159" s="129"/>
      <c r="AR159" s="129"/>
      <c r="AS159" s="129"/>
      <c r="AT159" s="129"/>
      <c r="AU159" s="129"/>
      <c r="AV159" s="129"/>
      <c r="AW159" s="129"/>
      <c r="AX159" s="129"/>
      <c r="AY159" s="129"/>
      <c r="AZ159" s="129"/>
      <c r="BA159" s="129"/>
      <c r="BB159" s="129"/>
      <c r="BC159" s="129"/>
      <c r="BD159" s="129"/>
      <c r="BE159" s="129"/>
      <c r="BF159" s="129"/>
      <c r="BG159" s="129"/>
      <c r="BH159" s="129"/>
      <c r="BI159" s="129"/>
      <c r="BJ159" s="129"/>
      <c r="BK159" s="129"/>
      <c r="BL159" s="129"/>
      <c r="BM159" s="129"/>
      <c r="BN159" s="129"/>
      <c r="BO159" s="129"/>
      <c r="BP159" s="129"/>
      <c r="BQ159" s="129"/>
      <c r="BR159" s="129"/>
      <c r="BS159" s="231">
        <f t="shared" si="8"/>
        <v>5</v>
      </c>
    </row>
    <row r="160" spans="1:71" ht="14" x14ac:dyDescent="0.15">
      <c r="A160" s="117" t="s">
        <v>364</v>
      </c>
      <c r="B160" s="156" t="s">
        <v>521</v>
      </c>
      <c r="C160" s="156" t="s">
        <v>240</v>
      </c>
      <c r="D160" s="156" t="s">
        <v>774</v>
      </c>
      <c r="E160" s="156" t="s">
        <v>134</v>
      </c>
      <c r="F160" s="118">
        <v>0.1</v>
      </c>
      <c r="G160" s="119">
        <v>2.1</v>
      </c>
      <c r="H160" s="120">
        <f t="shared" si="7"/>
        <v>8</v>
      </c>
      <c r="I160" s="120">
        <f t="shared" si="7"/>
        <v>168</v>
      </c>
      <c r="J160" s="259">
        <v>0.1</v>
      </c>
      <c r="K160" s="173"/>
      <c r="L160" s="129">
        <v>1</v>
      </c>
      <c r="M160" s="129"/>
      <c r="N160" s="129">
        <v>1</v>
      </c>
      <c r="O160" s="129"/>
      <c r="P160" s="129"/>
      <c r="Q160" s="129"/>
      <c r="R160" s="129"/>
      <c r="S160" s="129"/>
      <c r="T160" s="129"/>
      <c r="U160" s="129"/>
      <c r="V160" s="129"/>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c r="BG160" s="129"/>
      <c r="BH160" s="129"/>
      <c r="BI160" s="129">
        <v>11</v>
      </c>
      <c r="BJ160" s="129"/>
      <c r="BK160" s="129"/>
      <c r="BL160" s="129"/>
      <c r="BM160" s="129"/>
      <c r="BN160" s="129"/>
      <c r="BO160" s="129"/>
      <c r="BP160" s="129"/>
      <c r="BQ160" s="129">
        <v>6</v>
      </c>
      <c r="BR160" s="129">
        <v>1</v>
      </c>
      <c r="BS160" s="231">
        <f t="shared" si="8"/>
        <v>20</v>
      </c>
    </row>
    <row r="161" spans="1:71" ht="14" x14ac:dyDescent="0.15">
      <c r="A161" s="117" t="s">
        <v>365</v>
      </c>
      <c r="B161" s="156" t="s">
        <v>521</v>
      </c>
      <c r="C161" s="156" t="s">
        <v>240</v>
      </c>
      <c r="D161" s="156" t="s">
        <v>775</v>
      </c>
      <c r="E161" s="156" t="s">
        <v>130</v>
      </c>
      <c r="F161" s="118">
        <v>0.1</v>
      </c>
      <c r="G161" s="119">
        <v>2.2999999999999998</v>
      </c>
      <c r="H161" s="120">
        <f t="shared" si="7"/>
        <v>8</v>
      </c>
      <c r="I161" s="120">
        <f t="shared" si="7"/>
        <v>184</v>
      </c>
      <c r="J161" s="254"/>
      <c r="K161" s="173"/>
      <c r="L161" s="129"/>
      <c r="M161" s="129"/>
      <c r="N161" s="129"/>
      <c r="O161" s="129"/>
      <c r="P161" s="129"/>
      <c r="Q161" s="129"/>
      <c r="R161" s="129"/>
      <c r="S161" s="129"/>
      <c r="T161" s="129">
        <v>2</v>
      </c>
      <c r="U161" s="129"/>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29"/>
      <c r="BE161" s="129"/>
      <c r="BF161" s="129"/>
      <c r="BG161" s="129"/>
      <c r="BH161" s="129"/>
      <c r="BI161" s="129">
        <v>5</v>
      </c>
      <c r="BJ161" s="129">
        <v>12</v>
      </c>
      <c r="BK161" s="129"/>
      <c r="BL161" s="129">
        <v>13</v>
      </c>
      <c r="BM161" s="129"/>
      <c r="BN161" s="129">
        <v>11</v>
      </c>
      <c r="BO161" s="129"/>
      <c r="BP161" s="129"/>
      <c r="BQ161" s="129"/>
      <c r="BR161" s="129">
        <f>23+7</f>
        <v>30</v>
      </c>
      <c r="BS161" s="231">
        <f t="shared" si="8"/>
        <v>73</v>
      </c>
    </row>
    <row r="162" spans="1:71" ht="14" x14ac:dyDescent="0.15">
      <c r="A162" s="117" t="s">
        <v>366</v>
      </c>
      <c r="B162" s="156" t="s">
        <v>521</v>
      </c>
      <c r="C162" s="156" t="s">
        <v>240</v>
      </c>
      <c r="D162" s="156" t="s">
        <v>776</v>
      </c>
      <c r="E162" s="156" t="s">
        <v>134</v>
      </c>
      <c r="F162" s="118">
        <v>0.1</v>
      </c>
      <c r="G162" s="119">
        <v>3.2</v>
      </c>
      <c r="H162" s="120">
        <f t="shared" ref="H162:I191" si="9">F162*80</f>
        <v>8</v>
      </c>
      <c r="I162" s="120">
        <f t="shared" si="9"/>
        <v>256</v>
      </c>
      <c r="J162" s="259">
        <v>0.1</v>
      </c>
      <c r="K162" s="173"/>
      <c r="L162" s="129"/>
      <c r="M162" s="129"/>
      <c r="N162" s="129"/>
      <c r="O162" s="129"/>
      <c r="P162" s="129"/>
      <c r="Q162" s="129"/>
      <c r="R162" s="129"/>
      <c r="S162" s="129"/>
      <c r="T162" s="129"/>
      <c r="U162" s="129"/>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c r="BF162" s="129"/>
      <c r="BG162" s="129"/>
      <c r="BH162" s="129"/>
      <c r="BI162" s="129"/>
      <c r="BJ162" s="129"/>
      <c r="BK162" s="129"/>
      <c r="BL162" s="129"/>
      <c r="BM162" s="129"/>
      <c r="BN162" s="129">
        <v>7</v>
      </c>
      <c r="BO162" s="129"/>
      <c r="BP162" s="129"/>
      <c r="BQ162" s="129">
        <v>1</v>
      </c>
      <c r="BR162" s="129"/>
      <c r="BS162" s="231">
        <f t="shared" si="8"/>
        <v>8</v>
      </c>
    </row>
    <row r="163" spans="1:71" ht="14" x14ac:dyDescent="0.15">
      <c r="A163" s="117" t="s">
        <v>367</v>
      </c>
      <c r="B163" s="156" t="s">
        <v>521</v>
      </c>
      <c r="C163" s="156" t="s">
        <v>240</v>
      </c>
      <c r="D163" s="156" t="s">
        <v>777</v>
      </c>
      <c r="E163" s="156" t="s">
        <v>134</v>
      </c>
      <c r="F163" s="118">
        <v>0.1</v>
      </c>
      <c r="G163" s="119">
        <v>4</v>
      </c>
      <c r="H163" s="120">
        <f t="shared" si="9"/>
        <v>8</v>
      </c>
      <c r="I163" s="120">
        <f t="shared" si="9"/>
        <v>320</v>
      </c>
      <c r="J163" s="259">
        <v>0.1</v>
      </c>
      <c r="K163" s="173"/>
      <c r="L163" s="129"/>
      <c r="M163" s="129"/>
      <c r="N163" s="129"/>
      <c r="O163" s="129"/>
      <c r="P163" s="129"/>
      <c r="Q163" s="129"/>
      <c r="R163" s="129"/>
      <c r="S163" s="129"/>
      <c r="T163" s="129"/>
      <c r="U163" s="129"/>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29"/>
      <c r="AY163" s="129"/>
      <c r="AZ163" s="129"/>
      <c r="BA163" s="129"/>
      <c r="BB163" s="129"/>
      <c r="BC163" s="129"/>
      <c r="BD163" s="129"/>
      <c r="BE163" s="129"/>
      <c r="BF163" s="129"/>
      <c r="BG163" s="129"/>
      <c r="BH163" s="129"/>
      <c r="BI163" s="129">
        <v>13</v>
      </c>
      <c r="BJ163" s="129"/>
      <c r="BK163" s="129"/>
      <c r="BL163" s="129">
        <v>7</v>
      </c>
      <c r="BM163" s="129"/>
      <c r="BN163" s="129"/>
      <c r="BO163" s="129"/>
      <c r="BP163" s="129"/>
      <c r="BQ163" s="129"/>
      <c r="BR163" s="129"/>
      <c r="BS163" s="231">
        <f t="shared" si="8"/>
        <v>20</v>
      </c>
    </row>
    <row r="164" spans="1:71" ht="14" x14ac:dyDescent="0.15">
      <c r="A164" s="117" t="s">
        <v>369</v>
      </c>
      <c r="B164" s="156" t="s">
        <v>521</v>
      </c>
      <c r="C164" s="156" t="s">
        <v>240</v>
      </c>
      <c r="D164" s="156" t="s">
        <v>779</v>
      </c>
      <c r="E164" s="156" t="s">
        <v>134</v>
      </c>
      <c r="F164" s="118">
        <v>0.15</v>
      </c>
      <c r="G164" s="119">
        <v>0.6</v>
      </c>
      <c r="H164" s="120">
        <f t="shared" si="9"/>
        <v>12</v>
      </c>
      <c r="I164" s="120">
        <f t="shared" si="9"/>
        <v>48</v>
      </c>
      <c r="J164" s="259">
        <v>0.15</v>
      </c>
      <c r="K164" s="173"/>
      <c r="L164" s="129"/>
      <c r="M164" s="129"/>
      <c r="N164" s="129"/>
      <c r="O164" s="129"/>
      <c r="P164" s="129"/>
      <c r="Q164" s="129"/>
      <c r="R164" s="129"/>
      <c r="S164" s="129"/>
      <c r="T164" s="129"/>
      <c r="U164" s="129"/>
      <c r="V164" s="129"/>
      <c r="W164" s="129"/>
      <c r="X164" s="129"/>
      <c r="Y164" s="129"/>
      <c r="Z164" s="129"/>
      <c r="AA164" s="129"/>
      <c r="AB164" s="129"/>
      <c r="AC164" s="129"/>
      <c r="AD164" s="129"/>
      <c r="AE164" s="129"/>
      <c r="AF164" s="129"/>
      <c r="AG164" s="129"/>
      <c r="AH164" s="129"/>
      <c r="AI164" s="129"/>
      <c r="AJ164" s="129"/>
      <c r="AK164" s="129"/>
      <c r="AL164" s="129"/>
      <c r="AM164" s="129"/>
      <c r="AN164" s="129"/>
      <c r="AO164" s="129">
        <v>3</v>
      </c>
      <c r="AP164" s="129"/>
      <c r="AQ164" s="129"/>
      <c r="AR164" s="129"/>
      <c r="AS164" s="129"/>
      <c r="AT164" s="129"/>
      <c r="AU164" s="129"/>
      <c r="AV164" s="129"/>
      <c r="AW164" s="129"/>
      <c r="AX164" s="129">
        <v>1</v>
      </c>
      <c r="AY164" s="129"/>
      <c r="AZ164" s="129"/>
      <c r="BA164" s="129"/>
      <c r="BB164" s="129"/>
      <c r="BC164" s="129"/>
      <c r="BD164" s="129"/>
      <c r="BE164" s="129"/>
      <c r="BF164" s="129"/>
      <c r="BG164" s="129"/>
      <c r="BH164" s="129"/>
      <c r="BI164" s="129"/>
      <c r="BJ164" s="129"/>
      <c r="BK164" s="129"/>
      <c r="BL164" s="129"/>
      <c r="BM164" s="129"/>
      <c r="BN164" s="129"/>
      <c r="BO164" s="129"/>
      <c r="BP164" s="129"/>
      <c r="BQ164" s="129"/>
      <c r="BR164" s="129"/>
      <c r="BS164" s="231">
        <f t="shared" si="8"/>
        <v>4</v>
      </c>
    </row>
    <row r="165" spans="1:71" ht="14" x14ac:dyDescent="0.15">
      <c r="A165" s="117" t="s">
        <v>370</v>
      </c>
      <c r="B165" s="156" t="s">
        <v>521</v>
      </c>
      <c r="C165" s="156" t="s">
        <v>240</v>
      </c>
      <c r="D165" s="156" t="s">
        <v>780</v>
      </c>
      <c r="E165" s="156" t="s">
        <v>134</v>
      </c>
      <c r="F165" s="118">
        <v>0.15</v>
      </c>
      <c r="G165" s="119">
        <v>0.7</v>
      </c>
      <c r="H165" s="120">
        <f t="shared" si="9"/>
        <v>12</v>
      </c>
      <c r="I165" s="120">
        <f t="shared" si="9"/>
        <v>56</v>
      </c>
      <c r="J165" s="259">
        <v>0.15</v>
      </c>
      <c r="K165" s="173"/>
      <c r="L165" s="129"/>
      <c r="M165" s="129"/>
      <c r="N165" s="129"/>
      <c r="O165" s="129"/>
      <c r="P165" s="129"/>
      <c r="Q165" s="129"/>
      <c r="R165" s="129"/>
      <c r="S165" s="129"/>
      <c r="T165" s="129"/>
      <c r="U165" s="129"/>
      <c r="V165" s="129"/>
      <c r="W165" s="129"/>
      <c r="X165" s="129">
        <v>1</v>
      </c>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v>4</v>
      </c>
      <c r="AX165" s="129"/>
      <c r="AY165" s="129"/>
      <c r="AZ165" s="129"/>
      <c r="BA165" s="129"/>
      <c r="BB165" s="129"/>
      <c r="BC165" s="129"/>
      <c r="BD165" s="129"/>
      <c r="BE165" s="129"/>
      <c r="BF165" s="129"/>
      <c r="BG165" s="129"/>
      <c r="BH165" s="129"/>
      <c r="BI165" s="129"/>
      <c r="BJ165" s="129"/>
      <c r="BK165" s="129"/>
      <c r="BL165" s="129"/>
      <c r="BM165" s="129"/>
      <c r="BN165" s="129"/>
      <c r="BO165" s="129"/>
      <c r="BP165" s="129"/>
      <c r="BQ165" s="129"/>
      <c r="BR165" s="129"/>
      <c r="BS165" s="231">
        <f t="shared" si="8"/>
        <v>5</v>
      </c>
    </row>
    <row r="166" spans="1:71" ht="14" x14ac:dyDescent="0.15">
      <c r="A166" s="117" t="s">
        <v>371</v>
      </c>
      <c r="B166" s="156" t="s">
        <v>521</v>
      </c>
      <c r="C166" s="156" t="s">
        <v>240</v>
      </c>
      <c r="D166" s="156" t="s">
        <v>781</v>
      </c>
      <c r="E166" s="156" t="s">
        <v>135</v>
      </c>
      <c r="F166" s="118">
        <v>0.15</v>
      </c>
      <c r="G166" s="119">
        <v>1</v>
      </c>
      <c r="H166" s="120">
        <f t="shared" si="9"/>
        <v>12</v>
      </c>
      <c r="I166" s="120">
        <f t="shared" si="9"/>
        <v>80</v>
      </c>
      <c r="J166" s="254"/>
      <c r="K166" s="173"/>
      <c r="L166" s="129"/>
      <c r="M166" s="129"/>
      <c r="N166" s="129"/>
      <c r="O166" s="129"/>
      <c r="P166" s="129"/>
      <c r="Q166" s="129"/>
      <c r="R166" s="129"/>
      <c r="S166" s="129"/>
      <c r="T166" s="129"/>
      <c r="U166" s="129"/>
      <c r="V166" s="129"/>
      <c r="W166" s="129"/>
      <c r="X166" s="129"/>
      <c r="Y166" s="129"/>
      <c r="Z166" s="129"/>
      <c r="AA166" s="129"/>
      <c r="AB166" s="129"/>
      <c r="AC166" s="129">
        <v>2</v>
      </c>
      <c r="AE166" s="129"/>
      <c r="AF166" s="129"/>
      <c r="AG166" s="129"/>
      <c r="AH166" s="129"/>
      <c r="AI166" s="129"/>
      <c r="AJ166" s="129"/>
      <c r="AK166" s="129"/>
      <c r="AL166" s="129"/>
      <c r="AM166" s="129"/>
      <c r="AN166" s="129"/>
      <c r="AO166" s="129"/>
      <c r="AP166" s="129"/>
      <c r="AQ166" s="129"/>
      <c r="AR166" s="129"/>
      <c r="AS166" s="129"/>
      <c r="AT166" s="129"/>
      <c r="AU166" s="129"/>
      <c r="AV166" s="129"/>
      <c r="AW166" s="129"/>
      <c r="AX166" s="129"/>
      <c r="AY166" s="129"/>
      <c r="AZ166" s="129"/>
      <c r="BA166" s="129"/>
      <c r="BB166" s="129"/>
      <c r="BC166" s="129"/>
      <c r="BD166" s="129"/>
      <c r="BE166" s="129"/>
      <c r="BF166" s="129"/>
      <c r="BG166" s="129"/>
      <c r="BH166" s="129"/>
      <c r="BI166" s="129"/>
      <c r="BJ166" s="129"/>
      <c r="BK166" s="129"/>
      <c r="BL166" s="129"/>
      <c r="BM166" s="129"/>
      <c r="BN166" s="129"/>
      <c r="BO166" s="129"/>
      <c r="BP166" s="129"/>
      <c r="BQ166" s="129"/>
      <c r="BR166" s="129"/>
      <c r="BS166" s="231">
        <f t="shared" si="8"/>
        <v>2</v>
      </c>
    </row>
    <row r="167" spans="1:71" ht="14" x14ac:dyDescent="0.15">
      <c r="A167" s="117" t="s">
        <v>372</v>
      </c>
      <c r="B167" s="156" t="s">
        <v>521</v>
      </c>
      <c r="C167" s="156" t="s">
        <v>240</v>
      </c>
      <c r="D167" s="156" t="s">
        <v>782</v>
      </c>
      <c r="E167" s="156" t="s">
        <v>134</v>
      </c>
      <c r="F167" s="118">
        <v>0.15</v>
      </c>
      <c r="G167" s="119">
        <v>1.6</v>
      </c>
      <c r="H167" s="120">
        <f t="shared" si="9"/>
        <v>12</v>
      </c>
      <c r="I167" s="120">
        <f t="shared" si="9"/>
        <v>128</v>
      </c>
      <c r="J167" s="254">
        <v>0.15</v>
      </c>
      <c r="K167" s="173"/>
      <c r="L167" s="129"/>
      <c r="M167" s="129"/>
      <c r="N167" s="129"/>
      <c r="O167" s="129"/>
      <c r="P167" s="129"/>
      <c r="Q167" s="129"/>
      <c r="R167" s="129"/>
      <c r="S167" s="129"/>
      <c r="T167" s="129"/>
      <c r="U167" s="129"/>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v>11</v>
      </c>
      <c r="AS167" s="129"/>
      <c r="AT167" s="129"/>
      <c r="AU167" s="129"/>
      <c r="AV167" s="129"/>
      <c r="AW167" s="129"/>
      <c r="AX167" s="129"/>
      <c r="AY167" s="129"/>
      <c r="AZ167" s="129"/>
      <c r="BA167" s="129"/>
      <c r="BB167" s="129"/>
      <c r="BC167" s="129"/>
      <c r="BD167" s="129"/>
      <c r="BE167" s="129"/>
      <c r="BF167" s="129"/>
      <c r="BG167" s="129"/>
      <c r="BH167" s="129"/>
      <c r="BI167" s="129"/>
      <c r="BJ167" s="129"/>
      <c r="BK167" s="129"/>
      <c r="BL167" s="129"/>
      <c r="BM167" s="129"/>
      <c r="BN167" s="129"/>
      <c r="BO167" s="129"/>
      <c r="BP167" s="129"/>
      <c r="BQ167" s="129"/>
      <c r="BR167" s="129"/>
      <c r="BS167" s="231">
        <f t="shared" si="8"/>
        <v>11</v>
      </c>
    </row>
    <row r="168" spans="1:71" ht="14" x14ac:dyDescent="0.15">
      <c r="A168" s="117" t="s">
        <v>373</v>
      </c>
      <c r="B168" s="156" t="s">
        <v>521</v>
      </c>
      <c r="C168" s="156" t="s">
        <v>240</v>
      </c>
      <c r="D168" s="156" t="s">
        <v>783</v>
      </c>
      <c r="E168" s="156" t="s">
        <v>134</v>
      </c>
      <c r="F168" s="118">
        <v>0.2</v>
      </c>
      <c r="G168" s="119">
        <v>0.5</v>
      </c>
      <c r="H168" s="120">
        <f t="shared" si="9"/>
        <v>16</v>
      </c>
      <c r="I168" s="120">
        <f t="shared" si="9"/>
        <v>40</v>
      </c>
      <c r="J168" s="254">
        <v>0.2</v>
      </c>
      <c r="K168" s="173"/>
      <c r="L168" s="129"/>
      <c r="M168" s="129"/>
      <c r="N168" s="129"/>
      <c r="O168" s="129"/>
      <c r="P168" s="129"/>
      <c r="Q168" s="129"/>
      <c r="R168" s="129"/>
      <c r="S168" s="129"/>
      <c r="T168" s="129"/>
      <c r="U168" s="129"/>
      <c r="V168" s="129"/>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v>1</v>
      </c>
      <c r="AU168" s="129"/>
      <c r="AV168" s="129"/>
      <c r="AW168" s="129"/>
      <c r="AX168" s="129"/>
      <c r="AY168" s="129"/>
      <c r="AZ168" s="129"/>
      <c r="BA168" s="129"/>
      <c r="BB168" s="129"/>
      <c r="BC168" s="129"/>
      <c r="BD168" s="129"/>
      <c r="BE168" s="129"/>
      <c r="BF168" s="129"/>
      <c r="BG168" s="129"/>
      <c r="BH168" s="129"/>
      <c r="BI168" s="129"/>
      <c r="BJ168" s="129"/>
      <c r="BK168" s="129"/>
      <c r="BL168" s="129"/>
      <c r="BM168" s="129"/>
      <c r="BN168" s="129"/>
      <c r="BO168" s="129"/>
      <c r="BP168" s="129"/>
      <c r="BQ168" s="129"/>
      <c r="BR168" s="129"/>
      <c r="BS168" s="231">
        <f t="shared" si="8"/>
        <v>1</v>
      </c>
    </row>
    <row r="169" spans="1:71" ht="14" x14ac:dyDescent="0.15">
      <c r="A169" s="117" t="s">
        <v>374</v>
      </c>
      <c r="B169" s="156" t="s">
        <v>956</v>
      </c>
      <c r="C169" s="156" t="s">
        <v>240</v>
      </c>
      <c r="D169" s="156" t="s">
        <v>784</v>
      </c>
      <c r="E169" s="156" t="s">
        <v>135</v>
      </c>
      <c r="F169" s="118">
        <v>0.2</v>
      </c>
      <c r="G169" s="119">
        <v>0.6</v>
      </c>
      <c r="H169" s="120">
        <f t="shared" si="9"/>
        <v>16</v>
      </c>
      <c r="I169" s="120">
        <f t="shared" si="9"/>
        <v>48</v>
      </c>
      <c r="J169" s="254"/>
      <c r="K169" s="173"/>
      <c r="L169" s="129"/>
      <c r="M169" s="129"/>
      <c r="N169" s="129"/>
      <c r="O169" s="129"/>
      <c r="P169" s="129"/>
      <c r="Q169" s="129"/>
      <c r="R169" s="129"/>
      <c r="S169" s="129"/>
      <c r="T169" s="129"/>
      <c r="U169" s="129">
        <f>5+4</f>
        <v>9</v>
      </c>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c r="BA169" s="129"/>
      <c r="BB169" s="129"/>
      <c r="BC169" s="129"/>
      <c r="BD169" s="129"/>
      <c r="BE169" s="129"/>
      <c r="BF169" s="129"/>
      <c r="BG169" s="129"/>
      <c r="BH169" s="129"/>
      <c r="BI169" s="129"/>
      <c r="BJ169" s="129"/>
      <c r="BK169" s="129"/>
      <c r="BL169" s="129"/>
      <c r="BM169" s="129"/>
      <c r="BN169" s="129"/>
      <c r="BO169" s="129"/>
      <c r="BP169" s="129"/>
      <c r="BQ169" s="129"/>
      <c r="BR169" s="129"/>
      <c r="BS169" s="231">
        <f t="shared" si="8"/>
        <v>9</v>
      </c>
    </row>
    <row r="170" spans="1:71" ht="14" x14ac:dyDescent="0.15">
      <c r="A170" s="117" t="s">
        <v>375</v>
      </c>
      <c r="B170" s="156" t="s">
        <v>521</v>
      </c>
      <c r="C170" s="156" t="s">
        <v>240</v>
      </c>
      <c r="D170" s="156" t="s">
        <v>785</v>
      </c>
      <c r="E170" s="157" t="s">
        <v>947</v>
      </c>
      <c r="F170" s="118">
        <v>0.2</v>
      </c>
      <c r="G170" s="119">
        <v>0.8</v>
      </c>
      <c r="H170" s="120">
        <f t="shared" si="9"/>
        <v>16</v>
      </c>
      <c r="I170" s="120">
        <f t="shared" si="9"/>
        <v>64</v>
      </c>
      <c r="J170" s="254"/>
      <c r="K170" s="173">
        <v>1</v>
      </c>
      <c r="L170" s="129"/>
      <c r="M170" s="129"/>
      <c r="N170" s="129"/>
      <c r="O170" s="129"/>
      <c r="P170" s="129"/>
      <c r="Q170" s="129"/>
      <c r="R170" s="129"/>
      <c r="S170" s="129"/>
      <c r="T170" s="129"/>
      <c r="U170" s="129"/>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v>1</v>
      </c>
      <c r="AY170" s="129"/>
      <c r="AZ170" s="129"/>
      <c r="BA170" s="129"/>
      <c r="BB170" s="129"/>
      <c r="BC170" s="129"/>
      <c r="BD170" s="129"/>
      <c r="BE170" s="129"/>
      <c r="BF170" s="129"/>
      <c r="BG170" s="129"/>
      <c r="BH170" s="129"/>
      <c r="BI170" s="129"/>
      <c r="BJ170" s="129"/>
      <c r="BK170" s="129"/>
      <c r="BL170" s="129"/>
      <c r="BM170" s="129"/>
      <c r="BN170" s="129"/>
      <c r="BO170" s="129"/>
      <c r="BP170" s="129"/>
      <c r="BQ170" s="129">
        <v>1</v>
      </c>
      <c r="BR170" s="129"/>
      <c r="BS170" s="231">
        <f t="shared" si="8"/>
        <v>3</v>
      </c>
    </row>
    <row r="171" spans="1:71" ht="14" x14ac:dyDescent="0.15">
      <c r="A171" s="117" t="s">
        <v>376</v>
      </c>
      <c r="B171" s="156" t="s">
        <v>521</v>
      </c>
      <c r="C171" s="156" t="s">
        <v>240</v>
      </c>
      <c r="D171" s="156" t="s">
        <v>786</v>
      </c>
      <c r="E171" s="156" t="s">
        <v>134</v>
      </c>
      <c r="F171" s="118">
        <v>0.2</v>
      </c>
      <c r="G171" s="119">
        <v>1.3</v>
      </c>
      <c r="H171" s="120">
        <f t="shared" si="9"/>
        <v>16</v>
      </c>
      <c r="I171" s="120">
        <f t="shared" si="9"/>
        <v>104</v>
      </c>
      <c r="J171" s="254">
        <v>0.2</v>
      </c>
      <c r="K171" s="173"/>
      <c r="L171" s="129"/>
      <c r="M171" s="129"/>
      <c r="N171" s="129"/>
      <c r="O171" s="129"/>
      <c r="P171" s="129"/>
      <c r="Q171" s="129"/>
      <c r="R171" s="129"/>
      <c r="S171" s="129"/>
      <c r="T171" s="129"/>
      <c r="U171" s="129"/>
      <c r="V171" s="129"/>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v>1</v>
      </c>
      <c r="BA171" s="129"/>
      <c r="BB171" s="129"/>
      <c r="BC171" s="129"/>
      <c r="BD171" s="129"/>
      <c r="BE171" s="129"/>
      <c r="BF171" s="129"/>
      <c r="BG171" s="129"/>
      <c r="BH171" s="129"/>
      <c r="BI171" s="129"/>
      <c r="BJ171" s="129"/>
      <c r="BK171" s="129"/>
      <c r="BL171" s="129"/>
      <c r="BM171" s="129"/>
      <c r="BN171" s="129"/>
      <c r="BO171" s="129"/>
      <c r="BP171" s="129"/>
      <c r="BQ171" s="129"/>
      <c r="BR171" s="129"/>
      <c r="BS171" s="231">
        <f t="shared" si="8"/>
        <v>1</v>
      </c>
    </row>
    <row r="172" spans="1:71" ht="14" x14ac:dyDescent="0.15">
      <c r="A172" s="124" t="s">
        <v>377</v>
      </c>
      <c r="B172" s="156" t="s">
        <v>521</v>
      </c>
      <c r="C172" s="156" t="s">
        <v>240</v>
      </c>
      <c r="D172" s="157" t="s">
        <v>787</v>
      </c>
      <c r="E172" s="157" t="s">
        <v>947</v>
      </c>
      <c r="F172" s="125">
        <v>0.2</v>
      </c>
      <c r="G172" s="126">
        <v>2</v>
      </c>
      <c r="H172" s="127">
        <f t="shared" si="9"/>
        <v>16</v>
      </c>
      <c r="I172" s="120">
        <f t="shared" si="9"/>
        <v>160</v>
      </c>
      <c r="J172" s="255"/>
      <c r="K172" s="173">
        <v>3</v>
      </c>
      <c r="L172" s="129"/>
      <c r="M172" s="129"/>
      <c r="N172" s="129"/>
      <c r="O172" s="129"/>
      <c r="P172" s="129"/>
      <c r="Q172" s="129"/>
      <c r="R172" s="129"/>
      <c r="S172" s="129"/>
      <c r="T172" s="129"/>
      <c r="U172" s="129"/>
      <c r="V172" s="129"/>
      <c r="W172" s="129"/>
      <c r="X172" s="129"/>
      <c r="Y172" s="129"/>
      <c r="Z172" s="129"/>
      <c r="AA172" s="129"/>
      <c r="AB172" s="129"/>
      <c r="AC172" s="129"/>
      <c r="AD172" s="129">
        <v>2</v>
      </c>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c r="BF172" s="129"/>
      <c r="BG172" s="129"/>
      <c r="BH172" s="129"/>
      <c r="BI172" s="129"/>
      <c r="BJ172" s="129">
        <v>1</v>
      </c>
      <c r="BK172" s="129"/>
      <c r="BL172" s="129"/>
      <c r="BM172" s="129"/>
      <c r="BN172" s="129"/>
      <c r="BO172" s="129"/>
      <c r="BP172" s="129"/>
      <c r="BQ172" s="129"/>
      <c r="BR172" s="129"/>
      <c r="BS172" s="231">
        <f t="shared" si="8"/>
        <v>6</v>
      </c>
    </row>
    <row r="173" spans="1:71" ht="14" x14ac:dyDescent="0.15">
      <c r="A173" s="124" t="s">
        <v>378</v>
      </c>
      <c r="B173" s="156" t="s">
        <v>521</v>
      </c>
      <c r="C173" s="156" t="s">
        <v>240</v>
      </c>
      <c r="D173" s="157" t="s">
        <v>788</v>
      </c>
      <c r="E173" s="157" t="s">
        <v>947</v>
      </c>
      <c r="F173" s="125">
        <v>0.2</v>
      </c>
      <c r="G173" s="126">
        <v>4.5</v>
      </c>
      <c r="H173" s="127">
        <f t="shared" si="9"/>
        <v>16</v>
      </c>
      <c r="I173" s="120">
        <f t="shared" si="9"/>
        <v>360</v>
      </c>
      <c r="J173" s="255"/>
      <c r="K173" s="173"/>
      <c r="L173" s="129"/>
      <c r="M173" s="129"/>
      <c r="N173" s="129"/>
      <c r="O173" s="129"/>
      <c r="P173" s="129"/>
      <c r="Q173" s="129"/>
      <c r="R173" s="129"/>
      <c r="S173" s="129"/>
      <c r="T173" s="129"/>
      <c r="U173" s="129"/>
      <c r="V173" s="129"/>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c r="BD173" s="129"/>
      <c r="BE173" s="129"/>
      <c r="BF173" s="129"/>
      <c r="BG173" s="129"/>
      <c r="BH173" s="129"/>
      <c r="BI173" s="129"/>
      <c r="BJ173" s="129"/>
      <c r="BK173" s="129"/>
      <c r="BL173" s="129"/>
      <c r="BM173" s="129"/>
      <c r="BN173" s="129"/>
      <c r="BO173" s="129"/>
      <c r="BP173" s="129"/>
      <c r="BQ173" s="129"/>
      <c r="BR173" s="129">
        <v>2</v>
      </c>
      <c r="BS173" s="231">
        <f t="shared" si="8"/>
        <v>2</v>
      </c>
    </row>
    <row r="174" spans="1:71" ht="14" x14ac:dyDescent="0.15">
      <c r="A174" s="117" t="s">
        <v>379</v>
      </c>
      <c r="B174" s="156" t="s">
        <v>521</v>
      </c>
      <c r="C174" s="156" t="s">
        <v>240</v>
      </c>
      <c r="D174" s="156" t="s">
        <v>789</v>
      </c>
      <c r="E174" s="156" t="s">
        <v>134</v>
      </c>
      <c r="F174" s="118">
        <v>0.25</v>
      </c>
      <c r="G174" s="119">
        <v>0.7</v>
      </c>
      <c r="H174" s="120">
        <f t="shared" si="9"/>
        <v>20</v>
      </c>
      <c r="I174" s="120">
        <f t="shared" si="9"/>
        <v>56</v>
      </c>
      <c r="J174" s="254">
        <v>0.25</v>
      </c>
      <c r="K174" s="173"/>
      <c r="L174" s="129"/>
      <c r="M174" s="129"/>
      <c r="N174" s="129"/>
      <c r="O174" s="129"/>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v>3</v>
      </c>
      <c r="AX174" s="129"/>
      <c r="AY174" s="129"/>
      <c r="AZ174" s="129"/>
      <c r="BA174" s="129"/>
      <c r="BB174" s="129"/>
      <c r="BC174" s="129"/>
      <c r="BD174" s="129"/>
      <c r="BE174" s="129"/>
      <c r="BF174" s="129"/>
      <c r="BG174" s="129"/>
      <c r="BH174" s="129">
        <v>2</v>
      </c>
      <c r="BI174" s="129"/>
      <c r="BJ174" s="129"/>
      <c r="BK174" s="129"/>
      <c r="BL174" s="129"/>
      <c r="BM174" s="129"/>
      <c r="BN174" s="129"/>
      <c r="BO174" s="129"/>
      <c r="BP174" s="129"/>
      <c r="BQ174" s="129"/>
      <c r="BR174" s="129"/>
      <c r="BS174" s="231">
        <f t="shared" si="8"/>
        <v>5</v>
      </c>
    </row>
    <row r="175" spans="1:71" ht="14" x14ac:dyDescent="0.15">
      <c r="A175" s="117" t="s">
        <v>381</v>
      </c>
      <c r="B175" s="156" t="s">
        <v>521</v>
      </c>
      <c r="C175" s="156" t="s">
        <v>240</v>
      </c>
      <c r="D175" s="156" t="s">
        <v>791</v>
      </c>
      <c r="E175" s="156" t="s">
        <v>134</v>
      </c>
      <c r="F175" s="118">
        <v>0.25</v>
      </c>
      <c r="G175" s="119">
        <v>1.4</v>
      </c>
      <c r="H175" s="120">
        <f t="shared" si="9"/>
        <v>20</v>
      </c>
      <c r="I175" s="120">
        <f t="shared" si="9"/>
        <v>112</v>
      </c>
      <c r="J175" s="254">
        <v>0.25</v>
      </c>
      <c r="K175" s="173"/>
      <c r="L175" s="129"/>
      <c r="M175" s="129"/>
      <c r="N175" s="129"/>
      <c r="O175" s="129"/>
      <c r="P175" s="129"/>
      <c r="Q175" s="129"/>
      <c r="R175" s="129"/>
      <c r="S175" s="129"/>
      <c r="T175" s="129"/>
      <c r="U175" s="129"/>
      <c r="V175" s="129"/>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c r="BD175" s="129"/>
      <c r="BE175" s="129"/>
      <c r="BF175" s="129"/>
      <c r="BG175" s="129"/>
      <c r="BH175" s="129"/>
      <c r="BI175" s="129"/>
      <c r="BJ175" s="129"/>
      <c r="BK175" s="129"/>
      <c r="BL175" s="129"/>
      <c r="BM175" s="129"/>
      <c r="BN175" s="129"/>
      <c r="BO175" s="129"/>
      <c r="BP175" s="129">
        <v>1</v>
      </c>
      <c r="BQ175" s="129"/>
      <c r="BR175" s="129"/>
      <c r="BS175" s="231">
        <f t="shared" si="8"/>
        <v>1</v>
      </c>
    </row>
    <row r="176" spans="1:71" ht="14" x14ac:dyDescent="0.15">
      <c r="A176" s="117" t="s">
        <v>382</v>
      </c>
      <c r="B176" s="156" t="s">
        <v>521</v>
      </c>
      <c r="C176" s="156" t="s">
        <v>240</v>
      </c>
      <c r="D176" s="156" t="s">
        <v>792</v>
      </c>
      <c r="E176" s="156" t="s">
        <v>135</v>
      </c>
      <c r="F176" s="118">
        <v>0.3</v>
      </c>
      <c r="G176" s="119">
        <v>0.4</v>
      </c>
      <c r="H176" s="120">
        <f t="shared" si="9"/>
        <v>24</v>
      </c>
      <c r="I176" s="120">
        <f t="shared" si="9"/>
        <v>32</v>
      </c>
      <c r="J176" s="254"/>
      <c r="K176" s="173"/>
      <c r="L176" s="129"/>
      <c r="M176" s="129"/>
      <c r="N176" s="129"/>
      <c r="O176" s="129"/>
      <c r="P176" s="129"/>
      <c r="Q176" s="129"/>
      <c r="R176" s="129"/>
      <c r="S176" s="129"/>
      <c r="T176" s="129"/>
      <c r="U176" s="129"/>
      <c r="V176" s="129"/>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c r="BD176" s="129"/>
      <c r="BE176" s="129"/>
      <c r="BF176" s="129"/>
      <c r="BG176" s="129"/>
      <c r="BH176" s="129"/>
      <c r="BI176" s="129">
        <v>10</v>
      </c>
      <c r="BJ176" s="129"/>
      <c r="BK176" s="129"/>
      <c r="BL176" s="129"/>
      <c r="BM176" s="129"/>
      <c r="BN176" s="129"/>
      <c r="BO176" s="129">
        <v>5</v>
      </c>
      <c r="BP176" s="129"/>
      <c r="BQ176" s="129"/>
      <c r="BR176" s="129"/>
      <c r="BS176" s="231">
        <f t="shared" si="8"/>
        <v>15</v>
      </c>
    </row>
    <row r="177" spans="1:71" ht="14" x14ac:dyDescent="0.15">
      <c r="A177" s="117" t="s">
        <v>383</v>
      </c>
      <c r="B177" s="156" t="s">
        <v>521</v>
      </c>
      <c r="C177" s="156" t="s">
        <v>240</v>
      </c>
      <c r="D177" s="156" t="s">
        <v>793</v>
      </c>
      <c r="E177" s="156" t="s">
        <v>134</v>
      </c>
      <c r="F177" s="118">
        <v>0.3</v>
      </c>
      <c r="G177" s="119">
        <v>0.9</v>
      </c>
      <c r="H177" s="120">
        <f t="shared" si="9"/>
        <v>24</v>
      </c>
      <c r="I177" s="120">
        <f t="shared" si="9"/>
        <v>72</v>
      </c>
      <c r="J177" s="254"/>
      <c r="K177" s="173"/>
      <c r="L177" s="129"/>
      <c r="M177" s="129"/>
      <c r="N177" s="129"/>
      <c r="O177" s="129"/>
      <c r="P177" s="129"/>
      <c r="Q177" s="129"/>
      <c r="R177" s="129"/>
      <c r="S177" s="129"/>
      <c r="T177" s="129"/>
      <c r="U177" s="129"/>
      <c r="V177" s="129"/>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s="129"/>
      <c r="AZ177" s="129"/>
      <c r="BA177" s="129"/>
      <c r="BB177" s="129"/>
      <c r="BC177" s="129"/>
      <c r="BD177" s="129"/>
      <c r="BE177" s="129"/>
      <c r="BF177" s="129"/>
      <c r="BG177" s="129"/>
      <c r="BH177" s="129"/>
      <c r="BI177" s="129"/>
      <c r="BJ177" s="129"/>
      <c r="BK177" s="129"/>
      <c r="BL177" s="129"/>
      <c r="BM177" s="129"/>
      <c r="BN177" s="129">
        <v>1</v>
      </c>
      <c r="BO177" s="129">
        <v>1</v>
      </c>
      <c r="BP177" s="129">
        <v>1</v>
      </c>
      <c r="BQ177" s="129"/>
      <c r="BR177" s="129"/>
      <c r="BS177" s="231">
        <f t="shared" si="8"/>
        <v>3</v>
      </c>
    </row>
    <row r="178" spans="1:71" ht="14" x14ac:dyDescent="0.2">
      <c r="A178" s="117" t="s">
        <v>384</v>
      </c>
      <c r="B178" s="156" t="s">
        <v>521</v>
      </c>
      <c r="C178" s="156" t="s">
        <v>240</v>
      </c>
      <c r="D178" s="156" t="s">
        <v>794</v>
      </c>
      <c r="E178" s="156" t="s">
        <v>947</v>
      </c>
      <c r="F178" s="121">
        <v>1.3</v>
      </c>
      <c r="G178" s="122">
        <v>2.5</v>
      </c>
      <c r="H178" s="123">
        <f t="shared" si="9"/>
        <v>104</v>
      </c>
      <c r="I178" s="123">
        <f t="shared" si="9"/>
        <v>200</v>
      </c>
      <c r="J178" s="256"/>
      <c r="K178" s="173"/>
      <c r="L178" s="129"/>
      <c r="M178" s="129"/>
      <c r="N178" s="129"/>
      <c r="O178" s="129"/>
      <c r="P178" s="129"/>
      <c r="Q178" s="129"/>
      <c r="R178" s="129"/>
      <c r="S178" s="129"/>
      <c r="T178" s="129"/>
      <c r="U178" s="129"/>
      <c r="V178" s="129"/>
      <c r="W178" s="129"/>
      <c r="X178" s="129"/>
      <c r="Y178" s="129"/>
      <c r="Z178" s="129"/>
      <c r="AA178" s="129"/>
      <c r="AB178" s="129"/>
      <c r="AC178" s="129"/>
      <c r="AD178" s="129"/>
      <c r="AE178" s="129"/>
      <c r="AF178" s="129"/>
      <c r="AG178" s="129"/>
      <c r="AH178" s="129"/>
      <c r="AI178" s="129"/>
      <c r="AJ178" s="129"/>
      <c r="AK178" s="129"/>
      <c r="AL178" s="129"/>
      <c r="AM178" s="129"/>
      <c r="AN178" s="129"/>
      <c r="AO178" s="129"/>
      <c r="AP178" s="129"/>
      <c r="AQ178" s="129"/>
      <c r="AR178" s="129"/>
      <c r="AS178" s="129"/>
      <c r="AT178" s="129"/>
      <c r="AU178" s="129"/>
      <c r="AV178" s="129"/>
      <c r="AW178" s="129">
        <v>2</v>
      </c>
      <c r="AX178" s="129"/>
      <c r="AY178" s="129"/>
      <c r="AZ178" s="129"/>
      <c r="BA178" s="129"/>
      <c r="BB178" s="129"/>
      <c r="BC178" s="129"/>
      <c r="BD178" s="129"/>
      <c r="BE178" s="129"/>
      <c r="BF178" s="129"/>
      <c r="BG178" s="129"/>
      <c r="BH178" s="129"/>
      <c r="BI178" s="129"/>
      <c r="BJ178" s="129"/>
      <c r="BK178" s="129"/>
      <c r="BL178" s="129"/>
      <c r="BM178" s="129"/>
      <c r="BN178" s="129"/>
      <c r="BO178" s="129"/>
      <c r="BP178" s="129"/>
      <c r="BQ178" s="129"/>
      <c r="BR178" s="129"/>
      <c r="BS178" s="231">
        <f t="shared" si="8"/>
        <v>2</v>
      </c>
    </row>
    <row r="179" spans="1:71" ht="14" x14ac:dyDescent="0.15">
      <c r="A179" s="117" t="s">
        <v>940</v>
      </c>
      <c r="B179" s="156" t="s">
        <v>521</v>
      </c>
      <c r="C179" s="156" t="s">
        <v>241</v>
      </c>
      <c r="D179" s="156" t="s">
        <v>795</v>
      </c>
      <c r="E179" s="156" t="s">
        <v>938</v>
      </c>
      <c r="F179" s="118">
        <v>0.2</v>
      </c>
      <c r="G179" s="119">
        <v>0.6</v>
      </c>
      <c r="H179" s="120">
        <f t="shared" si="9"/>
        <v>16</v>
      </c>
      <c r="I179" s="120">
        <f t="shared" si="9"/>
        <v>48</v>
      </c>
      <c r="J179" s="254"/>
      <c r="K179" s="173"/>
      <c r="L179" s="129"/>
      <c r="M179" s="129"/>
      <c r="N179" s="129"/>
      <c r="O179" s="129"/>
      <c r="P179" s="129"/>
      <c r="Q179" s="129"/>
      <c r="R179" s="129"/>
      <c r="S179" s="129"/>
      <c r="T179" s="129"/>
      <c r="U179" s="129"/>
      <c r="V179" s="129"/>
      <c r="W179" s="129"/>
      <c r="X179" s="129"/>
      <c r="Y179" s="129"/>
      <c r="Z179" s="129"/>
      <c r="AA179" s="129"/>
      <c r="AB179" s="129"/>
      <c r="AC179" s="129"/>
      <c r="AD179" s="129"/>
      <c r="AE179" s="129"/>
      <c r="AF179" s="129"/>
      <c r="AG179" s="129"/>
      <c r="AH179" s="129"/>
      <c r="AI179" s="129"/>
      <c r="AJ179" s="129"/>
      <c r="AK179" s="129"/>
      <c r="AL179" s="129"/>
      <c r="AM179" s="129">
        <v>1</v>
      </c>
      <c r="AN179" s="129"/>
      <c r="AO179" s="129"/>
      <c r="AP179" s="129"/>
      <c r="AQ179" s="129"/>
      <c r="AR179" s="129"/>
      <c r="AS179" s="129"/>
      <c r="AT179" s="129"/>
      <c r="AU179" s="129"/>
      <c r="AV179" s="129"/>
      <c r="AW179" s="129"/>
      <c r="AX179" s="129"/>
      <c r="AY179" s="129"/>
      <c r="AZ179" s="129"/>
      <c r="BA179" s="129"/>
      <c r="BB179" s="129"/>
      <c r="BC179" s="129"/>
      <c r="BD179" s="129"/>
      <c r="BE179" s="129"/>
      <c r="BF179" s="129"/>
      <c r="BG179" s="129"/>
      <c r="BH179" s="129"/>
      <c r="BI179" s="129"/>
      <c r="BJ179" s="129"/>
      <c r="BK179" s="129"/>
      <c r="BL179" s="129"/>
      <c r="BM179" s="129"/>
      <c r="BN179" s="129"/>
      <c r="BO179" s="129"/>
      <c r="BP179" s="129"/>
      <c r="BQ179" s="129"/>
      <c r="BR179" s="129"/>
      <c r="BS179" s="231">
        <f t="shared" si="8"/>
        <v>1</v>
      </c>
    </row>
    <row r="180" spans="1:71" ht="14" x14ac:dyDescent="0.15">
      <c r="A180" s="117" t="s">
        <v>941</v>
      </c>
      <c r="B180" s="156" t="s">
        <v>521</v>
      </c>
      <c r="C180" s="156" t="s">
        <v>241</v>
      </c>
      <c r="D180" s="156" t="s">
        <v>796</v>
      </c>
      <c r="E180" s="156" t="s">
        <v>938</v>
      </c>
      <c r="F180" s="118">
        <v>0.2</v>
      </c>
      <c r="G180" s="119">
        <v>1.2</v>
      </c>
      <c r="H180" s="120">
        <f t="shared" si="9"/>
        <v>16</v>
      </c>
      <c r="I180" s="120">
        <f t="shared" si="9"/>
        <v>96</v>
      </c>
      <c r="J180" s="254"/>
      <c r="K180" s="173"/>
      <c r="L180" s="129"/>
      <c r="M180" s="129"/>
      <c r="N180" s="129"/>
      <c r="O180" s="129"/>
      <c r="P180" s="129"/>
      <c r="Q180" s="129"/>
      <c r="R180" s="129"/>
      <c r="S180" s="129"/>
      <c r="T180" s="129"/>
      <c r="U180" s="129"/>
      <c r="V180" s="129"/>
      <c r="W180" s="129"/>
      <c r="X180" s="129"/>
      <c r="Y180" s="129"/>
      <c r="Z180" s="129"/>
      <c r="AA180" s="129"/>
      <c r="AB180" s="129"/>
      <c r="AC180" s="129"/>
      <c r="AD180" s="129"/>
      <c r="AE180" s="129"/>
      <c r="AF180" s="129"/>
      <c r="AG180" s="129"/>
      <c r="AH180" s="129"/>
      <c r="AI180" s="129"/>
      <c r="AJ180" s="129"/>
      <c r="AK180" s="129"/>
      <c r="AL180" s="129"/>
      <c r="AM180" s="129"/>
      <c r="AN180" s="129"/>
      <c r="AO180" s="129"/>
      <c r="AP180" s="129">
        <v>1</v>
      </c>
      <c r="AQ180" s="129"/>
      <c r="AR180" s="129"/>
      <c r="AS180" s="129"/>
      <c r="AT180" s="129"/>
      <c r="AU180" s="129"/>
      <c r="AV180" s="129"/>
      <c r="AW180" s="129"/>
      <c r="AX180" s="129"/>
      <c r="AY180" s="129"/>
      <c r="AZ180" s="129"/>
      <c r="BA180" s="129"/>
      <c r="BB180" s="129"/>
      <c r="BC180" s="129"/>
      <c r="BD180" s="129"/>
      <c r="BE180" s="129"/>
      <c r="BF180" s="129"/>
      <c r="BG180" s="129"/>
      <c r="BH180" s="129"/>
      <c r="BI180" s="129"/>
      <c r="BJ180" s="129"/>
      <c r="BK180" s="129"/>
      <c r="BL180" s="129"/>
      <c r="BM180" s="129"/>
      <c r="BN180" s="129"/>
      <c r="BO180" s="129"/>
      <c r="BP180" s="129"/>
      <c r="BQ180" s="129"/>
      <c r="BR180" s="129"/>
      <c r="BS180" s="231">
        <f t="shared" si="8"/>
        <v>1</v>
      </c>
    </row>
    <row r="181" spans="1:71" ht="14" x14ac:dyDescent="0.15">
      <c r="A181" s="117" t="s">
        <v>942</v>
      </c>
      <c r="B181" s="156" t="s">
        <v>521</v>
      </c>
      <c r="C181" s="156" t="s">
        <v>241</v>
      </c>
      <c r="D181" s="156" t="s">
        <v>797</v>
      </c>
      <c r="E181" s="156" t="s">
        <v>938</v>
      </c>
      <c r="F181" s="118">
        <v>0.3</v>
      </c>
      <c r="G181" s="119">
        <v>0.8</v>
      </c>
      <c r="H181" s="120">
        <f t="shared" si="9"/>
        <v>24</v>
      </c>
      <c r="I181" s="120">
        <f t="shared" si="9"/>
        <v>64</v>
      </c>
      <c r="J181" s="254"/>
      <c r="K181" s="173"/>
      <c r="L181" s="129"/>
      <c r="M181" s="129"/>
      <c r="N181" s="129">
        <v>1</v>
      </c>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c r="BA181" s="129"/>
      <c r="BB181" s="129"/>
      <c r="BC181" s="129"/>
      <c r="BD181" s="129"/>
      <c r="BE181" s="129"/>
      <c r="BF181" s="129"/>
      <c r="BG181" s="129"/>
      <c r="BH181" s="129"/>
      <c r="BI181" s="129"/>
      <c r="BJ181" s="129"/>
      <c r="BK181" s="129"/>
      <c r="BL181" s="129"/>
      <c r="BM181" s="129"/>
      <c r="BN181" s="129"/>
      <c r="BO181" s="129"/>
      <c r="BP181" s="129"/>
      <c r="BQ181" s="129"/>
      <c r="BR181" s="129"/>
      <c r="BS181" s="231">
        <f t="shared" si="8"/>
        <v>1</v>
      </c>
    </row>
    <row r="182" spans="1:71" ht="14" x14ac:dyDescent="0.15">
      <c r="A182" s="117" t="s">
        <v>943</v>
      </c>
      <c r="B182" s="156" t="s">
        <v>521</v>
      </c>
      <c r="C182" s="156" t="s">
        <v>241</v>
      </c>
      <c r="D182" s="156" t="s">
        <v>798</v>
      </c>
      <c r="E182" s="156" t="s">
        <v>938</v>
      </c>
      <c r="F182" s="118">
        <v>0.6</v>
      </c>
      <c r="G182" s="119">
        <v>0.8</v>
      </c>
      <c r="H182" s="120">
        <f t="shared" si="9"/>
        <v>48</v>
      </c>
      <c r="I182" s="120">
        <f t="shared" si="9"/>
        <v>64</v>
      </c>
      <c r="J182" s="254"/>
      <c r="K182" s="173"/>
      <c r="L182" s="129"/>
      <c r="M182" s="129"/>
      <c r="N182" s="129"/>
      <c r="O182" s="129"/>
      <c r="P182" s="129"/>
      <c r="Q182" s="129"/>
      <c r="R182" s="129"/>
      <c r="S182" s="129"/>
      <c r="T182" s="129"/>
      <c r="U182" s="129"/>
      <c r="V182" s="129"/>
      <c r="W182" s="129"/>
      <c r="X182" s="129"/>
      <c r="Y182" s="129"/>
      <c r="Z182" s="129"/>
      <c r="AA182" s="129"/>
      <c r="AB182" s="129"/>
      <c r="AC182" s="129"/>
      <c r="AD182" s="129"/>
      <c r="AE182" s="129"/>
      <c r="AF182" s="129"/>
      <c r="AG182" s="129"/>
      <c r="AH182" s="129"/>
      <c r="AI182" s="129"/>
      <c r="AJ182" s="129"/>
      <c r="AK182" s="129"/>
      <c r="AL182" s="129"/>
      <c r="AM182" s="129"/>
      <c r="AN182" s="129">
        <v>1</v>
      </c>
      <c r="AO182" s="129"/>
      <c r="AP182" s="129"/>
      <c r="AQ182" s="129"/>
      <c r="AR182" s="129"/>
      <c r="AS182" s="129"/>
      <c r="AT182" s="129"/>
      <c r="AU182" s="129"/>
      <c r="AV182" s="129"/>
      <c r="AW182" s="129"/>
      <c r="AX182" s="129"/>
      <c r="AY182" s="129"/>
      <c r="AZ182" s="129"/>
      <c r="BA182" s="129"/>
      <c r="BB182" s="129"/>
      <c r="BC182" s="129"/>
      <c r="BD182" s="129"/>
      <c r="BE182" s="129"/>
      <c r="BF182" s="129"/>
      <c r="BG182" s="129"/>
      <c r="BH182" s="129"/>
      <c r="BI182" s="129"/>
      <c r="BJ182" s="129"/>
      <c r="BK182" s="129"/>
      <c r="BL182" s="129"/>
      <c r="BM182" s="129"/>
      <c r="BN182" s="129"/>
      <c r="BO182" s="129"/>
      <c r="BP182" s="129"/>
      <c r="BQ182" s="129"/>
      <c r="BR182" s="129"/>
      <c r="BS182" s="231">
        <f t="shared" si="8"/>
        <v>1</v>
      </c>
    </row>
    <row r="183" spans="1:71" ht="14" x14ac:dyDescent="0.15">
      <c r="A183" s="117" t="s">
        <v>944</v>
      </c>
      <c r="B183" s="156" t="s">
        <v>521</v>
      </c>
      <c r="C183" s="156" t="s">
        <v>241</v>
      </c>
      <c r="D183" s="156" t="s">
        <v>799</v>
      </c>
      <c r="E183" s="156" t="s">
        <v>938</v>
      </c>
      <c r="F183" s="118">
        <v>0.8</v>
      </c>
      <c r="G183" s="119">
        <v>1</v>
      </c>
      <c r="H183" s="120">
        <f t="shared" si="9"/>
        <v>64</v>
      </c>
      <c r="I183" s="120">
        <f t="shared" si="9"/>
        <v>80</v>
      </c>
      <c r="J183" s="254"/>
      <c r="K183" s="173"/>
      <c r="L183" s="129"/>
      <c r="M183" s="129"/>
      <c r="N183" s="129"/>
      <c r="O183" s="129"/>
      <c r="P183" s="129"/>
      <c r="Q183" s="129"/>
      <c r="R183" s="129"/>
      <c r="S183" s="129"/>
      <c r="T183" s="129"/>
      <c r="U183" s="129"/>
      <c r="V183" s="129"/>
      <c r="W183" s="129"/>
      <c r="X183" s="129"/>
      <c r="Y183" s="129"/>
      <c r="Z183" s="129"/>
      <c r="AA183" s="129"/>
      <c r="AB183" s="129"/>
      <c r="AC183" s="129"/>
      <c r="AD183" s="129"/>
      <c r="AE183" s="129"/>
      <c r="AF183" s="129">
        <v>1</v>
      </c>
      <c r="AG183" s="129"/>
      <c r="AH183" s="129"/>
      <c r="AI183" s="129"/>
      <c r="AJ183" s="129"/>
      <c r="AK183" s="129"/>
      <c r="AL183" s="129"/>
      <c r="AM183" s="129"/>
      <c r="AN183" s="129"/>
      <c r="AO183" s="129"/>
      <c r="AP183" s="129"/>
      <c r="AQ183" s="129"/>
      <c r="AR183" s="129"/>
      <c r="AS183" s="129"/>
      <c r="AT183" s="129"/>
      <c r="AU183" s="129"/>
      <c r="AV183" s="129"/>
      <c r="AW183" s="129"/>
      <c r="AX183" s="129"/>
      <c r="AY183" s="129"/>
      <c r="AZ183" s="129"/>
      <c r="BA183" s="129"/>
      <c r="BB183" s="129"/>
      <c r="BC183" s="129"/>
      <c r="BD183" s="129"/>
      <c r="BE183" s="129"/>
      <c r="BF183" s="129"/>
      <c r="BG183" s="129"/>
      <c r="BH183" s="129"/>
      <c r="BI183" s="129"/>
      <c r="BJ183" s="129"/>
      <c r="BK183" s="129"/>
      <c r="BL183" s="129"/>
      <c r="BM183" s="129"/>
      <c r="BN183" s="129"/>
      <c r="BO183" s="129">
        <v>6</v>
      </c>
      <c r="BP183" s="129"/>
      <c r="BQ183" s="129"/>
      <c r="BR183" s="129"/>
      <c r="BS183" s="231">
        <f t="shared" si="8"/>
        <v>7</v>
      </c>
    </row>
    <row r="184" spans="1:71" ht="14" x14ac:dyDescent="0.15">
      <c r="A184" s="117" t="s">
        <v>385</v>
      </c>
      <c r="B184" s="156" t="s">
        <v>521</v>
      </c>
      <c r="C184" s="156" t="s">
        <v>242</v>
      </c>
      <c r="D184" s="156" t="s">
        <v>800</v>
      </c>
      <c r="E184" s="156" t="s">
        <v>939</v>
      </c>
      <c r="F184" s="118">
        <v>0.05</v>
      </c>
      <c r="G184" s="119">
        <v>0.8</v>
      </c>
      <c r="H184" s="120">
        <f t="shared" si="9"/>
        <v>4</v>
      </c>
      <c r="I184" s="120">
        <f t="shared" si="9"/>
        <v>64</v>
      </c>
      <c r="J184" s="254">
        <f>F184*0.5</f>
        <v>2.5000000000000001E-2</v>
      </c>
      <c r="K184" s="173"/>
      <c r="L184" s="129"/>
      <c r="M184" s="129"/>
      <c r="N184" s="129"/>
      <c r="O184" s="129"/>
      <c r="P184" s="129"/>
      <c r="Q184" s="129"/>
      <c r="R184" s="129"/>
      <c r="S184" s="129"/>
      <c r="T184" s="129"/>
      <c r="U184" s="129"/>
      <c r="V184" s="129"/>
      <c r="W184" s="129"/>
      <c r="X184" s="129"/>
      <c r="Y184" s="129"/>
      <c r="Z184" s="129"/>
      <c r="AA184" s="129"/>
      <c r="AB184" s="129"/>
      <c r="AC184" s="129"/>
      <c r="AD184" s="129"/>
      <c r="AE184" s="129"/>
      <c r="AF184" s="129"/>
      <c r="AG184" s="129"/>
      <c r="AH184" s="129"/>
      <c r="AI184" s="129"/>
      <c r="AJ184" s="129"/>
      <c r="AK184" s="129"/>
      <c r="AL184" s="129">
        <v>1</v>
      </c>
      <c r="AM184" s="129"/>
      <c r="AN184" s="129"/>
      <c r="AO184" s="129"/>
      <c r="AP184" s="129"/>
      <c r="AQ184" s="129"/>
      <c r="AR184" s="129"/>
      <c r="AS184" s="129"/>
      <c r="AT184" s="129"/>
      <c r="AU184" s="129"/>
      <c r="AV184" s="129"/>
      <c r="AW184" s="129"/>
      <c r="AX184" s="129"/>
      <c r="AY184" s="129"/>
      <c r="AZ184" s="129"/>
      <c r="BA184" s="129"/>
      <c r="BB184" s="129"/>
      <c r="BC184" s="129"/>
      <c r="BD184" s="129"/>
      <c r="BE184" s="129"/>
      <c r="BF184" s="129"/>
      <c r="BG184" s="129"/>
      <c r="BH184" s="129"/>
      <c r="BI184" s="129"/>
      <c r="BJ184" s="129"/>
      <c r="BK184" s="129"/>
      <c r="BL184" s="129"/>
      <c r="BM184" s="129"/>
      <c r="BN184" s="129"/>
      <c r="BO184" s="129"/>
      <c r="BP184" s="129"/>
      <c r="BQ184" s="129"/>
      <c r="BR184" s="129"/>
      <c r="BS184" s="231">
        <f t="shared" si="8"/>
        <v>1</v>
      </c>
    </row>
    <row r="185" spans="1:71" ht="14" x14ac:dyDescent="0.15">
      <c r="A185" s="117" t="s">
        <v>386</v>
      </c>
      <c r="B185" s="156" t="s">
        <v>521</v>
      </c>
      <c r="C185" s="156" t="s">
        <v>242</v>
      </c>
      <c r="D185" s="156" t="s">
        <v>801</v>
      </c>
      <c r="E185" s="156" t="s">
        <v>939</v>
      </c>
      <c r="F185" s="118">
        <v>0.05</v>
      </c>
      <c r="G185" s="119">
        <v>2</v>
      </c>
      <c r="H185" s="120">
        <f t="shared" si="9"/>
        <v>4</v>
      </c>
      <c r="I185" s="120">
        <f t="shared" si="9"/>
        <v>160</v>
      </c>
      <c r="J185" s="254">
        <f t="shared" ref="J185:J197" si="10">F185*0.5</f>
        <v>2.5000000000000001E-2</v>
      </c>
      <c r="K185" s="173"/>
      <c r="L185" s="129"/>
      <c r="M185" s="129"/>
      <c r="N185" s="129"/>
      <c r="O185" s="129"/>
      <c r="P185" s="129"/>
      <c r="Q185" s="129"/>
      <c r="R185" s="129"/>
      <c r="S185" s="129"/>
      <c r="T185" s="129"/>
      <c r="U185" s="129"/>
      <c r="V185" s="129"/>
      <c r="W185" s="129"/>
      <c r="X185" s="129"/>
      <c r="Y185" s="129"/>
      <c r="Z185" s="129"/>
      <c r="AA185" s="129"/>
      <c r="AB185" s="129"/>
      <c r="AC185" s="129"/>
      <c r="AD185" s="129"/>
      <c r="AE185" s="129"/>
      <c r="AF185" s="129"/>
      <c r="AG185" s="129"/>
      <c r="AH185" s="129"/>
      <c r="AI185" s="129"/>
      <c r="AJ185" s="129"/>
      <c r="AK185" s="129"/>
      <c r="AL185" s="129"/>
      <c r="AM185" s="129"/>
      <c r="AN185" s="129"/>
      <c r="AO185" s="129">
        <v>7</v>
      </c>
      <c r="AP185" s="129"/>
      <c r="AQ185" s="129"/>
      <c r="AR185" s="129"/>
      <c r="AS185" s="129"/>
      <c r="AT185" s="129"/>
      <c r="AU185" s="129"/>
      <c r="AV185" s="129"/>
      <c r="AW185" s="129"/>
      <c r="AX185" s="129"/>
      <c r="AY185" s="129"/>
      <c r="AZ185" s="129"/>
      <c r="BA185" s="129"/>
      <c r="BB185" s="129"/>
      <c r="BC185" s="129"/>
      <c r="BD185" s="129"/>
      <c r="BE185" s="129"/>
      <c r="BF185" s="129"/>
      <c r="BG185" s="129"/>
      <c r="BH185" s="129"/>
      <c r="BI185" s="129"/>
      <c r="BJ185" s="129"/>
      <c r="BK185" s="129"/>
      <c r="BL185" s="129"/>
      <c r="BM185" s="129"/>
      <c r="BN185" s="129"/>
      <c r="BO185" s="129"/>
      <c r="BP185" s="129"/>
      <c r="BQ185" s="129"/>
      <c r="BR185" s="129"/>
      <c r="BS185" s="231">
        <f t="shared" si="8"/>
        <v>7</v>
      </c>
    </row>
    <row r="186" spans="1:71" ht="14" x14ac:dyDescent="0.15">
      <c r="A186" s="117" t="s">
        <v>387</v>
      </c>
      <c r="B186" s="156" t="s">
        <v>521</v>
      </c>
      <c r="C186" s="156" t="s">
        <v>242</v>
      </c>
      <c r="D186" s="156" t="s">
        <v>802</v>
      </c>
      <c r="E186" s="156" t="s">
        <v>939</v>
      </c>
      <c r="F186" s="118">
        <v>7.4999999999999997E-2</v>
      </c>
      <c r="G186" s="119">
        <v>0.7</v>
      </c>
      <c r="H186" s="120">
        <f t="shared" si="9"/>
        <v>6</v>
      </c>
      <c r="I186" s="120">
        <f t="shared" si="9"/>
        <v>56</v>
      </c>
      <c r="J186" s="254">
        <f t="shared" si="10"/>
        <v>3.7499999999999999E-2</v>
      </c>
      <c r="K186" s="173"/>
      <c r="L186" s="129"/>
      <c r="M186" s="129"/>
      <c r="N186" s="129"/>
      <c r="O186" s="129"/>
      <c r="P186" s="129"/>
      <c r="Q186" s="129"/>
      <c r="R186" s="129">
        <v>12</v>
      </c>
      <c r="S186" s="129"/>
      <c r="T186" s="129"/>
      <c r="U186" s="129"/>
      <c r="V186" s="129">
        <v>9</v>
      </c>
      <c r="W186" s="129"/>
      <c r="X186" s="129"/>
      <c r="Y186" s="129"/>
      <c r="Z186" s="129"/>
      <c r="AA186" s="129"/>
      <c r="AB186" s="129">
        <v>7</v>
      </c>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29"/>
      <c r="BF186" s="129"/>
      <c r="BG186" s="129"/>
      <c r="BH186" s="129"/>
      <c r="BI186" s="129"/>
      <c r="BJ186" s="129"/>
      <c r="BK186" s="129"/>
      <c r="BL186" s="129"/>
      <c r="BM186" s="129"/>
      <c r="BN186" s="129"/>
      <c r="BO186" s="129"/>
      <c r="BP186" s="129"/>
      <c r="BQ186" s="129"/>
      <c r="BR186" s="129"/>
      <c r="BS186" s="231">
        <f t="shared" si="8"/>
        <v>28</v>
      </c>
    </row>
    <row r="187" spans="1:71" ht="14" x14ac:dyDescent="0.15">
      <c r="A187" s="117" t="s">
        <v>388</v>
      </c>
      <c r="B187" s="156" t="s">
        <v>521</v>
      </c>
      <c r="C187" s="156" t="s">
        <v>242</v>
      </c>
      <c r="D187" s="156" t="s">
        <v>803</v>
      </c>
      <c r="E187" s="156" t="s">
        <v>939</v>
      </c>
      <c r="F187" s="118">
        <v>7.4999999999999997E-2</v>
      </c>
      <c r="G187" s="119">
        <v>1.1000000000000001</v>
      </c>
      <c r="H187" s="120">
        <f t="shared" si="9"/>
        <v>6</v>
      </c>
      <c r="I187" s="120">
        <f t="shared" si="9"/>
        <v>88</v>
      </c>
      <c r="J187" s="254">
        <f t="shared" si="10"/>
        <v>3.7499999999999999E-2</v>
      </c>
      <c r="K187" s="173"/>
      <c r="L187" s="129"/>
      <c r="M187" s="129"/>
      <c r="N187" s="129"/>
      <c r="O187" s="129"/>
      <c r="P187" s="129"/>
      <c r="Q187" s="129"/>
      <c r="R187" s="129"/>
      <c r="S187" s="129"/>
      <c r="T187" s="129"/>
      <c r="U187" s="129"/>
      <c r="V187" s="129"/>
      <c r="W187" s="129"/>
      <c r="X187" s="129"/>
      <c r="Y187" s="129"/>
      <c r="Z187" s="129"/>
      <c r="AA187" s="129"/>
      <c r="AB187" s="129"/>
      <c r="AC187" s="129"/>
      <c r="AD187" s="129"/>
      <c r="AE187" s="129"/>
      <c r="AF187" s="129"/>
      <c r="AG187" s="129"/>
      <c r="AH187" s="129"/>
      <c r="AI187" s="129"/>
      <c r="AJ187" s="129"/>
      <c r="AK187" s="129"/>
      <c r="AL187" s="129"/>
      <c r="AM187" s="129"/>
      <c r="AN187" s="129"/>
      <c r="AO187" s="129"/>
      <c r="AP187" s="129"/>
      <c r="AQ187" s="129"/>
      <c r="AR187" s="129"/>
      <c r="AS187" s="129"/>
      <c r="AT187" s="129"/>
      <c r="AU187" s="129"/>
      <c r="AV187" s="129"/>
      <c r="AW187" s="129"/>
      <c r="AX187" s="129"/>
      <c r="AY187" s="129"/>
      <c r="AZ187" s="129"/>
      <c r="BA187" s="129"/>
      <c r="BB187" s="129"/>
      <c r="BC187" s="129"/>
      <c r="BD187" s="129"/>
      <c r="BE187" s="129"/>
      <c r="BF187" s="129"/>
      <c r="BG187" s="129"/>
      <c r="BH187" s="129">
        <v>2</v>
      </c>
      <c r="BI187" s="129"/>
      <c r="BJ187" s="129"/>
      <c r="BK187" s="129"/>
      <c r="BL187" s="129"/>
      <c r="BM187" s="129"/>
      <c r="BN187" s="129"/>
      <c r="BO187" s="129"/>
      <c r="BP187" s="129"/>
      <c r="BQ187" s="129"/>
      <c r="BR187" s="129"/>
      <c r="BS187" s="231">
        <f t="shared" si="8"/>
        <v>2</v>
      </c>
    </row>
    <row r="188" spans="1:71" ht="14" x14ac:dyDescent="0.15">
      <c r="A188" s="117" t="s">
        <v>389</v>
      </c>
      <c r="B188" s="156" t="s">
        <v>521</v>
      </c>
      <c r="C188" s="156" t="s">
        <v>242</v>
      </c>
      <c r="D188" s="156" t="s">
        <v>804</v>
      </c>
      <c r="E188" s="156" t="s">
        <v>939</v>
      </c>
      <c r="F188" s="118">
        <v>0.1</v>
      </c>
      <c r="G188" s="119">
        <v>0.55000000000000004</v>
      </c>
      <c r="H188" s="120">
        <f t="shared" si="9"/>
        <v>8</v>
      </c>
      <c r="I188" s="120">
        <f t="shared" si="9"/>
        <v>44</v>
      </c>
      <c r="J188" s="254">
        <f t="shared" si="10"/>
        <v>0.05</v>
      </c>
      <c r="K188" s="173"/>
      <c r="L188" s="129"/>
      <c r="M188" s="129"/>
      <c r="N188" s="129"/>
      <c r="O188" s="129"/>
      <c r="P188" s="129"/>
      <c r="Q188" s="129"/>
      <c r="R188" s="129"/>
      <c r="S188" s="129"/>
      <c r="T188" s="129"/>
      <c r="U188" s="129"/>
      <c r="V188" s="129"/>
      <c r="W188" s="129"/>
      <c r="X188" s="129"/>
      <c r="Y188" s="129"/>
      <c r="Z188" s="129"/>
      <c r="AA188" s="129"/>
      <c r="AC188" s="129">
        <v>21</v>
      </c>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v>5</v>
      </c>
      <c r="AX188" s="129"/>
      <c r="AY188" s="129"/>
      <c r="AZ188" s="129"/>
      <c r="BA188" s="129"/>
      <c r="BB188" s="129"/>
      <c r="BC188" s="129"/>
      <c r="BD188" s="129"/>
      <c r="BE188" s="129"/>
      <c r="BF188" s="129"/>
      <c r="BG188" s="129"/>
      <c r="BH188" s="129"/>
      <c r="BI188" s="129"/>
      <c r="BJ188" s="129"/>
      <c r="BK188" s="129"/>
      <c r="BL188" s="129"/>
      <c r="BM188" s="129"/>
      <c r="BN188" s="129"/>
      <c r="BO188" s="129"/>
      <c r="BP188" s="129"/>
      <c r="BQ188" s="129"/>
      <c r="BR188" s="129"/>
      <c r="BS188" s="231">
        <f t="shared" si="8"/>
        <v>26</v>
      </c>
    </row>
    <row r="189" spans="1:71" ht="14" x14ac:dyDescent="0.15">
      <c r="A189" s="117" t="s">
        <v>390</v>
      </c>
      <c r="B189" s="156" t="s">
        <v>521</v>
      </c>
      <c r="C189" s="156" t="s">
        <v>242</v>
      </c>
      <c r="D189" s="156" t="s">
        <v>805</v>
      </c>
      <c r="E189" s="156" t="s">
        <v>939</v>
      </c>
      <c r="F189" s="118">
        <v>0.1</v>
      </c>
      <c r="G189" s="119">
        <v>0.8</v>
      </c>
      <c r="H189" s="120">
        <f t="shared" si="9"/>
        <v>8</v>
      </c>
      <c r="I189" s="120">
        <f t="shared" si="9"/>
        <v>64</v>
      </c>
      <c r="J189" s="254">
        <f t="shared" si="10"/>
        <v>0.05</v>
      </c>
      <c r="K189" s="173"/>
      <c r="L189" s="129"/>
      <c r="M189" s="129"/>
      <c r="N189" s="129"/>
      <c r="O189" s="129"/>
      <c r="P189" s="129"/>
      <c r="Q189" s="129">
        <v>3</v>
      </c>
      <c r="R189" s="129"/>
      <c r="S189" s="129"/>
      <c r="T189" s="129"/>
      <c r="U189" s="129"/>
      <c r="V189" s="129"/>
      <c r="W189" s="129"/>
      <c r="X189" s="129"/>
      <c r="Y189" s="129"/>
      <c r="Z189" s="129"/>
      <c r="AA189" s="129"/>
      <c r="AB189" s="129"/>
      <c r="AC189" s="129"/>
      <c r="AD189" s="129"/>
      <c r="AE189" s="129"/>
      <c r="AF189" s="129"/>
      <c r="AG189" s="129"/>
      <c r="AH189" s="129"/>
      <c r="AI189" s="129"/>
      <c r="AJ189" s="129"/>
      <c r="AK189" s="129"/>
      <c r="AL189" s="129"/>
      <c r="AM189" s="129"/>
      <c r="AN189" s="129"/>
      <c r="AO189" s="129"/>
      <c r="AP189" s="129"/>
      <c r="AQ189" s="129">
        <v>4</v>
      </c>
      <c r="AR189" s="129"/>
      <c r="AS189" s="129"/>
      <c r="AT189" s="129"/>
      <c r="AU189" s="129"/>
      <c r="AV189" s="129"/>
      <c r="AW189" s="129"/>
      <c r="AX189" s="129"/>
      <c r="AY189" s="129"/>
      <c r="AZ189" s="129"/>
      <c r="BA189" s="129"/>
      <c r="BB189" s="129"/>
      <c r="BC189" s="129"/>
      <c r="BD189" s="129"/>
      <c r="BE189" s="129"/>
      <c r="BF189" s="129"/>
      <c r="BG189" s="129"/>
      <c r="BH189" s="129"/>
      <c r="BI189" s="129"/>
      <c r="BJ189" s="129"/>
      <c r="BK189" s="129"/>
      <c r="BL189" s="129"/>
      <c r="BM189" s="129"/>
      <c r="BN189" s="129"/>
      <c r="BO189" s="129"/>
      <c r="BP189" s="129"/>
      <c r="BQ189" s="129"/>
      <c r="BR189" s="129"/>
      <c r="BS189" s="231">
        <f t="shared" ref="BS189:BS241" si="11">SUM(K189:BR189)</f>
        <v>7</v>
      </c>
    </row>
    <row r="190" spans="1:71" ht="14" x14ac:dyDescent="0.15">
      <c r="A190" s="117" t="s">
        <v>391</v>
      </c>
      <c r="B190" s="156" t="s">
        <v>521</v>
      </c>
      <c r="C190" s="156" t="s">
        <v>242</v>
      </c>
      <c r="D190" s="156" t="s">
        <v>806</v>
      </c>
      <c r="E190" s="156" t="s">
        <v>939</v>
      </c>
      <c r="F190" s="118">
        <v>0.1</v>
      </c>
      <c r="G190" s="119">
        <v>1</v>
      </c>
      <c r="H190" s="120">
        <f t="shared" si="9"/>
        <v>8</v>
      </c>
      <c r="I190" s="120">
        <f t="shared" si="9"/>
        <v>80</v>
      </c>
      <c r="J190" s="254">
        <f t="shared" si="10"/>
        <v>0.05</v>
      </c>
      <c r="K190" s="173">
        <v>2</v>
      </c>
      <c r="L190" s="129"/>
      <c r="M190" s="129"/>
      <c r="N190" s="129">
        <v>3</v>
      </c>
      <c r="O190" s="129"/>
      <c r="P190" s="129"/>
      <c r="Q190" s="129"/>
      <c r="R190" s="129"/>
      <c r="S190" s="129">
        <v>3</v>
      </c>
      <c r="T190" s="129"/>
      <c r="U190" s="129"/>
      <c r="V190" s="129"/>
      <c r="W190" s="129"/>
      <c r="X190" s="129">
        <v>2</v>
      </c>
      <c r="Y190" s="129"/>
      <c r="Z190" s="129"/>
      <c r="AA190" s="129"/>
      <c r="AB190" s="129"/>
      <c r="AC190" s="129"/>
      <c r="AD190" s="129"/>
      <c r="AE190" s="129"/>
      <c r="AF190" s="129"/>
      <c r="AG190" s="129"/>
      <c r="AH190" s="129"/>
      <c r="AI190" s="129"/>
      <c r="AJ190" s="129"/>
      <c r="AK190" s="129"/>
      <c r="AL190" s="129"/>
      <c r="AM190" s="129"/>
      <c r="AN190" s="129">
        <v>1</v>
      </c>
      <c r="AO190" s="129"/>
      <c r="AP190" s="129"/>
      <c r="AQ190" s="129"/>
      <c r="AR190" s="129"/>
      <c r="AS190" s="129"/>
      <c r="AT190" s="129"/>
      <c r="AU190" s="129"/>
      <c r="AV190" s="129"/>
      <c r="AW190" s="129"/>
      <c r="AX190" s="129"/>
      <c r="AY190" s="129"/>
      <c r="AZ190" s="129"/>
      <c r="BA190" s="129"/>
      <c r="BB190" s="129"/>
      <c r="BC190" s="129"/>
      <c r="BD190" s="129"/>
      <c r="BE190" s="129"/>
      <c r="BF190" s="129"/>
      <c r="BG190" s="129"/>
      <c r="BH190" s="129"/>
      <c r="BI190" s="129"/>
      <c r="BJ190" s="129"/>
      <c r="BK190" s="129"/>
      <c r="BL190" s="129"/>
      <c r="BM190" s="129"/>
      <c r="BN190" s="129"/>
      <c r="BO190" s="129"/>
      <c r="BP190" s="129"/>
      <c r="BQ190" s="129"/>
      <c r="BR190" s="129"/>
      <c r="BS190" s="231">
        <f t="shared" si="11"/>
        <v>11</v>
      </c>
    </row>
    <row r="191" spans="1:71" ht="14" x14ac:dyDescent="0.15">
      <c r="A191" s="117" t="s">
        <v>392</v>
      </c>
      <c r="B191" s="156" t="s">
        <v>521</v>
      </c>
      <c r="C191" s="156" t="s">
        <v>242</v>
      </c>
      <c r="D191" s="156" t="s">
        <v>807</v>
      </c>
      <c r="E191" s="156" t="s">
        <v>939</v>
      </c>
      <c r="F191" s="118">
        <v>0.1</v>
      </c>
      <c r="G191" s="119">
        <v>1.2</v>
      </c>
      <c r="H191" s="120">
        <f t="shared" si="9"/>
        <v>8</v>
      </c>
      <c r="I191" s="120">
        <f t="shared" si="9"/>
        <v>96</v>
      </c>
      <c r="J191" s="254">
        <f t="shared" si="10"/>
        <v>0.05</v>
      </c>
      <c r="K191" s="173"/>
      <c r="L191" s="129"/>
      <c r="M191" s="129"/>
      <c r="N191" s="129"/>
      <c r="O191" s="129"/>
      <c r="P191" s="129"/>
      <c r="Q191" s="129"/>
      <c r="R191" s="129"/>
      <c r="S191" s="129"/>
      <c r="T191" s="129"/>
      <c r="U191" s="129">
        <v>32</v>
      </c>
      <c r="V191" s="129"/>
      <c r="W191" s="129"/>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c r="AV191" s="129"/>
      <c r="AW191" s="129"/>
      <c r="AX191" s="129"/>
      <c r="AY191" s="129"/>
      <c r="AZ191" s="129"/>
      <c r="BA191" s="129"/>
      <c r="BB191" s="129"/>
      <c r="BC191" s="129"/>
      <c r="BD191" s="129"/>
      <c r="BE191" s="129"/>
      <c r="BF191" s="129"/>
      <c r="BG191" s="129"/>
      <c r="BH191" s="129"/>
      <c r="BI191" s="129"/>
      <c r="BJ191" s="129"/>
      <c r="BK191" s="129"/>
      <c r="BL191" s="129"/>
      <c r="BM191" s="129"/>
      <c r="BN191" s="129"/>
      <c r="BO191" s="129"/>
      <c r="BP191" s="129"/>
      <c r="BQ191" s="129"/>
      <c r="BR191" s="129"/>
      <c r="BS191" s="231">
        <f t="shared" si="11"/>
        <v>32</v>
      </c>
    </row>
    <row r="192" spans="1:71" ht="14" x14ac:dyDescent="0.15">
      <c r="A192" s="117" t="s">
        <v>393</v>
      </c>
      <c r="B192" s="156" t="s">
        <v>521</v>
      </c>
      <c r="C192" s="156" t="s">
        <v>242</v>
      </c>
      <c r="D192" s="156" t="s">
        <v>808</v>
      </c>
      <c r="E192" s="156" t="s">
        <v>939</v>
      </c>
      <c r="F192" s="118">
        <v>0.1</v>
      </c>
      <c r="G192" s="119">
        <v>1.5</v>
      </c>
      <c r="H192" s="120">
        <f t="shared" ref="H192:I221" si="12">F192*80</f>
        <v>8</v>
      </c>
      <c r="I192" s="120">
        <f t="shared" si="12"/>
        <v>120</v>
      </c>
      <c r="J192" s="254">
        <f t="shared" si="10"/>
        <v>0.05</v>
      </c>
      <c r="K192" s="173"/>
      <c r="L192" s="129"/>
      <c r="M192" s="129"/>
      <c r="N192" s="129"/>
      <c r="O192" s="129"/>
      <c r="P192" s="129"/>
      <c r="Q192" s="129"/>
      <c r="R192" s="129"/>
      <c r="S192" s="129"/>
      <c r="T192" s="129">
        <v>4</v>
      </c>
      <c r="U192" s="129"/>
      <c r="V192" s="129"/>
      <c r="W192" s="129"/>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c r="AS192" s="129">
        <v>1</v>
      </c>
      <c r="AT192" s="129"/>
      <c r="AU192" s="129"/>
      <c r="AV192" s="129"/>
      <c r="AW192" s="129"/>
      <c r="AX192" s="129"/>
      <c r="AY192" s="129"/>
      <c r="AZ192" s="129"/>
      <c r="BA192" s="129"/>
      <c r="BB192" s="129"/>
      <c r="BC192" s="129"/>
      <c r="BD192" s="129"/>
      <c r="BE192" s="129"/>
      <c r="BF192" s="129"/>
      <c r="BG192" s="129"/>
      <c r="BH192" s="129"/>
      <c r="BI192" s="129"/>
      <c r="BJ192" s="129"/>
      <c r="BK192" s="129"/>
      <c r="BL192" s="129"/>
      <c r="BM192" s="129"/>
      <c r="BN192" s="129"/>
      <c r="BO192" s="129"/>
      <c r="BP192" s="129"/>
      <c r="BQ192" s="129"/>
      <c r="BR192" s="129"/>
      <c r="BS192" s="231">
        <f t="shared" si="11"/>
        <v>5</v>
      </c>
    </row>
    <row r="193" spans="1:71" ht="14" x14ac:dyDescent="0.15">
      <c r="A193" s="117" t="s">
        <v>395</v>
      </c>
      <c r="B193" s="156" t="s">
        <v>521</v>
      </c>
      <c r="C193" s="156" t="s">
        <v>242</v>
      </c>
      <c r="D193" s="156" t="s">
        <v>810</v>
      </c>
      <c r="E193" s="156" t="s">
        <v>939</v>
      </c>
      <c r="F193" s="118">
        <v>0.15</v>
      </c>
      <c r="G193" s="119">
        <v>1.2</v>
      </c>
      <c r="H193" s="120">
        <f t="shared" si="12"/>
        <v>12</v>
      </c>
      <c r="I193" s="120">
        <f t="shared" si="12"/>
        <v>96</v>
      </c>
      <c r="J193" s="254">
        <f t="shared" si="10"/>
        <v>7.4999999999999997E-2</v>
      </c>
      <c r="K193" s="173"/>
      <c r="L193" s="129"/>
      <c r="M193" s="129"/>
      <c r="N193" s="129"/>
      <c r="O193" s="129"/>
      <c r="P193" s="129"/>
      <c r="Q193" s="129"/>
      <c r="R193" s="129"/>
      <c r="S193" s="129"/>
      <c r="T193" s="129"/>
      <c r="U193" s="129"/>
      <c r="V193" s="129"/>
      <c r="W193" s="129"/>
      <c r="X193" s="129"/>
      <c r="Y193" s="129"/>
      <c r="Z193" s="129"/>
      <c r="AA193" s="129"/>
      <c r="AB193" s="129"/>
      <c r="AC193" s="129"/>
      <c r="AD193" s="129"/>
      <c r="AE193" s="129"/>
      <c r="AF193" s="129"/>
      <c r="AG193" s="129"/>
      <c r="AH193" s="129"/>
      <c r="AI193" s="129"/>
      <c r="AJ193" s="129"/>
      <c r="AK193" s="129"/>
      <c r="AL193" s="129"/>
      <c r="AM193" s="129"/>
      <c r="AN193" s="129"/>
      <c r="AO193" s="129"/>
      <c r="AP193" s="129">
        <v>4</v>
      </c>
      <c r="AQ193" s="129"/>
      <c r="AR193" s="129"/>
      <c r="AS193" s="129"/>
      <c r="AT193" s="129"/>
      <c r="AU193" s="129"/>
      <c r="AV193" s="129"/>
      <c r="AW193" s="129"/>
      <c r="AX193" s="129"/>
      <c r="AY193" s="129"/>
      <c r="AZ193" s="129"/>
      <c r="BA193" s="129"/>
      <c r="BB193" s="129"/>
      <c r="BC193" s="129"/>
      <c r="BD193" s="129"/>
      <c r="BE193" s="129"/>
      <c r="BF193" s="129"/>
      <c r="BG193" s="129"/>
      <c r="BH193" s="129"/>
      <c r="BI193" s="129"/>
      <c r="BJ193" s="129"/>
      <c r="BK193" s="129"/>
      <c r="BL193" s="129"/>
      <c r="BM193" s="129"/>
      <c r="BN193" s="129"/>
      <c r="BO193" s="129"/>
      <c r="BP193" s="129"/>
      <c r="BQ193" s="129"/>
      <c r="BR193" s="129"/>
      <c r="BS193" s="231">
        <f t="shared" si="11"/>
        <v>4</v>
      </c>
    </row>
    <row r="194" spans="1:71" ht="14" x14ac:dyDescent="0.15">
      <c r="A194" s="117" t="s">
        <v>396</v>
      </c>
      <c r="B194" s="156" t="s">
        <v>521</v>
      </c>
      <c r="C194" s="156" t="s">
        <v>242</v>
      </c>
      <c r="D194" s="156" t="s">
        <v>811</v>
      </c>
      <c r="E194" s="156" t="s">
        <v>939</v>
      </c>
      <c r="F194" s="118">
        <v>0.2</v>
      </c>
      <c r="G194" s="119">
        <v>0.8</v>
      </c>
      <c r="H194" s="120">
        <f t="shared" si="12"/>
        <v>16</v>
      </c>
      <c r="I194" s="120">
        <f t="shared" si="12"/>
        <v>64</v>
      </c>
      <c r="J194" s="254">
        <f t="shared" si="10"/>
        <v>0.1</v>
      </c>
      <c r="K194" s="173"/>
      <c r="L194" s="129"/>
      <c r="M194" s="129"/>
      <c r="N194" s="129"/>
      <c r="O194" s="129"/>
      <c r="P194" s="129">
        <v>7</v>
      </c>
      <c r="Q194" s="129"/>
      <c r="R194" s="129"/>
      <c r="S194" s="129"/>
      <c r="T194" s="129"/>
      <c r="U194" s="129"/>
      <c r="V194" s="129"/>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c r="AU194" s="129"/>
      <c r="AV194" s="129"/>
      <c r="AW194" s="129"/>
      <c r="AX194" s="129"/>
      <c r="AY194" s="129"/>
      <c r="AZ194" s="129"/>
      <c r="BA194" s="129"/>
      <c r="BB194" s="129"/>
      <c r="BC194" s="129"/>
      <c r="BD194" s="129"/>
      <c r="BE194" s="129"/>
      <c r="BF194" s="129"/>
      <c r="BG194" s="129"/>
      <c r="BH194" s="129"/>
      <c r="BI194" s="129"/>
      <c r="BJ194" s="129"/>
      <c r="BK194" s="129"/>
      <c r="BL194" s="129"/>
      <c r="BM194" s="129"/>
      <c r="BN194" s="129"/>
      <c r="BO194" s="129"/>
      <c r="BP194" s="129"/>
      <c r="BQ194" s="129"/>
      <c r="BR194" s="129"/>
      <c r="BS194" s="231">
        <f t="shared" si="11"/>
        <v>7</v>
      </c>
    </row>
    <row r="195" spans="1:71" ht="14" x14ac:dyDescent="0.15">
      <c r="A195" s="117" t="s">
        <v>397</v>
      </c>
      <c r="B195" s="156" t="s">
        <v>521</v>
      </c>
      <c r="C195" s="156" t="s">
        <v>242</v>
      </c>
      <c r="D195" s="156" t="s">
        <v>812</v>
      </c>
      <c r="E195" s="156" t="s">
        <v>939</v>
      </c>
      <c r="F195" s="118">
        <v>0.2</v>
      </c>
      <c r="G195" s="119">
        <v>1.1000000000000001</v>
      </c>
      <c r="H195" s="120">
        <f t="shared" si="12"/>
        <v>16</v>
      </c>
      <c r="I195" s="120">
        <f t="shared" si="12"/>
        <v>88</v>
      </c>
      <c r="J195" s="254">
        <f t="shared" si="10"/>
        <v>0.1</v>
      </c>
      <c r="K195" s="173"/>
      <c r="L195" s="129"/>
      <c r="M195" s="129"/>
      <c r="N195" s="129"/>
      <c r="O195" s="129"/>
      <c r="P195" s="129"/>
      <c r="Q195" s="129"/>
      <c r="R195" s="129"/>
      <c r="S195" s="129"/>
      <c r="T195" s="129"/>
      <c r="U195" s="129"/>
      <c r="V195" s="129"/>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v>1</v>
      </c>
      <c r="AS195" s="129"/>
      <c r="AT195" s="129"/>
      <c r="AU195" s="129"/>
      <c r="AV195" s="129"/>
      <c r="AW195" s="129"/>
      <c r="AX195" s="129"/>
      <c r="AY195" s="129"/>
      <c r="AZ195" s="129"/>
      <c r="BA195" s="129"/>
      <c r="BB195" s="129"/>
      <c r="BC195" s="129"/>
      <c r="BD195" s="129"/>
      <c r="BE195" s="129"/>
      <c r="BF195" s="129"/>
      <c r="BG195" s="129"/>
      <c r="BH195" s="129"/>
      <c r="BI195" s="129"/>
      <c r="BJ195" s="129">
        <v>3</v>
      </c>
      <c r="BK195" s="129"/>
      <c r="BL195" s="129"/>
      <c r="BM195" s="129"/>
      <c r="BN195" s="129"/>
      <c r="BO195" s="129"/>
      <c r="BP195" s="129"/>
      <c r="BQ195" s="129"/>
      <c r="BR195" s="129"/>
      <c r="BS195" s="231">
        <f t="shared" si="11"/>
        <v>4</v>
      </c>
    </row>
    <row r="196" spans="1:71" ht="14" x14ac:dyDescent="0.15">
      <c r="A196" s="117" t="s">
        <v>398</v>
      </c>
      <c r="B196" s="156" t="s">
        <v>521</v>
      </c>
      <c r="C196" s="156" t="s">
        <v>242</v>
      </c>
      <c r="D196" s="156" t="s">
        <v>813</v>
      </c>
      <c r="E196" s="156" t="s">
        <v>939</v>
      </c>
      <c r="F196" s="118">
        <v>0.2</v>
      </c>
      <c r="G196" s="119">
        <v>1.8</v>
      </c>
      <c r="H196" s="120">
        <f t="shared" si="12"/>
        <v>16</v>
      </c>
      <c r="I196" s="120">
        <f t="shared" si="12"/>
        <v>144</v>
      </c>
      <c r="J196" s="254">
        <f t="shared" si="10"/>
        <v>0.1</v>
      </c>
      <c r="K196" s="173"/>
      <c r="L196" s="129"/>
      <c r="M196" s="129"/>
      <c r="N196" s="129"/>
      <c r="O196" s="129"/>
      <c r="P196" s="129"/>
      <c r="Q196" s="129"/>
      <c r="R196" s="129"/>
      <c r="S196" s="129"/>
      <c r="T196" s="129"/>
      <c r="U196" s="129"/>
      <c r="V196" s="129"/>
      <c r="W196" s="129"/>
      <c r="X196" s="129"/>
      <c r="Y196" s="129"/>
      <c r="Z196" s="129"/>
      <c r="AA196" s="129"/>
      <c r="AB196" s="129"/>
      <c r="AC196" s="129"/>
      <c r="AD196" s="129"/>
      <c r="AE196" s="129"/>
      <c r="AF196" s="129"/>
      <c r="AG196" s="129"/>
      <c r="AH196" s="129"/>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c r="BF196" s="129"/>
      <c r="BG196" s="129"/>
      <c r="BH196" s="129"/>
      <c r="BI196" s="129">
        <v>11</v>
      </c>
      <c r="BJ196" s="129"/>
      <c r="BK196" s="129">
        <v>2</v>
      </c>
      <c r="BL196" s="129"/>
      <c r="BM196" s="129"/>
      <c r="BN196" s="129"/>
      <c r="BO196" s="129"/>
      <c r="BP196" s="129">
        <v>4</v>
      </c>
      <c r="BQ196" s="129"/>
      <c r="BR196" s="129"/>
      <c r="BS196" s="231">
        <f t="shared" si="11"/>
        <v>17</v>
      </c>
    </row>
    <row r="197" spans="1:71" ht="14" x14ac:dyDescent="0.15">
      <c r="A197" s="117" t="s">
        <v>399</v>
      </c>
      <c r="B197" s="156" t="s">
        <v>521</v>
      </c>
      <c r="C197" s="156" t="s">
        <v>242</v>
      </c>
      <c r="D197" s="156" t="s">
        <v>814</v>
      </c>
      <c r="E197" s="156" t="s">
        <v>939</v>
      </c>
      <c r="F197" s="118">
        <v>0.2</v>
      </c>
      <c r="G197" s="119">
        <v>2.2999999999999998</v>
      </c>
      <c r="H197" s="120">
        <f t="shared" si="12"/>
        <v>16</v>
      </c>
      <c r="I197" s="120">
        <f t="shared" si="12"/>
        <v>184</v>
      </c>
      <c r="J197" s="254">
        <f t="shared" si="10"/>
        <v>0.1</v>
      </c>
      <c r="K197" s="173"/>
      <c r="L197" s="129"/>
      <c r="M197" s="129"/>
      <c r="N197" s="129"/>
      <c r="O197" s="129"/>
      <c r="P197" s="129"/>
      <c r="Q197" s="129"/>
      <c r="R197" s="129"/>
      <c r="S197" s="129"/>
      <c r="T197" s="129"/>
      <c r="U197" s="129"/>
      <c r="V197" s="129"/>
      <c r="W197" s="129"/>
      <c r="X197" s="129"/>
      <c r="Y197" s="129"/>
      <c r="Z197" s="129"/>
      <c r="AA197" s="129"/>
      <c r="AB197" s="129"/>
      <c r="AC197" s="129"/>
      <c r="AD197" s="129"/>
      <c r="AE197" s="129"/>
      <c r="AF197" s="129">
        <v>3</v>
      </c>
      <c r="AG197" s="129"/>
      <c r="AH197" s="129"/>
      <c r="AI197" s="129"/>
      <c r="AJ197" s="129"/>
      <c r="AK197" s="129"/>
      <c r="AL197" s="129"/>
      <c r="AM197" s="129"/>
      <c r="AN197" s="129"/>
      <c r="AO197" s="129"/>
      <c r="AP197" s="129"/>
      <c r="AQ197" s="129"/>
      <c r="AR197" s="129"/>
      <c r="AS197" s="129"/>
      <c r="AT197" s="129"/>
      <c r="AU197" s="129"/>
      <c r="AV197" s="129"/>
      <c r="AW197" s="129"/>
      <c r="AX197" s="129"/>
      <c r="AY197" s="129"/>
      <c r="AZ197" s="129"/>
      <c r="BA197" s="129"/>
      <c r="BB197" s="129"/>
      <c r="BC197" s="129"/>
      <c r="BD197" s="129"/>
      <c r="BE197" s="129"/>
      <c r="BF197" s="129"/>
      <c r="BG197" s="129"/>
      <c r="BH197" s="129"/>
      <c r="BI197" s="129"/>
      <c r="BJ197" s="129"/>
      <c r="BK197" s="129"/>
      <c r="BL197" s="129"/>
      <c r="BM197" s="129"/>
      <c r="BN197" s="129"/>
      <c r="BO197" s="129"/>
      <c r="BP197" s="129"/>
      <c r="BQ197" s="129"/>
      <c r="BR197" s="129">
        <v>2</v>
      </c>
      <c r="BS197" s="231">
        <f t="shared" si="11"/>
        <v>5</v>
      </c>
    </row>
    <row r="198" spans="1:71" ht="12" customHeight="1" x14ac:dyDescent="0.15">
      <c r="A198" s="104" t="s">
        <v>400</v>
      </c>
      <c r="B198" s="153" t="s">
        <v>522</v>
      </c>
      <c r="C198" s="153" t="s">
        <v>243</v>
      </c>
      <c r="D198" s="153" t="s">
        <v>815</v>
      </c>
      <c r="E198" s="153" t="s">
        <v>945</v>
      </c>
      <c r="F198" s="105">
        <v>0.6</v>
      </c>
      <c r="G198" s="106">
        <v>2.2999999999999998</v>
      </c>
      <c r="H198" s="107">
        <f t="shared" si="12"/>
        <v>48</v>
      </c>
      <c r="I198" s="107">
        <f t="shared" si="12"/>
        <v>184</v>
      </c>
      <c r="J198" s="248"/>
      <c r="K198" s="173"/>
      <c r="L198" s="129"/>
      <c r="M198" s="129"/>
      <c r="N198" s="129"/>
      <c r="O198" s="129"/>
      <c r="P198" s="129"/>
      <c r="Q198" s="129"/>
      <c r="R198" s="129"/>
      <c r="S198" s="129"/>
      <c r="T198" s="129"/>
      <c r="U198" s="129"/>
      <c r="V198" s="129"/>
      <c r="W198" s="129"/>
      <c r="X198" s="129"/>
      <c r="Y198" s="129"/>
      <c r="Z198" s="129"/>
      <c r="AA198" s="129"/>
      <c r="AB198" s="129"/>
      <c r="AC198" s="129"/>
      <c r="AD198" s="129">
        <v>1</v>
      </c>
      <c r="AE198" s="129"/>
      <c r="AF198" s="129"/>
      <c r="AG198" s="129"/>
      <c r="AH198" s="129"/>
      <c r="AI198" s="129"/>
      <c r="AJ198" s="129"/>
      <c r="AK198" s="129"/>
      <c r="AL198" s="129"/>
      <c r="AM198" s="129"/>
      <c r="AN198" s="129"/>
      <c r="AO198" s="129"/>
      <c r="AP198" s="129"/>
      <c r="AQ198" s="129"/>
      <c r="AR198" s="129"/>
      <c r="AS198" s="129"/>
      <c r="AT198" s="129"/>
      <c r="AU198" s="129"/>
      <c r="AV198" s="129"/>
      <c r="AW198" s="129"/>
      <c r="AX198" s="129"/>
      <c r="AY198" s="129"/>
      <c r="AZ198" s="129"/>
      <c r="BA198" s="129"/>
      <c r="BB198" s="129"/>
      <c r="BC198" s="129"/>
      <c r="BD198" s="129"/>
      <c r="BE198" s="129"/>
      <c r="BF198" s="129"/>
      <c r="BG198" s="129"/>
      <c r="BH198" s="129"/>
      <c r="BI198" s="129"/>
      <c r="BJ198" s="129"/>
      <c r="BK198" s="129"/>
      <c r="BL198" s="129"/>
      <c r="BM198" s="129"/>
      <c r="BN198" s="129"/>
      <c r="BO198" s="129"/>
      <c r="BP198" s="129"/>
      <c r="BQ198" s="129"/>
      <c r="BR198" s="129"/>
      <c r="BS198" s="231">
        <f t="shared" si="11"/>
        <v>1</v>
      </c>
    </row>
    <row r="199" spans="1:71" ht="15" x14ac:dyDescent="0.15">
      <c r="A199" s="104" t="s">
        <v>402</v>
      </c>
      <c r="B199" s="153" t="s">
        <v>522</v>
      </c>
      <c r="C199" s="153" t="s">
        <v>245</v>
      </c>
      <c r="D199" s="153" t="s">
        <v>817</v>
      </c>
      <c r="E199" s="153" t="s">
        <v>946</v>
      </c>
      <c r="F199" s="105">
        <v>0.2</v>
      </c>
      <c r="G199" s="106">
        <v>0.2</v>
      </c>
      <c r="H199" s="107">
        <f t="shared" si="12"/>
        <v>16</v>
      </c>
      <c r="I199" s="107">
        <f t="shared" si="12"/>
        <v>16</v>
      </c>
      <c r="J199" s="248"/>
      <c r="K199" s="173"/>
      <c r="L199" s="129">
        <v>3</v>
      </c>
      <c r="M199" s="129"/>
      <c r="N199" s="129"/>
      <c r="O199" s="129"/>
      <c r="P199" s="129"/>
      <c r="Q199" s="129"/>
      <c r="R199" s="129"/>
      <c r="S199" s="129"/>
      <c r="T199" s="129"/>
      <c r="U199" s="129"/>
      <c r="V199" s="129"/>
      <c r="W199" s="129"/>
      <c r="X199" s="129"/>
      <c r="Y199" s="129"/>
      <c r="Z199" s="129"/>
      <c r="AA199" s="129"/>
      <c r="AB199" s="129"/>
      <c r="AC199" s="129"/>
      <c r="AD199" s="129"/>
      <c r="AE199" s="129"/>
      <c r="AF199" s="129"/>
      <c r="AG199" s="129"/>
      <c r="AH199" s="129"/>
      <c r="AI199" s="129">
        <v>1</v>
      </c>
      <c r="AJ199" s="129"/>
      <c r="AK199" s="129"/>
      <c r="AL199" s="129"/>
      <c r="AM199" s="129"/>
      <c r="AN199" s="129"/>
      <c r="AO199" s="129"/>
      <c r="AP199" s="129"/>
      <c r="AQ199" s="129"/>
      <c r="AR199" s="129"/>
      <c r="AS199" s="129"/>
      <c r="AT199" s="129"/>
      <c r="AU199" s="129"/>
      <c r="AV199" s="129"/>
      <c r="AW199" s="129"/>
      <c r="AX199" s="129"/>
      <c r="AY199" s="129"/>
      <c r="AZ199" s="129"/>
      <c r="BA199" s="129"/>
      <c r="BB199" s="129"/>
      <c r="BC199" s="129"/>
      <c r="BD199" s="129"/>
      <c r="BE199" s="129"/>
      <c r="BF199" s="129"/>
      <c r="BG199" s="129"/>
      <c r="BH199" s="129"/>
      <c r="BI199" s="129"/>
      <c r="BJ199" s="129"/>
      <c r="BK199" s="129"/>
      <c r="BL199" s="129"/>
      <c r="BM199" s="129"/>
      <c r="BN199" s="129"/>
      <c r="BO199" s="129"/>
      <c r="BP199" s="129"/>
      <c r="BQ199" s="129">
        <v>1</v>
      </c>
      <c r="BR199" s="129">
        <v>14</v>
      </c>
      <c r="BS199" s="231">
        <f t="shared" si="11"/>
        <v>19</v>
      </c>
    </row>
    <row r="200" spans="1:71" ht="15" x14ac:dyDescent="0.15">
      <c r="A200" s="104" t="s">
        <v>403</v>
      </c>
      <c r="B200" s="153" t="s">
        <v>522</v>
      </c>
      <c r="C200" s="153" t="s">
        <v>245</v>
      </c>
      <c r="D200" s="153" t="s">
        <v>818</v>
      </c>
      <c r="E200" s="153" t="s">
        <v>946</v>
      </c>
      <c r="F200" s="105">
        <v>0.25</v>
      </c>
      <c r="G200" s="106">
        <v>0.25</v>
      </c>
      <c r="H200" s="107">
        <f t="shared" si="12"/>
        <v>20</v>
      </c>
      <c r="I200" s="107">
        <f t="shared" si="12"/>
        <v>20</v>
      </c>
      <c r="J200" s="248"/>
      <c r="K200" s="173"/>
      <c r="L200" s="129"/>
      <c r="M200" s="129"/>
      <c r="N200" s="129"/>
      <c r="O200" s="129"/>
      <c r="P200" s="129"/>
      <c r="Q200" s="129"/>
      <c r="R200" s="129"/>
      <c r="S200" s="129"/>
      <c r="T200" s="129"/>
      <c r="U200" s="129"/>
      <c r="V200" s="129"/>
      <c r="W200" s="129"/>
      <c r="X200" s="129"/>
      <c r="Y200" s="129"/>
      <c r="Z200" s="129"/>
      <c r="AA200" s="129"/>
      <c r="AB200" s="129"/>
      <c r="AC200" s="129"/>
      <c r="AD200" s="129"/>
      <c r="AE200" s="129"/>
      <c r="AF200" s="129">
        <v>10</v>
      </c>
      <c r="AG200" s="129"/>
      <c r="AH200" s="129">
        <v>5</v>
      </c>
      <c r="AI200" s="129"/>
      <c r="AJ200" s="129">
        <v>14</v>
      </c>
      <c r="AK200" s="129"/>
      <c r="AL200" s="129"/>
      <c r="AM200" s="129"/>
      <c r="AN200" s="129"/>
      <c r="AO200" s="129"/>
      <c r="AP200" s="129"/>
      <c r="AQ200" s="129"/>
      <c r="AR200" s="129"/>
      <c r="AS200" s="129"/>
      <c r="AT200" s="129"/>
      <c r="AU200" s="129"/>
      <c r="AV200" s="129"/>
      <c r="AW200" s="129"/>
      <c r="AX200" s="129"/>
      <c r="AY200" s="129"/>
      <c r="AZ200" s="129"/>
      <c r="BA200" s="129"/>
      <c r="BB200" s="129"/>
      <c r="BC200" s="129"/>
      <c r="BD200" s="129"/>
      <c r="BE200" s="129"/>
      <c r="BF200" s="129"/>
      <c r="BG200" s="129"/>
      <c r="BH200" s="129"/>
      <c r="BI200" s="129"/>
      <c r="BJ200" s="129"/>
      <c r="BK200" s="129"/>
      <c r="BL200" s="129"/>
      <c r="BM200" s="129"/>
      <c r="BN200" s="129"/>
      <c r="BO200" s="129"/>
      <c r="BP200" s="129"/>
      <c r="BQ200" s="129"/>
      <c r="BR200" s="129"/>
      <c r="BS200" s="231">
        <f t="shared" si="11"/>
        <v>29</v>
      </c>
    </row>
    <row r="201" spans="1:71" ht="15" x14ac:dyDescent="0.15">
      <c r="A201" s="104" t="s">
        <v>404</v>
      </c>
      <c r="B201" s="153" t="s">
        <v>522</v>
      </c>
      <c r="C201" s="153" t="s">
        <v>245</v>
      </c>
      <c r="D201" s="153" t="s">
        <v>819</v>
      </c>
      <c r="E201" s="153" t="s">
        <v>946</v>
      </c>
      <c r="F201" s="105">
        <v>0.25</v>
      </c>
      <c r="G201" s="106">
        <v>0.3</v>
      </c>
      <c r="H201" s="107">
        <f t="shared" si="12"/>
        <v>20</v>
      </c>
      <c r="I201" s="107">
        <f t="shared" si="12"/>
        <v>24</v>
      </c>
      <c r="J201" s="248"/>
      <c r="K201" s="173"/>
      <c r="L201" s="129"/>
      <c r="M201" s="129"/>
      <c r="N201" s="129">
        <v>6</v>
      </c>
      <c r="O201" s="129"/>
      <c r="P201" s="129"/>
      <c r="Q201" s="129"/>
      <c r="R201" s="129"/>
      <c r="S201" s="129"/>
      <c r="T201" s="129"/>
      <c r="U201" s="129"/>
      <c r="V201" s="129"/>
      <c r="W201" s="129"/>
      <c r="X201" s="129"/>
      <c r="Y201" s="129"/>
      <c r="Z201" s="129"/>
      <c r="AA201" s="129"/>
      <c r="AB201" s="129"/>
      <c r="AC201" s="129"/>
      <c r="AD201" s="129"/>
      <c r="AE201" s="129"/>
      <c r="AF201" s="129"/>
      <c r="AG201" s="129"/>
      <c r="AH201" s="129"/>
      <c r="AI201" s="129"/>
      <c r="AJ201" s="129"/>
      <c r="AK201" s="129"/>
      <c r="AL201" s="129"/>
      <c r="AM201" s="129"/>
      <c r="AN201" s="129">
        <v>13</v>
      </c>
      <c r="AO201" s="129"/>
      <c r="AP201" s="129"/>
      <c r="AQ201" s="129"/>
      <c r="AR201" s="129"/>
      <c r="AS201" s="129"/>
      <c r="AT201" s="129"/>
      <c r="AU201" s="129"/>
      <c r="AV201" s="129"/>
      <c r="AW201" s="129"/>
      <c r="AX201" s="129"/>
      <c r="AY201" s="129"/>
      <c r="AZ201" s="129"/>
      <c r="BA201" s="129"/>
      <c r="BB201" s="129"/>
      <c r="BC201" s="129"/>
      <c r="BD201" s="129"/>
      <c r="BE201" s="129"/>
      <c r="BF201" s="129"/>
      <c r="BG201" s="129"/>
      <c r="BH201" s="129"/>
      <c r="BI201" s="129"/>
      <c r="BJ201" s="129"/>
      <c r="BK201" s="129"/>
      <c r="BL201" s="129"/>
      <c r="BM201" s="129"/>
      <c r="BN201" s="129"/>
      <c r="BO201" s="129"/>
      <c r="BP201" s="129"/>
      <c r="BQ201" s="129"/>
      <c r="BR201" s="129"/>
      <c r="BS201" s="231">
        <f t="shared" si="11"/>
        <v>19</v>
      </c>
    </row>
    <row r="202" spans="1:71" ht="15" x14ac:dyDescent="0.15">
      <c r="A202" s="104" t="s">
        <v>405</v>
      </c>
      <c r="B202" s="153" t="s">
        <v>522</v>
      </c>
      <c r="C202" s="153" t="s">
        <v>245</v>
      </c>
      <c r="D202" s="153" t="s">
        <v>820</v>
      </c>
      <c r="E202" s="153" t="s">
        <v>946</v>
      </c>
      <c r="F202" s="105">
        <v>0.3</v>
      </c>
      <c r="G202" s="106">
        <v>0.3</v>
      </c>
      <c r="H202" s="107">
        <f t="shared" si="12"/>
        <v>24</v>
      </c>
      <c r="I202" s="107">
        <f t="shared" si="12"/>
        <v>24</v>
      </c>
      <c r="J202" s="248"/>
      <c r="K202" s="173"/>
      <c r="L202" s="129"/>
      <c r="M202" s="129"/>
      <c r="N202" s="129"/>
      <c r="O202" s="129"/>
      <c r="P202" s="129"/>
      <c r="Q202" s="129"/>
      <c r="R202" s="129">
        <v>7</v>
      </c>
      <c r="S202" s="129">
        <v>5</v>
      </c>
      <c r="T202" s="129">
        <v>7</v>
      </c>
      <c r="U202" s="129"/>
      <c r="V202" s="129">
        <v>1</v>
      </c>
      <c r="W202" s="129"/>
      <c r="X202" s="129"/>
      <c r="Y202" s="129"/>
      <c r="Z202" s="129"/>
      <c r="AA202" s="129"/>
      <c r="AB202" s="129"/>
      <c r="AC202" s="129"/>
      <c r="AD202" s="129"/>
      <c r="AE202" s="129">
        <v>9</v>
      </c>
      <c r="AF202" s="129"/>
      <c r="AG202" s="129">
        <v>1</v>
      </c>
      <c r="AH202" s="129"/>
      <c r="AI202" s="129"/>
      <c r="AJ202" s="129"/>
      <c r="AK202" s="129"/>
      <c r="AL202" s="129">
        <v>9</v>
      </c>
      <c r="AM202" s="129">
        <v>7</v>
      </c>
      <c r="AN202" s="129"/>
      <c r="AO202" s="129"/>
      <c r="AP202" s="129"/>
      <c r="AQ202" s="129"/>
      <c r="AR202" s="129"/>
      <c r="AS202" s="129"/>
      <c r="AT202" s="129"/>
      <c r="AU202" s="129"/>
      <c r="AV202" s="129"/>
      <c r="AW202" s="129"/>
      <c r="AX202" s="129"/>
      <c r="AY202" s="129"/>
      <c r="AZ202" s="129"/>
      <c r="BA202" s="129"/>
      <c r="BB202" s="129"/>
      <c r="BC202" s="129"/>
      <c r="BD202" s="129"/>
      <c r="BE202" s="129"/>
      <c r="BF202" s="129"/>
      <c r="BG202" s="129"/>
      <c r="BH202" s="129"/>
      <c r="BI202" s="129"/>
      <c r="BJ202" s="129"/>
      <c r="BK202" s="129"/>
      <c r="BL202" s="129"/>
      <c r="BM202" s="129"/>
      <c r="BN202" s="129"/>
      <c r="BO202" s="129"/>
      <c r="BP202" s="129">
        <v>8</v>
      </c>
      <c r="BQ202" s="129">
        <v>11</v>
      </c>
      <c r="BR202" s="129"/>
      <c r="BS202" s="231">
        <f t="shared" si="11"/>
        <v>65</v>
      </c>
    </row>
    <row r="203" spans="1:71" ht="15" x14ac:dyDescent="0.15">
      <c r="A203" s="104" t="s">
        <v>406</v>
      </c>
      <c r="B203" s="153" t="s">
        <v>522</v>
      </c>
      <c r="C203" s="153" t="s">
        <v>246</v>
      </c>
      <c r="D203" s="153" t="s">
        <v>821</v>
      </c>
      <c r="E203" s="153" t="s">
        <v>946</v>
      </c>
      <c r="F203" s="105">
        <v>0.22</v>
      </c>
      <c r="G203" s="106">
        <v>0.22</v>
      </c>
      <c r="H203" s="107">
        <f t="shared" si="12"/>
        <v>17.600000000000001</v>
      </c>
      <c r="I203" s="107">
        <f t="shared" si="12"/>
        <v>17.600000000000001</v>
      </c>
      <c r="J203" s="248"/>
      <c r="K203" s="173"/>
      <c r="L203" s="129"/>
      <c r="M203" s="129"/>
      <c r="N203" s="129"/>
      <c r="O203" s="129"/>
      <c r="P203" s="129"/>
      <c r="Q203" s="129"/>
      <c r="R203" s="129"/>
      <c r="S203" s="129"/>
      <c r="T203" s="129"/>
      <c r="U203" s="129"/>
      <c r="V203" s="129"/>
      <c r="W203" s="129"/>
      <c r="X203" s="129"/>
      <c r="Y203" s="129"/>
      <c r="Z203" s="129"/>
      <c r="AA203" s="129"/>
      <c r="AB203" s="129"/>
      <c r="AC203" s="129"/>
      <c r="AD203" s="129"/>
      <c r="AE203" s="129"/>
      <c r="AF203" s="129"/>
      <c r="AG203" s="129"/>
      <c r="AH203" s="129"/>
      <c r="AI203" s="129"/>
      <c r="AJ203" s="129"/>
      <c r="AK203" s="129"/>
      <c r="AL203" s="129"/>
      <c r="AM203" s="129"/>
      <c r="AN203" s="129"/>
      <c r="AO203" s="129">
        <v>13</v>
      </c>
      <c r="AP203" s="129"/>
      <c r="AQ203" s="129"/>
      <c r="AR203" s="129"/>
      <c r="AS203" s="129"/>
      <c r="AT203" s="129"/>
      <c r="AU203" s="129"/>
      <c r="AV203" s="129"/>
      <c r="AW203" s="129"/>
      <c r="AX203" s="129"/>
      <c r="AY203" s="129"/>
      <c r="AZ203" s="129"/>
      <c r="BA203" s="129"/>
      <c r="BB203" s="129"/>
      <c r="BC203" s="129"/>
      <c r="BD203" s="129"/>
      <c r="BE203" s="129"/>
      <c r="BF203" s="129"/>
      <c r="BG203" s="129"/>
      <c r="BH203" s="129"/>
      <c r="BI203" s="129"/>
      <c r="BJ203" s="129"/>
      <c r="BK203" s="129"/>
      <c r="BL203" s="129"/>
      <c r="BM203" s="129"/>
      <c r="BN203" s="129"/>
      <c r="BO203" s="129"/>
      <c r="BP203" s="129"/>
      <c r="BQ203" s="129"/>
      <c r="BR203" s="129"/>
      <c r="BS203" s="231">
        <f t="shared" si="11"/>
        <v>13</v>
      </c>
    </row>
    <row r="204" spans="1:71" ht="15" x14ac:dyDescent="0.15">
      <c r="A204" s="104" t="s">
        <v>951</v>
      </c>
      <c r="B204" s="153" t="s">
        <v>521</v>
      </c>
      <c r="C204" s="153"/>
      <c r="D204" s="153" t="s">
        <v>822</v>
      </c>
      <c r="E204" s="153" t="s">
        <v>938</v>
      </c>
      <c r="F204" s="105">
        <v>0.2</v>
      </c>
      <c r="G204" s="106">
        <v>0.5</v>
      </c>
      <c r="H204" s="107">
        <f t="shared" si="12"/>
        <v>16</v>
      </c>
      <c r="I204" s="107">
        <f t="shared" si="12"/>
        <v>40</v>
      </c>
      <c r="J204" s="248"/>
      <c r="K204" s="173"/>
      <c r="L204" s="129"/>
      <c r="M204" s="129"/>
      <c r="N204" s="129"/>
      <c r="O204" s="129"/>
      <c r="P204" s="129"/>
      <c r="Q204" s="129"/>
      <c r="R204" s="129"/>
      <c r="S204" s="129"/>
      <c r="T204" s="129"/>
      <c r="U204" s="129"/>
      <c r="V204" s="129"/>
      <c r="W204" s="129"/>
      <c r="X204" s="129"/>
      <c r="Y204" s="129"/>
      <c r="Z204" s="129"/>
      <c r="AA204" s="129"/>
      <c r="AB204" s="129"/>
      <c r="AC204" s="129"/>
      <c r="AD204" s="129"/>
      <c r="AE204" s="129">
        <v>9</v>
      </c>
      <c r="AF204" s="129"/>
      <c r="AG204" s="129"/>
      <c r="AH204" s="129"/>
      <c r="AI204" s="129"/>
      <c r="AJ204" s="129"/>
      <c r="AK204" s="129"/>
      <c r="AL204" s="129"/>
      <c r="AM204" s="129"/>
      <c r="AN204" s="129"/>
      <c r="AO204" s="129">
        <v>10</v>
      </c>
      <c r="AP204" s="129"/>
      <c r="AQ204" s="129"/>
      <c r="AR204" s="129"/>
      <c r="AS204" s="129"/>
      <c r="AT204" s="129"/>
      <c r="AU204" s="129"/>
      <c r="AV204" s="129"/>
      <c r="AW204" s="129"/>
      <c r="AX204" s="129"/>
      <c r="AY204" s="129"/>
      <c r="AZ204" s="129"/>
      <c r="BA204" s="129"/>
      <c r="BB204" s="129"/>
      <c r="BC204" s="129"/>
      <c r="BD204" s="129"/>
      <c r="BE204" s="129"/>
      <c r="BF204" s="129"/>
      <c r="BG204" s="129"/>
      <c r="BH204" s="129"/>
      <c r="BI204" s="129">
        <v>1</v>
      </c>
      <c r="BJ204" s="129"/>
      <c r="BK204" s="129"/>
      <c r="BL204" s="129"/>
      <c r="BM204" s="129"/>
      <c r="BN204" s="129"/>
      <c r="BO204" s="129"/>
      <c r="BP204" s="129"/>
      <c r="BQ204" s="129"/>
      <c r="BR204" s="129"/>
      <c r="BS204" s="231">
        <f t="shared" si="11"/>
        <v>20</v>
      </c>
    </row>
    <row r="205" spans="1:71" ht="15" x14ac:dyDescent="0.15">
      <c r="A205" s="104" t="s">
        <v>407</v>
      </c>
      <c r="B205" s="153" t="s">
        <v>523</v>
      </c>
      <c r="C205" s="153"/>
      <c r="D205" s="153" t="s">
        <v>823</v>
      </c>
      <c r="E205" s="153" t="s">
        <v>135</v>
      </c>
      <c r="F205" s="105">
        <v>0.1</v>
      </c>
      <c r="G205" s="106">
        <v>0.2</v>
      </c>
      <c r="H205" s="107">
        <f t="shared" si="12"/>
        <v>8</v>
      </c>
      <c r="I205" s="107">
        <f t="shared" si="12"/>
        <v>16</v>
      </c>
      <c r="J205" s="248"/>
      <c r="K205" s="173">
        <v>12</v>
      </c>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c r="BA205" s="129"/>
      <c r="BB205" s="129"/>
      <c r="BC205" s="129"/>
      <c r="BD205" s="129"/>
      <c r="BE205" s="129"/>
      <c r="BF205" s="129"/>
      <c r="BG205" s="129"/>
      <c r="BH205" s="129"/>
      <c r="BI205" s="129"/>
      <c r="BJ205" s="129"/>
      <c r="BK205" s="129"/>
      <c r="BL205" s="129"/>
      <c r="BM205" s="129"/>
      <c r="BN205" s="129"/>
      <c r="BO205" s="129"/>
      <c r="BP205" s="129">
        <v>20</v>
      </c>
      <c r="BQ205" s="129"/>
      <c r="BR205" s="129"/>
      <c r="BS205" s="231">
        <f t="shared" si="11"/>
        <v>32</v>
      </c>
    </row>
    <row r="206" spans="1:71" ht="15" x14ac:dyDescent="0.15">
      <c r="A206" s="104" t="s">
        <v>408</v>
      </c>
      <c r="B206" s="153" t="s">
        <v>523</v>
      </c>
      <c r="C206" s="153"/>
      <c r="D206" s="153" t="s">
        <v>824</v>
      </c>
      <c r="E206" s="153" t="s">
        <v>135</v>
      </c>
      <c r="F206" s="105">
        <v>0.15</v>
      </c>
      <c r="G206" s="106">
        <v>0.25</v>
      </c>
      <c r="H206" s="107">
        <f t="shared" si="12"/>
        <v>12</v>
      </c>
      <c r="I206" s="107">
        <f t="shared" si="12"/>
        <v>20</v>
      </c>
      <c r="J206" s="248"/>
      <c r="K206" s="173"/>
      <c r="L206" s="129"/>
      <c r="M206" s="129"/>
      <c r="N206" s="129"/>
      <c r="O206" s="129"/>
      <c r="P206" s="129"/>
      <c r="Q206" s="129"/>
      <c r="R206" s="129"/>
      <c r="S206" s="129"/>
      <c r="T206" s="129"/>
      <c r="U206" s="129"/>
      <c r="V206" s="129"/>
      <c r="W206" s="129"/>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29"/>
      <c r="AY206" s="129"/>
      <c r="AZ206" s="129"/>
      <c r="BA206" s="129"/>
      <c r="BB206" s="129"/>
      <c r="BC206" s="129"/>
      <c r="BD206" s="129"/>
      <c r="BE206" s="129"/>
      <c r="BF206" s="129"/>
      <c r="BG206" s="129"/>
      <c r="BH206" s="129"/>
      <c r="BI206" s="129"/>
      <c r="BJ206" s="129"/>
      <c r="BK206" s="129"/>
      <c r="BL206" s="129"/>
      <c r="BM206" s="129"/>
      <c r="BN206" s="129"/>
      <c r="BO206" s="129"/>
      <c r="BP206" s="129"/>
      <c r="BQ206" s="129">
        <v>3</v>
      </c>
      <c r="BR206" s="129"/>
      <c r="BS206" s="231">
        <f t="shared" si="11"/>
        <v>3</v>
      </c>
    </row>
    <row r="207" spans="1:71" ht="15" x14ac:dyDescent="0.15">
      <c r="A207" s="104" t="s">
        <v>409</v>
      </c>
      <c r="B207" s="153" t="s">
        <v>523</v>
      </c>
      <c r="C207" s="153"/>
      <c r="D207" s="153" t="s">
        <v>825</v>
      </c>
      <c r="E207" s="153" t="s">
        <v>135</v>
      </c>
      <c r="F207" s="105">
        <v>0.2</v>
      </c>
      <c r="G207" s="106">
        <v>0.4</v>
      </c>
      <c r="H207" s="107">
        <f t="shared" si="12"/>
        <v>16</v>
      </c>
      <c r="I207" s="107">
        <f t="shared" si="12"/>
        <v>32</v>
      </c>
      <c r="J207" s="248"/>
      <c r="K207" s="173"/>
      <c r="L207" s="129"/>
      <c r="M207" s="129"/>
      <c r="N207" s="129"/>
      <c r="O207" s="129"/>
      <c r="P207" s="129"/>
      <c r="Q207" s="129"/>
      <c r="R207" s="129"/>
      <c r="S207" s="129"/>
      <c r="T207" s="129"/>
      <c r="U207" s="129"/>
      <c r="V207" s="129"/>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s="129"/>
      <c r="AZ207" s="129"/>
      <c r="BA207" s="129"/>
      <c r="BB207" s="129"/>
      <c r="BC207" s="129"/>
      <c r="BD207" s="129"/>
      <c r="BE207" s="129">
        <v>1</v>
      </c>
      <c r="BF207" s="129"/>
      <c r="BG207" s="129">
        <v>1</v>
      </c>
      <c r="BH207" s="129"/>
      <c r="BI207" s="129"/>
      <c r="BJ207" s="129"/>
      <c r="BK207" s="129"/>
      <c r="BL207" s="129"/>
      <c r="BM207" s="129"/>
      <c r="BN207" s="129">
        <v>4</v>
      </c>
      <c r="BO207" s="129"/>
      <c r="BP207" s="129">
        <v>4</v>
      </c>
      <c r="BQ207" s="129"/>
      <c r="BR207" s="129"/>
      <c r="BS207" s="231">
        <f t="shared" si="11"/>
        <v>10</v>
      </c>
    </row>
    <row r="208" spans="1:71" ht="15" x14ac:dyDescent="0.15">
      <c r="A208" s="104" t="s">
        <v>410</v>
      </c>
      <c r="B208" s="153" t="s">
        <v>523</v>
      </c>
      <c r="C208" s="153"/>
      <c r="D208" s="153" t="s">
        <v>826</v>
      </c>
      <c r="E208" s="153" t="s">
        <v>135</v>
      </c>
      <c r="F208" s="105">
        <v>0.3</v>
      </c>
      <c r="G208" s="106">
        <v>0.4</v>
      </c>
      <c r="H208" s="107">
        <f t="shared" si="12"/>
        <v>24</v>
      </c>
      <c r="I208" s="107">
        <f t="shared" si="12"/>
        <v>32</v>
      </c>
      <c r="J208" s="248"/>
      <c r="K208" s="173"/>
      <c r="L208" s="129"/>
      <c r="M208" s="129"/>
      <c r="N208" s="129"/>
      <c r="O208" s="129"/>
      <c r="P208" s="129"/>
      <c r="Q208" s="129"/>
      <c r="R208" s="129"/>
      <c r="S208" s="129"/>
      <c r="T208" s="129"/>
      <c r="U208" s="129"/>
      <c r="V208" s="129"/>
      <c r="W208" s="129"/>
      <c r="X208" s="129"/>
      <c r="Y208" s="129"/>
      <c r="Z208" s="129"/>
      <c r="AA208" s="129"/>
      <c r="AB208" s="129"/>
      <c r="AC208" s="129"/>
      <c r="AD208" s="129"/>
      <c r="AE208" s="129"/>
      <c r="AF208" s="129"/>
      <c r="AG208" s="129"/>
      <c r="AH208" s="129"/>
      <c r="AI208" s="129"/>
      <c r="AJ208" s="129"/>
      <c r="AK208" s="129"/>
      <c r="AL208" s="129"/>
      <c r="AM208" s="129"/>
      <c r="AN208" s="129"/>
      <c r="AO208" s="129"/>
      <c r="AP208" s="129"/>
      <c r="AQ208" s="129"/>
      <c r="AR208" s="129"/>
      <c r="AS208" s="129"/>
      <c r="AT208" s="129"/>
      <c r="AU208" s="129"/>
      <c r="AV208" s="129"/>
      <c r="AW208" s="129"/>
      <c r="AX208" s="129"/>
      <c r="AY208" s="129"/>
      <c r="AZ208" s="129"/>
      <c r="BA208" s="129"/>
      <c r="BB208" s="129"/>
      <c r="BC208" s="129"/>
      <c r="BD208" s="129"/>
      <c r="BE208" s="129"/>
      <c r="BF208" s="129"/>
      <c r="BG208" s="129"/>
      <c r="BH208" s="129"/>
      <c r="BI208" s="129"/>
      <c r="BJ208" s="129"/>
      <c r="BK208" s="129"/>
      <c r="BL208" s="129"/>
      <c r="BM208" s="129"/>
      <c r="BN208" s="129"/>
      <c r="BO208" s="129"/>
      <c r="BP208" s="129">
        <v>1</v>
      </c>
      <c r="BQ208" s="129">
        <v>18</v>
      </c>
      <c r="BR208" s="129">
        <v>12</v>
      </c>
      <c r="BS208" s="231">
        <f t="shared" si="11"/>
        <v>31</v>
      </c>
    </row>
    <row r="209" spans="1:71" ht="15" x14ac:dyDescent="0.15">
      <c r="A209" s="104" t="s">
        <v>411</v>
      </c>
      <c r="B209" s="153" t="s">
        <v>523</v>
      </c>
      <c r="C209" s="153" t="s">
        <v>227</v>
      </c>
      <c r="D209" s="153" t="s">
        <v>827</v>
      </c>
      <c r="E209" s="153" t="s">
        <v>135</v>
      </c>
      <c r="F209" s="105">
        <v>0.2</v>
      </c>
      <c r="G209" s="106">
        <v>0.2</v>
      </c>
      <c r="H209" s="107">
        <f t="shared" si="12"/>
        <v>16</v>
      </c>
      <c r="I209" s="107">
        <f t="shared" si="12"/>
        <v>16</v>
      </c>
      <c r="J209" s="248"/>
      <c r="K209" s="173"/>
      <c r="L209" s="129"/>
      <c r="M209" s="129"/>
      <c r="N209" s="129"/>
      <c r="O209" s="129"/>
      <c r="P209" s="129"/>
      <c r="Q209" s="129"/>
      <c r="R209" s="129"/>
      <c r="S209" s="129"/>
      <c r="T209" s="129">
        <v>1</v>
      </c>
      <c r="U209" s="129"/>
      <c r="V209" s="129"/>
      <c r="W209" s="129"/>
      <c r="X209" s="129"/>
      <c r="Y209" s="129"/>
      <c r="Z209" s="129"/>
      <c r="AA209" s="129"/>
      <c r="AC209" s="129">
        <v>1</v>
      </c>
      <c r="AD209" s="129"/>
      <c r="AE209" s="129"/>
      <c r="AF209" s="129"/>
      <c r="AG209" s="129"/>
      <c r="AH209" s="129"/>
      <c r="AI209" s="129"/>
      <c r="AJ209" s="129"/>
      <c r="AK209" s="129"/>
      <c r="AL209" s="129"/>
      <c r="AM209" s="129"/>
      <c r="AN209" s="129"/>
      <c r="AO209" s="129"/>
      <c r="AP209" s="129"/>
      <c r="AQ209" s="129"/>
      <c r="AR209" s="129"/>
      <c r="AS209" s="129"/>
      <c r="AT209" s="129"/>
      <c r="AU209" s="129"/>
      <c r="AV209" s="129"/>
      <c r="AW209" s="129"/>
      <c r="AX209" s="129"/>
      <c r="AY209" s="129"/>
      <c r="AZ209" s="129"/>
      <c r="BA209" s="129"/>
      <c r="BB209" s="129"/>
      <c r="BC209" s="129"/>
      <c r="BD209" s="129"/>
      <c r="BE209" s="129"/>
      <c r="BF209" s="129"/>
      <c r="BG209" s="129"/>
      <c r="BH209" s="129"/>
      <c r="BI209" s="129"/>
      <c r="BJ209" s="129"/>
      <c r="BK209" s="129"/>
      <c r="BL209" s="129"/>
      <c r="BM209" s="129"/>
      <c r="BN209" s="129"/>
      <c r="BO209" s="129"/>
      <c r="BP209" s="129"/>
      <c r="BQ209" s="129"/>
      <c r="BR209" s="129"/>
      <c r="BS209" s="231">
        <f t="shared" si="11"/>
        <v>2</v>
      </c>
    </row>
    <row r="210" spans="1:71" ht="15" x14ac:dyDescent="0.15">
      <c r="A210" s="104" t="s">
        <v>412</v>
      </c>
      <c r="B210" s="153" t="s">
        <v>523</v>
      </c>
      <c r="C210" s="153" t="s">
        <v>247</v>
      </c>
      <c r="D210" s="170" t="s">
        <v>828</v>
      </c>
      <c r="E210" s="153" t="s">
        <v>135</v>
      </c>
      <c r="F210" s="105">
        <v>7.4999999999999997E-2</v>
      </c>
      <c r="G210" s="106">
        <v>0.2</v>
      </c>
      <c r="H210" s="107">
        <f t="shared" si="12"/>
        <v>6</v>
      </c>
      <c r="I210" s="107">
        <f t="shared" si="12"/>
        <v>16</v>
      </c>
      <c r="J210" s="248"/>
      <c r="K210" s="173"/>
      <c r="L210" s="129"/>
      <c r="M210" s="129"/>
      <c r="N210" s="129"/>
      <c r="O210" s="129"/>
      <c r="P210" s="129"/>
      <c r="Q210" s="129"/>
      <c r="R210" s="129"/>
      <c r="S210" s="129"/>
      <c r="T210" s="129"/>
      <c r="U210" s="129"/>
      <c r="V210" s="129"/>
      <c r="W210" s="129"/>
      <c r="X210" s="129"/>
      <c r="Y210" s="129"/>
      <c r="Z210" s="129"/>
      <c r="AA210" s="129"/>
      <c r="AB210" s="129"/>
      <c r="AC210" s="129"/>
      <c r="AD210" s="129"/>
      <c r="AE210" s="129"/>
      <c r="AF210" s="129"/>
      <c r="AG210" s="129"/>
      <c r="AH210" s="129"/>
      <c r="AI210" s="129"/>
      <c r="AJ210" s="129"/>
      <c r="AK210" s="129"/>
      <c r="AL210" s="129"/>
      <c r="AM210" s="129"/>
      <c r="AN210" s="129"/>
      <c r="AO210" s="129"/>
      <c r="AP210" s="129"/>
      <c r="AQ210" s="129"/>
      <c r="AR210" s="129">
        <v>4</v>
      </c>
      <c r="AS210" s="129"/>
      <c r="AT210" s="129"/>
      <c r="AU210" s="129"/>
      <c r="AV210" s="129"/>
      <c r="AW210" s="129"/>
      <c r="AX210" s="129"/>
      <c r="AY210" s="129"/>
      <c r="AZ210" s="129"/>
      <c r="BA210" s="129"/>
      <c r="BB210" s="129"/>
      <c r="BC210" s="129"/>
      <c r="BD210" s="129"/>
      <c r="BE210" s="129"/>
      <c r="BF210" s="129"/>
      <c r="BG210" s="129"/>
      <c r="BH210" s="129"/>
      <c r="BI210" s="129"/>
      <c r="BJ210" s="129"/>
      <c r="BK210" s="129"/>
      <c r="BL210" s="129"/>
      <c r="BM210" s="129"/>
      <c r="BN210" s="129"/>
      <c r="BO210" s="129"/>
      <c r="BP210" s="129"/>
      <c r="BQ210" s="129"/>
      <c r="BR210" s="129"/>
      <c r="BS210" s="231">
        <f t="shared" si="11"/>
        <v>4</v>
      </c>
    </row>
    <row r="211" spans="1:71" ht="15" x14ac:dyDescent="0.15">
      <c r="A211" s="104" t="s">
        <v>413</v>
      </c>
      <c r="B211" s="153" t="s">
        <v>523</v>
      </c>
      <c r="C211" s="153" t="s">
        <v>247</v>
      </c>
      <c r="D211" s="170" t="s">
        <v>829</v>
      </c>
      <c r="E211" s="153" t="s">
        <v>135</v>
      </c>
      <c r="F211" s="105">
        <v>0.1</v>
      </c>
      <c r="G211" s="106">
        <v>0.2</v>
      </c>
      <c r="H211" s="107">
        <f t="shared" si="12"/>
        <v>8</v>
      </c>
      <c r="I211" s="107">
        <f t="shared" si="12"/>
        <v>16</v>
      </c>
      <c r="J211" s="248"/>
      <c r="K211" s="173"/>
      <c r="L211" s="129"/>
      <c r="M211" s="129"/>
      <c r="N211" s="129"/>
      <c r="O211" s="129"/>
      <c r="P211" s="129"/>
      <c r="Q211" s="129"/>
      <c r="R211" s="129"/>
      <c r="S211" s="129"/>
      <c r="T211" s="129"/>
      <c r="U211" s="129"/>
      <c r="V211" s="129"/>
      <c r="W211" s="129"/>
      <c r="X211" s="129"/>
      <c r="Y211" s="129"/>
      <c r="Z211" s="129">
        <v>8</v>
      </c>
      <c r="AA211" s="129"/>
      <c r="AB211" s="129"/>
      <c r="AC211" s="129"/>
      <c r="AD211" s="129"/>
      <c r="AE211" s="129"/>
      <c r="AF211" s="129"/>
      <c r="AG211" s="129"/>
      <c r="AH211" s="129"/>
      <c r="AI211" s="129"/>
      <c r="AJ211" s="129"/>
      <c r="AK211" s="129"/>
      <c r="AL211" s="129"/>
      <c r="AM211" s="129"/>
      <c r="AN211" s="129"/>
      <c r="AO211" s="129"/>
      <c r="AP211" s="129"/>
      <c r="AQ211" s="129"/>
      <c r="AR211" s="129"/>
      <c r="AS211" s="129"/>
      <c r="AT211" s="129"/>
      <c r="AU211" s="129"/>
      <c r="AV211" s="129"/>
      <c r="AW211" s="129"/>
      <c r="AX211" s="129"/>
      <c r="AY211" s="129"/>
      <c r="AZ211" s="129"/>
      <c r="BA211" s="129"/>
      <c r="BB211" s="129"/>
      <c r="BC211" s="129"/>
      <c r="BD211" s="129"/>
      <c r="BE211" s="129"/>
      <c r="BF211" s="129"/>
      <c r="BG211" s="129"/>
      <c r="BH211" s="129"/>
      <c r="BI211" s="129"/>
      <c r="BJ211" s="129"/>
      <c r="BK211" s="129"/>
      <c r="BL211" s="129"/>
      <c r="BM211" s="129"/>
      <c r="BN211" s="129"/>
      <c r="BO211" s="129"/>
      <c r="BP211" s="129"/>
      <c r="BQ211" s="129"/>
      <c r="BR211" s="129"/>
      <c r="BS211" s="231">
        <f t="shared" si="11"/>
        <v>8</v>
      </c>
    </row>
    <row r="212" spans="1:71" ht="15" x14ac:dyDescent="0.15">
      <c r="A212" s="184" t="s">
        <v>414</v>
      </c>
      <c r="B212" s="190" t="s">
        <v>523</v>
      </c>
      <c r="C212" s="190" t="s">
        <v>247</v>
      </c>
      <c r="D212" s="191" t="s">
        <v>830</v>
      </c>
      <c r="E212" s="190" t="s">
        <v>135</v>
      </c>
      <c r="F212" s="186">
        <v>0.1</v>
      </c>
      <c r="G212" s="187">
        <v>0.3</v>
      </c>
      <c r="H212" s="188">
        <f t="shared" si="12"/>
        <v>8</v>
      </c>
      <c r="I212" s="188">
        <f t="shared" si="12"/>
        <v>24</v>
      </c>
      <c r="J212" s="249"/>
      <c r="K212" s="173">
        <v>23</v>
      </c>
      <c r="L212" s="129">
        <v>23</v>
      </c>
      <c r="M212" s="129"/>
      <c r="N212" s="129"/>
      <c r="O212" s="129"/>
      <c r="P212" s="129">
        <v>23</v>
      </c>
      <c r="Q212" s="129">
        <v>2</v>
      </c>
      <c r="R212" s="129">
        <v>18</v>
      </c>
      <c r="S212" s="129">
        <v>27</v>
      </c>
      <c r="T212" s="129">
        <v>30</v>
      </c>
      <c r="U212" s="129"/>
      <c r="V212" s="129"/>
      <c r="W212" s="129"/>
      <c r="X212" s="129"/>
      <c r="Y212" s="129"/>
      <c r="Z212" s="129"/>
      <c r="AA212" s="129"/>
      <c r="AB212" s="129">
        <v>3</v>
      </c>
      <c r="AC212" s="129"/>
      <c r="AD212" s="129">
        <v>13</v>
      </c>
      <c r="AE212" s="129"/>
      <c r="AF212" s="129"/>
      <c r="AG212" s="129"/>
      <c r="AH212" s="129">
        <v>16</v>
      </c>
      <c r="AI212" s="129"/>
      <c r="AJ212" s="129"/>
      <c r="AK212" s="129"/>
      <c r="AL212" s="129">
        <v>39</v>
      </c>
      <c r="AM212" s="129"/>
      <c r="AN212" s="129"/>
      <c r="AO212" s="129"/>
      <c r="AP212" s="129"/>
      <c r="AQ212" s="129"/>
      <c r="AR212" s="129"/>
      <c r="AS212" s="129"/>
      <c r="AT212" s="129"/>
      <c r="AU212" s="129"/>
      <c r="AV212" s="129"/>
      <c r="AW212" s="129">
        <v>20</v>
      </c>
      <c r="AX212" s="129">
        <v>3</v>
      </c>
      <c r="AZ212" s="129"/>
      <c r="BA212" s="129"/>
      <c r="BB212" s="129"/>
      <c r="BC212" s="129"/>
      <c r="BD212" s="129"/>
      <c r="BE212" s="129"/>
      <c r="BF212" s="129"/>
      <c r="BG212" s="129"/>
      <c r="BH212" s="129"/>
      <c r="BI212" s="129">
        <v>95</v>
      </c>
      <c r="BJ212" s="129"/>
      <c r="BK212" s="129"/>
      <c r="BL212" s="129"/>
      <c r="BM212" s="129"/>
      <c r="BN212" s="129"/>
      <c r="BO212" s="129"/>
      <c r="BP212" s="129"/>
      <c r="BQ212" s="129">
        <v>80</v>
      </c>
      <c r="BR212" s="129">
        <v>94</v>
      </c>
      <c r="BS212" s="231">
        <f t="shared" si="11"/>
        <v>509</v>
      </c>
    </row>
    <row r="213" spans="1:71" ht="15" x14ac:dyDescent="0.15">
      <c r="A213" s="104" t="s">
        <v>415</v>
      </c>
      <c r="B213" s="153" t="s">
        <v>523</v>
      </c>
      <c r="C213" s="153" t="s">
        <v>247</v>
      </c>
      <c r="D213" s="170" t="s">
        <v>831</v>
      </c>
      <c r="E213" s="153" t="s">
        <v>135</v>
      </c>
      <c r="F213" s="105">
        <v>0.15</v>
      </c>
      <c r="G213" s="106">
        <v>0.5</v>
      </c>
      <c r="H213" s="107">
        <f t="shared" si="12"/>
        <v>12</v>
      </c>
      <c r="I213" s="107">
        <f t="shared" si="12"/>
        <v>40</v>
      </c>
      <c r="J213" s="248"/>
      <c r="K213" s="173"/>
      <c r="L213" s="129"/>
      <c r="M213" s="129"/>
      <c r="N213" s="129"/>
      <c r="O213" s="129"/>
      <c r="P213" s="129"/>
      <c r="Q213" s="129"/>
      <c r="R213" s="129"/>
      <c r="S213" s="129">
        <v>1</v>
      </c>
      <c r="T213" s="129"/>
      <c r="U213" s="129"/>
      <c r="V213" s="129"/>
      <c r="W213" s="129"/>
      <c r="X213" s="129"/>
      <c r="Y213" s="129"/>
      <c r="Z213" s="129"/>
      <c r="AA213" s="129"/>
      <c r="AB213" s="129"/>
      <c r="AC213" s="129"/>
      <c r="AD213" s="129"/>
      <c r="AE213" s="129"/>
      <c r="AF213" s="129"/>
      <c r="AG213" s="129"/>
      <c r="AH213" s="129"/>
      <c r="AI213" s="129"/>
      <c r="AJ213" s="129"/>
      <c r="AK213" s="129"/>
      <c r="AL213" s="129"/>
      <c r="AM213" s="129"/>
      <c r="AN213" s="129"/>
      <c r="AO213" s="129"/>
      <c r="AP213" s="129"/>
      <c r="AQ213" s="129"/>
      <c r="AR213" s="129"/>
      <c r="AS213" s="129"/>
      <c r="AT213" s="129"/>
      <c r="AU213" s="129"/>
      <c r="AV213" s="129"/>
      <c r="AW213" s="129"/>
      <c r="AX213" s="129"/>
      <c r="AY213" s="129"/>
      <c r="AZ213" s="129"/>
      <c r="BA213" s="129"/>
      <c r="BB213" s="129"/>
      <c r="BC213" s="129"/>
      <c r="BD213" s="129"/>
      <c r="BE213" s="129"/>
      <c r="BF213" s="129"/>
      <c r="BG213" s="129"/>
      <c r="BH213" s="129"/>
      <c r="BI213" s="129"/>
      <c r="BJ213" s="129"/>
      <c r="BK213" s="129"/>
      <c r="BL213" s="129"/>
      <c r="BM213" s="129"/>
      <c r="BN213" s="129"/>
      <c r="BO213" s="129"/>
      <c r="BP213" s="129"/>
      <c r="BQ213" s="129"/>
      <c r="BR213" s="129"/>
      <c r="BS213" s="231">
        <f t="shared" si="11"/>
        <v>1</v>
      </c>
    </row>
    <row r="214" spans="1:71" ht="15" x14ac:dyDescent="0.15">
      <c r="A214" s="104" t="s">
        <v>416</v>
      </c>
      <c r="B214" s="153" t="s">
        <v>523</v>
      </c>
      <c r="C214" s="153" t="s">
        <v>247</v>
      </c>
      <c r="D214" s="171" t="s">
        <v>840</v>
      </c>
      <c r="E214" s="153" t="s">
        <v>135</v>
      </c>
      <c r="F214" s="105">
        <v>0.2</v>
      </c>
      <c r="G214" s="106">
        <v>0.3</v>
      </c>
      <c r="H214" s="107">
        <f t="shared" si="12"/>
        <v>16</v>
      </c>
      <c r="I214" s="107">
        <f t="shared" si="12"/>
        <v>24</v>
      </c>
      <c r="J214" s="248"/>
      <c r="K214" s="173"/>
      <c r="L214" s="129"/>
      <c r="M214" s="129"/>
      <c r="N214" s="129">
        <v>15</v>
      </c>
      <c r="O214" s="129"/>
      <c r="P214" s="129"/>
      <c r="Q214" s="129"/>
      <c r="R214" s="129"/>
      <c r="S214" s="129"/>
      <c r="T214" s="129"/>
      <c r="U214" s="129"/>
      <c r="V214" s="129"/>
      <c r="W214" s="129"/>
      <c r="X214" s="129"/>
      <c r="Y214" s="129"/>
      <c r="Z214" s="129"/>
      <c r="AA214" s="129"/>
      <c r="AB214" s="129"/>
      <c r="AC214" s="129">
        <v>10</v>
      </c>
      <c r="AE214" s="129"/>
      <c r="AF214" s="129">
        <v>26</v>
      </c>
      <c r="AG214" s="129"/>
      <c r="AH214" s="129"/>
      <c r="AI214" s="129"/>
      <c r="AJ214" s="129">
        <v>7</v>
      </c>
      <c r="AK214" s="129"/>
      <c r="AL214" s="129"/>
      <c r="AM214" s="129">
        <v>14</v>
      </c>
      <c r="AN214" s="129">
        <v>19</v>
      </c>
      <c r="AO214" s="129"/>
      <c r="AP214" s="129"/>
      <c r="AQ214" s="129"/>
      <c r="AR214" s="129"/>
      <c r="AS214" s="129"/>
      <c r="AT214" s="129"/>
      <c r="AU214" s="129"/>
      <c r="AV214" s="129"/>
      <c r="AW214" s="129"/>
      <c r="AX214" s="129"/>
      <c r="AY214" s="129"/>
      <c r="AZ214" s="129"/>
      <c r="BA214" s="129"/>
      <c r="BB214" s="129"/>
      <c r="BC214" s="129"/>
      <c r="BD214" s="129"/>
      <c r="BE214" s="129"/>
      <c r="BF214" s="129"/>
      <c r="BG214" s="129"/>
      <c r="BH214" s="129"/>
      <c r="BI214" s="129"/>
      <c r="BJ214" s="129"/>
      <c r="BK214" s="129"/>
      <c r="BL214" s="129"/>
      <c r="BM214" s="129"/>
      <c r="BN214" s="129"/>
      <c r="BO214" s="129"/>
      <c r="BP214" s="129">
        <v>96</v>
      </c>
      <c r="BQ214" s="129"/>
      <c r="BR214" s="129"/>
      <c r="BS214" s="231">
        <f t="shared" si="11"/>
        <v>187</v>
      </c>
    </row>
    <row r="215" spans="1:71" ht="15" x14ac:dyDescent="0.15">
      <c r="A215" s="104" t="s">
        <v>417</v>
      </c>
      <c r="B215" s="153" t="s">
        <v>523</v>
      </c>
      <c r="C215" s="153" t="s">
        <v>247</v>
      </c>
      <c r="D215" s="171" t="s">
        <v>841</v>
      </c>
      <c r="E215" s="153" t="s">
        <v>135</v>
      </c>
      <c r="F215" s="105">
        <v>0.2</v>
      </c>
      <c r="G215" s="106">
        <v>0.6</v>
      </c>
      <c r="H215" s="107">
        <f t="shared" si="12"/>
        <v>16</v>
      </c>
      <c r="I215" s="107">
        <f t="shared" si="12"/>
        <v>48</v>
      </c>
      <c r="J215" s="248"/>
      <c r="K215" s="173"/>
      <c r="L215" s="129"/>
      <c r="M215" s="129"/>
      <c r="N215" s="129"/>
      <c r="O215" s="129"/>
      <c r="P215" s="129"/>
      <c r="Q215" s="129"/>
      <c r="R215" s="129"/>
      <c r="S215" s="129"/>
      <c r="T215" s="129"/>
      <c r="U215" s="129"/>
      <c r="V215" s="129"/>
      <c r="W215" s="129"/>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c r="BF215" s="129"/>
      <c r="BG215" s="129"/>
      <c r="BH215" s="129"/>
      <c r="BI215" s="129">
        <v>14</v>
      </c>
      <c r="BJ215" s="129">
        <v>1</v>
      </c>
      <c r="BK215" s="129"/>
      <c r="BL215" s="129"/>
      <c r="BM215" s="129"/>
      <c r="BN215" s="129"/>
      <c r="BO215" s="129"/>
      <c r="BP215" s="129">
        <v>7</v>
      </c>
      <c r="BQ215" s="129"/>
      <c r="BR215" s="129"/>
      <c r="BS215" s="231">
        <f t="shared" si="11"/>
        <v>22</v>
      </c>
    </row>
    <row r="216" spans="1:71" ht="15" x14ac:dyDescent="0.15">
      <c r="A216" s="104" t="s">
        <v>418</v>
      </c>
      <c r="B216" s="153" t="s">
        <v>523</v>
      </c>
      <c r="C216" s="153" t="s">
        <v>248</v>
      </c>
      <c r="D216" s="153" t="s">
        <v>832</v>
      </c>
      <c r="E216" s="153" t="s">
        <v>135</v>
      </c>
      <c r="F216" s="105">
        <v>0.1</v>
      </c>
      <c r="G216" s="106">
        <v>0.25</v>
      </c>
      <c r="H216" s="107">
        <f t="shared" si="12"/>
        <v>8</v>
      </c>
      <c r="I216" s="107">
        <f t="shared" si="12"/>
        <v>20</v>
      </c>
      <c r="J216" s="248"/>
      <c r="K216" s="173"/>
      <c r="L216" s="129"/>
      <c r="M216" s="129"/>
      <c r="N216" s="129"/>
      <c r="O216" s="129"/>
      <c r="P216" s="129"/>
      <c r="Q216" s="129"/>
      <c r="R216" s="129"/>
      <c r="S216" s="129"/>
      <c r="T216" s="129"/>
      <c r="U216" s="129">
        <v>3</v>
      </c>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c r="BA216" s="129"/>
      <c r="BB216" s="129"/>
      <c r="BC216" s="129"/>
      <c r="BD216" s="129"/>
      <c r="BE216" s="129"/>
      <c r="BF216" s="129"/>
      <c r="BG216" s="129"/>
      <c r="BH216" s="129"/>
      <c r="BI216" s="129"/>
      <c r="BJ216" s="129"/>
      <c r="BK216" s="129"/>
      <c r="BL216" s="129"/>
      <c r="BM216" s="129"/>
      <c r="BN216" s="129"/>
      <c r="BO216" s="129"/>
      <c r="BP216" s="129"/>
      <c r="BQ216" s="129"/>
      <c r="BR216" s="129"/>
      <c r="BS216" s="231">
        <f t="shared" si="11"/>
        <v>3</v>
      </c>
    </row>
    <row r="217" spans="1:71" ht="15" x14ac:dyDescent="0.15">
      <c r="A217" s="104" t="s">
        <v>419</v>
      </c>
      <c r="B217" s="153" t="s">
        <v>523</v>
      </c>
      <c r="C217" s="153" t="s">
        <v>248</v>
      </c>
      <c r="D217" s="153" t="s">
        <v>833</v>
      </c>
      <c r="E217" s="153" t="s">
        <v>135</v>
      </c>
      <c r="F217" s="105">
        <v>0.1</v>
      </c>
      <c r="G217" s="106">
        <v>0.4</v>
      </c>
      <c r="H217" s="107">
        <f t="shared" si="12"/>
        <v>8</v>
      </c>
      <c r="I217" s="107">
        <f t="shared" si="12"/>
        <v>32</v>
      </c>
      <c r="J217" s="248"/>
      <c r="K217" s="173"/>
      <c r="L217" s="129"/>
      <c r="M217" s="129"/>
      <c r="N217" s="129"/>
      <c r="O217" s="129"/>
      <c r="P217" s="129"/>
      <c r="Q217" s="129"/>
      <c r="R217" s="129"/>
      <c r="S217" s="129"/>
      <c r="T217" s="129"/>
      <c r="U217" s="129"/>
      <c r="V217" s="129"/>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v>2</v>
      </c>
      <c r="AX217" s="129"/>
      <c r="AY217" s="129"/>
      <c r="AZ217" s="129"/>
      <c r="BA217" s="129"/>
      <c r="BB217" s="129"/>
      <c r="BC217" s="129"/>
      <c r="BD217" s="129"/>
      <c r="BE217" s="129"/>
      <c r="BF217" s="129"/>
      <c r="BG217" s="129"/>
      <c r="BH217" s="129"/>
      <c r="BI217" s="129"/>
      <c r="BJ217" s="129"/>
      <c r="BK217" s="129"/>
      <c r="BL217" s="129"/>
      <c r="BM217" s="129"/>
      <c r="BN217" s="129"/>
      <c r="BO217" s="129"/>
      <c r="BP217" s="129"/>
      <c r="BQ217" s="129"/>
      <c r="BR217" s="129"/>
      <c r="BS217" s="231">
        <f t="shared" si="11"/>
        <v>2</v>
      </c>
    </row>
    <row r="218" spans="1:71" ht="15" x14ac:dyDescent="0.15">
      <c r="A218" s="104" t="s">
        <v>420</v>
      </c>
      <c r="B218" s="153" t="s">
        <v>523</v>
      </c>
      <c r="C218" s="153" t="s">
        <v>248</v>
      </c>
      <c r="D218" s="153" t="s">
        <v>834</v>
      </c>
      <c r="E218" s="153" t="s">
        <v>135</v>
      </c>
      <c r="F218" s="105">
        <v>0.1</v>
      </c>
      <c r="G218" s="106">
        <v>0.5</v>
      </c>
      <c r="H218" s="107">
        <f t="shared" si="12"/>
        <v>8</v>
      </c>
      <c r="I218" s="107">
        <f t="shared" si="12"/>
        <v>40</v>
      </c>
      <c r="J218" s="248"/>
      <c r="K218" s="173"/>
      <c r="L218" s="129"/>
      <c r="M218" s="129"/>
      <c r="N218" s="129"/>
      <c r="O218" s="129"/>
      <c r="P218" s="129"/>
      <c r="Q218" s="129"/>
      <c r="R218" s="129"/>
      <c r="S218" s="129"/>
      <c r="T218" s="129"/>
      <c r="U218" s="129"/>
      <c r="V218" s="129"/>
      <c r="W218" s="129"/>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c r="BF218" s="129"/>
      <c r="BG218" s="129"/>
      <c r="BH218" s="129"/>
      <c r="BI218" s="129"/>
      <c r="BJ218" s="129"/>
      <c r="BK218" s="129"/>
      <c r="BL218" s="129"/>
      <c r="BM218" s="129"/>
      <c r="BN218" s="129"/>
      <c r="BO218" s="129"/>
      <c r="BP218" s="129"/>
      <c r="BQ218" s="129"/>
      <c r="BR218" s="129">
        <v>17</v>
      </c>
      <c r="BS218" s="231">
        <f t="shared" si="11"/>
        <v>17</v>
      </c>
    </row>
    <row r="219" spans="1:71" ht="15" x14ac:dyDescent="0.15">
      <c r="A219" s="104" t="s">
        <v>421</v>
      </c>
      <c r="B219" s="153" t="s">
        <v>523</v>
      </c>
      <c r="C219" s="153" t="s">
        <v>248</v>
      </c>
      <c r="D219" s="153" t="s">
        <v>835</v>
      </c>
      <c r="E219" s="153" t="s">
        <v>135</v>
      </c>
      <c r="F219" s="105">
        <v>0.1</v>
      </c>
      <c r="G219" s="106">
        <v>1.7</v>
      </c>
      <c r="H219" s="107">
        <f t="shared" si="12"/>
        <v>8</v>
      </c>
      <c r="I219" s="107">
        <f t="shared" si="12"/>
        <v>136</v>
      </c>
      <c r="J219" s="248"/>
      <c r="K219" s="173"/>
      <c r="L219" s="129"/>
      <c r="M219" s="129"/>
      <c r="N219" s="129"/>
      <c r="O219" s="129"/>
      <c r="P219" s="129"/>
      <c r="Q219" s="129"/>
      <c r="R219" s="129"/>
      <c r="S219" s="129"/>
      <c r="T219" s="129"/>
      <c r="U219" s="129"/>
      <c r="V219" s="129"/>
      <c r="W219" s="129"/>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s="129"/>
      <c r="BC219" s="129"/>
      <c r="BD219" s="129"/>
      <c r="BE219" s="129"/>
      <c r="BF219" s="129"/>
      <c r="BG219" s="129"/>
      <c r="BH219" s="129"/>
      <c r="BI219" s="129"/>
      <c r="BJ219" s="129"/>
      <c r="BK219" s="129"/>
      <c r="BL219" s="129"/>
      <c r="BM219" s="129"/>
      <c r="BN219" s="129">
        <v>1</v>
      </c>
      <c r="BO219" s="129">
        <v>1</v>
      </c>
      <c r="BP219" s="129"/>
      <c r="BQ219" s="129"/>
      <c r="BR219" s="129"/>
      <c r="BS219" s="231">
        <f t="shared" si="11"/>
        <v>2</v>
      </c>
    </row>
    <row r="220" spans="1:71" ht="15" x14ac:dyDescent="0.15">
      <c r="A220" s="104" t="s">
        <v>422</v>
      </c>
      <c r="B220" s="153" t="s">
        <v>523</v>
      </c>
      <c r="C220" s="153" t="s">
        <v>248</v>
      </c>
      <c r="D220" s="153" t="s">
        <v>836</v>
      </c>
      <c r="E220" s="153" t="s">
        <v>135</v>
      </c>
      <c r="F220" s="105">
        <v>0.15</v>
      </c>
      <c r="G220" s="106">
        <v>1</v>
      </c>
      <c r="H220" s="107">
        <f t="shared" si="12"/>
        <v>12</v>
      </c>
      <c r="I220" s="107">
        <f t="shared" si="12"/>
        <v>80</v>
      </c>
      <c r="J220" s="248"/>
      <c r="K220" s="173"/>
      <c r="L220" s="129"/>
      <c r="M220" s="129"/>
      <c r="N220" s="129"/>
      <c r="O220" s="129"/>
      <c r="P220" s="129"/>
      <c r="Q220" s="129"/>
      <c r="R220" s="129"/>
      <c r="S220" s="129"/>
      <c r="T220" s="129"/>
      <c r="U220" s="129"/>
      <c r="V220" s="129"/>
      <c r="W220" s="129"/>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v>1</v>
      </c>
      <c r="AT220" s="129"/>
      <c r="AU220" s="129"/>
      <c r="AV220" s="129"/>
      <c r="AW220" s="129"/>
      <c r="AX220" s="129"/>
      <c r="AY220" s="129"/>
      <c r="AZ220" s="129"/>
      <c r="BA220" s="129"/>
      <c r="BB220" s="129"/>
      <c r="BC220" s="129"/>
      <c r="BD220" s="129"/>
      <c r="BE220" s="129"/>
      <c r="BF220" s="129"/>
      <c r="BG220" s="129"/>
      <c r="BH220" s="129"/>
      <c r="BI220" s="129"/>
      <c r="BJ220" s="129"/>
      <c r="BK220" s="129"/>
      <c r="BL220" s="129"/>
      <c r="BM220" s="129"/>
      <c r="BN220" s="129"/>
      <c r="BO220" s="129"/>
      <c r="BP220" s="129">
        <v>4</v>
      </c>
      <c r="BQ220" s="129">
        <v>6</v>
      </c>
      <c r="BR220" s="129"/>
      <c r="BS220" s="231">
        <f t="shared" si="11"/>
        <v>11</v>
      </c>
    </row>
    <row r="221" spans="1:71" ht="15" x14ac:dyDescent="0.15">
      <c r="A221" s="104" t="s">
        <v>423</v>
      </c>
      <c r="B221" s="153" t="s">
        <v>523</v>
      </c>
      <c r="C221" s="153" t="s">
        <v>248</v>
      </c>
      <c r="D221" s="153" t="s">
        <v>837</v>
      </c>
      <c r="E221" s="153" t="s">
        <v>135</v>
      </c>
      <c r="F221" s="105">
        <v>0.2</v>
      </c>
      <c r="G221" s="106">
        <v>0.6</v>
      </c>
      <c r="H221" s="107">
        <f t="shared" si="12"/>
        <v>16</v>
      </c>
      <c r="I221" s="107">
        <f t="shared" si="12"/>
        <v>48</v>
      </c>
      <c r="J221" s="248"/>
      <c r="K221" s="173"/>
      <c r="L221" s="129"/>
      <c r="M221" s="129"/>
      <c r="N221" s="129"/>
      <c r="O221" s="129"/>
      <c r="P221" s="129"/>
      <c r="Q221" s="129"/>
      <c r="R221" s="129"/>
      <c r="S221" s="129"/>
      <c r="T221" s="129"/>
      <c r="U221" s="129"/>
      <c r="V221" s="129"/>
      <c r="W221" s="129"/>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c r="BF221" s="129"/>
      <c r="BG221" s="129"/>
      <c r="BH221" s="129"/>
      <c r="BI221" s="129"/>
      <c r="BJ221" s="129">
        <f>1+1</f>
        <v>2</v>
      </c>
      <c r="BK221" s="129"/>
      <c r="BL221" s="129">
        <v>2</v>
      </c>
      <c r="BM221" s="129">
        <v>1</v>
      </c>
      <c r="BN221" s="129"/>
      <c r="BO221" s="129"/>
      <c r="BP221" s="129">
        <v>1</v>
      </c>
      <c r="BQ221" s="129"/>
      <c r="BR221" s="129"/>
      <c r="BS221" s="231">
        <f t="shared" si="11"/>
        <v>6</v>
      </c>
    </row>
    <row r="222" spans="1:71" ht="15" x14ac:dyDescent="0.15">
      <c r="A222" s="104" t="s">
        <v>424</v>
      </c>
      <c r="B222" s="153" t="s">
        <v>523</v>
      </c>
      <c r="C222" s="153" t="s">
        <v>248</v>
      </c>
      <c r="D222" s="153" t="s">
        <v>838</v>
      </c>
      <c r="E222" s="153" t="s">
        <v>135</v>
      </c>
      <c r="F222" s="105">
        <v>0.2</v>
      </c>
      <c r="G222" s="106">
        <v>1.8</v>
      </c>
      <c r="H222" s="107">
        <f t="shared" ref="H222:I239" si="13">F222*80</f>
        <v>16</v>
      </c>
      <c r="I222" s="107">
        <f t="shared" si="13"/>
        <v>144</v>
      </c>
      <c r="J222" s="248"/>
      <c r="K222" s="173"/>
      <c r="L222" s="129"/>
      <c r="M222" s="129"/>
      <c r="N222" s="129"/>
      <c r="O222" s="129"/>
      <c r="P222" s="129"/>
      <c r="Q222" s="129"/>
      <c r="R222" s="129"/>
      <c r="S222" s="129"/>
      <c r="T222" s="129"/>
      <c r="U222" s="129"/>
      <c r="V222" s="129"/>
      <c r="W222" s="129"/>
      <c r="X222" s="129"/>
      <c r="Y222" s="129"/>
      <c r="Z222" s="129"/>
      <c r="AA222" s="129"/>
      <c r="AB222" s="129"/>
      <c r="AC222" s="129"/>
      <c r="AD222" s="129"/>
      <c r="AE222" s="129"/>
      <c r="AF222" s="129"/>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c r="BF222" s="129"/>
      <c r="BG222" s="129"/>
      <c r="BH222" s="129"/>
      <c r="BI222" s="129"/>
      <c r="BJ222" s="129"/>
      <c r="BK222" s="129">
        <v>1</v>
      </c>
      <c r="BL222" s="129"/>
      <c r="BM222" s="129"/>
      <c r="BN222" s="129"/>
      <c r="BO222" s="129"/>
      <c r="BP222" s="129"/>
      <c r="BQ222" s="129"/>
      <c r="BR222" s="129"/>
      <c r="BS222" s="231">
        <f t="shared" si="11"/>
        <v>1</v>
      </c>
    </row>
    <row r="223" spans="1:71" ht="15" x14ac:dyDescent="0.15">
      <c r="A223" s="104" t="s">
        <v>425</v>
      </c>
      <c r="B223" s="153" t="s">
        <v>523</v>
      </c>
      <c r="C223" s="153" t="s">
        <v>248</v>
      </c>
      <c r="D223" s="153" t="s">
        <v>839</v>
      </c>
      <c r="E223" s="153" t="s">
        <v>135</v>
      </c>
      <c r="F223" s="105">
        <v>0.5</v>
      </c>
      <c r="G223" s="106">
        <v>0.5</v>
      </c>
      <c r="H223" s="107">
        <f t="shared" si="13"/>
        <v>40</v>
      </c>
      <c r="I223" s="107">
        <f t="shared" si="13"/>
        <v>40</v>
      </c>
      <c r="J223" s="248"/>
      <c r="K223" s="173"/>
      <c r="L223" s="129"/>
      <c r="M223" s="129"/>
      <c r="N223" s="129"/>
      <c r="O223" s="129"/>
      <c r="P223" s="129"/>
      <c r="Q223" s="129"/>
      <c r="R223" s="129"/>
      <c r="S223" s="129"/>
      <c r="T223" s="129"/>
      <c r="U223" s="129"/>
      <c r="V223" s="129"/>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129"/>
      <c r="BD223" s="129"/>
      <c r="BE223" s="129"/>
      <c r="BF223" s="129"/>
      <c r="BG223" s="129"/>
      <c r="BH223" s="129"/>
      <c r="BI223" s="129">
        <v>7</v>
      </c>
      <c r="BJ223" s="129"/>
      <c r="BK223" s="129"/>
      <c r="BL223" s="129"/>
      <c r="BM223" s="129"/>
      <c r="BN223" s="129">
        <v>3</v>
      </c>
      <c r="BO223" s="129"/>
      <c r="BP223" s="129"/>
      <c r="BQ223" s="129"/>
      <c r="BR223" s="129"/>
      <c r="BS223" s="231">
        <f t="shared" si="11"/>
        <v>10</v>
      </c>
    </row>
    <row r="224" spans="1:71" ht="15" x14ac:dyDescent="0.15">
      <c r="A224" s="104" t="s">
        <v>145</v>
      </c>
      <c r="B224" s="153" t="s">
        <v>524</v>
      </c>
      <c r="C224" s="153"/>
      <c r="D224" s="153" t="s">
        <v>842</v>
      </c>
      <c r="E224" s="153" t="s">
        <v>135</v>
      </c>
      <c r="F224" s="105">
        <v>0.05</v>
      </c>
      <c r="G224" s="106">
        <v>0.2</v>
      </c>
      <c r="H224" s="107">
        <f t="shared" si="13"/>
        <v>4</v>
      </c>
      <c r="I224" s="107">
        <f t="shared" si="13"/>
        <v>16</v>
      </c>
      <c r="J224" s="248"/>
      <c r="K224" s="173"/>
      <c r="L224" s="129"/>
      <c r="M224" s="129"/>
      <c r="N224" s="129"/>
      <c r="O224" s="129"/>
      <c r="P224" s="129"/>
      <c r="Q224" s="129"/>
      <c r="R224" s="129"/>
      <c r="S224" s="129"/>
      <c r="T224" s="129"/>
      <c r="U224" s="129"/>
      <c r="V224" s="129"/>
      <c r="W224" s="129"/>
      <c r="X224" s="129"/>
      <c r="Y224" s="129"/>
      <c r="Z224" s="129"/>
      <c r="AA224" s="129"/>
      <c r="AB224" s="129"/>
      <c r="AC224" s="129"/>
      <c r="AD224" s="129"/>
      <c r="AE224" s="129"/>
      <c r="AF224" s="129"/>
      <c r="AG224" s="129"/>
      <c r="AH224" s="129"/>
      <c r="AI224" s="129"/>
      <c r="AJ224" s="129"/>
      <c r="AK224" s="129"/>
      <c r="AL224" s="129"/>
      <c r="AM224" s="129"/>
      <c r="AN224" s="129"/>
      <c r="AO224" s="129"/>
      <c r="AP224" s="129"/>
      <c r="AQ224" s="129"/>
      <c r="AR224" s="129">
        <v>5</v>
      </c>
      <c r="AS224" s="129"/>
      <c r="AT224" s="129"/>
      <c r="AU224" s="129"/>
      <c r="AV224" s="129"/>
      <c r="AW224" s="129"/>
      <c r="AX224" s="129"/>
      <c r="AY224" s="129"/>
      <c r="AZ224" s="129"/>
      <c r="BA224" s="129"/>
      <c r="BB224" s="129"/>
      <c r="BC224" s="129"/>
      <c r="BD224" s="129"/>
      <c r="BE224" s="129"/>
      <c r="BF224" s="129"/>
      <c r="BG224" s="129"/>
      <c r="BH224" s="129"/>
      <c r="BI224" s="129"/>
      <c r="BJ224" s="129"/>
      <c r="BK224" s="129"/>
      <c r="BL224" s="129"/>
      <c r="BM224" s="129"/>
      <c r="BN224" s="129"/>
      <c r="BO224" s="129"/>
      <c r="BP224" s="129"/>
      <c r="BQ224" s="129"/>
      <c r="BR224" s="129"/>
      <c r="BS224" s="231">
        <f t="shared" si="11"/>
        <v>5</v>
      </c>
    </row>
    <row r="225" spans="1:71" ht="15" x14ac:dyDescent="0.15">
      <c r="A225" s="104" t="s">
        <v>146</v>
      </c>
      <c r="B225" s="153" t="s">
        <v>524</v>
      </c>
      <c r="C225" s="153"/>
      <c r="D225" s="153" t="s">
        <v>843</v>
      </c>
      <c r="E225" s="153" t="s">
        <v>135</v>
      </c>
      <c r="F225" s="105">
        <v>0.05</v>
      </c>
      <c r="G225" s="106">
        <v>0.4</v>
      </c>
      <c r="H225" s="107">
        <f t="shared" si="13"/>
        <v>4</v>
      </c>
      <c r="I225" s="107">
        <f t="shared" si="13"/>
        <v>32</v>
      </c>
      <c r="J225" s="248"/>
      <c r="K225" s="173"/>
      <c r="L225" s="129"/>
      <c r="M225" s="129"/>
      <c r="N225" s="129"/>
      <c r="O225" s="129"/>
      <c r="P225" s="129"/>
      <c r="Q225" s="129"/>
      <c r="R225" s="129"/>
      <c r="S225" s="129"/>
      <c r="T225" s="129"/>
      <c r="U225" s="129"/>
      <c r="V225" s="129"/>
      <c r="W225" s="129"/>
      <c r="X225" s="129"/>
      <c r="Y225" s="129"/>
      <c r="Z225" s="129">
        <v>2</v>
      </c>
      <c r="AA225" s="129"/>
      <c r="AB225" s="129"/>
      <c r="AC225" s="129"/>
      <c r="AD225" s="129"/>
      <c r="AE225" s="129"/>
      <c r="AF225" s="129"/>
      <c r="AG225" s="129"/>
      <c r="AH225" s="129"/>
      <c r="AI225" s="129"/>
      <c r="AJ225" s="129"/>
      <c r="AK225" s="129"/>
      <c r="AL225" s="129"/>
      <c r="AM225" s="129"/>
      <c r="AN225" s="129"/>
      <c r="AO225" s="129"/>
      <c r="AP225" s="129"/>
      <c r="AQ225" s="129"/>
      <c r="AR225" s="129">
        <v>3</v>
      </c>
      <c r="AS225" s="129"/>
      <c r="AT225" s="129"/>
      <c r="AU225" s="129"/>
      <c r="AV225" s="129"/>
      <c r="AW225" s="129"/>
      <c r="AX225" s="129"/>
      <c r="AY225" s="129"/>
      <c r="AZ225" s="129"/>
      <c r="BA225" s="129"/>
      <c r="BB225" s="129"/>
      <c r="BC225" s="129"/>
      <c r="BD225" s="129"/>
      <c r="BE225" s="129"/>
      <c r="BF225" s="129"/>
      <c r="BG225" s="129"/>
      <c r="BH225" s="129"/>
      <c r="BI225" s="129"/>
      <c r="BJ225" s="129"/>
      <c r="BK225" s="129"/>
      <c r="BL225" s="129"/>
      <c r="BM225" s="129"/>
      <c r="BN225" s="129"/>
      <c r="BO225" s="129"/>
      <c r="BP225" s="129"/>
      <c r="BQ225" s="129"/>
      <c r="BR225" s="129"/>
      <c r="BS225" s="231">
        <f t="shared" si="11"/>
        <v>5</v>
      </c>
    </row>
    <row r="226" spans="1:71" ht="15" x14ac:dyDescent="0.15">
      <c r="A226" s="104" t="s">
        <v>147</v>
      </c>
      <c r="B226" s="153" t="s">
        <v>524</v>
      </c>
      <c r="C226" s="153"/>
      <c r="D226" s="153" t="s">
        <v>844</v>
      </c>
      <c r="E226" s="153" t="s">
        <v>135</v>
      </c>
      <c r="F226" s="105">
        <v>0.05</v>
      </c>
      <c r="G226" s="106">
        <v>0.7</v>
      </c>
      <c r="H226" s="107">
        <f t="shared" si="13"/>
        <v>4</v>
      </c>
      <c r="I226" s="107">
        <f t="shared" si="13"/>
        <v>56</v>
      </c>
      <c r="J226" s="248"/>
      <c r="K226" s="173"/>
      <c r="L226" s="129"/>
      <c r="M226" s="129"/>
      <c r="N226" s="129"/>
      <c r="O226" s="129"/>
      <c r="P226" s="129"/>
      <c r="Q226" s="129"/>
      <c r="R226" s="129"/>
      <c r="S226" s="129"/>
      <c r="T226" s="129"/>
      <c r="U226" s="129"/>
      <c r="V226" s="129"/>
      <c r="W226" s="129"/>
      <c r="X226" s="129"/>
      <c r="Y226" s="129"/>
      <c r="Z226" s="129"/>
      <c r="AA226" s="129"/>
      <c r="AC226" s="129">
        <v>3</v>
      </c>
      <c r="AD226" s="129"/>
      <c r="AE226" s="129"/>
      <c r="AF226" s="129"/>
      <c r="AG226" s="129"/>
      <c r="AH226" s="129"/>
      <c r="AI226" s="129"/>
      <c r="AJ226" s="129"/>
      <c r="AK226" s="129"/>
      <c r="AL226" s="129"/>
      <c r="AM226" s="129"/>
      <c r="AN226" s="129"/>
      <c r="AO226" s="129"/>
      <c r="AP226" s="129"/>
      <c r="AQ226" s="129"/>
      <c r="AR226" s="129"/>
      <c r="AS226" s="129"/>
      <c r="AT226" s="129"/>
      <c r="AU226" s="129"/>
      <c r="AV226" s="129"/>
      <c r="AW226" s="129">
        <v>9</v>
      </c>
      <c r="AX226" s="129"/>
      <c r="AY226" s="129"/>
      <c r="AZ226" s="129"/>
      <c r="BA226" s="129"/>
      <c r="BB226" s="129"/>
      <c r="BC226" s="129"/>
      <c r="BD226" s="129"/>
      <c r="BE226" s="129"/>
      <c r="BF226" s="129"/>
      <c r="BG226" s="129"/>
      <c r="BH226" s="129"/>
      <c r="BI226" s="129"/>
      <c r="BJ226" s="129"/>
      <c r="BK226" s="129"/>
      <c r="BL226" s="129"/>
      <c r="BM226" s="129"/>
      <c r="BN226" s="129"/>
      <c r="BO226" s="129"/>
      <c r="BP226" s="129"/>
      <c r="BQ226" s="129"/>
      <c r="BR226" s="129"/>
      <c r="BS226" s="231">
        <f t="shared" si="11"/>
        <v>12</v>
      </c>
    </row>
    <row r="227" spans="1:71" ht="15" x14ac:dyDescent="0.15">
      <c r="A227" s="104" t="s">
        <v>426</v>
      </c>
      <c r="B227" s="153" t="s">
        <v>524</v>
      </c>
      <c r="C227" s="153"/>
      <c r="D227" s="153" t="s">
        <v>846</v>
      </c>
      <c r="E227" s="153" t="s">
        <v>135</v>
      </c>
      <c r="F227" s="105">
        <v>7.4999999999999997E-2</v>
      </c>
      <c r="G227" s="106">
        <v>0.4</v>
      </c>
      <c r="H227" s="107">
        <f t="shared" si="13"/>
        <v>6</v>
      </c>
      <c r="I227" s="107">
        <f t="shared" si="13"/>
        <v>32</v>
      </c>
      <c r="J227" s="248"/>
      <c r="K227" s="173"/>
      <c r="L227" s="129"/>
      <c r="M227" s="129"/>
      <c r="N227" s="129"/>
      <c r="O227" s="129"/>
      <c r="P227" s="129"/>
      <c r="Q227" s="129"/>
      <c r="R227" s="129"/>
      <c r="S227" s="129"/>
      <c r="T227" s="129"/>
      <c r="U227" s="129"/>
      <c r="V227" s="129"/>
      <c r="W227" s="129"/>
      <c r="X227" s="129"/>
      <c r="Y227" s="129"/>
      <c r="Z227" s="129"/>
      <c r="AA227" s="129"/>
      <c r="AB227" s="129"/>
      <c r="AC227" s="129"/>
      <c r="AD227" s="129"/>
      <c r="AE227" s="129"/>
      <c r="AF227" s="129"/>
      <c r="AG227" s="129"/>
      <c r="AH227" s="129"/>
      <c r="AI227" s="129"/>
      <c r="AJ227" s="129"/>
      <c r="AK227" s="129"/>
      <c r="AL227" s="129"/>
      <c r="AM227" s="129"/>
      <c r="AN227" s="129"/>
      <c r="AO227" s="129"/>
      <c r="AP227" s="129"/>
      <c r="AQ227" s="129"/>
      <c r="AR227" s="129"/>
      <c r="AS227" s="129"/>
      <c r="AT227" s="129"/>
      <c r="AU227" s="129"/>
      <c r="AV227" s="129">
        <v>5</v>
      </c>
      <c r="AW227" s="129"/>
      <c r="AX227" s="129"/>
      <c r="AY227" s="129"/>
      <c r="AZ227" s="129"/>
      <c r="BA227" s="129"/>
      <c r="BB227" s="129"/>
      <c r="BC227" s="129"/>
      <c r="BD227" s="129"/>
      <c r="BE227" s="129"/>
      <c r="BF227" s="129"/>
      <c r="BG227" s="129"/>
      <c r="BH227" s="129"/>
      <c r="BI227" s="129"/>
      <c r="BJ227" s="129"/>
      <c r="BK227" s="129"/>
      <c r="BL227" s="129"/>
      <c r="BM227" s="129"/>
      <c r="BN227" s="129"/>
      <c r="BO227" s="129"/>
      <c r="BP227" s="129"/>
      <c r="BQ227" s="129"/>
      <c r="BR227" s="129"/>
      <c r="BS227" s="231">
        <f t="shared" si="11"/>
        <v>5</v>
      </c>
    </row>
    <row r="228" spans="1:71" ht="15" x14ac:dyDescent="0.15">
      <c r="A228" s="104" t="s">
        <v>427</v>
      </c>
      <c r="B228" s="153" t="s">
        <v>524</v>
      </c>
      <c r="C228" s="153"/>
      <c r="D228" s="153" t="s">
        <v>847</v>
      </c>
      <c r="E228" s="153" t="s">
        <v>135</v>
      </c>
      <c r="F228" s="105">
        <v>7.4999999999999997E-2</v>
      </c>
      <c r="G228" s="106">
        <v>0.5</v>
      </c>
      <c r="H228" s="107">
        <f t="shared" si="13"/>
        <v>6</v>
      </c>
      <c r="I228" s="107">
        <f t="shared" si="13"/>
        <v>40</v>
      </c>
      <c r="J228" s="248"/>
      <c r="K228" s="173"/>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v>4</v>
      </c>
      <c r="AQ228" s="129"/>
      <c r="AR228" s="129"/>
      <c r="AS228" s="129"/>
      <c r="AT228" s="129"/>
      <c r="AU228" s="129"/>
      <c r="AV228" s="129"/>
      <c r="AW228" s="129"/>
      <c r="AX228" s="129"/>
      <c r="AY228" s="129"/>
      <c r="AZ228" s="129"/>
      <c r="BA228" s="129"/>
      <c r="BB228" s="129"/>
      <c r="BC228" s="129"/>
      <c r="BD228" s="129"/>
      <c r="BE228" s="129"/>
      <c r="BF228" s="129"/>
      <c r="BG228" s="129"/>
      <c r="BH228" s="129"/>
      <c r="BI228" s="129"/>
      <c r="BJ228" s="129"/>
      <c r="BK228" s="129"/>
      <c r="BL228" s="129"/>
      <c r="BM228" s="129"/>
      <c r="BN228" s="129"/>
      <c r="BO228" s="129"/>
      <c r="BP228" s="129"/>
      <c r="BQ228" s="129"/>
      <c r="BR228" s="129"/>
      <c r="BS228" s="231">
        <f t="shared" si="11"/>
        <v>4</v>
      </c>
    </row>
    <row r="229" spans="1:71" ht="15" x14ac:dyDescent="0.15">
      <c r="A229" s="104" t="s">
        <v>429</v>
      </c>
      <c r="B229" s="153" t="s">
        <v>524</v>
      </c>
      <c r="C229" s="153"/>
      <c r="D229" s="153" t="s">
        <v>849</v>
      </c>
      <c r="E229" s="153" t="s">
        <v>135</v>
      </c>
      <c r="F229" s="105">
        <v>0.1</v>
      </c>
      <c r="G229" s="106">
        <v>0.2</v>
      </c>
      <c r="H229" s="107">
        <f t="shared" si="13"/>
        <v>8</v>
      </c>
      <c r="I229" s="107">
        <f t="shared" si="13"/>
        <v>16</v>
      </c>
      <c r="J229" s="248"/>
      <c r="K229" s="173"/>
      <c r="L229" s="129"/>
      <c r="M229" s="129"/>
      <c r="N229" s="129"/>
      <c r="O229" s="129"/>
      <c r="P229" s="129"/>
      <c r="Q229" s="129"/>
      <c r="R229" s="129"/>
      <c r="S229" s="129">
        <v>1</v>
      </c>
      <c r="T229" s="129"/>
      <c r="U229" s="129"/>
      <c r="V229" s="129"/>
      <c r="W229" s="129"/>
      <c r="X229" s="129"/>
      <c r="Y229" s="129"/>
      <c r="Z229" s="129"/>
      <c r="AA229" s="129"/>
      <c r="AB229" s="129"/>
      <c r="AC229" s="129"/>
      <c r="AD229" s="129"/>
      <c r="AE229" s="129"/>
      <c r="AF229" s="129"/>
      <c r="AG229" s="129"/>
      <c r="AH229" s="129"/>
      <c r="AI229" s="129"/>
      <c r="AJ229" s="129"/>
      <c r="AK229" s="129"/>
      <c r="AL229" s="129"/>
      <c r="AM229" s="129"/>
      <c r="AN229" s="129"/>
      <c r="AO229" s="129"/>
      <c r="AP229" s="129"/>
      <c r="AQ229" s="129"/>
      <c r="AR229" s="129"/>
      <c r="AS229" s="129"/>
      <c r="AT229" s="129"/>
      <c r="AU229" s="129"/>
      <c r="AV229" s="129"/>
      <c r="AW229" s="129"/>
      <c r="AX229" s="129"/>
      <c r="AY229" s="129"/>
      <c r="AZ229" s="129"/>
      <c r="BA229" s="129"/>
      <c r="BB229" s="129"/>
      <c r="BC229" s="129"/>
      <c r="BD229" s="129"/>
      <c r="BE229" s="129"/>
      <c r="BF229" s="129"/>
      <c r="BG229" s="129"/>
      <c r="BH229" s="129"/>
      <c r="BI229" s="129"/>
      <c r="BJ229" s="129"/>
      <c r="BK229" s="129"/>
      <c r="BL229" s="129"/>
      <c r="BM229" s="129"/>
      <c r="BN229" s="129"/>
      <c r="BO229" s="129"/>
      <c r="BP229" s="129"/>
      <c r="BQ229" s="129"/>
      <c r="BR229" s="129"/>
      <c r="BS229" s="231">
        <f t="shared" si="11"/>
        <v>1</v>
      </c>
    </row>
    <row r="230" spans="1:71" ht="15" x14ac:dyDescent="0.15">
      <c r="A230" s="104" t="s">
        <v>430</v>
      </c>
      <c r="B230" s="153" t="s">
        <v>524</v>
      </c>
      <c r="C230" s="153"/>
      <c r="D230" s="153" t="s">
        <v>850</v>
      </c>
      <c r="E230" s="153" t="s">
        <v>135</v>
      </c>
      <c r="F230" s="105">
        <v>0.1</v>
      </c>
      <c r="G230" s="106">
        <v>0.33</v>
      </c>
      <c r="H230" s="107">
        <f t="shared" si="13"/>
        <v>8</v>
      </c>
      <c r="I230" s="107">
        <f t="shared" si="13"/>
        <v>26.400000000000002</v>
      </c>
      <c r="J230" s="248"/>
      <c r="K230" s="173"/>
      <c r="L230" s="129"/>
      <c r="M230" s="129"/>
      <c r="N230" s="129"/>
      <c r="O230" s="129"/>
      <c r="P230" s="129"/>
      <c r="Q230" s="129"/>
      <c r="R230" s="129"/>
      <c r="S230" s="129"/>
      <c r="T230" s="129"/>
      <c r="U230" s="129"/>
      <c r="V230" s="129"/>
      <c r="W230" s="129"/>
      <c r="X230" s="129"/>
      <c r="Y230" s="129"/>
      <c r="Z230" s="129"/>
      <c r="AA230" s="129"/>
      <c r="AB230" s="129"/>
      <c r="AC230" s="129"/>
      <c r="AD230" s="129"/>
      <c r="AE230" s="129"/>
      <c r="AF230" s="129"/>
      <c r="AG230" s="129"/>
      <c r="AH230" s="129"/>
      <c r="AI230" s="129"/>
      <c r="AJ230" s="129"/>
      <c r="AK230" s="129"/>
      <c r="AL230" s="129"/>
      <c r="AM230" s="129"/>
      <c r="AN230" s="129"/>
      <c r="AO230" s="129">
        <v>1</v>
      </c>
      <c r="AP230" s="129"/>
      <c r="AQ230" s="129"/>
      <c r="AR230" s="129"/>
      <c r="AS230" s="129"/>
      <c r="AT230" s="129"/>
      <c r="AU230" s="129"/>
      <c r="AV230" s="129"/>
      <c r="AW230" s="129"/>
      <c r="AX230" s="129"/>
      <c r="AY230" s="129"/>
      <c r="AZ230" s="129"/>
      <c r="BA230" s="129"/>
      <c r="BB230" s="129"/>
      <c r="BC230" s="129"/>
      <c r="BD230" s="129"/>
      <c r="BE230" s="129"/>
      <c r="BF230" s="129"/>
      <c r="BG230" s="129"/>
      <c r="BH230" s="129"/>
      <c r="BI230" s="129"/>
      <c r="BJ230" s="129"/>
      <c r="BK230" s="129"/>
      <c r="BL230" s="129"/>
      <c r="BM230" s="129"/>
      <c r="BN230" s="129"/>
      <c r="BO230" s="129"/>
      <c r="BP230" s="129"/>
      <c r="BQ230" s="129"/>
      <c r="BR230" s="129"/>
      <c r="BS230" s="231">
        <f t="shared" si="11"/>
        <v>1</v>
      </c>
    </row>
    <row r="231" spans="1:71" ht="15" x14ac:dyDescent="0.15">
      <c r="A231" s="104" t="s">
        <v>431</v>
      </c>
      <c r="B231" s="153" t="s">
        <v>524</v>
      </c>
      <c r="C231" s="153"/>
      <c r="D231" s="153" t="s">
        <v>851</v>
      </c>
      <c r="E231" s="153" t="s">
        <v>135</v>
      </c>
      <c r="F231" s="105">
        <v>0.1</v>
      </c>
      <c r="G231" s="106">
        <v>0.4</v>
      </c>
      <c r="H231" s="107">
        <f t="shared" si="13"/>
        <v>8</v>
      </c>
      <c r="I231" s="107">
        <f t="shared" si="13"/>
        <v>32</v>
      </c>
      <c r="J231" s="248"/>
      <c r="K231" s="173"/>
      <c r="L231" s="129"/>
      <c r="M231" s="129"/>
      <c r="N231" s="129"/>
      <c r="O231" s="129"/>
      <c r="P231" s="129"/>
      <c r="Q231" s="129"/>
      <c r="R231" s="129"/>
      <c r="S231" s="129"/>
      <c r="T231" s="129"/>
      <c r="U231" s="129"/>
      <c r="V231" s="129"/>
      <c r="W231" s="129"/>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v>7</v>
      </c>
      <c r="AW231" s="129"/>
      <c r="AX231" s="129"/>
      <c r="AY231" s="129"/>
      <c r="AZ231" s="129"/>
      <c r="BA231" s="129"/>
      <c r="BB231" s="129"/>
      <c r="BC231" s="129"/>
      <c r="BD231" s="129"/>
      <c r="BE231" s="129"/>
      <c r="BF231" s="129"/>
      <c r="BG231" s="129"/>
      <c r="BH231" s="129"/>
      <c r="BI231" s="129">
        <v>2</v>
      </c>
      <c r="BJ231" s="129"/>
      <c r="BK231" s="129"/>
      <c r="BL231" s="129"/>
      <c r="BM231" s="129"/>
      <c r="BN231" s="129"/>
      <c r="BO231" s="129"/>
      <c r="BP231" s="129"/>
      <c r="BQ231" s="129"/>
      <c r="BR231" s="129"/>
      <c r="BS231" s="231">
        <f t="shared" si="11"/>
        <v>9</v>
      </c>
    </row>
    <row r="232" spans="1:71" ht="15" x14ac:dyDescent="0.15">
      <c r="A232" s="104" t="s">
        <v>432</v>
      </c>
      <c r="B232" s="153" t="s">
        <v>524</v>
      </c>
      <c r="C232" s="153"/>
      <c r="D232" s="153" t="s">
        <v>852</v>
      </c>
      <c r="E232" s="153" t="s">
        <v>135</v>
      </c>
      <c r="F232" s="105">
        <v>0.1</v>
      </c>
      <c r="G232" s="106">
        <v>0.6</v>
      </c>
      <c r="H232" s="107">
        <f t="shared" si="13"/>
        <v>8</v>
      </c>
      <c r="I232" s="107">
        <f t="shared" si="13"/>
        <v>48</v>
      </c>
      <c r="J232" s="248"/>
      <c r="K232" s="173"/>
      <c r="L232" s="129"/>
      <c r="M232" s="129"/>
      <c r="N232" s="129"/>
      <c r="O232" s="129"/>
      <c r="P232" s="129"/>
      <c r="Q232" s="129"/>
      <c r="R232" s="129"/>
      <c r="S232" s="129"/>
      <c r="T232" s="129"/>
      <c r="U232" s="129"/>
      <c r="V232" s="129"/>
      <c r="W232" s="129"/>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c r="AW232" s="129"/>
      <c r="AX232" s="129">
        <v>6</v>
      </c>
      <c r="AY232" s="129"/>
      <c r="AZ232" s="129"/>
      <c r="BA232" s="129"/>
      <c r="BB232" s="129"/>
      <c r="BC232" s="129"/>
      <c r="BD232" s="129"/>
      <c r="BE232" s="129"/>
      <c r="BF232" s="129"/>
      <c r="BG232" s="129"/>
      <c r="BH232" s="129"/>
      <c r="BI232" s="129"/>
      <c r="BJ232" s="129"/>
      <c r="BK232" s="129"/>
      <c r="BL232" s="129"/>
      <c r="BM232" s="129"/>
      <c r="BN232" s="129"/>
      <c r="BO232" s="129"/>
      <c r="BP232" s="129"/>
      <c r="BQ232" s="129"/>
      <c r="BR232" s="129"/>
      <c r="BS232" s="231">
        <f t="shared" si="11"/>
        <v>6</v>
      </c>
    </row>
    <row r="233" spans="1:71" ht="15" x14ac:dyDescent="0.15">
      <c r="A233" s="104" t="s">
        <v>433</v>
      </c>
      <c r="B233" s="153" t="s">
        <v>524</v>
      </c>
      <c r="C233" s="153"/>
      <c r="D233" s="153" t="s">
        <v>853</v>
      </c>
      <c r="E233" s="153" t="s">
        <v>135</v>
      </c>
      <c r="F233" s="105">
        <v>0.1</v>
      </c>
      <c r="G233" s="106">
        <v>1.2</v>
      </c>
      <c r="H233" s="107">
        <f t="shared" si="13"/>
        <v>8</v>
      </c>
      <c r="I233" s="107">
        <f t="shared" si="13"/>
        <v>96</v>
      </c>
      <c r="J233" s="248"/>
      <c r="K233" s="173"/>
      <c r="L233" s="129"/>
      <c r="M233" s="129"/>
      <c r="N233" s="129"/>
      <c r="O233" s="129"/>
      <c r="P233" s="129"/>
      <c r="Q233" s="129"/>
      <c r="R233" s="129"/>
      <c r="S233" s="129"/>
      <c r="T233" s="129"/>
      <c r="U233" s="129"/>
      <c r="V233" s="129"/>
      <c r="W233" s="129"/>
      <c r="X233" s="129"/>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v>2</v>
      </c>
      <c r="AU233" s="129"/>
      <c r="AV233" s="129"/>
      <c r="AW233" s="129"/>
      <c r="AX233" s="129"/>
      <c r="AY233" s="129"/>
      <c r="AZ233" s="129"/>
      <c r="BA233" s="129"/>
      <c r="BB233" s="129"/>
      <c r="BC233" s="129"/>
      <c r="BD233" s="129"/>
      <c r="BE233" s="129"/>
      <c r="BF233" s="129"/>
      <c r="BG233" s="129"/>
      <c r="BH233" s="129"/>
      <c r="BI233" s="129"/>
      <c r="BJ233" s="129"/>
      <c r="BK233" s="129"/>
      <c r="BL233" s="129"/>
      <c r="BM233" s="129"/>
      <c r="BN233" s="129"/>
      <c r="BO233" s="129"/>
      <c r="BP233" s="129"/>
      <c r="BQ233" s="129"/>
      <c r="BR233" s="129"/>
      <c r="BS233" s="231">
        <f t="shared" si="11"/>
        <v>2</v>
      </c>
    </row>
    <row r="234" spans="1:71" ht="15" x14ac:dyDescent="0.15">
      <c r="A234" s="104" t="s">
        <v>434</v>
      </c>
      <c r="B234" s="153" t="s">
        <v>524</v>
      </c>
      <c r="C234" s="153"/>
      <c r="D234" s="153" t="s">
        <v>854</v>
      </c>
      <c r="E234" s="153" t="s">
        <v>135</v>
      </c>
      <c r="F234" s="105">
        <v>0.13</v>
      </c>
      <c r="G234" s="106">
        <v>0.25</v>
      </c>
      <c r="H234" s="107">
        <f t="shared" si="13"/>
        <v>10.4</v>
      </c>
      <c r="I234" s="107">
        <f t="shared" si="13"/>
        <v>20</v>
      </c>
      <c r="J234" s="248"/>
      <c r="K234" s="173"/>
      <c r="L234" s="129"/>
      <c r="M234" s="129"/>
      <c r="N234" s="129"/>
      <c r="O234" s="129"/>
      <c r="P234" s="129"/>
      <c r="Q234" s="129"/>
      <c r="R234" s="129"/>
      <c r="S234" s="129"/>
      <c r="T234" s="129"/>
      <c r="U234" s="129"/>
      <c r="V234" s="129">
        <v>1</v>
      </c>
      <c r="W234" s="129"/>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29"/>
      <c r="AY234" s="129"/>
      <c r="AZ234" s="129"/>
      <c r="BA234" s="129"/>
      <c r="BB234" s="129"/>
      <c r="BC234" s="129"/>
      <c r="BD234" s="129"/>
      <c r="BE234" s="129"/>
      <c r="BF234" s="129"/>
      <c r="BG234" s="129"/>
      <c r="BH234" s="129"/>
      <c r="BI234" s="129"/>
      <c r="BJ234" s="129"/>
      <c r="BK234" s="129"/>
      <c r="BL234" s="129"/>
      <c r="BM234" s="129"/>
      <c r="BN234" s="129"/>
      <c r="BO234" s="129"/>
      <c r="BP234" s="129"/>
      <c r="BQ234" s="129"/>
      <c r="BR234" s="129"/>
      <c r="BS234" s="231">
        <f t="shared" si="11"/>
        <v>1</v>
      </c>
    </row>
    <row r="235" spans="1:71" ht="15" x14ac:dyDescent="0.15">
      <c r="A235" s="104" t="s">
        <v>435</v>
      </c>
      <c r="B235" s="153" t="s">
        <v>524</v>
      </c>
      <c r="C235" s="153"/>
      <c r="D235" s="153" t="s">
        <v>855</v>
      </c>
      <c r="E235" s="153" t="s">
        <v>135</v>
      </c>
      <c r="F235" s="105">
        <v>0.13</v>
      </c>
      <c r="G235" s="106">
        <v>0.8</v>
      </c>
      <c r="H235" s="107">
        <f t="shared" si="13"/>
        <v>10.4</v>
      </c>
      <c r="I235" s="107">
        <f t="shared" si="13"/>
        <v>64</v>
      </c>
      <c r="J235" s="248"/>
      <c r="K235" s="173"/>
      <c r="L235" s="129"/>
      <c r="M235" s="129"/>
      <c r="N235" s="129"/>
      <c r="O235" s="129"/>
      <c r="P235" s="129"/>
      <c r="Q235" s="129"/>
      <c r="R235" s="129"/>
      <c r="S235" s="129"/>
      <c r="T235" s="129"/>
      <c r="U235" s="129"/>
      <c r="V235" s="129"/>
      <c r="W235" s="129"/>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v>1</v>
      </c>
      <c r="AX235" s="129"/>
      <c r="AY235" s="129"/>
      <c r="AZ235" s="129"/>
      <c r="BA235" s="129"/>
      <c r="BB235" s="129"/>
      <c r="BC235" s="129"/>
      <c r="BD235" s="129"/>
      <c r="BE235" s="129"/>
      <c r="BF235" s="129"/>
      <c r="BG235" s="129"/>
      <c r="BH235" s="129"/>
      <c r="BI235" s="129"/>
      <c r="BJ235" s="129"/>
      <c r="BK235" s="129"/>
      <c r="BL235" s="129"/>
      <c r="BM235" s="129"/>
      <c r="BN235" s="129"/>
      <c r="BO235" s="129"/>
      <c r="BP235" s="129"/>
      <c r="BQ235" s="129"/>
      <c r="BR235" s="129"/>
      <c r="BS235" s="231">
        <f t="shared" si="11"/>
        <v>1</v>
      </c>
    </row>
    <row r="236" spans="1:71" ht="15" x14ac:dyDescent="0.15">
      <c r="A236" s="104" t="s">
        <v>436</v>
      </c>
      <c r="B236" s="153" t="s">
        <v>524</v>
      </c>
      <c r="C236" s="153"/>
      <c r="D236" s="153" t="s">
        <v>856</v>
      </c>
      <c r="E236" s="153" t="s">
        <v>135</v>
      </c>
      <c r="F236" s="105">
        <v>0.15</v>
      </c>
      <c r="G236" s="106">
        <v>0.4</v>
      </c>
      <c r="H236" s="107">
        <f t="shared" si="13"/>
        <v>12</v>
      </c>
      <c r="I236" s="107">
        <f t="shared" si="13"/>
        <v>32</v>
      </c>
      <c r="J236" s="248"/>
      <c r="K236" s="173"/>
      <c r="L236" s="129"/>
      <c r="M236" s="129"/>
      <c r="N236" s="129"/>
      <c r="O236" s="129"/>
      <c r="P236" s="129"/>
      <c r="Q236" s="129"/>
      <c r="R236" s="129"/>
      <c r="S236" s="129"/>
      <c r="T236" s="129"/>
      <c r="U236" s="129"/>
      <c r="V236" s="129"/>
      <c r="W236" s="129"/>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29"/>
      <c r="AY236" s="129"/>
      <c r="AZ236" s="129"/>
      <c r="BA236" s="129"/>
      <c r="BB236" s="129"/>
      <c r="BC236" s="129"/>
      <c r="BD236" s="129"/>
      <c r="BE236" s="129"/>
      <c r="BF236" s="129"/>
      <c r="BG236" s="129"/>
      <c r="BH236" s="129"/>
      <c r="BI236" s="129"/>
      <c r="BJ236" s="129"/>
      <c r="BK236" s="129">
        <v>3</v>
      </c>
      <c r="BL236" s="129"/>
      <c r="BM236" s="129"/>
      <c r="BN236" s="129"/>
      <c r="BO236" s="129">
        <v>1</v>
      </c>
      <c r="BP236" s="129"/>
      <c r="BQ236" s="129"/>
      <c r="BR236" s="129"/>
      <c r="BS236" s="231">
        <f t="shared" si="11"/>
        <v>4</v>
      </c>
    </row>
    <row r="237" spans="1:71" ht="15" x14ac:dyDescent="0.15">
      <c r="A237" s="104" t="s">
        <v>438</v>
      </c>
      <c r="B237" s="153" t="s">
        <v>524</v>
      </c>
      <c r="C237" s="153"/>
      <c r="D237" s="153" t="s">
        <v>858</v>
      </c>
      <c r="E237" s="153" t="s">
        <v>135</v>
      </c>
      <c r="F237" s="105">
        <v>0.2</v>
      </c>
      <c r="G237" s="106">
        <v>0.6</v>
      </c>
      <c r="H237" s="107">
        <f t="shared" si="13"/>
        <v>16</v>
      </c>
      <c r="I237" s="107">
        <f t="shared" si="13"/>
        <v>48</v>
      </c>
      <c r="J237" s="248"/>
      <c r="K237" s="173"/>
      <c r="L237" s="129"/>
      <c r="M237" s="129"/>
      <c r="N237" s="129"/>
      <c r="O237" s="129">
        <v>1</v>
      </c>
      <c r="P237" s="129"/>
      <c r="Q237" s="129"/>
      <c r="R237" s="129"/>
      <c r="S237" s="129"/>
      <c r="T237" s="129"/>
      <c r="U237" s="129"/>
      <c r="V237" s="129"/>
      <c r="W237" s="129"/>
      <c r="X237" s="129"/>
      <c r="Y237" s="129"/>
      <c r="Z237" s="129"/>
      <c r="AA237" s="129"/>
      <c r="AB237" s="129"/>
      <c r="AC237" s="129"/>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29"/>
      <c r="AY237" s="129"/>
      <c r="AZ237" s="129"/>
      <c r="BA237" s="129"/>
      <c r="BB237" s="129"/>
      <c r="BC237" s="129"/>
      <c r="BD237" s="129"/>
      <c r="BE237" s="129"/>
      <c r="BF237" s="129"/>
      <c r="BG237" s="129"/>
      <c r="BH237" s="129"/>
      <c r="BI237" s="129"/>
      <c r="BJ237" s="129"/>
      <c r="BK237" s="129"/>
      <c r="BL237" s="129"/>
      <c r="BM237" s="129"/>
      <c r="BN237" s="129"/>
      <c r="BO237" s="129">
        <v>1</v>
      </c>
      <c r="BP237" s="129"/>
      <c r="BQ237" s="129"/>
      <c r="BR237" s="129">
        <v>1</v>
      </c>
      <c r="BS237" s="231">
        <f t="shared" si="11"/>
        <v>3</v>
      </c>
    </row>
    <row r="238" spans="1:71" ht="15" x14ac:dyDescent="0.15">
      <c r="A238" s="104" t="s">
        <v>439</v>
      </c>
      <c r="B238" s="153" t="s">
        <v>524</v>
      </c>
      <c r="C238" s="153"/>
      <c r="D238" s="153" t="s">
        <v>859</v>
      </c>
      <c r="E238" s="153" t="s">
        <v>135</v>
      </c>
      <c r="F238" s="105">
        <v>0.2</v>
      </c>
      <c r="G238" s="106">
        <v>1</v>
      </c>
      <c r="H238" s="107">
        <f t="shared" si="13"/>
        <v>16</v>
      </c>
      <c r="I238" s="107">
        <f t="shared" si="13"/>
        <v>80</v>
      </c>
      <c r="J238" s="248"/>
      <c r="K238" s="173"/>
      <c r="L238" s="129"/>
      <c r="M238" s="129"/>
      <c r="N238" s="129"/>
      <c r="O238" s="129"/>
      <c r="P238" s="129"/>
      <c r="Q238" s="129"/>
      <c r="R238" s="129"/>
      <c r="S238" s="129"/>
      <c r="T238" s="129"/>
      <c r="U238" s="129"/>
      <c r="V238" s="129"/>
      <c r="W238" s="129"/>
      <c r="X238" s="129"/>
      <c r="Y238" s="129"/>
      <c r="Z238" s="129"/>
      <c r="AA238" s="129">
        <v>1</v>
      </c>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c r="BA238" s="129"/>
      <c r="BB238" s="129"/>
      <c r="BC238" s="129"/>
      <c r="BD238" s="129"/>
      <c r="BE238" s="129"/>
      <c r="BF238" s="129"/>
      <c r="BG238" s="129"/>
      <c r="BH238" s="129"/>
      <c r="BI238" s="129"/>
      <c r="BJ238" s="129"/>
      <c r="BK238" s="129"/>
      <c r="BL238" s="129"/>
      <c r="BM238" s="129"/>
      <c r="BN238" s="129"/>
      <c r="BO238" s="129"/>
      <c r="BP238" s="129"/>
      <c r="BQ238" s="129"/>
      <c r="BR238" s="129"/>
      <c r="BS238" s="231">
        <f t="shared" si="11"/>
        <v>1</v>
      </c>
    </row>
    <row r="239" spans="1:71" ht="15" x14ac:dyDescent="0.15">
      <c r="A239" s="104" t="s">
        <v>440</v>
      </c>
      <c r="B239" s="153" t="s">
        <v>524</v>
      </c>
      <c r="C239" s="153"/>
      <c r="D239" s="153" t="s">
        <v>860</v>
      </c>
      <c r="E239" s="153" t="s">
        <v>135</v>
      </c>
      <c r="F239" s="105">
        <v>0.2</v>
      </c>
      <c r="G239" s="106">
        <v>1.4</v>
      </c>
      <c r="H239" s="107">
        <f t="shared" si="13"/>
        <v>16</v>
      </c>
      <c r="I239" s="107">
        <f t="shared" si="13"/>
        <v>112</v>
      </c>
      <c r="J239" s="248"/>
      <c r="K239" s="173"/>
      <c r="L239" s="129"/>
      <c r="M239" s="129"/>
      <c r="N239" s="129"/>
      <c r="O239" s="129"/>
      <c r="P239" s="129"/>
      <c r="Q239" s="129"/>
      <c r="R239" s="129"/>
      <c r="S239" s="129"/>
      <c r="T239" s="129">
        <v>1</v>
      </c>
      <c r="U239" s="129"/>
      <c r="V239" s="129"/>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c r="BB239" s="129"/>
      <c r="BC239" s="129"/>
      <c r="BD239" s="129"/>
      <c r="BE239" s="129"/>
      <c r="BF239" s="129"/>
      <c r="BG239" s="129"/>
      <c r="BH239" s="129"/>
      <c r="BI239" s="129"/>
      <c r="BJ239" s="129"/>
      <c r="BK239" s="129"/>
      <c r="BL239" s="129"/>
      <c r="BM239" s="129"/>
      <c r="BN239" s="129"/>
      <c r="BO239" s="129"/>
      <c r="BP239" s="129"/>
      <c r="BQ239" s="129"/>
      <c r="BR239" s="129"/>
      <c r="BS239" s="231">
        <f t="shared" si="11"/>
        <v>1</v>
      </c>
    </row>
    <row r="240" spans="1:71" ht="15" x14ac:dyDescent="0.15">
      <c r="A240" s="104" t="s">
        <v>444</v>
      </c>
      <c r="B240" s="153" t="s">
        <v>525</v>
      </c>
      <c r="C240" s="153" t="s">
        <v>249</v>
      </c>
      <c r="D240" s="153" t="s">
        <v>864</v>
      </c>
      <c r="E240" s="153" t="s">
        <v>135</v>
      </c>
      <c r="F240" s="105">
        <v>0.2</v>
      </c>
      <c r="G240" s="106">
        <v>0.2</v>
      </c>
      <c r="H240" s="107">
        <f t="shared" ref="H240:I268" si="14">F240*80</f>
        <v>16</v>
      </c>
      <c r="I240" s="107">
        <f t="shared" si="14"/>
        <v>16</v>
      </c>
      <c r="J240" s="248"/>
      <c r="K240" s="173"/>
      <c r="L240" s="129"/>
      <c r="M240" s="129"/>
      <c r="N240" s="129"/>
      <c r="O240" s="129"/>
      <c r="P240" s="129"/>
      <c r="Q240" s="129"/>
      <c r="R240" s="129"/>
      <c r="S240" s="129"/>
      <c r="T240" s="129"/>
      <c r="U240" s="129"/>
      <c r="V240" s="129"/>
      <c r="W240" s="129"/>
      <c r="X240" s="129"/>
      <c r="Y240" s="129"/>
      <c r="Z240" s="129"/>
      <c r="AA240" s="129"/>
      <c r="AB240" s="129"/>
      <c r="AC240" s="129"/>
      <c r="AD240" s="129"/>
      <c r="AE240" s="129"/>
      <c r="AF240" s="129"/>
      <c r="AG240" s="129"/>
      <c r="AH240" s="129"/>
      <c r="AI240" s="129"/>
      <c r="AJ240" s="129"/>
      <c r="AK240" s="129"/>
      <c r="AL240" s="129"/>
      <c r="AM240" s="129"/>
      <c r="AN240" s="129"/>
      <c r="AO240" s="129"/>
      <c r="AP240" s="129"/>
      <c r="AQ240" s="129"/>
      <c r="AR240" s="129"/>
      <c r="AS240" s="129"/>
      <c r="AT240" s="129"/>
      <c r="AU240" s="129"/>
      <c r="AV240" s="129"/>
      <c r="AW240" s="129"/>
      <c r="AX240" s="129"/>
      <c r="AY240" s="129">
        <v>14</v>
      </c>
      <c r="AZ240" s="129"/>
      <c r="BA240" s="129"/>
      <c r="BB240" s="129">
        <v>1</v>
      </c>
      <c r="BC240" s="129"/>
      <c r="BD240" s="129">
        <v>1</v>
      </c>
      <c r="BE240" s="129"/>
      <c r="BF240" s="129"/>
      <c r="BG240" s="129"/>
      <c r="BH240" s="129"/>
      <c r="BI240" s="129"/>
      <c r="BJ240" s="129"/>
      <c r="BK240" s="129"/>
      <c r="BL240" s="129"/>
      <c r="BM240" s="129"/>
      <c r="BN240" s="129"/>
      <c r="BO240" s="129"/>
      <c r="BP240" s="129"/>
      <c r="BQ240" s="129"/>
      <c r="BR240" s="129"/>
      <c r="BS240" s="231">
        <f t="shared" si="11"/>
        <v>16</v>
      </c>
    </row>
    <row r="241" spans="1:71" ht="15" x14ac:dyDescent="0.15">
      <c r="A241" s="104" t="s">
        <v>445</v>
      </c>
      <c r="B241" s="153" t="s">
        <v>525</v>
      </c>
      <c r="C241" s="153" t="s">
        <v>249</v>
      </c>
      <c r="D241" s="153" t="s">
        <v>865</v>
      </c>
      <c r="E241" s="153" t="s">
        <v>135</v>
      </c>
      <c r="F241" s="105">
        <v>0.4</v>
      </c>
      <c r="G241" s="106">
        <v>0.4</v>
      </c>
      <c r="H241" s="107">
        <f t="shared" si="14"/>
        <v>32</v>
      </c>
      <c r="I241" s="107">
        <f t="shared" si="14"/>
        <v>32</v>
      </c>
      <c r="J241" s="248"/>
      <c r="K241" s="173"/>
      <c r="L241" s="129"/>
      <c r="M241" s="129"/>
      <c r="N241" s="129"/>
      <c r="O241" s="129"/>
      <c r="P241" s="129"/>
      <c r="Q241" s="129"/>
      <c r="R241" s="129"/>
      <c r="S241" s="129"/>
      <c r="T241" s="129"/>
      <c r="U241" s="129"/>
      <c r="V241" s="129"/>
      <c r="W241" s="129"/>
      <c r="X241" s="129"/>
      <c r="Y241" s="129"/>
      <c r="Z241" s="129"/>
      <c r="AA241" s="129"/>
      <c r="AB241" s="129"/>
      <c r="AC241" s="129"/>
      <c r="AD241" s="129"/>
      <c r="AE241" s="129"/>
      <c r="AF241" s="129"/>
      <c r="AG241" s="129"/>
      <c r="AH241" s="129"/>
      <c r="AI241" s="129"/>
      <c r="AJ241" s="129"/>
      <c r="AK241" s="129"/>
      <c r="AL241" s="129"/>
      <c r="AM241" s="129"/>
      <c r="AN241" s="129"/>
      <c r="AO241" s="129"/>
      <c r="AP241" s="129"/>
      <c r="AQ241" s="129"/>
      <c r="AR241" s="129"/>
      <c r="AS241" s="129"/>
      <c r="AT241" s="129"/>
      <c r="AU241" s="129"/>
      <c r="AV241" s="129"/>
      <c r="AW241" s="129"/>
      <c r="AX241" s="129"/>
      <c r="AY241" s="129"/>
      <c r="AZ241" s="129"/>
      <c r="BA241" s="129"/>
      <c r="BB241" s="129"/>
      <c r="BC241" s="129"/>
      <c r="BD241" s="129"/>
      <c r="BE241" s="129"/>
      <c r="BF241" s="129"/>
      <c r="BG241" s="129">
        <v>1</v>
      </c>
      <c r="BH241" s="129"/>
      <c r="BI241" s="129"/>
      <c r="BJ241" s="129"/>
      <c r="BK241" s="129"/>
      <c r="BL241" s="129"/>
      <c r="BM241" s="129"/>
      <c r="BN241" s="129"/>
      <c r="BO241" s="129"/>
      <c r="BP241" s="129">
        <v>24</v>
      </c>
      <c r="BQ241" s="129">
        <v>16</v>
      </c>
      <c r="BR241" s="129">
        <v>15</v>
      </c>
      <c r="BS241" s="231">
        <f t="shared" si="11"/>
        <v>56</v>
      </c>
    </row>
    <row r="242" spans="1:71" ht="15" x14ac:dyDescent="0.15">
      <c r="A242" s="104" t="s">
        <v>449</v>
      </c>
      <c r="B242" s="153" t="s">
        <v>1006</v>
      </c>
      <c r="C242" s="153"/>
      <c r="D242" s="153" t="s">
        <v>869</v>
      </c>
      <c r="E242" s="153" t="s">
        <v>135</v>
      </c>
      <c r="F242" s="105">
        <v>0.4</v>
      </c>
      <c r="G242" s="106">
        <v>0.5</v>
      </c>
      <c r="H242" s="107">
        <f t="shared" si="14"/>
        <v>32</v>
      </c>
      <c r="I242" s="107">
        <f t="shared" si="14"/>
        <v>40</v>
      </c>
      <c r="J242" s="248"/>
      <c r="K242" s="173"/>
      <c r="L242" s="129"/>
      <c r="M242" s="129"/>
      <c r="N242" s="129"/>
      <c r="O242" s="129"/>
      <c r="P242" s="129"/>
      <c r="Q242" s="129"/>
      <c r="R242" s="129"/>
      <c r="S242" s="129"/>
      <c r="T242" s="129"/>
      <c r="U242" s="129"/>
      <c r="V242" s="129"/>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v>1</v>
      </c>
      <c r="BE242" s="129"/>
      <c r="BF242" s="129"/>
      <c r="BG242" s="129"/>
      <c r="BH242" s="129"/>
      <c r="BI242" s="129"/>
      <c r="BJ242" s="129"/>
      <c r="BK242" s="129"/>
      <c r="BL242" s="129"/>
      <c r="BM242" s="129"/>
      <c r="BN242" s="129"/>
      <c r="BO242" s="129">
        <v>3</v>
      </c>
      <c r="BP242" s="129"/>
      <c r="BQ242" s="129"/>
      <c r="BR242" s="129"/>
      <c r="BS242" s="231">
        <f t="shared" ref="BS242:BS302" si="15">SUM(K242:BR242)</f>
        <v>4</v>
      </c>
    </row>
    <row r="243" spans="1:71" ht="15" x14ac:dyDescent="0.15">
      <c r="A243" s="104" t="s">
        <v>450</v>
      </c>
      <c r="B243" s="153" t="s">
        <v>1006</v>
      </c>
      <c r="C243" s="153"/>
      <c r="D243" s="153" t="s">
        <v>870</v>
      </c>
      <c r="E243" s="153" t="s">
        <v>135</v>
      </c>
      <c r="F243" s="105">
        <v>0.5</v>
      </c>
      <c r="G243" s="106">
        <v>0.8</v>
      </c>
      <c r="H243" s="107">
        <f t="shared" si="14"/>
        <v>40</v>
      </c>
      <c r="I243" s="107">
        <f t="shared" si="14"/>
        <v>64</v>
      </c>
      <c r="J243" s="248"/>
      <c r="K243" s="173"/>
      <c r="L243" s="129"/>
      <c r="M243" s="129"/>
      <c r="N243" s="129">
        <v>1</v>
      </c>
      <c r="O243" s="129"/>
      <c r="P243" s="129"/>
      <c r="Q243" s="129"/>
      <c r="R243" s="129"/>
      <c r="S243" s="129"/>
      <c r="T243" s="129"/>
      <c r="U243" s="129"/>
      <c r="V243" s="129"/>
      <c r="W243" s="129"/>
      <c r="X243" s="129"/>
      <c r="Y243" s="129"/>
      <c r="Z243" s="129"/>
      <c r="AA243" s="129"/>
      <c r="AB243" s="129"/>
      <c r="AC243" s="129"/>
      <c r="AD243" s="129"/>
      <c r="AE243" s="129"/>
      <c r="AF243" s="129"/>
      <c r="AG243" s="129"/>
      <c r="AH243" s="129"/>
      <c r="AI243" s="129"/>
      <c r="AJ243" s="129"/>
      <c r="AK243" s="129"/>
      <c r="AL243" s="129"/>
      <c r="AM243" s="129"/>
      <c r="AN243" s="129"/>
      <c r="AO243" s="129"/>
      <c r="AP243" s="129"/>
      <c r="AQ243" s="129"/>
      <c r="AR243" s="129"/>
      <c r="AS243" s="129"/>
      <c r="AT243" s="129"/>
      <c r="AU243" s="129"/>
      <c r="AV243" s="129"/>
      <c r="AW243" s="129"/>
      <c r="AX243" s="129"/>
      <c r="AY243" s="129"/>
      <c r="AZ243" s="129">
        <v>1</v>
      </c>
      <c r="BA243" s="129"/>
      <c r="BB243" s="129"/>
      <c r="BC243" s="129"/>
      <c r="BD243" s="129"/>
      <c r="BE243" s="129"/>
      <c r="BF243" s="129"/>
      <c r="BG243" s="129"/>
      <c r="BH243" s="129"/>
      <c r="BI243" s="129"/>
      <c r="BJ243" s="129"/>
      <c r="BK243" s="129"/>
      <c r="BL243" s="129"/>
      <c r="BM243" s="129"/>
      <c r="BN243" s="129"/>
      <c r="BO243" s="129"/>
      <c r="BP243" s="129"/>
      <c r="BQ243" s="129"/>
      <c r="BR243" s="129"/>
      <c r="BS243" s="231">
        <f t="shared" si="15"/>
        <v>2</v>
      </c>
    </row>
    <row r="244" spans="1:71" ht="15" x14ac:dyDescent="0.15">
      <c r="A244" s="104" t="s">
        <v>451</v>
      </c>
      <c r="B244" s="153" t="s">
        <v>1006</v>
      </c>
      <c r="C244" s="153"/>
      <c r="D244" s="153" t="s">
        <v>871</v>
      </c>
      <c r="E244" s="153" t="s">
        <v>135</v>
      </c>
      <c r="F244" s="105">
        <v>0.7</v>
      </c>
      <c r="G244" s="106">
        <v>0.8</v>
      </c>
      <c r="H244" s="107">
        <f t="shared" si="14"/>
        <v>56</v>
      </c>
      <c r="I244" s="107">
        <f t="shared" si="14"/>
        <v>64</v>
      </c>
      <c r="J244" s="248"/>
      <c r="K244" s="173"/>
      <c r="L244" s="129"/>
      <c r="M244" s="129"/>
      <c r="N244" s="129"/>
      <c r="O244" s="129"/>
      <c r="P244" s="129"/>
      <c r="Q244" s="129"/>
      <c r="R244" s="129"/>
      <c r="S244" s="129"/>
      <c r="T244" s="129"/>
      <c r="U244" s="129"/>
      <c r="V244" s="129"/>
      <c r="W244" s="129"/>
      <c r="X244" s="129"/>
      <c r="Y244" s="129"/>
      <c r="Z244" s="129"/>
      <c r="AA244" s="129"/>
      <c r="AB244" s="129"/>
      <c r="AC244" s="129"/>
      <c r="AD244" s="129"/>
      <c r="AE244" s="129"/>
      <c r="AF244" s="129"/>
      <c r="AG244" s="129"/>
      <c r="AH244" s="129"/>
      <c r="AI244" s="129"/>
      <c r="AJ244" s="129"/>
      <c r="AK244" s="129"/>
      <c r="AL244" s="129"/>
      <c r="AM244" s="129"/>
      <c r="AN244" s="129"/>
      <c r="AO244" s="129"/>
      <c r="AP244" s="129"/>
      <c r="AQ244" s="129"/>
      <c r="AR244" s="129">
        <v>1</v>
      </c>
      <c r="AS244" s="129"/>
      <c r="AT244" s="129"/>
      <c r="AU244" s="129"/>
      <c r="AV244" s="129">
        <v>1</v>
      </c>
      <c r="AW244" s="129"/>
      <c r="AX244" s="129"/>
      <c r="AY244" s="129"/>
      <c r="AZ244" s="129"/>
      <c r="BA244" s="129"/>
      <c r="BB244" s="129"/>
      <c r="BC244" s="129"/>
      <c r="BD244" s="129"/>
      <c r="BE244" s="129"/>
      <c r="BF244" s="129"/>
      <c r="BG244" s="129"/>
      <c r="BH244" s="129"/>
      <c r="BI244" s="129"/>
      <c r="BJ244" s="129"/>
      <c r="BK244" s="129"/>
      <c r="BL244" s="129"/>
      <c r="BM244" s="129">
        <v>2</v>
      </c>
      <c r="BN244" s="129">
        <v>5</v>
      </c>
      <c r="BO244" s="129">
        <v>1</v>
      </c>
      <c r="BP244" s="129"/>
      <c r="BQ244" s="129">
        <v>2</v>
      </c>
      <c r="BR244" s="129">
        <v>1</v>
      </c>
      <c r="BS244" s="231">
        <f t="shared" si="15"/>
        <v>13</v>
      </c>
    </row>
    <row r="245" spans="1:71" ht="15" x14ac:dyDescent="0.15">
      <c r="A245" s="104" t="s">
        <v>452</v>
      </c>
      <c r="B245" s="153" t="s">
        <v>1006</v>
      </c>
      <c r="C245" s="153"/>
      <c r="D245" s="153" t="s">
        <v>872</v>
      </c>
      <c r="E245" s="153" t="s">
        <v>135</v>
      </c>
      <c r="F245" s="105">
        <v>0.9</v>
      </c>
      <c r="G245" s="106">
        <v>1.4</v>
      </c>
      <c r="H245" s="107">
        <f t="shared" si="14"/>
        <v>72</v>
      </c>
      <c r="I245" s="107">
        <f t="shared" si="14"/>
        <v>112</v>
      </c>
      <c r="J245" s="248"/>
      <c r="K245" s="173"/>
      <c r="L245" s="129"/>
      <c r="M245" s="129"/>
      <c r="N245" s="129"/>
      <c r="O245" s="129"/>
      <c r="P245" s="129"/>
      <c r="Q245" s="129"/>
      <c r="R245" s="129"/>
      <c r="S245" s="129"/>
      <c r="T245" s="129"/>
      <c r="U245" s="129"/>
      <c r="V245" s="129"/>
      <c r="W245" s="129"/>
      <c r="X245" s="129"/>
      <c r="Y245" s="129"/>
      <c r="Z245" s="129"/>
      <c r="AA245" s="129"/>
      <c r="AB245" s="129"/>
      <c r="AC245" s="129"/>
      <c r="AD245" s="129"/>
      <c r="AE245" s="129"/>
      <c r="AF245" s="129"/>
      <c r="AG245" s="129"/>
      <c r="AH245" s="129"/>
      <c r="AI245" s="129"/>
      <c r="AJ245" s="129"/>
      <c r="AK245" s="129"/>
      <c r="AL245" s="129"/>
      <c r="AM245" s="129"/>
      <c r="AN245" s="129"/>
      <c r="AO245" s="129"/>
      <c r="AP245" s="129"/>
      <c r="AQ245" s="129"/>
      <c r="AR245" s="129"/>
      <c r="AS245" s="129"/>
      <c r="AT245" s="129"/>
      <c r="AU245" s="129"/>
      <c r="AV245" s="129"/>
      <c r="AW245" s="129"/>
      <c r="AX245" s="129"/>
      <c r="AY245" s="129"/>
      <c r="AZ245" s="129"/>
      <c r="BA245" s="129"/>
      <c r="BB245" s="129"/>
      <c r="BC245" s="129"/>
      <c r="BD245" s="129"/>
      <c r="BE245" s="129"/>
      <c r="BF245" s="129"/>
      <c r="BG245" s="129"/>
      <c r="BH245" s="129"/>
      <c r="BI245" s="129"/>
      <c r="BJ245" s="129"/>
      <c r="BK245" s="129"/>
      <c r="BL245" s="129"/>
      <c r="BM245" s="129"/>
      <c r="BN245" s="129"/>
      <c r="BO245" s="129"/>
      <c r="BP245" s="129">
        <v>2</v>
      </c>
      <c r="BQ245" s="129"/>
      <c r="BR245" s="129"/>
      <c r="BS245" s="231">
        <f t="shared" si="15"/>
        <v>2</v>
      </c>
    </row>
    <row r="246" spans="1:71" ht="15" x14ac:dyDescent="0.15">
      <c r="A246" s="104" t="s">
        <v>453</v>
      </c>
      <c r="B246" s="153" t="s">
        <v>528</v>
      </c>
      <c r="C246" s="153" t="s">
        <v>250</v>
      </c>
      <c r="D246" s="153" t="s">
        <v>873</v>
      </c>
      <c r="E246" s="153" t="s">
        <v>135</v>
      </c>
      <c r="F246" s="105">
        <v>0.2</v>
      </c>
      <c r="G246" s="106">
        <v>0.3</v>
      </c>
      <c r="H246" s="107">
        <f t="shared" si="14"/>
        <v>16</v>
      </c>
      <c r="I246" s="107">
        <f t="shared" si="14"/>
        <v>24</v>
      </c>
      <c r="J246" s="248"/>
      <c r="K246" s="173"/>
      <c r="L246" s="129"/>
      <c r="M246" s="129"/>
      <c r="N246" s="129"/>
      <c r="O246" s="129"/>
      <c r="P246" s="129"/>
      <c r="Q246" s="129"/>
      <c r="R246" s="129"/>
      <c r="S246" s="129"/>
      <c r="T246" s="129"/>
      <c r="U246" s="129"/>
      <c r="V246" s="129"/>
      <c r="W246" s="129"/>
      <c r="X246" s="129">
        <v>26</v>
      </c>
      <c r="Y246" s="129"/>
      <c r="Z246" s="129"/>
      <c r="AA246" s="129"/>
      <c r="AB246" s="129"/>
      <c r="AC246" s="129"/>
      <c r="AD246" s="129"/>
      <c r="AE246" s="129">
        <v>1</v>
      </c>
      <c r="AF246" s="129"/>
      <c r="AG246" s="129"/>
      <c r="AH246" s="129"/>
      <c r="AI246" s="129"/>
      <c r="AJ246" s="129"/>
      <c r="AK246" s="129"/>
      <c r="AL246" s="129"/>
      <c r="AM246" s="129"/>
      <c r="AN246" s="129"/>
      <c r="AO246" s="129"/>
      <c r="AP246" s="129"/>
      <c r="AQ246" s="129"/>
      <c r="AR246" s="129"/>
      <c r="AS246" s="129"/>
      <c r="AT246" s="129"/>
      <c r="AU246" s="129"/>
      <c r="AV246" s="129"/>
      <c r="AW246" s="129"/>
      <c r="AX246" s="129"/>
      <c r="AY246" s="129"/>
      <c r="AZ246" s="129"/>
      <c r="BA246" s="129"/>
      <c r="BB246" s="129"/>
      <c r="BC246" s="129"/>
      <c r="BD246" s="129"/>
      <c r="BE246" s="129"/>
      <c r="BF246" s="129"/>
      <c r="BG246" s="129"/>
      <c r="BH246" s="129"/>
      <c r="BI246" s="129"/>
      <c r="BJ246" s="129"/>
      <c r="BK246" s="129"/>
      <c r="BL246" s="129"/>
      <c r="BM246" s="129"/>
      <c r="BN246" s="129"/>
      <c r="BO246" s="129"/>
      <c r="BP246" s="129"/>
      <c r="BQ246" s="129"/>
      <c r="BR246" s="129"/>
      <c r="BS246" s="231">
        <f t="shared" si="15"/>
        <v>27</v>
      </c>
    </row>
    <row r="247" spans="1:71" ht="15" x14ac:dyDescent="0.15">
      <c r="A247" s="104" t="s">
        <v>454</v>
      </c>
      <c r="B247" s="153" t="s">
        <v>528</v>
      </c>
      <c r="C247" s="153" t="s">
        <v>250</v>
      </c>
      <c r="D247" s="153" t="s">
        <v>874</v>
      </c>
      <c r="E247" s="153" t="s">
        <v>135</v>
      </c>
      <c r="F247" s="105">
        <v>0.2</v>
      </c>
      <c r="G247" s="106">
        <v>1</v>
      </c>
      <c r="H247" s="107">
        <f t="shared" si="14"/>
        <v>16</v>
      </c>
      <c r="I247" s="107">
        <f t="shared" si="14"/>
        <v>80</v>
      </c>
      <c r="J247" s="248"/>
      <c r="K247" s="173"/>
      <c r="L247" s="129"/>
      <c r="M247" s="129"/>
      <c r="N247" s="129"/>
      <c r="O247" s="129"/>
      <c r="P247" s="129"/>
      <c r="Q247" s="129"/>
      <c r="R247" s="129"/>
      <c r="S247" s="129"/>
      <c r="T247" s="129"/>
      <c r="U247" s="129"/>
      <c r="V247" s="129"/>
      <c r="W247" s="129"/>
      <c r="X247" s="129"/>
      <c r="Y247" s="129"/>
      <c r="Z247" s="129"/>
      <c r="AA247" s="129"/>
      <c r="AB247" s="129"/>
      <c r="AC247" s="129"/>
      <c r="AD247" s="129"/>
      <c r="AE247" s="129"/>
      <c r="AF247" s="129"/>
      <c r="AG247" s="129"/>
      <c r="AH247" s="129"/>
      <c r="AI247" s="129"/>
      <c r="AJ247" s="129"/>
      <c r="AK247" s="129"/>
      <c r="AL247" s="129"/>
      <c r="AM247" s="129"/>
      <c r="AN247" s="129"/>
      <c r="AO247" s="129">
        <v>1</v>
      </c>
      <c r="AP247" s="129"/>
      <c r="AQ247" s="129"/>
      <c r="AR247" s="129"/>
      <c r="AS247" s="129"/>
      <c r="AT247" s="129"/>
      <c r="AU247" s="129"/>
      <c r="AV247" s="129"/>
      <c r="AW247" s="129"/>
      <c r="AX247" s="129"/>
      <c r="AY247" s="129"/>
      <c r="AZ247" s="129"/>
      <c r="BA247" s="129"/>
      <c r="BB247" s="129"/>
      <c r="BC247" s="129"/>
      <c r="BD247" s="129"/>
      <c r="BE247" s="129"/>
      <c r="BF247" s="129"/>
      <c r="BG247" s="129"/>
      <c r="BH247" s="129"/>
      <c r="BI247" s="129"/>
      <c r="BJ247" s="129"/>
      <c r="BK247" s="129"/>
      <c r="BL247" s="129"/>
      <c r="BM247" s="129"/>
      <c r="BN247" s="129"/>
      <c r="BO247" s="129"/>
      <c r="BP247" s="129"/>
      <c r="BQ247" s="129"/>
      <c r="BR247" s="129"/>
      <c r="BS247" s="231">
        <f t="shared" si="15"/>
        <v>1</v>
      </c>
    </row>
    <row r="248" spans="1:71" ht="15" x14ac:dyDescent="0.15">
      <c r="A248" s="104" t="s">
        <v>455</v>
      </c>
      <c r="B248" s="153" t="s">
        <v>528</v>
      </c>
      <c r="C248" s="153" t="s">
        <v>250</v>
      </c>
      <c r="D248" s="153" t="s">
        <v>875</v>
      </c>
      <c r="E248" s="153" t="s">
        <v>135</v>
      </c>
      <c r="F248" s="105">
        <v>0.25</v>
      </c>
      <c r="G248" s="106">
        <v>0.5</v>
      </c>
      <c r="H248" s="107">
        <f t="shared" si="14"/>
        <v>20</v>
      </c>
      <c r="I248" s="107">
        <f t="shared" si="14"/>
        <v>40</v>
      </c>
      <c r="J248" s="248"/>
      <c r="K248" s="173"/>
      <c r="L248" s="129"/>
      <c r="M248" s="129"/>
      <c r="N248" s="129"/>
      <c r="O248" s="129"/>
      <c r="P248" s="129"/>
      <c r="Q248" s="129"/>
      <c r="R248" s="129"/>
      <c r="S248" s="129"/>
      <c r="T248" s="129"/>
      <c r="U248" s="129"/>
      <c r="V248" s="129"/>
      <c r="W248" s="129"/>
      <c r="X248" s="129"/>
      <c r="Y248" s="129"/>
      <c r="Z248" s="129"/>
      <c r="AA248" s="129"/>
      <c r="AB248" s="129"/>
      <c r="AC248" s="129"/>
      <c r="AD248" s="129"/>
      <c r="AE248" s="129"/>
      <c r="AF248" s="129"/>
      <c r="AG248" s="129"/>
      <c r="AH248" s="129"/>
      <c r="AI248" s="129"/>
      <c r="AJ248" s="129">
        <v>6</v>
      </c>
      <c r="AK248" s="129"/>
      <c r="AL248" s="129"/>
      <c r="AM248" s="129"/>
      <c r="AN248" s="129"/>
      <c r="AO248" s="129"/>
      <c r="AP248" s="129"/>
      <c r="AQ248" s="129"/>
      <c r="AR248" s="129"/>
      <c r="AS248" s="129"/>
      <c r="AT248" s="129"/>
      <c r="AU248" s="129"/>
      <c r="AV248" s="129"/>
      <c r="AW248" s="129"/>
      <c r="AX248" s="129"/>
      <c r="AY248" s="129"/>
      <c r="AZ248" s="129"/>
      <c r="BA248" s="129"/>
      <c r="BB248" s="129"/>
      <c r="BC248" s="129"/>
      <c r="BD248" s="129"/>
      <c r="BE248" s="129"/>
      <c r="BF248" s="129"/>
      <c r="BG248" s="129"/>
      <c r="BH248" s="129"/>
      <c r="BI248" s="129"/>
      <c r="BJ248" s="129"/>
      <c r="BK248" s="129"/>
      <c r="BL248" s="129"/>
      <c r="BM248" s="129"/>
      <c r="BN248" s="129"/>
      <c r="BO248" s="129"/>
      <c r="BP248" s="129"/>
      <c r="BQ248" s="129"/>
      <c r="BR248" s="129"/>
      <c r="BS248" s="231">
        <f t="shared" si="15"/>
        <v>6</v>
      </c>
    </row>
    <row r="249" spans="1:71" ht="15" x14ac:dyDescent="0.15">
      <c r="A249" s="104" t="s">
        <v>456</v>
      </c>
      <c r="B249" s="153" t="s">
        <v>528</v>
      </c>
      <c r="C249" s="153" t="s">
        <v>250</v>
      </c>
      <c r="D249" s="153" t="s">
        <v>876</v>
      </c>
      <c r="E249" s="153" t="s">
        <v>135</v>
      </c>
      <c r="F249" s="105">
        <v>0.25</v>
      </c>
      <c r="G249" s="106">
        <v>0.8</v>
      </c>
      <c r="H249" s="107">
        <f t="shared" si="14"/>
        <v>20</v>
      </c>
      <c r="I249" s="107">
        <f t="shared" si="14"/>
        <v>64</v>
      </c>
      <c r="J249" s="248"/>
      <c r="K249" s="173"/>
      <c r="L249" s="129"/>
      <c r="M249" s="129"/>
      <c r="N249" s="129"/>
      <c r="O249" s="129"/>
      <c r="P249" s="129"/>
      <c r="Q249" s="129"/>
      <c r="R249" s="129"/>
      <c r="S249" s="129"/>
      <c r="T249" s="129"/>
      <c r="U249" s="129"/>
      <c r="V249" s="129"/>
      <c r="W249" s="129"/>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v>26</v>
      </c>
      <c r="AS249" s="129"/>
      <c r="AT249" s="129"/>
      <c r="AU249" s="129"/>
      <c r="AV249" s="129"/>
      <c r="AW249" s="129"/>
      <c r="AX249" s="129"/>
      <c r="AY249" s="129"/>
      <c r="AZ249" s="129"/>
      <c r="BA249" s="129"/>
      <c r="BB249" s="129"/>
      <c r="BC249" s="129"/>
      <c r="BD249" s="129"/>
      <c r="BE249" s="129"/>
      <c r="BF249" s="129"/>
      <c r="BG249" s="129"/>
      <c r="BH249" s="129"/>
      <c r="BI249" s="129"/>
      <c r="BJ249" s="129"/>
      <c r="BK249" s="129"/>
      <c r="BL249" s="129"/>
      <c r="BM249" s="129"/>
      <c r="BN249" s="129"/>
      <c r="BO249" s="129"/>
      <c r="BP249" s="129"/>
      <c r="BQ249" s="129"/>
      <c r="BR249" s="129"/>
      <c r="BS249" s="231">
        <f t="shared" si="15"/>
        <v>26</v>
      </c>
    </row>
    <row r="250" spans="1:71" ht="15" x14ac:dyDescent="0.15">
      <c r="A250" s="104" t="s">
        <v>457</v>
      </c>
      <c r="B250" s="153" t="s">
        <v>528</v>
      </c>
      <c r="C250" s="153" t="s">
        <v>250</v>
      </c>
      <c r="D250" s="153" t="s">
        <v>877</v>
      </c>
      <c r="E250" s="153" t="s">
        <v>135</v>
      </c>
      <c r="F250" s="105">
        <v>0.3</v>
      </c>
      <c r="G250" s="106">
        <v>0.4</v>
      </c>
      <c r="H250" s="107">
        <f t="shared" si="14"/>
        <v>24</v>
      </c>
      <c r="I250" s="107">
        <f t="shared" si="14"/>
        <v>32</v>
      </c>
      <c r="J250" s="248"/>
      <c r="K250" s="173"/>
      <c r="L250" s="129"/>
      <c r="M250" s="129"/>
      <c r="N250" s="129"/>
      <c r="O250" s="129"/>
      <c r="P250" s="129"/>
      <c r="Q250" s="129"/>
      <c r="R250" s="129">
        <v>1</v>
      </c>
      <c r="S250" s="129"/>
      <c r="T250" s="129"/>
      <c r="U250" s="129"/>
      <c r="V250" s="129"/>
      <c r="W250" s="129"/>
      <c r="X250" s="129"/>
      <c r="Y250" s="129"/>
      <c r="Z250" s="129"/>
      <c r="AA250" s="129"/>
      <c r="AB250" s="129"/>
      <c r="AC250" s="129"/>
      <c r="AD250" s="129"/>
      <c r="AE250" s="129"/>
      <c r="AF250" s="129"/>
      <c r="AG250" s="129"/>
      <c r="AH250" s="129"/>
      <c r="AI250" s="129"/>
      <c r="AJ250" s="129"/>
      <c r="AK250" s="129"/>
      <c r="AL250" s="129"/>
      <c r="AM250" s="129"/>
      <c r="AN250" s="129"/>
      <c r="AO250" s="129"/>
      <c r="AP250" s="129"/>
      <c r="AQ250" s="129"/>
      <c r="AR250" s="129"/>
      <c r="AS250" s="129"/>
      <c r="AT250" s="129"/>
      <c r="AU250" s="129"/>
      <c r="AV250" s="129"/>
      <c r="AW250" s="129"/>
      <c r="AX250" s="129"/>
      <c r="AY250" s="129"/>
      <c r="AZ250" s="129"/>
      <c r="BA250" s="129"/>
      <c r="BB250" s="129"/>
      <c r="BC250" s="129"/>
      <c r="BD250" s="129"/>
      <c r="BE250" s="129"/>
      <c r="BF250" s="129"/>
      <c r="BG250" s="129"/>
      <c r="BH250" s="129"/>
      <c r="BI250" s="129">
        <v>21</v>
      </c>
      <c r="BJ250" s="129"/>
      <c r="BK250" s="129"/>
      <c r="BL250" s="129"/>
      <c r="BM250" s="129"/>
      <c r="BN250" s="129"/>
      <c r="BO250" s="129">
        <v>1</v>
      </c>
      <c r="BP250" s="129"/>
      <c r="BQ250" s="129"/>
      <c r="BR250" s="129"/>
      <c r="BS250" s="231">
        <f t="shared" si="15"/>
        <v>23</v>
      </c>
    </row>
    <row r="251" spans="1:71" ht="15" x14ac:dyDescent="0.15">
      <c r="A251" s="104" t="s">
        <v>458</v>
      </c>
      <c r="B251" s="153" t="s">
        <v>528</v>
      </c>
      <c r="C251" s="153" t="s">
        <v>250</v>
      </c>
      <c r="D251" s="153" t="s">
        <v>878</v>
      </c>
      <c r="E251" s="153" t="s">
        <v>135</v>
      </c>
      <c r="F251" s="105">
        <v>0.3</v>
      </c>
      <c r="G251" s="106">
        <v>0.5</v>
      </c>
      <c r="H251" s="107">
        <f t="shared" si="14"/>
        <v>24</v>
      </c>
      <c r="I251" s="107">
        <f t="shared" si="14"/>
        <v>40</v>
      </c>
      <c r="J251" s="248"/>
      <c r="K251" s="173"/>
      <c r="L251" s="129"/>
      <c r="M251" s="129"/>
      <c r="N251" s="129"/>
      <c r="O251" s="129"/>
      <c r="P251" s="129"/>
      <c r="Q251" s="129"/>
      <c r="R251" s="129"/>
      <c r="S251" s="129"/>
      <c r="T251" s="129"/>
      <c r="U251" s="129"/>
      <c r="V251" s="129"/>
      <c r="W251" s="129"/>
      <c r="X251" s="129"/>
      <c r="Y251" s="129"/>
      <c r="Z251" s="129"/>
      <c r="AA251" s="129">
        <v>4</v>
      </c>
      <c r="AB251" s="129"/>
      <c r="AC251" s="129">
        <v>3</v>
      </c>
      <c r="AD251" s="129"/>
      <c r="AE251" s="129">
        <v>3</v>
      </c>
      <c r="AF251" s="129"/>
      <c r="AG251" s="129"/>
      <c r="AH251" s="129"/>
      <c r="AI251" s="129"/>
      <c r="AJ251" s="129"/>
      <c r="AK251" s="129"/>
      <c r="AL251" s="129"/>
      <c r="AM251" s="129"/>
      <c r="AN251" s="129"/>
      <c r="AO251" s="129"/>
      <c r="AP251" s="129"/>
      <c r="AQ251" s="129"/>
      <c r="AR251" s="129"/>
      <c r="AS251" s="129"/>
      <c r="AT251" s="129"/>
      <c r="AU251" s="129"/>
      <c r="AV251" s="129"/>
      <c r="AW251" s="129"/>
      <c r="AX251" s="129"/>
      <c r="AY251" s="129"/>
      <c r="AZ251" s="129"/>
      <c r="BA251" s="129"/>
      <c r="BB251" s="129"/>
      <c r="BC251" s="129"/>
      <c r="BD251" s="129"/>
      <c r="BE251" s="129"/>
      <c r="BF251" s="129"/>
      <c r="BG251" s="129"/>
      <c r="BH251" s="129"/>
      <c r="BI251" s="129"/>
      <c r="BJ251" s="129"/>
      <c r="BK251" s="129"/>
      <c r="BL251" s="129"/>
      <c r="BM251" s="129"/>
      <c r="BN251" s="129"/>
      <c r="BO251" s="129"/>
      <c r="BP251" s="129"/>
      <c r="BQ251" s="129"/>
      <c r="BR251" s="129"/>
      <c r="BS251" s="231">
        <f t="shared" si="15"/>
        <v>10</v>
      </c>
    </row>
    <row r="252" spans="1:71" ht="15" x14ac:dyDescent="0.15">
      <c r="A252" s="104" t="s">
        <v>459</v>
      </c>
      <c r="B252" s="153" t="s">
        <v>528</v>
      </c>
      <c r="C252" s="153" t="s">
        <v>250</v>
      </c>
      <c r="D252" s="153" t="s">
        <v>879</v>
      </c>
      <c r="E252" s="153" t="s">
        <v>135</v>
      </c>
      <c r="F252" s="105">
        <v>0.3</v>
      </c>
      <c r="G252" s="106">
        <v>0.6</v>
      </c>
      <c r="H252" s="107">
        <f t="shared" si="14"/>
        <v>24</v>
      </c>
      <c r="I252" s="107">
        <f t="shared" si="14"/>
        <v>48</v>
      </c>
      <c r="J252" s="248"/>
      <c r="K252" s="173"/>
      <c r="L252" s="129"/>
      <c r="M252" s="129"/>
      <c r="N252" s="129"/>
      <c r="O252" s="129"/>
      <c r="P252" s="129"/>
      <c r="Q252" s="129"/>
      <c r="R252" s="129"/>
      <c r="S252" s="129"/>
      <c r="T252" s="129"/>
      <c r="U252" s="129"/>
      <c r="V252" s="129"/>
      <c r="W252" s="129"/>
      <c r="X252" s="129"/>
      <c r="Y252" s="129">
        <v>3</v>
      </c>
      <c r="Z252" s="129"/>
      <c r="AA252" s="129"/>
      <c r="AB252" s="129"/>
      <c r="AC252" s="129"/>
      <c r="AD252" s="129"/>
      <c r="AE252" s="129"/>
      <c r="AF252" s="129"/>
      <c r="AG252" s="129"/>
      <c r="AH252" s="129"/>
      <c r="AI252" s="129"/>
      <c r="AJ252" s="129"/>
      <c r="AK252" s="129"/>
      <c r="AL252" s="129"/>
      <c r="AM252" s="129"/>
      <c r="AN252" s="129"/>
      <c r="AO252" s="129"/>
      <c r="AP252" s="129"/>
      <c r="AQ252" s="129"/>
      <c r="AR252" s="129"/>
      <c r="AS252" s="129"/>
      <c r="AT252" s="129">
        <v>14</v>
      </c>
      <c r="AU252" s="129"/>
      <c r="AV252" s="129"/>
      <c r="AW252" s="129"/>
      <c r="AX252" s="129"/>
      <c r="AY252" s="129"/>
      <c r="AZ252" s="129"/>
      <c r="BA252" s="129"/>
      <c r="BB252" s="129"/>
      <c r="BC252" s="129"/>
      <c r="BD252" s="129"/>
      <c r="BE252" s="129"/>
      <c r="BF252" s="129"/>
      <c r="BG252" s="129"/>
      <c r="BH252" s="129"/>
      <c r="BI252" s="129"/>
      <c r="BJ252" s="129"/>
      <c r="BK252" s="129"/>
      <c r="BL252" s="129"/>
      <c r="BM252" s="129"/>
      <c r="BN252" s="129"/>
      <c r="BO252" s="129"/>
      <c r="BP252" s="129"/>
      <c r="BQ252" s="129"/>
      <c r="BR252" s="129"/>
      <c r="BS252" s="231">
        <f t="shared" si="15"/>
        <v>17</v>
      </c>
    </row>
    <row r="253" spans="1:71" ht="15" x14ac:dyDescent="0.15">
      <c r="A253" s="104" t="s">
        <v>460</v>
      </c>
      <c r="B253" s="153" t="s">
        <v>528</v>
      </c>
      <c r="C253" s="153" t="s">
        <v>250</v>
      </c>
      <c r="D253" s="153" t="s">
        <v>880</v>
      </c>
      <c r="E253" s="153" t="s">
        <v>135</v>
      </c>
      <c r="F253" s="105">
        <v>0.3</v>
      </c>
      <c r="G253" s="106">
        <v>0.7</v>
      </c>
      <c r="H253" s="107">
        <f t="shared" si="14"/>
        <v>24</v>
      </c>
      <c r="I253" s="107">
        <f t="shared" si="14"/>
        <v>56</v>
      </c>
      <c r="J253" s="248"/>
      <c r="K253" s="173"/>
      <c r="L253" s="129"/>
      <c r="M253" s="129"/>
      <c r="N253" s="129"/>
      <c r="O253" s="129"/>
      <c r="P253" s="129"/>
      <c r="Q253" s="129"/>
      <c r="R253" s="129"/>
      <c r="S253" s="129"/>
      <c r="T253" s="129"/>
      <c r="U253" s="129"/>
      <c r="V253" s="129">
        <v>22</v>
      </c>
      <c r="W253" s="129"/>
      <c r="X253" s="129"/>
      <c r="Y253" s="129"/>
      <c r="Z253" s="129"/>
      <c r="AA253" s="129"/>
      <c r="AB253" s="129"/>
      <c r="AC253" s="129"/>
      <c r="AD253" s="129"/>
      <c r="AE253" s="129"/>
      <c r="AF253" s="129">
        <v>6</v>
      </c>
      <c r="AG253" s="129"/>
      <c r="AH253" s="129">
        <v>7</v>
      </c>
      <c r="AI253" s="129"/>
      <c r="AJ253" s="129"/>
      <c r="AK253" s="129"/>
      <c r="AL253" s="129">
        <v>2</v>
      </c>
      <c r="AM253" s="129"/>
      <c r="AN253" s="129"/>
      <c r="AO253" s="129"/>
      <c r="AP253" s="129"/>
      <c r="AQ253" s="129"/>
      <c r="AR253" s="129"/>
      <c r="AS253" s="129"/>
      <c r="AT253" s="129"/>
      <c r="AU253" s="129"/>
      <c r="AV253" s="129"/>
      <c r="AW253" s="129"/>
      <c r="AX253" s="129"/>
      <c r="AY253" s="129"/>
      <c r="AZ253" s="129"/>
      <c r="BA253" s="129"/>
      <c r="BB253" s="129"/>
      <c r="BC253" s="129"/>
      <c r="BD253" s="129"/>
      <c r="BE253" s="129"/>
      <c r="BF253" s="129"/>
      <c r="BG253" s="129"/>
      <c r="BH253" s="129"/>
      <c r="BI253" s="129">
        <v>2</v>
      </c>
      <c r="BJ253" s="129"/>
      <c r="BK253" s="129"/>
      <c r="BL253" s="129"/>
      <c r="BM253" s="129"/>
      <c r="BN253" s="129"/>
      <c r="BO253" s="129"/>
      <c r="BP253" s="129"/>
      <c r="BQ253" s="129"/>
      <c r="BR253" s="129"/>
      <c r="BS253" s="231">
        <f t="shared" si="15"/>
        <v>39</v>
      </c>
    </row>
    <row r="254" spans="1:71" ht="15" x14ac:dyDescent="0.15">
      <c r="A254" s="104" t="s">
        <v>461</v>
      </c>
      <c r="B254" s="153" t="s">
        <v>528</v>
      </c>
      <c r="C254" s="153" t="s">
        <v>250</v>
      </c>
      <c r="D254" s="153" t="s">
        <v>881</v>
      </c>
      <c r="E254" s="153" t="s">
        <v>135</v>
      </c>
      <c r="F254" s="105">
        <v>0.3</v>
      </c>
      <c r="G254" s="106">
        <v>0.8</v>
      </c>
      <c r="H254" s="107">
        <f t="shared" si="14"/>
        <v>24</v>
      </c>
      <c r="I254" s="107">
        <f t="shared" si="14"/>
        <v>64</v>
      </c>
      <c r="J254" s="248"/>
      <c r="K254" s="173"/>
      <c r="L254" s="129"/>
      <c r="M254" s="129"/>
      <c r="N254" s="129"/>
      <c r="O254" s="129"/>
      <c r="P254" s="129"/>
      <c r="Q254" s="129"/>
      <c r="R254" s="129"/>
      <c r="S254" s="129"/>
      <c r="T254" s="129">
        <v>1</v>
      </c>
      <c r="U254" s="129"/>
      <c r="V254" s="129"/>
      <c r="W254" s="129"/>
      <c r="X254" s="129"/>
      <c r="Y254" s="129"/>
      <c r="Z254" s="129">
        <v>14</v>
      </c>
      <c r="AA254" s="129"/>
      <c r="AB254" s="129"/>
      <c r="AC254" s="129"/>
      <c r="AD254" s="129"/>
      <c r="AE254" s="129"/>
      <c r="AF254" s="129"/>
      <c r="AG254" s="129"/>
      <c r="AH254" s="129"/>
      <c r="AI254" s="129"/>
      <c r="AJ254" s="129"/>
      <c r="AK254" s="129"/>
      <c r="AL254" s="129"/>
      <c r="AM254" s="129"/>
      <c r="AN254" s="129"/>
      <c r="AO254" s="129"/>
      <c r="AP254" s="129">
        <v>20</v>
      </c>
      <c r="AQ254" s="129"/>
      <c r="AR254" s="129"/>
      <c r="AS254" s="129"/>
      <c r="AT254" s="129"/>
      <c r="AU254" s="129"/>
      <c r="AV254" s="129"/>
      <c r="AW254" s="129"/>
      <c r="AX254" s="129"/>
      <c r="AY254" s="129"/>
      <c r="AZ254" s="129"/>
      <c r="BA254" s="129"/>
      <c r="BB254" s="129"/>
      <c r="BC254" s="129"/>
      <c r="BD254" s="129"/>
      <c r="BE254" s="129"/>
      <c r="BF254" s="129"/>
      <c r="BG254" s="129"/>
      <c r="BH254" s="129"/>
      <c r="BI254" s="129"/>
      <c r="BJ254" s="129"/>
      <c r="BK254" s="129"/>
      <c r="BL254" s="129"/>
      <c r="BM254" s="129"/>
      <c r="BN254" s="129">
        <v>8</v>
      </c>
      <c r="BO254" s="129"/>
      <c r="BP254" s="129"/>
      <c r="BQ254" s="129"/>
      <c r="BR254" s="129"/>
      <c r="BS254" s="231">
        <f t="shared" si="15"/>
        <v>43</v>
      </c>
    </row>
    <row r="255" spans="1:71" ht="15" x14ac:dyDescent="0.15">
      <c r="A255" s="104" t="s">
        <v>462</v>
      </c>
      <c r="B255" s="153" t="s">
        <v>528</v>
      </c>
      <c r="C255" s="153" t="s">
        <v>250</v>
      </c>
      <c r="D255" s="153" t="s">
        <v>882</v>
      </c>
      <c r="E255" s="153" t="s">
        <v>135</v>
      </c>
      <c r="F255" s="105">
        <v>0.3</v>
      </c>
      <c r="G255" s="106">
        <v>0.9</v>
      </c>
      <c r="H255" s="107">
        <f t="shared" si="14"/>
        <v>24</v>
      </c>
      <c r="I255" s="107">
        <f t="shared" si="14"/>
        <v>72</v>
      </c>
      <c r="J255" s="248"/>
      <c r="K255" s="173"/>
      <c r="L255" s="129"/>
      <c r="M255" s="129"/>
      <c r="N255" s="129"/>
      <c r="O255" s="129"/>
      <c r="P255" s="129"/>
      <c r="Q255" s="129"/>
      <c r="R255" s="129"/>
      <c r="S255" s="129"/>
      <c r="T255" s="129"/>
      <c r="U255" s="129">
        <v>4</v>
      </c>
      <c r="V255" s="129"/>
      <c r="W255" s="129"/>
      <c r="X255" s="129"/>
      <c r="Y255" s="129"/>
      <c r="Z255" s="129"/>
      <c r="AA255" s="129"/>
      <c r="AB255" s="129"/>
      <c r="AC255" s="129"/>
      <c r="AD255" s="129"/>
      <c r="AE255" s="129"/>
      <c r="AF255" s="129"/>
      <c r="AG255" s="129"/>
      <c r="AH255" s="129"/>
      <c r="AI255" s="129"/>
      <c r="AJ255" s="129"/>
      <c r="AK255" s="129"/>
      <c r="AL255" s="129"/>
      <c r="AM255" s="129"/>
      <c r="AN255" s="129"/>
      <c r="AO255" s="129"/>
      <c r="AP255" s="129"/>
      <c r="AQ255" s="129"/>
      <c r="AR255" s="129"/>
      <c r="AS255" s="129"/>
      <c r="AT255" s="129"/>
      <c r="AU255" s="129"/>
      <c r="AV255" s="129"/>
      <c r="AW255" s="129"/>
      <c r="AX255" s="129"/>
      <c r="AY255" s="129"/>
      <c r="AZ255" s="129"/>
      <c r="BA255" s="129"/>
      <c r="BB255" s="129"/>
      <c r="BC255" s="129"/>
      <c r="BD255" s="129"/>
      <c r="BE255" s="129"/>
      <c r="BF255" s="129"/>
      <c r="BG255" s="129"/>
      <c r="BH255" s="129"/>
      <c r="BI255" s="129"/>
      <c r="BJ255" s="129"/>
      <c r="BK255" s="129"/>
      <c r="BL255" s="129"/>
      <c r="BM255" s="129"/>
      <c r="BN255" s="129"/>
      <c r="BO255" s="129"/>
      <c r="BP255" s="129"/>
      <c r="BQ255" s="129"/>
      <c r="BR255" s="129"/>
      <c r="BS255" s="231">
        <f t="shared" si="15"/>
        <v>4</v>
      </c>
    </row>
    <row r="256" spans="1:71" ht="15" x14ac:dyDescent="0.15">
      <c r="A256" s="104" t="s">
        <v>463</v>
      </c>
      <c r="B256" s="153" t="s">
        <v>528</v>
      </c>
      <c r="C256" s="153" t="s">
        <v>250</v>
      </c>
      <c r="D256" s="153" t="s">
        <v>883</v>
      </c>
      <c r="E256" s="153" t="s">
        <v>135</v>
      </c>
      <c r="F256" s="105">
        <v>0.3</v>
      </c>
      <c r="G256" s="106">
        <v>1.2</v>
      </c>
      <c r="H256" s="107">
        <f t="shared" si="14"/>
        <v>24</v>
      </c>
      <c r="I256" s="107">
        <f t="shared" si="14"/>
        <v>96</v>
      </c>
      <c r="J256" s="248"/>
      <c r="K256" s="173"/>
      <c r="L256" s="129"/>
      <c r="M256" s="129"/>
      <c r="N256" s="129"/>
      <c r="O256" s="129"/>
      <c r="P256" s="129"/>
      <c r="Q256" s="129"/>
      <c r="R256" s="129"/>
      <c r="S256" s="129"/>
      <c r="T256" s="129"/>
      <c r="U256" s="129"/>
      <c r="V256" s="129"/>
      <c r="W256" s="129"/>
      <c r="X256" s="129"/>
      <c r="Y256" s="129"/>
      <c r="Z256" s="129"/>
      <c r="AA256" s="129"/>
      <c r="AB256" s="129"/>
      <c r="AC256" s="129"/>
      <c r="AD256" s="129"/>
      <c r="AE256" s="129"/>
      <c r="AF256" s="129"/>
      <c r="AG256" s="129"/>
      <c r="AH256" s="129"/>
      <c r="AI256" s="129"/>
      <c r="AJ256" s="129"/>
      <c r="AK256" s="129"/>
      <c r="AL256" s="129"/>
      <c r="AM256" s="129"/>
      <c r="AN256" s="129"/>
      <c r="AO256" s="129"/>
      <c r="AP256" s="129"/>
      <c r="AQ256" s="129"/>
      <c r="AR256" s="129"/>
      <c r="AS256" s="129"/>
      <c r="AT256" s="129"/>
      <c r="AU256" s="129"/>
      <c r="AV256" s="129"/>
      <c r="AW256" s="129"/>
      <c r="AX256" s="129"/>
      <c r="AY256" s="129"/>
      <c r="AZ256" s="129"/>
      <c r="BA256" s="129"/>
      <c r="BB256" s="129"/>
      <c r="BC256" s="129"/>
      <c r="BD256" s="129"/>
      <c r="BE256" s="129"/>
      <c r="BF256" s="129"/>
      <c r="BG256" s="129"/>
      <c r="BH256" s="129"/>
      <c r="BI256" s="129">
        <v>5</v>
      </c>
      <c r="BJ256" s="129">
        <v>5</v>
      </c>
      <c r="BK256" s="129"/>
      <c r="BL256" s="129">
        <v>2</v>
      </c>
      <c r="BM256" s="129"/>
      <c r="BN256" s="129"/>
      <c r="BO256" s="129"/>
      <c r="BP256" s="129">
        <v>167</v>
      </c>
      <c r="BQ256" s="129"/>
      <c r="BR256" s="129">
        <v>121</v>
      </c>
      <c r="BS256" s="231">
        <f t="shared" si="15"/>
        <v>300</v>
      </c>
    </row>
    <row r="257" spans="1:71" ht="15" x14ac:dyDescent="0.15">
      <c r="A257" s="104" t="s">
        <v>464</v>
      </c>
      <c r="B257" s="153" t="s">
        <v>528</v>
      </c>
      <c r="C257" s="153" t="s">
        <v>250</v>
      </c>
      <c r="D257" s="153" t="s">
        <v>884</v>
      </c>
      <c r="E257" s="153" t="s">
        <v>135</v>
      </c>
      <c r="F257" s="105">
        <v>0.3</v>
      </c>
      <c r="G257" s="106">
        <v>1.5</v>
      </c>
      <c r="H257" s="107">
        <f t="shared" si="14"/>
        <v>24</v>
      </c>
      <c r="I257" s="107">
        <f t="shared" si="14"/>
        <v>120</v>
      </c>
      <c r="J257" s="248"/>
      <c r="K257" s="173"/>
      <c r="L257" s="129"/>
      <c r="M257" s="129"/>
      <c r="N257" s="129"/>
      <c r="O257" s="129"/>
      <c r="P257" s="129"/>
      <c r="Q257" s="129"/>
      <c r="R257" s="129"/>
      <c r="S257" s="129"/>
      <c r="T257" s="129"/>
      <c r="U257" s="129"/>
      <c r="V257" s="129"/>
      <c r="W257" s="129"/>
      <c r="X257" s="129"/>
      <c r="Y257" s="129"/>
      <c r="Z257" s="129"/>
      <c r="AA257" s="129"/>
      <c r="AB257" s="129"/>
      <c r="AC257" s="129"/>
      <c r="AD257" s="129"/>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c r="BE257" s="129"/>
      <c r="BF257" s="129"/>
      <c r="BG257" s="129"/>
      <c r="BH257" s="129"/>
      <c r="BI257" s="129"/>
      <c r="BJ257" s="129"/>
      <c r="BK257" s="129"/>
      <c r="BL257" s="129"/>
      <c r="BM257" s="129"/>
      <c r="BN257" s="129"/>
      <c r="BO257" s="129"/>
      <c r="BP257" s="129"/>
      <c r="BQ257" s="129">
        <v>120</v>
      </c>
      <c r="BR257" s="129"/>
      <c r="BS257" s="231">
        <f t="shared" si="15"/>
        <v>120</v>
      </c>
    </row>
    <row r="258" spans="1:71" ht="15" x14ac:dyDescent="0.15">
      <c r="A258" s="104" t="s">
        <v>465</v>
      </c>
      <c r="B258" s="153" t="s">
        <v>528</v>
      </c>
      <c r="C258" s="153" t="s">
        <v>250</v>
      </c>
      <c r="D258" s="153" t="s">
        <v>885</v>
      </c>
      <c r="E258" s="153" t="s">
        <v>135</v>
      </c>
      <c r="F258" s="105">
        <v>0.4</v>
      </c>
      <c r="G258" s="106">
        <v>0.5</v>
      </c>
      <c r="H258" s="107">
        <f t="shared" si="14"/>
        <v>32</v>
      </c>
      <c r="I258" s="107">
        <f t="shared" si="14"/>
        <v>40</v>
      </c>
      <c r="J258" s="248"/>
      <c r="K258" s="173"/>
      <c r="L258" s="129"/>
      <c r="M258" s="129"/>
      <c r="N258" s="129"/>
      <c r="O258" s="129"/>
      <c r="P258" s="129"/>
      <c r="Q258" s="129"/>
      <c r="R258" s="129"/>
      <c r="S258" s="129"/>
      <c r="T258" s="129"/>
      <c r="U258" s="129"/>
      <c r="V258" s="129"/>
      <c r="W258" s="129"/>
      <c r="X258" s="129"/>
      <c r="Y258" s="129"/>
      <c r="Z258" s="129"/>
      <c r="AA258" s="129"/>
      <c r="AB258" s="129">
        <v>2</v>
      </c>
      <c r="AC258" s="129"/>
      <c r="AD258" s="129"/>
      <c r="AE258" s="129"/>
      <c r="AF258" s="129"/>
      <c r="AG258" s="129"/>
      <c r="AH258" s="129"/>
      <c r="AI258" s="129"/>
      <c r="AJ258" s="129"/>
      <c r="AK258" s="129"/>
      <c r="AL258" s="129"/>
      <c r="AM258" s="129"/>
      <c r="AN258" s="129"/>
      <c r="AO258" s="129"/>
      <c r="AP258" s="129"/>
      <c r="AQ258" s="129"/>
      <c r="AR258" s="129"/>
      <c r="AS258" s="129"/>
      <c r="AT258" s="129"/>
      <c r="AU258" s="129"/>
      <c r="AV258" s="129"/>
      <c r="AW258" s="129"/>
      <c r="AX258" s="129"/>
      <c r="AY258" s="129"/>
      <c r="AZ258" s="129"/>
      <c r="BA258" s="129"/>
      <c r="BB258" s="129"/>
      <c r="BC258" s="129"/>
      <c r="BD258" s="129"/>
      <c r="BE258" s="129"/>
      <c r="BF258" s="129"/>
      <c r="BG258" s="129"/>
      <c r="BH258" s="129"/>
      <c r="BI258" s="129"/>
      <c r="BJ258" s="129"/>
      <c r="BK258" s="129"/>
      <c r="BL258" s="129"/>
      <c r="BM258" s="129"/>
      <c r="BN258" s="129"/>
      <c r="BO258" s="129"/>
      <c r="BP258" s="129"/>
      <c r="BQ258" s="129"/>
      <c r="BR258" s="129"/>
      <c r="BS258" s="231">
        <f t="shared" si="15"/>
        <v>2</v>
      </c>
    </row>
    <row r="259" spans="1:71" ht="15" x14ac:dyDescent="0.15">
      <c r="A259" s="104" t="s">
        <v>466</v>
      </c>
      <c r="B259" s="153" t="s">
        <v>528</v>
      </c>
      <c r="C259" s="153" t="s">
        <v>250</v>
      </c>
      <c r="D259" s="153" t="s">
        <v>886</v>
      </c>
      <c r="E259" s="153" t="s">
        <v>135</v>
      </c>
      <c r="F259" s="105">
        <v>0.4</v>
      </c>
      <c r="G259" s="106">
        <v>0.6</v>
      </c>
      <c r="H259" s="107">
        <f t="shared" si="14"/>
        <v>32</v>
      </c>
      <c r="I259" s="107">
        <f t="shared" si="14"/>
        <v>48</v>
      </c>
      <c r="J259" s="248"/>
      <c r="K259" s="173"/>
      <c r="L259" s="129"/>
      <c r="M259" s="129"/>
      <c r="N259" s="129"/>
      <c r="O259" s="129"/>
      <c r="P259" s="129"/>
      <c r="Q259" s="129"/>
      <c r="R259" s="129"/>
      <c r="S259" s="129"/>
      <c r="T259" s="129"/>
      <c r="U259" s="129">
        <v>4</v>
      </c>
      <c r="V259" s="129"/>
      <c r="W259" s="129">
        <v>2</v>
      </c>
      <c r="X259" s="129"/>
      <c r="Y259" s="129"/>
      <c r="Z259" s="129"/>
      <c r="AA259" s="129"/>
      <c r="AB259" s="129"/>
      <c r="AC259" s="129"/>
      <c r="AD259" s="129">
        <v>8</v>
      </c>
      <c r="AE259" s="129"/>
      <c r="AF259" s="129"/>
      <c r="AG259" s="129"/>
      <c r="AH259" s="129"/>
      <c r="AI259" s="129"/>
      <c r="AJ259" s="129"/>
      <c r="AK259" s="129"/>
      <c r="AL259" s="129"/>
      <c r="AM259" s="129"/>
      <c r="AN259" s="129"/>
      <c r="AO259" s="129"/>
      <c r="AP259" s="129"/>
      <c r="AQ259" s="129"/>
      <c r="AR259" s="129"/>
      <c r="AS259" s="129"/>
      <c r="AT259" s="129"/>
      <c r="AU259" s="129"/>
      <c r="AV259" s="129"/>
      <c r="AW259" s="129"/>
      <c r="AX259" s="129"/>
      <c r="AY259" s="129"/>
      <c r="AZ259" s="129"/>
      <c r="BA259" s="129"/>
      <c r="BB259" s="129"/>
      <c r="BC259" s="129"/>
      <c r="BD259" s="129"/>
      <c r="BE259" s="129"/>
      <c r="BF259" s="129"/>
      <c r="BG259" s="129"/>
      <c r="BH259" s="129"/>
      <c r="BI259" s="129"/>
      <c r="BJ259" s="129"/>
      <c r="BK259" s="129"/>
      <c r="BL259" s="129">
        <v>1</v>
      </c>
      <c r="BM259" s="129"/>
      <c r="BN259" s="129"/>
      <c r="BO259" s="129"/>
      <c r="BP259" s="129"/>
      <c r="BQ259" s="129"/>
      <c r="BR259" s="129"/>
      <c r="BS259" s="231">
        <f t="shared" si="15"/>
        <v>15</v>
      </c>
    </row>
    <row r="260" spans="1:71" ht="15" x14ac:dyDescent="0.15">
      <c r="A260" s="104" t="s">
        <v>467</v>
      </c>
      <c r="B260" s="153" t="s">
        <v>528</v>
      </c>
      <c r="C260" s="153" t="s">
        <v>250</v>
      </c>
      <c r="D260" s="153" t="s">
        <v>887</v>
      </c>
      <c r="E260" s="153" t="s">
        <v>135</v>
      </c>
      <c r="F260" s="105">
        <v>0.4</v>
      </c>
      <c r="G260" s="106">
        <v>0.7</v>
      </c>
      <c r="H260" s="107">
        <f t="shared" si="14"/>
        <v>32</v>
      </c>
      <c r="I260" s="107">
        <f t="shared" si="14"/>
        <v>56</v>
      </c>
      <c r="J260" s="248"/>
      <c r="K260" s="173"/>
      <c r="L260" s="129"/>
      <c r="M260" s="129"/>
      <c r="N260" s="129"/>
      <c r="O260" s="129"/>
      <c r="P260" s="129"/>
      <c r="Q260" s="129"/>
      <c r="R260" s="129"/>
      <c r="S260" s="129"/>
      <c r="T260" s="129"/>
      <c r="U260" s="129"/>
      <c r="V260" s="129"/>
      <c r="W260" s="129"/>
      <c r="X260" s="129"/>
      <c r="Y260" s="129"/>
      <c r="Z260" s="129"/>
      <c r="AA260" s="129"/>
      <c r="AB260" s="129"/>
      <c r="AC260" s="129"/>
      <c r="AD260" s="129"/>
      <c r="AE260" s="129"/>
      <c r="AF260" s="129"/>
      <c r="AG260" s="129"/>
      <c r="AH260" s="129"/>
      <c r="AI260" s="129"/>
      <c r="AJ260" s="129"/>
      <c r="AK260" s="129"/>
      <c r="AL260" s="129"/>
      <c r="AM260" s="129"/>
      <c r="AN260" s="129"/>
      <c r="AO260" s="129"/>
      <c r="AP260" s="129"/>
      <c r="AQ260" s="129"/>
      <c r="AR260" s="129"/>
      <c r="AS260" s="129"/>
      <c r="AT260" s="129"/>
      <c r="AU260" s="129"/>
      <c r="AV260" s="129"/>
      <c r="AW260" s="129"/>
      <c r="AX260" s="129"/>
      <c r="AY260" s="129"/>
      <c r="AZ260" s="129"/>
      <c r="BA260" s="129"/>
      <c r="BB260" s="129"/>
      <c r="BC260" s="129"/>
      <c r="BD260" s="129"/>
      <c r="BE260" s="129"/>
      <c r="BF260" s="129"/>
      <c r="BG260" s="129"/>
      <c r="BH260" s="129"/>
      <c r="BI260" s="129"/>
      <c r="BJ260" s="129"/>
      <c r="BK260" s="129"/>
      <c r="BL260" s="129"/>
      <c r="BM260" s="129"/>
      <c r="BN260" s="129">
        <v>2</v>
      </c>
      <c r="BO260" s="129"/>
      <c r="BP260" s="129"/>
      <c r="BQ260" s="129">
        <v>4</v>
      </c>
      <c r="BR260" s="129"/>
      <c r="BS260" s="231">
        <f t="shared" si="15"/>
        <v>6</v>
      </c>
    </row>
    <row r="261" spans="1:71" ht="15" x14ac:dyDescent="0.15">
      <c r="A261" s="104" t="s">
        <v>468</v>
      </c>
      <c r="B261" s="153" t="s">
        <v>528</v>
      </c>
      <c r="C261" s="153" t="s">
        <v>250</v>
      </c>
      <c r="D261" s="153" t="s">
        <v>888</v>
      </c>
      <c r="E261" s="153" t="s">
        <v>135</v>
      </c>
      <c r="F261" s="105">
        <v>0.4</v>
      </c>
      <c r="G261" s="106">
        <v>0.8</v>
      </c>
      <c r="H261" s="107">
        <f t="shared" si="14"/>
        <v>32</v>
      </c>
      <c r="I261" s="107">
        <f t="shared" si="14"/>
        <v>64</v>
      </c>
      <c r="J261" s="248"/>
      <c r="K261" s="173"/>
      <c r="L261" s="129"/>
      <c r="M261" s="129"/>
      <c r="N261" s="129"/>
      <c r="O261" s="129"/>
      <c r="P261" s="129"/>
      <c r="Q261" s="129"/>
      <c r="R261" s="129"/>
      <c r="S261" s="129"/>
      <c r="T261" s="129"/>
      <c r="U261" s="129"/>
      <c r="V261" s="129"/>
      <c r="W261" s="129"/>
      <c r="X261" s="129"/>
      <c r="Y261" s="129"/>
      <c r="Z261" s="129"/>
      <c r="AA261" s="129"/>
      <c r="AB261" s="129"/>
      <c r="AC261" s="129"/>
      <c r="AD261" s="129"/>
      <c r="AE261" s="129"/>
      <c r="AF261" s="129"/>
      <c r="AG261" s="129"/>
      <c r="AH261" s="129"/>
      <c r="AI261" s="129"/>
      <c r="AJ261" s="129"/>
      <c r="AK261" s="129"/>
      <c r="AL261" s="129"/>
      <c r="AM261" s="129">
        <v>1</v>
      </c>
      <c r="AN261" s="129"/>
      <c r="AO261" s="129"/>
      <c r="AP261" s="129"/>
      <c r="AQ261" s="129"/>
      <c r="AR261" s="129"/>
      <c r="AS261" s="129"/>
      <c r="AT261" s="129"/>
      <c r="AU261" s="129"/>
      <c r="AV261" s="129"/>
      <c r="AW261" s="129"/>
      <c r="AX261" s="129"/>
      <c r="AY261" s="129"/>
      <c r="AZ261" s="129"/>
      <c r="BA261" s="129"/>
      <c r="BB261" s="129"/>
      <c r="BC261" s="129"/>
      <c r="BD261" s="129"/>
      <c r="BE261" s="129"/>
      <c r="BF261" s="129"/>
      <c r="BG261" s="129"/>
      <c r="BH261" s="129"/>
      <c r="BI261" s="129"/>
      <c r="BJ261" s="129"/>
      <c r="BK261" s="129"/>
      <c r="BL261" s="129"/>
      <c r="BM261" s="129"/>
      <c r="BN261" s="129"/>
      <c r="BO261" s="129"/>
      <c r="BP261" s="129"/>
      <c r="BQ261" s="129"/>
      <c r="BR261" s="129">
        <v>2</v>
      </c>
      <c r="BS261" s="231">
        <f t="shared" si="15"/>
        <v>3</v>
      </c>
    </row>
    <row r="262" spans="1:71" ht="15" x14ac:dyDescent="0.15">
      <c r="A262" s="104" t="s">
        <v>469</v>
      </c>
      <c r="B262" s="153" t="s">
        <v>528</v>
      </c>
      <c r="C262" s="153" t="s">
        <v>251</v>
      </c>
      <c r="D262" s="153" t="s">
        <v>889</v>
      </c>
      <c r="E262" s="153" t="s">
        <v>135</v>
      </c>
      <c r="F262" s="105">
        <v>0.15</v>
      </c>
      <c r="G262" s="106">
        <v>0.4</v>
      </c>
      <c r="H262" s="107">
        <f t="shared" si="14"/>
        <v>12</v>
      </c>
      <c r="I262" s="107">
        <f t="shared" si="14"/>
        <v>32</v>
      </c>
      <c r="J262" s="248"/>
      <c r="K262" s="173"/>
      <c r="L262" s="129"/>
      <c r="M262" s="129"/>
      <c r="N262" s="129"/>
      <c r="O262" s="129"/>
      <c r="P262" s="129"/>
      <c r="Q262" s="129"/>
      <c r="R262" s="129"/>
      <c r="S262" s="129"/>
      <c r="T262" s="129"/>
      <c r="U262" s="129"/>
      <c r="V262" s="129"/>
      <c r="W262" s="129"/>
      <c r="X262" s="129"/>
      <c r="Y262" s="129"/>
      <c r="Z262" s="129"/>
      <c r="AA262" s="129"/>
      <c r="AB262" s="129"/>
      <c r="AC262" s="129"/>
      <c r="AD262" s="129"/>
      <c r="AE262" s="129"/>
      <c r="AF262" s="129"/>
      <c r="AG262" s="129"/>
      <c r="AH262" s="129"/>
      <c r="AI262" s="129"/>
      <c r="AJ262" s="129"/>
      <c r="AK262" s="129"/>
      <c r="AL262" s="129"/>
      <c r="AM262" s="129"/>
      <c r="AN262" s="129"/>
      <c r="AO262" s="129"/>
      <c r="AP262" s="129"/>
      <c r="AQ262" s="129"/>
      <c r="AR262" s="129"/>
      <c r="AS262" s="129"/>
      <c r="AT262" s="129"/>
      <c r="AU262" s="129"/>
      <c r="AV262" s="129"/>
      <c r="AW262" s="129">
        <v>1</v>
      </c>
      <c r="AX262" s="129"/>
      <c r="AY262" s="129"/>
      <c r="AZ262" s="129"/>
      <c r="BA262" s="129"/>
      <c r="BB262" s="129"/>
      <c r="BC262" s="129"/>
      <c r="BD262" s="129"/>
      <c r="BE262" s="129"/>
      <c r="BF262" s="129"/>
      <c r="BG262" s="129"/>
      <c r="BH262" s="129"/>
      <c r="BI262" s="129"/>
      <c r="BJ262" s="129"/>
      <c r="BK262" s="129"/>
      <c r="BL262" s="129"/>
      <c r="BM262" s="129"/>
      <c r="BN262" s="129"/>
      <c r="BO262" s="129"/>
      <c r="BP262" s="129"/>
      <c r="BQ262" s="129"/>
      <c r="BR262" s="129"/>
      <c r="BS262" s="231">
        <f t="shared" si="15"/>
        <v>1</v>
      </c>
    </row>
    <row r="263" spans="1:71" ht="15" x14ac:dyDescent="0.15">
      <c r="A263" s="104" t="s">
        <v>470</v>
      </c>
      <c r="B263" s="153" t="s">
        <v>528</v>
      </c>
      <c r="C263" s="153" t="s">
        <v>251</v>
      </c>
      <c r="D263" s="153" t="s">
        <v>890</v>
      </c>
      <c r="E263" s="153" t="s">
        <v>135</v>
      </c>
      <c r="F263" s="105">
        <v>0.2</v>
      </c>
      <c r="G263" s="106">
        <v>0.25</v>
      </c>
      <c r="H263" s="107">
        <f t="shared" si="14"/>
        <v>16</v>
      </c>
      <c r="I263" s="107">
        <f t="shared" si="14"/>
        <v>20</v>
      </c>
      <c r="J263" s="248"/>
      <c r="K263" s="173"/>
      <c r="L263" s="129"/>
      <c r="M263" s="129"/>
      <c r="N263" s="129"/>
      <c r="O263" s="129"/>
      <c r="P263" s="129"/>
      <c r="Q263" s="129"/>
      <c r="R263" s="129"/>
      <c r="S263" s="129"/>
      <c r="T263" s="129"/>
      <c r="U263" s="129"/>
      <c r="V263" s="129"/>
      <c r="W263" s="129"/>
      <c r="X263" s="129">
        <v>1</v>
      </c>
      <c r="Y263" s="129"/>
      <c r="Z263" s="129"/>
      <c r="AA263" s="129"/>
      <c r="AB263" s="129"/>
      <c r="AC263" s="129"/>
      <c r="AD263" s="129"/>
      <c r="AE263" s="129"/>
      <c r="AF263" s="129"/>
      <c r="AG263" s="129"/>
      <c r="AH263" s="129"/>
      <c r="AI263" s="129"/>
      <c r="AJ263" s="129"/>
      <c r="AK263" s="129"/>
      <c r="AL263" s="129"/>
      <c r="AM263" s="129"/>
      <c r="AN263" s="129"/>
      <c r="AO263" s="129"/>
      <c r="AP263" s="129"/>
      <c r="AQ263" s="129"/>
      <c r="AR263" s="129"/>
      <c r="AS263" s="129"/>
      <c r="AT263" s="129"/>
      <c r="AU263" s="129"/>
      <c r="AV263" s="129"/>
      <c r="AW263" s="129">
        <v>2</v>
      </c>
      <c r="AX263" s="129"/>
      <c r="AY263" s="129"/>
      <c r="AZ263" s="129"/>
      <c r="BA263" s="129"/>
      <c r="BB263" s="129"/>
      <c r="BC263" s="129"/>
      <c r="BD263" s="129"/>
      <c r="BE263" s="129"/>
      <c r="BF263" s="129"/>
      <c r="BG263" s="129"/>
      <c r="BH263" s="129"/>
      <c r="BI263" s="129"/>
      <c r="BJ263" s="129"/>
      <c r="BK263" s="129"/>
      <c r="BL263" s="129"/>
      <c r="BM263" s="129"/>
      <c r="BN263" s="129"/>
      <c r="BO263" s="129"/>
      <c r="BP263" s="129"/>
      <c r="BQ263" s="129"/>
      <c r="BR263" s="129"/>
      <c r="BS263" s="231">
        <f t="shared" si="15"/>
        <v>3</v>
      </c>
    </row>
    <row r="264" spans="1:71" ht="15" x14ac:dyDescent="0.15">
      <c r="A264" s="104" t="s">
        <v>471</v>
      </c>
      <c r="B264" s="153" t="s">
        <v>528</v>
      </c>
      <c r="C264" s="153" t="s">
        <v>251</v>
      </c>
      <c r="D264" s="153" t="s">
        <v>891</v>
      </c>
      <c r="E264" s="153" t="s">
        <v>135</v>
      </c>
      <c r="F264" s="105">
        <v>0.2</v>
      </c>
      <c r="G264" s="106">
        <v>0.3</v>
      </c>
      <c r="H264" s="107">
        <f t="shared" si="14"/>
        <v>16</v>
      </c>
      <c r="I264" s="107">
        <f t="shared" si="14"/>
        <v>24</v>
      </c>
      <c r="J264" s="248"/>
      <c r="K264" s="173"/>
      <c r="L264" s="129"/>
      <c r="M264" s="129"/>
      <c r="N264" s="129"/>
      <c r="O264" s="129"/>
      <c r="P264" s="129"/>
      <c r="Q264" s="129"/>
      <c r="R264" s="129"/>
      <c r="S264" s="129"/>
      <c r="T264" s="129"/>
      <c r="U264" s="129"/>
      <c r="V264" s="129">
        <v>1</v>
      </c>
      <c r="W264" s="129"/>
      <c r="X264" s="129"/>
      <c r="Y264" s="129"/>
      <c r="Z264" s="129"/>
      <c r="AA264" s="129"/>
      <c r="AB264" s="129"/>
      <c r="AC264" s="129"/>
      <c r="AD264" s="129"/>
      <c r="AE264" s="129"/>
      <c r="AF264" s="129"/>
      <c r="AG264" s="129"/>
      <c r="AH264" s="129"/>
      <c r="AI264" s="129"/>
      <c r="AJ264" s="129"/>
      <c r="AK264" s="129"/>
      <c r="AL264" s="129"/>
      <c r="AM264" s="129"/>
      <c r="AN264" s="129"/>
      <c r="AO264" s="129"/>
      <c r="AP264" s="129"/>
      <c r="AQ264" s="129"/>
      <c r="AR264" s="129"/>
      <c r="AS264" s="129"/>
      <c r="AT264" s="129"/>
      <c r="AU264" s="129"/>
      <c r="AV264" s="129"/>
      <c r="AW264" s="129"/>
      <c r="AX264" s="129"/>
      <c r="AY264" s="129"/>
      <c r="AZ264" s="129"/>
      <c r="BA264" s="129"/>
      <c r="BB264" s="129"/>
      <c r="BC264" s="129"/>
      <c r="BD264" s="129"/>
      <c r="BE264" s="129"/>
      <c r="BF264" s="129"/>
      <c r="BG264" s="129"/>
      <c r="BH264" s="129"/>
      <c r="BI264" s="129"/>
      <c r="BJ264" s="129"/>
      <c r="BK264" s="129"/>
      <c r="BL264" s="129"/>
      <c r="BM264" s="129"/>
      <c r="BN264" s="129"/>
      <c r="BO264" s="129"/>
      <c r="BP264" s="129"/>
      <c r="BQ264" s="129"/>
      <c r="BR264" s="129"/>
      <c r="BS264" s="231">
        <f t="shared" si="15"/>
        <v>1</v>
      </c>
    </row>
    <row r="265" spans="1:71" ht="15" x14ac:dyDescent="0.15">
      <c r="A265" s="104" t="s">
        <v>472</v>
      </c>
      <c r="B265" s="153" t="s">
        <v>528</v>
      </c>
      <c r="C265" s="153" t="s">
        <v>251</v>
      </c>
      <c r="D265" s="153" t="s">
        <v>892</v>
      </c>
      <c r="E265" s="153" t="s">
        <v>135</v>
      </c>
      <c r="F265" s="105">
        <v>0.2</v>
      </c>
      <c r="G265" s="106">
        <v>0.45</v>
      </c>
      <c r="H265" s="107">
        <f t="shared" si="14"/>
        <v>16</v>
      </c>
      <c r="I265" s="107">
        <f t="shared" si="14"/>
        <v>36</v>
      </c>
      <c r="J265" s="248"/>
      <c r="K265" s="173"/>
      <c r="L265" s="129"/>
      <c r="M265" s="129"/>
      <c r="N265" s="129"/>
      <c r="O265" s="129"/>
      <c r="P265" s="129"/>
      <c r="Q265" s="129"/>
      <c r="R265" s="129"/>
      <c r="S265" s="129"/>
      <c r="T265" s="129"/>
      <c r="U265" s="129"/>
      <c r="V265" s="129"/>
      <c r="W265" s="129"/>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v>1</v>
      </c>
      <c r="AS265" s="129"/>
      <c r="AT265" s="129"/>
      <c r="AU265" s="129"/>
      <c r="AV265" s="129"/>
      <c r="AW265" s="129"/>
      <c r="AX265" s="129"/>
      <c r="AY265" s="129"/>
      <c r="AZ265" s="129"/>
      <c r="BA265" s="129"/>
      <c r="BB265" s="129"/>
      <c r="BC265" s="129"/>
      <c r="BD265" s="129"/>
      <c r="BE265" s="129"/>
      <c r="BF265" s="129"/>
      <c r="BG265" s="129"/>
      <c r="BH265" s="129"/>
      <c r="BI265" s="129"/>
      <c r="BJ265" s="129">
        <v>8</v>
      </c>
      <c r="BK265" s="129"/>
      <c r="BL265" s="129"/>
      <c r="BM265" s="129"/>
      <c r="BN265" s="129"/>
      <c r="BO265" s="129"/>
      <c r="BP265" s="129"/>
      <c r="BQ265" s="129"/>
      <c r="BR265" s="129"/>
      <c r="BS265" s="231">
        <f t="shared" si="15"/>
        <v>9</v>
      </c>
    </row>
    <row r="266" spans="1:71" ht="15" x14ac:dyDescent="0.15">
      <c r="A266" s="104" t="s">
        <v>473</v>
      </c>
      <c r="B266" s="153" t="s">
        <v>528</v>
      </c>
      <c r="C266" s="153" t="s">
        <v>251</v>
      </c>
      <c r="D266" s="153" t="s">
        <v>893</v>
      </c>
      <c r="E266" s="153" t="s">
        <v>135</v>
      </c>
      <c r="F266" s="105">
        <v>0.4</v>
      </c>
      <c r="G266" s="106">
        <v>0.7</v>
      </c>
      <c r="H266" s="107">
        <f t="shared" si="14"/>
        <v>32</v>
      </c>
      <c r="I266" s="107">
        <f t="shared" si="14"/>
        <v>56</v>
      </c>
      <c r="J266" s="248"/>
      <c r="K266" s="173">
        <v>1</v>
      </c>
      <c r="L266" s="129"/>
      <c r="M266" s="129"/>
      <c r="N266" s="129"/>
      <c r="O266" s="129"/>
      <c r="P266" s="129"/>
      <c r="Q266" s="129"/>
      <c r="R266" s="129"/>
      <c r="S266" s="129"/>
      <c r="T266" s="129"/>
      <c r="U266" s="129"/>
      <c r="V266" s="129"/>
      <c r="W266" s="129"/>
      <c r="X266" s="129"/>
      <c r="Y266" s="129"/>
      <c r="Z266" s="129"/>
      <c r="AA266" s="129"/>
      <c r="AB266" s="129"/>
      <c r="AC266" s="129"/>
      <c r="AD266" s="129"/>
      <c r="AE266" s="129"/>
      <c r="AF266" s="129"/>
      <c r="AG266" s="129"/>
      <c r="AH266" s="129"/>
      <c r="AI266" s="129"/>
      <c r="AJ266" s="129"/>
      <c r="AK266" s="129"/>
      <c r="AL266" s="129"/>
      <c r="AM266" s="129"/>
      <c r="AN266" s="129"/>
      <c r="AO266" s="129"/>
      <c r="AP266" s="129"/>
      <c r="AQ266" s="129"/>
      <c r="AR266" s="129"/>
      <c r="AS266" s="129"/>
      <c r="AT266" s="129"/>
      <c r="AU266" s="129"/>
      <c r="AV266" s="129"/>
      <c r="AW266" s="129"/>
      <c r="AX266" s="129"/>
      <c r="AY266" s="129"/>
      <c r="AZ266" s="129"/>
      <c r="BA266" s="129"/>
      <c r="BB266" s="129"/>
      <c r="BC266" s="129"/>
      <c r="BD266" s="129"/>
      <c r="BE266" s="129"/>
      <c r="BF266" s="129"/>
      <c r="BG266" s="129"/>
      <c r="BH266" s="129"/>
      <c r="BI266" s="129"/>
      <c r="BJ266" s="129"/>
      <c r="BK266" s="129"/>
      <c r="BL266" s="129"/>
      <c r="BM266" s="129"/>
      <c r="BN266" s="129"/>
      <c r="BO266" s="129"/>
      <c r="BP266" s="129"/>
      <c r="BQ266" s="129"/>
      <c r="BR266" s="129"/>
      <c r="BS266" s="231">
        <f t="shared" si="15"/>
        <v>1</v>
      </c>
    </row>
    <row r="267" spans="1:71" ht="15" x14ac:dyDescent="0.15">
      <c r="A267" s="128" t="s">
        <v>474</v>
      </c>
      <c r="B267" s="158" t="s">
        <v>529</v>
      </c>
      <c r="C267" s="158"/>
      <c r="D267" s="158" t="s">
        <v>894</v>
      </c>
      <c r="E267" s="153" t="s">
        <v>135</v>
      </c>
      <c r="F267" s="105">
        <v>0.1</v>
      </c>
      <c r="G267" s="106">
        <v>0.6</v>
      </c>
      <c r="H267" s="107">
        <f t="shared" si="14"/>
        <v>8</v>
      </c>
      <c r="I267" s="107">
        <f t="shared" si="14"/>
        <v>48</v>
      </c>
      <c r="J267" s="248"/>
      <c r="K267" s="173"/>
      <c r="L267" s="129"/>
      <c r="M267" s="129"/>
      <c r="N267" s="129"/>
      <c r="O267" s="129"/>
      <c r="P267" s="129">
        <v>2</v>
      </c>
      <c r="Q267" s="129"/>
      <c r="R267" s="129"/>
      <c r="S267" s="129"/>
      <c r="T267" s="129"/>
      <c r="U267" s="129"/>
      <c r="V267" s="129"/>
      <c r="W267" s="129"/>
      <c r="X267" s="129"/>
      <c r="Y267" s="129"/>
      <c r="Z267" s="129"/>
      <c r="AA267" s="129"/>
      <c r="AB267" s="129"/>
      <c r="AC267" s="129"/>
      <c r="AD267" s="129"/>
      <c r="AE267" s="129"/>
      <c r="AF267" s="129"/>
      <c r="AG267" s="129"/>
      <c r="AH267" s="129"/>
      <c r="AI267" s="129"/>
      <c r="AJ267" s="129"/>
      <c r="AK267" s="129"/>
      <c r="AL267" s="129"/>
      <c r="AM267" s="129"/>
      <c r="AN267" s="129"/>
      <c r="AO267" s="129"/>
      <c r="AP267" s="129"/>
      <c r="AQ267" s="129"/>
      <c r="AR267" s="129"/>
      <c r="AS267" s="129"/>
      <c r="AT267" s="129"/>
      <c r="AU267" s="129"/>
      <c r="AV267" s="129"/>
      <c r="AW267" s="129"/>
      <c r="AX267" s="129"/>
      <c r="AY267" s="129"/>
      <c r="AZ267" s="129"/>
      <c r="BA267" s="129">
        <v>14</v>
      </c>
      <c r="BB267" s="129"/>
      <c r="BC267" s="129"/>
      <c r="BD267" s="129"/>
      <c r="BE267" s="129"/>
      <c r="BF267" s="129"/>
      <c r="BG267" s="129"/>
      <c r="BH267" s="129"/>
      <c r="BI267" s="129"/>
      <c r="BJ267" s="129"/>
      <c r="BK267" s="129"/>
      <c r="BL267" s="129"/>
      <c r="BM267" s="129"/>
      <c r="BN267" s="129"/>
      <c r="BO267" s="129"/>
      <c r="BP267" s="129"/>
      <c r="BQ267" s="129"/>
      <c r="BR267" s="129"/>
      <c r="BS267" s="231">
        <f t="shared" si="15"/>
        <v>16</v>
      </c>
    </row>
    <row r="268" spans="1:71" ht="15" x14ac:dyDescent="0.15">
      <c r="A268" s="128" t="s">
        <v>475</v>
      </c>
      <c r="B268" s="158" t="s">
        <v>529</v>
      </c>
      <c r="C268" s="158"/>
      <c r="D268" s="158" t="s">
        <v>895</v>
      </c>
      <c r="E268" s="153" t="s">
        <v>130</v>
      </c>
      <c r="F268" s="105">
        <v>0.1</v>
      </c>
      <c r="G268" s="106">
        <v>2.1</v>
      </c>
      <c r="H268" s="107">
        <f t="shared" si="14"/>
        <v>8</v>
      </c>
      <c r="I268" s="107">
        <f t="shared" si="14"/>
        <v>168</v>
      </c>
      <c r="J268" s="248"/>
      <c r="K268" s="173"/>
      <c r="L268" s="129"/>
      <c r="M268" s="129"/>
      <c r="N268" s="129"/>
      <c r="O268" s="129"/>
      <c r="P268" s="129"/>
      <c r="Q268" s="129"/>
      <c r="R268" s="129"/>
      <c r="S268" s="129"/>
      <c r="T268" s="129"/>
      <c r="U268" s="129"/>
      <c r="V268" s="129"/>
      <c r="W268" s="129"/>
      <c r="X268" s="129"/>
      <c r="Y268" s="129"/>
      <c r="Z268" s="129"/>
      <c r="AA268" s="129"/>
      <c r="AB268" s="129"/>
      <c r="AC268" s="129"/>
      <c r="AD268" s="129"/>
      <c r="AE268" s="129"/>
      <c r="AF268" s="129"/>
      <c r="AG268" s="129"/>
      <c r="AH268" s="129"/>
      <c r="AI268" s="129"/>
      <c r="AJ268" s="129"/>
      <c r="AK268" s="129"/>
      <c r="AL268" s="129"/>
      <c r="AM268" s="129"/>
      <c r="AN268" s="129"/>
      <c r="AO268" s="129"/>
      <c r="AP268" s="129"/>
      <c r="AQ268" s="129"/>
      <c r="AR268" s="129"/>
      <c r="AS268" s="129"/>
      <c r="AT268" s="129"/>
      <c r="AU268" s="129"/>
      <c r="AV268" s="129"/>
      <c r="AW268" s="129">
        <v>1</v>
      </c>
      <c r="AX268" s="129"/>
      <c r="AY268" s="129"/>
      <c r="AZ268" s="129"/>
      <c r="BA268" s="129"/>
      <c r="BB268" s="129"/>
      <c r="BC268" s="129"/>
      <c r="BD268" s="129"/>
      <c r="BE268" s="129"/>
      <c r="BF268" s="129"/>
      <c r="BG268" s="129"/>
      <c r="BH268" s="129"/>
      <c r="BI268" s="129"/>
      <c r="BJ268" s="129"/>
      <c r="BK268" s="129"/>
      <c r="BL268" s="129"/>
      <c r="BM268" s="129"/>
      <c r="BN268" s="129"/>
      <c r="BO268" s="129"/>
      <c r="BP268" s="129"/>
      <c r="BQ268" s="129"/>
      <c r="BR268" s="129"/>
      <c r="BS268" s="231">
        <f t="shared" si="15"/>
        <v>1</v>
      </c>
    </row>
    <row r="269" spans="1:71" ht="15" x14ac:dyDescent="0.15">
      <c r="A269" s="128" t="s">
        <v>476</v>
      </c>
      <c r="B269" s="158" t="s">
        <v>529</v>
      </c>
      <c r="C269" s="158"/>
      <c r="D269" s="158" t="s">
        <v>896</v>
      </c>
      <c r="E269" s="153" t="s">
        <v>135</v>
      </c>
      <c r="F269" s="105">
        <v>0.2</v>
      </c>
      <c r="G269" s="106">
        <v>1</v>
      </c>
      <c r="H269" s="107">
        <f t="shared" ref="H269:I294" si="16">F269*80</f>
        <v>16</v>
      </c>
      <c r="I269" s="107">
        <f t="shared" si="16"/>
        <v>80</v>
      </c>
      <c r="J269" s="248"/>
      <c r="K269" s="173"/>
      <c r="L269" s="129"/>
      <c r="M269" s="129"/>
      <c r="N269" s="129"/>
      <c r="O269" s="129"/>
      <c r="P269" s="129"/>
      <c r="Q269" s="129"/>
      <c r="R269" s="129"/>
      <c r="S269" s="129"/>
      <c r="T269" s="129"/>
      <c r="U269" s="129"/>
      <c r="V269" s="129"/>
      <c r="W269" s="129"/>
      <c r="X269" s="129"/>
      <c r="Y269" s="129"/>
      <c r="Z269" s="129"/>
      <c r="AA269" s="129"/>
      <c r="AB269" s="129"/>
      <c r="AC269" s="129"/>
      <c r="AD269" s="129"/>
      <c r="AE269" s="129"/>
      <c r="AF269" s="129"/>
      <c r="AG269" s="129"/>
      <c r="AH269" s="129"/>
      <c r="AI269" s="129"/>
      <c r="AJ269" s="129"/>
      <c r="AK269" s="129"/>
      <c r="AL269" s="129"/>
      <c r="AM269" s="129"/>
      <c r="AN269" s="129"/>
      <c r="AO269" s="129"/>
      <c r="AP269" s="129"/>
      <c r="AQ269" s="129"/>
      <c r="AR269" s="129"/>
      <c r="AS269" s="129"/>
      <c r="AT269" s="129"/>
      <c r="AU269" s="129"/>
      <c r="AV269" s="129"/>
      <c r="AW269" s="129"/>
      <c r="AX269" s="129"/>
      <c r="AY269" s="129"/>
      <c r="AZ269" s="129"/>
      <c r="BA269" s="129">
        <v>3</v>
      </c>
      <c r="BB269" s="129"/>
      <c r="BC269" s="129"/>
      <c r="BD269" s="129">
        <v>1</v>
      </c>
      <c r="BE269" s="129"/>
      <c r="BF269" s="129"/>
      <c r="BG269" s="129"/>
      <c r="BH269" s="129"/>
      <c r="BI269" s="129"/>
      <c r="BJ269" s="129"/>
      <c r="BK269" s="129"/>
      <c r="BL269" s="129"/>
      <c r="BM269" s="129"/>
      <c r="BN269" s="129"/>
      <c r="BO269" s="129"/>
      <c r="BP269" s="129"/>
      <c r="BQ269" s="129"/>
      <c r="BR269" s="129"/>
      <c r="BS269" s="231">
        <f t="shared" si="15"/>
        <v>4</v>
      </c>
    </row>
    <row r="270" spans="1:71" ht="15" x14ac:dyDescent="0.15">
      <c r="A270" s="128" t="s">
        <v>478</v>
      </c>
      <c r="B270" s="158" t="s">
        <v>529</v>
      </c>
      <c r="C270" s="158"/>
      <c r="D270" s="158" t="s">
        <v>898</v>
      </c>
      <c r="E270" s="158" t="s">
        <v>135</v>
      </c>
      <c r="F270" s="105">
        <v>0.4</v>
      </c>
      <c r="G270" s="106">
        <v>0.5</v>
      </c>
      <c r="H270" s="107">
        <f t="shared" si="16"/>
        <v>32</v>
      </c>
      <c r="I270" s="107">
        <f t="shared" si="16"/>
        <v>40</v>
      </c>
      <c r="J270" s="248"/>
      <c r="K270" s="173"/>
      <c r="L270" s="129"/>
      <c r="M270" s="129"/>
      <c r="N270" s="129">
        <v>1</v>
      </c>
      <c r="O270" s="129"/>
      <c r="P270" s="129"/>
      <c r="Q270" s="129"/>
      <c r="R270" s="129"/>
      <c r="S270" s="129"/>
      <c r="T270" s="129"/>
      <c r="U270" s="129"/>
      <c r="V270" s="129"/>
      <c r="W270" s="129"/>
      <c r="X270" s="129"/>
      <c r="Y270" s="129"/>
      <c r="Z270" s="129"/>
      <c r="AA270" s="129"/>
      <c r="AB270" s="129"/>
      <c r="AC270" s="129"/>
      <c r="AD270" s="129"/>
      <c r="AE270" s="129"/>
      <c r="AF270" s="129"/>
      <c r="AG270" s="129"/>
      <c r="AH270" s="129"/>
      <c r="AI270" s="129"/>
      <c r="AJ270" s="129"/>
      <c r="AK270" s="129"/>
      <c r="AL270" s="129"/>
      <c r="AM270" s="129"/>
      <c r="AN270" s="129"/>
      <c r="AO270" s="129"/>
      <c r="AP270" s="129"/>
      <c r="AQ270" s="129"/>
      <c r="AR270" s="129"/>
      <c r="AS270" s="129"/>
      <c r="AT270" s="129"/>
      <c r="AU270" s="129"/>
      <c r="AV270" s="129"/>
      <c r="AW270" s="129"/>
      <c r="AX270" s="129"/>
      <c r="AY270" s="129"/>
      <c r="AZ270" s="129"/>
      <c r="BA270" s="129"/>
      <c r="BB270" s="129"/>
      <c r="BC270" s="129"/>
      <c r="BD270" s="129"/>
      <c r="BE270" s="129"/>
      <c r="BF270" s="129"/>
      <c r="BG270" s="129"/>
      <c r="BH270" s="129"/>
      <c r="BI270" s="129"/>
      <c r="BJ270" s="129"/>
      <c r="BK270" s="129"/>
      <c r="BL270" s="129"/>
      <c r="BM270" s="129"/>
      <c r="BN270" s="129"/>
      <c r="BO270" s="129"/>
      <c r="BP270" s="129"/>
      <c r="BQ270" s="129"/>
      <c r="BR270" s="129"/>
      <c r="BS270" s="231">
        <f t="shared" si="15"/>
        <v>1</v>
      </c>
    </row>
    <row r="271" spans="1:71" ht="15" x14ac:dyDescent="0.15">
      <c r="A271" s="128" t="s">
        <v>113</v>
      </c>
      <c r="B271" s="158" t="s">
        <v>529</v>
      </c>
      <c r="C271" s="158"/>
      <c r="D271" s="158" t="s">
        <v>909</v>
      </c>
      <c r="E271" s="158" t="s">
        <v>135</v>
      </c>
      <c r="F271" s="105">
        <v>0.4</v>
      </c>
      <c r="G271" s="106">
        <v>0.7</v>
      </c>
      <c r="H271" s="107">
        <f t="shared" si="16"/>
        <v>32</v>
      </c>
      <c r="I271" s="107">
        <f t="shared" si="16"/>
        <v>56</v>
      </c>
      <c r="J271" s="248"/>
      <c r="K271" s="173"/>
      <c r="L271" s="129"/>
      <c r="M271" s="129"/>
      <c r="N271" s="129"/>
      <c r="O271" s="129"/>
      <c r="P271" s="129"/>
      <c r="Q271" s="129"/>
      <c r="R271" s="129"/>
      <c r="S271" s="129"/>
      <c r="T271" s="129"/>
      <c r="U271" s="129"/>
      <c r="V271" s="129"/>
      <c r="W271" s="129"/>
      <c r="X271" s="129"/>
      <c r="Y271" s="129"/>
      <c r="Z271" s="129"/>
      <c r="AA271" s="129"/>
      <c r="AB271" s="129"/>
      <c r="AC271" s="129"/>
      <c r="AD271" s="129"/>
      <c r="AE271" s="129"/>
      <c r="AF271" s="129"/>
      <c r="AG271" s="129"/>
      <c r="AH271" s="129"/>
      <c r="AI271" s="129"/>
      <c r="AJ271" s="129"/>
      <c r="AK271" s="129"/>
      <c r="AL271" s="129"/>
      <c r="AM271" s="129"/>
      <c r="AN271" s="129"/>
      <c r="AO271" s="129"/>
      <c r="AP271" s="129"/>
      <c r="AQ271" s="129"/>
      <c r="AR271" s="129"/>
      <c r="AS271" s="129"/>
      <c r="AT271" s="129">
        <v>5</v>
      </c>
      <c r="AU271" s="129"/>
      <c r="AV271" s="129"/>
      <c r="AW271" s="129"/>
      <c r="AX271" s="129"/>
      <c r="AY271" s="129"/>
      <c r="AZ271" s="129"/>
      <c r="BA271" s="129"/>
      <c r="BB271" s="129"/>
      <c r="BC271" s="129"/>
      <c r="BD271" s="129"/>
      <c r="BE271" s="129"/>
      <c r="BF271" s="129">
        <v>4</v>
      </c>
      <c r="BG271" s="129"/>
      <c r="BH271" s="129"/>
      <c r="BI271" s="129"/>
      <c r="BJ271" s="129"/>
      <c r="BK271" s="129"/>
      <c r="BL271" s="129"/>
      <c r="BM271" s="129"/>
      <c r="BN271" s="129"/>
      <c r="BO271" s="129"/>
      <c r="BP271" s="129"/>
      <c r="BQ271" s="129"/>
      <c r="BR271" s="129"/>
      <c r="BS271" s="231">
        <f t="shared" si="15"/>
        <v>9</v>
      </c>
    </row>
    <row r="272" spans="1:71" ht="15" x14ac:dyDescent="0.15">
      <c r="A272" s="104" t="s">
        <v>479</v>
      </c>
      <c r="B272" s="158" t="s">
        <v>529</v>
      </c>
      <c r="C272" s="153"/>
      <c r="D272" s="158" t="s">
        <v>899</v>
      </c>
      <c r="E272" s="153" t="s">
        <v>135</v>
      </c>
      <c r="F272" s="105">
        <v>0.4</v>
      </c>
      <c r="G272" s="106">
        <v>1</v>
      </c>
      <c r="H272" s="107">
        <f t="shared" si="16"/>
        <v>32</v>
      </c>
      <c r="I272" s="107">
        <f t="shared" si="16"/>
        <v>80</v>
      </c>
      <c r="J272" s="248"/>
      <c r="K272" s="173">
        <f>1+6</f>
        <v>7</v>
      </c>
      <c r="L272" s="129"/>
      <c r="M272" s="129"/>
      <c r="N272" s="129"/>
      <c r="O272" s="129"/>
      <c r="P272" s="129"/>
      <c r="Q272" s="129"/>
      <c r="R272" s="129"/>
      <c r="S272" s="129"/>
      <c r="T272" s="129"/>
      <c r="U272" s="129"/>
      <c r="V272" s="129"/>
      <c r="W272" s="129"/>
      <c r="X272" s="129"/>
      <c r="Y272" s="129"/>
      <c r="Z272" s="129"/>
      <c r="AA272" s="129"/>
      <c r="AB272" s="129"/>
      <c r="AC272" s="129"/>
      <c r="AD272" s="129"/>
      <c r="AE272" s="129"/>
      <c r="AF272" s="129"/>
      <c r="AG272" s="129"/>
      <c r="AH272" s="129"/>
      <c r="AI272" s="129"/>
      <c r="AJ272" s="129"/>
      <c r="AK272" s="129"/>
      <c r="AL272" s="129"/>
      <c r="AM272" s="129"/>
      <c r="AN272" s="129"/>
      <c r="AO272" s="129">
        <f>15+1</f>
        <v>16</v>
      </c>
      <c r="AP272" s="129"/>
      <c r="AQ272" s="129"/>
      <c r="AR272" s="129"/>
      <c r="AS272" s="129"/>
      <c r="AT272" s="129"/>
      <c r="AU272" s="129"/>
      <c r="AV272" s="129"/>
      <c r="AW272" s="129"/>
      <c r="AX272" s="129"/>
      <c r="AY272" s="129"/>
      <c r="AZ272" s="129"/>
      <c r="BA272" s="129"/>
      <c r="BB272" s="129"/>
      <c r="BC272" s="129"/>
      <c r="BD272" s="129"/>
      <c r="BE272" s="129"/>
      <c r="BF272" s="129"/>
      <c r="BG272" s="129"/>
      <c r="BH272" s="129"/>
      <c r="BI272" s="129"/>
      <c r="BJ272" s="129"/>
      <c r="BK272" s="129"/>
      <c r="BL272" s="129"/>
      <c r="BM272" s="129"/>
      <c r="BN272" s="129"/>
      <c r="BO272" s="129"/>
      <c r="BP272" s="129"/>
      <c r="BQ272" s="129"/>
      <c r="BR272" s="129"/>
      <c r="BS272" s="231">
        <f t="shared" si="15"/>
        <v>23</v>
      </c>
    </row>
    <row r="273" spans="1:71" ht="15" x14ac:dyDescent="0.15">
      <c r="A273" s="128" t="s">
        <v>480</v>
      </c>
      <c r="B273" s="158" t="s">
        <v>529</v>
      </c>
      <c r="C273" s="158"/>
      <c r="D273" s="158" t="s">
        <v>900</v>
      </c>
      <c r="E273" s="153" t="s">
        <v>135</v>
      </c>
      <c r="F273" s="105">
        <v>0.5</v>
      </c>
      <c r="G273" s="106">
        <v>0.6</v>
      </c>
      <c r="H273" s="107">
        <f t="shared" si="16"/>
        <v>40</v>
      </c>
      <c r="I273" s="107">
        <f t="shared" si="16"/>
        <v>48</v>
      </c>
      <c r="J273" s="248"/>
      <c r="K273" s="173"/>
      <c r="L273" s="129"/>
      <c r="M273" s="129"/>
      <c r="N273" s="129"/>
      <c r="O273" s="129"/>
      <c r="P273" s="129"/>
      <c r="Q273" s="129"/>
      <c r="R273" s="129"/>
      <c r="S273" s="129"/>
      <c r="T273" s="129"/>
      <c r="U273" s="129"/>
      <c r="V273" s="129"/>
      <c r="W273" s="129"/>
      <c r="X273" s="129"/>
      <c r="Y273" s="129"/>
      <c r="Z273" s="129"/>
      <c r="AA273" s="129"/>
      <c r="AB273" s="129"/>
      <c r="AC273" s="129"/>
      <c r="AD273" s="129"/>
      <c r="AE273" s="129"/>
      <c r="AF273" s="129"/>
      <c r="AG273" s="129"/>
      <c r="AH273" s="129"/>
      <c r="AI273" s="129"/>
      <c r="AJ273" s="129"/>
      <c r="AK273" s="129"/>
      <c r="AL273" s="129"/>
      <c r="AM273" s="129"/>
      <c r="AN273" s="129"/>
      <c r="AO273" s="129"/>
      <c r="AP273" s="129"/>
      <c r="AQ273" s="129"/>
      <c r="AR273" s="129"/>
      <c r="AS273" s="129"/>
      <c r="AT273" s="129"/>
      <c r="AU273" s="129"/>
      <c r="AV273" s="129"/>
      <c r="AW273" s="129"/>
      <c r="AX273" s="129"/>
      <c r="AY273" s="129">
        <v>54</v>
      </c>
      <c r="AZ273" s="129"/>
      <c r="BA273" s="129"/>
      <c r="BB273" s="129"/>
      <c r="BC273" s="129"/>
      <c r="BD273" s="129"/>
      <c r="BE273" s="129"/>
      <c r="BF273" s="129"/>
      <c r="BG273" s="129"/>
      <c r="BH273" s="129"/>
      <c r="BI273" s="129"/>
      <c r="BJ273" s="129"/>
      <c r="BK273" s="129"/>
      <c r="BL273" s="129"/>
      <c r="BM273" s="129"/>
      <c r="BN273" s="129"/>
      <c r="BO273" s="129"/>
      <c r="BP273" s="129"/>
      <c r="BQ273" s="129"/>
      <c r="BR273" s="129"/>
      <c r="BS273" s="231">
        <f t="shared" si="15"/>
        <v>54</v>
      </c>
    </row>
    <row r="274" spans="1:71" ht="15" x14ac:dyDescent="0.15">
      <c r="A274" s="128" t="s">
        <v>481</v>
      </c>
      <c r="B274" s="158" t="s">
        <v>529</v>
      </c>
      <c r="C274" s="158"/>
      <c r="D274" s="158" t="s">
        <v>901</v>
      </c>
      <c r="E274" s="153" t="s">
        <v>135</v>
      </c>
      <c r="F274" s="105">
        <v>0.5</v>
      </c>
      <c r="G274" s="106">
        <v>0.9</v>
      </c>
      <c r="H274" s="107">
        <f t="shared" si="16"/>
        <v>40</v>
      </c>
      <c r="I274" s="107">
        <f t="shared" si="16"/>
        <v>72</v>
      </c>
      <c r="J274" s="248"/>
      <c r="K274" s="173"/>
      <c r="L274" s="129"/>
      <c r="M274" s="129"/>
      <c r="N274" s="129"/>
      <c r="O274" s="129"/>
      <c r="P274" s="129"/>
      <c r="Q274" s="129"/>
      <c r="R274" s="129"/>
      <c r="S274" s="129"/>
      <c r="T274" s="129"/>
      <c r="U274" s="129"/>
      <c r="V274" s="129"/>
      <c r="W274" s="129"/>
      <c r="X274" s="129"/>
      <c r="Y274" s="129"/>
      <c r="Z274" s="129"/>
      <c r="AA274" s="129"/>
      <c r="AB274" s="129"/>
      <c r="AC274" s="129"/>
      <c r="AD274" s="129"/>
      <c r="AE274" s="129"/>
      <c r="AF274" s="129"/>
      <c r="AG274" s="129"/>
      <c r="AH274" s="129"/>
      <c r="AI274" s="129"/>
      <c r="AJ274" s="129"/>
      <c r="AK274" s="129"/>
      <c r="AL274" s="129"/>
      <c r="AM274" s="129"/>
      <c r="AN274" s="129"/>
      <c r="AO274" s="129"/>
      <c r="AP274" s="129"/>
      <c r="AQ274" s="129"/>
      <c r="AR274" s="129"/>
      <c r="AS274" s="129"/>
      <c r="AT274" s="129"/>
      <c r="AU274" s="129"/>
      <c r="AV274" s="129"/>
      <c r="AW274" s="129"/>
      <c r="AX274" s="129"/>
      <c r="AY274" s="129"/>
      <c r="AZ274" s="129"/>
      <c r="BA274" s="129"/>
      <c r="BB274" s="129"/>
      <c r="BC274" s="129"/>
      <c r="BD274" s="129"/>
      <c r="BE274" s="129"/>
      <c r="BF274" s="129"/>
      <c r="BG274" s="129"/>
      <c r="BH274" s="129"/>
      <c r="BI274" s="129"/>
      <c r="BJ274" s="129"/>
      <c r="BK274" s="129"/>
      <c r="BL274" s="129"/>
      <c r="BM274" s="129"/>
      <c r="BN274" s="129"/>
      <c r="BO274" s="129"/>
      <c r="BP274" s="129"/>
      <c r="BQ274" s="129"/>
      <c r="BR274" s="129">
        <v>1</v>
      </c>
      <c r="BS274" s="231">
        <f t="shared" si="15"/>
        <v>1</v>
      </c>
    </row>
    <row r="275" spans="1:71" ht="15" x14ac:dyDescent="0.15">
      <c r="A275" s="128" t="s">
        <v>483</v>
      </c>
      <c r="B275" s="158" t="s">
        <v>529</v>
      </c>
      <c r="C275" s="158" t="s">
        <v>252</v>
      </c>
      <c r="D275" s="158" t="s">
        <v>903</v>
      </c>
      <c r="E275" s="158" t="s">
        <v>135</v>
      </c>
      <c r="F275" s="105">
        <v>0.3</v>
      </c>
      <c r="G275" s="106">
        <v>0.5</v>
      </c>
      <c r="H275" s="107">
        <f t="shared" si="16"/>
        <v>24</v>
      </c>
      <c r="I275" s="107">
        <f t="shared" si="16"/>
        <v>40</v>
      </c>
      <c r="J275" s="248"/>
      <c r="K275" s="173"/>
      <c r="L275" s="129"/>
      <c r="M275" s="129"/>
      <c r="N275" s="129"/>
      <c r="O275" s="129"/>
      <c r="P275" s="129"/>
      <c r="Q275" s="129"/>
      <c r="R275" s="129"/>
      <c r="S275" s="129"/>
      <c r="T275" s="129"/>
      <c r="U275" s="129"/>
      <c r="V275" s="129"/>
      <c r="W275" s="129"/>
      <c r="X275" s="129"/>
      <c r="Y275" s="129"/>
      <c r="Z275" s="129"/>
      <c r="AA275" s="129"/>
      <c r="AB275" s="129"/>
      <c r="AC275" s="129"/>
      <c r="AD275" s="129"/>
      <c r="AE275" s="129"/>
      <c r="AF275" s="129"/>
      <c r="AG275" s="129"/>
      <c r="AH275" s="129"/>
      <c r="AI275" s="129"/>
      <c r="AJ275" s="129"/>
      <c r="AK275" s="129"/>
      <c r="AL275" s="129"/>
      <c r="AM275" s="129"/>
      <c r="AN275" s="129"/>
      <c r="AO275" s="129"/>
      <c r="AP275" s="129"/>
      <c r="AQ275" s="129"/>
      <c r="AR275" s="129"/>
      <c r="AS275" s="129"/>
      <c r="AT275" s="129"/>
      <c r="AU275" s="129"/>
      <c r="AV275" s="129"/>
      <c r="AW275" s="129"/>
      <c r="AX275" s="129"/>
      <c r="AY275" s="129"/>
      <c r="AZ275" s="129"/>
      <c r="BA275" s="129"/>
      <c r="BB275" s="129"/>
      <c r="BC275" s="129"/>
      <c r="BD275" s="129"/>
      <c r="BE275" s="129"/>
      <c r="BF275" s="129"/>
      <c r="BG275" s="129"/>
      <c r="BH275" s="129"/>
      <c r="BI275" s="129"/>
      <c r="BJ275" s="129"/>
      <c r="BK275" s="129"/>
      <c r="BL275" s="129"/>
      <c r="BM275" s="129"/>
      <c r="BN275" s="129"/>
      <c r="BO275" s="129"/>
      <c r="BP275" s="129"/>
      <c r="BQ275" s="129"/>
      <c r="BR275" s="129">
        <v>3</v>
      </c>
      <c r="BS275" s="231">
        <f t="shared" si="15"/>
        <v>3</v>
      </c>
    </row>
    <row r="276" spans="1:71" ht="15" x14ac:dyDescent="0.15">
      <c r="A276" s="128" t="s">
        <v>484</v>
      </c>
      <c r="B276" s="158" t="s">
        <v>529</v>
      </c>
      <c r="C276" s="158" t="s">
        <v>252</v>
      </c>
      <c r="D276" s="158" t="s">
        <v>904</v>
      </c>
      <c r="E276" s="158" t="s">
        <v>135</v>
      </c>
      <c r="F276" s="105">
        <v>0.4</v>
      </c>
      <c r="G276" s="106">
        <v>0.6</v>
      </c>
      <c r="H276" s="107">
        <f t="shared" si="16"/>
        <v>32</v>
      </c>
      <c r="I276" s="107">
        <f t="shared" si="16"/>
        <v>48</v>
      </c>
      <c r="J276" s="248"/>
      <c r="K276" s="173"/>
      <c r="L276" s="129"/>
      <c r="M276" s="129"/>
      <c r="N276" s="129"/>
      <c r="O276" s="129"/>
      <c r="P276" s="129"/>
      <c r="Q276" s="129"/>
      <c r="R276" s="129"/>
      <c r="S276" s="129"/>
      <c r="T276" s="129"/>
      <c r="U276" s="129"/>
      <c r="V276" s="129"/>
      <c r="W276" s="129"/>
      <c r="X276" s="129"/>
      <c r="Y276" s="129"/>
      <c r="Z276" s="129"/>
      <c r="AA276" s="129"/>
      <c r="AB276" s="129"/>
      <c r="AC276" s="129"/>
      <c r="AD276" s="129"/>
      <c r="AE276" s="129"/>
      <c r="AF276" s="129"/>
      <c r="AG276" s="129"/>
      <c r="AH276" s="129"/>
      <c r="AI276" s="129"/>
      <c r="AJ276" s="129"/>
      <c r="AK276" s="129"/>
      <c r="AL276" s="129"/>
      <c r="AM276" s="129"/>
      <c r="AN276" s="129"/>
      <c r="AO276" s="129"/>
      <c r="AP276" s="129"/>
      <c r="AQ276" s="129"/>
      <c r="AR276" s="129">
        <v>1</v>
      </c>
      <c r="AS276" s="129"/>
      <c r="AT276" s="129"/>
      <c r="AU276" s="129"/>
      <c r="AV276" s="129"/>
      <c r="AW276" s="129"/>
      <c r="AX276" s="129"/>
      <c r="AY276" s="129"/>
      <c r="AZ276" s="129"/>
      <c r="BA276" s="129"/>
      <c r="BB276" s="129"/>
      <c r="BC276" s="129"/>
      <c r="BD276" s="129"/>
      <c r="BE276" s="129"/>
      <c r="BF276" s="129"/>
      <c r="BG276" s="129"/>
      <c r="BH276" s="129"/>
      <c r="BI276" s="129"/>
      <c r="BJ276" s="129"/>
      <c r="BK276" s="129"/>
      <c r="BL276" s="129"/>
      <c r="BM276" s="129"/>
      <c r="BN276" s="129"/>
      <c r="BO276" s="129"/>
      <c r="BP276" s="129"/>
      <c r="BQ276" s="129">
        <v>1</v>
      </c>
      <c r="BR276" s="129"/>
      <c r="BS276" s="231">
        <f t="shared" si="15"/>
        <v>2</v>
      </c>
    </row>
    <row r="277" spans="1:71" ht="15" x14ac:dyDescent="0.15">
      <c r="A277" s="128" t="s">
        <v>485</v>
      </c>
      <c r="B277" s="158" t="s">
        <v>529</v>
      </c>
      <c r="C277" s="158" t="s">
        <v>252</v>
      </c>
      <c r="D277" s="158" t="s">
        <v>905</v>
      </c>
      <c r="E277" s="158" t="s">
        <v>135</v>
      </c>
      <c r="F277" s="105">
        <v>0.5</v>
      </c>
      <c r="G277" s="106">
        <v>0.8</v>
      </c>
      <c r="H277" s="107">
        <f t="shared" si="16"/>
        <v>40</v>
      </c>
      <c r="I277" s="107">
        <f t="shared" si="16"/>
        <v>64</v>
      </c>
      <c r="J277" s="248"/>
      <c r="K277" s="173"/>
      <c r="L277" s="129"/>
      <c r="M277" s="129"/>
      <c r="N277" s="129"/>
      <c r="O277" s="129"/>
      <c r="P277" s="129"/>
      <c r="Q277" s="129"/>
      <c r="R277" s="129"/>
      <c r="S277" s="129"/>
      <c r="T277" s="129"/>
      <c r="U277" s="129"/>
      <c r="V277" s="129"/>
      <c r="W277" s="129"/>
      <c r="X277" s="129"/>
      <c r="Y277" s="129"/>
      <c r="Z277" s="129"/>
      <c r="AA277" s="129"/>
      <c r="AB277" s="129"/>
      <c r="AC277" s="129"/>
      <c r="AD277" s="129"/>
      <c r="AE277" s="129"/>
      <c r="AF277" s="129"/>
      <c r="AG277" s="129"/>
      <c r="AH277" s="129"/>
      <c r="AI277" s="129"/>
      <c r="AJ277" s="129"/>
      <c r="AK277" s="129"/>
      <c r="AL277" s="129"/>
      <c r="AM277" s="129"/>
      <c r="AN277" s="129"/>
      <c r="AO277" s="129"/>
      <c r="AP277" s="129"/>
      <c r="AQ277" s="129"/>
      <c r="AR277" s="129"/>
      <c r="AS277" s="129"/>
      <c r="AT277" s="129"/>
      <c r="AU277" s="129"/>
      <c r="AV277" s="129"/>
      <c r="AW277" s="129"/>
      <c r="AX277" s="129">
        <v>1</v>
      </c>
      <c r="AY277" s="129"/>
      <c r="AZ277" s="129"/>
      <c r="BA277" s="129"/>
      <c r="BB277" s="129"/>
      <c r="BC277" s="129"/>
      <c r="BD277" s="129"/>
      <c r="BE277" s="129"/>
      <c r="BF277" s="129"/>
      <c r="BG277" s="129"/>
      <c r="BH277" s="129"/>
      <c r="BI277" s="129"/>
      <c r="BJ277" s="129"/>
      <c r="BK277" s="129"/>
      <c r="BL277" s="129"/>
      <c r="BM277" s="129"/>
      <c r="BN277" s="129">
        <v>3</v>
      </c>
      <c r="BO277" s="129"/>
      <c r="BP277" s="129">
        <v>1</v>
      </c>
      <c r="BQ277" s="129"/>
      <c r="BR277" s="129"/>
      <c r="BS277" s="231">
        <f t="shared" si="15"/>
        <v>5</v>
      </c>
    </row>
    <row r="278" spans="1:71" ht="15" x14ac:dyDescent="0.15">
      <c r="A278" s="128" t="s">
        <v>486</v>
      </c>
      <c r="B278" s="158" t="s">
        <v>529</v>
      </c>
      <c r="C278" s="158" t="s">
        <v>252</v>
      </c>
      <c r="D278" s="158" t="s">
        <v>906</v>
      </c>
      <c r="E278" s="158" t="s">
        <v>135</v>
      </c>
      <c r="F278" s="105">
        <v>0.5</v>
      </c>
      <c r="G278" s="106">
        <v>1.4</v>
      </c>
      <c r="H278" s="107">
        <f t="shared" si="16"/>
        <v>40</v>
      </c>
      <c r="I278" s="107">
        <f t="shared" si="16"/>
        <v>112</v>
      </c>
      <c r="J278" s="248"/>
      <c r="K278" s="173"/>
      <c r="L278" s="129"/>
      <c r="M278" s="129"/>
      <c r="N278" s="129"/>
      <c r="O278" s="129"/>
      <c r="P278" s="129"/>
      <c r="Q278" s="129"/>
      <c r="R278" s="129"/>
      <c r="S278" s="129"/>
      <c r="T278" s="129"/>
      <c r="U278" s="129"/>
      <c r="V278" s="129"/>
      <c r="W278" s="129"/>
      <c r="X278" s="129"/>
      <c r="Y278" s="129"/>
      <c r="Z278" s="129"/>
      <c r="AA278" s="129"/>
      <c r="AB278" s="129"/>
      <c r="AC278" s="129"/>
      <c r="AD278" s="129"/>
      <c r="AE278" s="129"/>
      <c r="AF278" s="129"/>
      <c r="AG278" s="129"/>
      <c r="AH278" s="129"/>
      <c r="AI278" s="129"/>
      <c r="AJ278" s="129"/>
      <c r="AK278" s="129"/>
      <c r="AL278" s="129"/>
      <c r="AM278" s="129"/>
      <c r="AN278" s="129"/>
      <c r="AO278" s="129"/>
      <c r="AP278" s="129"/>
      <c r="AQ278" s="129"/>
      <c r="AR278" s="129">
        <v>1</v>
      </c>
      <c r="AS278" s="129"/>
      <c r="AT278" s="129"/>
      <c r="AU278" s="129"/>
      <c r="AV278" s="129"/>
      <c r="AW278" s="129"/>
      <c r="AX278" s="129"/>
      <c r="AY278" s="129"/>
      <c r="AZ278" s="129"/>
      <c r="BA278" s="129"/>
      <c r="BB278" s="129"/>
      <c r="BC278" s="129"/>
      <c r="BD278" s="129"/>
      <c r="BE278" s="129"/>
      <c r="BF278" s="129"/>
      <c r="BG278" s="129"/>
      <c r="BH278" s="129"/>
      <c r="BI278" s="129"/>
      <c r="BJ278" s="129"/>
      <c r="BK278" s="129"/>
      <c r="BL278" s="129"/>
      <c r="BM278" s="129"/>
      <c r="BN278" s="129"/>
      <c r="BO278" s="129"/>
      <c r="BP278" s="129"/>
      <c r="BQ278" s="129">
        <v>1</v>
      </c>
      <c r="BR278" s="129"/>
      <c r="BS278" s="231">
        <f t="shared" si="15"/>
        <v>2</v>
      </c>
    </row>
    <row r="279" spans="1:71" ht="15" x14ac:dyDescent="0.15">
      <c r="A279" s="128" t="s">
        <v>487</v>
      </c>
      <c r="B279" s="158" t="s">
        <v>529</v>
      </c>
      <c r="C279" s="158" t="s">
        <v>252</v>
      </c>
      <c r="D279" s="158" t="s">
        <v>907</v>
      </c>
      <c r="E279" s="158" t="s">
        <v>135</v>
      </c>
      <c r="F279" s="105">
        <v>0.6</v>
      </c>
      <c r="G279" s="106">
        <v>1.5</v>
      </c>
      <c r="H279" s="107">
        <f t="shared" si="16"/>
        <v>48</v>
      </c>
      <c r="I279" s="107">
        <f t="shared" si="16"/>
        <v>120</v>
      </c>
      <c r="J279" s="248"/>
      <c r="K279" s="173"/>
      <c r="L279" s="129"/>
      <c r="M279" s="129"/>
      <c r="N279" s="129"/>
      <c r="O279" s="129"/>
      <c r="P279" s="129"/>
      <c r="Q279" s="129"/>
      <c r="R279" s="129"/>
      <c r="S279" s="129"/>
      <c r="T279" s="129"/>
      <c r="U279" s="129"/>
      <c r="V279" s="129"/>
      <c r="W279" s="129"/>
      <c r="X279" s="129"/>
      <c r="Y279" s="129"/>
      <c r="Z279" s="129"/>
      <c r="AA279" s="129"/>
      <c r="AB279" s="129"/>
      <c r="AC279" s="129"/>
      <c r="AD279" s="129"/>
      <c r="AE279" s="129"/>
      <c r="AF279" s="129"/>
      <c r="AG279" s="129"/>
      <c r="AH279" s="129"/>
      <c r="AI279" s="129"/>
      <c r="AJ279" s="129"/>
      <c r="AK279" s="129"/>
      <c r="AL279" s="129"/>
      <c r="AM279" s="129"/>
      <c r="AN279" s="129"/>
      <c r="AO279" s="129"/>
      <c r="AP279" s="129"/>
      <c r="AQ279" s="129"/>
      <c r="AR279" s="129"/>
      <c r="AS279" s="129"/>
      <c r="AT279" s="129">
        <v>3</v>
      </c>
      <c r="AU279" s="129"/>
      <c r="AV279" s="129">
        <v>2</v>
      </c>
      <c r="AW279" s="129"/>
      <c r="AX279" s="129"/>
      <c r="AY279" s="129"/>
      <c r="AZ279" s="129"/>
      <c r="BA279" s="129"/>
      <c r="BB279" s="129"/>
      <c r="BC279" s="129"/>
      <c r="BD279" s="129"/>
      <c r="BE279" s="129"/>
      <c r="BF279" s="129"/>
      <c r="BG279" s="129">
        <v>2</v>
      </c>
      <c r="BH279" s="129"/>
      <c r="BI279" s="129"/>
      <c r="BJ279" s="129"/>
      <c r="BK279" s="129"/>
      <c r="BL279" s="129"/>
      <c r="BM279" s="129"/>
      <c r="BN279" s="129">
        <v>1</v>
      </c>
      <c r="BO279" s="129"/>
      <c r="BP279" s="129"/>
      <c r="BQ279" s="129"/>
      <c r="BR279" s="129"/>
      <c r="BS279" s="231">
        <f t="shared" si="15"/>
        <v>8</v>
      </c>
    </row>
    <row r="280" spans="1:71" ht="15" x14ac:dyDescent="0.15">
      <c r="A280" s="128" t="s">
        <v>488</v>
      </c>
      <c r="B280" s="158" t="s">
        <v>529</v>
      </c>
      <c r="C280" s="158" t="s">
        <v>252</v>
      </c>
      <c r="D280" s="158" t="s">
        <v>908</v>
      </c>
      <c r="E280" s="158" t="s">
        <v>135</v>
      </c>
      <c r="F280" s="105">
        <v>0.7</v>
      </c>
      <c r="G280" s="106">
        <v>1</v>
      </c>
      <c r="H280" s="107">
        <f t="shared" si="16"/>
        <v>56</v>
      </c>
      <c r="I280" s="107">
        <f t="shared" si="16"/>
        <v>80</v>
      </c>
      <c r="J280" s="248"/>
      <c r="K280" s="173"/>
      <c r="L280" s="129"/>
      <c r="M280" s="129"/>
      <c r="N280" s="129"/>
      <c r="O280" s="129"/>
      <c r="P280" s="129"/>
      <c r="Q280" s="129"/>
      <c r="R280" s="129"/>
      <c r="S280" s="129"/>
      <c r="T280" s="129"/>
      <c r="U280" s="129"/>
      <c r="V280" s="129"/>
      <c r="W280" s="129"/>
      <c r="X280" s="129"/>
      <c r="Y280" s="129"/>
      <c r="Z280" s="129"/>
      <c r="AA280" s="129"/>
      <c r="AB280" s="129"/>
      <c r="AC280" s="129"/>
      <c r="AD280" s="129"/>
      <c r="AE280" s="129"/>
      <c r="AF280" s="129"/>
      <c r="AG280" s="129"/>
      <c r="AH280" s="129"/>
      <c r="AI280" s="129"/>
      <c r="AJ280" s="129"/>
      <c r="AK280" s="129"/>
      <c r="AL280" s="129"/>
      <c r="AM280" s="129"/>
      <c r="AN280" s="129"/>
      <c r="AO280" s="129"/>
      <c r="AP280" s="129"/>
      <c r="AQ280" s="129"/>
      <c r="AR280" s="129"/>
      <c r="AS280" s="129"/>
      <c r="AT280" s="129"/>
      <c r="AU280" s="129"/>
      <c r="AV280" s="129"/>
      <c r="AW280" s="129"/>
      <c r="AX280" s="129"/>
      <c r="AY280" s="129"/>
      <c r="AZ280" s="129">
        <v>1</v>
      </c>
      <c r="BA280" s="129"/>
      <c r="BB280" s="129"/>
      <c r="BC280" s="129"/>
      <c r="BD280" s="129"/>
      <c r="BE280" s="129"/>
      <c r="BF280" s="129"/>
      <c r="BG280" s="129"/>
      <c r="BH280" s="129"/>
      <c r="BI280" s="129"/>
      <c r="BJ280" s="129"/>
      <c r="BK280" s="129"/>
      <c r="BL280" s="129"/>
      <c r="BM280" s="129"/>
      <c r="BN280" s="129"/>
      <c r="BO280" s="129"/>
      <c r="BP280" s="129"/>
      <c r="BQ280" s="129"/>
      <c r="BR280" s="129"/>
      <c r="BS280" s="231">
        <f t="shared" si="15"/>
        <v>1</v>
      </c>
    </row>
    <row r="281" spans="1:71" ht="15" x14ac:dyDescent="0.15">
      <c r="A281" s="104" t="s">
        <v>489</v>
      </c>
      <c r="B281" s="158" t="s">
        <v>529</v>
      </c>
      <c r="C281" s="153"/>
      <c r="D281" s="153" t="s">
        <v>910</v>
      </c>
      <c r="E281" s="158" t="s">
        <v>135</v>
      </c>
      <c r="F281" s="105">
        <v>7.4999999999999997E-2</v>
      </c>
      <c r="G281" s="106">
        <v>0.4</v>
      </c>
      <c r="H281" s="107">
        <f t="shared" si="16"/>
        <v>6</v>
      </c>
      <c r="I281" s="107">
        <f t="shared" si="16"/>
        <v>32</v>
      </c>
      <c r="J281" s="248"/>
      <c r="K281" s="173"/>
      <c r="L281" s="129"/>
      <c r="M281" s="129"/>
      <c r="N281" s="129"/>
      <c r="O281" s="129"/>
      <c r="P281" s="129"/>
      <c r="Q281" s="129"/>
      <c r="R281" s="129"/>
      <c r="S281" s="129"/>
      <c r="T281" s="129"/>
      <c r="U281" s="129"/>
      <c r="V281" s="129"/>
      <c r="W281" s="129"/>
      <c r="X281" s="129"/>
      <c r="Y281" s="129"/>
      <c r="Z281" s="129"/>
      <c r="AA281" s="129"/>
      <c r="AB281" s="129"/>
      <c r="AC281" s="129"/>
      <c r="AD281" s="129"/>
      <c r="AE281" s="129"/>
      <c r="AF281" s="129"/>
      <c r="AG281" s="129"/>
      <c r="AH281" s="129"/>
      <c r="AI281" s="129"/>
      <c r="AJ281" s="129"/>
      <c r="AK281" s="129"/>
      <c r="AL281" s="129"/>
      <c r="AM281" s="129"/>
      <c r="AN281" s="129"/>
      <c r="AO281" s="129"/>
      <c r="AP281" s="129"/>
      <c r="AQ281" s="129"/>
      <c r="AR281" s="129"/>
      <c r="AS281" s="129"/>
      <c r="AT281" s="129"/>
      <c r="AU281" s="129"/>
      <c r="AV281" s="129"/>
      <c r="AW281" s="129"/>
      <c r="AX281" s="129"/>
      <c r="AY281" s="129"/>
      <c r="AZ281" s="129"/>
      <c r="BA281" s="129"/>
      <c r="BB281" s="129"/>
      <c r="BC281" s="129"/>
      <c r="BD281" s="129"/>
      <c r="BE281" s="129"/>
      <c r="BF281" s="129"/>
      <c r="BG281" s="129">
        <v>30</v>
      </c>
      <c r="BH281" s="129"/>
      <c r="BI281" s="129"/>
      <c r="BJ281" s="129"/>
      <c r="BK281" s="129"/>
      <c r="BL281" s="129"/>
      <c r="BM281" s="129"/>
      <c r="BN281" s="129"/>
      <c r="BO281" s="129"/>
      <c r="BP281" s="129"/>
      <c r="BQ281" s="129"/>
      <c r="BR281" s="129"/>
      <c r="BS281" s="231">
        <f t="shared" si="15"/>
        <v>30</v>
      </c>
    </row>
    <row r="282" spans="1:71" ht="15" x14ac:dyDescent="0.15">
      <c r="A282" s="104" t="s">
        <v>490</v>
      </c>
      <c r="B282" s="158" t="s">
        <v>529</v>
      </c>
      <c r="C282" s="153"/>
      <c r="D282" s="153" t="s">
        <v>911</v>
      </c>
      <c r="E282" s="153" t="s">
        <v>135</v>
      </c>
      <c r="F282" s="105">
        <v>0.1</v>
      </c>
      <c r="G282" s="106">
        <v>0.2</v>
      </c>
      <c r="H282" s="107">
        <f t="shared" si="16"/>
        <v>8</v>
      </c>
      <c r="I282" s="107">
        <f t="shared" si="16"/>
        <v>16</v>
      </c>
      <c r="J282" s="248"/>
      <c r="K282" s="173"/>
      <c r="L282" s="129"/>
      <c r="M282" s="129"/>
      <c r="N282" s="129"/>
      <c r="O282" s="129"/>
      <c r="P282" s="129"/>
      <c r="Q282" s="129"/>
      <c r="R282" s="129"/>
      <c r="S282" s="129"/>
      <c r="T282" s="129"/>
      <c r="U282" s="129">
        <v>2</v>
      </c>
      <c r="V282" s="129"/>
      <c r="W282" s="129"/>
      <c r="X282" s="129"/>
      <c r="Y282" s="129"/>
      <c r="Z282" s="129"/>
      <c r="AA282" s="129"/>
      <c r="AB282" s="129"/>
      <c r="AC282" s="129"/>
      <c r="AD282" s="129"/>
      <c r="AE282" s="129">
        <v>1</v>
      </c>
      <c r="AF282" s="129"/>
      <c r="AG282" s="129"/>
      <c r="AH282" s="129"/>
      <c r="AI282" s="129"/>
      <c r="AJ282" s="129"/>
      <c r="AK282" s="129"/>
      <c r="AL282" s="129"/>
      <c r="AM282" s="129"/>
      <c r="AN282" s="129"/>
      <c r="AO282" s="129"/>
      <c r="AP282" s="129"/>
      <c r="AQ282" s="129"/>
      <c r="AR282" s="129"/>
      <c r="AS282" s="129"/>
      <c r="AT282" s="129"/>
      <c r="AU282" s="129"/>
      <c r="AV282" s="129"/>
      <c r="AW282" s="129"/>
      <c r="AX282" s="129"/>
      <c r="AY282" s="129"/>
      <c r="AZ282" s="129"/>
      <c r="BA282" s="129"/>
      <c r="BB282" s="129"/>
      <c r="BC282" s="129"/>
      <c r="BD282" s="129"/>
      <c r="BE282" s="129"/>
      <c r="BF282" s="129"/>
      <c r="BG282" s="129"/>
      <c r="BH282" s="129"/>
      <c r="BI282" s="129"/>
      <c r="BJ282" s="129"/>
      <c r="BK282" s="129"/>
      <c r="BL282" s="129"/>
      <c r="BM282" s="129"/>
      <c r="BN282" s="129"/>
      <c r="BO282" s="129"/>
      <c r="BP282" s="129"/>
      <c r="BQ282" s="129"/>
      <c r="BR282" s="129"/>
      <c r="BS282" s="231">
        <f t="shared" si="15"/>
        <v>3</v>
      </c>
    </row>
    <row r="283" spans="1:71" ht="15" x14ac:dyDescent="0.15">
      <c r="A283" s="104" t="s">
        <v>491</v>
      </c>
      <c r="B283" s="158" t="s">
        <v>529</v>
      </c>
      <c r="C283" s="153"/>
      <c r="D283" s="153" t="s">
        <v>912</v>
      </c>
      <c r="E283" s="153" t="s">
        <v>135</v>
      </c>
      <c r="F283" s="105">
        <v>0.1</v>
      </c>
      <c r="G283" s="106">
        <v>0.3</v>
      </c>
      <c r="H283" s="107">
        <f t="shared" si="16"/>
        <v>8</v>
      </c>
      <c r="I283" s="107">
        <f t="shared" si="16"/>
        <v>24</v>
      </c>
      <c r="J283" s="248"/>
      <c r="K283" s="173"/>
      <c r="L283" s="129"/>
      <c r="M283" s="129"/>
      <c r="N283" s="129"/>
      <c r="O283" s="129"/>
      <c r="P283" s="129"/>
      <c r="Q283" s="129"/>
      <c r="R283" s="129"/>
      <c r="S283" s="129"/>
      <c r="T283" s="129"/>
      <c r="U283" s="129"/>
      <c r="V283" s="129"/>
      <c r="W283" s="129"/>
      <c r="X283" s="129"/>
      <c r="Y283" s="129"/>
      <c r="Z283" s="129"/>
      <c r="AA283" s="129"/>
      <c r="AB283" s="129"/>
      <c r="AC283" s="129"/>
      <c r="AD283" s="129"/>
      <c r="AE283" s="129"/>
      <c r="AF283" s="129"/>
      <c r="AG283" s="129"/>
      <c r="AH283" s="129"/>
      <c r="AI283" s="129"/>
      <c r="AJ283" s="129"/>
      <c r="AK283" s="129"/>
      <c r="AL283" s="129"/>
      <c r="AM283" s="129"/>
      <c r="AN283" s="129"/>
      <c r="AO283" s="129"/>
      <c r="AP283" s="129"/>
      <c r="AQ283" s="129"/>
      <c r="AR283" s="129"/>
      <c r="AS283" s="129"/>
      <c r="AT283" s="129"/>
      <c r="AU283" s="129"/>
      <c r="AV283" s="129"/>
      <c r="AW283" s="129"/>
      <c r="AX283" s="129"/>
      <c r="AY283" s="129"/>
      <c r="AZ283" s="129"/>
      <c r="BA283" s="129"/>
      <c r="BB283" s="129"/>
      <c r="BC283" s="129">
        <v>15</v>
      </c>
      <c r="BD283" s="129"/>
      <c r="BE283" s="129"/>
      <c r="BF283" s="129"/>
      <c r="BG283" s="129"/>
      <c r="BH283" s="129"/>
      <c r="BI283" s="129">
        <v>10</v>
      </c>
      <c r="BJ283" s="129">
        <v>19</v>
      </c>
      <c r="BK283" s="129"/>
      <c r="BL283" s="129"/>
      <c r="BM283" s="129"/>
      <c r="BN283" s="129"/>
      <c r="BO283" s="129"/>
      <c r="BP283" s="129"/>
      <c r="BQ283" s="129"/>
      <c r="BR283" s="129"/>
      <c r="BS283" s="231">
        <f t="shared" si="15"/>
        <v>44</v>
      </c>
    </row>
    <row r="284" spans="1:71" ht="15" x14ac:dyDescent="0.15">
      <c r="A284" s="104" t="s">
        <v>492</v>
      </c>
      <c r="B284" s="158" t="s">
        <v>529</v>
      </c>
      <c r="C284" s="153"/>
      <c r="D284" s="153" t="s">
        <v>913</v>
      </c>
      <c r="E284" s="153" t="s">
        <v>130</v>
      </c>
      <c r="F284" s="105">
        <v>0.1</v>
      </c>
      <c r="G284" s="106">
        <v>0.4</v>
      </c>
      <c r="H284" s="107">
        <f t="shared" si="16"/>
        <v>8</v>
      </c>
      <c r="I284" s="107">
        <f t="shared" si="16"/>
        <v>32</v>
      </c>
      <c r="J284" s="248"/>
      <c r="K284" s="173"/>
      <c r="L284" s="129"/>
      <c r="M284" s="129"/>
      <c r="N284" s="129"/>
      <c r="O284" s="129"/>
      <c r="P284" s="129"/>
      <c r="Q284" s="129"/>
      <c r="R284" s="129"/>
      <c r="S284" s="129"/>
      <c r="T284" s="129"/>
      <c r="U284" s="129">
        <v>70</v>
      </c>
      <c r="V284" s="129"/>
      <c r="W284" s="129"/>
      <c r="X284" s="129"/>
      <c r="Y284" s="129"/>
      <c r="Z284" s="129"/>
      <c r="AA284" s="129"/>
      <c r="AB284" s="129"/>
      <c r="AC284" s="129"/>
      <c r="AD284" s="129"/>
      <c r="AE284" s="129"/>
      <c r="AF284" s="129"/>
      <c r="AG284" s="129"/>
      <c r="AH284" s="129"/>
      <c r="AI284" s="129"/>
      <c r="AJ284" s="129"/>
      <c r="AK284" s="129"/>
      <c r="AL284" s="129"/>
      <c r="AM284" s="129"/>
      <c r="AN284" s="129"/>
      <c r="AO284" s="129"/>
      <c r="AP284" s="129"/>
      <c r="AQ284" s="129"/>
      <c r="AR284" s="129"/>
      <c r="AS284" s="129"/>
      <c r="AT284" s="129"/>
      <c r="AU284" s="129"/>
      <c r="AV284" s="129"/>
      <c r="AW284" s="129"/>
      <c r="AX284" s="129"/>
      <c r="AY284" s="129">
        <v>15</v>
      </c>
      <c r="AZ284" s="129"/>
      <c r="BA284" s="129"/>
      <c r="BB284" s="129"/>
      <c r="BC284" s="129"/>
      <c r="BD284" s="129"/>
      <c r="BE284" s="129"/>
      <c r="BF284" s="129"/>
      <c r="BG284" s="129"/>
      <c r="BH284" s="129"/>
      <c r="BI284" s="129">
        <v>1</v>
      </c>
      <c r="BJ284" s="129"/>
      <c r="BK284" s="129"/>
      <c r="BL284" s="129"/>
      <c r="BM284" s="129"/>
      <c r="BN284" s="129"/>
      <c r="BO284" s="129"/>
      <c r="BP284" s="129"/>
      <c r="BQ284" s="129"/>
      <c r="BR284" s="129"/>
      <c r="BS284" s="231">
        <f t="shared" si="15"/>
        <v>86</v>
      </c>
    </row>
    <row r="285" spans="1:71" ht="15" x14ac:dyDescent="0.15">
      <c r="A285" s="104" t="s">
        <v>493</v>
      </c>
      <c r="B285" s="158" t="s">
        <v>529</v>
      </c>
      <c r="C285" s="153"/>
      <c r="D285" s="153" t="s">
        <v>914</v>
      </c>
      <c r="E285" s="153" t="s">
        <v>135</v>
      </c>
      <c r="F285" s="105">
        <v>0.15</v>
      </c>
      <c r="G285" s="106">
        <v>0.4</v>
      </c>
      <c r="H285" s="107">
        <f t="shared" si="16"/>
        <v>12</v>
      </c>
      <c r="I285" s="107">
        <f t="shared" si="16"/>
        <v>32</v>
      </c>
      <c r="J285" s="248"/>
      <c r="K285" s="173"/>
      <c r="L285" s="129"/>
      <c r="M285" s="129"/>
      <c r="N285" s="129"/>
      <c r="O285" s="129"/>
      <c r="P285" s="129"/>
      <c r="Q285" s="129"/>
      <c r="R285" s="129"/>
      <c r="S285" s="129"/>
      <c r="T285" s="129"/>
      <c r="U285" s="129"/>
      <c r="V285" s="129"/>
      <c r="W285" s="129"/>
      <c r="X285" s="129"/>
      <c r="Y285" s="129"/>
      <c r="Z285" s="129"/>
      <c r="AA285" s="129"/>
      <c r="AB285" s="129"/>
      <c r="AC285" s="129"/>
      <c r="AD285" s="129"/>
      <c r="AE285" s="129"/>
      <c r="AF285" s="129"/>
      <c r="AG285" s="129"/>
      <c r="AH285" s="129"/>
      <c r="AI285" s="129"/>
      <c r="AJ285" s="129"/>
      <c r="AK285" s="129"/>
      <c r="AL285" s="129"/>
      <c r="AM285" s="129"/>
      <c r="AN285" s="129">
        <v>1</v>
      </c>
      <c r="AO285" s="129"/>
      <c r="AP285" s="129">
        <v>7</v>
      </c>
      <c r="AQ285" s="129"/>
      <c r="AR285" s="129"/>
      <c r="AS285" s="129"/>
      <c r="AT285" s="129"/>
      <c r="AU285" s="129"/>
      <c r="AV285" s="129"/>
      <c r="AW285" s="129">
        <v>31</v>
      </c>
      <c r="AX285" s="129">
        <v>17</v>
      </c>
      <c r="AY285" s="129"/>
      <c r="AZ285" s="129"/>
      <c r="BA285" s="129"/>
      <c r="BB285" s="129"/>
      <c r="BC285" s="129"/>
      <c r="BD285" s="129"/>
      <c r="BE285" s="129"/>
      <c r="BF285" s="129"/>
      <c r="BG285" s="129"/>
      <c r="BH285" s="129"/>
      <c r="BI285" s="129"/>
      <c r="BJ285" s="129"/>
      <c r="BK285" s="129"/>
      <c r="BL285" s="129"/>
      <c r="BM285" s="129"/>
      <c r="BN285" s="129"/>
      <c r="BO285" s="129"/>
      <c r="BP285" s="129"/>
      <c r="BQ285" s="129"/>
      <c r="BR285" s="129"/>
      <c r="BS285" s="231">
        <f t="shared" si="15"/>
        <v>56</v>
      </c>
    </row>
    <row r="286" spans="1:71" ht="15" x14ac:dyDescent="0.15">
      <c r="A286" s="104" t="s">
        <v>494</v>
      </c>
      <c r="B286" s="158" t="s">
        <v>529</v>
      </c>
      <c r="C286" s="153"/>
      <c r="D286" s="153" t="s">
        <v>915</v>
      </c>
      <c r="E286" s="153" t="s">
        <v>135</v>
      </c>
      <c r="F286" s="105">
        <v>0.2</v>
      </c>
      <c r="G286" s="106">
        <v>0.3</v>
      </c>
      <c r="H286" s="107">
        <f t="shared" si="16"/>
        <v>16</v>
      </c>
      <c r="I286" s="107">
        <f t="shared" si="16"/>
        <v>24</v>
      </c>
      <c r="J286" s="248"/>
      <c r="K286" s="173"/>
      <c r="L286" s="129"/>
      <c r="M286" s="129"/>
      <c r="N286" s="129"/>
      <c r="O286" s="129"/>
      <c r="P286" s="129"/>
      <c r="Q286" s="129"/>
      <c r="R286" s="129"/>
      <c r="S286" s="129"/>
      <c r="T286" s="129"/>
      <c r="U286" s="129"/>
      <c r="V286" s="129"/>
      <c r="W286" s="129"/>
      <c r="X286" s="129"/>
      <c r="Y286" s="129"/>
      <c r="Z286" s="129"/>
      <c r="AA286" s="129"/>
      <c r="AB286" s="129"/>
      <c r="AC286" s="129">
        <v>1</v>
      </c>
      <c r="AE286" s="129">
        <f>1+1</f>
        <v>2</v>
      </c>
      <c r="AF286" s="129"/>
      <c r="AG286" s="129"/>
      <c r="AH286" s="129"/>
      <c r="AI286" s="129"/>
      <c r="AJ286" s="129"/>
      <c r="AK286" s="129"/>
      <c r="AL286" s="129"/>
      <c r="AM286" s="129"/>
      <c r="AN286" s="129"/>
      <c r="AO286" s="129">
        <v>1</v>
      </c>
      <c r="AP286" s="129"/>
      <c r="AQ286" s="129"/>
      <c r="AR286" s="129"/>
      <c r="AS286" s="129"/>
      <c r="AT286" s="129"/>
      <c r="AU286" s="129"/>
      <c r="AV286" s="129"/>
      <c r="AW286" s="129"/>
      <c r="AX286" s="129"/>
      <c r="AY286" s="129"/>
      <c r="AZ286" s="129"/>
      <c r="BA286" s="129"/>
      <c r="BB286" s="129"/>
      <c r="BC286" s="129"/>
      <c r="BD286" s="129"/>
      <c r="BE286" s="129"/>
      <c r="BF286" s="129"/>
      <c r="BG286" s="129"/>
      <c r="BH286" s="129"/>
      <c r="BI286" s="129">
        <v>1</v>
      </c>
      <c r="BJ286" s="129"/>
      <c r="BK286" s="129"/>
      <c r="BL286" s="129">
        <v>12</v>
      </c>
      <c r="BM286" s="129">
        <v>3</v>
      </c>
      <c r="BN286" s="129"/>
      <c r="BO286" s="129">
        <v>120</v>
      </c>
      <c r="BP286" s="129"/>
      <c r="BQ286" s="129"/>
      <c r="BR286" s="129"/>
      <c r="BS286" s="231">
        <f t="shared" si="15"/>
        <v>140</v>
      </c>
    </row>
    <row r="287" spans="1:71" ht="15" x14ac:dyDescent="0.15">
      <c r="A287" s="104" t="s">
        <v>495</v>
      </c>
      <c r="B287" s="158" t="s">
        <v>529</v>
      </c>
      <c r="C287" s="153"/>
      <c r="D287" s="153" t="s">
        <v>916</v>
      </c>
      <c r="E287" s="153" t="s">
        <v>135</v>
      </c>
      <c r="F287" s="105">
        <v>0.2</v>
      </c>
      <c r="G287" s="106">
        <v>0.4</v>
      </c>
      <c r="H287" s="107">
        <f t="shared" si="16"/>
        <v>16</v>
      </c>
      <c r="I287" s="107">
        <f t="shared" si="16"/>
        <v>32</v>
      </c>
      <c r="J287" s="248"/>
      <c r="K287" s="173">
        <v>49</v>
      </c>
      <c r="L287" s="129"/>
      <c r="M287" s="129"/>
      <c r="N287" s="129"/>
      <c r="O287" s="129"/>
      <c r="P287" s="129"/>
      <c r="Q287" s="129"/>
      <c r="R287" s="129"/>
      <c r="S287" s="129"/>
      <c r="T287" s="129"/>
      <c r="U287" s="129"/>
      <c r="V287" s="129"/>
      <c r="W287" s="129"/>
      <c r="X287" s="129"/>
      <c r="Y287" s="129"/>
      <c r="Z287" s="129"/>
      <c r="AA287" s="129"/>
      <c r="AB287" s="129"/>
      <c r="AC287" s="129"/>
      <c r="AD287" s="129"/>
      <c r="AE287" s="129"/>
      <c r="AF287" s="129"/>
      <c r="AG287" s="129"/>
      <c r="AH287" s="129"/>
      <c r="AI287" s="129"/>
      <c r="AJ287" s="129"/>
      <c r="AK287" s="129"/>
      <c r="AL287" s="129"/>
      <c r="AM287" s="129"/>
      <c r="AN287" s="129"/>
      <c r="AO287" s="129">
        <v>1</v>
      </c>
      <c r="AP287" s="129"/>
      <c r="AQ287" s="129"/>
      <c r="AR287" s="129"/>
      <c r="AS287" s="129"/>
      <c r="AT287" s="129"/>
      <c r="AU287" s="129"/>
      <c r="AV287" s="129">
        <v>1</v>
      </c>
      <c r="AW287" s="129"/>
      <c r="AX287" s="129"/>
      <c r="AY287" s="129"/>
      <c r="AZ287" s="129"/>
      <c r="BA287" s="129"/>
      <c r="BB287" s="129"/>
      <c r="BC287" s="129"/>
      <c r="BD287" s="129"/>
      <c r="BE287" s="129">
        <v>29</v>
      </c>
      <c r="BF287" s="129"/>
      <c r="BG287" s="129"/>
      <c r="BH287" s="129"/>
      <c r="BI287" s="129"/>
      <c r="BJ287" s="129"/>
      <c r="BK287" s="129"/>
      <c r="BL287" s="129"/>
      <c r="BM287" s="129"/>
      <c r="BN287" s="129"/>
      <c r="BO287" s="129"/>
      <c r="BP287" s="129">
        <v>1</v>
      </c>
      <c r="BQ287" s="129"/>
      <c r="BR287" s="129"/>
      <c r="BS287" s="231">
        <f t="shared" si="15"/>
        <v>81</v>
      </c>
    </row>
    <row r="288" spans="1:71" ht="15" x14ac:dyDescent="0.15">
      <c r="A288" s="104" t="s">
        <v>496</v>
      </c>
      <c r="B288" s="158" t="s">
        <v>529</v>
      </c>
      <c r="C288" s="153"/>
      <c r="D288" s="153" t="s">
        <v>917</v>
      </c>
      <c r="E288" s="153" t="s">
        <v>135</v>
      </c>
      <c r="F288" s="105">
        <v>0.2</v>
      </c>
      <c r="G288" s="106">
        <v>0.5</v>
      </c>
      <c r="H288" s="107">
        <f t="shared" si="16"/>
        <v>16</v>
      </c>
      <c r="I288" s="107">
        <f t="shared" si="16"/>
        <v>40</v>
      </c>
      <c r="J288" s="248"/>
      <c r="K288" s="173"/>
      <c r="L288" s="129"/>
      <c r="M288" s="129"/>
      <c r="N288" s="129"/>
      <c r="O288" s="129"/>
      <c r="P288" s="129"/>
      <c r="Q288" s="129"/>
      <c r="R288" s="129"/>
      <c r="S288" s="129"/>
      <c r="T288" s="129"/>
      <c r="U288" s="129"/>
      <c r="V288" s="129"/>
      <c r="W288" s="129"/>
      <c r="X288" s="129"/>
      <c r="Y288" s="129"/>
      <c r="Z288" s="129"/>
      <c r="AA288" s="129"/>
      <c r="AB288" s="129"/>
      <c r="AC288" s="129"/>
      <c r="AD288" s="129"/>
      <c r="AE288" s="129"/>
      <c r="AF288" s="129"/>
      <c r="AG288" s="129"/>
      <c r="AH288" s="129"/>
      <c r="AI288" s="129"/>
      <c r="AJ288" s="129"/>
      <c r="AK288" s="129"/>
      <c r="AL288" s="129"/>
      <c r="AM288" s="129"/>
      <c r="AN288" s="129"/>
      <c r="AO288" s="129"/>
      <c r="AP288" s="129"/>
      <c r="AQ288" s="129"/>
      <c r="AR288" s="129"/>
      <c r="AS288" s="129"/>
      <c r="AT288" s="129"/>
      <c r="AU288" s="129"/>
      <c r="AV288" s="129"/>
      <c r="AW288" s="129">
        <v>7</v>
      </c>
      <c r="AX288" s="129"/>
      <c r="AY288" s="129"/>
      <c r="AZ288" s="129"/>
      <c r="BA288" s="129"/>
      <c r="BB288" s="129"/>
      <c r="BC288" s="129"/>
      <c r="BD288" s="129"/>
      <c r="BE288" s="129"/>
      <c r="BF288" s="129"/>
      <c r="BG288" s="129"/>
      <c r="BH288" s="129">
        <v>3</v>
      </c>
      <c r="BI288" s="129"/>
      <c r="BJ288" s="129"/>
      <c r="BK288" s="129"/>
      <c r="BL288" s="129"/>
      <c r="BM288" s="129">
        <v>11</v>
      </c>
      <c r="BN288" s="129"/>
      <c r="BO288" s="129"/>
      <c r="BP288" s="129"/>
      <c r="BQ288" s="129"/>
      <c r="BR288" s="129"/>
      <c r="BS288" s="231">
        <f t="shared" si="15"/>
        <v>21</v>
      </c>
    </row>
    <row r="289" spans="1:71" ht="15" x14ac:dyDescent="0.15">
      <c r="A289" s="104" t="s">
        <v>497</v>
      </c>
      <c r="B289" s="158" t="s">
        <v>529</v>
      </c>
      <c r="C289" s="153"/>
      <c r="D289" s="153" t="s">
        <v>918</v>
      </c>
      <c r="E289" s="153" t="s">
        <v>135</v>
      </c>
      <c r="F289" s="105">
        <v>0.2</v>
      </c>
      <c r="G289" s="106">
        <v>0.9</v>
      </c>
      <c r="H289" s="107">
        <f t="shared" si="16"/>
        <v>16</v>
      </c>
      <c r="I289" s="107">
        <f t="shared" si="16"/>
        <v>72</v>
      </c>
      <c r="J289" s="248"/>
      <c r="K289" s="173"/>
      <c r="L289" s="129"/>
      <c r="M289" s="129"/>
      <c r="N289" s="129"/>
      <c r="O289" s="129"/>
      <c r="P289" s="129"/>
      <c r="Q289" s="129"/>
      <c r="R289" s="129"/>
      <c r="S289" s="129"/>
      <c r="T289" s="129"/>
      <c r="U289" s="129"/>
      <c r="V289" s="129"/>
      <c r="W289" s="129"/>
      <c r="X289" s="129"/>
      <c r="Y289" s="129"/>
      <c r="Z289" s="129"/>
      <c r="AA289" s="129"/>
      <c r="AB289" s="129"/>
      <c r="AC289" s="129"/>
      <c r="AD289" s="129"/>
      <c r="AE289" s="129"/>
      <c r="AF289" s="129"/>
      <c r="AG289" s="129"/>
      <c r="AH289" s="129"/>
      <c r="AI289" s="129"/>
      <c r="AJ289" s="129"/>
      <c r="AK289" s="129"/>
      <c r="AL289" s="129"/>
      <c r="AM289" s="129"/>
      <c r="AN289" s="129"/>
      <c r="AO289" s="129"/>
      <c r="AP289" s="129"/>
      <c r="AQ289" s="129"/>
      <c r="AR289" s="129">
        <v>1</v>
      </c>
      <c r="AS289" s="129"/>
      <c r="AT289" s="129"/>
      <c r="AU289" s="129"/>
      <c r="AV289" s="129"/>
      <c r="AW289" s="129"/>
      <c r="AX289" s="129"/>
      <c r="AY289" s="129"/>
      <c r="AZ289" s="129"/>
      <c r="BA289" s="129"/>
      <c r="BB289" s="129"/>
      <c r="BC289" s="129"/>
      <c r="BD289" s="129"/>
      <c r="BE289" s="129"/>
      <c r="BF289" s="129"/>
      <c r="BG289" s="129"/>
      <c r="BH289" s="129"/>
      <c r="BI289" s="129"/>
      <c r="BJ289" s="129"/>
      <c r="BK289" s="129"/>
      <c r="BL289" s="129"/>
      <c r="BM289" s="129"/>
      <c r="BN289" s="129"/>
      <c r="BO289" s="129"/>
      <c r="BP289" s="129"/>
      <c r="BQ289" s="129"/>
      <c r="BR289" s="129"/>
      <c r="BS289" s="231">
        <f t="shared" si="15"/>
        <v>1</v>
      </c>
    </row>
    <row r="290" spans="1:71" ht="15" x14ac:dyDescent="0.15">
      <c r="A290" s="104" t="s">
        <v>498</v>
      </c>
      <c r="B290" s="158" t="s">
        <v>529</v>
      </c>
      <c r="C290" s="153"/>
      <c r="D290" s="153" t="s">
        <v>919</v>
      </c>
      <c r="E290" s="153" t="s">
        <v>135</v>
      </c>
      <c r="F290" s="105">
        <v>0.25</v>
      </c>
      <c r="G290" s="106">
        <v>0.5</v>
      </c>
      <c r="H290" s="107">
        <f t="shared" si="16"/>
        <v>20</v>
      </c>
      <c r="I290" s="107">
        <f t="shared" si="16"/>
        <v>40</v>
      </c>
      <c r="J290" s="248"/>
      <c r="K290" s="173"/>
      <c r="L290" s="129"/>
      <c r="M290" s="129"/>
      <c r="N290" s="129"/>
      <c r="O290" s="129"/>
      <c r="P290" s="129"/>
      <c r="Q290" s="129"/>
      <c r="R290" s="129"/>
      <c r="S290" s="129"/>
      <c r="T290" s="129"/>
      <c r="U290" s="129"/>
      <c r="V290" s="129"/>
      <c r="W290" s="129"/>
      <c r="X290" s="129"/>
      <c r="Y290" s="129"/>
      <c r="Z290" s="129"/>
      <c r="AA290" s="129"/>
      <c r="AB290" s="129"/>
      <c r="AC290" s="129"/>
      <c r="AD290" s="129"/>
      <c r="AE290" s="129"/>
      <c r="AF290" s="129">
        <v>1</v>
      </c>
      <c r="AG290" s="129"/>
      <c r="AH290" s="129"/>
      <c r="AI290" s="129"/>
      <c r="AJ290" s="129"/>
      <c r="AK290" s="129"/>
      <c r="AL290" s="129"/>
      <c r="AM290" s="129"/>
      <c r="AN290" s="129"/>
      <c r="AO290" s="129">
        <v>14</v>
      </c>
      <c r="AP290" s="129">
        <v>13</v>
      </c>
      <c r="AQ290" s="129"/>
      <c r="AR290" s="129"/>
      <c r="AS290" s="129"/>
      <c r="AT290" s="129"/>
      <c r="AU290" s="129"/>
      <c r="AV290" s="129">
        <v>18</v>
      </c>
      <c r="AW290" s="129"/>
      <c r="AX290" s="129"/>
      <c r="AY290" s="129"/>
      <c r="AZ290" s="129"/>
      <c r="BA290" s="129"/>
      <c r="BB290" s="129"/>
      <c r="BC290" s="129"/>
      <c r="BD290" s="129"/>
      <c r="BE290" s="129"/>
      <c r="BF290" s="129"/>
      <c r="BG290" s="129"/>
      <c r="BH290" s="129"/>
      <c r="BI290" s="129"/>
      <c r="BJ290" s="129"/>
      <c r="BK290" s="129"/>
      <c r="BL290" s="129"/>
      <c r="BM290" s="129"/>
      <c r="BN290" s="129"/>
      <c r="BO290" s="129"/>
      <c r="BP290" s="129"/>
      <c r="BQ290" s="129"/>
      <c r="BR290" s="129"/>
      <c r="BS290" s="231">
        <f t="shared" si="15"/>
        <v>46</v>
      </c>
    </row>
    <row r="291" spans="1:71" ht="15" x14ac:dyDescent="0.15">
      <c r="A291" s="104" t="s">
        <v>499</v>
      </c>
      <c r="B291" s="158" t="s">
        <v>529</v>
      </c>
      <c r="C291" s="153"/>
      <c r="D291" s="153" t="s">
        <v>920</v>
      </c>
      <c r="E291" s="153" t="s">
        <v>135</v>
      </c>
      <c r="F291" s="105">
        <v>0.3</v>
      </c>
      <c r="G291" s="106">
        <v>0.4</v>
      </c>
      <c r="H291" s="107">
        <f t="shared" si="16"/>
        <v>24</v>
      </c>
      <c r="I291" s="107">
        <f t="shared" si="16"/>
        <v>32</v>
      </c>
      <c r="J291" s="248"/>
      <c r="K291" s="173"/>
      <c r="L291" s="129"/>
      <c r="M291" s="129"/>
      <c r="N291" s="129"/>
      <c r="O291" s="129"/>
      <c r="P291" s="129"/>
      <c r="Q291" s="129"/>
      <c r="R291" s="129"/>
      <c r="S291" s="129"/>
      <c r="T291" s="129"/>
      <c r="U291" s="129"/>
      <c r="V291" s="129"/>
      <c r="W291" s="129"/>
      <c r="X291" s="129"/>
      <c r="Y291" s="129"/>
      <c r="Z291" s="129"/>
      <c r="AA291" s="129"/>
      <c r="AB291" s="129"/>
      <c r="AC291" s="129"/>
      <c r="AD291" s="129"/>
      <c r="AE291" s="129">
        <v>1</v>
      </c>
      <c r="AF291" s="129"/>
      <c r="AG291" s="129"/>
      <c r="AH291" s="129"/>
      <c r="AI291" s="129"/>
      <c r="AJ291" s="129"/>
      <c r="AK291" s="129"/>
      <c r="AL291" s="129"/>
      <c r="AM291" s="129"/>
      <c r="AN291" s="129"/>
      <c r="AO291" s="129">
        <v>10</v>
      </c>
      <c r="AP291" s="129"/>
      <c r="AQ291" s="129"/>
      <c r="AR291" s="129">
        <v>6</v>
      </c>
      <c r="AS291" s="129"/>
      <c r="AT291" s="129"/>
      <c r="AU291" s="129"/>
      <c r="AV291" s="129"/>
      <c r="AW291" s="129"/>
      <c r="AX291" s="129"/>
      <c r="AY291" s="129"/>
      <c r="AZ291" s="129"/>
      <c r="BA291" s="129"/>
      <c r="BB291" s="129"/>
      <c r="BC291" s="129"/>
      <c r="BD291" s="129"/>
      <c r="BE291" s="129"/>
      <c r="BF291" s="129"/>
      <c r="BG291" s="129"/>
      <c r="BH291" s="129"/>
      <c r="BI291" s="129"/>
      <c r="BJ291" s="129"/>
      <c r="BK291" s="129"/>
      <c r="BL291" s="129"/>
      <c r="BM291" s="129"/>
      <c r="BN291" s="129"/>
      <c r="BO291" s="129"/>
      <c r="BP291" s="129"/>
      <c r="BQ291" s="129"/>
      <c r="BR291" s="129"/>
      <c r="BS291" s="231">
        <f t="shared" si="15"/>
        <v>17</v>
      </c>
    </row>
    <row r="292" spans="1:71" ht="15" x14ac:dyDescent="0.15">
      <c r="A292" s="104" t="s">
        <v>500</v>
      </c>
      <c r="B292" s="158" t="s">
        <v>529</v>
      </c>
      <c r="C292" s="153"/>
      <c r="D292" s="153" t="s">
        <v>921</v>
      </c>
      <c r="E292" s="153" t="s">
        <v>135</v>
      </c>
      <c r="F292" s="105">
        <v>0.3</v>
      </c>
      <c r="G292" s="106">
        <v>0.5</v>
      </c>
      <c r="H292" s="107">
        <f t="shared" si="16"/>
        <v>24</v>
      </c>
      <c r="I292" s="107">
        <f t="shared" si="16"/>
        <v>40</v>
      </c>
      <c r="J292" s="248"/>
      <c r="K292" s="173"/>
      <c r="L292" s="129"/>
      <c r="M292" s="129"/>
      <c r="N292" s="129"/>
      <c r="O292" s="129"/>
      <c r="P292" s="129"/>
      <c r="Q292" s="129"/>
      <c r="R292" s="129"/>
      <c r="S292" s="129"/>
      <c r="T292" s="129"/>
      <c r="U292" s="129"/>
      <c r="V292" s="129"/>
      <c r="W292" s="129"/>
      <c r="X292" s="129"/>
      <c r="Y292" s="129"/>
      <c r="Z292" s="129"/>
      <c r="AA292" s="129"/>
      <c r="AB292" s="129"/>
      <c r="AC292" s="129"/>
      <c r="AD292" s="129"/>
      <c r="AE292" s="129"/>
      <c r="AF292" s="129"/>
      <c r="AG292" s="129"/>
      <c r="AH292" s="129"/>
      <c r="AI292" s="129"/>
      <c r="AJ292" s="129"/>
      <c r="AK292" s="129"/>
      <c r="AL292" s="129"/>
      <c r="AM292" s="129"/>
      <c r="AN292" s="129"/>
      <c r="AO292" s="129"/>
      <c r="AP292" s="129"/>
      <c r="AQ292" s="129">
        <f>1+1</f>
        <v>2</v>
      </c>
      <c r="AR292" s="129"/>
      <c r="AS292" s="129"/>
      <c r="AT292" s="129">
        <v>26</v>
      </c>
      <c r="AU292" s="129"/>
      <c r="AV292" s="129"/>
      <c r="AW292" s="129"/>
      <c r="AX292" s="129"/>
      <c r="AY292" s="129">
        <v>40</v>
      </c>
      <c r="AZ292" s="129"/>
      <c r="BA292" s="129"/>
      <c r="BB292" s="129"/>
      <c r="BC292" s="129"/>
      <c r="BD292" s="129"/>
      <c r="BE292" s="129"/>
      <c r="BF292" s="129"/>
      <c r="BG292" s="129"/>
      <c r="BH292" s="129"/>
      <c r="BI292" s="129"/>
      <c r="BJ292" s="129"/>
      <c r="BK292" s="129"/>
      <c r="BL292" s="129"/>
      <c r="BM292" s="129"/>
      <c r="BN292" s="129"/>
      <c r="BO292" s="129"/>
      <c r="BP292" s="129"/>
      <c r="BQ292" s="129"/>
      <c r="BR292" s="129">
        <f>1+4</f>
        <v>5</v>
      </c>
      <c r="BS292" s="231">
        <f t="shared" si="15"/>
        <v>73</v>
      </c>
    </row>
    <row r="293" spans="1:71" ht="15" x14ac:dyDescent="0.15">
      <c r="A293" s="104" t="s">
        <v>501</v>
      </c>
      <c r="B293" s="158" t="s">
        <v>529</v>
      </c>
      <c r="C293" s="153"/>
      <c r="D293" s="153" t="s">
        <v>922</v>
      </c>
      <c r="E293" s="153" t="s">
        <v>131</v>
      </c>
      <c r="F293" s="105">
        <v>0.4</v>
      </c>
      <c r="G293" s="106">
        <v>0.4</v>
      </c>
      <c r="H293" s="107">
        <f t="shared" si="16"/>
        <v>32</v>
      </c>
      <c r="I293" s="107">
        <f t="shared" si="16"/>
        <v>32</v>
      </c>
      <c r="J293" s="248"/>
      <c r="K293" s="173"/>
      <c r="L293" s="129"/>
      <c r="M293" s="129"/>
      <c r="N293" s="129"/>
      <c r="O293" s="129"/>
      <c r="P293" s="129"/>
      <c r="Q293" s="129"/>
      <c r="R293" s="129"/>
      <c r="S293" s="129"/>
      <c r="T293" s="129"/>
      <c r="U293" s="129"/>
      <c r="V293" s="129"/>
      <c r="W293" s="129"/>
      <c r="X293" s="129"/>
      <c r="Y293" s="129"/>
      <c r="Z293" s="129"/>
      <c r="AA293" s="129"/>
      <c r="AB293" s="129">
        <v>1</v>
      </c>
      <c r="AC293" s="129"/>
      <c r="AD293" s="129"/>
      <c r="AE293" s="129"/>
      <c r="AF293" s="129"/>
      <c r="AG293" s="129"/>
      <c r="AH293" s="129"/>
      <c r="AI293" s="129"/>
      <c r="AJ293" s="129"/>
      <c r="AK293" s="129"/>
      <c r="AL293" s="129"/>
      <c r="AM293" s="129"/>
      <c r="AN293" s="129"/>
      <c r="AO293" s="129"/>
      <c r="AP293" s="129"/>
      <c r="AQ293" s="129"/>
      <c r="AR293" s="129"/>
      <c r="AS293" s="129"/>
      <c r="AT293" s="129"/>
      <c r="AU293" s="129"/>
      <c r="AV293" s="129"/>
      <c r="AW293" s="129"/>
      <c r="AX293" s="129"/>
      <c r="AY293" s="129"/>
      <c r="AZ293" s="129"/>
      <c r="BA293" s="129"/>
      <c r="BB293" s="129"/>
      <c r="BC293" s="129"/>
      <c r="BD293" s="129"/>
      <c r="BE293" s="129"/>
      <c r="BF293" s="129"/>
      <c r="BG293" s="129"/>
      <c r="BH293" s="129"/>
      <c r="BI293" s="129"/>
      <c r="BJ293" s="129"/>
      <c r="BK293" s="129"/>
      <c r="BL293" s="129"/>
      <c r="BM293" s="129"/>
      <c r="BN293" s="129"/>
      <c r="BO293" s="129"/>
      <c r="BP293" s="129"/>
      <c r="BQ293" s="129"/>
      <c r="BR293" s="129"/>
      <c r="BS293" s="231">
        <f t="shared" si="15"/>
        <v>1</v>
      </c>
    </row>
    <row r="294" spans="1:71" ht="15" x14ac:dyDescent="0.15">
      <c r="A294" s="104" t="s">
        <v>502</v>
      </c>
      <c r="B294" s="158" t="s">
        <v>529</v>
      </c>
      <c r="C294" s="153"/>
      <c r="D294" s="153" t="s">
        <v>923</v>
      </c>
      <c r="E294" s="153" t="s">
        <v>135</v>
      </c>
      <c r="F294" s="105">
        <v>0.4</v>
      </c>
      <c r="G294" s="106">
        <v>0.7</v>
      </c>
      <c r="H294" s="107">
        <f t="shared" si="16"/>
        <v>32</v>
      </c>
      <c r="I294" s="107">
        <f t="shared" si="16"/>
        <v>56</v>
      </c>
      <c r="J294" s="248"/>
      <c r="K294" s="173"/>
      <c r="L294" s="129"/>
      <c r="M294" s="129"/>
      <c r="N294" s="129"/>
      <c r="O294" s="129">
        <v>1</v>
      </c>
      <c r="P294" s="129"/>
      <c r="Q294" s="129"/>
      <c r="R294" s="129"/>
      <c r="S294" s="129"/>
      <c r="T294" s="129"/>
      <c r="U294" s="129"/>
      <c r="V294" s="129"/>
      <c r="W294" s="129"/>
      <c r="X294" s="129"/>
      <c r="Y294" s="129"/>
      <c r="Z294" s="129"/>
      <c r="AA294" s="129"/>
      <c r="AB294" s="129"/>
      <c r="AC294" s="129"/>
      <c r="AD294" s="129"/>
      <c r="AE294" s="129"/>
      <c r="AF294" s="129"/>
      <c r="AG294" s="129"/>
      <c r="AH294" s="129"/>
      <c r="AI294" s="129"/>
      <c r="AJ294" s="129"/>
      <c r="AK294" s="129"/>
      <c r="AL294" s="129"/>
      <c r="AM294" s="129"/>
      <c r="AN294" s="129"/>
      <c r="AO294" s="129"/>
      <c r="AP294" s="129"/>
      <c r="AQ294" s="129"/>
      <c r="AR294" s="129"/>
      <c r="AS294" s="129">
        <v>1</v>
      </c>
      <c r="AT294" s="129"/>
      <c r="AU294" s="129"/>
      <c r="AV294" s="129"/>
      <c r="AW294" s="129"/>
      <c r="AX294" s="129"/>
      <c r="AY294" s="129"/>
      <c r="AZ294" s="129"/>
      <c r="BA294" s="129"/>
      <c r="BB294" s="129"/>
      <c r="BC294" s="129"/>
      <c r="BD294" s="129"/>
      <c r="BE294" s="129"/>
      <c r="BF294" s="129"/>
      <c r="BG294" s="129"/>
      <c r="BH294" s="129"/>
      <c r="BI294" s="129">
        <v>4</v>
      </c>
      <c r="BJ294" s="129"/>
      <c r="BK294" s="129"/>
      <c r="BL294" s="129"/>
      <c r="BM294" s="129"/>
      <c r="BN294" s="129"/>
      <c r="BO294" s="129"/>
      <c r="BP294" s="129"/>
      <c r="BQ294" s="129"/>
      <c r="BR294" s="129"/>
      <c r="BS294" s="231">
        <f t="shared" si="15"/>
        <v>6</v>
      </c>
    </row>
    <row r="295" spans="1:71" ht="15" x14ac:dyDescent="0.15">
      <c r="A295" s="107" t="s">
        <v>508</v>
      </c>
      <c r="B295" s="158" t="s">
        <v>529</v>
      </c>
      <c r="C295" s="107" t="s">
        <v>233</v>
      </c>
      <c r="D295" s="170" t="s">
        <v>929</v>
      </c>
      <c r="E295" s="107" t="s">
        <v>131</v>
      </c>
      <c r="F295" s="105">
        <v>0.2</v>
      </c>
      <c r="G295" s="106">
        <v>0.2</v>
      </c>
      <c r="H295" s="107">
        <f t="shared" ref="H295:I301" si="17">F295*80</f>
        <v>16</v>
      </c>
      <c r="I295" s="107">
        <f t="shared" si="17"/>
        <v>16</v>
      </c>
      <c r="J295" s="248"/>
      <c r="K295" s="173"/>
      <c r="L295" s="129"/>
      <c r="M295" s="129"/>
      <c r="N295" s="129"/>
      <c r="O295" s="129"/>
      <c r="P295" s="129"/>
      <c r="Q295" s="129"/>
      <c r="R295" s="129"/>
      <c r="S295" s="129"/>
      <c r="T295" s="129"/>
      <c r="U295" s="129"/>
      <c r="V295" s="129"/>
      <c r="W295" s="129"/>
      <c r="X295" s="129"/>
      <c r="Y295" s="129"/>
      <c r="Z295" s="129"/>
      <c r="AA295" s="129"/>
      <c r="AB295" s="129"/>
      <c r="AC295" s="129"/>
      <c r="AD295" s="129">
        <v>1</v>
      </c>
      <c r="AE295" s="129">
        <f>1+1</f>
        <v>2</v>
      </c>
      <c r="AF295" s="129">
        <v>1</v>
      </c>
      <c r="AG295" s="129"/>
      <c r="AH295" s="129"/>
      <c r="AI295" s="129"/>
      <c r="AJ295" s="129"/>
      <c r="AK295" s="129"/>
      <c r="AL295" s="129"/>
      <c r="AM295" s="129"/>
      <c r="AN295" s="129"/>
      <c r="AO295" s="129"/>
      <c r="AP295" s="129"/>
      <c r="AQ295" s="129"/>
      <c r="AR295" s="129"/>
      <c r="AS295" s="129"/>
      <c r="AT295" s="129"/>
      <c r="AU295" s="129"/>
      <c r="AV295" s="129"/>
      <c r="AW295" s="129"/>
      <c r="AX295" s="129"/>
      <c r="AY295" s="129"/>
      <c r="AZ295" s="129"/>
      <c r="BA295" s="129"/>
      <c r="BB295" s="129"/>
      <c r="BC295" s="129"/>
      <c r="BD295" s="129"/>
      <c r="BE295" s="129"/>
      <c r="BF295" s="129"/>
      <c r="BG295" s="129"/>
      <c r="BH295" s="129"/>
      <c r="BI295" s="129"/>
      <c r="BJ295" s="129"/>
      <c r="BK295" s="129"/>
      <c r="BL295" s="129"/>
      <c r="BM295" s="129"/>
      <c r="BN295" s="129"/>
      <c r="BO295" s="129"/>
      <c r="BP295" s="129"/>
      <c r="BQ295" s="129"/>
      <c r="BR295" s="129"/>
      <c r="BS295" s="231">
        <f t="shared" si="15"/>
        <v>4</v>
      </c>
    </row>
    <row r="296" spans="1:71" ht="15" x14ac:dyDescent="0.15">
      <c r="A296" s="104" t="s">
        <v>509</v>
      </c>
      <c r="B296" s="158" t="s">
        <v>529</v>
      </c>
      <c r="C296" s="107" t="s">
        <v>233</v>
      </c>
      <c r="D296" s="170" t="s">
        <v>930</v>
      </c>
      <c r="E296" s="107" t="s">
        <v>131</v>
      </c>
      <c r="F296" s="105">
        <v>0.35</v>
      </c>
      <c r="G296" s="106">
        <v>0.35</v>
      </c>
      <c r="H296" s="107">
        <f t="shared" si="17"/>
        <v>28</v>
      </c>
      <c r="I296" s="107">
        <f t="shared" si="17"/>
        <v>28</v>
      </c>
      <c r="J296" s="248"/>
      <c r="K296" s="173"/>
      <c r="L296" s="129"/>
      <c r="M296" s="129"/>
      <c r="N296" s="129"/>
      <c r="O296" s="129"/>
      <c r="P296" s="129"/>
      <c r="Q296" s="129"/>
      <c r="R296" s="129">
        <v>4</v>
      </c>
      <c r="S296" s="129"/>
      <c r="T296" s="129"/>
      <c r="U296" s="129"/>
      <c r="V296" s="129"/>
      <c r="W296" s="129"/>
      <c r="X296" s="129"/>
      <c r="Y296" s="129"/>
      <c r="Z296" s="129"/>
      <c r="AA296" s="129"/>
      <c r="AB296" s="129"/>
      <c r="AC296" s="129"/>
      <c r="AD296" s="129"/>
      <c r="AE296" s="129"/>
      <c r="AF296" s="129"/>
      <c r="AG296" s="129"/>
      <c r="AH296" s="129"/>
      <c r="AI296" s="129"/>
      <c r="AJ296" s="129"/>
      <c r="AK296" s="129"/>
      <c r="AL296" s="129"/>
      <c r="AM296" s="129"/>
      <c r="AN296" s="129"/>
      <c r="AO296" s="129">
        <f>1+1</f>
        <v>2</v>
      </c>
      <c r="AP296" s="129">
        <v>8</v>
      </c>
      <c r="AQ296" s="129">
        <f>1+4</f>
        <v>5</v>
      </c>
      <c r="AR296" s="129"/>
      <c r="AS296" s="129"/>
      <c r="AT296" s="129"/>
      <c r="AU296" s="129"/>
      <c r="AV296" s="129"/>
      <c r="AW296" s="129"/>
      <c r="AX296" s="129"/>
      <c r="AY296" s="129"/>
      <c r="AZ296" s="129"/>
      <c r="BA296" s="129"/>
      <c r="BB296" s="129"/>
      <c r="BC296" s="129"/>
      <c r="BD296" s="129"/>
      <c r="BE296" s="129"/>
      <c r="BF296" s="129"/>
      <c r="BG296" s="129"/>
      <c r="BH296" s="129"/>
      <c r="BI296" s="129">
        <v>2</v>
      </c>
      <c r="BJ296" s="129"/>
      <c r="BK296" s="129"/>
      <c r="BL296" s="129">
        <v>8</v>
      </c>
      <c r="BM296" s="129"/>
      <c r="BN296" s="129"/>
      <c r="BO296" s="129"/>
      <c r="BP296" s="129"/>
      <c r="BQ296" s="129"/>
      <c r="BR296" s="129"/>
      <c r="BS296" s="231">
        <f t="shared" si="15"/>
        <v>29</v>
      </c>
    </row>
    <row r="297" spans="1:71" ht="15" x14ac:dyDescent="0.15">
      <c r="A297" s="104" t="s">
        <v>510</v>
      </c>
      <c r="B297" s="158" t="s">
        <v>529</v>
      </c>
      <c r="C297" s="107" t="s">
        <v>233</v>
      </c>
      <c r="D297" s="170" t="s">
        <v>931</v>
      </c>
      <c r="E297" s="107" t="s">
        <v>131</v>
      </c>
      <c r="F297" s="105">
        <v>0.5</v>
      </c>
      <c r="G297" s="106">
        <v>0.5</v>
      </c>
      <c r="H297" s="107">
        <f t="shared" si="17"/>
        <v>40</v>
      </c>
      <c r="I297" s="107">
        <f t="shared" si="17"/>
        <v>40</v>
      </c>
      <c r="J297" s="248"/>
      <c r="K297" s="173"/>
      <c r="L297" s="129"/>
      <c r="M297" s="129"/>
      <c r="N297" s="129"/>
      <c r="O297" s="129"/>
      <c r="P297" s="129"/>
      <c r="Q297" s="129"/>
      <c r="R297" s="129"/>
      <c r="S297" s="129"/>
      <c r="T297" s="129"/>
      <c r="U297" s="129"/>
      <c r="V297" s="129"/>
      <c r="W297" s="129"/>
      <c r="X297" s="129"/>
      <c r="Y297" s="129"/>
      <c r="Z297" s="129"/>
      <c r="AA297" s="129"/>
      <c r="AB297" s="129"/>
      <c r="AC297" s="129"/>
      <c r="AD297" s="129"/>
      <c r="AE297" s="129">
        <v>3</v>
      </c>
      <c r="AF297" s="129"/>
      <c r="AG297" s="129"/>
      <c r="AH297" s="129"/>
      <c r="AI297" s="129"/>
      <c r="AJ297" s="129"/>
      <c r="AK297" s="129"/>
      <c r="AL297" s="129"/>
      <c r="AM297" s="129"/>
      <c r="AN297" s="129"/>
      <c r="AO297" s="129"/>
      <c r="AP297" s="129"/>
      <c r="AQ297" s="129"/>
      <c r="AR297" s="129"/>
      <c r="AS297" s="129"/>
      <c r="AT297" s="129"/>
      <c r="AU297" s="129"/>
      <c r="AV297" s="129"/>
      <c r="AW297" s="129"/>
      <c r="AX297" s="129"/>
      <c r="AY297" s="129">
        <v>4</v>
      </c>
      <c r="AZ297" s="129"/>
      <c r="BA297" s="129">
        <v>4</v>
      </c>
      <c r="BB297" s="129"/>
      <c r="BC297" s="129"/>
      <c r="BD297" s="129"/>
      <c r="BE297" s="129"/>
      <c r="BF297" s="129"/>
      <c r="BG297" s="129"/>
      <c r="BH297" s="129"/>
      <c r="BI297" s="129">
        <f>14+1+1</f>
        <v>16</v>
      </c>
      <c r="BJ297" s="129"/>
      <c r="BK297" s="129"/>
      <c r="BL297" s="129"/>
      <c r="BM297" s="129">
        <v>2</v>
      </c>
      <c r="BN297" s="129"/>
      <c r="BO297" s="129"/>
      <c r="BP297" s="129"/>
      <c r="BQ297" s="129"/>
      <c r="BR297" s="129"/>
      <c r="BS297" s="231">
        <f t="shared" si="15"/>
        <v>29</v>
      </c>
    </row>
    <row r="298" spans="1:71" ht="15" x14ac:dyDescent="0.15">
      <c r="A298" s="104" t="s">
        <v>511</v>
      </c>
      <c r="B298" s="158" t="s">
        <v>529</v>
      </c>
      <c r="C298" s="107" t="s">
        <v>233</v>
      </c>
      <c r="D298" s="170" t="s">
        <v>932</v>
      </c>
      <c r="E298" s="107" t="s">
        <v>131</v>
      </c>
      <c r="F298" s="105">
        <v>0.6</v>
      </c>
      <c r="G298" s="105">
        <v>0.6</v>
      </c>
      <c r="H298" s="107">
        <f t="shared" si="17"/>
        <v>48</v>
      </c>
      <c r="I298" s="107">
        <f t="shared" si="17"/>
        <v>48</v>
      </c>
      <c r="J298" s="248"/>
      <c r="K298" s="173"/>
      <c r="L298" s="129"/>
      <c r="M298" s="129"/>
      <c r="N298" s="129"/>
      <c r="O298" s="129"/>
      <c r="P298" s="129"/>
      <c r="Q298" s="129"/>
      <c r="R298" s="129"/>
      <c r="S298" s="129"/>
      <c r="T298" s="129"/>
      <c r="U298" s="129">
        <v>2</v>
      </c>
      <c r="V298" s="129"/>
      <c r="W298" s="129"/>
      <c r="X298" s="129"/>
      <c r="Y298" s="129"/>
      <c r="Z298" s="129"/>
      <c r="AA298" s="129"/>
      <c r="AB298" s="129"/>
      <c r="AC298" s="129"/>
      <c r="AD298" s="129"/>
      <c r="AE298" s="129"/>
      <c r="AF298" s="129"/>
      <c r="AG298" s="129"/>
      <c r="AH298" s="129"/>
      <c r="AI298" s="129"/>
      <c r="AJ298" s="129"/>
      <c r="AK298" s="129"/>
      <c r="AL298" s="129"/>
      <c r="AM298" s="129"/>
      <c r="AN298" s="129"/>
      <c r="AO298" s="129"/>
      <c r="AP298" s="129"/>
      <c r="AQ298" s="129"/>
      <c r="AR298" s="129"/>
      <c r="AS298" s="129"/>
      <c r="AT298" s="129"/>
      <c r="AU298" s="129"/>
      <c r="AV298" s="129">
        <v>4</v>
      </c>
      <c r="AW298" s="129"/>
      <c r="AX298" s="129"/>
      <c r="AY298" s="129"/>
      <c r="AZ298" s="129">
        <v>3</v>
      </c>
      <c r="BA298" s="129"/>
      <c r="BB298" s="129"/>
      <c r="BC298" s="129"/>
      <c r="BD298" s="129"/>
      <c r="BE298" s="129">
        <v>4</v>
      </c>
      <c r="BF298" s="129"/>
      <c r="BG298" s="129"/>
      <c r="BH298" s="129"/>
      <c r="BI298" s="129">
        <v>1</v>
      </c>
      <c r="BJ298" s="129"/>
      <c r="BK298" s="129"/>
      <c r="BL298" s="129"/>
      <c r="BM298" s="129"/>
      <c r="BN298" s="129"/>
      <c r="BO298" s="129"/>
      <c r="BP298" s="129"/>
      <c r="BQ298" s="129">
        <v>1</v>
      </c>
      <c r="BR298" s="129"/>
      <c r="BS298" s="231">
        <f t="shared" si="15"/>
        <v>15</v>
      </c>
    </row>
    <row r="299" spans="1:71" ht="15" x14ac:dyDescent="0.15">
      <c r="A299" s="104" t="s">
        <v>512</v>
      </c>
      <c r="B299" s="158" t="s">
        <v>529</v>
      </c>
      <c r="C299" s="107" t="s">
        <v>233</v>
      </c>
      <c r="D299" s="170" t="s">
        <v>933</v>
      </c>
      <c r="E299" s="107" t="s">
        <v>131</v>
      </c>
      <c r="F299" s="105">
        <v>0.7</v>
      </c>
      <c r="G299" s="105">
        <v>0.7</v>
      </c>
      <c r="H299" s="107">
        <f t="shared" si="17"/>
        <v>56</v>
      </c>
      <c r="I299" s="107">
        <f t="shared" si="17"/>
        <v>56</v>
      </c>
      <c r="J299" s="248"/>
      <c r="K299" s="173">
        <v>1</v>
      </c>
      <c r="L299" s="129"/>
      <c r="M299" s="129"/>
      <c r="N299" s="129"/>
      <c r="O299" s="129"/>
      <c r="P299" s="129"/>
      <c r="Q299" s="129"/>
      <c r="R299" s="129"/>
      <c r="S299" s="129"/>
      <c r="T299" s="129"/>
      <c r="U299" s="129">
        <v>3</v>
      </c>
      <c r="V299" s="129"/>
      <c r="W299" s="129"/>
      <c r="X299" s="129"/>
      <c r="Y299" s="129"/>
      <c r="Z299" s="129"/>
      <c r="AA299" s="129"/>
      <c r="AB299" s="129"/>
      <c r="AC299" s="129"/>
      <c r="AD299" s="129"/>
      <c r="AE299" s="129"/>
      <c r="AF299" s="129"/>
      <c r="AG299" s="129"/>
      <c r="AH299" s="129"/>
      <c r="AI299" s="129"/>
      <c r="AJ299" s="129"/>
      <c r="AK299" s="129"/>
      <c r="AL299" s="129"/>
      <c r="AM299" s="129"/>
      <c r="AN299" s="129"/>
      <c r="AO299" s="129"/>
      <c r="AP299" s="129"/>
      <c r="AQ299" s="129"/>
      <c r="AR299" s="129"/>
      <c r="AS299" s="129"/>
      <c r="AT299" s="129"/>
      <c r="AU299" s="129"/>
      <c r="AV299" s="129"/>
      <c r="AW299" s="129"/>
      <c r="AX299" s="129"/>
      <c r="AY299" s="129"/>
      <c r="AZ299" s="129"/>
      <c r="BA299" s="129"/>
      <c r="BB299" s="129"/>
      <c r="BC299" s="129"/>
      <c r="BD299" s="129"/>
      <c r="BE299" s="129"/>
      <c r="BF299" s="129"/>
      <c r="BG299" s="129"/>
      <c r="BH299" s="129"/>
      <c r="BI299" s="129"/>
      <c r="BJ299" s="129"/>
      <c r="BK299" s="129"/>
      <c r="BL299" s="129"/>
      <c r="BM299" s="129"/>
      <c r="BN299" s="129"/>
      <c r="BO299" s="129"/>
      <c r="BP299" s="129"/>
      <c r="BQ299" s="129"/>
      <c r="BR299" s="129"/>
      <c r="BS299" s="231">
        <f t="shared" si="15"/>
        <v>4</v>
      </c>
    </row>
    <row r="300" spans="1:71" ht="15" x14ac:dyDescent="0.15">
      <c r="A300" s="104" t="s">
        <v>513</v>
      </c>
      <c r="B300" s="158" t="s">
        <v>529</v>
      </c>
      <c r="C300" s="107" t="s">
        <v>233</v>
      </c>
      <c r="D300" s="170" t="s">
        <v>934</v>
      </c>
      <c r="E300" s="107" t="s">
        <v>131</v>
      </c>
      <c r="F300" s="105">
        <v>0.8</v>
      </c>
      <c r="G300" s="105">
        <v>0.8</v>
      </c>
      <c r="H300" s="107">
        <f t="shared" si="17"/>
        <v>64</v>
      </c>
      <c r="I300" s="107">
        <f t="shared" si="17"/>
        <v>64</v>
      </c>
      <c r="J300" s="248"/>
      <c r="K300" s="173"/>
      <c r="L300" s="129"/>
      <c r="M300" s="129"/>
      <c r="N300" s="129"/>
      <c r="O300" s="129"/>
      <c r="P300" s="129"/>
      <c r="Q300" s="129"/>
      <c r="R300" s="129"/>
      <c r="S300" s="129"/>
      <c r="T300" s="129"/>
      <c r="U300" s="129">
        <v>1</v>
      </c>
      <c r="V300" s="129"/>
      <c r="W300" s="129"/>
      <c r="X300" s="129"/>
      <c r="Y300" s="129"/>
      <c r="Z300" s="129"/>
      <c r="AA300" s="129"/>
      <c r="AB300" s="129"/>
      <c r="AC300" s="129"/>
      <c r="AD300" s="129"/>
      <c r="AE300" s="129"/>
      <c r="AF300" s="129"/>
      <c r="AG300" s="129"/>
      <c r="AH300" s="129"/>
      <c r="AI300" s="129"/>
      <c r="AJ300" s="129"/>
      <c r="AK300" s="129"/>
      <c r="AL300" s="129"/>
      <c r="AM300" s="129"/>
      <c r="AN300" s="129"/>
      <c r="AO300" s="129"/>
      <c r="AP300" s="129"/>
      <c r="AQ300" s="129"/>
      <c r="AR300" s="129"/>
      <c r="AS300" s="129"/>
      <c r="AT300" s="129"/>
      <c r="AU300" s="129"/>
      <c r="AV300" s="129"/>
      <c r="AW300" s="129"/>
      <c r="AX300" s="129"/>
      <c r="AY300" s="129"/>
      <c r="AZ300" s="129"/>
      <c r="BA300" s="129"/>
      <c r="BB300" s="129"/>
      <c r="BC300" s="129"/>
      <c r="BD300" s="129">
        <v>1</v>
      </c>
      <c r="BE300" s="129"/>
      <c r="BF300" s="129"/>
      <c r="BG300" s="129">
        <v>1</v>
      </c>
      <c r="BH300" s="129"/>
      <c r="BI300" s="129"/>
      <c r="BJ300" s="129"/>
      <c r="BK300" s="129"/>
      <c r="BL300" s="129"/>
      <c r="BM300" s="129"/>
      <c r="BN300" s="129"/>
      <c r="BO300" s="129"/>
      <c r="BP300" s="129"/>
      <c r="BQ300" s="129"/>
      <c r="BR300" s="129"/>
      <c r="BS300" s="231">
        <f t="shared" si="15"/>
        <v>3</v>
      </c>
    </row>
    <row r="301" spans="1:71" ht="15" x14ac:dyDescent="0.15">
      <c r="A301" s="104" t="s">
        <v>514</v>
      </c>
      <c r="B301" s="158" t="s">
        <v>529</v>
      </c>
      <c r="C301" s="107" t="s">
        <v>233</v>
      </c>
      <c r="D301" s="170" t="s">
        <v>935</v>
      </c>
      <c r="E301" s="107" t="s">
        <v>131</v>
      </c>
      <c r="F301" s="105">
        <v>1</v>
      </c>
      <c r="G301" s="106">
        <v>1</v>
      </c>
      <c r="H301" s="107">
        <f t="shared" si="17"/>
        <v>80</v>
      </c>
      <c r="I301" s="107">
        <f t="shared" si="17"/>
        <v>80</v>
      </c>
      <c r="J301" s="248"/>
      <c r="K301" s="173"/>
      <c r="L301" s="129"/>
      <c r="M301" s="129">
        <v>1</v>
      </c>
      <c r="N301" s="129"/>
      <c r="O301" s="129"/>
      <c r="P301" s="129"/>
      <c r="Q301" s="129"/>
      <c r="R301" s="129"/>
      <c r="S301" s="129"/>
      <c r="U301" s="129"/>
      <c r="V301" s="129"/>
      <c r="W301" s="129"/>
      <c r="X301" s="129"/>
      <c r="Y301" s="129"/>
      <c r="Z301" s="129"/>
      <c r="AA301" s="129"/>
      <c r="AB301" s="129"/>
      <c r="AC301" s="129"/>
      <c r="AD301" s="129"/>
      <c r="AE301" s="129"/>
      <c r="AF301" s="129"/>
      <c r="AG301" s="129"/>
      <c r="AH301" s="129"/>
      <c r="AI301" s="129"/>
      <c r="AJ301" s="129"/>
      <c r="AK301" s="129"/>
      <c r="AL301" s="129"/>
      <c r="AM301" s="129"/>
      <c r="AN301" s="129"/>
      <c r="AO301" s="129"/>
      <c r="AP301" s="129"/>
      <c r="AQ301" s="129"/>
      <c r="AR301" s="129"/>
      <c r="AS301" s="129"/>
      <c r="AT301" s="129"/>
      <c r="AU301" s="129"/>
      <c r="AV301" s="129"/>
      <c r="AW301" s="129"/>
      <c r="AX301" s="129"/>
      <c r="AY301" s="129"/>
      <c r="AZ301" s="129"/>
      <c r="BA301" s="129"/>
      <c r="BB301" s="129"/>
      <c r="BC301" s="129"/>
      <c r="BD301" s="129"/>
      <c r="BE301" s="129"/>
      <c r="BF301" s="129"/>
      <c r="BG301" s="129"/>
      <c r="BH301" s="129"/>
      <c r="BI301" s="129"/>
      <c r="BJ301" s="129"/>
      <c r="BK301" s="129"/>
      <c r="BL301" s="129"/>
      <c r="BM301" s="129"/>
      <c r="BN301" s="129"/>
      <c r="BO301" s="129"/>
      <c r="BP301" s="129"/>
      <c r="BQ301" s="129"/>
      <c r="BR301" s="129"/>
      <c r="BS301" s="231">
        <f t="shared" si="15"/>
        <v>1</v>
      </c>
    </row>
    <row r="302" spans="1:71" ht="15" x14ac:dyDescent="0.2">
      <c r="A302" s="109" t="s">
        <v>515</v>
      </c>
      <c r="B302" s="158" t="s">
        <v>529</v>
      </c>
      <c r="C302" s="107" t="s">
        <v>233</v>
      </c>
      <c r="D302" s="170" t="s">
        <v>936</v>
      </c>
      <c r="E302" s="107" t="s">
        <v>131</v>
      </c>
      <c r="F302" s="110"/>
      <c r="G302" s="111"/>
      <c r="H302" s="112">
        <v>24.5</v>
      </c>
      <c r="I302" s="112">
        <v>24.5</v>
      </c>
      <c r="J302" s="276"/>
      <c r="K302" s="173">
        <v>18</v>
      </c>
      <c r="L302" s="129">
        <f>1+3</f>
        <v>4</v>
      </c>
      <c r="M302" s="129">
        <v>3</v>
      </c>
      <c r="N302" s="129">
        <v>3</v>
      </c>
      <c r="O302" s="129">
        <v>3</v>
      </c>
      <c r="P302" s="129"/>
      <c r="Q302" s="129"/>
      <c r="R302" s="129">
        <v>10</v>
      </c>
      <c r="S302" s="129">
        <f>8+6</f>
        <v>14</v>
      </c>
      <c r="T302" s="129">
        <v>11</v>
      </c>
      <c r="U302" s="129">
        <v>18</v>
      </c>
      <c r="V302" s="129">
        <v>7</v>
      </c>
      <c r="W302" s="129">
        <v>6</v>
      </c>
      <c r="X302" s="129">
        <v>12</v>
      </c>
      <c r="Y302" s="129">
        <v>32</v>
      </c>
      <c r="Z302" s="129">
        <v>4</v>
      </c>
      <c r="AA302" s="129">
        <v>2</v>
      </c>
      <c r="AB302" s="129">
        <v>3</v>
      </c>
      <c r="AC302" s="129">
        <v>8</v>
      </c>
      <c r="AD302" s="129">
        <v>9</v>
      </c>
      <c r="AE302" s="129">
        <f>35+5</f>
        <v>40</v>
      </c>
      <c r="AF302" s="129">
        <v>8</v>
      </c>
      <c r="AG302" s="129">
        <v>3</v>
      </c>
      <c r="AH302" s="129"/>
      <c r="AI302" s="129">
        <v>5</v>
      </c>
      <c r="AJ302" s="129"/>
      <c r="AK302" s="129"/>
      <c r="AL302" s="129">
        <v>4</v>
      </c>
      <c r="AM302" s="129"/>
      <c r="AN302" s="129"/>
      <c r="AO302" s="129">
        <v>72</v>
      </c>
      <c r="AP302" s="129">
        <v>90</v>
      </c>
      <c r="AQ302" s="129">
        <v>117</v>
      </c>
      <c r="AR302" s="129">
        <v>18</v>
      </c>
      <c r="AS302" s="129">
        <v>22</v>
      </c>
      <c r="AT302" s="129">
        <v>41</v>
      </c>
      <c r="AU302" s="129"/>
      <c r="AV302" s="129">
        <f>8+7</f>
        <v>15</v>
      </c>
      <c r="AW302" s="129">
        <v>28</v>
      </c>
      <c r="AX302" s="129">
        <f>1+1+4</f>
        <v>6</v>
      </c>
      <c r="AY302" s="129">
        <v>35</v>
      </c>
      <c r="AZ302" s="129">
        <f>1+5</f>
        <v>6</v>
      </c>
      <c r="BA302" s="129">
        <f>1+9+64</f>
        <v>74</v>
      </c>
      <c r="BB302" s="129">
        <v>11</v>
      </c>
      <c r="BC302" s="129">
        <v>48</v>
      </c>
      <c r="BD302" s="129">
        <v>22</v>
      </c>
      <c r="BE302" s="129">
        <v>83</v>
      </c>
      <c r="BF302" s="129">
        <v>49</v>
      </c>
      <c r="BG302" s="129">
        <v>67</v>
      </c>
      <c r="BH302" s="129">
        <v>64</v>
      </c>
      <c r="BI302" s="129">
        <f>5+19+66</f>
        <v>90</v>
      </c>
      <c r="BJ302" s="129">
        <f>32+12+1</f>
        <v>45</v>
      </c>
      <c r="BK302" s="129">
        <v>41</v>
      </c>
      <c r="BL302" s="129">
        <f>4+3+5</f>
        <v>12</v>
      </c>
      <c r="BM302" s="129">
        <f>1+1+3+3</f>
        <v>8</v>
      </c>
      <c r="BN302" s="129">
        <v>49</v>
      </c>
      <c r="BO302" s="129">
        <v>14</v>
      </c>
      <c r="BP302" s="129">
        <v>28</v>
      </c>
      <c r="BQ302" s="129">
        <v>20</v>
      </c>
      <c r="BR302" s="129">
        <v>27</v>
      </c>
      <c r="BS302" s="231">
        <f t="shared" si="15"/>
        <v>1429</v>
      </c>
    </row>
    <row r="303" spans="1:71" ht="14" x14ac:dyDescent="0.15">
      <c r="A303" s="50" t="s">
        <v>159</v>
      </c>
      <c r="B303" s="159" t="s">
        <v>517</v>
      </c>
      <c r="C303" s="52" t="s">
        <v>227</v>
      </c>
      <c r="D303" s="52" t="s">
        <v>536</v>
      </c>
      <c r="E303" s="130" t="s">
        <v>131</v>
      </c>
      <c r="F303" s="51">
        <v>0.2</v>
      </c>
      <c r="G303" s="51">
        <v>0.2</v>
      </c>
      <c r="H303" s="52">
        <f t="shared" ref="H303:I323" si="18">F303*20</f>
        <v>4</v>
      </c>
      <c r="I303" s="52">
        <f t="shared" si="18"/>
        <v>4</v>
      </c>
      <c r="J303" s="52"/>
      <c r="K303" s="38"/>
      <c r="L303" s="38"/>
      <c r="M303" s="38"/>
      <c r="N303" s="38"/>
      <c r="O303" s="38"/>
      <c r="P303" s="38"/>
      <c r="Q303" s="38"/>
      <c r="R303" s="38"/>
      <c r="S303" s="38"/>
      <c r="T303" s="38"/>
      <c r="U303" s="46"/>
      <c r="V303" s="46"/>
      <c r="W303" s="46"/>
      <c r="X303" s="46"/>
      <c r="Y303" s="46"/>
      <c r="Z303" s="46"/>
      <c r="AA303" s="46"/>
      <c r="AB303" s="46"/>
      <c r="AC303" s="46"/>
      <c r="AD303" s="46"/>
      <c r="AE303" s="46"/>
      <c r="AF303" s="46"/>
      <c r="AG303" s="46"/>
      <c r="AH303" s="46"/>
      <c r="AI303" s="46"/>
      <c r="AJ303" s="46"/>
      <c r="AK303" s="95">
        <f>2</f>
        <v>2</v>
      </c>
      <c r="AL303" s="46"/>
      <c r="AM303" s="46"/>
      <c r="AN303" s="46"/>
      <c r="AO303" s="46"/>
      <c r="AP303" s="46"/>
      <c r="AQ303" s="46"/>
      <c r="AR303" s="46"/>
      <c r="AS303" s="46"/>
      <c r="AT303" s="46"/>
      <c r="AU303" s="46"/>
      <c r="AV303" s="46"/>
      <c r="AW303" s="46"/>
      <c r="AX303" s="46"/>
      <c r="AY303" s="46"/>
      <c r="AZ303" s="53"/>
      <c r="BA303" s="53"/>
      <c r="BB303" s="53"/>
      <c r="BC303" s="53"/>
      <c r="BD303" s="53"/>
      <c r="BE303" s="53"/>
      <c r="BF303" s="53"/>
      <c r="BG303" s="53"/>
      <c r="BH303" s="53"/>
      <c r="BI303" s="62">
        <v>8</v>
      </c>
      <c r="BJ303" s="46"/>
      <c r="BK303" s="46"/>
      <c r="BL303" s="103">
        <v>21</v>
      </c>
      <c r="BM303" s="46"/>
      <c r="BN303" s="46"/>
      <c r="BO303" s="46"/>
      <c r="BP303" s="46"/>
      <c r="BQ303" s="46"/>
      <c r="BR303" s="46"/>
      <c r="BS303" s="47">
        <f t="shared" ref="BS303:BS334" si="19">SUM(K303:BR303)</f>
        <v>31</v>
      </c>
    </row>
    <row r="304" spans="1:71" ht="14" x14ac:dyDescent="0.15">
      <c r="A304" s="50" t="s">
        <v>160</v>
      </c>
      <c r="B304" s="159" t="s">
        <v>517</v>
      </c>
      <c r="C304" s="52" t="s">
        <v>227</v>
      </c>
      <c r="D304" s="52" t="s">
        <v>537</v>
      </c>
      <c r="E304" s="130" t="s">
        <v>131</v>
      </c>
      <c r="F304" s="51">
        <v>0.2</v>
      </c>
      <c r="G304" s="51">
        <v>0.8</v>
      </c>
      <c r="H304" s="52">
        <f t="shared" si="18"/>
        <v>4</v>
      </c>
      <c r="I304" s="52">
        <f t="shared" si="18"/>
        <v>16</v>
      </c>
      <c r="J304" s="52"/>
      <c r="K304" s="38"/>
      <c r="L304" s="38"/>
      <c r="M304" s="38"/>
      <c r="N304" s="38"/>
      <c r="O304" s="38"/>
      <c r="P304" s="38"/>
      <c r="Q304" s="38"/>
      <c r="R304" s="38"/>
      <c r="S304" s="38"/>
      <c r="T304" s="38"/>
      <c r="U304" s="46"/>
      <c r="V304" s="46"/>
      <c r="W304" s="46"/>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c r="AV304" s="46"/>
      <c r="AW304" s="46"/>
      <c r="AX304" s="46"/>
      <c r="AY304" s="46"/>
      <c r="AZ304" s="53"/>
      <c r="BA304" s="53"/>
      <c r="BB304" s="53"/>
      <c r="BC304" s="53"/>
      <c r="BD304" s="53"/>
      <c r="BE304" s="53"/>
      <c r="BF304" s="53"/>
      <c r="BG304" s="53"/>
      <c r="BH304" s="53"/>
      <c r="BI304" s="62">
        <v>1</v>
      </c>
      <c r="BJ304" s="46"/>
      <c r="BK304" s="46"/>
      <c r="BL304" s="46"/>
      <c r="BM304" s="46"/>
      <c r="BN304" s="46"/>
      <c r="BO304" s="46"/>
      <c r="BP304" s="62">
        <v>42</v>
      </c>
      <c r="BQ304" s="46"/>
      <c r="BR304" s="46"/>
      <c r="BS304" s="47">
        <f t="shared" si="19"/>
        <v>43</v>
      </c>
    </row>
    <row r="305" spans="1:71" ht="14" x14ac:dyDescent="0.15">
      <c r="A305" s="50" t="s">
        <v>161</v>
      </c>
      <c r="B305" s="159" t="s">
        <v>517</v>
      </c>
      <c r="C305" s="52" t="s">
        <v>227</v>
      </c>
      <c r="D305" s="52" t="s">
        <v>555</v>
      </c>
      <c r="E305" s="130" t="s">
        <v>130</v>
      </c>
      <c r="F305" s="51">
        <v>0.3</v>
      </c>
      <c r="G305" s="51">
        <v>0.3</v>
      </c>
      <c r="H305" s="52">
        <f t="shared" si="18"/>
        <v>6</v>
      </c>
      <c r="I305" s="52">
        <f t="shared" si="18"/>
        <v>6</v>
      </c>
      <c r="J305" s="52"/>
      <c r="K305" s="38"/>
      <c r="L305" s="38"/>
      <c r="M305" s="38"/>
      <c r="N305" s="38"/>
      <c r="O305" s="38"/>
      <c r="P305" s="38"/>
      <c r="Q305" s="38"/>
      <c r="R305" s="38"/>
      <c r="S305" s="38"/>
      <c r="T305" s="38"/>
      <c r="U305" s="46"/>
      <c r="V305" s="46"/>
      <c r="W305" s="46"/>
      <c r="X305" s="46"/>
      <c r="Y305" s="46"/>
      <c r="Z305" s="46"/>
      <c r="AA305" s="46"/>
      <c r="AB305" s="46"/>
      <c r="AC305" s="46"/>
      <c r="AD305" s="46"/>
      <c r="AE305" s="95">
        <f>3</f>
        <v>3</v>
      </c>
      <c r="AF305" s="46"/>
      <c r="AG305" s="46"/>
      <c r="AH305" s="46"/>
      <c r="AI305" s="46"/>
      <c r="AJ305" s="46"/>
      <c r="AK305" s="46"/>
      <c r="AL305" s="46"/>
      <c r="AM305" s="46"/>
      <c r="AN305" s="46"/>
      <c r="AO305" s="46"/>
      <c r="AP305" s="46"/>
      <c r="AQ305" s="46"/>
      <c r="AR305" s="46"/>
      <c r="AS305" s="46"/>
      <c r="AT305" s="46"/>
      <c r="AU305" s="46"/>
      <c r="AV305" s="46"/>
      <c r="AW305" s="46"/>
      <c r="AX305" s="95">
        <f>2</f>
        <v>2</v>
      </c>
      <c r="AY305" s="46"/>
      <c r="AZ305" s="53"/>
      <c r="BA305" s="53"/>
      <c r="BB305" s="53"/>
      <c r="BC305" s="53"/>
      <c r="BD305" s="53"/>
      <c r="BE305" s="53"/>
      <c r="BF305" s="53"/>
      <c r="BG305" s="53"/>
      <c r="BH305" s="53"/>
      <c r="BI305" s="46"/>
      <c r="BJ305" s="46"/>
      <c r="BK305" s="102">
        <v>5</v>
      </c>
      <c r="BL305" s="46"/>
      <c r="BM305" s="46"/>
      <c r="BN305" s="46"/>
      <c r="BO305" s="46"/>
      <c r="BP305" s="46"/>
      <c r="BQ305" s="62">
        <v>47</v>
      </c>
      <c r="BR305" s="46"/>
      <c r="BS305" s="47">
        <f t="shared" si="19"/>
        <v>57</v>
      </c>
    </row>
    <row r="306" spans="1:71" ht="14" x14ac:dyDescent="0.15">
      <c r="A306" s="50" t="s">
        <v>162</v>
      </c>
      <c r="B306" s="159" t="s">
        <v>517</v>
      </c>
      <c r="C306" s="52" t="s">
        <v>227</v>
      </c>
      <c r="D306" s="52" t="s">
        <v>556</v>
      </c>
      <c r="E306" s="130" t="s">
        <v>131</v>
      </c>
      <c r="F306" s="51">
        <v>0.3</v>
      </c>
      <c r="G306" s="51">
        <v>0.6</v>
      </c>
      <c r="H306" s="52">
        <f t="shared" si="18"/>
        <v>6</v>
      </c>
      <c r="I306" s="52">
        <f t="shared" si="18"/>
        <v>12</v>
      </c>
      <c r="J306" s="52"/>
      <c r="K306" s="38"/>
      <c r="L306" s="38"/>
      <c r="M306" s="38"/>
      <c r="N306" s="38"/>
      <c r="O306" s="38"/>
      <c r="P306" s="38"/>
      <c r="Q306" s="38"/>
      <c r="R306" s="38"/>
      <c r="S306" s="38"/>
      <c r="T306" s="38"/>
      <c r="U306" s="46"/>
      <c r="V306" s="46"/>
      <c r="W306" s="46"/>
      <c r="X306" s="46"/>
      <c r="Y306" s="46"/>
      <c r="Z306" s="46"/>
      <c r="AA306" s="46"/>
      <c r="AB306" s="46"/>
      <c r="AC306" s="46"/>
      <c r="AD306" s="46"/>
      <c r="AE306" s="46"/>
      <c r="AF306" s="46"/>
      <c r="AG306" s="46"/>
      <c r="AH306" s="46"/>
      <c r="AI306" s="46"/>
      <c r="AJ306" s="46"/>
      <c r="AK306" s="46"/>
      <c r="AL306" s="46"/>
      <c r="AM306" s="46"/>
      <c r="AN306" s="46"/>
      <c r="AO306" s="95">
        <f>100</f>
        <v>100</v>
      </c>
      <c r="AP306" s="46"/>
      <c r="AQ306" s="46"/>
      <c r="AR306" s="46"/>
      <c r="AS306" s="46"/>
      <c r="AT306" s="46"/>
      <c r="AU306" s="46"/>
      <c r="AV306" s="95">
        <f>2</f>
        <v>2</v>
      </c>
      <c r="AW306" s="46"/>
      <c r="AX306" s="46"/>
      <c r="AY306" s="46"/>
      <c r="AZ306" s="53"/>
      <c r="BA306" s="53"/>
      <c r="BB306" s="53"/>
      <c r="BC306" s="53"/>
      <c r="BD306" s="53"/>
      <c r="BE306" s="53"/>
      <c r="BF306" s="53"/>
      <c r="BG306" s="53"/>
      <c r="BH306" s="53"/>
      <c r="BI306" s="46"/>
      <c r="BJ306" s="46"/>
      <c r="BK306" s="46"/>
      <c r="BL306" s="46"/>
      <c r="BM306" s="62">
        <v>3</v>
      </c>
      <c r="BN306" s="46"/>
      <c r="BO306" s="46"/>
      <c r="BP306" s="46"/>
      <c r="BQ306" s="46"/>
      <c r="BR306" s="46"/>
      <c r="BS306" s="47">
        <f t="shared" si="19"/>
        <v>105</v>
      </c>
    </row>
    <row r="307" spans="1:71" ht="14" x14ac:dyDescent="0.15">
      <c r="A307" s="50" t="s">
        <v>163</v>
      </c>
      <c r="B307" s="159" t="s">
        <v>517</v>
      </c>
      <c r="C307" s="52" t="s">
        <v>227</v>
      </c>
      <c r="D307" s="52" t="s">
        <v>557</v>
      </c>
      <c r="E307" s="130" t="s">
        <v>131</v>
      </c>
      <c r="F307" s="51">
        <v>0.4</v>
      </c>
      <c r="G307" s="51">
        <v>0.4</v>
      </c>
      <c r="H307" s="52">
        <f t="shared" si="18"/>
        <v>8</v>
      </c>
      <c r="I307" s="52">
        <f t="shared" si="18"/>
        <v>8</v>
      </c>
      <c r="J307" s="52"/>
      <c r="K307" s="39"/>
      <c r="L307" s="39"/>
      <c r="M307" s="39"/>
      <c r="N307" s="39"/>
      <c r="O307" s="39"/>
      <c r="P307" s="39"/>
      <c r="Q307" s="39"/>
      <c r="R307" s="39"/>
      <c r="S307" s="39"/>
      <c r="T307" s="39"/>
      <c r="U307" s="46"/>
      <c r="V307" s="46"/>
      <c r="W307" s="46"/>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95">
        <f>1</f>
        <v>1</v>
      </c>
      <c r="AV307" s="46"/>
      <c r="AW307" s="46"/>
      <c r="AX307" s="46"/>
      <c r="AY307" s="46"/>
      <c r="AZ307" s="53"/>
      <c r="BA307" s="53"/>
      <c r="BB307" s="95">
        <f>6</f>
        <v>6</v>
      </c>
      <c r="BC307" s="53"/>
      <c r="BD307" s="53"/>
      <c r="BE307" s="53"/>
      <c r="BF307" s="53"/>
      <c r="BG307" s="53"/>
      <c r="BH307" s="53"/>
      <c r="BI307" s="62">
        <v>2</v>
      </c>
      <c r="BJ307" s="46"/>
      <c r="BK307" s="46"/>
      <c r="BL307" s="46"/>
      <c r="BM307" s="46"/>
      <c r="BN307" s="46"/>
      <c r="BO307" s="46"/>
      <c r="BP307" s="46"/>
      <c r="BQ307" s="46"/>
      <c r="BR307" s="62">
        <v>77</v>
      </c>
      <c r="BS307" s="47">
        <f t="shared" si="19"/>
        <v>86</v>
      </c>
    </row>
    <row r="308" spans="1:71" ht="14" x14ac:dyDescent="0.15">
      <c r="A308" s="50" t="s">
        <v>164</v>
      </c>
      <c r="B308" s="159" t="s">
        <v>517</v>
      </c>
      <c r="C308" s="52" t="s">
        <v>227</v>
      </c>
      <c r="D308" s="159" t="s">
        <v>558</v>
      </c>
      <c r="E308" s="131" t="s">
        <v>131</v>
      </c>
      <c r="F308" s="51">
        <v>0.4</v>
      </c>
      <c r="G308" s="51">
        <v>0.8</v>
      </c>
      <c r="H308" s="52">
        <f t="shared" si="18"/>
        <v>8</v>
      </c>
      <c r="I308" s="52">
        <f t="shared" si="18"/>
        <v>16</v>
      </c>
      <c r="J308" s="52"/>
      <c r="K308" s="39"/>
      <c r="L308" s="39"/>
      <c r="M308" s="39"/>
      <c r="N308" s="39"/>
      <c r="O308" s="39"/>
      <c r="P308" s="39"/>
      <c r="Q308" s="39"/>
      <c r="R308" s="39"/>
      <c r="S308" s="39"/>
      <c r="T308" s="39"/>
      <c r="U308" s="46"/>
      <c r="V308" s="46"/>
      <c r="W308" s="46"/>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c r="AV308" s="46"/>
      <c r="AW308" s="46"/>
      <c r="AX308" s="46"/>
      <c r="AY308" s="46"/>
      <c r="AZ308" s="53"/>
      <c r="BA308" s="53"/>
      <c r="BB308" s="53"/>
      <c r="BC308" s="53"/>
      <c r="BD308" s="53"/>
      <c r="BE308" s="53"/>
      <c r="BF308" s="53"/>
      <c r="BG308" s="53"/>
      <c r="BH308" s="53"/>
      <c r="BI308" s="46"/>
      <c r="BJ308" s="46"/>
      <c r="BK308" s="46"/>
      <c r="BL308" s="46"/>
      <c r="BM308" s="46"/>
      <c r="BN308" s="46"/>
      <c r="BO308" s="46"/>
      <c r="BP308" s="62">
        <v>2</v>
      </c>
      <c r="BQ308" s="62">
        <v>5</v>
      </c>
      <c r="BR308" s="46"/>
      <c r="BS308" s="47">
        <f t="shared" si="19"/>
        <v>7</v>
      </c>
    </row>
    <row r="309" spans="1:71" ht="14" x14ac:dyDescent="0.15">
      <c r="A309" s="50" t="s">
        <v>165</v>
      </c>
      <c r="B309" s="159" t="s">
        <v>517</v>
      </c>
      <c r="C309" s="52" t="s">
        <v>227</v>
      </c>
      <c r="D309" s="159" t="s">
        <v>559</v>
      </c>
      <c r="E309" s="131" t="s">
        <v>131</v>
      </c>
      <c r="F309" s="51">
        <v>0.5</v>
      </c>
      <c r="G309" s="51">
        <v>0.5</v>
      </c>
      <c r="H309" s="52">
        <f t="shared" si="18"/>
        <v>10</v>
      </c>
      <c r="I309" s="52">
        <f t="shared" si="18"/>
        <v>10</v>
      </c>
      <c r="J309" s="52"/>
      <c r="K309" s="38"/>
      <c r="L309" s="54">
        <v>13</v>
      </c>
      <c r="M309" s="38"/>
      <c r="N309" s="38"/>
      <c r="O309" s="38"/>
      <c r="P309" s="38"/>
      <c r="Q309" s="38"/>
      <c r="R309" s="38"/>
      <c r="S309" s="38"/>
      <c r="T309" s="38"/>
      <c r="U309" s="46"/>
      <c r="V309" s="46"/>
      <c r="W309" s="46"/>
      <c r="X309" s="46"/>
      <c r="Y309" s="46"/>
      <c r="Z309" s="46"/>
      <c r="AA309" s="46"/>
      <c r="AB309" s="46"/>
      <c r="AC309" s="46"/>
      <c r="AD309" s="46"/>
      <c r="AE309" s="46"/>
      <c r="AF309" s="95">
        <f>4</f>
        <v>4</v>
      </c>
      <c r="AG309" s="46"/>
      <c r="AH309" s="46"/>
      <c r="AI309" s="46"/>
      <c r="AJ309" s="46"/>
      <c r="AK309" s="46"/>
      <c r="AL309" s="46"/>
      <c r="AM309" s="46"/>
      <c r="AN309" s="46"/>
      <c r="AO309" s="46"/>
      <c r="AP309" s="46"/>
      <c r="AQ309" s="46"/>
      <c r="AR309" s="46"/>
      <c r="AS309" s="46"/>
      <c r="AT309" s="95">
        <f>2</f>
        <v>2</v>
      </c>
      <c r="AU309" s="46"/>
      <c r="AV309" s="46"/>
      <c r="AW309" s="46"/>
      <c r="AX309" s="46"/>
      <c r="AY309" s="46"/>
      <c r="AZ309" s="53"/>
      <c r="BA309" s="53"/>
      <c r="BB309" s="53"/>
      <c r="BC309" s="53"/>
      <c r="BD309" s="53"/>
      <c r="BE309" s="53"/>
      <c r="BF309" s="53"/>
      <c r="BG309" s="53"/>
      <c r="BH309" s="53"/>
      <c r="BI309" s="62">
        <v>3</v>
      </c>
      <c r="BJ309" s="46"/>
      <c r="BK309" s="46"/>
      <c r="BL309" s="46"/>
      <c r="BM309" s="46"/>
      <c r="BN309" s="46"/>
      <c r="BO309" s="103">
        <f>88</f>
        <v>88</v>
      </c>
      <c r="BP309" s="46"/>
      <c r="BQ309" s="62">
        <v>6</v>
      </c>
      <c r="BR309" s="62">
        <v>13</v>
      </c>
      <c r="BS309" s="47">
        <f t="shared" si="19"/>
        <v>129</v>
      </c>
    </row>
    <row r="310" spans="1:71" ht="14" x14ac:dyDescent="0.15">
      <c r="A310" s="50" t="s">
        <v>166</v>
      </c>
      <c r="B310" s="159" t="s">
        <v>517</v>
      </c>
      <c r="C310" s="52" t="s">
        <v>227</v>
      </c>
      <c r="D310" s="159" t="s">
        <v>560</v>
      </c>
      <c r="E310" s="131" t="s">
        <v>131</v>
      </c>
      <c r="F310" s="51">
        <v>0.6</v>
      </c>
      <c r="G310" s="51">
        <v>0.6</v>
      </c>
      <c r="H310" s="52">
        <f t="shared" si="18"/>
        <v>12</v>
      </c>
      <c r="I310" s="52">
        <f t="shared" si="18"/>
        <v>12</v>
      </c>
      <c r="J310" s="52"/>
      <c r="K310" s="39"/>
      <c r="L310" s="39"/>
      <c r="M310" s="39"/>
      <c r="N310" s="39"/>
      <c r="O310" s="39"/>
      <c r="P310" s="39"/>
      <c r="Q310" s="39"/>
      <c r="R310" s="39"/>
      <c r="S310" s="39"/>
      <c r="T310" s="39"/>
      <c r="U310" s="38"/>
      <c r="V310" s="54">
        <v>4</v>
      </c>
      <c r="W310" s="38"/>
      <c r="X310" s="38"/>
      <c r="Y310" s="38"/>
      <c r="Z310" s="38"/>
      <c r="AA310" s="38"/>
      <c r="AB310" s="38"/>
      <c r="AC310" s="38"/>
      <c r="AD310" s="38"/>
      <c r="AE310" s="46"/>
      <c r="AF310" s="46"/>
      <c r="AG310" s="46"/>
      <c r="AH310" s="46"/>
      <c r="AI310" s="46"/>
      <c r="AJ310" s="46"/>
      <c r="AK310" s="46"/>
      <c r="AL310" s="46"/>
      <c r="AM310" s="46"/>
      <c r="AN310" s="46"/>
      <c r="AO310" s="46"/>
      <c r="AP310" s="95">
        <f>2</f>
        <v>2</v>
      </c>
      <c r="AQ310" s="46"/>
      <c r="AR310" s="46"/>
      <c r="AS310" s="46"/>
      <c r="AT310" s="46"/>
      <c r="AU310" s="46"/>
      <c r="AV310" s="46"/>
      <c r="AW310" s="46"/>
      <c r="AX310" s="46"/>
      <c r="AY310" s="46"/>
      <c r="AZ310" s="53"/>
      <c r="BA310" s="53"/>
      <c r="BB310" s="53"/>
      <c r="BC310" s="53"/>
      <c r="BD310" s="95">
        <f>1</f>
        <v>1</v>
      </c>
      <c r="BE310" s="53"/>
      <c r="BF310" s="53"/>
      <c r="BG310" s="53"/>
      <c r="BH310" s="53"/>
      <c r="BI310" s="46"/>
      <c r="BJ310" s="46"/>
      <c r="BK310" s="46"/>
      <c r="BL310" s="46"/>
      <c r="BM310" s="46"/>
      <c r="BN310" s="62">
        <v>20</v>
      </c>
      <c r="BO310" s="102">
        <f>3</f>
        <v>3</v>
      </c>
      <c r="BP310" s="62">
        <v>7</v>
      </c>
      <c r="BQ310" s="46"/>
      <c r="BR310" s="46"/>
      <c r="BS310" s="47">
        <f t="shared" si="19"/>
        <v>37</v>
      </c>
    </row>
    <row r="311" spans="1:71" ht="14" x14ac:dyDescent="0.15">
      <c r="A311" s="50" t="s">
        <v>167</v>
      </c>
      <c r="B311" s="159" t="s">
        <v>517</v>
      </c>
      <c r="C311" s="52" t="s">
        <v>227</v>
      </c>
      <c r="D311" s="159" t="s">
        <v>561</v>
      </c>
      <c r="E311" s="131" t="s">
        <v>131</v>
      </c>
      <c r="F311" s="51">
        <v>0.8</v>
      </c>
      <c r="G311" s="51">
        <v>0.8</v>
      </c>
      <c r="H311" s="52">
        <f t="shared" si="18"/>
        <v>16</v>
      </c>
      <c r="I311" s="52">
        <f t="shared" si="18"/>
        <v>16</v>
      </c>
      <c r="J311" s="52"/>
      <c r="K311" s="39"/>
      <c r="L311" s="39"/>
      <c r="M311" s="39"/>
      <c r="N311" s="39"/>
      <c r="O311" s="39"/>
      <c r="P311" s="39"/>
      <c r="Q311" s="39"/>
      <c r="R311" s="39"/>
      <c r="S311" s="39"/>
      <c r="T311" s="39"/>
      <c r="U311" s="38"/>
      <c r="V311" s="38"/>
      <c r="W311" s="38"/>
      <c r="X311" s="38"/>
      <c r="Y311" s="38"/>
      <c r="Z311" s="38"/>
      <c r="AA311" s="38"/>
      <c r="AB311" s="38"/>
      <c r="AC311" s="38"/>
      <c r="AD311" s="38"/>
      <c r="AE311" s="46"/>
      <c r="AF311" s="46"/>
      <c r="AG311" s="46"/>
      <c r="AH311" s="46"/>
      <c r="AI311" s="46"/>
      <c r="AJ311" s="46"/>
      <c r="AK311" s="46"/>
      <c r="AL311" s="46"/>
      <c r="AM311" s="46"/>
      <c r="AN311" s="46"/>
      <c r="AO311" s="46"/>
      <c r="AP311" s="46"/>
      <c r="AQ311" s="46"/>
      <c r="AR311" s="46"/>
      <c r="AS311" s="46"/>
      <c r="AT311" s="46"/>
      <c r="AU311" s="46"/>
      <c r="AV311" s="46"/>
      <c r="AW311" s="46"/>
      <c r="AX311" s="46"/>
      <c r="AY311" s="46"/>
      <c r="AZ311" s="53"/>
      <c r="BA311" s="53"/>
      <c r="BB311" s="53"/>
      <c r="BC311" s="53"/>
      <c r="BD311" s="53"/>
      <c r="BE311" s="53"/>
      <c r="BF311" s="53"/>
      <c r="BG311" s="53"/>
      <c r="BH311" s="53"/>
      <c r="BI311" s="46"/>
      <c r="BJ311" s="46"/>
      <c r="BK311" s="46"/>
      <c r="BL311" s="46"/>
      <c r="BM311" s="46"/>
      <c r="BN311" s="62">
        <v>82</v>
      </c>
      <c r="BO311" s="46"/>
      <c r="BP311" s="62">
        <v>7</v>
      </c>
      <c r="BQ311" s="46"/>
      <c r="BR311" s="46"/>
      <c r="BS311" s="47">
        <f t="shared" si="19"/>
        <v>89</v>
      </c>
    </row>
    <row r="312" spans="1:71" ht="14" x14ac:dyDescent="0.15">
      <c r="A312" s="50" t="s">
        <v>168</v>
      </c>
      <c r="B312" s="159" t="s">
        <v>517</v>
      </c>
      <c r="C312" s="52" t="s">
        <v>227</v>
      </c>
      <c r="D312" s="159" t="s">
        <v>562</v>
      </c>
      <c r="E312" s="131" t="s">
        <v>131</v>
      </c>
      <c r="F312" s="51">
        <v>0.2</v>
      </c>
      <c r="G312" s="51">
        <v>0.5</v>
      </c>
      <c r="H312" s="52">
        <f t="shared" si="18"/>
        <v>4</v>
      </c>
      <c r="I312" s="52">
        <f t="shared" si="18"/>
        <v>10</v>
      </c>
      <c r="J312" s="52"/>
      <c r="K312" s="39"/>
      <c r="L312" s="39"/>
      <c r="M312" s="39"/>
      <c r="N312" s="39"/>
      <c r="O312" s="39"/>
      <c r="P312" s="39"/>
      <c r="Q312" s="39"/>
      <c r="R312" s="39"/>
      <c r="S312" s="39"/>
      <c r="T312" s="39"/>
      <c r="U312" s="38"/>
      <c r="V312" s="38"/>
      <c r="W312" s="38"/>
      <c r="X312" s="38"/>
      <c r="Y312" s="38"/>
      <c r="Z312" s="38"/>
      <c r="AA312" s="38"/>
      <c r="AB312" s="38"/>
      <c r="AC312" s="38"/>
      <c r="AD312" s="38"/>
      <c r="AE312" s="46"/>
      <c r="AF312" s="46"/>
      <c r="AG312" s="46"/>
      <c r="AH312" s="46"/>
      <c r="AI312" s="46"/>
      <c r="AJ312" s="46"/>
      <c r="AK312" s="46"/>
      <c r="AL312" s="46"/>
      <c r="AM312" s="46"/>
      <c r="AN312" s="46"/>
      <c r="AO312" s="46"/>
      <c r="AP312" s="46"/>
      <c r="AQ312" s="46"/>
      <c r="AR312" s="46"/>
      <c r="AS312" s="46"/>
      <c r="AT312" s="46"/>
      <c r="AU312" s="46"/>
      <c r="AV312" s="46"/>
      <c r="AW312" s="46"/>
      <c r="AX312" s="46"/>
      <c r="AY312" s="46"/>
      <c r="AZ312" s="53"/>
      <c r="BA312" s="53"/>
      <c r="BB312" s="53"/>
      <c r="BC312" s="53"/>
      <c r="BD312" s="53"/>
      <c r="BE312" s="53"/>
      <c r="BF312" s="53"/>
      <c r="BG312" s="53"/>
      <c r="BH312" s="53"/>
      <c r="BI312" s="62">
        <f>1+1</f>
        <v>2</v>
      </c>
      <c r="BJ312" s="46"/>
      <c r="BK312" s="46"/>
      <c r="BL312" s="46"/>
      <c r="BM312" s="46"/>
      <c r="BN312" s="46"/>
      <c r="BO312" s="46"/>
      <c r="BP312" s="46"/>
      <c r="BQ312" s="46"/>
      <c r="BR312" s="46"/>
      <c r="BS312" s="47">
        <f t="shared" si="19"/>
        <v>2</v>
      </c>
    </row>
    <row r="313" spans="1:71" ht="14" x14ac:dyDescent="0.15">
      <c r="A313" s="50" t="s">
        <v>169</v>
      </c>
      <c r="B313" s="159" t="s">
        <v>517</v>
      </c>
      <c r="C313" s="159" t="s">
        <v>228</v>
      </c>
      <c r="D313" s="159" t="s">
        <v>563</v>
      </c>
      <c r="E313" s="131" t="s">
        <v>131</v>
      </c>
      <c r="F313" s="51">
        <v>0.5</v>
      </c>
      <c r="G313" s="51">
        <v>0.5</v>
      </c>
      <c r="H313" s="52">
        <f t="shared" si="18"/>
        <v>10</v>
      </c>
      <c r="I313" s="52">
        <f t="shared" si="18"/>
        <v>10</v>
      </c>
      <c r="J313" s="52"/>
      <c r="K313" s="39"/>
      <c r="L313" s="39"/>
      <c r="M313" s="39"/>
      <c r="N313" s="39"/>
      <c r="O313" s="39"/>
      <c r="P313" s="39"/>
      <c r="Q313" s="39"/>
      <c r="R313" s="39"/>
      <c r="S313" s="39"/>
      <c r="T313" s="39"/>
      <c r="U313" s="38"/>
      <c r="V313" s="38"/>
      <c r="W313" s="38"/>
      <c r="X313" s="38"/>
      <c r="Y313" s="38"/>
      <c r="Z313" s="38"/>
      <c r="AA313" s="38"/>
      <c r="AB313" s="38"/>
      <c r="AC313" s="38"/>
      <c r="AD313" s="38"/>
      <c r="AE313" s="46"/>
      <c r="AF313" s="46"/>
      <c r="AG313" s="46"/>
      <c r="AH313" s="46"/>
      <c r="AI313" s="46"/>
      <c r="AJ313" s="46"/>
      <c r="AK313" s="32">
        <f>1</f>
        <v>1</v>
      </c>
      <c r="AL313" s="46"/>
      <c r="AM313" s="46"/>
      <c r="AN313" s="46"/>
      <c r="AO313" s="46"/>
      <c r="AP313" s="46"/>
      <c r="AQ313" s="46"/>
      <c r="AR313" s="46"/>
      <c r="AS313" s="46"/>
      <c r="AT313" s="46"/>
      <c r="AU313" s="32">
        <f>11</f>
        <v>11</v>
      </c>
      <c r="AV313" s="46"/>
      <c r="AW313" s="46"/>
      <c r="AX313" s="46"/>
      <c r="AY313" s="46"/>
      <c r="AZ313" s="53"/>
      <c r="BA313" s="53"/>
      <c r="BB313" s="53"/>
      <c r="BC313" s="53"/>
      <c r="BD313" s="53"/>
      <c r="BE313" s="53"/>
      <c r="BF313" s="53"/>
      <c r="BG313" s="32">
        <f>6</f>
        <v>6</v>
      </c>
      <c r="BH313" s="53"/>
      <c r="BI313" s="46"/>
      <c r="BJ313" s="46"/>
      <c r="BK313" s="46"/>
      <c r="BL313" s="46"/>
      <c r="BM313" s="46"/>
      <c r="BN313" s="62">
        <v>17</v>
      </c>
      <c r="BO313" s="46"/>
      <c r="BP313" s="46"/>
      <c r="BQ313" s="46"/>
      <c r="BR313" s="46"/>
      <c r="BS313" s="47">
        <f t="shared" si="19"/>
        <v>35</v>
      </c>
    </row>
    <row r="314" spans="1:71" ht="14" x14ac:dyDescent="0.15">
      <c r="A314" s="67" t="s">
        <v>149</v>
      </c>
      <c r="B314" s="67" t="s">
        <v>517</v>
      </c>
      <c r="C314" s="67" t="s">
        <v>230</v>
      </c>
      <c r="D314" s="67" t="s">
        <v>564</v>
      </c>
      <c r="E314" s="38" t="s">
        <v>135</v>
      </c>
      <c r="F314" s="66">
        <v>0.2</v>
      </c>
      <c r="G314" s="66">
        <v>0.2</v>
      </c>
      <c r="H314" s="67">
        <f t="shared" si="18"/>
        <v>4</v>
      </c>
      <c r="I314" s="67">
        <f t="shared" si="18"/>
        <v>4</v>
      </c>
      <c r="J314" s="67"/>
      <c r="K314" s="58">
        <v>7</v>
      </c>
      <c r="L314" s="42"/>
      <c r="M314" s="42"/>
      <c r="N314" s="58">
        <v>2</v>
      </c>
      <c r="O314" s="42"/>
      <c r="P314" s="42"/>
      <c r="Q314" s="58">
        <f>2</f>
        <v>2</v>
      </c>
      <c r="R314" s="42"/>
      <c r="S314" s="58">
        <f>4</f>
        <v>4</v>
      </c>
      <c r="T314" s="58">
        <f>4</f>
        <v>4</v>
      </c>
      <c r="U314" s="62">
        <v>9</v>
      </c>
      <c r="V314" s="62">
        <v>11</v>
      </c>
      <c r="W314" s="46"/>
      <c r="X314" s="62">
        <v>11</v>
      </c>
      <c r="Y314" s="62">
        <v>6</v>
      </c>
      <c r="Z314" s="46"/>
      <c r="AA314" s="62">
        <v>10</v>
      </c>
      <c r="AB314" s="62">
        <v>13</v>
      </c>
      <c r="AC314" s="62">
        <v>10</v>
      </c>
      <c r="AD314" s="46"/>
      <c r="AE314" s="46"/>
      <c r="AF314" s="46"/>
      <c r="AG314" s="46"/>
      <c r="AH314" s="46"/>
      <c r="AI314" s="46"/>
      <c r="AJ314" s="46"/>
      <c r="AK314" s="46"/>
      <c r="AL314" s="46"/>
      <c r="AM314" s="46"/>
      <c r="AN314" s="46"/>
      <c r="AO314" s="46"/>
      <c r="AP314" s="46"/>
      <c r="AQ314" s="46"/>
      <c r="AR314" s="46"/>
      <c r="AS314" s="46"/>
      <c r="AT314" s="46"/>
      <c r="AU314" s="46"/>
      <c r="AV314" s="46"/>
      <c r="AW314" s="46"/>
      <c r="AX314" s="46"/>
      <c r="AY314" s="46"/>
      <c r="AZ314" s="46"/>
      <c r="BA314" s="46"/>
      <c r="BB314" s="46"/>
      <c r="BC314" s="46"/>
      <c r="BD314" s="46"/>
      <c r="BE314" s="46"/>
      <c r="BF314" s="46"/>
      <c r="BG314" s="32">
        <f>3</f>
        <v>3</v>
      </c>
      <c r="BH314" s="46"/>
      <c r="BI314" s="46"/>
      <c r="BJ314" s="46"/>
      <c r="BK314" s="62">
        <v>10</v>
      </c>
      <c r="BL314" s="46"/>
      <c r="BM314" s="46"/>
      <c r="BN314" s="46"/>
      <c r="BO314" s="62">
        <v>16</v>
      </c>
      <c r="BP314" s="46"/>
      <c r="BQ314" s="46"/>
      <c r="BR314" s="46"/>
      <c r="BS314" s="47">
        <f t="shared" si="19"/>
        <v>118</v>
      </c>
    </row>
    <row r="315" spans="1:71" ht="14" x14ac:dyDescent="0.15">
      <c r="A315" s="67" t="s">
        <v>150</v>
      </c>
      <c r="B315" s="67" t="s">
        <v>517</v>
      </c>
      <c r="C315" s="67" t="s">
        <v>230</v>
      </c>
      <c r="D315" s="67" t="s">
        <v>565</v>
      </c>
      <c r="E315" s="38" t="s">
        <v>135</v>
      </c>
      <c r="F315" s="66">
        <v>0.2</v>
      </c>
      <c r="G315" s="66">
        <v>0.3</v>
      </c>
      <c r="H315" s="67">
        <f t="shared" si="18"/>
        <v>4</v>
      </c>
      <c r="I315" s="67">
        <f t="shared" si="18"/>
        <v>6</v>
      </c>
      <c r="J315" s="67"/>
      <c r="K315" s="42"/>
      <c r="L315" s="42"/>
      <c r="M315" s="42"/>
      <c r="N315" s="42"/>
      <c r="O315" s="58">
        <f>1</f>
        <v>1</v>
      </c>
      <c r="P315" s="42"/>
      <c r="Q315" s="42"/>
      <c r="R315" s="42"/>
      <c r="S315" s="42"/>
      <c r="T315" s="42"/>
      <c r="U315" s="46"/>
      <c r="V315" s="46"/>
      <c r="W315" s="46"/>
      <c r="X315" s="46"/>
      <c r="Y315" s="46"/>
      <c r="Z315" s="46"/>
      <c r="AA315" s="46"/>
      <c r="AB315" s="46"/>
      <c r="AC315" s="46"/>
      <c r="AD315" s="46"/>
      <c r="AE315" s="46"/>
      <c r="AF315" s="32">
        <f>3</f>
        <v>3</v>
      </c>
      <c r="AG315" s="46"/>
      <c r="AH315" s="46"/>
      <c r="AI315" s="46"/>
      <c r="AJ315" s="32">
        <f>3</f>
        <v>3</v>
      </c>
      <c r="AK315" s="46"/>
      <c r="AL315" s="46"/>
      <c r="AM315" s="46"/>
      <c r="AN315" s="62">
        <v>5</v>
      </c>
      <c r="AO315" s="32">
        <f>3</f>
        <v>3</v>
      </c>
      <c r="AP315" s="32">
        <f>3</f>
        <v>3</v>
      </c>
      <c r="AQ315" s="46"/>
      <c r="AR315" s="46"/>
      <c r="AS315" s="46"/>
      <c r="AT315" s="46"/>
      <c r="AU315" s="32">
        <f>3</f>
        <v>3</v>
      </c>
      <c r="AV315" s="46"/>
      <c r="AW315" s="32">
        <f>4</f>
        <v>4</v>
      </c>
      <c r="AX315" s="32">
        <f>7</f>
        <v>7</v>
      </c>
      <c r="AY315" s="46"/>
      <c r="AZ315" s="46"/>
      <c r="BA315" s="46"/>
      <c r="BB315" s="46"/>
      <c r="BC315" s="46"/>
      <c r="BD315" s="46"/>
      <c r="BE315" s="46"/>
      <c r="BF315" s="49"/>
      <c r="BG315" s="46"/>
      <c r="BH315" s="49"/>
      <c r="BI315" s="46"/>
      <c r="BJ315" s="102">
        <v>10</v>
      </c>
      <c r="BK315" s="46"/>
      <c r="BL315" s="102">
        <v>17</v>
      </c>
      <c r="BM315" s="46"/>
      <c r="BN315" s="62">
        <v>35</v>
      </c>
      <c r="BO315" s="62">
        <v>41</v>
      </c>
      <c r="BP315" s="46"/>
      <c r="BQ315" s="145">
        <v>7</v>
      </c>
      <c r="BR315" s="102">
        <f>41</f>
        <v>41</v>
      </c>
      <c r="BS315" s="47">
        <f t="shared" si="19"/>
        <v>183</v>
      </c>
    </row>
    <row r="316" spans="1:71" ht="14" x14ac:dyDescent="0.15">
      <c r="A316" s="67" t="s">
        <v>151</v>
      </c>
      <c r="B316" s="67" t="s">
        <v>517</v>
      </c>
      <c r="C316" s="67" t="s">
        <v>230</v>
      </c>
      <c r="D316" s="67" t="s">
        <v>566</v>
      </c>
      <c r="E316" s="38" t="s">
        <v>135</v>
      </c>
      <c r="F316" s="66">
        <v>0.2</v>
      </c>
      <c r="G316" s="66">
        <v>0.4</v>
      </c>
      <c r="H316" s="67">
        <f t="shared" si="18"/>
        <v>4</v>
      </c>
      <c r="I316" s="67">
        <f t="shared" si="18"/>
        <v>8</v>
      </c>
      <c r="J316" s="67"/>
      <c r="K316" s="42"/>
      <c r="L316" s="58">
        <v>10</v>
      </c>
      <c r="M316" s="58">
        <v>6</v>
      </c>
      <c r="N316" s="42"/>
      <c r="O316" s="42"/>
      <c r="P316" s="42"/>
      <c r="Q316" s="42"/>
      <c r="R316" s="42"/>
      <c r="S316" s="42"/>
      <c r="T316" s="42"/>
      <c r="U316" s="46"/>
      <c r="V316" s="46"/>
      <c r="W316" s="46"/>
      <c r="X316" s="46"/>
      <c r="Y316" s="46"/>
      <c r="Z316" s="62">
        <v>7</v>
      </c>
      <c r="AA316" s="46"/>
      <c r="AB316" s="46"/>
      <c r="AC316" s="46"/>
      <c r="AD316" s="46"/>
      <c r="AE316" s="46"/>
      <c r="AF316" s="46"/>
      <c r="AG316" s="46"/>
      <c r="AH316" s="46"/>
      <c r="AI316" s="46"/>
      <c r="AJ316" s="46"/>
      <c r="AK316" s="46"/>
      <c r="AL316" s="46"/>
      <c r="AM316" s="46"/>
      <c r="AN316" s="46"/>
      <c r="AO316" s="46"/>
      <c r="AP316" s="46"/>
      <c r="AQ316" s="32">
        <f>3</f>
        <v>3</v>
      </c>
      <c r="AR316" s="46"/>
      <c r="AS316" s="32">
        <f>7</f>
        <v>7</v>
      </c>
      <c r="AT316" s="32">
        <f>5</f>
        <v>5</v>
      </c>
      <c r="AU316" s="46"/>
      <c r="AV316" s="46"/>
      <c r="AW316" s="46"/>
      <c r="AX316" s="46"/>
      <c r="AY316" s="46"/>
      <c r="AZ316" s="46"/>
      <c r="BA316" s="32">
        <f>3</f>
        <v>3</v>
      </c>
      <c r="BB316" s="46"/>
      <c r="BC316" s="46"/>
      <c r="BD316" s="32">
        <f>3</f>
        <v>3</v>
      </c>
      <c r="BE316" s="46"/>
      <c r="BF316" s="95">
        <f>7</f>
        <v>7</v>
      </c>
      <c r="BG316" s="46"/>
      <c r="BH316" s="49"/>
      <c r="BI316" s="46"/>
      <c r="BJ316" s="46"/>
      <c r="BK316" s="46"/>
      <c r="BL316" s="46"/>
      <c r="BM316" s="102">
        <v>14</v>
      </c>
      <c r="BN316" s="46"/>
      <c r="BO316" s="46"/>
      <c r="BP316" s="46"/>
      <c r="BQ316" s="49"/>
      <c r="BR316" s="46"/>
      <c r="BS316" s="47">
        <f t="shared" si="19"/>
        <v>65</v>
      </c>
    </row>
    <row r="317" spans="1:71" ht="14" x14ac:dyDescent="0.15">
      <c r="A317" s="65" t="s">
        <v>152</v>
      </c>
      <c r="B317" s="160" t="s">
        <v>517</v>
      </c>
      <c r="C317" s="67" t="s">
        <v>230</v>
      </c>
      <c r="D317" s="160" t="s">
        <v>567</v>
      </c>
      <c r="E317" s="38" t="s">
        <v>135</v>
      </c>
      <c r="F317" s="66">
        <v>0.3</v>
      </c>
      <c r="G317" s="66">
        <v>0.7</v>
      </c>
      <c r="H317" s="67">
        <f t="shared" si="18"/>
        <v>6</v>
      </c>
      <c r="I317" s="67">
        <f t="shared" si="18"/>
        <v>14</v>
      </c>
      <c r="J317" s="67"/>
      <c r="K317" s="42"/>
      <c r="L317" s="42"/>
      <c r="M317" s="42"/>
      <c r="N317" s="42"/>
      <c r="O317" s="42"/>
      <c r="P317" s="42"/>
      <c r="Q317" s="42"/>
      <c r="R317" s="58">
        <f>9</f>
        <v>9</v>
      </c>
      <c r="S317" s="142"/>
      <c r="T317" s="42"/>
      <c r="U317" s="46"/>
      <c r="V317" s="46"/>
      <c r="W317" s="46"/>
      <c r="X317" s="46"/>
      <c r="Y317" s="46"/>
      <c r="Z317" s="46"/>
      <c r="AA317" s="46"/>
      <c r="AB317" s="46"/>
      <c r="AC317" s="46"/>
      <c r="AD317" s="46"/>
      <c r="AE317" s="46"/>
      <c r="AF317" s="46"/>
      <c r="AG317" s="46"/>
      <c r="AH317" s="46"/>
      <c r="AI317" s="46"/>
      <c r="AJ317" s="46"/>
      <c r="AK317" s="46"/>
      <c r="AL317" s="46"/>
      <c r="AM317" s="46"/>
      <c r="AN317" s="46"/>
      <c r="AO317" s="46"/>
      <c r="AP317" s="46"/>
      <c r="AQ317" s="46"/>
      <c r="AR317" s="46"/>
      <c r="AS317" s="46"/>
      <c r="AT317" s="46"/>
      <c r="AU317" s="46"/>
      <c r="AV317" s="46"/>
      <c r="AW317" s="46"/>
      <c r="AX317" s="46"/>
      <c r="AY317" s="46"/>
      <c r="AZ317" s="46"/>
      <c r="BA317" s="46"/>
      <c r="BB317" s="46"/>
      <c r="BC317" s="46"/>
      <c r="BD317" s="46"/>
      <c r="BE317" s="46"/>
      <c r="BF317" s="46"/>
      <c r="BG317" s="46"/>
      <c r="BH317" s="46"/>
      <c r="BI317" s="46"/>
      <c r="BJ317" s="46"/>
      <c r="BK317" s="46"/>
      <c r="BL317" s="46"/>
      <c r="BM317" s="46"/>
      <c r="BN317" s="46"/>
      <c r="BO317" s="46"/>
      <c r="BP317" s="46"/>
      <c r="BQ317" s="46"/>
      <c r="BR317" s="46"/>
      <c r="BS317" s="47">
        <f t="shared" si="19"/>
        <v>9</v>
      </c>
    </row>
    <row r="318" spans="1:71" ht="14" x14ac:dyDescent="0.15">
      <c r="A318" s="65" t="s">
        <v>153</v>
      </c>
      <c r="B318" s="160" t="s">
        <v>517</v>
      </c>
      <c r="C318" s="67" t="s">
        <v>230</v>
      </c>
      <c r="D318" s="160" t="s">
        <v>568</v>
      </c>
      <c r="E318" s="38" t="s">
        <v>135</v>
      </c>
      <c r="F318" s="66">
        <v>0.3</v>
      </c>
      <c r="G318" s="66">
        <v>0.3</v>
      </c>
      <c r="H318" s="67">
        <f t="shared" si="18"/>
        <v>6</v>
      </c>
      <c r="I318" s="67">
        <f t="shared" si="18"/>
        <v>6</v>
      </c>
      <c r="J318" s="67"/>
      <c r="K318" s="42"/>
      <c r="L318" s="42"/>
      <c r="M318" s="42"/>
      <c r="N318" s="42"/>
      <c r="O318" s="42"/>
      <c r="P318" s="42"/>
      <c r="Q318" s="42"/>
      <c r="R318" s="42"/>
      <c r="S318" s="42"/>
      <c r="T318" s="42"/>
      <c r="U318" s="46"/>
      <c r="V318" s="46"/>
      <c r="W318" s="62">
        <v>5</v>
      </c>
      <c r="X318" s="46"/>
      <c r="Y318" s="46"/>
      <c r="Z318" s="46"/>
      <c r="AA318" s="46"/>
      <c r="AB318" s="46"/>
      <c r="AC318" s="46"/>
      <c r="AD318" s="46"/>
      <c r="AE318" s="46"/>
      <c r="AF318" s="46"/>
      <c r="AG318" s="46"/>
      <c r="AH318" s="46"/>
      <c r="AI318" s="46"/>
      <c r="AJ318" s="46"/>
      <c r="AK318" s="46"/>
      <c r="AL318" s="46"/>
      <c r="AM318" s="46"/>
      <c r="AN318" s="46"/>
      <c r="AO318" s="46"/>
      <c r="AP318" s="46"/>
      <c r="AQ318" s="46"/>
      <c r="AR318" s="46"/>
      <c r="AS318" s="46"/>
      <c r="AT318" s="46"/>
      <c r="AU318" s="46"/>
      <c r="AV318" s="46"/>
      <c r="AW318" s="46"/>
      <c r="AX318" s="46"/>
      <c r="AY318" s="46"/>
      <c r="AZ318" s="46"/>
      <c r="BA318" s="46"/>
      <c r="BB318" s="46"/>
      <c r="BC318" s="46"/>
      <c r="BD318" s="46"/>
      <c r="BE318" s="46"/>
      <c r="BF318" s="46"/>
      <c r="BG318" s="46"/>
      <c r="BH318" s="46"/>
      <c r="BI318" s="46"/>
      <c r="BJ318" s="46"/>
      <c r="BK318" s="46"/>
      <c r="BL318" s="46"/>
      <c r="BM318" s="46"/>
      <c r="BN318" s="46"/>
      <c r="BO318" s="46"/>
      <c r="BP318" s="62">
        <v>1</v>
      </c>
      <c r="BQ318" s="46"/>
      <c r="BR318" s="46"/>
      <c r="BS318" s="47">
        <f t="shared" si="19"/>
        <v>6</v>
      </c>
    </row>
    <row r="319" spans="1:71" ht="14" x14ac:dyDescent="0.15">
      <c r="A319" s="65" t="s">
        <v>154</v>
      </c>
      <c r="B319" s="160" t="s">
        <v>517</v>
      </c>
      <c r="C319" s="67" t="s">
        <v>230</v>
      </c>
      <c r="D319" s="160" t="s">
        <v>569</v>
      </c>
      <c r="E319" s="38" t="s">
        <v>135</v>
      </c>
      <c r="F319" s="66">
        <v>0.3</v>
      </c>
      <c r="G319" s="66">
        <v>0.4</v>
      </c>
      <c r="H319" s="67">
        <f t="shared" si="18"/>
        <v>6</v>
      </c>
      <c r="I319" s="67">
        <f t="shared" si="18"/>
        <v>8</v>
      </c>
      <c r="J319" s="67"/>
      <c r="K319" s="42"/>
      <c r="L319" s="42"/>
      <c r="M319" s="42"/>
      <c r="N319" s="42"/>
      <c r="O319" s="42"/>
      <c r="P319" s="42"/>
      <c r="Q319" s="42"/>
      <c r="R319" s="42"/>
      <c r="S319" s="42"/>
      <c r="T319" s="42"/>
      <c r="U319" s="46"/>
      <c r="V319" s="46"/>
      <c r="W319" s="46"/>
      <c r="X319" s="46"/>
      <c r="Y319" s="46"/>
      <c r="Z319" s="46"/>
      <c r="AA319" s="46"/>
      <c r="AB319" s="46"/>
      <c r="AC319" s="46"/>
      <c r="AD319" s="46"/>
      <c r="AE319" s="32">
        <f>1</f>
        <v>1</v>
      </c>
      <c r="AF319" s="46"/>
      <c r="AG319" s="46"/>
      <c r="AH319" s="46"/>
      <c r="AI319" s="46"/>
      <c r="AJ319" s="46"/>
      <c r="AK319" s="46"/>
      <c r="AL319" s="46"/>
      <c r="AM319" s="46"/>
      <c r="AN319" s="46"/>
      <c r="AO319" s="46"/>
      <c r="AP319" s="46"/>
      <c r="AQ319" s="46"/>
      <c r="AR319" s="46"/>
      <c r="AS319" s="46"/>
      <c r="AT319" s="46"/>
      <c r="AU319" s="46"/>
      <c r="AV319" s="46"/>
      <c r="AW319" s="46"/>
      <c r="AX319" s="46"/>
      <c r="AY319" s="46"/>
      <c r="AZ319" s="46"/>
      <c r="BA319" s="46"/>
      <c r="BB319" s="46"/>
      <c r="BC319" s="32">
        <v>11</v>
      </c>
      <c r="BD319" s="46"/>
      <c r="BE319" s="46"/>
      <c r="BF319" s="46"/>
      <c r="BG319" s="46"/>
      <c r="BH319" s="46"/>
      <c r="BI319" s="46"/>
      <c r="BJ319" s="46"/>
      <c r="BK319" s="62">
        <v>8</v>
      </c>
      <c r="BL319" s="46"/>
      <c r="BM319" s="46"/>
      <c r="BN319" s="46"/>
      <c r="BO319" s="46"/>
      <c r="BP319" s="46"/>
      <c r="BQ319" s="46"/>
      <c r="BR319" s="46"/>
      <c r="BS319" s="47">
        <f t="shared" si="19"/>
        <v>20</v>
      </c>
    </row>
    <row r="320" spans="1:71" ht="14" x14ac:dyDescent="0.15">
      <c r="A320" s="65" t="s">
        <v>155</v>
      </c>
      <c r="B320" s="160" t="s">
        <v>517</v>
      </c>
      <c r="C320" s="67" t="s">
        <v>230</v>
      </c>
      <c r="D320" s="160" t="s">
        <v>570</v>
      </c>
      <c r="E320" s="38" t="s">
        <v>135</v>
      </c>
      <c r="F320" s="66">
        <v>0.4</v>
      </c>
      <c r="G320" s="66">
        <v>0.5</v>
      </c>
      <c r="H320" s="67">
        <f t="shared" si="18"/>
        <v>8</v>
      </c>
      <c r="I320" s="67">
        <f t="shared" si="18"/>
        <v>10</v>
      </c>
      <c r="J320" s="67"/>
      <c r="K320" s="46"/>
      <c r="L320" s="46"/>
      <c r="M320" s="46"/>
      <c r="N320" s="46"/>
      <c r="O320" s="46"/>
      <c r="P320" s="46"/>
      <c r="Q320" s="46"/>
      <c r="R320" s="46"/>
      <c r="S320" s="46"/>
      <c r="T320" s="46"/>
      <c r="U320" s="42"/>
      <c r="V320" s="42"/>
      <c r="W320" s="42"/>
      <c r="X320" s="42"/>
      <c r="Y320" s="42"/>
      <c r="Z320" s="42"/>
      <c r="AA320" s="42"/>
      <c r="AB320" s="42"/>
      <c r="AC320" s="42"/>
      <c r="AD320" s="58">
        <v>3</v>
      </c>
      <c r="AE320" s="46"/>
      <c r="AF320" s="46"/>
      <c r="AG320" s="46"/>
      <c r="AH320" s="46"/>
      <c r="AI320" s="46"/>
      <c r="AJ320" s="46"/>
      <c r="AK320" s="46"/>
      <c r="AL320" s="46"/>
      <c r="AM320" s="32">
        <f>2</f>
        <v>2</v>
      </c>
      <c r="AN320" s="46"/>
      <c r="AO320" s="46"/>
      <c r="AP320" s="46"/>
      <c r="AQ320" s="46"/>
      <c r="AR320" s="46"/>
      <c r="AS320" s="46"/>
      <c r="AT320" s="46"/>
      <c r="AU320" s="46"/>
      <c r="AV320" s="46"/>
      <c r="AW320" s="46"/>
      <c r="AX320" s="46"/>
      <c r="AY320" s="46"/>
      <c r="AZ320" s="46"/>
      <c r="BA320" s="46"/>
      <c r="BB320" s="46"/>
      <c r="BC320" s="46"/>
      <c r="BD320" s="46"/>
      <c r="BE320" s="46"/>
      <c r="BF320" s="46"/>
      <c r="BG320" s="46"/>
      <c r="BH320" s="46"/>
      <c r="BI320" s="46"/>
      <c r="BJ320" s="46"/>
      <c r="BK320" s="46"/>
      <c r="BL320" s="46"/>
      <c r="BM320" s="46"/>
      <c r="BN320" s="46"/>
      <c r="BO320" s="46"/>
      <c r="BP320" s="46"/>
      <c r="BQ320" s="46"/>
      <c r="BR320" s="46"/>
      <c r="BS320" s="47">
        <f t="shared" si="19"/>
        <v>5</v>
      </c>
    </row>
    <row r="321" spans="1:71" ht="14" x14ac:dyDescent="0.15">
      <c r="A321" s="67" t="s">
        <v>156</v>
      </c>
      <c r="B321" s="67" t="s">
        <v>517</v>
      </c>
      <c r="C321" s="67" t="s">
        <v>230</v>
      </c>
      <c r="D321" s="67" t="s">
        <v>571</v>
      </c>
      <c r="E321" s="38" t="s">
        <v>135</v>
      </c>
      <c r="F321" s="66">
        <v>0.4</v>
      </c>
      <c r="G321" s="66">
        <v>0.6</v>
      </c>
      <c r="H321" s="67">
        <f t="shared" si="18"/>
        <v>8</v>
      </c>
      <c r="I321" s="67">
        <f t="shared" si="18"/>
        <v>12</v>
      </c>
      <c r="J321" s="67"/>
      <c r="K321" s="46"/>
      <c r="L321" s="46"/>
      <c r="M321" s="46"/>
      <c r="N321" s="46"/>
      <c r="O321" s="46"/>
      <c r="P321" s="46"/>
      <c r="Q321" s="46"/>
      <c r="R321" s="46"/>
      <c r="S321" s="46"/>
      <c r="T321" s="46"/>
      <c r="U321" s="42"/>
      <c r="V321" s="42"/>
      <c r="W321" s="42"/>
      <c r="X321" s="42"/>
      <c r="Y321" s="42"/>
      <c r="Z321" s="58">
        <v>5</v>
      </c>
      <c r="AA321" s="42"/>
      <c r="AB321" s="42"/>
      <c r="AC321" s="42"/>
      <c r="AD321" s="42"/>
      <c r="AE321" s="46"/>
      <c r="AF321" s="46"/>
      <c r="AG321" s="46"/>
      <c r="AH321" s="46"/>
      <c r="AI321" s="46"/>
      <c r="AJ321" s="46"/>
      <c r="AK321" s="46"/>
      <c r="AL321" s="46"/>
      <c r="AM321" s="46"/>
      <c r="AN321" s="46"/>
      <c r="AO321" s="46"/>
      <c r="AP321" s="46"/>
      <c r="AQ321" s="46"/>
      <c r="AR321" s="46"/>
      <c r="AS321" s="46"/>
      <c r="AT321" s="46"/>
      <c r="AU321" s="46"/>
      <c r="AV321" s="46"/>
      <c r="AW321" s="46"/>
      <c r="AX321" s="46"/>
      <c r="AY321" s="46"/>
      <c r="AZ321" s="46"/>
      <c r="BA321" s="46"/>
      <c r="BB321" s="46"/>
      <c r="BC321" s="46"/>
      <c r="BD321" s="46"/>
      <c r="BE321" s="46"/>
      <c r="BF321" s="46"/>
      <c r="BG321" s="46"/>
      <c r="BH321" s="46"/>
      <c r="BI321" s="46"/>
      <c r="BJ321" s="46"/>
      <c r="BK321" s="46"/>
      <c r="BL321" s="46"/>
      <c r="BM321" s="46"/>
      <c r="BN321" s="46"/>
      <c r="BO321" s="46"/>
      <c r="BP321" s="46"/>
      <c r="BQ321" s="62">
        <v>8</v>
      </c>
      <c r="BR321" s="46"/>
      <c r="BS321" s="47">
        <f t="shared" si="19"/>
        <v>13</v>
      </c>
    </row>
    <row r="322" spans="1:71" ht="14" x14ac:dyDescent="0.15">
      <c r="A322" s="67" t="s">
        <v>157</v>
      </c>
      <c r="B322" s="67" t="s">
        <v>517</v>
      </c>
      <c r="C322" s="67" t="s">
        <v>230</v>
      </c>
      <c r="D322" s="67" t="s">
        <v>572</v>
      </c>
      <c r="E322" s="38" t="s">
        <v>135</v>
      </c>
      <c r="F322" s="66">
        <v>0.5</v>
      </c>
      <c r="G322" s="66">
        <v>0.8</v>
      </c>
      <c r="H322" s="67">
        <f t="shared" si="18"/>
        <v>10</v>
      </c>
      <c r="I322" s="67">
        <f t="shared" si="18"/>
        <v>16</v>
      </c>
      <c r="J322" s="67"/>
      <c r="K322" s="46"/>
      <c r="L322" s="46"/>
      <c r="M322" s="46"/>
      <c r="N322" s="46"/>
      <c r="O322" s="46"/>
      <c r="P322" s="46"/>
      <c r="Q322" s="46"/>
      <c r="R322" s="46"/>
      <c r="S322" s="46"/>
      <c r="T322" s="46"/>
      <c r="U322" s="42"/>
      <c r="V322" s="42"/>
      <c r="W322" s="42"/>
      <c r="X322" s="42"/>
      <c r="Y322" s="42"/>
      <c r="Z322" s="42"/>
      <c r="AA322" s="42"/>
      <c r="AB322" s="42"/>
      <c r="AC322" s="42"/>
      <c r="AD322" s="42"/>
      <c r="AE322" s="46"/>
      <c r="AF322" s="46"/>
      <c r="AG322" s="32">
        <f>4</f>
        <v>4</v>
      </c>
      <c r="AH322" s="46"/>
      <c r="AI322" s="46"/>
      <c r="AJ322" s="46"/>
      <c r="AK322" s="46"/>
      <c r="AL322" s="46"/>
      <c r="AM322" s="46"/>
      <c r="AN322" s="46"/>
      <c r="AO322" s="46"/>
      <c r="AP322" s="46"/>
      <c r="AQ322" s="46"/>
      <c r="AR322" s="46"/>
      <c r="AS322" s="46"/>
      <c r="AT322" s="46"/>
      <c r="AU322" s="46"/>
      <c r="AV322" s="46"/>
      <c r="AW322" s="46"/>
      <c r="AX322" s="46"/>
      <c r="AY322" s="46"/>
      <c r="AZ322" s="49"/>
      <c r="BA322" s="46"/>
      <c r="BB322" s="46"/>
      <c r="BC322" s="49"/>
      <c r="BD322" s="49"/>
      <c r="BE322" s="49"/>
      <c r="BF322" s="49"/>
      <c r="BG322" s="46"/>
      <c r="BH322" s="46"/>
      <c r="BI322" s="46"/>
      <c r="BJ322" s="46"/>
      <c r="BK322" s="46"/>
      <c r="BL322" s="46"/>
      <c r="BM322" s="46"/>
      <c r="BN322" s="49"/>
      <c r="BO322" s="46"/>
      <c r="BP322" s="62">
        <v>7</v>
      </c>
      <c r="BQ322" s="46"/>
      <c r="BR322" s="49"/>
      <c r="BS322" s="47">
        <f t="shared" si="19"/>
        <v>11</v>
      </c>
    </row>
    <row r="323" spans="1:71" ht="14" x14ac:dyDescent="0.15">
      <c r="A323" s="67" t="s">
        <v>158</v>
      </c>
      <c r="B323" s="67" t="s">
        <v>517</v>
      </c>
      <c r="C323" s="67" t="s">
        <v>230</v>
      </c>
      <c r="D323" s="67" t="s">
        <v>573</v>
      </c>
      <c r="E323" s="38" t="s">
        <v>135</v>
      </c>
      <c r="F323" s="66">
        <v>0.7</v>
      </c>
      <c r="G323" s="66">
        <v>1</v>
      </c>
      <c r="H323" s="67">
        <f t="shared" si="18"/>
        <v>14</v>
      </c>
      <c r="I323" s="67">
        <f t="shared" si="18"/>
        <v>20</v>
      </c>
      <c r="J323" s="67"/>
      <c r="K323" s="46"/>
      <c r="L323" s="46"/>
      <c r="M323" s="46"/>
      <c r="N323" s="46"/>
      <c r="O323" s="46"/>
      <c r="P323" s="46"/>
      <c r="Q323" s="46"/>
      <c r="R323" s="46"/>
      <c r="S323" s="46"/>
      <c r="T323" s="46"/>
      <c r="U323" s="42"/>
      <c r="V323" s="42"/>
      <c r="W323" s="42"/>
      <c r="X323" s="42"/>
      <c r="Y323" s="42"/>
      <c r="Z323" s="42"/>
      <c r="AA323" s="42"/>
      <c r="AB323" s="42"/>
      <c r="AC323" s="42"/>
      <c r="AD323" s="42"/>
      <c r="AE323" s="46"/>
      <c r="AF323" s="46"/>
      <c r="AG323" s="46"/>
      <c r="AH323" s="32">
        <f>3</f>
        <v>3</v>
      </c>
      <c r="AI323" s="46"/>
      <c r="AJ323" s="46"/>
      <c r="AK323" s="46"/>
      <c r="AL323" s="46"/>
      <c r="AM323" s="46"/>
      <c r="AN323" s="46"/>
      <c r="AO323" s="46"/>
      <c r="AP323" s="46"/>
      <c r="AQ323" s="46"/>
      <c r="AR323" s="46"/>
      <c r="AS323" s="46"/>
      <c r="AT323" s="46"/>
      <c r="AU323" s="46"/>
      <c r="AV323" s="46"/>
      <c r="AW323" s="46"/>
      <c r="AX323" s="46"/>
      <c r="AY323" s="46"/>
      <c r="AZ323" s="49"/>
      <c r="BA323" s="46"/>
      <c r="BB323" s="46"/>
      <c r="BC323" s="49"/>
      <c r="BD323" s="49"/>
      <c r="BE323" s="49"/>
      <c r="BF323" s="49"/>
      <c r="BG323" s="46"/>
      <c r="BH323" s="46"/>
      <c r="BI323" s="46"/>
      <c r="BJ323" s="46"/>
      <c r="BK323" s="46"/>
      <c r="BL323" s="46"/>
      <c r="BM323" s="46"/>
      <c r="BN323" s="49"/>
      <c r="BO323" s="46"/>
      <c r="BP323" s="62">
        <v>2</v>
      </c>
      <c r="BQ323" s="46"/>
      <c r="BR323" s="46"/>
      <c r="BS323" s="47">
        <f t="shared" si="19"/>
        <v>5</v>
      </c>
    </row>
    <row r="324" spans="1:71" x14ac:dyDescent="0.15">
      <c r="A324" s="135" t="s">
        <v>71</v>
      </c>
      <c r="B324" s="161" t="s">
        <v>518</v>
      </c>
      <c r="C324" s="161" t="s">
        <v>233</v>
      </c>
      <c r="D324" s="161" t="s">
        <v>538</v>
      </c>
      <c r="E324" s="138" t="s">
        <v>131</v>
      </c>
      <c r="F324" s="55"/>
      <c r="G324" s="55"/>
      <c r="H324" s="56">
        <v>5.5</v>
      </c>
      <c r="I324" s="56">
        <v>5.5</v>
      </c>
      <c r="J324" s="56"/>
      <c r="K324" s="39"/>
      <c r="L324" s="57">
        <v>4</v>
      </c>
      <c r="M324" s="57">
        <v>4</v>
      </c>
      <c r="N324" s="57">
        <v>4</v>
      </c>
      <c r="O324" s="39"/>
      <c r="P324" s="57">
        <v>1</v>
      </c>
      <c r="Q324" s="57">
        <v>1</v>
      </c>
      <c r="R324" s="39"/>
      <c r="S324" s="57">
        <f>1</f>
        <v>1</v>
      </c>
      <c r="T324" s="39"/>
      <c r="U324" s="38"/>
      <c r="V324" s="54">
        <v>19</v>
      </c>
      <c r="W324" s="54">
        <v>13</v>
      </c>
      <c r="X324" s="54">
        <v>15</v>
      </c>
      <c r="Y324" s="54">
        <v>4</v>
      </c>
      <c r="Z324" s="54">
        <v>13</v>
      </c>
      <c r="AA324" s="54">
        <v>7</v>
      </c>
      <c r="AB324" s="54">
        <v>5</v>
      </c>
      <c r="AC324" s="54">
        <v>2</v>
      </c>
      <c r="AD324" s="54">
        <v>2</v>
      </c>
      <c r="AE324" s="46"/>
      <c r="AF324" s="32">
        <f>3</f>
        <v>3</v>
      </c>
      <c r="AG324" s="32">
        <v>1</v>
      </c>
      <c r="AH324" s="46"/>
      <c r="AI324" s="46"/>
      <c r="AJ324" s="32">
        <f>2</f>
        <v>2</v>
      </c>
      <c r="AK324" s="32">
        <f>2</f>
        <v>2</v>
      </c>
      <c r="AL324" s="32">
        <f>3</f>
        <v>3</v>
      </c>
      <c r="AM324" s="32">
        <f>2</f>
        <v>2</v>
      </c>
      <c r="AN324" s="32">
        <f>2</f>
        <v>2</v>
      </c>
      <c r="AO324" s="32">
        <f>1</f>
        <v>1</v>
      </c>
      <c r="AP324" s="32">
        <f>15</f>
        <v>15</v>
      </c>
      <c r="AQ324" s="32">
        <f>9</f>
        <v>9</v>
      </c>
      <c r="AR324" s="32">
        <v>24</v>
      </c>
      <c r="AS324" s="32">
        <f>8</f>
        <v>8</v>
      </c>
      <c r="AT324" s="32">
        <f>32</f>
        <v>32</v>
      </c>
      <c r="AU324" s="32">
        <f>7</f>
        <v>7</v>
      </c>
      <c r="AV324" s="32">
        <f>2</f>
        <v>2</v>
      </c>
      <c r="AW324" s="32">
        <f>4</f>
        <v>4</v>
      </c>
      <c r="AX324" s="32">
        <f>2</f>
        <v>2</v>
      </c>
      <c r="AY324" s="46"/>
      <c r="AZ324" s="32">
        <f>18</f>
        <v>18</v>
      </c>
      <c r="BA324" s="32">
        <f>1</f>
        <v>1</v>
      </c>
      <c r="BB324" s="32">
        <f>5</f>
        <v>5</v>
      </c>
      <c r="BC324" s="32">
        <f>3</f>
        <v>3</v>
      </c>
      <c r="BD324" s="32">
        <f>89</f>
        <v>89</v>
      </c>
      <c r="BE324" s="32">
        <f>2</f>
        <v>2</v>
      </c>
      <c r="BF324" s="96">
        <v>2</v>
      </c>
      <c r="BG324" s="32">
        <f>3</f>
        <v>3</v>
      </c>
      <c r="BH324" s="96">
        <v>1</v>
      </c>
      <c r="BI324" s="46"/>
      <c r="BJ324" s="46"/>
      <c r="BK324" s="46"/>
      <c r="BL324" s="102">
        <v>1</v>
      </c>
      <c r="BM324" s="46"/>
      <c r="BN324" s="102">
        <f>3</f>
        <v>3</v>
      </c>
      <c r="BO324" s="102">
        <f>19</f>
        <v>19</v>
      </c>
      <c r="BP324" s="102">
        <v>14</v>
      </c>
      <c r="BQ324" s="101">
        <v>7</v>
      </c>
      <c r="BR324" s="102">
        <f>23</f>
        <v>23</v>
      </c>
      <c r="BS324" s="47">
        <f t="shared" si="19"/>
        <v>405</v>
      </c>
    </row>
    <row r="325" spans="1:71" x14ac:dyDescent="0.15">
      <c r="A325" s="135" t="s">
        <v>72</v>
      </c>
      <c r="B325" s="161" t="s">
        <v>518</v>
      </c>
      <c r="C325" s="161" t="s">
        <v>233</v>
      </c>
      <c r="D325" s="161" t="s">
        <v>539</v>
      </c>
      <c r="E325" s="138" t="s">
        <v>131</v>
      </c>
      <c r="F325" s="55"/>
      <c r="G325" s="55"/>
      <c r="H325" s="56">
        <v>9.5</v>
      </c>
      <c r="I325" s="56">
        <v>9.5</v>
      </c>
      <c r="J325" s="56"/>
      <c r="K325" s="39"/>
      <c r="L325" s="57">
        <v>19</v>
      </c>
      <c r="M325" s="57">
        <v>8</v>
      </c>
      <c r="N325" s="57">
        <v>20</v>
      </c>
      <c r="O325" s="57">
        <f>8</f>
        <v>8</v>
      </c>
      <c r="P325" s="57">
        <v>13</v>
      </c>
      <c r="Q325" s="57">
        <v>7</v>
      </c>
      <c r="R325" s="57">
        <f>5</f>
        <v>5</v>
      </c>
      <c r="S325" s="57">
        <f>9</f>
        <v>9</v>
      </c>
      <c r="T325" s="57">
        <f>11</f>
        <v>11</v>
      </c>
      <c r="U325" s="54">
        <v>4</v>
      </c>
      <c r="V325" s="54">
        <v>54</v>
      </c>
      <c r="W325" s="54">
        <v>32</v>
      </c>
      <c r="X325" s="54">
        <v>93</v>
      </c>
      <c r="Y325" s="54">
        <v>43</v>
      </c>
      <c r="Z325" s="54">
        <v>52</v>
      </c>
      <c r="AA325" s="54">
        <v>31</v>
      </c>
      <c r="AB325" s="54">
        <v>17</v>
      </c>
      <c r="AC325" s="54">
        <v>6</v>
      </c>
      <c r="AD325" s="54">
        <v>12</v>
      </c>
      <c r="AE325" s="46"/>
      <c r="AF325" s="32">
        <f>32</f>
        <v>32</v>
      </c>
      <c r="AG325" s="32">
        <f>9</f>
        <v>9</v>
      </c>
      <c r="AH325" s="32">
        <f>13</f>
        <v>13</v>
      </c>
      <c r="AI325" s="32">
        <f>5</f>
        <v>5</v>
      </c>
      <c r="AJ325" s="32">
        <f>31</f>
        <v>31</v>
      </c>
      <c r="AK325" s="32">
        <f>11</f>
        <v>11</v>
      </c>
      <c r="AL325" s="32">
        <f>2</f>
        <v>2</v>
      </c>
      <c r="AM325" s="32">
        <f>6</f>
        <v>6</v>
      </c>
      <c r="AN325" s="32">
        <f>7</f>
        <v>7</v>
      </c>
      <c r="AO325" s="32">
        <f>1</f>
        <v>1</v>
      </c>
      <c r="AP325" s="32">
        <f>46</f>
        <v>46</v>
      </c>
      <c r="AQ325" s="32">
        <f>24</f>
        <v>24</v>
      </c>
      <c r="AR325" s="32">
        <v>46</v>
      </c>
      <c r="AS325" s="32">
        <f>15</f>
        <v>15</v>
      </c>
      <c r="AT325" s="32">
        <f>52</f>
        <v>52</v>
      </c>
      <c r="AU325" s="32">
        <f>36</f>
        <v>36</v>
      </c>
      <c r="AV325" s="32">
        <f>24</f>
        <v>24</v>
      </c>
      <c r="AW325" s="32">
        <f>11</f>
        <v>11</v>
      </c>
      <c r="AX325" s="32">
        <f>19</f>
        <v>19</v>
      </c>
      <c r="AY325" s="46"/>
      <c r="AZ325" s="32">
        <f>29</f>
        <v>29</v>
      </c>
      <c r="BA325" s="32">
        <f>6</f>
        <v>6</v>
      </c>
      <c r="BB325" s="32">
        <f>18</f>
        <v>18</v>
      </c>
      <c r="BC325" s="32">
        <f>7</f>
        <v>7</v>
      </c>
      <c r="BD325" s="32">
        <f>24</f>
        <v>24</v>
      </c>
      <c r="BE325" s="32">
        <f>11</f>
        <v>11</v>
      </c>
      <c r="BF325" s="96">
        <v>30</v>
      </c>
      <c r="BG325" s="32">
        <f>23</f>
        <v>23</v>
      </c>
      <c r="BH325" s="96">
        <v>35</v>
      </c>
      <c r="BI325" s="46"/>
      <c r="BJ325" s="102">
        <v>23</v>
      </c>
      <c r="BK325" s="46"/>
      <c r="BL325" s="102">
        <v>25</v>
      </c>
      <c r="BM325" s="62">
        <v>3</v>
      </c>
      <c r="BN325" s="102">
        <f>98</f>
        <v>98</v>
      </c>
      <c r="BO325" s="102">
        <f>11</f>
        <v>11</v>
      </c>
      <c r="BP325" s="102">
        <v>8</v>
      </c>
      <c r="BQ325" s="101">
        <v>22</v>
      </c>
      <c r="BR325" s="102">
        <f>34</f>
        <v>34</v>
      </c>
      <c r="BS325" s="47">
        <f t="shared" si="19"/>
        <v>1241</v>
      </c>
    </row>
    <row r="326" spans="1:71" x14ac:dyDescent="0.15">
      <c r="A326" s="135" t="s">
        <v>73</v>
      </c>
      <c r="B326" s="161" t="s">
        <v>518</v>
      </c>
      <c r="C326" s="161" t="s">
        <v>233</v>
      </c>
      <c r="D326" s="161" t="s">
        <v>540</v>
      </c>
      <c r="E326" s="138" t="s">
        <v>131</v>
      </c>
      <c r="F326" s="55"/>
      <c r="G326" s="55"/>
      <c r="H326" s="56">
        <v>14</v>
      </c>
      <c r="I326" s="56">
        <v>14</v>
      </c>
      <c r="J326" s="56"/>
      <c r="K326" s="57">
        <v>3</v>
      </c>
      <c r="L326" s="57">
        <v>22</v>
      </c>
      <c r="M326" s="57">
        <v>5</v>
      </c>
      <c r="N326" s="57">
        <v>29</v>
      </c>
      <c r="O326" s="57">
        <f>2</f>
        <v>2</v>
      </c>
      <c r="P326" s="57">
        <v>18</v>
      </c>
      <c r="Q326" s="57">
        <v>1</v>
      </c>
      <c r="R326" s="57">
        <f>6</f>
        <v>6</v>
      </c>
      <c r="S326" s="58">
        <f>14</f>
        <v>14</v>
      </c>
      <c r="T326" s="57">
        <f>8</f>
        <v>8</v>
      </c>
      <c r="U326" s="54">
        <v>24</v>
      </c>
      <c r="V326" s="54">
        <v>28</v>
      </c>
      <c r="W326" s="54">
        <v>24</v>
      </c>
      <c r="X326" s="54">
        <v>56</v>
      </c>
      <c r="Y326" s="54">
        <v>10</v>
      </c>
      <c r="Z326" s="54">
        <v>44</v>
      </c>
      <c r="AA326" s="54">
        <v>22</v>
      </c>
      <c r="AB326" s="54">
        <v>12</v>
      </c>
      <c r="AC326" s="54">
        <v>2</v>
      </c>
      <c r="AD326" s="54">
        <v>12</v>
      </c>
      <c r="AE326" s="32">
        <f>10</f>
        <v>10</v>
      </c>
      <c r="AF326" s="32">
        <f>18</f>
        <v>18</v>
      </c>
      <c r="AG326" s="32">
        <v>2</v>
      </c>
      <c r="AH326" s="32">
        <f>17</f>
        <v>17</v>
      </c>
      <c r="AI326" s="32">
        <f>5</f>
        <v>5</v>
      </c>
      <c r="AJ326" s="32">
        <f>19</f>
        <v>19</v>
      </c>
      <c r="AK326" s="32">
        <f>10</f>
        <v>10</v>
      </c>
      <c r="AL326" s="32">
        <f>9</f>
        <v>9</v>
      </c>
      <c r="AM326" s="32">
        <f>2</f>
        <v>2</v>
      </c>
      <c r="AN326" s="32">
        <f>6</f>
        <v>6</v>
      </c>
      <c r="AO326" s="32">
        <f>2</f>
        <v>2</v>
      </c>
      <c r="AP326" s="32">
        <f>30</f>
        <v>30</v>
      </c>
      <c r="AQ326" s="32">
        <f>8</f>
        <v>8</v>
      </c>
      <c r="AR326" s="32">
        <v>19</v>
      </c>
      <c r="AS326" s="32">
        <v>3</v>
      </c>
      <c r="AT326" s="32">
        <f>23</f>
        <v>23</v>
      </c>
      <c r="AU326" s="32">
        <f>9</f>
        <v>9</v>
      </c>
      <c r="AV326" s="32">
        <f>7</f>
        <v>7</v>
      </c>
      <c r="AW326" s="32">
        <f>15</f>
        <v>15</v>
      </c>
      <c r="AX326" s="32">
        <f>13</f>
        <v>13</v>
      </c>
      <c r="AY326" s="32">
        <v>1</v>
      </c>
      <c r="AZ326" s="32">
        <f>61</f>
        <v>61</v>
      </c>
      <c r="BA326" s="32">
        <f>13</f>
        <v>13</v>
      </c>
      <c r="BB326" s="32">
        <f>54</f>
        <v>54</v>
      </c>
      <c r="BC326" s="32">
        <f>13</f>
        <v>13</v>
      </c>
      <c r="BD326" s="32">
        <f>71</f>
        <v>71</v>
      </c>
      <c r="BE326" s="32">
        <f>15</f>
        <v>15</v>
      </c>
      <c r="BF326" s="96">
        <v>21</v>
      </c>
      <c r="BG326" s="32">
        <f>15</f>
        <v>15</v>
      </c>
      <c r="BH326" s="96">
        <v>39</v>
      </c>
      <c r="BI326" s="62">
        <f>4+1+2</f>
        <v>7</v>
      </c>
      <c r="BJ326" s="102">
        <v>8</v>
      </c>
      <c r="BK326" s="62">
        <f>13+5</f>
        <v>18</v>
      </c>
      <c r="BL326" s="102">
        <v>19</v>
      </c>
      <c r="BM326" s="46"/>
      <c r="BN326" s="102">
        <f>48+5</f>
        <v>53</v>
      </c>
      <c r="BO326" s="102">
        <f>10</f>
        <v>10</v>
      </c>
      <c r="BP326" s="102">
        <v>18</v>
      </c>
      <c r="BQ326" s="101">
        <v>31</v>
      </c>
      <c r="BR326" s="102">
        <f>35</f>
        <v>35</v>
      </c>
      <c r="BS326" s="47">
        <f t="shared" si="19"/>
        <v>1071</v>
      </c>
    </row>
    <row r="327" spans="1:71" ht="14" x14ac:dyDescent="0.15">
      <c r="A327" s="59" t="s">
        <v>91</v>
      </c>
      <c r="B327" s="162" t="s">
        <v>520</v>
      </c>
      <c r="C327" s="162"/>
      <c r="D327" s="162" t="s">
        <v>541</v>
      </c>
      <c r="E327" s="131" t="s">
        <v>130</v>
      </c>
      <c r="F327" s="60">
        <v>0.2</v>
      </c>
      <c r="G327" s="60">
        <v>1.2</v>
      </c>
      <c r="H327" s="61">
        <f>F327*20</f>
        <v>4</v>
      </c>
      <c r="I327" s="61">
        <f>G327*20</f>
        <v>24</v>
      </c>
      <c r="J327" s="61"/>
      <c r="K327" s="42"/>
      <c r="L327" s="42"/>
      <c r="M327" s="42"/>
      <c r="N327" s="42"/>
      <c r="O327" s="42"/>
      <c r="P327" s="42"/>
      <c r="Q327" s="42"/>
      <c r="R327" s="42"/>
      <c r="S327" s="42"/>
      <c r="T327" s="42"/>
      <c r="U327" s="46"/>
      <c r="V327" s="46"/>
      <c r="W327" s="46"/>
      <c r="X327" s="62">
        <v>11</v>
      </c>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c r="AW327" s="46"/>
      <c r="AX327" s="46"/>
      <c r="AY327" s="46"/>
      <c r="AZ327" s="46"/>
      <c r="BA327" s="46"/>
      <c r="BB327" s="46"/>
      <c r="BC327" s="46"/>
      <c r="BD327" s="46"/>
      <c r="BE327" s="46"/>
      <c r="BF327" s="46"/>
      <c r="BG327" s="46"/>
      <c r="BH327" s="46"/>
      <c r="BI327" s="46"/>
      <c r="BJ327" s="46"/>
      <c r="BK327" s="46"/>
      <c r="BL327" s="46"/>
      <c r="BM327" s="46"/>
      <c r="BN327" s="46"/>
      <c r="BO327" s="46"/>
      <c r="BP327" s="46"/>
      <c r="BQ327" s="46"/>
      <c r="BR327" s="46"/>
      <c r="BS327" s="47">
        <f t="shared" si="19"/>
        <v>11</v>
      </c>
    </row>
    <row r="328" spans="1:71" ht="14" x14ac:dyDescent="0.15">
      <c r="A328" s="59" t="s">
        <v>114</v>
      </c>
      <c r="B328" s="162" t="s">
        <v>520</v>
      </c>
      <c r="C328" s="162"/>
      <c r="D328" s="162" t="s">
        <v>542</v>
      </c>
      <c r="E328" s="131" t="s">
        <v>130</v>
      </c>
      <c r="F328" s="60">
        <v>0.2</v>
      </c>
      <c r="G328" s="60">
        <v>2.5</v>
      </c>
      <c r="H328" s="61">
        <f>F328*20</f>
        <v>4</v>
      </c>
      <c r="I328" s="61">
        <f>G328*20</f>
        <v>50</v>
      </c>
      <c r="J328" s="61"/>
      <c r="K328" s="42"/>
      <c r="L328" s="42"/>
      <c r="M328" s="42"/>
      <c r="N328" s="42"/>
      <c r="O328" s="42"/>
      <c r="P328" s="42"/>
      <c r="Q328" s="42"/>
      <c r="R328" s="42"/>
      <c r="S328" s="42"/>
      <c r="T328" s="42"/>
      <c r="U328" s="46"/>
      <c r="V328" s="46"/>
      <c r="W328" s="62">
        <v>1</v>
      </c>
      <c r="X328" s="46"/>
      <c r="Y328" s="46"/>
      <c r="Z328" s="46"/>
      <c r="AA328" s="46"/>
      <c r="AB328" s="46"/>
      <c r="AC328" s="63"/>
      <c r="AD328" s="63"/>
      <c r="AE328" s="46"/>
      <c r="AF328" s="46"/>
      <c r="AG328" s="46"/>
      <c r="AH328" s="46"/>
      <c r="AI328" s="46"/>
      <c r="AJ328" s="46"/>
      <c r="AK328" s="46"/>
      <c r="AL328" s="46"/>
      <c r="AM328" s="46"/>
      <c r="AN328" s="46"/>
      <c r="AO328" s="46"/>
      <c r="AP328" s="46"/>
      <c r="AQ328" s="46"/>
      <c r="AR328" s="46"/>
      <c r="AS328" s="46"/>
      <c r="AT328" s="46"/>
      <c r="AU328" s="46"/>
      <c r="AV328" s="46"/>
      <c r="AW328" s="46"/>
      <c r="AX328" s="46"/>
      <c r="AY328" s="46"/>
      <c r="AZ328" s="46"/>
      <c r="BA328" s="46"/>
      <c r="BB328" s="46"/>
      <c r="BC328" s="46"/>
      <c r="BD328" s="46"/>
      <c r="BE328" s="46"/>
      <c r="BF328" s="46"/>
      <c r="BG328" s="46"/>
      <c r="BH328" s="46"/>
      <c r="BI328" s="46"/>
      <c r="BJ328" s="46"/>
      <c r="BK328" s="46"/>
      <c r="BL328" s="46"/>
      <c r="BM328" s="46"/>
      <c r="BN328" s="46"/>
      <c r="BO328" s="46"/>
      <c r="BP328" s="46"/>
      <c r="BQ328" s="46"/>
      <c r="BR328" s="46"/>
      <c r="BS328" s="47">
        <f t="shared" si="19"/>
        <v>1</v>
      </c>
    </row>
    <row r="329" spans="1:71" x14ac:dyDescent="0.15">
      <c r="A329" s="134" t="s">
        <v>74</v>
      </c>
      <c r="B329" s="137" t="s">
        <v>521</v>
      </c>
      <c r="C329" s="137" t="s">
        <v>236</v>
      </c>
      <c r="D329" s="137" t="s">
        <v>543</v>
      </c>
      <c r="E329" s="137" t="s">
        <v>130</v>
      </c>
      <c r="F329" s="39"/>
      <c r="G329" s="39"/>
      <c r="H329" s="38">
        <v>5.5</v>
      </c>
      <c r="I329" s="38">
        <v>5.5</v>
      </c>
      <c r="J329" s="38"/>
      <c r="K329" s="58">
        <v>162</v>
      </c>
      <c r="L329" s="58">
        <v>194</v>
      </c>
      <c r="M329" s="58">
        <v>78</v>
      </c>
      <c r="N329" s="64">
        <v>102</v>
      </c>
      <c r="O329" s="58">
        <v>77</v>
      </c>
      <c r="P329" s="58">
        <v>85</v>
      </c>
      <c r="Q329" s="58">
        <v>46</v>
      </c>
      <c r="R329" s="58">
        <f>103</f>
        <v>103</v>
      </c>
      <c r="S329" s="58">
        <f>136</f>
        <v>136</v>
      </c>
      <c r="T329" s="58">
        <f>188</f>
        <v>188</v>
      </c>
      <c r="U329" s="62">
        <v>26</v>
      </c>
      <c r="V329" s="62">
        <v>15</v>
      </c>
      <c r="W329" s="62">
        <v>16</v>
      </c>
      <c r="X329" s="62">
        <v>18</v>
      </c>
      <c r="Y329" s="62">
        <v>15</v>
      </c>
      <c r="Z329" s="62">
        <v>23</v>
      </c>
      <c r="AA329" s="62">
        <v>21</v>
      </c>
      <c r="AB329" s="62">
        <v>6</v>
      </c>
      <c r="AC329" s="62">
        <v>14</v>
      </c>
      <c r="AD329" s="62">
        <v>14</v>
      </c>
      <c r="AE329" s="46"/>
      <c r="AF329" s="32">
        <f>167</f>
        <v>167</v>
      </c>
      <c r="AG329" s="32">
        <f>49</f>
        <v>49</v>
      </c>
      <c r="AH329" s="46"/>
      <c r="AI329" s="32">
        <f>44</f>
        <v>44</v>
      </c>
      <c r="AJ329" s="32">
        <f>171</f>
        <v>171</v>
      </c>
      <c r="AK329" s="32">
        <f>43</f>
        <v>43</v>
      </c>
      <c r="AL329" s="32">
        <f>67</f>
        <v>67</v>
      </c>
      <c r="AM329" s="32">
        <f>44</f>
        <v>44</v>
      </c>
      <c r="AN329" s="32">
        <f>138</f>
        <v>138</v>
      </c>
      <c r="AO329" s="46"/>
      <c r="AP329" s="32">
        <f>7</f>
        <v>7</v>
      </c>
      <c r="AQ329" s="32">
        <f>10</f>
        <v>10</v>
      </c>
      <c r="AR329" s="32">
        <f>8</f>
        <v>8</v>
      </c>
      <c r="AS329" s="32">
        <f>6</f>
        <v>6</v>
      </c>
      <c r="AT329" s="32">
        <f>17</f>
        <v>17</v>
      </c>
      <c r="AU329" s="32">
        <f>38</f>
        <v>38</v>
      </c>
      <c r="AV329" s="32">
        <f>19</f>
        <v>19</v>
      </c>
      <c r="AW329" s="32">
        <f>14</f>
        <v>14</v>
      </c>
      <c r="AX329" s="32">
        <f>17</f>
        <v>17</v>
      </c>
      <c r="AY329" s="32">
        <v>14</v>
      </c>
      <c r="AZ329" s="96">
        <v>103</v>
      </c>
      <c r="BA329" s="32">
        <f>43</f>
        <v>43</v>
      </c>
      <c r="BB329" s="32">
        <f>82</f>
        <v>82</v>
      </c>
      <c r="BC329" s="96">
        <v>55</v>
      </c>
      <c r="BD329" s="96">
        <v>200</v>
      </c>
      <c r="BE329" s="96">
        <v>125</v>
      </c>
      <c r="BF329" s="96">
        <v>98</v>
      </c>
      <c r="BG329" s="32">
        <v>50</v>
      </c>
      <c r="BH329" s="32">
        <f>48</f>
        <v>48</v>
      </c>
      <c r="BI329" s="102">
        <f>25</f>
        <v>25</v>
      </c>
      <c r="BJ329" s="102">
        <v>87</v>
      </c>
      <c r="BK329" s="102">
        <v>45</v>
      </c>
      <c r="BL329" s="102">
        <v>90</v>
      </c>
      <c r="BM329" s="46"/>
      <c r="BN329" s="101">
        <v>142</v>
      </c>
      <c r="BO329" s="102">
        <f>62</f>
        <v>62</v>
      </c>
      <c r="BP329" s="102">
        <v>115</v>
      </c>
      <c r="BQ329" s="102">
        <f>107</f>
        <v>107</v>
      </c>
      <c r="BR329" s="101">
        <v>114</v>
      </c>
      <c r="BS329" s="47">
        <f t="shared" si="19"/>
        <v>3803</v>
      </c>
    </row>
    <row r="330" spans="1:71" x14ac:dyDescent="0.15">
      <c r="A330" s="134" t="s">
        <v>75</v>
      </c>
      <c r="B330" s="137" t="s">
        <v>521</v>
      </c>
      <c r="C330" s="137" t="s">
        <v>236</v>
      </c>
      <c r="D330" s="137" t="s">
        <v>544</v>
      </c>
      <c r="E330" s="137" t="s">
        <v>130</v>
      </c>
      <c r="F330" s="39"/>
      <c r="G330" s="39"/>
      <c r="H330" s="38">
        <v>9.5</v>
      </c>
      <c r="I330" s="38">
        <v>9.5</v>
      </c>
      <c r="J330" s="38"/>
      <c r="K330" s="58">
        <v>61</v>
      </c>
      <c r="L330" s="58">
        <v>73</v>
      </c>
      <c r="M330" s="58">
        <v>9</v>
      </c>
      <c r="N330" s="64">
        <v>52</v>
      </c>
      <c r="O330" s="58">
        <v>21</v>
      </c>
      <c r="P330" s="58">
        <v>47</v>
      </c>
      <c r="Q330" s="58">
        <v>7</v>
      </c>
      <c r="R330" s="58">
        <f>32</f>
        <v>32</v>
      </c>
      <c r="S330" s="58">
        <f>48</f>
        <v>48</v>
      </c>
      <c r="T330" s="58">
        <f>54</f>
        <v>54</v>
      </c>
      <c r="U330" s="62">
        <v>2</v>
      </c>
      <c r="V330" s="62">
        <v>7</v>
      </c>
      <c r="W330" s="62">
        <v>5</v>
      </c>
      <c r="X330" s="62">
        <v>1</v>
      </c>
      <c r="Y330" s="62">
        <v>2</v>
      </c>
      <c r="Z330" s="62">
        <v>13</v>
      </c>
      <c r="AA330" s="62">
        <v>1</v>
      </c>
      <c r="AB330" s="62">
        <v>10</v>
      </c>
      <c r="AC330" s="62">
        <v>4</v>
      </c>
      <c r="AD330" s="62">
        <v>2</v>
      </c>
      <c r="AE330" s="32">
        <f>100</f>
        <v>100</v>
      </c>
      <c r="AF330" s="32">
        <f>320</f>
        <v>320</v>
      </c>
      <c r="AG330" s="32">
        <f>64</f>
        <v>64</v>
      </c>
      <c r="AH330" s="32">
        <f>216</f>
        <v>216</v>
      </c>
      <c r="AI330" s="32">
        <f>40</f>
        <v>40</v>
      </c>
      <c r="AJ330" s="32">
        <f>492</f>
        <v>492</v>
      </c>
      <c r="AK330" s="32">
        <f>99</f>
        <v>99</v>
      </c>
      <c r="AL330" s="32">
        <v>257</v>
      </c>
      <c r="AM330" s="32">
        <f>361</f>
        <v>361</v>
      </c>
      <c r="AN330" s="32">
        <f>406</f>
        <v>406</v>
      </c>
      <c r="AO330" s="32">
        <f>3</f>
        <v>3</v>
      </c>
      <c r="AP330" s="32">
        <f>5</f>
        <v>5</v>
      </c>
      <c r="AQ330" s="32">
        <f>2</f>
        <v>2</v>
      </c>
      <c r="AR330" s="46"/>
      <c r="AS330" s="32">
        <f>8</f>
        <v>8</v>
      </c>
      <c r="AT330" s="32">
        <f>6</f>
        <v>6</v>
      </c>
      <c r="AU330" s="32">
        <f>5</f>
        <v>5</v>
      </c>
      <c r="AV330" s="32">
        <f>8</f>
        <v>8</v>
      </c>
      <c r="AW330" s="32">
        <f>9</f>
        <v>9</v>
      </c>
      <c r="AX330" s="32">
        <f>8</f>
        <v>8</v>
      </c>
      <c r="AY330" s="32">
        <v>7</v>
      </c>
      <c r="AZ330" s="96">
        <v>109</v>
      </c>
      <c r="BA330" s="32">
        <f>55</f>
        <v>55</v>
      </c>
      <c r="BB330" s="32">
        <f>119</f>
        <v>119</v>
      </c>
      <c r="BC330" s="96">
        <v>117</v>
      </c>
      <c r="BD330" s="96">
        <v>516</v>
      </c>
      <c r="BE330" s="96">
        <v>72</v>
      </c>
      <c r="BF330" s="96">
        <v>266</v>
      </c>
      <c r="BG330" s="32">
        <v>301</v>
      </c>
      <c r="BH330" s="32">
        <f>181</f>
        <v>181</v>
      </c>
      <c r="BI330" s="102">
        <f>7</f>
        <v>7</v>
      </c>
      <c r="BJ330" s="102">
        <f>37+5</f>
        <v>42</v>
      </c>
      <c r="BK330" s="102">
        <v>13</v>
      </c>
      <c r="BL330" s="102">
        <v>102</v>
      </c>
      <c r="BM330" s="102">
        <v>6</v>
      </c>
      <c r="BN330" s="101">
        <v>90</v>
      </c>
      <c r="BO330" s="102">
        <f>33</f>
        <v>33</v>
      </c>
      <c r="BP330" s="102">
        <v>104</v>
      </c>
      <c r="BQ330" s="102">
        <f>127</f>
        <v>127</v>
      </c>
      <c r="BR330" s="101">
        <v>100</v>
      </c>
      <c r="BS330" s="47">
        <f t="shared" si="19"/>
        <v>5227</v>
      </c>
    </row>
    <row r="331" spans="1:71" x14ac:dyDescent="0.15">
      <c r="A331" s="134" t="s">
        <v>76</v>
      </c>
      <c r="B331" s="137" t="s">
        <v>521</v>
      </c>
      <c r="C331" s="137" t="s">
        <v>236</v>
      </c>
      <c r="D331" s="137" t="s">
        <v>545</v>
      </c>
      <c r="E331" s="137" t="s">
        <v>130</v>
      </c>
      <c r="F331" s="39"/>
      <c r="G331" s="39"/>
      <c r="H331" s="38">
        <v>14</v>
      </c>
      <c r="I331" s="38">
        <v>14</v>
      </c>
      <c r="J331" s="38"/>
      <c r="K331" s="58">
        <v>46</v>
      </c>
      <c r="L331" s="58">
        <v>22</v>
      </c>
      <c r="M331" s="58">
        <v>9</v>
      </c>
      <c r="N331" s="64">
        <v>24</v>
      </c>
      <c r="O331" s="58">
        <v>6</v>
      </c>
      <c r="P331" s="58">
        <v>24</v>
      </c>
      <c r="Q331" s="58">
        <v>2</v>
      </c>
      <c r="R331" s="58">
        <f>26</f>
        <v>26</v>
      </c>
      <c r="S331" s="58">
        <f>11</f>
        <v>11</v>
      </c>
      <c r="T331" s="58">
        <f>19</f>
        <v>19</v>
      </c>
      <c r="U331" s="62">
        <v>5</v>
      </c>
      <c r="V331" s="46"/>
      <c r="W331" s="62">
        <v>4</v>
      </c>
      <c r="X331" s="62">
        <v>7</v>
      </c>
      <c r="Y331" s="46"/>
      <c r="Z331" s="62">
        <v>7</v>
      </c>
      <c r="AA331" s="62">
        <v>1</v>
      </c>
      <c r="AB331" s="62">
        <v>12</v>
      </c>
      <c r="AC331" s="46"/>
      <c r="AD331" s="62">
        <v>5</v>
      </c>
      <c r="AE331" s="46"/>
      <c r="AF331" s="32">
        <f>20</f>
        <v>20</v>
      </c>
      <c r="AG331" s="32">
        <f>10</f>
        <v>10</v>
      </c>
      <c r="AH331" s="32">
        <f>64</f>
        <v>64</v>
      </c>
      <c r="AI331" s="32">
        <f>30</f>
        <v>30</v>
      </c>
      <c r="AJ331" s="32">
        <f>54</f>
        <v>54</v>
      </c>
      <c r="AK331" s="32">
        <f>9</f>
        <v>9</v>
      </c>
      <c r="AL331" s="32">
        <f>28</f>
        <v>28</v>
      </c>
      <c r="AM331" s="32">
        <f>28</f>
        <v>28</v>
      </c>
      <c r="AN331" s="32">
        <f>51</f>
        <v>51</v>
      </c>
      <c r="AO331" s="46"/>
      <c r="AP331" s="32">
        <f>3</f>
        <v>3</v>
      </c>
      <c r="AQ331" s="46"/>
      <c r="AR331" s="46"/>
      <c r="AS331" s="46"/>
      <c r="AT331" s="32">
        <f>2</f>
        <v>2</v>
      </c>
      <c r="AU331" s="32">
        <f>1</f>
        <v>1</v>
      </c>
      <c r="AV331" s="46"/>
      <c r="AW331" s="32">
        <f>3</f>
        <v>3</v>
      </c>
      <c r="AX331" s="32">
        <f>7</f>
        <v>7</v>
      </c>
      <c r="AY331" s="46"/>
      <c r="AZ331" s="96">
        <v>24</v>
      </c>
      <c r="BA331" s="32">
        <f>24</f>
        <v>24</v>
      </c>
      <c r="BB331" s="32">
        <f>38</f>
        <v>38</v>
      </c>
      <c r="BC331" s="96">
        <v>6</v>
      </c>
      <c r="BD331" s="96">
        <v>31</v>
      </c>
      <c r="BE331" s="96">
        <v>3</v>
      </c>
      <c r="BF331" s="96">
        <v>3</v>
      </c>
      <c r="BG331" s="32">
        <f>10</f>
        <v>10</v>
      </c>
      <c r="BH331" s="32">
        <f>4</f>
        <v>4</v>
      </c>
      <c r="BI331" s="102">
        <f>2+5</f>
        <v>7</v>
      </c>
      <c r="BJ331" s="102">
        <v>29</v>
      </c>
      <c r="BK331" s="46"/>
      <c r="BL331" s="102">
        <v>26</v>
      </c>
      <c r="BM331" s="102">
        <v>6</v>
      </c>
      <c r="BN331" s="101">
        <v>55</v>
      </c>
      <c r="BO331" s="102">
        <v>7</v>
      </c>
      <c r="BP331" s="102">
        <v>38</v>
      </c>
      <c r="BQ331" s="102">
        <f>32</f>
        <v>32</v>
      </c>
      <c r="BR331" s="46"/>
      <c r="BS331" s="47">
        <f t="shared" si="19"/>
        <v>883</v>
      </c>
    </row>
    <row r="332" spans="1:71" ht="14" x14ac:dyDescent="0.15">
      <c r="A332" s="65" t="s">
        <v>92</v>
      </c>
      <c r="B332" s="160" t="s">
        <v>521</v>
      </c>
      <c r="C332" s="160" t="s">
        <v>240</v>
      </c>
      <c r="D332" s="160" t="s">
        <v>574</v>
      </c>
      <c r="E332" s="131" t="s">
        <v>134</v>
      </c>
      <c r="F332" s="66">
        <v>0.1</v>
      </c>
      <c r="G332" s="66">
        <v>0.4</v>
      </c>
      <c r="H332" s="67">
        <f t="shared" ref="H332:I352" si="20">F332*20</f>
        <v>2</v>
      </c>
      <c r="I332" s="67">
        <f t="shared" si="20"/>
        <v>8</v>
      </c>
      <c r="J332" s="67">
        <f t="shared" ref="J332:J352" si="21">H332</f>
        <v>2</v>
      </c>
      <c r="K332" s="42"/>
      <c r="L332" s="42"/>
      <c r="M332" s="42"/>
      <c r="N332" s="42"/>
      <c r="O332" s="42"/>
      <c r="P332" s="42"/>
      <c r="Q332" s="42"/>
      <c r="R332" s="58">
        <f>6</f>
        <v>6</v>
      </c>
      <c r="S332" s="42"/>
      <c r="T332" s="42"/>
      <c r="U332" s="46"/>
      <c r="V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c r="AW332" s="46"/>
      <c r="AX332" s="46"/>
      <c r="AY332" s="46"/>
      <c r="AZ332" s="46"/>
      <c r="BA332" s="46"/>
      <c r="BB332" s="46"/>
      <c r="BC332" s="46"/>
      <c r="BD332" s="46"/>
      <c r="BE332" s="46"/>
      <c r="BF332" s="46"/>
      <c r="BG332" s="46"/>
      <c r="BH332" s="46"/>
      <c r="BI332" s="46"/>
      <c r="BJ332" s="46"/>
      <c r="BK332" s="46"/>
      <c r="BL332" s="46"/>
      <c r="BM332" s="46"/>
      <c r="BN332" s="46"/>
      <c r="BO332" s="46"/>
      <c r="BP332" s="46"/>
      <c r="BQ332" s="46"/>
      <c r="BR332" s="46"/>
      <c r="BS332" s="47">
        <f t="shared" si="19"/>
        <v>6</v>
      </c>
    </row>
    <row r="333" spans="1:71" ht="14" x14ac:dyDescent="0.15">
      <c r="A333" s="65" t="s">
        <v>93</v>
      </c>
      <c r="B333" s="160" t="s">
        <v>521</v>
      </c>
      <c r="C333" s="160" t="s">
        <v>240</v>
      </c>
      <c r="D333" s="160" t="s">
        <v>576</v>
      </c>
      <c r="E333" s="131" t="s">
        <v>134</v>
      </c>
      <c r="F333" s="66">
        <v>0.1</v>
      </c>
      <c r="G333" s="66">
        <v>0.5</v>
      </c>
      <c r="H333" s="67">
        <f t="shared" si="20"/>
        <v>2</v>
      </c>
      <c r="I333" s="67">
        <f t="shared" si="20"/>
        <v>10</v>
      </c>
      <c r="J333" s="67">
        <f t="shared" si="21"/>
        <v>2</v>
      </c>
      <c r="K333" s="42"/>
      <c r="L333" s="42"/>
      <c r="M333" s="42"/>
      <c r="N333" s="42"/>
      <c r="O333" s="42"/>
      <c r="P333" s="42"/>
      <c r="Q333" s="58">
        <f>6</f>
        <v>6</v>
      </c>
      <c r="R333" s="42"/>
      <c r="S333" s="58">
        <f>12</f>
        <v>12</v>
      </c>
      <c r="T333" s="58">
        <f>17</f>
        <v>17</v>
      </c>
      <c r="U333" s="46"/>
      <c r="V333" s="46"/>
      <c r="W333" s="46"/>
      <c r="X333" s="46"/>
      <c r="Y333" s="46"/>
      <c r="Z333" s="46"/>
      <c r="AA333" s="46"/>
      <c r="AB333" s="46"/>
      <c r="AC333" s="46"/>
      <c r="AD333" s="62">
        <f>7</f>
        <v>7</v>
      </c>
      <c r="AE333" s="46"/>
      <c r="AF333" s="46"/>
      <c r="AG333" s="46"/>
      <c r="AH333" s="46"/>
      <c r="AI333" s="46"/>
      <c r="AJ333" s="46"/>
      <c r="AK333" s="46"/>
      <c r="AL333" s="46"/>
      <c r="AM333" s="46"/>
      <c r="AN333" s="62">
        <v>8</v>
      </c>
      <c r="AO333" s="46"/>
      <c r="AP333" s="46"/>
      <c r="AQ333" s="46"/>
      <c r="AR333" s="46"/>
      <c r="AS333" s="46"/>
      <c r="AT333" s="46"/>
      <c r="AU333" s="46"/>
      <c r="AV333" s="46"/>
      <c r="AW333" s="46"/>
      <c r="AX333" s="46"/>
      <c r="AY333" s="46"/>
      <c r="AZ333" s="46"/>
      <c r="BA333" s="46"/>
      <c r="BB333" s="46"/>
      <c r="BC333" s="46"/>
      <c r="BD333" s="46"/>
      <c r="BE333" s="46"/>
      <c r="BF333" s="46"/>
      <c r="BG333" s="46"/>
      <c r="BH333" s="46"/>
      <c r="BI333" s="62">
        <v>12</v>
      </c>
      <c r="BJ333" s="46"/>
      <c r="BK333" s="46"/>
      <c r="BL333" s="46"/>
      <c r="BM333" s="46"/>
      <c r="BN333" s="46"/>
      <c r="BO333" s="46"/>
      <c r="BP333" s="46"/>
      <c r="BQ333" s="46"/>
      <c r="BR333" s="46"/>
      <c r="BS333" s="47">
        <f t="shared" si="19"/>
        <v>62</v>
      </c>
    </row>
    <row r="334" spans="1:71" ht="14" x14ac:dyDescent="0.15">
      <c r="A334" s="65" t="s">
        <v>94</v>
      </c>
      <c r="B334" s="160" t="s">
        <v>521</v>
      </c>
      <c r="C334" s="160" t="s">
        <v>240</v>
      </c>
      <c r="D334" s="160" t="s">
        <v>575</v>
      </c>
      <c r="E334" s="131" t="s">
        <v>134</v>
      </c>
      <c r="F334" s="66">
        <v>0.1</v>
      </c>
      <c r="G334" s="66">
        <v>0.6</v>
      </c>
      <c r="H334" s="67">
        <f t="shared" si="20"/>
        <v>2</v>
      </c>
      <c r="I334" s="67">
        <f t="shared" si="20"/>
        <v>12</v>
      </c>
      <c r="J334" s="67">
        <f t="shared" si="21"/>
        <v>2</v>
      </c>
      <c r="K334" s="42"/>
      <c r="L334" s="58">
        <v>14</v>
      </c>
      <c r="M334" s="58">
        <v>11</v>
      </c>
      <c r="N334" s="42"/>
      <c r="O334" s="42"/>
      <c r="P334" s="42"/>
      <c r="Q334" s="42"/>
      <c r="R334" s="42"/>
      <c r="S334" s="42"/>
      <c r="T334" s="42"/>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c r="AW334" s="46"/>
      <c r="AX334" s="46"/>
      <c r="AY334" s="46"/>
      <c r="AZ334" s="46"/>
      <c r="BA334" s="46"/>
      <c r="BB334" s="46"/>
      <c r="BC334" s="46"/>
      <c r="BD334" s="46"/>
      <c r="BE334" s="46"/>
      <c r="BF334" s="46"/>
      <c r="BG334" s="46"/>
      <c r="BH334" s="46"/>
      <c r="BI334" s="46"/>
      <c r="BJ334" s="46"/>
      <c r="BK334" s="46"/>
      <c r="BL334" s="46"/>
      <c r="BM334" s="46"/>
      <c r="BN334" s="46"/>
      <c r="BO334" s="46"/>
      <c r="BP334" s="46"/>
      <c r="BQ334" s="46"/>
      <c r="BR334" s="46"/>
      <c r="BS334" s="47">
        <f t="shared" si="19"/>
        <v>25</v>
      </c>
    </row>
    <row r="335" spans="1:71" ht="14" x14ac:dyDescent="0.15">
      <c r="A335" s="65" t="s">
        <v>95</v>
      </c>
      <c r="B335" s="160" t="s">
        <v>521</v>
      </c>
      <c r="C335" s="160" t="s">
        <v>240</v>
      </c>
      <c r="D335" s="160" t="s">
        <v>577</v>
      </c>
      <c r="E335" s="131" t="s">
        <v>134</v>
      </c>
      <c r="F335" s="66">
        <v>0.1</v>
      </c>
      <c r="G335" s="66">
        <v>1</v>
      </c>
      <c r="H335" s="67">
        <f t="shared" si="20"/>
        <v>2</v>
      </c>
      <c r="I335" s="67">
        <f t="shared" si="20"/>
        <v>20</v>
      </c>
      <c r="J335" s="67">
        <f t="shared" si="21"/>
        <v>2</v>
      </c>
      <c r="K335" s="42"/>
      <c r="L335" s="42"/>
      <c r="M335" s="42"/>
      <c r="N335" s="42"/>
      <c r="O335" s="42"/>
      <c r="P335" s="42"/>
      <c r="Q335" s="42"/>
      <c r="R335" s="42"/>
      <c r="S335" s="42"/>
      <c r="T335" s="42"/>
      <c r="U335" s="46"/>
      <c r="V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c r="AW335" s="46"/>
      <c r="AX335" s="46"/>
      <c r="AY335" s="46"/>
      <c r="AZ335" s="46"/>
      <c r="BA335" s="46"/>
      <c r="BB335" s="46"/>
      <c r="BC335" s="46"/>
      <c r="BD335" s="62">
        <v>4</v>
      </c>
      <c r="BE335" s="46"/>
      <c r="BF335" s="46"/>
      <c r="BG335" s="46"/>
      <c r="BH335" s="46"/>
      <c r="BI335" s="62">
        <v>8</v>
      </c>
      <c r="BJ335" s="46"/>
      <c r="BK335" s="46"/>
      <c r="BL335" s="46"/>
      <c r="BM335" s="46"/>
      <c r="BN335" s="46"/>
      <c r="BO335" s="46"/>
      <c r="BP335" s="46"/>
      <c r="BQ335" s="46"/>
      <c r="BR335" s="46"/>
      <c r="BS335" s="47">
        <f t="shared" ref="BS335:BS379" si="22">SUM(K335:BR335)</f>
        <v>12</v>
      </c>
    </row>
    <row r="336" spans="1:71" ht="14" x14ac:dyDescent="0.15">
      <c r="A336" s="65" t="s">
        <v>96</v>
      </c>
      <c r="B336" s="160" t="s">
        <v>521</v>
      </c>
      <c r="C336" s="160" t="s">
        <v>240</v>
      </c>
      <c r="D336" s="160" t="s">
        <v>578</v>
      </c>
      <c r="E336" s="131" t="s">
        <v>134</v>
      </c>
      <c r="F336" s="66">
        <v>0.15</v>
      </c>
      <c r="G336" s="66">
        <v>0.6</v>
      </c>
      <c r="H336" s="67">
        <f t="shared" si="20"/>
        <v>3</v>
      </c>
      <c r="I336" s="67">
        <f t="shared" si="20"/>
        <v>12</v>
      </c>
      <c r="J336" s="67">
        <f t="shared" si="21"/>
        <v>3</v>
      </c>
      <c r="K336" s="54">
        <f>9</f>
        <v>9</v>
      </c>
      <c r="L336" s="42"/>
      <c r="M336" s="42"/>
      <c r="N336" s="42"/>
      <c r="O336" s="42"/>
      <c r="P336" s="42"/>
      <c r="Q336" s="42"/>
      <c r="R336" s="42"/>
      <c r="S336" s="42"/>
      <c r="T336" s="42"/>
      <c r="U336" s="46"/>
      <c r="V336" s="46"/>
      <c r="W336" s="46"/>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c r="AV336" s="46"/>
      <c r="AW336" s="46"/>
      <c r="AX336" s="46"/>
      <c r="AY336" s="46"/>
      <c r="AZ336" s="46"/>
      <c r="BA336" s="46"/>
      <c r="BB336" s="46"/>
      <c r="BC336" s="46"/>
      <c r="BD336" s="46"/>
      <c r="BE336" s="46"/>
      <c r="BF336" s="46"/>
      <c r="BG336" s="46"/>
      <c r="BH336" s="46"/>
      <c r="BI336" s="46"/>
      <c r="BJ336" s="46"/>
      <c r="BK336" s="46"/>
      <c r="BL336" s="46"/>
      <c r="BM336" s="46"/>
      <c r="BN336" s="46"/>
      <c r="BO336" s="46"/>
      <c r="BP336" s="46"/>
      <c r="BQ336" s="46"/>
      <c r="BR336" s="46"/>
      <c r="BS336" s="47">
        <f t="shared" si="22"/>
        <v>9</v>
      </c>
    </row>
    <row r="337" spans="1:71" ht="14" x14ac:dyDescent="0.15">
      <c r="A337" s="65" t="s">
        <v>97</v>
      </c>
      <c r="B337" s="160" t="s">
        <v>521</v>
      </c>
      <c r="C337" s="160" t="s">
        <v>240</v>
      </c>
      <c r="D337" s="160" t="s">
        <v>579</v>
      </c>
      <c r="E337" s="131" t="s">
        <v>134</v>
      </c>
      <c r="F337" s="66">
        <v>0.2</v>
      </c>
      <c r="G337" s="66">
        <v>0.5</v>
      </c>
      <c r="H337" s="67">
        <f t="shared" si="20"/>
        <v>4</v>
      </c>
      <c r="I337" s="67">
        <f t="shared" si="20"/>
        <v>10</v>
      </c>
      <c r="J337" s="67">
        <f t="shared" si="21"/>
        <v>4</v>
      </c>
      <c r="K337" s="42"/>
      <c r="L337" s="42"/>
      <c r="M337" s="42"/>
      <c r="N337" s="42"/>
      <c r="O337" s="42"/>
      <c r="P337" s="42"/>
      <c r="Q337" s="42"/>
      <c r="R337" s="42"/>
      <c r="S337" s="42"/>
      <c r="T337" s="42"/>
      <c r="U337" s="46"/>
      <c r="V337" s="46"/>
      <c r="W337" s="46"/>
      <c r="X337" s="46"/>
      <c r="Y337" s="46"/>
      <c r="Z337" s="62">
        <v>3</v>
      </c>
      <c r="AA337" s="46"/>
      <c r="AB337" s="46"/>
      <c r="AC337" s="46"/>
      <c r="AD337" s="46"/>
      <c r="AE337" s="46"/>
      <c r="AF337" s="46"/>
      <c r="AG337" s="46"/>
      <c r="AH337" s="46"/>
      <c r="AI337" s="46"/>
      <c r="AJ337" s="46"/>
      <c r="AK337" s="46"/>
      <c r="AL337" s="46"/>
      <c r="AM337" s="46"/>
      <c r="AN337" s="46"/>
      <c r="AO337" s="46"/>
      <c r="AP337" s="46"/>
      <c r="AQ337" s="46"/>
      <c r="AR337" s="46"/>
      <c r="AS337" s="46"/>
      <c r="AT337" s="46"/>
      <c r="AU337" s="46"/>
      <c r="AV337" s="46"/>
      <c r="AW337" s="46"/>
      <c r="AX337" s="46"/>
      <c r="AY337" s="46"/>
      <c r="AZ337" s="46"/>
      <c r="BA337" s="46"/>
      <c r="BB337" s="46"/>
      <c r="BC337" s="46"/>
      <c r="BD337" s="46"/>
      <c r="BE337" s="32">
        <f>6</f>
        <v>6</v>
      </c>
      <c r="BF337" s="46"/>
      <c r="BG337" s="46"/>
      <c r="BH337" s="46"/>
      <c r="BI337" s="46"/>
      <c r="BJ337" s="46"/>
      <c r="BK337" s="46"/>
      <c r="BL337" s="46"/>
      <c r="BM337" s="46"/>
      <c r="BN337" s="46"/>
      <c r="BO337" s="46"/>
      <c r="BP337" s="62">
        <v>42</v>
      </c>
      <c r="BQ337" s="46"/>
      <c r="BR337" s="46"/>
      <c r="BS337" s="47">
        <f t="shared" si="22"/>
        <v>51</v>
      </c>
    </row>
    <row r="338" spans="1:71" ht="14" x14ac:dyDescent="0.15">
      <c r="A338" s="65" t="s">
        <v>98</v>
      </c>
      <c r="B338" s="160" t="s">
        <v>521</v>
      </c>
      <c r="C338" s="160" t="s">
        <v>240</v>
      </c>
      <c r="D338" s="160" t="s">
        <v>580</v>
      </c>
      <c r="E338" s="131" t="s">
        <v>134</v>
      </c>
      <c r="F338" s="66">
        <v>0.2</v>
      </c>
      <c r="G338" s="66">
        <v>1.2</v>
      </c>
      <c r="H338" s="67">
        <f t="shared" si="20"/>
        <v>4</v>
      </c>
      <c r="I338" s="67">
        <f t="shared" si="20"/>
        <v>24</v>
      </c>
      <c r="J338" s="67">
        <f t="shared" si="21"/>
        <v>4</v>
      </c>
      <c r="K338" s="42"/>
      <c r="L338" s="42"/>
      <c r="M338" s="42"/>
      <c r="N338" s="142"/>
      <c r="O338" s="42"/>
      <c r="P338" s="42"/>
      <c r="Q338" s="42"/>
      <c r="R338" s="42"/>
      <c r="S338" s="42"/>
      <c r="T338" s="42"/>
      <c r="U338" s="46"/>
      <c r="V338" s="46"/>
      <c r="W338" s="46"/>
      <c r="X338" s="62">
        <v>11</v>
      </c>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c r="AW338" s="46"/>
      <c r="AX338" s="46"/>
      <c r="AY338" s="46"/>
      <c r="AZ338" s="46"/>
      <c r="BA338" s="46"/>
      <c r="BB338" s="46"/>
      <c r="BC338" s="46"/>
      <c r="BD338" s="46"/>
      <c r="BE338" s="46"/>
      <c r="BF338" s="46"/>
      <c r="BG338" s="46"/>
      <c r="BH338" s="46"/>
      <c r="BI338" s="46"/>
      <c r="BJ338" s="102">
        <f>26</f>
        <v>26</v>
      </c>
      <c r="BK338" s="102">
        <v>5</v>
      </c>
      <c r="BL338" s="46"/>
      <c r="BM338" s="62">
        <v>10</v>
      </c>
      <c r="BN338" s="62">
        <v>84</v>
      </c>
      <c r="BO338" s="46"/>
      <c r="BP338" s="46"/>
      <c r="BQ338" s="46"/>
      <c r="BR338" s="46"/>
      <c r="BS338" s="47">
        <f t="shared" si="22"/>
        <v>136</v>
      </c>
    </row>
    <row r="339" spans="1:71" ht="14" x14ac:dyDescent="0.15">
      <c r="A339" s="65" t="s">
        <v>99</v>
      </c>
      <c r="B339" s="160" t="s">
        <v>521</v>
      </c>
      <c r="C339" s="160" t="s">
        <v>240</v>
      </c>
      <c r="D339" s="160" t="s">
        <v>581</v>
      </c>
      <c r="E339" s="131" t="s">
        <v>134</v>
      </c>
      <c r="F339" s="66">
        <v>0.2</v>
      </c>
      <c r="G339" s="66">
        <v>1.8</v>
      </c>
      <c r="H339" s="67">
        <f t="shared" si="20"/>
        <v>4</v>
      </c>
      <c r="I339" s="67">
        <f t="shared" si="20"/>
        <v>36</v>
      </c>
      <c r="J339" s="67">
        <f t="shared" si="21"/>
        <v>4</v>
      </c>
      <c r="K339" s="42"/>
      <c r="L339" s="42"/>
      <c r="M339" s="42"/>
      <c r="N339" s="42"/>
      <c r="O339" s="42"/>
      <c r="P339" s="42"/>
      <c r="Q339" s="42"/>
      <c r="R339" s="42"/>
      <c r="S339" s="42"/>
      <c r="T339" s="42"/>
      <c r="U339" s="46"/>
      <c r="V339" s="46"/>
      <c r="W339" s="46"/>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c r="AV339" s="46"/>
      <c r="AW339" s="46"/>
      <c r="AX339" s="46"/>
      <c r="AY339" s="46"/>
      <c r="AZ339" s="46"/>
      <c r="BA339" s="46"/>
      <c r="BB339" s="46"/>
      <c r="BC339" s="46"/>
      <c r="BD339" s="46"/>
      <c r="BE339" s="46"/>
      <c r="BF339" s="46"/>
      <c r="BG339" s="46"/>
      <c r="BH339" s="46"/>
      <c r="BI339" s="46"/>
      <c r="BJ339" s="46"/>
      <c r="BK339" s="46"/>
      <c r="BL339" s="46"/>
      <c r="BM339" s="62">
        <v>18</v>
      </c>
      <c r="BN339" s="46"/>
      <c r="BO339" s="62">
        <v>15</v>
      </c>
      <c r="BP339" s="46"/>
      <c r="BQ339" s="46"/>
      <c r="BR339" s="46"/>
      <c r="BS339" s="47">
        <f t="shared" si="22"/>
        <v>33</v>
      </c>
    </row>
    <row r="340" spans="1:71" ht="14" x14ac:dyDescent="0.15">
      <c r="A340" s="68" t="s">
        <v>100</v>
      </c>
      <c r="B340" s="163" t="s">
        <v>521</v>
      </c>
      <c r="C340" s="163" t="s">
        <v>240</v>
      </c>
      <c r="D340" s="163" t="s">
        <v>582</v>
      </c>
      <c r="E340" s="131" t="s">
        <v>134</v>
      </c>
      <c r="F340" s="69">
        <v>0.1</v>
      </c>
      <c r="G340" s="69">
        <v>1</v>
      </c>
      <c r="H340" s="54">
        <f t="shared" si="20"/>
        <v>2</v>
      </c>
      <c r="I340" s="54">
        <f t="shared" si="20"/>
        <v>20</v>
      </c>
      <c r="J340" s="54">
        <f t="shared" si="21"/>
        <v>2</v>
      </c>
      <c r="K340" s="42"/>
      <c r="L340" s="42"/>
      <c r="M340" s="42"/>
      <c r="N340" s="42"/>
      <c r="O340" s="42"/>
      <c r="P340" s="42"/>
      <c r="Q340" s="42"/>
      <c r="R340" s="42"/>
      <c r="S340" s="42"/>
      <c r="T340" s="42"/>
      <c r="U340" s="46"/>
      <c r="V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c r="AW340" s="46"/>
      <c r="AX340" s="46"/>
      <c r="AY340" s="46"/>
      <c r="AZ340" s="46"/>
      <c r="BA340" s="46"/>
      <c r="BB340" s="32">
        <f>20</f>
        <v>20</v>
      </c>
      <c r="BC340" s="46"/>
      <c r="BD340" s="62">
        <v>15</v>
      </c>
      <c r="BE340" s="46"/>
      <c r="BF340" s="32">
        <f>23</f>
        <v>23</v>
      </c>
      <c r="BG340" s="46"/>
      <c r="BH340" s="46"/>
      <c r="BI340" s="37"/>
      <c r="BJ340" s="37"/>
      <c r="BK340" s="37"/>
      <c r="BL340" s="37"/>
      <c r="BM340" s="37"/>
      <c r="BN340" s="37"/>
      <c r="BO340" s="37"/>
      <c r="BP340" s="37"/>
      <c r="BQ340" s="37"/>
      <c r="BR340" s="37"/>
      <c r="BS340" s="47">
        <f t="shared" si="22"/>
        <v>58</v>
      </c>
    </row>
    <row r="341" spans="1:71" ht="14" x14ac:dyDescent="0.15">
      <c r="A341" s="68" t="s">
        <v>101</v>
      </c>
      <c r="B341" s="163" t="s">
        <v>521</v>
      </c>
      <c r="C341" s="163" t="s">
        <v>240</v>
      </c>
      <c r="D341" s="163" t="s">
        <v>583</v>
      </c>
      <c r="E341" s="131" t="s">
        <v>134</v>
      </c>
      <c r="F341" s="69">
        <v>0.15</v>
      </c>
      <c r="G341" s="69">
        <v>1</v>
      </c>
      <c r="H341" s="54">
        <f t="shared" si="20"/>
        <v>3</v>
      </c>
      <c r="I341" s="54">
        <f t="shared" si="20"/>
        <v>20</v>
      </c>
      <c r="J341" s="54">
        <f t="shared" si="21"/>
        <v>3</v>
      </c>
      <c r="K341" s="42"/>
      <c r="L341" s="42"/>
      <c r="M341" s="42"/>
      <c r="N341" s="42"/>
      <c r="O341" s="42"/>
      <c r="P341" s="42"/>
      <c r="Q341" s="42"/>
      <c r="R341" s="42"/>
      <c r="S341" s="42"/>
      <c r="T341" s="42"/>
      <c r="U341" s="46"/>
      <c r="V341" s="46"/>
      <c r="W341" s="46"/>
      <c r="X341" s="46"/>
      <c r="Y341" s="46"/>
      <c r="Z341" s="46"/>
      <c r="AA341" s="46"/>
      <c r="AB341" s="46"/>
      <c r="AC341" s="46"/>
      <c r="AD341" s="46"/>
      <c r="AE341" s="46"/>
      <c r="AF341" s="46"/>
      <c r="AG341" s="46"/>
      <c r="AH341" s="62">
        <v>15</v>
      </c>
      <c r="AI341" s="46"/>
      <c r="AJ341" s="46"/>
      <c r="AK341" s="46"/>
      <c r="AL341" s="46"/>
      <c r="AM341" s="46"/>
      <c r="AN341" s="46"/>
      <c r="AO341" s="46"/>
      <c r="AP341" s="46"/>
      <c r="AQ341" s="46"/>
      <c r="AR341" s="46"/>
      <c r="AS341" s="46"/>
      <c r="AT341" s="46"/>
      <c r="AU341" s="46"/>
      <c r="AV341" s="46"/>
      <c r="AW341" s="46"/>
      <c r="AX341" s="46"/>
      <c r="AY341" s="46"/>
      <c r="AZ341" s="46"/>
      <c r="BA341" s="46"/>
      <c r="BB341" s="46"/>
      <c r="BC341" s="46"/>
      <c r="BD341" s="46"/>
      <c r="BE341" s="46"/>
      <c r="BF341" s="46"/>
      <c r="BG341" s="46"/>
      <c r="BH341" s="46"/>
      <c r="BI341" s="46"/>
      <c r="BJ341" s="46"/>
      <c r="BK341" s="46"/>
      <c r="BL341" s="46"/>
      <c r="BM341" s="62">
        <v>3</v>
      </c>
      <c r="BN341" s="46"/>
      <c r="BO341" s="46"/>
      <c r="BP341" s="46"/>
      <c r="BQ341" s="46"/>
      <c r="BR341" s="46"/>
      <c r="BS341" s="47">
        <f t="shared" si="22"/>
        <v>18</v>
      </c>
    </row>
    <row r="342" spans="1:71" ht="14" x14ac:dyDescent="0.15">
      <c r="A342" s="68" t="s">
        <v>102</v>
      </c>
      <c r="B342" s="163" t="s">
        <v>521</v>
      </c>
      <c r="C342" s="163" t="s">
        <v>240</v>
      </c>
      <c r="D342" s="163" t="s">
        <v>584</v>
      </c>
      <c r="E342" s="131" t="s">
        <v>134</v>
      </c>
      <c r="F342" s="69">
        <v>0.2</v>
      </c>
      <c r="G342" s="69">
        <v>0.6</v>
      </c>
      <c r="H342" s="54">
        <f t="shared" si="20"/>
        <v>4</v>
      </c>
      <c r="I342" s="54">
        <f t="shared" si="20"/>
        <v>12</v>
      </c>
      <c r="J342" s="54">
        <f t="shared" si="21"/>
        <v>4</v>
      </c>
      <c r="K342" s="42"/>
      <c r="L342" s="42"/>
      <c r="M342" s="42"/>
      <c r="N342" s="42"/>
      <c r="O342" s="42"/>
      <c r="P342" s="42"/>
      <c r="Q342" s="42"/>
      <c r="R342" s="42"/>
      <c r="S342" s="42"/>
      <c r="T342" s="42"/>
      <c r="U342" s="46"/>
      <c r="V342" s="46"/>
      <c r="W342" s="46"/>
      <c r="X342" s="46"/>
      <c r="Y342" s="46"/>
      <c r="Z342" s="46"/>
      <c r="AA342" s="46"/>
      <c r="AB342" s="46"/>
      <c r="AC342" s="46"/>
      <c r="AD342" s="46"/>
      <c r="AE342" s="32">
        <f>3</f>
        <v>3</v>
      </c>
      <c r="AF342" s="46"/>
      <c r="AG342" s="46"/>
      <c r="AH342" s="46"/>
      <c r="AI342" s="46"/>
      <c r="AJ342" s="46"/>
      <c r="AK342" s="46"/>
      <c r="AL342" s="46"/>
      <c r="AM342" s="46"/>
      <c r="AN342" s="46"/>
      <c r="AO342" s="46"/>
      <c r="AP342" s="46"/>
      <c r="AQ342" s="46"/>
      <c r="AR342" s="32">
        <f>19</f>
        <v>19</v>
      </c>
      <c r="AS342" s="46"/>
      <c r="AT342" s="46"/>
      <c r="AU342" s="46"/>
      <c r="AV342" s="46"/>
      <c r="AW342" s="46"/>
      <c r="AX342" s="46"/>
      <c r="AY342" s="46"/>
      <c r="AZ342" s="32">
        <f>21</f>
        <v>21</v>
      </c>
      <c r="BA342" s="46"/>
      <c r="BB342" s="46"/>
      <c r="BC342" s="32">
        <f>25</f>
        <v>25</v>
      </c>
      <c r="BD342" s="46"/>
      <c r="BE342" s="46"/>
      <c r="BF342" s="46"/>
      <c r="BG342" s="46"/>
      <c r="BH342" s="46"/>
      <c r="BI342" s="46"/>
      <c r="BJ342" s="46"/>
      <c r="BK342" s="46"/>
      <c r="BL342" s="46"/>
      <c r="BM342" s="46"/>
      <c r="BN342" s="46"/>
      <c r="BO342" s="46"/>
      <c r="BP342" s="46"/>
      <c r="BQ342" s="46"/>
      <c r="BR342" s="102">
        <f>26</f>
        <v>26</v>
      </c>
      <c r="BS342" s="47">
        <f t="shared" si="22"/>
        <v>94</v>
      </c>
    </row>
    <row r="343" spans="1:71" ht="14" x14ac:dyDescent="0.15">
      <c r="A343" s="54" t="s">
        <v>103</v>
      </c>
      <c r="B343" s="54" t="s">
        <v>521</v>
      </c>
      <c r="C343" s="54" t="s">
        <v>240</v>
      </c>
      <c r="D343" s="54" t="s">
        <v>585</v>
      </c>
      <c r="E343" s="38" t="s">
        <v>134</v>
      </c>
      <c r="F343" s="69">
        <v>0.2</v>
      </c>
      <c r="G343" s="69">
        <v>0.8</v>
      </c>
      <c r="H343" s="54">
        <f t="shared" si="20"/>
        <v>4</v>
      </c>
      <c r="I343" s="54">
        <f t="shared" si="20"/>
        <v>16</v>
      </c>
      <c r="J343" s="54">
        <f t="shared" si="21"/>
        <v>4</v>
      </c>
      <c r="K343" s="42"/>
      <c r="L343" s="42"/>
      <c r="M343" s="42"/>
      <c r="N343" s="42"/>
      <c r="O343" s="42"/>
      <c r="P343" s="42"/>
      <c r="Q343" s="42"/>
      <c r="R343" s="42"/>
      <c r="S343" s="58">
        <f>17</f>
        <v>17</v>
      </c>
      <c r="T343" s="42"/>
      <c r="U343" s="46"/>
      <c r="V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c r="AW343" s="46"/>
      <c r="AX343" s="46"/>
      <c r="AY343" s="46"/>
      <c r="AZ343" s="46"/>
      <c r="BA343" s="46"/>
      <c r="BB343" s="46"/>
      <c r="BC343" s="46"/>
      <c r="BD343" s="46"/>
      <c r="BE343" s="46"/>
      <c r="BF343" s="46"/>
      <c r="BG343" s="46"/>
      <c r="BH343" s="46"/>
      <c r="BI343" s="46"/>
      <c r="BJ343" s="46"/>
      <c r="BK343" s="46"/>
      <c r="BL343" s="62">
        <v>11</v>
      </c>
      <c r="BM343" s="46"/>
      <c r="BN343" s="46"/>
      <c r="BO343" s="46"/>
      <c r="BP343" s="62">
        <v>10</v>
      </c>
      <c r="BQ343" s="46"/>
      <c r="BR343" s="46"/>
      <c r="BS343" s="47">
        <f t="shared" si="22"/>
        <v>38</v>
      </c>
    </row>
    <row r="344" spans="1:71" ht="14" x14ac:dyDescent="0.15">
      <c r="A344" s="54" t="s">
        <v>104</v>
      </c>
      <c r="B344" s="54" t="s">
        <v>521</v>
      </c>
      <c r="C344" s="54" t="s">
        <v>240</v>
      </c>
      <c r="D344" s="54" t="s">
        <v>586</v>
      </c>
      <c r="E344" s="38" t="s">
        <v>134</v>
      </c>
      <c r="F344" s="69">
        <v>0.2</v>
      </c>
      <c r="G344" s="69">
        <v>1</v>
      </c>
      <c r="H344" s="54">
        <f t="shared" si="20"/>
        <v>4</v>
      </c>
      <c r="I344" s="54">
        <f t="shared" si="20"/>
        <v>20</v>
      </c>
      <c r="J344" s="54">
        <f t="shared" si="21"/>
        <v>4</v>
      </c>
      <c r="K344" s="42"/>
      <c r="L344" s="42"/>
      <c r="M344" s="42"/>
      <c r="N344" s="42"/>
      <c r="O344" s="42"/>
      <c r="P344" s="42"/>
      <c r="Q344" s="42"/>
      <c r="R344" s="42"/>
      <c r="S344" s="42"/>
      <c r="T344" s="58">
        <v>2</v>
      </c>
      <c r="U344" s="62">
        <v>38</v>
      </c>
      <c r="V344" s="62">
        <v>8</v>
      </c>
      <c r="W344" s="46"/>
      <c r="X344" s="46"/>
      <c r="Y344" s="46"/>
      <c r="Z344" s="46"/>
      <c r="AA344" s="46"/>
      <c r="AB344" s="46"/>
      <c r="AC344" s="46"/>
      <c r="AD344" s="46"/>
      <c r="AE344" s="46"/>
      <c r="AF344" s="46"/>
      <c r="AG344" s="62">
        <v>9</v>
      </c>
      <c r="AH344" s="49"/>
      <c r="AI344" s="46"/>
      <c r="AJ344" s="46"/>
      <c r="AK344" s="46"/>
      <c r="AL344" s="46"/>
      <c r="AM344" s="46"/>
      <c r="AN344" s="46"/>
      <c r="AO344" s="62">
        <v>16</v>
      </c>
      <c r="AP344" s="46"/>
      <c r="AQ344" s="46"/>
      <c r="AR344" s="46"/>
      <c r="AS344" s="49"/>
      <c r="AT344" s="46"/>
      <c r="AU344" s="49"/>
      <c r="AV344" s="46"/>
      <c r="AW344" s="46"/>
      <c r="AX344" s="46"/>
      <c r="AY344" s="46"/>
      <c r="AZ344" s="46"/>
      <c r="BA344" s="32">
        <f>10</f>
        <v>10</v>
      </c>
      <c r="BB344" s="46"/>
      <c r="BC344" s="46"/>
      <c r="BD344" s="46"/>
      <c r="BE344" s="46"/>
      <c r="BF344" s="46"/>
      <c r="BG344" s="46"/>
      <c r="BH344" s="46"/>
      <c r="BI344" s="46"/>
      <c r="BJ344" s="46"/>
      <c r="BK344" s="46"/>
      <c r="BL344" s="46"/>
      <c r="BM344" s="46"/>
      <c r="BN344" s="46"/>
      <c r="BO344" s="46"/>
      <c r="BP344" s="46"/>
      <c r="BQ344" s="46"/>
      <c r="BR344" s="46"/>
      <c r="BS344" s="47">
        <f t="shared" si="22"/>
        <v>83</v>
      </c>
    </row>
    <row r="345" spans="1:71" ht="14" x14ac:dyDescent="0.15">
      <c r="A345" s="73" t="s">
        <v>105</v>
      </c>
      <c r="B345" s="73" t="s">
        <v>521</v>
      </c>
      <c r="C345" s="73" t="s">
        <v>240</v>
      </c>
      <c r="D345" s="73" t="s">
        <v>587</v>
      </c>
      <c r="E345" s="38" t="s">
        <v>134</v>
      </c>
      <c r="F345" s="72">
        <v>0.05</v>
      </c>
      <c r="G345" s="72">
        <v>1</v>
      </c>
      <c r="H345" s="73">
        <f t="shared" si="20"/>
        <v>1</v>
      </c>
      <c r="I345" s="73">
        <f t="shared" si="20"/>
        <v>20</v>
      </c>
      <c r="J345" s="73">
        <f t="shared" si="21"/>
        <v>1</v>
      </c>
      <c r="K345" s="42"/>
      <c r="L345" s="42"/>
      <c r="M345" s="42"/>
      <c r="N345" s="42"/>
      <c r="O345" s="42"/>
      <c r="P345" s="42"/>
      <c r="Q345" s="42"/>
      <c r="R345" s="42"/>
      <c r="S345" s="42"/>
      <c r="T345" s="42"/>
      <c r="U345" s="46"/>
      <c r="V345" s="46"/>
      <c r="W345" s="46"/>
      <c r="X345" s="144"/>
      <c r="Y345" s="46"/>
      <c r="Z345" s="46"/>
      <c r="AA345" s="46"/>
      <c r="AB345" s="46"/>
      <c r="AC345" s="46"/>
      <c r="AD345" s="46"/>
      <c r="AE345" s="46"/>
      <c r="AF345" s="46"/>
      <c r="AG345" s="46"/>
      <c r="AH345" s="145">
        <v>34</v>
      </c>
      <c r="AI345" s="46"/>
      <c r="AJ345" s="46"/>
      <c r="AK345" s="46"/>
      <c r="AL345" s="46"/>
      <c r="AM345" s="46"/>
      <c r="AN345" s="46"/>
      <c r="AO345" s="46"/>
      <c r="AP345" s="46"/>
      <c r="AQ345" s="46"/>
      <c r="AR345" s="46"/>
      <c r="AS345" s="46"/>
      <c r="AT345" s="46"/>
      <c r="AU345" s="49"/>
      <c r="AV345" s="46"/>
      <c r="AW345" s="46"/>
      <c r="AX345" s="46"/>
      <c r="AY345" s="46"/>
      <c r="AZ345" s="46"/>
      <c r="BA345" s="46"/>
      <c r="BB345" s="46"/>
      <c r="BC345" s="46"/>
      <c r="BD345" s="46"/>
      <c r="BE345" s="46"/>
      <c r="BF345" s="46"/>
      <c r="BG345" s="32">
        <f>11</f>
        <v>11</v>
      </c>
      <c r="BH345" s="46"/>
      <c r="BI345" s="46"/>
      <c r="BJ345" s="46"/>
      <c r="BK345" s="46"/>
      <c r="BL345" s="46"/>
      <c r="BM345" s="46"/>
      <c r="BN345" s="46"/>
      <c r="BO345" s="46"/>
      <c r="BP345" s="62">
        <v>4</v>
      </c>
      <c r="BQ345" s="46"/>
      <c r="BR345" s="46"/>
      <c r="BS345" s="47">
        <f t="shared" si="22"/>
        <v>49</v>
      </c>
    </row>
    <row r="346" spans="1:71" ht="14" x14ac:dyDescent="0.15">
      <c r="A346" s="73" t="s">
        <v>106</v>
      </c>
      <c r="B346" s="73" t="s">
        <v>521</v>
      </c>
      <c r="C346" s="73" t="s">
        <v>240</v>
      </c>
      <c r="D346" s="73" t="s">
        <v>588</v>
      </c>
      <c r="E346" s="38" t="s">
        <v>134</v>
      </c>
      <c r="F346" s="72">
        <v>0.1</v>
      </c>
      <c r="G346" s="72">
        <v>0.8</v>
      </c>
      <c r="H346" s="73">
        <f t="shared" si="20"/>
        <v>2</v>
      </c>
      <c r="I346" s="73">
        <f t="shared" si="20"/>
        <v>16</v>
      </c>
      <c r="J346" s="73">
        <f t="shared" si="21"/>
        <v>2</v>
      </c>
      <c r="K346" s="42"/>
      <c r="L346" s="42"/>
      <c r="M346" s="42"/>
      <c r="N346" s="42"/>
      <c r="O346" s="42"/>
      <c r="P346" s="42"/>
      <c r="Q346" s="42"/>
      <c r="R346" s="42"/>
      <c r="S346" s="42"/>
      <c r="T346" s="42"/>
      <c r="U346" s="46"/>
      <c r="V346" s="46"/>
      <c r="W346" s="46"/>
      <c r="X346" s="46"/>
      <c r="Y346" s="46"/>
      <c r="Z346" s="46"/>
      <c r="AA346" s="46"/>
      <c r="AB346" s="46"/>
      <c r="AC346" s="46"/>
      <c r="AD346" s="46"/>
      <c r="AE346" s="46"/>
      <c r="AF346" s="46"/>
      <c r="AG346" s="46"/>
      <c r="AH346" s="46"/>
      <c r="AI346" s="46"/>
      <c r="AJ346" s="46"/>
      <c r="AK346" s="46"/>
      <c r="AL346" s="144"/>
      <c r="AM346" s="62">
        <v>52</v>
      </c>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6"/>
      <c r="BJ346" s="46"/>
      <c r="BK346" s="46"/>
      <c r="BL346" s="46"/>
      <c r="BM346" s="46"/>
      <c r="BN346" s="46"/>
      <c r="BO346" s="46"/>
      <c r="BP346" s="46"/>
      <c r="BQ346" s="46"/>
      <c r="BR346" s="46"/>
      <c r="BS346" s="47">
        <f t="shared" si="22"/>
        <v>52</v>
      </c>
    </row>
    <row r="347" spans="1:71" ht="14" x14ac:dyDescent="0.15">
      <c r="A347" s="73" t="s">
        <v>170</v>
      </c>
      <c r="B347" s="73" t="s">
        <v>521</v>
      </c>
      <c r="C347" s="73" t="s">
        <v>240</v>
      </c>
      <c r="D347" s="73" t="s">
        <v>589</v>
      </c>
      <c r="E347" s="38" t="s">
        <v>134</v>
      </c>
      <c r="F347" s="72">
        <v>0.1</v>
      </c>
      <c r="G347" s="72">
        <v>0.9</v>
      </c>
      <c r="H347" s="73">
        <f t="shared" si="20"/>
        <v>2</v>
      </c>
      <c r="I347" s="73">
        <f t="shared" si="20"/>
        <v>18</v>
      </c>
      <c r="J347" s="73">
        <f t="shared" si="21"/>
        <v>2</v>
      </c>
      <c r="K347" s="42"/>
      <c r="L347" s="42"/>
      <c r="M347" s="42"/>
      <c r="N347" s="42"/>
      <c r="O347" s="42"/>
      <c r="P347" s="42"/>
      <c r="Q347" s="42"/>
      <c r="R347" s="42"/>
      <c r="S347" s="42"/>
      <c r="T347" s="42"/>
      <c r="U347" s="46"/>
      <c r="V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c r="AW347" s="46"/>
      <c r="AX347" s="46"/>
      <c r="AY347" s="46"/>
      <c r="AZ347" s="46"/>
      <c r="BA347" s="46"/>
      <c r="BB347" s="46"/>
      <c r="BC347" s="46"/>
      <c r="BD347" s="46"/>
      <c r="BE347" s="32">
        <f>35</f>
        <v>35</v>
      </c>
      <c r="BF347" s="46"/>
      <c r="BG347" s="49"/>
      <c r="BH347" s="46"/>
      <c r="BI347" s="46"/>
      <c r="BJ347" s="46"/>
      <c r="BK347" s="46"/>
      <c r="BL347" s="46"/>
      <c r="BM347" s="46"/>
      <c r="BN347" s="46"/>
      <c r="BO347" s="46"/>
      <c r="BP347" s="46"/>
      <c r="BQ347" s="46"/>
      <c r="BR347" s="46"/>
      <c r="BS347" s="47">
        <f t="shared" si="22"/>
        <v>35</v>
      </c>
    </row>
    <row r="348" spans="1:71" ht="14" x14ac:dyDescent="0.15">
      <c r="A348" s="73" t="s">
        <v>107</v>
      </c>
      <c r="B348" s="73" t="s">
        <v>521</v>
      </c>
      <c r="C348" s="73" t="s">
        <v>240</v>
      </c>
      <c r="D348" s="73" t="s">
        <v>590</v>
      </c>
      <c r="E348" s="38" t="s">
        <v>134</v>
      </c>
      <c r="F348" s="72">
        <v>0.1</v>
      </c>
      <c r="G348" s="72">
        <v>1</v>
      </c>
      <c r="H348" s="73">
        <f t="shared" si="20"/>
        <v>2</v>
      </c>
      <c r="I348" s="73">
        <f t="shared" si="20"/>
        <v>20</v>
      </c>
      <c r="J348" s="73">
        <f t="shared" si="21"/>
        <v>2</v>
      </c>
      <c r="K348" s="58">
        <v>61</v>
      </c>
      <c r="L348" s="58">
        <v>67</v>
      </c>
      <c r="M348" s="58">
        <v>13</v>
      </c>
      <c r="N348" s="64">
        <v>31</v>
      </c>
      <c r="O348" s="58">
        <f>28</f>
        <v>28</v>
      </c>
      <c r="P348" s="58">
        <v>27</v>
      </c>
      <c r="Q348" s="58">
        <f>14</f>
        <v>14</v>
      </c>
      <c r="R348" s="58">
        <f>50</f>
        <v>50</v>
      </c>
      <c r="S348" s="58">
        <f>53</f>
        <v>53</v>
      </c>
      <c r="T348" s="42"/>
      <c r="U348" s="62">
        <v>74</v>
      </c>
      <c r="V348" s="62">
        <v>25</v>
      </c>
      <c r="W348" s="62">
        <v>22</v>
      </c>
      <c r="X348" s="62">
        <v>40</v>
      </c>
      <c r="Y348" s="62">
        <v>51</v>
      </c>
      <c r="Z348" s="62">
        <v>22</v>
      </c>
      <c r="AA348" s="62">
        <v>23</v>
      </c>
      <c r="AB348" s="62">
        <v>51</v>
      </c>
      <c r="AC348" s="62">
        <f>28</f>
        <v>28</v>
      </c>
      <c r="AD348" s="62">
        <f>30</f>
        <v>30</v>
      </c>
      <c r="AE348" s="46"/>
      <c r="AF348" s="62">
        <v>57</v>
      </c>
      <c r="AG348" s="62">
        <v>44</v>
      </c>
      <c r="AH348" s="46"/>
      <c r="AI348" s="32">
        <f>64</f>
        <v>64</v>
      </c>
      <c r="AJ348" s="32">
        <f>71</f>
        <v>71</v>
      </c>
      <c r="AK348" s="32">
        <f>51</f>
        <v>51</v>
      </c>
      <c r="AL348" s="62">
        <v>132</v>
      </c>
      <c r="AM348" s="46"/>
      <c r="AN348" s="62">
        <v>128</v>
      </c>
      <c r="AO348" s="46"/>
      <c r="AP348" s="46"/>
      <c r="AQ348" s="32">
        <f>26</f>
        <v>26</v>
      </c>
      <c r="AR348" s="46"/>
      <c r="AS348" s="32">
        <f>23</f>
        <v>23</v>
      </c>
      <c r="AT348" s="32">
        <f>38</f>
        <v>38</v>
      </c>
      <c r="AU348" s="32">
        <f>36</f>
        <v>36</v>
      </c>
      <c r="AV348" s="32">
        <f>60</f>
        <v>60</v>
      </c>
      <c r="AW348" s="32">
        <f>33</f>
        <v>33</v>
      </c>
      <c r="AX348" s="32">
        <f>3</f>
        <v>3</v>
      </c>
      <c r="AY348" s="46"/>
      <c r="AZ348" s="46"/>
      <c r="BA348" s="46"/>
      <c r="BB348" s="46"/>
      <c r="BC348" s="46"/>
      <c r="BD348" s="46"/>
      <c r="BE348" s="46"/>
      <c r="BF348" s="46"/>
      <c r="BG348" s="49"/>
      <c r="BH348" s="46"/>
      <c r="BI348" s="46"/>
      <c r="BJ348" s="46"/>
      <c r="BK348" s="46"/>
      <c r="BL348" s="46"/>
      <c r="BM348" s="46"/>
      <c r="BN348" s="46"/>
      <c r="BO348" s="46"/>
      <c r="BP348" s="46"/>
      <c r="BQ348" s="46"/>
      <c r="BR348" s="46"/>
      <c r="BS348" s="47">
        <f t="shared" si="22"/>
        <v>1476</v>
      </c>
    </row>
    <row r="349" spans="1:71" ht="14" x14ac:dyDescent="0.15">
      <c r="A349" s="71" t="s">
        <v>108</v>
      </c>
      <c r="B349" s="164" t="s">
        <v>521</v>
      </c>
      <c r="C349" s="164" t="s">
        <v>240</v>
      </c>
      <c r="D349" s="164" t="s">
        <v>591</v>
      </c>
      <c r="E349" s="131" t="s">
        <v>134</v>
      </c>
      <c r="F349" s="72">
        <v>0.1</v>
      </c>
      <c r="G349" s="72">
        <v>1.5</v>
      </c>
      <c r="H349" s="73">
        <f t="shared" si="20"/>
        <v>2</v>
      </c>
      <c r="I349" s="73">
        <f t="shared" si="20"/>
        <v>30</v>
      </c>
      <c r="J349" s="73">
        <f t="shared" si="21"/>
        <v>2</v>
      </c>
      <c r="K349" s="42"/>
      <c r="L349" s="42"/>
      <c r="M349" s="42"/>
      <c r="N349" s="42"/>
      <c r="O349" s="42"/>
      <c r="P349" s="42"/>
      <c r="Q349" s="42"/>
      <c r="R349" s="42"/>
      <c r="S349" s="42"/>
      <c r="T349" s="42"/>
      <c r="U349" s="46"/>
      <c r="V349" s="46"/>
      <c r="W349" s="46"/>
      <c r="X349" s="46"/>
      <c r="Y349" s="46"/>
      <c r="Z349" s="46"/>
      <c r="AA349" s="46"/>
      <c r="AB349" s="46"/>
      <c r="AC349" s="46"/>
      <c r="AD349" s="46"/>
      <c r="AE349" s="46"/>
      <c r="AF349" s="46"/>
      <c r="AG349" s="46"/>
      <c r="AH349" s="46"/>
      <c r="AI349" s="46"/>
      <c r="AJ349" s="46"/>
      <c r="AK349" s="46"/>
      <c r="AL349" s="46"/>
      <c r="AM349" s="46"/>
      <c r="AN349" s="46"/>
      <c r="AO349" s="46"/>
      <c r="AP349" s="32">
        <f>33</f>
        <v>33</v>
      </c>
      <c r="AQ349" s="46"/>
      <c r="AR349" s="46"/>
      <c r="AS349" s="46"/>
      <c r="AT349" s="46"/>
      <c r="AU349" s="46"/>
      <c r="AV349" s="46"/>
      <c r="AW349" s="46"/>
      <c r="AX349" s="46"/>
      <c r="AY349" s="46"/>
      <c r="AZ349" s="46"/>
      <c r="BA349" s="46"/>
      <c r="BB349" s="46"/>
      <c r="BC349" s="46"/>
      <c r="BD349" s="46"/>
      <c r="BE349" s="46"/>
      <c r="BF349" s="46"/>
      <c r="BG349" s="46"/>
      <c r="BH349" s="46"/>
      <c r="BI349" s="46"/>
      <c r="BJ349" s="46"/>
      <c r="BK349" s="46"/>
      <c r="BL349" s="46"/>
      <c r="BM349" s="46"/>
      <c r="BN349" s="46"/>
      <c r="BO349" s="46"/>
      <c r="BP349" s="46"/>
      <c r="BQ349" s="46"/>
      <c r="BR349" s="46"/>
      <c r="BS349" s="47">
        <f t="shared" si="22"/>
        <v>33</v>
      </c>
    </row>
    <row r="350" spans="1:71" ht="14" x14ac:dyDescent="0.15">
      <c r="A350" s="71" t="s">
        <v>109</v>
      </c>
      <c r="B350" s="164" t="s">
        <v>521</v>
      </c>
      <c r="C350" s="164" t="s">
        <v>240</v>
      </c>
      <c r="D350" s="164" t="s">
        <v>592</v>
      </c>
      <c r="E350" s="131" t="s">
        <v>134</v>
      </c>
      <c r="F350" s="72">
        <v>0.2</v>
      </c>
      <c r="G350" s="72">
        <v>0.5</v>
      </c>
      <c r="H350" s="73">
        <f t="shared" si="20"/>
        <v>4</v>
      </c>
      <c r="I350" s="73">
        <f t="shared" si="20"/>
        <v>10</v>
      </c>
      <c r="J350" s="73">
        <f t="shared" si="21"/>
        <v>4</v>
      </c>
      <c r="K350" s="42"/>
      <c r="L350" s="42"/>
      <c r="M350" s="42"/>
      <c r="N350" s="42"/>
      <c r="O350" s="42"/>
      <c r="P350" s="42"/>
      <c r="Q350" s="42"/>
      <c r="R350" s="42"/>
      <c r="S350" s="42"/>
      <c r="T350" s="58">
        <f>54</f>
        <v>54</v>
      </c>
      <c r="U350" s="46"/>
      <c r="V350" s="46"/>
      <c r="W350" s="46"/>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c r="AV350" s="46"/>
      <c r="AW350" s="46"/>
      <c r="AX350" s="46"/>
      <c r="AY350" s="46"/>
      <c r="AZ350" s="46"/>
      <c r="BA350" s="46"/>
      <c r="BB350" s="46"/>
      <c r="BC350" s="46"/>
      <c r="BD350" s="46"/>
      <c r="BE350" s="46"/>
      <c r="BF350" s="46"/>
      <c r="BG350" s="46"/>
      <c r="BH350" s="46"/>
      <c r="BI350" s="46"/>
      <c r="BJ350" s="46"/>
      <c r="BK350" s="46"/>
      <c r="BL350" s="46"/>
      <c r="BM350" s="46"/>
      <c r="BN350" s="46"/>
      <c r="BO350" s="46"/>
      <c r="BP350" s="46"/>
      <c r="BQ350" s="46"/>
      <c r="BR350" s="46"/>
      <c r="BS350" s="47">
        <f t="shared" si="22"/>
        <v>54</v>
      </c>
    </row>
    <row r="351" spans="1:71" ht="14" x14ac:dyDescent="0.15">
      <c r="A351" s="71" t="s">
        <v>110</v>
      </c>
      <c r="B351" s="164" t="s">
        <v>521</v>
      </c>
      <c r="C351" s="164" t="s">
        <v>240</v>
      </c>
      <c r="D351" s="164" t="s">
        <v>593</v>
      </c>
      <c r="E351" s="131" t="s">
        <v>134</v>
      </c>
      <c r="F351" s="72">
        <v>0.2</v>
      </c>
      <c r="G351" s="72">
        <v>1.2</v>
      </c>
      <c r="H351" s="73">
        <f t="shared" si="20"/>
        <v>4</v>
      </c>
      <c r="I351" s="73">
        <f t="shared" si="20"/>
        <v>24</v>
      </c>
      <c r="J351" s="73">
        <f t="shared" si="21"/>
        <v>4</v>
      </c>
      <c r="K351" s="46"/>
      <c r="L351" s="46"/>
      <c r="M351" s="46"/>
      <c r="N351" s="46"/>
      <c r="O351" s="46"/>
      <c r="P351" s="46"/>
      <c r="Q351" s="46"/>
      <c r="R351" s="46"/>
      <c r="S351" s="46"/>
      <c r="T351" s="46"/>
      <c r="U351" s="42"/>
      <c r="V351" s="42"/>
      <c r="W351" s="42"/>
      <c r="X351" s="42"/>
      <c r="Y351" s="42"/>
      <c r="Z351" s="42"/>
      <c r="AA351" s="42"/>
      <c r="AB351" s="42"/>
      <c r="AC351" s="58">
        <f>4</f>
        <v>4</v>
      </c>
      <c r="AD351" s="42"/>
      <c r="AE351" s="46"/>
      <c r="AF351" s="46"/>
      <c r="AG351" s="46"/>
      <c r="AH351" s="46"/>
      <c r="AI351" s="46"/>
      <c r="AJ351" s="46"/>
      <c r="AK351" s="46"/>
      <c r="AL351" s="46"/>
      <c r="AM351" s="46"/>
      <c r="AN351" s="46"/>
      <c r="AO351" s="46"/>
      <c r="AP351" s="46"/>
      <c r="AQ351" s="46"/>
      <c r="AR351" s="46"/>
      <c r="AS351" s="46"/>
      <c r="AT351" s="46"/>
      <c r="AU351" s="46"/>
      <c r="AV351" s="46"/>
      <c r="AW351" s="46"/>
      <c r="AX351" s="46"/>
      <c r="AY351" s="46"/>
      <c r="AZ351" s="46"/>
      <c r="BA351" s="46"/>
      <c r="BB351" s="46"/>
      <c r="BC351" s="46"/>
      <c r="BD351" s="46"/>
      <c r="BE351" s="46"/>
      <c r="BF351" s="46"/>
      <c r="BG351" s="46"/>
      <c r="BH351" s="46"/>
      <c r="BI351" s="46"/>
      <c r="BJ351" s="46"/>
      <c r="BK351" s="46"/>
      <c r="BL351" s="46"/>
      <c r="BM351" s="46"/>
      <c r="BN351" s="46"/>
      <c r="BO351" s="46"/>
      <c r="BP351" s="46"/>
      <c r="BQ351" s="46"/>
      <c r="BR351" s="46"/>
      <c r="BS351" s="47">
        <f t="shared" si="22"/>
        <v>4</v>
      </c>
    </row>
    <row r="352" spans="1:71" ht="14" x14ac:dyDescent="0.15">
      <c r="A352" s="71" t="s">
        <v>111</v>
      </c>
      <c r="B352" s="164" t="s">
        <v>521</v>
      </c>
      <c r="C352" s="164" t="s">
        <v>240</v>
      </c>
      <c r="D352" s="164" t="s">
        <v>594</v>
      </c>
      <c r="E352" s="131" t="s">
        <v>134</v>
      </c>
      <c r="F352" s="72">
        <v>0.2</v>
      </c>
      <c r="G352" s="72">
        <v>1.3</v>
      </c>
      <c r="H352" s="73">
        <f t="shared" si="20"/>
        <v>4</v>
      </c>
      <c r="I352" s="73">
        <f t="shared" si="20"/>
        <v>26</v>
      </c>
      <c r="J352" s="73">
        <f t="shared" si="21"/>
        <v>4</v>
      </c>
      <c r="K352" s="46"/>
      <c r="L352" s="46"/>
      <c r="M352" s="46"/>
      <c r="N352" s="46"/>
      <c r="O352" s="46"/>
      <c r="P352" s="46"/>
      <c r="Q352" s="46"/>
      <c r="R352" s="46"/>
      <c r="S352" s="46"/>
      <c r="T352" s="46"/>
      <c r="U352" s="42"/>
      <c r="V352" s="42"/>
      <c r="W352" s="58">
        <v>6</v>
      </c>
      <c r="X352" s="42"/>
      <c r="Y352" s="42"/>
      <c r="Z352" s="42"/>
      <c r="AA352" s="42"/>
      <c r="AB352" s="42"/>
      <c r="AC352" s="42"/>
      <c r="AD352" s="42"/>
      <c r="AE352" s="46"/>
      <c r="AF352" s="46"/>
      <c r="AG352" s="46"/>
      <c r="AH352" s="46"/>
      <c r="AI352" s="46"/>
      <c r="AJ352" s="46"/>
      <c r="AK352" s="46"/>
      <c r="AL352" s="46"/>
      <c r="AM352" s="46"/>
      <c r="AN352" s="46"/>
      <c r="AO352" s="46"/>
      <c r="AP352" s="46"/>
      <c r="AQ352" s="46"/>
      <c r="AR352" s="46"/>
      <c r="AS352" s="46"/>
      <c r="AT352" s="46"/>
      <c r="AU352" s="46"/>
      <c r="AV352" s="46"/>
      <c r="AW352" s="46"/>
      <c r="AX352" s="46"/>
      <c r="AY352" s="46"/>
      <c r="AZ352" s="46"/>
      <c r="BA352" s="46"/>
      <c r="BB352" s="46"/>
      <c r="BC352" s="46"/>
      <c r="BD352" s="46"/>
      <c r="BE352" s="46"/>
      <c r="BF352" s="46"/>
      <c r="BG352" s="46"/>
      <c r="BH352" s="46"/>
      <c r="BI352" s="46"/>
      <c r="BJ352" s="46"/>
      <c r="BK352" s="46"/>
      <c r="BL352" s="46"/>
      <c r="BM352" s="46"/>
      <c r="BN352" s="46"/>
      <c r="BO352" s="62">
        <v>9</v>
      </c>
      <c r="BP352" s="46"/>
      <c r="BQ352" s="62">
        <v>1</v>
      </c>
      <c r="BR352" s="46"/>
      <c r="BS352" s="47">
        <f t="shared" si="22"/>
        <v>16</v>
      </c>
    </row>
    <row r="353" spans="1:71" x14ac:dyDescent="0.15">
      <c r="A353" s="133" t="s">
        <v>530</v>
      </c>
      <c r="B353" s="165" t="s">
        <v>523</v>
      </c>
      <c r="C353" s="165" t="s">
        <v>247</v>
      </c>
      <c r="D353" s="165" t="s">
        <v>546</v>
      </c>
      <c r="E353" s="137" t="s">
        <v>135</v>
      </c>
      <c r="F353" s="74"/>
      <c r="G353" s="74"/>
      <c r="H353" s="75">
        <v>3.67</v>
      </c>
      <c r="I353" s="76">
        <v>5.5</v>
      </c>
      <c r="J353" s="76"/>
      <c r="K353" s="62">
        <v>332</v>
      </c>
      <c r="L353" s="62">
        <v>19</v>
      </c>
      <c r="M353" s="62">
        <v>28</v>
      </c>
      <c r="N353" s="64">
        <v>14</v>
      </c>
      <c r="O353" s="62">
        <v>8</v>
      </c>
      <c r="P353" s="62">
        <v>3</v>
      </c>
      <c r="Q353" s="77"/>
      <c r="R353" s="62">
        <f>73</f>
        <v>73</v>
      </c>
      <c r="S353" s="62">
        <f>132</f>
        <v>132</v>
      </c>
      <c r="T353" s="62">
        <f>193</f>
        <v>193</v>
      </c>
      <c r="U353" s="58">
        <v>223</v>
      </c>
      <c r="V353" s="58">
        <v>604</v>
      </c>
      <c r="W353" s="58">
        <v>564</v>
      </c>
      <c r="X353" s="58">
        <v>788</v>
      </c>
      <c r="Y353" s="58">
        <v>709</v>
      </c>
      <c r="Z353" s="58">
        <v>903</v>
      </c>
      <c r="AA353" s="58">
        <v>815</v>
      </c>
      <c r="AB353" s="58">
        <v>1119</v>
      </c>
      <c r="AC353" s="58">
        <v>1322</v>
      </c>
      <c r="AD353" s="58">
        <v>1212</v>
      </c>
      <c r="AE353" s="46"/>
      <c r="AF353" s="32">
        <f>581</f>
        <v>581</v>
      </c>
      <c r="AG353" s="32">
        <f>298</f>
        <v>298</v>
      </c>
      <c r="AH353" s="96">
        <v>214</v>
      </c>
      <c r="AI353" s="32">
        <f>185</f>
        <v>185</v>
      </c>
      <c r="AJ353" s="32">
        <f>572</f>
        <v>572</v>
      </c>
      <c r="AK353" s="32">
        <f>373</f>
        <v>373</v>
      </c>
      <c r="AL353" s="32">
        <f>409</f>
        <v>409</v>
      </c>
      <c r="AM353" s="32">
        <f>325</f>
        <v>325</v>
      </c>
      <c r="AN353" s="62">
        <v>633</v>
      </c>
      <c r="AO353" s="48"/>
      <c r="AP353" s="48"/>
      <c r="AQ353" s="32">
        <f>124</f>
        <v>124</v>
      </c>
      <c r="AR353" s="32">
        <f>104</f>
        <v>104</v>
      </c>
      <c r="AS353" s="96">
        <v>165</v>
      </c>
      <c r="AT353" s="32">
        <f>118</f>
        <v>118</v>
      </c>
      <c r="AU353" s="96">
        <v>146</v>
      </c>
      <c r="AV353" s="32">
        <f>134</f>
        <v>134</v>
      </c>
      <c r="AW353" s="32">
        <f>187</f>
        <v>187</v>
      </c>
      <c r="AX353" s="32">
        <f>308</f>
        <v>308</v>
      </c>
      <c r="AY353" s="46"/>
      <c r="AZ353" s="46"/>
      <c r="BA353" s="46"/>
      <c r="BB353" s="46"/>
      <c r="BC353" s="46"/>
      <c r="BD353" s="46"/>
      <c r="BE353" s="46"/>
      <c r="BF353" s="46"/>
      <c r="BG353" s="46"/>
      <c r="BH353" s="46"/>
      <c r="BI353" s="102">
        <f>7</f>
        <v>7</v>
      </c>
      <c r="BJ353" s="46"/>
      <c r="BK353" s="46"/>
      <c r="BL353" s="46"/>
      <c r="BM353" s="46"/>
      <c r="BN353" s="46"/>
      <c r="BO353" s="102">
        <f>23</f>
        <v>23</v>
      </c>
      <c r="BP353" s="46"/>
      <c r="BQ353" s="46"/>
      <c r="BR353" s="46"/>
      <c r="BS353" s="47">
        <f t="shared" si="22"/>
        <v>13967</v>
      </c>
    </row>
    <row r="354" spans="1:71" x14ac:dyDescent="0.15">
      <c r="A354" s="133" t="s">
        <v>531</v>
      </c>
      <c r="B354" s="165" t="s">
        <v>523</v>
      </c>
      <c r="C354" s="165" t="s">
        <v>247</v>
      </c>
      <c r="D354" s="165" t="s">
        <v>547</v>
      </c>
      <c r="E354" s="137" t="s">
        <v>135</v>
      </c>
      <c r="F354" s="74"/>
      <c r="G354" s="74"/>
      <c r="H354" s="75">
        <v>6.33</v>
      </c>
      <c r="I354" s="76">
        <v>9.5</v>
      </c>
      <c r="J354" s="76"/>
      <c r="K354" s="62">
        <v>112</v>
      </c>
      <c r="L354" s="62">
        <v>90</v>
      </c>
      <c r="M354" s="62">
        <v>7</v>
      </c>
      <c r="N354" s="64">
        <v>102</v>
      </c>
      <c r="O354" s="62">
        <v>30</v>
      </c>
      <c r="P354" s="62">
        <v>21</v>
      </c>
      <c r="Q354" s="62">
        <f>17</f>
        <v>17</v>
      </c>
      <c r="R354" s="62">
        <f>167</f>
        <v>167</v>
      </c>
      <c r="S354" s="62">
        <f>169</f>
        <v>169</v>
      </c>
      <c r="T354" s="62">
        <f>147</f>
        <v>147</v>
      </c>
      <c r="U354" s="58">
        <v>94</v>
      </c>
      <c r="V354" s="58">
        <v>48</v>
      </c>
      <c r="W354" s="58">
        <v>10</v>
      </c>
      <c r="X354" s="58">
        <v>49</v>
      </c>
      <c r="Y354" s="58">
        <v>5</v>
      </c>
      <c r="Z354" s="58">
        <v>44</v>
      </c>
      <c r="AA354" s="58">
        <v>25</v>
      </c>
      <c r="AB354" s="58">
        <v>59</v>
      </c>
      <c r="AC354" s="58">
        <v>47</v>
      </c>
      <c r="AD354" s="58">
        <v>122</v>
      </c>
      <c r="AE354" s="32">
        <f>62</f>
        <v>62</v>
      </c>
      <c r="AF354" s="32">
        <v>129</v>
      </c>
      <c r="AG354" s="32">
        <v>79</v>
      </c>
      <c r="AH354" s="96">
        <v>173</v>
      </c>
      <c r="AI354" s="32">
        <v>80</v>
      </c>
      <c r="AJ354" s="32">
        <v>85</v>
      </c>
      <c r="AK354" s="32">
        <v>31</v>
      </c>
      <c r="AL354" s="32">
        <v>209</v>
      </c>
      <c r="AM354" s="32">
        <v>86</v>
      </c>
      <c r="AN354" s="62">
        <v>171</v>
      </c>
      <c r="AO354" s="32">
        <f>117</f>
        <v>117</v>
      </c>
      <c r="AP354" s="46"/>
      <c r="AQ354" s="32">
        <v>69</v>
      </c>
      <c r="AR354" s="32">
        <v>113</v>
      </c>
      <c r="AS354" s="96">
        <v>73</v>
      </c>
      <c r="AT354" s="32">
        <v>131</v>
      </c>
      <c r="AU354" s="96">
        <v>72</v>
      </c>
      <c r="AV354" s="32">
        <v>255</v>
      </c>
      <c r="AW354" s="32">
        <v>276</v>
      </c>
      <c r="AX354" s="32">
        <v>284</v>
      </c>
      <c r="AY354" s="46"/>
      <c r="AZ354" s="46"/>
      <c r="BA354" s="46"/>
      <c r="BB354" s="46"/>
      <c r="BC354" s="46"/>
      <c r="BD354" s="46"/>
      <c r="BE354" s="46"/>
      <c r="BF354" s="46"/>
      <c r="BG354" s="46"/>
      <c r="BH354" s="46"/>
      <c r="BI354" s="46"/>
      <c r="BJ354" s="46"/>
      <c r="BK354" s="46"/>
      <c r="BL354" s="46"/>
      <c r="BM354" s="46"/>
      <c r="BN354" s="46"/>
      <c r="BO354" s="46"/>
      <c r="BP354" s="46"/>
      <c r="BQ354" s="46"/>
      <c r="BR354" s="46"/>
      <c r="BS354" s="47">
        <f t="shared" si="22"/>
        <v>3860</v>
      </c>
    </row>
    <row r="355" spans="1:71" x14ac:dyDescent="0.15">
      <c r="A355" s="133" t="s">
        <v>532</v>
      </c>
      <c r="B355" s="165" t="s">
        <v>523</v>
      </c>
      <c r="C355" s="165" t="s">
        <v>247</v>
      </c>
      <c r="D355" s="165" t="s">
        <v>548</v>
      </c>
      <c r="E355" s="137" t="s">
        <v>135</v>
      </c>
      <c r="F355" s="74"/>
      <c r="G355" s="74"/>
      <c r="H355" s="75">
        <v>9</v>
      </c>
      <c r="I355" s="76">
        <v>14</v>
      </c>
      <c r="J355" s="76"/>
      <c r="K355" s="62">
        <v>42</v>
      </c>
      <c r="L355" s="62">
        <v>56</v>
      </c>
      <c r="M355" s="62">
        <v>17</v>
      </c>
      <c r="N355" s="64">
        <v>36</v>
      </c>
      <c r="O355" s="62">
        <v>10</v>
      </c>
      <c r="P355" s="62">
        <v>35</v>
      </c>
      <c r="Q355" s="62">
        <f>1</f>
        <v>1</v>
      </c>
      <c r="R355" s="62">
        <f>68</f>
        <v>68</v>
      </c>
      <c r="S355" s="62">
        <f>38</f>
        <v>38</v>
      </c>
      <c r="T355" s="62">
        <f>52</f>
        <v>52</v>
      </c>
      <c r="U355" s="58">
        <v>13</v>
      </c>
      <c r="V355" s="58">
        <v>13</v>
      </c>
      <c r="W355" s="42"/>
      <c r="X355" s="64">
        <v>11</v>
      </c>
      <c r="Y355" s="42"/>
      <c r="Z355" s="58">
        <v>10</v>
      </c>
      <c r="AA355" s="42"/>
      <c r="AB355" s="58">
        <v>17</v>
      </c>
      <c r="AC355" s="58">
        <v>23</v>
      </c>
      <c r="AD355" s="58">
        <v>57</v>
      </c>
      <c r="AE355" s="46"/>
      <c r="AF355" s="32">
        <v>91</v>
      </c>
      <c r="AG355" s="46"/>
      <c r="AH355" s="96">
        <v>53</v>
      </c>
      <c r="AI355" s="32">
        <v>10</v>
      </c>
      <c r="AJ355" s="32">
        <v>32</v>
      </c>
      <c r="AK355" s="32">
        <v>6</v>
      </c>
      <c r="AL355" s="32">
        <v>82</v>
      </c>
      <c r="AM355" s="32">
        <v>24</v>
      </c>
      <c r="AN355" s="62">
        <v>42</v>
      </c>
      <c r="AO355" s="46"/>
      <c r="AP355" s="46"/>
      <c r="AQ355" s="46"/>
      <c r="AR355" s="46"/>
      <c r="AS355" s="46"/>
      <c r="AT355" s="32">
        <v>14</v>
      </c>
      <c r="AU355" s="96">
        <v>3</v>
      </c>
      <c r="AV355" s="32">
        <v>21</v>
      </c>
      <c r="AW355" s="32">
        <v>20</v>
      </c>
      <c r="AX355" s="32">
        <v>45</v>
      </c>
      <c r="AY355" s="46"/>
      <c r="AZ355" s="46"/>
      <c r="BA355" s="46"/>
      <c r="BB355" s="46"/>
      <c r="BC355" s="46"/>
      <c r="BD355" s="46"/>
      <c r="BE355" s="46"/>
      <c r="BF355" s="46"/>
      <c r="BG355" s="46"/>
      <c r="BH355" s="46"/>
      <c r="BI355" s="46"/>
      <c r="BJ355" s="102">
        <v>10</v>
      </c>
      <c r="BK355" s="46"/>
      <c r="BL355" s="46"/>
      <c r="BM355" s="46"/>
      <c r="BN355" s="46"/>
      <c r="BO355" s="46"/>
      <c r="BP355" s="46"/>
      <c r="BQ355" s="46"/>
      <c r="BR355" s="46"/>
      <c r="BS355" s="47">
        <f t="shared" si="22"/>
        <v>952</v>
      </c>
    </row>
    <row r="356" spans="1:71" x14ac:dyDescent="0.15">
      <c r="A356" s="133" t="s">
        <v>77</v>
      </c>
      <c r="B356" s="165" t="s">
        <v>523</v>
      </c>
      <c r="C356" s="165" t="s">
        <v>228</v>
      </c>
      <c r="D356" s="165" t="s">
        <v>595</v>
      </c>
      <c r="E356" s="137" t="s">
        <v>135</v>
      </c>
      <c r="F356" s="74"/>
      <c r="G356" s="74"/>
      <c r="H356" s="75">
        <v>3.67</v>
      </c>
      <c r="I356" s="76">
        <v>5.5</v>
      </c>
      <c r="J356" s="76"/>
      <c r="K356" s="62">
        <v>294</v>
      </c>
      <c r="L356" s="62">
        <v>403</v>
      </c>
      <c r="M356" s="62">
        <v>237</v>
      </c>
      <c r="N356" s="64">
        <v>267</v>
      </c>
      <c r="O356" s="62">
        <v>155</v>
      </c>
      <c r="P356" s="62">
        <f>152</f>
        <v>152</v>
      </c>
      <c r="Q356" s="62">
        <f>109</f>
        <v>109</v>
      </c>
      <c r="R356" s="62">
        <f>200</f>
        <v>200</v>
      </c>
      <c r="S356" s="62">
        <f>244</f>
        <v>244</v>
      </c>
      <c r="T356" s="62">
        <f>1</f>
        <v>1</v>
      </c>
      <c r="U356" s="58">
        <v>176</v>
      </c>
      <c r="V356" s="58">
        <v>292</v>
      </c>
      <c r="W356" s="58">
        <v>303</v>
      </c>
      <c r="X356" s="58">
        <v>203</v>
      </c>
      <c r="Y356" s="58">
        <v>303</v>
      </c>
      <c r="Z356" s="58">
        <v>334</v>
      </c>
      <c r="AA356" s="58">
        <v>362</v>
      </c>
      <c r="AB356" s="58">
        <v>191</v>
      </c>
      <c r="AC356" s="58">
        <v>263</v>
      </c>
      <c r="AD356" s="58">
        <v>270</v>
      </c>
      <c r="AE356" s="46"/>
      <c r="AF356" s="32">
        <f>131</f>
        <v>131</v>
      </c>
      <c r="AG356" s="32">
        <f>86</f>
        <v>86</v>
      </c>
      <c r="AH356" s="32">
        <f>98</f>
        <v>98</v>
      </c>
      <c r="AI356" s="32">
        <f>101</f>
        <v>101</v>
      </c>
      <c r="AJ356" s="32">
        <f>171</f>
        <v>171</v>
      </c>
      <c r="AK356" s="62">
        <v>149</v>
      </c>
      <c r="AL356" s="146">
        <v>138</v>
      </c>
      <c r="AM356" s="32">
        <f>91</f>
        <v>91</v>
      </c>
      <c r="AN356" s="62">
        <v>154</v>
      </c>
      <c r="AO356" s="32">
        <f>15</f>
        <v>15</v>
      </c>
      <c r="AP356" s="32">
        <f>261</f>
        <v>261</v>
      </c>
      <c r="AQ356" s="32">
        <f>179</f>
        <v>179</v>
      </c>
      <c r="AR356" s="32">
        <f>125</f>
        <v>125</v>
      </c>
      <c r="AS356" s="32">
        <f>222</f>
        <v>222</v>
      </c>
      <c r="AT356" s="32">
        <f>269</f>
        <v>269</v>
      </c>
      <c r="AU356" s="32">
        <f>179</f>
        <v>179</v>
      </c>
      <c r="AV356" s="32">
        <f>104</f>
        <v>104</v>
      </c>
      <c r="AW356" s="32">
        <f>95</f>
        <v>95</v>
      </c>
      <c r="AX356" s="32">
        <f>124</f>
        <v>124</v>
      </c>
      <c r="AY356" s="46"/>
      <c r="AZ356" s="32">
        <f>63</f>
        <v>63</v>
      </c>
      <c r="BA356" s="32">
        <f>34</f>
        <v>34</v>
      </c>
      <c r="BB356" s="32">
        <f>82</f>
        <v>82</v>
      </c>
      <c r="BC356" s="32">
        <f>104</f>
        <v>104</v>
      </c>
      <c r="BD356" s="32">
        <f>301</f>
        <v>301</v>
      </c>
      <c r="BE356" s="32">
        <f>263</f>
        <v>263</v>
      </c>
      <c r="BF356" s="32">
        <f>99</f>
        <v>99</v>
      </c>
      <c r="BG356" s="96">
        <v>46</v>
      </c>
      <c r="BH356" s="32">
        <f>94</f>
        <v>94</v>
      </c>
      <c r="BI356" s="46"/>
      <c r="BJ356" s="102">
        <v>128</v>
      </c>
      <c r="BK356" s="102">
        <v>193</v>
      </c>
      <c r="BL356" s="102">
        <f>99</f>
        <v>99</v>
      </c>
      <c r="BM356" s="102">
        <v>104</v>
      </c>
      <c r="BN356" s="102">
        <f>128</f>
        <v>128</v>
      </c>
      <c r="BO356" s="102">
        <f>336+84</f>
        <v>420</v>
      </c>
      <c r="BP356" s="102">
        <v>64</v>
      </c>
      <c r="BQ356" s="102">
        <v>95</v>
      </c>
      <c r="BR356" s="102">
        <v>54</v>
      </c>
      <c r="BS356" s="47">
        <f t="shared" si="22"/>
        <v>9822</v>
      </c>
    </row>
    <row r="357" spans="1:71" x14ac:dyDescent="0.15">
      <c r="A357" s="133" t="s">
        <v>78</v>
      </c>
      <c r="B357" s="165" t="s">
        <v>523</v>
      </c>
      <c r="C357" s="165" t="s">
        <v>228</v>
      </c>
      <c r="D357" s="165" t="s">
        <v>596</v>
      </c>
      <c r="E357" s="137" t="s">
        <v>135</v>
      </c>
      <c r="F357" s="74"/>
      <c r="G357" s="74"/>
      <c r="H357" s="75">
        <v>6.33</v>
      </c>
      <c r="I357" s="76">
        <v>9.5</v>
      </c>
      <c r="J357" s="76"/>
      <c r="K357" s="62">
        <v>39</v>
      </c>
      <c r="L357" s="62">
        <v>27</v>
      </c>
      <c r="M357" s="62">
        <v>19</v>
      </c>
      <c r="N357" s="64">
        <v>34</v>
      </c>
      <c r="O357" s="62">
        <v>4</v>
      </c>
      <c r="P357" s="62">
        <f>16</f>
        <v>16</v>
      </c>
      <c r="Q357" s="62">
        <f>5</f>
        <v>5</v>
      </c>
      <c r="R357" s="62">
        <f>48</f>
        <v>48</v>
      </c>
      <c r="S357" s="62">
        <f>31</f>
        <v>31</v>
      </c>
      <c r="T357" s="62">
        <f>39</f>
        <v>39</v>
      </c>
      <c r="U357" s="58">
        <v>59</v>
      </c>
      <c r="V357" s="58">
        <v>3</v>
      </c>
      <c r="W357" s="42"/>
      <c r="X357" s="58">
        <v>10</v>
      </c>
      <c r="Y357" s="58">
        <v>6</v>
      </c>
      <c r="Z357" s="58">
        <v>1</v>
      </c>
      <c r="AA357" s="42"/>
      <c r="AB357" s="42"/>
      <c r="AC357" s="58">
        <v>6</v>
      </c>
      <c r="AD357" s="58">
        <v>1</v>
      </c>
      <c r="AE357" s="32">
        <f>10</f>
        <v>10</v>
      </c>
      <c r="AF357" s="32">
        <f>25</f>
        <v>25</v>
      </c>
      <c r="AG357" s="32">
        <f>11</f>
        <v>11</v>
      </c>
      <c r="AH357" s="32">
        <f>17</f>
        <v>17</v>
      </c>
      <c r="AI357" s="32">
        <f>6</f>
        <v>6</v>
      </c>
      <c r="AJ357" s="32">
        <f>19</f>
        <v>19</v>
      </c>
      <c r="AK357" s="46"/>
      <c r="AL357" s="32">
        <f>13</f>
        <v>13</v>
      </c>
      <c r="AM357" s="32">
        <f>7</f>
        <v>7</v>
      </c>
      <c r="AN357" s="62">
        <v>18</v>
      </c>
      <c r="AO357" s="46"/>
      <c r="AP357" s="32">
        <f>172</f>
        <v>172</v>
      </c>
      <c r="AQ357" s="32">
        <f>6</f>
        <v>6</v>
      </c>
      <c r="AR357" s="32">
        <f>26</f>
        <v>26</v>
      </c>
      <c r="AS357" s="32">
        <f>16</f>
        <v>16</v>
      </c>
      <c r="AT357" s="32">
        <f>29</f>
        <v>29</v>
      </c>
      <c r="AU357" s="32">
        <f>14</f>
        <v>14</v>
      </c>
      <c r="AV357" s="32">
        <f>4</f>
        <v>4</v>
      </c>
      <c r="AW357" s="32">
        <f>6+12</f>
        <v>18</v>
      </c>
      <c r="AX357" s="32">
        <f>9</f>
        <v>9</v>
      </c>
      <c r="AY357" s="32">
        <f>4</f>
        <v>4</v>
      </c>
      <c r="AZ357" s="32">
        <f>22</f>
        <v>22</v>
      </c>
      <c r="BA357" s="32">
        <f>7</f>
        <v>7</v>
      </c>
      <c r="BB357" s="32">
        <f>39</f>
        <v>39</v>
      </c>
      <c r="BC357" s="32">
        <f>24</f>
        <v>24</v>
      </c>
      <c r="BD357" s="32">
        <f>19</f>
        <v>19</v>
      </c>
      <c r="BE357" s="32">
        <f>115</f>
        <v>115</v>
      </c>
      <c r="BF357" s="32">
        <f>27</f>
        <v>27</v>
      </c>
      <c r="BG357" s="96">
        <v>33</v>
      </c>
      <c r="BH357" s="32">
        <f>71</f>
        <v>71</v>
      </c>
      <c r="BI357" s="102">
        <f>6</f>
        <v>6</v>
      </c>
      <c r="BJ357" s="102">
        <v>50</v>
      </c>
      <c r="BK357" s="102">
        <f>10+14</f>
        <v>24</v>
      </c>
      <c r="BL357" s="102">
        <f>99</f>
        <v>99</v>
      </c>
      <c r="BM357" s="102">
        <v>37</v>
      </c>
      <c r="BN357" s="102">
        <f>103</f>
        <v>103</v>
      </c>
      <c r="BO357" s="102">
        <f>51</f>
        <v>51</v>
      </c>
      <c r="BP357" s="102">
        <v>140</v>
      </c>
      <c r="BQ357" s="102">
        <v>132</v>
      </c>
      <c r="BR357" s="102">
        <v>102</v>
      </c>
      <c r="BS357" s="47">
        <f t="shared" si="22"/>
        <v>1873</v>
      </c>
    </row>
    <row r="358" spans="1:71" x14ac:dyDescent="0.15">
      <c r="A358" s="133" t="s">
        <v>79</v>
      </c>
      <c r="B358" s="165" t="s">
        <v>523</v>
      </c>
      <c r="C358" s="165" t="s">
        <v>228</v>
      </c>
      <c r="D358" s="165" t="s">
        <v>597</v>
      </c>
      <c r="E358" s="137" t="s">
        <v>135</v>
      </c>
      <c r="F358" s="74"/>
      <c r="G358" s="74"/>
      <c r="H358" s="75">
        <v>9</v>
      </c>
      <c r="I358" s="76">
        <v>14</v>
      </c>
      <c r="J358" s="76"/>
      <c r="K358" s="63"/>
      <c r="L358" s="63"/>
      <c r="M358" s="63"/>
      <c r="N358" s="63"/>
      <c r="O358" s="63"/>
      <c r="P358" s="63"/>
      <c r="Q358" s="63"/>
      <c r="R358" s="63"/>
      <c r="S358" s="63"/>
      <c r="T358" s="63"/>
      <c r="U358" s="42"/>
      <c r="V358" s="58">
        <v>1</v>
      </c>
      <c r="W358" s="42"/>
      <c r="X358" s="58">
        <v>1</v>
      </c>
      <c r="Y358" s="42"/>
      <c r="Z358" s="42"/>
      <c r="AA358" s="42"/>
      <c r="AB358" s="42"/>
      <c r="AC358" s="42"/>
      <c r="AD358" s="42"/>
      <c r="AE358" s="46"/>
      <c r="AF358" s="32">
        <f>1</f>
        <v>1</v>
      </c>
      <c r="AG358" s="46"/>
      <c r="AH358" s="46"/>
      <c r="AI358" s="46"/>
      <c r="AJ358" s="32">
        <f>1</f>
        <v>1</v>
      </c>
      <c r="AK358" s="62">
        <v>2</v>
      </c>
      <c r="AL358" s="46"/>
      <c r="AM358" s="32">
        <f>7</f>
        <v>7</v>
      </c>
      <c r="AN358" s="46"/>
      <c r="AO358" s="46"/>
      <c r="AP358" s="32">
        <f>27</f>
        <v>27</v>
      </c>
      <c r="AQ358" s="46"/>
      <c r="AR358" s="32">
        <f>4</f>
        <v>4</v>
      </c>
      <c r="AS358" s="32">
        <f>2</f>
        <v>2</v>
      </c>
      <c r="AT358" s="46"/>
      <c r="AU358" s="46"/>
      <c r="AV358" s="46"/>
      <c r="AW358" s="32">
        <f>11</f>
        <v>11</v>
      </c>
      <c r="AX358" s="32">
        <f>3</f>
        <v>3</v>
      </c>
      <c r="AY358" s="46"/>
      <c r="AZ358" s="32">
        <f>2</f>
        <v>2</v>
      </c>
      <c r="BA358" s="32">
        <f>3</f>
        <v>3</v>
      </c>
      <c r="BB358" s="32">
        <f>54</f>
        <v>54</v>
      </c>
      <c r="BC358" s="32">
        <f>1</f>
        <v>1</v>
      </c>
      <c r="BD358" s="32">
        <f>5</f>
        <v>5</v>
      </c>
      <c r="BE358" s="32">
        <f>5</f>
        <v>5</v>
      </c>
      <c r="BF358" s="32">
        <f>2</f>
        <v>2</v>
      </c>
      <c r="BG358" s="96">
        <v>3</v>
      </c>
      <c r="BH358" s="32">
        <f>5</f>
        <v>5</v>
      </c>
      <c r="BI358" s="102">
        <f>15</f>
        <v>15</v>
      </c>
      <c r="BJ358" s="46"/>
      <c r="BK358" s="102">
        <v>14</v>
      </c>
      <c r="BL358" s="102">
        <v>26</v>
      </c>
      <c r="BM358" s="102">
        <v>7</v>
      </c>
      <c r="BN358" s="102">
        <v>30</v>
      </c>
      <c r="BO358" s="102">
        <f>13</f>
        <v>13</v>
      </c>
      <c r="BP358" s="102">
        <v>51</v>
      </c>
      <c r="BQ358" s="102">
        <v>26</v>
      </c>
      <c r="BR358" s="102">
        <v>111</v>
      </c>
      <c r="BS358" s="47">
        <f t="shared" si="22"/>
        <v>433</v>
      </c>
    </row>
    <row r="359" spans="1:71" ht="14" x14ac:dyDescent="0.15">
      <c r="A359" s="50" t="s">
        <v>143</v>
      </c>
      <c r="B359" s="159" t="s">
        <v>523</v>
      </c>
      <c r="C359" s="159" t="s">
        <v>533</v>
      </c>
      <c r="D359" s="159" t="s">
        <v>598</v>
      </c>
      <c r="E359" s="131" t="s">
        <v>131</v>
      </c>
      <c r="F359" s="51">
        <v>0.2</v>
      </c>
      <c r="G359" s="79">
        <v>0.2</v>
      </c>
      <c r="H359" s="52">
        <f t="shared" ref="H359:I376" si="23">F359*20</f>
        <v>4</v>
      </c>
      <c r="I359" s="52">
        <f t="shared" si="23"/>
        <v>4</v>
      </c>
      <c r="J359" s="52"/>
      <c r="K359" s="46"/>
      <c r="L359" s="46"/>
      <c r="M359" s="46"/>
      <c r="N359" s="46"/>
      <c r="O359" s="46"/>
      <c r="P359" s="46"/>
      <c r="Q359" s="46"/>
      <c r="R359" s="46"/>
      <c r="S359" s="46"/>
      <c r="T359" s="46"/>
      <c r="U359" s="46"/>
      <c r="V359" s="46"/>
      <c r="W359" s="46"/>
      <c r="X359" s="62">
        <v>20</v>
      </c>
      <c r="Y359" s="62">
        <v>38</v>
      </c>
      <c r="Z359" s="62">
        <v>33</v>
      </c>
      <c r="AA359" s="62">
        <v>37</v>
      </c>
      <c r="AB359" s="62">
        <v>10</v>
      </c>
      <c r="AC359" s="62">
        <v>17</v>
      </c>
      <c r="AD359" s="62">
        <f>7</f>
        <v>7</v>
      </c>
      <c r="AE359" s="46"/>
      <c r="AF359" s="46"/>
      <c r="AG359" s="46"/>
      <c r="AH359" s="46"/>
      <c r="AI359" s="46"/>
      <c r="AJ359" s="46"/>
      <c r="AK359" s="46"/>
      <c r="AL359" s="46"/>
      <c r="AM359" s="46"/>
      <c r="AN359" s="46"/>
      <c r="AO359" s="46"/>
      <c r="AP359" s="46"/>
      <c r="AQ359" s="46"/>
      <c r="AR359" s="46"/>
      <c r="AS359" s="46"/>
      <c r="AT359" s="46"/>
      <c r="AU359" s="46"/>
      <c r="AV359" s="46"/>
      <c r="AW359" s="46"/>
      <c r="AX359" s="46"/>
      <c r="AY359" s="46"/>
      <c r="AZ359" s="46"/>
      <c r="BA359" s="46"/>
      <c r="BB359" s="46"/>
      <c r="BC359" s="46"/>
      <c r="BD359" s="46"/>
      <c r="BE359" s="46"/>
      <c r="BF359" s="46"/>
      <c r="BG359" s="46"/>
      <c r="BH359" s="46"/>
      <c r="BI359" s="46"/>
      <c r="BJ359" s="46"/>
      <c r="BK359" s="46"/>
      <c r="BL359" s="46"/>
      <c r="BM359" s="46"/>
      <c r="BN359" s="46"/>
      <c r="BO359" s="46"/>
      <c r="BP359" s="46"/>
      <c r="BQ359" s="46"/>
      <c r="BR359" s="46"/>
      <c r="BS359" s="47">
        <f t="shared" si="22"/>
        <v>162</v>
      </c>
    </row>
    <row r="360" spans="1:71" ht="14" x14ac:dyDescent="0.15">
      <c r="A360" s="50" t="s">
        <v>144</v>
      </c>
      <c r="B360" s="159" t="s">
        <v>523</v>
      </c>
      <c r="C360" s="159" t="s">
        <v>533</v>
      </c>
      <c r="D360" s="159" t="s">
        <v>599</v>
      </c>
      <c r="E360" s="131" t="s">
        <v>131</v>
      </c>
      <c r="F360" s="51">
        <v>0.3</v>
      </c>
      <c r="G360" s="79">
        <v>0.3</v>
      </c>
      <c r="H360" s="52">
        <f t="shared" si="23"/>
        <v>6</v>
      </c>
      <c r="I360" s="52">
        <f t="shared" si="23"/>
        <v>6</v>
      </c>
      <c r="J360" s="52"/>
      <c r="K360" s="46"/>
      <c r="L360" s="46"/>
      <c r="M360" s="46"/>
      <c r="N360" s="46"/>
      <c r="O360" s="46"/>
      <c r="P360" s="46"/>
      <c r="Q360" s="46"/>
      <c r="R360" s="46"/>
      <c r="S360" s="46"/>
      <c r="T360" s="46"/>
      <c r="U360" s="46"/>
      <c r="V360" s="62">
        <v>30</v>
      </c>
      <c r="W360" s="62">
        <v>21</v>
      </c>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c r="AW360" s="46"/>
      <c r="AX360" s="46"/>
      <c r="AY360" s="46"/>
      <c r="AZ360" s="46"/>
      <c r="BA360" s="46"/>
      <c r="BB360" s="46"/>
      <c r="BC360" s="46"/>
      <c r="BD360" s="46"/>
      <c r="BE360" s="46"/>
      <c r="BF360" s="46"/>
      <c r="BG360" s="46"/>
      <c r="BH360" s="46"/>
      <c r="BI360" s="46"/>
      <c r="BJ360" s="46"/>
      <c r="BK360" s="46"/>
      <c r="BL360" s="46"/>
      <c r="BM360" s="46"/>
      <c r="BN360" s="46"/>
      <c r="BO360" s="46"/>
      <c r="BP360" s="46"/>
      <c r="BQ360" s="46"/>
      <c r="BR360" s="46"/>
      <c r="BS360" s="47">
        <f t="shared" si="22"/>
        <v>51</v>
      </c>
    </row>
    <row r="361" spans="1:71" ht="14" x14ac:dyDescent="0.15">
      <c r="A361" s="82" t="s">
        <v>112</v>
      </c>
      <c r="B361" s="82" t="s">
        <v>529</v>
      </c>
      <c r="C361" s="82" t="s">
        <v>534</v>
      </c>
      <c r="D361" s="82" t="s">
        <v>549</v>
      </c>
      <c r="E361" s="38" t="s">
        <v>141</v>
      </c>
      <c r="F361" s="81">
        <v>0.3</v>
      </c>
      <c r="G361" s="81">
        <v>0.4</v>
      </c>
      <c r="H361" s="82">
        <f t="shared" si="23"/>
        <v>6</v>
      </c>
      <c r="I361" s="82">
        <f t="shared" si="23"/>
        <v>8</v>
      </c>
      <c r="J361" s="82"/>
      <c r="K361" s="42"/>
      <c r="L361" s="42"/>
      <c r="M361" s="42"/>
      <c r="N361" s="42"/>
      <c r="O361" s="42"/>
      <c r="P361" s="42"/>
      <c r="Q361" s="42"/>
      <c r="R361" s="42"/>
      <c r="S361" s="42"/>
      <c r="T361" s="42"/>
      <c r="U361" s="46"/>
      <c r="V361" s="46"/>
      <c r="W361" s="46"/>
      <c r="X361" s="46"/>
      <c r="Y361" s="46"/>
      <c r="Z361" s="46"/>
      <c r="AA361" s="46"/>
      <c r="AB361" s="46"/>
      <c r="AC361" s="46"/>
      <c r="AD361" s="46"/>
      <c r="AE361" s="46"/>
      <c r="AF361" s="46"/>
      <c r="AG361" s="46"/>
      <c r="AH361" s="46"/>
      <c r="AI361" s="46"/>
      <c r="AJ361" s="46"/>
      <c r="AK361" s="46"/>
      <c r="AL361" s="46"/>
      <c r="AM361" s="46"/>
      <c r="AN361" s="46"/>
      <c r="AO361" s="62">
        <v>7</v>
      </c>
      <c r="AP361" s="46"/>
      <c r="AQ361" s="46"/>
      <c r="AR361" s="46"/>
      <c r="AS361" s="46"/>
      <c r="AT361" s="46"/>
      <c r="AU361" s="46"/>
      <c r="AV361" s="46"/>
      <c r="AW361" s="46"/>
      <c r="AX361" s="46"/>
      <c r="AY361" s="46"/>
      <c r="AZ361" s="46"/>
      <c r="BA361" s="46"/>
      <c r="BB361" s="46"/>
      <c r="BC361" s="46"/>
      <c r="BD361" s="46"/>
      <c r="BE361" s="46"/>
      <c r="BF361" s="46"/>
      <c r="BG361" s="46"/>
      <c r="BH361" s="46"/>
      <c r="BI361" s="46"/>
      <c r="BJ361" s="46"/>
      <c r="BK361" s="46"/>
      <c r="BL361" s="46"/>
      <c r="BM361" s="46"/>
      <c r="BN361" s="46"/>
      <c r="BO361" s="46"/>
      <c r="BP361" s="46"/>
      <c r="BQ361" s="46"/>
      <c r="BR361" s="46"/>
      <c r="BS361" s="47">
        <f t="shared" si="22"/>
        <v>7</v>
      </c>
    </row>
    <row r="362" spans="1:71" ht="14" x14ac:dyDescent="0.15">
      <c r="A362" s="82" t="s">
        <v>115</v>
      </c>
      <c r="B362" s="82" t="s">
        <v>529</v>
      </c>
      <c r="C362" s="82"/>
      <c r="D362" s="82" t="s">
        <v>550</v>
      </c>
      <c r="E362" s="38" t="s">
        <v>130</v>
      </c>
      <c r="F362" s="81">
        <v>0.1</v>
      </c>
      <c r="G362" s="81">
        <v>0.5</v>
      </c>
      <c r="H362" s="82">
        <f t="shared" si="23"/>
        <v>2</v>
      </c>
      <c r="I362" s="82">
        <f t="shared" si="23"/>
        <v>10</v>
      </c>
      <c r="J362" s="82"/>
      <c r="K362" s="46"/>
      <c r="L362" s="144"/>
      <c r="M362" s="46"/>
      <c r="N362" s="46"/>
      <c r="O362" s="62">
        <f>1</f>
        <v>1</v>
      </c>
      <c r="P362" s="46"/>
      <c r="Q362" s="46"/>
      <c r="R362" s="46"/>
      <c r="S362" s="46"/>
      <c r="T362" s="46"/>
      <c r="U362" s="42"/>
      <c r="V362" s="42"/>
      <c r="W362" s="42"/>
      <c r="X362" s="42"/>
      <c r="Y362" s="42"/>
      <c r="Z362" s="42"/>
      <c r="AA362" s="42"/>
      <c r="AB362" s="42"/>
      <c r="AC362" s="42"/>
      <c r="AD362" s="42"/>
      <c r="AE362" s="46"/>
      <c r="AF362" s="46"/>
      <c r="AG362" s="46"/>
      <c r="AH362" s="46"/>
      <c r="AI362" s="46"/>
      <c r="AJ362" s="46"/>
      <c r="AK362" s="46"/>
      <c r="AL362" s="46"/>
      <c r="AM362" s="46"/>
      <c r="AN362" s="46"/>
      <c r="AO362" s="46"/>
      <c r="AP362" s="46"/>
      <c r="AQ362" s="46"/>
      <c r="AR362" s="46"/>
      <c r="AS362" s="46"/>
      <c r="AT362" s="46"/>
      <c r="AU362" s="46"/>
      <c r="AV362" s="46"/>
      <c r="AW362" s="46"/>
      <c r="AX362" s="46"/>
      <c r="AY362" s="62">
        <v>2</v>
      </c>
      <c r="AZ362" s="46"/>
      <c r="BA362" s="46"/>
      <c r="BB362" s="46"/>
      <c r="BC362" s="46"/>
      <c r="BD362" s="46"/>
      <c r="BE362" s="46"/>
      <c r="BF362" s="46"/>
      <c r="BG362" s="49"/>
      <c r="BH362" s="46"/>
      <c r="BI362" s="46"/>
      <c r="BJ362" s="46"/>
      <c r="BK362" s="46"/>
      <c r="BL362" s="46"/>
      <c r="BM362" s="46"/>
      <c r="BN362" s="49"/>
      <c r="BO362" s="37"/>
      <c r="BP362" s="49"/>
      <c r="BQ362" s="102">
        <f>4</f>
        <v>4</v>
      </c>
      <c r="BR362" s="46"/>
      <c r="BS362" s="47">
        <f t="shared" si="22"/>
        <v>7</v>
      </c>
    </row>
    <row r="363" spans="1:71" ht="14" x14ac:dyDescent="0.15">
      <c r="A363" s="82" t="s">
        <v>116</v>
      </c>
      <c r="B363" s="82" t="s">
        <v>529</v>
      </c>
      <c r="C363" s="82"/>
      <c r="D363" s="82" t="s">
        <v>551</v>
      </c>
      <c r="E363" s="38" t="s">
        <v>130</v>
      </c>
      <c r="F363" s="81">
        <v>0.15</v>
      </c>
      <c r="G363" s="81">
        <v>0.4</v>
      </c>
      <c r="H363" s="82">
        <f t="shared" si="23"/>
        <v>3</v>
      </c>
      <c r="I363" s="82">
        <f t="shared" si="23"/>
        <v>8</v>
      </c>
      <c r="J363" s="82"/>
      <c r="K363" s="46"/>
      <c r="L363" s="46"/>
      <c r="M363" s="46"/>
      <c r="N363" s="46"/>
      <c r="O363" s="62">
        <f>28</f>
        <v>28</v>
      </c>
      <c r="P363" s="46"/>
      <c r="Q363" s="46"/>
      <c r="R363" s="46"/>
      <c r="S363" s="46"/>
      <c r="T363" s="46"/>
      <c r="U363" s="42"/>
      <c r="V363" s="42"/>
      <c r="W363" s="42"/>
      <c r="X363" s="42"/>
      <c r="Y363" s="42"/>
      <c r="Z363" s="42"/>
      <c r="AA363" s="42"/>
      <c r="AB363" s="42"/>
      <c r="AC363" s="58">
        <v>18</v>
      </c>
      <c r="AD363" s="42"/>
      <c r="AE363" s="46"/>
      <c r="AF363" s="46"/>
      <c r="AG363" s="46"/>
      <c r="AH363" s="46"/>
      <c r="AI363" s="46"/>
      <c r="AJ363" s="46"/>
      <c r="AK363" s="46"/>
      <c r="AL363" s="46"/>
      <c r="AM363" s="46"/>
      <c r="AN363" s="46"/>
      <c r="AO363" s="46"/>
      <c r="AP363" s="46"/>
      <c r="AQ363" s="46"/>
      <c r="AR363" s="46"/>
      <c r="AS363" s="46"/>
      <c r="AT363" s="46"/>
      <c r="AU363" s="46"/>
      <c r="AV363" s="46"/>
      <c r="AW363" s="46"/>
      <c r="AX363" s="46"/>
      <c r="AY363" s="46"/>
      <c r="AZ363" s="46"/>
      <c r="BA363" s="46"/>
      <c r="BB363" s="46"/>
      <c r="BC363" s="46"/>
      <c r="BD363" s="46"/>
      <c r="BE363" s="46"/>
      <c r="BF363" s="46"/>
      <c r="BG363" s="46"/>
      <c r="BH363" s="46"/>
      <c r="BI363" s="46"/>
      <c r="BJ363" s="46"/>
      <c r="BK363" s="46"/>
      <c r="BL363" s="46"/>
      <c r="BM363" s="46"/>
      <c r="BN363" s="49"/>
      <c r="BO363" s="46"/>
      <c r="BP363" s="49"/>
      <c r="BQ363" s="46"/>
      <c r="BR363" s="46"/>
      <c r="BS363" s="47">
        <f t="shared" si="22"/>
        <v>46</v>
      </c>
    </row>
    <row r="364" spans="1:71" ht="14" x14ac:dyDescent="0.15">
      <c r="A364" s="80" t="s">
        <v>117</v>
      </c>
      <c r="B364" s="82" t="s">
        <v>529</v>
      </c>
      <c r="C364" s="166"/>
      <c r="D364" s="166" t="s">
        <v>600</v>
      </c>
      <c r="E364" s="131" t="s">
        <v>135</v>
      </c>
      <c r="F364" s="81">
        <v>0.2</v>
      </c>
      <c r="G364" s="81">
        <v>0.4</v>
      </c>
      <c r="H364" s="82">
        <f t="shared" si="23"/>
        <v>4</v>
      </c>
      <c r="I364" s="82">
        <f t="shared" si="23"/>
        <v>8</v>
      </c>
      <c r="J364" s="82"/>
      <c r="K364" s="46"/>
      <c r="L364" s="46"/>
      <c r="M364" s="46"/>
      <c r="N364" s="46"/>
      <c r="O364" s="46"/>
      <c r="P364" s="46"/>
      <c r="Q364" s="46"/>
      <c r="R364" s="46"/>
      <c r="S364" s="46"/>
      <c r="T364" s="46"/>
      <c r="U364" s="42"/>
      <c r="V364" s="42"/>
      <c r="W364" s="42"/>
      <c r="X364" s="42"/>
      <c r="Y364" s="42"/>
      <c r="Z364" s="42"/>
      <c r="AA364" s="42"/>
      <c r="AB364" s="42"/>
      <c r="AC364" s="42"/>
      <c r="AD364" s="58">
        <f>12</f>
        <v>12</v>
      </c>
      <c r="AE364" s="46"/>
      <c r="AF364" s="46"/>
      <c r="AG364" s="46"/>
      <c r="AH364" s="46"/>
      <c r="AI364" s="46"/>
      <c r="AJ364" s="46"/>
      <c r="AK364" s="46"/>
      <c r="AL364" s="46"/>
      <c r="AM364" s="46"/>
      <c r="AN364" s="46"/>
      <c r="AO364" s="62">
        <v>5</v>
      </c>
      <c r="AP364" s="46"/>
      <c r="AQ364" s="46"/>
      <c r="AR364" s="46"/>
      <c r="AS364" s="46"/>
      <c r="AT364" s="46"/>
      <c r="AU364" s="46"/>
      <c r="AV364" s="46"/>
      <c r="AW364" s="46"/>
      <c r="AX364" s="46"/>
      <c r="AY364" s="46"/>
      <c r="AZ364" s="46"/>
      <c r="BA364" s="46"/>
      <c r="BB364" s="46"/>
      <c r="BC364" s="46"/>
      <c r="BD364" s="46"/>
      <c r="BE364" s="46"/>
      <c r="BF364" s="46"/>
      <c r="BG364" s="46"/>
      <c r="BH364" s="46"/>
      <c r="BI364" s="46"/>
      <c r="BJ364" s="46"/>
      <c r="BK364" s="46"/>
      <c r="BL364" s="102">
        <f>11</f>
        <v>11</v>
      </c>
      <c r="BM364" s="46"/>
      <c r="BN364" s="46"/>
      <c r="BO364" s="152">
        <v>115</v>
      </c>
      <c r="BP364" s="62">
        <v>6</v>
      </c>
      <c r="BQ364" s="46"/>
      <c r="BR364" s="46"/>
      <c r="BS364" s="47">
        <f t="shared" si="22"/>
        <v>149</v>
      </c>
    </row>
    <row r="365" spans="1:71" ht="14" x14ac:dyDescent="0.15">
      <c r="A365" s="80" t="s">
        <v>118</v>
      </c>
      <c r="B365" s="82" t="s">
        <v>529</v>
      </c>
      <c r="C365" s="166"/>
      <c r="D365" s="166" t="s">
        <v>601</v>
      </c>
      <c r="E365" s="131" t="s">
        <v>135</v>
      </c>
      <c r="F365" s="81">
        <v>0.3</v>
      </c>
      <c r="G365" s="81">
        <v>0.7</v>
      </c>
      <c r="H365" s="82">
        <f t="shared" si="23"/>
        <v>6</v>
      </c>
      <c r="I365" s="82">
        <f t="shared" si="23"/>
        <v>14</v>
      </c>
      <c r="J365" s="82"/>
      <c r="K365" s="46"/>
      <c r="L365" s="62">
        <v>7</v>
      </c>
      <c r="M365" s="46"/>
      <c r="N365" s="46"/>
      <c r="O365" s="46"/>
      <c r="P365" s="46"/>
      <c r="Q365" s="46"/>
      <c r="R365" s="46"/>
      <c r="S365" s="46"/>
      <c r="T365" s="46"/>
      <c r="U365" s="42"/>
      <c r="V365" s="42"/>
      <c r="W365" s="42"/>
      <c r="X365" s="42"/>
      <c r="Y365" s="42"/>
      <c r="Z365" s="42"/>
      <c r="AA365" s="42"/>
      <c r="AB365" s="42"/>
      <c r="AC365" s="42"/>
      <c r="AD365" s="42">
        <v>2</v>
      </c>
      <c r="AE365" s="46"/>
      <c r="AF365" s="46"/>
      <c r="AG365" s="46"/>
      <c r="AH365" s="46"/>
      <c r="AI365" s="46"/>
      <c r="AJ365" s="46"/>
      <c r="AK365" s="46"/>
      <c r="AL365" s="46"/>
      <c r="AM365" s="46"/>
      <c r="AN365" s="46"/>
      <c r="AO365" s="46"/>
      <c r="AP365" s="46"/>
      <c r="AQ365" s="46"/>
      <c r="AR365" s="46"/>
      <c r="AS365" s="46"/>
      <c r="AT365" s="46"/>
      <c r="AU365" s="46"/>
      <c r="AV365" s="46"/>
      <c r="AW365" s="46"/>
      <c r="AX365" s="46"/>
      <c r="AY365" s="46"/>
      <c r="AZ365" s="46"/>
      <c r="BA365" s="46"/>
      <c r="BB365" s="46"/>
      <c r="BC365" s="46"/>
      <c r="BD365" s="46"/>
      <c r="BE365" s="46"/>
      <c r="BF365" s="46"/>
      <c r="BG365" s="46"/>
      <c r="BH365" s="46"/>
      <c r="BI365" s="46"/>
      <c r="BJ365" s="46"/>
      <c r="BK365" s="46"/>
      <c r="BL365" s="46"/>
      <c r="BM365" s="102">
        <f>2</f>
        <v>2</v>
      </c>
      <c r="BN365" s="46"/>
      <c r="BO365" s="46"/>
      <c r="BP365" s="46"/>
      <c r="BQ365" s="46"/>
      <c r="BR365" s="46"/>
      <c r="BS365" s="47">
        <f t="shared" si="22"/>
        <v>11</v>
      </c>
    </row>
    <row r="366" spans="1:71" ht="14" x14ac:dyDescent="0.15">
      <c r="A366" s="80" t="s">
        <v>119</v>
      </c>
      <c r="B366" s="82" t="s">
        <v>529</v>
      </c>
      <c r="C366" s="166"/>
      <c r="D366" s="166" t="s">
        <v>602</v>
      </c>
      <c r="E366" s="131" t="s">
        <v>135</v>
      </c>
      <c r="F366" s="81">
        <v>0.4</v>
      </c>
      <c r="G366" s="81">
        <v>0.6</v>
      </c>
      <c r="H366" s="82">
        <f t="shared" si="23"/>
        <v>8</v>
      </c>
      <c r="I366" s="82">
        <f t="shared" si="23"/>
        <v>12</v>
      </c>
      <c r="J366" s="82"/>
      <c r="K366" s="46"/>
      <c r="L366" s="46"/>
      <c r="M366" s="46"/>
      <c r="N366" s="46"/>
      <c r="O366" s="46"/>
      <c r="P366" s="46"/>
      <c r="Q366" s="46"/>
      <c r="R366" s="46"/>
      <c r="S366" s="46"/>
      <c r="T366" s="46"/>
      <c r="U366" s="42"/>
      <c r="V366" s="42"/>
      <c r="W366" s="42"/>
      <c r="X366" s="42"/>
      <c r="Y366" s="42"/>
      <c r="Z366" s="42"/>
      <c r="AA366" s="42"/>
      <c r="AB366" s="42"/>
      <c r="AC366" s="42"/>
      <c r="AD366" s="42"/>
      <c r="AE366" s="32">
        <f>1</f>
        <v>1</v>
      </c>
      <c r="AF366" s="46"/>
      <c r="AG366" s="46"/>
      <c r="AH366" s="46"/>
      <c r="AI366" s="46"/>
      <c r="AJ366" s="46"/>
      <c r="AK366" s="46"/>
      <c r="AL366" s="46"/>
      <c r="AM366" s="46"/>
      <c r="AN366" s="46"/>
      <c r="AO366" s="62">
        <v>9</v>
      </c>
      <c r="AP366" s="46"/>
      <c r="AQ366" s="46"/>
      <c r="AR366" s="46"/>
      <c r="AS366" s="46"/>
      <c r="AT366" s="46"/>
      <c r="AU366" s="46"/>
      <c r="AV366" s="46"/>
      <c r="AW366" s="46"/>
      <c r="AX366" s="46"/>
      <c r="AY366" s="62">
        <v>1</v>
      </c>
      <c r="AZ366" s="46"/>
      <c r="BA366" s="46"/>
      <c r="BB366" s="46"/>
      <c r="BC366" s="46"/>
      <c r="BD366" s="46"/>
      <c r="BE366" s="46"/>
      <c r="BF366" s="46"/>
      <c r="BG366" s="46"/>
      <c r="BH366" s="46"/>
      <c r="BI366" s="46"/>
      <c r="BJ366" s="46"/>
      <c r="BK366" s="46"/>
      <c r="BL366" s="46"/>
      <c r="BM366" s="46"/>
      <c r="BN366" s="46"/>
      <c r="BO366" s="46"/>
      <c r="BP366" s="46"/>
      <c r="BQ366" s="46"/>
      <c r="BR366" s="46"/>
      <c r="BS366" s="47">
        <f t="shared" si="22"/>
        <v>11</v>
      </c>
    </row>
    <row r="367" spans="1:71" ht="14" x14ac:dyDescent="0.15">
      <c r="A367" s="83" t="s">
        <v>120</v>
      </c>
      <c r="B367" s="82" t="s">
        <v>529</v>
      </c>
      <c r="C367" s="167"/>
      <c r="D367" s="167" t="s">
        <v>603</v>
      </c>
      <c r="E367" s="131" t="s">
        <v>131</v>
      </c>
      <c r="F367" s="84">
        <v>0.5</v>
      </c>
      <c r="G367" s="84">
        <v>0.5</v>
      </c>
      <c r="H367" s="85">
        <f t="shared" si="23"/>
        <v>10</v>
      </c>
      <c r="I367" s="85">
        <f t="shared" si="23"/>
        <v>10</v>
      </c>
      <c r="J367" s="85"/>
      <c r="K367" s="86"/>
      <c r="L367" s="86"/>
      <c r="M367" s="86"/>
      <c r="N367" s="86"/>
      <c r="O367" s="86"/>
      <c r="P367" s="86"/>
      <c r="Q367" s="87">
        <f>1</f>
        <v>1</v>
      </c>
      <c r="R367" s="87">
        <f>6</f>
        <v>6</v>
      </c>
      <c r="S367" s="86"/>
      <c r="T367" s="86"/>
      <c r="U367" s="88"/>
      <c r="V367" s="88"/>
      <c r="W367" s="88"/>
      <c r="X367" s="88"/>
      <c r="Y367" s="88"/>
      <c r="Z367" s="88"/>
      <c r="AA367" s="88"/>
      <c r="AB367" s="88"/>
      <c r="AC367" s="88"/>
      <c r="AD367" s="88"/>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46"/>
      <c r="BJ367" s="46"/>
      <c r="BK367" s="46"/>
      <c r="BL367" s="46"/>
      <c r="BM367" s="46"/>
      <c r="BN367" s="46"/>
      <c r="BO367" s="46"/>
      <c r="BP367" s="46"/>
      <c r="BQ367" s="46"/>
      <c r="BR367" s="46"/>
      <c r="BS367" s="47">
        <f t="shared" si="22"/>
        <v>7</v>
      </c>
    </row>
    <row r="368" spans="1:71" ht="14" x14ac:dyDescent="0.15">
      <c r="A368" s="82" t="s">
        <v>121</v>
      </c>
      <c r="B368" s="82" t="s">
        <v>529</v>
      </c>
      <c r="C368" s="166"/>
      <c r="D368" s="166" t="s">
        <v>604</v>
      </c>
      <c r="E368" s="131" t="s">
        <v>131</v>
      </c>
      <c r="F368" s="81">
        <v>0.5</v>
      </c>
      <c r="G368" s="81">
        <v>0.8</v>
      </c>
      <c r="H368" s="82">
        <f t="shared" si="23"/>
        <v>10</v>
      </c>
      <c r="I368" s="82">
        <f t="shared" si="23"/>
        <v>16</v>
      </c>
      <c r="J368" s="82"/>
      <c r="K368" s="46"/>
      <c r="L368" s="46"/>
      <c r="M368" s="46"/>
      <c r="N368" s="46"/>
      <c r="O368" s="62">
        <f>6</f>
        <v>6</v>
      </c>
      <c r="P368" s="46"/>
      <c r="Q368" s="46"/>
      <c r="R368" s="46"/>
      <c r="S368" s="46"/>
      <c r="T368" s="46"/>
      <c r="U368" s="42"/>
      <c r="V368" s="42"/>
      <c r="W368" s="42"/>
      <c r="X368" s="42"/>
      <c r="Y368" s="42"/>
      <c r="Z368" s="42"/>
      <c r="AA368" s="42"/>
      <c r="AB368" s="42"/>
      <c r="AC368" s="42"/>
      <c r="AD368" s="42"/>
      <c r="AE368" s="46"/>
      <c r="AF368" s="46"/>
      <c r="AG368" s="46"/>
      <c r="AH368" s="46"/>
      <c r="AI368" s="46"/>
      <c r="AJ368" s="46"/>
      <c r="AK368" s="46"/>
      <c r="AL368" s="46"/>
      <c r="AM368" s="46"/>
      <c r="AN368" s="46"/>
      <c r="AO368" s="62">
        <v>4</v>
      </c>
      <c r="AP368" s="46"/>
      <c r="AQ368" s="46"/>
      <c r="AR368" s="46"/>
      <c r="AS368" s="46"/>
      <c r="AT368" s="46"/>
      <c r="AU368" s="46"/>
      <c r="AV368" s="46"/>
      <c r="AW368" s="46"/>
      <c r="AX368" s="46"/>
      <c r="AY368" s="46"/>
      <c r="AZ368" s="46"/>
      <c r="BA368" s="46"/>
      <c r="BB368" s="46"/>
      <c r="BC368" s="46"/>
      <c r="BD368" s="46"/>
      <c r="BE368" s="46"/>
      <c r="BF368" s="46"/>
      <c r="BG368" s="46"/>
      <c r="BH368" s="46"/>
      <c r="BI368" s="46"/>
      <c r="BJ368" s="46"/>
      <c r="BK368" s="46"/>
      <c r="BL368" s="46"/>
      <c r="BM368" s="46"/>
      <c r="BN368" s="46"/>
      <c r="BO368" s="46"/>
      <c r="BP368" s="46"/>
      <c r="BQ368" s="46"/>
      <c r="BR368" s="46"/>
      <c r="BS368" s="47">
        <f t="shared" si="22"/>
        <v>10</v>
      </c>
    </row>
    <row r="369" spans="1:71" ht="14" x14ac:dyDescent="0.15">
      <c r="A369" s="82" t="s">
        <v>122</v>
      </c>
      <c r="B369" s="82" t="s">
        <v>529</v>
      </c>
      <c r="C369" s="82"/>
      <c r="D369" s="82" t="s">
        <v>605</v>
      </c>
      <c r="E369" s="38" t="s">
        <v>131</v>
      </c>
      <c r="F369" s="81">
        <v>0.6</v>
      </c>
      <c r="G369" s="81">
        <v>0.6</v>
      </c>
      <c r="H369" s="82">
        <f t="shared" si="23"/>
        <v>12</v>
      </c>
      <c r="I369" s="82">
        <f t="shared" si="23"/>
        <v>12</v>
      </c>
      <c r="J369" s="82"/>
      <c r="K369" s="46"/>
      <c r="L369" s="46"/>
      <c r="M369" s="46"/>
      <c r="N369" s="62">
        <f>6</f>
        <v>6</v>
      </c>
      <c r="O369" s="46"/>
      <c r="P369" s="46"/>
      <c r="Q369" s="46"/>
      <c r="R369" s="46"/>
      <c r="S369" s="46"/>
      <c r="T369" s="46"/>
      <c r="U369" s="42"/>
      <c r="V369" s="42"/>
      <c r="W369" s="42"/>
      <c r="X369" s="42"/>
      <c r="Y369" s="42"/>
      <c r="Z369" s="42"/>
      <c r="AA369" s="42"/>
      <c r="AB369" s="42"/>
      <c r="AC369" s="42"/>
      <c r="AD369" s="42"/>
      <c r="AE369" s="46"/>
      <c r="AF369" s="46"/>
      <c r="AG369" s="46"/>
      <c r="AH369" s="46"/>
      <c r="AI369" s="46"/>
      <c r="AJ369" s="46"/>
      <c r="AK369" s="46"/>
      <c r="AL369" s="46"/>
      <c r="AM369" s="46"/>
      <c r="AN369" s="46"/>
      <c r="AO369" s="46"/>
      <c r="AP369" s="46"/>
      <c r="AQ369" s="46"/>
      <c r="AR369" s="46"/>
      <c r="AS369" s="46"/>
      <c r="AT369" s="46"/>
      <c r="AU369" s="46"/>
      <c r="AV369" s="46"/>
      <c r="AW369" s="46"/>
      <c r="AX369" s="46"/>
      <c r="AY369" s="46"/>
      <c r="AZ369" s="46"/>
      <c r="BA369" s="46"/>
      <c r="BB369" s="46"/>
      <c r="BC369" s="46"/>
      <c r="BD369" s="46"/>
      <c r="BE369" s="46"/>
      <c r="BF369" s="46"/>
      <c r="BG369" s="46"/>
      <c r="BH369" s="46"/>
      <c r="BI369" s="46"/>
      <c r="BJ369" s="46"/>
      <c r="BK369" s="46"/>
      <c r="BL369" s="46"/>
      <c r="BM369" s="46"/>
      <c r="BN369" s="46"/>
      <c r="BO369" s="46"/>
      <c r="BP369" s="46"/>
      <c r="BQ369" s="46"/>
      <c r="BR369" s="46"/>
      <c r="BS369" s="47">
        <f t="shared" si="22"/>
        <v>6</v>
      </c>
    </row>
    <row r="370" spans="1:71" ht="14" x14ac:dyDescent="0.15">
      <c r="A370" s="82" t="s">
        <v>139</v>
      </c>
      <c r="B370" s="82" t="s">
        <v>529</v>
      </c>
      <c r="C370" s="82"/>
      <c r="D370" s="82" t="s">
        <v>606</v>
      </c>
      <c r="E370" s="38" t="s">
        <v>140</v>
      </c>
      <c r="F370" s="81">
        <v>0.1</v>
      </c>
      <c r="G370" s="81">
        <v>0.5</v>
      </c>
      <c r="H370" s="82">
        <f t="shared" si="23"/>
        <v>2</v>
      </c>
      <c r="I370" s="82">
        <f t="shared" si="23"/>
        <v>10</v>
      </c>
      <c r="J370" s="82"/>
      <c r="K370" s="46"/>
      <c r="L370" s="46"/>
      <c r="M370" s="46"/>
      <c r="N370" s="62"/>
      <c r="O370" s="46"/>
      <c r="P370" s="46"/>
      <c r="Q370" s="46"/>
      <c r="R370" s="46"/>
      <c r="S370" s="46"/>
      <c r="T370" s="46"/>
      <c r="U370" s="42"/>
      <c r="V370" s="42"/>
      <c r="W370" s="42"/>
      <c r="X370" s="42"/>
      <c r="Y370" s="42"/>
      <c r="Z370" s="42"/>
      <c r="AA370" s="42"/>
      <c r="AB370" s="42"/>
      <c r="AC370" s="42"/>
      <c r="AD370" s="42"/>
      <c r="AE370" s="46"/>
      <c r="AF370" s="46"/>
      <c r="AG370" s="46"/>
      <c r="AH370" s="46"/>
      <c r="AI370" s="46"/>
      <c r="AJ370" s="46"/>
      <c r="AK370" s="46"/>
      <c r="AL370" s="46"/>
      <c r="AM370" s="46"/>
      <c r="AN370" s="46"/>
      <c r="AO370" s="46"/>
      <c r="AP370" s="46"/>
      <c r="AQ370" s="46"/>
      <c r="AR370" s="46"/>
      <c r="AS370" s="46"/>
      <c r="AT370" s="46"/>
      <c r="AU370" s="46"/>
      <c r="AV370" s="46"/>
      <c r="AW370" s="46"/>
      <c r="AX370" s="46"/>
      <c r="AY370" s="46"/>
      <c r="AZ370" s="46"/>
      <c r="BA370" s="46"/>
      <c r="BB370" s="46"/>
      <c r="BC370" s="46"/>
      <c r="BD370" s="46"/>
      <c r="BE370" s="46"/>
      <c r="BF370" s="46"/>
      <c r="BG370" s="46"/>
      <c r="BH370" s="46"/>
      <c r="BI370" s="46"/>
      <c r="BJ370" s="46"/>
      <c r="BK370" s="46"/>
      <c r="BL370" s="46"/>
      <c r="BM370" s="46"/>
      <c r="BN370" s="46"/>
      <c r="BO370" s="102">
        <f>27</f>
        <v>27</v>
      </c>
      <c r="BP370" s="46"/>
      <c r="BQ370" s="46"/>
      <c r="BR370" s="46"/>
      <c r="BS370" s="47">
        <f t="shared" si="22"/>
        <v>27</v>
      </c>
    </row>
    <row r="371" spans="1:71" ht="14" x14ac:dyDescent="0.15">
      <c r="A371" s="54" t="s">
        <v>123</v>
      </c>
      <c r="B371" s="54" t="s">
        <v>529</v>
      </c>
      <c r="C371" s="54" t="s">
        <v>535</v>
      </c>
      <c r="D371" s="54" t="s">
        <v>607</v>
      </c>
      <c r="E371" s="38" t="s">
        <v>130</v>
      </c>
      <c r="F371" s="69">
        <v>0.15</v>
      </c>
      <c r="G371" s="69">
        <v>1.3</v>
      </c>
      <c r="H371" s="54">
        <f t="shared" si="23"/>
        <v>3</v>
      </c>
      <c r="I371" s="54">
        <f t="shared" si="23"/>
        <v>26</v>
      </c>
      <c r="J371" s="54"/>
      <c r="K371" s="46"/>
      <c r="L371" s="46"/>
      <c r="M371" s="46"/>
      <c r="N371" s="46"/>
      <c r="O371" s="46"/>
      <c r="P371" s="46"/>
      <c r="Q371" s="46"/>
      <c r="R371" s="46"/>
      <c r="S371" s="46"/>
      <c r="T371" s="46"/>
      <c r="U371" s="42"/>
      <c r="V371" s="42"/>
      <c r="W371" s="42"/>
      <c r="X371" s="42"/>
      <c r="Y371" s="42"/>
      <c r="Z371" s="42"/>
      <c r="AA371" s="42"/>
      <c r="AB371" s="42"/>
      <c r="AC371" s="42"/>
      <c r="AD371" s="42"/>
      <c r="AE371" s="46"/>
      <c r="AF371" s="46"/>
      <c r="AG371" s="46"/>
      <c r="AH371" s="46"/>
      <c r="AI371" s="32">
        <f>42</f>
        <v>42</v>
      </c>
      <c r="AJ371" s="32">
        <f>25</f>
        <v>25</v>
      </c>
      <c r="AK371" s="46"/>
      <c r="AL371" s="46"/>
      <c r="AM371" s="46"/>
      <c r="AN371" s="46"/>
      <c r="AO371" s="46"/>
      <c r="AP371" s="46"/>
      <c r="AQ371" s="46"/>
      <c r="AR371" s="46"/>
      <c r="AS371" s="46"/>
      <c r="AT371" s="46"/>
      <c r="AU371" s="46"/>
      <c r="AV371" s="46"/>
      <c r="AW371" s="46"/>
      <c r="AX371" s="46"/>
      <c r="AY371" s="46"/>
      <c r="AZ371" s="46"/>
      <c r="BA371" s="46"/>
      <c r="BB371" s="46"/>
      <c r="BC371" s="46"/>
      <c r="BD371" s="46"/>
      <c r="BE371" s="46"/>
      <c r="BF371" s="46"/>
      <c r="BG371" s="46"/>
      <c r="BH371" s="46"/>
      <c r="BI371" s="46"/>
      <c r="BJ371" s="46"/>
      <c r="BK371" s="46"/>
      <c r="BL371" s="46"/>
      <c r="BM371" s="46"/>
      <c r="BN371" s="46"/>
      <c r="BO371" s="46"/>
      <c r="BP371" s="46"/>
      <c r="BQ371" s="46"/>
      <c r="BR371" s="46"/>
      <c r="BS371" s="47">
        <f t="shared" si="22"/>
        <v>67</v>
      </c>
    </row>
    <row r="372" spans="1:71" ht="14" x14ac:dyDescent="0.15">
      <c r="A372" s="54" t="s">
        <v>124</v>
      </c>
      <c r="B372" s="54" t="s">
        <v>529</v>
      </c>
      <c r="C372" s="54" t="s">
        <v>535</v>
      </c>
      <c r="D372" s="54" t="s">
        <v>608</v>
      </c>
      <c r="E372" s="38" t="s">
        <v>130</v>
      </c>
      <c r="F372" s="69">
        <v>0.2</v>
      </c>
      <c r="G372" s="69">
        <v>0.4</v>
      </c>
      <c r="H372" s="54">
        <f t="shared" si="23"/>
        <v>4</v>
      </c>
      <c r="I372" s="54">
        <f t="shared" si="23"/>
        <v>8</v>
      </c>
      <c r="J372" s="54"/>
      <c r="K372" s="46"/>
      <c r="L372" s="46"/>
      <c r="M372" s="46"/>
      <c r="N372" s="46"/>
      <c r="O372" s="46"/>
      <c r="P372" s="46"/>
      <c r="Q372" s="46"/>
      <c r="R372" s="46"/>
      <c r="S372" s="46"/>
      <c r="T372" s="46"/>
      <c r="U372" s="42"/>
      <c r="V372" s="42"/>
      <c r="W372" s="42"/>
      <c r="X372" s="42"/>
      <c r="Y372" s="42"/>
      <c r="Z372" s="42"/>
      <c r="AA372" s="42"/>
      <c r="AB372" s="42"/>
      <c r="AC372" s="42"/>
      <c r="AD372" s="42"/>
      <c r="AE372" s="46"/>
      <c r="AF372" s="46"/>
      <c r="AG372" s="46"/>
      <c r="AH372" s="46"/>
      <c r="AI372" s="46"/>
      <c r="AJ372" s="46"/>
      <c r="AK372" s="46"/>
      <c r="AL372" s="46"/>
      <c r="AM372" s="46"/>
      <c r="AN372" s="62">
        <v>2</v>
      </c>
      <c r="AO372" s="46"/>
      <c r="AP372" s="46"/>
      <c r="AQ372" s="46"/>
      <c r="AR372" s="46"/>
      <c r="AS372" s="32">
        <f>46</f>
        <v>46</v>
      </c>
      <c r="AT372" s="46"/>
      <c r="AU372" s="46"/>
      <c r="AV372" s="46"/>
      <c r="AW372" s="46"/>
      <c r="AX372" s="46"/>
      <c r="AY372" s="46"/>
      <c r="AZ372" s="46"/>
      <c r="BA372" s="46"/>
      <c r="BB372" s="46"/>
      <c r="BC372" s="46"/>
      <c r="BD372" s="46"/>
      <c r="BE372" s="46"/>
      <c r="BF372" s="46"/>
      <c r="BG372" s="46"/>
      <c r="BH372" s="46"/>
      <c r="BI372" s="46"/>
      <c r="BJ372" s="46"/>
      <c r="BK372" s="102">
        <f>31</f>
        <v>31</v>
      </c>
      <c r="BL372" s="46"/>
      <c r="BM372" s="46"/>
      <c r="BN372" s="46"/>
      <c r="BO372" s="37"/>
      <c r="BP372" s="46"/>
      <c r="BQ372" s="46"/>
      <c r="BR372" s="46"/>
      <c r="BS372" s="47">
        <f t="shared" si="22"/>
        <v>79</v>
      </c>
    </row>
    <row r="373" spans="1:71" ht="14" x14ac:dyDescent="0.15">
      <c r="A373" s="54" t="s">
        <v>125</v>
      </c>
      <c r="B373" s="54" t="s">
        <v>529</v>
      </c>
      <c r="C373" s="54" t="s">
        <v>535</v>
      </c>
      <c r="D373" s="54" t="s">
        <v>609</v>
      </c>
      <c r="E373" s="38" t="s">
        <v>130</v>
      </c>
      <c r="F373" s="69">
        <v>0.2</v>
      </c>
      <c r="G373" s="69">
        <v>0.5</v>
      </c>
      <c r="H373" s="54">
        <f t="shared" si="23"/>
        <v>4</v>
      </c>
      <c r="I373" s="54">
        <f t="shared" si="23"/>
        <v>10</v>
      </c>
      <c r="J373" s="54"/>
      <c r="K373" s="46"/>
      <c r="L373" s="46"/>
      <c r="M373" s="46"/>
      <c r="N373" s="46"/>
      <c r="O373" s="46"/>
      <c r="P373" s="46"/>
      <c r="Q373" s="46"/>
      <c r="R373" s="46"/>
      <c r="S373" s="46"/>
      <c r="T373" s="46"/>
      <c r="U373" s="42"/>
      <c r="V373" s="42"/>
      <c r="W373" s="42"/>
      <c r="X373" s="42"/>
      <c r="Y373" s="42"/>
      <c r="Z373" s="42"/>
      <c r="AA373" s="42"/>
      <c r="AB373" s="42"/>
      <c r="AC373" s="58">
        <f>62</f>
        <v>62</v>
      </c>
      <c r="AD373" s="42"/>
      <c r="AE373" s="46"/>
      <c r="AF373" s="46"/>
      <c r="AG373" s="46"/>
      <c r="AH373" s="46"/>
      <c r="AI373" s="46"/>
      <c r="AJ373" s="46"/>
      <c r="AK373" s="46"/>
      <c r="AL373" s="46"/>
      <c r="AM373" s="46"/>
      <c r="AN373" s="46"/>
      <c r="AO373" s="46"/>
      <c r="AP373" s="46"/>
      <c r="AQ373" s="46"/>
      <c r="AR373" s="46"/>
      <c r="AS373" s="46"/>
      <c r="AT373" s="46"/>
      <c r="AU373" s="46"/>
      <c r="AV373" s="46"/>
      <c r="AW373" s="46"/>
      <c r="AX373" s="46"/>
      <c r="AY373" s="46"/>
      <c r="AZ373" s="46"/>
      <c r="BA373" s="46"/>
      <c r="BB373" s="46"/>
      <c r="BC373" s="46"/>
      <c r="BD373" s="46"/>
      <c r="BE373" s="46"/>
      <c r="BF373" s="46"/>
      <c r="BG373" s="46"/>
      <c r="BH373" s="46"/>
      <c r="BI373" s="46"/>
      <c r="BJ373" s="46"/>
      <c r="BK373" s="46"/>
      <c r="BL373" s="102">
        <f>76</f>
        <v>76</v>
      </c>
      <c r="BM373" s="46"/>
      <c r="BN373" s="46"/>
      <c r="BO373" s="46"/>
      <c r="BP373" s="46"/>
      <c r="BQ373" s="46"/>
      <c r="BR373" s="46"/>
      <c r="BS373" s="47">
        <f t="shared" si="22"/>
        <v>138</v>
      </c>
    </row>
    <row r="374" spans="1:71" ht="14" x14ac:dyDescent="0.15">
      <c r="A374" s="89" t="s">
        <v>126</v>
      </c>
      <c r="B374" s="168" t="s">
        <v>529</v>
      </c>
      <c r="C374" s="54" t="s">
        <v>535</v>
      </c>
      <c r="D374" s="168" t="s">
        <v>610</v>
      </c>
      <c r="E374" s="132" t="s">
        <v>130</v>
      </c>
      <c r="F374" s="90">
        <v>0.2</v>
      </c>
      <c r="G374" s="90">
        <v>0.6</v>
      </c>
      <c r="H374" s="91">
        <f t="shared" si="23"/>
        <v>4</v>
      </c>
      <c r="I374" s="91">
        <f t="shared" si="23"/>
        <v>12</v>
      </c>
      <c r="J374" s="91"/>
      <c r="K374" s="49"/>
      <c r="L374" s="49"/>
      <c r="M374" s="49"/>
      <c r="N374" s="49"/>
      <c r="O374" s="49"/>
      <c r="P374" s="49"/>
      <c r="Q374" s="49"/>
      <c r="R374" s="49"/>
      <c r="S374" s="49"/>
      <c r="T374" s="49"/>
      <c r="U374" s="92"/>
      <c r="V374" s="141">
        <v>4</v>
      </c>
      <c r="W374" s="92"/>
      <c r="X374" s="141">
        <v>10</v>
      </c>
      <c r="Y374" s="92"/>
      <c r="Z374" s="92"/>
      <c r="AA374" s="92"/>
      <c r="AB374" s="92"/>
      <c r="AC374" s="92"/>
      <c r="AD374" s="92"/>
      <c r="AE374" s="95">
        <f>107</f>
        <v>107</v>
      </c>
      <c r="AF374" s="49"/>
      <c r="AG374" s="49"/>
      <c r="AH374" s="49"/>
      <c r="AI374" s="46"/>
      <c r="AJ374" s="46"/>
      <c r="AK374" s="49"/>
      <c r="AL374" s="49"/>
      <c r="AM374" s="49"/>
      <c r="AN374" s="49"/>
      <c r="AO374" s="49"/>
      <c r="AP374" s="49"/>
      <c r="AQ374" s="49"/>
      <c r="AR374" s="49"/>
      <c r="AS374" s="49"/>
      <c r="AT374" s="49"/>
      <c r="AU374" s="49"/>
      <c r="AV374" s="49"/>
      <c r="AW374" s="49"/>
      <c r="AX374" s="49"/>
      <c r="AY374" s="95">
        <f>59+26</f>
        <v>85</v>
      </c>
      <c r="AZ374" s="49"/>
      <c r="BA374" s="95">
        <f>112</f>
        <v>112</v>
      </c>
      <c r="BB374" s="49"/>
      <c r="BC374" s="95">
        <f>89</f>
        <v>89</v>
      </c>
      <c r="BD374" s="49"/>
      <c r="BE374" s="49"/>
      <c r="BF374" s="49"/>
      <c r="BG374" s="49"/>
      <c r="BH374" s="49"/>
      <c r="BI374" s="46"/>
      <c r="BJ374" s="102">
        <f>116</f>
        <v>116</v>
      </c>
      <c r="BK374" s="46"/>
      <c r="BL374" s="62">
        <v>18</v>
      </c>
      <c r="BM374" s="46"/>
      <c r="BN374" s="46"/>
      <c r="BO374" s="102">
        <f>40</f>
        <v>40</v>
      </c>
      <c r="BP374" s="46"/>
      <c r="BQ374" s="46"/>
      <c r="BR374" s="46"/>
      <c r="BS374" s="47">
        <f t="shared" si="22"/>
        <v>581</v>
      </c>
    </row>
    <row r="375" spans="1:71" ht="14" x14ac:dyDescent="0.15">
      <c r="A375" s="68" t="s">
        <v>127</v>
      </c>
      <c r="B375" s="168" t="s">
        <v>529</v>
      </c>
      <c r="C375" s="54" t="s">
        <v>535</v>
      </c>
      <c r="D375" s="168" t="s">
        <v>611</v>
      </c>
      <c r="E375" s="132" t="s">
        <v>130</v>
      </c>
      <c r="F375" s="69">
        <v>0.2</v>
      </c>
      <c r="G375" s="69">
        <v>1</v>
      </c>
      <c r="H375" s="54">
        <f t="shared" si="23"/>
        <v>4</v>
      </c>
      <c r="I375" s="54">
        <f t="shared" si="23"/>
        <v>20</v>
      </c>
      <c r="J375" s="54"/>
      <c r="K375" s="46"/>
      <c r="L375" s="46"/>
      <c r="M375" s="46"/>
      <c r="N375" s="46"/>
      <c r="O375" s="46"/>
      <c r="P375" s="46"/>
      <c r="Q375" s="46"/>
      <c r="R375" s="46"/>
      <c r="S375" s="46"/>
      <c r="T375" s="46"/>
      <c r="U375" s="42"/>
      <c r="V375" s="42"/>
      <c r="W375" s="42"/>
      <c r="X375" s="42"/>
      <c r="Y375" s="42"/>
      <c r="Z375" s="58">
        <v>22</v>
      </c>
      <c r="AA375" s="42"/>
      <c r="AB375" s="58">
        <v>38</v>
      </c>
      <c r="AC375" s="42"/>
      <c r="AD375" s="58">
        <f>22</f>
        <v>22</v>
      </c>
      <c r="AE375" s="46"/>
      <c r="AF375" s="46"/>
      <c r="AG375" s="46"/>
      <c r="AH375" s="46"/>
      <c r="AI375" s="46"/>
      <c r="AJ375" s="46"/>
      <c r="AK375" s="46"/>
      <c r="AL375" s="46"/>
      <c r="AM375" s="46"/>
      <c r="AN375" s="46"/>
      <c r="AO375" s="46"/>
      <c r="AP375" s="46"/>
      <c r="AQ375" s="46"/>
      <c r="AR375" s="46"/>
      <c r="AS375" s="46"/>
      <c r="AT375" s="46"/>
      <c r="AU375" s="46"/>
      <c r="AV375" s="46"/>
      <c r="AW375" s="46"/>
      <c r="AX375" s="46"/>
      <c r="AY375" s="46"/>
      <c r="AZ375" s="46"/>
      <c r="BA375" s="46"/>
      <c r="BB375" s="46"/>
      <c r="BC375" s="46"/>
      <c r="BD375" s="46"/>
      <c r="BE375" s="46"/>
      <c r="BF375" s="32">
        <f>31</f>
        <v>31</v>
      </c>
      <c r="BG375" s="46"/>
      <c r="BH375" s="46"/>
      <c r="BI375" s="102">
        <f>3</f>
        <v>3</v>
      </c>
      <c r="BJ375" s="46"/>
      <c r="BK375" s="46"/>
      <c r="BL375" s="46"/>
      <c r="BM375" s="46"/>
      <c r="BN375" s="46"/>
      <c r="BO375" s="144"/>
      <c r="BP375" s="46"/>
      <c r="BQ375" s="46"/>
      <c r="BR375" s="46"/>
      <c r="BS375" s="47">
        <f t="shared" si="22"/>
        <v>116</v>
      </c>
    </row>
    <row r="376" spans="1:71" ht="14" x14ac:dyDescent="0.15">
      <c r="A376" s="68" t="s">
        <v>128</v>
      </c>
      <c r="B376" s="168" t="s">
        <v>529</v>
      </c>
      <c r="C376" s="54" t="s">
        <v>535</v>
      </c>
      <c r="D376" s="168" t="s">
        <v>612</v>
      </c>
      <c r="E376" s="132" t="s">
        <v>130</v>
      </c>
      <c r="F376" s="69">
        <v>0.2</v>
      </c>
      <c r="G376" s="69">
        <v>1.3</v>
      </c>
      <c r="H376" s="54">
        <f t="shared" si="23"/>
        <v>4</v>
      </c>
      <c r="I376" s="54">
        <f t="shared" si="23"/>
        <v>26</v>
      </c>
      <c r="J376" s="54"/>
      <c r="K376" s="46"/>
      <c r="L376" s="46"/>
      <c r="M376" s="46"/>
      <c r="N376" s="46"/>
      <c r="O376" s="46"/>
      <c r="P376" s="46"/>
      <c r="Q376" s="46"/>
      <c r="R376" s="46"/>
      <c r="S376" s="46"/>
      <c r="T376" s="46"/>
      <c r="U376" s="42"/>
      <c r="V376" s="42"/>
      <c r="W376" s="42"/>
      <c r="X376" s="42"/>
      <c r="Y376" s="42"/>
      <c r="Z376" s="42"/>
      <c r="AA376" s="42"/>
      <c r="AB376" s="42"/>
      <c r="AC376" s="42"/>
      <c r="AD376" s="42"/>
      <c r="AE376" s="46"/>
      <c r="AF376" s="32">
        <f>37</f>
        <v>37</v>
      </c>
      <c r="AG376" s="32">
        <f>84</f>
        <v>84</v>
      </c>
      <c r="AH376" s="32">
        <f>20</f>
        <v>20</v>
      </c>
      <c r="AI376" s="46"/>
      <c r="AJ376" s="46"/>
      <c r="AK376" s="46"/>
      <c r="AL376" s="46"/>
      <c r="AM376" s="46"/>
      <c r="AN376" s="46"/>
      <c r="AO376" s="46"/>
      <c r="AP376" s="46"/>
      <c r="AQ376" s="46"/>
      <c r="AR376" s="46"/>
      <c r="AS376" s="46"/>
      <c r="AT376" s="46"/>
      <c r="AU376" s="46"/>
      <c r="AV376" s="46"/>
      <c r="AW376" s="46"/>
      <c r="AX376" s="46"/>
      <c r="AY376" s="46"/>
      <c r="AZ376" s="46"/>
      <c r="BA376" s="46"/>
      <c r="BB376" s="32">
        <f>39</f>
        <v>39</v>
      </c>
      <c r="BC376" s="46"/>
      <c r="BD376" s="46"/>
      <c r="BE376" s="46"/>
      <c r="BF376" s="46"/>
      <c r="BG376" s="46"/>
      <c r="BH376" s="46"/>
      <c r="BI376" s="46"/>
      <c r="BJ376" s="46"/>
      <c r="BK376" s="46"/>
      <c r="BL376" s="46"/>
      <c r="BM376" s="46"/>
      <c r="BN376" s="46"/>
      <c r="BO376" s="46"/>
      <c r="BP376" s="46"/>
      <c r="BQ376" s="46"/>
      <c r="BR376" s="46"/>
      <c r="BS376" s="47">
        <f t="shared" si="22"/>
        <v>180</v>
      </c>
    </row>
    <row r="377" spans="1:71" x14ac:dyDescent="0.15">
      <c r="A377" s="148" t="s">
        <v>80</v>
      </c>
      <c r="B377" s="169" t="s">
        <v>529</v>
      </c>
      <c r="C377" s="169" t="s">
        <v>233</v>
      </c>
      <c r="D377" s="169" t="s">
        <v>552</v>
      </c>
      <c r="E377" s="149" t="s">
        <v>131</v>
      </c>
      <c r="F377" s="55"/>
      <c r="G377" s="55"/>
      <c r="H377" s="56">
        <v>5.5</v>
      </c>
      <c r="I377" s="56">
        <v>5.5</v>
      </c>
      <c r="J377" s="56"/>
      <c r="K377" s="62">
        <v>142</v>
      </c>
      <c r="L377" s="62">
        <v>146</v>
      </c>
      <c r="M377" s="62">
        <v>74</v>
      </c>
      <c r="N377" s="64">
        <v>79</v>
      </c>
      <c r="O377" s="62">
        <v>38</v>
      </c>
      <c r="P377" s="62">
        <v>52</v>
      </c>
      <c r="Q377" s="62">
        <f>34</f>
        <v>34</v>
      </c>
      <c r="R377" s="62">
        <f>145</f>
        <v>145</v>
      </c>
      <c r="S377" s="62">
        <f>159</f>
        <v>159</v>
      </c>
      <c r="T377" s="62">
        <f>193</f>
        <v>193</v>
      </c>
      <c r="U377" s="58">
        <v>242</v>
      </c>
      <c r="V377" s="58">
        <v>191</v>
      </c>
      <c r="W377" s="64">
        <v>183</v>
      </c>
      <c r="X377" s="58">
        <v>200</v>
      </c>
      <c r="Y377" s="58">
        <v>274</v>
      </c>
      <c r="Z377" s="58">
        <v>270</v>
      </c>
      <c r="AA377" s="58">
        <v>271</v>
      </c>
      <c r="AB377" s="58">
        <v>163</v>
      </c>
      <c r="AC377" s="58">
        <v>209</v>
      </c>
      <c r="AD377" s="58">
        <v>162</v>
      </c>
      <c r="AE377" s="32">
        <v>119</v>
      </c>
      <c r="AF377" s="32">
        <f>118</f>
        <v>118</v>
      </c>
      <c r="AG377" s="32">
        <v>125</v>
      </c>
      <c r="AH377" s="32">
        <f>64</f>
        <v>64</v>
      </c>
      <c r="AI377" s="32">
        <f>123</f>
        <v>123</v>
      </c>
      <c r="AJ377" s="32">
        <f>168</f>
        <v>168</v>
      </c>
      <c r="AK377" s="32">
        <f>133</f>
        <v>133</v>
      </c>
      <c r="AL377" s="32">
        <f>106</f>
        <v>106</v>
      </c>
      <c r="AM377" s="32">
        <f>87</f>
        <v>87</v>
      </c>
      <c r="AN377" s="32">
        <v>209</v>
      </c>
      <c r="AO377" s="32">
        <f>108</f>
        <v>108</v>
      </c>
      <c r="AP377" s="32">
        <f>413</f>
        <v>413</v>
      </c>
      <c r="AQ377" s="32">
        <f>271</f>
        <v>271</v>
      </c>
      <c r="AR377" s="32">
        <f>268</f>
        <v>268</v>
      </c>
      <c r="AS377" s="32">
        <f>212</f>
        <v>212</v>
      </c>
      <c r="AT377" s="32">
        <f>260</f>
        <v>260</v>
      </c>
      <c r="AU377" s="32">
        <v>267</v>
      </c>
      <c r="AV377" s="32">
        <f>100</f>
        <v>100</v>
      </c>
      <c r="AW377" s="32">
        <f>159</f>
        <v>159</v>
      </c>
      <c r="AX377" s="32">
        <f>117</f>
        <v>117</v>
      </c>
      <c r="AY377" s="32">
        <f>72+3+8+2+69</f>
        <v>154</v>
      </c>
      <c r="AZ377" s="32">
        <f>4+108</f>
        <v>112</v>
      </c>
      <c r="BA377" s="32">
        <f>102</f>
        <v>102</v>
      </c>
      <c r="BB377" s="32">
        <f>107</f>
        <v>107</v>
      </c>
      <c r="BC377" s="32">
        <f>136</f>
        <v>136</v>
      </c>
      <c r="BD377" s="32">
        <f>204</f>
        <v>204</v>
      </c>
      <c r="BE377" s="32">
        <f>127</f>
        <v>127</v>
      </c>
      <c r="BF377" s="32">
        <f>223</f>
        <v>223</v>
      </c>
      <c r="BG377" s="96">
        <v>90</v>
      </c>
      <c r="BH377" s="32">
        <f>135</f>
        <v>135</v>
      </c>
      <c r="BI377" s="102">
        <f>32</f>
        <v>32</v>
      </c>
      <c r="BJ377" s="102">
        <v>113</v>
      </c>
      <c r="BK377" s="102">
        <v>181</v>
      </c>
      <c r="BL377" s="102">
        <v>168</v>
      </c>
      <c r="BM377" s="102">
        <f>138+14</f>
        <v>152</v>
      </c>
      <c r="BN377" s="101">
        <v>127</v>
      </c>
      <c r="BO377" s="102">
        <f>374</f>
        <v>374</v>
      </c>
      <c r="BP377" s="101">
        <v>112</v>
      </c>
      <c r="BQ377" s="102">
        <f>92</f>
        <v>92</v>
      </c>
      <c r="BR377" s="102">
        <f>108</f>
        <v>108</v>
      </c>
      <c r="BS377" s="47">
        <f t="shared" si="22"/>
        <v>9503</v>
      </c>
    </row>
    <row r="378" spans="1:71" x14ac:dyDescent="0.15">
      <c r="A378" s="136" t="s">
        <v>81</v>
      </c>
      <c r="B378" s="97" t="s">
        <v>529</v>
      </c>
      <c r="C378" s="97" t="s">
        <v>233</v>
      </c>
      <c r="D378" s="97" t="s">
        <v>553</v>
      </c>
      <c r="E378" s="149" t="s">
        <v>131</v>
      </c>
      <c r="F378" s="139"/>
      <c r="G378" s="139"/>
      <c r="H378" s="140">
        <v>9.5</v>
      </c>
      <c r="I378" s="140">
        <v>9.5</v>
      </c>
      <c r="J378" s="140"/>
      <c r="K378" s="87">
        <v>29</v>
      </c>
      <c r="L378" s="143">
        <v>25</v>
      </c>
      <c r="M378" s="87">
        <f>1+6</f>
        <v>7</v>
      </c>
      <c r="N378" s="143">
        <v>17</v>
      </c>
      <c r="O378" s="87">
        <v>10</v>
      </c>
      <c r="P378" s="87">
        <v>11</v>
      </c>
      <c r="Q378" s="87">
        <f>7</f>
        <v>7</v>
      </c>
      <c r="R378" s="87">
        <f>36</f>
        <v>36</v>
      </c>
      <c r="S378" s="87">
        <f>33</f>
        <v>33</v>
      </c>
      <c r="T378" s="87">
        <f>29</f>
        <v>29</v>
      </c>
      <c r="U378" s="99">
        <v>62</v>
      </c>
      <c r="V378" s="99">
        <v>14</v>
      </c>
      <c r="W378" s="143">
        <v>18</v>
      </c>
      <c r="X378" s="99">
        <v>14</v>
      </c>
      <c r="Y378" s="99">
        <v>11</v>
      </c>
      <c r="Z378" s="99">
        <v>25</v>
      </c>
      <c r="AA378" s="99">
        <v>14</v>
      </c>
      <c r="AB378" s="99">
        <v>7</v>
      </c>
      <c r="AC378" s="99">
        <v>20</v>
      </c>
      <c r="AD378" s="99">
        <v>20</v>
      </c>
      <c r="AE378" s="100">
        <v>112</v>
      </c>
      <c r="AF378" s="100">
        <f>38</f>
        <v>38</v>
      </c>
      <c r="AG378" s="100">
        <f>13</f>
        <v>13</v>
      </c>
      <c r="AH378" s="100">
        <f>17</f>
        <v>17</v>
      </c>
      <c r="AI378" s="100">
        <f>16</f>
        <v>16</v>
      </c>
      <c r="AJ378" s="100">
        <f>8</f>
        <v>8</v>
      </c>
      <c r="AK378" s="100">
        <f>4</f>
        <v>4</v>
      </c>
      <c r="AL378" s="100">
        <f>16</f>
        <v>16</v>
      </c>
      <c r="AM378" s="100">
        <f>2</f>
        <v>2</v>
      </c>
      <c r="AN378" s="100">
        <v>15</v>
      </c>
      <c r="AO378" s="100">
        <f>70</f>
        <v>70</v>
      </c>
      <c r="AP378" s="100">
        <f>56</f>
        <v>56</v>
      </c>
      <c r="AQ378" s="100">
        <f>13</f>
        <v>13</v>
      </c>
      <c r="AR378" s="100">
        <f>16</f>
        <v>16</v>
      </c>
      <c r="AS378" s="100">
        <f>14</f>
        <v>14</v>
      </c>
      <c r="AT378" s="100">
        <f>39</f>
        <v>39</v>
      </c>
      <c r="AU378" s="100">
        <f>24+3</f>
        <v>27</v>
      </c>
      <c r="AV378" s="100">
        <f>17</f>
        <v>17</v>
      </c>
      <c r="AW378" s="100">
        <f>20</f>
        <v>20</v>
      </c>
      <c r="AX378" s="100">
        <f>27</f>
        <v>27</v>
      </c>
      <c r="AY378" s="86"/>
      <c r="AZ378" s="100">
        <f>22</f>
        <v>22</v>
      </c>
      <c r="BA378" s="100">
        <f>20</f>
        <v>20</v>
      </c>
      <c r="BB378" s="100">
        <f>44</f>
        <v>44</v>
      </c>
      <c r="BC378" s="100">
        <f>9</f>
        <v>9</v>
      </c>
      <c r="BD378" s="100">
        <f>10+2</f>
        <v>12</v>
      </c>
      <c r="BE378" s="100">
        <f>15</f>
        <v>15</v>
      </c>
      <c r="BF378" s="100">
        <f>35</f>
        <v>35</v>
      </c>
      <c r="BG378" s="147">
        <v>19</v>
      </c>
      <c r="BH378" s="100">
        <f>26</f>
        <v>26</v>
      </c>
      <c r="BI378" s="102">
        <f>16</f>
        <v>16</v>
      </c>
      <c r="BJ378" s="150">
        <v>15</v>
      </c>
      <c r="BK378" s="150">
        <v>20</v>
      </c>
      <c r="BL378" s="150">
        <v>23</v>
      </c>
      <c r="BM378" s="150">
        <v>15</v>
      </c>
      <c r="BN378" s="151">
        <v>50</v>
      </c>
      <c r="BO378" s="150">
        <f>109</f>
        <v>109</v>
      </c>
      <c r="BP378" s="151">
        <v>37</v>
      </c>
      <c r="BQ378" s="150">
        <f>61</f>
        <v>61</v>
      </c>
      <c r="BR378" s="150">
        <f>103</f>
        <v>103</v>
      </c>
      <c r="BS378" s="47">
        <f t="shared" si="22"/>
        <v>1600</v>
      </c>
    </row>
    <row r="379" spans="1:71" x14ac:dyDescent="0.15">
      <c r="A379" s="148" t="s">
        <v>82</v>
      </c>
      <c r="B379" s="97" t="s">
        <v>529</v>
      </c>
      <c r="C379" s="97" t="s">
        <v>233</v>
      </c>
      <c r="D379" s="97" t="s">
        <v>554</v>
      </c>
      <c r="E379" s="149" t="s">
        <v>131</v>
      </c>
      <c r="F379" s="55"/>
      <c r="G379" s="55"/>
      <c r="H379" s="56">
        <v>14</v>
      </c>
      <c r="I379" s="56">
        <v>14</v>
      </c>
      <c r="J379" s="56"/>
      <c r="K379" s="46"/>
      <c r="L379" s="46"/>
      <c r="M379" s="46"/>
      <c r="N379" s="46"/>
      <c r="O379" s="46"/>
      <c r="P379" s="46"/>
      <c r="Q379" s="46"/>
      <c r="R379" s="62">
        <f>4</f>
        <v>4</v>
      </c>
      <c r="S379" s="46"/>
      <c r="T379" s="62">
        <f>4</f>
        <v>4</v>
      </c>
      <c r="U379" s="58">
        <v>25</v>
      </c>
      <c r="V379" s="42"/>
      <c r="W379" s="42"/>
      <c r="X379" s="42"/>
      <c r="Y379" s="42"/>
      <c r="Z379" s="42"/>
      <c r="AA379" s="42"/>
      <c r="AB379" s="42"/>
      <c r="AC379" s="42"/>
      <c r="AD379" s="42"/>
      <c r="AE379" s="32">
        <f>14</f>
        <v>14</v>
      </c>
      <c r="AF379" s="46"/>
      <c r="AG379" s="46"/>
      <c r="AH379" s="46"/>
      <c r="AI379" s="46"/>
      <c r="AJ379" s="46"/>
      <c r="AK379" s="46"/>
      <c r="AL379" s="46"/>
      <c r="AM379" s="46"/>
      <c r="AN379" s="46"/>
      <c r="AO379" s="46"/>
      <c r="AP379" s="32">
        <f>3</f>
        <v>3</v>
      </c>
      <c r="AQ379" s="46"/>
      <c r="AR379" s="46"/>
      <c r="AS379" s="32">
        <f>8</f>
        <v>8</v>
      </c>
      <c r="AT379" s="32">
        <f>7</f>
        <v>7</v>
      </c>
      <c r="AU379" s="32">
        <f>3</f>
        <v>3</v>
      </c>
      <c r="AV379" s="46"/>
      <c r="AW379" s="46"/>
      <c r="AX379" s="46"/>
      <c r="AY379" s="46"/>
      <c r="AZ379" s="46"/>
      <c r="BA379" s="32">
        <f>2</f>
        <v>2</v>
      </c>
      <c r="BB379" s="32">
        <f>11+2</f>
        <v>13</v>
      </c>
      <c r="BC379" s="32">
        <f>5</f>
        <v>5</v>
      </c>
      <c r="BD379" s="32">
        <f>2</f>
        <v>2</v>
      </c>
      <c r="BE379" s="32">
        <f>4</f>
        <v>4</v>
      </c>
      <c r="BF379" s="32">
        <f>1</f>
        <v>1</v>
      </c>
      <c r="BG379" s="46"/>
      <c r="BH379" s="46"/>
      <c r="BI379" s="62">
        <f>7+3</f>
        <v>10</v>
      </c>
      <c r="BJ379" s="102">
        <v>6</v>
      </c>
      <c r="BK379" s="102">
        <v>9</v>
      </c>
      <c r="BL379" s="102">
        <v>16</v>
      </c>
      <c r="BM379" s="102">
        <v>10</v>
      </c>
      <c r="BN379" s="101">
        <v>31</v>
      </c>
      <c r="BO379" s="102">
        <f>6</f>
        <v>6</v>
      </c>
      <c r="BP379" s="101">
        <v>12</v>
      </c>
      <c r="BQ379" s="102">
        <f>10</f>
        <v>10</v>
      </c>
      <c r="BR379" s="102">
        <f>30</f>
        <v>30</v>
      </c>
      <c r="BS379" s="47">
        <f t="shared" si="22"/>
        <v>235</v>
      </c>
    </row>
    <row r="380" spans="1:71" x14ac:dyDescent="0.15">
      <c r="A380" s="48"/>
      <c r="B380" s="48"/>
      <c r="C380" s="48"/>
      <c r="D380" s="48"/>
      <c r="E380" s="48"/>
      <c r="F380" s="93"/>
      <c r="G380" s="93"/>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c r="AK380" s="48"/>
      <c r="AL380" s="48"/>
      <c r="AM380" s="48"/>
      <c r="AN380" s="48"/>
      <c r="AO380" s="48"/>
      <c r="AP380" s="48"/>
      <c r="AQ380" s="48"/>
      <c r="AR380" s="48"/>
      <c r="AS380" s="48"/>
      <c r="AT380" s="48"/>
      <c r="AU380" s="48"/>
      <c r="AV380" s="48"/>
      <c r="AW380" s="48"/>
      <c r="AX380" s="48"/>
      <c r="AY380" s="48"/>
      <c r="AZ380" s="48"/>
      <c r="BA380" s="48"/>
      <c r="BB380" s="48"/>
      <c r="BC380" s="48"/>
      <c r="BD380" s="48"/>
      <c r="BE380" s="48"/>
      <c r="BF380" s="48"/>
      <c r="BG380" s="48"/>
      <c r="BH380" s="48"/>
      <c r="BI380" s="70"/>
      <c r="BJ380" s="48"/>
      <c r="BK380" s="48"/>
      <c r="BL380" s="48"/>
      <c r="BM380" s="48"/>
      <c r="BN380" s="48"/>
      <c r="BO380" s="48"/>
      <c r="BP380" s="48"/>
      <c r="BQ380" s="48"/>
      <c r="BR380" s="48"/>
      <c r="BS380" s="94"/>
    </row>
    <row r="381" spans="1:71" ht="15" x14ac:dyDescent="0.15">
      <c r="A381" s="274" t="s">
        <v>84</v>
      </c>
      <c r="J381" s="277"/>
      <c r="K381" s="275">
        <f>SUM(K12:K379)</f>
        <v>1521</v>
      </c>
      <c r="L381" s="275">
        <f t="shared" ref="L381:BS381" si="24">SUM(L12:L379)</f>
        <v>1420</v>
      </c>
      <c r="M381" s="275">
        <f t="shared" si="24"/>
        <v>577</v>
      </c>
      <c r="N381" s="275">
        <f t="shared" si="24"/>
        <v>1084</v>
      </c>
      <c r="O381" s="275">
        <f t="shared" si="24"/>
        <v>495</v>
      </c>
      <c r="P381" s="275">
        <f t="shared" si="24"/>
        <v>773</v>
      </c>
      <c r="Q381" s="275">
        <f t="shared" si="24"/>
        <v>331</v>
      </c>
      <c r="R381" s="275">
        <f t="shared" si="24"/>
        <v>1161</v>
      </c>
      <c r="S381" s="275">
        <f t="shared" si="24"/>
        <v>1280</v>
      </c>
      <c r="T381" s="275">
        <f t="shared" si="24"/>
        <v>1178</v>
      </c>
      <c r="U381" s="275">
        <f t="shared" si="24"/>
        <v>1399</v>
      </c>
      <c r="V381" s="275">
        <f t="shared" si="24"/>
        <v>1596</v>
      </c>
      <c r="W381" s="275">
        <f t="shared" si="24"/>
        <v>1296</v>
      </c>
      <c r="X381" s="275">
        <f t="shared" si="24"/>
        <v>1811</v>
      </c>
      <c r="Y381" s="275">
        <f t="shared" si="24"/>
        <v>1596</v>
      </c>
      <c r="Z381" s="275">
        <f t="shared" si="24"/>
        <v>2163</v>
      </c>
      <c r="AA381" s="275">
        <f t="shared" si="24"/>
        <v>1692</v>
      </c>
      <c r="AB381" s="275">
        <f t="shared" si="24"/>
        <v>1818</v>
      </c>
      <c r="AC381" s="275">
        <f t="shared" si="24"/>
        <v>2199</v>
      </c>
      <c r="AD381" s="275">
        <f t="shared" si="24"/>
        <v>2092</v>
      </c>
      <c r="AE381" s="275">
        <f t="shared" si="24"/>
        <v>637</v>
      </c>
      <c r="AF381" s="275">
        <f t="shared" si="24"/>
        <v>2844</v>
      </c>
      <c r="AG381" s="275">
        <f t="shared" si="24"/>
        <v>996</v>
      </c>
      <c r="AH381" s="275">
        <f t="shared" si="24"/>
        <v>1688</v>
      </c>
      <c r="AI381" s="275">
        <f t="shared" si="24"/>
        <v>893</v>
      </c>
      <c r="AJ381" s="275">
        <f t="shared" si="24"/>
        <v>2846</v>
      </c>
      <c r="AK381" s="275">
        <f t="shared" si="24"/>
        <v>1168</v>
      </c>
      <c r="AL381" s="275">
        <f t="shared" si="24"/>
        <v>2196</v>
      </c>
      <c r="AM381" s="275">
        <f t="shared" si="24"/>
        <v>1958</v>
      </c>
      <c r="AN381" s="275">
        <f t="shared" si="24"/>
        <v>2719</v>
      </c>
      <c r="AO381" s="275">
        <f t="shared" si="24"/>
        <v>700</v>
      </c>
      <c r="AP381" s="275">
        <f t="shared" si="24"/>
        <v>1456</v>
      </c>
      <c r="AQ381" s="275">
        <f t="shared" si="24"/>
        <v>931</v>
      </c>
      <c r="AR381" s="275">
        <f t="shared" si="24"/>
        <v>1057</v>
      </c>
      <c r="AS381" s="275">
        <f t="shared" si="24"/>
        <v>876</v>
      </c>
      <c r="AT381" s="275">
        <f t="shared" si="24"/>
        <v>1346</v>
      </c>
      <c r="AU381" s="275">
        <f t="shared" si="24"/>
        <v>914</v>
      </c>
      <c r="AV381" s="275">
        <f t="shared" si="24"/>
        <v>937</v>
      </c>
      <c r="AW381" s="275">
        <f t="shared" si="24"/>
        <v>1239</v>
      </c>
      <c r="AX381" s="275">
        <f t="shared" si="24"/>
        <v>1114</v>
      </c>
      <c r="AY381" s="275">
        <f t="shared" si="24"/>
        <v>1282</v>
      </c>
      <c r="AZ381" s="275">
        <f t="shared" si="24"/>
        <v>1182</v>
      </c>
      <c r="BA381" s="275">
        <f t="shared" si="24"/>
        <v>635</v>
      </c>
      <c r="BB381" s="275">
        <f t="shared" si="24"/>
        <v>920</v>
      </c>
      <c r="BC381" s="275">
        <f t="shared" si="24"/>
        <v>806</v>
      </c>
      <c r="BD381" s="275">
        <f t="shared" si="24"/>
        <v>1933</v>
      </c>
      <c r="BE381" s="275">
        <f t="shared" si="24"/>
        <v>1169</v>
      </c>
      <c r="BF381" s="275">
        <f t="shared" si="24"/>
        <v>1550</v>
      </c>
      <c r="BG381" s="275">
        <f t="shared" si="24"/>
        <v>1170</v>
      </c>
      <c r="BH381" s="275">
        <f t="shared" si="24"/>
        <v>1648</v>
      </c>
      <c r="BI381" s="275">
        <f t="shared" si="24"/>
        <v>992</v>
      </c>
      <c r="BJ381" s="275">
        <f t="shared" si="24"/>
        <v>900</v>
      </c>
      <c r="BK381" s="275">
        <f t="shared" si="24"/>
        <v>728</v>
      </c>
      <c r="BL381" s="275">
        <f t="shared" si="24"/>
        <v>1287</v>
      </c>
      <c r="BM381" s="275">
        <f t="shared" si="24"/>
        <v>524</v>
      </c>
      <c r="BN381" s="275">
        <f t="shared" si="24"/>
        <v>1799</v>
      </c>
      <c r="BO381" s="275">
        <f t="shared" si="24"/>
        <v>1833</v>
      </c>
      <c r="BP381" s="275">
        <f t="shared" si="24"/>
        <v>1631</v>
      </c>
      <c r="BQ381" s="275">
        <f t="shared" si="24"/>
        <v>1606</v>
      </c>
      <c r="BR381" s="275">
        <f t="shared" si="24"/>
        <v>1922</v>
      </c>
      <c r="BS381" s="275">
        <f t="shared" si="24"/>
        <v>81514</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B8F52-7FC8-EE4B-BD18-02C13BCD0D83}">
  <dimension ref="A1:BR329"/>
  <sheetViews>
    <sheetView topLeftCell="A7" zoomScale="150" zoomScaleNormal="150" workbookViewId="0">
      <selection activeCell="B1" sqref="B1"/>
    </sheetView>
  </sheetViews>
  <sheetFormatPr baseColWidth="10" defaultRowHeight="13" x14ac:dyDescent="0.15"/>
  <cols>
    <col min="1" max="1" width="32.33203125" bestFit="1" customWidth="1"/>
    <col min="2" max="2" width="12.83203125" customWidth="1"/>
    <col min="3" max="3" width="13" customWidth="1"/>
    <col min="4" max="4" width="10.33203125" customWidth="1"/>
    <col min="5" max="5" width="16.83203125" customWidth="1"/>
  </cols>
  <sheetData>
    <row r="1" spans="1:70" ht="14" x14ac:dyDescent="0.15">
      <c r="A1" s="33" t="s">
        <v>70</v>
      </c>
      <c r="B1" s="33" t="s">
        <v>224</v>
      </c>
      <c r="C1" s="33" t="s">
        <v>516</v>
      </c>
      <c r="D1" s="33"/>
      <c r="E1" s="33"/>
      <c r="F1" s="34"/>
      <c r="G1" s="34"/>
      <c r="H1" s="33"/>
      <c r="I1" s="33"/>
      <c r="J1" s="33"/>
      <c r="K1" s="33"/>
      <c r="L1" s="33"/>
      <c r="M1" s="33"/>
      <c r="N1" s="33"/>
      <c r="O1" s="33"/>
      <c r="P1" s="33"/>
      <c r="Q1" s="33"/>
      <c r="R1" s="33"/>
      <c r="S1" s="33"/>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6"/>
    </row>
    <row r="2" spans="1:70" ht="14" x14ac:dyDescent="0.15">
      <c r="A2" s="38" t="s">
        <v>85</v>
      </c>
      <c r="B2" s="38"/>
      <c r="C2" s="38"/>
      <c r="D2" s="38" t="s">
        <v>225</v>
      </c>
      <c r="E2" s="38" t="s">
        <v>132</v>
      </c>
      <c r="F2" s="39" t="s">
        <v>86</v>
      </c>
      <c r="G2" s="39"/>
      <c r="H2" s="38"/>
      <c r="I2" s="38"/>
      <c r="J2" s="40" t="s">
        <v>57</v>
      </c>
      <c r="K2" s="41" t="s">
        <v>58</v>
      </c>
      <c r="L2" s="41" t="s">
        <v>59</v>
      </c>
      <c r="M2" s="41" t="s">
        <v>60</v>
      </c>
      <c r="N2" s="41" t="s">
        <v>61</v>
      </c>
      <c r="O2" s="41" t="s">
        <v>62</v>
      </c>
      <c r="P2" s="41" t="s">
        <v>63</v>
      </c>
      <c r="Q2" s="41" t="s">
        <v>64</v>
      </c>
      <c r="R2" s="41" t="s">
        <v>65</v>
      </c>
      <c r="S2" s="41" t="s">
        <v>66</v>
      </c>
      <c r="T2" s="41" t="s">
        <v>47</v>
      </c>
      <c r="U2" s="41" t="s">
        <v>48</v>
      </c>
      <c r="V2" s="41" t="s">
        <v>49</v>
      </c>
      <c r="W2" s="41" t="s">
        <v>50</v>
      </c>
      <c r="X2" s="41" t="s">
        <v>51</v>
      </c>
      <c r="Y2" s="41" t="s">
        <v>52</v>
      </c>
      <c r="Z2" s="41" t="s">
        <v>53</v>
      </c>
      <c r="AA2" s="41" t="s">
        <v>54</v>
      </c>
      <c r="AB2" s="41" t="s">
        <v>55</v>
      </c>
      <c r="AC2" s="41" t="s">
        <v>56</v>
      </c>
      <c r="AD2" s="41" t="s">
        <v>37</v>
      </c>
      <c r="AE2" s="41" t="s">
        <v>38</v>
      </c>
      <c r="AF2" s="41" t="s">
        <v>39</v>
      </c>
      <c r="AG2" s="41" t="s">
        <v>40</v>
      </c>
      <c r="AH2" s="41" t="s">
        <v>41</v>
      </c>
      <c r="AI2" s="41" t="s">
        <v>42</v>
      </c>
      <c r="AJ2" s="41" t="s">
        <v>43</v>
      </c>
      <c r="AK2" s="41" t="s">
        <v>44</v>
      </c>
      <c r="AL2" s="41" t="s">
        <v>45</v>
      </c>
      <c r="AM2" s="41" t="s">
        <v>46</v>
      </c>
      <c r="AN2" s="41" t="s">
        <v>27</v>
      </c>
      <c r="AO2" s="41" t="s">
        <v>28</v>
      </c>
      <c r="AP2" s="41" t="s">
        <v>29</v>
      </c>
      <c r="AQ2" s="41" t="s">
        <v>30</v>
      </c>
      <c r="AR2" s="41" t="s">
        <v>31</v>
      </c>
      <c r="AS2" s="41" t="s">
        <v>32</v>
      </c>
      <c r="AT2" s="41" t="s">
        <v>33</v>
      </c>
      <c r="AU2" s="41" t="s">
        <v>34</v>
      </c>
      <c r="AV2" s="41" t="s">
        <v>35</v>
      </c>
      <c r="AW2" s="41" t="s">
        <v>36</v>
      </c>
      <c r="AX2" s="43" t="s">
        <v>17</v>
      </c>
      <c r="AY2" s="41" t="s">
        <v>18</v>
      </c>
      <c r="AZ2" s="41" t="s">
        <v>19</v>
      </c>
      <c r="BA2" s="41" t="s">
        <v>20</v>
      </c>
      <c r="BB2" s="41" t="s">
        <v>21</v>
      </c>
      <c r="BC2" s="41" t="s">
        <v>22</v>
      </c>
      <c r="BD2" s="41" t="s">
        <v>23</v>
      </c>
      <c r="BE2" s="41" t="s">
        <v>24</v>
      </c>
      <c r="BF2" s="41" t="s">
        <v>25</v>
      </c>
      <c r="BG2" s="41" t="s">
        <v>26</v>
      </c>
      <c r="BH2" s="41" t="s">
        <v>6</v>
      </c>
      <c r="BI2" s="41" t="s">
        <v>7</v>
      </c>
      <c r="BJ2" s="41" t="s">
        <v>8</v>
      </c>
      <c r="BK2" s="41" t="s">
        <v>10</v>
      </c>
      <c r="BL2" s="41" t="s">
        <v>11</v>
      </c>
      <c r="BM2" s="41" t="s">
        <v>12</v>
      </c>
      <c r="BN2" s="41" t="s">
        <v>13</v>
      </c>
      <c r="BO2" s="41" t="s">
        <v>14</v>
      </c>
      <c r="BP2" s="41" t="s">
        <v>15</v>
      </c>
      <c r="BQ2" s="41" t="s">
        <v>16</v>
      </c>
      <c r="BR2" s="36"/>
    </row>
    <row r="3" spans="1:70" ht="14" x14ac:dyDescent="0.15">
      <c r="A3" s="38"/>
      <c r="B3" s="38"/>
      <c r="C3" s="38"/>
      <c r="D3" s="38"/>
      <c r="E3" s="38"/>
      <c r="F3" s="44" t="s">
        <v>87</v>
      </c>
      <c r="G3" s="44"/>
      <c r="H3" s="45" t="s">
        <v>88</v>
      </c>
      <c r="I3" s="45"/>
      <c r="J3" s="42"/>
      <c r="K3" s="42"/>
      <c r="L3" s="42"/>
      <c r="M3" s="42"/>
      <c r="N3" s="42"/>
      <c r="O3" s="42"/>
      <c r="P3" s="42"/>
      <c r="Q3" s="42"/>
      <c r="R3" s="42"/>
      <c r="S3" s="42"/>
      <c r="T3" s="46"/>
      <c r="U3" s="46"/>
      <c r="V3" s="46"/>
      <c r="W3" s="46"/>
      <c r="X3" s="46"/>
      <c r="Y3" s="46"/>
      <c r="Z3" s="46"/>
      <c r="AA3" s="46"/>
      <c r="AB3" s="46"/>
      <c r="AC3" s="46"/>
      <c r="AD3" s="46"/>
      <c r="AE3" s="46"/>
      <c r="AF3" s="46"/>
      <c r="AG3" s="46"/>
      <c r="AH3" s="46"/>
      <c r="AI3" s="46"/>
      <c r="AJ3" s="46"/>
      <c r="AK3" s="46"/>
      <c r="AL3" s="46"/>
      <c r="AM3" s="46"/>
      <c r="AN3" s="46"/>
      <c r="AO3" s="46"/>
      <c r="AP3" s="46"/>
      <c r="AQ3" s="46"/>
      <c r="AR3" s="46"/>
      <c r="AS3" s="46"/>
      <c r="AT3" s="46"/>
      <c r="AU3" s="46"/>
      <c r="AV3" s="46"/>
      <c r="AW3" s="46"/>
      <c r="AX3" s="46"/>
      <c r="AY3" s="46"/>
      <c r="AZ3" s="46"/>
      <c r="BA3" s="46"/>
      <c r="BB3" s="46"/>
      <c r="BC3" s="46"/>
      <c r="BD3" s="46"/>
      <c r="BE3" s="46"/>
      <c r="BF3" s="46"/>
      <c r="BG3" s="46"/>
      <c r="BH3" s="46"/>
      <c r="BI3" s="46"/>
      <c r="BJ3" s="46"/>
      <c r="BK3" s="46"/>
      <c r="BL3" s="46"/>
      <c r="BM3" s="46"/>
      <c r="BN3" s="46"/>
      <c r="BO3" s="46"/>
      <c r="BP3" s="46"/>
      <c r="BQ3" s="46"/>
      <c r="BR3" s="36"/>
    </row>
    <row r="4" spans="1:70" ht="14" x14ac:dyDescent="0.15">
      <c r="A4" s="37"/>
      <c r="B4" s="37"/>
      <c r="C4" s="37"/>
      <c r="D4" s="37"/>
      <c r="E4" s="37"/>
      <c r="F4" s="39" t="s">
        <v>89</v>
      </c>
      <c r="G4" s="39" t="s">
        <v>90</v>
      </c>
      <c r="H4" s="38" t="s">
        <v>89</v>
      </c>
      <c r="I4" s="38" t="s">
        <v>90</v>
      </c>
      <c r="J4" s="38"/>
      <c r="K4" s="38"/>
      <c r="L4" s="38"/>
      <c r="M4" s="38"/>
      <c r="N4" s="38"/>
      <c r="O4" s="38"/>
      <c r="P4" s="38"/>
      <c r="Q4" s="38"/>
      <c r="R4" s="38"/>
      <c r="S4" s="38"/>
      <c r="T4" s="46"/>
      <c r="U4" s="46"/>
      <c r="V4" s="46"/>
      <c r="W4" s="46"/>
      <c r="X4" s="46"/>
      <c r="Y4" s="46"/>
      <c r="Z4" s="46"/>
      <c r="AA4" s="46"/>
      <c r="AB4" s="46"/>
      <c r="AC4" s="46"/>
      <c r="AD4" s="46"/>
      <c r="AE4" s="46"/>
      <c r="AF4" s="46"/>
      <c r="AG4" s="46"/>
      <c r="AH4" s="46"/>
      <c r="AI4" s="46"/>
      <c r="AJ4" s="46"/>
      <c r="AK4" s="46"/>
      <c r="AL4" s="46"/>
      <c r="AM4" s="46"/>
      <c r="AN4" s="46"/>
      <c r="AO4" s="46"/>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7"/>
    </row>
    <row r="5" spans="1:70" ht="15" x14ac:dyDescent="0.15">
      <c r="A5" s="104" t="s">
        <v>171</v>
      </c>
      <c r="B5" s="153" t="s">
        <v>517</v>
      </c>
      <c r="C5" s="153" t="s">
        <v>226</v>
      </c>
      <c r="D5" s="153" t="s">
        <v>573</v>
      </c>
      <c r="E5" s="153" t="s">
        <v>937</v>
      </c>
      <c r="F5" s="105">
        <v>0.3</v>
      </c>
      <c r="G5" s="106">
        <v>0.3</v>
      </c>
      <c r="H5" s="107">
        <f t="shared" ref="H5:H36" si="0">F5*80</f>
        <v>24</v>
      </c>
      <c r="I5" s="107">
        <f t="shared" ref="I5:I36" si="1">G5*80</f>
        <v>24</v>
      </c>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row>
    <row r="6" spans="1:70" ht="15" x14ac:dyDescent="0.15">
      <c r="A6" s="104" t="s">
        <v>173</v>
      </c>
      <c r="B6" s="153" t="s">
        <v>517</v>
      </c>
      <c r="C6" s="153" t="s">
        <v>227</v>
      </c>
      <c r="D6" s="153" t="s">
        <v>613</v>
      </c>
      <c r="E6" s="153" t="s">
        <v>131</v>
      </c>
      <c r="F6" s="105">
        <v>0.2</v>
      </c>
      <c r="G6" s="106">
        <v>0.2</v>
      </c>
      <c r="H6" s="107">
        <f t="shared" si="0"/>
        <v>16</v>
      </c>
      <c r="I6" s="107">
        <f t="shared" si="1"/>
        <v>16</v>
      </c>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row>
    <row r="7" spans="1:70" ht="15" x14ac:dyDescent="0.15">
      <c r="A7" s="104" t="s">
        <v>172</v>
      </c>
      <c r="B7" s="153" t="s">
        <v>517</v>
      </c>
      <c r="C7" s="153" t="s">
        <v>227</v>
      </c>
      <c r="D7" s="153" t="s">
        <v>614</v>
      </c>
      <c r="E7" s="153" t="s">
        <v>131</v>
      </c>
      <c r="F7" s="105">
        <v>0.25</v>
      </c>
      <c r="G7" s="106">
        <v>0.3</v>
      </c>
      <c r="H7" s="107">
        <f t="shared" si="0"/>
        <v>20</v>
      </c>
      <c r="I7" s="107">
        <f t="shared" si="1"/>
        <v>24</v>
      </c>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row>
    <row r="8" spans="1:70" ht="15" x14ac:dyDescent="0.15">
      <c r="A8" s="104" t="s">
        <v>174</v>
      </c>
      <c r="B8" s="153" t="s">
        <v>517</v>
      </c>
      <c r="C8" s="153" t="s">
        <v>227</v>
      </c>
      <c r="D8" s="153" t="s">
        <v>615</v>
      </c>
      <c r="E8" s="153" t="s">
        <v>131</v>
      </c>
      <c r="F8" s="105">
        <v>0.3</v>
      </c>
      <c r="G8" s="106">
        <v>0.3</v>
      </c>
      <c r="H8" s="107">
        <f t="shared" si="0"/>
        <v>24</v>
      </c>
      <c r="I8" s="107">
        <f t="shared" si="1"/>
        <v>24</v>
      </c>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row>
    <row r="9" spans="1:70" ht="15" x14ac:dyDescent="0.15">
      <c r="A9" s="104" t="s">
        <v>175</v>
      </c>
      <c r="B9" s="153" t="s">
        <v>517</v>
      </c>
      <c r="C9" s="153" t="s">
        <v>227</v>
      </c>
      <c r="D9" s="153" t="s">
        <v>616</v>
      </c>
      <c r="E9" s="153" t="s">
        <v>131</v>
      </c>
      <c r="F9" s="105">
        <v>0.4</v>
      </c>
      <c r="G9" s="106">
        <v>0.4</v>
      </c>
      <c r="H9" s="107">
        <f t="shared" si="0"/>
        <v>32</v>
      </c>
      <c r="I9" s="107">
        <f t="shared" si="1"/>
        <v>32</v>
      </c>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c r="BK9" s="129"/>
      <c r="BL9" s="129"/>
      <c r="BM9" s="129"/>
      <c r="BN9" s="129"/>
      <c r="BO9" s="129"/>
      <c r="BP9" s="129"/>
      <c r="BQ9" s="129"/>
      <c r="BR9" s="129"/>
    </row>
    <row r="10" spans="1:70" ht="15" x14ac:dyDescent="0.15">
      <c r="A10" s="104" t="s">
        <v>176</v>
      </c>
      <c r="B10" s="153" t="s">
        <v>517</v>
      </c>
      <c r="C10" s="153" t="s">
        <v>227</v>
      </c>
      <c r="D10" s="153" t="s">
        <v>617</v>
      </c>
      <c r="E10" s="153" t="s">
        <v>131</v>
      </c>
      <c r="F10" s="105">
        <v>0.4</v>
      </c>
      <c r="G10" s="106">
        <v>1.3</v>
      </c>
      <c r="H10" s="107">
        <f t="shared" si="0"/>
        <v>32</v>
      </c>
      <c r="I10" s="107">
        <f t="shared" si="1"/>
        <v>104</v>
      </c>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29"/>
      <c r="BF10" s="129"/>
      <c r="BG10" s="129"/>
      <c r="BH10" s="129"/>
      <c r="BI10" s="129"/>
      <c r="BJ10" s="129"/>
      <c r="BK10" s="129"/>
      <c r="BL10" s="129"/>
      <c r="BM10" s="129"/>
      <c r="BN10" s="129"/>
      <c r="BO10" s="129"/>
      <c r="BP10" s="129"/>
      <c r="BQ10" s="129"/>
      <c r="BR10" s="129"/>
    </row>
    <row r="11" spans="1:70" ht="15" x14ac:dyDescent="0.15">
      <c r="A11" s="104" t="s">
        <v>177</v>
      </c>
      <c r="B11" s="153" t="s">
        <v>517</v>
      </c>
      <c r="C11" s="153" t="s">
        <v>227</v>
      </c>
      <c r="D11" s="153" t="s">
        <v>618</v>
      </c>
      <c r="E11" s="153" t="s">
        <v>131</v>
      </c>
      <c r="F11" s="105">
        <v>0.5</v>
      </c>
      <c r="G11" s="106">
        <v>0.5</v>
      </c>
      <c r="H11" s="107">
        <f t="shared" si="0"/>
        <v>40</v>
      </c>
      <c r="I11" s="107">
        <f t="shared" si="1"/>
        <v>40</v>
      </c>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29"/>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29"/>
      <c r="BF11" s="129"/>
      <c r="BG11" s="129"/>
      <c r="BH11" s="129"/>
      <c r="BI11" s="129"/>
      <c r="BJ11" s="129"/>
      <c r="BK11" s="129"/>
      <c r="BL11" s="129"/>
      <c r="BM11" s="129"/>
      <c r="BN11" s="129"/>
      <c r="BO11" s="129"/>
      <c r="BP11" s="129"/>
      <c r="BQ11" s="129"/>
      <c r="BR11" s="129"/>
    </row>
    <row r="12" spans="1:70" ht="15" x14ac:dyDescent="0.15">
      <c r="A12" s="104" t="s">
        <v>178</v>
      </c>
      <c r="B12" s="153" t="s">
        <v>517</v>
      </c>
      <c r="C12" s="153" t="s">
        <v>227</v>
      </c>
      <c r="D12" s="153" t="s">
        <v>619</v>
      </c>
      <c r="E12" s="153" t="s">
        <v>131</v>
      </c>
      <c r="F12" s="105">
        <v>0.8</v>
      </c>
      <c r="G12" s="106">
        <v>0.8</v>
      </c>
      <c r="H12" s="107">
        <f t="shared" si="0"/>
        <v>64</v>
      </c>
      <c r="I12" s="107">
        <f t="shared" si="1"/>
        <v>64</v>
      </c>
      <c r="J12" s="129"/>
      <c r="K12" s="129"/>
      <c r="L12" s="129"/>
      <c r="M12" s="129"/>
      <c r="N12" s="129"/>
      <c r="O12" s="129"/>
      <c r="P12" s="129"/>
      <c r="Q12" s="129"/>
      <c r="R12" s="129"/>
      <c r="S12" s="129"/>
      <c r="T12" s="129"/>
      <c r="U12" s="129"/>
      <c r="V12" s="129"/>
      <c r="W12" s="129"/>
      <c r="X12" s="129"/>
      <c r="Y12" s="129"/>
      <c r="Z12" s="129"/>
      <c r="AA12" s="129"/>
      <c r="AB12" s="129"/>
      <c r="AC12" s="129"/>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s="129"/>
      <c r="BE12" s="129"/>
      <c r="BF12" s="129"/>
      <c r="BG12" s="129"/>
      <c r="BH12" s="129"/>
      <c r="BI12" s="129"/>
      <c r="BJ12" s="129"/>
      <c r="BK12" s="129"/>
      <c r="BL12" s="129"/>
      <c r="BM12" s="129"/>
      <c r="BN12" s="129"/>
      <c r="BO12" s="129"/>
      <c r="BP12" s="129"/>
      <c r="BQ12" s="129"/>
      <c r="BR12" s="129"/>
    </row>
    <row r="13" spans="1:70" ht="15" x14ac:dyDescent="0.15">
      <c r="A13" s="104" t="s">
        <v>179</v>
      </c>
      <c r="B13" s="153" t="s">
        <v>517</v>
      </c>
      <c r="C13" s="153" t="s">
        <v>228</v>
      </c>
      <c r="D13" s="153" t="s">
        <v>620</v>
      </c>
      <c r="E13" s="153" t="s">
        <v>131</v>
      </c>
      <c r="F13" s="105">
        <v>0.2</v>
      </c>
      <c r="G13" s="106">
        <v>0.2</v>
      </c>
      <c r="H13" s="107">
        <f t="shared" si="0"/>
        <v>16</v>
      </c>
      <c r="I13" s="107">
        <f t="shared" si="1"/>
        <v>16</v>
      </c>
      <c r="J13" s="129"/>
      <c r="K13" s="129"/>
      <c r="L13" s="129"/>
      <c r="M13" s="129"/>
      <c r="N13" s="129"/>
      <c r="O13" s="129"/>
      <c r="P13" s="129"/>
      <c r="Q13" s="129"/>
      <c r="R13" s="129"/>
      <c r="S13" s="129"/>
      <c r="T13" s="129"/>
      <c r="U13" s="129"/>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s="129"/>
      <c r="BE13" s="129"/>
      <c r="BF13" s="129"/>
      <c r="BG13" s="129"/>
      <c r="BH13" s="129"/>
      <c r="BI13" s="129"/>
      <c r="BJ13" s="129"/>
      <c r="BK13" s="129"/>
      <c r="BL13" s="129"/>
      <c r="BM13" s="129"/>
      <c r="BN13" s="129"/>
      <c r="BO13" s="129"/>
      <c r="BP13" s="129"/>
      <c r="BQ13" s="129"/>
      <c r="BR13" s="129"/>
    </row>
    <row r="14" spans="1:70" ht="15" x14ac:dyDescent="0.15">
      <c r="A14" s="104" t="s">
        <v>181</v>
      </c>
      <c r="B14" s="153" t="s">
        <v>517</v>
      </c>
      <c r="C14" s="153" t="s">
        <v>229</v>
      </c>
      <c r="D14" s="153" t="s">
        <v>621</v>
      </c>
      <c r="E14" s="153" t="s">
        <v>938</v>
      </c>
      <c r="F14" s="105">
        <v>0.2</v>
      </c>
      <c r="G14" s="106">
        <v>0.2</v>
      </c>
      <c r="H14" s="107">
        <f t="shared" si="0"/>
        <v>16</v>
      </c>
      <c r="I14" s="107">
        <f t="shared" si="1"/>
        <v>16</v>
      </c>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c r="BF14" s="129"/>
      <c r="BG14" s="129"/>
      <c r="BH14" s="129"/>
      <c r="BI14" s="129"/>
      <c r="BJ14" s="129"/>
      <c r="BK14" s="129"/>
      <c r="BL14" s="129"/>
      <c r="BM14" s="129"/>
      <c r="BN14" s="129"/>
      <c r="BO14" s="129"/>
      <c r="BP14" s="129"/>
      <c r="BQ14" s="129"/>
      <c r="BR14" s="129"/>
    </row>
    <row r="15" spans="1:70" ht="15" x14ac:dyDescent="0.15">
      <c r="A15" s="104" t="s">
        <v>182</v>
      </c>
      <c r="B15" s="153" t="s">
        <v>517</v>
      </c>
      <c r="C15" s="153" t="s">
        <v>229</v>
      </c>
      <c r="D15" s="153" t="s">
        <v>622</v>
      </c>
      <c r="E15" s="153" t="s">
        <v>938</v>
      </c>
      <c r="F15" s="105">
        <v>0.5</v>
      </c>
      <c r="G15" s="106">
        <v>0.5</v>
      </c>
      <c r="H15" s="107">
        <f t="shared" si="0"/>
        <v>40</v>
      </c>
      <c r="I15" s="107">
        <f t="shared" si="1"/>
        <v>40</v>
      </c>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c r="BD15" s="129"/>
      <c r="BE15" s="129"/>
      <c r="BF15" s="129"/>
      <c r="BG15" s="129"/>
      <c r="BH15" s="129"/>
      <c r="BI15" s="129"/>
      <c r="BJ15" s="129"/>
      <c r="BK15" s="129"/>
      <c r="BL15" s="129"/>
      <c r="BM15" s="129"/>
      <c r="BN15" s="129"/>
      <c r="BO15" s="129"/>
      <c r="BP15" s="129"/>
      <c r="BQ15" s="129"/>
      <c r="BR15" s="129"/>
    </row>
    <row r="16" spans="1:70" ht="15" x14ac:dyDescent="0.15">
      <c r="A16" s="104" t="s">
        <v>180</v>
      </c>
      <c r="B16" s="153" t="s">
        <v>517</v>
      </c>
      <c r="C16" s="153" t="s">
        <v>230</v>
      </c>
      <c r="D16" s="153" t="s">
        <v>623</v>
      </c>
      <c r="E16" s="153" t="s">
        <v>135</v>
      </c>
      <c r="F16" s="105">
        <v>0.15</v>
      </c>
      <c r="G16" s="106">
        <v>0.2</v>
      </c>
      <c r="H16" s="107">
        <f t="shared" si="0"/>
        <v>12</v>
      </c>
      <c r="I16" s="107">
        <f t="shared" si="1"/>
        <v>16</v>
      </c>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s="129"/>
      <c r="BK16" s="129"/>
      <c r="BL16" s="129"/>
      <c r="BM16" s="129"/>
      <c r="BN16" s="129"/>
      <c r="BO16" s="129"/>
      <c r="BP16" s="129"/>
      <c r="BQ16" s="129"/>
      <c r="BR16" s="129"/>
    </row>
    <row r="17" spans="1:70" ht="15" x14ac:dyDescent="0.15">
      <c r="A17" s="104" t="s">
        <v>183</v>
      </c>
      <c r="B17" s="153" t="s">
        <v>517</v>
      </c>
      <c r="C17" s="153" t="s">
        <v>230</v>
      </c>
      <c r="D17" s="153" t="s">
        <v>624</v>
      </c>
      <c r="E17" s="153" t="s">
        <v>135</v>
      </c>
      <c r="F17" s="105">
        <v>0.2</v>
      </c>
      <c r="G17" s="106">
        <v>0.3</v>
      </c>
      <c r="H17" s="107">
        <f t="shared" si="0"/>
        <v>16</v>
      </c>
      <c r="I17" s="107">
        <f t="shared" si="1"/>
        <v>24</v>
      </c>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29"/>
      <c r="BI17" s="129"/>
      <c r="BJ17" s="129"/>
      <c r="BK17" s="129"/>
      <c r="BL17" s="129"/>
      <c r="BM17" s="129"/>
      <c r="BN17" s="129"/>
      <c r="BO17" s="129"/>
      <c r="BP17" s="129"/>
      <c r="BQ17" s="129"/>
      <c r="BR17" s="129"/>
    </row>
    <row r="18" spans="1:70" ht="15" x14ac:dyDescent="0.15">
      <c r="A18" s="104" t="s">
        <v>184</v>
      </c>
      <c r="B18" s="153" t="s">
        <v>517</v>
      </c>
      <c r="C18" s="153" t="s">
        <v>230</v>
      </c>
      <c r="D18" s="153" t="s">
        <v>625</v>
      </c>
      <c r="E18" s="153" t="s">
        <v>135</v>
      </c>
      <c r="F18" s="105">
        <v>0.2</v>
      </c>
      <c r="G18" s="106">
        <v>0.4</v>
      </c>
      <c r="H18" s="107">
        <f t="shared" si="0"/>
        <v>16</v>
      </c>
      <c r="I18" s="107">
        <f t="shared" si="1"/>
        <v>32</v>
      </c>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c r="AY18" s="129"/>
      <c r="AZ18" s="129"/>
      <c r="BA18" s="129"/>
      <c r="BB18" s="129"/>
      <c r="BC18" s="129"/>
      <c r="BD18" s="129"/>
      <c r="BE18" s="129"/>
      <c r="BF18" s="129"/>
      <c r="BG18" s="129"/>
      <c r="BH18" s="129"/>
      <c r="BI18" s="129"/>
      <c r="BJ18" s="129"/>
      <c r="BK18" s="129"/>
      <c r="BL18" s="129"/>
      <c r="BM18" s="129"/>
      <c r="BN18" s="129"/>
      <c r="BO18" s="129"/>
      <c r="BP18" s="129"/>
      <c r="BQ18" s="129"/>
      <c r="BR18" s="129"/>
    </row>
    <row r="19" spans="1:70" ht="15" x14ac:dyDescent="0.15">
      <c r="A19" s="104" t="s">
        <v>185</v>
      </c>
      <c r="B19" s="153" t="s">
        <v>518</v>
      </c>
      <c r="C19" s="153" t="s">
        <v>141</v>
      </c>
      <c r="D19" s="153" t="s">
        <v>626</v>
      </c>
      <c r="E19" s="153" t="s">
        <v>141</v>
      </c>
      <c r="F19" s="105">
        <v>0.15</v>
      </c>
      <c r="G19" s="106">
        <v>0.25</v>
      </c>
      <c r="H19" s="107">
        <f t="shared" si="0"/>
        <v>12</v>
      </c>
      <c r="I19" s="107">
        <f t="shared" si="1"/>
        <v>20</v>
      </c>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c r="BK19" s="129"/>
      <c r="BL19" s="129"/>
      <c r="BM19" s="129"/>
      <c r="BN19" s="129"/>
      <c r="BO19" s="129"/>
      <c r="BP19" s="129"/>
      <c r="BQ19" s="129"/>
      <c r="BR19" s="129"/>
    </row>
    <row r="20" spans="1:70" ht="15" x14ac:dyDescent="0.15">
      <c r="A20" s="104" t="s">
        <v>186</v>
      </c>
      <c r="B20" s="153" t="s">
        <v>518</v>
      </c>
      <c r="C20" s="153" t="s">
        <v>141</v>
      </c>
      <c r="D20" s="153" t="s">
        <v>627</v>
      </c>
      <c r="E20" s="153" t="s">
        <v>141</v>
      </c>
      <c r="F20" s="105">
        <v>0.2</v>
      </c>
      <c r="G20" s="106">
        <v>0.3</v>
      </c>
      <c r="H20" s="107">
        <f t="shared" si="0"/>
        <v>16</v>
      </c>
      <c r="I20" s="107">
        <f t="shared" si="1"/>
        <v>24</v>
      </c>
      <c r="J20" s="129">
        <v>20</v>
      </c>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row>
    <row r="21" spans="1:70" ht="15" x14ac:dyDescent="0.15">
      <c r="A21" s="104" t="s">
        <v>187</v>
      </c>
      <c r="B21" s="153" t="s">
        <v>518</v>
      </c>
      <c r="C21" s="153" t="s">
        <v>141</v>
      </c>
      <c r="D21" s="153" t="s">
        <v>628</v>
      </c>
      <c r="E21" s="153" t="s">
        <v>141</v>
      </c>
      <c r="F21" s="105">
        <v>0.3</v>
      </c>
      <c r="G21" s="106">
        <v>0.3</v>
      </c>
      <c r="H21" s="107">
        <f t="shared" si="0"/>
        <v>24</v>
      </c>
      <c r="I21" s="107">
        <f t="shared" si="1"/>
        <v>24</v>
      </c>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row>
    <row r="22" spans="1:70" ht="15" x14ac:dyDescent="0.15">
      <c r="A22" s="104" t="s">
        <v>188</v>
      </c>
      <c r="B22" s="153" t="s">
        <v>518</v>
      </c>
      <c r="C22" s="153" t="s">
        <v>141</v>
      </c>
      <c r="D22" s="153" t="s">
        <v>629</v>
      </c>
      <c r="E22" s="153" t="s">
        <v>141</v>
      </c>
      <c r="F22" s="105">
        <v>0.3</v>
      </c>
      <c r="G22" s="106">
        <v>0.5</v>
      </c>
      <c r="H22" s="107">
        <f t="shared" si="0"/>
        <v>24</v>
      </c>
      <c r="I22" s="107">
        <f t="shared" si="1"/>
        <v>40</v>
      </c>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row>
    <row r="23" spans="1:70" ht="15" x14ac:dyDescent="0.15">
      <c r="A23" s="104" t="s">
        <v>189</v>
      </c>
      <c r="B23" s="153" t="s">
        <v>518</v>
      </c>
      <c r="C23" s="153" t="s">
        <v>141</v>
      </c>
      <c r="D23" s="153" t="s">
        <v>630</v>
      </c>
      <c r="E23" s="153" t="s">
        <v>141</v>
      </c>
      <c r="F23" s="105">
        <v>0.4</v>
      </c>
      <c r="G23" s="106">
        <v>0.45</v>
      </c>
      <c r="H23" s="107">
        <f t="shared" si="0"/>
        <v>32</v>
      </c>
      <c r="I23" s="107">
        <f t="shared" si="1"/>
        <v>36</v>
      </c>
      <c r="J23" s="129"/>
      <c r="K23" s="129"/>
      <c r="L23" s="129"/>
      <c r="M23" s="129"/>
      <c r="N23" s="129"/>
      <c r="O23" s="129"/>
      <c r="P23" s="129"/>
      <c r="Q23" s="129"/>
      <c r="R23" s="129"/>
      <c r="S23" s="129"/>
      <c r="T23" s="129"/>
      <c r="U23" s="129"/>
      <c r="V23" s="129"/>
      <c r="W23" s="129"/>
      <c r="X23" s="129"/>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row>
    <row r="24" spans="1:70" ht="15" x14ac:dyDescent="0.15">
      <c r="A24" s="104" t="s">
        <v>190</v>
      </c>
      <c r="B24" s="153" t="s">
        <v>518</v>
      </c>
      <c r="C24" s="153" t="s">
        <v>141</v>
      </c>
      <c r="D24" s="153" t="s">
        <v>631</v>
      </c>
      <c r="E24" s="153" t="s">
        <v>141</v>
      </c>
      <c r="F24" s="105">
        <v>0.4</v>
      </c>
      <c r="G24" s="106">
        <v>0.7</v>
      </c>
      <c r="H24" s="107">
        <f t="shared" si="0"/>
        <v>32</v>
      </c>
      <c r="I24" s="107">
        <f t="shared" si="1"/>
        <v>56</v>
      </c>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row>
    <row r="25" spans="1:70" ht="15" x14ac:dyDescent="0.15">
      <c r="A25" s="104" t="s">
        <v>191</v>
      </c>
      <c r="B25" s="153" t="s">
        <v>518</v>
      </c>
      <c r="C25" s="153" t="s">
        <v>141</v>
      </c>
      <c r="D25" s="153" t="s">
        <v>632</v>
      </c>
      <c r="E25" s="153" t="s">
        <v>141</v>
      </c>
      <c r="F25" s="105">
        <v>0.5</v>
      </c>
      <c r="G25" s="106">
        <v>0.6</v>
      </c>
      <c r="H25" s="107">
        <f t="shared" si="0"/>
        <v>40</v>
      </c>
      <c r="I25" s="107">
        <f t="shared" si="1"/>
        <v>48</v>
      </c>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row>
    <row r="26" spans="1:70" ht="15" x14ac:dyDescent="0.15">
      <c r="A26" s="104" t="s">
        <v>192</v>
      </c>
      <c r="B26" s="153" t="s">
        <v>518</v>
      </c>
      <c r="C26" s="153" t="s">
        <v>231</v>
      </c>
      <c r="D26" s="153" t="s">
        <v>633</v>
      </c>
      <c r="E26" s="153" t="s">
        <v>135</v>
      </c>
      <c r="F26" s="105">
        <v>0.1</v>
      </c>
      <c r="G26" s="106">
        <v>0.25</v>
      </c>
      <c r="H26" s="107">
        <f t="shared" si="0"/>
        <v>8</v>
      </c>
      <c r="I26" s="107">
        <f t="shared" si="1"/>
        <v>20</v>
      </c>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row>
    <row r="27" spans="1:70" ht="15" x14ac:dyDescent="0.15">
      <c r="A27" s="104" t="s">
        <v>193</v>
      </c>
      <c r="B27" s="153" t="s">
        <v>518</v>
      </c>
      <c r="C27" s="153" t="s">
        <v>231</v>
      </c>
      <c r="D27" s="153" t="s">
        <v>634</v>
      </c>
      <c r="E27" s="153" t="s">
        <v>135</v>
      </c>
      <c r="F27" s="105">
        <v>0.1</v>
      </c>
      <c r="G27" s="106">
        <v>0.5</v>
      </c>
      <c r="H27" s="107">
        <f t="shared" si="0"/>
        <v>8</v>
      </c>
      <c r="I27" s="107">
        <f t="shared" si="1"/>
        <v>40</v>
      </c>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row>
    <row r="28" spans="1:70" ht="15" x14ac:dyDescent="0.15">
      <c r="A28" s="104" t="s">
        <v>194</v>
      </c>
      <c r="B28" s="153" t="s">
        <v>518</v>
      </c>
      <c r="C28" s="153" t="s">
        <v>231</v>
      </c>
      <c r="D28" s="153" t="s">
        <v>635</v>
      </c>
      <c r="E28" s="153" t="s">
        <v>135</v>
      </c>
      <c r="F28" s="105">
        <v>0.1</v>
      </c>
      <c r="G28" s="106">
        <v>0.9</v>
      </c>
      <c r="H28" s="107">
        <f t="shared" si="0"/>
        <v>8</v>
      </c>
      <c r="I28" s="107">
        <f t="shared" si="1"/>
        <v>72</v>
      </c>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row>
    <row r="29" spans="1:70" ht="15" x14ac:dyDescent="0.15">
      <c r="A29" s="104" t="s">
        <v>195</v>
      </c>
      <c r="B29" s="153" t="s">
        <v>518</v>
      </c>
      <c r="C29" s="153" t="s">
        <v>231</v>
      </c>
      <c r="D29" s="153" t="s">
        <v>636</v>
      </c>
      <c r="E29" s="153" t="s">
        <v>135</v>
      </c>
      <c r="F29" s="105">
        <v>0.15</v>
      </c>
      <c r="G29" s="106">
        <v>0.4</v>
      </c>
      <c r="H29" s="107">
        <f t="shared" si="0"/>
        <v>12</v>
      </c>
      <c r="I29" s="107">
        <f t="shared" si="1"/>
        <v>32</v>
      </c>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row>
    <row r="30" spans="1:70" ht="15" x14ac:dyDescent="0.15">
      <c r="A30" s="104" t="s">
        <v>196</v>
      </c>
      <c r="B30" s="153" t="s">
        <v>518</v>
      </c>
      <c r="C30" s="153" t="s">
        <v>231</v>
      </c>
      <c r="D30" s="153" t="s">
        <v>637</v>
      </c>
      <c r="E30" s="153" t="s">
        <v>135</v>
      </c>
      <c r="F30" s="105">
        <v>0.15</v>
      </c>
      <c r="G30" s="106">
        <v>0.7</v>
      </c>
      <c r="H30" s="107">
        <f t="shared" si="0"/>
        <v>12</v>
      </c>
      <c r="I30" s="107">
        <f t="shared" si="1"/>
        <v>56</v>
      </c>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row>
    <row r="31" spans="1:70" ht="15" x14ac:dyDescent="0.15">
      <c r="A31" s="108" t="s">
        <v>197</v>
      </c>
      <c r="B31" s="153" t="s">
        <v>518</v>
      </c>
      <c r="C31" s="153" t="s">
        <v>231</v>
      </c>
      <c r="D31" s="108" t="s">
        <v>638</v>
      </c>
      <c r="E31" s="153" t="s">
        <v>135</v>
      </c>
      <c r="F31" s="105">
        <v>0.2</v>
      </c>
      <c r="G31" s="106">
        <v>0.3</v>
      </c>
      <c r="H31" s="107">
        <f t="shared" si="0"/>
        <v>16</v>
      </c>
      <c r="I31" s="107">
        <f t="shared" si="1"/>
        <v>24</v>
      </c>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row>
    <row r="32" spans="1:70" ht="15" x14ac:dyDescent="0.15">
      <c r="A32" s="104" t="s">
        <v>198</v>
      </c>
      <c r="B32" s="153" t="s">
        <v>518</v>
      </c>
      <c r="C32" s="153" t="s">
        <v>231</v>
      </c>
      <c r="D32" s="153" t="s">
        <v>639</v>
      </c>
      <c r="E32" s="153" t="s">
        <v>135</v>
      </c>
      <c r="F32" s="105">
        <v>0.2</v>
      </c>
      <c r="G32" s="106">
        <v>0.4</v>
      </c>
      <c r="H32" s="107">
        <f t="shared" si="0"/>
        <v>16</v>
      </c>
      <c r="I32" s="107">
        <f t="shared" si="1"/>
        <v>32</v>
      </c>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row>
    <row r="33" spans="1:70" ht="15" x14ac:dyDescent="0.15">
      <c r="A33" s="104" t="s">
        <v>199</v>
      </c>
      <c r="B33" s="153" t="s">
        <v>518</v>
      </c>
      <c r="C33" s="153" t="s">
        <v>231</v>
      </c>
      <c r="D33" s="153" t="s">
        <v>640</v>
      </c>
      <c r="E33" s="153" t="s">
        <v>135</v>
      </c>
      <c r="F33" s="105">
        <v>0.2</v>
      </c>
      <c r="G33" s="106">
        <v>0.6</v>
      </c>
      <c r="H33" s="107">
        <f t="shared" si="0"/>
        <v>16</v>
      </c>
      <c r="I33" s="107">
        <f t="shared" si="1"/>
        <v>48</v>
      </c>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row>
    <row r="34" spans="1:70" ht="15" x14ac:dyDescent="0.15">
      <c r="A34" s="104" t="s">
        <v>200</v>
      </c>
      <c r="B34" s="153" t="s">
        <v>518</v>
      </c>
      <c r="C34" s="153" t="s">
        <v>231</v>
      </c>
      <c r="D34" s="153" t="s">
        <v>641</v>
      </c>
      <c r="E34" s="153" t="s">
        <v>135</v>
      </c>
      <c r="F34" s="105">
        <v>0.25</v>
      </c>
      <c r="G34" s="106">
        <v>0.8</v>
      </c>
      <c r="H34" s="107">
        <f t="shared" si="0"/>
        <v>20</v>
      </c>
      <c r="I34" s="107">
        <f t="shared" si="1"/>
        <v>64</v>
      </c>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row>
    <row r="35" spans="1:70" ht="15" x14ac:dyDescent="0.15">
      <c r="A35" s="104" t="s">
        <v>201</v>
      </c>
      <c r="B35" s="153" t="s">
        <v>518</v>
      </c>
      <c r="C35" s="153" t="s">
        <v>231</v>
      </c>
      <c r="D35" s="153" t="s">
        <v>642</v>
      </c>
      <c r="E35" s="153" t="s">
        <v>135</v>
      </c>
      <c r="F35" s="105">
        <v>0.5</v>
      </c>
      <c r="G35" s="106">
        <v>0.7</v>
      </c>
      <c r="H35" s="107">
        <f t="shared" si="0"/>
        <v>40</v>
      </c>
      <c r="I35" s="107">
        <f t="shared" si="1"/>
        <v>56</v>
      </c>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row>
    <row r="36" spans="1:70" ht="15" x14ac:dyDescent="0.15">
      <c r="A36" s="104" t="s">
        <v>202</v>
      </c>
      <c r="B36" s="153" t="s">
        <v>518</v>
      </c>
      <c r="C36" s="153" t="s">
        <v>231</v>
      </c>
      <c r="D36" s="153" t="s">
        <v>643</v>
      </c>
      <c r="E36" s="153" t="s">
        <v>135</v>
      </c>
      <c r="F36" s="105">
        <v>0.5</v>
      </c>
      <c r="G36" s="106">
        <v>0.9</v>
      </c>
      <c r="H36" s="107">
        <f t="shared" si="0"/>
        <v>40</v>
      </c>
      <c r="I36" s="107">
        <f t="shared" si="1"/>
        <v>72</v>
      </c>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row>
    <row r="37" spans="1:70" ht="15" x14ac:dyDescent="0.15">
      <c r="A37" s="104" t="s">
        <v>203</v>
      </c>
      <c r="B37" s="153" t="s">
        <v>518</v>
      </c>
      <c r="C37" s="153" t="s">
        <v>231</v>
      </c>
      <c r="D37" s="153" t="s">
        <v>644</v>
      </c>
      <c r="E37" s="153" t="s">
        <v>135</v>
      </c>
      <c r="F37" s="105">
        <v>0.9</v>
      </c>
      <c r="G37" s="106">
        <v>1</v>
      </c>
      <c r="H37" s="107">
        <f t="shared" ref="H37:H68" si="2">F37*80</f>
        <v>72</v>
      </c>
      <c r="I37" s="107">
        <f t="shared" ref="I37:I68" si="3">G37*80</f>
        <v>80</v>
      </c>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row>
    <row r="38" spans="1:70" ht="15" x14ac:dyDescent="0.15">
      <c r="A38" s="104" t="s">
        <v>204</v>
      </c>
      <c r="B38" s="153" t="s">
        <v>518</v>
      </c>
      <c r="C38" s="153" t="s">
        <v>231</v>
      </c>
      <c r="D38" s="153" t="s">
        <v>645</v>
      </c>
      <c r="E38" s="153" t="s">
        <v>135</v>
      </c>
      <c r="F38" s="105">
        <v>1</v>
      </c>
      <c r="G38" s="106">
        <v>1.5</v>
      </c>
      <c r="H38" s="107">
        <f t="shared" si="2"/>
        <v>80</v>
      </c>
      <c r="I38" s="107">
        <f t="shared" si="3"/>
        <v>120</v>
      </c>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row>
    <row r="39" spans="1:70" ht="15" x14ac:dyDescent="0.15">
      <c r="A39" s="104" t="s">
        <v>205</v>
      </c>
      <c r="B39" s="153" t="s">
        <v>518</v>
      </c>
      <c r="C39" s="153" t="s">
        <v>228</v>
      </c>
      <c r="D39" s="153" t="s">
        <v>646</v>
      </c>
      <c r="E39" s="153"/>
      <c r="F39" s="105">
        <v>0.1</v>
      </c>
      <c r="G39" s="106">
        <v>0.15</v>
      </c>
      <c r="H39" s="107">
        <f t="shared" si="2"/>
        <v>8</v>
      </c>
      <c r="I39" s="107">
        <f t="shared" si="3"/>
        <v>12</v>
      </c>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row>
    <row r="40" spans="1:70" ht="15" x14ac:dyDescent="0.15">
      <c r="A40" s="104" t="s">
        <v>206</v>
      </c>
      <c r="B40" s="153" t="s">
        <v>518</v>
      </c>
      <c r="C40" s="153" t="s">
        <v>228</v>
      </c>
      <c r="D40" s="153" t="s">
        <v>647</v>
      </c>
      <c r="E40" s="153"/>
      <c r="F40" s="105">
        <v>0.2</v>
      </c>
      <c r="G40" s="106">
        <v>0.3</v>
      </c>
      <c r="H40" s="107">
        <f t="shared" si="2"/>
        <v>16</v>
      </c>
      <c r="I40" s="107">
        <f t="shared" si="3"/>
        <v>24</v>
      </c>
      <c r="J40" s="129"/>
      <c r="K40" s="129"/>
      <c r="L40" s="129"/>
      <c r="M40" s="129"/>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s="129"/>
      <c r="BK40" s="129"/>
      <c r="BL40" s="129"/>
      <c r="BM40" s="129"/>
      <c r="BN40" s="129"/>
      <c r="BO40" s="129"/>
      <c r="BP40" s="129"/>
      <c r="BQ40" s="129"/>
      <c r="BR40" s="129"/>
    </row>
    <row r="41" spans="1:70" ht="15" x14ac:dyDescent="0.15">
      <c r="A41" s="104" t="s">
        <v>208</v>
      </c>
      <c r="B41" s="153" t="s">
        <v>518</v>
      </c>
      <c r="C41" s="153" t="s">
        <v>228</v>
      </c>
      <c r="D41" s="153" t="s">
        <v>648</v>
      </c>
      <c r="E41" s="153"/>
      <c r="F41" s="105">
        <v>0.24</v>
      </c>
      <c r="G41" s="106">
        <v>0.4</v>
      </c>
      <c r="H41" s="107">
        <f t="shared" si="2"/>
        <v>19.2</v>
      </c>
      <c r="I41" s="107">
        <f t="shared" si="3"/>
        <v>32</v>
      </c>
      <c r="J41" s="129"/>
      <c r="K41" s="129"/>
      <c r="L41" s="129"/>
      <c r="M41" s="129"/>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s="129"/>
      <c r="BK41" s="129"/>
      <c r="BL41" s="129"/>
      <c r="BM41" s="129"/>
      <c r="BN41" s="129"/>
      <c r="BO41" s="129"/>
      <c r="BP41" s="129"/>
      <c r="BQ41" s="129"/>
      <c r="BR41" s="129"/>
    </row>
    <row r="42" spans="1:70" ht="15" x14ac:dyDescent="0.15">
      <c r="A42" s="104" t="s">
        <v>207</v>
      </c>
      <c r="B42" s="153" t="s">
        <v>518</v>
      </c>
      <c r="C42" s="153" t="s">
        <v>228</v>
      </c>
      <c r="D42" s="153" t="s">
        <v>649</v>
      </c>
      <c r="E42" s="153"/>
      <c r="F42" s="105">
        <v>0.3</v>
      </c>
      <c r="G42" s="106">
        <v>0.7</v>
      </c>
      <c r="H42" s="107">
        <f t="shared" si="2"/>
        <v>24</v>
      </c>
      <c r="I42" s="107">
        <f t="shared" si="3"/>
        <v>56</v>
      </c>
      <c r="J42" s="129"/>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c r="BO42" s="129"/>
      <c r="BP42" s="129"/>
      <c r="BQ42" s="129"/>
      <c r="BR42" s="129"/>
    </row>
    <row r="43" spans="1:70" ht="15" x14ac:dyDescent="0.15">
      <c r="A43" s="104" t="s">
        <v>209</v>
      </c>
      <c r="B43" s="153" t="s">
        <v>518</v>
      </c>
      <c r="C43" s="153" t="s">
        <v>228</v>
      </c>
      <c r="D43" s="153" t="s">
        <v>650</v>
      </c>
      <c r="E43" s="153"/>
      <c r="F43" s="105">
        <v>0.4</v>
      </c>
      <c r="G43" s="106">
        <v>0.5</v>
      </c>
      <c r="H43" s="107">
        <f t="shared" si="2"/>
        <v>32</v>
      </c>
      <c r="I43" s="107">
        <f t="shared" si="3"/>
        <v>40</v>
      </c>
      <c r="J43" s="129"/>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c r="BJ43" s="129"/>
      <c r="BK43" s="129"/>
      <c r="BL43" s="129"/>
      <c r="BM43" s="129"/>
      <c r="BN43" s="129"/>
      <c r="BO43" s="129"/>
      <c r="BP43" s="129"/>
      <c r="BQ43" s="129"/>
      <c r="BR43" s="129"/>
    </row>
    <row r="44" spans="1:70" ht="15" x14ac:dyDescent="0.15">
      <c r="A44" s="104" t="s">
        <v>210</v>
      </c>
      <c r="B44" s="153" t="s">
        <v>518</v>
      </c>
      <c r="C44" s="153" t="s">
        <v>232</v>
      </c>
      <c r="D44" s="153" t="s">
        <v>651</v>
      </c>
      <c r="E44" s="153"/>
      <c r="F44" s="105">
        <v>0.4</v>
      </c>
      <c r="G44" s="106">
        <v>1.7</v>
      </c>
      <c r="H44" s="107">
        <f t="shared" si="2"/>
        <v>32</v>
      </c>
      <c r="I44" s="107">
        <f t="shared" si="3"/>
        <v>136</v>
      </c>
      <c r="J44" s="129"/>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c r="BJ44" s="129"/>
      <c r="BK44" s="129"/>
      <c r="BL44" s="129"/>
      <c r="BM44" s="129"/>
      <c r="BN44" s="129"/>
      <c r="BO44" s="129"/>
      <c r="BP44" s="129"/>
      <c r="BQ44" s="129"/>
      <c r="BR44" s="129"/>
    </row>
    <row r="45" spans="1:70" ht="15" x14ac:dyDescent="0.15">
      <c r="A45" s="104" t="s">
        <v>211</v>
      </c>
      <c r="B45" s="153" t="s">
        <v>518</v>
      </c>
      <c r="C45" s="153" t="s">
        <v>233</v>
      </c>
      <c r="D45" s="153" t="s">
        <v>652</v>
      </c>
      <c r="E45" s="153" t="s">
        <v>131</v>
      </c>
      <c r="F45" s="105">
        <v>0.45</v>
      </c>
      <c r="G45" s="106">
        <v>0.45</v>
      </c>
      <c r="H45" s="107">
        <f t="shared" si="2"/>
        <v>36</v>
      </c>
      <c r="I45" s="107">
        <f t="shared" si="3"/>
        <v>36</v>
      </c>
      <c r="J45" s="129"/>
      <c r="K45" s="129"/>
      <c r="L45" s="129"/>
      <c r="M45" s="129"/>
      <c r="N45" s="129"/>
      <c r="O45" s="129"/>
      <c r="P45" s="129"/>
      <c r="Q45" s="129"/>
      <c r="R45" s="129"/>
      <c r="S45" s="129"/>
      <c r="T45" s="129"/>
      <c r="U45" s="129"/>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9"/>
      <c r="BK45" s="129"/>
      <c r="BL45" s="129"/>
      <c r="BM45" s="129"/>
      <c r="BN45" s="129"/>
      <c r="BO45" s="129"/>
      <c r="BP45" s="129"/>
      <c r="BQ45" s="129"/>
      <c r="BR45" s="129"/>
    </row>
    <row r="46" spans="1:70" ht="15" x14ac:dyDescent="0.15">
      <c r="A46" s="104" t="s">
        <v>212</v>
      </c>
      <c r="B46" s="153" t="s">
        <v>518</v>
      </c>
      <c r="C46" s="153" t="s">
        <v>233</v>
      </c>
      <c r="D46" s="153" t="s">
        <v>653</v>
      </c>
      <c r="E46" s="153" t="s">
        <v>131</v>
      </c>
      <c r="F46" s="105">
        <v>0.5</v>
      </c>
      <c r="G46" s="106">
        <v>0.5</v>
      </c>
      <c r="H46" s="107">
        <f t="shared" si="2"/>
        <v>40</v>
      </c>
      <c r="I46" s="107">
        <f t="shared" si="3"/>
        <v>40</v>
      </c>
      <c r="J46" s="129"/>
      <c r="K46" s="129"/>
      <c r="L46" s="129"/>
      <c r="M46" s="129"/>
      <c r="N46" s="129"/>
      <c r="O46" s="129"/>
      <c r="P46" s="129"/>
      <c r="Q46" s="129"/>
      <c r="R46" s="129"/>
      <c r="S46" s="129"/>
      <c r="T46" s="129"/>
      <c r="U46" s="129"/>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s="129"/>
      <c r="BK46" s="129"/>
      <c r="BL46" s="129"/>
      <c r="BM46" s="129"/>
      <c r="BN46" s="129"/>
      <c r="BO46" s="129"/>
      <c r="BP46" s="129"/>
      <c r="BQ46" s="129"/>
      <c r="BR46" s="129"/>
    </row>
    <row r="47" spans="1:70" ht="15" x14ac:dyDescent="0.15">
      <c r="A47" s="104" t="s">
        <v>213</v>
      </c>
      <c r="B47" s="153" t="s">
        <v>518</v>
      </c>
      <c r="C47" s="153" t="s">
        <v>233</v>
      </c>
      <c r="D47" s="153" t="s">
        <v>654</v>
      </c>
      <c r="E47" s="153" t="s">
        <v>131</v>
      </c>
      <c r="F47" s="105">
        <v>0.6</v>
      </c>
      <c r="G47" s="106">
        <v>0.6</v>
      </c>
      <c r="H47" s="107">
        <f t="shared" si="2"/>
        <v>48</v>
      </c>
      <c r="I47" s="107">
        <f t="shared" si="3"/>
        <v>48</v>
      </c>
      <c r="J47" s="129"/>
      <c r="K47" s="129"/>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c r="BH47" s="129"/>
      <c r="BI47" s="129"/>
      <c r="BJ47" s="129"/>
      <c r="BK47" s="129"/>
      <c r="BL47" s="129"/>
      <c r="BM47" s="129"/>
      <c r="BN47" s="129"/>
      <c r="BO47" s="129"/>
      <c r="BP47" s="129"/>
      <c r="BQ47" s="129"/>
      <c r="BR47" s="129"/>
    </row>
    <row r="48" spans="1:70" ht="15" x14ac:dyDescent="0.15">
      <c r="A48" s="104" t="s">
        <v>214</v>
      </c>
      <c r="B48" s="153" t="s">
        <v>518</v>
      </c>
      <c r="C48" s="153" t="s">
        <v>233</v>
      </c>
      <c r="D48" s="153" t="s">
        <v>655</v>
      </c>
      <c r="E48" s="153" t="s">
        <v>131</v>
      </c>
      <c r="F48" s="105">
        <v>0.7</v>
      </c>
      <c r="G48" s="106">
        <v>0.7</v>
      </c>
      <c r="H48" s="107">
        <f t="shared" si="2"/>
        <v>56</v>
      </c>
      <c r="I48" s="107">
        <f t="shared" si="3"/>
        <v>56</v>
      </c>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c r="BG48" s="129"/>
      <c r="BH48" s="129"/>
      <c r="BI48" s="129"/>
      <c r="BJ48" s="129"/>
      <c r="BK48" s="129"/>
      <c r="BL48" s="129"/>
      <c r="BM48" s="129"/>
      <c r="BN48" s="129"/>
      <c r="BO48" s="129"/>
      <c r="BP48" s="129"/>
      <c r="BQ48" s="129"/>
      <c r="BR48" s="129"/>
    </row>
    <row r="49" spans="1:70" ht="15" x14ac:dyDescent="0.15">
      <c r="A49" s="104" t="s">
        <v>215</v>
      </c>
      <c r="B49" s="153" t="s">
        <v>518</v>
      </c>
      <c r="C49" s="153" t="s">
        <v>233</v>
      </c>
      <c r="D49" s="153" t="s">
        <v>656</v>
      </c>
      <c r="E49" s="153" t="s">
        <v>131</v>
      </c>
      <c r="F49" s="105">
        <v>1.5</v>
      </c>
      <c r="G49" s="106">
        <v>1.5</v>
      </c>
      <c r="H49" s="107">
        <f t="shared" si="2"/>
        <v>120</v>
      </c>
      <c r="I49" s="107">
        <f t="shared" si="3"/>
        <v>120</v>
      </c>
      <c r="J49" s="129"/>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c r="BG49" s="129"/>
      <c r="BH49" s="129"/>
      <c r="BI49" s="129"/>
      <c r="BJ49" s="129"/>
      <c r="BK49" s="129"/>
      <c r="BL49" s="129"/>
      <c r="BM49" s="129"/>
      <c r="BN49" s="129"/>
      <c r="BO49" s="129"/>
      <c r="BP49" s="129"/>
      <c r="BQ49" s="129"/>
      <c r="BR49" s="129"/>
    </row>
    <row r="50" spans="1:70" ht="15" x14ac:dyDescent="0.2">
      <c r="A50" s="109" t="s">
        <v>216</v>
      </c>
      <c r="B50" s="153" t="s">
        <v>518</v>
      </c>
      <c r="C50" s="153" t="s">
        <v>233</v>
      </c>
      <c r="D50" s="154" t="s">
        <v>657</v>
      </c>
      <c r="E50" s="153" t="s">
        <v>131</v>
      </c>
      <c r="F50" s="110">
        <v>0.3</v>
      </c>
      <c r="G50" s="111">
        <v>0.3</v>
      </c>
      <c r="H50" s="112">
        <f t="shared" si="2"/>
        <v>24</v>
      </c>
      <c r="I50" s="112">
        <f t="shared" si="3"/>
        <v>24</v>
      </c>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29"/>
      <c r="AY50" s="129"/>
      <c r="AZ50" s="129"/>
      <c r="BA50" s="129"/>
      <c r="BB50" s="129"/>
      <c r="BC50" s="129"/>
      <c r="BD50" s="129"/>
      <c r="BE50" s="129"/>
      <c r="BF50" s="129"/>
      <c r="BG50" s="129"/>
      <c r="BH50" s="129"/>
      <c r="BI50" s="129"/>
      <c r="BJ50" s="129"/>
      <c r="BK50" s="129"/>
      <c r="BL50" s="129"/>
      <c r="BM50" s="129"/>
      <c r="BN50" s="129"/>
      <c r="BO50" s="129"/>
      <c r="BP50" s="129"/>
      <c r="BQ50" s="129"/>
      <c r="BR50" s="129"/>
    </row>
    <row r="51" spans="1:70" ht="15" x14ac:dyDescent="0.15">
      <c r="A51" s="104" t="s">
        <v>217</v>
      </c>
      <c r="B51" s="153" t="s">
        <v>519</v>
      </c>
      <c r="C51" s="153"/>
      <c r="D51" s="153" t="s">
        <v>658</v>
      </c>
      <c r="E51" s="153" t="s">
        <v>135</v>
      </c>
      <c r="F51" s="105">
        <v>0.4</v>
      </c>
      <c r="G51" s="106">
        <v>0.7</v>
      </c>
      <c r="H51" s="107">
        <f t="shared" si="2"/>
        <v>32</v>
      </c>
      <c r="I51" s="107">
        <f t="shared" si="3"/>
        <v>56</v>
      </c>
      <c r="J51" s="129"/>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c r="BH51" s="129"/>
      <c r="BI51" s="129"/>
      <c r="BJ51" s="129"/>
      <c r="BK51" s="129"/>
      <c r="BL51" s="129"/>
      <c r="BM51" s="129"/>
      <c r="BN51" s="129"/>
      <c r="BO51" s="129"/>
      <c r="BP51" s="129"/>
      <c r="BQ51" s="129"/>
      <c r="BR51" s="129"/>
    </row>
    <row r="52" spans="1:70" ht="15" x14ac:dyDescent="0.15">
      <c r="A52" s="104" t="s">
        <v>218</v>
      </c>
      <c r="B52" s="153" t="s">
        <v>519</v>
      </c>
      <c r="C52" s="153"/>
      <c r="D52" s="153" t="s">
        <v>659</v>
      </c>
      <c r="E52" s="153" t="s">
        <v>135</v>
      </c>
      <c r="F52" s="105">
        <v>0.5</v>
      </c>
      <c r="G52" s="106">
        <v>0.9</v>
      </c>
      <c r="H52" s="107">
        <f t="shared" si="2"/>
        <v>40</v>
      </c>
      <c r="I52" s="107">
        <f t="shared" si="3"/>
        <v>72</v>
      </c>
      <c r="J52" s="129"/>
      <c r="K52" s="129"/>
      <c r="L52" s="129"/>
      <c r="M52" s="129"/>
      <c r="N52" s="129"/>
      <c r="O52" s="129"/>
      <c r="P52" s="129"/>
      <c r="Q52" s="129"/>
      <c r="R52" s="129"/>
      <c r="S52" s="129"/>
      <c r="T52" s="129"/>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s="129"/>
      <c r="BK52" s="129"/>
      <c r="BL52" s="129"/>
      <c r="BM52" s="129"/>
      <c r="BN52" s="129"/>
      <c r="BO52" s="129"/>
      <c r="BP52" s="129"/>
      <c r="BQ52" s="129"/>
      <c r="BR52" s="129"/>
    </row>
    <row r="53" spans="1:70" ht="15" x14ac:dyDescent="0.15">
      <c r="A53" s="104" t="s">
        <v>219</v>
      </c>
      <c r="B53" s="153" t="s">
        <v>519</v>
      </c>
      <c r="C53" s="153"/>
      <c r="D53" s="153" t="s">
        <v>660</v>
      </c>
      <c r="E53" s="153" t="s">
        <v>135</v>
      </c>
      <c r="F53" s="105">
        <v>0.6</v>
      </c>
      <c r="G53" s="106">
        <v>0.8</v>
      </c>
      <c r="H53" s="107">
        <f t="shared" si="2"/>
        <v>48</v>
      </c>
      <c r="I53" s="107">
        <f t="shared" si="3"/>
        <v>64</v>
      </c>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s="129"/>
      <c r="BK53" s="129"/>
      <c r="BL53" s="129"/>
      <c r="BM53" s="129"/>
      <c r="BN53" s="129"/>
      <c r="BO53" s="129"/>
      <c r="BP53" s="129"/>
      <c r="BQ53" s="129"/>
      <c r="BR53" s="129"/>
    </row>
    <row r="54" spans="1:70" ht="15" x14ac:dyDescent="0.15">
      <c r="A54" s="104" t="s">
        <v>220</v>
      </c>
      <c r="B54" s="153" t="s">
        <v>519</v>
      </c>
      <c r="C54" s="153"/>
      <c r="D54" s="153" t="s">
        <v>661</v>
      </c>
      <c r="E54" s="153" t="s">
        <v>135</v>
      </c>
      <c r="F54" s="105">
        <v>0.7</v>
      </c>
      <c r="G54" s="106">
        <v>1.2</v>
      </c>
      <c r="H54" s="107">
        <f t="shared" si="2"/>
        <v>56</v>
      </c>
      <c r="I54" s="113">
        <f t="shared" si="3"/>
        <v>96</v>
      </c>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c r="BG54" s="129"/>
      <c r="BH54" s="129"/>
      <c r="BI54" s="129"/>
      <c r="BJ54" s="129"/>
      <c r="BK54" s="129"/>
      <c r="BL54" s="129"/>
      <c r="BM54" s="129"/>
      <c r="BN54" s="129"/>
      <c r="BO54" s="129"/>
      <c r="BP54" s="129"/>
      <c r="BQ54" s="129"/>
      <c r="BR54" s="129"/>
    </row>
    <row r="55" spans="1:70" ht="15" x14ac:dyDescent="0.15">
      <c r="A55" s="104" t="s">
        <v>221</v>
      </c>
      <c r="B55" s="153" t="s">
        <v>519</v>
      </c>
      <c r="C55" s="153"/>
      <c r="D55" s="153" t="s">
        <v>662</v>
      </c>
      <c r="E55" s="153" t="s">
        <v>135</v>
      </c>
      <c r="F55" s="105">
        <v>0.7</v>
      </c>
      <c r="G55" s="106">
        <v>1.5</v>
      </c>
      <c r="H55" s="107">
        <f t="shared" si="2"/>
        <v>56</v>
      </c>
      <c r="I55" s="107">
        <f t="shared" si="3"/>
        <v>120</v>
      </c>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c r="BG55" s="129"/>
      <c r="BH55" s="129"/>
      <c r="BI55" s="129"/>
      <c r="BJ55" s="129"/>
      <c r="BK55" s="129"/>
      <c r="BL55" s="129"/>
      <c r="BM55" s="129"/>
      <c r="BN55" s="129"/>
      <c r="BO55" s="129"/>
      <c r="BP55" s="129"/>
      <c r="BQ55" s="129"/>
      <c r="BR55" s="129"/>
    </row>
    <row r="56" spans="1:70" ht="15" x14ac:dyDescent="0.15">
      <c r="A56" s="104" t="s">
        <v>222</v>
      </c>
      <c r="B56" s="153" t="s">
        <v>519</v>
      </c>
      <c r="C56" s="153"/>
      <c r="D56" s="153" t="s">
        <v>663</v>
      </c>
      <c r="E56" s="153" t="s">
        <v>135</v>
      </c>
      <c r="F56" s="105">
        <v>0.8</v>
      </c>
      <c r="G56" s="106">
        <v>1.2</v>
      </c>
      <c r="H56" s="107">
        <f t="shared" si="2"/>
        <v>64</v>
      </c>
      <c r="I56" s="113">
        <f t="shared" si="3"/>
        <v>96</v>
      </c>
      <c r="J56" s="129"/>
      <c r="K56" s="129"/>
      <c r="L56" s="129"/>
      <c r="M56" s="129"/>
      <c r="N56" s="129"/>
      <c r="O56" s="129"/>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c r="BJ56" s="129"/>
      <c r="BK56" s="129"/>
      <c r="BL56" s="129"/>
      <c r="BM56" s="129"/>
      <c r="BN56" s="129"/>
      <c r="BO56" s="129"/>
      <c r="BP56" s="129"/>
      <c r="BQ56" s="129"/>
      <c r="BR56" s="129"/>
    </row>
    <row r="57" spans="1:70" ht="15" x14ac:dyDescent="0.15">
      <c r="A57" s="104" t="s">
        <v>223</v>
      </c>
      <c r="B57" s="153" t="s">
        <v>519</v>
      </c>
      <c r="C57" s="153"/>
      <c r="D57" s="153" t="s">
        <v>664</v>
      </c>
      <c r="E57" s="153" t="s">
        <v>135</v>
      </c>
      <c r="F57" s="105">
        <v>1</v>
      </c>
      <c r="G57" s="106">
        <v>1.6</v>
      </c>
      <c r="H57" s="107">
        <f t="shared" si="2"/>
        <v>80</v>
      </c>
      <c r="I57" s="113">
        <f t="shared" si="3"/>
        <v>128</v>
      </c>
      <c r="J57" s="129"/>
      <c r="K57" s="129"/>
      <c r="L57" s="129"/>
      <c r="M57" s="129"/>
      <c r="N57" s="129"/>
      <c r="O57" s="129"/>
      <c r="P57" s="129"/>
      <c r="Q57" s="129"/>
      <c r="R57" s="129"/>
      <c r="S57" s="129"/>
      <c r="T57" s="129"/>
      <c r="U57" s="129"/>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c r="BI57" s="129"/>
      <c r="BJ57" s="129"/>
      <c r="BK57" s="129"/>
      <c r="BL57" s="129"/>
      <c r="BM57" s="129"/>
      <c r="BN57" s="129"/>
      <c r="BO57" s="129"/>
      <c r="BP57" s="129"/>
      <c r="BQ57" s="129"/>
      <c r="BR57" s="129"/>
    </row>
    <row r="58" spans="1:70" ht="15" x14ac:dyDescent="0.15">
      <c r="A58" s="104" t="s">
        <v>255</v>
      </c>
      <c r="B58" s="153" t="s">
        <v>520</v>
      </c>
      <c r="C58" s="153" t="s">
        <v>234</v>
      </c>
      <c r="D58" s="153" t="s">
        <v>665</v>
      </c>
      <c r="E58" s="153" t="s">
        <v>130</v>
      </c>
      <c r="F58" s="105">
        <v>0.05</v>
      </c>
      <c r="G58" s="106">
        <v>0.45</v>
      </c>
      <c r="H58" s="107">
        <f t="shared" si="2"/>
        <v>4</v>
      </c>
      <c r="I58" s="107">
        <f t="shared" si="3"/>
        <v>36</v>
      </c>
      <c r="J58" s="129"/>
      <c r="K58" s="129"/>
      <c r="L58" s="129"/>
      <c r="M58" s="129"/>
      <c r="N58" s="129"/>
      <c r="O58" s="129"/>
      <c r="P58" s="129"/>
      <c r="Q58" s="129"/>
      <c r="R58" s="129"/>
      <c r="S58" s="129"/>
      <c r="T58" s="129"/>
      <c r="U58" s="129"/>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29"/>
      <c r="BH58" s="129"/>
      <c r="BI58" s="129"/>
      <c r="BJ58" s="129"/>
      <c r="BK58" s="129"/>
      <c r="BL58" s="129"/>
      <c r="BM58" s="129"/>
      <c r="BN58" s="129"/>
      <c r="BO58" s="129"/>
      <c r="BP58" s="129"/>
      <c r="BQ58" s="129"/>
      <c r="BR58" s="129"/>
    </row>
    <row r="59" spans="1:70" ht="15" x14ac:dyDescent="0.15">
      <c r="A59" s="104" t="s">
        <v>256</v>
      </c>
      <c r="B59" s="153" t="s">
        <v>520</v>
      </c>
      <c r="C59" s="153" t="s">
        <v>234</v>
      </c>
      <c r="D59" s="153" t="s">
        <v>666</v>
      </c>
      <c r="E59" s="153" t="s">
        <v>130</v>
      </c>
      <c r="F59" s="105">
        <v>0.05</v>
      </c>
      <c r="G59" s="106">
        <v>0.7</v>
      </c>
      <c r="H59" s="107">
        <f t="shared" si="2"/>
        <v>4</v>
      </c>
      <c r="I59" s="107">
        <f t="shared" si="3"/>
        <v>56</v>
      </c>
      <c r="J59" s="129"/>
      <c r="K59" s="129"/>
      <c r="L59" s="129"/>
      <c r="M59" s="129"/>
      <c r="N59" s="129"/>
      <c r="O59" s="129"/>
      <c r="P59" s="129"/>
      <c r="Q59" s="129"/>
      <c r="R59" s="129"/>
      <c r="S59" s="129"/>
      <c r="T59" s="129"/>
      <c r="U59" s="129"/>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29"/>
      <c r="BH59" s="129"/>
      <c r="BI59" s="129"/>
      <c r="BJ59" s="129"/>
      <c r="BK59" s="129"/>
      <c r="BL59" s="129"/>
      <c r="BM59" s="129"/>
      <c r="BN59" s="129"/>
      <c r="BO59" s="129"/>
      <c r="BP59" s="129"/>
      <c r="BQ59" s="129"/>
      <c r="BR59" s="129"/>
    </row>
    <row r="60" spans="1:70" ht="15" x14ac:dyDescent="0.15">
      <c r="A60" s="104" t="s">
        <v>257</v>
      </c>
      <c r="B60" s="153" t="s">
        <v>520</v>
      </c>
      <c r="C60" s="153" t="s">
        <v>234</v>
      </c>
      <c r="D60" s="153" t="s">
        <v>667</v>
      </c>
      <c r="E60" s="153" t="s">
        <v>130</v>
      </c>
      <c r="F60" s="105">
        <v>0.05</v>
      </c>
      <c r="G60" s="106">
        <v>0.9</v>
      </c>
      <c r="H60" s="107">
        <f t="shared" si="2"/>
        <v>4</v>
      </c>
      <c r="I60" s="107">
        <f t="shared" si="3"/>
        <v>72</v>
      </c>
      <c r="J60" s="129"/>
      <c r="K60" s="129"/>
      <c r="L60" s="129"/>
      <c r="M60" s="129"/>
      <c r="N60" s="129"/>
      <c r="O60" s="129"/>
      <c r="P60" s="129"/>
      <c r="Q60" s="129"/>
      <c r="R60" s="129"/>
      <c r="S60" s="129"/>
      <c r="T60" s="129"/>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c r="BH60" s="129"/>
      <c r="BI60" s="129"/>
      <c r="BJ60" s="129"/>
      <c r="BK60" s="129"/>
      <c r="BL60" s="129"/>
      <c r="BM60" s="129"/>
      <c r="BN60" s="129"/>
      <c r="BO60" s="129"/>
      <c r="BP60" s="129"/>
      <c r="BQ60" s="129"/>
      <c r="BR60" s="129"/>
    </row>
    <row r="61" spans="1:70" ht="15" x14ac:dyDescent="0.15">
      <c r="A61" s="104" t="s">
        <v>258</v>
      </c>
      <c r="B61" s="153" t="s">
        <v>520</v>
      </c>
      <c r="C61" s="153" t="s">
        <v>234</v>
      </c>
      <c r="D61" s="153" t="s">
        <v>668</v>
      </c>
      <c r="E61" s="153" t="s">
        <v>130</v>
      </c>
      <c r="F61" s="105">
        <v>0.05</v>
      </c>
      <c r="G61" s="106">
        <v>1</v>
      </c>
      <c r="H61" s="107">
        <f t="shared" si="2"/>
        <v>4</v>
      </c>
      <c r="I61" s="107">
        <f t="shared" si="3"/>
        <v>80</v>
      </c>
      <c r="J61" s="129"/>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c r="BH61" s="129"/>
      <c r="BI61" s="129"/>
      <c r="BJ61" s="129"/>
      <c r="BK61" s="129"/>
      <c r="BL61" s="129"/>
      <c r="BM61" s="129"/>
      <c r="BN61" s="129"/>
      <c r="BO61" s="129"/>
      <c r="BP61" s="129"/>
      <c r="BQ61" s="129"/>
      <c r="BR61" s="129"/>
    </row>
    <row r="62" spans="1:70" ht="15" x14ac:dyDescent="0.15">
      <c r="A62" s="104" t="s">
        <v>259</v>
      </c>
      <c r="B62" s="153" t="s">
        <v>520</v>
      </c>
      <c r="C62" s="153" t="s">
        <v>234</v>
      </c>
      <c r="D62" s="153" t="s">
        <v>669</v>
      </c>
      <c r="E62" s="153" t="s">
        <v>130</v>
      </c>
      <c r="F62" s="105">
        <v>0.05</v>
      </c>
      <c r="G62" s="106">
        <v>1.6</v>
      </c>
      <c r="H62" s="107">
        <f t="shared" si="2"/>
        <v>4</v>
      </c>
      <c r="I62" s="107">
        <f t="shared" si="3"/>
        <v>128</v>
      </c>
      <c r="J62" s="129"/>
      <c r="K62" s="129"/>
      <c r="L62" s="129"/>
      <c r="M62" s="129"/>
      <c r="N62" s="129"/>
      <c r="O62" s="129"/>
      <c r="P62" s="129"/>
      <c r="Q62" s="129"/>
      <c r="R62" s="129"/>
      <c r="S62" s="129"/>
      <c r="T62" s="129"/>
      <c r="U62" s="129"/>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c r="BF62" s="129"/>
      <c r="BG62" s="129"/>
      <c r="BH62" s="129"/>
      <c r="BI62" s="129"/>
      <c r="BJ62" s="129"/>
      <c r="BK62" s="129"/>
      <c r="BL62" s="129"/>
      <c r="BM62" s="129"/>
      <c r="BN62" s="129"/>
      <c r="BO62" s="129"/>
      <c r="BP62" s="129"/>
      <c r="BQ62" s="129"/>
      <c r="BR62" s="129"/>
    </row>
    <row r="63" spans="1:70" ht="15" x14ac:dyDescent="0.15">
      <c r="A63" s="104" t="s">
        <v>260</v>
      </c>
      <c r="B63" s="153" t="s">
        <v>520</v>
      </c>
      <c r="C63" s="153" t="s">
        <v>234</v>
      </c>
      <c r="D63" s="153" t="s">
        <v>670</v>
      </c>
      <c r="E63" s="153" t="s">
        <v>130</v>
      </c>
      <c r="F63" s="105">
        <v>0.05</v>
      </c>
      <c r="G63" s="106">
        <v>4</v>
      </c>
      <c r="H63" s="107">
        <f t="shared" si="2"/>
        <v>4</v>
      </c>
      <c r="I63" s="107">
        <f t="shared" si="3"/>
        <v>320</v>
      </c>
      <c r="J63" s="129"/>
      <c r="K63" s="129"/>
      <c r="L63" s="129"/>
      <c r="M63" s="129"/>
      <c r="N63" s="129"/>
      <c r="O63" s="129"/>
      <c r="P63" s="129"/>
      <c r="Q63" s="129"/>
      <c r="R63" s="129"/>
      <c r="S63" s="129"/>
      <c r="T63" s="129"/>
      <c r="U63" s="129"/>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c r="BG63" s="129"/>
      <c r="BH63" s="129"/>
      <c r="BI63" s="129"/>
      <c r="BJ63" s="129"/>
      <c r="BK63" s="129"/>
      <c r="BL63" s="129"/>
      <c r="BM63" s="129"/>
      <c r="BN63" s="129"/>
      <c r="BO63" s="129"/>
      <c r="BP63" s="129"/>
      <c r="BQ63" s="129"/>
      <c r="BR63" s="129"/>
    </row>
    <row r="64" spans="1:70" ht="15" x14ac:dyDescent="0.15">
      <c r="A64" s="104" t="s">
        <v>261</v>
      </c>
      <c r="B64" s="153" t="s">
        <v>520</v>
      </c>
      <c r="C64" s="153" t="s">
        <v>234</v>
      </c>
      <c r="D64" s="153" t="s">
        <v>671</v>
      </c>
      <c r="E64" s="153" t="s">
        <v>130</v>
      </c>
      <c r="F64" s="105">
        <v>7.4999999999999997E-2</v>
      </c>
      <c r="G64" s="106">
        <v>0.9</v>
      </c>
      <c r="H64" s="107">
        <f t="shared" si="2"/>
        <v>6</v>
      </c>
      <c r="I64" s="107">
        <f t="shared" si="3"/>
        <v>72</v>
      </c>
      <c r="J64" s="129"/>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c r="BG64" s="129"/>
      <c r="BH64" s="129"/>
      <c r="BI64" s="129"/>
      <c r="BJ64" s="129"/>
      <c r="BK64" s="129"/>
      <c r="BL64" s="129"/>
      <c r="BM64" s="129"/>
      <c r="BN64" s="129"/>
      <c r="BO64" s="129"/>
      <c r="BP64" s="129"/>
      <c r="BQ64" s="129"/>
      <c r="BR64" s="129"/>
    </row>
    <row r="65" spans="1:70" ht="15" x14ac:dyDescent="0.15">
      <c r="A65" s="104" t="s">
        <v>262</v>
      </c>
      <c r="B65" s="153" t="s">
        <v>520</v>
      </c>
      <c r="C65" s="153" t="s">
        <v>234</v>
      </c>
      <c r="D65" s="153" t="s">
        <v>672</v>
      </c>
      <c r="E65" s="153" t="s">
        <v>130</v>
      </c>
      <c r="F65" s="105">
        <v>7.4999999999999997E-2</v>
      </c>
      <c r="G65" s="106">
        <v>2</v>
      </c>
      <c r="H65" s="107">
        <f t="shared" si="2"/>
        <v>6</v>
      </c>
      <c r="I65" s="107">
        <f t="shared" si="3"/>
        <v>160</v>
      </c>
      <c r="J65" s="129"/>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c r="BI65" s="129"/>
      <c r="BJ65" s="129"/>
      <c r="BK65" s="129"/>
      <c r="BL65" s="129"/>
      <c r="BM65" s="129"/>
      <c r="BN65" s="129"/>
      <c r="BO65" s="129"/>
      <c r="BP65" s="129"/>
      <c r="BQ65" s="129"/>
      <c r="BR65" s="129"/>
    </row>
    <row r="66" spans="1:70" ht="15" x14ac:dyDescent="0.15">
      <c r="A66" s="104" t="s">
        <v>263</v>
      </c>
      <c r="B66" s="153" t="s">
        <v>520</v>
      </c>
      <c r="C66" s="153" t="s">
        <v>234</v>
      </c>
      <c r="D66" s="153" t="s">
        <v>673</v>
      </c>
      <c r="E66" s="153" t="s">
        <v>130</v>
      </c>
      <c r="F66" s="105">
        <v>0.1</v>
      </c>
      <c r="G66" s="106">
        <v>0.4</v>
      </c>
      <c r="H66" s="107">
        <f t="shared" si="2"/>
        <v>8</v>
      </c>
      <c r="I66" s="107">
        <f t="shared" si="3"/>
        <v>32</v>
      </c>
      <c r="J66" s="129"/>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c r="BG66" s="129"/>
      <c r="BH66" s="129"/>
      <c r="BI66" s="129"/>
      <c r="BJ66" s="129"/>
      <c r="BK66" s="129"/>
      <c r="BL66" s="129"/>
      <c r="BM66" s="129"/>
      <c r="BN66" s="129"/>
      <c r="BO66" s="129"/>
      <c r="BP66" s="129"/>
      <c r="BQ66" s="129"/>
      <c r="BR66" s="129"/>
    </row>
    <row r="67" spans="1:70" ht="15" x14ac:dyDescent="0.15">
      <c r="A67" s="104" t="s">
        <v>264</v>
      </c>
      <c r="B67" s="153" t="s">
        <v>520</v>
      </c>
      <c r="C67" s="153" t="s">
        <v>234</v>
      </c>
      <c r="D67" s="153" t="s">
        <v>674</v>
      </c>
      <c r="E67" s="153" t="s">
        <v>130</v>
      </c>
      <c r="F67" s="105">
        <v>0.1</v>
      </c>
      <c r="G67" s="106">
        <v>1</v>
      </c>
      <c r="H67" s="107">
        <f t="shared" si="2"/>
        <v>8</v>
      </c>
      <c r="I67" s="107">
        <f t="shared" si="3"/>
        <v>80</v>
      </c>
      <c r="J67" s="129"/>
      <c r="K67" s="129"/>
      <c r="L67" s="129"/>
      <c r="M67" s="129"/>
      <c r="N67" s="129"/>
      <c r="O67" s="129"/>
      <c r="P67" s="129"/>
      <c r="Q67" s="129"/>
      <c r="R67" s="129"/>
      <c r="S67" s="129"/>
      <c r="T67" s="129"/>
      <c r="U67" s="129"/>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c r="BG67" s="129"/>
      <c r="BH67" s="129"/>
      <c r="BI67" s="129"/>
      <c r="BJ67" s="129"/>
      <c r="BK67" s="129"/>
      <c r="BL67" s="129"/>
      <c r="BM67" s="129"/>
      <c r="BN67" s="129"/>
      <c r="BO67" s="129"/>
      <c r="BP67" s="129"/>
      <c r="BQ67" s="129"/>
      <c r="BR67" s="129"/>
    </row>
    <row r="68" spans="1:70" ht="15" x14ac:dyDescent="0.15">
      <c r="A68" s="104" t="s">
        <v>265</v>
      </c>
      <c r="B68" s="153" t="s">
        <v>520</v>
      </c>
      <c r="C68" s="153" t="s">
        <v>234</v>
      </c>
      <c r="D68" s="153" t="s">
        <v>675</v>
      </c>
      <c r="E68" s="153" t="s">
        <v>130</v>
      </c>
      <c r="F68" s="105">
        <v>0.1</v>
      </c>
      <c r="G68" s="106">
        <v>1.5</v>
      </c>
      <c r="H68" s="107">
        <f t="shared" si="2"/>
        <v>8</v>
      </c>
      <c r="I68" s="107">
        <f t="shared" si="3"/>
        <v>120</v>
      </c>
      <c r="J68" s="129"/>
      <c r="K68" s="129"/>
      <c r="L68" s="129"/>
      <c r="M68" s="129"/>
      <c r="N68" s="129"/>
      <c r="O68" s="129"/>
      <c r="P68" s="129"/>
      <c r="Q68" s="129"/>
      <c r="R68" s="129"/>
      <c r="S68" s="129"/>
      <c r="T68" s="129"/>
      <c r="U68" s="129"/>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c r="BG68" s="129"/>
      <c r="BH68" s="129"/>
      <c r="BI68" s="129"/>
      <c r="BJ68" s="129"/>
      <c r="BK68" s="129"/>
      <c r="BL68" s="129"/>
      <c r="BM68" s="129"/>
      <c r="BN68" s="129"/>
      <c r="BO68" s="129"/>
      <c r="BP68" s="129"/>
      <c r="BQ68" s="129"/>
      <c r="BR68" s="129"/>
    </row>
    <row r="69" spans="1:70" ht="15" x14ac:dyDescent="0.15">
      <c r="A69" s="104" t="s">
        <v>266</v>
      </c>
      <c r="B69" s="153" t="s">
        <v>520</v>
      </c>
      <c r="C69" s="153" t="s">
        <v>234</v>
      </c>
      <c r="D69" s="153" t="s">
        <v>676</v>
      </c>
      <c r="E69" s="153" t="s">
        <v>130</v>
      </c>
      <c r="F69" s="105">
        <v>0.1</v>
      </c>
      <c r="G69" s="106">
        <v>1.8</v>
      </c>
      <c r="H69" s="107">
        <f t="shared" ref="H69:H98" si="4">F69*80</f>
        <v>8</v>
      </c>
      <c r="I69" s="107">
        <f t="shared" ref="I69:I98" si="5">G69*80</f>
        <v>144</v>
      </c>
      <c r="J69" s="129"/>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c r="BF69" s="129"/>
      <c r="BG69" s="129"/>
      <c r="BH69" s="129"/>
      <c r="BI69" s="129"/>
      <c r="BJ69" s="129"/>
      <c r="BK69" s="129"/>
      <c r="BL69" s="129"/>
      <c r="BM69" s="129"/>
      <c r="BN69" s="129"/>
      <c r="BO69" s="129"/>
      <c r="BP69" s="129"/>
      <c r="BQ69" s="129"/>
      <c r="BR69" s="129"/>
    </row>
    <row r="70" spans="1:70" ht="15" x14ac:dyDescent="0.15">
      <c r="A70" s="104" t="s">
        <v>267</v>
      </c>
      <c r="B70" s="153" t="s">
        <v>520</v>
      </c>
      <c r="C70" s="153" t="s">
        <v>234</v>
      </c>
      <c r="D70" s="153" t="s">
        <v>677</v>
      </c>
      <c r="E70" s="153" t="s">
        <v>130</v>
      </c>
      <c r="F70" s="105">
        <v>0.1</v>
      </c>
      <c r="G70" s="106">
        <v>2.5</v>
      </c>
      <c r="H70" s="107">
        <f t="shared" si="4"/>
        <v>8</v>
      </c>
      <c r="I70" s="107">
        <f t="shared" si="5"/>
        <v>200</v>
      </c>
      <c r="J70" s="129"/>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c r="BG70" s="129"/>
      <c r="BH70" s="129"/>
      <c r="BI70" s="129"/>
      <c r="BJ70" s="129"/>
      <c r="BK70" s="129"/>
      <c r="BL70" s="129"/>
      <c r="BM70" s="129"/>
      <c r="BN70" s="129"/>
      <c r="BO70" s="129"/>
      <c r="BP70" s="129"/>
      <c r="BQ70" s="129"/>
      <c r="BR70" s="129"/>
    </row>
    <row r="71" spans="1:70" ht="15" x14ac:dyDescent="0.15">
      <c r="A71" s="104" t="s">
        <v>268</v>
      </c>
      <c r="B71" s="153" t="s">
        <v>520</v>
      </c>
      <c r="C71" s="153" t="s">
        <v>234</v>
      </c>
      <c r="D71" s="153" t="s">
        <v>678</v>
      </c>
      <c r="E71" s="153" t="s">
        <v>130</v>
      </c>
      <c r="F71" s="105">
        <v>0.1</v>
      </c>
      <c r="G71" s="106">
        <v>4</v>
      </c>
      <c r="H71" s="107">
        <f t="shared" si="4"/>
        <v>8</v>
      </c>
      <c r="I71" s="107">
        <f t="shared" si="5"/>
        <v>320</v>
      </c>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c r="BJ71" s="129"/>
      <c r="BK71" s="129"/>
      <c r="BL71" s="129"/>
      <c r="BM71" s="129"/>
      <c r="BN71" s="129"/>
      <c r="BO71" s="129"/>
      <c r="BP71" s="129"/>
      <c r="BQ71" s="129"/>
      <c r="BR71" s="129"/>
    </row>
    <row r="72" spans="1:70" ht="15" x14ac:dyDescent="0.15">
      <c r="A72" s="104" t="s">
        <v>269</v>
      </c>
      <c r="B72" s="153" t="s">
        <v>520</v>
      </c>
      <c r="C72" s="153" t="s">
        <v>235</v>
      </c>
      <c r="D72" s="153" t="s">
        <v>679</v>
      </c>
      <c r="E72" s="153" t="s">
        <v>130</v>
      </c>
      <c r="F72" s="105">
        <v>2.5000000000000001E-2</v>
      </c>
      <c r="G72" s="106">
        <v>0.25</v>
      </c>
      <c r="H72" s="107">
        <f t="shared" si="4"/>
        <v>2</v>
      </c>
      <c r="I72" s="107">
        <f t="shared" si="5"/>
        <v>20</v>
      </c>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c r="BH72" s="129"/>
      <c r="BI72" s="129"/>
      <c r="BJ72" s="129"/>
      <c r="BK72" s="129"/>
      <c r="BL72" s="129"/>
      <c r="BM72" s="129"/>
      <c r="BN72" s="129"/>
      <c r="BO72" s="129"/>
      <c r="BP72" s="129"/>
      <c r="BQ72" s="129"/>
      <c r="BR72" s="129"/>
    </row>
    <row r="73" spans="1:70" ht="15" x14ac:dyDescent="0.15">
      <c r="A73" s="104" t="s">
        <v>270</v>
      </c>
      <c r="B73" s="153" t="s">
        <v>520</v>
      </c>
      <c r="C73" s="153" t="s">
        <v>235</v>
      </c>
      <c r="D73" s="153" t="s">
        <v>680</v>
      </c>
      <c r="E73" s="153" t="s">
        <v>130</v>
      </c>
      <c r="F73" s="105">
        <v>0.05</v>
      </c>
      <c r="G73" s="106">
        <v>0.2</v>
      </c>
      <c r="H73" s="107">
        <f t="shared" si="4"/>
        <v>4</v>
      </c>
      <c r="I73" s="107">
        <f t="shared" si="5"/>
        <v>16</v>
      </c>
      <c r="J73" s="129"/>
      <c r="K73" s="129"/>
      <c r="L73" s="129"/>
      <c r="M73" s="129"/>
      <c r="N73" s="129"/>
      <c r="O73" s="129"/>
      <c r="P73" s="129"/>
      <c r="Q73" s="129"/>
      <c r="R73" s="129"/>
      <c r="S73" s="129"/>
      <c r="T73" s="129"/>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c r="BG73" s="129"/>
      <c r="BH73" s="129"/>
      <c r="BI73" s="129"/>
      <c r="BJ73" s="129"/>
      <c r="BK73" s="129"/>
      <c r="BL73" s="129"/>
      <c r="BM73" s="129"/>
      <c r="BN73" s="129"/>
      <c r="BO73" s="129"/>
      <c r="BP73" s="129"/>
      <c r="BQ73" s="129"/>
      <c r="BR73" s="129"/>
    </row>
    <row r="74" spans="1:70" ht="15" x14ac:dyDescent="0.15">
      <c r="A74" s="104" t="s">
        <v>271</v>
      </c>
      <c r="B74" s="153" t="s">
        <v>520</v>
      </c>
      <c r="C74" s="153" t="s">
        <v>235</v>
      </c>
      <c r="D74" s="153" t="s">
        <v>681</v>
      </c>
      <c r="E74" s="153" t="s">
        <v>130</v>
      </c>
      <c r="F74" s="105">
        <v>0.05</v>
      </c>
      <c r="G74" s="106">
        <v>0.5</v>
      </c>
      <c r="H74" s="107">
        <f t="shared" si="4"/>
        <v>4</v>
      </c>
      <c r="I74" s="107">
        <f t="shared" si="5"/>
        <v>40</v>
      </c>
      <c r="J74" s="129"/>
      <c r="K74" s="129"/>
      <c r="L74" s="129"/>
      <c r="M74" s="129"/>
      <c r="N74" s="129"/>
      <c r="O74" s="129"/>
      <c r="P74" s="129"/>
      <c r="Q74" s="129"/>
      <c r="R74" s="129"/>
      <c r="S74" s="129"/>
      <c r="T74" s="129"/>
      <c r="U74" s="129"/>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c r="BG74" s="129"/>
      <c r="BH74" s="129"/>
      <c r="BI74" s="129"/>
      <c r="BJ74" s="129"/>
      <c r="BK74" s="129"/>
      <c r="BL74" s="129"/>
      <c r="BM74" s="129"/>
      <c r="BN74" s="129"/>
      <c r="BO74" s="129"/>
      <c r="BP74" s="129"/>
      <c r="BQ74" s="129"/>
      <c r="BR74" s="129"/>
    </row>
    <row r="75" spans="1:70" ht="15" x14ac:dyDescent="0.15">
      <c r="A75" s="104" t="s">
        <v>272</v>
      </c>
      <c r="B75" s="153" t="s">
        <v>520</v>
      </c>
      <c r="C75" s="153" t="s">
        <v>235</v>
      </c>
      <c r="D75" s="153" t="s">
        <v>682</v>
      </c>
      <c r="E75" s="153" t="s">
        <v>130</v>
      </c>
      <c r="F75" s="105">
        <v>0.05</v>
      </c>
      <c r="G75" s="106">
        <v>0.6</v>
      </c>
      <c r="H75" s="107">
        <f t="shared" si="4"/>
        <v>4</v>
      </c>
      <c r="I75" s="107">
        <f t="shared" si="5"/>
        <v>48</v>
      </c>
      <c r="J75" s="129"/>
      <c r="K75" s="129"/>
      <c r="L75" s="129"/>
      <c r="M75" s="129"/>
      <c r="N75" s="129"/>
      <c r="O75" s="129"/>
      <c r="P75" s="129"/>
      <c r="Q75" s="129"/>
      <c r="R75" s="129"/>
      <c r="S75" s="129"/>
      <c r="T75" s="129"/>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row>
    <row r="76" spans="1:70" ht="15" x14ac:dyDescent="0.15">
      <c r="A76" s="104" t="s">
        <v>273</v>
      </c>
      <c r="B76" s="153" t="s">
        <v>520</v>
      </c>
      <c r="C76" s="153" t="s">
        <v>235</v>
      </c>
      <c r="D76" s="153" t="s">
        <v>683</v>
      </c>
      <c r="E76" s="153" t="s">
        <v>130</v>
      </c>
      <c r="F76" s="105">
        <v>0.05</v>
      </c>
      <c r="G76" s="106">
        <v>0.8</v>
      </c>
      <c r="H76" s="107">
        <f t="shared" si="4"/>
        <v>4</v>
      </c>
      <c r="I76" s="107">
        <f t="shared" si="5"/>
        <v>64</v>
      </c>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row>
    <row r="77" spans="1:70" ht="15" x14ac:dyDescent="0.15">
      <c r="A77" s="104" t="s">
        <v>274</v>
      </c>
      <c r="B77" s="153" t="s">
        <v>520</v>
      </c>
      <c r="C77" s="153" t="s">
        <v>235</v>
      </c>
      <c r="D77" s="153" t="s">
        <v>684</v>
      </c>
      <c r="E77" s="153" t="s">
        <v>130</v>
      </c>
      <c r="F77" s="105">
        <v>0.05</v>
      </c>
      <c r="G77" s="106">
        <v>1</v>
      </c>
      <c r="H77" s="107">
        <f t="shared" si="4"/>
        <v>4</v>
      </c>
      <c r="I77" s="107">
        <f t="shared" si="5"/>
        <v>80</v>
      </c>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row>
    <row r="78" spans="1:70" ht="15" x14ac:dyDescent="0.15">
      <c r="A78" s="104" t="s">
        <v>275</v>
      </c>
      <c r="B78" s="153" t="s">
        <v>520</v>
      </c>
      <c r="C78" s="153" t="s">
        <v>235</v>
      </c>
      <c r="D78" s="153" t="s">
        <v>685</v>
      </c>
      <c r="E78" s="153" t="s">
        <v>130</v>
      </c>
      <c r="F78" s="105">
        <v>0.05</v>
      </c>
      <c r="G78" s="106">
        <v>1.5</v>
      </c>
      <c r="H78" s="107">
        <f t="shared" si="4"/>
        <v>4</v>
      </c>
      <c r="I78" s="107">
        <f t="shared" si="5"/>
        <v>120</v>
      </c>
      <c r="J78" s="129"/>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c r="BH78" s="129"/>
      <c r="BI78" s="129"/>
      <c r="BJ78" s="129"/>
      <c r="BK78" s="129"/>
      <c r="BL78" s="129"/>
      <c r="BM78" s="129"/>
      <c r="BN78" s="129"/>
      <c r="BO78" s="129"/>
      <c r="BP78" s="129"/>
      <c r="BQ78" s="129"/>
      <c r="BR78" s="129"/>
    </row>
    <row r="79" spans="1:70" ht="15" x14ac:dyDescent="0.15">
      <c r="A79" s="104" t="s">
        <v>276</v>
      </c>
      <c r="B79" s="153" t="s">
        <v>520</v>
      </c>
      <c r="C79" s="153" t="s">
        <v>235</v>
      </c>
      <c r="D79" s="153" t="s">
        <v>686</v>
      </c>
      <c r="E79" s="153" t="s">
        <v>130</v>
      </c>
      <c r="F79" s="105">
        <v>0.05</v>
      </c>
      <c r="G79" s="106">
        <v>2</v>
      </c>
      <c r="H79" s="107">
        <f t="shared" si="4"/>
        <v>4</v>
      </c>
      <c r="I79" s="107">
        <f t="shared" si="5"/>
        <v>160</v>
      </c>
      <c r="J79" s="129"/>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c r="BG79" s="129"/>
      <c r="BH79" s="129"/>
      <c r="BI79" s="129"/>
      <c r="BJ79" s="129"/>
      <c r="BK79" s="129"/>
      <c r="BL79" s="129"/>
      <c r="BM79" s="129"/>
      <c r="BN79" s="129"/>
      <c r="BO79" s="129"/>
      <c r="BP79" s="129"/>
      <c r="BQ79" s="129"/>
      <c r="BR79" s="129"/>
    </row>
    <row r="80" spans="1:70" ht="15" x14ac:dyDescent="0.15">
      <c r="A80" s="104" t="s">
        <v>277</v>
      </c>
      <c r="B80" s="153" t="s">
        <v>520</v>
      </c>
      <c r="C80" s="153" t="s">
        <v>235</v>
      </c>
      <c r="D80" s="153" t="s">
        <v>687</v>
      </c>
      <c r="E80" s="153" t="s">
        <v>130</v>
      </c>
      <c r="F80" s="105">
        <v>0.05</v>
      </c>
      <c r="G80" s="106">
        <v>3</v>
      </c>
      <c r="H80" s="107">
        <f t="shared" si="4"/>
        <v>4</v>
      </c>
      <c r="I80" s="107">
        <f t="shared" si="5"/>
        <v>240</v>
      </c>
      <c r="J80" s="129"/>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c r="BG80" s="129"/>
      <c r="BH80" s="129"/>
      <c r="BI80" s="129"/>
      <c r="BJ80" s="129"/>
      <c r="BK80" s="129"/>
      <c r="BL80" s="129"/>
      <c r="BM80" s="129"/>
      <c r="BN80" s="129"/>
      <c r="BO80" s="129"/>
      <c r="BP80" s="129"/>
      <c r="BQ80" s="129"/>
      <c r="BR80" s="129"/>
    </row>
    <row r="81" spans="1:70" ht="15" x14ac:dyDescent="0.15">
      <c r="A81" s="104" t="s">
        <v>278</v>
      </c>
      <c r="B81" s="153" t="s">
        <v>520</v>
      </c>
      <c r="C81" s="153" t="s">
        <v>235</v>
      </c>
      <c r="D81" s="153" t="s">
        <v>688</v>
      </c>
      <c r="E81" s="153" t="s">
        <v>130</v>
      </c>
      <c r="F81" s="105">
        <v>7.4999999999999997E-2</v>
      </c>
      <c r="G81" s="106">
        <v>0.5</v>
      </c>
      <c r="H81" s="107">
        <f t="shared" si="4"/>
        <v>6</v>
      </c>
      <c r="I81" s="107">
        <f t="shared" si="5"/>
        <v>40</v>
      </c>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c r="BH81" s="129"/>
      <c r="BI81" s="129"/>
      <c r="BJ81" s="129"/>
      <c r="BK81" s="129"/>
      <c r="BL81" s="129"/>
      <c r="BM81" s="129"/>
      <c r="BN81" s="129"/>
      <c r="BO81" s="129"/>
      <c r="BP81" s="129"/>
      <c r="BQ81" s="129"/>
      <c r="BR81" s="129"/>
    </row>
    <row r="82" spans="1:70" ht="15" x14ac:dyDescent="0.15">
      <c r="A82" s="104" t="s">
        <v>279</v>
      </c>
      <c r="B82" s="153" t="s">
        <v>520</v>
      </c>
      <c r="C82" s="153" t="s">
        <v>235</v>
      </c>
      <c r="D82" s="153" t="s">
        <v>689</v>
      </c>
      <c r="E82" s="153" t="s">
        <v>130</v>
      </c>
      <c r="F82" s="105">
        <v>7.4999999999999997E-2</v>
      </c>
      <c r="G82" s="106">
        <v>0.7</v>
      </c>
      <c r="H82" s="107">
        <f t="shared" si="4"/>
        <v>6</v>
      </c>
      <c r="I82" s="107">
        <f t="shared" si="5"/>
        <v>56</v>
      </c>
      <c r="J82" s="129"/>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c r="BH82" s="129"/>
      <c r="BI82" s="129"/>
      <c r="BJ82" s="129"/>
      <c r="BK82" s="129"/>
      <c r="BL82" s="129"/>
      <c r="BM82" s="129"/>
      <c r="BN82" s="129"/>
      <c r="BO82" s="129"/>
      <c r="BP82" s="129"/>
      <c r="BQ82" s="129"/>
      <c r="BR82" s="129"/>
    </row>
    <row r="83" spans="1:70" ht="15" x14ac:dyDescent="0.15">
      <c r="A83" s="104" t="s">
        <v>280</v>
      </c>
      <c r="B83" s="153" t="s">
        <v>520</v>
      </c>
      <c r="C83" s="153" t="s">
        <v>235</v>
      </c>
      <c r="D83" s="153" t="s">
        <v>690</v>
      </c>
      <c r="E83" s="153" t="s">
        <v>130</v>
      </c>
      <c r="F83" s="105">
        <v>7.4999999999999997E-2</v>
      </c>
      <c r="G83" s="106">
        <v>0.8</v>
      </c>
      <c r="H83" s="107">
        <f t="shared" si="4"/>
        <v>6</v>
      </c>
      <c r="I83" s="107">
        <f t="shared" si="5"/>
        <v>64</v>
      </c>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c r="BH83" s="129"/>
      <c r="BI83" s="129"/>
      <c r="BJ83" s="129"/>
      <c r="BK83" s="129"/>
      <c r="BL83" s="129"/>
      <c r="BM83" s="129"/>
      <c r="BN83" s="129"/>
      <c r="BO83" s="129"/>
      <c r="BP83" s="129"/>
      <c r="BQ83" s="129"/>
      <c r="BR83" s="129"/>
    </row>
    <row r="84" spans="1:70" ht="15" x14ac:dyDescent="0.15">
      <c r="A84" s="104" t="s">
        <v>281</v>
      </c>
      <c r="B84" s="153" t="s">
        <v>520</v>
      </c>
      <c r="C84" s="153" t="s">
        <v>235</v>
      </c>
      <c r="D84" s="153" t="s">
        <v>691</v>
      </c>
      <c r="E84" s="153" t="s">
        <v>130</v>
      </c>
      <c r="F84" s="105">
        <v>7.4999999999999997E-2</v>
      </c>
      <c r="G84" s="106">
        <v>1</v>
      </c>
      <c r="H84" s="107">
        <f t="shared" si="4"/>
        <v>6</v>
      </c>
      <c r="I84" s="107">
        <f t="shared" si="5"/>
        <v>80</v>
      </c>
      <c r="J84" s="129"/>
      <c r="K84" s="129"/>
      <c r="L84" s="129"/>
      <c r="M84" s="129"/>
      <c r="N84" s="129"/>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c r="BG84" s="129"/>
      <c r="BH84" s="129"/>
      <c r="BI84" s="129"/>
      <c r="BJ84" s="129"/>
      <c r="BK84" s="129"/>
      <c r="BL84" s="129"/>
      <c r="BM84" s="129"/>
      <c r="BN84" s="129"/>
      <c r="BO84" s="129"/>
      <c r="BP84" s="129"/>
      <c r="BQ84" s="129"/>
      <c r="BR84" s="129"/>
    </row>
    <row r="85" spans="1:70" ht="15" x14ac:dyDescent="0.15">
      <c r="A85" s="104" t="s">
        <v>282</v>
      </c>
      <c r="B85" s="153" t="s">
        <v>520</v>
      </c>
      <c r="C85" s="153" t="s">
        <v>235</v>
      </c>
      <c r="D85" s="153" t="s">
        <v>692</v>
      </c>
      <c r="E85" s="153" t="s">
        <v>130</v>
      </c>
      <c r="F85" s="105">
        <v>7.4999999999999997E-2</v>
      </c>
      <c r="G85" s="106">
        <v>2.5</v>
      </c>
      <c r="H85" s="107">
        <f t="shared" si="4"/>
        <v>6</v>
      </c>
      <c r="I85" s="107">
        <f t="shared" si="5"/>
        <v>200</v>
      </c>
      <c r="J85" s="129"/>
      <c r="K85" s="129"/>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c r="BG85" s="129"/>
      <c r="BH85" s="129"/>
      <c r="BI85" s="129"/>
      <c r="BJ85" s="129"/>
      <c r="BK85" s="129"/>
      <c r="BL85" s="129"/>
      <c r="BM85" s="129"/>
      <c r="BN85" s="129"/>
      <c r="BO85" s="129"/>
      <c r="BP85" s="129"/>
      <c r="BQ85" s="129"/>
      <c r="BR85" s="129"/>
    </row>
    <row r="86" spans="1:70" ht="15" x14ac:dyDescent="0.15">
      <c r="A86" s="104" t="s">
        <v>283</v>
      </c>
      <c r="B86" s="153" t="s">
        <v>520</v>
      </c>
      <c r="C86" s="153" t="s">
        <v>235</v>
      </c>
      <c r="D86" s="153" t="s">
        <v>693</v>
      </c>
      <c r="E86" s="153" t="s">
        <v>130</v>
      </c>
      <c r="F86" s="105">
        <v>0.1</v>
      </c>
      <c r="G86" s="106">
        <v>0.5</v>
      </c>
      <c r="H86" s="107">
        <f t="shared" si="4"/>
        <v>8</v>
      </c>
      <c r="I86" s="107">
        <f t="shared" si="5"/>
        <v>40</v>
      </c>
      <c r="J86" s="129"/>
      <c r="K86" s="129"/>
      <c r="L86" s="129"/>
      <c r="M86" s="129"/>
      <c r="N86" s="129"/>
      <c r="O86" s="129"/>
      <c r="P86" s="129"/>
      <c r="Q86" s="129"/>
      <c r="R86" s="129"/>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c r="BH86" s="129"/>
      <c r="BI86" s="129"/>
      <c r="BJ86" s="129"/>
      <c r="BK86" s="129"/>
      <c r="BL86" s="129"/>
      <c r="BM86" s="129"/>
      <c r="BN86" s="129"/>
      <c r="BO86" s="129"/>
      <c r="BP86" s="129"/>
      <c r="BQ86" s="129"/>
      <c r="BR86" s="129"/>
    </row>
    <row r="87" spans="1:70" ht="15" x14ac:dyDescent="0.15">
      <c r="A87" s="104" t="s">
        <v>284</v>
      </c>
      <c r="B87" s="153" t="s">
        <v>520</v>
      </c>
      <c r="C87" s="153" t="s">
        <v>235</v>
      </c>
      <c r="D87" s="153" t="s">
        <v>694</v>
      </c>
      <c r="E87" s="153" t="s">
        <v>130</v>
      </c>
      <c r="F87" s="105">
        <v>0.1</v>
      </c>
      <c r="G87" s="106">
        <v>1</v>
      </c>
      <c r="H87" s="107">
        <f t="shared" si="4"/>
        <v>8</v>
      </c>
      <c r="I87" s="107">
        <f t="shared" si="5"/>
        <v>80</v>
      </c>
      <c r="J87" s="129"/>
      <c r="K87" s="129"/>
      <c r="L87" s="129"/>
      <c r="M87" s="129"/>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c r="BH87" s="129"/>
      <c r="BI87" s="129"/>
      <c r="BJ87" s="129"/>
      <c r="BK87" s="129"/>
      <c r="BL87" s="129"/>
      <c r="BM87" s="129"/>
      <c r="BN87" s="129"/>
      <c r="BO87" s="129"/>
      <c r="BP87" s="129"/>
      <c r="BQ87" s="129"/>
      <c r="BR87" s="129"/>
    </row>
    <row r="88" spans="1:70" ht="15" x14ac:dyDescent="0.15">
      <c r="A88" s="104" t="s">
        <v>285</v>
      </c>
      <c r="B88" s="153" t="s">
        <v>520</v>
      </c>
      <c r="C88" s="153" t="s">
        <v>235</v>
      </c>
      <c r="D88" s="153" t="s">
        <v>695</v>
      </c>
      <c r="E88" s="153" t="s">
        <v>130</v>
      </c>
      <c r="F88" s="105">
        <v>0.1</v>
      </c>
      <c r="G88" s="106">
        <v>1.8</v>
      </c>
      <c r="H88" s="107">
        <f t="shared" si="4"/>
        <v>8</v>
      </c>
      <c r="I88" s="107">
        <f t="shared" si="5"/>
        <v>144</v>
      </c>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c r="BH88" s="129"/>
      <c r="BI88" s="129"/>
      <c r="BJ88" s="129"/>
      <c r="BK88" s="129"/>
      <c r="BL88" s="129"/>
      <c r="BM88" s="129"/>
      <c r="BN88" s="129"/>
      <c r="BO88" s="129"/>
      <c r="BP88" s="129"/>
      <c r="BQ88" s="129"/>
      <c r="BR88" s="129"/>
    </row>
    <row r="89" spans="1:70" ht="15" x14ac:dyDescent="0.15">
      <c r="A89" s="104" t="s">
        <v>286</v>
      </c>
      <c r="B89" s="153" t="s">
        <v>520</v>
      </c>
      <c r="C89" s="153" t="s">
        <v>228</v>
      </c>
      <c r="D89" s="153" t="s">
        <v>696</v>
      </c>
      <c r="E89" s="153"/>
      <c r="F89" s="105">
        <v>0.02</v>
      </c>
      <c r="G89" s="106">
        <v>1</v>
      </c>
      <c r="H89" s="107">
        <f t="shared" si="4"/>
        <v>1.6</v>
      </c>
      <c r="I89" s="107">
        <f t="shared" si="5"/>
        <v>80</v>
      </c>
      <c r="J89" s="129"/>
      <c r="K89" s="129"/>
      <c r="L89" s="129"/>
      <c r="M89" s="129"/>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c r="BG89" s="129"/>
      <c r="BH89" s="129"/>
      <c r="BI89" s="129"/>
      <c r="BJ89" s="129"/>
      <c r="BK89" s="129"/>
      <c r="BL89" s="129"/>
      <c r="BM89" s="129"/>
      <c r="BN89" s="129"/>
      <c r="BO89" s="129"/>
      <c r="BP89" s="129"/>
      <c r="BQ89" s="129"/>
      <c r="BR89" s="129"/>
    </row>
    <row r="90" spans="1:70" ht="15" x14ac:dyDescent="0.15">
      <c r="A90" s="104" t="s">
        <v>287</v>
      </c>
      <c r="B90" s="153" t="s">
        <v>520</v>
      </c>
      <c r="C90" s="153" t="s">
        <v>228</v>
      </c>
      <c r="D90" s="153" t="s">
        <v>697</v>
      </c>
      <c r="E90" s="153"/>
      <c r="F90" s="105">
        <v>2.5000000000000001E-2</v>
      </c>
      <c r="G90" s="106">
        <v>0.2</v>
      </c>
      <c r="H90" s="107">
        <f t="shared" si="4"/>
        <v>2</v>
      </c>
      <c r="I90" s="107">
        <f t="shared" si="5"/>
        <v>16</v>
      </c>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c r="BG90" s="129"/>
      <c r="BH90" s="129"/>
      <c r="BI90" s="129"/>
      <c r="BJ90" s="129"/>
      <c r="BK90" s="129"/>
      <c r="BL90" s="129"/>
      <c r="BM90" s="129"/>
      <c r="BN90" s="129"/>
      <c r="BO90" s="129"/>
      <c r="BP90" s="129"/>
      <c r="BQ90" s="129"/>
      <c r="BR90" s="129"/>
    </row>
    <row r="91" spans="1:70" ht="15" x14ac:dyDescent="0.15">
      <c r="A91" s="104" t="s">
        <v>288</v>
      </c>
      <c r="B91" s="153" t="s">
        <v>520</v>
      </c>
      <c r="C91" s="153" t="s">
        <v>228</v>
      </c>
      <c r="D91" s="153" t="s">
        <v>698</v>
      </c>
      <c r="E91" s="153"/>
      <c r="F91" s="105">
        <v>0.05</v>
      </c>
      <c r="G91" s="106">
        <v>0.8</v>
      </c>
      <c r="H91" s="107">
        <f t="shared" si="4"/>
        <v>4</v>
      </c>
      <c r="I91" s="107">
        <f t="shared" si="5"/>
        <v>64</v>
      </c>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c r="BG91" s="129"/>
      <c r="BH91" s="129"/>
      <c r="BI91" s="129"/>
      <c r="BJ91" s="129"/>
      <c r="BK91" s="129"/>
      <c r="BL91" s="129"/>
      <c r="BM91" s="129"/>
      <c r="BN91" s="129"/>
      <c r="BO91" s="129"/>
      <c r="BP91" s="129"/>
      <c r="BQ91" s="129"/>
      <c r="BR91" s="129"/>
    </row>
    <row r="92" spans="1:70" ht="15" x14ac:dyDescent="0.15">
      <c r="A92" s="104" t="s">
        <v>289</v>
      </c>
      <c r="B92" s="153" t="s">
        <v>520</v>
      </c>
      <c r="C92" s="153" t="s">
        <v>228</v>
      </c>
      <c r="D92" s="155" t="s">
        <v>699</v>
      </c>
      <c r="E92" s="155"/>
      <c r="F92" s="114">
        <v>0.05</v>
      </c>
      <c r="G92" s="115">
        <v>1</v>
      </c>
      <c r="H92" s="116">
        <f t="shared" si="4"/>
        <v>4</v>
      </c>
      <c r="I92" s="116">
        <f t="shared" si="5"/>
        <v>80</v>
      </c>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c r="BG92" s="129"/>
      <c r="BH92" s="129"/>
      <c r="BI92" s="129"/>
      <c r="BJ92" s="129"/>
      <c r="BK92" s="129"/>
      <c r="BL92" s="129"/>
      <c r="BM92" s="129"/>
      <c r="BN92" s="129"/>
      <c r="BO92" s="129"/>
      <c r="BP92" s="129"/>
      <c r="BQ92" s="129"/>
      <c r="BR92" s="129"/>
    </row>
    <row r="93" spans="1:70" ht="15" x14ac:dyDescent="0.15">
      <c r="A93" s="104" t="s">
        <v>290</v>
      </c>
      <c r="B93" s="153" t="s">
        <v>520</v>
      </c>
      <c r="C93" s="153" t="s">
        <v>228</v>
      </c>
      <c r="D93" s="155" t="s">
        <v>700</v>
      </c>
      <c r="E93" s="155"/>
      <c r="F93" s="114">
        <v>0.05</v>
      </c>
      <c r="G93" s="115">
        <v>1.2</v>
      </c>
      <c r="H93" s="116">
        <f t="shared" si="4"/>
        <v>4</v>
      </c>
      <c r="I93" s="116">
        <f t="shared" si="5"/>
        <v>96</v>
      </c>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c r="BH93" s="129"/>
      <c r="BI93" s="129"/>
      <c r="BJ93" s="129"/>
      <c r="BK93" s="129"/>
      <c r="BL93" s="129"/>
      <c r="BM93" s="129"/>
      <c r="BN93" s="129"/>
      <c r="BO93" s="129"/>
      <c r="BP93" s="129"/>
      <c r="BQ93" s="129"/>
      <c r="BR93" s="129"/>
    </row>
    <row r="94" spans="1:70" ht="15" x14ac:dyDescent="0.15">
      <c r="A94" s="104" t="s">
        <v>291</v>
      </c>
      <c r="B94" s="153" t="s">
        <v>520</v>
      </c>
      <c r="C94" s="153" t="s">
        <v>228</v>
      </c>
      <c r="D94" s="155" t="s">
        <v>701</v>
      </c>
      <c r="E94" s="155"/>
      <c r="F94" s="114">
        <v>0.05</v>
      </c>
      <c r="G94" s="115">
        <v>1.6</v>
      </c>
      <c r="H94" s="116">
        <f t="shared" si="4"/>
        <v>4</v>
      </c>
      <c r="I94" s="116">
        <f t="shared" si="5"/>
        <v>128</v>
      </c>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c r="BH94" s="129"/>
      <c r="BI94" s="129"/>
      <c r="BJ94" s="129"/>
      <c r="BK94" s="129"/>
      <c r="BL94" s="129"/>
      <c r="BM94" s="129"/>
      <c r="BN94" s="129"/>
      <c r="BO94" s="129"/>
      <c r="BP94" s="129"/>
      <c r="BQ94" s="129"/>
      <c r="BR94" s="129"/>
    </row>
    <row r="95" spans="1:70" ht="15" x14ac:dyDescent="0.15">
      <c r="A95" s="104" t="s">
        <v>292</v>
      </c>
      <c r="B95" s="153" t="s">
        <v>520</v>
      </c>
      <c r="C95" s="153" t="s">
        <v>228</v>
      </c>
      <c r="D95" s="155" t="s">
        <v>702</v>
      </c>
      <c r="E95" s="155"/>
      <c r="F95" s="114">
        <v>7.4999999999999997E-2</v>
      </c>
      <c r="G95" s="115">
        <v>1</v>
      </c>
      <c r="H95" s="116">
        <f t="shared" si="4"/>
        <v>6</v>
      </c>
      <c r="I95" s="116">
        <f t="shared" si="5"/>
        <v>80</v>
      </c>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c r="BH95" s="129"/>
      <c r="BI95" s="129"/>
      <c r="BJ95" s="129"/>
      <c r="BK95" s="129"/>
      <c r="BL95" s="129"/>
      <c r="BM95" s="129"/>
      <c r="BN95" s="129"/>
      <c r="BO95" s="129"/>
      <c r="BP95" s="129"/>
      <c r="BQ95" s="129"/>
      <c r="BR95" s="129"/>
    </row>
    <row r="96" spans="1:70" ht="15" x14ac:dyDescent="0.15">
      <c r="A96" s="104" t="s">
        <v>293</v>
      </c>
      <c r="B96" s="153" t="s">
        <v>520</v>
      </c>
      <c r="C96" s="153" t="s">
        <v>228</v>
      </c>
      <c r="D96" s="153" t="s">
        <v>703</v>
      </c>
      <c r="E96" s="153"/>
      <c r="F96" s="105">
        <v>0.1</v>
      </c>
      <c r="G96" s="106">
        <v>0.5</v>
      </c>
      <c r="H96" s="107">
        <f t="shared" si="4"/>
        <v>8</v>
      </c>
      <c r="I96" s="107">
        <f t="shared" si="5"/>
        <v>40</v>
      </c>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c r="BH96" s="129"/>
      <c r="BI96" s="129"/>
      <c r="BJ96" s="129"/>
      <c r="BK96" s="129"/>
      <c r="BL96" s="129"/>
      <c r="BM96" s="129"/>
      <c r="BN96" s="129"/>
      <c r="BO96" s="129"/>
      <c r="BP96" s="129"/>
      <c r="BQ96" s="129"/>
      <c r="BR96" s="129"/>
    </row>
    <row r="97" spans="1:70" ht="15" x14ac:dyDescent="0.15">
      <c r="A97" s="104" t="s">
        <v>294</v>
      </c>
      <c r="B97" s="153" t="s">
        <v>520</v>
      </c>
      <c r="C97" s="153" t="s">
        <v>228</v>
      </c>
      <c r="D97" s="153" t="s">
        <v>704</v>
      </c>
      <c r="E97" s="153"/>
      <c r="F97" s="105">
        <v>0.1</v>
      </c>
      <c r="G97" s="106">
        <v>0.9</v>
      </c>
      <c r="H97" s="107">
        <f t="shared" si="4"/>
        <v>8</v>
      </c>
      <c r="I97" s="107">
        <f t="shared" si="5"/>
        <v>72</v>
      </c>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c r="BH97" s="129"/>
      <c r="BI97" s="129"/>
      <c r="BJ97" s="129"/>
      <c r="BK97" s="129"/>
      <c r="BL97" s="129"/>
      <c r="BM97" s="129"/>
      <c r="BN97" s="129"/>
      <c r="BO97" s="129"/>
      <c r="BP97" s="129"/>
      <c r="BQ97" s="129"/>
      <c r="BR97" s="129"/>
    </row>
    <row r="98" spans="1:70" ht="15" x14ac:dyDescent="0.15">
      <c r="A98" s="104" t="s">
        <v>295</v>
      </c>
      <c r="B98" s="153" t="s">
        <v>520</v>
      </c>
      <c r="C98" s="153" t="s">
        <v>228</v>
      </c>
      <c r="D98" s="153" t="s">
        <v>705</v>
      </c>
      <c r="E98" s="153"/>
      <c r="F98" s="105">
        <v>0.1</v>
      </c>
      <c r="G98" s="106">
        <v>2.1</v>
      </c>
      <c r="H98" s="107">
        <f t="shared" si="4"/>
        <v>8</v>
      </c>
      <c r="I98" s="107">
        <f t="shared" si="5"/>
        <v>168</v>
      </c>
      <c r="J98" s="129">
        <v>8</v>
      </c>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c r="BF98" s="129"/>
      <c r="BG98" s="129"/>
      <c r="BH98" s="129"/>
      <c r="BI98" s="129"/>
      <c r="BJ98" s="129"/>
      <c r="BK98" s="129"/>
      <c r="BL98" s="129"/>
      <c r="BM98" s="129"/>
      <c r="BN98" s="129"/>
      <c r="BO98" s="129"/>
      <c r="BP98" s="129"/>
      <c r="BQ98" s="129"/>
      <c r="BR98" s="129"/>
    </row>
    <row r="99" spans="1:70" ht="15" x14ac:dyDescent="0.15">
      <c r="A99" s="104" t="s">
        <v>296</v>
      </c>
      <c r="B99" s="153" t="s">
        <v>520</v>
      </c>
      <c r="C99" s="153" t="s">
        <v>228</v>
      </c>
      <c r="D99" s="153" t="s">
        <v>706</v>
      </c>
      <c r="E99" s="153"/>
      <c r="F99" s="105"/>
      <c r="G99" s="106"/>
      <c r="H99" s="107">
        <v>4</v>
      </c>
      <c r="I99" s="107">
        <v>16</v>
      </c>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c r="BG99" s="129"/>
      <c r="BH99" s="129"/>
      <c r="BI99" s="129"/>
      <c r="BJ99" s="129"/>
      <c r="BK99" s="129"/>
      <c r="BL99" s="129"/>
      <c r="BM99" s="129"/>
      <c r="BN99" s="129"/>
      <c r="BO99" s="129"/>
      <c r="BP99" s="129"/>
      <c r="BQ99" s="129"/>
      <c r="BR99" s="129"/>
    </row>
    <row r="100" spans="1:70" ht="14" x14ac:dyDescent="0.15">
      <c r="A100" s="117" t="s">
        <v>297</v>
      </c>
      <c r="B100" s="156" t="s">
        <v>521</v>
      </c>
      <c r="C100" s="156" t="s">
        <v>236</v>
      </c>
      <c r="D100" s="156" t="s">
        <v>707</v>
      </c>
      <c r="E100" s="156" t="s">
        <v>131</v>
      </c>
      <c r="F100" s="118">
        <v>0.3</v>
      </c>
      <c r="G100" s="119">
        <v>0.3</v>
      </c>
      <c r="H100" s="120">
        <f t="shared" ref="H100:I103" si="6">F100*80</f>
        <v>24</v>
      </c>
      <c r="I100" s="120">
        <f t="shared" si="6"/>
        <v>24</v>
      </c>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c r="BG100" s="129"/>
      <c r="BH100" s="129"/>
      <c r="BI100" s="129"/>
      <c r="BJ100" s="129"/>
      <c r="BK100" s="129"/>
      <c r="BL100" s="129"/>
      <c r="BM100" s="129"/>
      <c r="BN100" s="129"/>
      <c r="BO100" s="129"/>
      <c r="BP100" s="129"/>
      <c r="BQ100" s="129"/>
      <c r="BR100" s="129"/>
    </row>
    <row r="101" spans="1:70" ht="14" x14ac:dyDescent="0.15">
      <c r="A101" s="117" t="s">
        <v>298</v>
      </c>
      <c r="B101" s="156" t="s">
        <v>521</v>
      </c>
      <c r="C101" s="156" t="s">
        <v>236</v>
      </c>
      <c r="D101" s="156" t="s">
        <v>708</v>
      </c>
      <c r="E101" s="156" t="s">
        <v>131</v>
      </c>
      <c r="F101" s="118">
        <v>0.4</v>
      </c>
      <c r="G101" s="119">
        <v>0.4</v>
      </c>
      <c r="H101" s="120">
        <f t="shared" si="6"/>
        <v>32</v>
      </c>
      <c r="I101" s="120">
        <f t="shared" si="6"/>
        <v>32</v>
      </c>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c r="BG101" s="129"/>
      <c r="BH101" s="129"/>
      <c r="BI101" s="129"/>
      <c r="BJ101" s="129"/>
      <c r="BK101" s="129"/>
      <c r="BL101" s="129"/>
      <c r="BM101" s="129"/>
      <c r="BN101" s="129"/>
      <c r="BO101" s="129"/>
      <c r="BP101" s="129"/>
      <c r="BQ101" s="129"/>
      <c r="BR101" s="129"/>
    </row>
    <row r="102" spans="1:70" ht="14" x14ac:dyDescent="0.15">
      <c r="A102" s="117" t="s">
        <v>299</v>
      </c>
      <c r="B102" s="156" t="s">
        <v>521</v>
      </c>
      <c r="C102" s="156" t="s">
        <v>236</v>
      </c>
      <c r="D102" s="156" t="s">
        <v>709</v>
      </c>
      <c r="E102" s="156" t="s">
        <v>131</v>
      </c>
      <c r="F102" s="118">
        <v>0.5</v>
      </c>
      <c r="G102" s="119">
        <v>0.5</v>
      </c>
      <c r="H102" s="120">
        <f t="shared" si="6"/>
        <v>40</v>
      </c>
      <c r="I102" s="120">
        <f t="shared" si="6"/>
        <v>40</v>
      </c>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c r="BF102" s="129"/>
      <c r="BG102" s="129"/>
      <c r="BH102" s="129"/>
      <c r="BI102" s="129"/>
      <c r="BJ102" s="129"/>
      <c r="BK102" s="129"/>
      <c r="BL102" s="129"/>
      <c r="BM102" s="129"/>
      <c r="BN102" s="129"/>
      <c r="BO102" s="129"/>
      <c r="BP102" s="129"/>
      <c r="BQ102" s="129"/>
      <c r="BR102" s="129"/>
    </row>
    <row r="103" spans="1:70" ht="14" x14ac:dyDescent="0.15">
      <c r="A103" s="117" t="s">
        <v>300</v>
      </c>
      <c r="B103" s="156" t="s">
        <v>521</v>
      </c>
      <c r="C103" s="156" t="s">
        <v>236</v>
      </c>
      <c r="D103" s="156" t="s">
        <v>710</v>
      </c>
      <c r="E103" s="156" t="s">
        <v>131</v>
      </c>
      <c r="F103" s="118">
        <v>0.6</v>
      </c>
      <c r="G103" s="119">
        <v>0.6</v>
      </c>
      <c r="H103" s="120">
        <f t="shared" si="6"/>
        <v>48</v>
      </c>
      <c r="I103" s="120">
        <f t="shared" si="6"/>
        <v>48</v>
      </c>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c r="BG103" s="129"/>
      <c r="BH103" s="129"/>
      <c r="BI103" s="129"/>
      <c r="BJ103" s="129"/>
      <c r="BK103" s="129"/>
      <c r="BL103" s="129"/>
      <c r="BM103" s="129"/>
      <c r="BN103" s="129"/>
      <c r="BO103" s="129"/>
      <c r="BP103" s="129"/>
      <c r="BQ103" s="129"/>
      <c r="BR103" s="129"/>
    </row>
    <row r="104" spans="1:70" ht="15" x14ac:dyDescent="0.15">
      <c r="A104" s="104" t="s">
        <v>301</v>
      </c>
      <c r="B104" s="156" t="s">
        <v>521</v>
      </c>
      <c r="C104" s="156" t="s">
        <v>236</v>
      </c>
      <c r="D104" s="156" t="s">
        <v>711</v>
      </c>
      <c r="E104" s="156" t="s">
        <v>131</v>
      </c>
      <c r="F104" s="105"/>
      <c r="G104" s="106"/>
      <c r="H104" s="107">
        <v>24.5</v>
      </c>
      <c r="I104" s="107">
        <v>24.5</v>
      </c>
      <c r="J104" s="129">
        <v>30</v>
      </c>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c r="BF104" s="129"/>
      <c r="BG104" s="129"/>
      <c r="BH104" s="129"/>
      <c r="BI104" s="129"/>
      <c r="BJ104" s="129"/>
      <c r="BK104" s="129"/>
      <c r="BL104" s="129"/>
      <c r="BM104" s="129"/>
      <c r="BN104" s="129"/>
      <c r="BO104" s="129"/>
      <c r="BP104" s="129"/>
      <c r="BQ104" s="129"/>
      <c r="BR104" s="129"/>
    </row>
    <row r="105" spans="1:70" ht="14" x14ac:dyDescent="0.15">
      <c r="A105" s="117" t="s">
        <v>302</v>
      </c>
      <c r="B105" s="156" t="s">
        <v>521</v>
      </c>
      <c r="C105" s="156" t="s">
        <v>237</v>
      </c>
      <c r="D105" s="156" t="s">
        <v>712</v>
      </c>
      <c r="E105" s="156" t="s">
        <v>130</v>
      </c>
      <c r="F105" s="118">
        <v>0.05</v>
      </c>
      <c r="G105" s="119">
        <v>0.25</v>
      </c>
      <c r="H105" s="120">
        <f t="shared" ref="H105:H136" si="7">F105*80</f>
        <v>4</v>
      </c>
      <c r="I105" s="120">
        <f t="shared" ref="I105:I136" si="8">G105*80</f>
        <v>20</v>
      </c>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c r="BG105" s="129"/>
      <c r="BH105" s="129"/>
      <c r="BI105" s="129"/>
      <c r="BJ105" s="129"/>
      <c r="BK105" s="129"/>
      <c r="BL105" s="129"/>
      <c r="BM105" s="129"/>
      <c r="BN105" s="129"/>
      <c r="BO105" s="129"/>
      <c r="BP105" s="129"/>
      <c r="BQ105" s="129"/>
      <c r="BR105" s="129"/>
    </row>
    <row r="106" spans="1:70" ht="14" x14ac:dyDescent="0.15">
      <c r="A106" s="117" t="s">
        <v>305</v>
      </c>
      <c r="B106" s="156" t="s">
        <v>521</v>
      </c>
      <c r="C106" s="156" t="s">
        <v>237</v>
      </c>
      <c r="D106" s="156" t="s">
        <v>713</v>
      </c>
      <c r="E106" s="156" t="s">
        <v>130</v>
      </c>
      <c r="F106" s="118">
        <v>0.05</v>
      </c>
      <c r="G106" s="119">
        <v>0.4</v>
      </c>
      <c r="H106" s="120">
        <f t="shared" si="7"/>
        <v>4</v>
      </c>
      <c r="I106" s="120">
        <f t="shared" si="8"/>
        <v>32</v>
      </c>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c r="BH106" s="129"/>
      <c r="BI106" s="129"/>
      <c r="BJ106" s="129"/>
      <c r="BK106" s="129"/>
      <c r="BL106" s="129"/>
      <c r="BM106" s="129"/>
      <c r="BN106" s="129"/>
      <c r="BO106" s="129"/>
      <c r="BP106" s="129"/>
      <c r="BQ106" s="129"/>
      <c r="BR106" s="129"/>
    </row>
    <row r="107" spans="1:70" ht="14" x14ac:dyDescent="0.15">
      <c r="A107" s="117" t="s">
        <v>303</v>
      </c>
      <c r="B107" s="156" t="s">
        <v>521</v>
      </c>
      <c r="C107" s="156" t="s">
        <v>237</v>
      </c>
      <c r="D107" s="156" t="s">
        <v>714</v>
      </c>
      <c r="E107" s="156" t="s">
        <v>130</v>
      </c>
      <c r="F107" s="118">
        <v>0.05</v>
      </c>
      <c r="G107" s="119">
        <v>0.8</v>
      </c>
      <c r="H107" s="120">
        <f t="shared" si="7"/>
        <v>4</v>
      </c>
      <c r="I107" s="120">
        <f t="shared" si="8"/>
        <v>64</v>
      </c>
      <c r="J107" s="129">
        <v>1</v>
      </c>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c r="BG107" s="129"/>
      <c r="BH107" s="129"/>
      <c r="BI107" s="129"/>
      <c r="BJ107" s="129"/>
      <c r="BK107" s="129"/>
      <c r="BL107" s="129"/>
      <c r="BM107" s="129"/>
      <c r="BN107" s="129"/>
      <c r="BO107" s="129"/>
      <c r="BP107" s="129"/>
      <c r="BQ107" s="129"/>
      <c r="BR107" s="129"/>
    </row>
    <row r="108" spans="1:70" ht="14" x14ac:dyDescent="0.15">
      <c r="A108" s="117" t="s">
        <v>304</v>
      </c>
      <c r="B108" s="156" t="s">
        <v>521</v>
      </c>
      <c r="C108" s="156" t="s">
        <v>237</v>
      </c>
      <c r="D108" s="156" t="s">
        <v>715</v>
      </c>
      <c r="E108" s="156" t="s">
        <v>130</v>
      </c>
      <c r="F108" s="118">
        <v>0.05</v>
      </c>
      <c r="G108" s="119">
        <v>1.3</v>
      </c>
      <c r="H108" s="120">
        <f t="shared" si="7"/>
        <v>4</v>
      </c>
      <c r="I108" s="120">
        <f t="shared" si="8"/>
        <v>104</v>
      </c>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c r="BF108" s="129"/>
      <c r="BG108" s="129"/>
      <c r="BH108" s="129"/>
      <c r="BI108" s="129"/>
      <c r="BJ108" s="129"/>
      <c r="BK108" s="129"/>
      <c r="BL108" s="129"/>
      <c r="BM108" s="129"/>
      <c r="BN108" s="129"/>
      <c r="BO108" s="129"/>
      <c r="BP108" s="129"/>
      <c r="BQ108" s="129"/>
      <c r="BR108" s="129"/>
    </row>
    <row r="109" spans="1:70" ht="14" x14ac:dyDescent="0.15">
      <c r="A109" s="117" t="s">
        <v>306</v>
      </c>
      <c r="B109" s="156" t="s">
        <v>521</v>
      </c>
      <c r="C109" s="156" t="s">
        <v>237</v>
      </c>
      <c r="D109" s="156" t="s">
        <v>716</v>
      </c>
      <c r="E109" s="156" t="s">
        <v>130</v>
      </c>
      <c r="F109" s="118">
        <v>0.05</v>
      </c>
      <c r="G109" s="119">
        <v>2</v>
      </c>
      <c r="H109" s="120">
        <f t="shared" si="7"/>
        <v>4</v>
      </c>
      <c r="I109" s="120">
        <f t="shared" si="8"/>
        <v>160</v>
      </c>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c r="BF109" s="129"/>
      <c r="BG109" s="129"/>
      <c r="BH109" s="129"/>
      <c r="BI109" s="129"/>
      <c r="BJ109" s="129"/>
      <c r="BK109" s="129"/>
      <c r="BL109" s="129"/>
      <c r="BM109" s="129"/>
      <c r="BN109" s="129"/>
      <c r="BO109" s="129"/>
      <c r="BP109" s="129"/>
      <c r="BQ109" s="129"/>
      <c r="BR109" s="129"/>
    </row>
    <row r="110" spans="1:70" ht="14" x14ac:dyDescent="0.15">
      <c r="A110" s="117" t="s">
        <v>307</v>
      </c>
      <c r="B110" s="156" t="s">
        <v>521</v>
      </c>
      <c r="C110" s="156" t="s">
        <v>237</v>
      </c>
      <c r="D110" s="156" t="s">
        <v>717</v>
      </c>
      <c r="E110" s="156" t="s">
        <v>130</v>
      </c>
      <c r="F110" s="118">
        <v>7.4999999999999997E-2</v>
      </c>
      <c r="G110" s="119">
        <v>2.2000000000000002</v>
      </c>
      <c r="H110" s="120">
        <f t="shared" si="7"/>
        <v>6</v>
      </c>
      <c r="I110" s="120">
        <f t="shared" si="8"/>
        <v>176</v>
      </c>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c r="BF110" s="129"/>
      <c r="BG110" s="129"/>
      <c r="BH110" s="129"/>
      <c r="BI110" s="129"/>
      <c r="BJ110" s="129"/>
      <c r="BK110" s="129"/>
      <c r="BL110" s="129"/>
      <c r="BM110" s="129"/>
      <c r="BN110" s="129"/>
      <c r="BO110" s="129"/>
      <c r="BP110" s="129"/>
      <c r="BQ110" s="129"/>
      <c r="BR110" s="129"/>
    </row>
    <row r="111" spans="1:70" ht="14" x14ac:dyDescent="0.15">
      <c r="A111" s="117" t="s">
        <v>308</v>
      </c>
      <c r="B111" s="156" t="s">
        <v>521</v>
      </c>
      <c r="C111" s="156" t="s">
        <v>237</v>
      </c>
      <c r="D111" s="156" t="s">
        <v>718</v>
      </c>
      <c r="E111" s="156" t="s">
        <v>130</v>
      </c>
      <c r="F111" s="118">
        <v>7.4999999999999997E-2</v>
      </c>
      <c r="G111" s="119">
        <v>3.1</v>
      </c>
      <c r="H111" s="120">
        <f t="shared" si="7"/>
        <v>6</v>
      </c>
      <c r="I111" s="120">
        <f t="shared" si="8"/>
        <v>248</v>
      </c>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29"/>
      <c r="BF111" s="129"/>
      <c r="BG111" s="129"/>
      <c r="BH111" s="129"/>
      <c r="BI111" s="129"/>
      <c r="BJ111" s="129"/>
      <c r="BK111" s="129"/>
      <c r="BL111" s="129"/>
      <c r="BM111" s="129"/>
      <c r="BN111" s="129"/>
      <c r="BO111" s="129"/>
      <c r="BP111" s="129"/>
      <c r="BQ111" s="129"/>
      <c r="BR111" s="129"/>
    </row>
    <row r="112" spans="1:70" ht="14" x14ac:dyDescent="0.15">
      <c r="A112" s="117" t="s">
        <v>309</v>
      </c>
      <c r="B112" s="156" t="s">
        <v>521</v>
      </c>
      <c r="C112" s="156" t="s">
        <v>237</v>
      </c>
      <c r="D112" s="156" t="s">
        <v>719</v>
      </c>
      <c r="E112" s="156" t="s">
        <v>130</v>
      </c>
      <c r="F112" s="118">
        <v>0.1</v>
      </c>
      <c r="G112" s="119">
        <v>1</v>
      </c>
      <c r="H112" s="120">
        <f t="shared" si="7"/>
        <v>8</v>
      </c>
      <c r="I112" s="120">
        <f t="shared" si="8"/>
        <v>80</v>
      </c>
      <c r="J112" s="129"/>
      <c r="K112" s="129"/>
      <c r="L112" s="129"/>
      <c r="M112" s="129"/>
      <c r="N112" s="129"/>
      <c r="O112" s="129"/>
      <c r="P112" s="129"/>
      <c r="Q112" s="129"/>
      <c r="R112" s="129"/>
      <c r="S112" s="129"/>
      <c r="T112" s="129"/>
      <c r="U112" s="129"/>
      <c r="V112" s="129"/>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c r="BF112" s="129"/>
      <c r="BG112" s="129"/>
      <c r="BH112" s="129"/>
      <c r="BI112" s="129"/>
      <c r="BJ112" s="129"/>
      <c r="BK112" s="129"/>
      <c r="BL112" s="129"/>
      <c r="BM112" s="129"/>
      <c r="BN112" s="129"/>
      <c r="BO112" s="129"/>
      <c r="BP112" s="129"/>
      <c r="BQ112" s="129"/>
      <c r="BR112" s="129"/>
    </row>
    <row r="113" spans="1:70" ht="14" x14ac:dyDescent="0.15">
      <c r="A113" s="117" t="s">
        <v>310</v>
      </c>
      <c r="B113" s="156" t="s">
        <v>521</v>
      </c>
      <c r="C113" s="156" t="s">
        <v>237</v>
      </c>
      <c r="D113" s="156" t="s">
        <v>720</v>
      </c>
      <c r="E113" s="156" t="s">
        <v>130</v>
      </c>
      <c r="F113" s="118">
        <v>0.1</v>
      </c>
      <c r="G113" s="119">
        <v>1.5</v>
      </c>
      <c r="H113" s="120">
        <f t="shared" si="7"/>
        <v>8</v>
      </c>
      <c r="I113" s="120">
        <f t="shared" si="8"/>
        <v>120</v>
      </c>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c r="BF113" s="129"/>
      <c r="BG113" s="129"/>
      <c r="BH113" s="129"/>
      <c r="BI113" s="129"/>
      <c r="BJ113" s="129"/>
      <c r="BK113" s="129"/>
      <c r="BL113" s="129"/>
      <c r="BM113" s="129"/>
      <c r="BN113" s="129"/>
      <c r="BO113" s="129"/>
      <c r="BP113" s="129"/>
      <c r="BQ113" s="129"/>
      <c r="BR113" s="129"/>
    </row>
    <row r="114" spans="1:70" ht="14" x14ac:dyDescent="0.15">
      <c r="A114" s="117" t="s">
        <v>311</v>
      </c>
      <c r="B114" s="156" t="s">
        <v>521</v>
      </c>
      <c r="C114" s="156" t="s">
        <v>237</v>
      </c>
      <c r="D114" s="156" t="s">
        <v>721</v>
      </c>
      <c r="E114" s="156" t="s">
        <v>130</v>
      </c>
      <c r="F114" s="118">
        <v>0.1</v>
      </c>
      <c r="G114" s="119">
        <v>1.7</v>
      </c>
      <c r="H114" s="120">
        <f t="shared" si="7"/>
        <v>8</v>
      </c>
      <c r="I114" s="120">
        <f t="shared" si="8"/>
        <v>136</v>
      </c>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c r="BG114" s="129"/>
      <c r="BH114" s="129"/>
      <c r="BI114" s="129"/>
      <c r="BJ114" s="129"/>
      <c r="BK114" s="129"/>
      <c r="BL114" s="129"/>
      <c r="BM114" s="129"/>
      <c r="BN114" s="129"/>
      <c r="BO114" s="129"/>
      <c r="BP114" s="129"/>
      <c r="BQ114" s="129"/>
      <c r="BR114" s="129"/>
    </row>
    <row r="115" spans="1:70" ht="14" x14ac:dyDescent="0.15">
      <c r="A115" s="117" t="s">
        <v>312</v>
      </c>
      <c r="B115" s="156" t="s">
        <v>521</v>
      </c>
      <c r="C115" s="156" t="s">
        <v>237</v>
      </c>
      <c r="D115" s="156" t="s">
        <v>722</v>
      </c>
      <c r="E115" s="156" t="s">
        <v>130</v>
      </c>
      <c r="F115" s="118">
        <v>0.1</v>
      </c>
      <c r="G115" s="119">
        <v>1.8</v>
      </c>
      <c r="H115" s="120">
        <f t="shared" si="7"/>
        <v>8</v>
      </c>
      <c r="I115" s="120">
        <f t="shared" si="8"/>
        <v>144</v>
      </c>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c r="BF115" s="129"/>
      <c r="BG115" s="129"/>
      <c r="BH115" s="129"/>
      <c r="BI115" s="129"/>
      <c r="BJ115" s="129"/>
      <c r="BK115" s="129"/>
      <c r="BL115" s="129"/>
      <c r="BM115" s="129"/>
      <c r="BN115" s="129"/>
      <c r="BO115" s="129"/>
      <c r="BP115" s="129"/>
      <c r="BQ115" s="129"/>
      <c r="BR115" s="129"/>
    </row>
    <row r="116" spans="1:70" ht="14" x14ac:dyDescent="0.15">
      <c r="A116" s="117" t="s">
        <v>313</v>
      </c>
      <c r="B116" s="156" t="s">
        <v>521</v>
      </c>
      <c r="C116" s="156" t="s">
        <v>237</v>
      </c>
      <c r="D116" s="156" t="s">
        <v>723</v>
      </c>
      <c r="E116" s="156" t="s">
        <v>130</v>
      </c>
      <c r="F116" s="118">
        <v>0.1</v>
      </c>
      <c r="G116" s="119">
        <v>2</v>
      </c>
      <c r="H116" s="120">
        <f t="shared" si="7"/>
        <v>8</v>
      </c>
      <c r="I116" s="120">
        <f t="shared" si="8"/>
        <v>160</v>
      </c>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c r="BF116" s="129"/>
      <c r="BG116" s="129"/>
      <c r="BH116" s="129"/>
      <c r="BI116" s="129"/>
      <c r="BJ116" s="129"/>
      <c r="BK116" s="129"/>
      <c r="BL116" s="129"/>
      <c r="BM116" s="129"/>
      <c r="BN116" s="129"/>
      <c r="BO116" s="129"/>
      <c r="BP116" s="129"/>
      <c r="BQ116" s="129"/>
      <c r="BR116" s="129"/>
    </row>
    <row r="117" spans="1:70" ht="14" x14ac:dyDescent="0.15">
      <c r="A117" s="117" t="s">
        <v>314</v>
      </c>
      <c r="B117" s="156" t="s">
        <v>521</v>
      </c>
      <c r="C117" s="156" t="s">
        <v>237</v>
      </c>
      <c r="D117" s="156" t="s">
        <v>724</v>
      </c>
      <c r="E117" s="156" t="s">
        <v>130</v>
      </c>
      <c r="F117" s="118">
        <v>0.1</v>
      </c>
      <c r="G117" s="119">
        <v>2.5</v>
      </c>
      <c r="H117" s="120">
        <f t="shared" si="7"/>
        <v>8</v>
      </c>
      <c r="I117" s="120">
        <f t="shared" si="8"/>
        <v>200</v>
      </c>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c r="BF117" s="129"/>
      <c r="BG117" s="129"/>
      <c r="BH117" s="129"/>
      <c r="BI117" s="129"/>
      <c r="BJ117" s="129"/>
      <c r="BK117" s="129"/>
      <c r="BL117" s="129"/>
      <c r="BM117" s="129"/>
      <c r="BN117" s="129"/>
      <c r="BO117" s="129"/>
      <c r="BP117" s="129"/>
      <c r="BQ117" s="129"/>
      <c r="BR117" s="129"/>
    </row>
    <row r="118" spans="1:70" ht="14" x14ac:dyDescent="0.15">
      <c r="A118" s="117" t="s">
        <v>315</v>
      </c>
      <c r="B118" s="156" t="s">
        <v>521</v>
      </c>
      <c r="C118" s="156" t="s">
        <v>237</v>
      </c>
      <c r="D118" s="156" t="s">
        <v>725</v>
      </c>
      <c r="E118" s="156" t="s">
        <v>130</v>
      </c>
      <c r="F118" s="118">
        <v>0.1</v>
      </c>
      <c r="G118" s="119">
        <v>3.2</v>
      </c>
      <c r="H118" s="120">
        <f t="shared" si="7"/>
        <v>8</v>
      </c>
      <c r="I118" s="120">
        <f t="shared" si="8"/>
        <v>256</v>
      </c>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c r="BF118" s="129"/>
      <c r="BG118" s="129"/>
      <c r="BH118" s="129"/>
      <c r="BI118" s="129"/>
      <c r="BJ118" s="129"/>
      <c r="BK118" s="129"/>
      <c r="BL118" s="129"/>
      <c r="BM118" s="129"/>
      <c r="BN118" s="129"/>
      <c r="BO118" s="129"/>
      <c r="BP118" s="129"/>
      <c r="BQ118" s="129"/>
      <c r="BR118" s="129"/>
    </row>
    <row r="119" spans="1:70" ht="14" x14ac:dyDescent="0.15">
      <c r="A119" s="117" t="s">
        <v>316</v>
      </c>
      <c r="B119" s="156" t="s">
        <v>521</v>
      </c>
      <c r="C119" s="156" t="s">
        <v>237</v>
      </c>
      <c r="D119" s="156" t="s">
        <v>726</v>
      </c>
      <c r="E119" s="156" t="s">
        <v>130</v>
      </c>
      <c r="F119" s="118">
        <v>0.1</v>
      </c>
      <c r="G119" s="119">
        <v>5.0999999999999996</v>
      </c>
      <c r="H119" s="120">
        <f t="shared" si="7"/>
        <v>8</v>
      </c>
      <c r="I119" s="120">
        <f t="shared" si="8"/>
        <v>408</v>
      </c>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c r="BG119" s="129"/>
      <c r="BH119" s="129"/>
      <c r="BI119" s="129"/>
      <c r="BJ119" s="129"/>
      <c r="BK119" s="129"/>
      <c r="BL119" s="129"/>
      <c r="BM119" s="129"/>
      <c r="BN119" s="129"/>
      <c r="BO119" s="129"/>
      <c r="BP119" s="129"/>
      <c r="BQ119" s="129"/>
      <c r="BR119" s="129"/>
    </row>
    <row r="120" spans="1:70" ht="14" x14ac:dyDescent="0.15">
      <c r="A120" s="117" t="s">
        <v>317</v>
      </c>
      <c r="B120" s="156" t="s">
        <v>521</v>
      </c>
      <c r="C120" s="156" t="s">
        <v>237</v>
      </c>
      <c r="D120" s="156" t="s">
        <v>727</v>
      </c>
      <c r="E120" s="156" t="s">
        <v>130</v>
      </c>
      <c r="F120" s="118">
        <v>0.15</v>
      </c>
      <c r="G120" s="119">
        <v>1.6</v>
      </c>
      <c r="H120" s="120">
        <f t="shared" si="7"/>
        <v>12</v>
      </c>
      <c r="I120" s="120">
        <f t="shared" si="8"/>
        <v>128</v>
      </c>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c r="BH120" s="129"/>
      <c r="BI120" s="129"/>
      <c r="BJ120" s="129"/>
      <c r="BK120" s="129"/>
      <c r="BL120" s="129"/>
      <c r="BM120" s="129"/>
      <c r="BN120" s="129"/>
      <c r="BO120" s="129"/>
      <c r="BP120" s="129"/>
      <c r="BQ120" s="129"/>
      <c r="BR120" s="129"/>
    </row>
    <row r="121" spans="1:70" ht="14" x14ac:dyDescent="0.15">
      <c r="A121" s="117" t="s">
        <v>318</v>
      </c>
      <c r="B121" s="156" t="s">
        <v>521</v>
      </c>
      <c r="C121" s="156" t="s">
        <v>237</v>
      </c>
      <c r="D121" s="156" t="s">
        <v>728</v>
      </c>
      <c r="E121" s="156" t="s">
        <v>130</v>
      </c>
      <c r="F121" s="118">
        <v>0.2</v>
      </c>
      <c r="G121" s="119">
        <v>0.3</v>
      </c>
      <c r="H121" s="120">
        <f t="shared" si="7"/>
        <v>16</v>
      </c>
      <c r="I121" s="120">
        <f t="shared" si="8"/>
        <v>24</v>
      </c>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c r="BG121" s="129"/>
      <c r="BH121" s="129"/>
      <c r="BI121" s="129"/>
      <c r="BJ121" s="129"/>
      <c r="BK121" s="129"/>
      <c r="BL121" s="129"/>
      <c r="BM121" s="129"/>
      <c r="BN121" s="129"/>
      <c r="BO121" s="129"/>
      <c r="BP121" s="129"/>
      <c r="BQ121" s="129"/>
      <c r="BR121" s="129"/>
    </row>
    <row r="122" spans="1:70" ht="14" x14ac:dyDescent="0.15">
      <c r="A122" s="117" t="s">
        <v>319</v>
      </c>
      <c r="B122" s="156" t="s">
        <v>521</v>
      </c>
      <c r="C122" s="156" t="s">
        <v>237</v>
      </c>
      <c r="D122" s="156" t="s">
        <v>729</v>
      </c>
      <c r="E122" s="156" t="s">
        <v>130</v>
      </c>
      <c r="F122" s="118">
        <v>0.2</v>
      </c>
      <c r="G122" s="119">
        <v>2</v>
      </c>
      <c r="H122" s="120">
        <f t="shared" si="7"/>
        <v>16</v>
      </c>
      <c r="I122" s="120">
        <f t="shared" si="8"/>
        <v>160</v>
      </c>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c r="BF122" s="129"/>
      <c r="BG122" s="129"/>
      <c r="BH122" s="129"/>
      <c r="BI122" s="129"/>
      <c r="BJ122" s="129"/>
      <c r="BK122" s="129"/>
      <c r="BL122" s="129"/>
      <c r="BM122" s="129"/>
      <c r="BN122" s="129"/>
      <c r="BO122" s="129"/>
      <c r="BP122" s="129"/>
      <c r="BQ122" s="129"/>
      <c r="BR122" s="129"/>
    </row>
    <row r="123" spans="1:70" ht="14" x14ac:dyDescent="0.15">
      <c r="A123" s="117" t="s">
        <v>320</v>
      </c>
      <c r="B123" s="156" t="s">
        <v>521</v>
      </c>
      <c r="C123" s="156" t="s">
        <v>237</v>
      </c>
      <c r="D123" s="156" t="s">
        <v>730</v>
      </c>
      <c r="E123" s="156" t="s">
        <v>130</v>
      </c>
      <c r="F123" s="118">
        <v>0.2</v>
      </c>
      <c r="G123" s="119">
        <v>3</v>
      </c>
      <c r="H123" s="120">
        <f t="shared" si="7"/>
        <v>16</v>
      </c>
      <c r="I123" s="120">
        <f t="shared" si="8"/>
        <v>240</v>
      </c>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29"/>
      <c r="BF123" s="129"/>
      <c r="BG123" s="129"/>
      <c r="BH123" s="129"/>
      <c r="BI123" s="129"/>
      <c r="BJ123" s="129"/>
      <c r="BK123" s="129"/>
      <c r="BL123" s="129"/>
      <c r="BM123" s="129"/>
      <c r="BN123" s="129"/>
      <c r="BO123" s="129"/>
      <c r="BP123" s="129"/>
      <c r="BQ123" s="129"/>
      <c r="BR123" s="129"/>
    </row>
    <row r="124" spans="1:70" ht="14" x14ac:dyDescent="0.15">
      <c r="A124" s="117" t="s">
        <v>321</v>
      </c>
      <c r="B124" s="156" t="s">
        <v>521</v>
      </c>
      <c r="C124" s="156" t="s">
        <v>237</v>
      </c>
      <c r="D124" s="156" t="s">
        <v>731</v>
      </c>
      <c r="E124" s="156" t="s">
        <v>130</v>
      </c>
      <c r="F124" s="118">
        <v>0.3</v>
      </c>
      <c r="G124" s="119">
        <v>0.8</v>
      </c>
      <c r="H124" s="120">
        <f t="shared" si="7"/>
        <v>24</v>
      </c>
      <c r="I124" s="120">
        <f t="shared" si="8"/>
        <v>64</v>
      </c>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29"/>
      <c r="BF124" s="129"/>
      <c r="BG124" s="129"/>
      <c r="BH124" s="129"/>
      <c r="BI124" s="129"/>
      <c r="BJ124" s="129"/>
      <c r="BK124" s="129"/>
      <c r="BL124" s="129"/>
      <c r="BM124" s="129"/>
      <c r="BN124" s="129"/>
      <c r="BO124" s="129"/>
      <c r="BP124" s="129"/>
      <c r="BQ124" s="129"/>
      <c r="BR124" s="129"/>
    </row>
    <row r="125" spans="1:70" ht="14" x14ac:dyDescent="0.15">
      <c r="A125" s="117" t="s">
        <v>322</v>
      </c>
      <c r="B125" s="156" t="s">
        <v>521</v>
      </c>
      <c r="C125" s="156" t="s">
        <v>237</v>
      </c>
      <c r="D125" s="156" t="s">
        <v>732</v>
      </c>
      <c r="E125" s="156" t="s">
        <v>130</v>
      </c>
      <c r="F125" s="118">
        <v>0.4</v>
      </c>
      <c r="G125" s="119">
        <v>17.5</v>
      </c>
      <c r="H125" s="120">
        <f t="shared" si="7"/>
        <v>32</v>
      </c>
      <c r="I125" s="120">
        <f t="shared" si="8"/>
        <v>1400</v>
      </c>
      <c r="J125" s="129">
        <v>1</v>
      </c>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c r="BG125" s="129"/>
      <c r="BH125" s="129"/>
      <c r="BI125" s="129"/>
      <c r="BJ125" s="129"/>
      <c r="BK125" s="129"/>
      <c r="BL125" s="129"/>
      <c r="BM125" s="129"/>
      <c r="BN125" s="129"/>
      <c r="BO125" s="129"/>
      <c r="BP125" s="129"/>
      <c r="BQ125" s="129"/>
      <c r="BR125" s="129"/>
    </row>
    <row r="126" spans="1:70" ht="14" x14ac:dyDescent="0.15">
      <c r="A126" s="117" t="s">
        <v>323</v>
      </c>
      <c r="B126" s="156" t="s">
        <v>521</v>
      </c>
      <c r="C126" s="156" t="s">
        <v>238</v>
      </c>
      <c r="D126" s="156" t="s">
        <v>738</v>
      </c>
      <c r="E126" s="156" t="s">
        <v>135</v>
      </c>
      <c r="F126" s="118">
        <v>0.1</v>
      </c>
      <c r="G126" s="119">
        <v>0.2</v>
      </c>
      <c r="H126" s="120">
        <f t="shared" si="7"/>
        <v>8</v>
      </c>
      <c r="I126" s="120">
        <f t="shared" si="8"/>
        <v>16</v>
      </c>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c r="BH126" s="129"/>
      <c r="BI126" s="129"/>
      <c r="BJ126" s="129"/>
      <c r="BK126" s="129"/>
      <c r="BL126" s="129"/>
      <c r="BM126" s="129"/>
      <c r="BN126" s="129"/>
      <c r="BO126" s="129"/>
      <c r="BP126" s="129"/>
      <c r="BQ126" s="129"/>
      <c r="BR126" s="129"/>
    </row>
    <row r="127" spans="1:70" ht="14" x14ac:dyDescent="0.15">
      <c r="A127" s="117" t="s">
        <v>324</v>
      </c>
      <c r="B127" s="156" t="s">
        <v>521</v>
      </c>
      <c r="C127" s="156" t="s">
        <v>238</v>
      </c>
      <c r="D127" s="156" t="s">
        <v>739</v>
      </c>
      <c r="E127" s="156" t="s">
        <v>135</v>
      </c>
      <c r="F127" s="118">
        <v>0.2</v>
      </c>
      <c r="G127" s="119">
        <v>0.4</v>
      </c>
      <c r="H127" s="120">
        <f t="shared" si="7"/>
        <v>16</v>
      </c>
      <c r="I127" s="120">
        <f t="shared" si="8"/>
        <v>32</v>
      </c>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c r="AH127" s="129"/>
      <c r="AI127" s="129"/>
      <c r="AJ127" s="129"/>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29"/>
      <c r="BF127" s="129"/>
      <c r="BG127" s="129"/>
      <c r="BH127" s="129"/>
      <c r="BI127" s="129"/>
      <c r="BJ127" s="129"/>
      <c r="BK127" s="129"/>
      <c r="BL127" s="129"/>
      <c r="BM127" s="129"/>
      <c r="BN127" s="129"/>
      <c r="BO127" s="129"/>
      <c r="BP127" s="129"/>
      <c r="BQ127" s="129"/>
      <c r="BR127" s="129"/>
    </row>
    <row r="128" spans="1:70" ht="14" x14ac:dyDescent="0.15">
      <c r="A128" s="117" t="s">
        <v>325</v>
      </c>
      <c r="B128" s="156" t="s">
        <v>521</v>
      </c>
      <c r="C128" s="156" t="s">
        <v>238</v>
      </c>
      <c r="D128" s="156" t="s">
        <v>740</v>
      </c>
      <c r="E128" s="156" t="s">
        <v>135</v>
      </c>
      <c r="F128" s="118">
        <v>0.4</v>
      </c>
      <c r="G128" s="119">
        <v>0.6</v>
      </c>
      <c r="H128" s="120">
        <f t="shared" si="7"/>
        <v>32</v>
      </c>
      <c r="I128" s="120">
        <f t="shared" si="8"/>
        <v>48</v>
      </c>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c r="BG128" s="129"/>
      <c r="BH128" s="129"/>
      <c r="BI128" s="129"/>
      <c r="BJ128" s="129"/>
      <c r="BK128" s="129"/>
      <c r="BL128" s="129"/>
      <c r="BM128" s="129"/>
      <c r="BN128" s="129"/>
      <c r="BO128" s="129"/>
      <c r="BP128" s="129"/>
      <c r="BQ128" s="129"/>
      <c r="BR128" s="129"/>
    </row>
    <row r="129" spans="1:70" ht="14" x14ac:dyDescent="0.15">
      <c r="A129" s="117" t="s">
        <v>326</v>
      </c>
      <c r="B129" s="156" t="s">
        <v>521</v>
      </c>
      <c r="C129" s="156" t="s">
        <v>238</v>
      </c>
      <c r="D129" s="156" t="s">
        <v>741</v>
      </c>
      <c r="E129" s="156" t="s">
        <v>135</v>
      </c>
      <c r="F129" s="118">
        <v>0.4</v>
      </c>
      <c r="G129" s="119">
        <v>1</v>
      </c>
      <c r="H129" s="120">
        <f t="shared" si="7"/>
        <v>32</v>
      </c>
      <c r="I129" s="120">
        <f t="shared" si="8"/>
        <v>80</v>
      </c>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c r="BG129" s="129"/>
      <c r="BH129" s="129"/>
      <c r="BI129" s="129"/>
      <c r="BJ129" s="129"/>
      <c r="BK129" s="129"/>
      <c r="BL129" s="129"/>
      <c r="BM129" s="129"/>
      <c r="BN129" s="129"/>
      <c r="BO129" s="129"/>
      <c r="BP129" s="129"/>
      <c r="BQ129" s="129"/>
      <c r="BR129" s="129"/>
    </row>
    <row r="130" spans="1:70" ht="14" x14ac:dyDescent="0.15">
      <c r="A130" s="117" t="s">
        <v>327</v>
      </c>
      <c r="B130" s="156" t="s">
        <v>521</v>
      </c>
      <c r="C130" s="156" t="s">
        <v>228</v>
      </c>
      <c r="D130" s="156" t="s">
        <v>733</v>
      </c>
      <c r="E130" s="156"/>
      <c r="F130" s="118">
        <v>0.05</v>
      </c>
      <c r="G130" s="119">
        <v>0.8</v>
      </c>
      <c r="H130" s="120">
        <f t="shared" si="7"/>
        <v>4</v>
      </c>
      <c r="I130" s="120">
        <f t="shared" si="8"/>
        <v>64</v>
      </c>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c r="BF130" s="129"/>
      <c r="BG130" s="129"/>
      <c r="BH130" s="129"/>
      <c r="BI130" s="129"/>
      <c r="BJ130" s="129"/>
      <c r="BK130" s="129"/>
      <c r="BL130" s="129"/>
      <c r="BM130" s="129"/>
      <c r="BN130" s="129"/>
      <c r="BO130" s="129"/>
      <c r="BP130" s="129"/>
      <c r="BQ130" s="129"/>
      <c r="BR130" s="129"/>
    </row>
    <row r="131" spans="1:70" ht="14" x14ac:dyDescent="0.15">
      <c r="A131" s="117" t="s">
        <v>328</v>
      </c>
      <c r="B131" s="156" t="s">
        <v>521</v>
      </c>
      <c r="C131" s="156" t="s">
        <v>228</v>
      </c>
      <c r="D131" s="156" t="s">
        <v>734</v>
      </c>
      <c r="E131" s="156"/>
      <c r="F131" s="118">
        <v>0.1</v>
      </c>
      <c r="G131" s="119">
        <v>0.2</v>
      </c>
      <c r="H131" s="120">
        <f t="shared" si="7"/>
        <v>8</v>
      </c>
      <c r="I131" s="120">
        <f t="shared" si="8"/>
        <v>16</v>
      </c>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c r="BF131" s="129"/>
      <c r="BG131" s="129"/>
      <c r="BH131" s="129"/>
      <c r="BI131" s="129"/>
      <c r="BJ131" s="129"/>
      <c r="BK131" s="129"/>
      <c r="BL131" s="129"/>
      <c r="BM131" s="129"/>
      <c r="BN131" s="129"/>
      <c r="BO131" s="129"/>
      <c r="BP131" s="129"/>
      <c r="BQ131" s="129"/>
      <c r="BR131" s="129"/>
    </row>
    <row r="132" spans="1:70" ht="14" x14ac:dyDescent="0.15">
      <c r="A132" s="117" t="s">
        <v>329</v>
      </c>
      <c r="B132" s="156" t="s">
        <v>521</v>
      </c>
      <c r="C132" s="156" t="s">
        <v>228</v>
      </c>
      <c r="D132" s="156" t="s">
        <v>735</v>
      </c>
      <c r="E132" s="156"/>
      <c r="F132" s="118">
        <v>0.1</v>
      </c>
      <c r="G132" s="119">
        <v>0.3</v>
      </c>
      <c r="H132" s="120">
        <f t="shared" si="7"/>
        <v>8</v>
      </c>
      <c r="I132" s="120">
        <f t="shared" si="8"/>
        <v>24</v>
      </c>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c r="BF132" s="129"/>
      <c r="BG132" s="129"/>
      <c r="BH132" s="129"/>
      <c r="BI132" s="129"/>
      <c r="BJ132" s="129"/>
      <c r="BK132" s="129"/>
      <c r="BL132" s="129"/>
      <c r="BM132" s="129"/>
      <c r="BN132" s="129"/>
      <c r="BO132" s="129"/>
      <c r="BP132" s="129"/>
      <c r="BQ132" s="129"/>
      <c r="BR132" s="129"/>
    </row>
    <row r="133" spans="1:70" ht="14" x14ac:dyDescent="0.15">
      <c r="A133" s="117" t="s">
        <v>330</v>
      </c>
      <c r="B133" s="156" t="s">
        <v>521</v>
      </c>
      <c r="C133" s="156" t="s">
        <v>228</v>
      </c>
      <c r="D133" s="156" t="s">
        <v>736</v>
      </c>
      <c r="E133" s="156"/>
      <c r="F133" s="118">
        <v>0.12</v>
      </c>
      <c r="G133" s="119">
        <v>0.3</v>
      </c>
      <c r="H133" s="120">
        <f t="shared" si="7"/>
        <v>9.6</v>
      </c>
      <c r="I133" s="120">
        <f t="shared" si="8"/>
        <v>24</v>
      </c>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c r="AH133" s="129"/>
      <c r="AI133" s="129"/>
      <c r="AJ133" s="129"/>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c r="BF133" s="129"/>
      <c r="BG133" s="129"/>
      <c r="BH133" s="129"/>
      <c r="BI133" s="129"/>
      <c r="BJ133" s="129"/>
      <c r="BK133" s="129"/>
      <c r="BL133" s="129"/>
      <c r="BM133" s="129"/>
      <c r="BN133" s="129"/>
      <c r="BO133" s="129"/>
      <c r="BP133" s="129"/>
      <c r="BQ133" s="129"/>
      <c r="BR133" s="129"/>
    </row>
    <row r="134" spans="1:70" ht="14" x14ac:dyDescent="0.15">
      <c r="A134" s="117" t="s">
        <v>331</v>
      </c>
      <c r="B134" s="156" t="s">
        <v>521</v>
      </c>
      <c r="C134" s="156" t="s">
        <v>228</v>
      </c>
      <c r="D134" s="156" t="s">
        <v>737</v>
      </c>
      <c r="E134" s="156"/>
      <c r="F134" s="118">
        <v>0.2</v>
      </c>
      <c r="G134" s="119">
        <v>0.4</v>
      </c>
      <c r="H134" s="120">
        <f t="shared" si="7"/>
        <v>16</v>
      </c>
      <c r="I134" s="120">
        <f t="shared" si="8"/>
        <v>32</v>
      </c>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c r="BF134" s="129"/>
      <c r="BG134" s="129"/>
      <c r="BH134" s="129"/>
      <c r="BI134" s="129"/>
      <c r="BJ134" s="129"/>
      <c r="BK134" s="129"/>
      <c r="BL134" s="129"/>
      <c r="BM134" s="129"/>
      <c r="BN134" s="129"/>
      <c r="BO134" s="129"/>
      <c r="BP134" s="129"/>
      <c r="BQ134" s="129"/>
      <c r="BR134" s="129"/>
    </row>
    <row r="135" spans="1:70" ht="14" x14ac:dyDescent="0.15">
      <c r="A135" s="117" t="s">
        <v>332</v>
      </c>
      <c r="B135" s="156" t="s">
        <v>521</v>
      </c>
      <c r="C135" s="156" t="s">
        <v>239</v>
      </c>
      <c r="D135" s="156" t="s">
        <v>742</v>
      </c>
      <c r="E135" s="156"/>
      <c r="F135" s="118">
        <v>0.8</v>
      </c>
      <c r="G135" s="119">
        <v>0.8</v>
      </c>
      <c r="H135" s="120">
        <f t="shared" si="7"/>
        <v>64</v>
      </c>
      <c r="I135" s="120">
        <f t="shared" si="8"/>
        <v>64</v>
      </c>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c r="AH135" s="129"/>
      <c r="AI135" s="129"/>
      <c r="AJ135" s="129"/>
      <c r="AK135" s="129"/>
      <c r="AL135" s="129"/>
      <c r="AM135" s="129"/>
      <c r="AN135" s="129"/>
      <c r="AO135" s="129"/>
      <c r="AP135" s="129"/>
      <c r="AQ135" s="129"/>
      <c r="AR135" s="129"/>
      <c r="AS135" s="129"/>
      <c r="AT135" s="129"/>
      <c r="AU135" s="129"/>
      <c r="AV135" s="129"/>
      <c r="AW135" s="129"/>
      <c r="AX135" s="129"/>
      <c r="AY135" s="129"/>
      <c r="AZ135" s="129"/>
      <c r="BA135" s="129"/>
      <c r="BB135" s="129"/>
      <c r="BC135" s="129"/>
      <c r="BD135" s="129"/>
      <c r="BE135" s="129"/>
      <c r="BF135" s="129"/>
      <c r="BG135" s="129"/>
      <c r="BH135" s="129"/>
      <c r="BI135" s="129"/>
      <c r="BJ135" s="129"/>
      <c r="BK135" s="129"/>
      <c r="BL135" s="129"/>
      <c r="BM135" s="129"/>
      <c r="BN135" s="129"/>
      <c r="BO135" s="129"/>
      <c r="BP135" s="129"/>
      <c r="BQ135" s="129"/>
      <c r="BR135" s="129"/>
    </row>
    <row r="136" spans="1:70" ht="14" x14ac:dyDescent="0.15">
      <c r="A136" s="117" t="s">
        <v>333</v>
      </c>
      <c r="B136" s="156" t="s">
        <v>521</v>
      </c>
      <c r="C136" s="156" t="s">
        <v>240</v>
      </c>
      <c r="D136" s="156" t="s">
        <v>743</v>
      </c>
      <c r="E136" s="156"/>
      <c r="F136" s="118">
        <v>2.5000000000000001E-2</v>
      </c>
      <c r="G136" s="119">
        <v>1.2</v>
      </c>
      <c r="H136" s="120">
        <f t="shared" si="7"/>
        <v>2</v>
      </c>
      <c r="I136" s="120">
        <f t="shared" si="8"/>
        <v>96</v>
      </c>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c r="BE136" s="129"/>
      <c r="BF136" s="129"/>
      <c r="BG136" s="129"/>
      <c r="BH136" s="129"/>
      <c r="BI136" s="129"/>
      <c r="BJ136" s="129"/>
      <c r="BK136" s="129"/>
      <c r="BL136" s="129"/>
      <c r="BM136" s="129"/>
      <c r="BN136" s="129"/>
      <c r="BO136" s="129"/>
      <c r="BP136" s="129"/>
      <c r="BQ136" s="129"/>
      <c r="BR136" s="129"/>
    </row>
    <row r="137" spans="1:70" ht="14" x14ac:dyDescent="0.15">
      <c r="A137" s="117" t="s">
        <v>334</v>
      </c>
      <c r="B137" s="156" t="s">
        <v>521</v>
      </c>
      <c r="C137" s="156" t="s">
        <v>240</v>
      </c>
      <c r="D137" s="156" t="s">
        <v>744</v>
      </c>
      <c r="E137" s="156"/>
      <c r="F137" s="118">
        <v>0.05</v>
      </c>
      <c r="G137" s="119">
        <v>0.2</v>
      </c>
      <c r="H137" s="120">
        <f t="shared" ref="H137:H168" si="9">F137*80</f>
        <v>4</v>
      </c>
      <c r="I137" s="120">
        <f t="shared" ref="I137:I168" si="10">G137*80</f>
        <v>16</v>
      </c>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29"/>
      <c r="BF137" s="129"/>
      <c r="BG137" s="129"/>
      <c r="BH137" s="129"/>
      <c r="BI137" s="129"/>
      <c r="BJ137" s="129"/>
      <c r="BK137" s="129"/>
      <c r="BL137" s="129"/>
      <c r="BM137" s="129"/>
      <c r="BN137" s="129"/>
      <c r="BO137" s="129"/>
      <c r="BP137" s="129"/>
      <c r="BQ137" s="129"/>
      <c r="BR137" s="129"/>
    </row>
    <row r="138" spans="1:70" ht="14" x14ac:dyDescent="0.15">
      <c r="A138" s="117" t="s">
        <v>335</v>
      </c>
      <c r="B138" s="156" t="s">
        <v>521</v>
      </c>
      <c r="C138" s="156" t="s">
        <v>240</v>
      </c>
      <c r="D138" s="156" t="s">
        <v>745</v>
      </c>
      <c r="E138" s="156"/>
      <c r="F138" s="118">
        <v>0.05</v>
      </c>
      <c r="G138" s="119">
        <v>0.3</v>
      </c>
      <c r="H138" s="120">
        <f t="shared" si="9"/>
        <v>4</v>
      </c>
      <c r="I138" s="120">
        <f t="shared" si="10"/>
        <v>24</v>
      </c>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c r="AH138" s="129"/>
      <c r="AI138" s="129"/>
      <c r="AJ138" s="129"/>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29"/>
      <c r="BF138" s="129"/>
      <c r="BG138" s="129"/>
      <c r="BH138" s="129"/>
      <c r="BI138" s="129"/>
      <c r="BJ138" s="129"/>
      <c r="BK138" s="129"/>
      <c r="BL138" s="129"/>
      <c r="BM138" s="129"/>
      <c r="BN138" s="129"/>
      <c r="BO138" s="129"/>
      <c r="BP138" s="129"/>
      <c r="BQ138" s="129"/>
      <c r="BR138" s="129"/>
    </row>
    <row r="139" spans="1:70" ht="14" x14ac:dyDescent="0.15">
      <c r="A139" s="117" t="s">
        <v>336</v>
      </c>
      <c r="B139" s="156" t="s">
        <v>521</v>
      </c>
      <c r="C139" s="156" t="s">
        <v>240</v>
      </c>
      <c r="D139" s="156" t="s">
        <v>746</v>
      </c>
      <c r="E139" s="156"/>
      <c r="F139" s="118">
        <v>0.05</v>
      </c>
      <c r="G139" s="119">
        <v>0.4</v>
      </c>
      <c r="H139" s="120">
        <f t="shared" si="9"/>
        <v>4</v>
      </c>
      <c r="I139" s="120">
        <f t="shared" si="10"/>
        <v>32</v>
      </c>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c r="BG139" s="129"/>
      <c r="BH139" s="129"/>
      <c r="BI139" s="129"/>
      <c r="BJ139" s="129"/>
      <c r="BK139" s="129"/>
      <c r="BL139" s="129"/>
      <c r="BM139" s="129"/>
      <c r="BN139" s="129"/>
      <c r="BO139" s="129"/>
      <c r="BP139" s="129"/>
      <c r="BQ139" s="129"/>
      <c r="BR139" s="129"/>
    </row>
    <row r="140" spans="1:70" ht="14" x14ac:dyDescent="0.15">
      <c r="A140" s="117" t="s">
        <v>337</v>
      </c>
      <c r="B140" s="156" t="s">
        <v>521</v>
      </c>
      <c r="C140" s="156" t="s">
        <v>240</v>
      </c>
      <c r="D140" s="156" t="s">
        <v>747</v>
      </c>
      <c r="E140" s="156"/>
      <c r="F140" s="118">
        <v>0.05</v>
      </c>
      <c r="G140" s="119">
        <v>0.5</v>
      </c>
      <c r="H140" s="120">
        <f t="shared" si="9"/>
        <v>4</v>
      </c>
      <c r="I140" s="120">
        <f t="shared" si="10"/>
        <v>40</v>
      </c>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c r="BG140" s="129"/>
      <c r="BH140" s="129"/>
      <c r="BI140" s="129"/>
      <c r="BJ140" s="129"/>
      <c r="BK140" s="129"/>
      <c r="BL140" s="129"/>
      <c r="BM140" s="129"/>
      <c r="BN140" s="129"/>
      <c r="BO140" s="129"/>
      <c r="BP140" s="129"/>
      <c r="BQ140" s="129"/>
      <c r="BR140" s="129"/>
    </row>
    <row r="141" spans="1:70" ht="14" x14ac:dyDescent="0.15">
      <c r="A141" s="117" t="s">
        <v>338</v>
      </c>
      <c r="B141" s="156" t="s">
        <v>521</v>
      </c>
      <c r="C141" s="156" t="s">
        <v>240</v>
      </c>
      <c r="D141" s="156" t="s">
        <v>748</v>
      </c>
      <c r="E141" s="156"/>
      <c r="F141" s="118">
        <v>0.05</v>
      </c>
      <c r="G141" s="119">
        <v>0.7</v>
      </c>
      <c r="H141" s="120">
        <f t="shared" si="9"/>
        <v>4</v>
      </c>
      <c r="I141" s="120">
        <f t="shared" si="10"/>
        <v>56</v>
      </c>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c r="BE141" s="129"/>
      <c r="BF141" s="129"/>
      <c r="BG141" s="129"/>
      <c r="BH141" s="129"/>
      <c r="BI141" s="129"/>
      <c r="BJ141" s="129"/>
      <c r="BK141" s="129"/>
      <c r="BL141" s="129"/>
      <c r="BM141" s="129"/>
      <c r="BN141" s="129"/>
      <c r="BO141" s="129"/>
      <c r="BP141" s="129"/>
      <c r="BQ141" s="129"/>
      <c r="BR141" s="129"/>
    </row>
    <row r="142" spans="1:70" ht="14" x14ac:dyDescent="0.15">
      <c r="A142" s="117" t="s">
        <v>339</v>
      </c>
      <c r="B142" s="156" t="s">
        <v>521</v>
      </c>
      <c r="C142" s="156" t="s">
        <v>240</v>
      </c>
      <c r="D142" s="156" t="s">
        <v>749</v>
      </c>
      <c r="E142" s="156"/>
      <c r="F142" s="118">
        <v>0.05</v>
      </c>
      <c r="G142" s="119">
        <v>0.8</v>
      </c>
      <c r="H142" s="120">
        <f t="shared" si="9"/>
        <v>4</v>
      </c>
      <c r="I142" s="120">
        <f t="shared" si="10"/>
        <v>64</v>
      </c>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c r="BF142" s="129"/>
      <c r="BG142" s="129"/>
      <c r="BH142" s="129"/>
      <c r="BI142" s="129"/>
      <c r="BJ142" s="129"/>
      <c r="BK142" s="129"/>
      <c r="BL142" s="129"/>
      <c r="BM142" s="129"/>
      <c r="BN142" s="129"/>
      <c r="BO142" s="129"/>
      <c r="BP142" s="129"/>
      <c r="BQ142" s="129"/>
      <c r="BR142" s="129"/>
    </row>
    <row r="143" spans="1:70" ht="14" x14ac:dyDescent="0.15">
      <c r="A143" s="117" t="s">
        <v>340</v>
      </c>
      <c r="B143" s="156" t="s">
        <v>521</v>
      </c>
      <c r="C143" s="156" t="s">
        <v>240</v>
      </c>
      <c r="D143" s="156" t="s">
        <v>750</v>
      </c>
      <c r="E143" s="156"/>
      <c r="F143" s="118">
        <v>0.05</v>
      </c>
      <c r="G143" s="119">
        <v>1.2</v>
      </c>
      <c r="H143" s="120">
        <f t="shared" si="9"/>
        <v>4</v>
      </c>
      <c r="I143" s="120">
        <f t="shared" si="10"/>
        <v>96</v>
      </c>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c r="BF143" s="129"/>
      <c r="BG143" s="129"/>
      <c r="BH143" s="129"/>
      <c r="BI143" s="129"/>
      <c r="BJ143" s="129"/>
      <c r="BK143" s="129"/>
      <c r="BL143" s="129"/>
      <c r="BM143" s="129"/>
      <c r="BN143" s="129"/>
      <c r="BO143" s="129"/>
      <c r="BP143" s="129"/>
      <c r="BQ143" s="129"/>
      <c r="BR143" s="129"/>
    </row>
    <row r="144" spans="1:70" ht="14" x14ac:dyDescent="0.15">
      <c r="A144" s="117" t="s">
        <v>341</v>
      </c>
      <c r="B144" s="156" t="s">
        <v>521</v>
      </c>
      <c r="C144" s="156" t="s">
        <v>240</v>
      </c>
      <c r="D144" s="156" t="s">
        <v>751</v>
      </c>
      <c r="E144" s="156"/>
      <c r="F144" s="118">
        <v>0.05</v>
      </c>
      <c r="G144" s="119">
        <v>1.5</v>
      </c>
      <c r="H144" s="120">
        <f t="shared" si="9"/>
        <v>4</v>
      </c>
      <c r="I144" s="120">
        <f t="shared" si="10"/>
        <v>120</v>
      </c>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c r="BE144" s="129"/>
      <c r="BF144" s="129"/>
      <c r="BG144" s="129"/>
      <c r="BH144" s="129"/>
      <c r="BI144" s="129"/>
      <c r="BJ144" s="129"/>
      <c r="BK144" s="129"/>
      <c r="BL144" s="129"/>
      <c r="BM144" s="129"/>
      <c r="BN144" s="129"/>
      <c r="BO144" s="129"/>
      <c r="BP144" s="129"/>
      <c r="BQ144" s="129"/>
      <c r="BR144" s="129"/>
    </row>
    <row r="145" spans="1:70" ht="14" x14ac:dyDescent="0.15">
      <c r="A145" s="117" t="s">
        <v>342</v>
      </c>
      <c r="B145" s="156" t="s">
        <v>521</v>
      </c>
      <c r="C145" s="156" t="s">
        <v>240</v>
      </c>
      <c r="D145" s="156" t="s">
        <v>752</v>
      </c>
      <c r="E145" s="156"/>
      <c r="F145" s="118">
        <v>0.05</v>
      </c>
      <c r="G145" s="119">
        <v>2</v>
      </c>
      <c r="H145" s="120">
        <f t="shared" si="9"/>
        <v>4</v>
      </c>
      <c r="I145" s="120">
        <f t="shared" si="10"/>
        <v>160</v>
      </c>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c r="BE145" s="129"/>
      <c r="BF145" s="129"/>
      <c r="BG145" s="129"/>
      <c r="BH145" s="129"/>
      <c r="BI145" s="129"/>
      <c r="BJ145" s="129"/>
      <c r="BK145" s="129"/>
      <c r="BL145" s="129"/>
      <c r="BM145" s="129"/>
      <c r="BN145" s="129"/>
      <c r="BO145" s="129"/>
      <c r="BP145" s="129"/>
      <c r="BQ145" s="129"/>
      <c r="BR145" s="129"/>
    </row>
    <row r="146" spans="1:70" ht="14" x14ac:dyDescent="0.15">
      <c r="A146" s="117" t="s">
        <v>343</v>
      </c>
      <c r="B146" s="156" t="s">
        <v>521</v>
      </c>
      <c r="C146" s="156" t="s">
        <v>240</v>
      </c>
      <c r="D146" s="156" t="s">
        <v>753</v>
      </c>
      <c r="E146" s="156"/>
      <c r="F146" s="118">
        <v>0.05</v>
      </c>
      <c r="G146" s="119">
        <v>2.5</v>
      </c>
      <c r="H146" s="120">
        <f t="shared" si="9"/>
        <v>4</v>
      </c>
      <c r="I146" s="120">
        <f t="shared" si="10"/>
        <v>200</v>
      </c>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c r="BA146" s="129"/>
      <c r="BB146" s="129"/>
      <c r="BC146" s="129"/>
      <c r="BD146" s="129"/>
      <c r="BE146" s="129"/>
      <c r="BF146" s="129"/>
      <c r="BG146" s="129"/>
      <c r="BH146" s="129"/>
      <c r="BI146" s="129"/>
      <c r="BJ146" s="129"/>
      <c r="BK146" s="129"/>
      <c r="BL146" s="129"/>
      <c r="BM146" s="129"/>
      <c r="BN146" s="129"/>
      <c r="BO146" s="129"/>
      <c r="BP146" s="129"/>
      <c r="BQ146" s="129"/>
      <c r="BR146" s="129"/>
    </row>
    <row r="147" spans="1:70" ht="14" x14ac:dyDescent="0.15">
      <c r="A147" s="117" t="s">
        <v>344</v>
      </c>
      <c r="B147" s="156" t="s">
        <v>521</v>
      </c>
      <c r="C147" s="156" t="s">
        <v>240</v>
      </c>
      <c r="D147" s="156" t="s">
        <v>754</v>
      </c>
      <c r="E147" s="156"/>
      <c r="F147" s="118">
        <v>0.05</v>
      </c>
      <c r="G147" s="119">
        <v>3</v>
      </c>
      <c r="H147" s="120">
        <f t="shared" si="9"/>
        <v>4</v>
      </c>
      <c r="I147" s="120">
        <f t="shared" si="10"/>
        <v>240</v>
      </c>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c r="AH147" s="129"/>
      <c r="AI147" s="129"/>
      <c r="AJ147" s="129"/>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c r="BF147" s="129"/>
      <c r="BG147" s="129"/>
      <c r="BH147" s="129"/>
      <c r="BI147" s="129"/>
      <c r="BJ147" s="129"/>
      <c r="BK147" s="129"/>
      <c r="BL147" s="129"/>
      <c r="BM147" s="129"/>
      <c r="BN147" s="129"/>
      <c r="BO147" s="129"/>
      <c r="BP147" s="129"/>
      <c r="BQ147" s="129"/>
      <c r="BR147" s="129"/>
    </row>
    <row r="148" spans="1:70" ht="14" x14ac:dyDescent="0.15">
      <c r="A148" s="117" t="s">
        <v>345</v>
      </c>
      <c r="B148" s="156" t="s">
        <v>521</v>
      </c>
      <c r="C148" s="156" t="s">
        <v>240</v>
      </c>
      <c r="D148" s="156" t="s">
        <v>755</v>
      </c>
      <c r="E148" s="156"/>
      <c r="F148" s="118">
        <v>7.4999999999999997E-2</v>
      </c>
      <c r="G148" s="119">
        <v>0.5</v>
      </c>
      <c r="H148" s="120">
        <f t="shared" si="9"/>
        <v>6</v>
      </c>
      <c r="I148" s="120">
        <f t="shared" si="10"/>
        <v>40</v>
      </c>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c r="AH148" s="129"/>
      <c r="AI148" s="129"/>
      <c r="AJ148" s="129"/>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c r="BF148" s="129"/>
      <c r="BG148" s="129"/>
      <c r="BH148" s="129"/>
      <c r="BI148" s="129"/>
      <c r="BJ148" s="129"/>
      <c r="BK148" s="129"/>
      <c r="BL148" s="129"/>
      <c r="BM148" s="129"/>
      <c r="BN148" s="129"/>
      <c r="BO148" s="129"/>
      <c r="BP148" s="129"/>
      <c r="BQ148" s="129"/>
      <c r="BR148" s="129"/>
    </row>
    <row r="149" spans="1:70" ht="14" x14ac:dyDescent="0.15">
      <c r="A149" s="117" t="s">
        <v>346</v>
      </c>
      <c r="B149" s="156" t="s">
        <v>521</v>
      </c>
      <c r="C149" s="156" t="s">
        <v>240</v>
      </c>
      <c r="D149" s="156" t="s">
        <v>756</v>
      </c>
      <c r="E149" s="156"/>
      <c r="F149" s="118">
        <v>7.4999999999999997E-2</v>
      </c>
      <c r="G149" s="119">
        <v>0.6</v>
      </c>
      <c r="H149" s="120">
        <f t="shared" si="9"/>
        <v>6</v>
      </c>
      <c r="I149" s="120">
        <f t="shared" si="10"/>
        <v>48</v>
      </c>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c r="AH149" s="129"/>
      <c r="AI149" s="129"/>
      <c r="AJ149" s="129"/>
      <c r="AK149" s="129"/>
      <c r="AL149" s="129"/>
      <c r="AM149" s="129"/>
      <c r="AN149" s="129"/>
      <c r="AO149" s="129"/>
      <c r="AP149" s="129"/>
      <c r="AQ149" s="129"/>
      <c r="AR149" s="129"/>
      <c r="AS149" s="129"/>
      <c r="AT149" s="129"/>
      <c r="AU149" s="129"/>
      <c r="AV149" s="129"/>
      <c r="AW149" s="129"/>
      <c r="AX149" s="129"/>
      <c r="AY149" s="129"/>
      <c r="AZ149" s="129"/>
      <c r="BA149" s="129"/>
      <c r="BB149" s="129"/>
      <c r="BC149" s="129"/>
      <c r="BD149" s="129"/>
      <c r="BE149" s="129"/>
      <c r="BF149" s="129"/>
      <c r="BG149" s="129"/>
      <c r="BH149" s="129"/>
      <c r="BI149" s="129"/>
      <c r="BJ149" s="129"/>
      <c r="BK149" s="129"/>
      <c r="BL149" s="129"/>
      <c r="BM149" s="129"/>
      <c r="BN149" s="129"/>
      <c r="BO149" s="129"/>
      <c r="BP149" s="129"/>
      <c r="BQ149" s="129"/>
      <c r="BR149" s="129"/>
    </row>
    <row r="150" spans="1:70" ht="14" x14ac:dyDescent="0.15">
      <c r="A150" s="117" t="s">
        <v>347</v>
      </c>
      <c r="B150" s="156" t="s">
        <v>521</v>
      </c>
      <c r="C150" s="156" t="s">
        <v>240</v>
      </c>
      <c r="D150" s="156" t="s">
        <v>757</v>
      </c>
      <c r="E150" s="156"/>
      <c r="F150" s="118">
        <v>7.4999999999999997E-2</v>
      </c>
      <c r="G150" s="119">
        <v>0.7</v>
      </c>
      <c r="H150" s="120">
        <f t="shared" si="9"/>
        <v>6</v>
      </c>
      <c r="I150" s="120">
        <f t="shared" si="10"/>
        <v>56</v>
      </c>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c r="AH150" s="129"/>
      <c r="AI150" s="129"/>
      <c r="AJ150" s="129"/>
      <c r="AK150" s="129"/>
      <c r="AL150" s="129"/>
      <c r="AM150" s="129"/>
      <c r="AN150" s="129"/>
      <c r="AO150" s="129"/>
      <c r="AP150" s="129"/>
      <c r="AQ150" s="129"/>
      <c r="AR150" s="129"/>
      <c r="AS150" s="129"/>
      <c r="AT150" s="129"/>
      <c r="AU150" s="129"/>
      <c r="AV150" s="129"/>
      <c r="AW150" s="129"/>
      <c r="AX150" s="129"/>
      <c r="AY150" s="129"/>
      <c r="AZ150" s="129"/>
      <c r="BA150" s="129"/>
      <c r="BB150" s="129"/>
      <c r="BC150" s="129"/>
      <c r="BD150" s="129"/>
      <c r="BE150" s="129"/>
      <c r="BF150" s="129"/>
      <c r="BG150" s="129"/>
      <c r="BH150" s="129"/>
      <c r="BI150" s="129"/>
      <c r="BJ150" s="129"/>
      <c r="BK150" s="129"/>
      <c r="BL150" s="129"/>
      <c r="BM150" s="129"/>
      <c r="BN150" s="129"/>
      <c r="BO150" s="129"/>
      <c r="BP150" s="129"/>
      <c r="BQ150" s="129"/>
      <c r="BR150" s="129"/>
    </row>
    <row r="151" spans="1:70" ht="14" x14ac:dyDescent="0.15">
      <c r="A151" s="117" t="s">
        <v>348</v>
      </c>
      <c r="B151" s="156" t="s">
        <v>521</v>
      </c>
      <c r="C151" s="156" t="s">
        <v>240</v>
      </c>
      <c r="D151" s="156" t="s">
        <v>758</v>
      </c>
      <c r="E151" s="156"/>
      <c r="F151" s="118">
        <v>7.4999999999999997E-2</v>
      </c>
      <c r="G151" s="119">
        <v>0.8</v>
      </c>
      <c r="H151" s="120">
        <f t="shared" si="9"/>
        <v>6</v>
      </c>
      <c r="I151" s="120">
        <f t="shared" si="10"/>
        <v>64</v>
      </c>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c r="AH151" s="129"/>
      <c r="AI151" s="129"/>
      <c r="AJ151" s="129"/>
      <c r="AK151" s="129"/>
      <c r="AL151" s="129"/>
      <c r="AM151" s="129"/>
      <c r="AN151" s="129"/>
      <c r="AO151" s="129"/>
      <c r="AP151" s="129"/>
      <c r="AQ151" s="129"/>
      <c r="AR151" s="129"/>
      <c r="AS151" s="129"/>
      <c r="AT151" s="129"/>
      <c r="AU151" s="129"/>
      <c r="AV151" s="129"/>
      <c r="AW151" s="129"/>
      <c r="AX151" s="129"/>
      <c r="AY151" s="129"/>
      <c r="AZ151" s="129"/>
      <c r="BA151" s="129"/>
      <c r="BB151" s="129"/>
      <c r="BC151" s="129"/>
      <c r="BD151" s="129"/>
      <c r="BE151" s="129"/>
      <c r="BF151" s="129"/>
      <c r="BG151" s="129"/>
      <c r="BH151" s="129"/>
      <c r="BI151" s="129"/>
      <c r="BJ151" s="129"/>
      <c r="BK151" s="129"/>
      <c r="BL151" s="129"/>
      <c r="BM151" s="129"/>
      <c r="BN151" s="129"/>
      <c r="BO151" s="129"/>
      <c r="BP151" s="129"/>
      <c r="BQ151" s="129"/>
      <c r="BR151" s="129"/>
    </row>
    <row r="152" spans="1:70" ht="14" x14ac:dyDescent="0.15">
      <c r="A152" s="117" t="s">
        <v>349</v>
      </c>
      <c r="B152" s="156" t="s">
        <v>521</v>
      </c>
      <c r="C152" s="156" t="s">
        <v>240</v>
      </c>
      <c r="D152" s="156" t="s">
        <v>759</v>
      </c>
      <c r="E152" s="156"/>
      <c r="F152" s="118">
        <v>7.4999999999999997E-2</v>
      </c>
      <c r="G152" s="119">
        <v>0.9</v>
      </c>
      <c r="H152" s="120">
        <f t="shared" si="9"/>
        <v>6</v>
      </c>
      <c r="I152" s="120">
        <f t="shared" si="10"/>
        <v>72</v>
      </c>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c r="AH152" s="129"/>
      <c r="AI152" s="129"/>
      <c r="AJ152" s="129"/>
      <c r="AK152" s="129"/>
      <c r="AL152" s="129"/>
      <c r="AM152" s="129"/>
      <c r="AN152" s="129"/>
      <c r="AO152" s="129"/>
      <c r="AP152" s="129"/>
      <c r="AQ152" s="129"/>
      <c r="AR152" s="129"/>
      <c r="AS152" s="129"/>
      <c r="AT152" s="129"/>
      <c r="AU152" s="129"/>
      <c r="AV152" s="129"/>
      <c r="AW152" s="129"/>
      <c r="AX152" s="129"/>
      <c r="AY152" s="129"/>
      <c r="AZ152" s="129"/>
      <c r="BA152" s="129"/>
      <c r="BB152" s="129"/>
      <c r="BC152" s="129"/>
      <c r="BD152" s="129"/>
      <c r="BE152" s="129"/>
      <c r="BF152" s="129"/>
      <c r="BG152" s="129"/>
      <c r="BH152" s="129"/>
      <c r="BI152" s="129"/>
      <c r="BJ152" s="129"/>
      <c r="BK152" s="129"/>
      <c r="BL152" s="129"/>
      <c r="BM152" s="129"/>
      <c r="BN152" s="129"/>
      <c r="BO152" s="129"/>
      <c r="BP152" s="129"/>
      <c r="BQ152" s="129"/>
      <c r="BR152" s="129"/>
    </row>
    <row r="153" spans="1:70" ht="14" x14ac:dyDescent="0.15">
      <c r="A153" s="117" t="s">
        <v>350</v>
      </c>
      <c r="B153" s="156" t="s">
        <v>521</v>
      </c>
      <c r="C153" s="156" t="s">
        <v>240</v>
      </c>
      <c r="D153" s="156" t="s">
        <v>760</v>
      </c>
      <c r="E153" s="156"/>
      <c r="F153" s="118">
        <v>7.4999999999999997E-2</v>
      </c>
      <c r="G153" s="119">
        <v>1</v>
      </c>
      <c r="H153" s="120">
        <f t="shared" si="9"/>
        <v>6</v>
      </c>
      <c r="I153" s="120">
        <f t="shared" si="10"/>
        <v>80</v>
      </c>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c r="AR153" s="129"/>
      <c r="AS153" s="129"/>
      <c r="AT153" s="129"/>
      <c r="AU153" s="129"/>
      <c r="AV153" s="129"/>
      <c r="AW153" s="129"/>
      <c r="AX153" s="129"/>
      <c r="AY153" s="129"/>
      <c r="AZ153" s="129"/>
      <c r="BA153" s="129"/>
      <c r="BB153" s="129"/>
      <c r="BC153" s="129"/>
      <c r="BD153" s="129"/>
      <c r="BE153" s="129"/>
      <c r="BF153" s="129"/>
      <c r="BG153" s="129"/>
      <c r="BH153" s="129"/>
      <c r="BI153" s="129"/>
      <c r="BJ153" s="129"/>
      <c r="BK153" s="129"/>
      <c r="BL153" s="129"/>
      <c r="BM153" s="129"/>
      <c r="BN153" s="129"/>
      <c r="BO153" s="129"/>
      <c r="BP153" s="129"/>
      <c r="BQ153" s="129"/>
      <c r="BR153" s="129"/>
    </row>
    <row r="154" spans="1:70" ht="14" x14ac:dyDescent="0.15">
      <c r="A154" s="117" t="s">
        <v>351</v>
      </c>
      <c r="B154" s="156" t="s">
        <v>521</v>
      </c>
      <c r="C154" s="156" t="s">
        <v>240</v>
      </c>
      <c r="D154" s="156" t="s">
        <v>761</v>
      </c>
      <c r="E154" s="156"/>
      <c r="F154" s="118">
        <v>7.4999999999999997E-2</v>
      </c>
      <c r="G154" s="119">
        <v>1.5</v>
      </c>
      <c r="H154" s="120">
        <f t="shared" si="9"/>
        <v>6</v>
      </c>
      <c r="I154" s="120">
        <f t="shared" si="10"/>
        <v>120</v>
      </c>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29"/>
      <c r="AW154" s="129"/>
      <c r="AX154" s="129"/>
      <c r="AY154" s="129"/>
      <c r="AZ154" s="129"/>
      <c r="BA154" s="129"/>
      <c r="BB154" s="129"/>
      <c r="BC154" s="129"/>
      <c r="BD154" s="129"/>
      <c r="BE154" s="129"/>
      <c r="BF154" s="129"/>
      <c r="BG154" s="129"/>
      <c r="BH154" s="129"/>
      <c r="BI154" s="129"/>
      <c r="BJ154" s="129"/>
      <c r="BK154" s="129"/>
      <c r="BL154" s="129"/>
      <c r="BM154" s="129"/>
      <c r="BN154" s="129"/>
      <c r="BO154" s="129"/>
      <c r="BP154" s="129"/>
      <c r="BQ154" s="129"/>
      <c r="BR154" s="129"/>
    </row>
    <row r="155" spans="1:70" ht="14" x14ac:dyDescent="0.15">
      <c r="A155" s="117" t="s">
        <v>352</v>
      </c>
      <c r="B155" s="156" t="s">
        <v>521</v>
      </c>
      <c r="C155" s="156" t="s">
        <v>240</v>
      </c>
      <c r="D155" s="156" t="s">
        <v>762</v>
      </c>
      <c r="E155" s="156"/>
      <c r="F155" s="118">
        <v>7.4999999999999997E-2</v>
      </c>
      <c r="G155" s="119">
        <v>2</v>
      </c>
      <c r="H155" s="120">
        <f t="shared" si="9"/>
        <v>6</v>
      </c>
      <c r="I155" s="120">
        <f t="shared" si="10"/>
        <v>160</v>
      </c>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c r="BF155" s="129"/>
      <c r="BG155" s="129"/>
      <c r="BH155" s="129"/>
      <c r="BI155" s="129"/>
      <c r="BJ155" s="129"/>
      <c r="BK155" s="129"/>
      <c r="BL155" s="129"/>
      <c r="BM155" s="129"/>
      <c r="BN155" s="129"/>
      <c r="BO155" s="129"/>
      <c r="BP155" s="129"/>
      <c r="BQ155" s="129"/>
      <c r="BR155" s="129"/>
    </row>
    <row r="156" spans="1:70" ht="14" x14ac:dyDescent="0.15">
      <c r="A156" s="117" t="s">
        <v>353</v>
      </c>
      <c r="B156" s="156" t="s">
        <v>521</v>
      </c>
      <c r="C156" s="156" t="s">
        <v>240</v>
      </c>
      <c r="D156" s="156" t="s">
        <v>763</v>
      </c>
      <c r="E156" s="156"/>
      <c r="F156" s="118">
        <v>0.08</v>
      </c>
      <c r="G156" s="119">
        <v>0.45</v>
      </c>
      <c r="H156" s="120">
        <f t="shared" si="9"/>
        <v>6.4</v>
      </c>
      <c r="I156" s="120">
        <f t="shared" si="10"/>
        <v>36</v>
      </c>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29"/>
      <c r="BC156" s="129"/>
      <c r="BD156" s="129"/>
      <c r="BE156" s="129"/>
      <c r="BF156" s="129"/>
      <c r="BG156" s="129"/>
      <c r="BH156" s="129"/>
      <c r="BI156" s="129"/>
      <c r="BJ156" s="129"/>
      <c r="BK156" s="129"/>
      <c r="BL156" s="129"/>
      <c r="BM156" s="129"/>
      <c r="BN156" s="129"/>
      <c r="BO156" s="129"/>
      <c r="BP156" s="129"/>
      <c r="BQ156" s="129"/>
      <c r="BR156" s="129"/>
    </row>
    <row r="157" spans="1:70" ht="14" x14ac:dyDescent="0.15">
      <c r="A157" s="117" t="s">
        <v>354</v>
      </c>
      <c r="B157" s="156" t="s">
        <v>521</v>
      </c>
      <c r="C157" s="156" t="s">
        <v>240</v>
      </c>
      <c r="D157" s="156" t="s">
        <v>764</v>
      </c>
      <c r="E157" s="156"/>
      <c r="F157" s="118">
        <v>0.1</v>
      </c>
      <c r="G157" s="119">
        <v>0.3</v>
      </c>
      <c r="H157" s="120">
        <f t="shared" si="9"/>
        <v>8</v>
      </c>
      <c r="I157" s="120">
        <f t="shared" si="10"/>
        <v>24</v>
      </c>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29"/>
      <c r="AY157" s="129"/>
      <c r="AZ157" s="129"/>
      <c r="BA157" s="129"/>
      <c r="BB157" s="129"/>
      <c r="BC157" s="129"/>
      <c r="BD157" s="129"/>
      <c r="BE157" s="129"/>
      <c r="BF157" s="129"/>
      <c r="BG157" s="129"/>
      <c r="BH157" s="129"/>
      <c r="BI157" s="129"/>
      <c r="BJ157" s="129"/>
      <c r="BK157" s="129"/>
      <c r="BL157" s="129"/>
      <c r="BM157" s="129"/>
      <c r="BN157" s="129"/>
      <c r="BO157" s="129"/>
      <c r="BP157" s="129"/>
      <c r="BQ157" s="129"/>
      <c r="BR157" s="129"/>
    </row>
    <row r="158" spans="1:70" ht="14" x14ac:dyDescent="0.15">
      <c r="A158" s="117" t="s">
        <v>355</v>
      </c>
      <c r="B158" s="156" t="s">
        <v>521</v>
      </c>
      <c r="C158" s="156" t="s">
        <v>240</v>
      </c>
      <c r="D158" s="156" t="s">
        <v>765</v>
      </c>
      <c r="E158" s="156"/>
      <c r="F158" s="118">
        <v>0.1</v>
      </c>
      <c r="G158" s="119">
        <v>0.4</v>
      </c>
      <c r="H158" s="120">
        <f t="shared" si="9"/>
        <v>8</v>
      </c>
      <c r="I158" s="120">
        <f t="shared" si="10"/>
        <v>32</v>
      </c>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29"/>
      <c r="AY158" s="129"/>
      <c r="AZ158" s="129"/>
      <c r="BA158" s="129"/>
      <c r="BB158" s="129"/>
      <c r="BC158" s="129"/>
      <c r="BD158" s="129"/>
      <c r="BE158" s="129"/>
      <c r="BF158" s="129"/>
      <c r="BG158" s="129"/>
      <c r="BH158" s="129"/>
      <c r="BI158" s="129"/>
      <c r="BJ158" s="129"/>
      <c r="BK158" s="129"/>
      <c r="BL158" s="129"/>
      <c r="BM158" s="129"/>
      <c r="BN158" s="129"/>
      <c r="BO158" s="129"/>
      <c r="BP158" s="129"/>
      <c r="BQ158" s="129"/>
      <c r="BR158" s="129"/>
    </row>
    <row r="159" spans="1:70" ht="14" x14ac:dyDescent="0.15">
      <c r="A159" s="117" t="s">
        <v>356</v>
      </c>
      <c r="B159" s="156" t="s">
        <v>521</v>
      </c>
      <c r="C159" s="156" t="s">
        <v>240</v>
      </c>
      <c r="D159" s="156" t="s">
        <v>766</v>
      </c>
      <c r="E159" s="156"/>
      <c r="F159" s="118">
        <v>0.1</v>
      </c>
      <c r="G159" s="119">
        <v>0.5</v>
      </c>
      <c r="H159" s="120">
        <f t="shared" si="9"/>
        <v>8</v>
      </c>
      <c r="I159" s="120">
        <f t="shared" si="10"/>
        <v>40</v>
      </c>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29"/>
      <c r="AY159" s="129"/>
      <c r="AZ159" s="129"/>
      <c r="BA159" s="129"/>
      <c r="BB159" s="129"/>
      <c r="BC159" s="129"/>
      <c r="BD159" s="129"/>
      <c r="BE159" s="129"/>
      <c r="BF159" s="129"/>
      <c r="BG159" s="129"/>
      <c r="BH159" s="129"/>
      <c r="BI159" s="129"/>
      <c r="BJ159" s="129"/>
      <c r="BK159" s="129"/>
      <c r="BL159" s="129"/>
      <c r="BM159" s="129"/>
      <c r="BN159" s="129"/>
      <c r="BO159" s="129"/>
      <c r="BP159" s="129"/>
      <c r="BQ159" s="129"/>
      <c r="BR159" s="129"/>
    </row>
    <row r="160" spans="1:70" ht="14" x14ac:dyDescent="0.15">
      <c r="A160" s="117" t="s">
        <v>357</v>
      </c>
      <c r="B160" s="156" t="s">
        <v>521</v>
      </c>
      <c r="C160" s="156" t="s">
        <v>240</v>
      </c>
      <c r="D160" s="156" t="s">
        <v>767</v>
      </c>
      <c r="E160" s="156"/>
      <c r="F160" s="118">
        <v>0.1</v>
      </c>
      <c r="G160" s="119">
        <v>0.6</v>
      </c>
      <c r="H160" s="120">
        <f t="shared" si="9"/>
        <v>8</v>
      </c>
      <c r="I160" s="120">
        <f t="shared" si="10"/>
        <v>48</v>
      </c>
      <c r="J160" s="129"/>
      <c r="K160" s="129"/>
      <c r="L160" s="129"/>
      <c r="M160" s="129"/>
      <c r="N160" s="129"/>
      <c r="O160" s="129"/>
      <c r="P160" s="129"/>
      <c r="Q160" s="129"/>
      <c r="R160" s="129"/>
      <c r="S160" s="129"/>
      <c r="T160" s="129"/>
      <c r="U160" s="129"/>
      <c r="V160" s="129"/>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c r="BG160" s="129"/>
      <c r="BH160" s="129"/>
      <c r="BI160" s="129"/>
      <c r="BJ160" s="129"/>
      <c r="BK160" s="129"/>
      <c r="BL160" s="129"/>
      <c r="BM160" s="129"/>
      <c r="BN160" s="129"/>
      <c r="BO160" s="129"/>
      <c r="BP160" s="129"/>
      <c r="BQ160" s="129"/>
      <c r="BR160" s="129"/>
    </row>
    <row r="161" spans="1:70" ht="14" x14ac:dyDescent="0.15">
      <c r="A161" s="117" t="s">
        <v>358</v>
      </c>
      <c r="B161" s="156" t="s">
        <v>521</v>
      </c>
      <c r="C161" s="156" t="s">
        <v>240</v>
      </c>
      <c r="D161" s="156" t="s">
        <v>768</v>
      </c>
      <c r="E161" s="156"/>
      <c r="F161" s="118">
        <v>0.1</v>
      </c>
      <c r="G161" s="119">
        <v>0.7</v>
      </c>
      <c r="H161" s="120">
        <f t="shared" si="9"/>
        <v>8</v>
      </c>
      <c r="I161" s="120">
        <f t="shared" si="10"/>
        <v>56</v>
      </c>
      <c r="J161" s="129"/>
      <c r="K161" s="129"/>
      <c r="L161" s="129"/>
      <c r="M161" s="129"/>
      <c r="N161" s="129"/>
      <c r="O161" s="129"/>
      <c r="P161" s="129"/>
      <c r="Q161" s="129"/>
      <c r="R161" s="129"/>
      <c r="S161" s="129"/>
      <c r="T161" s="129"/>
      <c r="U161" s="129"/>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29"/>
      <c r="BE161" s="129"/>
      <c r="BF161" s="129"/>
      <c r="BG161" s="129"/>
      <c r="BH161" s="129"/>
      <c r="BI161" s="129"/>
      <c r="BJ161" s="129"/>
      <c r="BK161" s="129"/>
      <c r="BL161" s="129"/>
      <c r="BM161" s="129"/>
      <c r="BN161" s="129"/>
      <c r="BO161" s="129"/>
      <c r="BP161" s="129"/>
      <c r="BQ161" s="129"/>
      <c r="BR161" s="129"/>
    </row>
    <row r="162" spans="1:70" ht="14" x14ac:dyDescent="0.15">
      <c r="A162" s="117" t="s">
        <v>359</v>
      </c>
      <c r="B162" s="156" t="s">
        <v>521</v>
      </c>
      <c r="C162" s="156" t="s">
        <v>240</v>
      </c>
      <c r="D162" s="156" t="s">
        <v>769</v>
      </c>
      <c r="E162" s="156"/>
      <c r="F162" s="118">
        <v>0.1</v>
      </c>
      <c r="G162" s="119">
        <v>0.8</v>
      </c>
      <c r="H162" s="120">
        <f t="shared" si="9"/>
        <v>8</v>
      </c>
      <c r="I162" s="120">
        <f t="shared" si="10"/>
        <v>64</v>
      </c>
      <c r="J162" s="129"/>
      <c r="K162" s="129"/>
      <c r="L162" s="129"/>
      <c r="M162" s="129"/>
      <c r="N162" s="129"/>
      <c r="O162" s="129"/>
      <c r="P162" s="129"/>
      <c r="Q162" s="129"/>
      <c r="R162" s="129"/>
      <c r="S162" s="129"/>
      <c r="T162" s="129"/>
      <c r="U162" s="129"/>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c r="BF162" s="129"/>
      <c r="BG162" s="129"/>
      <c r="BH162" s="129"/>
      <c r="BI162" s="129"/>
      <c r="BJ162" s="129"/>
      <c r="BK162" s="129"/>
      <c r="BL162" s="129"/>
      <c r="BM162" s="129"/>
      <c r="BN162" s="129"/>
      <c r="BO162" s="129"/>
      <c r="BP162" s="129"/>
      <c r="BQ162" s="129"/>
      <c r="BR162" s="129"/>
    </row>
    <row r="163" spans="1:70" ht="14" x14ac:dyDescent="0.15">
      <c r="A163" s="117" t="s">
        <v>360</v>
      </c>
      <c r="B163" s="156" t="s">
        <v>521</v>
      </c>
      <c r="C163" s="156" t="s">
        <v>240</v>
      </c>
      <c r="D163" s="156" t="s">
        <v>770</v>
      </c>
      <c r="E163" s="156"/>
      <c r="F163" s="118">
        <v>0.1</v>
      </c>
      <c r="G163" s="119">
        <v>0.9</v>
      </c>
      <c r="H163" s="120">
        <f t="shared" si="9"/>
        <v>8</v>
      </c>
      <c r="I163" s="120">
        <f t="shared" si="10"/>
        <v>72</v>
      </c>
      <c r="J163" s="129"/>
      <c r="K163" s="129"/>
      <c r="L163" s="129"/>
      <c r="M163" s="129"/>
      <c r="N163" s="129"/>
      <c r="O163" s="129"/>
      <c r="P163" s="129"/>
      <c r="Q163" s="129"/>
      <c r="R163" s="129"/>
      <c r="S163" s="129"/>
      <c r="T163" s="129"/>
      <c r="U163" s="129"/>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29"/>
      <c r="AY163" s="129"/>
      <c r="AZ163" s="129"/>
      <c r="BA163" s="129"/>
      <c r="BB163" s="129"/>
      <c r="BC163" s="129"/>
      <c r="BD163" s="129"/>
      <c r="BE163" s="129"/>
      <c r="BF163" s="129"/>
      <c r="BG163" s="129"/>
      <c r="BH163" s="129"/>
      <c r="BI163" s="129"/>
      <c r="BJ163" s="129"/>
      <c r="BK163" s="129"/>
      <c r="BL163" s="129"/>
      <c r="BM163" s="129"/>
      <c r="BN163" s="129"/>
      <c r="BO163" s="129"/>
      <c r="BP163" s="129"/>
      <c r="BQ163" s="129"/>
      <c r="BR163" s="129"/>
    </row>
    <row r="164" spans="1:70" ht="14" x14ac:dyDescent="0.15">
      <c r="A164" s="117" t="s">
        <v>361</v>
      </c>
      <c r="B164" s="156" t="s">
        <v>521</v>
      </c>
      <c r="C164" s="156" t="s">
        <v>240</v>
      </c>
      <c r="D164" s="156" t="s">
        <v>771</v>
      </c>
      <c r="E164" s="156"/>
      <c r="F164" s="118">
        <v>0.1</v>
      </c>
      <c r="G164" s="119">
        <v>1</v>
      </c>
      <c r="H164" s="120">
        <f t="shared" si="9"/>
        <v>8</v>
      </c>
      <c r="I164" s="120">
        <f t="shared" si="10"/>
        <v>80</v>
      </c>
      <c r="J164" s="129"/>
      <c r="K164" s="129"/>
      <c r="L164" s="129"/>
      <c r="M164" s="129"/>
      <c r="N164" s="129"/>
      <c r="O164" s="129"/>
      <c r="P164" s="129"/>
      <c r="Q164" s="129"/>
      <c r="R164" s="129"/>
      <c r="S164" s="129"/>
      <c r="T164" s="129"/>
      <c r="U164" s="129"/>
      <c r="V164" s="129"/>
      <c r="W164" s="129"/>
      <c r="X164" s="129"/>
      <c r="Y164" s="129"/>
      <c r="Z164" s="129"/>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29"/>
      <c r="AY164" s="129"/>
      <c r="AZ164" s="129"/>
      <c r="BA164" s="129"/>
      <c r="BB164" s="129"/>
      <c r="BC164" s="129"/>
      <c r="BD164" s="129"/>
      <c r="BE164" s="129"/>
      <c r="BF164" s="129"/>
      <c r="BG164" s="129"/>
      <c r="BH164" s="129"/>
      <c r="BI164" s="129"/>
      <c r="BJ164" s="129"/>
      <c r="BK164" s="129"/>
      <c r="BL164" s="129"/>
      <c r="BM164" s="129"/>
      <c r="BN164" s="129"/>
      <c r="BO164" s="129"/>
      <c r="BP164" s="129"/>
      <c r="BQ164" s="129"/>
      <c r="BR164" s="129"/>
    </row>
    <row r="165" spans="1:70" ht="14" x14ac:dyDescent="0.15">
      <c r="A165" s="117" t="s">
        <v>362</v>
      </c>
      <c r="B165" s="156" t="s">
        <v>521</v>
      </c>
      <c r="C165" s="156" t="s">
        <v>240</v>
      </c>
      <c r="D165" s="156" t="s">
        <v>772</v>
      </c>
      <c r="E165" s="156"/>
      <c r="F165" s="118">
        <v>0.1</v>
      </c>
      <c r="G165" s="119">
        <v>1.5</v>
      </c>
      <c r="H165" s="120">
        <f t="shared" si="9"/>
        <v>8</v>
      </c>
      <c r="I165" s="120">
        <f t="shared" si="10"/>
        <v>120</v>
      </c>
      <c r="J165" s="129"/>
      <c r="K165" s="129"/>
      <c r="L165" s="129"/>
      <c r="M165" s="129"/>
      <c r="N165" s="129"/>
      <c r="O165" s="129"/>
      <c r="P165" s="129"/>
      <c r="Q165" s="129"/>
      <c r="R165" s="129"/>
      <c r="S165" s="129"/>
      <c r="T165" s="129"/>
      <c r="U165" s="129"/>
      <c r="V165" s="129"/>
      <c r="W165" s="129"/>
      <c r="X165" s="129"/>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c r="AX165" s="129"/>
      <c r="AY165" s="129"/>
      <c r="AZ165" s="129"/>
      <c r="BA165" s="129"/>
      <c r="BB165" s="129"/>
      <c r="BC165" s="129"/>
      <c r="BD165" s="129"/>
      <c r="BE165" s="129"/>
      <c r="BF165" s="129"/>
      <c r="BG165" s="129"/>
      <c r="BH165" s="129"/>
      <c r="BI165" s="129"/>
      <c r="BJ165" s="129"/>
      <c r="BK165" s="129"/>
      <c r="BL165" s="129"/>
      <c r="BM165" s="129"/>
      <c r="BN165" s="129"/>
      <c r="BO165" s="129"/>
      <c r="BP165" s="129"/>
      <c r="BQ165" s="129"/>
      <c r="BR165" s="129"/>
    </row>
    <row r="166" spans="1:70" ht="14" x14ac:dyDescent="0.15">
      <c r="A166" s="117" t="s">
        <v>363</v>
      </c>
      <c r="B166" s="156" t="s">
        <v>521</v>
      </c>
      <c r="C166" s="156" t="s">
        <v>240</v>
      </c>
      <c r="D166" s="156" t="s">
        <v>773</v>
      </c>
      <c r="E166" s="156"/>
      <c r="F166" s="118">
        <v>0.1</v>
      </c>
      <c r="G166" s="119">
        <v>1.8</v>
      </c>
      <c r="H166" s="120">
        <f t="shared" si="9"/>
        <v>8</v>
      </c>
      <c r="I166" s="120">
        <f t="shared" si="10"/>
        <v>144</v>
      </c>
      <c r="J166" s="129"/>
      <c r="K166" s="129"/>
      <c r="L166" s="129"/>
      <c r="M166" s="129"/>
      <c r="N166" s="129"/>
      <c r="O166" s="129"/>
      <c r="P166" s="129"/>
      <c r="Q166" s="129"/>
      <c r="R166" s="129"/>
      <c r="S166" s="129"/>
      <c r="T166" s="129"/>
      <c r="U166" s="129"/>
      <c r="V166" s="129"/>
      <c r="W166" s="129"/>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c r="AU166" s="129"/>
      <c r="AV166" s="129"/>
      <c r="AW166" s="129"/>
      <c r="AX166" s="129"/>
      <c r="AY166" s="129"/>
      <c r="AZ166" s="129"/>
      <c r="BA166" s="129"/>
      <c r="BB166" s="129"/>
      <c r="BC166" s="129"/>
      <c r="BD166" s="129"/>
      <c r="BE166" s="129"/>
      <c r="BF166" s="129"/>
      <c r="BG166" s="129"/>
      <c r="BH166" s="129"/>
      <c r="BI166" s="129"/>
      <c r="BJ166" s="129"/>
      <c r="BK166" s="129"/>
      <c r="BL166" s="129"/>
      <c r="BM166" s="129"/>
      <c r="BN166" s="129"/>
      <c r="BO166" s="129"/>
      <c r="BP166" s="129"/>
      <c r="BQ166" s="129"/>
      <c r="BR166" s="129"/>
    </row>
    <row r="167" spans="1:70" ht="14" x14ac:dyDescent="0.15">
      <c r="A167" s="117" t="s">
        <v>364</v>
      </c>
      <c r="B167" s="156" t="s">
        <v>521</v>
      </c>
      <c r="C167" s="156" t="s">
        <v>240</v>
      </c>
      <c r="D167" s="156" t="s">
        <v>774</v>
      </c>
      <c r="E167" s="156"/>
      <c r="F167" s="118">
        <v>0.1</v>
      </c>
      <c r="G167" s="119">
        <v>2.1</v>
      </c>
      <c r="H167" s="120">
        <f t="shared" si="9"/>
        <v>8</v>
      </c>
      <c r="I167" s="120">
        <f t="shared" si="10"/>
        <v>168</v>
      </c>
      <c r="J167" s="129"/>
      <c r="K167" s="129"/>
      <c r="L167" s="129"/>
      <c r="M167" s="129"/>
      <c r="N167" s="129"/>
      <c r="O167" s="129"/>
      <c r="P167" s="129"/>
      <c r="Q167" s="129"/>
      <c r="R167" s="129"/>
      <c r="S167" s="129"/>
      <c r="T167" s="129"/>
      <c r="U167" s="129"/>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c r="AW167" s="129"/>
      <c r="AX167" s="129"/>
      <c r="AY167" s="129"/>
      <c r="AZ167" s="129"/>
      <c r="BA167" s="129"/>
      <c r="BB167" s="129"/>
      <c r="BC167" s="129"/>
      <c r="BD167" s="129"/>
      <c r="BE167" s="129"/>
      <c r="BF167" s="129"/>
      <c r="BG167" s="129"/>
      <c r="BH167" s="129"/>
      <c r="BI167" s="129"/>
      <c r="BJ167" s="129"/>
      <c r="BK167" s="129"/>
      <c r="BL167" s="129"/>
      <c r="BM167" s="129"/>
      <c r="BN167" s="129"/>
      <c r="BO167" s="129"/>
      <c r="BP167" s="129"/>
      <c r="BQ167" s="129"/>
      <c r="BR167" s="129"/>
    </row>
    <row r="168" spans="1:70" ht="14" x14ac:dyDescent="0.15">
      <c r="A168" s="117" t="s">
        <v>365</v>
      </c>
      <c r="B168" s="156" t="s">
        <v>521</v>
      </c>
      <c r="C168" s="156" t="s">
        <v>240</v>
      </c>
      <c r="D168" s="156" t="s">
        <v>775</v>
      </c>
      <c r="E168" s="156"/>
      <c r="F168" s="118">
        <v>0.1</v>
      </c>
      <c r="G168" s="119">
        <v>2.2999999999999998</v>
      </c>
      <c r="H168" s="120">
        <f t="shared" si="9"/>
        <v>8</v>
      </c>
      <c r="I168" s="120">
        <f t="shared" si="10"/>
        <v>184</v>
      </c>
      <c r="J168" s="129"/>
      <c r="K168" s="129"/>
      <c r="L168" s="129"/>
      <c r="M168" s="129"/>
      <c r="N168" s="129"/>
      <c r="O168" s="129"/>
      <c r="P168" s="129"/>
      <c r="Q168" s="129"/>
      <c r="R168" s="129"/>
      <c r="S168" s="129"/>
      <c r="T168" s="129"/>
      <c r="U168" s="129"/>
      <c r="V168" s="129"/>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29"/>
      <c r="BC168" s="129"/>
      <c r="BD168" s="129"/>
      <c r="BE168" s="129"/>
      <c r="BF168" s="129"/>
      <c r="BG168" s="129"/>
      <c r="BH168" s="129"/>
      <c r="BI168" s="129"/>
      <c r="BJ168" s="129"/>
      <c r="BK168" s="129"/>
      <c r="BL168" s="129"/>
      <c r="BM168" s="129"/>
      <c r="BN168" s="129"/>
      <c r="BO168" s="129"/>
      <c r="BP168" s="129"/>
      <c r="BQ168" s="129"/>
      <c r="BR168" s="129"/>
    </row>
    <row r="169" spans="1:70" ht="14" x14ac:dyDescent="0.15">
      <c r="A169" s="117" t="s">
        <v>366</v>
      </c>
      <c r="B169" s="156" t="s">
        <v>521</v>
      </c>
      <c r="C169" s="156" t="s">
        <v>240</v>
      </c>
      <c r="D169" s="156" t="s">
        <v>776</v>
      </c>
      <c r="E169" s="156"/>
      <c r="F169" s="118">
        <v>0.1</v>
      </c>
      <c r="G169" s="119">
        <v>3.2</v>
      </c>
      <c r="H169" s="120">
        <f t="shared" ref="H169:H200" si="11">F169*80</f>
        <v>8</v>
      </c>
      <c r="I169" s="120">
        <f t="shared" ref="I169:I200" si="12">G169*80</f>
        <v>256</v>
      </c>
      <c r="J169" s="129"/>
      <c r="K169" s="129"/>
      <c r="L169" s="129"/>
      <c r="M169" s="129"/>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c r="BA169" s="129"/>
      <c r="BB169" s="129"/>
      <c r="BC169" s="129"/>
      <c r="BD169" s="129"/>
      <c r="BE169" s="129"/>
      <c r="BF169" s="129"/>
      <c r="BG169" s="129"/>
      <c r="BH169" s="129"/>
      <c r="BI169" s="129"/>
      <c r="BJ169" s="129"/>
      <c r="BK169" s="129"/>
      <c r="BL169" s="129"/>
      <c r="BM169" s="129"/>
      <c r="BN169" s="129"/>
      <c r="BO169" s="129"/>
      <c r="BP169" s="129"/>
      <c r="BQ169" s="129"/>
      <c r="BR169" s="129"/>
    </row>
    <row r="170" spans="1:70" ht="14" x14ac:dyDescent="0.15">
      <c r="A170" s="117" t="s">
        <v>367</v>
      </c>
      <c r="B170" s="156" t="s">
        <v>521</v>
      </c>
      <c r="C170" s="156" t="s">
        <v>240</v>
      </c>
      <c r="D170" s="156" t="s">
        <v>777</v>
      </c>
      <c r="E170" s="156"/>
      <c r="F170" s="118">
        <v>0.1</v>
      </c>
      <c r="G170" s="119">
        <v>4</v>
      </c>
      <c r="H170" s="120">
        <f t="shared" si="11"/>
        <v>8</v>
      </c>
      <c r="I170" s="120">
        <f t="shared" si="12"/>
        <v>320</v>
      </c>
      <c r="J170" s="129"/>
      <c r="K170" s="129"/>
      <c r="L170" s="129"/>
      <c r="M170" s="129"/>
      <c r="N170" s="129"/>
      <c r="O170" s="129"/>
      <c r="P170" s="129"/>
      <c r="Q170" s="129"/>
      <c r="R170" s="129"/>
      <c r="S170" s="129"/>
      <c r="T170" s="129"/>
      <c r="U170" s="129"/>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29"/>
      <c r="BC170" s="129"/>
      <c r="BD170" s="129"/>
      <c r="BE170" s="129"/>
      <c r="BF170" s="129"/>
      <c r="BG170" s="129"/>
      <c r="BH170" s="129"/>
      <c r="BI170" s="129"/>
      <c r="BJ170" s="129"/>
      <c r="BK170" s="129"/>
      <c r="BL170" s="129"/>
      <c r="BM170" s="129"/>
      <c r="BN170" s="129"/>
      <c r="BO170" s="129"/>
      <c r="BP170" s="129"/>
      <c r="BQ170" s="129"/>
      <c r="BR170" s="129"/>
    </row>
    <row r="171" spans="1:70" ht="14" x14ac:dyDescent="0.2">
      <c r="A171" s="117" t="s">
        <v>368</v>
      </c>
      <c r="B171" s="156" t="s">
        <v>521</v>
      </c>
      <c r="C171" s="156" t="s">
        <v>240</v>
      </c>
      <c r="D171" s="156" t="s">
        <v>778</v>
      </c>
      <c r="E171" s="156"/>
      <c r="F171" s="121">
        <v>0.1</v>
      </c>
      <c r="G171" s="122">
        <v>8.5</v>
      </c>
      <c r="H171" s="123">
        <f t="shared" si="11"/>
        <v>8</v>
      </c>
      <c r="I171" s="123">
        <f t="shared" si="12"/>
        <v>680</v>
      </c>
      <c r="J171" s="129"/>
      <c r="K171" s="129"/>
      <c r="L171" s="129"/>
      <c r="M171" s="129"/>
      <c r="N171" s="129"/>
      <c r="O171" s="129"/>
      <c r="P171" s="129"/>
      <c r="Q171" s="129"/>
      <c r="R171" s="129"/>
      <c r="S171" s="129"/>
      <c r="T171" s="129"/>
      <c r="U171" s="129"/>
      <c r="V171" s="129"/>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29"/>
      <c r="BD171" s="129"/>
      <c r="BE171" s="129"/>
      <c r="BF171" s="129"/>
      <c r="BG171" s="129"/>
      <c r="BH171" s="129"/>
      <c r="BI171" s="129"/>
      <c r="BJ171" s="129"/>
      <c r="BK171" s="129"/>
      <c r="BL171" s="129"/>
      <c r="BM171" s="129"/>
      <c r="BN171" s="129"/>
      <c r="BO171" s="129"/>
      <c r="BP171" s="129"/>
      <c r="BQ171" s="129"/>
      <c r="BR171" s="129"/>
    </row>
    <row r="172" spans="1:70" ht="14" x14ac:dyDescent="0.15">
      <c r="A172" s="117" t="s">
        <v>369</v>
      </c>
      <c r="B172" s="156" t="s">
        <v>521</v>
      </c>
      <c r="C172" s="156" t="s">
        <v>240</v>
      </c>
      <c r="D172" s="156" t="s">
        <v>779</v>
      </c>
      <c r="E172" s="156"/>
      <c r="F172" s="118">
        <v>0.15</v>
      </c>
      <c r="G172" s="119">
        <v>0.6</v>
      </c>
      <c r="H172" s="120">
        <f t="shared" si="11"/>
        <v>12</v>
      </c>
      <c r="I172" s="120">
        <f t="shared" si="12"/>
        <v>48</v>
      </c>
      <c r="J172" s="129"/>
      <c r="K172" s="129"/>
      <c r="L172" s="129"/>
      <c r="M172" s="129"/>
      <c r="N172" s="129"/>
      <c r="O172" s="129"/>
      <c r="P172" s="129"/>
      <c r="Q172" s="129"/>
      <c r="R172" s="129"/>
      <c r="S172" s="129"/>
      <c r="T172" s="129"/>
      <c r="U172" s="129"/>
      <c r="V172" s="129"/>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c r="BF172" s="129"/>
      <c r="BG172" s="129"/>
      <c r="BH172" s="129"/>
      <c r="BI172" s="129"/>
      <c r="BJ172" s="129"/>
      <c r="BK172" s="129"/>
      <c r="BL172" s="129"/>
      <c r="BM172" s="129"/>
      <c r="BN172" s="129"/>
      <c r="BO172" s="129"/>
      <c r="BP172" s="129"/>
      <c r="BQ172" s="129"/>
      <c r="BR172" s="129"/>
    </row>
    <row r="173" spans="1:70" ht="14" x14ac:dyDescent="0.15">
      <c r="A173" s="117" t="s">
        <v>370</v>
      </c>
      <c r="B173" s="156" t="s">
        <v>521</v>
      </c>
      <c r="C173" s="156" t="s">
        <v>240</v>
      </c>
      <c r="D173" s="156" t="s">
        <v>780</v>
      </c>
      <c r="E173" s="156"/>
      <c r="F173" s="118">
        <v>0.15</v>
      </c>
      <c r="G173" s="119">
        <v>0.7</v>
      </c>
      <c r="H173" s="120">
        <f t="shared" si="11"/>
        <v>12</v>
      </c>
      <c r="I173" s="120">
        <f t="shared" si="12"/>
        <v>56</v>
      </c>
      <c r="J173" s="129"/>
      <c r="K173" s="129"/>
      <c r="L173" s="129"/>
      <c r="M173" s="129"/>
      <c r="N173" s="129"/>
      <c r="O173" s="129"/>
      <c r="P173" s="129"/>
      <c r="Q173" s="129"/>
      <c r="R173" s="129"/>
      <c r="S173" s="129"/>
      <c r="T173" s="129"/>
      <c r="U173" s="129"/>
      <c r="V173" s="129"/>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c r="BD173" s="129"/>
      <c r="BE173" s="129"/>
      <c r="BF173" s="129"/>
      <c r="BG173" s="129"/>
      <c r="BH173" s="129"/>
      <c r="BI173" s="129"/>
      <c r="BJ173" s="129"/>
      <c r="BK173" s="129"/>
      <c r="BL173" s="129"/>
      <c r="BM173" s="129"/>
      <c r="BN173" s="129"/>
      <c r="BO173" s="129"/>
      <c r="BP173" s="129"/>
      <c r="BQ173" s="129"/>
      <c r="BR173" s="129"/>
    </row>
    <row r="174" spans="1:70" ht="14" x14ac:dyDescent="0.15">
      <c r="A174" s="117" t="s">
        <v>371</v>
      </c>
      <c r="B174" s="156" t="s">
        <v>521</v>
      </c>
      <c r="C174" s="156" t="s">
        <v>240</v>
      </c>
      <c r="D174" s="156" t="s">
        <v>781</v>
      </c>
      <c r="E174" s="156"/>
      <c r="F174" s="118">
        <v>0.15</v>
      </c>
      <c r="G174" s="119">
        <v>1</v>
      </c>
      <c r="H174" s="120">
        <f t="shared" si="11"/>
        <v>12</v>
      </c>
      <c r="I174" s="120">
        <f t="shared" si="12"/>
        <v>80</v>
      </c>
      <c r="J174" s="129"/>
      <c r="K174" s="129"/>
      <c r="L174" s="129"/>
      <c r="M174" s="129"/>
      <c r="N174" s="129"/>
      <c r="O174" s="129"/>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c r="AX174" s="129"/>
      <c r="AY174" s="129"/>
      <c r="AZ174" s="129"/>
      <c r="BA174" s="129"/>
      <c r="BB174" s="129"/>
      <c r="BC174" s="129"/>
      <c r="BD174" s="129"/>
      <c r="BE174" s="129"/>
      <c r="BF174" s="129"/>
      <c r="BG174" s="129"/>
      <c r="BH174" s="129"/>
      <c r="BI174" s="129"/>
      <c r="BJ174" s="129"/>
      <c r="BK174" s="129"/>
      <c r="BL174" s="129"/>
      <c r="BM174" s="129"/>
      <c r="BN174" s="129"/>
      <c r="BO174" s="129"/>
      <c r="BP174" s="129"/>
      <c r="BQ174" s="129"/>
      <c r="BR174" s="129"/>
    </row>
    <row r="175" spans="1:70" ht="14" x14ac:dyDescent="0.15">
      <c r="A175" s="117" t="s">
        <v>372</v>
      </c>
      <c r="B175" s="156" t="s">
        <v>521</v>
      </c>
      <c r="C175" s="156" t="s">
        <v>240</v>
      </c>
      <c r="D175" s="156" t="s">
        <v>782</v>
      </c>
      <c r="E175" s="156"/>
      <c r="F175" s="118">
        <v>0.15</v>
      </c>
      <c r="G175" s="119">
        <v>1.6</v>
      </c>
      <c r="H175" s="120">
        <f t="shared" si="11"/>
        <v>12</v>
      </c>
      <c r="I175" s="120">
        <f t="shared" si="12"/>
        <v>128</v>
      </c>
      <c r="J175" s="129"/>
      <c r="K175" s="129"/>
      <c r="L175" s="129"/>
      <c r="M175" s="129"/>
      <c r="N175" s="129"/>
      <c r="O175" s="129"/>
      <c r="P175" s="129"/>
      <c r="Q175" s="129"/>
      <c r="R175" s="129"/>
      <c r="S175" s="129"/>
      <c r="T175" s="129"/>
      <c r="U175" s="129"/>
      <c r="V175" s="129"/>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c r="BD175" s="129"/>
      <c r="BE175" s="129"/>
      <c r="BF175" s="129"/>
      <c r="BG175" s="129"/>
      <c r="BH175" s="129"/>
      <c r="BI175" s="129"/>
      <c r="BJ175" s="129"/>
      <c r="BK175" s="129"/>
      <c r="BL175" s="129"/>
      <c r="BM175" s="129"/>
      <c r="BN175" s="129"/>
      <c r="BO175" s="129"/>
      <c r="BP175" s="129"/>
      <c r="BQ175" s="129"/>
      <c r="BR175" s="129"/>
    </row>
    <row r="176" spans="1:70" ht="14" x14ac:dyDescent="0.15">
      <c r="A176" s="117" t="s">
        <v>373</v>
      </c>
      <c r="B176" s="156" t="s">
        <v>521</v>
      </c>
      <c r="C176" s="156" t="s">
        <v>240</v>
      </c>
      <c r="D176" s="156" t="s">
        <v>783</v>
      </c>
      <c r="E176" s="156"/>
      <c r="F176" s="118">
        <v>0.2</v>
      </c>
      <c r="G176" s="119">
        <v>0.5</v>
      </c>
      <c r="H176" s="120">
        <f t="shared" si="11"/>
        <v>16</v>
      </c>
      <c r="I176" s="120">
        <f t="shared" si="12"/>
        <v>40</v>
      </c>
      <c r="J176" s="129"/>
      <c r="K176" s="129"/>
      <c r="L176" s="129"/>
      <c r="M176" s="129"/>
      <c r="N176" s="129"/>
      <c r="O176" s="129"/>
      <c r="P176" s="129"/>
      <c r="Q176" s="129"/>
      <c r="R176" s="129"/>
      <c r="S176" s="129"/>
      <c r="T176" s="129"/>
      <c r="U176" s="129"/>
      <c r="V176" s="129"/>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c r="BD176" s="129"/>
      <c r="BE176" s="129"/>
      <c r="BF176" s="129"/>
      <c r="BG176" s="129"/>
      <c r="BH176" s="129"/>
      <c r="BI176" s="129"/>
      <c r="BJ176" s="129"/>
      <c r="BK176" s="129"/>
      <c r="BL176" s="129"/>
      <c r="BM176" s="129"/>
      <c r="BN176" s="129"/>
      <c r="BO176" s="129"/>
      <c r="BP176" s="129"/>
      <c r="BQ176" s="129"/>
      <c r="BR176" s="129"/>
    </row>
    <row r="177" spans="1:70" ht="14" x14ac:dyDescent="0.15">
      <c r="A177" s="117" t="s">
        <v>374</v>
      </c>
      <c r="B177" s="156" t="s">
        <v>521</v>
      </c>
      <c r="C177" s="156" t="s">
        <v>240</v>
      </c>
      <c r="D177" s="156" t="s">
        <v>784</v>
      </c>
      <c r="E177" s="156"/>
      <c r="F177" s="118">
        <v>0.2</v>
      </c>
      <c r="G177" s="119">
        <v>0.6</v>
      </c>
      <c r="H177" s="120">
        <f t="shared" si="11"/>
        <v>16</v>
      </c>
      <c r="I177" s="120">
        <f t="shared" si="12"/>
        <v>48</v>
      </c>
      <c r="J177" s="129"/>
      <c r="K177" s="129"/>
      <c r="L177" s="129"/>
      <c r="M177" s="129"/>
      <c r="N177" s="129"/>
      <c r="O177" s="129"/>
      <c r="P177" s="129"/>
      <c r="Q177" s="129"/>
      <c r="R177" s="129"/>
      <c r="S177" s="129"/>
      <c r="T177" s="129"/>
      <c r="U177" s="129"/>
      <c r="V177" s="129"/>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s="129"/>
      <c r="AZ177" s="129"/>
      <c r="BA177" s="129"/>
      <c r="BB177" s="129"/>
      <c r="BC177" s="129"/>
      <c r="BD177" s="129"/>
      <c r="BE177" s="129"/>
      <c r="BF177" s="129"/>
      <c r="BG177" s="129"/>
      <c r="BH177" s="129"/>
      <c r="BI177" s="129"/>
      <c r="BJ177" s="129"/>
      <c r="BK177" s="129"/>
      <c r="BL177" s="129"/>
      <c r="BM177" s="129"/>
      <c r="BN177" s="129"/>
      <c r="BO177" s="129"/>
      <c r="BP177" s="129"/>
      <c r="BQ177" s="129"/>
      <c r="BR177" s="129"/>
    </row>
    <row r="178" spans="1:70" ht="14" x14ac:dyDescent="0.15">
      <c r="A178" s="117" t="s">
        <v>375</v>
      </c>
      <c r="B178" s="156" t="s">
        <v>521</v>
      </c>
      <c r="C178" s="156" t="s">
        <v>240</v>
      </c>
      <c r="D178" s="156" t="s">
        <v>785</v>
      </c>
      <c r="E178" s="156"/>
      <c r="F178" s="118">
        <v>0.2</v>
      </c>
      <c r="G178" s="119">
        <v>0.8</v>
      </c>
      <c r="H178" s="120">
        <f t="shared" si="11"/>
        <v>16</v>
      </c>
      <c r="I178" s="120">
        <f t="shared" si="12"/>
        <v>64</v>
      </c>
      <c r="J178" s="129"/>
      <c r="K178" s="129"/>
      <c r="L178" s="129"/>
      <c r="M178" s="129"/>
      <c r="N178" s="129"/>
      <c r="O178" s="129"/>
      <c r="P178" s="129"/>
      <c r="Q178" s="129"/>
      <c r="R178" s="129"/>
      <c r="S178" s="129"/>
      <c r="T178" s="129"/>
      <c r="U178" s="129"/>
      <c r="V178" s="129"/>
      <c r="W178" s="129"/>
      <c r="X178" s="129"/>
      <c r="Y178" s="129"/>
      <c r="Z178" s="129"/>
      <c r="AA178" s="129"/>
      <c r="AB178" s="129"/>
      <c r="AC178" s="129"/>
      <c r="AD178" s="129"/>
      <c r="AE178" s="129"/>
      <c r="AF178" s="129"/>
      <c r="AG178" s="129"/>
      <c r="AH178" s="129"/>
      <c r="AI178" s="129"/>
      <c r="AJ178" s="129"/>
      <c r="AK178" s="129"/>
      <c r="AL178" s="129"/>
      <c r="AM178" s="129"/>
      <c r="AN178" s="129"/>
      <c r="AO178" s="129"/>
      <c r="AP178" s="129"/>
      <c r="AQ178" s="129"/>
      <c r="AR178" s="129"/>
      <c r="AS178" s="129"/>
      <c r="AT178" s="129"/>
      <c r="AU178" s="129"/>
      <c r="AV178" s="129"/>
      <c r="AW178" s="129"/>
      <c r="AX178" s="129"/>
      <c r="AY178" s="129"/>
      <c r="AZ178" s="129"/>
      <c r="BA178" s="129"/>
      <c r="BB178" s="129"/>
      <c r="BC178" s="129"/>
      <c r="BD178" s="129"/>
      <c r="BE178" s="129"/>
      <c r="BF178" s="129"/>
      <c r="BG178" s="129"/>
      <c r="BH178" s="129"/>
      <c r="BI178" s="129"/>
      <c r="BJ178" s="129"/>
      <c r="BK178" s="129"/>
      <c r="BL178" s="129"/>
      <c r="BM178" s="129"/>
      <c r="BN178" s="129"/>
      <c r="BO178" s="129"/>
      <c r="BP178" s="129"/>
      <c r="BQ178" s="129"/>
      <c r="BR178" s="129"/>
    </row>
    <row r="179" spans="1:70" ht="14" x14ac:dyDescent="0.15">
      <c r="A179" s="117" t="s">
        <v>376</v>
      </c>
      <c r="B179" s="156" t="s">
        <v>521</v>
      </c>
      <c r="C179" s="156" t="s">
        <v>240</v>
      </c>
      <c r="D179" s="156" t="s">
        <v>786</v>
      </c>
      <c r="E179" s="156"/>
      <c r="F179" s="118">
        <v>0.2</v>
      </c>
      <c r="G179" s="119">
        <v>1.3</v>
      </c>
      <c r="H179" s="120">
        <f t="shared" si="11"/>
        <v>16</v>
      </c>
      <c r="I179" s="120">
        <f t="shared" si="12"/>
        <v>104</v>
      </c>
      <c r="J179" s="129"/>
      <c r="K179" s="129"/>
      <c r="L179" s="129"/>
      <c r="M179" s="129"/>
      <c r="N179" s="129"/>
      <c r="O179" s="129"/>
      <c r="P179" s="129"/>
      <c r="Q179" s="129"/>
      <c r="R179" s="129"/>
      <c r="S179" s="129"/>
      <c r="T179" s="129"/>
      <c r="U179" s="129"/>
      <c r="V179" s="129"/>
      <c r="W179" s="129"/>
      <c r="X179" s="129"/>
      <c r="Y179" s="129"/>
      <c r="Z179" s="129"/>
      <c r="AA179" s="129"/>
      <c r="AB179" s="129"/>
      <c r="AC179" s="129"/>
      <c r="AD179" s="129"/>
      <c r="AE179" s="129"/>
      <c r="AF179" s="129"/>
      <c r="AG179" s="129"/>
      <c r="AH179" s="129"/>
      <c r="AI179" s="129"/>
      <c r="AJ179" s="129"/>
      <c r="AK179" s="129"/>
      <c r="AL179" s="129"/>
      <c r="AM179" s="129"/>
      <c r="AN179" s="129"/>
      <c r="AO179" s="129"/>
      <c r="AP179" s="129"/>
      <c r="AQ179" s="129"/>
      <c r="AR179" s="129"/>
      <c r="AS179" s="129"/>
      <c r="AT179" s="129"/>
      <c r="AU179" s="129"/>
      <c r="AV179" s="129"/>
      <c r="AW179" s="129"/>
      <c r="AX179" s="129"/>
      <c r="AY179" s="129"/>
      <c r="AZ179" s="129"/>
      <c r="BA179" s="129"/>
      <c r="BB179" s="129"/>
      <c r="BC179" s="129"/>
      <c r="BD179" s="129"/>
      <c r="BE179" s="129"/>
      <c r="BF179" s="129"/>
      <c r="BG179" s="129"/>
      <c r="BH179" s="129"/>
      <c r="BI179" s="129"/>
      <c r="BJ179" s="129"/>
      <c r="BK179" s="129"/>
      <c r="BL179" s="129"/>
      <c r="BM179" s="129"/>
      <c r="BN179" s="129"/>
      <c r="BO179" s="129"/>
      <c r="BP179" s="129"/>
      <c r="BQ179" s="129"/>
      <c r="BR179" s="129"/>
    </row>
    <row r="180" spans="1:70" ht="14" x14ac:dyDescent="0.15">
      <c r="A180" s="124" t="s">
        <v>377</v>
      </c>
      <c r="B180" s="156" t="s">
        <v>521</v>
      </c>
      <c r="C180" s="156" t="s">
        <v>240</v>
      </c>
      <c r="D180" s="157" t="s">
        <v>787</v>
      </c>
      <c r="E180" s="157"/>
      <c r="F180" s="125">
        <v>0.2</v>
      </c>
      <c r="G180" s="126">
        <v>2</v>
      </c>
      <c r="H180" s="127">
        <f t="shared" si="11"/>
        <v>16</v>
      </c>
      <c r="I180" s="127">
        <f t="shared" si="12"/>
        <v>160</v>
      </c>
      <c r="J180" s="129"/>
      <c r="K180" s="129"/>
      <c r="L180" s="129"/>
      <c r="M180" s="129"/>
      <c r="N180" s="129"/>
      <c r="O180" s="129"/>
      <c r="P180" s="129"/>
      <c r="Q180" s="129"/>
      <c r="R180" s="129"/>
      <c r="S180" s="129"/>
      <c r="T180" s="129"/>
      <c r="U180" s="129"/>
      <c r="V180" s="129"/>
      <c r="W180" s="129"/>
      <c r="X180" s="129"/>
      <c r="Y180" s="129"/>
      <c r="Z180" s="129"/>
      <c r="AA180" s="129"/>
      <c r="AB180" s="129"/>
      <c r="AC180" s="129"/>
      <c r="AD180" s="129"/>
      <c r="AE180" s="129"/>
      <c r="AF180" s="129"/>
      <c r="AG180" s="129"/>
      <c r="AH180" s="129"/>
      <c r="AI180" s="129"/>
      <c r="AJ180" s="129"/>
      <c r="AK180" s="129"/>
      <c r="AL180" s="129"/>
      <c r="AM180" s="129"/>
      <c r="AN180" s="129"/>
      <c r="AO180" s="129"/>
      <c r="AP180" s="129"/>
      <c r="AQ180" s="129"/>
      <c r="AR180" s="129"/>
      <c r="AS180" s="129"/>
      <c r="AT180" s="129"/>
      <c r="AU180" s="129"/>
      <c r="AV180" s="129"/>
      <c r="AW180" s="129"/>
      <c r="AX180" s="129"/>
      <c r="AY180" s="129"/>
      <c r="AZ180" s="129"/>
      <c r="BA180" s="129"/>
      <c r="BB180" s="129"/>
      <c r="BC180" s="129"/>
      <c r="BD180" s="129"/>
      <c r="BE180" s="129"/>
      <c r="BF180" s="129"/>
      <c r="BG180" s="129"/>
      <c r="BH180" s="129"/>
      <c r="BI180" s="129"/>
      <c r="BJ180" s="129"/>
      <c r="BK180" s="129"/>
      <c r="BL180" s="129"/>
      <c r="BM180" s="129"/>
      <c r="BN180" s="129"/>
      <c r="BO180" s="129"/>
      <c r="BP180" s="129"/>
      <c r="BQ180" s="129"/>
      <c r="BR180" s="129"/>
    </row>
    <row r="181" spans="1:70" ht="14" x14ac:dyDescent="0.15">
      <c r="A181" s="124" t="s">
        <v>378</v>
      </c>
      <c r="B181" s="156" t="s">
        <v>521</v>
      </c>
      <c r="C181" s="156" t="s">
        <v>240</v>
      </c>
      <c r="D181" s="157" t="s">
        <v>788</v>
      </c>
      <c r="E181" s="157"/>
      <c r="F181" s="125">
        <v>0.2</v>
      </c>
      <c r="G181" s="126">
        <v>4.5</v>
      </c>
      <c r="H181" s="127">
        <f t="shared" si="11"/>
        <v>16</v>
      </c>
      <c r="I181" s="127">
        <f t="shared" si="12"/>
        <v>360</v>
      </c>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c r="BA181" s="129"/>
      <c r="BB181" s="129"/>
      <c r="BC181" s="129"/>
      <c r="BD181" s="129"/>
      <c r="BE181" s="129"/>
      <c r="BF181" s="129"/>
      <c r="BG181" s="129"/>
      <c r="BH181" s="129"/>
      <c r="BI181" s="129"/>
      <c r="BJ181" s="129"/>
      <c r="BK181" s="129"/>
      <c r="BL181" s="129"/>
      <c r="BM181" s="129"/>
      <c r="BN181" s="129"/>
      <c r="BO181" s="129"/>
      <c r="BP181" s="129"/>
      <c r="BQ181" s="129"/>
      <c r="BR181" s="129"/>
    </row>
    <row r="182" spans="1:70" ht="14" x14ac:dyDescent="0.15">
      <c r="A182" s="117" t="s">
        <v>379</v>
      </c>
      <c r="B182" s="156" t="s">
        <v>521</v>
      </c>
      <c r="C182" s="156" t="s">
        <v>240</v>
      </c>
      <c r="D182" s="156" t="s">
        <v>789</v>
      </c>
      <c r="E182" s="156"/>
      <c r="F182" s="118">
        <v>0.25</v>
      </c>
      <c r="G182" s="119">
        <v>0.7</v>
      </c>
      <c r="H182" s="120">
        <f t="shared" si="11"/>
        <v>20</v>
      </c>
      <c r="I182" s="120">
        <f t="shared" si="12"/>
        <v>56</v>
      </c>
      <c r="J182" s="129"/>
      <c r="K182" s="129"/>
      <c r="L182" s="129"/>
      <c r="M182" s="129"/>
      <c r="N182" s="129"/>
      <c r="O182" s="129"/>
      <c r="P182" s="129"/>
      <c r="Q182" s="129"/>
      <c r="R182" s="129"/>
      <c r="S182" s="129"/>
      <c r="T182" s="129"/>
      <c r="U182" s="129"/>
      <c r="V182" s="129"/>
      <c r="W182" s="129"/>
      <c r="X182" s="129"/>
      <c r="Y182" s="129"/>
      <c r="Z182" s="129"/>
      <c r="AA182" s="129"/>
      <c r="AB182" s="129"/>
      <c r="AC182" s="129"/>
      <c r="AD182" s="129"/>
      <c r="AE182" s="129"/>
      <c r="AF182" s="129"/>
      <c r="AG182" s="129"/>
      <c r="AH182" s="129"/>
      <c r="AI182" s="129"/>
      <c r="AJ182" s="129"/>
      <c r="AK182" s="129"/>
      <c r="AL182" s="129"/>
      <c r="AM182" s="129"/>
      <c r="AN182" s="129"/>
      <c r="AO182" s="129"/>
      <c r="AP182" s="129"/>
      <c r="AQ182" s="129"/>
      <c r="AR182" s="129"/>
      <c r="AS182" s="129"/>
      <c r="AT182" s="129"/>
      <c r="AU182" s="129"/>
      <c r="AV182" s="129"/>
      <c r="AW182" s="129"/>
      <c r="AX182" s="129"/>
      <c r="AY182" s="129"/>
      <c r="AZ182" s="129"/>
      <c r="BA182" s="129"/>
      <c r="BB182" s="129"/>
      <c r="BC182" s="129"/>
      <c r="BD182" s="129"/>
      <c r="BE182" s="129"/>
      <c r="BF182" s="129"/>
      <c r="BG182" s="129"/>
      <c r="BH182" s="129"/>
      <c r="BI182" s="129"/>
      <c r="BJ182" s="129"/>
      <c r="BK182" s="129"/>
      <c r="BL182" s="129"/>
      <c r="BM182" s="129"/>
      <c r="BN182" s="129"/>
      <c r="BO182" s="129"/>
      <c r="BP182" s="129"/>
      <c r="BQ182" s="129"/>
      <c r="BR182" s="129"/>
    </row>
    <row r="183" spans="1:70" ht="14" x14ac:dyDescent="0.15">
      <c r="A183" s="117" t="s">
        <v>380</v>
      </c>
      <c r="B183" s="156" t="s">
        <v>521</v>
      </c>
      <c r="C183" s="156" t="s">
        <v>240</v>
      </c>
      <c r="D183" s="156" t="s">
        <v>790</v>
      </c>
      <c r="E183" s="156"/>
      <c r="F183" s="118">
        <v>0.25</v>
      </c>
      <c r="G183" s="119">
        <v>1.2</v>
      </c>
      <c r="H183" s="120">
        <f t="shared" si="11"/>
        <v>20</v>
      </c>
      <c r="I183" s="120">
        <f t="shared" si="12"/>
        <v>96</v>
      </c>
      <c r="J183" s="129"/>
      <c r="K183" s="129"/>
      <c r="L183" s="129"/>
      <c r="M183" s="129"/>
      <c r="N183" s="129"/>
      <c r="O183" s="129"/>
      <c r="P183" s="129"/>
      <c r="Q183" s="129"/>
      <c r="R183" s="129"/>
      <c r="S183" s="129"/>
      <c r="T183" s="129"/>
      <c r="U183" s="129"/>
      <c r="V183" s="129"/>
      <c r="W183" s="129"/>
      <c r="X183" s="129"/>
      <c r="Y183" s="129"/>
      <c r="Z183" s="129"/>
      <c r="AA183" s="129"/>
      <c r="AB183" s="129"/>
      <c r="AC183" s="129"/>
      <c r="AD183" s="129"/>
      <c r="AE183" s="129"/>
      <c r="AF183" s="129"/>
      <c r="AG183" s="129"/>
      <c r="AH183" s="129"/>
      <c r="AI183" s="129"/>
      <c r="AJ183" s="129"/>
      <c r="AK183" s="129"/>
      <c r="AL183" s="129"/>
      <c r="AM183" s="129"/>
      <c r="AN183" s="129"/>
      <c r="AO183" s="129"/>
      <c r="AP183" s="129"/>
      <c r="AQ183" s="129"/>
      <c r="AR183" s="129"/>
      <c r="AS183" s="129"/>
      <c r="AT183" s="129"/>
      <c r="AU183" s="129"/>
      <c r="AV183" s="129"/>
      <c r="AW183" s="129"/>
      <c r="AX183" s="129"/>
      <c r="AY183" s="129"/>
      <c r="AZ183" s="129"/>
      <c r="BA183" s="129"/>
      <c r="BB183" s="129"/>
      <c r="BC183" s="129"/>
      <c r="BD183" s="129"/>
      <c r="BE183" s="129"/>
      <c r="BF183" s="129"/>
      <c r="BG183" s="129"/>
      <c r="BH183" s="129"/>
      <c r="BI183" s="129"/>
      <c r="BJ183" s="129"/>
      <c r="BK183" s="129"/>
      <c r="BL183" s="129"/>
      <c r="BM183" s="129"/>
      <c r="BN183" s="129"/>
      <c r="BO183" s="129"/>
      <c r="BP183" s="129"/>
      <c r="BQ183" s="129"/>
      <c r="BR183" s="129"/>
    </row>
    <row r="184" spans="1:70" ht="14" x14ac:dyDescent="0.15">
      <c r="A184" s="117" t="s">
        <v>381</v>
      </c>
      <c r="B184" s="156" t="s">
        <v>521</v>
      </c>
      <c r="C184" s="156" t="s">
        <v>240</v>
      </c>
      <c r="D184" s="156" t="s">
        <v>791</v>
      </c>
      <c r="E184" s="156"/>
      <c r="F184" s="118">
        <v>0.25</v>
      </c>
      <c r="G184" s="119">
        <v>1.4</v>
      </c>
      <c r="H184" s="120">
        <f t="shared" si="11"/>
        <v>20</v>
      </c>
      <c r="I184" s="120">
        <f t="shared" si="12"/>
        <v>112</v>
      </c>
      <c r="J184" s="129"/>
      <c r="K184" s="129"/>
      <c r="L184" s="129"/>
      <c r="M184" s="129"/>
      <c r="N184" s="129"/>
      <c r="O184" s="129"/>
      <c r="P184" s="129"/>
      <c r="Q184" s="129"/>
      <c r="R184" s="129"/>
      <c r="S184" s="129"/>
      <c r="T184" s="129"/>
      <c r="U184" s="129"/>
      <c r="V184" s="129"/>
      <c r="W184" s="129"/>
      <c r="X184" s="129"/>
      <c r="Y184" s="129"/>
      <c r="Z184" s="129"/>
      <c r="AA184" s="129"/>
      <c r="AB184" s="129"/>
      <c r="AC184" s="129"/>
      <c r="AD184" s="129"/>
      <c r="AE184" s="129"/>
      <c r="AF184" s="129"/>
      <c r="AG184" s="129"/>
      <c r="AH184" s="129"/>
      <c r="AI184" s="129"/>
      <c r="AJ184" s="129"/>
      <c r="AK184" s="129"/>
      <c r="AL184" s="129"/>
      <c r="AM184" s="129"/>
      <c r="AN184" s="129"/>
      <c r="AO184" s="129"/>
      <c r="AP184" s="129"/>
      <c r="AQ184" s="129"/>
      <c r="AR184" s="129"/>
      <c r="AS184" s="129"/>
      <c r="AT184" s="129"/>
      <c r="AU184" s="129"/>
      <c r="AV184" s="129"/>
      <c r="AW184" s="129"/>
      <c r="AX184" s="129"/>
      <c r="AY184" s="129"/>
      <c r="AZ184" s="129"/>
      <c r="BA184" s="129"/>
      <c r="BB184" s="129"/>
      <c r="BC184" s="129"/>
      <c r="BD184" s="129"/>
      <c r="BE184" s="129"/>
      <c r="BF184" s="129"/>
      <c r="BG184" s="129"/>
      <c r="BH184" s="129"/>
      <c r="BI184" s="129"/>
      <c r="BJ184" s="129"/>
      <c r="BK184" s="129"/>
      <c r="BL184" s="129"/>
      <c r="BM184" s="129"/>
      <c r="BN184" s="129"/>
      <c r="BO184" s="129"/>
      <c r="BP184" s="129"/>
      <c r="BQ184" s="129"/>
      <c r="BR184" s="129"/>
    </row>
    <row r="185" spans="1:70" ht="14" x14ac:dyDescent="0.15">
      <c r="A185" s="117" t="s">
        <v>382</v>
      </c>
      <c r="B185" s="156" t="s">
        <v>521</v>
      </c>
      <c r="C185" s="156" t="s">
        <v>240</v>
      </c>
      <c r="D185" s="156" t="s">
        <v>792</v>
      </c>
      <c r="E185" s="156"/>
      <c r="F185" s="118">
        <v>0.3</v>
      </c>
      <c r="G185" s="119">
        <v>0.4</v>
      </c>
      <c r="H185" s="120">
        <f t="shared" si="11"/>
        <v>24</v>
      </c>
      <c r="I185" s="120">
        <f t="shared" si="12"/>
        <v>32</v>
      </c>
      <c r="J185" s="129"/>
      <c r="K185" s="129"/>
      <c r="L185" s="129"/>
      <c r="M185" s="129"/>
      <c r="N185" s="129"/>
      <c r="O185" s="129"/>
      <c r="P185" s="129"/>
      <c r="Q185" s="129"/>
      <c r="R185" s="129"/>
      <c r="S185" s="129"/>
      <c r="T185" s="129"/>
      <c r="U185" s="129"/>
      <c r="V185" s="129"/>
      <c r="W185" s="129"/>
      <c r="X185" s="129"/>
      <c r="Y185" s="129"/>
      <c r="Z185" s="129"/>
      <c r="AA185" s="129"/>
      <c r="AB185" s="129"/>
      <c r="AC185" s="129"/>
      <c r="AD185" s="129"/>
      <c r="AE185" s="129"/>
      <c r="AF185" s="129"/>
      <c r="AG185" s="129"/>
      <c r="AH185" s="129"/>
      <c r="AI185" s="129"/>
      <c r="AJ185" s="129"/>
      <c r="AK185" s="129"/>
      <c r="AL185" s="129"/>
      <c r="AM185" s="129"/>
      <c r="AN185" s="129"/>
      <c r="AO185" s="129"/>
      <c r="AP185" s="129"/>
      <c r="AQ185" s="129"/>
      <c r="AR185" s="129"/>
      <c r="AS185" s="129"/>
      <c r="AT185" s="129"/>
      <c r="AU185" s="129"/>
      <c r="AV185" s="129"/>
      <c r="AW185" s="129"/>
      <c r="AX185" s="129"/>
      <c r="AY185" s="129"/>
      <c r="AZ185" s="129"/>
      <c r="BA185" s="129"/>
      <c r="BB185" s="129"/>
      <c r="BC185" s="129"/>
      <c r="BD185" s="129"/>
      <c r="BE185" s="129"/>
      <c r="BF185" s="129"/>
      <c r="BG185" s="129"/>
      <c r="BH185" s="129"/>
      <c r="BI185" s="129"/>
      <c r="BJ185" s="129"/>
      <c r="BK185" s="129"/>
      <c r="BL185" s="129"/>
      <c r="BM185" s="129"/>
      <c r="BN185" s="129"/>
      <c r="BO185" s="129"/>
      <c r="BP185" s="129"/>
      <c r="BQ185" s="129"/>
      <c r="BR185" s="129"/>
    </row>
    <row r="186" spans="1:70" ht="14" x14ac:dyDescent="0.15">
      <c r="A186" s="117" t="s">
        <v>383</v>
      </c>
      <c r="B186" s="156" t="s">
        <v>521</v>
      </c>
      <c r="C186" s="156" t="s">
        <v>240</v>
      </c>
      <c r="D186" s="156" t="s">
        <v>793</v>
      </c>
      <c r="E186" s="156"/>
      <c r="F186" s="118">
        <v>0.3</v>
      </c>
      <c r="G186" s="119">
        <v>0.9</v>
      </c>
      <c r="H186" s="120">
        <f t="shared" si="11"/>
        <v>24</v>
      </c>
      <c r="I186" s="120">
        <f t="shared" si="12"/>
        <v>72</v>
      </c>
      <c r="J186" s="129"/>
      <c r="K186" s="129"/>
      <c r="L186" s="129"/>
      <c r="M186" s="129"/>
      <c r="N186" s="129"/>
      <c r="O186" s="129"/>
      <c r="P186" s="129"/>
      <c r="Q186" s="129"/>
      <c r="R186" s="129"/>
      <c r="S186" s="129"/>
      <c r="T186" s="129"/>
      <c r="U186" s="129"/>
      <c r="V186" s="129"/>
      <c r="W186" s="129"/>
      <c r="X186" s="129"/>
      <c r="Y186" s="129"/>
      <c r="Z186" s="129"/>
      <c r="AA186" s="129"/>
      <c r="AB186" s="129"/>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29"/>
      <c r="BF186" s="129"/>
      <c r="BG186" s="129"/>
      <c r="BH186" s="129"/>
      <c r="BI186" s="129"/>
      <c r="BJ186" s="129"/>
      <c r="BK186" s="129"/>
      <c r="BL186" s="129"/>
      <c r="BM186" s="129"/>
      <c r="BN186" s="129"/>
      <c r="BO186" s="129"/>
      <c r="BP186" s="129"/>
      <c r="BQ186" s="129"/>
      <c r="BR186" s="129"/>
    </row>
    <row r="187" spans="1:70" ht="14" x14ac:dyDescent="0.2">
      <c r="A187" s="117" t="s">
        <v>384</v>
      </c>
      <c r="B187" s="156" t="s">
        <v>521</v>
      </c>
      <c r="C187" s="156" t="s">
        <v>240</v>
      </c>
      <c r="D187" s="156" t="s">
        <v>794</v>
      </c>
      <c r="E187" s="156"/>
      <c r="F187" s="121">
        <v>1.3</v>
      </c>
      <c r="G187" s="122">
        <v>2.5</v>
      </c>
      <c r="H187" s="123">
        <f t="shared" si="11"/>
        <v>104</v>
      </c>
      <c r="I187" s="123">
        <f t="shared" si="12"/>
        <v>200</v>
      </c>
      <c r="J187" s="129"/>
      <c r="K187" s="129"/>
      <c r="L187" s="129"/>
      <c r="M187" s="129"/>
      <c r="N187" s="129"/>
      <c r="O187" s="129"/>
      <c r="P187" s="129"/>
      <c r="Q187" s="129"/>
      <c r="R187" s="129"/>
      <c r="S187" s="129"/>
      <c r="T187" s="129"/>
      <c r="U187" s="129"/>
      <c r="V187" s="129"/>
      <c r="W187" s="129"/>
      <c r="X187" s="129"/>
      <c r="Y187" s="129"/>
      <c r="Z187" s="129"/>
      <c r="AA187" s="129"/>
      <c r="AB187" s="129"/>
      <c r="AC187" s="129"/>
      <c r="AD187" s="129"/>
      <c r="AE187" s="129"/>
      <c r="AF187" s="129"/>
      <c r="AG187" s="129"/>
      <c r="AH187" s="129"/>
      <c r="AI187" s="129"/>
      <c r="AJ187" s="129"/>
      <c r="AK187" s="129"/>
      <c r="AL187" s="129"/>
      <c r="AM187" s="129"/>
      <c r="AN187" s="129"/>
      <c r="AO187" s="129"/>
      <c r="AP187" s="129"/>
      <c r="AQ187" s="129"/>
      <c r="AR187" s="129"/>
      <c r="AS187" s="129"/>
      <c r="AT187" s="129"/>
      <c r="AU187" s="129"/>
      <c r="AV187" s="129"/>
      <c r="AW187" s="129"/>
      <c r="AX187" s="129"/>
      <c r="AY187" s="129"/>
      <c r="AZ187" s="129"/>
      <c r="BA187" s="129"/>
      <c r="BB187" s="129"/>
      <c r="BC187" s="129"/>
      <c r="BD187" s="129"/>
      <c r="BE187" s="129"/>
      <c r="BF187" s="129"/>
      <c r="BG187" s="129"/>
      <c r="BH187" s="129"/>
      <c r="BI187" s="129"/>
      <c r="BJ187" s="129"/>
      <c r="BK187" s="129"/>
      <c r="BL187" s="129"/>
      <c r="BM187" s="129"/>
      <c r="BN187" s="129"/>
      <c r="BO187" s="129"/>
      <c r="BP187" s="129"/>
      <c r="BQ187" s="129"/>
      <c r="BR187" s="129"/>
    </row>
    <row r="188" spans="1:70" ht="14" x14ac:dyDescent="0.15">
      <c r="A188" s="117" t="s">
        <v>940</v>
      </c>
      <c r="B188" s="156" t="s">
        <v>521</v>
      </c>
      <c r="C188" s="156" t="s">
        <v>241</v>
      </c>
      <c r="D188" s="156" t="s">
        <v>795</v>
      </c>
      <c r="E188" s="156" t="s">
        <v>938</v>
      </c>
      <c r="F188" s="118">
        <v>0.2</v>
      </c>
      <c r="G188" s="119">
        <v>0.6</v>
      </c>
      <c r="H188" s="120">
        <f t="shared" si="11"/>
        <v>16</v>
      </c>
      <c r="I188" s="120">
        <f t="shared" si="12"/>
        <v>48</v>
      </c>
      <c r="J188" s="129"/>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c r="BA188" s="129"/>
      <c r="BB188" s="129"/>
      <c r="BC188" s="129"/>
      <c r="BD188" s="129"/>
      <c r="BE188" s="129"/>
      <c r="BF188" s="129"/>
      <c r="BG188" s="129"/>
      <c r="BH188" s="129"/>
      <c r="BI188" s="129"/>
      <c r="BJ188" s="129"/>
      <c r="BK188" s="129"/>
      <c r="BL188" s="129"/>
      <c r="BM188" s="129"/>
      <c r="BN188" s="129"/>
      <c r="BO188" s="129"/>
      <c r="BP188" s="129"/>
      <c r="BQ188" s="129"/>
      <c r="BR188" s="129"/>
    </row>
    <row r="189" spans="1:70" ht="14" x14ac:dyDescent="0.15">
      <c r="A189" s="117" t="s">
        <v>941</v>
      </c>
      <c r="B189" s="156" t="s">
        <v>521</v>
      </c>
      <c r="C189" s="156" t="s">
        <v>241</v>
      </c>
      <c r="D189" s="156" t="s">
        <v>796</v>
      </c>
      <c r="E189" s="156" t="s">
        <v>938</v>
      </c>
      <c r="F189" s="118">
        <v>0.2</v>
      </c>
      <c r="G189" s="119">
        <v>1.2</v>
      </c>
      <c r="H189" s="120">
        <f t="shared" si="11"/>
        <v>16</v>
      </c>
      <c r="I189" s="120">
        <f t="shared" si="12"/>
        <v>96</v>
      </c>
      <c r="J189" s="129"/>
      <c r="K189" s="129"/>
      <c r="L189" s="129"/>
      <c r="M189" s="129"/>
      <c r="N189" s="129"/>
      <c r="O189" s="129"/>
      <c r="P189" s="129"/>
      <c r="Q189" s="129"/>
      <c r="R189" s="129"/>
      <c r="S189" s="129"/>
      <c r="T189" s="129"/>
      <c r="U189" s="129"/>
      <c r="V189" s="129"/>
      <c r="W189" s="129"/>
      <c r="X189" s="129"/>
      <c r="Y189" s="129"/>
      <c r="Z189" s="129"/>
      <c r="AA189" s="129"/>
      <c r="AB189" s="129"/>
      <c r="AC189" s="129"/>
      <c r="AD189" s="129"/>
      <c r="AE189" s="129"/>
      <c r="AF189" s="129"/>
      <c r="AG189" s="129"/>
      <c r="AH189" s="129"/>
      <c r="AI189" s="129"/>
      <c r="AJ189" s="129"/>
      <c r="AK189" s="129"/>
      <c r="AL189" s="129"/>
      <c r="AM189" s="129"/>
      <c r="AN189" s="129"/>
      <c r="AO189" s="129"/>
      <c r="AP189" s="129"/>
      <c r="AQ189" s="129"/>
      <c r="AR189" s="129"/>
      <c r="AS189" s="129"/>
      <c r="AT189" s="129"/>
      <c r="AU189" s="129"/>
      <c r="AV189" s="129"/>
      <c r="AW189" s="129"/>
      <c r="AX189" s="129"/>
      <c r="AY189" s="129"/>
      <c r="AZ189" s="129"/>
      <c r="BA189" s="129"/>
      <c r="BB189" s="129"/>
      <c r="BC189" s="129"/>
      <c r="BD189" s="129"/>
      <c r="BE189" s="129"/>
      <c r="BF189" s="129"/>
      <c r="BG189" s="129"/>
      <c r="BH189" s="129"/>
      <c r="BI189" s="129"/>
      <c r="BJ189" s="129"/>
      <c r="BK189" s="129"/>
      <c r="BL189" s="129"/>
      <c r="BM189" s="129"/>
      <c r="BN189" s="129"/>
      <c r="BO189" s="129"/>
      <c r="BP189" s="129"/>
      <c r="BQ189" s="129"/>
      <c r="BR189" s="129"/>
    </row>
    <row r="190" spans="1:70" ht="14" x14ac:dyDescent="0.15">
      <c r="A190" s="117" t="s">
        <v>942</v>
      </c>
      <c r="B190" s="156" t="s">
        <v>521</v>
      </c>
      <c r="C190" s="156" t="s">
        <v>241</v>
      </c>
      <c r="D190" s="156" t="s">
        <v>797</v>
      </c>
      <c r="E190" s="156" t="s">
        <v>938</v>
      </c>
      <c r="F190" s="118">
        <v>0.3</v>
      </c>
      <c r="G190" s="119">
        <v>0.8</v>
      </c>
      <c r="H190" s="120">
        <f t="shared" si="11"/>
        <v>24</v>
      </c>
      <c r="I190" s="120">
        <f t="shared" si="12"/>
        <v>64</v>
      </c>
      <c r="J190" s="129"/>
      <c r="K190" s="129"/>
      <c r="L190" s="129"/>
      <c r="M190" s="129"/>
      <c r="N190" s="129"/>
      <c r="O190" s="129"/>
      <c r="P190" s="129"/>
      <c r="Q190" s="129"/>
      <c r="R190" s="129"/>
      <c r="S190" s="129"/>
      <c r="T190" s="129"/>
      <c r="U190" s="129"/>
      <c r="V190" s="129"/>
      <c r="W190" s="129"/>
      <c r="X190" s="129"/>
      <c r="Y190" s="129"/>
      <c r="Z190" s="129"/>
      <c r="AA190" s="129"/>
      <c r="AB190" s="129"/>
      <c r="AC190" s="129"/>
      <c r="AD190" s="129"/>
      <c r="AE190" s="129"/>
      <c r="AF190" s="129"/>
      <c r="AG190" s="129"/>
      <c r="AH190" s="129"/>
      <c r="AI190" s="129"/>
      <c r="AJ190" s="129"/>
      <c r="AK190" s="129"/>
      <c r="AL190" s="129"/>
      <c r="AM190" s="129"/>
      <c r="AN190" s="129"/>
      <c r="AO190" s="129"/>
      <c r="AP190" s="129"/>
      <c r="AQ190" s="129"/>
      <c r="AR190" s="129"/>
      <c r="AS190" s="129"/>
      <c r="AT190" s="129"/>
      <c r="AU190" s="129"/>
      <c r="AV190" s="129"/>
      <c r="AW190" s="129"/>
      <c r="AX190" s="129"/>
      <c r="AY190" s="129"/>
      <c r="AZ190" s="129"/>
      <c r="BA190" s="129"/>
      <c r="BB190" s="129"/>
      <c r="BC190" s="129"/>
      <c r="BD190" s="129"/>
      <c r="BE190" s="129"/>
      <c r="BF190" s="129"/>
      <c r="BG190" s="129"/>
      <c r="BH190" s="129"/>
      <c r="BI190" s="129"/>
      <c r="BJ190" s="129"/>
      <c r="BK190" s="129"/>
      <c r="BL190" s="129"/>
      <c r="BM190" s="129"/>
      <c r="BN190" s="129"/>
      <c r="BO190" s="129"/>
      <c r="BP190" s="129"/>
      <c r="BQ190" s="129"/>
      <c r="BR190" s="129"/>
    </row>
    <row r="191" spans="1:70" ht="14" x14ac:dyDescent="0.15">
      <c r="A191" s="117" t="s">
        <v>943</v>
      </c>
      <c r="B191" s="156" t="s">
        <v>521</v>
      </c>
      <c r="C191" s="156" t="s">
        <v>241</v>
      </c>
      <c r="D191" s="156" t="s">
        <v>798</v>
      </c>
      <c r="E191" s="156" t="s">
        <v>938</v>
      </c>
      <c r="F191" s="118">
        <v>0.6</v>
      </c>
      <c r="G191" s="119">
        <v>0.8</v>
      </c>
      <c r="H191" s="120">
        <f t="shared" si="11"/>
        <v>48</v>
      </c>
      <c r="I191" s="120">
        <f t="shared" si="12"/>
        <v>64</v>
      </c>
      <c r="J191" s="129"/>
      <c r="K191" s="129"/>
      <c r="L191" s="129"/>
      <c r="M191" s="129"/>
      <c r="N191" s="129"/>
      <c r="O191" s="129"/>
      <c r="P191" s="129"/>
      <c r="Q191" s="129"/>
      <c r="R191" s="129"/>
      <c r="S191" s="129"/>
      <c r="T191" s="129"/>
      <c r="U191" s="129"/>
      <c r="V191" s="129"/>
      <c r="W191" s="129"/>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c r="AV191" s="129"/>
      <c r="AW191" s="129"/>
      <c r="AX191" s="129"/>
      <c r="AY191" s="129"/>
      <c r="AZ191" s="129"/>
      <c r="BA191" s="129"/>
      <c r="BB191" s="129"/>
      <c r="BC191" s="129"/>
      <c r="BD191" s="129"/>
      <c r="BE191" s="129"/>
      <c r="BF191" s="129"/>
      <c r="BG191" s="129"/>
      <c r="BH191" s="129"/>
      <c r="BI191" s="129"/>
      <c r="BJ191" s="129"/>
      <c r="BK191" s="129"/>
      <c r="BL191" s="129"/>
      <c r="BM191" s="129"/>
      <c r="BN191" s="129"/>
      <c r="BO191" s="129"/>
      <c r="BP191" s="129"/>
      <c r="BQ191" s="129"/>
      <c r="BR191" s="129"/>
    </row>
    <row r="192" spans="1:70" ht="14" x14ac:dyDescent="0.15">
      <c r="A192" s="117" t="s">
        <v>944</v>
      </c>
      <c r="B192" s="156" t="s">
        <v>521</v>
      </c>
      <c r="C192" s="156" t="s">
        <v>241</v>
      </c>
      <c r="D192" s="156" t="s">
        <v>799</v>
      </c>
      <c r="E192" s="156" t="s">
        <v>938</v>
      </c>
      <c r="F192" s="118">
        <v>0.8</v>
      </c>
      <c r="G192" s="119">
        <v>1</v>
      </c>
      <c r="H192" s="120">
        <f t="shared" si="11"/>
        <v>64</v>
      </c>
      <c r="I192" s="120">
        <f t="shared" si="12"/>
        <v>80</v>
      </c>
      <c r="J192" s="129"/>
      <c r="K192" s="129"/>
      <c r="L192" s="129"/>
      <c r="M192" s="129"/>
      <c r="N192" s="129"/>
      <c r="O192" s="129"/>
      <c r="P192" s="129"/>
      <c r="Q192" s="129"/>
      <c r="R192" s="129"/>
      <c r="S192" s="129"/>
      <c r="T192" s="129"/>
      <c r="U192" s="129"/>
      <c r="V192" s="129"/>
      <c r="W192" s="129"/>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c r="AS192" s="129"/>
      <c r="AT192" s="129"/>
      <c r="AU192" s="129"/>
      <c r="AV192" s="129"/>
      <c r="AW192" s="129"/>
      <c r="AX192" s="129"/>
      <c r="AY192" s="129"/>
      <c r="AZ192" s="129"/>
      <c r="BA192" s="129"/>
      <c r="BB192" s="129"/>
      <c r="BC192" s="129"/>
      <c r="BD192" s="129"/>
      <c r="BE192" s="129"/>
      <c r="BF192" s="129"/>
      <c r="BG192" s="129"/>
      <c r="BH192" s="129"/>
      <c r="BI192" s="129"/>
      <c r="BJ192" s="129"/>
      <c r="BK192" s="129"/>
      <c r="BL192" s="129"/>
      <c r="BM192" s="129"/>
      <c r="BN192" s="129"/>
      <c r="BO192" s="129"/>
      <c r="BP192" s="129"/>
      <c r="BQ192" s="129"/>
      <c r="BR192" s="129"/>
    </row>
    <row r="193" spans="1:70" ht="14" x14ac:dyDescent="0.15">
      <c r="A193" s="117" t="s">
        <v>385</v>
      </c>
      <c r="B193" s="156" t="s">
        <v>521</v>
      </c>
      <c r="C193" s="156" t="s">
        <v>242</v>
      </c>
      <c r="D193" s="156" t="s">
        <v>800</v>
      </c>
      <c r="E193" s="156" t="s">
        <v>939</v>
      </c>
      <c r="F193" s="118">
        <v>0.05</v>
      </c>
      <c r="G193" s="119">
        <v>0.8</v>
      </c>
      <c r="H193" s="120">
        <f t="shared" si="11"/>
        <v>4</v>
      </c>
      <c r="I193" s="120">
        <f t="shared" si="12"/>
        <v>64</v>
      </c>
      <c r="J193" s="129"/>
      <c r="K193" s="129"/>
      <c r="L193" s="129"/>
      <c r="M193" s="129"/>
      <c r="N193" s="129"/>
      <c r="O193" s="129"/>
      <c r="P193" s="129"/>
      <c r="Q193" s="129"/>
      <c r="R193" s="129"/>
      <c r="S193" s="129"/>
      <c r="T193" s="129"/>
      <c r="U193" s="129"/>
      <c r="V193" s="129"/>
      <c r="W193" s="129"/>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29"/>
      <c r="AY193" s="129"/>
      <c r="AZ193" s="129"/>
      <c r="BA193" s="129"/>
      <c r="BB193" s="129"/>
      <c r="BC193" s="129"/>
      <c r="BD193" s="129"/>
      <c r="BE193" s="129"/>
      <c r="BF193" s="129"/>
      <c r="BG193" s="129"/>
      <c r="BH193" s="129"/>
      <c r="BI193" s="129"/>
      <c r="BJ193" s="129"/>
      <c r="BK193" s="129"/>
      <c r="BL193" s="129"/>
      <c r="BM193" s="129"/>
      <c r="BN193" s="129"/>
      <c r="BO193" s="129"/>
      <c r="BP193" s="129"/>
      <c r="BQ193" s="129"/>
      <c r="BR193" s="129"/>
    </row>
    <row r="194" spans="1:70" ht="14" x14ac:dyDescent="0.15">
      <c r="A194" s="117" t="s">
        <v>386</v>
      </c>
      <c r="B194" s="156" t="s">
        <v>521</v>
      </c>
      <c r="C194" s="156" t="s">
        <v>242</v>
      </c>
      <c r="D194" s="156" t="s">
        <v>801</v>
      </c>
      <c r="E194" s="156" t="s">
        <v>939</v>
      </c>
      <c r="F194" s="118">
        <v>0.05</v>
      </c>
      <c r="G194" s="119">
        <v>2</v>
      </c>
      <c r="H194" s="120">
        <f t="shared" si="11"/>
        <v>4</v>
      </c>
      <c r="I194" s="120">
        <f t="shared" si="12"/>
        <v>160</v>
      </c>
      <c r="J194" s="129"/>
      <c r="K194" s="129"/>
      <c r="L194" s="129"/>
      <c r="M194" s="129"/>
      <c r="N194" s="129"/>
      <c r="O194" s="129"/>
      <c r="P194" s="129"/>
      <c r="Q194" s="129"/>
      <c r="R194" s="129"/>
      <c r="S194" s="129"/>
      <c r="T194" s="129"/>
      <c r="U194" s="129"/>
      <c r="V194" s="129"/>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c r="AU194" s="129"/>
      <c r="AV194" s="129"/>
      <c r="AW194" s="129"/>
      <c r="AX194" s="129"/>
      <c r="AY194" s="129"/>
      <c r="AZ194" s="129"/>
      <c r="BA194" s="129"/>
      <c r="BB194" s="129"/>
      <c r="BC194" s="129"/>
      <c r="BD194" s="129"/>
      <c r="BE194" s="129"/>
      <c r="BF194" s="129"/>
      <c r="BG194" s="129"/>
      <c r="BH194" s="129"/>
      <c r="BI194" s="129"/>
      <c r="BJ194" s="129"/>
      <c r="BK194" s="129"/>
      <c r="BL194" s="129"/>
      <c r="BM194" s="129"/>
      <c r="BN194" s="129"/>
      <c r="BO194" s="129"/>
      <c r="BP194" s="129"/>
      <c r="BQ194" s="129"/>
      <c r="BR194" s="129"/>
    </row>
    <row r="195" spans="1:70" ht="14" x14ac:dyDescent="0.15">
      <c r="A195" s="117" t="s">
        <v>387</v>
      </c>
      <c r="B195" s="156" t="s">
        <v>521</v>
      </c>
      <c r="C195" s="156" t="s">
        <v>242</v>
      </c>
      <c r="D195" s="156" t="s">
        <v>802</v>
      </c>
      <c r="E195" s="156" t="s">
        <v>939</v>
      </c>
      <c r="F195" s="118">
        <v>7.4999999999999997E-2</v>
      </c>
      <c r="G195" s="119">
        <v>0.7</v>
      </c>
      <c r="H195" s="120">
        <f t="shared" si="11"/>
        <v>6</v>
      </c>
      <c r="I195" s="120">
        <f t="shared" si="12"/>
        <v>56</v>
      </c>
      <c r="J195" s="129"/>
      <c r="K195" s="129"/>
      <c r="L195" s="129"/>
      <c r="M195" s="129"/>
      <c r="N195" s="129"/>
      <c r="O195" s="129"/>
      <c r="P195" s="129"/>
      <c r="Q195" s="129"/>
      <c r="R195" s="129"/>
      <c r="S195" s="129"/>
      <c r="T195" s="129"/>
      <c r="U195" s="129"/>
      <c r="V195" s="129"/>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c r="AS195" s="129"/>
      <c r="AT195" s="129"/>
      <c r="AU195" s="129"/>
      <c r="AV195" s="129"/>
      <c r="AW195" s="129"/>
      <c r="AX195" s="129"/>
      <c r="AY195" s="129"/>
      <c r="AZ195" s="129"/>
      <c r="BA195" s="129"/>
      <c r="BB195" s="129"/>
      <c r="BC195" s="129"/>
      <c r="BD195" s="129"/>
      <c r="BE195" s="129"/>
      <c r="BF195" s="129"/>
      <c r="BG195" s="129"/>
      <c r="BH195" s="129"/>
      <c r="BI195" s="129"/>
      <c r="BJ195" s="129"/>
      <c r="BK195" s="129"/>
      <c r="BL195" s="129"/>
      <c r="BM195" s="129"/>
      <c r="BN195" s="129"/>
      <c r="BO195" s="129"/>
      <c r="BP195" s="129"/>
      <c r="BQ195" s="129"/>
      <c r="BR195" s="129"/>
    </row>
    <row r="196" spans="1:70" ht="14" x14ac:dyDescent="0.15">
      <c r="A196" s="117" t="s">
        <v>388</v>
      </c>
      <c r="B196" s="156" t="s">
        <v>521</v>
      </c>
      <c r="C196" s="156" t="s">
        <v>242</v>
      </c>
      <c r="D196" s="156" t="s">
        <v>803</v>
      </c>
      <c r="E196" s="156" t="s">
        <v>939</v>
      </c>
      <c r="F196" s="118">
        <v>7.4999999999999997E-2</v>
      </c>
      <c r="G196" s="119">
        <v>1.1000000000000001</v>
      </c>
      <c r="H196" s="120">
        <f t="shared" si="11"/>
        <v>6</v>
      </c>
      <c r="I196" s="120">
        <f t="shared" si="12"/>
        <v>88</v>
      </c>
      <c r="J196" s="129"/>
      <c r="K196" s="129"/>
      <c r="L196" s="129"/>
      <c r="M196" s="129"/>
      <c r="N196" s="129"/>
      <c r="O196" s="129"/>
      <c r="P196" s="129"/>
      <c r="Q196" s="129"/>
      <c r="R196" s="129"/>
      <c r="S196" s="129"/>
      <c r="T196" s="129"/>
      <c r="U196" s="129"/>
      <c r="V196" s="129"/>
      <c r="W196" s="129"/>
      <c r="X196" s="129"/>
      <c r="Y196" s="129"/>
      <c r="Z196" s="129"/>
      <c r="AA196" s="129"/>
      <c r="AB196" s="129"/>
      <c r="AC196" s="129"/>
      <c r="AD196" s="129"/>
      <c r="AE196" s="129"/>
      <c r="AF196" s="129"/>
      <c r="AG196" s="129"/>
      <c r="AH196" s="129"/>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c r="BF196" s="129"/>
      <c r="BG196" s="129"/>
      <c r="BH196" s="129"/>
      <c r="BI196" s="129"/>
      <c r="BJ196" s="129"/>
      <c r="BK196" s="129"/>
      <c r="BL196" s="129"/>
      <c r="BM196" s="129"/>
      <c r="BN196" s="129"/>
      <c r="BO196" s="129"/>
      <c r="BP196" s="129"/>
      <c r="BQ196" s="129"/>
      <c r="BR196" s="129"/>
    </row>
    <row r="197" spans="1:70" ht="14" x14ac:dyDescent="0.15">
      <c r="A197" s="117" t="s">
        <v>389</v>
      </c>
      <c r="B197" s="156" t="s">
        <v>521</v>
      </c>
      <c r="C197" s="156" t="s">
        <v>242</v>
      </c>
      <c r="D197" s="156" t="s">
        <v>804</v>
      </c>
      <c r="E197" s="156" t="s">
        <v>939</v>
      </c>
      <c r="F197" s="118">
        <v>0.1</v>
      </c>
      <c r="G197" s="119">
        <v>0.55000000000000004</v>
      </c>
      <c r="H197" s="120">
        <f t="shared" si="11"/>
        <v>8</v>
      </c>
      <c r="I197" s="120">
        <f t="shared" si="12"/>
        <v>44</v>
      </c>
      <c r="J197" s="129"/>
      <c r="K197" s="129"/>
      <c r="L197" s="129"/>
      <c r="M197" s="129"/>
      <c r="N197" s="129"/>
      <c r="O197" s="129"/>
      <c r="P197" s="129"/>
      <c r="Q197" s="129"/>
      <c r="R197" s="129"/>
      <c r="S197" s="129"/>
      <c r="T197" s="129"/>
      <c r="U197" s="129"/>
      <c r="V197" s="129"/>
      <c r="W197" s="129"/>
      <c r="X197" s="129"/>
      <c r="Y197" s="129"/>
      <c r="Z197" s="129"/>
      <c r="AA197" s="129"/>
      <c r="AB197" s="129"/>
      <c r="AC197" s="129"/>
      <c r="AD197" s="129"/>
      <c r="AE197" s="129"/>
      <c r="AF197" s="129"/>
      <c r="AG197" s="129"/>
      <c r="AH197" s="129"/>
      <c r="AI197" s="129"/>
      <c r="AJ197" s="129"/>
      <c r="AK197" s="129"/>
      <c r="AL197" s="129"/>
      <c r="AM197" s="129"/>
      <c r="AN197" s="129"/>
      <c r="AO197" s="129"/>
      <c r="AP197" s="129"/>
      <c r="AQ197" s="129"/>
      <c r="AR197" s="129"/>
      <c r="AS197" s="129"/>
      <c r="AT197" s="129"/>
      <c r="AU197" s="129"/>
      <c r="AV197" s="129"/>
      <c r="AW197" s="129"/>
      <c r="AX197" s="129"/>
      <c r="AY197" s="129"/>
      <c r="AZ197" s="129"/>
      <c r="BA197" s="129"/>
      <c r="BB197" s="129"/>
      <c r="BC197" s="129"/>
      <c r="BD197" s="129"/>
      <c r="BE197" s="129"/>
      <c r="BF197" s="129"/>
      <c r="BG197" s="129"/>
      <c r="BH197" s="129"/>
      <c r="BI197" s="129"/>
      <c r="BJ197" s="129"/>
      <c r="BK197" s="129"/>
      <c r="BL197" s="129"/>
      <c r="BM197" s="129"/>
      <c r="BN197" s="129"/>
      <c r="BO197" s="129"/>
      <c r="BP197" s="129"/>
      <c r="BQ197" s="129"/>
      <c r="BR197" s="129"/>
    </row>
    <row r="198" spans="1:70" ht="14" x14ac:dyDescent="0.15">
      <c r="A198" s="117" t="s">
        <v>390</v>
      </c>
      <c r="B198" s="156" t="s">
        <v>521</v>
      </c>
      <c r="C198" s="156" t="s">
        <v>242</v>
      </c>
      <c r="D198" s="156" t="s">
        <v>805</v>
      </c>
      <c r="E198" s="156" t="s">
        <v>939</v>
      </c>
      <c r="F198" s="118">
        <v>0.1</v>
      </c>
      <c r="G198" s="119">
        <v>0.8</v>
      </c>
      <c r="H198" s="120">
        <f t="shared" si="11"/>
        <v>8</v>
      </c>
      <c r="I198" s="120">
        <f t="shared" si="12"/>
        <v>64</v>
      </c>
      <c r="J198" s="129"/>
      <c r="K198" s="129"/>
      <c r="L198" s="129"/>
      <c r="M198" s="129"/>
      <c r="N198" s="129"/>
      <c r="O198" s="129"/>
      <c r="P198" s="129"/>
      <c r="Q198" s="129"/>
      <c r="R198" s="129"/>
      <c r="S198" s="129"/>
      <c r="T198" s="129"/>
      <c r="U198" s="129"/>
      <c r="V198" s="129"/>
      <c r="W198" s="129"/>
      <c r="X198" s="129"/>
      <c r="Y198" s="129"/>
      <c r="Z198" s="129"/>
      <c r="AA198" s="129"/>
      <c r="AB198" s="129"/>
      <c r="AC198" s="129"/>
      <c r="AD198" s="129"/>
      <c r="AE198" s="129"/>
      <c r="AF198" s="129"/>
      <c r="AG198" s="129"/>
      <c r="AH198" s="129"/>
      <c r="AI198" s="129"/>
      <c r="AJ198" s="129"/>
      <c r="AK198" s="129"/>
      <c r="AL198" s="129"/>
      <c r="AM198" s="129"/>
      <c r="AN198" s="129"/>
      <c r="AO198" s="129"/>
      <c r="AP198" s="129"/>
      <c r="AQ198" s="129"/>
      <c r="AR198" s="129"/>
      <c r="AS198" s="129"/>
      <c r="AT198" s="129"/>
      <c r="AU198" s="129"/>
      <c r="AV198" s="129"/>
      <c r="AW198" s="129"/>
      <c r="AX198" s="129"/>
      <c r="AY198" s="129"/>
      <c r="AZ198" s="129"/>
      <c r="BA198" s="129"/>
      <c r="BB198" s="129"/>
      <c r="BC198" s="129"/>
      <c r="BD198" s="129"/>
      <c r="BE198" s="129"/>
      <c r="BF198" s="129"/>
      <c r="BG198" s="129"/>
      <c r="BH198" s="129"/>
      <c r="BI198" s="129"/>
      <c r="BJ198" s="129"/>
      <c r="BK198" s="129"/>
      <c r="BL198" s="129"/>
      <c r="BM198" s="129"/>
      <c r="BN198" s="129"/>
      <c r="BO198" s="129"/>
      <c r="BP198" s="129"/>
      <c r="BQ198" s="129"/>
      <c r="BR198" s="129"/>
    </row>
    <row r="199" spans="1:70" ht="14" x14ac:dyDescent="0.15">
      <c r="A199" s="117" t="s">
        <v>391</v>
      </c>
      <c r="B199" s="156" t="s">
        <v>521</v>
      </c>
      <c r="C199" s="156" t="s">
        <v>242</v>
      </c>
      <c r="D199" s="156" t="s">
        <v>806</v>
      </c>
      <c r="E199" s="156" t="s">
        <v>939</v>
      </c>
      <c r="F199" s="118">
        <v>0.1</v>
      </c>
      <c r="G199" s="119">
        <v>1</v>
      </c>
      <c r="H199" s="120">
        <f t="shared" si="11"/>
        <v>8</v>
      </c>
      <c r="I199" s="120">
        <f t="shared" si="12"/>
        <v>80</v>
      </c>
      <c r="J199" s="129"/>
      <c r="K199" s="129"/>
      <c r="L199" s="129"/>
      <c r="M199" s="129"/>
      <c r="N199" s="129"/>
      <c r="O199" s="129"/>
      <c r="P199" s="129"/>
      <c r="Q199" s="129"/>
      <c r="R199" s="129"/>
      <c r="S199" s="129"/>
      <c r="T199" s="129"/>
      <c r="U199" s="129"/>
      <c r="V199" s="129"/>
      <c r="W199" s="129"/>
      <c r="X199" s="129"/>
      <c r="Y199" s="129"/>
      <c r="Z199" s="129"/>
      <c r="AA199" s="129"/>
      <c r="AB199" s="129"/>
      <c r="AC199" s="129"/>
      <c r="AD199" s="129"/>
      <c r="AE199" s="129"/>
      <c r="AF199" s="129"/>
      <c r="AG199" s="129"/>
      <c r="AH199" s="129"/>
      <c r="AI199" s="129"/>
      <c r="AJ199" s="129"/>
      <c r="AK199" s="129"/>
      <c r="AL199" s="129"/>
      <c r="AM199" s="129"/>
      <c r="AN199" s="129"/>
      <c r="AO199" s="129"/>
      <c r="AP199" s="129"/>
      <c r="AQ199" s="129"/>
      <c r="AR199" s="129"/>
      <c r="AS199" s="129"/>
      <c r="AT199" s="129"/>
      <c r="AU199" s="129"/>
      <c r="AV199" s="129"/>
      <c r="AW199" s="129"/>
      <c r="AX199" s="129"/>
      <c r="AY199" s="129"/>
      <c r="AZ199" s="129"/>
      <c r="BA199" s="129"/>
      <c r="BB199" s="129"/>
      <c r="BC199" s="129"/>
      <c r="BD199" s="129"/>
      <c r="BE199" s="129"/>
      <c r="BF199" s="129"/>
      <c r="BG199" s="129"/>
      <c r="BH199" s="129"/>
      <c r="BI199" s="129"/>
      <c r="BJ199" s="129"/>
      <c r="BK199" s="129"/>
      <c r="BL199" s="129"/>
      <c r="BM199" s="129"/>
      <c r="BN199" s="129"/>
      <c r="BO199" s="129"/>
      <c r="BP199" s="129"/>
      <c r="BQ199" s="129"/>
      <c r="BR199" s="129"/>
    </row>
    <row r="200" spans="1:70" ht="14" x14ac:dyDescent="0.15">
      <c r="A200" s="117" t="s">
        <v>392</v>
      </c>
      <c r="B200" s="156" t="s">
        <v>521</v>
      </c>
      <c r="C200" s="156" t="s">
        <v>242</v>
      </c>
      <c r="D200" s="156" t="s">
        <v>807</v>
      </c>
      <c r="E200" s="156" t="s">
        <v>939</v>
      </c>
      <c r="F200" s="118">
        <v>0.1</v>
      </c>
      <c r="G200" s="119">
        <v>1.2</v>
      </c>
      <c r="H200" s="120">
        <f t="shared" si="11"/>
        <v>8</v>
      </c>
      <c r="I200" s="120">
        <f t="shared" si="12"/>
        <v>96</v>
      </c>
      <c r="J200" s="129"/>
      <c r="K200" s="129"/>
      <c r="L200" s="129"/>
      <c r="M200" s="129"/>
      <c r="N200" s="129"/>
      <c r="O200" s="129"/>
      <c r="P200" s="129"/>
      <c r="Q200" s="129"/>
      <c r="R200" s="129"/>
      <c r="S200" s="129"/>
      <c r="T200" s="129"/>
      <c r="U200" s="129"/>
      <c r="V200" s="129"/>
      <c r="W200" s="129"/>
      <c r="X200" s="129"/>
      <c r="Y200" s="129"/>
      <c r="Z200" s="129"/>
      <c r="AA200" s="129"/>
      <c r="AB200" s="129"/>
      <c r="AC200" s="129"/>
      <c r="AD200" s="129"/>
      <c r="AE200" s="129"/>
      <c r="AF200" s="129"/>
      <c r="AG200" s="129"/>
      <c r="AH200" s="129"/>
      <c r="AI200" s="129"/>
      <c r="AJ200" s="129"/>
      <c r="AK200" s="129"/>
      <c r="AL200" s="129"/>
      <c r="AM200" s="129"/>
      <c r="AN200" s="129"/>
      <c r="AO200" s="129"/>
      <c r="AP200" s="129"/>
      <c r="AQ200" s="129"/>
      <c r="AR200" s="129"/>
      <c r="AS200" s="129"/>
      <c r="AT200" s="129"/>
      <c r="AU200" s="129"/>
      <c r="AV200" s="129"/>
      <c r="AW200" s="129"/>
      <c r="AX200" s="129"/>
      <c r="AY200" s="129"/>
      <c r="AZ200" s="129"/>
      <c r="BA200" s="129"/>
      <c r="BB200" s="129"/>
      <c r="BC200" s="129"/>
      <c r="BD200" s="129"/>
      <c r="BE200" s="129"/>
      <c r="BF200" s="129"/>
      <c r="BG200" s="129"/>
      <c r="BH200" s="129"/>
      <c r="BI200" s="129"/>
      <c r="BJ200" s="129"/>
      <c r="BK200" s="129"/>
      <c r="BL200" s="129"/>
      <c r="BM200" s="129"/>
      <c r="BN200" s="129"/>
      <c r="BO200" s="129"/>
      <c r="BP200" s="129"/>
      <c r="BQ200" s="129"/>
      <c r="BR200" s="129"/>
    </row>
    <row r="201" spans="1:70" ht="14" x14ac:dyDescent="0.15">
      <c r="A201" s="117" t="s">
        <v>393</v>
      </c>
      <c r="B201" s="156" t="s">
        <v>521</v>
      </c>
      <c r="C201" s="156" t="s">
        <v>242</v>
      </c>
      <c r="D201" s="156" t="s">
        <v>808</v>
      </c>
      <c r="E201" s="156" t="s">
        <v>939</v>
      </c>
      <c r="F201" s="118">
        <v>0.1</v>
      </c>
      <c r="G201" s="119">
        <v>1.5</v>
      </c>
      <c r="H201" s="120">
        <f t="shared" ref="H201:H232" si="13">F201*80</f>
        <v>8</v>
      </c>
      <c r="I201" s="120">
        <f t="shared" ref="I201:I232" si="14">G201*80</f>
        <v>120</v>
      </c>
      <c r="J201" s="129"/>
      <c r="K201" s="129"/>
      <c r="L201" s="129"/>
      <c r="M201" s="129"/>
      <c r="N201" s="129"/>
      <c r="O201" s="129"/>
      <c r="P201" s="129"/>
      <c r="Q201" s="129"/>
      <c r="R201" s="129"/>
      <c r="S201" s="129"/>
      <c r="T201" s="129"/>
      <c r="U201" s="129"/>
      <c r="V201" s="129"/>
      <c r="W201" s="129"/>
      <c r="X201" s="129"/>
      <c r="Y201" s="129"/>
      <c r="Z201" s="129"/>
      <c r="AA201" s="129"/>
      <c r="AB201" s="129"/>
      <c r="AC201" s="129"/>
      <c r="AD201" s="129"/>
      <c r="AE201" s="129"/>
      <c r="AF201" s="129"/>
      <c r="AG201" s="129"/>
      <c r="AH201" s="129"/>
      <c r="AI201" s="129"/>
      <c r="AJ201" s="129"/>
      <c r="AK201" s="129"/>
      <c r="AL201" s="129"/>
      <c r="AM201" s="129"/>
      <c r="AN201" s="129"/>
      <c r="AO201" s="129"/>
      <c r="AP201" s="129"/>
      <c r="AQ201" s="129"/>
      <c r="AR201" s="129"/>
      <c r="AS201" s="129"/>
      <c r="AT201" s="129"/>
      <c r="AU201" s="129"/>
      <c r="AV201" s="129"/>
      <c r="AW201" s="129"/>
      <c r="AX201" s="129"/>
      <c r="AY201" s="129"/>
      <c r="AZ201" s="129"/>
      <c r="BA201" s="129"/>
      <c r="BB201" s="129"/>
      <c r="BC201" s="129"/>
      <c r="BD201" s="129"/>
      <c r="BE201" s="129"/>
      <c r="BF201" s="129"/>
      <c r="BG201" s="129"/>
      <c r="BH201" s="129"/>
      <c r="BI201" s="129"/>
      <c r="BJ201" s="129"/>
      <c r="BK201" s="129"/>
      <c r="BL201" s="129"/>
      <c r="BM201" s="129"/>
      <c r="BN201" s="129"/>
      <c r="BO201" s="129"/>
      <c r="BP201" s="129"/>
      <c r="BQ201" s="129"/>
      <c r="BR201" s="129"/>
    </row>
    <row r="202" spans="1:70" ht="14" x14ac:dyDescent="0.15">
      <c r="A202" s="117" t="s">
        <v>394</v>
      </c>
      <c r="B202" s="156" t="s">
        <v>521</v>
      </c>
      <c r="C202" s="156" t="s">
        <v>242</v>
      </c>
      <c r="D202" s="156" t="s">
        <v>809</v>
      </c>
      <c r="E202" s="156" t="s">
        <v>939</v>
      </c>
      <c r="F202" s="118">
        <v>0.15</v>
      </c>
      <c r="G202" s="119">
        <v>0.7</v>
      </c>
      <c r="H202" s="120">
        <f t="shared" si="13"/>
        <v>12</v>
      </c>
      <c r="I202" s="120">
        <f t="shared" si="14"/>
        <v>56</v>
      </c>
      <c r="J202" s="129"/>
      <c r="K202" s="129"/>
      <c r="L202" s="129"/>
      <c r="M202" s="129"/>
      <c r="N202" s="129"/>
      <c r="O202" s="129"/>
      <c r="P202" s="129"/>
      <c r="Q202" s="129"/>
      <c r="R202" s="129"/>
      <c r="S202" s="129"/>
      <c r="T202" s="129"/>
      <c r="U202" s="129"/>
      <c r="V202" s="129"/>
      <c r="W202" s="129"/>
      <c r="X202" s="129"/>
      <c r="Y202" s="129"/>
      <c r="Z202" s="129"/>
      <c r="AA202" s="129"/>
      <c r="AB202" s="129"/>
      <c r="AC202" s="129"/>
      <c r="AD202" s="129"/>
      <c r="AE202" s="129"/>
      <c r="AF202" s="129"/>
      <c r="AG202" s="129"/>
      <c r="AH202" s="129"/>
      <c r="AI202" s="129"/>
      <c r="AJ202" s="129"/>
      <c r="AK202" s="129"/>
      <c r="AL202" s="129"/>
      <c r="AM202" s="129"/>
      <c r="AN202" s="129"/>
      <c r="AO202" s="129"/>
      <c r="AP202" s="129"/>
      <c r="AQ202" s="129"/>
      <c r="AR202" s="129"/>
      <c r="AS202" s="129"/>
      <c r="AT202" s="129"/>
      <c r="AU202" s="129"/>
      <c r="AV202" s="129"/>
      <c r="AW202" s="129"/>
      <c r="AX202" s="129"/>
      <c r="AY202" s="129"/>
      <c r="AZ202" s="129"/>
      <c r="BA202" s="129"/>
      <c r="BB202" s="129"/>
      <c r="BC202" s="129"/>
      <c r="BD202" s="129"/>
      <c r="BE202" s="129"/>
      <c r="BF202" s="129"/>
      <c r="BG202" s="129"/>
      <c r="BH202" s="129"/>
      <c r="BI202" s="129"/>
      <c r="BJ202" s="129"/>
      <c r="BK202" s="129"/>
      <c r="BL202" s="129"/>
      <c r="BM202" s="129"/>
      <c r="BN202" s="129"/>
      <c r="BO202" s="129"/>
      <c r="BP202" s="129"/>
      <c r="BQ202" s="129"/>
      <c r="BR202" s="129"/>
    </row>
    <row r="203" spans="1:70" ht="14" x14ac:dyDescent="0.15">
      <c r="A203" s="117" t="s">
        <v>395</v>
      </c>
      <c r="B203" s="156" t="s">
        <v>521</v>
      </c>
      <c r="C203" s="156" t="s">
        <v>242</v>
      </c>
      <c r="D203" s="156" t="s">
        <v>810</v>
      </c>
      <c r="E203" s="156" t="s">
        <v>939</v>
      </c>
      <c r="F203" s="118">
        <v>0.15</v>
      </c>
      <c r="G203" s="119">
        <v>1.2</v>
      </c>
      <c r="H203" s="120">
        <f t="shared" si="13"/>
        <v>12</v>
      </c>
      <c r="I203" s="120">
        <f t="shared" si="14"/>
        <v>96</v>
      </c>
      <c r="J203" s="129"/>
      <c r="K203" s="129"/>
      <c r="L203" s="129"/>
      <c r="M203" s="129"/>
      <c r="N203" s="129"/>
      <c r="O203" s="129"/>
      <c r="P203" s="129"/>
      <c r="Q203" s="129"/>
      <c r="R203" s="129"/>
      <c r="S203" s="129"/>
      <c r="T203" s="129"/>
      <c r="U203" s="129"/>
      <c r="V203" s="129"/>
      <c r="W203" s="129"/>
      <c r="X203" s="129"/>
      <c r="Y203" s="129"/>
      <c r="Z203" s="129"/>
      <c r="AA203" s="129"/>
      <c r="AB203" s="129"/>
      <c r="AC203" s="129"/>
      <c r="AD203" s="129"/>
      <c r="AE203" s="129"/>
      <c r="AF203" s="129"/>
      <c r="AG203" s="129"/>
      <c r="AH203" s="129"/>
      <c r="AI203" s="129"/>
      <c r="AJ203" s="129"/>
      <c r="AK203" s="129"/>
      <c r="AL203" s="129"/>
      <c r="AM203" s="129"/>
      <c r="AN203" s="129"/>
      <c r="AO203" s="129"/>
      <c r="AP203" s="129"/>
      <c r="AQ203" s="129"/>
      <c r="AR203" s="129"/>
      <c r="AS203" s="129"/>
      <c r="AT203" s="129"/>
      <c r="AU203" s="129"/>
      <c r="AV203" s="129"/>
      <c r="AW203" s="129"/>
      <c r="AX203" s="129"/>
      <c r="AY203" s="129"/>
      <c r="AZ203" s="129"/>
      <c r="BA203" s="129"/>
      <c r="BB203" s="129"/>
      <c r="BC203" s="129"/>
      <c r="BD203" s="129"/>
      <c r="BE203" s="129"/>
      <c r="BF203" s="129"/>
      <c r="BG203" s="129"/>
      <c r="BH203" s="129"/>
      <c r="BI203" s="129"/>
      <c r="BJ203" s="129"/>
      <c r="BK203" s="129"/>
      <c r="BL203" s="129"/>
      <c r="BM203" s="129"/>
      <c r="BN203" s="129"/>
      <c r="BO203" s="129"/>
      <c r="BP203" s="129"/>
      <c r="BQ203" s="129"/>
      <c r="BR203" s="129"/>
    </row>
    <row r="204" spans="1:70" ht="14" x14ac:dyDescent="0.15">
      <c r="A204" s="117" t="s">
        <v>396</v>
      </c>
      <c r="B204" s="156" t="s">
        <v>521</v>
      </c>
      <c r="C204" s="156" t="s">
        <v>242</v>
      </c>
      <c r="D204" s="156" t="s">
        <v>811</v>
      </c>
      <c r="E204" s="156" t="s">
        <v>939</v>
      </c>
      <c r="F204" s="118">
        <v>0.2</v>
      </c>
      <c r="G204" s="119">
        <v>0.8</v>
      </c>
      <c r="H204" s="120">
        <f t="shared" si="13"/>
        <v>16</v>
      </c>
      <c r="I204" s="120">
        <f t="shared" si="14"/>
        <v>64</v>
      </c>
      <c r="J204" s="129"/>
      <c r="K204" s="129"/>
      <c r="L204" s="129"/>
      <c r="M204" s="129"/>
      <c r="N204" s="129"/>
      <c r="O204" s="129"/>
      <c r="P204" s="129"/>
      <c r="Q204" s="129"/>
      <c r="R204" s="129"/>
      <c r="S204" s="129"/>
      <c r="T204" s="129"/>
      <c r="U204" s="129"/>
      <c r="V204" s="129"/>
      <c r="W204" s="129"/>
      <c r="X204" s="129"/>
      <c r="Y204" s="129"/>
      <c r="Z204" s="129"/>
      <c r="AA204" s="129"/>
      <c r="AB204" s="129"/>
      <c r="AC204" s="129"/>
      <c r="AD204" s="129"/>
      <c r="AE204" s="129"/>
      <c r="AF204" s="129"/>
      <c r="AG204" s="129"/>
      <c r="AH204" s="129"/>
      <c r="AI204" s="129"/>
      <c r="AJ204" s="129"/>
      <c r="AK204" s="129"/>
      <c r="AL204" s="129"/>
      <c r="AM204" s="129"/>
      <c r="AN204" s="129"/>
      <c r="AO204" s="129"/>
      <c r="AP204" s="129"/>
      <c r="AQ204" s="129"/>
      <c r="AR204" s="129"/>
      <c r="AS204" s="129"/>
      <c r="AT204" s="129"/>
      <c r="AU204" s="129"/>
      <c r="AV204" s="129"/>
      <c r="AW204" s="129"/>
      <c r="AX204" s="129"/>
      <c r="AY204" s="129"/>
      <c r="AZ204" s="129"/>
      <c r="BA204" s="129"/>
      <c r="BB204" s="129"/>
      <c r="BC204" s="129"/>
      <c r="BD204" s="129"/>
      <c r="BE204" s="129"/>
      <c r="BF204" s="129"/>
      <c r="BG204" s="129"/>
      <c r="BH204" s="129"/>
      <c r="BI204" s="129"/>
      <c r="BJ204" s="129"/>
      <c r="BK204" s="129"/>
      <c r="BL204" s="129"/>
      <c r="BM204" s="129"/>
      <c r="BN204" s="129"/>
      <c r="BO204" s="129"/>
      <c r="BP204" s="129"/>
      <c r="BQ204" s="129"/>
      <c r="BR204" s="129"/>
    </row>
    <row r="205" spans="1:70" ht="14" x14ac:dyDescent="0.15">
      <c r="A205" s="117" t="s">
        <v>397</v>
      </c>
      <c r="B205" s="156" t="s">
        <v>521</v>
      </c>
      <c r="C205" s="156" t="s">
        <v>242</v>
      </c>
      <c r="D205" s="156" t="s">
        <v>812</v>
      </c>
      <c r="E205" s="156" t="s">
        <v>939</v>
      </c>
      <c r="F205" s="118">
        <v>0.2</v>
      </c>
      <c r="G205" s="119">
        <v>1.1000000000000001</v>
      </c>
      <c r="H205" s="120">
        <f t="shared" si="13"/>
        <v>16</v>
      </c>
      <c r="I205" s="120">
        <f t="shared" si="14"/>
        <v>88</v>
      </c>
      <c r="J205" s="129"/>
      <c r="K205" s="129"/>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c r="BA205" s="129"/>
      <c r="BB205" s="129"/>
      <c r="BC205" s="129"/>
      <c r="BD205" s="129"/>
      <c r="BE205" s="129"/>
      <c r="BF205" s="129"/>
      <c r="BG205" s="129"/>
      <c r="BH205" s="129"/>
      <c r="BI205" s="129"/>
      <c r="BJ205" s="129"/>
      <c r="BK205" s="129"/>
      <c r="BL205" s="129"/>
      <c r="BM205" s="129"/>
      <c r="BN205" s="129"/>
      <c r="BO205" s="129"/>
      <c r="BP205" s="129"/>
      <c r="BQ205" s="129"/>
      <c r="BR205" s="129"/>
    </row>
    <row r="206" spans="1:70" ht="14" x14ac:dyDescent="0.15">
      <c r="A206" s="117" t="s">
        <v>398</v>
      </c>
      <c r="B206" s="156" t="s">
        <v>521</v>
      </c>
      <c r="C206" s="156" t="s">
        <v>242</v>
      </c>
      <c r="D206" s="156" t="s">
        <v>813</v>
      </c>
      <c r="E206" s="156" t="s">
        <v>939</v>
      </c>
      <c r="F206" s="118">
        <v>0.2</v>
      </c>
      <c r="G206" s="119">
        <v>1.8</v>
      </c>
      <c r="H206" s="120">
        <f t="shared" si="13"/>
        <v>16</v>
      </c>
      <c r="I206" s="120">
        <f t="shared" si="14"/>
        <v>144</v>
      </c>
      <c r="J206" s="129"/>
      <c r="K206" s="129"/>
      <c r="L206" s="129"/>
      <c r="M206" s="129"/>
      <c r="N206" s="129"/>
      <c r="O206" s="129"/>
      <c r="P206" s="129"/>
      <c r="Q206" s="129"/>
      <c r="R206" s="129"/>
      <c r="S206" s="129"/>
      <c r="T206" s="129"/>
      <c r="U206" s="129"/>
      <c r="V206" s="129"/>
      <c r="W206" s="129"/>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29"/>
      <c r="AY206" s="129"/>
      <c r="AZ206" s="129"/>
      <c r="BA206" s="129"/>
      <c r="BB206" s="129"/>
      <c r="BC206" s="129"/>
      <c r="BD206" s="129"/>
      <c r="BE206" s="129"/>
      <c r="BF206" s="129"/>
      <c r="BG206" s="129"/>
      <c r="BH206" s="129"/>
      <c r="BI206" s="129"/>
      <c r="BJ206" s="129"/>
      <c r="BK206" s="129"/>
      <c r="BL206" s="129"/>
      <c r="BM206" s="129"/>
      <c r="BN206" s="129"/>
      <c r="BO206" s="129"/>
      <c r="BP206" s="129"/>
      <c r="BQ206" s="129"/>
      <c r="BR206" s="129"/>
    </row>
    <row r="207" spans="1:70" ht="14" x14ac:dyDescent="0.15">
      <c r="A207" s="117" t="s">
        <v>399</v>
      </c>
      <c r="B207" s="156" t="s">
        <v>521</v>
      </c>
      <c r="C207" s="156" t="s">
        <v>242</v>
      </c>
      <c r="D207" s="156" t="s">
        <v>814</v>
      </c>
      <c r="E207" s="156" t="s">
        <v>939</v>
      </c>
      <c r="F207" s="118">
        <v>0.2</v>
      </c>
      <c r="G207" s="119">
        <v>2.2999999999999998</v>
      </c>
      <c r="H207" s="120">
        <f t="shared" si="13"/>
        <v>16</v>
      </c>
      <c r="I207" s="120">
        <f t="shared" si="14"/>
        <v>184</v>
      </c>
      <c r="J207" s="129"/>
      <c r="K207" s="129"/>
      <c r="L207" s="129"/>
      <c r="M207" s="129"/>
      <c r="N207" s="129"/>
      <c r="O207" s="129"/>
      <c r="P207" s="129"/>
      <c r="Q207" s="129"/>
      <c r="R207" s="129"/>
      <c r="S207" s="129"/>
      <c r="T207" s="129"/>
      <c r="U207" s="129"/>
      <c r="V207" s="129"/>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s="129"/>
      <c r="AZ207" s="129"/>
      <c r="BA207" s="129"/>
      <c r="BB207" s="129"/>
      <c r="BC207" s="129"/>
      <c r="BD207" s="129"/>
      <c r="BE207" s="129"/>
      <c r="BF207" s="129"/>
      <c r="BG207" s="129"/>
      <c r="BH207" s="129"/>
      <c r="BI207" s="129"/>
      <c r="BJ207" s="129"/>
      <c r="BK207" s="129"/>
      <c r="BL207" s="129"/>
      <c r="BM207" s="129"/>
      <c r="BN207" s="129"/>
      <c r="BO207" s="129"/>
      <c r="BP207" s="129"/>
      <c r="BQ207" s="129"/>
      <c r="BR207" s="129"/>
    </row>
    <row r="208" spans="1:70" ht="30" x14ac:dyDescent="0.15">
      <c r="A208" s="104" t="s">
        <v>400</v>
      </c>
      <c r="B208" s="153" t="s">
        <v>522</v>
      </c>
      <c r="C208" s="153" t="s">
        <v>243</v>
      </c>
      <c r="D208" s="153" t="s">
        <v>815</v>
      </c>
      <c r="E208" s="153" t="s">
        <v>945</v>
      </c>
      <c r="F208" s="105">
        <v>0.6</v>
      </c>
      <c r="G208" s="106">
        <v>2.2999999999999998</v>
      </c>
      <c r="H208" s="107">
        <f t="shared" si="13"/>
        <v>48</v>
      </c>
      <c r="I208" s="107">
        <f t="shared" si="14"/>
        <v>184</v>
      </c>
      <c r="J208" s="129"/>
      <c r="K208" s="129"/>
      <c r="L208" s="129"/>
      <c r="M208" s="129"/>
      <c r="N208" s="129"/>
      <c r="O208" s="129"/>
      <c r="P208" s="129"/>
      <c r="Q208" s="129"/>
      <c r="R208" s="129"/>
      <c r="S208" s="129"/>
      <c r="T208" s="129"/>
      <c r="U208" s="129"/>
      <c r="V208" s="129"/>
      <c r="W208" s="129"/>
      <c r="X208" s="129"/>
      <c r="Y208" s="129"/>
      <c r="Z208" s="129"/>
      <c r="AA208" s="129"/>
      <c r="AB208" s="129"/>
      <c r="AC208" s="129"/>
      <c r="AD208" s="129"/>
      <c r="AE208" s="129"/>
      <c r="AF208" s="129"/>
      <c r="AG208" s="129"/>
      <c r="AH208" s="129"/>
      <c r="AI208" s="129"/>
      <c r="AJ208" s="129"/>
      <c r="AK208" s="129"/>
      <c r="AL208" s="129"/>
      <c r="AM208" s="129"/>
      <c r="AN208" s="129"/>
      <c r="AO208" s="129"/>
      <c r="AP208" s="129"/>
      <c r="AQ208" s="129"/>
      <c r="AR208" s="129"/>
      <c r="AS208" s="129"/>
      <c r="AT208" s="129"/>
      <c r="AU208" s="129"/>
      <c r="AV208" s="129"/>
      <c r="AW208" s="129"/>
      <c r="AX208" s="129"/>
      <c r="AY208" s="129"/>
      <c r="AZ208" s="129"/>
      <c r="BA208" s="129"/>
      <c r="BB208" s="129"/>
      <c r="BC208" s="129"/>
      <c r="BD208" s="129"/>
      <c r="BE208" s="129"/>
      <c r="BF208" s="129"/>
      <c r="BG208" s="129"/>
      <c r="BH208" s="129"/>
      <c r="BI208" s="129"/>
      <c r="BJ208" s="129"/>
      <c r="BK208" s="129"/>
      <c r="BL208" s="129"/>
      <c r="BM208" s="129"/>
      <c r="BN208" s="129"/>
      <c r="BO208" s="129"/>
      <c r="BP208" s="129"/>
      <c r="BQ208" s="129"/>
      <c r="BR208" s="129"/>
    </row>
    <row r="209" spans="1:70" ht="15" x14ac:dyDescent="0.15">
      <c r="A209" s="104" t="s">
        <v>401</v>
      </c>
      <c r="B209" s="153" t="s">
        <v>522</v>
      </c>
      <c r="C209" s="153" t="s">
        <v>244</v>
      </c>
      <c r="D209" s="153" t="s">
        <v>816</v>
      </c>
      <c r="E209" s="153" t="s">
        <v>946</v>
      </c>
      <c r="F209" s="105">
        <v>0.15</v>
      </c>
      <c r="G209" s="106">
        <v>0.2</v>
      </c>
      <c r="H209" s="107">
        <f t="shared" si="13"/>
        <v>12</v>
      </c>
      <c r="I209" s="107">
        <f t="shared" si="14"/>
        <v>16</v>
      </c>
      <c r="J209" s="129"/>
      <c r="K209" s="129"/>
      <c r="L209" s="129"/>
      <c r="M209" s="129"/>
      <c r="N209" s="129"/>
      <c r="O209" s="129"/>
      <c r="P209" s="129"/>
      <c r="Q209" s="129"/>
      <c r="R209" s="129"/>
      <c r="S209" s="129"/>
      <c r="T209" s="129"/>
      <c r="U209" s="129"/>
      <c r="V209" s="129"/>
      <c r="W209" s="129"/>
      <c r="X209" s="129"/>
      <c r="Y209" s="129"/>
      <c r="Z209" s="129"/>
      <c r="AA209" s="129"/>
      <c r="AB209" s="129"/>
      <c r="AC209" s="129"/>
      <c r="AD209" s="129"/>
      <c r="AE209" s="129"/>
      <c r="AF209" s="129"/>
      <c r="AG209" s="129"/>
      <c r="AH209" s="129"/>
      <c r="AI209" s="129"/>
      <c r="AJ209" s="129"/>
      <c r="AK209" s="129"/>
      <c r="AL209" s="129"/>
      <c r="AM209" s="129"/>
      <c r="AN209" s="129"/>
      <c r="AO209" s="129"/>
      <c r="AP209" s="129"/>
      <c r="AQ209" s="129"/>
      <c r="AR209" s="129"/>
      <c r="AS209" s="129"/>
      <c r="AT209" s="129"/>
      <c r="AU209" s="129"/>
      <c r="AV209" s="129"/>
      <c r="AW209" s="129"/>
      <c r="AX209" s="129"/>
      <c r="AY209" s="129"/>
      <c r="AZ209" s="129"/>
      <c r="BA209" s="129"/>
      <c r="BB209" s="129"/>
      <c r="BC209" s="129"/>
      <c r="BD209" s="129"/>
      <c r="BE209" s="129"/>
      <c r="BF209" s="129"/>
      <c r="BG209" s="129"/>
      <c r="BH209" s="129"/>
      <c r="BI209" s="129"/>
      <c r="BJ209" s="129"/>
      <c r="BK209" s="129"/>
      <c r="BL209" s="129"/>
      <c r="BM209" s="129"/>
      <c r="BN209" s="129"/>
      <c r="BO209" s="129"/>
      <c r="BP209" s="129"/>
      <c r="BQ209" s="129"/>
      <c r="BR209" s="129"/>
    </row>
    <row r="210" spans="1:70" ht="15" x14ac:dyDescent="0.15">
      <c r="A210" s="104" t="s">
        <v>402</v>
      </c>
      <c r="B210" s="153" t="s">
        <v>522</v>
      </c>
      <c r="C210" s="153" t="s">
        <v>245</v>
      </c>
      <c r="D210" s="153" t="s">
        <v>817</v>
      </c>
      <c r="E210" s="153" t="s">
        <v>946</v>
      </c>
      <c r="F210" s="105">
        <v>0.2</v>
      </c>
      <c r="G210" s="106">
        <v>0.2</v>
      </c>
      <c r="H210" s="107">
        <f t="shared" si="13"/>
        <v>16</v>
      </c>
      <c r="I210" s="107">
        <f t="shared" si="14"/>
        <v>16</v>
      </c>
      <c r="J210" s="129"/>
      <c r="K210" s="129"/>
      <c r="L210" s="129"/>
      <c r="M210" s="129"/>
      <c r="N210" s="129"/>
      <c r="O210" s="129"/>
      <c r="P210" s="129"/>
      <c r="Q210" s="129"/>
      <c r="R210" s="129"/>
      <c r="S210" s="129"/>
      <c r="T210" s="129"/>
      <c r="U210" s="129"/>
      <c r="V210" s="129"/>
      <c r="W210" s="129"/>
      <c r="X210" s="129"/>
      <c r="Y210" s="129"/>
      <c r="Z210" s="129"/>
      <c r="AA210" s="129"/>
      <c r="AB210" s="129"/>
      <c r="AC210" s="129"/>
      <c r="AD210" s="129"/>
      <c r="AE210" s="129"/>
      <c r="AF210" s="129"/>
      <c r="AG210" s="129"/>
      <c r="AH210" s="129"/>
      <c r="AI210" s="129"/>
      <c r="AJ210" s="129"/>
      <c r="AK210" s="129"/>
      <c r="AL210" s="129"/>
      <c r="AM210" s="129"/>
      <c r="AN210" s="129"/>
      <c r="AO210" s="129"/>
      <c r="AP210" s="129"/>
      <c r="AQ210" s="129"/>
      <c r="AR210" s="129"/>
      <c r="AS210" s="129"/>
      <c r="AT210" s="129"/>
      <c r="AU210" s="129"/>
      <c r="AV210" s="129"/>
      <c r="AW210" s="129"/>
      <c r="AX210" s="129"/>
      <c r="AY210" s="129"/>
      <c r="AZ210" s="129"/>
      <c r="BA210" s="129"/>
      <c r="BB210" s="129"/>
      <c r="BC210" s="129"/>
      <c r="BD210" s="129"/>
      <c r="BE210" s="129"/>
      <c r="BF210" s="129"/>
      <c r="BG210" s="129"/>
      <c r="BH210" s="129"/>
      <c r="BI210" s="129"/>
      <c r="BJ210" s="129"/>
      <c r="BK210" s="129"/>
      <c r="BL210" s="129"/>
      <c r="BM210" s="129"/>
      <c r="BN210" s="129"/>
      <c r="BO210" s="129"/>
      <c r="BP210" s="129"/>
      <c r="BQ210" s="129"/>
      <c r="BR210" s="129"/>
    </row>
    <row r="211" spans="1:70" ht="15" x14ac:dyDescent="0.15">
      <c r="A211" s="104" t="s">
        <v>403</v>
      </c>
      <c r="B211" s="153" t="s">
        <v>522</v>
      </c>
      <c r="C211" s="153" t="s">
        <v>245</v>
      </c>
      <c r="D211" s="153" t="s">
        <v>818</v>
      </c>
      <c r="E211" s="153" t="s">
        <v>946</v>
      </c>
      <c r="F211" s="105">
        <v>0.25</v>
      </c>
      <c r="G211" s="106">
        <v>0.25</v>
      </c>
      <c r="H211" s="107">
        <f t="shared" si="13"/>
        <v>20</v>
      </c>
      <c r="I211" s="107">
        <f t="shared" si="14"/>
        <v>20</v>
      </c>
      <c r="J211" s="129"/>
      <c r="K211" s="129"/>
      <c r="L211" s="129"/>
      <c r="M211" s="129"/>
      <c r="N211" s="129"/>
      <c r="O211" s="129"/>
      <c r="P211" s="129"/>
      <c r="Q211" s="129"/>
      <c r="R211" s="129"/>
      <c r="S211" s="129"/>
      <c r="T211" s="129"/>
      <c r="U211" s="129"/>
      <c r="V211" s="129"/>
      <c r="W211" s="129"/>
      <c r="X211" s="129"/>
      <c r="Y211" s="129"/>
      <c r="Z211" s="129"/>
      <c r="AA211" s="129"/>
      <c r="AB211" s="129"/>
      <c r="AC211" s="129"/>
      <c r="AD211" s="129"/>
      <c r="AE211" s="129"/>
      <c r="AF211" s="129"/>
      <c r="AG211" s="129"/>
      <c r="AH211" s="129"/>
      <c r="AI211" s="129"/>
      <c r="AJ211" s="129"/>
      <c r="AK211" s="129"/>
      <c r="AL211" s="129"/>
      <c r="AM211" s="129"/>
      <c r="AN211" s="129"/>
      <c r="AO211" s="129"/>
      <c r="AP211" s="129"/>
      <c r="AQ211" s="129"/>
      <c r="AR211" s="129"/>
      <c r="AS211" s="129"/>
      <c r="AT211" s="129"/>
      <c r="AU211" s="129"/>
      <c r="AV211" s="129"/>
      <c r="AW211" s="129"/>
      <c r="AX211" s="129"/>
      <c r="AY211" s="129"/>
      <c r="AZ211" s="129"/>
      <c r="BA211" s="129"/>
      <c r="BB211" s="129"/>
      <c r="BC211" s="129"/>
      <c r="BD211" s="129"/>
      <c r="BE211" s="129"/>
      <c r="BF211" s="129"/>
      <c r="BG211" s="129"/>
      <c r="BH211" s="129"/>
      <c r="BI211" s="129"/>
      <c r="BJ211" s="129"/>
      <c r="BK211" s="129"/>
      <c r="BL211" s="129"/>
      <c r="BM211" s="129"/>
      <c r="BN211" s="129"/>
      <c r="BO211" s="129"/>
      <c r="BP211" s="129"/>
      <c r="BQ211" s="129"/>
      <c r="BR211" s="129"/>
    </row>
    <row r="212" spans="1:70" ht="15" x14ac:dyDescent="0.15">
      <c r="A212" s="104" t="s">
        <v>404</v>
      </c>
      <c r="B212" s="153" t="s">
        <v>522</v>
      </c>
      <c r="C212" s="153" t="s">
        <v>245</v>
      </c>
      <c r="D212" s="153" t="s">
        <v>819</v>
      </c>
      <c r="E212" s="153" t="s">
        <v>946</v>
      </c>
      <c r="F212" s="105">
        <v>0.25</v>
      </c>
      <c r="G212" s="106">
        <v>0.3</v>
      </c>
      <c r="H212" s="107">
        <f t="shared" si="13"/>
        <v>20</v>
      </c>
      <c r="I212" s="107">
        <f t="shared" si="14"/>
        <v>24</v>
      </c>
      <c r="J212" s="129"/>
      <c r="K212" s="129"/>
      <c r="L212" s="129"/>
      <c r="M212" s="129"/>
      <c r="N212" s="129"/>
      <c r="O212" s="129"/>
      <c r="P212" s="129"/>
      <c r="Q212" s="129"/>
      <c r="R212" s="129"/>
      <c r="S212" s="129"/>
      <c r="T212" s="129"/>
      <c r="U212" s="129"/>
      <c r="V212" s="129"/>
      <c r="W212" s="129"/>
      <c r="X212" s="129"/>
      <c r="Y212" s="129"/>
      <c r="Z212" s="129"/>
      <c r="AA212" s="129"/>
      <c r="AB212" s="129"/>
      <c r="AC212" s="129"/>
      <c r="AD212" s="129"/>
      <c r="AE212" s="129"/>
      <c r="AF212" s="129"/>
      <c r="AG212" s="129"/>
      <c r="AH212" s="129"/>
      <c r="AI212" s="129"/>
      <c r="AJ212" s="129"/>
      <c r="AK212" s="129"/>
      <c r="AL212" s="129"/>
      <c r="AM212" s="129"/>
      <c r="AN212" s="129"/>
      <c r="AO212" s="129"/>
      <c r="AP212" s="129"/>
      <c r="AQ212" s="129"/>
      <c r="AR212" s="129"/>
      <c r="AS212" s="129"/>
      <c r="AT212" s="129"/>
      <c r="AU212" s="129"/>
      <c r="AV212" s="129"/>
      <c r="AW212" s="129"/>
      <c r="AX212" s="129"/>
      <c r="AY212" s="129"/>
      <c r="AZ212" s="129"/>
      <c r="BA212" s="129"/>
      <c r="BB212" s="129"/>
      <c r="BC212" s="129"/>
      <c r="BD212" s="129"/>
      <c r="BE212" s="129"/>
      <c r="BF212" s="129"/>
      <c r="BG212" s="129"/>
      <c r="BH212" s="129"/>
      <c r="BI212" s="129"/>
      <c r="BJ212" s="129"/>
      <c r="BK212" s="129"/>
      <c r="BL212" s="129"/>
      <c r="BM212" s="129"/>
      <c r="BN212" s="129"/>
      <c r="BO212" s="129"/>
      <c r="BP212" s="129"/>
      <c r="BQ212" s="129"/>
      <c r="BR212" s="129"/>
    </row>
    <row r="213" spans="1:70" ht="15" x14ac:dyDescent="0.15">
      <c r="A213" s="104" t="s">
        <v>405</v>
      </c>
      <c r="B213" s="153" t="s">
        <v>522</v>
      </c>
      <c r="C213" s="153" t="s">
        <v>245</v>
      </c>
      <c r="D213" s="153" t="s">
        <v>820</v>
      </c>
      <c r="E213" s="153" t="s">
        <v>946</v>
      </c>
      <c r="F213" s="105">
        <v>0.3</v>
      </c>
      <c r="G213" s="106">
        <v>0.3</v>
      </c>
      <c r="H213" s="107">
        <f t="shared" si="13"/>
        <v>24</v>
      </c>
      <c r="I213" s="107">
        <f t="shared" si="14"/>
        <v>24</v>
      </c>
      <c r="J213" s="129"/>
      <c r="K213" s="129"/>
      <c r="L213" s="129"/>
      <c r="M213" s="129"/>
      <c r="N213" s="129"/>
      <c r="O213" s="129"/>
      <c r="P213" s="129"/>
      <c r="Q213" s="129"/>
      <c r="R213" s="129"/>
      <c r="S213" s="129"/>
      <c r="T213" s="129"/>
      <c r="U213" s="129"/>
      <c r="V213" s="129"/>
      <c r="W213" s="129"/>
      <c r="X213" s="129"/>
      <c r="Y213" s="129"/>
      <c r="Z213" s="129"/>
      <c r="AA213" s="129"/>
      <c r="AB213" s="129"/>
      <c r="AC213" s="129"/>
      <c r="AD213" s="129"/>
      <c r="AE213" s="129"/>
      <c r="AF213" s="129"/>
      <c r="AG213" s="129"/>
      <c r="AH213" s="129"/>
      <c r="AI213" s="129"/>
      <c r="AJ213" s="129"/>
      <c r="AK213" s="129"/>
      <c r="AL213" s="129"/>
      <c r="AM213" s="129"/>
      <c r="AN213" s="129"/>
      <c r="AO213" s="129"/>
      <c r="AP213" s="129"/>
      <c r="AQ213" s="129"/>
      <c r="AR213" s="129"/>
      <c r="AS213" s="129"/>
      <c r="AT213" s="129"/>
      <c r="AU213" s="129"/>
      <c r="AV213" s="129"/>
      <c r="AW213" s="129"/>
      <c r="AX213" s="129"/>
      <c r="AY213" s="129"/>
      <c r="AZ213" s="129"/>
      <c r="BA213" s="129"/>
      <c r="BB213" s="129"/>
      <c r="BC213" s="129"/>
      <c r="BD213" s="129"/>
      <c r="BE213" s="129"/>
      <c r="BF213" s="129"/>
      <c r="BG213" s="129"/>
      <c r="BH213" s="129"/>
      <c r="BI213" s="129"/>
      <c r="BJ213" s="129"/>
      <c r="BK213" s="129"/>
      <c r="BL213" s="129"/>
      <c r="BM213" s="129"/>
      <c r="BN213" s="129"/>
      <c r="BO213" s="129"/>
      <c r="BP213" s="129"/>
      <c r="BQ213" s="129"/>
      <c r="BR213" s="129"/>
    </row>
    <row r="214" spans="1:70" ht="15" x14ac:dyDescent="0.15">
      <c r="A214" s="104" t="s">
        <v>406</v>
      </c>
      <c r="B214" s="153" t="s">
        <v>522</v>
      </c>
      <c r="C214" s="153" t="s">
        <v>246</v>
      </c>
      <c r="D214" s="153" t="s">
        <v>821</v>
      </c>
      <c r="E214" s="153" t="s">
        <v>946</v>
      </c>
      <c r="F214" s="105">
        <v>0.22</v>
      </c>
      <c r="G214" s="106">
        <v>0.22</v>
      </c>
      <c r="H214" s="107">
        <f t="shared" si="13"/>
        <v>17.600000000000001</v>
      </c>
      <c r="I214" s="107">
        <f t="shared" si="14"/>
        <v>17.600000000000001</v>
      </c>
      <c r="J214" s="129"/>
      <c r="K214" s="129"/>
      <c r="L214" s="129"/>
      <c r="M214" s="129"/>
      <c r="N214" s="129"/>
      <c r="O214" s="129"/>
      <c r="P214" s="129"/>
      <c r="Q214" s="129"/>
      <c r="R214" s="129"/>
      <c r="S214" s="129"/>
      <c r="T214" s="129"/>
      <c r="U214" s="129"/>
      <c r="V214" s="129"/>
      <c r="W214" s="129"/>
      <c r="X214" s="129"/>
      <c r="Y214" s="129"/>
      <c r="Z214" s="129"/>
      <c r="AA214" s="129"/>
      <c r="AB214" s="129"/>
      <c r="AC214" s="129"/>
      <c r="AD214" s="129"/>
      <c r="AE214" s="129"/>
      <c r="AF214" s="129"/>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s="129"/>
      <c r="BC214" s="129"/>
      <c r="BD214" s="129"/>
      <c r="BE214" s="129"/>
      <c r="BF214" s="129"/>
      <c r="BG214" s="129"/>
      <c r="BH214" s="129"/>
      <c r="BI214" s="129"/>
      <c r="BJ214" s="129"/>
      <c r="BK214" s="129"/>
      <c r="BL214" s="129"/>
      <c r="BM214" s="129"/>
      <c r="BN214" s="129"/>
      <c r="BO214" s="129"/>
      <c r="BP214" s="129"/>
      <c r="BQ214" s="129"/>
      <c r="BR214" s="129"/>
    </row>
    <row r="215" spans="1:70" ht="15" x14ac:dyDescent="0.15">
      <c r="A215" s="104" t="s">
        <v>83</v>
      </c>
      <c r="B215" s="153" t="s">
        <v>521</v>
      </c>
      <c r="C215" s="153"/>
      <c r="D215" s="153" t="s">
        <v>822</v>
      </c>
      <c r="E215" s="153" t="s">
        <v>938</v>
      </c>
      <c r="F215" s="105">
        <v>0.2</v>
      </c>
      <c r="G215" s="106">
        <v>0.5</v>
      </c>
      <c r="H215" s="107">
        <f t="shared" si="13"/>
        <v>16</v>
      </c>
      <c r="I215" s="107">
        <f t="shared" si="14"/>
        <v>40</v>
      </c>
      <c r="J215" s="129"/>
      <c r="K215" s="129"/>
      <c r="L215" s="129"/>
      <c r="M215" s="129"/>
      <c r="N215" s="129"/>
      <c r="O215" s="129"/>
      <c r="P215" s="129"/>
      <c r="Q215" s="129"/>
      <c r="R215" s="129"/>
      <c r="S215" s="129"/>
      <c r="T215" s="129"/>
      <c r="U215" s="129"/>
      <c r="V215" s="129"/>
      <c r="W215" s="129"/>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c r="BF215" s="129"/>
      <c r="BG215" s="129"/>
      <c r="BH215" s="129"/>
      <c r="BI215" s="129"/>
      <c r="BJ215" s="129"/>
      <c r="BK215" s="129"/>
      <c r="BL215" s="129"/>
      <c r="BM215" s="129"/>
      <c r="BN215" s="129"/>
      <c r="BO215" s="129"/>
      <c r="BP215" s="129"/>
      <c r="BQ215" s="129"/>
      <c r="BR215" s="129"/>
    </row>
    <row r="216" spans="1:70" ht="15" x14ac:dyDescent="0.15">
      <c r="A216" s="104" t="s">
        <v>407</v>
      </c>
      <c r="B216" s="153" t="s">
        <v>523</v>
      </c>
      <c r="C216" s="153"/>
      <c r="D216" s="153" t="s">
        <v>823</v>
      </c>
      <c r="E216" s="153" t="s">
        <v>135</v>
      </c>
      <c r="F216" s="105">
        <v>0.1</v>
      </c>
      <c r="G216" s="106">
        <v>0.2</v>
      </c>
      <c r="H216" s="107">
        <f t="shared" si="13"/>
        <v>8</v>
      </c>
      <c r="I216" s="107">
        <f t="shared" si="14"/>
        <v>16</v>
      </c>
      <c r="J216" s="129">
        <v>12</v>
      </c>
      <c r="K216" s="129"/>
      <c r="L216" s="129"/>
      <c r="M216" s="129"/>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c r="BA216" s="129"/>
      <c r="BB216" s="129"/>
      <c r="BC216" s="129"/>
      <c r="BD216" s="129"/>
      <c r="BE216" s="129"/>
      <c r="BF216" s="129"/>
      <c r="BG216" s="129"/>
      <c r="BH216" s="129"/>
      <c r="BI216" s="129"/>
      <c r="BJ216" s="129"/>
      <c r="BK216" s="129"/>
      <c r="BL216" s="129"/>
      <c r="BM216" s="129"/>
      <c r="BN216" s="129"/>
      <c r="BO216" s="129"/>
      <c r="BP216" s="129"/>
      <c r="BQ216" s="129"/>
      <c r="BR216" s="129"/>
    </row>
    <row r="217" spans="1:70" ht="15" x14ac:dyDescent="0.15">
      <c r="A217" s="104" t="s">
        <v>408</v>
      </c>
      <c r="B217" s="153" t="s">
        <v>523</v>
      </c>
      <c r="C217" s="153"/>
      <c r="D217" s="153" t="s">
        <v>824</v>
      </c>
      <c r="E217" s="153" t="s">
        <v>135</v>
      </c>
      <c r="F217" s="105">
        <v>0.15</v>
      </c>
      <c r="G217" s="106">
        <v>0.25</v>
      </c>
      <c r="H217" s="107">
        <f t="shared" si="13"/>
        <v>12</v>
      </c>
      <c r="I217" s="107">
        <f t="shared" si="14"/>
        <v>20</v>
      </c>
      <c r="J217" s="129"/>
      <c r="K217" s="129"/>
      <c r="L217" s="129"/>
      <c r="M217" s="129"/>
      <c r="N217" s="129"/>
      <c r="O217" s="129"/>
      <c r="P217" s="129"/>
      <c r="Q217" s="129"/>
      <c r="R217" s="129"/>
      <c r="S217" s="129"/>
      <c r="T217" s="129"/>
      <c r="U217" s="129"/>
      <c r="V217" s="129"/>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c r="AX217" s="129"/>
      <c r="AY217" s="129"/>
      <c r="AZ217" s="129"/>
      <c r="BA217" s="129"/>
      <c r="BB217" s="129"/>
      <c r="BC217" s="129"/>
      <c r="BD217" s="129"/>
      <c r="BE217" s="129"/>
      <c r="BF217" s="129"/>
      <c r="BG217" s="129"/>
      <c r="BH217" s="129"/>
      <c r="BI217" s="129"/>
      <c r="BJ217" s="129"/>
      <c r="BK217" s="129"/>
      <c r="BL217" s="129"/>
      <c r="BM217" s="129"/>
      <c r="BN217" s="129"/>
      <c r="BO217" s="129"/>
      <c r="BP217" s="129"/>
      <c r="BQ217" s="129"/>
      <c r="BR217" s="129"/>
    </row>
    <row r="218" spans="1:70" ht="15" x14ac:dyDescent="0.15">
      <c r="A218" s="104" t="s">
        <v>409</v>
      </c>
      <c r="B218" s="153" t="s">
        <v>523</v>
      </c>
      <c r="C218" s="153"/>
      <c r="D218" s="153" t="s">
        <v>825</v>
      </c>
      <c r="E218" s="153" t="s">
        <v>135</v>
      </c>
      <c r="F218" s="105">
        <v>0.2</v>
      </c>
      <c r="G218" s="106">
        <v>0.4</v>
      </c>
      <c r="H218" s="107">
        <f t="shared" si="13"/>
        <v>16</v>
      </c>
      <c r="I218" s="107">
        <f t="shared" si="14"/>
        <v>32</v>
      </c>
      <c r="J218" s="129"/>
      <c r="K218" s="129"/>
      <c r="L218" s="129"/>
      <c r="M218" s="129"/>
      <c r="N218" s="129"/>
      <c r="O218" s="129"/>
      <c r="P218" s="129"/>
      <c r="Q218" s="129"/>
      <c r="R218" s="129"/>
      <c r="S218" s="129"/>
      <c r="T218" s="129"/>
      <c r="U218" s="129"/>
      <c r="V218" s="129"/>
      <c r="W218" s="129"/>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c r="BF218" s="129"/>
      <c r="BG218" s="129"/>
      <c r="BH218" s="129"/>
      <c r="BI218" s="129"/>
      <c r="BJ218" s="129"/>
      <c r="BK218" s="129"/>
      <c r="BL218" s="129"/>
      <c r="BM218" s="129"/>
      <c r="BN218" s="129"/>
      <c r="BO218" s="129"/>
      <c r="BP218" s="129"/>
      <c r="BQ218" s="129"/>
      <c r="BR218" s="129"/>
    </row>
    <row r="219" spans="1:70" ht="15" x14ac:dyDescent="0.15">
      <c r="A219" s="104" t="s">
        <v>410</v>
      </c>
      <c r="B219" s="153" t="s">
        <v>523</v>
      </c>
      <c r="C219" s="153"/>
      <c r="D219" s="153" t="s">
        <v>826</v>
      </c>
      <c r="E219" s="153" t="s">
        <v>135</v>
      </c>
      <c r="F219" s="105">
        <v>0.3</v>
      </c>
      <c r="G219" s="106">
        <v>0.4</v>
      </c>
      <c r="H219" s="107">
        <f t="shared" si="13"/>
        <v>24</v>
      </c>
      <c r="I219" s="107">
        <f t="shared" si="14"/>
        <v>32</v>
      </c>
      <c r="J219" s="129"/>
      <c r="K219" s="129"/>
      <c r="L219" s="129"/>
      <c r="M219" s="129"/>
      <c r="N219" s="129"/>
      <c r="O219" s="129"/>
      <c r="P219" s="129"/>
      <c r="Q219" s="129"/>
      <c r="R219" s="129"/>
      <c r="S219" s="129"/>
      <c r="T219" s="129"/>
      <c r="U219" s="129"/>
      <c r="V219" s="129"/>
      <c r="W219" s="129"/>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s="129"/>
      <c r="BC219" s="129"/>
      <c r="BD219" s="129"/>
      <c r="BE219" s="129"/>
      <c r="BF219" s="129"/>
      <c r="BG219" s="129"/>
      <c r="BH219" s="129"/>
      <c r="BI219" s="129"/>
      <c r="BJ219" s="129"/>
      <c r="BK219" s="129"/>
      <c r="BL219" s="129"/>
      <c r="BM219" s="129"/>
      <c r="BN219" s="129"/>
      <c r="BO219" s="129"/>
      <c r="BP219" s="129"/>
      <c r="BQ219" s="129"/>
      <c r="BR219" s="129"/>
    </row>
    <row r="220" spans="1:70" ht="15" x14ac:dyDescent="0.15">
      <c r="A220" s="104" t="s">
        <v>411</v>
      </c>
      <c r="B220" s="153" t="s">
        <v>523</v>
      </c>
      <c r="C220" s="153" t="s">
        <v>227</v>
      </c>
      <c r="D220" s="153" t="s">
        <v>827</v>
      </c>
      <c r="E220" s="153" t="s">
        <v>135</v>
      </c>
      <c r="F220" s="105">
        <v>0.2</v>
      </c>
      <c r="G220" s="106">
        <v>0.2</v>
      </c>
      <c r="H220" s="107">
        <f t="shared" si="13"/>
        <v>16</v>
      </c>
      <c r="I220" s="107">
        <f t="shared" si="14"/>
        <v>16</v>
      </c>
      <c r="J220" s="129"/>
      <c r="K220" s="129"/>
      <c r="L220" s="129"/>
      <c r="M220" s="129"/>
      <c r="N220" s="129"/>
      <c r="O220" s="129"/>
      <c r="P220" s="129"/>
      <c r="Q220" s="129"/>
      <c r="R220" s="129"/>
      <c r="S220" s="129"/>
      <c r="T220" s="129"/>
      <c r="U220" s="129"/>
      <c r="V220" s="129"/>
      <c r="W220" s="129"/>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c r="BA220" s="129"/>
      <c r="BB220" s="129"/>
      <c r="BC220" s="129"/>
      <c r="BD220" s="129"/>
      <c r="BE220" s="129"/>
      <c r="BF220" s="129"/>
      <c r="BG220" s="129"/>
      <c r="BH220" s="129"/>
      <c r="BI220" s="129"/>
      <c r="BJ220" s="129"/>
      <c r="BK220" s="129"/>
      <c r="BL220" s="129"/>
      <c r="BM220" s="129"/>
      <c r="BN220" s="129"/>
      <c r="BO220" s="129"/>
      <c r="BP220" s="129"/>
      <c r="BQ220" s="129"/>
      <c r="BR220" s="129"/>
    </row>
    <row r="221" spans="1:70" ht="15" x14ac:dyDescent="0.15">
      <c r="A221" s="104" t="s">
        <v>412</v>
      </c>
      <c r="B221" s="153" t="s">
        <v>523</v>
      </c>
      <c r="C221" s="153" t="s">
        <v>247</v>
      </c>
      <c r="D221" s="170" t="s">
        <v>828</v>
      </c>
      <c r="E221" s="153" t="s">
        <v>135</v>
      </c>
      <c r="F221" s="105">
        <v>7.4999999999999997E-2</v>
      </c>
      <c r="G221" s="106">
        <v>0.2</v>
      </c>
      <c r="H221" s="107">
        <f t="shared" si="13"/>
        <v>6</v>
      </c>
      <c r="I221" s="107">
        <f t="shared" si="14"/>
        <v>16</v>
      </c>
      <c r="J221" s="129"/>
      <c r="K221" s="129"/>
      <c r="L221" s="129"/>
      <c r="M221" s="129"/>
      <c r="N221" s="129"/>
      <c r="O221" s="129"/>
      <c r="P221" s="129"/>
      <c r="Q221" s="129"/>
      <c r="R221" s="129"/>
      <c r="S221" s="129"/>
      <c r="T221" s="129"/>
      <c r="U221" s="129"/>
      <c r="V221" s="129"/>
      <c r="W221" s="129"/>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c r="BF221" s="129"/>
      <c r="BG221" s="129"/>
      <c r="BH221" s="129"/>
      <c r="BI221" s="129"/>
      <c r="BJ221" s="129"/>
      <c r="BK221" s="129"/>
      <c r="BL221" s="129"/>
      <c r="BM221" s="129"/>
      <c r="BN221" s="129"/>
      <c r="BO221" s="129"/>
      <c r="BP221" s="129"/>
      <c r="BQ221" s="129"/>
      <c r="BR221" s="129"/>
    </row>
    <row r="222" spans="1:70" ht="15" x14ac:dyDescent="0.15">
      <c r="A222" s="104" t="s">
        <v>413</v>
      </c>
      <c r="B222" s="153" t="s">
        <v>523</v>
      </c>
      <c r="C222" s="153" t="s">
        <v>247</v>
      </c>
      <c r="D222" s="170" t="s">
        <v>829</v>
      </c>
      <c r="E222" s="153" t="s">
        <v>135</v>
      </c>
      <c r="F222" s="105">
        <v>0.1</v>
      </c>
      <c r="G222" s="106">
        <v>0.2</v>
      </c>
      <c r="H222" s="107">
        <f t="shared" si="13"/>
        <v>8</v>
      </c>
      <c r="I222" s="107">
        <f t="shared" si="14"/>
        <v>16</v>
      </c>
      <c r="J222" s="129"/>
      <c r="K222" s="129"/>
      <c r="L222" s="129"/>
      <c r="M222" s="129"/>
      <c r="N222" s="129"/>
      <c r="O222" s="129"/>
      <c r="P222" s="129"/>
      <c r="Q222" s="129"/>
      <c r="R222" s="129"/>
      <c r="S222" s="129"/>
      <c r="T222" s="129"/>
      <c r="U222" s="129"/>
      <c r="V222" s="129"/>
      <c r="W222" s="129"/>
      <c r="X222" s="129"/>
      <c r="Y222" s="129"/>
      <c r="Z222" s="129"/>
      <c r="AA222" s="129"/>
      <c r="AB222" s="129"/>
      <c r="AC222" s="129"/>
      <c r="AD222" s="129"/>
      <c r="AE222" s="129"/>
      <c r="AF222" s="129"/>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c r="BF222" s="129"/>
      <c r="BG222" s="129"/>
      <c r="BH222" s="129"/>
      <c r="BI222" s="129"/>
      <c r="BJ222" s="129"/>
      <c r="BK222" s="129"/>
      <c r="BL222" s="129"/>
      <c r="BM222" s="129"/>
      <c r="BN222" s="129"/>
      <c r="BO222" s="129"/>
      <c r="BP222" s="129"/>
      <c r="BQ222" s="129"/>
      <c r="BR222" s="129"/>
    </row>
    <row r="223" spans="1:70" ht="15" x14ac:dyDescent="0.15">
      <c r="A223" s="104" t="s">
        <v>414</v>
      </c>
      <c r="B223" s="153" t="s">
        <v>523</v>
      </c>
      <c r="C223" s="153" t="s">
        <v>247</v>
      </c>
      <c r="D223" s="170" t="s">
        <v>830</v>
      </c>
      <c r="E223" s="153" t="s">
        <v>135</v>
      </c>
      <c r="F223" s="105">
        <v>0.1</v>
      </c>
      <c r="G223" s="106">
        <v>0.3</v>
      </c>
      <c r="H223" s="107">
        <f t="shared" si="13"/>
        <v>8</v>
      </c>
      <c r="I223" s="107">
        <f t="shared" si="14"/>
        <v>24</v>
      </c>
      <c r="J223" s="129"/>
      <c r="K223" s="129"/>
      <c r="L223" s="129"/>
      <c r="M223" s="129"/>
      <c r="N223" s="129"/>
      <c r="O223" s="129"/>
      <c r="P223" s="129"/>
      <c r="Q223" s="129"/>
      <c r="R223" s="129"/>
      <c r="S223" s="129"/>
      <c r="T223" s="129"/>
      <c r="U223" s="129"/>
      <c r="V223" s="129"/>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129"/>
      <c r="BD223" s="129"/>
      <c r="BE223" s="129"/>
      <c r="BF223" s="129"/>
      <c r="BG223" s="129"/>
      <c r="BH223" s="129"/>
      <c r="BI223" s="129"/>
      <c r="BJ223" s="129"/>
      <c r="BK223" s="129"/>
      <c r="BL223" s="129"/>
      <c r="BM223" s="129"/>
      <c r="BN223" s="129"/>
      <c r="BO223" s="129"/>
      <c r="BP223" s="129"/>
      <c r="BQ223" s="129"/>
      <c r="BR223" s="129"/>
    </row>
    <row r="224" spans="1:70" ht="15" x14ac:dyDescent="0.15">
      <c r="A224" s="104" t="s">
        <v>415</v>
      </c>
      <c r="B224" s="153" t="s">
        <v>523</v>
      </c>
      <c r="C224" s="153" t="s">
        <v>247</v>
      </c>
      <c r="D224" s="170" t="s">
        <v>831</v>
      </c>
      <c r="E224" s="153" t="s">
        <v>135</v>
      </c>
      <c r="F224" s="105">
        <v>0.15</v>
      </c>
      <c r="G224" s="106">
        <v>0.5</v>
      </c>
      <c r="H224" s="107">
        <f t="shared" si="13"/>
        <v>12</v>
      </c>
      <c r="I224" s="107">
        <f t="shared" si="14"/>
        <v>40</v>
      </c>
      <c r="J224" s="129"/>
      <c r="K224" s="129"/>
      <c r="L224" s="129"/>
      <c r="M224" s="129"/>
      <c r="N224" s="129"/>
      <c r="O224" s="129"/>
      <c r="P224" s="129"/>
      <c r="Q224" s="129"/>
      <c r="R224" s="129"/>
      <c r="S224" s="129"/>
      <c r="T224" s="129"/>
      <c r="U224" s="129"/>
      <c r="V224" s="129"/>
      <c r="W224" s="129"/>
      <c r="X224" s="129"/>
      <c r="Y224" s="129"/>
      <c r="Z224" s="129"/>
      <c r="AA224" s="129"/>
      <c r="AB224" s="129"/>
      <c r="AC224" s="129"/>
      <c r="AD224" s="129"/>
      <c r="AE224" s="129"/>
      <c r="AF224" s="129"/>
      <c r="AG224" s="129"/>
      <c r="AH224" s="129"/>
      <c r="AI224" s="129"/>
      <c r="AJ224" s="129"/>
      <c r="AK224" s="129"/>
      <c r="AL224" s="129"/>
      <c r="AM224" s="129"/>
      <c r="AN224" s="129"/>
      <c r="AO224" s="129"/>
      <c r="AP224" s="129"/>
      <c r="AQ224" s="129"/>
      <c r="AR224" s="129"/>
      <c r="AS224" s="129"/>
      <c r="AT224" s="129"/>
      <c r="AU224" s="129"/>
      <c r="AV224" s="129"/>
      <c r="AW224" s="129"/>
      <c r="AX224" s="129"/>
      <c r="AY224" s="129"/>
      <c r="AZ224" s="129"/>
      <c r="BA224" s="129"/>
      <c r="BB224" s="129"/>
      <c r="BC224" s="129"/>
      <c r="BD224" s="129"/>
      <c r="BE224" s="129"/>
      <c r="BF224" s="129"/>
      <c r="BG224" s="129"/>
      <c r="BH224" s="129"/>
      <c r="BI224" s="129"/>
      <c r="BJ224" s="129"/>
      <c r="BK224" s="129"/>
      <c r="BL224" s="129"/>
      <c r="BM224" s="129"/>
      <c r="BN224" s="129"/>
      <c r="BO224" s="129"/>
      <c r="BP224" s="129"/>
      <c r="BQ224" s="129"/>
      <c r="BR224" s="129"/>
    </row>
    <row r="225" spans="1:70" ht="15" x14ac:dyDescent="0.15">
      <c r="A225" s="104" t="s">
        <v>416</v>
      </c>
      <c r="B225" s="153" t="s">
        <v>523</v>
      </c>
      <c r="C225" s="153" t="s">
        <v>247</v>
      </c>
      <c r="D225" s="171" t="s">
        <v>840</v>
      </c>
      <c r="E225" s="153" t="s">
        <v>135</v>
      </c>
      <c r="F225" s="105">
        <v>0.2</v>
      </c>
      <c r="G225" s="106">
        <v>0.3</v>
      </c>
      <c r="H225" s="107">
        <f t="shared" si="13"/>
        <v>16</v>
      </c>
      <c r="I225" s="107">
        <f t="shared" si="14"/>
        <v>24</v>
      </c>
      <c r="J225" s="129"/>
      <c r="K225" s="129"/>
      <c r="L225" s="129"/>
      <c r="M225" s="129"/>
      <c r="N225" s="129"/>
      <c r="O225" s="129"/>
      <c r="P225" s="129"/>
      <c r="Q225" s="129"/>
      <c r="R225" s="129"/>
      <c r="S225" s="129"/>
      <c r="T225" s="129"/>
      <c r="U225" s="129"/>
      <c r="V225" s="129"/>
      <c r="W225" s="129"/>
      <c r="X225" s="129"/>
      <c r="Y225" s="129"/>
      <c r="Z225" s="129"/>
      <c r="AA225" s="129"/>
      <c r="AB225" s="129"/>
      <c r="AC225" s="129"/>
      <c r="AD225" s="129"/>
      <c r="AE225" s="129"/>
      <c r="AF225" s="129"/>
      <c r="AG225" s="129"/>
      <c r="AH225" s="129"/>
      <c r="AI225" s="129"/>
      <c r="AJ225" s="129"/>
      <c r="AK225" s="129"/>
      <c r="AL225" s="129"/>
      <c r="AM225" s="129"/>
      <c r="AN225" s="129"/>
      <c r="AO225" s="129"/>
      <c r="AP225" s="129"/>
      <c r="AQ225" s="129"/>
      <c r="AR225" s="129"/>
      <c r="AS225" s="129"/>
      <c r="AT225" s="129"/>
      <c r="AU225" s="129"/>
      <c r="AV225" s="129"/>
      <c r="AW225" s="129"/>
      <c r="AX225" s="129"/>
      <c r="AY225" s="129"/>
      <c r="AZ225" s="129"/>
      <c r="BA225" s="129"/>
      <c r="BB225" s="129"/>
      <c r="BC225" s="129"/>
      <c r="BD225" s="129"/>
      <c r="BE225" s="129"/>
      <c r="BF225" s="129"/>
      <c r="BG225" s="129"/>
      <c r="BH225" s="129"/>
      <c r="BI225" s="129"/>
      <c r="BJ225" s="129"/>
      <c r="BK225" s="129"/>
      <c r="BL225" s="129"/>
      <c r="BM225" s="129"/>
      <c r="BN225" s="129"/>
      <c r="BO225" s="129"/>
      <c r="BP225" s="129"/>
      <c r="BQ225" s="129"/>
      <c r="BR225" s="129"/>
    </row>
    <row r="226" spans="1:70" ht="15" x14ac:dyDescent="0.15">
      <c r="A226" s="104" t="s">
        <v>417</v>
      </c>
      <c r="B226" s="153" t="s">
        <v>523</v>
      </c>
      <c r="C226" s="153" t="s">
        <v>247</v>
      </c>
      <c r="D226" s="171" t="s">
        <v>841</v>
      </c>
      <c r="E226" s="153" t="s">
        <v>135</v>
      </c>
      <c r="F226" s="105">
        <v>0.2</v>
      </c>
      <c r="G226" s="106">
        <v>0.6</v>
      </c>
      <c r="H226" s="107">
        <f t="shared" si="13"/>
        <v>16</v>
      </c>
      <c r="I226" s="107">
        <f t="shared" si="14"/>
        <v>48</v>
      </c>
      <c r="J226" s="129"/>
      <c r="K226" s="129"/>
      <c r="L226" s="129"/>
      <c r="M226" s="129"/>
      <c r="N226" s="129"/>
      <c r="O226" s="129"/>
      <c r="P226" s="129"/>
      <c r="Q226" s="129"/>
      <c r="R226" s="129"/>
      <c r="S226" s="129"/>
      <c r="T226" s="129"/>
      <c r="U226" s="129"/>
      <c r="V226" s="129"/>
      <c r="W226" s="129"/>
      <c r="X226" s="129"/>
      <c r="Y226" s="129"/>
      <c r="Z226" s="129"/>
      <c r="AA226" s="129"/>
      <c r="AB226" s="129"/>
      <c r="AC226" s="129"/>
      <c r="AD226" s="129"/>
      <c r="AE226" s="129"/>
      <c r="AF226" s="129"/>
      <c r="AG226" s="129"/>
      <c r="AH226" s="129"/>
      <c r="AI226" s="129"/>
      <c r="AJ226" s="129"/>
      <c r="AK226" s="129"/>
      <c r="AL226" s="129"/>
      <c r="AM226" s="129"/>
      <c r="AN226" s="129"/>
      <c r="AO226" s="129"/>
      <c r="AP226" s="129"/>
      <c r="AQ226" s="129"/>
      <c r="AR226" s="129"/>
      <c r="AS226" s="129"/>
      <c r="AT226" s="129"/>
      <c r="AU226" s="129"/>
      <c r="AV226" s="129"/>
      <c r="AW226" s="129"/>
      <c r="AX226" s="129"/>
      <c r="AY226" s="129"/>
      <c r="AZ226" s="129"/>
      <c r="BA226" s="129"/>
      <c r="BB226" s="129"/>
      <c r="BC226" s="129"/>
      <c r="BD226" s="129"/>
      <c r="BE226" s="129"/>
      <c r="BF226" s="129"/>
      <c r="BG226" s="129"/>
      <c r="BH226" s="129"/>
      <c r="BI226" s="129"/>
      <c r="BJ226" s="129"/>
      <c r="BK226" s="129"/>
      <c r="BL226" s="129"/>
      <c r="BM226" s="129"/>
      <c r="BN226" s="129"/>
      <c r="BO226" s="129"/>
      <c r="BP226" s="129"/>
      <c r="BQ226" s="129"/>
      <c r="BR226" s="129"/>
    </row>
    <row r="227" spans="1:70" ht="15" x14ac:dyDescent="0.15">
      <c r="A227" s="104" t="s">
        <v>418</v>
      </c>
      <c r="B227" s="153" t="s">
        <v>523</v>
      </c>
      <c r="C227" s="153" t="s">
        <v>248</v>
      </c>
      <c r="D227" s="153" t="s">
        <v>832</v>
      </c>
      <c r="E227" s="153"/>
      <c r="F227" s="105">
        <v>0.1</v>
      </c>
      <c r="G227" s="106">
        <v>0.25</v>
      </c>
      <c r="H227" s="107">
        <f t="shared" si="13"/>
        <v>8</v>
      </c>
      <c r="I227" s="107">
        <f t="shared" si="14"/>
        <v>20</v>
      </c>
      <c r="J227" s="129"/>
      <c r="K227" s="129"/>
      <c r="L227" s="129"/>
      <c r="M227" s="129"/>
      <c r="N227" s="129"/>
      <c r="O227" s="129"/>
      <c r="P227" s="129"/>
      <c r="Q227" s="129"/>
      <c r="R227" s="129"/>
      <c r="S227" s="129"/>
      <c r="T227" s="129"/>
      <c r="U227" s="129"/>
      <c r="V227" s="129"/>
      <c r="W227" s="129"/>
      <c r="X227" s="129"/>
      <c r="Y227" s="129"/>
      <c r="Z227" s="129"/>
      <c r="AA227" s="129"/>
      <c r="AB227" s="129"/>
      <c r="AC227" s="129"/>
      <c r="AD227" s="129"/>
      <c r="AE227" s="129"/>
      <c r="AF227" s="129"/>
      <c r="AG227" s="129"/>
      <c r="AH227" s="129"/>
      <c r="AI227" s="129"/>
      <c r="AJ227" s="129"/>
      <c r="AK227" s="129"/>
      <c r="AL227" s="129"/>
      <c r="AM227" s="129"/>
      <c r="AN227" s="129"/>
      <c r="AO227" s="129"/>
      <c r="AP227" s="129"/>
      <c r="AQ227" s="129"/>
      <c r="AR227" s="129"/>
      <c r="AS227" s="129"/>
      <c r="AT227" s="129"/>
      <c r="AU227" s="129"/>
      <c r="AV227" s="129"/>
      <c r="AW227" s="129"/>
      <c r="AX227" s="129"/>
      <c r="AY227" s="129"/>
      <c r="AZ227" s="129"/>
      <c r="BA227" s="129"/>
      <c r="BB227" s="129"/>
      <c r="BC227" s="129"/>
      <c r="BD227" s="129"/>
      <c r="BE227" s="129"/>
      <c r="BF227" s="129"/>
      <c r="BG227" s="129"/>
      <c r="BH227" s="129"/>
      <c r="BI227" s="129"/>
      <c r="BJ227" s="129"/>
      <c r="BK227" s="129"/>
      <c r="BL227" s="129"/>
      <c r="BM227" s="129"/>
      <c r="BN227" s="129"/>
      <c r="BO227" s="129"/>
      <c r="BP227" s="129"/>
      <c r="BQ227" s="129"/>
      <c r="BR227" s="129"/>
    </row>
    <row r="228" spans="1:70" ht="15" x14ac:dyDescent="0.15">
      <c r="A228" s="104" t="s">
        <v>419</v>
      </c>
      <c r="B228" s="153" t="s">
        <v>523</v>
      </c>
      <c r="C228" s="153" t="s">
        <v>248</v>
      </c>
      <c r="D228" s="153" t="s">
        <v>833</v>
      </c>
      <c r="E228" s="153"/>
      <c r="F228" s="105">
        <v>0.1</v>
      </c>
      <c r="G228" s="106">
        <v>0.4</v>
      </c>
      <c r="H228" s="107">
        <f t="shared" si="13"/>
        <v>8</v>
      </c>
      <c r="I228" s="107">
        <f t="shared" si="14"/>
        <v>32</v>
      </c>
      <c r="J228" s="129"/>
      <c r="K228" s="129"/>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c r="BA228" s="129"/>
      <c r="BB228" s="129"/>
      <c r="BC228" s="129"/>
      <c r="BD228" s="129"/>
      <c r="BE228" s="129"/>
      <c r="BF228" s="129"/>
      <c r="BG228" s="129"/>
      <c r="BH228" s="129"/>
      <c r="BI228" s="129"/>
      <c r="BJ228" s="129"/>
      <c r="BK228" s="129"/>
      <c r="BL228" s="129"/>
      <c r="BM228" s="129"/>
      <c r="BN228" s="129"/>
      <c r="BO228" s="129"/>
      <c r="BP228" s="129"/>
      <c r="BQ228" s="129"/>
      <c r="BR228" s="129"/>
    </row>
    <row r="229" spans="1:70" ht="15" x14ac:dyDescent="0.15">
      <c r="A229" s="104" t="s">
        <v>420</v>
      </c>
      <c r="B229" s="153" t="s">
        <v>523</v>
      </c>
      <c r="C229" s="153" t="s">
        <v>248</v>
      </c>
      <c r="D229" s="153" t="s">
        <v>834</v>
      </c>
      <c r="E229" s="153"/>
      <c r="F229" s="105">
        <v>0.1</v>
      </c>
      <c r="G229" s="106">
        <v>0.5</v>
      </c>
      <c r="H229" s="107">
        <f t="shared" si="13"/>
        <v>8</v>
      </c>
      <c r="I229" s="107">
        <f t="shared" si="14"/>
        <v>40</v>
      </c>
      <c r="J229" s="129"/>
      <c r="K229" s="129"/>
      <c r="L229" s="129"/>
      <c r="M229" s="129"/>
      <c r="N229" s="129"/>
      <c r="O229" s="129"/>
      <c r="P229" s="129"/>
      <c r="Q229" s="129"/>
      <c r="R229" s="129"/>
      <c r="S229" s="129"/>
      <c r="T229" s="129"/>
      <c r="U229" s="129"/>
      <c r="V229" s="129"/>
      <c r="W229" s="129"/>
      <c r="X229" s="129"/>
      <c r="Y229" s="129"/>
      <c r="Z229" s="129"/>
      <c r="AA229" s="129"/>
      <c r="AB229" s="129"/>
      <c r="AC229" s="129"/>
      <c r="AD229" s="129"/>
      <c r="AE229" s="129"/>
      <c r="AF229" s="129"/>
      <c r="AG229" s="129"/>
      <c r="AH229" s="129"/>
      <c r="AI229" s="129"/>
      <c r="AJ229" s="129"/>
      <c r="AK229" s="129"/>
      <c r="AL229" s="129"/>
      <c r="AM229" s="129"/>
      <c r="AN229" s="129"/>
      <c r="AO229" s="129"/>
      <c r="AP229" s="129"/>
      <c r="AQ229" s="129"/>
      <c r="AR229" s="129"/>
      <c r="AS229" s="129"/>
      <c r="AT229" s="129"/>
      <c r="AU229" s="129"/>
      <c r="AV229" s="129"/>
      <c r="AW229" s="129"/>
      <c r="AX229" s="129"/>
      <c r="AY229" s="129"/>
      <c r="AZ229" s="129"/>
      <c r="BA229" s="129"/>
      <c r="BB229" s="129"/>
      <c r="BC229" s="129"/>
      <c r="BD229" s="129"/>
      <c r="BE229" s="129"/>
      <c r="BF229" s="129"/>
      <c r="BG229" s="129"/>
      <c r="BH229" s="129"/>
      <c r="BI229" s="129"/>
      <c r="BJ229" s="129"/>
      <c r="BK229" s="129"/>
      <c r="BL229" s="129"/>
      <c r="BM229" s="129"/>
      <c r="BN229" s="129"/>
      <c r="BO229" s="129"/>
      <c r="BP229" s="129"/>
      <c r="BQ229" s="129"/>
      <c r="BR229" s="129"/>
    </row>
    <row r="230" spans="1:70" ht="15" x14ac:dyDescent="0.15">
      <c r="A230" s="104" t="s">
        <v>421</v>
      </c>
      <c r="B230" s="153" t="s">
        <v>523</v>
      </c>
      <c r="C230" s="153" t="s">
        <v>248</v>
      </c>
      <c r="D230" s="153" t="s">
        <v>835</v>
      </c>
      <c r="E230" s="153"/>
      <c r="F230" s="105">
        <v>0.1</v>
      </c>
      <c r="G230" s="106">
        <v>1.7</v>
      </c>
      <c r="H230" s="107">
        <f t="shared" si="13"/>
        <v>8</v>
      </c>
      <c r="I230" s="107">
        <f t="shared" si="14"/>
        <v>136</v>
      </c>
      <c r="J230" s="129"/>
      <c r="K230" s="129"/>
      <c r="L230" s="129"/>
      <c r="M230" s="129"/>
      <c r="N230" s="129"/>
      <c r="O230" s="129"/>
      <c r="P230" s="129"/>
      <c r="Q230" s="129"/>
      <c r="R230" s="129"/>
      <c r="S230" s="129"/>
      <c r="T230" s="129"/>
      <c r="U230" s="129"/>
      <c r="V230" s="129"/>
      <c r="W230" s="129"/>
      <c r="X230" s="129"/>
      <c r="Y230" s="129"/>
      <c r="Z230" s="129"/>
      <c r="AA230" s="129"/>
      <c r="AB230" s="129"/>
      <c r="AC230" s="129"/>
      <c r="AD230" s="129"/>
      <c r="AE230" s="129"/>
      <c r="AF230" s="129"/>
      <c r="AG230" s="129"/>
      <c r="AH230" s="129"/>
      <c r="AI230" s="129"/>
      <c r="AJ230" s="129"/>
      <c r="AK230" s="129"/>
      <c r="AL230" s="129"/>
      <c r="AM230" s="129"/>
      <c r="AN230" s="129"/>
      <c r="AO230" s="129"/>
      <c r="AP230" s="129"/>
      <c r="AQ230" s="129"/>
      <c r="AR230" s="129"/>
      <c r="AS230" s="129"/>
      <c r="AT230" s="129"/>
      <c r="AU230" s="129"/>
      <c r="AV230" s="129"/>
      <c r="AW230" s="129"/>
      <c r="AX230" s="129"/>
      <c r="AY230" s="129"/>
      <c r="AZ230" s="129"/>
      <c r="BA230" s="129"/>
      <c r="BB230" s="129"/>
      <c r="BC230" s="129"/>
      <c r="BD230" s="129"/>
      <c r="BE230" s="129"/>
      <c r="BF230" s="129"/>
      <c r="BG230" s="129"/>
      <c r="BH230" s="129"/>
      <c r="BI230" s="129"/>
      <c r="BJ230" s="129"/>
      <c r="BK230" s="129"/>
      <c r="BL230" s="129"/>
      <c r="BM230" s="129"/>
      <c r="BN230" s="129"/>
      <c r="BO230" s="129"/>
      <c r="BP230" s="129"/>
      <c r="BQ230" s="129"/>
      <c r="BR230" s="129"/>
    </row>
    <row r="231" spans="1:70" ht="15" x14ac:dyDescent="0.15">
      <c r="A231" s="104" t="s">
        <v>422</v>
      </c>
      <c r="B231" s="153" t="s">
        <v>523</v>
      </c>
      <c r="C231" s="153" t="s">
        <v>248</v>
      </c>
      <c r="D231" s="153" t="s">
        <v>836</v>
      </c>
      <c r="E231" s="153"/>
      <c r="F231" s="105">
        <v>0.15</v>
      </c>
      <c r="G231" s="106">
        <v>1</v>
      </c>
      <c r="H231" s="107">
        <f t="shared" si="13"/>
        <v>12</v>
      </c>
      <c r="I231" s="107">
        <f t="shared" si="14"/>
        <v>80</v>
      </c>
      <c r="J231" s="129"/>
      <c r="K231" s="129"/>
      <c r="L231" s="129"/>
      <c r="M231" s="129"/>
      <c r="N231" s="129"/>
      <c r="O231" s="129"/>
      <c r="P231" s="129"/>
      <c r="Q231" s="129"/>
      <c r="R231" s="129"/>
      <c r="S231" s="129"/>
      <c r="T231" s="129"/>
      <c r="U231" s="129"/>
      <c r="V231" s="129"/>
      <c r="W231" s="129"/>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c r="AW231" s="129"/>
      <c r="AX231" s="129"/>
      <c r="AY231" s="129"/>
      <c r="AZ231" s="129"/>
      <c r="BA231" s="129"/>
      <c r="BB231" s="129"/>
      <c r="BC231" s="129"/>
      <c r="BD231" s="129"/>
      <c r="BE231" s="129"/>
      <c r="BF231" s="129"/>
      <c r="BG231" s="129"/>
      <c r="BH231" s="129"/>
      <c r="BI231" s="129"/>
      <c r="BJ231" s="129"/>
      <c r="BK231" s="129"/>
      <c r="BL231" s="129"/>
      <c r="BM231" s="129"/>
      <c r="BN231" s="129"/>
      <c r="BO231" s="129"/>
      <c r="BP231" s="129"/>
      <c r="BQ231" s="129"/>
      <c r="BR231" s="129"/>
    </row>
    <row r="232" spans="1:70" ht="15" x14ac:dyDescent="0.15">
      <c r="A232" s="104" t="s">
        <v>423</v>
      </c>
      <c r="B232" s="153" t="s">
        <v>523</v>
      </c>
      <c r="C232" s="153" t="s">
        <v>248</v>
      </c>
      <c r="D232" s="153" t="s">
        <v>837</v>
      </c>
      <c r="E232" s="153"/>
      <c r="F232" s="105">
        <v>0.2</v>
      </c>
      <c r="G232" s="106">
        <v>0.6</v>
      </c>
      <c r="H232" s="107">
        <f t="shared" si="13"/>
        <v>16</v>
      </c>
      <c r="I232" s="107">
        <f t="shared" si="14"/>
        <v>48</v>
      </c>
      <c r="J232" s="129"/>
      <c r="K232" s="129"/>
      <c r="L232" s="129"/>
      <c r="M232" s="129"/>
      <c r="N232" s="129"/>
      <c r="O232" s="129"/>
      <c r="P232" s="129"/>
      <c r="Q232" s="129"/>
      <c r="R232" s="129"/>
      <c r="S232" s="129"/>
      <c r="T232" s="129"/>
      <c r="U232" s="129"/>
      <c r="V232" s="129"/>
      <c r="W232" s="129"/>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c r="AW232" s="129"/>
      <c r="AX232" s="129"/>
      <c r="AY232" s="129"/>
      <c r="AZ232" s="129"/>
      <c r="BA232" s="129"/>
      <c r="BB232" s="129"/>
      <c r="BC232" s="129"/>
      <c r="BD232" s="129"/>
      <c r="BE232" s="129"/>
      <c r="BF232" s="129"/>
      <c r="BG232" s="129"/>
      <c r="BH232" s="129"/>
      <c r="BI232" s="129"/>
      <c r="BJ232" s="129"/>
      <c r="BK232" s="129"/>
      <c r="BL232" s="129"/>
      <c r="BM232" s="129"/>
      <c r="BN232" s="129"/>
      <c r="BO232" s="129"/>
      <c r="BP232" s="129"/>
      <c r="BQ232" s="129"/>
      <c r="BR232" s="129"/>
    </row>
    <row r="233" spans="1:70" ht="15" x14ac:dyDescent="0.15">
      <c r="A233" s="104" t="s">
        <v>424</v>
      </c>
      <c r="B233" s="153" t="s">
        <v>523</v>
      </c>
      <c r="C233" s="153" t="s">
        <v>248</v>
      </c>
      <c r="D233" s="153" t="s">
        <v>838</v>
      </c>
      <c r="E233" s="153"/>
      <c r="F233" s="105">
        <v>0.2</v>
      </c>
      <c r="G233" s="106">
        <v>1.8</v>
      </c>
      <c r="H233" s="107">
        <f t="shared" ref="H233:H253" si="15">F233*80</f>
        <v>16</v>
      </c>
      <c r="I233" s="107">
        <f t="shared" ref="I233:I253" si="16">G233*80</f>
        <v>144</v>
      </c>
      <c r="J233" s="129"/>
      <c r="K233" s="129"/>
      <c r="L233" s="129"/>
      <c r="M233" s="129"/>
      <c r="N233" s="129"/>
      <c r="O233" s="129"/>
      <c r="P233" s="129"/>
      <c r="Q233" s="129"/>
      <c r="R233" s="129"/>
      <c r="S233" s="129"/>
      <c r="T233" s="129"/>
      <c r="U233" s="129"/>
      <c r="V233" s="129"/>
      <c r="W233" s="129"/>
      <c r="X233" s="129"/>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c r="AU233" s="129"/>
      <c r="AV233" s="129"/>
      <c r="AW233" s="129"/>
      <c r="AX233" s="129"/>
      <c r="AY233" s="129"/>
      <c r="AZ233" s="129"/>
      <c r="BA233" s="129"/>
      <c r="BB233" s="129"/>
      <c r="BC233" s="129"/>
      <c r="BD233" s="129"/>
      <c r="BE233" s="129"/>
      <c r="BF233" s="129"/>
      <c r="BG233" s="129"/>
      <c r="BH233" s="129"/>
      <c r="BI233" s="129"/>
      <c r="BJ233" s="129"/>
      <c r="BK233" s="129"/>
      <c r="BL233" s="129"/>
      <c r="BM233" s="129"/>
      <c r="BN233" s="129"/>
      <c r="BO233" s="129"/>
      <c r="BP233" s="129"/>
      <c r="BQ233" s="129"/>
      <c r="BR233" s="129"/>
    </row>
    <row r="234" spans="1:70" ht="15" x14ac:dyDescent="0.15">
      <c r="A234" s="104" t="s">
        <v>425</v>
      </c>
      <c r="B234" s="153" t="s">
        <v>523</v>
      </c>
      <c r="C234" s="153" t="s">
        <v>248</v>
      </c>
      <c r="D234" s="153" t="s">
        <v>839</v>
      </c>
      <c r="E234" s="153"/>
      <c r="F234" s="105">
        <v>0.5</v>
      </c>
      <c r="G234" s="106">
        <v>0.5</v>
      </c>
      <c r="H234" s="107">
        <f t="shared" si="15"/>
        <v>40</v>
      </c>
      <c r="I234" s="107">
        <f t="shared" si="16"/>
        <v>40</v>
      </c>
      <c r="J234" s="129"/>
      <c r="K234" s="129"/>
      <c r="L234" s="129"/>
      <c r="M234" s="129"/>
      <c r="N234" s="129"/>
      <c r="O234" s="129"/>
      <c r="P234" s="129"/>
      <c r="Q234" s="129"/>
      <c r="R234" s="129"/>
      <c r="S234" s="129"/>
      <c r="T234" s="129"/>
      <c r="U234" s="129"/>
      <c r="V234" s="129"/>
      <c r="W234" s="129"/>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29"/>
      <c r="AY234" s="129"/>
      <c r="AZ234" s="129"/>
      <c r="BA234" s="129"/>
      <c r="BB234" s="129"/>
      <c r="BC234" s="129"/>
      <c r="BD234" s="129"/>
      <c r="BE234" s="129"/>
      <c r="BF234" s="129"/>
      <c r="BG234" s="129"/>
      <c r="BH234" s="129"/>
      <c r="BI234" s="129"/>
      <c r="BJ234" s="129"/>
      <c r="BK234" s="129"/>
      <c r="BL234" s="129"/>
      <c r="BM234" s="129"/>
      <c r="BN234" s="129"/>
      <c r="BO234" s="129"/>
      <c r="BP234" s="129"/>
      <c r="BQ234" s="129"/>
      <c r="BR234" s="129"/>
    </row>
    <row r="235" spans="1:70" ht="15" x14ac:dyDescent="0.15">
      <c r="A235" s="104" t="s">
        <v>145</v>
      </c>
      <c r="B235" s="153" t="s">
        <v>524</v>
      </c>
      <c r="C235" s="153"/>
      <c r="D235" s="153" t="s">
        <v>842</v>
      </c>
      <c r="E235" s="153"/>
      <c r="F235" s="105">
        <v>0.05</v>
      </c>
      <c r="G235" s="106">
        <v>0.2</v>
      </c>
      <c r="H235" s="107">
        <f t="shared" si="15"/>
        <v>4</v>
      </c>
      <c r="I235" s="107">
        <f t="shared" si="16"/>
        <v>16</v>
      </c>
      <c r="J235" s="129"/>
      <c r="K235" s="129"/>
      <c r="L235" s="129"/>
      <c r="M235" s="129"/>
      <c r="N235" s="129"/>
      <c r="O235" s="129"/>
      <c r="P235" s="129"/>
      <c r="Q235" s="129"/>
      <c r="R235" s="129"/>
      <c r="S235" s="129"/>
      <c r="T235" s="129"/>
      <c r="U235" s="129"/>
      <c r="V235" s="129"/>
      <c r="W235" s="129"/>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c r="AX235" s="129"/>
      <c r="AY235" s="129"/>
      <c r="AZ235" s="129"/>
      <c r="BA235" s="129"/>
      <c r="BB235" s="129"/>
      <c r="BC235" s="129"/>
      <c r="BD235" s="129"/>
      <c r="BE235" s="129"/>
      <c r="BF235" s="129"/>
      <c r="BG235" s="129"/>
      <c r="BH235" s="129"/>
      <c r="BI235" s="129"/>
      <c r="BJ235" s="129"/>
      <c r="BK235" s="129"/>
      <c r="BL235" s="129"/>
      <c r="BM235" s="129"/>
      <c r="BN235" s="129"/>
      <c r="BO235" s="129"/>
      <c r="BP235" s="129"/>
      <c r="BQ235" s="129"/>
      <c r="BR235" s="129"/>
    </row>
    <row r="236" spans="1:70" ht="15" x14ac:dyDescent="0.15">
      <c r="A236" s="104" t="s">
        <v>146</v>
      </c>
      <c r="B236" s="153" t="s">
        <v>524</v>
      </c>
      <c r="C236" s="153"/>
      <c r="D236" s="153" t="s">
        <v>843</v>
      </c>
      <c r="E236" s="153"/>
      <c r="F236" s="105">
        <v>0.05</v>
      </c>
      <c r="G236" s="106">
        <v>0.4</v>
      </c>
      <c r="H236" s="107">
        <f t="shared" si="15"/>
        <v>4</v>
      </c>
      <c r="I236" s="107">
        <f t="shared" si="16"/>
        <v>32</v>
      </c>
      <c r="J236" s="129"/>
      <c r="K236" s="129"/>
      <c r="L236" s="129"/>
      <c r="M236" s="129"/>
      <c r="N236" s="129"/>
      <c r="O236" s="129"/>
      <c r="P236" s="129"/>
      <c r="Q236" s="129"/>
      <c r="R236" s="129"/>
      <c r="S236" s="129"/>
      <c r="T236" s="129"/>
      <c r="U236" s="129"/>
      <c r="V236" s="129"/>
      <c r="W236" s="129"/>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29"/>
      <c r="AY236" s="129"/>
      <c r="AZ236" s="129"/>
      <c r="BA236" s="129"/>
      <c r="BB236" s="129"/>
      <c r="BC236" s="129"/>
      <c r="BD236" s="129"/>
      <c r="BE236" s="129"/>
      <c r="BF236" s="129"/>
      <c r="BG236" s="129"/>
      <c r="BH236" s="129"/>
      <c r="BI236" s="129"/>
      <c r="BJ236" s="129"/>
      <c r="BK236" s="129"/>
      <c r="BL236" s="129"/>
      <c r="BM236" s="129"/>
      <c r="BN236" s="129"/>
      <c r="BO236" s="129"/>
      <c r="BP236" s="129"/>
      <c r="BQ236" s="129"/>
      <c r="BR236" s="129"/>
    </row>
    <row r="237" spans="1:70" ht="15" x14ac:dyDescent="0.15">
      <c r="A237" s="104" t="s">
        <v>147</v>
      </c>
      <c r="B237" s="153" t="s">
        <v>524</v>
      </c>
      <c r="C237" s="153"/>
      <c r="D237" s="153" t="s">
        <v>844</v>
      </c>
      <c r="E237" s="153"/>
      <c r="F237" s="105">
        <v>0.05</v>
      </c>
      <c r="G237" s="106">
        <v>0.7</v>
      </c>
      <c r="H237" s="107">
        <f t="shared" si="15"/>
        <v>4</v>
      </c>
      <c r="I237" s="107">
        <f t="shared" si="16"/>
        <v>56</v>
      </c>
      <c r="J237" s="129"/>
      <c r="K237" s="129"/>
      <c r="L237" s="129"/>
      <c r="M237" s="129"/>
      <c r="N237" s="129"/>
      <c r="O237" s="129"/>
      <c r="P237" s="129"/>
      <c r="Q237" s="129"/>
      <c r="R237" s="129"/>
      <c r="S237" s="129"/>
      <c r="T237" s="129"/>
      <c r="U237" s="129"/>
      <c r="V237" s="129"/>
      <c r="W237" s="129"/>
      <c r="X237" s="129"/>
      <c r="Y237" s="129"/>
      <c r="Z237" s="129"/>
      <c r="AA237" s="129"/>
      <c r="AB237" s="129"/>
      <c r="AC237" s="129"/>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29"/>
      <c r="AY237" s="129"/>
      <c r="AZ237" s="129"/>
      <c r="BA237" s="129"/>
      <c r="BB237" s="129"/>
      <c r="BC237" s="129"/>
      <c r="BD237" s="129"/>
      <c r="BE237" s="129"/>
      <c r="BF237" s="129"/>
      <c r="BG237" s="129"/>
      <c r="BH237" s="129"/>
      <c r="BI237" s="129"/>
      <c r="BJ237" s="129"/>
      <c r="BK237" s="129"/>
      <c r="BL237" s="129"/>
      <c r="BM237" s="129"/>
      <c r="BN237" s="129"/>
      <c r="BO237" s="129"/>
      <c r="BP237" s="129"/>
      <c r="BQ237" s="129"/>
      <c r="BR237" s="129"/>
    </row>
    <row r="238" spans="1:70" ht="15" x14ac:dyDescent="0.15">
      <c r="A238" s="104" t="s">
        <v>148</v>
      </c>
      <c r="B238" s="153" t="s">
        <v>524</v>
      </c>
      <c r="C238" s="153"/>
      <c r="D238" s="153" t="s">
        <v>845</v>
      </c>
      <c r="E238" s="153"/>
      <c r="F238" s="105">
        <v>7.4999999999999997E-2</v>
      </c>
      <c r="G238" s="106">
        <v>0.15</v>
      </c>
      <c r="H238" s="107">
        <f t="shared" si="15"/>
        <v>6</v>
      </c>
      <c r="I238" s="107">
        <f t="shared" si="16"/>
        <v>12</v>
      </c>
      <c r="J238" s="129"/>
      <c r="K238" s="129"/>
      <c r="L238" s="129"/>
      <c r="M238" s="129"/>
      <c r="N238" s="129"/>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c r="BA238" s="129"/>
      <c r="BB238" s="129"/>
      <c r="BC238" s="129"/>
      <c r="BD238" s="129"/>
      <c r="BE238" s="129"/>
      <c r="BF238" s="129"/>
      <c r="BG238" s="129"/>
      <c r="BH238" s="129"/>
      <c r="BI238" s="129"/>
      <c r="BJ238" s="129"/>
      <c r="BK238" s="129"/>
      <c r="BL238" s="129"/>
      <c r="BM238" s="129"/>
      <c r="BN238" s="129"/>
      <c r="BO238" s="129"/>
      <c r="BP238" s="129"/>
      <c r="BQ238" s="129"/>
      <c r="BR238" s="129"/>
    </row>
    <row r="239" spans="1:70" ht="15" x14ac:dyDescent="0.15">
      <c r="A239" s="104" t="s">
        <v>426</v>
      </c>
      <c r="B239" s="153" t="s">
        <v>524</v>
      </c>
      <c r="C239" s="153"/>
      <c r="D239" s="153" t="s">
        <v>846</v>
      </c>
      <c r="E239" s="153"/>
      <c r="F239" s="105">
        <v>7.4999999999999997E-2</v>
      </c>
      <c r="G239" s="106">
        <v>0.4</v>
      </c>
      <c r="H239" s="107">
        <f t="shared" si="15"/>
        <v>6</v>
      </c>
      <c r="I239" s="107">
        <f t="shared" si="16"/>
        <v>32</v>
      </c>
      <c r="J239" s="129"/>
      <c r="K239" s="129"/>
      <c r="L239" s="129"/>
      <c r="M239" s="129"/>
      <c r="N239" s="129"/>
      <c r="O239" s="129"/>
      <c r="P239" s="129"/>
      <c r="Q239" s="129"/>
      <c r="R239" s="129"/>
      <c r="S239" s="129"/>
      <c r="T239" s="129"/>
      <c r="U239" s="129"/>
      <c r="V239" s="129"/>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c r="BB239" s="129"/>
      <c r="BC239" s="129"/>
      <c r="BD239" s="129"/>
      <c r="BE239" s="129"/>
      <c r="BF239" s="129"/>
      <c r="BG239" s="129"/>
      <c r="BH239" s="129"/>
      <c r="BI239" s="129"/>
      <c r="BJ239" s="129"/>
      <c r="BK239" s="129"/>
      <c r="BL239" s="129"/>
      <c r="BM239" s="129"/>
      <c r="BN239" s="129"/>
      <c r="BO239" s="129"/>
      <c r="BP239" s="129"/>
      <c r="BQ239" s="129"/>
      <c r="BR239" s="129"/>
    </row>
    <row r="240" spans="1:70" ht="15" x14ac:dyDescent="0.15">
      <c r="A240" s="104" t="s">
        <v>427</v>
      </c>
      <c r="B240" s="153" t="s">
        <v>524</v>
      </c>
      <c r="C240" s="153"/>
      <c r="D240" s="153" t="s">
        <v>847</v>
      </c>
      <c r="E240" s="153"/>
      <c r="F240" s="105">
        <v>7.4999999999999997E-2</v>
      </c>
      <c r="G240" s="106">
        <v>0.5</v>
      </c>
      <c r="H240" s="107">
        <f t="shared" si="15"/>
        <v>6</v>
      </c>
      <c r="I240" s="107">
        <f t="shared" si="16"/>
        <v>40</v>
      </c>
      <c r="J240" s="129"/>
      <c r="K240" s="129"/>
      <c r="L240" s="129"/>
      <c r="M240" s="129"/>
      <c r="N240" s="129"/>
      <c r="O240" s="129"/>
      <c r="P240" s="129"/>
      <c r="Q240" s="129"/>
      <c r="R240" s="129"/>
      <c r="S240" s="129"/>
      <c r="T240" s="129"/>
      <c r="U240" s="129"/>
      <c r="V240" s="129"/>
      <c r="W240" s="129"/>
      <c r="X240" s="129"/>
      <c r="Y240" s="129"/>
      <c r="Z240" s="129"/>
      <c r="AA240" s="129"/>
      <c r="AB240" s="129"/>
      <c r="AC240" s="129"/>
      <c r="AD240" s="129"/>
      <c r="AE240" s="129"/>
      <c r="AF240" s="129"/>
      <c r="AG240" s="129"/>
      <c r="AH240" s="129"/>
      <c r="AI240" s="129"/>
      <c r="AJ240" s="129"/>
      <c r="AK240" s="129"/>
      <c r="AL240" s="129"/>
      <c r="AM240" s="129"/>
      <c r="AN240" s="129"/>
      <c r="AO240" s="129"/>
      <c r="AP240" s="129"/>
      <c r="AQ240" s="129"/>
      <c r="AR240" s="129"/>
      <c r="AS240" s="129"/>
      <c r="AT240" s="129"/>
      <c r="AU240" s="129"/>
      <c r="AV240" s="129"/>
      <c r="AW240" s="129"/>
      <c r="AX240" s="129"/>
      <c r="AY240" s="129"/>
      <c r="AZ240" s="129"/>
      <c r="BA240" s="129"/>
      <c r="BB240" s="129"/>
      <c r="BC240" s="129"/>
      <c r="BD240" s="129"/>
      <c r="BE240" s="129"/>
      <c r="BF240" s="129"/>
      <c r="BG240" s="129"/>
      <c r="BH240" s="129"/>
      <c r="BI240" s="129"/>
      <c r="BJ240" s="129"/>
      <c r="BK240" s="129"/>
      <c r="BL240" s="129"/>
      <c r="BM240" s="129"/>
      <c r="BN240" s="129"/>
      <c r="BO240" s="129"/>
      <c r="BP240" s="129"/>
      <c r="BQ240" s="129"/>
      <c r="BR240" s="129"/>
    </row>
    <row r="241" spans="1:70" ht="15" x14ac:dyDescent="0.15">
      <c r="A241" s="104" t="s">
        <v>428</v>
      </c>
      <c r="B241" s="153" t="s">
        <v>524</v>
      </c>
      <c r="C241" s="153"/>
      <c r="D241" s="153" t="s">
        <v>848</v>
      </c>
      <c r="E241" s="153"/>
      <c r="F241" s="105">
        <v>0.1</v>
      </c>
      <c r="G241" s="106">
        <v>0.15</v>
      </c>
      <c r="H241" s="107">
        <f t="shared" si="15"/>
        <v>8</v>
      </c>
      <c r="I241" s="107">
        <f t="shared" si="16"/>
        <v>12</v>
      </c>
      <c r="J241" s="129"/>
      <c r="K241" s="129"/>
      <c r="L241" s="129"/>
      <c r="M241" s="129"/>
      <c r="N241" s="129"/>
      <c r="O241" s="129"/>
      <c r="P241" s="129"/>
      <c r="Q241" s="129"/>
      <c r="R241" s="129"/>
      <c r="S241" s="129"/>
      <c r="T241" s="129"/>
      <c r="U241" s="129"/>
      <c r="V241" s="129"/>
      <c r="W241" s="129"/>
      <c r="X241" s="129"/>
      <c r="Y241" s="129"/>
      <c r="Z241" s="129"/>
      <c r="AA241" s="129"/>
      <c r="AB241" s="129"/>
      <c r="AC241" s="129"/>
      <c r="AD241" s="129"/>
      <c r="AE241" s="129"/>
      <c r="AF241" s="129"/>
      <c r="AG241" s="129"/>
      <c r="AH241" s="129"/>
      <c r="AI241" s="129"/>
      <c r="AJ241" s="129"/>
      <c r="AK241" s="129"/>
      <c r="AL241" s="129"/>
      <c r="AM241" s="129"/>
      <c r="AN241" s="129"/>
      <c r="AO241" s="129"/>
      <c r="AP241" s="129"/>
      <c r="AQ241" s="129"/>
      <c r="AR241" s="129"/>
      <c r="AS241" s="129"/>
      <c r="AT241" s="129"/>
      <c r="AU241" s="129"/>
      <c r="AV241" s="129"/>
      <c r="AW241" s="129"/>
      <c r="AX241" s="129"/>
      <c r="AY241" s="129"/>
      <c r="AZ241" s="129"/>
      <c r="BA241" s="129"/>
      <c r="BB241" s="129"/>
      <c r="BC241" s="129"/>
      <c r="BD241" s="129"/>
      <c r="BE241" s="129"/>
      <c r="BF241" s="129"/>
      <c r="BG241" s="129"/>
      <c r="BH241" s="129"/>
      <c r="BI241" s="129"/>
      <c r="BJ241" s="129"/>
      <c r="BK241" s="129"/>
      <c r="BL241" s="129"/>
      <c r="BM241" s="129"/>
      <c r="BN241" s="129"/>
      <c r="BO241" s="129"/>
      <c r="BP241" s="129"/>
      <c r="BQ241" s="129"/>
      <c r="BR241" s="129"/>
    </row>
    <row r="242" spans="1:70" ht="15" x14ac:dyDescent="0.15">
      <c r="A242" s="104" t="s">
        <v>429</v>
      </c>
      <c r="B242" s="153" t="s">
        <v>524</v>
      </c>
      <c r="C242" s="153"/>
      <c r="D242" s="153" t="s">
        <v>849</v>
      </c>
      <c r="E242" s="153"/>
      <c r="F242" s="105">
        <v>0.1</v>
      </c>
      <c r="G242" s="106">
        <v>0.2</v>
      </c>
      <c r="H242" s="107">
        <f t="shared" si="15"/>
        <v>8</v>
      </c>
      <c r="I242" s="107">
        <f t="shared" si="16"/>
        <v>16</v>
      </c>
      <c r="J242" s="129"/>
      <c r="K242" s="129"/>
      <c r="L242" s="129"/>
      <c r="M242" s="129"/>
      <c r="N242" s="129"/>
      <c r="O242" s="129"/>
      <c r="P242" s="129"/>
      <c r="Q242" s="129"/>
      <c r="R242" s="129"/>
      <c r="S242" s="129"/>
      <c r="T242" s="129"/>
      <c r="U242" s="129"/>
      <c r="V242" s="129"/>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c r="BE242" s="129"/>
      <c r="BF242" s="129"/>
      <c r="BG242" s="129"/>
      <c r="BH242" s="129"/>
      <c r="BI242" s="129"/>
      <c r="BJ242" s="129"/>
      <c r="BK242" s="129"/>
      <c r="BL242" s="129"/>
      <c r="BM242" s="129"/>
      <c r="BN242" s="129"/>
      <c r="BO242" s="129"/>
      <c r="BP242" s="129"/>
      <c r="BQ242" s="129"/>
      <c r="BR242" s="129"/>
    </row>
    <row r="243" spans="1:70" ht="15" x14ac:dyDescent="0.15">
      <c r="A243" s="104" t="s">
        <v>430</v>
      </c>
      <c r="B243" s="153" t="s">
        <v>524</v>
      </c>
      <c r="C243" s="153"/>
      <c r="D243" s="153" t="s">
        <v>850</v>
      </c>
      <c r="E243" s="153"/>
      <c r="F243" s="105">
        <v>0.1</v>
      </c>
      <c r="G243" s="106">
        <v>0.33</v>
      </c>
      <c r="H243" s="107">
        <f t="shared" si="15"/>
        <v>8</v>
      </c>
      <c r="I243" s="107">
        <f t="shared" si="16"/>
        <v>26.400000000000002</v>
      </c>
      <c r="J243" s="129"/>
      <c r="K243" s="129"/>
      <c r="L243" s="129"/>
      <c r="M243" s="129"/>
      <c r="N243" s="129"/>
      <c r="O243" s="129"/>
      <c r="P243" s="129"/>
      <c r="Q243" s="129"/>
      <c r="R243" s="129"/>
      <c r="S243" s="129"/>
      <c r="T243" s="129"/>
      <c r="U243" s="129"/>
      <c r="V243" s="129"/>
      <c r="W243" s="129"/>
      <c r="X243" s="129"/>
      <c r="Y243" s="129"/>
      <c r="Z243" s="129"/>
      <c r="AA243" s="129"/>
      <c r="AB243" s="129"/>
      <c r="AC243" s="129"/>
      <c r="AD243" s="129"/>
      <c r="AE243" s="129"/>
      <c r="AF243" s="129"/>
      <c r="AG243" s="129"/>
      <c r="AH243" s="129"/>
      <c r="AI243" s="129"/>
      <c r="AJ243" s="129"/>
      <c r="AK243" s="129"/>
      <c r="AL243" s="129"/>
      <c r="AM243" s="129"/>
      <c r="AN243" s="129"/>
      <c r="AO243" s="129"/>
      <c r="AP243" s="129"/>
      <c r="AQ243" s="129"/>
      <c r="AR243" s="129"/>
      <c r="AS243" s="129"/>
      <c r="AT243" s="129"/>
      <c r="AU243" s="129"/>
      <c r="AV243" s="129"/>
      <c r="AW243" s="129"/>
      <c r="AX243" s="129"/>
      <c r="AY243" s="129"/>
      <c r="AZ243" s="129"/>
      <c r="BA243" s="129"/>
      <c r="BB243" s="129"/>
      <c r="BC243" s="129"/>
      <c r="BD243" s="129"/>
      <c r="BE243" s="129"/>
      <c r="BF243" s="129"/>
      <c r="BG243" s="129"/>
      <c r="BH243" s="129"/>
      <c r="BI243" s="129"/>
      <c r="BJ243" s="129"/>
      <c r="BK243" s="129"/>
      <c r="BL243" s="129"/>
      <c r="BM243" s="129"/>
      <c r="BN243" s="129"/>
      <c r="BO243" s="129"/>
      <c r="BP243" s="129"/>
      <c r="BQ243" s="129"/>
      <c r="BR243" s="129"/>
    </row>
    <row r="244" spans="1:70" ht="15" x14ac:dyDescent="0.15">
      <c r="A244" s="104" t="s">
        <v>431</v>
      </c>
      <c r="B244" s="153" t="s">
        <v>524</v>
      </c>
      <c r="C244" s="153"/>
      <c r="D244" s="153" t="s">
        <v>851</v>
      </c>
      <c r="E244" s="153"/>
      <c r="F244" s="105">
        <v>0.1</v>
      </c>
      <c r="G244" s="106">
        <v>0.4</v>
      </c>
      <c r="H244" s="107">
        <f t="shared" si="15"/>
        <v>8</v>
      </c>
      <c r="I244" s="107">
        <f t="shared" si="16"/>
        <v>32</v>
      </c>
      <c r="J244" s="129"/>
      <c r="K244" s="129"/>
      <c r="L244" s="129"/>
      <c r="M244" s="129"/>
      <c r="N244" s="129"/>
      <c r="O244" s="129"/>
      <c r="P244" s="129"/>
      <c r="Q244" s="129"/>
      <c r="R244" s="129"/>
      <c r="S244" s="129"/>
      <c r="T244" s="129"/>
      <c r="U244" s="129"/>
      <c r="V244" s="129"/>
      <c r="W244" s="129"/>
      <c r="X244" s="129"/>
      <c r="Y244" s="129"/>
      <c r="Z244" s="129"/>
      <c r="AA244" s="129"/>
      <c r="AB244" s="129"/>
      <c r="AC244" s="129"/>
      <c r="AD244" s="129"/>
      <c r="AE244" s="129"/>
      <c r="AF244" s="129"/>
      <c r="AG244" s="129"/>
      <c r="AH244" s="129"/>
      <c r="AI244" s="129"/>
      <c r="AJ244" s="129"/>
      <c r="AK244" s="129"/>
      <c r="AL244" s="129"/>
      <c r="AM244" s="129"/>
      <c r="AN244" s="129"/>
      <c r="AO244" s="129"/>
      <c r="AP244" s="129"/>
      <c r="AQ244" s="129"/>
      <c r="AR244" s="129"/>
      <c r="AS244" s="129"/>
      <c r="AT244" s="129"/>
      <c r="AU244" s="129"/>
      <c r="AV244" s="129"/>
      <c r="AW244" s="129"/>
      <c r="AX244" s="129"/>
      <c r="AY244" s="129"/>
      <c r="AZ244" s="129"/>
      <c r="BA244" s="129"/>
      <c r="BB244" s="129"/>
      <c r="BC244" s="129"/>
      <c r="BD244" s="129"/>
      <c r="BE244" s="129"/>
      <c r="BF244" s="129"/>
      <c r="BG244" s="129"/>
      <c r="BH244" s="129"/>
      <c r="BI244" s="129"/>
      <c r="BJ244" s="129"/>
      <c r="BK244" s="129"/>
      <c r="BL244" s="129"/>
      <c r="BM244" s="129"/>
      <c r="BN244" s="129"/>
      <c r="BO244" s="129"/>
      <c r="BP244" s="129"/>
      <c r="BQ244" s="129"/>
      <c r="BR244" s="129"/>
    </row>
    <row r="245" spans="1:70" ht="15" x14ac:dyDescent="0.15">
      <c r="A245" s="104" t="s">
        <v>432</v>
      </c>
      <c r="B245" s="153" t="s">
        <v>524</v>
      </c>
      <c r="C245" s="153"/>
      <c r="D245" s="153" t="s">
        <v>852</v>
      </c>
      <c r="E245" s="153"/>
      <c r="F245" s="105">
        <v>0.1</v>
      </c>
      <c r="G245" s="106">
        <v>0.6</v>
      </c>
      <c r="H245" s="107">
        <f t="shared" si="15"/>
        <v>8</v>
      </c>
      <c r="I245" s="107">
        <f t="shared" si="16"/>
        <v>48</v>
      </c>
      <c r="J245" s="129"/>
      <c r="K245" s="129"/>
      <c r="L245" s="129"/>
      <c r="M245" s="129"/>
      <c r="N245" s="129"/>
      <c r="O245" s="129"/>
      <c r="P245" s="129"/>
      <c r="Q245" s="129"/>
      <c r="R245" s="129"/>
      <c r="S245" s="129"/>
      <c r="T245" s="129"/>
      <c r="U245" s="129"/>
      <c r="V245" s="129"/>
      <c r="W245" s="129"/>
      <c r="X245" s="129"/>
      <c r="Y245" s="129"/>
      <c r="Z245" s="129"/>
      <c r="AA245" s="129"/>
      <c r="AB245" s="129"/>
      <c r="AC245" s="129"/>
      <c r="AD245" s="129"/>
      <c r="AE245" s="129"/>
      <c r="AF245" s="129"/>
      <c r="AG245" s="129"/>
      <c r="AH245" s="129"/>
      <c r="AI245" s="129"/>
      <c r="AJ245" s="129"/>
      <c r="AK245" s="129"/>
      <c r="AL245" s="129"/>
      <c r="AM245" s="129"/>
      <c r="AN245" s="129"/>
      <c r="AO245" s="129"/>
      <c r="AP245" s="129"/>
      <c r="AQ245" s="129"/>
      <c r="AR245" s="129"/>
      <c r="AS245" s="129"/>
      <c r="AT245" s="129"/>
      <c r="AU245" s="129"/>
      <c r="AV245" s="129"/>
      <c r="AW245" s="129"/>
      <c r="AX245" s="129"/>
      <c r="AY245" s="129"/>
      <c r="AZ245" s="129"/>
      <c r="BA245" s="129"/>
      <c r="BB245" s="129"/>
      <c r="BC245" s="129"/>
      <c r="BD245" s="129"/>
      <c r="BE245" s="129"/>
      <c r="BF245" s="129"/>
      <c r="BG245" s="129"/>
      <c r="BH245" s="129"/>
      <c r="BI245" s="129"/>
      <c r="BJ245" s="129"/>
      <c r="BK245" s="129"/>
      <c r="BL245" s="129"/>
      <c r="BM245" s="129"/>
      <c r="BN245" s="129"/>
      <c r="BO245" s="129"/>
      <c r="BP245" s="129"/>
      <c r="BQ245" s="129"/>
      <c r="BR245" s="129"/>
    </row>
    <row r="246" spans="1:70" ht="15" x14ac:dyDescent="0.15">
      <c r="A246" s="104" t="s">
        <v>433</v>
      </c>
      <c r="B246" s="153" t="s">
        <v>524</v>
      </c>
      <c r="C246" s="153"/>
      <c r="D246" s="153" t="s">
        <v>853</v>
      </c>
      <c r="E246" s="153"/>
      <c r="F246" s="105">
        <v>0.1</v>
      </c>
      <c r="G246" s="106">
        <v>1.2</v>
      </c>
      <c r="H246" s="107">
        <f t="shared" si="15"/>
        <v>8</v>
      </c>
      <c r="I246" s="107">
        <f t="shared" si="16"/>
        <v>96</v>
      </c>
      <c r="J246" s="129"/>
      <c r="K246" s="129"/>
      <c r="L246" s="129"/>
      <c r="M246" s="129"/>
      <c r="N246" s="129"/>
      <c r="O246" s="129"/>
      <c r="P246" s="129"/>
      <c r="Q246" s="129"/>
      <c r="R246" s="129"/>
      <c r="S246" s="129"/>
      <c r="T246" s="129"/>
      <c r="U246" s="129"/>
      <c r="V246" s="129"/>
      <c r="W246" s="129"/>
      <c r="X246" s="129"/>
      <c r="Y246" s="129"/>
      <c r="Z246" s="129"/>
      <c r="AA246" s="129"/>
      <c r="AB246" s="129"/>
      <c r="AC246" s="129"/>
      <c r="AD246" s="129"/>
      <c r="AE246" s="129"/>
      <c r="AF246" s="129"/>
      <c r="AG246" s="129"/>
      <c r="AH246" s="129"/>
      <c r="AI246" s="129"/>
      <c r="AJ246" s="129"/>
      <c r="AK246" s="129"/>
      <c r="AL246" s="129"/>
      <c r="AM246" s="129"/>
      <c r="AN246" s="129"/>
      <c r="AO246" s="129"/>
      <c r="AP246" s="129"/>
      <c r="AQ246" s="129"/>
      <c r="AR246" s="129"/>
      <c r="AS246" s="129"/>
      <c r="AT246" s="129"/>
      <c r="AU246" s="129"/>
      <c r="AV246" s="129"/>
      <c r="AW246" s="129"/>
      <c r="AX246" s="129"/>
      <c r="AY246" s="129"/>
      <c r="AZ246" s="129"/>
      <c r="BA246" s="129"/>
      <c r="BB246" s="129"/>
      <c r="BC246" s="129"/>
      <c r="BD246" s="129"/>
      <c r="BE246" s="129"/>
      <c r="BF246" s="129"/>
      <c r="BG246" s="129"/>
      <c r="BH246" s="129"/>
      <c r="BI246" s="129"/>
      <c r="BJ246" s="129"/>
      <c r="BK246" s="129"/>
      <c r="BL246" s="129"/>
      <c r="BM246" s="129"/>
      <c r="BN246" s="129"/>
      <c r="BO246" s="129"/>
      <c r="BP246" s="129"/>
      <c r="BQ246" s="129"/>
      <c r="BR246" s="129"/>
    </row>
    <row r="247" spans="1:70" ht="15" x14ac:dyDescent="0.15">
      <c r="A247" s="104" t="s">
        <v>434</v>
      </c>
      <c r="B247" s="153" t="s">
        <v>524</v>
      </c>
      <c r="C247" s="153"/>
      <c r="D247" s="153" t="s">
        <v>854</v>
      </c>
      <c r="E247" s="153"/>
      <c r="F247" s="105">
        <v>0.13</v>
      </c>
      <c r="G247" s="106">
        <v>0.25</v>
      </c>
      <c r="H247" s="107">
        <f t="shared" si="15"/>
        <v>10.4</v>
      </c>
      <c r="I247" s="107">
        <f t="shared" si="16"/>
        <v>20</v>
      </c>
      <c r="J247" s="129"/>
      <c r="K247" s="129"/>
      <c r="L247" s="129"/>
      <c r="M247" s="129"/>
      <c r="N247" s="129"/>
      <c r="O247" s="129"/>
      <c r="P247" s="129"/>
      <c r="Q247" s="129"/>
      <c r="R247" s="129"/>
      <c r="S247" s="129"/>
      <c r="T247" s="129"/>
      <c r="U247" s="129"/>
      <c r="V247" s="129"/>
      <c r="W247" s="129"/>
      <c r="X247" s="129"/>
      <c r="Y247" s="129"/>
      <c r="Z247" s="129"/>
      <c r="AA247" s="129"/>
      <c r="AB247" s="129"/>
      <c r="AC247" s="129"/>
      <c r="AD247" s="129"/>
      <c r="AE247" s="129"/>
      <c r="AF247" s="129"/>
      <c r="AG247" s="129"/>
      <c r="AH247" s="129"/>
      <c r="AI247" s="129"/>
      <c r="AJ247" s="129"/>
      <c r="AK247" s="129"/>
      <c r="AL247" s="129"/>
      <c r="AM247" s="129"/>
      <c r="AN247" s="129"/>
      <c r="AO247" s="129"/>
      <c r="AP247" s="129"/>
      <c r="AQ247" s="129"/>
      <c r="AR247" s="129"/>
      <c r="AS247" s="129"/>
      <c r="AT247" s="129"/>
      <c r="AU247" s="129"/>
      <c r="AV247" s="129"/>
      <c r="AW247" s="129"/>
      <c r="AX247" s="129"/>
      <c r="AY247" s="129"/>
      <c r="AZ247" s="129"/>
      <c r="BA247" s="129"/>
      <c r="BB247" s="129"/>
      <c r="BC247" s="129"/>
      <c r="BD247" s="129"/>
      <c r="BE247" s="129"/>
      <c r="BF247" s="129"/>
      <c r="BG247" s="129"/>
      <c r="BH247" s="129"/>
      <c r="BI247" s="129"/>
      <c r="BJ247" s="129"/>
      <c r="BK247" s="129"/>
      <c r="BL247" s="129"/>
      <c r="BM247" s="129"/>
      <c r="BN247" s="129"/>
      <c r="BO247" s="129"/>
      <c r="BP247" s="129"/>
      <c r="BQ247" s="129"/>
      <c r="BR247" s="129"/>
    </row>
    <row r="248" spans="1:70" ht="15" x14ac:dyDescent="0.15">
      <c r="A248" s="104" t="s">
        <v>435</v>
      </c>
      <c r="B248" s="153" t="s">
        <v>524</v>
      </c>
      <c r="C248" s="153"/>
      <c r="D248" s="153" t="s">
        <v>855</v>
      </c>
      <c r="E248" s="153"/>
      <c r="F248" s="105">
        <v>0.13</v>
      </c>
      <c r="G248" s="106">
        <v>0.8</v>
      </c>
      <c r="H248" s="107">
        <f t="shared" si="15"/>
        <v>10.4</v>
      </c>
      <c r="I248" s="107">
        <f t="shared" si="16"/>
        <v>64</v>
      </c>
      <c r="J248" s="129"/>
      <c r="K248" s="129"/>
      <c r="L248" s="129"/>
      <c r="M248" s="129"/>
      <c r="N248" s="129"/>
      <c r="O248" s="129"/>
      <c r="P248" s="129"/>
      <c r="Q248" s="129"/>
      <c r="R248" s="129"/>
      <c r="S248" s="129"/>
      <c r="T248" s="129"/>
      <c r="U248" s="129"/>
      <c r="V248" s="129"/>
      <c r="W248" s="129"/>
      <c r="X248" s="129"/>
      <c r="Y248" s="129"/>
      <c r="Z248" s="129"/>
      <c r="AA248" s="129"/>
      <c r="AB248" s="129"/>
      <c r="AC248" s="129"/>
      <c r="AD248" s="129"/>
      <c r="AE248" s="129"/>
      <c r="AF248" s="129"/>
      <c r="AG248" s="129"/>
      <c r="AH248" s="129"/>
      <c r="AI248" s="129"/>
      <c r="AJ248" s="129"/>
      <c r="AK248" s="129"/>
      <c r="AL248" s="129"/>
      <c r="AM248" s="129"/>
      <c r="AN248" s="129"/>
      <c r="AO248" s="129"/>
      <c r="AP248" s="129"/>
      <c r="AQ248" s="129"/>
      <c r="AR248" s="129"/>
      <c r="AS248" s="129"/>
      <c r="AT248" s="129"/>
      <c r="AU248" s="129"/>
      <c r="AV248" s="129"/>
      <c r="AW248" s="129"/>
      <c r="AX248" s="129"/>
      <c r="AY248" s="129"/>
      <c r="AZ248" s="129"/>
      <c r="BA248" s="129"/>
      <c r="BB248" s="129"/>
      <c r="BC248" s="129"/>
      <c r="BD248" s="129"/>
      <c r="BE248" s="129"/>
      <c r="BF248" s="129"/>
      <c r="BG248" s="129"/>
      <c r="BH248" s="129"/>
      <c r="BI248" s="129"/>
      <c r="BJ248" s="129"/>
      <c r="BK248" s="129"/>
      <c r="BL248" s="129"/>
      <c r="BM248" s="129"/>
      <c r="BN248" s="129"/>
      <c r="BO248" s="129"/>
      <c r="BP248" s="129"/>
      <c r="BQ248" s="129"/>
      <c r="BR248" s="129"/>
    </row>
    <row r="249" spans="1:70" ht="15" x14ac:dyDescent="0.15">
      <c r="A249" s="104" t="s">
        <v>436</v>
      </c>
      <c r="B249" s="153" t="s">
        <v>524</v>
      </c>
      <c r="C249" s="153"/>
      <c r="D249" s="153" t="s">
        <v>856</v>
      </c>
      <c r="E249" s="153"/>
      <c r="F249" s="105">
        <v>0.15</v>
      </c>
      <c r="G249" s="106">
        <v>0.4</v>
      </c>
      <c r="H249" s="107">
        <f t="shared" si="15"/>
        <v>12</v>
      </c>
      <c r="I249" s="107">
        <f t="shared" si="16"/>
        <v>32</v>
      </c>
      <c r="J249" s="129"/>
      <c r="K249" s="129"/>
      <c r="L249" s="129"/>
      <c r="M249" s="129"/>
      <c r="N249" s="129"/>
      <c r="O249" s="129"/>
      <c r="P249" s="129"/>
      <c r="Q249" s="129"/>
      <c r="R249" s="129"/>
      <c r="S249" s="129"/>
      <c r="T249" s="129"/>
      <c r="U249" s="129"/>
      <c r="V249" s="129"/>
      <c r="W249" s="129"/>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c r="AS249" s="129"/>
      <c r="AT249" s="129"/>
      <c r="AU249" s="129"/>
      <c r="AV249" s="129"/>
      <c r="AW249" s="129"/>
      <c r="AX249" s="129"/>
      <c r="AY249" s="129"/>
      <c r="AZ249" s="129"/>
      <c r="BA249" s="129"/>
      <c r="BB249" s="129"/>
      <c r="BC249" s="129"/>
      <c r="BD249" s="129"/>
      <c r="BE249" s="129"/>
      <c r="BF249" s="129"/>
      <c r="BG249" s="129"/>
      <c r="BH249" s="129"/>
      <c r="BI249" s="129"/>
      <c r="BJ249" s="129"/>
      <c r="BK249" s="129"/>
      <c r="BL249" s="129"/>
      <c r="BM249" s="129"/>
      <c r="BN249" s="129"/>
      <c r="BO249" s="129"/>
      <c r="BP249" s="129"/>
      <c r="BQ249" s="129"/>
      <c r="BR249" s="129"/>
    </row>
    <row r="250" spans="1:70" ht="15" x14ac:dyDescent="0.15">
      <c r="A250" s="104" t="s">
        <v>437</v>
      </c>
      <c r="B250" s="153" t="s">
        <v>524</v>
      </c>
      <c r="C250" s="153"/>
      <c r="D250" s="153" t="s">
        <v>857</v>
      </c>
      <c r="E250" s="153"/>
      <c r="F250" s="105">
        <v>0.15</v>
      </c>
      <c r="G250" s="106">
        <v>0.4</v>
      </c>
      <c r="H250" s="107">
        <f t="shared" si="15"/>
        <v>12</v>
      </c>
      <c r="I250" s="107">
        <f t="shared" si="16"/>
        <v>32</v>
      </c>
      <c r="J250" s="129"/>
      <c r="K250" s="129"/>
      <c r="L250" s="129"/>
      <c r="M250" s="129"/>
      <c r="N250" s="129"/>
      <c r="O250" s="129"/>
      <c r="P250" s="129"/>
      <c r="Q250" s="129"/>
      <c r="R250" s="129"/>
      <c r="S250" s="129"/>
      <c r="T250" s="129"/>
      <c r="U250" s="129"/>
      <c r="V250" s="129"/>
      <c r="W250" s="129"/>
      <c r="X250" s="129"/>
      <c r="Y250" s="129"/>
      <c r="Z250" s="129"/>
      <c r="AA250" s="129"/>
      <c r="AB250" s="129"/>
      <c r="AC250" s="129"/>
      <c r="AD250" s="129"/>
      <c r="AE250" s="129"/>
      <c r="AF250" s="129"/>
      <c r="AG250" s="129"/>
      <c r="AH250" s="129"/>
      <c r="AI250" s="129"/>
      <c r="AJ250" s="129"/>
      <c r="AK250" s="129"/>
      <c r="AL250" s="129"/>
      <c r="AM250" s="129"/>
      <c r="AN250" s="129"/>
      <c r="AO250" s="129"/>
      <c r="AP250" s="129"/>
      <c r="AQ250" s="129"/>
      <c r="AR250" s="129"/>
      <c r="AS250" s="129"/>
      <c r="AT250" s="129"/>
      <c r="AU250" s="129"/>
      <c r="AV250" s="129"/>
      <c r="AW250" s="129"/>
      <c r="AX250" s="129"/>
      <c r="AY250" s="129"/>
      <c r="AZ250" s="129"/>
      <c r="BA250" s="129"/>
      <c r="BB250" s="129"/>
      <c r="BC250" s="129"/>
      <c r="BD250" s="129"/>
      <c r="BE250" s="129"/>
      <c r="BF250" s="129"/>
      <c r="BG250" s="129"/>
      <c r="BH250" s="129"/>
      <c r="BI250" s="129"/>
      <c r="BJ250" s="129"/>
      <c r="BK250" s="129"/>
      <c r="BL250" s="129"/>
      <c r="BM250" s="129"/>
      <c r="BN250" s="129"/>
      <c r="BO250" s="129"/>
      <c r="BP250" s="129"/>
      <c r="BQ250" s="129"/>
      <c r="BR250" s="129"/>
    </row>
    <row r="251" spans="1:70" ht="15" x14ac:dyDescent="0.15">
      <c r="A251" s="104" t="s">
        <v>438</v>
      </c>
      <c r="B251" s="153" t="s">
        <v>524</v>
      </c>
      <c r="C251" s="153"/>
      <c r="D251" s="153" t="s">
        <v>858</v>
      </c>
      <c r="E251" s="153"/>
      <c r="F251" s="105">
        <v>0.2</v>
      </c>
      <c r="G251" s="106">
        <v>0.6</v>
      </c>
      <c r="H251" s="107">
        <f t="shared" si="15"/>
        <v>16</v>
      </c>
      <c r="I251" s="107">
        <f t="shared" si="16"/>
        <v>48</v>
      </c>
      <c r="J251" s="129"/>
      <c r="K251" s="129"/>
      <c r="L251" s="129"/>
      <c r="M251" s="129"/>
      <c r="N251" s="129"/>
      <c r="O251" s="129"/>
      <c r="P251" s="129"/>
      <c r="Q251" s="129"/>
      <c r="R251" s="129"/>
      <c r="S251" s="129"/>
      <c r="T251" s="129"/>
      <c r="U251" s="129"/>
      <c r="V251" s="129"/>
      <c r="W251" s="129"/>
      <c r="X251" s="129"/>
      <c r="Y251" s="129"/>
      <c r="Z251" s="129"/>
      <c r="AA251" s="129"/>
      <c r="AB251" s="129"/>
      <c r="AC251" s="129"/>
      <c r="AD251" s="129"/>
      <c r="AE251" s="129"/>
      <c r="AF251" s="129"/>
      <c r="AG251" s="129"/>
      <c r="AH251" s="129"/>
      <c r="AI251" s="129"/>
      <c r="AJ251" s="129"/>
      <c r="AK251" s="129"/>
      <c r="AL251" s="129"/>
      <c r="AM251" s="129"/>
      <c r="AN251" s="129"/>
      <c r="AO251" s="129"/>
      <c r="AP251" s="129"/>
      <c r="AQ251" s="129"/>
      <c r="AR251" s="129"/>
      <c r="AS251" s="129"/>
      <c r="AT251" s="129"/>
      <c r="AU251" s="129"/>
      <c r="AV251" s="129"/>
      <c r="AW251" s="129"/>
      <c r="AX251" s="129"/>
      <c r="AY251" s="129"/>
      <c r="AZ251" s="129"/>
      <c r="BA251" s="129"/>
      <c r="BB251" s="129"/>
      <c r="BC251" s="129"/>
      <c r="BD251" s="129"/>
      <c r="BE251" s="129"/>
      <c r="BF251" s="129"/>
      <c r="BG251" s="129"/>
      <c r="BH251" s="129"/>
      <c r="BI251" s="129"/>
      <c r="BJ251" s="129"/>
      <c r="BK251" s="129"/>
      <c r="BL251" s="129"/>
      <c r="BM251" s="129"/>
      <c r="BN251" s="129"/>
      <c r="BO251" s="129"/>
      <c r="BP251" s="129"/>
      <c r="BQ251" s="129"/>
      <c r="BR251" s="129"/>
    </row>
    <row r="252" spans="1:70" ht="15" x14ac:dyDescent="0.15">
      <c r="A252" s="104" t="s">
        <v>439</v>
      </c>
      <c r="B252" s="153" t="s">
        <v>524</v>
      </c>
      <c r="C252" s="153"/>
      <c r="D252" s="153" t="s">
        <v>859</v>
      </c>
      <c r="E252" s="153"/>
      <c r="F252" s="105">
        <v>0.2</v>
      </c>
      <c r="G252" s="106">
        <v>1</v>
      </c>
      <c r="H252" s="107">
        <f t="shared" si="15"/>
        <v>16</v>
      </c>
      <c r="I252" s="107">
        <f t="shared" si="16"/>
        <v>80</v>
      </c>
      <c r="J252" s="129"/>
      <c r="K252" s="129"/>
      <c r="L252" s="129"/>
      <c r="M252" s="129"/>
      <c r="N252" s="129"/>
      <c r="O252" s="129"/>
      <c r="P252" s="129"/>
      <c r="Q252" s="129"/>
      <c r="R252" s="129"/>
      <c r="S252" s="129"/>
      <c r="T252" s="129"/>
      <c r="U252" s="129"/>
      <c r="V252" s="129"/>
      <c r="W252" s="129"/>
      <c r="X252" s="129"/>
      <c r="Y252" s="129"/>
      <c r="Z252" s="129"/>
      <c r="AA252" s="129"/>
      <c r="AB252" s="129"/>
      <c r="AC252" s="129"/>
      <c r="AD252" s="129"/>
      <c r="AE252" s="129"/>
      <c r="AF252" s="129"/>
      <c r="AG252" s="129"/>
      <c r="AH252" s="129"/>
      <c r="AI252" s="129"/>
      <c r="AJ252" s="129"/>
      <c r="AK252" s="129"/>
      <c r="AL252" s="129"/>
      <c r="AM252" s="129"/>
      <c r="AN252" s="129"/>
      <c r="AO252" s="129"/>
      <c r="AP252" s="129"/>
      <c r="AQ252" s="129"/>
      <c r="AR252" s="129"/>
      <c r="AS252" s="129"/>
      <c r="AT252" s="129"/>
      <c r="AU252" s="129"/>
      <c r="AV252" s="129"/>
      <c r="AW252" s="129"/>
      <c r="AX252" s="129"/>
      <c r="AY252" s="129"/>
      <c r="AZ252" s="129"/>
      <c r="BA252" s="129"/>
      <c r="BB252" s="129"/>
      <c r="BC252" s="129"/>
      <c r="BD252" s="129"/>
      <c r="BE252" s="129"/>
      <c r="BF252" s="129"/>
      <c r="BG252" s="129"/>
      <c r="BH252" s="129"/>
      <c r="BI252" s="129"/>
      <c r="BJ252" s="129"/>
      <c r="BK252" s="129"/>
      <c r="BL252" s="129"/>
      <c r="BM252" s="129"/>
      <c r="BN252" s="129"/>
      <c r="BO252" s="129"/>
      <c r="BP252" s="129"/>
      <c r="BQ252" s="129"/>
      <c r="BR252" s="129"/>
    </row>
    <row r="253" spans="1:70" ht="15" x14ac:dyDescent="0.15">
      <c r="A253" s="104" t="s">
        <v>440</v>
      </c>
      <c r="B253" s="153" t="s">
        <v>524</v>
      </c>
      <c r="C253" s="153"/>
      <c r="D253" s="153" t="s">
        <v>860</v>
      </c>
      <c r="E253" s="153"/>
      <c r="F253" s="105">
        <v>0.2</v>
      </c>
      <c r="G253" s="106">
        <v>1.4</v>
      </c>
      <c r="H253" s="107">
        <f t="shared" si="15"/>
        <v>16</v>
      </c>
      <c r="I253" s="107">
        <f t="shared" si="16"/>
        <v>112</v>
      </c>
      <c r="J253" s="129"/>
      <c r="K253" s="129"/>
      <c r="L253" s="129"/>
      <c r="M253" s="129"/>
      <c r="N253" s="129"/>
      <c r="O253" s="129"/>
      <c r="P253" s="129"/>
      <c r="Q253" s="129"/>
      <c r="R253" s="129"/>
      <c r="S253" s="129"/>
      <c r="T253" s="129"/>
      <c r="U253" s="129"/>
      <c r="V253" s="129"/>
      <c r="W253" s="129"/>
      <c r="X253" s="129"/>
      <c r="Y253" s="129"/>
      <c r="Z253" s="129"/>
      <c r="AA253" s="129"/>
      <c r="AB253" s="129"/>
      <c r="AC253" s="129"/>
      <c r="AD253" s="129"/>
      <c r="AE253" s="129"/>
      <c r="AF253" s="129"/>
      <c r="AG253" s="129"/>
      <c r="AH253" s="129"/>
      <c r="AI253" s="129"/>
      <c r="AJ253" s="129"/>
      <c r="AK253" s="129"/>
      <c r="AL253" s="129"/>
      <c r="AM253" s="129"/>
      <c r="AN253" s="129"/>
      <c r="AO253" s="129"/>
      <c r="AP253" s="129"/>
      <c r="AQ253" s="129"/>
      <c r="AR253" s="129"/>
      <c r="AS253" s="129"/>
      <c r="AT253" s="129"/>
      <c r="AU253" s="129"/>
      <c r="AV253" s="129"/>
      <c r="AW253" s="129"/>
      <c r="AX253" s="129"/>
      <c r="AY253" s="129"/>
      <c r="AZ253" s="129"/>
      <c r="BA253" s="129"/>
      <c r="BB253" s="129"/>
      <c r="BC253" s="129"/>
      <c r="BD253" s="129"/>
      <c r="BE253" s="129"/>
      <c r="BF253" s="129"/>
      <c r="BG253" s="129"/>
      <c r="BH253" s="129"/>
      <c r="BI253" s="129"/>
      <c r="BJ253" s="129"/>
      <c r="BK253" s="129"/>
      <c r="BL253" s="129"/>
      <c r="BM253" s="129"/>
      <c r="BN253" s="129"/>
      <c r="BO253" s="129"/>
      <c r="BP253" s="129"/>
      <c r="BQ253" s="129"/>
      <c r="BR253" s="129"/>
    </row>
    <row r="254" spans="1:70" ht="15" x14ac:dyDescent="0.15">
      <c r="A254" s="104" t="s">
        <v>441</v>
      </c>
      <c r="B254" s="153" t="s">
        <v>524</v>
      </c>
      <c r="C254" s="153"/>
      <c r="D254" s="153" t="s">
        <v>861</v>
      </c>
      <c r="E254" s="153"/>
      <c r="F254" s="105"/>
      <c r="G254" s="106"/>
      <c r="H254" s="107">
        <v>10</v>
      </c>
      <c r="I254" s="107">
        <v>16</v>
      </c>
      <c r="J254" s="129"/>
      <c r="K254" s="129"/>
      <c r="L254" s="129"/>
      <c r="M254" s="129"/>
      <c r="N254" s="129"/>
      <c r="O254" s="129"/>
      <c r="P254" s="129"/>
      <c r="Q254" s="129"/>
      <c r="R254" s="129"/>
      <c r="S254" s="129"/>
      <c r="T254" s="129"/>
      <c r="U254" s="129"/>
      <c r="V254" s="129"/>
      <c r="W254" s="129"/>
      <c r="X254" s="129"/>
      <c r="Y254" s="129"/>
      <c r="Z254" s="129"/>
      <c r="AA254" s="129"/>
      <c r="AB254" s="129"/>
      <c r="AC254" s="129"/>
      <c r="AD254" s="129"/>
      <c r="AE254" s="129"/>
      <c r="AF254" s="129"/>
      <c r="AG254" s="129"/>
      <c r="AH254" s="129"/>
      <c r="AI254" s="129"/>
      <c r="AJ254" s="129"/>
      <c r="AK254" s="129"/>
      <c r="AL254" s="129"/>
      <c r="AM254" s="129"/>
      <c r="AN254" s="129"/>
      <c r="AO254" s="129"/>
      <c r="AP254" s="129"/>
      <c r="AQ254" s="129"/>
      <c r="AR254" s="129"/>
      <c r="AS254" s="129"/>
      <c r="AT254" s="129"/>
      <c r="AU254" s="129"/>
      <c r="AV254" s="129"/>
      <c r="AW254" s="129"/>
      <c r="AX254" s="129"/>
      <c r="AY254" s="129"/>
      <c r="AZ254" s="129"/>
      <c r="BA254" s="129"/>
      <c r="BB254" s="129"/>
      <c r="BC254" s="129"/>
      <c r="BD254" s="129"/>
      <c r="BE254" s="129"/>
      <c r="BF254" s="129"/>
      <c r="BG254" s="129"/>
      <c r="BH254" s="129"/>
      <c r="BI254" s="129"/>
      <c r="BJ254" s="129"/>
      <c r="BK254" s="129"/>
      <c r="BL254" s="129"/>
      <c r="BM254" s="129"/>
      <c r="BN254" s="129"/>
      <c r="BO254" s="129"/>
      <c r="BP254" s="129"/>
      <c r="BQ254" s="129"/>
      <c r="BR254" s="129"/>
    </row>
    <row r="255" spans="1:70" ht="15" x14ac:dyDescent="0.15">
      <c r="A255" s="104" t="s">
        <v>442</v>
      </c>
      <c r="B255" s="153" t="s">
        <v>524</v>
      </c>
      <c r="C255" s="153"/>
      <c r="D255" s="153" t="s">
        <v>862</v>
      </c>
      <c r="E255" s="153"/>
      <c r="F255" s="105"/>
      <c r="G255" s="106"/>
      <c r="H255" s="107">
        <v>12</v>
      </c>
      <c r="I255" s="107">
        <v>18</v>
      </c>
      <c r="J255" s="129"/>
      <c r="K255" s="129"/>
      <c r="L255" s="129"/>
      <c r="M255" s="129"/>
      <c r="N255" s="129"/>
      <c r="O255" s="129"/>
      <c r="P255" s="129"/>
      <c r="Q255" s="129"/>
      <c r="R255" s="129"/>
      <c r="S255" s="129"/>
      <c r="T255" s="129"/>
      <c r="U255" s="129"/>
      <c r="V255" s="129"/>
      <c r="W255" s="129"/>
      <c r="X255" s="129"/>
      <c r="Y255" s="129"/>
      <c r="Z255" s="129"/>
      <c r="AA255" s="129"/>
      <c r="AB255" s="129"/>
      <c r="AC255" s="129"/>
      <c r="AD255" s="129"/>
      <c r="AE255" s="129"/>
      <c r="AF255" s="129"/>
      <c r="AG255" s="129"/>
      <c r="AH255" s="129"/>
      <c r="AI255" s="129"/>
      <c r="AJ255" s="129"/>
      <c r="AK255" s="129"/>
      <c r="AL255" s="129"/>
      <c r="AM255" s="129"/>
      <c r="AN255" s="129"/>
      <c r="AO255" s="129"/>
      <c r="AP255" s="129"/>
      <c r="AQ255" s="129"/>
      <c r="AR255" s="129"/>
      <c r="AS255" s="129"/>
      <c r="AT255" s="129"/>
      <c r="AU255" s="129"/>
      <c r="AV255" s="129"/>
      <c r="AW255" s="129"/>
      <c r="AX255" s="129"/>
      <c r="AY255" s="129"/>
      <c r="AZ255" s="129"/>
      <c r="BA255" s="129"/>
      <c r="BB255" s="129"/>
      <c r="BC255" s="129"/>
      <c r="BD255" s="129"/>
      <c r="BE255" s="129"/>
      <c r="BF255" s="129"/>
      <c r="BG255" s="129"/>
      <c r="BH255" s="129"/>
      <c r="BI255" s="129"/>
      <c r="BJ255" s="129"/>
      <c r="BK255" s="129"/>
      <c r="BL255" s="129"/>
      <c r="BM255" s="129"/>
      <c r="BN255" s="129"/>
      <c r="BO255" s="129"/>
      <c r="BP255" s="129"/>
      <c r="BQ255" s="129"/>
      <c r="BR255" s="129"/>
    </row>
    <row r="256" spans="1:70" ht="15" x14ac:dyDescent="0.15">
      <c r="A256" s="104" t="s">
        <v>443</v>
      </c>
      <c r="B256" s="153" t="s">
        <v>524</v>
      </c>
      <c r="C256" s="153"/>
      <c r="D256" s="153" t="s">
        <v>863</v>
      </c>
      <c r="E256" s="153"/>
      <c r="F256" s="105"/>
      <c r="G256" s="106"/>
      <c r="H256" s="107">
        <v>3</v>
      </c>
      <c r="I256" s="107">
        <v>12</v>
      </c>
      <c r="J256" s="129"/>
      <c r="K256" s="129"/>
      <c r="L256" s="129"/>
      <c r="M256" s="129"/>
      <c r="N256" s="129"/>
      <c r="O256" s="129"/>
      <c r="P256" s="129"/>
      <c r="Q256" s="129"/>
      <c r="R256" s="129"/>
      <c r="S256" s="129"/>
      <c r="T256" s="129"/>
      <c r="U256" s="129"/>
      <c r="V256" s="129"/>
      <c r="W256" s="129"/>
      <c r="X256" s="129"/>
      <c r="Y256" s="129"/>
      <c r="Z256" s="129"/>
      <c r="AA256" s="129"/>
      <c r="AB256" s="129"/>
      <c r="AC256" s="129"/>
      <c r="AD256" s="129"/>
      <c r="AE256" s="129"/>
      <c r="AF256" s="129"/>
      <c r="AG256" s="129"/>
      <c r="AH256" s="129"/>
      <c r="AI256" s="129"/>
      <c r="AJ256" s="129"/>
      <c r="AK256" s="129"/>
      <c r="AL256" s="129"/>
      <c r="AM256" s="129"/>
      <c r="AN256" s="129"/>
      <c r="AO256" s="129"/>
      <c r="AP256" s="129"/>
      <c r="AQ256" s="129"/>
      <c r="AR256" s="129"/>
      <c r="AS256" s="129"/>
      <c r="AT256" s="129"/>
      <c r="AU256" s="129"/>
      <c r="AV256" s="129"/>
      <c r="AW256" s="129"/>
      <c r="AX256" s="129"/>
      <c r="AY256" s="129"/>
      <c r="AZ256" s="129"/>
      <c r="BA256" s="129"/>
      <c r="BB256" s="129"/>
      <c r="BC256" s="129"/>
      <c r="BD256" s="129"/>
      <c r="BE256" s="129"/>
      <c r="BF256" s="129"/>
      <c r="BG256" s="129"/>
      <c r="BH256" s="129"/>
      <c r="BI256" s="129"/>
      <c r="BJ256" s="129"/>
      <c r="BK256" s="129"/>
      <c r="BL256" s="129"/>
      <c r="BM256" s="129"/>
      <c r="BN256" s="129"/>
      <c r="BO256" s="129"/>
      <c r="BP256" s="129"/>
      <c r="BQ256" s="129"/>
      <c r="BR256" s="129"/>
    </row>
    <row r="257" spans="1:70" ht="15" x14ac:dyDescent="0.15">
      <c r="A257" s="104" t="s">
        <v>444</v>
      </c>
      <c r="B257" s="153" t="s">
        <v>525</v>
      </c>
      <c r="C257" s="153" t="s">
        <v>249</v>
      </c>
      <c r="D257" s="153" t="s">
        <v>864</v>
      </c>
      <c r="E257" s="153" t="s">
        <v>135</v>
      </c>
      <c r="F257" s="105">
        <v>0.2</v>
      </c>
      <c r="G257" s="106">
        <v>0.2</v>
      </c>
      <c r="H257" s="107">
        <f t="shared" ref="H257:H288" si="17">F257*80</f>
        <v>16</v>
      </c>
      <c r="I257" s="107">
        <f t="shared" ref="I257:I288" si="18">G257*80</f>
        <v>16</v>
      </c>
      <c r="J257" s="129"/>
      <c r="K257" s="129"/>
      <c r="L257" s="129"/>
      <c r="M257" s="129"/>
      <c r="N257" s="129"/>
      <c r="O257" s="129"/>
      <c r="P257" s="129"/>
      <c r="Q257" s="129"/>
      <c r="R257" s="129"/>
      <c r="S257" s="129"/>
      <c r="T257" s="129"/>
      <c r="U257" s="129"/>
      <c r="V257" s="129"/>
      <c r="W257" s="129"/>
      <c r="X257" s="129"/>
      <c r="Y257" s="129"/>
      <c r="Z257" s="129"/>
      <c r="AA257" s="129"/>
      <c r="AB257" s="129"/>
      <c r="AC257" s="129"/>
      <c r="AD257" s="129"/>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c r="BE257" s="129"/>
      <c r="BF257" s="129"/>
      <c r="BG257" s="129"/>
      <c r="BH257" s="129"/>
      <c r="BI257" s="129"/>
      <c r="BJ257" s="129"/>
      <c r="BK257" s="129"/>
      <c r="BL257" s="129"/>
      <c r="BM257" s="129"/>
      <c r="BN257" s="129"/>
      <c r="BO257" s="129"/>
      <c r="BP257" s="129"/>
      <c r="BQ257" s="129"/>
      <c r="BR257" s="129"/>
    </row>
    <row r="258" spans="1:70" ht="15" x14ac:dyDescent="0.15">
      <c r="A258" s="104" t="s">
        <v>445</v>
      </c>
      <c r="B258" s="153" t="s">
        <v>525</v>
      </c>
      <c r="C258" s="153" t="s">
        <v>249</v>
      </c>
      <c r="D258" s="153" t="s">
        <v>865</v>
      </c>
      <c r="E258" s="153" t="s">
        <v>135</v>
      </c>
      <c r="F258" s="105">
        <v>0.4</v>
      </c>
      <c r="G258" s="106">
        <v>0.4</v>
      </c>
      <c r="H258" s="107">
        <f t="shared" si="17"/>
        <v>32</v>
      </c>
      <c r="I258" s="107">
        <f t="shared" si="18"/>
        <v>32</v>
      </c>
      <c r="J258" s="129"/>
      <c r="K258" s="129"/>
      <c r="L258" s="129"/>
      <c r="M258" s="129"/>
      <c r="N258" s="129"/>
      <c r="O258" s="129"/>
      <c r="P258" s="129"/>
      <c r="Q258" s="129"/>
      <c r="R258" s="129"/>
      <c r="S258" s="129"/>
      <c r="T258" s="129"/>
      <c r="U258" s="129"/>
      <c r="V258" s="129"/>
      <c r="W258" s="129"/>
      <c r="X258" s="129"/>
      <c r="Y258" s="129"/>
      <c r="Z258" s="129"/>
      <c r="AA258" s="129"/>
      <c r="AB258" s="129"/>
      <c r="AC258" s="129"/>
      <c r="AD258" s="129"/>
      <c r="AE258" s="129"/>
      <c r="AF258" s="129"/>
      <c r="AG258" s="129"/>
      <c r="AH258" s="129"/>
      <c r="AI258" s="129"/>
      <c r="AJ258" s="129"/>
      <c r="AK258" s="129"/>
      <c r="AL258" s="129"/>
      <c r="AM258" s="129"/>
      <c r="AN258" s="129"/>
      <c r="AO258" s="129"/>
      <c r="AP258" s="129"/>
      <c r="AQ258" s="129"/>
      <c r="AR258" s="129"/>
      <c r="AS258" s="129"/>
      <c r="AT258" s="129"/>
      <c r="AU258" s="129"/>
      <c r="AV258" s="129"/>
      <c r="AW258" s="129"/>
      <c r="AX258" s="129"/>
      <c r="AY258" s="129"/>
      <c r="AZ258" s="129"/>
      <c r="BA258" s="129"/>
      <c r="BB258" s="129"/>
      <c r="BC258" s="129"/>
      <c r="BD258" s="129"/>
      <c r="BE258" s="129"/>
      <c r="BF258" s="129"/>
      <c r="BG258" s="129"/>
      <c r="BH258" s="129"/>
      <c r="BI258" s="129"/>
      <c r="BJ258" s="129"/>
      <c r="BK258" s="129"/>
      <c r="BL258" s="129"/>
      <c r="BM258" s="129"/>
      <c r="BN258" s="129"/>
      <c r="BO258" s="129"/>
      <c r="BP258" s="129"/>
      <c r="BQ258" s="129"/>
      <c r="BR258" s="129"/>
    </row>
    <row r="259" spans="1:70" ht="15" x14ac:dyDescent="0.15">
      <c r="A259" s="104" t="s">
        <v>446</v>
      </c>
      <c r="B259" s="153" t="s">
        <v>526</v>
      </c>
      <c r="C259" s="153"/>
      <c r="D259" s="153" t="s">
        <v>866</v>
      </c>
      <c r="E259" s="153"/>
      <c r="F259" s="105">
        <v>0.3</v>
      </c>
      <c r="G259" s="106">
        <v>0.9</v>
      </c>
      <c r="H259" s="107">
        <f t="shared" si="17"/>
        <v>24</v>
      </c>
      <c r="I259" s="107">
        <f t="shared" si="18"/>
        <v>72</v>
      </c>
      <c r="J259" s="129"/>
      <c r="K259" s="129"/>
      <c r="L259" s="129"/>
      <c r="M259" s="129"/>
      <c r="N259" s="129"/>
      <c r="O259" s="129"/>
      <c r="P259" s="129"/>
      <c r="Q259" s="129"/>
      <c r="R259" s="129"/>
      <c r="S259" s="129"/>
      <c r="T259" s="129"/>
      <c r="U259" s="129"/>
      <c r="V259" s="129"/>
      <c r="W259" s="129"/>
      <c r="X259" s="129"/>
      <c r="Y259" s="129"/>
      <c r="Z259" s="129"/>
      <c r="AA259" s="129"/>
      <c r="AB259" s="129"/>
      <c r="AC259" s="129"/>
      <c r="AD259" s="129"/>
      <c r="AE259" s="129"/>
      <c r="AF259" s="129"/>
      <c r="AG259" s="129"/>
      <c r="AH259" s="129"/>
      <c r="AI259" s="129"/>
      <c r="AJ259" s="129"/>
      <c r="AK259" s="129"/>
      <c r="AL259" s="129"/>
      <c r="AM259" s="129"/>
      <c r="AN259" s="129"/>
      <c r="AO259" s="129"/>
      <c r="AP259" s="129"/>
      <c r="AQ259" s="129"/>
      <c r="AR259" s="129"/>
      <c r="AS259" s="129"/>
      <c r="AT259" s="129"/>
      <c r="AU259" s="129"/>
      <c r="AV259" s="129"/>
      <c r="AW259" s="129"/>
      <c r="AX259" s="129"/>
      <c r="AY259" s="129"/>
      <c r="AZ259" s="129"/>
      <c r="BA259" s="129"/>
      <c r="BB259" s="129"/>
      <c r="BC259" s="129"/>
      <c r="BD259" s="129"/>
      <c r="BE259" s="129"/>
      <c r="BF259" s="129"/>
      <c r="BG259" s="129"/>
      <c r="BH259" s="129"/>
      <c r="BI259" s="129"/>
      <c r="BJ259" s="129"/>
      <c r="BK259" s="129"/>
      <c r="BL259" s="129"/>
      <c r="BM259" s="129"/>
      <c r="BN259" s="129"/>
      <c r="BO259" s="129"/>
      <c r="BP259" s="129"/>
      <c r="BQ259" s="129"/>
      <c r="BR259" s="129"/>
    </row>
    <row r="260" spans="1:70" ht="15" x14ac:dyDescent="0.15">
      <c r="A260" s="104" t="s">
        <v>447</v>
      </c>
      <c r="B260" s="153" t="s">
        <v>526</v>
      </c>
      <c r="C260" s="153"/>
      <c r="D260" s="153" t="s">
        <v>867</v>
      </c>
      <c r="E260" s="153"/>
      <c r="F260" s="105">
        <v>0.5</v>
      </c>
      <c r="G260" s="106">
        <v>1</v>
      </c>
      <c r="H260" s="107">
        <f t="shared" si="17"/>
        <v>40</v>
      </c>
      <c r="I260" s="107">
        <f t="shared" si="18"/>
        <v>80</v>
      </c>
      <c r="J260" s="129"/>
      <c r="K260" s="129"/>
      <c r="L260" s="129"/>
      <c r="M260" s="129"/>
      <c r="N260" s="129"/>
      <c r="O260" s="129"/>
      <c r="P260" s="129"/>
      <c r="Q260" s="129"/>
      <c r="R260" s="129"/>
      <c r="S260" s="129"/>
      <c r="T260" s="129"/>
      <c r="U260" s="129"/>
      <c r="V260" s="129"/>
      <c r="W260" s="129"/>
      <c r="X260" s="129"/>
      <c r="Y260" s="129"/>
      <c r="Z260" s="129"/>
      <c r="AA260" s="129"/>
      <c r="AB260" s="129"/>
      <c r="AC260" s="129"/>
      <c r="AD260" s="129"/>
      <c r="AE260" s="129"/>
      <c r="AF260" s="129"/>
      <c r="AG260" s="129"/>
      <c r="AH260" s="129"/>
      <c r="AI260" s="129"/>
      <c r="AJ260" s="129"/>
      <c r="AK260" s="129"/>
      <c r="AL260" s="129"/>
      <c r="AM260" s="129"/>
      <c r="AN260" s="129"/>
      <c r="AO260" s="129"/>
      <c r="AP260" s="129"/>
      <c r="AQ260" s="129"/>
      <c r="AR260" s="129"/>
      <c r="AS260" s="129"/>
      <c r="AT260" s="129"/>
      <c r="AU260" s="129"/>
      <c r="AV260" s="129"/>
      <c r="AW260" s="129"/>
      <c r="AX260" s="129"/>
      <c r="AY260" s="129"/>
      <c r="AZ260" s="129"/>
      <c r="BA260" s="129"/>
      <c r="BB260" s="129"/>
      <c r="BC260" s="129"/>
      <c r="BD260" s="129"/>
      <c r="BE260" s="129"/>
      <c r="BF260" s="129"/>
      <c r="BG260" s="129"/>
      <c r="BH260" s="129"/>
      <c r="BI260" s="129"/>
      <c r="BJ260" s="129"/>
      <c r="BK260" s="129"/>
      <c r="BL260" s="129"/>
      <c r="BM260" s="129"/>
      <c r="BN260" s="129"/>
      <c r="BO260" s="129"/>
      <c r="BP260" s="129"/>
      <c r="BQ260" s="129"/>
      <c r="BR260" s="129"/>
    </row>
    <row r="261" spans="1:70" ht="15" x14ac:dyDescent="0.15">
      <c r="A261" s="104" t="s">
        <v>448</v>
      </c>
      <c r="B261" s="153" t="s">
        <v>526</v>
      </c>
      <c r="C261" s="153"/>
      <c r="D261" s="153" t="s">
        <v>868</v>
      </c>
      <c r="E261" s="153"/>
      <c r="F261" s="105">
        <v>0.5</v>
      </c>
      <c r="G261" s="106">
        <v>1.2</v>
      </c>
      <c r="H261" s="107">
        <f t="shared" si="17"/>
        <v>40</v>
      </c>
      <c r="I261" s="107">
        <f t="shared" si="18"/>
        <v>96</v>
      </c>
      <c r="J261" s="129"/>
      <c r="K261" s="129"/>
      <c r="L261" s="129"/>
      <c r="M261" s="129"/>
      <c r="N261" s="129"/>
      <c r="O261" s="129"/>
      <c r="P261" s="129"/>
      <c r="Q261" s="129"/>
      <c r="R261" s="129"/>
      <c r="S261" s="129"/>
      <c r="T261" s="129"/>
      <c r="U261" s="129"/>
      <c r="V261" s="129"/>
      <c r="W261" s="129"/>
      <c r="X261" s="129"/>
      <c r="Y261" s="129"/>
      <c r="Z261" s="129"/>
      <c r="AA261" s="129"/>
      <c r="AB261" s="129"/>
      <c r="AC261" s="129"/>
      <c r="AD261" s="129"/>
      <c r="AE261" s="129"/>
      <c r="AF261" s="129"/>
      <c r="AG261" s="129"/>
      <c r="AH261" s="129"/>
      <c r="AI261" s="129"/>
      <c r="AJ261" s="129"/>
      <c r="AK261" s="129"/>
      <c r="AL261" s="129"/>
      <c r="AM261" s="129"/>
      <c r="AN261" s="129"/>
      <c r="AO261" s="129"/>
      <c r="AP261" s="129"/>
      <c r="AQ261" s="129"/>
      <c r="AR261" s="129"/>
      <c r="AS261" s="129"/>
      <c r="AT261" s="129"/>
      <c r="AU261" s="129"/>
      <c r="AV261" s="129"/>
      <c r="AW261" s="129"/>
      <c r="AX261" s="129"/>
      <c r="AY261" s="129"/>
      <c r="AZ261" s="129"/>
      <c r="BA261" s="129"/>
      <c r="BB261" s="129"/>
      <c r="BC261" s="129"/>
      <c r="BD261" s="129"/>
      <c r="BE261" s="129"/>
      <c r="BF261" s="129"/>
      <c r="BG261" s="129"/>
      <c r="BH261" s="129"/>
      <c r="BI261" s="129"/>
      <c r="BJ261" s="129"/>
      <c r="BK261" s="129"/>
      <c r="BL261" s="129"/>
      <c r="BM261" s="129"/>
      <c r="BN261" s="129"/>
      <c r="BO261" s="129"/>
      <c r="BP261" s="129"/>
      <c r="BQ261" s="129"/>
      <c r="BR261" s="129"/>
    </row>
    <row r="262" spans="1:70" ht="15" x14ac:dyDescent="0.15">
      <c r="A262" s="104" t="s">
        <v>449</v>
      </c>
      <c r="B262" s="153" t="s">
        <v>527</v>
      </c>
      <c r="C262" s="153"/>
      <c r="D262" s="153" t="s">
        <v>869</v>
      </c>
      <c r="E262" s="153" t="s">
        <v>135</v>
      </c>
      <c r="F262" s="105">
        <v>0.4</v>
      </c>
      <c r="G262" s="106">
        <v>0.5</v>
      </c>
      <c r="H262" s="107">
        <f t="shared" si="17"/>
        <v>32</v>
      </c>
      <c r="I262" s="107">
        <f t="shared" si="18"/>
        <v>40</v>
      </c>
      <c r="J262" s="129"/>
      <c r="K262" s="129"/>
      <c r="L262" s="129"/>
      <c r="M262" s="129"/>
      <c r="N262" s="129"/>
      <c r="O262" s="129"/>
      <c r="P262" s="129"/>
      <c r="Q262" s="129"/>
      <c r="R262" s="129"/>
      <c r="S262" s="129"/>
      <c r="T262" s="129"/>
      <c r="U262" s="129"/>
      <c r="V262" s="129"/>
      <c r="W262" s="129"/>
      <c r="X262" s="129"/>
      <c r="Y262" s="129"/>
      <c r="Z262" s="129"/>
      <c r="AA262" s="129"/>
      <c r="AB262" s="129"/>
      <c r="AC262" s="129"/>
      <c r="AD262" s="129"/>
      <c r="AE262" s="129"/>
      <c r="AF262" s="129"/>
      <c r="AG262" s="129"/>
      <c r="AH262" s="129"/>
      <c r="AI262" s="129"/>
      <c r="AJ262" s="129"/>
      <c r="AK262" s="129"/>
      <c r="AL262" s="129"/>
      <c r="AM262" s="129"/>
      <c r="AN262" s="129"/>
      <c r="AO262" s="129"/>
      <c r="AP262" s="129"/>
      <c r="AQ262" s="129"/>
      <c r="AR262" s="129"/>
      <c r="AS262" s="129"/>
      <c r="AT262" s="129"/>
      <c r="AU262" s="129"/>
      <c r="AV262" s="129"/>
      <c r="AW262" s="129"/>
      <c r="AX262" s="129"/>
      <c r="AY262" s="129"/>
      <c r="AZ262" s="129"/>
      <c r="BA262" s="129"/>
      <c r="BB262" s="129"/>
      <c r="BC262" s="129"/>
      <c r="BD262" s="129"/>
      <c r="BE262" s="129"/>
      <c r="BF262" s="129"/>
      <c r="BG262" s="129"/>
      <c r="BH262" s="129"/>
      <c r="BI262" s="129"/>
      <c r="BJ262" s="129"/>
      <c r="BK262" s="129"/>
      <c r="BL262" s="129"/>
      <c r="BM262" s="129"/>
      <c r="BN262" s="129"/>
      <c r="BO262" s="129"/>
      <c r="BP262" s="129"/>
      <c r="BQ262" s="129"/>
      <c r="BR262" s="129"/>
    </row>
    <row r="263" spans="1:70" ht="15" x14ac:dyDescent="0.15">
      <c r="A263" s="104" t="s">
        <v>450</v>
      </c>
      <c r="B263" s="153" t="s">
        <v>527</v>
      </c>
      <c r="C263" s="153"/>
      <c r="D263" s="153" t="s">
        <v>870</v>
      </c>
      <c r="E263" s="153" t="s">
        <v>135</v>
      </c>
      <c r="F263" s="105">
        <v>0.5</v>
      </c>
      <c r="G263" s="106">
        <v>0.8</v>
      </c>
      <c r="H263" s="107">
        <f t="shared" si="17"/>
        <v>40</v>
      </c>
      <c r="I263" s="107">
        <f t="shared" si="18"/>
        <v>64</v>
      </c>
      <c r="J263" s="129"/>
      <c r="K263" s="129"/>
      <c r="L263" s="129"/>
      <c r="M263" s="129"/>
      <c r="N263" s="129"/>
      <c r="O263" s="129"/>
      <c r="P263" s="129"/>
      <c r="Q263" s="129"/>
      <c r="R263" s="129"/>
      <c r="S263" s="129"/>
      <c r="T263" s="129"/>
      <c r="U263" s="129"/>
      <c r="V263" s="129"/>
      <c r="W263" s="129"/>
      <c r="X263" s="129"/>
      <c r="Y263" s="129"/>
      <c r="Z263" s="129"/>
      <c r="AA263" s="129"/>
      <c r="AB263" s="129"/>
      <c r="AC263" s="129"/>
      <c r="AD263" s="129"/>
      <c r="AE263" s="129"/>
      <c r="AF263" s="129"/>
      <c r="AG263" s="129"/>
      <c r="AH263" s="129"/>
      <c r="AI263" s="129"/>
      <c r="AJ263" s="129"/>
      <c r="AK263" s="129"/>
      <c r="AL263" s="129"/>
      <c r="AM263" s="129"/>
      <c r="AN263" s="129"/>
      <c r="AO263" s="129"/>
      <c r="AP263" s="129"/>
      <c r="AQ263" s="129"/>
      <c r="AR263" s="129"/>
      <c r="AS263" s="129"/>
      <c r="AT263" s="129"/>
      <c r="AU263" s="129"/>
      <c r="AV263" s="129"/>
      <c r="AW263" s="129"/>
      <c r="AX263" s="129"/>
      <c r="AY263" s="129"/>
      <c r="AZ263" s="129"/>
      <c r="BA263" s="129"/>
      <c r="BB263" s="129"/>
      <c r="BC263" s="129"/>
      <c r="BD263" s="129"/>
      <c r="BE263" s="129"/>
      <c r="BF263" s="129"/>
      <c r="BG263" s="129"/>
      <c r="BH263" s="129"/>
      <c r="BI263" s="129"/>
      <c r="BJ263" s="129"/>
      <c r="BK263" s="129"/>
      <c r="BL263" s="129"/>
      <c r="BM263" s="129"/>
      <c r="BN263" s="129"/>
      <c r="BO263" s="129"/>
      <c r="BP263" s="129"/>
      <c r="BQ263" s="129"/>
      <c r="BR263" s="129"/>
    </row>
    <row r="264" spans="1:70" ht="15" x14ac:dyDescent="0.15">
      <c r="A264" s="104" t="s">
        <v>451</v>
      </c>
      <c r="B264" s="153" t="s">
        <v>527</v>
      </c>
      <c r="C264" s="153"/>
      <c r="D264" s="153" t="s">
        <v>871</v>
      </c>
      <c r="E264" s="153" t="s">
        <v>135</v>
      </c>
      <c r="F264" s="105">
        <v>0.7</v>
      </c>
      <c r="G264" s="106">
        <v>0.8</v>
      </c>
      <c r="H264" s="107">
        <f t="shared" si="17"/>
        <v>56</v>
      </c>
      <c r="I264" s="107">
        <f t="shared" si="18"/>
        <v>64</v>
      </c>
      <c r="J264" s="129"/>
      <c r="K264" s="129"/>
      <c r="L264" s="129"/>
      <c r="M264" s="129"/>
      <c r="N264" s="129"/>
      <c r="O264" s="129"/>
      <c r="P264" s="129"/>
      <c r="Q264" s="129"/>
      <c r="R264" s="129"/>
      <c r="S264" s="129"/>
      <c r="T264" s="129"/>
      <c r="U264" s="129"/>
      <c r="V264" s="129"/>
      <c r="W264" s="129"/>
      <c r="X264" s="129"/>
      <c r="Y264" s="129"/>
      <c r="Z264" s="129"/>
      <c r="AA264" s="129"/>
      <c r="AB264" s="129"/>
      <c r="AC264" s="129"/>
      <c r="AD264" s="129"/>
      <c r="AE264" s="129"/>
      <c r="AF264" s="129"/>
      <c r="AG264" s="129"/>
      <c r="AH264" s="129"/>
      <c r="AI264" s="129"/>
      <c r="AJ264" s="129"/>
      <c r="AK264" s="129"/>
      <c r="AL264" s="129"/>
      <c r="AM264" s="129"/>
      <c r="AN264" s="129"/>
      <c r="AO264" s="129"/>
      <c r="AP264" s="129"/>
      <c r="AQ264" s="129"/>
      <c r="AR264" s="129"/>
      <c r="AS264" s="129"/>
      <c r="AT264" s="129"/>
      <c r="AU264" s="129"/>
      <c r="AV264" s="129"/>
      <c r="AW264" s="129"/>
      <c r="AX264" s="129"/>
      <c r="AY264" s="129"/>
      <c r="AZ264" s="129"/>
      <c r="BA264" s="129"/>
      <c r="BB264" s="129"/>
      <c r="BC264" s="129"/>
      <c r="BD264" s="129"/>
      <c r="BE264" s="129"/>
      <c r="BF264" s="129"/>
      <c r="BG264" s="129"/>
      <c r="BH264" s="129"/>
      <c r="BI264" s="129"/>
      <c r="BJ264" s="129"/>
      <c r="BK264" s="129"/>
      <c r="BL264" s="129"/>
      <c r="BM264" s="129"/>
      <c r="BN264" s="129"/>
      <c r="BO264" s="129"/>
      <c r="BP264" s="129"/>
      <c r="BQ264" s="129"/>
      <c r="BR264" s="129"/>
    </row>
    <row r="265" spans="1:70" ht="15" x14ac:dyDescent="0.15">
      <c r="A265" s="104" t="s">
        <v>452</v>
      </c>
      <c r="B265" s="153" t="s">
        <v>527</v>
      </c>
      <c r="C265" s="153"/>
      <c r="D265" s="153" t="s">
        <v>872</v>
      </c>
      <c r="E265" s="153" t="s">
        <v>135</v>
      </c>
      <c r="F265" s="105">
        <v>0.9</v>
      </c>
      <c r="G265" s="106">
        <v>1.4</v>
      </c>
      <c r="H265" s="107">
        <f t="shared" si="17"/>
        <v>72</v>
      </c>
      <c r="I265" s="107">
        <f t="shared" si="18"/>
        <v>112</v>
      </c>
      <c r="J265" s="129"/>
      <c r="K265" s="129"/>
      <c r="L265" s="129"/>
      <c r="M265" s="129"/>
      <c r="N265" s="129"/>
      <c r="O265" s="129"/>
      <c r="P265" s="129"/>
      <c r="Q265" s="129"/>
      <c r="R265" s="129"/>
      <c r="S265" s="129"/>
      <c r="T265" s="129"/>
      <c r="U265" s="129"/>
      <c r="V265" s="129"/>
      <c r="W265" s="129"/>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c r="AS265" s="129"/>
      <c r="AT265" s="129"/>
      <c r="AU265" s="129"/>
      <c r="AV265" s="129"/>
      <c r="AW265" s="129"/>
      <c r="AX265" s="129"/>
      <c r="AY265" s="129"/>
      <c r="AZ265" s="129"/>
      <c r="BA265" s="129"/>
      <c r="BB265" s="129"/>
      <c r="BC265" s="129"/>
      <c r="BD265" s="129"/>
      <c r="BE265" s="129"/>
      <c r="BF265" s="129"/>
      <c r="BG265" s="129"/>
      <c r="BH265" s="129"/>
      <c r="BI265" s="129"/>
      <c r="BJ265" s="129"/>
      <c r="BK265" s="129"/>
      <c r="BL265" s="129"/>
      <c r="BM265" s="129"/>
      <c r="BN265" s="129"/>
      <c r="BO265" s="129"/>
      <c r="BP265" s="129"/>
      <c r="BQ265" s="129"/>
      <c r="BR265" s="129"/>
    </row>
    <row r="266" spans="1:70" ht="15" x14ac:dyDescent="0.15">
      <c r="A266" s="104" t="s">
        <v>453</v>
      </c>
      <c r="B266" s="153" t="s">
        <v>528</v>
      </c>
      <c r="C266" s="153" t="s">
        <v>250</v>
      </c>
      <c r="D266" s="153" t="s">
        <v>873</v>
      </c>
      <c r="E266" s="153"/>
      <c r="F266" s="105">
        <v>0.2</v>
      </c>
      <c r="G266" s="106">
        <v>0.3</v>
      </c>
      <c r="H266" s="107">
        <f t="shared" si="17"/>
        <v>16</v>
      </c>
      <c r="I266" s="107">
        <f t="shared" si="18"/>
        <v>24</v>
      </c>
      <c r="J266" s="129"/>
      <c r="K266" s="129"/>
      <c r="L266" s="129"/>
      <c r="M266" s="129"/>
      <c r="N266" s="129"/>
      <c r="O266" s="129"/>
      <c r="P266" s="129"/>
      <c r="Q266" s="129"/>
      <c r="R266" s="129"/>
      <c r="S266" s="129"/>
      <c r="T266" s="129"/>
      <c r="U266" s="129"/>
      <c r="V266" s="129"/>
      <c r="W266" s="129"/>
      <c r="X266" s="129"/>
      <c r="Y266" s="129"/>
      <c r="Z266" s="129"/>
      <c r="AA266" s="129"/>
      <c r="AB266" s="129"/>
      <c r="AC266" s="129"/>
      <c r="AD266" s="129"/>
      <c r="AE266" s="129"/>
      <c r="AF266" s="129"/>
      <c r="AG266" s="129"/>
      <c r="AH266" s="129"/>
      <c r="AI266" s="129"/>
      <c r="AJ266" s="129"/>
      <c r="AK266" s="129"/>
      <c r="AL266" s="129"/>
      <c r="AM266" s="129"/>
      <c r="AN266" s="129"/>
      <c r="AO266" s="129"/>
      <c r="AP266" s="129"/>
      <c r="AQ266" s="129"/>
      <c r="AR266" s="129"/>
      <c r="AS266" s="129"/>
      <c r="AT266" s="129"/>
      <c r="AU266" s="129"/>
      <c r="AV266" s="129"/>
      <c r="AW266" s="129"/>
      <c r="AX266" s="129"/>
      <c r="AY266" s="129"/>
      <c r="AZ266" s="129"/>
      <c r="BA266" s="129"/>
      <c r="BB266" s="129"/>
      <c r="BC266" s="129"/>
      <c r="BD266" s="129"/>
      <c r="BE266" s="129"/>
      <c r="BF266" s="129"/>
      <c r="BG266" s="129"/>
      <c r="BH266" s="129"/>
      <c r="BI266" s="129"/>
      <c r="BJ266" s="129"/>
      <c r="BK266" s="129"/>
      <c r="BL266" s="129"/>
      <c r="BM266" s="129"/>
      <c r="BN266" s="129"/>
      <c r="BO266" s="129"/>
      <c r="BP266" s="129"/>
      <c r="BQ266" s="129"/>
      <c r="BR266" s="129"/>
    </row>
    <row r="267" spans="1:70" ht="15" x14ac:dyDescent="0.15">
      <c r="A267" s="104" t="s">
        <v>454</v>
      </c>
      <c r="B267" s="153" t="s">
        <v>528</v>
      </c>
      <c r="C267" s="153" t="s">
        <v>250</v>
      </c>
      <c r="D267" s="153" t="s">
        <v>874</v>
      </c>
      <c r="E267" s="153"/>
      <c r="F267" s="105">
        <v>0.2</v>
      </c>
      <c r="G267" s="106">
        <v>1</v>
      </c>
      <c r="H267" s="107">
        <f t="shared" si="17"/>
        <v>16</v>
      </c>
      <c r="I267" s="107">
        <f t="shared" si="18"/>
        <v>80</v>
      </c>
      <c r="J267" s="129"/>
      <c r="K267" s="129"/>
      <c r="L267" s="129"/>
      <c r="M267" s="129"/>
      <c r="N267" s="129"/>
      <c r="O267" s="129"/>
      <c r="P267" s="129"/>
      <c r="Q267" s="129"/>
      <c r="R267" s="129"/>
      <c r="S267" s="129"/>
      <c r="T267" s="129"/>
      <c r="U267" s="129"/>
      <c r="V267" s="129"/>
      <c r="W267" s="129"/>
      <c r="X267" s="129"/>
      <c r="Y267" s="129"/>
      <c r="Z267" s="129"/>
      <c r="AA267" s="129"/>
      <c r="AB267" s="129"/>
      <c r="AC267" s="129"/>
      <c r="AD267" s="129"/>
      <c r="AE267" s="129"/>
      <c r="AF267" s="129"/>
      <c r="AG267" s="129"/>
      <c r="AH267" s="129"/>
      <c r="AI267" s="129"/>
      <c r="AJ267" s="129"/>
      <c r="AK267" s="129"/>
      <c r="AL267" s="129"/>
      <c r="AM267" s="129"/>
      <c r="AN267" s="129"/>
      <c r="AO267" s="129"/>
      <c r="AP267" s="129"/>
      <c r="AQ267" s="129"/>
      <c r="AR267" s="129"/>
      <c r="AS267" s="129"/>
      <c r="AT267" s="129"/>
      <c r="AU267" s="129"/>
      <c r="AV267" s="129"/>
      <c r="AW267" s="129"/>
      <c r="AX267" s="129"/>
      <c r="AY267" s="129"/>
      <c r="AZ267" s="129"/>
      <c r="BA267" s="129"/>
      <c r="BB267" s="129"/>
      <c r="BC267" s="129"/>
      <c r="BD267" s="129"/>
      <c r="BE267" s="129"/>
      <c r="BF267" s="129"/>
      <c r="BG267" s="129"/>
      <c r="BH267" s="129"/>
      <c r="BI267" s="129"/>
      <c r="BJ267" s="129"/>
      <c r="BK267" s="129"/>
      <c r="BL267" s="129"/>
      <c r="BM267" s="129"/>
      <c r="BN267" s="129"/>
      <c r="BO267" s="129"/>
      <c r="BP267" s="129"/>
      <c r="BQ267" s="129"/>
      <c r="BR267" s="129"/>
    </row>
    <row r="268" spans="1:70" ht="15" x14ac:dyDescent="0.15">
      <c r="A268" s="104" t="s">
        <v>455</v>
      </c>
      <c r="B268" s="153" t="s">
        <v>528</v>
      </c>
      <c r="C268" s="153" t="s">
        <v>250</v>
      </c>
      <c r="D268" s="153" t="s">
        <v>875</v>
      </c>
      <c r="E268" s="153"/>
      <c r="F268" s="105">
        <v>0.25</v>
      </c>
      <c r="G268" s="106">
        <v>0.5</v>
      </c>
      <c r="H268" s="107">
        <f t="shared" si="17"/>
        <v>20</v>
      </c>
      <c r="I268" s="107">
        <f t="shared" si="18"/>
        <v>40</v>
      </c>
      <c r="J268" s="129"/>
      <c r="K268" s="129"/>
      <c r="L268" s="129"/>
      <c r="M268" s="129"/>
      <c r="N268" s="129"/>
      <c r="O268" s="129"/>
      <c r="P268" s="129"/>
      <c r="Q268" s="129"/>
      <c r="R268" s="129"/>
      <c r="S268" s="129"/>
      <c r="T268" s="129"/>
      <c r="U268" s="129"/>
      <c r="V268" s="129"/>
      <c r="W268" s="129"/>
      <c r="X268" s="129"/>
      <c r="Y268" s="129"/>
      <c r="Z268" s="129"/>
      <c r="AA268" s="129"/>
      <c r="AB268" s="129"/>
      <c r="AC268" s="129"/>
      <c r="AD268" s="129"/>
      <c r="AE268" s="129"/>
      <c r="AF268" s="129"/>
      <c r="AG268" s="129"/>
      <c r="AH268" s="129"/>
      <c r="AI268" s="129"/>
      <c r="AJ268" s="129"/>
      <c r="AK268" s="129"/>
      <c r="AL268" s="129"/>
      <c r="AM268" s="129"/>
      <c r="AN268" s="129"/>
      <c r="AO268" s="129"/>
      <c r="AP268" s="129"/>
      <c r="AQ268" s="129"/>
      <c r="AR268" s="129"/>
      <c r="AS268" s="129"/>
      <c r="AT268" s="129"/>
      <c r="AU268" s="129"/>
      <c r="AV268" s="129"/>
      <c r="AW268" s="129"/>
      <c r="AX268" s="129"/>
      <c r="AY268" s="129"/>
      <c r="AZ268" s="129"/>
      <c r="BA268" s="129"/>
      <c r="BB268" s="129"/>
      <c r="BC268" s="129"/>
      <c r="BD268" s="129"/>
      <c r="BE268" s="129"/>
      <c r="BF268" s="129"/>
      <c r="BG268" s="129"/>
      <c r="BH268" s="129"/>
      <c r="BI268" s="129"/>
      <c r="BJ268" s="129"/>
      <c r="BK268" s="129"/>
      <c r="BL268" s="129"/>
      <c r="BM268" s="129"/>
      <c r="BN268" s="129"/>
      <c r="BO268" s="129"/>
      <c r="BP268" s="129"/>
      <c r="BQ268" s="129"/>
      <c r="BR268" s="129"/>
    </row>
    <row r="269" spans="1:70" ht="15" x14ac:dyDescent="0.15">
      <c r="A269" s="104" t="s">
        <v>456</v>
      </c>
      <c r="B269" s="153" t="s">
        <v>528</v>
      </c>
      <c r="C269" s="153" t="s">
        <v>250</v>
      </c>
      <c r="D269" s="153" t="s">
        <v>876</v>
      </c>
      <c r="E269" s="153"/>
      <c r="F269" s="105">
        <v>0.25</v>
      </c>
      <c r="G269" s="106">
        <v>0.8</v>
      </c>
      <c r="H269" s="107">
        <f t="shared" si="17"/>
        <v>20</v>
      </c>
      <c r="I269" s="107">
        <f t="shared" si="18"/>
        <v>64</v>
      </c>
      <c r="J269" s="129"/>
      <c r="K269" s="129"/>
      <c r="L269" s="129"/>
      <c r="M269" s="129"/>
      <c r="N269" s="129"/>
      <c r="O269" s="129"/>
      <c r="P269" s="129"/>
      <c r="Q269" s="129"/>
      <c r="R269" s="129"/>
      <c r="S269" s="129"/>
      <c r="T269" s="129"/>
      <c r="U269" s="129"/>
      <c r="V269" s="129"/>
      <c r="W269" s="129"/>
      <c r="X269" s="129"/>
      <c r="Y269" s="129"/>
      <c r="Z269" s="129"/>
      <c r="AA269" s="129"/>
      <c r="AB269" s="129"/>
      <c r="AC269" s="129"/>
      <c r="AD269" s="129"/>
      <c r="AE269" s="129"/>
      <c r="AF269" s="129"/>
      <c r="AG269" s="129"/>
      <c r="AH269" s="129"/>
      <c r="AI269" s="129"/>
      <c r="AJ269" s="129"/>
      <c r="AK269" s="129"/>
      <c r="AL269" s="129"/>
      <c r="AM269" s="129"/>
      <c r="AN269" s="129"/>
      <c r="AO269" s="129"/>
      <c r="AP269" s="129"/>
      <c r="AQ269" s="129"/>
      <c r="AR269" s="129"/>
      <c r="AS269" s="129"/>
      <c r="AT269" s="129"/>
      <c r="AU269" s="129"/>
      <c r="AV269" s="129"/>
      <c r="AW269" s="129"/>
      <c r="AX269" s="129"/>
      <c r="AY269" s="129"/>
      <c r="AZ269" s="129"/>
      <c r="BA269" s="129"/>
      <c r="BB269" s="129"/>
      <c r="BC269" s="129"/>
      <c r="BD269" s="129"/>
      <c r="BE269" s="129"/>
      <c r="BF269" s="129"/>
      <c r="BG269" s="129"/>
      <c r="BH269" s="129"/>
      <c r="BI269" s="129"/>
      <c r="BJ269" s="129"/>
      <c r="BK269" s="129"/>
      <c r="BL269" s="129"/>
      <c r="BM269" s="129"/>
      <c r="BN269" s="129"/>
      <c r="BO269" s="129"/>
      <c r="BP269" s="129"/>
      <c r="BQ269" s="129"/>
      <c r="BR269" s="129"/>
    </row>
    <row r="270" spans="1:70" ht="15" x14ac:dyDescent="0.15">
      <c r="A270" s="104" t="s">
        <v>457</v>
      </c>
      <c r="B270" s="153" t="s">
        <v>528</v>
      </c>
      <c r="C270" s="153" t="s">
        <v>250</v>
      </c>
      <c r="D270" s="153" t="s">
        <v>877</v>
      </c>
      <c r="E270" s="153"/>
      <c r="F270" s="105">
        <v>0.3</v>
      </c>
      <c r="G270" s="106">
        <v>0.4</v>
      </c>
      <c r="H270" s="107">
        <f t="shared" si="17"/>
        <v>24</v>
      </c>
      <c r="I270" s="107">
        <f t="shared" si="18"/>
        <v>32</v>
      </c>
      <c r="J270" s="129"/>
      <c r="K270" s="129"/>
      <c r="L270" s="129"/>
      <c r="M270" s="129"/>
      <c r="N270" s="129"/>
      <c r="O270" s="129"/>
      <c r="P270" s="129"/>
      <c r="Q270" s="129"/>
      <c r="R270" s="129"/>
      <c r="S270" s="129"/>
      <c r="T270" s="129"/>
      <c r="U270" s="129"/>
      <c r="V270" s="129"/>
      <c r="W270" s="129"/>
      <c r="X270" s="129"/>
      <c r="Y270" s="129"/>
      <c r="Z270" s="129"/>
      <c r="AA270" s="129"/>
      <c r="AB270" s="129"/>
      <c r="AC270" s="129"/>
      <c r="AD270" s="129"/>
      <c r="AE270" s="129"/>
      <c r="AF270" s="129"/>
      <c r="AG270" s="129"/>
      <c r="AH270" s="129"/>
      <c r="AI270" s="129"/>
      <c r="AJ270" s="129"/>
      <c r="AK270" s="129"/>
      <c r="AL270" s="129"/>
      <c r="AM270" s="129"/>
      <c r="AN270" s="129"/>
      <c r="AO270" s="129"/>
      <c r="AP270" s="129"/>
      <c r="AQ270" s="129"/>
      <c r="AR270" s="129"/>
      <c r="AS270" s="129"/>
      <c r="AT270" s="129"/>
      <c r="AU270" s="129"/>
      <c r="AV270" s="129"/>
      <c r="AW270" s="129"/>
      <c r="AX270" s="129"/>
      <c r="AY270" s="129"/>
      <c r="AZ270" s="129"/>
      <c r="BA270" s="129"/>
      <c r="BB270" s="129"/>
      <c r="BC270" s="129"/>
      <c r="BD270" s="129"/>
      <c r="BE270" s="129"/>
      <c r="BF270" s="129"/>
      <c r="BG270" s="129"/>
      <c r="BH270" s="129"/>
      <c r="BI270" s="129"/>
      <c r="BJ270" s="129"/>
      <c r="BK270" s="129"/>
      <c r="BL270" s="129"/>
      <c r="BM270" s="129"/>
      <c r="BN270" s="129"/>
      <c r="BO270" s="129"/>
      <c r="BP270" s="129"/>
      <c r="BQ270" s="129"/>
      <c r="BR270" s="129"/>
    </row>
    <row r="271" spans="1:70" ht="15" x14ac:dyDescent="0.15">
      <c r="A271" s="104" t="s">
        <v>458</v>
      </c>
      <c r="B271" s="153" t="s">
        <v>528</v>
      </c>
      <c r="C271" s="153" t="s">
        <v>250</v>
      </c>
      <c r="D271" s="153" t="s">
        <v>878</v>
      </c>
      <c r="E271" s="153"/>
      <c r="F271" s="105">
        <v>0.3</v>
      </c>
      <c r="G271" s="106">
        <v>0.5</v>
      </c>
      <c r="H271" s="107">
        <f t="shared" si="17"/>
        <v>24</v>
      </c>
      <c r="I271" s="107">
        <f t="shared" si="18"/>
        <v>40</v>
      </c>
      <c r="J271" s="129"/>
      <c r="K271" s="129"/>
      <c r="L271" s="129"/>
      <c r="M271" s="129"/>
      <c r="N271" s="129"/>
      <c r="O271" s="129"/>
      <c r="P271" s="129"/>
      <c r="Q271" s="129"/>
      <c r="R271" s="129"/>
      <c r="S271" s="129"/>
      <c r="T271" s="129"/>
      <c r="U271" s="129"/>
      <c r="V271" s="129"/>
      <c r="W271" s="129"/>
      <c r="X271" s="129"/>
      <c r="Y271" s="129"/>
      <c r="Z271" s="129"/>
      <c r="AA271" s="129"/>
      <c r="AB271" s="129"/>
      <c r="AC271" s="129"/>
      <c r="AD271" s="129"/>
      <c r="AE271" s="129"/>
      <c r="AF271" s="129"/>
      <c r="AG271" s="129"/>
      <c r="AH271" s="129"/>
      <c r="AI271" s="129"/>
      <c r="AJ271" s="129"/>
      <c r="AK271" s="129"/>
      <c r="AL271" s="129"/>
      <c r="AM271" s="129"/>
      <c r="AN271" s="129"/>
      <c r="AO271" s="129"/>
      <c r="AP271" s="129"/>
      <c r="AQ271" s="129"/>
      <c r="AR271" s="129"/>
      <c r="AS271" s="129"/>
      <c r="AT271" s="129"/>
      <c r="AU271" s="129"/>
      <c r="AV271" s="129"/>
      <c r="AW271" s="129"/>
      <c r="AX271" s="129"/>
      <c r="AY271" s="129"/>
      <c r="AZ271" s="129"/>
      <c r="BA271" s="129"/>
      <c r="BB271" s="129"/>
      <c r="BC271" s="129"/>
      <c r="BD271" s="129"/>
      <c r="BE271" s="129"/>
      <c r="BF271" s="129"/>
      <c r="BG271" s="129"/>
      <c r="BH271" s="129"/>
      <c r="BI271" s="129"/>
      <c r="BJ271" s="129"/>
      <c r="BK271" s="129"/>
      <c r="BL271" s="129"/>
      <c r="BM271" s="129"/>
      <c r="BN271" s="129"/>
      <c r="BO271" s="129"/>
      <c r="BP271" s="129"/>
      <c r="BQ271" s="129"/>
      <c r="BR271" s="129"/>
    </row>
    <row r="272" spans="1:70" ht="15" x14ac:dyDescent="0.15">
      <c r="A272" s="104" t="s">
        <v>459</v>
      </c>
      <c r="B272" s="153" t="s">
        <v>528</v>
      </c>
      <c r="C272" s="153" t="s">
        <v>250</v>
      </c>
      <c r="D272" s="153" t="s">
        <v>879</v>
      </c>
      <c r="E272" s="153"/>
      <c r="F272" s="105">
        <v>0.3</v>
      </c>
      <c r="G272" s="106">
        <v>0.6</v>
      </c>
      <c r="H272" s="107">
        <f t="shared" si="17"/>
        <v>24</v>
      </c>
      <c r="I272" s="107">
        <f t="shared" si="18"/>
        <v>48</v>
      </c>
      <c r="J272" s="129"/>
      <c r="K272" s="129"/>
      <c r="L272" s="129"/>
      <c r="M272" s="129"/>
      <c r="N272" s="129"/>
      <c r="O272" s="129"/>
      <c r="P272" s="129"/>
      <c r="Q272" s="129"/>
      <c r="R272" s="129"/>
      <c r="S272" s="129"/>
      <c r="T272" s="129"/>
      <c r="U272" s="129"/>
      <c r="V272" s="129"/>
      <c r="W272" s="129"/>
      <c r="X272" s="129"/>
      <c r="Y272" s="129"/>
      <c r="Z272" s="129"/>
      <c r="AA272" s="129"/>
      <c r="AB272" s="129"/>
      <c r="AC272" s="129"/>
      <c r="AD272" s="129"/>
      <c r="AE272" s="129"/>
      <c r="AF272" s="129"/>
      <c r="AG272" s="129"/>
      <c r="AH272" s="129"/>
      <c r="AI272" s="129"/>
      <c r="AJ272" s="129"/>
      <c r="AK272" s="129"/>
      <c r="AL272" s="129"/>
      <c r="AM272" s="129"/>
      <c r="AN272" s="129"/>
      <c r="AO272" s="129"/>
      <c r="AP272" s="129"/>
      <c r="AQ272" s="129"/>
      <c r="AR272" s="129"/>
      <c r="AS272" s="129"/>
      <c r="AT272" s="129"/>
      <c r="AU272" s="129"/>
      <c r="AV272" s="129"/>
      <c r="AW272" s="129"/>
      <c r="AX272" s="129"/>
      <c r="AY272" s="129"/>
      <c r="AZ272" s="129"/>
      <c r="BA272" s="129"/>
      <c r="BB272" s="129"/>
      <c r="BC272" s="129"/>
      <c r="BD272" s="129"/>
      <c r="BE272" s="129"/>
      <c r="BF272" s="129"/>
      <c r="BG272" s="129"/>
      <c r="BH272" s="129"/>
      <c r="BI272" s="129"/>
      <c r="BJ272" s="129"/>
      <c r="BK272" s="129"/>
      <c r="BL272" s="129"/>
      <c r="BM272" s="129"/>
      <c r="BN272" s="129"/>
      <c r="BO272" s="129"/>
      <c r="BP272" s="129"/>
      <c r="BQ272" s="129"/>
      <c r="BR272" s="129"/>
    </row>
    <row r="273" spans="1:70" ht="15" x14ac:dyDescent="0.15">
      <c r="A273" s="104" t="s">
        <v>460</v>
      </c>
      <c r="B273" s="153" t="s">
        <v>528</v>
      </c>
      <c r="C273" s="153" t="s">
        <v>250</v>
      </c>
      <c r="D273" s="153" t="s">
        <v>880</v>
      </c>
      <c r="E273" s="153"/>
      <c r="F273" s="105">
        <v>0.3</v>
      </c>
      <c r="G273" s="106">
        <v>0.7</v>
      </c>
      <c r="H273" s="107">
        <f t="shared" si="17"/>
        <v>24</v>
      </c>
      <c r="I273" s="107">
        <f t="shared" si="18"/>
        <v>56</v>
      </c>
      <c r="J273" s="129"/>
      <c r="K273" s="129"/>
      <c r="L273" s="129"/>
      <c r="M273" s="129"/>
      <c r="N273" s="129"/>
      <c r="O273" s="129"/>
      <c r="P273" s="129"/>
      <c r="Q273" s="129"/>
      <c r="R273" s="129"/>
      <c r="S273" s="129"/>
      <c r="T273" s="129"/>
      <c r="U273" s="129"/>
      <c r="V273" s="129"/>
      <c r="W273" s="129"/>
      <c r="X273" s="129"/>
      <c r="Y273" s="129"/>
      <c r="Z273" s="129"/>
      <c r="AA273" s="129"/>
      <c r="AB273" s="129"/>
      <c r="AC273" s="129"/>
      <c r="AD273" s="129"/>
      <c r="AE273" s="129"/>
      <c r="AF273" s="129"/>
      <c r="AG273" s="129"/>
      <c r="AH273" s="129"/>
      <c r="AI273" s="129"/>
      <c r="AJ273" s="129"/>
      <c r="AK273" s="129"/>
      <c r="AL273" s="129"/>
      <c r="AM273" s="129"/>
      <c r="AN273" s="129"/>
      <c r="AO273" s="129"/>
      <c r="AP273" s="129"/>
      <c r="AQ273" s="129"/>
      <c r="AR273" s="129"/>
      <c r="AS273" s="129"/>
      <c r="AT273" s="129"/>
      <c r="AU273" s="129"/>
      <c r="AV273" s="129"/>
      <c r="AW273" s="129"/>
      <c r="AX273" s="129"/>
      <c r="AY273" s="129"/>
      <c r="AZ273" s="129"/>
      <c r="BA273" s="129"/>
      <c r="BB273" s="129"/>
      <c r="BC273" s="129"/>
      <c r="BD273" s="129"/>
      <c r="BE273" s="129"/>
      <c r="BF273" s="129"/>
      <c r="BG273" s="129"/>
      <c r="BH273" s="129"/>
      <c r="BI273" s="129"/>
      <c r="BJ273" s="129"/>
      <c r="BK273" s="129"/>
      <c r="BL273" s="129"/>
      <c r="BM273" s="129"/>
      <c r="BN273" s="129"/>
      <c r="BO273" s="129"/>
      <c r="BP273" s="129"/>
      <c r="BQ273" s="129"/>
      <c r="BR273" s="129"/>
    </row>
    <row r="274" spans="1:70" ht="15" x14ac:dyDescent="0.15">
      <c r="A274" s="104" t="s">
        <v>461</v>
      </c>
      <c r="B274" s="153" t="s">
        <v>528</v>
      </c>
      <c r="C274" s="153" t="s">
        <v>250</v>
      </c>
      <c r="D274" s="153" t="s">
        <v>881</v>
      </c>
      <c r="E274" s="153"/>
      <c r="F274" s="105">
        <v>0.3</v>
      </c>
      <c r="G274" s="106">
        <v>0.8</v>
      </c>
      <c r="H274" s="107">
        <f t="shared" si="17"/>
        <v>24</v>
      </c>
      <c r="I274" s="107">
        <f t="shared" si="18"/>
        <v>64</v>
      </c>
      <c r="J274" s="129"/>
      <c r="K274" s="129"/>
      <c r="L274" s="129"/>
      <c r="M274" s="129"/>
      <c r="N274" s="129"/>
      <c r="O274" s="129"/>
      <c r="P274" s="129"/>
      <c r="Q274" s="129"/>
      <c r="R274" s="129"/>
      <c r="S274" s="129"/>
      <c r="T274" s="129"/>
      <c r="U274" s="129"/>
      <c r="V274" s="129"/>
      <c r="W274" s="129"/>
      <c r="X274" s="129"/>
      <c r="Y274" s="129"/>
      <c r="Z274" s="129"/>
      <c r="AA274" s="129"/>
      <c r="AB274" s="129"/>
      <c r="AC274" s="129"/>
      <c r="AD274" s="129"/>
      <c r="AE274" s="129"/>
      <c r="AF274" s="129"/>
      <c r="AG274" s="129"/>
      <c r="AH274" s="129"/>
      <c r="AI274" s="129"/>
      <c r="AJ274" s="129"/>
      <c r="AK274" s="129"/>
      <c r="AL274" s="129"/>
      <c r="AM274" s="129"/>
      <c r="AN274" s="129"/>
      <c r="AO274" s="129"/>
      <c r="AP274" s="129"/>
      <c r="AQ274" s="129"/>
      <c r="AR274" s="129"/>
      <c r="AS274" s="129"/>
      <c r="AT274" s="129"/>
      <c r="AU274" s="129"/>
      <c r="AV274" s="129"/>
      <c r="AW274" s="129"/>
      <c r="AX274" s="129"/>
      <c r="AY274" s="129"/>
      <c r="AZ274" s="129"/>
      <c r="BA274" s="129"/>
      <c r="BB274" s="129"/>
      <c r="BC274" s="129"/>
      <c r="BD274" s="129"/>
      <c r="BE274" s="129"/>
      <c r="BF274" s="129"/>
      <c r="BG274" s="129"/>
      <c r="BH274" s="129"/>
      <c r="BI274" s="129"/>
      <c r="BJ274" s="129"/>
      <c r="BK274" s="129"/>
      <c r="BL274" s="129"/>
      <c r="BM274" s="129"/>
      <c r="BN274" s="129"/>
      <c r="BO274" s="129"/>
      <c r="BP274" s="129"/>
      <c r="BQ274" s="129"/>
      <c r="BR274" s="129"/>
    </row>
    <row r="275" spans="1:70" ht="15" x14ac:dyDescent="0.15">
      <c r="A275" s="104" t="s">
        <v>462</v>
      </c>
      <c r="B275" s="153" t="s">
        <v>528</v>
      </c>
      <c r="C275" s="153" t="s">
        <v>250</v>
      </c>
      <c r="D275" s="153" t="s">
        <v>882</v>
      </c>
      <c r="E275" s="153"/>
      <c r="F275" s="105">
        <v>0.3</v>
      </c>
      <c r="G275" s="106">
        <v>0.9</v>
      </c>
      <c r="H275" s="107">
        <f t="shared" si="17"/>
        <v>24</v>
      </c>
      <c r="I275" s="107">
        <f t="shared" si="18"/>
        <v>72</v>
      </c>
      <c r="J275" s="129"/>
      <c r="K275" s="129"/>
      <c r="L275" s="129"/>
      <c r="M275" s="129"/>
      <c r="N275" s="129"/>
      <c r="O275" s="129"/>
      <c r="P275" s="129"/>
      <c r="Q275" s="129"/>
      <c r="R275" s="129"/>
      <c r="S275" s="129"/>
      <c r="T275" s="129"/>
      <c r="U275" s="129"/>
      <c r="V275" s="129"/>
      <c r="W275" s="129"/>
      <c r="X275" s="129"/>
      <c r="Y275" s="129"/>
      <c r="Z275" s="129"/>
      <c r="AA275" s="129"/>
      <c r="AB275" s="129"/>
      <c r="AC275" s="129"/>
      <c r="AD275" s="129"/>
      <c r="AE275" s="129"/>
      <c r="AF275" s="129"/>
      <c r="AG275" s="129"/>
      <c r="AH275" s="129"/>
      <c r="AI275" s="129"/>
      <c r="AJ275" s="129"/>
      <c r="AK275" s="129"/>
      <c r="AL275" s="129"/>
      <c r="AM275" s="129"/>
      <c r="AN275" s="129"/>
      <c r="AO275" s="129"/>
      <c r="AP275" s="129"/>
      <c r="AQ275" s="129"/>
      <c r="AR275" s="129"/>
      <c r="AS275" s="129"/>
      <c r="AT275" s="129"/>
      <c r="AU275" s="129"/>
      <c r="AV275" s="129"/>
      <c r="AW275" s="129"/>
      <c r="AX275" s="129"/>
      <c r="AY275" s="129"/>
      <c r="AZ275" s="129"/>
      <c r="BA275" s="129"/>
      <c r="BB275" s="129"/>
      <c r="BC275" s="129"/>
      <c r="BD275" s="129"/>
      <c r="BE275" s="129"/>
      <c r="BF275" s="129"/>
      <c r="BG275" s="129"/>
      <c r="BH275" s="129"/>
      <c r="BI275" s="129"/>
      <c r="BJ275" s="129"/>
      <c r="BK275" s="129"/>
      <c r="BL275" s="129"/>
      <c r="BM275" s="129"/>
      <c r="BN275" s="129"/>
      <c r="BO275" s="129"/>
      <c r="BP275" s="129"/>
      <c r="BQ275" s="129"/>
      <c r="BR275" s="129"/>
    </row>
    <row r="276" spans="1:70" ht="15" x14ac:dyDescent="0.15">
      <c r="A276" s="104" t="s">
        <v>463</v>
      </c>
      <c r="B276" s="153" t="s">
        <v>528</v>
      </c>
      <c r="C276" s="153" t="s">
        <v>250</v>
      </c>
      <c r="D276" s="153" t="s">
        <v>883</v>
      </c>
      <c r="E276" s="153"/>
      <c r="F276" s="105">
        <v>0.3</v>
      </c>
      <c r="G276" s="106">
        <v>1.2</v>
      </c>
      <c r="H276" s="107">
        <f t="shared" si="17"/>
        <v>24</v>
      </c>
      <c r="I276" s="107">
        <f t="shared" si="18"/>
        <v>96</v>
      </c>
      <c r="J276" s="129"/>
      <c r="K276" s="129"/>
      <c r="L276" s="129"/>
      <c r="M276" s="129"/>
      <c r="N276" s="129"/>
      <c r="O276" s="129"/>
      <c r="P276" s="129"/>
      <c r="Q276" s="129"/>
      <c r="R276" s="129"/>
      <c r="S276" s="129"/>
      <c r="T276" s="129"/>
      <c r="U276" s="129"/>
      <c r="V276" s="129"/>
      <c r="W276" s="129"/>
      <c r="X276" s="129"/>
      <c r="Y276" s="129"/>
      <c r="Z276" s="129"/>
      <c r="AA276" s="129"/>
      <c r="AB276" s="129"/>
      <c r="AC276" s="129"/>
      <c r="AD276" s="129"/>
      <c r="AE276" s="129"/>
      <c r="AF276" s="129"/>
      <c r="AG276" s="129"/>
      <c r="AH276" s="129"/>
      <c r="AI276" s="129"/>
      <c r="AJ276" s="129"/>
      <c r="AK276" s="129"/>
      <c r="AL276" s="129"/>
      <c r="AM276" s="129"/>
      <c r="AN276" s="129"/>
      <c r="AO276" s="129"/>
      <c r="AP276" s="129"/>
      <c r="AQ276" s="129"/>
      <c r="AR276" s="129"/>
      <c r="AS276" s="129"/>
      <c r="AT276" s="129"/>
      <c r="AU276" s="129"/>
      <c r="AV276" s="129"/>
      <c r="AW276" s="129"/>
      <c r="AX276" s="129"/>
      <c r="AY276" s="129"/>
      <c r="AZ276" s="129"/>
      <c r="BA276" s="129"/>
      <c r="BB276" s="129"/>
      <c r="BC276" s="129"/>
      <c r="BD276" s="129"/>
      <c r="BE276" s="129"/>
      <c r="BF276" s="129"/>
      <c r="BG276" s="129"/>
      <c r="BH276" s="129"/>
      <c r="BI276" s="129"/>
      <c r="BJ276" s="129"/>
      <c r="BK276" s="129"/>
      <c r="BL276" s="129"/>
      <c r="BM276" s="129"/>
      <c r="BN276" s="129"/>
      <c r="BO276" s="129"/>
      <c r="BP276" s="129"/>
      <c r="BQ276" s="129"/>
      <c r="BR276" s="129"/>
    </row>
    <row r="277" spans="1:70" ht="15" x14ac:dyDescent="0.15">
      <c r="A277" s="104" t="s">
        <v>464</v>
      </c>
      <c r="B277" s="153" t="s">
        <v>528</v>
      </c>
      <c r="C277" s="153" t="s">
        <v>250</v>
      </c>
      <c r="D277" s="153" t="s">
        <v>884</v>
      </c>
      <c r="E277" s="153"/>
      <c r="F277" s="105">
        <v>0.3</v>
      </c>
      <c r="G277" s="106">
        <v>1.5</v>
      </c>
      <c r="H277" s="107">
        <f t="shared" si="17"/>
        <v>24</v>
      </c>
      <c r="I277" s="107">
        <f t="shared" si="18"/>
        <v>120</v>
      </c>
      <c r="J277" s="129"/>
      <c r="K277" s="129"/>
      <c r="L277" s="129"/>
      <c r="M277" s="129"/>
      <c r="N277" s="129"/>
      <c r="O277" s="129"/>
      <c r="P277" s="129"/>
      <c r="Q277" s="129"/>
      <c r="R277" s="129"/>
      <c r="S277" s="129"/>
      <c r="T277" s="129"/>
      <c r="U277" s="129"/>
      <c r="V277" s="129"/>
      <c r="W277" s="129"/>
      <c r="X277" s="129"/>
      <c r="Y277" s="129"/>
      <c r="Z277" s="129"/>
      <c r="AA277" s="129"/>
      <c r="AB277" s="129"/>
      <c r="AC277" s="129"/>
      <c r="AD277" s="129"/>
      <c r="AE277" s="129"/>
      <c r="AF277" s="129"/>
      <c r="AG277" s="129"/>
      <c r="AH277" s="129"/>
      <c r="AI277" s="129"/>
      <c r="AJ277" s="129"/>
      <c r="AK277" s="129"/>
      <c r="AL277" s="129"/>
      <c r="AM277" s="129"/>
      <c r="AN277" s="129"/>
      <c r="AO277" s="129"/>
      <c r="AP277" s="129"/>
      <c r="AQ277" s="129"/>
      <c r="AR277" s="129"/>
      <c r="AS277" s="129"/>
      <c r="AT277" s="129"/>
      <c r="AU277" s="129"/>
      <c r="AV277" s="129"/>
      <c r="AW277" s="129"/>
      <c r="AX277" s="129"/>
      <c r="AY277" s="129"/>
      <c r="AZ277" s="129"/>
      <c r="BA277" s="129"/>
      <c r="BB277" s="129"/>
      <c r="BC277" s="129"/>
      <c r="BD277" s="129"/>
      <c r="BE277" s="129"/>
      <c r="BF277" s="129"/>
      <c r="BG277" s="129"/>
      <c r="BH277" s="129"/>
      <c r="BI277" s="129"/>
      <c r="BJ277" s="129"/>
      <c r="BK277" s="129"/>
      <c r="BL277" s="129"/>
      <c r="BM277" s="129"/>
      <c r="BN277" s="129"/>
      <c r="BO277" s="129"/>
      <c r="BP277" s="129"/>
      <c r="BQ277" s="129"/>
      <c r="BR277" s="129"/>
    </row>
    <row r="278" spans="1:70" ht="15" x14ac:dyDescent="0.15">
      <c r="A278" s="104" t="s">
        <v>465</v>
      </c>
      <c r="B278" s="153" t="s">
        <v>528</v>
      </c>
      <c r="C278" s="153" t="s">
        <v>250</v>
      </c>
      <c r="D278" s="153" t="s">
        <v>885</v>
      </c>
      <c r="E278" s="153"/>
      <c r="F278" s="105">
        <v>0.4</v>
      </c>
      <c r="G278" s="106">
        <v>0.5</v>
      </c>
      <c r="H278" s="107">
        <f t="shared" si="17"/>
        <v>32</v>
      </c>
      <c r="I278" s="107">
        <f t="shared" si="18"/>
        <v>40</v>
      </c>
      <c r="J278" s="129"/>
      <c r="K278" s="129"/>
      <c r="L278" s="129"/>
      <c r="M278" s="129"/>
      <c r="N278" s="129"/>
      <c r="O278" s="129"/>
      <c r="P278" s="129"/>
      <c r="Q278" s="129"/>
      <c r="R278" s="129"/>
      <c r="S278" s="129"/>
      <c r="T278" s="129"/>
      <c r="U278" s="129"/>
      <c r="V278" s="129"/>
      <c r="W278" s="129"/>
      <c r="X278" s="129"/>
      <c r="Y278" s="129"/>
      <c r="Z278" s="129"/>
      <c r="AA278" s="129"/>
      <c r="AB278" s="129"/>
      <c r="AC278" s="129"/>
      <c r="AD278" s="129"/>
      <c r="AE278" s="129"/>
      <c r="AF278" s="129"/>
      <c r="AG278" s="129"/>
      <c r="AH278" s="129"/>
      <c r="AI278" s="129"/>
      <c r="AJ278" s="129"/>
      <c r="AK278" s="129"/>
      <c r="AL278" s="129"/>
      <c r="AM278" s="129"/>
      <c r="AN278" s="129"/>
      <c r="AO278" s="129"/>
      <c r="AP278" s="129"/>
      <c r="AQ278" s="129"/>
      <c r="AR278" s="129"/>
      <c r="AS278" s="129"/>
      <c r="AT278" s="129"/>
      <c r="AU278" s="129"/>
      <c r="AV278" s="129"/>
      <c r="AW278" s="129"/>
      <c r="AX278" s="129"/>
      <c r="AY278" s="129"/>
      <c r="AZ278" s="129"/>
      <c r="BA278" s="129"/>
      <c r="BB278" s="129"/>
      <c r="BC278" s="129"/>
      <c r="BD278" s="129"/>
      <c r="BE278" s="129"/>
      <c r="BF278" s="129"/>
      <c r="BG278" s="129"/>
      <c r="BH278" s="129"/>
      <c r="BI278" s="129"/>
      <c r="BJ278" s="129"/>
      <c r="BK278" s="129"/>
      <c r="BL278" s="129"/>
      <c r="BM278" s="129"/>
      <c r="BN278" s="129"/>
      <c r="BO278" s="129"/>
      <c r="BP278" s="129"/>
      <c r="BQ278" s="129"/>
      <c r="BR278" s="129"/>
    </row>
    <row r="279" spans="1:70" ht="15" x14ac:dyDescent="0.15">
      <c r="A279" s="104" t="s">
        <v>466</v>
      </c>
      <c r="B279" s="153" t="s">
        <v>528</v>
      </c>
      <c r="C279" s="153" t="s">
        <v>250</v>
      </c>
      <c r="D279" s="153" t="s">
        <v>886</v>
      </c>
      <c r="E279" s="153"/>
      <c r="F279" s="105">
        <v>0.4</v>
      </c>
      <c r="G279" s="106">
        <v>0.6</v>
      </c>
      <c r="H279" s="107">
        <f t="shared" si="17"/>
        <v>32</v>
      </c>
      <c r="I279" s="107">
        <f t="shared" si="18"/>
        <v>48</v>
      </c>
      <c r="J279" s="129"/>
      <c r="K279" s="129"/>
      <c r="L279" s="129"/>
      <c r="M279" s="129"/>
      <c r="N279" s="129"/>
      <c r="O279" s="129"/>
      <c r="P279" s="129"/>
      <c r="Q279" s="129"/>
      <c r="R279" s="129"/>
      <c r="S279" s="129"/>
      <c r="T279" s="129"/>
      <c r="U279" s="129"/>
      <c r="V279" s="129"/>
      <c r="W279" s="129"/>
      <c r="X279" s="129"/>
      <c r="Y279" s="129"/>
      <c r="Z279" s="129"/>
      <c r="AA279" s="129"/>
      <c r="AB279" s="129"/>
      <c r="AC279" s="129"/>
      <c r="AD279" s="129"/>
      <c r="AE279" s="129"/>
      <c r="AF279" s="129"/>
      <c r="AG279" s="129"/>
      <c r="AH279" s="129"/>
      <c r="AI279" s="129"/>
      <c r="AJ279" s="129"/>
      <c r="AK279" s="129"/>
      <c r="AL279" s="129"/>
      <c r="AM279" s="129"/>
      <c r="AN279" s="129"/>
      <c r="AO279" s="129"/>
      <c r="AP279" s="129"/>
      <c r="AQ279" s="129"/>
      <c r="AR279" s="129"/>
      <c r="AS279" s="129"/>
      <c r="AT279" s="129"/>
      <c r="AU279" s="129"/>
      <c r="AV279" s="129"/>
      <c r="AW279" s="129"/>
      <c r="AX279" s="129"/>
      <c r="AY279" s="129"/>
      <c r="AZ279" s="129"/>
      <c r="BA279" s="129"/>
      <c r="BB279" s="129"/>
      <c r="BC279" s="129"/>
      <c r="BD279" s="129"/>
      <c r="BE279" s="129"/>
      <c r="BF279" s="129"/>
      <c r="BG279" s="129"/>
      <c r="BH279" s="129"/>
      <c r="BI279" s="129"/>
      <c r="BJ279" s="129"/>
      <c r="BK279" s="129"/>
      <c r="BL279" s="129"/>
      <c r="BM279" s="129"/>
      <c r="BN279" s="129"/>
      <c r="BO279" s="129"/>
      <c r="BP279" s="129"/>
      <c r="BQ279" s="129"/>
      <c r="BR279" s="129"/>
    </row>
    <row r="280" spans="1:70" ht="15" x14ac:dyDescent="0.15">
      <c r="A280" s="104" t="s">
        <v>467</v>
      </c>
      <c r="B280" s="153" t="s">
        <v>528</v>
      </c>
      <c r="C280" s="153" t="s">
        <v>250</v>
      </c>
      <c r="D280" s="153" t="s">
        <v>887</v>
      </c>
      <c r="E280" s="153"/>
      <c r="F280" s="105">
        <v>0.4</v>
      </c>
      <c r="G280" s="106">
        <v>0.7</v>
      </c>
      <c r="H280" s="107">
        <f t="shared" si="17"/>
        <v>32</v>
      </c>
      <c r="I280" s="107">
        <f t="shared" si="18"/>
        <v>56</v>
      </c>
      <c r="J280" s="129"/>
      <c r="K280" s="129"/>
      <c r="L280" s="129"/>
      <c r="M280" s="129"/>
      <c r="N280" s="129"/>
      <c r="O280" s="129"/>
      <c r="P280" s="129"/>
      <c r="Q280" s="129"/>
      <c r="R280" s="129"/>
      <c r="S280" s="129"/>
      <c r="T280" s="129"/>
      <c r="U280" s="129"/>
      <c r="V280" s="129"/>
      <c r="W280" s="129"/>
      <c r="X280" s="129"/>
      <c r="Y280" s="129"/>
      <c r="Z280" s="129"/>
      <c r="AA280" s="129"/>
      <c r="AB280" s="129"/>
      <c r="AC280" s="129"/>
      <c r="AD280" s="129"/>
      <c r="AE280" s="129"/>
      <c r="AF280" s="129"/>
      <c r="AG280" s="129"/>
      <c r="AH280" s="129"/>
      <c r="AI280" s="129"/>
      <c r="AJ280" s="129"/>
      <c r="AK280" s="129"/>
      <c r="AL280" s="129"/>
      <c r="AM280" s="129"/>
      <c r="AN280" s="129"/>
      <c r="AO280" s="129"/>
      <c r="AP280" s="129"/>
      <c r="AQ280" s="129"/>
      <c r="AR280" s="129"/>
      <c r="AS280" s="129"/>
      <c r="AT280" s="129"/>
      <c r="AU280" s="129"/>
      <c r="AV280" s="129"/>
      <c r="AW280" s="129"/>
      <c r="AX280" s="129"/>
      <c r="AY280" s="129"/>
      <c r="AZ280" s="129"/>
      <c r="BA280" s="129"/>
      <c r="BB280" s="129"/>
      <c r="BC280" s="129"/>
      <c r="BD280" s="129"/>
      <c r="BE280" s="129"/>
      <c r="BF280" s="129"/>
      <c r="BG280" s="129"/>
      <c r="BH280" s="129"/>
      <c r="BI280" s="129"/>
      <c r="BJ280" s="129"/>
      <c r="BK280" s="129"/>
      <c r="BL280" s="129"/>
      <c r="BM280" s="129"/>
      <c r="BN280" s="129"/>
      <c r="BO280" s="129"/>
      <c r="BP280" s="129"/>
      <c r="BQ280" s="129"/>
      <c r="BR280" s="129"/>
    </row>
    <row r="281" spans="1:70" ht="15" x14ac:dyDescent="0.15">
      <c r="A281" s="104" t="s">
        <v>468</v>
      </c>
      <c r="B281" s="153" t="s">
        <v>528</v>
      </c>
      <c r="C281" s="153" t="s">
        <v>250</v>
      </c>
      <c r="D281" s="153" t="s">
        <v>888</v>
      </c>
      <c r="E281" s="153"/>
      <c r="F281" s="105">
        <v>0.4</v>
      </c>
      <c r="G281" s="106">
        <v>0.8</v>
      </c>
      <c r="H281" s="107">
        <f t="shared" si="17"/>
        <v>32</v>
      </c>
      <c r="I281" s="107">
        <f t="shared" si="18"/>
        <v>64</v>
      </c>
      <c r="J281" s="129"/>
      <c r="K281" s="129"/>
      <c r="L281" s="129"/>
      <c r="M281" s="129"/>
      <c r="N281" s="129"/>
      <c r="O281" s="129"/>
      <c r="P281" s="129"/>
      <c r="Q281" s="129"/>
      <c r="R281" s="129"/>
      <c r="S281" s="129"/>
      <c r="T281" s="129"/>
      <c r="U281" s="129"/>
      <c r="V281" s="129"/>
      <c r="W281" s="129"/>
      <c r="X281" s="129"/>
      <c r="Y281" s="129"/>
      <c r="Z281" s="129"/>
      <c r="AA281" s="129"/>
      <c r="AB281" s="129"/>
      <c r="AC281" s="129"/>
      <c r="AD281" s="129"/>
      <c r="AE281" s="129"/>
      <c r="AF281" s="129"/>
      <c r="AG281" s="129"/>
      <c r="AH281" s="129"/>
      <c r="AI281" s="129"/>
      <c r="AJ281" s="129"/>
      <c r="AK281" s="129"/>
      <c r="AL281" s="129"/>
      <c r="AM281" s="129"/>
      <c r="AN281" s="129"/>
      <c r="AO281" s="129"/>
      <c r="AP281" s="129"/>
      <c r="AQ281" s="129"/>
      <c r="AR281" s="129"/>
      <c r="AS281" s="129"/>
      <c r="AT281" s="129"/>
      <c r="AU281" s="129"/>
      <c r="AV281" s="129"/>
      <c r="AW281" s="129"/>
      <c r="AX281" s="129"/>
      <c r="AY281" s="129"/>
      <c r="AZ281" s="129"/>
      <c r="BA281" s="129"/>
      <c r="BB281" s="129"/>
      <c r="BC281" s="129"/>
      <c r="BD281" s="129"/>
      <c r="BE281" s="129"/>
      <c r="BF281" s="129"/>
      <c r="BG281" s="129"/>
      <c r="BH281" s="129"/>
      <c r="BI281" s="129"/>
      <c r="BJ281" s="129"/>
      <c r="BK281" s="129"/>
      <c r="BL281" s="129"/>
      <c r="BM281" s="129"/>
      <c r="BN281" s="129"/>
      <c r="BO281" s="129"/>
      <c r="BP281" s="129"/>
      <c r="BQ281" s="129"/>
      <c r="BR281" s="129"/>
    </row>
    <row r="282" spans="1:70" ht="15" x14ac:dyDescent="0.15">
      <c r="A282" s="104" t="s">
        <v>469</v>
      </c>
      <c r="B282" s="153" t="s">
        <v>528</v>
      </c>
      <c r="C282" s="153" t="s">
        <v>251</v>
      </c>
      <c r="D282" s="153" t="s">
        <v>889</v>
      </c>
      <c r="E282" s="153"/>
      <c r="F282" s="105">
        <v>0.15</v>
      </c>
      <c r="G282" s="106">
        <v>0.4</v>
      </c>
      <c r="H282" s="107">
        <f t="shared" si="17"/>
        <v>12</v>
      </c>
      <c r="I282" s="107">
        <f t="shared" si="18"/>
        <v>32</v>
      </c>
      <c r="J282" s="129"/>
      <c r="K282" s="129"/>
      <c r="L282" s="129"/>
      <c r="M282" s="129"/>
      <c r="N282" s="129"/>
      <c r="O282" s="129"/>
      <c r="P282" s="129"/>
      <c r="Q282" s="129"/>
      <c r="R282" s="129"/>
      <c r="S282" s="129"/>
      <c r="T282" s="129"/>
      <c r="U282" s="129"/>
      <c r="V282" s="129"/>
      <c r="W282" s="129"/>
      <c r="X282" s="129"/>
      <c r="Y282" s="129"/>
      <c r="Z282" s="129"/>
      <c r="AA282" s="129"/>
      <c r="AB282" s="129"/>
      <c r="AC282" s="129"/>
      <c r="AD282" s="129"/>
      <c r="AE282" s="129"/>
      <c r="AF282" s="129"/>
      <c r="AG282" s="129"/>
      <c r="AH282" s="129"/>
      <c r="AI282" s="129"/>
      <c r="AJ282" s="129"/>
      <c r="AK282" s="129"/>
      <c r="AL282" s="129"/>
      <c r="AM282" s="129"/>
      <c r="AN282" s="129"/>
      <c r="AO282" s="129"/>
      <c r="AP282" s="129"/>
      <c r="AQ282" s="129"/>
      <c r="AR282" s="129"/>
      <c r="AS282" s="129"/>
      <c r="AT282" s="129"/>
      <c r="AU282" s="129"/>
      <c r="AV282" s="129"/>
      <c r="AW282" s="129"/>
      <c r="AX282" s="129"/>
      <c r="AY282" s="129"/>
      <c r="AZ282" s="129"/>
      <c r="BA282" s="129"/>
      <c r="BB282" s="129"/>
      <c r="BC282" s="129"/>
      <c r="BD282" s="129"/>
      <c r="BE282" s="129"/>
      <c r="BF282" s="129"/>
      <c r="BG282" s="129"/>
      <c r="BH282" s="129"/>
      <c r="BI282" s="129"/>
      <c r="BJ282" s="129"/>
      <c r="BK282" s="129"/>
      <c r="BL282" s="129"/>
      <c r="BM282" s="129"/>
      <c r="BN282" s="129"/>
      <c r="BO282" s="129"/>
      <c r="BP282" s="129"/>
      <c r="BQ282" s="129"/>
      <c r="BR282" s="129"/>
    </row>
    <row r="283" spans="1:70" ht="15" x14ac:dyDescent="0.15">
      <c r="A283" s="104" t="s">
        <v>470</v>
      </c>
      <c r="B283" s="153" t="s">
        <v>528</v>
      </c>
      <c r="C283" s="153" t="s">
        <v>251</v>
      </c>
      <c r="D283" s="153" t="s">
        <v>890</v>
      </c>
      <c r="E283" s="153"/>
      <c r="F283" s="105">
        <v>0.2</v>
      </c>
      <c r="G283" s="106">
        <v>0.25</v>
      </c>
      <c r="H283" s="107">
        <f t="shared" si="17"/>
        <v>16</v>
      </c>
      <c r="I283" s="107">
        <f t="shared" si="18"/>
        <v>20</v>
      </c>
      <c r="J283" s="129"/>
      <c r="K283" s="129"/>
      <c r="L283" s="129"/>
      <c r="M283" s="129"/>
      <c r="N283" s="129"/>
      <c r="O283" s="129"/>
      <c r="P283" s="129"/>
      <c r="Q283" s="129"/>
      <c r="R283" s="129"/>
      <c r="S283" s="129"/>
      <c r="T283" s="129"/>
      <c r="U283" s="129"/>
      <c r="V283" s="129"/>
      <c r="W283" s="129"/>
      <c r="X283" s="129"/>
      <c r="Y283" s="129"/>
      <c r="Z283" s="129"/>
      <c r="AA283" s="129"/>
      <c r="AB283" s="129"/>
      <c r="AC283" s="129"/>
      <c r="AD283" s="129"/>
      <c r="AE283" s="129"/>
      <c r="AF283" s="129"/>
      <c r="AG283" s="129"/>
      <c r="AH283" s="129"/>
      <c r="AI283" s="129"/>
      <c r="AJ283" s="129"/>
      <c r="AK283" s="129"/>
      <c r="AL283" s="129"/>
      <c r="AM283" s="129"/>
      <c r="AN283" s="129"/>
      <c r="AO283" s="129"/>
      <c r="AP283" s="129"/>
      <c r="AQ283" s="129"/>
      <c r="AR283" s="129"/>
      <c r="AS283" s="129"/>
      <c r="AT283" s="129"/>
      <c r="AU283" s="129"/>
      <c r="AV283" s="129"/>
      <c r="AW283" s="129"/>
      <c r="AX283" s="129"/>
      <c r="AY283" s="129"/>
      <c r="AZ283" s="129"/>
      <c r="BA283" s="129"/>
      <c r="BB283" s="129"/>
      <c r="BC283" s="129"/>
      <c r="BD283" s="129"/>
      <c r="BE283" s="129"/>
      <c r="BF283" s="129"/>
      <c r="BG283" s="129"/>
      <c r="BH283" s="129"/>
      <c r="BI283" s="129"/>
      <c r="BJ283" s="129"/>
      <c r="BK283" s="129"/>
      <c r="BL283" s="129"/>
      <c r="BM283" s="129"/>
      <c r="BN283" s="129"/>
      <c r="BO283" s="129"/>
      <c r="BP283" s="129"/>
      <c r="BQ283" s="129"/>
      <c r="BR283" s="129"/>
    </row>
    <row r="284" spans="1:70" ht="15" x14ac:dyDescent="0.15">
      <c r="A284" s="104" t="s">
        <v>471</v>
      </c>
      <c r="B284" s="153" t="s">
        <v>528</v>
      </c>
      <c r="C284" s="153" t="s">
        <v>251</v>
      </c>
      <c r="D284" s="153" t="s">
        <v>891</v>
      </c>
      <c r="E284" s="153"/>
      <c r="F284" s="105">
        <v>0.2</v>
      </c>
      <c r="G284" s="106">
        <v>0.3</v>
      </c>
      <c r="H284" s="107">
        <f t="shared" si="17"/>
        <v>16</v>
      </c>
      <c r="I284" s="107">
        <f t="shared" si="18"/>
        <v>24</v>
      </c>
      <c r="J284" s="129"/>
      <c r="K284" s="129"/>
      <c r="L284" s="129"/>
      <c r="M284" s="129"/>
      <c r="N284" s="129"/>
      <c r="O284" s="129"/>
      <c r="P284" s="129"/>
      <c r="Q284" s="129"/>
      <c r="R284" s="129"/>
      <c r="S284" s="129"/>
      <c r="T284" s="129"/>
      <c r="U284" s="129"/>
      <c r="V284" s="129"/>
      <c r="W284" s="129"/>
      <c r="X284" s="129"/>
      <c r="Y284" s="129"/>
      <c r="Z284" s="129"/>
      <c r="AA284" s="129"/>
      <c r="AB284" s="129"/>
      <c r="AC284" s="129"/>
      <c r="AD284" s="129"/>
      <c r="AE284" s="129"/>
      <c r="AF284" s="129"/>
      <c r="AG284" s="129"/>
      <c r="AH284" s="129"/>
      <c r="AI284" s="129"/>
      <c r="AJ284" s="129"/>
      <c r="AK284" s="129"/>
      <c r="AL284" s="129"/>
      <c r="AM284" s="129"/>
      <c r="AN284" s="129"/>
      <c r="AO284" s="129"/>
      <c r="AP284" s="129"/>
      <c r="AQ284" s="129"/>
      <c r="AR284" s="129"/>
      <c r="AS284" s="129"/>
      <c r="AT284" s="129"/>
      <c r="AU284" s="129"/>
      <c r="AV284" s="129"/>
      <c r="AW284" s="129"/>
      <c r="AX284" s="129"/>
      <c r="AY284" s="129"/>
      <c r="AZ284" s="129"/>
      <c r="BA284" s="129"/>
      <c r="BB284" s="129"/>
      <c r="BC284" s="129"/>
      <c r="BD284" s="129"/>
      <c r="BE284" s="129"/>
      <c r="BF284" s="129"/>
      <c r="BG284" s="129"/>
      <c r="BH284" s="129"/>
      <c r="BI284" s="129"/>
      <c r="BJ284" s="129"/>
      <c r="BK284" s="129"/>
      <c r="BL284" s="129"/>
      <c r="BM284" s="129"/>
      <c r="BN284" s="129"/>
      <c r="BO284" s="129"/>
      <c r="BP284" s="129"/>
      <c r="BQ284" s="129"/>
      <c r="BR284" s="129"/>
    </row>
    <row r="285" spans="1:70" ht="15" x14ac:dyDescent="0.15">
      <c r="A285" s="104" t="s">
        <v>472</v>
      </c>
      <c r="B285" s="153" t="s">
        <v>528</v>
      </c>
      <c r="C285" s="153" t="s">
        <v>251</v>
      </c>
      <c r="D285" s="153" t="s">
        <v>892</v>
      </c>
      <c r="E285" s="153"/>
      <c r="F285" s="105">
        <v>0.2</v>
      </c>
      <c r="G285" s="106">
        <v>0.45</v>
      </c>
      <c r="H285" s="107">
        <f t="shared" si="17"/>
        <v>16</v>
      </c>
      <c r="I285" s="107">
        <f t="shared" si="18"/>
        <v>36</v>
      </c>
      <c r="J285" s="129"/>
      <c r="K285" s="129"/>
      <c r="L285" s="129"/>
      <c r="M285" s="129"/>
      <c r="N285" s="129"/>
      <c r="O285" s="129"/>
      <c r="P285" s="129"/>
      <c r="Q285" s="129"/>
      <c r="R285" s="129"/>
      <c r="S285" s="129"/>
      <c r="T285" s="129"/>
      <c r="U285" s="129"/>
      <c r="V285" s="129"/>
      <c r="W285" s="129"/>
      <c r="X285" s="129"/>
      <c r="Y285" s="129"/>
      <c r="Z285" s="129"/>
      <c r="AA285" s="129"/>
      <c r="AB285" s="129"/>
      <c r="AC285" s="129"/>
      <c r="AD285" s="129"/>
      <c r="AE285" s="129"/>
      <c r="AF285" s="129"/>
      <c r="AG285" s="129"/>
      <c r="AH285" s="129"/>
      <c r="AI285" s="129"/>
      <c r="AJ285" s="129"/>
      <c r="AK285" s="129"/>
      <c r="AL285" s="129"/>
      <c r="AM285" s="129"/>
      <c r="AN285" s="129"/>
      <c r="AO285" s="129"/>
      <c r="AP285" s="129"/>
      <c r="AQ285" s="129"/>
      <c r="AR285" s="129"/>
      <c r="AS285" s="129"/>
      <c r="AT285" s="129"/>
      <c r="AU285" s="129"/>
      <c r="AV285" s="129"/>
      <c r="AW285" s="129"/>
      <c r="AX285" s="129"/>
      <c r="AY285" s="129"/>
      <c r="AZ285" s="129"/>
      <c r="BA285" s="129"/>
      <c r="BB285" s="129"/>
      <c r="BC285" s="129"/>
      <c r="BD285" s="129"/>
      <c r="BE285" s="129"/>
      <c r="BF285" s="129"/>
      <c r="BG285" s="129"/>
      <c r="BH285" s="129"/>
      <c r="BI285" s="129"/>
      <c r="BJ285" s="129"/>
      <c r="BK285" s="129"/>
      <c r="BL285" s="129"/>
      <c r="BM285" s="129"/>
      <c r="BN285" s="129"/>
      <c r="BO285" s="129"/>
      <c r="BP285" s="129"/>
      <c r="BQ285" s="129"/>
      <c r="BR285" s="129"/>
    </row>
    <row r="286" spans="1:70" ht="15" x14ac:dyDescent="0.15">
      <c r="A286" s="104" t="s">
        <v>473</v>
      </c>
      <c r="B286" s="153" t="s">
        <v>528</v>
      </c>
      <c r="C286" s="153" t="s">
        <v>251</v>
      </c>
      <c r="D286" s="153" t="s">
        <v>893</v>
      </c>
      <c r="E286" s="153"/>
      <c r="F286" s="105">
        <v>0.4</v>
      </c>
      <c r="G286" s="106">
        <v>0.7</v>
      </c>
      <c r="H286" s="107">
        <f t="shared" si="17"/>
        <v>32</v>
      </c>
      <c r="I286" s="107">
        <f t="shared" si="18"/>
        <v>56</v>
      </c>
      <c r="J286" s="129"/>
      <c r="K286" s="129"/>
      <c r="L286" s="129"/>
      <c r="M286" s="129"/>
      <c r="N286" s="129"/>
      <c r="O286" s="129"/>
      <c r="P286" s="129"/>
      <c r="Q286" s="129"/>
      <c r="R286" s="129"/>
      <c r="S286" s="129"/>
      <c r="T286" s="129"/>
      <c r="U286" s="129"/>
      <c r="V286" s="129"/>
      <c r="W286" s="129"/>
      <c r="X286" s="129"/>
      <c r="Y286" s="129"/>
      <c r="Z286" s="129"/>
      <c r="AA286" s="129"/>
      <c r="AB286" s="129"/>
      <c r="AC286" s="129"/>
      <c r="AD286" s="129"/>
      <c r="AE286" s="129"/>
      <c r="AF286" s="129"/>
      <c r="AG286" s="129"/>
      <c r="AH286" s="129"/>
      <c r="AI286" s="129"/>
      <c r="AJ286" s="129"/>
      <c r="AK286" s="129"/>
      <c r="AL286" s="129"/>
      <c r="AM286" s="129"/>
      <c r="AN286" s="129"/>
      <c r="AO286" s="129"/>
      <c r="AP286" s="129"/>
      <c r="AQ286" s="129"/>
      <c r="AR286" s="129"/>
      <c r="AS286" s="129"/>
      <c r="AT286" s="129"/>
      <c r="AU286" s="129"/>
      <c r="AV286" s="129"/>
      <c r="AW286" s="129"/>
      <c r="AX286" s="129"/>
      <c r="AY286" s="129"/>
      <c r="AZ286" s="129"/>
      <c r="BA286" s="129"/>
      <c r="BB286" s="129"/>
      <c r="BC286" s="129"/>
      <c r="BD286" s="129"/>
      <c r="BE286" s="129"/>
      <c r="BF286" s="129"/>
      <c r="BG286" s="129"/>
      <c r="BH286" s="129"/>
      <c r="BI286" s="129"/>
      <c r="BJ286" s="129"/>
      <c r="BK286" s="129"/>
      <c r="BL286" s="129"/>
      <c r="BM286" s="129"/>
      <c r="BN286" s="129"/>
      <c r="BO286" s="129"/>
      <c r="BP286" s="129"/>
      <c r="BQ286" s="129"/>
      <c r="BR286" s="129"/>
    </row>
    <row r="287" spans="1:70" ht="15" x14ac:dyDescent="0.15">
      <c r="A287" s="128" t="s">
        <v>474</v>
      </c>
      <c r="B287" s="158" t="s">
        <v>529</v>
      </c>
      <c r="C287" s="158"/>
      <c r="D287" s="158" t="s">
        <v>894</v>
      </c>
      <c r="E287" s="158"/>
      <c r="F287" s="105">
        <v>0.1</v>
      </c>
      <c r="G287" s="106">
        <v>0.6</v>
      </c>
      <c r="H287" s="107">
        <f t="shared" si="17"/>
        <v>8</v>
      </c>
      <c r="I287" s="107">
        <f t="shared" si="18"/>
        <v>48</v>
      </c>
      <c r="J287" s="129"/>
      <c r="K287" s="129"/>
      <c r="L287" s="129"/>
      <c r="M287" s="129"/>
      <c r="N287" s="129"/>
      <c r="O287" s="129"/>
      <c r="P287" s="129"/>
      <c r="Q287" s="129"/>
      <c r="R287" s="129"/>
      <c r="S287" s="129"/>
      <c r="T287" s="129"/>
      <c r="U287" s="129"/>
      <c r="V287" s="129"/>
      <c r="W287" s="129"/>
      <c r="X287" s="129"/>
      <c r="Y287" s="129"/>
      <c r="Z287" s="129"/>
      <c r="AA287" s="129"/>
      <c r="AB287" s="129"/>
      <c r="AC287" s="129"/>
      <c r="AD287" s="129"/>
      <c r="AE287" s="129"/>
      <c r="AF287" s="129"/>
      <c r="AG287" s="129"/>
      <c r="AH287" s="129"/>
      <c r="AI287" s="129"/>
      <c r="AJ287" s="129"/>
      <c r="AK287" s="129"/>
      <c r="AL287" s="129"/>
      <c r="AM287" s="129"/>
      <c r="AN287" s="129"/>
      <c r="AO287" s="129"/>
      <c r="AP287" s="129"/>
      <c r="AQ287" s="129"/>
      <c r="AR287" s="129"/>
      <c r="AS287" s="129"/>
      <c r="AT287" s="129"/>
      <c r="AU287" s="129"/>
      <c r="AV287" s="129"/>
      <c r="AW287" s="129"/>
      <c r="AX287" s="129"/>
      <c r="AY287" s="129"/>
      <c r="AZ287" s="129"/>
      <c r="BA287" s="129"/>
      <c r="BB287" s="129"/>
      <c r="BC287" s="129"/>
      <c r="BD287" s="129"/>
      <c r="BE287" s="129"/>
      <c r="BF287" s="129"/>
      <c r="BG287" s="129"/>
      <c r="BH287" s="129"/>
      <c r="BI287" s="129"/>
      <c r="BJ287" s="129"/>
      <c r="BK287" s="129"/>
      <c r="BL287" s="129"/>
      <c r="BM287" s="129"/>
      <c r="BN287" s="129"/>
      <c r="BO287" s="129"/>
      <c r="BP287" s="129"/>
      <c r="BQ287" s="129"/>
      <c r="BR287" s="129"/>
    </row>
    <row r="288" spans="1:70" ht="15" x14ac:dyDescent="0.15">
      <c r="A288" s="128" t="s">
        <v>475</v>
      </c>
      <c r="B288" s="158" t="s">
        <v>529</v>
      </c>
      <c r="C288" s="158"/>
      <c r="D288" s="158" t="s">
        <v>895</v>
      </c>
      <c r="E288" s="158"/>
      <c r="F288" s="105">
        <v>0.1</v>
      </c>
      <c r="G288" s="106">
        <v>2.1</v>
      </c>
      <c r="H288" s="107">
        <f t="shared" si="17"/>
        <v>8</v>
      </c>
      <c r="I288" s="107">
        <f t="shared" si="18"/>
        <v>168</v>
      </c>
      <c r="J288" s="129"/>
      <c r="K288" s="129"/>
      <c r="L288" s="129"/>
      <c r="M288" s="129"/>
      <c r="N288" s="129"/>
      <c r="O288" s="129"/>
      <c r="P288" s="129"/>
      <c r="Q288" s="129"/>
      <c r="R288" s="129"/>
      <c r="S288" s="129"/>
      <c r="T288" s="129"/>
      <c r="U288" s="129"/>
      <c r="V288" s="129"/>
      <c r="W288" s="129"/>
      <c r="X288" s="129"/>
      <c r="Y288" s="129"/>
      <c r="Z288" s="129"/>
      <c r="AA288" s="129"/>
      <c r="AB288" s="129"/>
      <c r="AC288" s="129"/>
      <c r="AD288" s="129"/>
      <c r="AE288" s="129"/>
      <c r="AF288" s="129"/>
      <c r="AG288" s="129"/>
      <c r="AH288" s="129"/>
      <c r="AI288" s="129"/>
      <c r="AJ288" s="129"/>
      <c r="AK288" s="129"/>
      <c r="AL288" s="129"/>
      <c r="AM288" s="129"/>
      <c r="AN288" s="129"/>
      <c r="AO288" s="129"/>
      <c r="AP288" s="129"/>
      <c r="AQ288" s="129"/>
      <c r="AR288" s="129"/>
      <c r="AS288" s="129"/>
      <c r="AT288" s="129"/>
      <c r="AU288" s="129"/>
      <c r="AV288" s="129"/>
      <c r="AW288" s="129"/>
      <c r="AX288" s="129"/>
      <c r="AY288" s="129"/>
      <c r="AZ288" s="129"/>
      <c r="BA288" s="129"/>
      <c r="BB288" s="129"/>
      <c r="BC288" s="129"/>
      <c r="BD288" s="129"/>
      <c r="BE288" s="129"/>
      <c r="BF288" s="129"/>
      <c r="BG288" s="129"/>
      <c r="BH288" s="129"/>
      <c r="BI288" s="129"/>
      <c r="BJ288" s="129"/>
      <c r="BK288" s="129"/>
      <c r="BL288" s="129"/>
      <c r="BM288" s="129"/>
      <c r="BN288" s="129"/>
      <c r="BO288" s="129"/>
      <c r="BP288" s="129"/>
      <c r="BQ288" s="129"/>
      <c r="BR288" s="129"/>
    </row>
    <row r="289" spans="1:70" ht="15" x14ac:dyDescent="0.15">
      <c r="A289" s="128" t="s">
        <v>476</v>
      </c>
      <c r="B289" s="158" t="s">
        <v>529</v>
      </c>
      <c r="C289" s="158"/>
      <c r="D289" s="158" t="s">
        <v>896</v>
      </c>
      <c r="E289" s="158"/>
      <c r="F289" s="105">
        <v>0.2</v>
      </c>
      <c r="G289" s="106">
        <v>1</v>
      </c>
      <c r="H289" s="107">
        <f t="shared" ref="H289:H320" si="19">F289*80</f>
        <v>16</v>
      </c>
      <c r="I289" s="107">
        <f t="shared" ref="I289:I320" si="20">G289*80</f>
        <v>80</v>
      </c>
      <c r="J289" s="129"/>
      <c r="K289" s="129"/>
      <c r="L289" s="129"/>
      <c r="M289" s="129"/>
      <c r="N289" s="129"/>
      <c r="O289" s="129"/>
      <c r="P289" s="129"/>
      <c r="Q289" s="129"/>
      <c r="R289" s="129"/>
      <c r="S289" s="129"/>
      <c r="T289" s="129"/>
      <c r="U289" s="129"/>
      <c r="V289" s="129"/>
      <c r="W289" s="129"/>
      <c r="X289" s="129"/>
      <c r="Y289" s="129"/>
      <c r="Z289" s="129"/>
      <c r="AA289" s="129"/>
      <c r="AB289" s="129"/>
      <c r="AC289" s="129"/>
      <c r="AD289" s="129"/>
      <c r="AE289" s="129"/>
      <c r="AF289" s="129"/>
      <c r="AG289" s="129"/>
      <c r="AH289" s="129"/>
      <c r="AI289" s="129"/>
      <c r="AJ289" s="129"/>
      <c r="AK289" s="129"/>
      <c r="AL289" s="129"/>
      <c r="AM289" s="129"/>
      <c r="AN289" s="129"/>
      <c r="AO289" s="129"/>
      <c r="AP289" s="129"/>
      <c r="AQ289" s="129"/>
      <c r="AR289" s="129"/>
      <c r="AS289" s="129"/>
      <c r="AT289" s="129"/>
      <c r="AU289" s="129"/>
      <c r="AV289" s="129"/>
      <c r="AW289" s="129"/>
      <c r="AX289" s="129"/>
      <c r="AY289" s="129"/>
      <c r="AZ289" s="129"/>
      <c r="BA289" s="129"/>
      <c r="BB289" s="129"/>
      <c r="BC289" s="129"/>
      <c r="BD289" s="129"/>
      <c r="BE289" s="129"/>
      <c r="BF289" s="129"/>
      <c r="BG289" s="129"/>
      <c r="BH289" s="129"/>
      <c r="BI289" s="129"/>
      <c r="BJ289" s="129"/>
      <c r="BK289" s="129"/>
      <c r="BL289" s="129"/>
      <c r="BM289" s="129"/>
      <c r="BN289" s="129"/>
      <c r="BO289" s="129"/>
      <c r="BP289" s="129"/>
      <c r="BQ289" s="129"/>
      <c r="BR289" s="129"/>
    </row>
    <row r="290" spans="1:70" ht="15" x14ac:dyDescent="0.15">
      <c r="A290" s="128" t="s">
        <v>477</v>
      </c>
      <c r="B290" s="158" t="s">
        <v>529</v>
      </c>
      <c r="C290" s="158"/>
      <c r="D290" s="158" t="s">
        <v>897</v>
      </c>
      <c r="E290" s="158"/>
      <c r="F290" s="105">
        <v>0.3</v>
      </c>
      <c r="G290" s="106">
        <v>0.5</v>
      </c>
      <c r="H290" s="107">
        <f t="shared" si="19"/>
        <v>24</v>
      </c>
      <c r="I290" s="107">
        <f t="shared" si="20"/>
        <v>40</v>
      </c>
      <c r="J290" s="129"/>
      <c r="K290" s="129"/>
      <c r="L290" s="129"/>
      <c r="M290" s="129"/>
      <c r="N290" s="129"/>
      <c r="O290" s="129"/>
      <c r="P290" s="129"/>
      <c r="Q290" s="129"/>
      <c r="R290" s="129"/>
      <c r="S290" s="129"/>
      <c r="T290" s="129"/>
      <c r="U290" s="129"/>
      <c r="V290" s="129"/>
      <c r="W290" s="129"/>
      <c r="X290" s="129"/>
      <c r="Y290" s="129"/>
      <c r="Z290" s="129"/>
      <c r="AA290" s="129"/>
      <c r="AB290" s="129"/>
      <c r="AC290" s="129"/>
      <c r="AD290" s="129"/>
      <c r="AE290" s="129"/>
      <c r="AF290" s="129"/>
      <c r="AG290" s="129"/>
      <c r="AH290" s="129"/>
      <c r="AI290" s="129"/>
      <c r="AJ290" s="129"/>
      <c r="AK290" s="129"/>
      <c r="AL290" s="129"/>
      <c r="AM290" s="129"/>
      <c r="AN290" s="129"/>
      <c r="AO290" s="129"/>
      <c r="AP290" s="129"/>
      <c r="AQ290" s="129"/>
      <c r="AR290" s="129"/>
      <c r="AS290" s="129"/>
      <c r="AT290" s="129"/>
      <c r="AU290" s="129"/>
      <c r="AV290" s="129"/>
      <c r="AW290" s="129"/>
      <c r="AX290" s="129"/>
      <c r="AY290" s="129"/>
      <c r="AZ290" s="129"/>
      <c r="BA290" s="129"/>
      <c r="BB290" s="129"/>
      <c r="BC290" s="129"/>
      <c r="BD290" s="129"/>
      <c r="BE290" s="129"/>
      <c r="BF290" s="129"/>
      <c r="BG290" s="129"/>
      <c r="BH290" s="129"/>
      <c r="BI290" s="129"/>
      <c r="BJ290" s="129"/>
      <c r="BK290" s="129"/>
      <c r="BL290" s="129"/>
      <c r="BM290" s="129"/>
      <c r="BN290" s="129"/>
      <c r="BO290" s="129"/>
      <c r="BP290" s="129"/>
      <c r="BQ290" s="129"/>
      <c r="BR290" s="129"/>
    </row>
    <row r="291" spans="1:70" ht="15" x14ac:dyDescent="0.15">
      <c r="A291" s="128" t="s">
        <v>478</v>
      </c>
      <c r="B291" s="158" t="s">
        <v>529</v>
      </c>
      <c r="C291" s="158"/>
      <c r="D291" s="158" t="s">
        <v>898</v>
      </c>
      <c r="E291" s="158"/>
      <c r="F291" s="105">
        <v>0.4</v>
      </c>
      <c r="G291" s="106">
        <v>0.5</v>
      </c>
      <c r="H291" s="107">
        <f t="shared" si="19"/>
        <v>32</v>
      </c>
      <c r="I291" s="107">
        <f t="shared" si="20"/>
        <v>40</v>
      </c>
      <c r="J291" s="129"/>
      <c r="K291" s="129"/>
      <c r="L291" s="129"/>
      <c r="M291" s="129"/>
      <c r="N291" s="129"/>
      <c r="O291" s="129"/>
      <c r="P291" s="129"/>
      <c r="Q291" s="129"/>
      <c r="R291" s="129"/>
      <c r="S291" s="129"/>
      <c r="T291" s="129"/>
      <c r="U291" s="129"/>
      <c r="V291" s="129"/>
      <c r="W291" s="129"/>
      <c r="X291" s="129"/>
      <c r="Y291" s="129"/>
      <c r="Z291" s="129"/>
      <c r="AA291" s="129"/>
      <c r="AB291" s="129"/>
      <c r="AC291" s="129"/>
      <c r="AD291" s="129"/>
      <c r="AE291" s="129"/>
      <c r="AF291" s="129"/>
      <c r="AG291" s="129"/>
      <c r="AH291" s="129"/>
      <c r="AI291" s="129"/>
      <c r="AJ291" s="129"/>
      <c r="AK291" s="129"/>
      <c r="AL291" s="129"/>
      <c r="AM291" s="129"/>
      <c r="AN291" s="129"/>
      <c r="AO291" s="129"/>
      <c r="AP291" s="129"/>
      <c r="AQ291" s="129"/>
      <c r="AR291" s="129"/>
      <c r="AS291" s="129"/>
      <c r="AT291" s="129"/>
      <c r="AU291" s="129"/>
      <c r="AV291" s="129"/>
      <c r="AW291" s="129"/>
      <c r="AX291" s="129"/>
      <c r="AY291" s="129"/>
      <c r="AZ291" s="129"/>
      <c r="BA291" s="129"/>
      <c r="BB291" s="129"/>
      <c r="BC291" s="129"/>
      <c r="BD291" s="129"/>
      <c r="BE291" s="129"/>
      <c r="BF291" s="129"/>
      <c r="BG291" s="129"/>
      <c r="BH291" s="129"/>
      <c r="BI291" s="129"/>
      <c r="BJ291" s="129"/>
      <c r="BK291" s="129"/>
      <c r="BL291" s="129"/>
      <c r="BM291" s="129"/>
      <c r="BN291" s="129"/>
      <c r="BO291" s="129"/>
      <c r="BP291" s="129"/>
      <c r="BQ291" s="129"/>
      <c r="BR291" s="129"/>
    </row>
    <row r="292" spans="1:70" ht="15" x14ac:dyDescent="0.15">
      <c r="A292" s="128" t="s">
        <v>113</v>
      </c>
      <c r="B292" s="158" t="s">
        <v>529</v>
      </c>
      <c r="C292" s="158"/>
      <c r="D292" s="158" t="s">
        <v>909</v>
      </c>
      <c r="E292" s="158"/>
      <c r="F292" s="105">
        <v>0.4</v>
      </c>
      <c r="G292" s="106">
        <v>0.7</v>
      </c>
      <c r="H292" s="107">
        <f t="shared" si="19"/>
        <v>32</v>
      </c>
      <c r="I292" s="107">
        <f t="shared" si="20"/>
        <v>56</v>
      </c>
      <c r="J292" s="129"/>
      <c r="K292" s="129"/>
      <c r="L292" s="129"/>
      <c r="M292" s="129"/>
      <c r="N292" s="129"/>
      <c r="O292" s="129"/>
      <c r="P292" s="129"/>
      <c r="Q292" s="129"/>
      <c r="R292" s="129"/>
      <c r="S292" s="129"/>
      <c r="T292" s="129"/>
      <c r="U292" s="129"/>
      <c r="V292" s="129"/>
      <c r="W292" s="129"/>
      <c r="X292" s="129"/>
      <c r="Y292" s="129"/>
      <c r="Z292" s="129"/>
      <c r="AA292" s="129"/>
      <c r="AB292" s="129"/>
      <c r="AC292" s="129"/>
      <c r="AD292" s="129"/>
      <c r="AE292" s="129"/>
      <c r="AF292" s="129"/>
      <c r="AG292" s="129"/>
      <c r="AH292" s="129"/>
      <c r="AI292" s="129"/>
      <c r="AJ292" s="129"/>
      <c r="AK292" s="129"/>
      <c r="AL292" s="129"/>
      <c r="AM292" s="129"/>
      <c r="AN292" s="129"/>
      <c r="AO292" s="129"/>
      <c r="AP292" s="129"/>
      <c r="AQ292" s="129"/>
      <c r="AR292" s="129"/>
      <c r="AS292" s="129"/>
      <c r="AT292" s="129"/>
      <c r="AU292" s="129"/>
      <c r="AV292" s="129"/>
      <c r="AW292" s="129"/>
      <c r="AX292" s="129"/>
      <c r="AY292" s="129"/>
      <c r="AZ292" s="129"/>
      <c r="BA292" s="129"/>
      <c r="BB292" s="129"/>
      <c r="BC292" s="129"/>
      <c r="BD292" s="129"/>
      <c r="BE292" s="129"/>
      <c r="BF292" s="129"/>
      <c r="BG292" s="129"/>
      <c r="BH292" s="129"/>
      <c r="BI292" s="129"/>
      <c r="BJ292" s="129"/>
      <c r="BK292" s="129"/>
      <c r="BL292" s="129"/>
      <c r="BM292" s="129"/>
      <c r="BN292" s="129"/>
      <c r="BO292" s="129"/>
      <c r="BP292" s="129"/>
      <c r="BQ292" s="129"/>
      <c r="BR292" s="129"/>
    </row>
    <row r="293" spans="1:70" ht="15" x14ac:dyDescent="0.15">
      <c r="A293" s="104" t="s">
        <v>479</v>
      </c>
      <c r="B293" s="158" t="s">
        <v>529</v>
      </c>
      <c r="C293" s="153"/>
      <c r="D293" s="158" t="s">
        <v>899</v>
      </c>
      <c r="E293" s="153"/>
      <c r="F293" s="105">
        <v>0.4</v>
      </c>
      <c r="G293" s="106">
        <v>1</v>
      </c>
      <c r="H293" s="107">
        <f t="shared" si="19"/>
        <v>32</v>
      </c>
      <c r="I293" s="107">
        <f t="shared" si="20"/>
        <v>80</v>
      </c>
      <c r="J293" s="129"/>
      <c r="K293" s="129"/>
      <c r="L293" s="129"/>
      <c r="M293" s="129"/>
      <c r="N293" s="129"/>
      <c r="O293" s="129"/>
      <c r="P293" s="129"/>
      <c r="Q293" s="129"/>
      <c r="R293" s="129"/>
      <c r="S293" s="129"/>
      <c r="T293" s="129"/>
      <c r="U293" s="129"/>
      <c r="V293" s="129"/>
      <c r="W293" s="129"/>
      <c r="X293" s="129"/>
      <c r="Y293" s="129"/>
      <c r="Z293" s="129"/>
      <c r="AA293" s="129"/>
      <c r="AB293" s="129"/>
      <c r="AC293" s="129"/>
      <c r="AD293" s="129"/>
      <c r="AE293" s="129"/>
      <c r="AF293" s="129"/>
      <c r="AG293" s="129"/>
      <c r="AH293" s="129"/>
      <c r="AI293" s="129"/>
      <c r="AJ293" s="129"/>
      <c r="AK293" s="129"/>
      <c r="AL293" s="129"/>
      <c r="AM293" s="129"/>
      <c r="AN293" s="129"/>
      <c r="AO293" s="129"/>
      <c r="AP293" s="129"/>
      <c r="AQ293" s="129"/>
      <c r="AR293" s="129"/>
      <c r="AS293" s="129"/>
      <c r="AT293" s="129"/>
      <c r="AU293" s="129"/>
      <c r="AV293" s="129"/>
      <c r="AW293" s="129"/>
      <c r="AX293" s="129"/>
      <c r="AY293" s="129"/>
      <c r="AZ293" s="129"/>
      <c r="BA293" s="129"/>
      <c r="BB293" s="129"/>
      <c r="BC293" s="129"/>
      <c r="BD293" s="129"/>
      <c r="BE293" s="129"/>
      <c r="BF293" s="129"/>
      <c r="BG293" s="129"/>
      <c r="BH293" s="129"/>
      <c r="BI293" s="129"/>
      <c r="BJ293" s="129"/>
      <c r="BK293" s="129"/>
      <c r="BL293" s="129"/>
      <c r="BM293" s="129"/>
      <c r="BN293" s="129"/>
      <c r="BO293" s="129"/>
      <c r="BP293" s="129"/>
      <c r="BQ293" s="129"/>
      <c r="BR293" s="129"/>
    </row>
    <row r="294" spans="1:70" ht="15" x14ac:dyDescent="0.15">
      <c r="A294" s="128" t="s">
        <v>480</v>
      </c>
      <c r="B294" s="158" t="s">
        <v>529</v>
      </c>
      <c r="C294" s="158"/>
      <c r="D294" s="158" t="s">
        <v>900</v>
      </c>
      <c r="E294" s="158"/>
      <c r="F294" s="105">
        <v>0.5</v>
      </c>
      <c r="G294" s="106">
        <v>0.6</v>
      </c>
      <c r="H294" s="107">
        <f t="shared" si="19"/>
        <v>40</v>
      </c>
      <c r="I294" s="107">
        <f t="shared" si="20"/>
        <v>48</v>
      </c>
      <c r="J294" s="129"/>
      <c r="K294" s="129"/>
      <c r="L294" s="129"/>
      <c r="M294" s="129"/>
      <c r="N294" s="129"/>
      <c r="O294" s="129"/>
      <c r="P294" s="129"/>
      <c r="Q294" s="129"/>
      <c r="R294" s="129"/>
      <c r="S294" s="129"/>
      <c r="T294" s="129"/>
      <c r="U294" s="129"/>
      <c r="V294" s="129"/>
      <c r="W294" s="129"/>
      <c r="X294" s="129"/>
      <c r="Y294" s="129"/>
      <c r="Z294" s="129"/>
      <c r="AA294" s="129"/>
      <c r="AB294" s="129"/>
      <c r="AC294" s="129"/>
      <c r="AD294" s="129"/>
      <c r="AE294" s="129"/>
      <c r="AF294" s="129"/>
      <c r="AG294" s="129"/>
      <c r="AH294" s="129"/>
      <c r="AI294" s="129"/>
      <c r="AJ294" s="129"/>
      <c r="AK294" s="129"/>
      <c r="AL294" s="129"/>
      <c r="AM294" s="129"/>
      <c r="AN294" s="129"/>
      <c r="AO294" s="129"/>
      <c r="AP294" s="129"/>
      <c r="AQ294" s="129"/>
      <c r="AR294" s="129"/>
      <c r="AS294" s="129"/>
      <c r="AT294" s="129"/>
      <c r="AU294" s="129"/>
      <c r="AV294" s="129"/>
      <c r="AW294" s="129"/>
      <c r="AX294" s="129"/>
      <c r="AY294" s="129"/>
      <c r="AZ294" s="129"/>
      <c r="BA294" s="129"/>
      <c r="BB294" s="129"/>
      <c r="BC294" s="129"/>
      <c r="BD294" s="129"/>
      <c r="BE294" s="129"/>
      <c r="BF294" s="129"/>
      <c r="BG294" s="129"/>
      <c r="BH294" s="129"/>
      <c r="BI294" s="129"/>
      <c r="BJ294" s="129"/>
      <c r="BK294" s="129"/>
      <c r="BL294" s="129"/>
      <c r="BM294" s="129"/>
      <c r="BN294" s="129"/>
      <c r="BO294" s="129"/>
      <c r="BP294" s="129"/>
      <c r="BQ294" s="129"/>
      <c r="BR294" s="129"/>
    </row>
    <row r="295" spans="1:70" ht="15" x14ac:dyDescent="0.15">
      <c r="A295" s="128" t="s">
        <v>481</v>
      </c>
      <c r="B295" s="158" t="s">
        <v>529</v>
      </c>
      <c r="C295" s="158"/>
      <c r="D295" s="158" t="s">
        <v>901</v>
      </c>
      <c r="E295" s="158"/>
      <c r="F295" s="105">
        <v>0.5</v>
      </c>
      <c r="G295" s="106">
        <v>0.9</v>
      </c>
      <c r="H295" s="107">
        <f t="shared" si="19"/>
        <v>40</v>
      </c>
      <c r="I295" s="107">
        <f t="shared" si="20"/>
        <v>72</v>
      </c>
      <c r="J295" s="129"/>
      <c r="K295" s="129"/>
      <c r="L295" s="129"/>
      <c r="M295" s="129"/>
      <c r="N295" s="129"/>
      <c r="O295" s="129"/>
      <c r="P295" s="129"/>
      <c r="Q295" s="129"/>
      <c r="R295" s="129"/>
      <c r="S295" s="129"/>
      <c r="T295" s="129"/>
      <c r="U295" s="129"/>
      <c r="V295" s="129"/>
      <c r="W295" s="129"/>
      <c r="X295" s="129"/>
      <c r="Y295" s="129"/>
      <c r="Z295" s="129"/>
      <c r="AA295" s="129"/>
      <c r="AB295" s="129"/>
      <c r="AC295" s="129"/>
      <c r="AD295" s="129"/>
      <c r="AE295" s="129"/>
      <c r="AF295" s="129"/>
      <c r="AG295" s="129"/>
      <c r="AH295" s="129"/>
      <c r="AI295" s="129"/>
      <c r="AJ295" s="129"/>
      <c r="AK295" s="129"/>
      <c r="AL295" s="129"/>
      <c r="AM295" s="129"/>
      <c r="AN295" s="129"/>
      <c r="AO295" s="129"/>
      <c r="AP295" s="129"/>
      <c r="AQ295" s="129"/>
      <c r="AR295" s="129"/>
      <c r="AS295" s="129"/>
      <c r="AT295" s="129"/>
      <c r="AU295" s="129"/>
      <c r="AV295" s="129"/>
      <c r="AW295" s="129"/>
      <c r="AX295" s="129"/>
      <c r="AY295" s="129"/>
      <c r="AZ295" s="129"/>
      <c r="BA295" s="129"/>
      <c r="BB295" s="129"/>
      <c r="BC295" s="129"/>
      <c r="BD295" s="129"/>
      <c r="BE295" s="129"/>
      <c r="BF295" s="129"/>
      <c r="BG295" s="129"/>
      <c r="BH295" s="129"/>
      <c r="BI295" s="129"/>
      <c r="BJ295" s="129"/>
      <c r="BK295" s="129"/>
      <c r="BL295" s="129"/>
      <c r="BM295" s="129"/>
      <c r="BN295" s="129"/>
      <c r="BO295" s="129"/>
      <c r="BP295" s="129"/>
      <c r="BQ295" s="129"/>
      <c r="BR295" s="129"/>
    </row>
    <row r="296" spans="1:70" ht="15" x14ac:dyDescent="0.15">
      <c r="A296" s="128" t="s">
        <v>482</v>
      </c>
      <c r="B296" s="158" t="s">
        <v>529</v>
      </c>
      <c r="C296" s="158"/>
      <c r="D296" s="158" t="s">
        <v>902</v>
      </c>
      <c r="E296" s="158"/>
      <c r="F296" s="105">
        <v>0.6</v>
      </c>
      <c r="G296" s="106">
        <v>1.5</v>
      </c>
      <c r="H296" s="107">
        <f t="shared" si="19"/>
        <v>48</v>
      </c>
      <c r="I296" s="107">
        <f t="shared" si="20"/>
        <v>120</v>
      </c>
      <c r="J296" s="129"/>
      <c r="K296" s="129"/>
      <c r="L296" s="129"/>
      <c r="M296" s="129"/>
      <c r="N296" s="129"/>
      <c r="O296" s="129"/>
      <c r="P296" s="129"/>
      <c r="Q296" s="129"/>
      <c r="R296" s="129"/>
      <c r="S296" s="129"/>
      <c r="T296" s="129"/>
      <c r="U296" s="129"/>
      <c r="V296" s="129"/>
      <c r="W296" s="129"/>
      <c r="X296" s="129"/>
      <c r="Y296" s="129"/>
      <c r="Z296" s="129"/>
      <c r="AA296" s="129"/>
      <c r="AB296" s="129"/>
      <c r="AC296" s="129"/>
      <c r="AD296" s="129"/>
      <c r="AE296" s="129"/>
      <c r="AF296" s="129"/>
      <c r="AG296" s="129"/>
      <c r="AH296" s="129"/>
      <c r="AI296" s="129"/>
      <c r="AJ296" s="129"/>
      <c r="AK296" s="129"/>
      <c r="AL296" s="129"/>
      <c r="AM296" s="129"/>
      <c r="AN296" s="129"/>
      <c r="AO296" s="129"/>
      <c r="AP296" s="129"/>
      <c r="AQ296" s="129"/>
      <c r="AR296" s="129"/>
      <c r="AS296" s="129"/>
      <c r="AT296" s="129"/>
      <c r="AU296" s="129"/>
      <c r="AV296" s="129"/>
      <c r="AW296" s="129"/>
      <c r="AX296" s="129"/>
      <c r="AY296" s="129"/>
      <c r="AZ296" s="129"/>
      <c r="BA296" s="129"/>
      <c r="BB296" s="129"/>
      <c r="BC296" s="129"/>
      <c r="BD296" s="129"/>
      <c r="BE296" s="129"/>
      <c r="BF296" s="129"/>
      <c r="BG296" s="129"/>
      <c r="BH296" s="129"/>
      <c r="BI296" s="129"/>
      <c r="BJ296" s="129"/>
      <c r="BK296" s="129"/>
      <c r="BL296" s="129"/>
      <c r="BM296" s="129"/>
      <c r="BN296" s="129"/>
      <c r="BO296" s="129"/>
      <c r="BP296" s="129"/>
      <c r="BQ296" s="129"/>
      <c r="BR296" s="129"/>
    </row>
    <row r="297" spans="1:70" ht="15" x14ac:dyDescent="0.15">
      <c r="A297" s="128" t="s">
        <v>483</v>
      </c>
      <c r="B297" s="158" t="s">
        <v>529</v>
      </c>
      <c r="C297" s="158" t="s">
        <v>252</v>
      </c>
      <c r="D297" s="158" t="s">
        <v>903</v>
      </c>
      <c r="E297" s="158"/>
      <c r="F297" s="105">
        <v>0.3</v>
      </c>
      <c r="G297" s="106">
        <v>0.5</v>
      </c>
      <c r="H297" s="107">
        <f t="shared" si="19"/>
        <v>24</v>
      </c>
      <c r="I297" s="107">
        <f t="shared" si="20"/>
        <v>40</v>
      </c>
      <c r="J297" s="129"/>
      <c r="K297" s="129"/>
      <c r="L297" s="129"/>
      <c r="M297" s="129"/>
      <c r="N297" s="129"/>
      <c r="O297" s="129"/>
      <c r="P297" s="129"/>
      <c r="Q297" s="129"/>
      <c r="R297" s="129"/>
      <c r="S297" s="129"/>
      <c r="T297" s="129"/>
      <c r="U297" s="129"/>
      <c r="V297" s="129"/>
      <c r="W297" s="129"/>
      <c r="X297" s="129"/>
      <c r="Y297" s="129"/>
      <c r="Z297" s="129"/>
      <c r="AA297" s="129"/>
      <c r="AB297" s="129"/>
      <c r="AC297" s="129"/>
      <c r="AD297" s="129"/>
      <c r="AE297" s="129"/>
      <c r="AF297" s="129"/>
      <c r="AG297" s="129"/>
      <c r="AH297" s="129"/>
      <c r="AI297" s="129"/>
      <c r="AJ297" s="129"/>
      <c r="AK297" s="129"/>
      <c r="AL297" s="129"/>
      <c r="AM297" s="129"/>
      <c r="AN297" s="129"/>
      <c r="AO297" s="129"/>
      <c r="AP297" s="129"/>
      <c r="AQ297" s="129"/>
      <c r="AR297" s="129"/>
      <c r="AS297" s="129"/>
      <c r="AT297" s="129"/>
      <c r="AU297" s="129"/>
      <c r="AV297" s="129"/>
      <c r="AW297" s="129"/>
      <c r="AX297" s="129"/>
      <c r="AY297" s="129"/>
      <c r="AZ297" s="129"/>
      <c r="BA297" s="129"/>
      <c r="BB297" s="129"/>
      <c r="BC297" s="129"/>
      <c r="BD297" s="129"/>
      <c r="BE297" s="129"/>
      <c r="BF297" s="129"/>
      <c r="BG297" s="129"/>
      <c r="BH297" s="129"/>
      <c r="BI297" s="129"/>
      <c r="BJ297" s="129"/>
      <c r="BK297" s="129"/>
      <c r="BL297" s="129"/>
      <c r="BM297" s="129"/>
      <c r="BN297" s="129"/>
      <c r="BO297" s="129"/>
      <c r="BP297" s="129"/>
      <c r="BQ297" s="129"/>
      <c r="BR297" s="129"/>
    </row>
    <row r="298" spans="1:70" ht="15" x14ac:dyDescent="0.15">
      <c r="A298" s="128" t="s">
        <v>484</v>
      </c>
      <c r="B298" s="158" t="s">
        <v>529</v>
      </c>
      <c r="C298" s="158" t="s">
        <v>252</v>
      </c>
      <c r="D298" s="158" t="s">
        <v>904</v>
      </c>
      <c r="E298" s="158"/>
      <c r="F298" s="105">
        <v>0.4</v>
      </c>
      <c r="G298" s="106">
        <v>0.6</v>
      </c>
      <c r="H298" s="107">
        <f t="shared" si="19"/>
        <v>32</v>
      </c>
      <c r="I298" s="107">
        <f t="shared" si="20"/>
        <v>48</v>
      </c>
      <c r="J298" s="129"/>
      <c r="K298" s="129"/>
      <c r="L298" s="129"/>
      <c r="M298" s="129"/>
      <c r="N298" s="129"/>
      <c r="O298" s="129"/>
      <c r="P298" s="129"/>
      <c r="Q298" s="129"/>
      <c r="R298" s="129"/>
      <c r="S298" s="129"/>
      <c r="T298" s="129"/>
      <c r="U298" s="129"/>
      <c r="V298" s="129"/>
      <c r="W298" s="129"/>
      <c r="X298" s="129"/>
      <c r="Y298" s="129"/>
      <c r="Z298" s="129"/>
      <c r="AA298" s="129"/>
      <c r="AB298" s="129"/>
      <c r="AC298" s="129"/>
      <c r="AD298" s="129"/>
      <c r="AE298" s="129"/>
      <c r="AF298" s="129"/>
      <c r="AG298" s="129"/>
      <c r="AH298" s="129"/>
      <c r="AI298" s="129"/>
      <c r="AJ298" s="129"/>
      <c r="AK298" s="129"/>
      <c r="AL298" s="129"/>
      <c r="AM298" s="129"/>
      <c r="AN298" s="129"/>
      <c r="AO298" s="129"/>
      <c r="AP298" s="129"/>
      <c r="AQ298" s="129"/>
      <c r="AR298" s="129"/>
      <c r="AS298" s="129"/>
      <c r="AT298" s="129"/>
      <c r="AU298" s="129"/>
      <c r="AV298" s="129"/>
      <c r="AW298" s="129"/>
      <c r="AX298" s="129"/>
      <c r="AY298" s="129"/>
      <c r="AZ298" s="129"/>
      <c r="BA298" s="129"/>
      <c r="BB298" s="129"/>
      <c r="BC298" s="129"/>
      <c r="BD298" s="129"/>
      <c r="BE298" s="129"/>
      <c r="BF298" s="129"/>
      <c r="BG298" s="129"/>
      <c r="BH298" s="129"/>
      <c r="BI298" s="129"/>
      <c r="BJ298" s="129"/>
      <c r="BK298" s="129"/>
      <c r="BL298" s="129"/>
      <c r="BM298" s="129"/>
      <c r="BN298" s="129"/>
      <c r="BO298" s="129"/>
      <c r="BP298" s="129"/>
      <c r="BQ298" s="129"/>
      <c r="BR298" s="129"/>
    </row>
    <row r="299" spans="1:70" ht="15" x14ac:dyDescent="0.15">
      <c r="A299" s="128" t="s">
        <v>485</v>
      </c>
      <c r="B299" s="158" t="s">
        <v>529</v>
      </c>
      <c r="C299" s="158" t="s">
        <v>252</v>
      </c>
      <c r="D299" s="158" t="s">
        <v>905</v>
      </c>
      <c r="E299" s="158"/>
      <c r="F299" s="105">
        <v>0.5</v>
      </c>
      <c r="G299" s="106">
        <v>0.8</v>
      </c>
      <c r="H299" s="107">
        <f t="shared" si="19"/>
        <v>40</v>
      </c>
      <c r="I299" s="107">
        <f t="shared" si="20"/>
        <v>64</v>
      </c>
      <c r="J299" s="129"/>
      <c r="K299" s="129"/>
      <c r="L299" s="129"/>
      <c r="M299" s="129"/>
      <c r="N299" s="129"/>
      <c r="O299" s="129"/>
      <c r="P299" s="129"/>
      <c r="Q299" s="129"/>
      <c r="R299" s="129"/>
      <c r="S299" s="129"/>
      <c r="T299" s="129"/>
      <c r="U299" s="129"/>
      <c r="V299" s="129"/>
      <c r="W299" s="129"/>
      <c r="X299" s="129"/>
      <c r="Y299" s="129"/>
      <c r="Z299" s="129"/>
      <c r="AA299" s="129"/>
      <c r="AB299" s="129"/>
      <c r="AC299" s="129"/>
      <c r="AD299" s="129"/>
      <c r="AE299" s="129"/>
      <c r="AF299" s="129"/>
      <c r="AG299" s="129"/>
      <c r="AH299" s="129"/>
      <c r="AI299" s="129"/>
      <c r="AJ299" s="129"/>
      <c r="AK299" s="129"/>
      <c r="AL299" s="129"/>
      <c r="AM299" s="129"/>
      <c r="AN299" s="129"/>
      <c r="AO299" s="129"/>
      <c r="AP299" s="129"/>
      <c r="AQ299" s="129"/>
      <c r="AR299" s="129"/>
      <c r="AS299" s="129"/>
      <c r="AT299" s="129"/>
      <c r="AU299" s="129"/>
      <c r="AV299" s="129"/>
      <c r="AW299" s="129"/>
      <c r="AX299" s="129"/>
      <c r="AY299" s="129"/>
      <c r="AZ299" s="129"/>
      <c r="BA299" s="129"/>
      <c r="BB299" s="129"/>
      <c r="BC299" s="129"/>
      <c r="BD299" s="129"/>
      <c r="BE299" s="129"/>
      <c r="BF299" s="129"/>
      <c r="BG299" s="129"/>
      <c r="BH299" s="129"/>
      <c r="BI299" s="129"/>
      <c r="BJ299" s="129"/>
      <c r="BK299" s="129"/>
      <c r="BL299" s="129"/>
      <c r="BM299" s="129"/>
      <c r="BN299" s="129"/>
      <c r="BO299" s="129"/>
      <c r="BP299" s="129"/>
      <c r="BQ299" s="129"/>
      <c r="BR299" s="129"/>
    </row>
    <row r="300" spans="1:70" ht="15" x14ac:dyDescent="0.15">
      <c r="A300" s="128" t="s">
        <v>486</v>
      </c>
      <c r="B300" s="158" t="s">
        <v>529</v>
      </c>
      <c r="C300" s="158" t="s">
        <v>252</v>
      </c>
      <c r="D300" s="158" t="s">
        <v>906</v>
      </c>
      <c r="E300" s="158"/>
      <c r="F300" s="105">
        <v>0.5</v>
      </c>
      <c r="G300" s="106">
        <v>1.4</v>
      </c>
      <c r="H300" s="107">
        <f t="shared" si="19"/>
        <v>40</v>
      </c>
      <c r="I300" s="107">
        <f t="shared" si="20"/>
        <v>112</v>
      </c>
      <c r="J300" s="129"/>
      <c r="K300" s="129"/>
      <c r="L300" s="129"/>
      <c r="M300" s="129"/>
      <c r="N300" s="129"/>
      <c r="O300" s="129"/>
      <c r="P300" s="129"/>
      <c r="Q300" s="129"/>
      <c r="R300" s="129"/>
      <c r="S300" s="129"/>
      <c r="T300" s="129"/>
      <c r="U300" s="129"/>
      <c r="V300" s="129"/>
      <c r="W300" s="129"/>
      <c r="X300" s="129"/>
      <c r="Y300" s="129"/>
      <c r="Z300" s="129"/>
      <c r="AA300" s="129"/>
      <c r="AB300" s="129"/>
      <c r="AC300" s="129"/>
      <c r="AD300" s="129"/>
      <c r="AE300" s="129"/>
      <c r="AF300" s="129"/>
      <c r="AG300" s="129"/>
      <c r="AH300" s="129"/>
      <c r="AI300" s="129"/>
      <c r="AJ300" s="129"/>
      <c r="AK300" s="129"/>
      <c r="AL300" s="129"/>
      <c r="AM300" s="129"/>
      <c r="AN300" s="129"/>
      <c r="AO300" s="129"/>
      <c r="AP300" s="129"/>
      <c r="AQ300" s="129"/>
      <c r="AR300" s="129"/>
      <c r="AS300" s="129"/>
      <c r="AT300" s="129"/>
      <c r="AU300" s="129"/>
      <c r="AV300" s="129"/>
      <c r="AW300" s="129"/>
      <c r="AX300" s="129"/>
      <c r="AY300" s="129"/>
      <c r="AZ300" s="129"/>
      <c r="BA300" s="129"/>
      <c r="BB300" s="129"/>
      <c r="BC300" s="129"/>
      <c r="BD300" s="129"/>
      <c r="BE300" s="129"/>
      <c r="BF300" s="129"/>
      <c r="BG300" s="129"/>
      <c r="BH300" s="129"/>
      <c r="BI300" s="129"/>
      <c r="BJ300" s="129"/>
      <c r="BK300" s="129"/>
      <c r="BL300" s="129"/>
      <c r="BM300" s="129"/>
      <c r="BN300" s="129"/>
      <c r="BO300" s="129"/>
      <c r="BP300" s="129"/>
      <c r="BQ300" s="129"/>
      <c r="BR300" s="129"/>
    </row>
    <row r="301" spans="1:70" ht="15" x14ac:dyDescent="0.15">
      <c r="A301" s="128" t="s">
        <v>487</v>
      </c>
      <c r="B301" s="158" t="s">
        <v>529</v>
      </c>
      <c r="C301" s="158" t="s">
        <v>252</v>
      </c>
      <c r="D301" s="158" t="s">
        <v>907</v>
      </c>
      <c r="E301" s="158"/>
      <c r="F301" s="105">
        <v>0.6</v>
      </c>
      <c r="G301" s="106">
        <v>1.5</v>
      </c>
      <c r="H301" s="107">
        <f t="shared" si="19"/>
        <v>48</v>
      </c>
      <c r="I301" s="107">
        <f t="shared" si="20"/>
        <v>120</v>
      </c>
      <c r="J301" s="129"/>
      <c r="K301" s="129"/>
      <c r="L301" s="129"/>
      <c r="M301" s="129"/>
      <c r="N301" s="129"/>
      <c r="O301" s="129"/>
      <c r="P301" s="129"/>
      <c r="Q301" s="129"/>
      <c r="R301" s="129"/>
      <c r="S301" s="129"/>
      <c r="T301" s="129"/>
      <c r="U301" s="129"/>
      <c r="V301" s="129"/>
      <c r="W301" s="129"/>
      <c r="X301" s="129"/>
      <c r="Y301" s="129"/>
      <c r="Z301" s="129"/>
      <c r="AA301" s="129"/>
      <c r="AB301" s="129"/>
      <c r="AC301" s="129"/>
      <c r="AD301" s="129"/>
      <c r="AE301" s="129"/>
      <c r="AF301" s="129"/>
      <c r="AG301" s="129"/>
      <c r="AH301" s="129"/>
      <c r="AI301" s="129"/>
      <c r="AJ301" s="129"/>
      <c r="AK301" s="129"/>
      <c r="AL301" s="129"/>
      <c r="AM301" s="129"/>
      <c r="AN301" s="129"/>
      <c r="AO301" s="129"/>
      <c r="AP301" s="129"/>
      <c r="AQ301" s="129"/>
      <c r="AR301" s="129"/>
      <c r="AS301" s="129"/>
      <c r="AT301" s="129"/>
      <c r="AU301" s="129"/>
      <c r="AV301" s="129"/>
      <c r="AW301" s="129"/>
      <c r="AX301" s="129"/>
      <c r="AY301" s="129"/>
      <c r="AZ301" s="129"/>
      <c r="BA301" s="129"/>
      <c r="BB301" s="129"/>
      <c r="BC301" s="129"/>
      <c r="BD301" s="129"/>
      <c r="BE301" s="129"/>
      <c r="BF301" s="129"/>
      <c r="BG301" s="129"/>
      <c r="BH301" s="129"/>
      <c r="BI301" s="129"/>
      <c r="BJ301" s="129"/>
      <c r="BK301" s="129"/>
      <c r="BL301" s="129"/>
      <c r="BM301" s="129"/>
      <c r="BN301" s="129"/>
      <c r="BO301" s="129"/>
      <c r="BP301" s="129"/>
      <c r="BQ301" s="129"/>
      <c r="BR301" s="129"/>
    </row>
    <row r="302" spans="1:70" ht="15" x14ac:dyDescent="0.15">
      <c r="A302" s="128" t="s">
        <v>488</v>
      </c>
      <c r="B302" s="158" t="s">
        <v>529</v>
      </c>
      <c r="C302" s="158" t="s">
        <v>252</v>
      </c>
      <c r="D302" s="158" t="s">
        <v>908</v>
      </c>
      <c r="E302" s="158"/>
      <c r="F302" s="105">
        <v>0.7</v>
      </c>
      <c r="G302" s="106">
        <v>1</v>
      </c>
      <c r="H302" s="107">
        <f t="shared" si="19"/>
        <v>56</v>
      </c>
      <c r="I302" s="107">
        <f t="shared" si="20"/>
        <v>80</v>
      </c>
      <c r="J302" s="129"/>
      <c r="K302" s="129"/>
      <c r="L302" s="129"/>
      <c r="M302" s="129"/>
      <c r="N302" s="129"/>
      <c r="O302" s="129"/>
      <c r="P302" s="129"/>
      <c r="Q302" s="129"/>
      <c r="R302" s="129"/>
      <c r="S302" s="129"/>
      <c r="T302" s="129"/>
      <c r="U302" s="129"/>
      <c r="V302" s="129"/>
      <c r="W302" s="129"/>
      <c r="X302" s="129"/>
      <c r="Y302" s="129"/>
      <c r="Z302" s="129"/>
      <c r="AA302" s="129"/>
      <c r="AB302" s="129"/>
      <c r="AC302" s="129"/>
      <c r="AD302" s="129"/>
      <c r="AE302" s="129"/>
      <c r="AF302" s="129"/>
      <c r="AG302" s="129"/>
      <c r="AH302" s="129"/>
      <c r="AI302" s="129"/>
      <c r="AJ302" s="129"/>
      <c r="AK302" s="129"/>
      <c r="AL302" s="129"/>
      <c r="AM302" s="129"/>
      <c r="AN302" s="129"/>
      <c r="AO302" s="129"/>
      <c r="AP302" s="129"/>
      <c r="AQ302" s="129"/>
      <c r="AR302" s="129"/>
      <c r="AS302" s="129"/>
      <c r="AT302" s="129"/>
      <c r="AU302" s="129"/>
      <c r="AV302" s="129"/>
      <c r="AW302" s="129"/>
      <c r="AX302" s="129"/>
      <c r="AY302" s="129"/>
      <c r="AZ302" s="129"/>
      <c r="BA302" s="129"/>
      <c r="BB302" s="129"/>
      <c r="BC302" s="129"/>
      <c r="BD302" s="129"/>
      <c r="BE302" s="129"/>
      <c r="BF302" s="129"/>
      <c r="BG302" s="129"/>
      <c r="BH302" s="129"/>
      <c r="BI302" s="129"/>
      <c r="BJ302" s="129"/>
      <c r="BK302" s="129"/>
      <c r="BL302" s="129"/>
      <c r="BM302" s="129"/>
      <c r="BN302" s="129"/>
      <c r="BO302" s="129"/>
      <c r="BP302" s="129"/>
      <c r="BQ302" s="129"/>
      <c r="BR302" s="129"/>
    </row>
    <row r="303" spans="1:70" ht="15" x14ac:dyDescent="0.15">
      <c r="A303" s="104" t="s">
        <v>489</v>
      </c>
      <c r="B303" s="158" t="s">
        <v>529</v>
      </c>
      <c r="C303" s="153"/>
      <c r="D303" s="153" t="s">
        <v>910</v>
      </c>
      <c r="E303" s="153"/>
      <c r="F303" s="105">
        <v>7.4999999999999997E-2</v>
      </c>
      <c r="G303" s="106">
        <v>0.4</v>
      </c>
      <c r="H303" s="107">
        <f t="shared" si="19"/>
        <v>6</v>
      </c>
      <c r="I303" s="107">
        <f t="shared" si="20"/>
        <v>32</v>
      </c>
      <c r="J303" s="129"/>
      <c r="K303" s="129"/>
      <c r="L303" s="129"/>
      <c r="M303" s="129"/>
      <c r="N303" s="129"/>
      <c r="O303" s="129"/>
      <c r="P303" s="129"/>
      <c r="Q303" s="129"/>
      <c r="R303" s="129"/>
      <c r="S303" s="129"/>
      <c r="T303" s="129"/>
      <c r="U303" s="129"/>
      <c r="V303" s="129"/>
      <c r="W303" s="129"/>
      <c r="X303" s="129"/>
      <c r="Y303" s="129"/>
      <c r="Z303" s="129"/>
      <c r="AA303" s="129"/>
      <c r="AB303" s="129"/>
      <c r="AC303" s="129"/>
      <c r="AD303" s="129"/>
      <c r="AE303" s="129"/>
      <c r="AF303" s="129"/>
      <c r="AG303" s="129"/>
      <c r="AH303" s="129"/>
      <c r="AI303" s="129"/>
      <c r="AJ303" s="129"/>
      <c r="AK303" s="129"/>
      <c r="AL303" s="129"/>
      <c r="AM303" s="129"/>
      <c r="AN303" s="129"/>
      <c r="AO303" s="129"/>
      <c r="AP303" s="129"/>
      <c r="AQ303" s="129"/>
      <c r="AR303" s="129"/>
      <c r="AS303" s="129"/>
      <c r="AT303" s="129"/>
      <c r="AU303" s="129"/>
      <c r="AV303" s="129"/>
      <c r="AW303" s="129"/>
      <c r="AX303" s="129"/>
      <c r="AY303" s="129"/>
      <c r="AZ303" s="129"/>
      <c r="BA303" s="129"/>
      <c r="BB303" s="129"/>
      <c r="BC303" s="129"/>
      <c r="BD303" s="129"/>
      <c r="BE303" s="129"/>
      <c r="BF303" s="129"/>
      <c r="BG303" s="129"/>
      <c r="BH303" s="129"/>
      <c r="BI303" s="129"/>
      <c r="BJ303" s="129"/>
      <c r="BK303" s="129"/>
      <c r="BL303" s="129"/>
      <c r="BM303" s="129"/>
      <c r="BN303" s="129"/>
      <c r="BO303" s="129"/>
      <c r="BP303" s="129"/>
      <c r="BQ303" s="129"/>
      <c r="BR303" s="129"/>
    </row>
    <row r="304" spans="1:70" ht="15" x14ac:dyDescent="0.15">
      <c r="A304" s="104" t="s">
        <v>490</v>
      </c>
      <c r="B304" s="158" t="s">
        <v>529</v>
      </c>
      <c r="C304" s="153"/>
      <c r="D304" s="153" t="s">
        <v>911</v>
      </c>
      <c r="E304" s="153"/>
      <c r="F304" s="105">
        <v>0.1</v>
      </c>
      <c r="G304" s="106">
        <v>0.2</v>
      </c>
      <c r="H304" s="107">
        <f t="shared" si="19"/>
        <v>8</v>
      </c>
      <c r="I304" s="107">
        <f t="shared" si="20"/>
        <v>16</v>
      </c>
      <c r="J304" s="129"/>
      <c r="K304" s="129"/>
      <c r="L304" s="129"/>
      <c r="M304" s="129"/>
      <c r="N304" s="129"/>
      <c r="O304" s="129"/>
      <c r="P304" s="129"/>
      <c r="Q304" s="129"/>
      <c r="R304" s="129"/>
      <c r="S304" s="129"/>
      <c r="T304" s="129"/>
      <c r="U304" s="129"/>
      <c r="V304" s="129"/>
      <c r="W304" s="129"/>
      <c r="X304" s="129"/>
      <c r="Y304" s="129"/>
      <c r="Z304" s="129"/>
      <c r="AA304" s="129"/>
      <c r="AB304" s="129"/>
      <c r="AC304" s="129"/>
      <c r="AD304" s="129"/>
      <c r="AE304" s="129"/>
      <c r="AF304" s="129"/>
      <c r="AG304" s="129"/>
      <c r="AH304" s="129"/>
      <c r="AI304" s="129"/>
      <c r="AJ304" s="129"/>
      <c r="AK304" s="129"/>
      <c r="AL304" s="129"/>
      <c r="AM304" s="129"/>
      <c r="AN304" s="129"/>
      <c r="AO304" s="129"/>
      <c r="AP304" s="129"/>
      <c r="AQ304" s="129"/>
      <c r="AR304" s="129"/>
      <c r="AS304" s="129"/>
      <c r="AT304" s="129"/>
      <c r="AU304" s="129"/>
      <c r="AV304" s="129"/>
      <c r="AW304" s="129"/>
      <c r="AX304" s="129"/>
      <c r="AY304" s="129"/>
      <c r="AZ304" s="129"/>
      <c r="BA304" s="129"/>
      <c r="BB304" s="129"/>
      <c r="BC304" s="129"/>
      <c r="BD304" s="129"/>
      <c r="BE304" s="129"/>
      <c r="BF304" s="129"/>
      <c r="BG304" s="129"/>
      <c r="BH304" s="129"/>
      <c r="BI304" s="129"/>
      <c r="BJ304" s="129"/>
      <c r="BK304" s="129"/>
      <c r="BL304" s="129"/>
      <c r="BM304" s="129"/>
      <c r="BN304" s="129"/>
      <c r="BO304" s="129"/>
      <c r="BP304" s="129"/>
      <c r="BQ304" s="129"/>
      <c r="BR304" s="129"/>
    </row>
    <row r="305" spans="1:70" ht="15" x14ac:dyDescent="0.15">
      <c r="A305" s="104" t="s">
        <v>491</v>
      </c>
      <c r="B305" s="158" t="s">
        <v>529</v>
      </c>
      <c r="C305" s="153"/>
      <c r="D305" s="153" t="s">
        <v>912</v>
      </c>
      <c r="E305" s="153"/>
      <c r="F305" s="105">
        <v>0.1</v>
      </c>
      <c r="G305" s="106">
        <v>0.3</v>
      </c>
      <c r="H305" s="107">
        <f t="shared" si="19"/>
        <v>8</v>
      </c>
      <c r="I305" s="107">
        <f t="shared" si="20"/>
        <v>24</v>
      </c>
      <c r="J305" s="129"/>
      <c r="K305" s="129"/>
      <c r="L305" s="129"/>
      <c r="M305" s="129"/>
      <c r="N305" s="129"/>
      <c r="O305" s="129"/>
      <c r="P305" s="129"/>
      <c r="Q305" s="129"/>
      <c r="R305" s="129"/>
      <c r="S305" s="129"/>
      <c r="T305" s="129"/>
      <c r="U305" s="129"/>
      <c r="V305" s="129"/>
      <c r="W305" s="129"/>
      <c r="X305" s="129"/>
      <c r="Y305" s="129"/>
      <c r="Z305" s="129"/>
      <c r="AA305" s="129"/>
      <c r="AB305" s="129"/>
      <c r="AC305" s="129"/>
      <c r="AD305" s="129"/>
      <c r="AE305" s="129"/>
      <c r="AF305" s="129"/>
      <c r="AG305" s="129"/>
      <c r="AH305" s="129"/>
      <c r="AI305" s="129"/>
      <c r="AJ305" s="129"/>
      <c r="AK305" s="129"/>
      <c r="AL305" s="129"/>
      <c r="AM305" s="129"/>
      <c r="AN305" s="129"/>
      <c r="AO305" s="129"/>
      <c r="AP305" s="129"/>
      <c r="AQ305" s="129"/>
      <c r="AR305" s="129"/>
      <c r="AS305" s="129"/>
      <c r="AT305" s="129"/>
      <c r="AU305" s="129"/>
      <c r="AV305" s="129"/>
      <c r="AW305" s="129"/>
      <c r="AX305" s="129"/>
      <c r="AY305" s="129"/>
      <c r="AZ305" s="129"/>
      <c r="BA305" s="129"/>
      <c r="BB305" s="129"/>
      <c r="BC305" s="129"/>
      <c r="BD305" s="129"/>
      <c r="BE305" s="129"/>
      <c r="BF305" s="129"/>
      <c r="BG305" s="129"/>
      <c r="BH305" s="129"/>
      <c r="BI305" s="129"/>
      <c r="BJ305" s="129"/>
      <c r="BK305" s="129"/>
      <c r="BL305" s="129"/>
      <c r="BM305" s="129"/>
      <c r="BN305" s="129"/>
      <c r="BO305" s="129"/>
      <c r="BP305" s="129"/>
      <c r="BQ305" s="129"/>
      <c r="BR305" s="129"/>
    </row>
    <row r="306" spans="1:70" ht="15" x14ac:dyDescent="0.15">
      <c r="A306" s="104" t="s">
        <v>492</v>
      </c>
      <c r="B306" s="158" t="s">
        <v>529</v>
      </c>
      <c r="C306" s="153"/>
      <c r="D306" s="153" t="s">
        <v>913</v>
      </c>
      <c r="E306" s="153"/>
      <c r="F306" s="105">
        <v>0.1</v>
      </c>
      <c r="G306" s="106">
        <v>0.4</v>
      </c>
      <c r="H306" s="107">
        <f t="shared" si="19"/>
        <v>8</v>
      </c>
      <c r="I306" s="107">
        <f t="shared" si="20"/>
        <v>32</v>
      </c>
      <c r="J306" s="129"/>
      <c r="K306" s="129"/>
      <c r="L306" s="129"/>
      <c r="M306" s="129"/>
      <c r="N306" s="129"/>
      <c r="O306" s="129"/>
      <c r="P306" s="129"/>
      <c r="Q306" s="129"/>
      <c r="R306" s="129"/>
      <c r="S306" s="129"/>
      <c r="T306" s="129"/>
      <c r="U306" s="129"/>
      <c r="V306" s="129"/>
      <c r="W306" s="129"/>
      <c r="X306" s="129"/>
      <c r="Y306" s="129"/>
      <c r="Z306" s="129"/>
      <c r="AA306" s="129"/>
      <c r="AB306" s="129"/>
      <c r="AC306" s="129"/>
      <c r="AD306" s="129"/>
      <c r="AE306" s="129"/>
      <c r="AF306" s="129"/>
      <c r="AG306" s="129"/>
      <c r="AH306" s="129"/>
      <c r="AI306" s="129"/>
      <c r="AJ306" s="129"/>
      <c r="AK306" s="129"/>
      <c r="AL306" s="129"/>
      <c r="AM306" s="129"/>
      <c r="AN306" s="129"/>
      <c r="AO306" s="129"/>
      <c r="AP306" s="129"/>
      <c r="AQ306" s="129"/>
      <c r="AR306" s="129"/>
      <c r="AS306" s="129"/>
      <c r="AT306" s="129"/>
      <c r="AU306" s="129"/>
      <c r="AV306" s="129"/>
      <c r="AW306" s="129"/>
      <c r="AX306" s="129"/>
      <c r="AY306" s="129"/>
      <c r="AZ306" s="129"/>
      <c r="BA306" s="129"/>
      <c r="BB306" s="129"/>
      <c r="BC306" s="129"/>
      <c r="BD306" s="129"/>
      <c r="BE306" s="129"/>
      <c r="BF306" s="129"/>
      <c r="BG306" s="129"/>
      <c r="BH306" s="129"/>
      <c r="BI306" s="129"/>
      <c r="BJ306" s="129"/>
      <c r="BK306" s="129"/>
      <c r="BL306" s="129"/>
      <c r="BM306" s="129"/>
      <c r="BN306" s="129"/>
      <c r="BO306" s="129"/>
      <c r="BP306" s="129"/>
      <c r="BQ306" s="129"/>
      <c r="BR306" s="129"/>
    </row>
    <row r="307" spans="1:70" ht="15" x14ac:dyDescent="0.15">
      <c r="A307" s="104" t="s">
        <v>493</v>
      </c>
      <c r="B307" s="158" t="s">
        <v>529</v>
      </c>
      <c r="C307" s="153"/>
      <c r="D307" s="153" t="s">
        <v>914</v>
      </c>
      <c r="E307" s="153"/>
      <c r="F307" s="105">
        <v>0.15</v>
      </c>
      <c r="G307" s="106">
        <v>0.4</v>
      </c>
      <c r="H307" s="107">
        <f t="shared" si="19"/>
        <v>12</v>
      </c>
      <c r="I307" s="107">
        <f t="shared" si="20"/>
        <v>32</v>
      </c>
      <c r="J307" s="129"/>
      <c r="K307" s="129"/>
      <c r="L307" s="129"/>
      <c r="M307" s="129"/>
      <c r="N307" s="129"/>
      <c r="O307" s="129"/>
      <c r="P307" s="129"/>
      <c r="Q307" s="129"/>
      <c r="R307" s="129"/>
      <c r="S307" s="129"/>
      <c r="T307" s="129"/>
      <c r="U307" s="129"/>
      <c r="V307" s="129"/>
      <c r="W307" s="129"/>
      <c r="X307" s="129"/>
      <c r="Y307" s="129"/>
      <c r="Z307" s="129"/>
      <c r="AA307" s="129"/>
      <c r="AB307" s="129"/>
      <c r="AC307" s="129"/>
      <c r="AD307" s="129"/>
      <c r="AE307" s="129"/>
      <c r="AF307" s="129"/>
      <c r="AG307" s="129"/>
      <c r="AH307" s="129"/>
      <c r="AI307" s="129"/>
      <c r="AJ307" s="129"/>
      <c r="AK307" s="129"/>
      <c r="AL307" s="129"/>
      <c r="AM307" s="129"/>
      <c r="AN307" s="129"/>
      <c r="AO307" s="129"/>
      <c r="AP307" s="129"/>
      <c r="AQ307" s="129"/>
      <c r="AR307" s="129"/>
      <c r="AS307" s="129"/>
      <c r="AT307" s="129"/>
      <c r="AU307" s="129"/>
      <c r="AV307" s="129"/>
      <c r="AW307" s="129"/>
      <c r="AX307" s="129"/>
      <c r="AY307" s="129"/>
      <c r="AZ307" s="129"/>
      <c r="BA307" s="129"/>
      <c r="BB307" s="129"/>
      <c r="BC307" s="129"/>
      <c r="BD307" s="129"/>
      <c r="BE307" s="129"/>
      <c r="BF307" s="129"/>
      <c r="BG307" s="129"/>
      <c r="BH307" s="129"/>
      <c r="BI307" s="129"/>
      <c r="BJ307" s="129"/>
      <c r="BK307" s="129"/>
      <c r="BL307" s="129"/>
      <c r="BM307" s="129"/>
      <c r="BN307" s="129"/>
      <c r="BO307" s="129"/>
      <c r="BP307" s="129"/>
      <c r="BQ307" s="129"/>
      <c r="BR307" s="129"/>
    </row>
    <row r="308" spans="1:70" ht="15" x14ac:dyDescent="0.15">
      <c r="A308" s="104" t="s">
        <v>494</v>
      </c>
      <c r="B308" s="158" t="s">
        <v>529</v>
      </c>
      <c r="C308" s="153"/>
      <c r="D308" s="153" t="s">
        <v>915</v>
      </c>
      <c r="E308" s="153"/>
      <c r="F308" s="105">
        <v>0.2</v>
      </c>
      <c r="G308" s="106">
        <v>0.3</v>
      </c>
      <c r="H308" s="107">
        <f t="shared" si="19"/>
        <v>16</v>
      </c>
      <c r="I308" s="107">
        <f t="shared" si="20"/>
        <v>24</v>
      </c>
      <c r="J308" s="129"/>
      <c r="K308" s="129"/>
      <c r="L308" s="129"/>
      <c r="M308" s="129"/>
      <c r="N308" s="129"/>
      <c r="O308" s="129"/>
      <c r="P308" s="129"/>
      <c r="Q308" s="129"/>
      <c r="R308" s="129"/>
      <c r="S308" s="129"/>
      <c r="T308" s="129"/>
      <c r="U308" s="129"/>
      <c r="V308" s="129"/>
      <c r="W308" s="129"/>
      <c r="X308" s="129"/>
      <c r="Y308" s="129"/>
      <c r="Z308" s="129"/>
      <c r="AA308" s="129"/>
      <c r="AB308" s="129"/>
      <c r="AC308" s="129"/>
      <c r="AD308" s="129"/>
      <c r="AE308" s="129"/>
      <c r="AF308" s="129"/>
      <c r="AG308" s="129"/>
      <c r="AH308" s="129"/>
      <c r="AI308" s="129"/>
      <c r="AJ308" s="129"/>
      <c r="AK308" s="129"/>
      <c r="AL308" s="129"/>
      <c r="AM308" s="129"/>
      <c r="AN308" s="129"/>
      <c r="AO308" s="129"/>
      <c r="AP308" s="129"/>
      <c r="AQ308" s="129"/>
      <c r="AR308" s="129"/>
      <c r="AS308" s="129"/>
      <c r="AT308" s="129"/>
      <c r="AU308" s="129"/>
      <c r="AV308" s="129"/>
      <c r="AW308" s="129"/>
      <c r="AX308" s="129"/>
      <c r="AY308" s="129"/>
      <c r="AZ308" s="129"/>
      <c r="BA308" s="129"/>
      <c r="BB308" s="129"/>
      <c r="BC308" s="129"/>
      <c r="BD308" s="129"/>
      <c r="BE308" s="129"/>
      <c r="BF308" s="129"/>
      <c r="BG308" s="129"/>
      <c r="BH308" s="129"/>
      <c r="BI308" s="129"/>
      <c r="BJ308" s="129"/>
      <c r="BK308" s="129"/>
      <c r="BL308" s="129"/>
      <c r="BM308" s="129"/>
      <c r="BN308" s="129"/>
      <c r="BO308" s="129"/>
      <c r="BP308" s="129"/>
      <c r="BQ308" s="129"/>
      <c r="BR308" s="129"/>
    </row>
    <row r="309" spans="1:70" ht="15" x14ac:dyDescent="0.15">
      <c r="A309" s="104" t="s">
        <v>495</v>
      </c>
      <c r="B309" s="158" t="s">
        <v>529</v>
      </c>
      <c r="C309" s="153"/>
      <c r="D309" s="153" t="s">
        <v>916</v>
      </c>
      <c r="E309" s="153"/>
      <c r="F309" s="105">
        <v>0.2</v>
      </c>
      <c r="G309" s="106">
        <v>0.4</v>
      </c>
      <c r="H309" s="107">
        <f t="shared" si="19"/>
        <v>16</v>
      </c>
      <c r="I309" s="107">
        <f t="shared" si="20"/>
        <v>32</v>
      </c>
      <c r="J309" s="129">
        <v>49</v>
      </c>
      <c r="K309" s="129"/>
      <c r="L309" s="129"/>
      <c r="M309" s="129"/>
      <c r="N309" s="129"/>
      <c r="O309" s="129"/>
      <c r="P309" s="129"/>
      <c r="Q309" s="129"/>
      <c r="R309" s="129"/>
      <c r="S309" s="129"/>
      <c r="T309" s="129"/>
      <c r="U309" s="129"/>
      <c r="V309" s="129"/>
      <c r="W309" s="129"/>
      <c r="X309" s="129"/>
      <c r="Y309" s="129"/>
      <c r="Z309" s="129"/>
      <c r="AA309" s="129"/>
      <c r="AB309" s="129"/>
      <c r="AC309" s="129"/>
      <c r="AD309" s="129"/>
      <c r="AE309" s="129"/>
      <c r="AF309" s="129"/>
      <c r="AG309" s="129"/>
      <c r="AH309" s="129"/>
      <c r="AI309" s="129"/>
      <c r="AJ309" s="129"/>
      <c r="AK309" s="129"/>
      <c r="AL309" s="129"/>
      <c r="AM309" s="129"/>
      <c r="AN309" s="129"/>
      <c r="AO309" s="129"/>
      <c r="AP309" s="129"/>
      <c r="AQ309" s="129"/>
      <c r="AR309" s="129"/>
      <c r="AS309" s="129"/>
      <c r="AT309" s="129"/>
      <c r="AU309" s="129"/>
      <c r="AV309" s="129"/>
      <c r="AW309" s="129"/>
      <c r="AX309" s="129"/>
      <c r="AY309" s="129"/>
      <c r="AZ309" s="129"/>
      <c r="BA309" s="129"/>
      <c r="BB309" s="129"/>
      <c r="BC309" s="129"/>
      <c r="BD309" s="129"/>
      <c r="BE309" s="129"/>
      <c r="BF309" s="129"/>
      <c r="BG309" s="129"/>
      <c r="BH309" s="129"/>
      <c r="BI309" s="129"/>
      <c r="BJ309" s="129"/>
      <c r="BK309" s="129"/>
      <c r="BL309" s="129"/>
      <c r="BM309" s="129"/>
      <c r="BN309" s="129"/>
      <c r="BO309" s="129"/>
      <c r="BP309" s="129"/>
      <c r="BQ309" s="129"/>
      <c r="BR309" s="129"/>
    </row>
    <row r="310" spans="1:70" ht="15" x14ac:dyDescent="0.15">
      <c r="A310" s="104" t="s">
        <v>496</v>
      </c>
      <c r="B310" s="158" t="s">
        <v>529</v>
      </c>
      <c r="C310" s="153"/>
      <c r="D310" s="153" t="s">
        <v>917</v>
      </c>
      <c r="E310" s="153"/>
      <c r="F310" s="105">
        <v>0.2</v>
      </c>
      <c r="G310" s="106">
        <v>0.5</v>
      </c>
      <c r="H310" s="107">
        <f t="shared" si="19"/>
        <v>16</v>
      </c>
      <c r="I310" s="107">
        <f t="shared" si="20"/>
        <v>40</v>
      </c>
      <c r="J310" s="129"/>
      <c r="K310" s="129"/>
      <c r="L310" s="129"/>
      <c r="M310" s="129"/>
      <c r="N310" s="129"/>
      <c r="O310" s="129"/>
      <c r="P310" s="129"/>
      <c r="Q310" s="129"/>
      <c r="R310" s="129"/>
      <c r="S310" s="129"/>
      <c r="T310" s="129"/>
      <c r="U310" s="129"/>
      <c r="V310" s="129"/>
      <c r="W310" s="129"/>
      <c r="X310" s="129"/>
      <c r="Y310" s="129"/>
      <c r="Z310" s="129"/>
      <c r="AA310" s="129"/>
      <c r="AB310" s="129"/>
      <c r="AC310" s="129"/>
      <c r="AD310" s="129"/>
      <c r="AE310" s="129"/>
      <c r="AF310" s="129"/>
      <c r="AG310" s="129"/>
      <c r="AH310" s="129"/>
      <c r="AI310" s="129"/>
      <c r="AJ310" s="129"/>
      <c r="AK310" s="129"/>
      <c r="AL310" s="129"/>
      <c r="AM310" s="129"/>
      <c r="AN310" s="129"/>
      <c r="AO310" s="129"/>
      <c r="AP310" s="129"/>
      <c r="AQ310" s="129"/>
      <c r="AR310" s="129"/>
      <c r="AS310" s="129"/>
      <c r="AT310" s="129"/>
      <c r="AU310" s="129"/>
      <c r="AV310" s="129"/>
      <c r="AW310" s="129"/>
      <c r="AX310" s="129"/>
      <c r="AY310" s="129"/>
      <c r="AZ310" s="129"/>
      <c r="BA310" s="129"/>
      <c r="BB310" s="129"/>
      <c r="BC310" s="129"/>
      <c r="BD310" s="129"/>
      <c r="BE310" s="129"/>
      <c r="BF310" s="129"/>
      <c r="BG310" s="129"/>
      <c r="BH310" s="129"/>
      <c r="BI310" s="129"/>
      <c r="BJ310" s="129"/>
      <c r="BK310" s="129"/>
      <c r="BL310" s="129"/>
      <c r="BM310" s="129"/>
      <c r="BN310" s="129"/>
      <c r="BO310" s="129"/>
      <c r="BP310" s="129"/>
      <c r="BQ310" s="129"/>
      <c r="BR310" s="129"/>
    </row>
    <row r="311" spans="1:70" ht="15" x14ac:dyDescent="0.15">
      <c r="A311" s="104" t="s">
        <v>497</v>
      </c>
      <c r="B311" s="158" t="s">
        <v>529</v>
      </c>
      <c r="C311" s="153"/>
      <c r="D311" s="153" t="s">
        <v>918</v>
      </c>
      <c r="E311" s="153"/>
      <c r="F311" s="105">
        <v>0.2</v>
      </c>
      <c r="G311" s="106">
        <v>0.9</v>
      </c>
      <c r="H311" s="107">
        <f t="shared" si="19"/>
        <v>16</v>
      </c>
      <c r="I311" s="107">
        <f t="shared" si="20"/>
        <v>72</v>
      </c>
      <c r="J311" s="129"/>
      <c r="K311" s="129"/>
      <c r="L311" s="129"/>
      <c r="M311" s="129"/>
      <c r="N311" s="129"/>
      <c r="O311" s="129"/>
      <c r="P311" s="129"/>
      <c r="Q311" s="129"/>
      <c r="R311" s="129"/>
      <c r="S311" s="129"/>
      <c r="T311" s="129"/>
      <c r="U311" s="129"/>
      <c r="V311" s="129"/>
      <c r="W311" s="129"/>
      <c r="X311" s="129"/>
      <c r="Y311" s="129"/>
      <c r="Z311" s="129"/>
      <c r="AA311" s="129"/>
      <c r="AB311" s="129"/>
      <c r="AC311" s="129"/>
      <c r="AD311" s="129"/>
      <c r="AE311" s="129"/>
      <c r="AF311" s="129"/>
      <c r="AG311" s="129"/>
      <c r="AH311" s="129"/>
      <c r="AI311" s="129"/>
      <c r="AJ311" s="129"/>
      <c r="AK311" s="129"/>
      <c r="AL311" s="129"/>
      <c r="AM311" s="129"/>
      <c r="AN311" s="129"/>
      <c r="AO311" s="129"/>
      <c r="AP311" s="129"/>
      <c r="AQ311" s="129"/>
      <c r="AR311" s="129"/>
      <c r="AS311" s="129"/>
      <c r="AT311" s="129"/>
      <c r="AU311" s="129"/>
      <c r="AV311" s="129"/>
      <c r="AW311" s="129"/>
      <c r="AX311" s="129"/>
      <c r="AY311" s="129"/>
      <c r="AZ311" s="129"/>
      <c r="BA311" s="129"/>
      <c r="BB311" s="129"/>
      <c r="BC311" s="129"/>
      <c r="BD311" s="129"/>
      <c r="BE311" s="129"/>
      <c r="BF311" s="129"/>
      <c r="BG311" s="129"/>
      <c r="BH311" s="129"/>
      <c r="BI311" s="129"/>
      <c r="BJ311" s="129"/>
      <c r="BK311" s="129"/>
      <c r="BL311" s="129"/>
      <c r="BM311" s="129"/>
      <c r="BN311" s="129"/>
      <c r="BO311" s="129"/>
      <c r="BP311" s="129"/>
      <c r="BQ311" s="129"/>
      <c r="BR311" s="129"/>
    </row>
    <row r="312" spans="1:70" ht="15" x14ac:dyDescent="0.15">
      <c r="A312" s="104" t="s">
        <v>498</v>
      </c>
      <c r="B312" s="158" t="s">
        <v>529</v>
      </c>
      <c r="C312" s="153"/>
      <c r="D312" s="153" t="s">
        <v>919</v>
      </c>
      <c r="E312" s="153"/>
      <c r="F312" s="105">
        <v>0.25</v>
      </c>
      <c r="G312" s="106">
        <v>0.5</v>
      </c>
      <c r="H312" s="107">
        <f t="shared" si="19"/>
        <v>20</v>
      </c>
      <c r="I312" s="107">
        <f t="shared" si="20"/>
        <v>40</v>
      </c>
      <c r="J312" s="129"/>
      <c r="K312" s="129"/>
      <c r="L312" s="129"/>
      <c r="M312" s="129"/>
      <c r="N312" s="129"/>
      <c r="O312" s="129"/>
      <c r="P312" s="129"/>
      <c r="Q312" s="129"/>
      <c r="R312" s="129"/>
      <c r="S312" s="129"/>
      <c r="T312" s="129"/>
      <c r="U312" s="129"/>
      <c r="V312" s="129"/>
      <c r="W312" s="129"/>
      <c r="X312" s="129"/>
      <c r="Y312" s="129"/>
      <c r="Z312" s="129"/>
      <c r="AA312" s="129"/>
      <c r="AB312" s="129"/>
      <c r="AC312" s="129"/>
      <c r="AD312" s="129"/>
      <c r="AE312" s="129"/>
      <c r="AF312" s="129"/>
      <c r="AG312" s="129"/>
      <c r="AH312" s="129"/>
      <c r="AI312" s="129"/>
      <c r="AJ312" s="129"/>
      <c r="AK312" s="129"/>
      <c r="AL312" s="129"/>
      <c r="AM312" s="129"/>
      <c r="AN312" s="129"/>
      <c r="AO312" s="129"/>
      <c r="AP312" s="129"/>
      <c r="AQ312" s="129"/>
      <c r="AR312" s="129"/>
      <c r="AS312" s="129"/>
      <c r="AT312" s="129"/>
      <c r="AU312" s="129"/>
      <c r="AV312" s="129"/>
      <c r="AW312" s="129"/>
      <c r="AX312" s="129"/>
      <c r="AY312" s="129"/>
      <c r="AZ312" s="129"/>
      <c r="BA312" s="129"/>
      <c r="BB312" s="129"/>
      <c r="BC312" s="129"/>
      <c r="BD312" s="129"/>
      <c r="BE312" s="129"/>
      <c r="BF312" s="129"/>
      <c r="BG312" s="129"/>
      <c r="BH312" s="129"/>
      <c r="BI312" s="129"/>
      <c r="BJ312" s="129"/>
      <c r="BK312" s="129"/>
      <c r="BL312" s="129"/>
      <c r="BM312" s="129"/>
      <c r="BN312" s="129"/>
      <c r="BO312" s="129"/>
      <c r="BP312" s="129"/>
      <c r="BQ312" s="129"/>
      <c r="BR312" s="129"/>
    </row>
    <row r="313" spans="1:70" ht="15" x14ac:dyDescent="0.15">
      <c r="A313" s="104" t="s">
        <v>499</v>
      </c>
      <c r="B313" s="158" t="s">
        <v>529</v>
      </c>
      <c r="C313" s="153"/>
      <c r="D313" s="153" t="s">
        <v>920</v>
      </c>
      <c r="E313" s="153"/>
      <c r="F313" s="105">
        <v>0.3</v>
      </c>
      <c r="G313" s="106">
        <v>0.4</v>
      </c>
      <c r="H313" s="107">
        <f t="shared" si="19"/>
        <v>24</v>
      </c>
      <c r="I313" s="107">
        <f t="shared" si="20"/>
        <v>32</v>
      </c>
      <c r="J313" s="129"/>
      <c r="K313" s="129"/>
      <c r="L313" s="129"/>
      <c r="M313" s="129"/>
      <c r="N313" s="129"/>
      <c r="O313" s="129"/>
      <c r="P313" s="129"/>
      <c r="Q313" s="129"/>
      <c r="R313" s="129"/>
      <c r="S313" s="129"/>
      <c r="T313" s="129"/>
      <c r="U313" s="129"/>
      <c r="V313" s="129"/>
      <c r="W313" s="129"/>
      <c r="X313" s="129"/>
      <c r="Y313" s="129"/>
      <c r="Z313" s="129"/>
      <c r="AA313" s="129"/>
      <c r="AB313" s="129"/>
      <c r="AC313" s="129"/>
      <c r="AD313" s="129"/>
      <c r="AE313" s="129"/>
      <c r="AF313" s="129"/>
      <c r="AG313" s="129"/>
      <c r="AH313" s="129"/>
      <c r="AI313" s="129"/>
      <c r="AJ313" s="129"/>
      <c r="AK313" s="129"/>
      <c r="AL313" s="129"/>
      <c r="AM313" s="129"/>
      <c r="AN313" s="129"/>
      <c r="AO313" s="129"/>
      <c r="AP313" s="129"/>
      <c r="AQ313" s="129"/>
      <c r="AR313" s="129"/>
      <c r="AS313" s="129"/>
      <c r="AT313" s="129"/>
      <c r="AU313" s="129"/>
      <c r="AV313" s="129"/>
      <c r="AW313" s="129"/>
      <c r="AX313" s="129"/>
      <c r="AY313" s="129"/>
      <c r="AZ313" s="129"/>
      <c r="BA313" s="129"/>
      <c r="BB313" s="129"/>
      <c r="BC313" s="129"/>
      <c r="BD313" s="129"/>
      <c r="BE313" s="129"/>
      <c r="BF313" s="129"/>
      <c r="BG313" s="129"/>
      <c r="BH313" s="129"/>
      <c r="BI313" s="129"/>
      <c r="BJ313" s="129"/>
      <c r="BK313" s="129"/>
      <c r="BL313" s="129"/>
      <c r="BM313" s="129"/>
      <c r="BN313" s="129"/>
      <c r="BO313" s="129"/>
      <c r="BP313" s="129"/>
      <c r="BQ313" s="129"/>
      <c r="BR313" s="129"/>
    </row>
    <row r="314" spans="1:70" ht="15" x14ac:dyDescent="0.15">
      <c r="A314" s="104" t="s">
        <v>500</v>
      </c>
      <c r="B314" s="158" t="s">
        <v>529</v>
      </c>
      <c r="C314" s="153"/>
      <c r="D314" s="153" t="s">
        <v>921</v>
      </c>
      <c r="E314" s="153"/>
      <c r="F314" s="105">
        <v>0.3</v>
      </c>
      <c r="G314" s="106">
        <v>0.5</v>
      </c>
      <c r="H314" s="107">
        <f t="shared" si="19"/>
        <v>24</v>
      </c>
      <c r="I314" s="107">
        <f t="shared" si="20"/>
        <v>40</v>
      </c>
      <c r="J314" s="129"/>
      <c r="K314" s="129"/>
      <c r="L314" s="129"/>
      <c r="M314" s="129"/>
      <c r="N314" s="129"/>
      <c r="O314" s="129"/>
      <c r="P314" s="129"/>
      <c r="Q314" s="129"/>
      <c r="R314" s="129"/>
      <c r="S314" s="129"/>
      <c r="T314" s="129"/>
      <c r="U314" s="129"/>
      <c r="V314" s="129"/>
      <c r="W314" s="129"/>
      <c r="X314" s="129"/>
      <c r="Y314" s="129"/>
      <c r="Z314" s="129"/>
      <c r="AA314" s="129"/>
      <c r="AB314" s="129"/>
      <c r="AC314" s="129"/>
      <c r="AD314" s="129"/>
      <c r="AE314" s="129"/>
      <c r="AF314" s="129"/>
      <c r="AG314" s="129"/>
      <c r="AH314" s="129"/>
      <c r="AI314" s="129"/>
      <c r="AJ314" s="129"/>
      <c r="AK314" s="129"/>
      <c r="AL314" s="129"/>
      <c r="AM314" s="129"/>
      <c r="AN314" s="129"/>
      <c r="AO314" s="129"/>
      <c r="AP314" s="129"/>
      <c r="AQ314" s="129"/>
      <c r="AR314" s="129"/>
      <c r="AS314" s="129"/>
      <c r="AT314" s="129"/>
      <c r="AU314" s="129"/>
      <c r="AV314" s="129"/>
      <c r="AW314" s="129"/>
      <c r="AX314" s="129"/>
      <c r="AY314" s="129"/>
      <c r="AZ314" s="129"/>
      <c r="BA314" s="129"/>
      <c r="BB314" s="129"/>
      <c r="BC314" s="129"/>
      <c r="BD314" s="129"/>
      <c r="BE314" s="129"/>
      <c r="BF314" s="129"/>
      <c r="BG314" s="129"/>
      <c r="BH314" s="129"/>
      <c r="BI314" s="129"/>
      <c r="BJ314" s="129"/>
      <c r="BK314" s="129"/>
      <c r="BL314" s="129"/>
      <c r="BM314" s="129"/>
      <c r="BN314" s="129"/>
      <c r="BO314" s="129"/>
      <c r="BP314" s="129"/>
      <c r="BQ314" s="129"/>
      <c r="BR314" s="129"/>
    </row>
    <row r="315" spans="1:70" ht="15" x14ac:dyDescent="0.15">
      <c r="A315" s="104" t="s">
        <v>501</v>
      </c>
      <c r="B315" s="158" t="s">
        <v>529</v>
      </c>
      <c r="C315" s="153"/>
      <c r="D315" s="153" t="s">
        <v>922</v>
      </c>
      <c r="E315" s="153"/>
      <c r="F315" s="105">
        <v>0.4</v>
      </c>
      <c r="G315" s="106">
        <v>0.4</v>
      </c>
      <c r="H315" s="107">
        <f t="shared" si="19"/>
        <v>32</v>
      </c>
      <c r="I315" s="107">
        <f t="shared" si="20"/>
        <v>32</v>
      </c>
      <c r="J315" s="129"/>
      <c r="K315" s="129"/>
      <c r="L315" s="129"/>
      <c r="M315" s="129"/>
      <c r="N315" s="129"/>
      <c r="O315" s="129"/>
      <c r="P315" s="129"/>
      <c r="Q315" s="129"/>
      <c r="R315" s="129"/>
      <c r="S315" s="129"/>
      <c r="T315" s="129"/>
      <c r="U315" s="129"/>
      <c r="V315" s="129"/>
      <c r="W315" s="129"/>
      <c r="X315" s="129"/>
      <c r="Y315" s="129"/>
      <c r="Z315" s="129"/>
      <c r="AA315" s="129"/>
      <c r="AB315" s="129"/>
      <c r="AC315" s="129"/>
      <c r="AD315" s="129"/>
      <c r="AE315" s="129"/>
      <c r="AF315" s="129"/>
      <c r="AG315" s="129"/>
      <c r="AH315" s="129"/>
      <c r="AI315" s="129"/>
      <c r="AJ315" s="129"/>
      <c r="AK315" s="129"/>
      <c r="AL315" s="129"/>
      <c r="AM315" s="129"/>
      <c r="AN315" s="129"/>
      <c r="AO315" s="129"/>
      <c r="AP315" s="129"/>
      <c r="AQ315" s="129"/>
      <c r="AR315" s="129"/>
      <c r="AS315" s="129"/>
      <c r="AT315" s="129"/>
      <c r="AU315" s="129"/>
      <c r="AV315" s="129"/>
      <c r="AW315" s="129"/>
      <c r="AX315" s="129"/>
      <c r="AY315" s="129"/>
      <c r="AZ315" s="129"/>
      <c r="BA315" s="129"/>
      <c r="BB315" s="129"/>
      <c r="BC315" s="129"/>
      <c r="BD315" s="129"/>
      <c r="BE315" s="129"/>
      <c r="BF315" s="129"/>
      <c r="BG315" s="129"/>
      <c r="BH315" s="129"/>
      <c r="BI315" s="129"/>
      <c r="BJ315" s="129"/>
      <c r="BK315" s="129"/>
      <c r="BL315" s="129"/>
      <c r="BM315" s="129"/>
      <c r="BN315" s="129"/>
      <c r="BO315" s="129"/>
      <c r="BP315" s="129"/>
      <c r="BQ315" s="129"/>
      <c r="BR315" s="129"/>
    </row>
    <row r="316" spans="1:70" ht="15" x14ac:dyDescent="0.15">
      <c r="A316" s="104" t="s">
        <v>502</v>
      </c>
      <c r="B316" s="158" t="s">
        <v>529</v>
      </c>
      <c r="C316" s="153"/>
      <c r="D316" s="153" t="s">
        <v>923</v>
      </c>
      <c r="E316" s="153"/>
      <c r="F316" s="105">
        <v>0.4</v>
      </c>
      <c r="G316" s="106">
        <v>0.7</v>
      </c>
      <c r="H316" s="107">
        <f t="shared" si="19"/>
        <v>32</v>
      </c>
      <c r="I316" s="107">
        <f t="shared" si="20"/>
        <v>56</v>
      </c>
      <c r="J316" s="129"/>
      <c r="K316" s="129"/>
      <c r="L316" s="129"/>
      <c r="M316" s="129"/>
      <c r="N316" s="129"/>
      <c r="O316" s="129"/>
      <c r="P316" s="129"/>
      <c r="Q316" s="129"/>
      <c r="R316" s="129"/>
      <c r="S316" s="129"/>
      <c r="T316" s="129"/>
      <c r="U316" s="129"/>
      <c r="V316" s="129"/>
      <c r="W316" s="129"/>
      <c r="X316" s="129"/>
      <c r="Y316" s="129"/>
      <c r="Z316" s="129"/>
      <c r="AA316" s="129"/>
      <c r="AB316" s="129"/>
      <c r="AC316" s="129"/>
      <c r="AD316" s="129"/>
      <c r="AE316" s="129"/>
      <c r="AF316" s="129"/>
      <c r="AG316" s="129"/>
      <c r="AH316" s="129"/>
      <c r="AI316" s="129"/>
      <c r="AJ316" s="129"/>
      <c r="AK316" s="129"/>
      <c r="AL316" s="129"/>
      <c r="AM316" s="129"/>
      <c r="AN316" s="129"/>
      <c r="AO316" s="129"/>
      <c r="AP316" s="129"/>
      <c r="AQ316" s="129"/>
      <c r="AR316" s="129"/>
      <c r="AS316" s="129"/>
      <c r="AT316" s="129"/>
      <c r="AU316" s="129"/>
      <c r="AV316" s="129"/>
      <c r="AW316" s="129"/>
      <c r="AX316" s="129"/>
      <c r="AY316" s="129"/>
      <c r="AZ316" s="129"/>
      <c r="BA316" s="129"/>
      <c r="BB316" s="129"/>
      <c r="BC316" s="129"/>
      <c r="BD316" s="129"/>
      <c r="BE316" s="129"/>
      <c r="BF316" s="129"/>
      <c r="BG316" s="129"/>
      <c r="BH316" s="129"/>
      <c r="BI316" s="129"/>
      <c r="BJ316" s="129"/>
      <c r="BK316" s="129"/>
      <c r="BL316" s="129"/>
      <c r="BM316" s="129"/>
      <c r="BN316" s="129"/>
      <c r="BO316" s="129"/>
      <c r="BP316" s="129"/>
      <c r="BQ316" s="129"/>
      <c r="BR316" s="129"/>
    </row>
    <row r="317" spans="1:70" ht="15" x14ac:dyDescent="0.15">
      <c r="A317" s="104" t="s">
        <v>503</v>
      </c>
      <c r="B317" s="158" t="s">
        <v>529</v>
      </c>
      <c r="C317" s="153" t="s">
        <v>253</v>
      </c>
      <c r="D317" s="153" t="s">
        <v>924</v>
      </c>
      <c r="E317" s="153"/>
      <c r="F317" s="105">
        <v>0.4</v>
      </c>
      <c r="G317" s="106">
        <v>0.4</v>
      </c>
      <c r="H317" s="107">
        <f t="shared" si="19"/>
        <v>32</v>
      </c>
      <c r="I317" s="107">
        <f t="shared" si="20"/>
        <v>32</v>
      </c>
      <c r="J317" s="129"/>
      <c r="K317" s="129"/>
      <c r="L317" s="129"/>
      <c r="M317" s="129"/>
      <c r="N317" s="129"/>
      <c r="O317" s="129"/>
      <c r="P317" s="129"/>
      <c r="Q317" s="129"/>
      <c r="R317" s="129"/>
      <c r="S317" s="129"/>
      <c r="T317" s="129"/>
      <c r="U317" s="129"/>
      <c r="V317" s="129"/>
      <c r="W317" s="129"/>
      <c r="X317" s="129"/>
      <c r="Y317" s="129"/>
      <c r="Z317" s="129"/>
      <c r="AA317" s="129"/>
      <c r="AB317" s="129"/>
      <c r="AC317" s="129"/>
      <c r="AD317" s="129"/>
      <c r="AE317" s="129"/>
      <c r="AF317" s="129"/>
      <c r="AG317" s="129"/>
      <c r="AH317" s="129"/>
      <c r="AI317" s="129"/>
      <c r="AJ317" s="129"/>
      <c r="AK317" s="129"/>
      <c r="AL317" s="129"/>
      <c r="AM317" s="129"/>
      <c r="AN317" s="129"/>
      <c r="AO317" s="129"/>
      <c r="AP317" s="129"/>
      <c r="AQ317" s="129"/>
      <c r="AR317" s="129"/>
      <c r="AS317" s="129"/>
      <c r="AT317" s="129"/>
      <c r="AU317" s="129"/>
      <c r="AV317" s="129"/>
      <c r="AW317" s="129"/>
      <c r="AX317" s="129"/>
      <c r="AY317" s="129"/>
      <c r="AZ317" s="129"/>
      <c r="BA317" s="129"/>
      <c r="BB317" s="129"/>
      <c r="BC317" s="129"/>
      <c r="BD317" s="129"/>
      <c r="BE317" s="129"/>
      <c r="BF317" s="129"/>
      <c r="BG317" s="129"/>
      <c r="BH317" s="129"/>
      <c r="BI317" s="129"/>
      <c r="BJ317" s="129"/>
      <c r="BK317" s="129"/>
      <c r="BL317" s="129"/>
      <c r="BM317" s="129"/>
      <c r="BN317" s="129"/>
      <c r="BO317" s="129"/>
      <c r="BP317" s="129"/>
      <c r="BQ317" s="129"/>
      <c r="BR317" s="129"/>
    </row>
    <row r="318" spans="1:70" ht="15" x14ac:dyDescent="0.15">
      <c r="A318" s="128" t="s">
        <v>504</v>
      </c>
      <c r="B318" s="158" t="s">
        <v>529</v>
      </c>
      <c r="C318" s="158" t="s">
        <v>254</v>
      </c>
      <c r="D318" s="153" t="s">
        <v>925</v>
      </c>
      <c r="E318" s="158"/>
      <c r="F318" s="105">
        <v>7.4999999999999997E-2</v>
      </c>
      <c r="G318" s="106">
        <v>0.4</v>
      </c>
      <c r="H318" s="107">
        <f t="shared" si="19"/>
        <v>6</v>
      </c>
      <c r="I318" s="107">
        <f t="shared" si="20"/>
        <v>32</v>
      </c>
      <c r="J318" s="129"/>
      <c r="K318" s="129"/>
      <c r="L318" s="129"/>
      <c r="M318" s="129"/>
      <c r="N318" s="129"/>
      <c r="O318" s="129"/>
      <c r="P318" s="129"/>
      <c r="Q318" s="129"/>
      <c r="R318" s="129"/>
      <c r="S318" s="129"/>
      <c r="T318" s="129"/>
      <c r="U318" s="129"/>
      <c r="V318" s="129"/>
      <c r="W318" s="129"/>
      <c r="X318" s="129"/>
      <c r="Y318" s="129"/>
      <c r="Z318" s="129"/>
      <c r="AA318" s="129"/>
      <c r="AB318" s="129"/>
      <c r="AC318" s="129"/>
      <c r="AD318" s="129"/>
      <c r="AE318" s="129"/>
      <c r="AF318" s="129"/>
      <c r="AG318" s="129"/>
      <c r="AH318" s="129"/>
      <c r="AI318" s="129"/>
      <c r="AJ318" s="129"/>
      <c r="AK318" s="129"/>
      <c r="AL318" s="129"/>
      <c r="AM318" s="129"/>
      <c r="AN318" s="129"/>
      <c r="AO318" s="129"/>
      <c r="AP318" s="129"/>
      <c r="AQ318" s="129"/>
      <c r="AR318" s="129"/>
      <c r="AS318" s="129"/>
      <c r="AT318" s="129"/>
      <c r="AU318" s="129"/>
      <c r="AV318" s="129"/>
      <c r="AW318" s="129"/>
      <c r="AX318" s="129"/>
      <c r="AY318" s="129"/>
      <c r="AZ318" s="129"/>
      <c r="BA318" s="129"/>
      <c r="BB318" s="129"/>
      <c r="BC318" s="129"/>
      <c r="BD318" s="129"/>
      <c r="BE318" s="129"/>
      <c r="BF318" s="129"/>
      <c r="BG318" s="129"/>
      <c r="BH318" s="129"/>
      <c r="BI318" s="129"/>
      <c r="BJ318" s="129"/>
      <c r="BK318" s="129"/>
      <c r="BL318" s="129"/>
      <c r="BM318" s="129"/>
      <c r="BN318" s="129"/>
      <c r="BO318" s="129"/>
      <c r="BP318" s="129"/>
      <c r="BQ318" s="129"/>
      <c r="BR318" s="129"/>
    </row>
    <row r="319" spans="1:70" ht="15" x14ac:dyDescent="0.15">
      <c r="A319" s="128" t="s">
        <v>505</v>
      </c>
      <c r="B319" s="158" t="s">
        <v>529</v>
      </c>
      <c r="C319" s="158" t="s">
        <v>254</v>
      </c>
      <c r="D319" s="153" t="s">
        <v>926</v>
      </c>
      <c r="E319" s="158"/>
      <c r="F319" s="105">
        <v>0.1</v>
      </c>
      <c r="G319" s="106">
        <v>0.4</v>
      </c>
      <c r="H319" s="107">
        <f t="shared" si="19"/>
        <v>8</v>
      </c>
      <c r="I319" s="107">
        <f t="shared" si="20"/>
        <v>32</v>
      </c>
      <c r="J319" s="129"/>
      <c r="K319" s="129"/>
      <c r="L319" s="129"/>
      <c r="M319" s="129"/>
      <c r="N319" s="129"/>
      <c r="O319" s="129"/>
      <c r="P319" s="129"/>
      <c r="Q319" s="129"/>
      <c r="R319" s="129"/>
      <c r="S319" s="129"/>
      <c r="T319" s="129"/>
      <c r="U319" s="129"/>
      <c r="V319" s="129"/>
      <c r="W319" s="129"/>
      <c r="X319" s="129"/>
      <c r="Y319" s="129"/>
      <c r="Z319" s="129"/>
      <c r="AA319" s="129"/>
      <c r="AB319" s="129"/>
      <c r="AC319" s="129"/>
      <c r="AD319" s="129"/>
      <c r="AE319" s="129"/>
      <c r="AF319" s="129"/>
      <c r="AG319" s="129"/>
      <c r="AH319" s="129"/>
      <c r="AI319" s="129"/>
      <c r="AJ319" s="129"/>
      <c r="AK319" s="129"/>
      <c r="AL319" s="129"/>
      <c r="AM319" s="129"/>
      <c r="AN319" s="129"/>
      <c r="AO319" s="129"/>
      <c r="AP319" s="129"/>
      <c r="AQ319" s="129"/>
      <c r="AR319" s="129"/>
      <c r="AS319" s="129"/>
      <c r="AT319" s="129"/>
      <c r="AU319" s="129"/>
      <c r="AV319" s="129"/>
      <c r="AW319" s="129"/>
      <c r="AX319" s="129"/>
      <c r="AY319" s="129"/>
      <c r="AZ319" s="129"/>
      <c r="BA319" s="129"/>
      <c r="BB319" s="129"/>
      <c r="BC319" s="129"/>
      <c r="BD319" s="129"/>
      <c r="BE319" s="129"/>
      <c r="BF319" s="129"/>
      <c r="BG319" s="129"/>
      <c r="BH319" s="129"/>
      <c r="BI319" s="129"/>
      <c r="BJ319" s="129"/>
      <c r="BK319" s="129"/>
      <c r="BL319" s="129"/>
      <c r="BM319" s="129"/>
      <c r="BN319" s="129"/>
      <c r="BO319" s="129"/>
      <c r="BP319" s="129"/>
      <c r="BQ319" s="129"/>
      <c r="BR319" s="129"/>
    </row>
    <row r="320" spans="1:70" ht="15" x14ac:dyDescent="0.15">
      <c r="A320" s="128" t="s">
        <v>506</v>
      </c>
      <c r="B320" s="158" t="s">
        <v>529</v>
      </c>
      <c r="C320" s="158" t="s">
        <v>254</v>
      </c>
      <c r="D320" s="153" t="s">
        <v>927</v>
      </c>
      <c r="E320" s="158"/>
      <c r="F320" s="105">
        <v>0.12</v>
      </c>
      <c r="G320" s="106">
        <v>0.2</v>
      </c>
      <c r="H320" s="107">
        <f t="shared" si="19"/>
        <v>9.6</v>
      </c>
      <c r="I320" s="107">
        <f t="shared" si="20"/>
        <v>16</v>
      </c>
      <c r="J320" s="129"/>
      <c r="K320" s="129"/>
      <c r="L320" s="129"/>
      <c r="M320" s="129"/>
      <c r="N320" s="129"/>
      <c r="O320" s="129"/>
      <c r="P320" s="129"/>
      <c r="Q320" s="129"/>
      <c r="R320" s="129"/>
      <c r="S320" s="129"/>
      <c r="T320" s="129"/>
      <c r="U320" s="129"/>
      <c r="V320" s="129"/>
      <c r="W320" s="129"/>
      <c r="X320" s="129"/>
      <c r="Y320" s="129"/>
      <c r="Z320" s="129"/>
      <c r="AA320" s="129"/>
      <c r="AB320" s="129"/>
      <c r="AC320" s="129"/>
      <c r="AD320" s="129"/>
      <c r="AE320" s="129"/>
      <c r="AF320" s="129"/>
      <c r="AG320" s="129"/>
      <c r="AH320" s="129"/>
      <c r="AI320" s="129"/>
      <c r="AJ320" s="129"/>
      <c r="AK320" s="129"/>
      <c r="AL320" s="129"/>
      <c r="AM320" s="129"/>
      <c r="AN320" s="129"/>
      <c r="AO320" s="129"/>
      <c r="AP320" s="129"/>
      <c r="AQ320" s="129"/>
      <c r="AR320" s="129"/>
      <c r="AS320" s="129"/>
      <c r="AT320" s="129"/>
      <c r="AU320" s="129"/>
      <c r="AV320" s="129"/>
      <c r="AW320" s="129"/>
      <c r="AX320" s="129"/>
      <c r="AY320" s="129"/>
      <c r="AZ320" s="129"/>
      <c r="BA320" s="129"/>
      <c r="BB320" s="129"/>
      <c r="BC320" s="129"/>
      <c r="BD320" s="129"/>
      <c r="BE320" s="129"/>
      <c r="BF320" s="129"/>
      <c r="BG320" s="129"/>
      <c r="BH320" s="129"/>
      <c r="BI320" s="129"/>
      <c r="BJ320" s="129"/>
      <c r="BK320" s="129"/>
      <c r="BL320" s="129"/>
      <c r="BM320" s="129"/>
      <c r="BN320" s="129"/>
      <c r="BO320" s="129"/>
      <c r="BP320" s="129"/>
      <c r="BQ320" s="129"/>
      <c r="BR320" s="129"/>
    </row>
    <row r="321" spans="1:70" ht="15" x14ac:dyDescent="0.15">
      <c r="A321" s="128" t="s">
        <v>507</v>
      </c>
      <c r="B321" s="158" t="s">
        <v>529</v>
      </c>
      <c r="C321" s="158" t="s">
        <v>254</v>
      </c>
      <c r="D321" s="153" t="s">
        <v>928</v>
      </c>
      <c r="E321" s="158"/>
      <c r="F321" s="105">
        <v>0.3</v>
      </c>
      <c r="G321" s="106">
        <v>0.4</v>
      </c>
      <c r="H321" s="107">
        <f t="shared" ref="H321:H328" si="21">F321*80</f>
        <v>24</v>
      </c>
      <c r="I321" s="107">
        <f t="shared" ref="I321:I328" si="22">G321*80</f>
        <v>32</v>
      </c>
      <c r="J321" s="129"/>
      <c r="K321" s="129"/>
      <c r="L321" s="129"/>
      <c r="M321" s="129"/>
      <c r="N321" s="129"/>
      <c r="O321" s="129"/>
      <c r="P321" s="129"/>
      <c r="Q321" s="129"/>
      <c r="R321" s="129"/>
      <c r="S321" s="129"/>
      <c r="T321" s="129"/>
      <c r="U321" s="129"/>
      <c r="V321" s="129"/>
      <c r="W321" s="129"/>
      <c r="X321" s="129"/>
      <c r="Y321" s="129"/>
      <c r="Z321" s="129"/>
      <c r="AA321" s="129"/>
      <c r="AB321" s="129"/>
      <c r="AC321" s="129"/>
      <c r="AD321" s="129"/>
      <c r="AE321" s="129"/>
      <c r="AF321" s="129"/>
      <c r="AG321" s="129"/>
      <c r="AH321" s="129"/>
      <c r="AI321" s="129"/>
      <c r="AJ321" s="129"/>
      <c r="AK321" s="129"/>
      <c r="AL321" s="129"/>
      <c r="AM321" s="129"/>
      <c r="AN321" s="129"/>
      <c r="AO321" s="129"/>
      <c r="AP321" s="129"/>
      <c r="AQ321" s="129"/>
      <c r="AR321" s="129"/>
      <c r="AS321" s="129"/>
      <c r="AT321" s="129"/>
      <c r="AU321" s="129"/>
      <c r="AV321" s="129"/>
      <c r="AW321" s="129"/>
      <c r="AX321" s="129"/>
      <c r="AY321" s="129"/>
      <c r="AZ321" s="129"/>
      <c r="BA321" s="129"/>
      <c r="BB321" s="129"/>
      <c r="BC321" s="129"/>
      <c r="BD321" s="129"/>
      <c r="BE321" s="129"/>
      <c r="BF321" s="129"/>
      <c r="BG321" s="129"/>
      <c r="BH321" s="129"/>
      <c r="BI321" s="129"/>
      <c r="BJ321" s="129"/>
      <c r="BK321" s="129"/>
      <c r="BL321" s="129"/>
      <c r="BM321" s="129"/>
      <c r="BN321" s="129"/>
      <c r="BO321" s="129"/>
      <c r="BP321" s="129"/>
      <c r="BQ321" s="129"/>
      <c r="BR321" s="129"/>
    </row>
    <row r="322" spans="1:70" ht="15" x14ac:dyDescent="0.15">
      <c r="A322" s="107" t="s">
        <v>508</v>
      </c>
      <c r="B322" s="158" t="s">
        <v>529</v>
      </c>
      <c r="C322" s="107" t="s">
        <v>233</v>
      </c>
      <c r="D322" s="170" t="s">
        <v>929</v>
      </c>
      <c r="E322" s="107" t="s">
        <v>131</v>
      </c>
      <c r="F322" s="105">
        <v>0.2</v>
      </c>
      <c r="G322" s="106">
        <v>0.2</v>
      </c>
      <c r="H322" s="107">
        <f t="shared" si="21"/>
        <v>16</v>
      </c>
      <c r="I322" s="107">
        <f t="shared" si="22"/>
        <v>16</v>
      </c>
      <c r="J322" s="129"/>
      <c r="K322" s="129"/>
      <c r="L322" s="129"/>
      <c r="M322" s="129"/>
      <c r="N322" s="129"/>
      <c r="O322" s="129"/>
      <c r="P322" s="129"/>
      <c r="Q322" s="129"/>
      <c r="R322" s="129"/>
      <c r="S322" s="129"/>
      <c r="T322" s="129"/>
      <c r="U322" s="129"/>
      <c r="V322" s="129"/>
      <c r="W322" s="129"/>
      <c r="X322" s="129"/>
      <c r="Y322" s="129"/>
      <c r="Z322" s="129"/>
      <c r="AA322" s="129"/>
      <c r="AB322" s="129"/>
      <c r="AC322" s="129"/>
      <c r="AD322" s="129"/>
      <c r="AE322" s="129"/>
      <c r="AF322" s="129"/>
      <c r="AG322" s="129"/>
      <c r="AH322" s="129"/>
      <c r="AI322" s="129"/>
      <c r="AJ322" s="129"/>
      <c r="AK322" s="129"/>
      <c r="AL322" s="129"/>
      <c r="AM322" s="129"/>
      <c r="AN322" s="129"/>
      <c r="AO322" s="129"/>
      <c r="AP322" s="129"/>
      <c r="AQ322" s="129"/>
      <c r="AR322" s="129"/>
      <c r="AS322" s="129"/>
      <c r="AT322" s="129"/>
      <c r="AU322" s="129"/>
      <c r="AV322" s="129"/>
      <c r="AW322" s="129"/>
      <c r="AX322" s="129"/>
      <c r="AY322" s="129"/>
      <c r="AZ322" s="129"/>
      <c r="BA322" s="129"/>
      <c r="BB322" s="129"/>
      <c r="BC322" s="129"/>
      <c r="BD322" s="129"/>
      <c r="BE322" s="129"/>
      <c r="BF322" s="129"/>
      <c r="BG322" s="129"/>
      <c r="BH322" s="129"/>
      <c r="BI322" s="129"/>
      <c r="BJ322" s="129"/>
      <c r="BK322" s="129"/>
      <c r="BL322" s="129"/>
      <c r="BM322" s="129"/>
      <c r="BN322" s="129"/>
      <c r="BO322" s="129"/>
      <c r="BP322" s="129"/>
      <c r="BQ322" s="129"/>
      <c r="BR322" s="129"/>
    </row>
    <row r="323" spans="1:70" ht="15" x14ac:dyDescent="0.15">
      <c r="A323" s="104" t="s">
        <v>509</v>
      </c>
      <c r="B323" s="158" t="s">
        <v>529</v>
      </c>
      <c r="C323" s="107" t="s">
        <v>233</v>
      </c>
      <c r="D323" s="170" t="s">
        <v>930</v>
      </c>
      <c r="E323" s="107" t="s">
        <v>131</v>
      </c>
      <c r="F323" s="105">
        <v>0.35</v>
      </c>
      <c r="G323" s="106">
        <v>0.35</v>
      </c>
      <c r="H323" s="107">
        <f t="shared" si="21"/>
        <v>28</v>
      </c>
      <c r="I323" s="107">
        <f t="shared" si="22"/>
        <v>28</v>
      </c>
      <c r="J323" s="129"/>
      <c r="K323" s="129"/>
      <c r="L323" s="129"/>
      <c r="M323" s="129"/>
      <c r="N323" s="129"/>
      <c r="O323" s="129"/>
      <c r="P323" s="129"/>
      <c r="Q323" s="129"/>
      <c r="R323" s="129"/>
      <c r="S323" s="129"/>
      <c r="T323" s="129"/>
      <c r="U323" s="129"/>
      <c r="V323" s="129"/>
      <c r="W323" s="129"/>
      <c r="X323" s="129"/>
      <c r="Y323" s="129"/>
      <c r="Z323" s="129"/>
      <c r="AA323" s="129"/>
      <c r="AB323" s="129"/>
      <c r="AC323" s="129"/>
      <c r="AD323" s="129"/>
      <c r="AE323" s="129"/>
      <c r="AF323" s="129"/>
      <c r="AG323" s="129"/>
      <c r="AH323" s="129"/>
      <c r="AI323" s="129"/>
      <c r="AJ323" s="129"/>
      <c r="AK323" s="129"/>
      <c r="AL323" s="129"/>
      <c r="AM323" s="129"/>
      <c r="AN323" s="129"/>
      <c r="AO323" s="129"/>
      <c r="AP323" s="129"/>
      <c r="AQ323" s="129"/>
      <c r="AR323" s="129"/>
      <c r="AS323" s="129"/>
      <c r="AT323" s="129"/>
      <c r="AU323" s="129"/>
      <c r="AV323" s="129"/>
      <c r="AW323" s="129"/>
      <c r="AX323" s="129"/>
      <c r="AY323" s="129"/>
      <c r="AZ323" s="129"/>
      <c r="BA323" s="129"/>
      <c r="BB323" s="129"/>
      <c r="BC323" s="129"/>
      <c r="BD323" s="129"/>
      <c r="BE323" s="129"/>
      <c r="BF323" s="129"/>
      <c r="BG323" s="129"/>
      <c r="BH323" s="129"/>
      <c r="BI323" s="129"/>
      <c r="BJ323" s="129"/>
      <c r="BK323" s="129"/>
      <c r="BL323" s="129"/>
      <c r="BM323" s="129"/>
      <c r="BN323" s="129"/>
      <c r="BO323" s="129"/>
      <c r="BP323" s="129"/>
      <c r="BQ323" s="129"/>
      <c r="BR323" s="129"/>
    </row>
    <row r="324" spans="1:70" ht="15" x14ac:dyDescent="0.15">
      <c r="A324" s="104" t="s">
        <v>510</v>
      </c>
      <c r="B324" s="158" t="s">
        <v>529</v>
      </c>
      <c r="C324" s="107" t="s">
        <v>233</v>
      </c>
      <c r="D324" s="170" t="s">
        <v>931</v>
      </c>
      <c r="E324" s="107" t="s">
        <v>131</v>
      </c>
      <c r="F324" s="105">
        <v>0.5</v>
      </c>
      <c r="G324" s="106">
        <v>0.5</v>
      </c>
      <c r="H324" s="107">
        <f t="shared" si="21"/>
        <v>40</v>
      </c>
      <c r="I324" s="107">
        <f t="shared" si="22"/>
        <v>40</v>
      </c>
      <c r="J324" s="129"/>
      <c r="K324" s="129"/>
      <c r="L324" s="129"/>
      <c r="M324" s="129"/>
      <c r="N324" s="129"/>
      <c r="O324" s="129"/>
      <c r="P324" s="129"/>
      <c r="Q324" s="129"/>
      <c r="R324" s="129"/>
      <c r="S324" s="129"/>
      <c r="T324" s="129"/>
      <c r="U324" s="129"/>
      <c r="V324" s="129"/>
      <c r="W324" s="129"/>
      <c r="X324" s="129"/>
      <c r="Y324" s="129"/>
      <c r="Z324" s="129"/>
      <c r="AA324" s="129"/>
      <c r="AB324" s="129"/>
      <c r="AC324" s="129"/>
      <c r="AD324" s="129"/>
      <c r="AE324" s="129"/>
      <c r="AF324" s="129"/>
      <c r="AG324" s="129"/>
      <c r="AH324" s="129"/>
      <c r="AI324" s="129"/>
      <c r="AJ324" s="129"/>
      <c r="AK324" s="129"/>
      <c r="AL324" s="129"/>
      <c r="AM324" s="129"/>
      <c r="AN324" s="129"/>
      <c r="AO324" s="129"/>
      <c r="AP324" s="129"/>
      <c r="AQ324" s="129"/>
      <c r="AR324" s="129"/>
      <c r="AS324" s="129"/>
      <c r="AT324" s="129"/>
      <c r="AU324" s="129"/>
      <c r="AV324" s="129"/>
      <c r="AW324" s="129"/>
      <c r="AX324" s="129"/>
      <c r="AY324" s="129"/>
      <c r="AZ324" s="129"/>
      <c r="BA324" s="129"/>
      <c r="BB324" s="129"/>
      <c r="BC324" s="129"/>
      <c r="BD324" s="129"/>
      <c r="BE324" s="129"/>
      <c r="BF324" s="129"/>
      <c r="BG324" s="129"/>
      <c r="BH324" s="129"/>
      <c r="BI324" s="129"/>
      <c r="BJ324" s="129"/>
      <c r="BK324" s="129"/>
      <c r="BL324" s="129"/>
      <c r="BM324" s="129"/>
      <c r="BN324" s="129"/>
      <c r="BO324" s="129"/>
      <c r="BP324" s="129"/>
      <c r="BQ324" s="129"/>
      <c r="BR324" s="129"/>
    </row>
    <row r="325" spans="1:70" ht="15" x14ac:dyDescent="0.15">
      <c r="A325" s="104" t="s">
        <v>511</v>
      </c>
      <c r="B325" s="158" t="s">
        <v>529</v>
      </c>
      <c r="C325" s="107" t="s">
        <v>233</v>
      </c>
      <c r="D325" s="170" t="s">
        <v>932</v>
      </c>
      <c r="E325" s="107" t="s">
        <v>131</v>
      </c>
      <c r="F325" s="105">
        <v>0.6</v>
      </c>
      <c r="G325" s="105">
        <v>0.6</v>
      </c>
      <c r="H325" s="107">
        <f t="shared" si="21"/>
        <v>48</v>
      </c>
      <c r="I325" s="107">
        <f t="shared" si="22"/>
        <v>48</v>
      </c>
      <c r="J325" s="129"/>
      <c r="K325" s="129"/>
      <c r="L325" s="129"/>
      <c r="M325" s="129"/>
      <c r="N325" s="129"/>
      <c r="O325" s="129"/>
      <c r="P325" s="129"/>
      <c r="Q325" s="129"/>
      <c r="R325" s="129"/>
      <c r="S325" s="129"/>
      <c r="T325" s="129"/>
      <c r="U325" s="129"/>
      <c r="V325" s="129"/>
      <c r="W325" s="129"/>
      <c r="X325" s="129"/>
      <c r="Y325" s="129"/>
      <c r="Z325" s="129"/>
      <c r="AA325" s="129"/>
      <c r="AB325" s="129"/>
      <c r="AC325" s="129"/>
      <c r="AD325" s="129"/>
      <c r="AE325" s="129"/>
      <c r="AF325" s="129"/>
      <c r="AG325" s="129"/>
      <c r="AH325" s="129"/>
      <c r="AI325" s="129"/>
      <c r="AJ325" s="129"/>
      <c r="AK325" s="129"/>
      <c r="AL325" s="129"/>
      <c r="AM325" s="129"/>
      <c r="AN325" s="129"/>
      <c r="AO325" s="129"/>
      <c r="AP325" s="129"/>
      <c r="AQ325" s="129"/>
      <c r="AR325" s="129"/>
      <c r="AS325" s="129"/>
      <c r="AT325" s="129"/>
      <c r="AU325" s="129"/>
      <c r="AV325" s="129"/>
      <c r="AW325" s="129"/>
      <c r="AX325" s="129"/>
      <c r="AY325" s="129"/>
      <c r="AZ325" s="129"/>
      <c r="BA325" s="129"/>
      <c r="BB325" s="129"/>
      <c r="BC325" s="129"/>
      <c r="BD325" s="129"/>
      <c r="BE325" s="129"/>
      <c r="BF325" s="129"/>
      <c r="BG325" s="129"/>
      <c r="BH325" s="129"/>
      <c r="BI325" s="129"/>
      <c r="BJ325" s="129"/>
      <c r="BK325" s="129"/>
      <c r="BL325" s="129"/>
      <c r="BM325" s="129"/>
      <c r="BN325" s="129"/>
      <c r="BO325" s="129"/>
      <c r="BP325" s="129"/>
      <c r="BQ325" s="129"/>
      <c r="BR325" s="129"/>
    </row>
    <row r="326" spans="1:70" ht="15" x14ac:dyDescent="0.15">
      <c r="A326" s="104" t="s">
        <v>512</v>
      </c>
      <c r="B326" s="158" t="s">
        <v>529</v>
      </c>
      <c r="C326" s="107" t="s">
        <v>233</v>
      </c>
      <c r="D326" s="170" t="s">
        <v>933</v>
      </c>
      <c r="E326" s="107" t="s">
        <v>131</v>
      </c>
      <c r="F326" s="105">
        <v>0.7</v>
      </c>
      <c r="G326" s="105">
        <v>0.7</v>
      </c>
      <c r="H326" s="107">
        <f t="shared" si="21"/>
        <v>56</v>
      </c>
      <c r="I326" s="107">
        <f t="shared" si="22"/>
        <v>56</v>
      </c>
      <c r="J326" s="129"/>
      <c r="K326" s="129"/>
      <c r="L326" s="129"/>
      <c r="M326" s="129"/>
      <c r="N326" s="129"/>
      <c r="O326" s="129"/>
      <c r="P326" s="129"/>
      <c r="Q326" s="129"/>
      <c r="R326" s="129"/>
      <c r="S326" s="129"/>
      <c r="T326" s="129"/>
      <c r="U326" s="129"/>
      <c r="V326" s="129"/>
      <c r="W326" s="129"/>
      <c r="X326" s="129"/>
      <c r="Y326" s="129"/>
      <c r="Z326" s="129"/>
      <c r="AA326" s="129"/>
      <c r="AB326" s="129"/>
      <c r="AC326" s="129"/>
      <c r="AD326" s="129"/>
      <c r="AE326" s="129"/>
      <c r="AF326" s="129"/>
      <c r="AG326" s="129"/>
      <c r="AH326" s="129"/>
      <c r="AI326" s="129"/>
      <c r="AJ326" s="129"/>
      <c r="AK326" s="129"/>
      <c r="AL326" s="129"/>
      <c r="AM326" s="129"/>
      <c r="AN326" s="129"/>
      <c r="AO326" s="129"/>
      <c r="AP326" s="129"/>
      <c r="AQ326" s="129"/>
      <c r="AR326" s="129"/>
      <c r="AS326" s="129"/>
      <c r="AT326" s="129"/>
      <c r="AU326" s="129"/>
      <c r="AV326" s="129"/>
      <c r="AW326" s="129"/>
      <c r="AX326" s="129"/>
      <c r="AY326" s="129"/>
      <c r="AZ326" s="129"/>
      <c r="BA326" s="129"/>
      <c r="BB326" s="129"/>
      <c r="BC326" s="129"/>
      <c r="BD326" s="129"/>
      <c r="BE326" s="129"/>
      <c r="BF326" s="129"/>
      <c r="BG326" s="129"/>
      <c r="BH326" s="129"/>
      <c r="BI326" s="129"/>
      <c r="BJ326" s="129"/>
      <c r="BK326" s="129"/>
      <c r="BL326" s="129"/>
      <c r="BM326" s="129"/>
      <c r="BN326" s="129"/>
      <c r="BO326" s="129"/>
      <c r="BP326" s="129"/>
      <c r="BQ326" s="129"/>
      <c r="BR326" s="129"/>
    </row>
    <row r="327" spans="1:70" ht="15" x14ac:dyDescent="0.15">
      <c r="A327" s="104" t="s">
        <v>513</v>
      </c>
      <c r="B327" s="158" t="s">
        <v>529</v>
      </c>
      <c r="C327" s="107" t="s">
        <v>233</v>
      </c>
      <c r="D327" s="170" t="s">
        <v>934</v>
      </c>
      <c r="E327" s="107" t="s">
        <v>131</v>
      </c>
      <c r="F327" s="105">
        <v>0.8</v>
      </c>
      <c r="G327" s="105">
        <v>0.8</v>
      </c>
      <c r="H327" s="107">
        <f t="shared" si="21"/>
        <v>64</v>
      </c>
      <c r="I327" s="107">
        <f t="shared" si="22"/>
        <v>64</v>
      </c>
      <c r="J327" s="129"/>
      <c r="K327" s="129"/>
      <c r="L327" s="129"/>
      <c r="M327" s="129"/>
      <c r="N327" s="129"/>
      <c r="O327" s="129"/>
      <c r="P327" s="129"/>
      <c r="Q327" s="129"/>
      <c r="R327" s="129"/>
      <c r="S327" s="129"/>
      <c r="T327" s="129"/>
      <c r="U327" s="129"/>
      <c r="V327" s="129"/>
      <c r="W327" s="129"/>
      <c r="X327" s="129"/>
      <c r="Y327" s="129"/>
      <c r="Z327" s="129"/>
      <c r="AA327" s="129"/>
      <c r="AB327" s="129"/>
      <c r="AC327" s="129"/>
      <c r="AD327" s="129"/>
      <c r="AE327" s="129"/>
      <c r="AF327" s="129"/>
      <c r="AG327" s="129"/>
      <c r="AH327" s="129"/>
      <c r="AI327" s="129"/>
      <c r="AJ327" s="129"/>
      <c r="AK327" s="129"/>
      <c r="AL327" s="129"/>
      <c r="AM327" s="129"/>
      <c r="AN327" s="129"/>
      <c r="AO327" s="129"/>
      <c r="AP327" s="129"/>
      <c r="AQ327" s="129"/>
      <c r="AR327" s="129"/>
      <c r="AS327" s="129"/>
      <c r="AT327" s="129"/>
      <c r="AU327" s="129"/>
      <c r="AV327" s="129"/>
      <c r="AW327" s="129"/>
      <c r="AX327" s="129"/>
      <c r="AY327" s="129"/>
      <c r="AZ327" s="129"/>
      <c r="BA327" s="129"/>
      <c r="BB327" s="129"/>
      <c r="BC327" s="129"/>
      <c r="BD327" s="129"/>
      <c r="BE327" s="129"/>
      <c r="BF327" s="129"/>
      <c r="BG327" s="129"/>
      <c r="BH327" s="129"/>
      <c r="BI327" s="129"/>
      <c r="BJ327" s="129"/>
      <c r="BK327" s="129"/>
      <c r="BL327" s="129"/>
      <c r="BM327" s="129"/>
      <c r="BN327" s="129"/>
      <c r="BO327" s="129"/>
      <c r="BP327" s="129"/>
      <c r="BQ327" s="129"/>
      <c r="BR327" s="129"/>
    </row>
    <row r="328" spans="1:70" ht="15" x14ac:dyDescent="0.15">
      <c r="A328" s="104" t="s">
        <v>514</v>
      </c>
      <c r="B328" s="158" t="s">
        <v>529</v>
      </c>
      <c r="C328" s="107" t="s">
        <v>233</v>
      </c>
      <c r="D328" s="170" t="s">
        <v>935</v>
      </c>
      <c r="E328" s="107" t="s">
        <v>131</v>
      </c>
      <c r="F328" s="105">
        <v>1</v>
      </c>
      <c r="G328" s="106">
        <v>1</v>
      </c>
      <c r="H328" s="107">
        <f t="shared" si="21"/>
        <v>80</v>
      </c>
      <c r="I328" s="107">
        <f t="shared" si="22"/>
        <v>80</v>
      </c>
      <c r="J328" s="129"/>
      <c r="K328" s="129"/>
      <c r="L328" s="129"/>
      <c r="M328" s="129"/>
      <c r="N328" s="129"/>
      <c r="O328" s="129"/>
      <c r="P328" s="129"/>
      <c r="Q328" s="129"/>
      <c r="R328" s="129"/>
      <c r="S328" s="129"/>
      <c r="T328" s="129"/>
      <c r="U328" s="129"/>
      <c r="V328" s="129"/>
      <c r="W328" s="129"/>
      <c r="X328" s="129"/>
      <c r="Y328" s="129"/>
      <c r="Z328" s="129"/>
      <c r="AA328" s="129"/>
      <c r="AB328" s="129"/>
      <c r="AC328" s="129"/>
      <c r="AD328" s="129"/>
      <c r="AE328" s="129"/>
      <c r="AF328" s="129"/>
      <c r="AG328" s="129"/>
      <c r="AH328" s="129"/>
      <c r="AI328" s="129"/>
      <c r="AJ328" s="129"/>
      <c r="AK328" s="129"/>
      <c r="AL328" s="129"/>
      <c r="AM328" s="129"/>
      <c r="AN328" s="129"/>
      <c r="AO328" s="129"/>
      <c r="AP328" s="129"/>
      <c r="AQ328" s="129"/>
      <c r="AR328" s="129"/>
      <c r="AS328" s="129"/>
      <c r="AT328" s="129"/>
      <c r="AU328" s="129"/>
      <c r="AV328" s="129"/>
      <c r="AW328" s="129"/>
      <c r="AX328" s="129"/>
      <c r="AY328" s="129"/>
      <c r="AZ328" s="129"/>
      <c r="BA328" s="129"/>
      <c r="BB328" s="129"/>
      <c r="BC328" s="129"/>
      <c r="BD328" s="129"/>
      <c r="BE328" s="129"/>
      <c r="BF328" s="129"/>
      <c r="BG328" s="129"/>
      <c r="BH328" s="129"/>
      <c r="BI328" s="129"/>
      <c r="BJ328" s="129"/>
      <c r="BK328" s="129"/>
      <c r="BL328" s="129"/>
      <c r="BM328" s="129"/>
      <c r="BN328" s="129"/>
      <c r="BO328" s="129"/>
      <c r="BP328" s="129"/>
      <c r="BQ328" s="129"/>
      <c r="BR328" s="129"/>
    </row>
    <row r="329" spans="1:70" ht="15" x14ac:dyDescent="0.2">
      <c r="A329" s="109" t="s">
        <v>515</v>
      </c>
      <c r="B329" s="158" t="s">
        <v>529</v>
      </c>
      <c r="C329" s="107" t="s">
        <v>233</v>
      </c>
      <c r="D329" s="170" t="s">
        <v>936</v>
      </c>
      <c r="E329" s="107" t="s">
        <v>131</v>
      </c>
      <c r="F329" s="110"/>
      <c r="G329" s="111"/>
      <c r="H329" s="112">
        <v>24.5</v>
      </c>
      <c r="I329" s="112">
        <v>24.5</v>
      </c>
      <c r="J329" s="129">
        <v>18</v>
      </c>
      <c r="K329" s="129"/>
      <c r="L329" s="129"/>
      <c r="M329" s="129"/>
      <c r="N329" s="129"/>
      <c r="O329" s="129"/>
      <c r="P329" s="129"/>
      <c r="Q329" s="129"/>
      <c r="R329" s="129"/>
      <c r="S329" s="129"/>
      <c r="T329" s="129"/>
      <c r="U329" s="129"/>
      <c r="V329" s="129"/>
      <c r="W329" s="129"/>
      <c r="X329" s="129"/>
      <c r="Y329" s="129"/>
      <c r="Z329" s="129"/>
      <c r="AA329" s="129"/>
      <c r="AB329" s="129"/>
      <c r="AC329" s="129"/>
      <c r="AD329" s="129"/>
      <c r="AE329" s="129"/>
      <c r="AF329" s="129"/>
      <c r="AG329" s="129"/>
      <c r="AH329" s="129"/>
      <c r="AI329" s="129"/>
      <c r="AJ329" s="129"/>
      <c r="AK329" s="129"/>
      <c r="AL329" s="129"/>
      <c r="AM329" s="129"/>
      <c r="AN329" s="129"/>
      <c r="AO329" s="129"/>
      <c r="AP329" s="129"/>
      <c r="AQ329" s="129"/>
      <c r="AR329" s="129"/>
      <c r="AS329" s="129"/>
      <c r="AT329" s="129"/>
      <c r="AU329" s="129"/>
      <c r="AV329" s="129"/>
      <c r="AW329" s="129"/>
      <c r="AX329" s="129"/>
      <c r="AY329" s="129"/>
      <c r="AZ329" s="129"/>
      <c r="BA329" s="129"/>
      <c r="BB329" s="129"/>
      <c r="BC329" s="129"/>
      <c r="BD329" s="129"/>
      <c r="BE329" s="129"/>
      <c r="BF329" s="129"/>
      <c r="BG329" s="129"/>
      <c r="BH329" s="129"/>
      <c r="BI329" s="129"/>
      <c r="BJ329" s="129"/>
      <c r="BK329" s="129"/>
      <c r="BL329" s="129"/>
      <c r="BM329" s="129"/>
      <c r="BN329" s="129"/>
      <c r="BO329" s="129"/>
      <c r="BP329" s="129"/>
      <c r="BQ329" s="129"/>
      <c r="BR329" s="129"/>
    </row>
  </sheetData>
  <sortState xmlns:xlrd2="http://schemas.microsoft.com/office/spreadsheetml/2017/richdata2" ref="A5:I329">
    <sortCondition ref="A5:A329"/>
  </sortState>
  <phoneticPr fontId="14" type="noConversion"/>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A09BB-EEF3-FE47-8BFF-1B4D2A69D770}">
  <dimension ref="A1:CC81"/>
  <sheetViews>
    <sheetView zoomScale="120" zoomScaleNormal="120" workbookViewId="0">
      <selection activeCell="I5" sqref="I5"/>
    </sheetView>
  </sheetViews>
  <sheetFormatPr baseColWidth="10" defaultRowHeight="13" x14ac:dyDescent="0.15"/>
  <cols>
    <col min="1" max="1" width="30.83203125" style="48" customWidth="1"/>
    <col min="2" max="2" width="16.6640625" style="48" customWidth="1"/>
    <col min="3" max="3" width="15" style="48" customWidth="1"/>
    <col min="4" max="4" width="12.33203125" style="48" customWidth="1"/>
    <col min="5" max="5" width="12.5" style="48" customWidth="1"/>
    <col min="6" max="7" width="10.83203125" style="48" customWidth="1"/>
    <col min="8" max="8" width="9.6640625" style="48" customWidth="1"/>
    <col min="9" max="28" width="10.83203125" style="48" customWidth="1"/>
    <col min="29" max="58" width="10.83203125" style="48"/>
    <col min="59" max="59" width="10.83203125" style="70"/>
    <col min="60" max="68" width="10.83203125" style="48"/>
    <col min="69" max="69" width="10.83203125" style="94"/>
    <col min="70" max="16384" width="10.83203125" style="48"/>
  </cols>
  <sheetData>
    <row r="1" spans="1:69" s="37" customFormat="1" ht="16" customHeight="1" x14ac:dyDescent="0.15">
      <c r="A1" s="38" t="s">
        <v>85</v>
      </c>
      <c r="B1" s="38" t="s">
        <v>224</v>
      </c>
      <c r="C1" s="37" t="s">
        <v>1045</v>
      </c>
      <c r="D1" s="38" t="s">
        <v>1046</v>
      </c>
      <c r="E1" s="38" t="s">
        <v>1047</v>
      </c>
      <c r="F1" s="38" t="s">
        <v>1048</v>
      </c>
      <c r="G1" s="38" t="s">
        <v>1049</v>
      </c>
      <c r="H1" s="38" t="s">
        <v>1050</v>
      </c>
      <c r="I1" s="41" t="s">
        <v>57</v>
      </c>
      <c r="J1" s="41" t="s">
        <v>58</v>
      </c>
      <c r="K1" s="41" t="s">
        <v>59</v>
      </c>
      <c r="L1" s="41" t="s">
        <v>60</v>
      </c>
      <c r="M1" s="41" t="s">
        <v>61</v>
      </c>
      <c r="N1" s="41" t="s">
        <v>62</v>
      </c>
      <c r="O1" s="41" t="s">
        <v>63</v>
      </c>
      <c r="P1" s="41" t="s">
        <v>64</v>
      </c>
      <c r="Q1" s="41" t="s">
        <v>65</v>
      </c>
      <c r="R1" s="41" t="s">
        <v>66</v>
      </c>
      <c r="S1" s="41" t="s">
        <v>47</v>
      </c>
      <c r="T1" s="41" t="s">
        <v>48</v>
      </c>
      <c r="U1" s="41" t="s">
        <v>49</v>
      </c>
      <c r="V1" s="41" t="s">
        <v>50</v>
      </c>
      <c r="W1" s="41" t="s">
        <v>51</v>
      </c>
      <c r="X1" s="41" t="s">
        <v>52</v>
      </c>
      <c r="Y1" s="41" t="s">
        <v>53</v>
      </c>
      <c r="Z1" s="41" t="s">
        <v>54</v>
      </c>
      <c r="AA1" s="41" t="s">
        <v>55</v>
      </c>
      <c r="AB1" s="41" t="s">
        <v>56</v>
      </c>
      <c r="AC1" s="41" t="s">
        <v>37</v>
      </c>
      <c r="AD1" s="41" t="s">
        <v>38</v>
      </c>
      <c r="AE1" s="41" t="s">
        <v>39</v>
      </c>
      <c r="AF1" s="41" t="s">
        <v>40</v>
      </c>
      <c r="AG1" s="41" t="s">
        <v>41</v>
      </c>
      <c r="AH1" s="41" t="s">
        <v>42</v>
      </c>
      <c r="AI1" s="41" t="s">
        <v>43</v>
      </c>
      <c r="AJ1" s="41" t="s">
        <v>44</v>
      </c>
      <c r="AK1" s="41" t="s">
        <v>45</v>
      </c>
      <c r="AL1" s="41" t="s">
        <v>46</v>
      </c>
      <c r="AM1" s="41" t="s">
        <v>27</v>
      </c>
      <c r="AN1" s="41" t="s">
        <v>28</v>
      </c>
      <c r="AO1" s="41" t="s">
        <v>29</v>
      </c>
      <c r="AP1" s="41" t="s">
        <v>30</v>
      </c>
      <c r="AQ1" s="41" t="s">
        <v>31</v>
      </c>
      <c r="AR1" s="41" t="s">
        <v>32</v>
      </c>
      <c r="AS1" s="41" t="s">
        <v>33</v>
      </c>
      <c r="AT1" s="41" t="s">
        <v>34</v>
      </c>
      <c r="AU1" s="41" t="s">
        <v>35</v>
      </c>
      <c r="AV1" s="41" t="s">
        <v>36</v>
      </c>
      <c r="AW1" s="41" t="s">
        <v>17</v>
      </c>
      <c r="AX1" s="41" t="s">
        <v>18</v>
      </c>
      <c r="AY1" s="41" t="s">
        <v>19</v>
      </c>
      <c r="AZ1" s="41" t="s">
        <v>20</v>
      </c>
      <c r="BA1" s="41" t="s">
        <v>21</v>
      </c>
      <c r="BB1" s="41" t="s">
        <v>22</v>
      </c>
      <c r="BC1" s="41" t="s">
        <v>23</v>
      </c>
      <c r="BD1" s="41" t="s">
        <v>24</v>
      </c>
      <c r="BE1" s="41" t="s">
        <v>25</v>
      </c>
      <c r="BF1" s="41" t="s">
        <v>26</v>
      </c>
      <c r="BG1" s="41" t="s">
        <v>6</v>
      </c>
      <c r="BH1" s="41" t="s">
        <v>7</v>
      </c>
      <c r="BI1" s="41" t="s">
        <v>8</v>
      </c>
      <c r="BJ1" s="41" t="s">
        <v>10</v>
      </c>
      <c r="BK1" s="41" t="s">
        <v>11</v>
      </c>
      <c r="BL1" s="41" t="s">
        <v>12</v>
      </c>
      <c r="BM1" s="41" t="s">
        <v>13</v>
      </c>
      <c r="BN1" s="41" t="s">
        <v>14</v>
      </c>
      <c r="BO1" s="41" t="s">
        <v>15</v>
      </c>
      <c r="BP1" s="41" t="s">
        <v>16</v>
      </c>
      <c r="BQ1" s="47"/>
    </row>
    <row r="2" spans="1:69" ht="16" customHeight="1" x14ac:dyDescent="0.15">
      <c r="A2" s="50" t="s">
        <v>159</v>
      </c>
      <c r="B2" s="159" t="s">
        <v>517</v>
      </c>
      <c r="C2" s="52" t="s">
        <v>227</v>
      </c>
      <c r="D2" s="52" t="s">
        <v>536</v>
      </c>
      <c r="E2" s="428" t="s">
        <v>1029</v>
      </c>
      <c r="F2" s="52">
        <v>4</v>
      </c>
      <c r="G2" s="52">
        <v>4</v>
      </c>
      <c r="H2" s="52"/>
      <c r="I2" s="38"/>
      <c r="J2" s="38"/>
      <c r="K2" s="38"/>
      <c r="L2" s="38"/>
      <c r="M2" s="38"/>
      <c r="N2" s="38"/>
      <c r="O2" s="38"/>
      <c r="P2" s="38"/>
      <c r="Q2" s="38"/>
      <c r="R2" s="38"/>
      <c r="S2" s="46"/>
      <c r="T2" s="46"/>
      <c r="U2" s="46"/>
      <c r="V2" s="46"/>
      <c r="W2" s="46"/>
      <c r="X2" s="46"/>
      <c r="Y2" s="46"/>
      <c r="Z2" s="46"/>
      <c r="AA2" s="46"/>
      <c r="AB2" s="46"/>
      <c r="AC2" s="46"/>
      <c r="AD2" s="46"/>
      <c r="AE2" s="46"/>
      <c r="AF2" s="46"/>
      <c r="AG2" s="46"/>
      <c r="AH2" s="46"/>
      <c r="AI2" s="95">
        <f>2</f>
        <v>2</v>
      </c>
      <c r="AJ2" s="46"/>
      <c r="AK2" s="46"/>
      <c r="AL2" s="46"/>
      <c r="AM2" s="46"/>
      <c r="AN2" s="46"/>
      <c r="AO2" s="46"/>
      <c r="AP2" s="46"/>
      <c r="AQ2" s="46"/>
      <c r="AR2" s="46"/>
      <c r="AS2" s="46"/>
      <c r="AT2" s="46"/>
      <c r="AU2" s="46"/>
      <c r="AV2" s="46"/>
      <c r="AW2" s="46"/>
      <c r="AX2" s="53"/>
      <c r="AY2" s="53"/>
      <c r="AZ2" s="53"/>
      <c r="BA2" s="53"/>
      <c r="BB2" s="53"/>
      <c r="BC2" s="53"/>
      <c r="BD2" s="53"/>
      <c r="BE2" s="53"/>
      <c r="BF2" s="53"/>
      <c r="BG2" s="62">
        <v>8</v>
      </c>
      <c r="BH2" s="46"/>
      <c r="BI2" s="46"/>
      <c r="BJ2" s="103">
        <v>21</v>
      </c>
      <c r="BK2" s="46"/>
      <c r="BL2" s="46"/>
      <c r="BM2" s="46"/>
      <c r="BN2" s="46"/>
      <c r="BO2" s="46"/>
      <c r="BP2" s="46"/>
      <c r="BQ2" s="47">
        <f t="shared" ref="BQ2:BQ33" si="0">SUM(I2:BP2)</f>
        <v>31</v>
      </c>
    </row>
    <row r="3" spans="1:69" ht="16" customHeight="1" x14ac:dyDescent="0.15">
      <c r="A3" s="50" t="s">
        <v>160</v>
      </c>
      <c r="B3" s="159" t="s">
        <v>517</v>
      </c>
      <c r="C3" s="52" t="s">
        <v>227</v>
      </c>
      <c r="D3" s="52" t="s">
        <v>537</v>
      </c>
      <c r="E3" s="428" t="s">
        <v>1029</v>
      </c>
      <c r="F3" s="52">
        <v>4</v>
      </c>
      <c r="G3" s="52">
        <v>16</v>
      </c>
      <c r="H3" s="52"/>
      <c r="I3" s="38"/>
      <c r="J3" s="38"/>
      <c r="K3" s="38"/>
      <c r="L3" s="38"/>
      <c r="M3" s="38"/>
      <c r="N3" s="38"/>
      <c r="O3" s="38"/>
      <c r="P3" s="38"/>
      <c r="Q3" s="38"/>
      <c r="R3" s="38"/>
      <c r="S3" s="46"/>
      <c r="T3" s="46"/>
      <c r="U3" s="46"/>
      <c r="V3" s="46"/>
      <c r="W3" s="46"/>
      <c r="X3" s="46"/>
      <c r="Y3" s="46"/>
      <c r="Z3" s="46"/>
      <c r="AA3" s="46"/>
      <c r="AB3" s="46"/>
      <c r="AC3" s="46"/>
      <c r="AD3" s="46"/>
      <c r="AE3" s="46"/>
      <c r="AF3" s="46"/>
      <c r="AG3" s="46"/>
      <c r="AH3" s="46"/>
      <c r="AI3" s="46"/>
      <c r="AJ3" s="46"/>
      <c r="AK3" s="46"/>
      <c r="AL3" s="46"/>
      <c r="AM3" s="46"/>
      <c r="AN3" s="46"/>
      <c r="AO3" s="46"/>
      <c r="AP3" s="46"/>
      <c r="AQ3" s="46"/>
      <c r="AR3" s="46"/>
      <c r="AS3" s="46"/>
      <c r="AT3" s="46"/>
      <c r="AU3" s="46"/>
      <c r="AV3" s="46"/>
      <c r="AW3" s="46"/>
      <c r="AX3" s="53"/>
      <c r="AY3" s="53"/>
      <c r="AZ3" s="53"/>
      <c r="BA3" s="53"/>
      <c r="BB3" s="53"/>
      <c r="BC3" s="53"/>
      <c r="BD3" s="53"/>
      <c r="BE3" s="53"/>
      <c r="BF3" s="53"/>
      <c r="BG3" s="62">
        <v>1</v>
      </c>
      <c r="BH3" s="46"/>
      <c r="BI3" s="46"/>
      <c r="BJ3" s="46"/>
      <c r="BK3" s="46"/>
      <c r="BL3" s="46"/>
      <c r="BM3" s="46"/>
      <c r="BN3" s="62">
        <v>42</v>
      </c>
      <c r="BO3" s="46"/>
      <c r="BP3" s="46"/>
      <c r="BQ3" s="47">
        <f t="shared" si="0"/>
        <v>43</v>
      </c>
    </row>
    <row r="4" spans="1:69" ht="16" customHeight="1" x14ac:dyDescent="0.15">
      <c r="A4" s="50" t="s">
        <v>161</v>
      </c>
      <c r="B4" s="159" t="s">
        <v>517</v>
      </c>
      <c r="C4" s="52" t="s">
        <v>227</v>
      </c>
      <c r="D4" s="52" t="s">
        <v>555</v>
      </c>
      <c r="E4" s="428" t="s">
        <v>1022</v>
      </c>
      <c r="F4" s="52">
        <v>6</v>
      </c>
      <c r="G4" s="52">
        <v>6</v>
      </c>
      <c r="H4" s="52"/>
      <c r="I4" s="38"/>
      <c r="J4" s="38"/>
      <c r="K4" s="38"/>
      <c r="L4" s="38"/>
      <c r="M4" s="38"/>
      <c r="N4" s="38"/>
      <c r="O4" s="38"/>
      <c r="P4" s="38"/>
      <c r="Q4" s="38"/>
      <c r="R4" s="38"/>
      <c r="S4" s="46"/>
      <c r="T4" s="46"/>
      <c r="U4" s="46"/>
      <c r="V4" s="46"/>
      <c r="W4" s="46"/>
      <c r="X4" s="46"/>
      <c r="Y4" s="46"/>
      <c r="Z4" s="46"/>
      <c r="AA4" s="46"/>
      <c r="AB4" s="46"/>
      <c r="AC4" s="95">
        <f>3</f>
        <v>3</v>
      </c>
      <c r="AD4" s="46"/>
      <c r="AE4" s="46"/>
      <c r="AF4" s="46"/>
      <c r="AG4" s="46"/>
      <c r="AH4" s="46"/>
      <c r="AI4" s="46"/>
      <c r="AJ4" s="46"/>
      <c r="AK4" s="46"/>
      <c r="AL4" s="46"/>
      <c r="AM4" s="46"/>
      <c r="AN4" s="46"/>
      <c r="AO4" s="46"/>
      <c r="AP4" s="46"/>
      <c r="AQ4" s="46"/>
      <c r="AR4" s="46"/>
      <c r="AS4" s="46"/>
      <c r="AT4" s="46"/>
      <c r="AU4" s="46"/>
      <c r="AV4" s="95">
        <f>2</f>
        <v>2</v>
      </c>
      <c r="AW4" s="46"/>
      <c r="AX4" s="53"/>
      <c r="AY4" s="53"/>
      <c r="AZ4" s="53"/>
      <c r="BA4" s="53"/>
      <c r="BB4" s="53"/>
      <c r="BC4" s="53"/>
      <c r="BD4" s="53"/>
      <c r="BE4" s="53"/>
      <c r="BF4" s="53"/>
      <c r="BG4" s="46"/>
      <c r="BH4" s="46"/>
      <c r="BI4" s="102">
        <v>5</v>
      </c>
      <c r="BJ4" s="46"/>
      <c r="BK4" s="46"/>
      <c r="BL4" s="46"/>
      <c r="BM4" s="46"/>
      <c r="BN4" s="46"/>
      <c r="BO4" s="62">
        <v>47</v>
      </c>
      <c r="BP4" s="46"/>
      <c r="BQ4" s="47">
        <f t="shared" si="0"/>
        <v>57</v>
      </c>
    </row>
    <row r="5" spans="1:69" ht="16" customHeight="1" x14ac:dyDescent="0.15">
      <c r="A5" s="50" t="s">
        <v>162</v>
      </c>
      <c r="B5" s="159" t="s">
        <v>517</v>
      </c>
      <c r="C5" s="52" t="s">
        <v>227</v>
      </c>
      <c r="D5" s="52" t="s">
        <v>556</v>
      </c>
      <c r="E5" s="428" t="s">
        <v>1029</v>
      </c>
      <c r="F5" s="52">
        <v>6</v>
      </c>
      <c r="G5" s="52">
        <v>12</v>
      </c>
      <c r="H5" s="52"/>
      <c r="I5" s="38"/>
      <c r="J5" s="38"/>
      <c r="K5" s="38"/>
      <c r="L5" s="38"/>
      <c r="M5" s="38"/>
      <c r="N5" s="38"/>
      <c r="O5" s="38"/>
      <c r="P5" s="38"/>
      <c r="Q5" s="38"/>
      <c r="R5" s="38"/>
      <c r="S5" s="46"/>
      <c r="T5" s="46"/>
      <c r="U5" s="46"/>
      <c r="V5" s="46"/>
      <c r="W5" s="46"/>
      <c r="X5" s="46"/>
      <c r="Y5" s="46"/>
      <c r="Z5" s="46"/>
      <c r="AA5" s="46"/>
      <c r="AB5" s="46"/>
      <c r="AC5" s="46"/>
      <c r="AD5" s="46"/>
      <c r="AE5" s="46"/>
      <c r="AF5" s="46"/>
      <c r="AG5" s="46"/>
      <c r="AH5" s="46"/>
      <c r="AI5" s="46"/>
      <c r="AJ5" s="46"/>
      <c r="AK5" s="46"/>
      <c r="AL5" s="46"/>
      <c r="AM5" s="95">
        <f>100</f>
        <v>100</v>
      </c>
      <c r="AN5" s="46"/>
      <c r="AO5" s="46"/>
      <c r="AP5" s="46"/>
      <c r="AQ5" s="46"/>
      <c r="AR5" s="46"/>
      <c r="AS5" s="46"/>
      <c r="AT5" s="95">
        <f>2</f>
        <v>2</v>
      </c>
      <c r="AU5" s="46"/>
      <c r="AV5" s="46"/>
      <c r="AW5" s="46"/>
      <c r="AX5" s="53"/>
      <c r="AY5" s="53"/>
      <c r="AZ5" s="53"/>
      <c r="BA5" s="53"/>
      <c r="BB5" s="53"/>
      <c r="BC5" s="53"/>
      <c r="BD5" s="53"/>
      <c r="BE5" s="53"/>
      <c r="BF5" s="53"/>
      <c r="BG5" s="46"/>
      <c r="BH5" s="46"/>
      <c r="BI5" s="46"/>
      <c r="BJ5" s="46"/>
      <c r="BK5" s="62">
        <v>3</v>
      </c>
      <c r="BL5" s="46"/>
      <c r="BM5" s="46"/>
      <c r="BN5" s="46"/>
      <c r="BO5" s="46"/>
      <c r="BP5" s="46"/>
      <c r="BQ5" s="47">
        <f t="shared" si="0"/>
        <v>105</v>
      </c>
    </row>
    <row r="6" spans="1:69" ht="16" customHeight="1" x14ac:dyDescent="0.15">
      <c r="A6" s="50" t="s">
        <v>163</v>
      </c>
      <c r="B6" s="159" t="s">
        <v>517</v>
      </c>
      <c r="C6" s="52" t="s">
        <v>227</v>
      </c>
      <c r="D6" s="52" t="s">
        <v>557</v>
      </c>
      <c r="E6" s="428" t="s">
        <v>1029</v>
      </c>
      <c r="F6" s="52">
        <v>8</v>
      </c>
      <c r="G6" s="52">
        <v>8</v>
      </c>
      <c r="H6" s="52"/>
      <c r="I6" s="39"/>
      <c r="J6" s="39"/>
      <c r="K6" s="39"/>
      <c r="L6" s="39"/>
      <c r="M6" s="39"/>
      <c r="N6" s="39"/>
      <c r="O6" s="39"/>
      <c r="P6" s="39"/>
      <c r="Q6" s="39"/>
      <c r="R6" s="39"/>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95">
        <f>1</f>
        <v>1</v>
      </c>
      <c r="AT6" s="46"/>
      <c r="AU6" s="46"/>
      <c r="AV6" s="46"/>
      <c r="AW6" s="46"/>
      <c r="AX6" s="53"/>
      <c r="AY6" s="53"/>
      <c r="AZ6" s="95">
        <f>6</f>
        <v>6</v>
      </c>
      <c r="BA6" s="53"/>
      <c r="BB6" s="53"/>
      <c r="BC6" s="53"/>
      <c r="BD6" s="53"/>
      <c r="BE6" s="53"/>
      <c r="BF6" s="53"/>
      <c r="BG6" s="62">
        <v>2</v>
      </c>
      <c r="BH6" s="46"/>
      <c r="BI6" s="46"/>
      <c r="BJ6" s="46"/>
      <c r="BK6" s="46"/>
      <c r="BL6" s="46"/>
      <c r="BM6" s="46"/>
      <c r="BN6" s="46"/>
      <c r="BO6" s="46"/>
      <c r="BP6" s="62">
        <v>77</v>
      </c>
      <c r="BQ6" s="47">
        <f t="shared" si="0"/>
        <v>86</v>
      </c>
    </row>
    <row r="7" spans="1:69" ht="16" customHeight="1" x14ac:dyDescent="0.15">
      <c r="A7" s="50" t="s">
        <v>164</v>
      </c>
      <c r="B7" s="159" t="s">
        <v>517</v>
      </c>
      <c r="C7" s="52" t="s">
        <v>227</v>
      </c>
      <c r="D7" s="159" t="s">
        <v>558</v>
      </c>
      <c r="E7" s="428" t="s">
        <v>1029</v>
      </c>
      <c r="F7" s="52">
        <v>8</v>
      </c>
      <c r="G7" s="52">
        <v>16</v>
      </c>
      <c r="H7" s="52"/>
      <c r="I7" s="39"/>
      <c r="J7" s="39"/>
      <c r="K7" s="39"/>
      <c r="L7" s="39"/>
      <c r="M7" s="39"/>
      <c r="N7" s="39"/>
      <c r="O7" s="39"/>
      <c r="P7" s="39"/>
      <c r="Q7" s="39"/>
      <c r="R7" s="39"/>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c r="AV7" s="46"/>
      <c r="AW7" s="46"/>
      <c r="AX7" s="53"/>
      <c r="AY7" s="53"/>
      <c r="AZ7" s="53"/>
      <c r="BA7" s="53"/>
      <c r="BB7" s="53"/>
      <c r="BC7" s="53"/>
      <c r="BD7" s="53"/>
      <c r="BE7" s="53"/>
      <c r="BF7" s="53"/>
      <c r="BG7" s="46"/>
      <c r="BH7" s="46"/>
      <c r="BI7" s="46"/>
      <c r="BJ7" s="46"/>
      <c r="BK7" s="46"/>
      <c r="BL7" s="46"/>
      <c r="BM7" s="46"/>
      <c r="BN7" s="62">
        <v>2</v>
      </c>
      <c r="BO7" s="62">
        <v>5</v>
      </c>
      <c r="BP7" s="46"/>
      <c r="BQ7" s="47">
        <f t="shared" si="0"/>
        <v>7</v>
      </c>
    </row>
    <row r="8" spans="1:69" ht="16" customHeight="1" x14ac:dyDescent="0.15">
      <c r="A8" s="50" t="s">
        <v>165</v>
      </c>
      <c r="B8" s="159" t="s">
        <v>517</v>
      </c>
      <c r="C8" s="52" t="s">
        <v>227</v>
      </c>
      <c r="D8" s="159" t="s">
        <v>559</v>
      </c>
      <c r="E8" s="428" t="s">
        <v>1029</v>
      </c>
      <c r="F8" s="52">
        <v>10</v>
      </c>
      <c r="G8" s="52">
        <v>10</v>
      </c>
      <c r="H8" s="52"/>
      <c r="I8" s="38"/>
      <c r="J8" s="54">
        <v>13</v>
      </c>
      <c r="K8" s="38"/>
      <c r="L8" s="38"/>
      <c r="M8" s="38"/>
      <c r="N8" s="38"/>
      <c r="O8" s="38"/>
      <c r="P8" s="38"/>
      <c r="Q8" s="38"/>
      <c r="R8" s="38"/>
      <c r="S8" s="46"/>
      <c r="T8" s="46"/>
      <c r="U8" s="46"/>
      <c r="V8" s="46"/>
      <c r="W8" s="46"/>
      <c r="X8" s="46"/>
      <c r="Y8" s="46"/>
      <c r="Z8" s="46"/>
      <c r="AA8" s="46"/>
      <c r="AB8" s="46"/>
      <c r="AC8" s="46"/>
      <c r="AD8" s="95">
        <f>4</f>
        <v>4</v>
      </c>
      <c r="AE8" s="46"/>
      <c r="AF8" s="46"/>
      <c r="AG8" s="46"/>
      <c r="AH8" s="46"/>
      <c r="AI8" s="46"/>
      <c r="AJ8" s="46"/>
      <c r="AK8" s="46"/>
      <c r="AL8" s="46"/>
      <c r="AM8" s="46"/>
      <c r="AN8" s="46"/>
      <c r="AO8" s="46"/>
      <c r="AP8" s="46"/>
      <c r="AQ8" s="46"/>
      <c r="AR8" s="95">
        <f>2</f>
        <v>2</v>
      </c>
      <c r="AS8" s="46"/>
      <c r="AT8" s="46"/>
      <c r="AU8" s="46"/>
      <c r="AV8" s="46"/>
      <c r="AW8" s="46"/>
      <c r="AX8" s="53"/>
      <c r="AY8" s="53"/>
      <c r="AZ8" s="53"/>
      <c r="BA8" s="53"/>
      <c r="BB8" s="53"/>
      <c r="BC8" s="53"/>
      <c r="BD8" s="53"/>
      <c r="BE8" s="53"/>
      <c r="BF8" s="53"/>
      <c r="BG8" s="62">
        <v>3</v>
      </c>
      <c r="BH8" s="46"/>
      <c r="BI8" s="46"/>
      <c r="BJ8" s="46"/>
      <c r="BK8" s="46"/>
      <c r="BL8" s="46"/>
      <c r="BM8" s="103">
        <f>88</f>
        <v>88</v>
      </c>
      <c r="BN8" s="46"/>
      <c r="BO8" s="62">
        <v>6</v>
      </c>
      <c r="BP8" s="62">
        <v>13</v>
      </c>
      <c r="BQ8" s="47">
        <f t="shared" si="0"/>
        <v>129</v>
      </c>
    </row>
    <row r="9" spans="1:69" ht="16" customHeight="1" x14ac:dyDescent="0.15">
      <c r="A9" s="50" t="s">
        <v>166</v>
      </c>
      <c r="B9" s="159" t="s">
        <v>517</v>
      </c>
      <c r="C9" s="52" t="s">
        <v>227</v>
      </c>
      <c r="D9" s="159" t="s">
        <v>560</v>
      </c>
      <c r="E9" s="428" t="s">
        <v>1029</v>
      </c>
      <c r="F9" s="52">
        <v>12</v>
      </c>
      <c r="G9" s="52">
        <v>12</v>
      </c>
      <c r="H9" s="52"/>
      <c r="I9" s="39"/>
      <c r="J9" s="39"/>
      <c r="K9" s="39"/>
      <c r="L9" s="39"/>
      <c r="M9" s="39"/>
      <c r="N9" s="39"/>
      <c r="O9" s="39"/>
      <c r="P9" s="39"/>
      <c r="Q9" s="39"/>
      <c r="R9" s="39"/>
      <c r="S9" s="38"/>
      <c r="T9" s="54">
        <v>4</v>
      </c>
      <c r="U9" s="38"/>
      <c r="V9" s="38"/>
      <c r="W9" s="38"/>
      <c r="X9" s="38"/>
      <c r="Y9" s="38"/>
      <c r="Z9" s="38"/>
      <c r="AA9" s="38"/>
      <c r="AB9" s="38"/>
      <c r="AC9" s="46"/>
      <c r="AD9" s="46"/>
      <c r="AE9" s="46"/>
      <c r="AF9" s="46"/>
      <c r="AG9" s="46"/>
      <c r="AH9" s="46"/>
      <c r="AI9" s="46"/>
      <c r="AJ9" s="46"/>
      <c r="AK9" s="46"/>
      <c r="AL9" s="46"/>
      <c r="AM9" s="46"/>
      <c r="AN9" s="95">
        <f>2</f>
        <v>2</v>
      </c>
      <c r="AO9" s="46"/>
      <c r="AP9" s="46"/>
      <c r="AQ9" s="46"/>
      <c r="AR9" s="46"/>
      <c r="AS9" s="46"/>
      <c r="AT9" s="46"/>
      <c r="AU9" s="46"/>
      <c r="AV9" s="46"/>
      <c r="AW9" s="46"/>
      <c r="AX9" s="53"/>
      <c r="AY9" s="53"/>
      <c r="AZ9" s="53"/>
      <c r="BA9" s="53"/>
      <c r="BB9" s="95">
        <f>1</f>
        <v>1</v>
      </c>
      <c r="BC9" s="53"/>
      <c r="BD9" s="53"/>
      <c r="BE9" s="53"/>
      <c r="BF9" s="53"/>
      <c r="BG9" s="46"/>
      <c r="BH9" s="46"/>
      <c r="BI9" s="46"/>
      <c r="BJ9" s="46"/>
      <c r="BK9" s="46"/>
      <c r="BL9" s="62">
        <v>20</v>
      </c>
      <c r="BM9" s="102">
        <f>3</f>
        <v>3</v>
      </c>
      <c r="BN9" s="62">
        <v>7</v>
      </c>
      <c r="BO9" s="46"/>
      <c r="BP9" s="46"/>
      <c r="BQ9" s="47">
        <f t="shared" si="0"/>
        <v>37</v>
      </c>
    </row>
    <row r="10" spans="1:69" ht="16" customHeight="1" x14ac:dyDescent="0.15">
      <c r="A10" s="50" t="s">
        <v>167</v>
      </c>
      <c r="B10" s="159" t="s">
        <v>517</v>
      </c>
      <c r="C10" s="52" t="s">
        <v>227</v>
      </c>
      <c r="D10" s="159" t="s">
        <v>561</v>
      </c>
      <c r="E10" s="428" t="s">
        <v>1029</v>
      </c>
      <c r="F10" s="52">
        <v>16</v>
      </c>
      <c r="G10" s="52">
        <v>16</v>
      </c>
      <c r="H10" s="52"/>
      <c r="I10" s="39"/>
      <c r="J10" s="39"/>
      <c r="K10" s="39"/>
      <c r="L10" s="39"/>
      <c r="M10" s="39"/>
      <c r="N10" s="39"/>
      <c r="O10" s="39"/>
      <c r="P10" s="39"/>
      <c r="Q10" s="39"/>
      <c r="R10" s="39"/>
      <c r="S10" s="38"/>
      <c r="T10" s="38"/>
      <c r="U10" s="38"/>
      <c r="V10" s="38"/>
      <c r="W10" s="38"/>
      <c r="X10" s="38"/>
      <c r="Y10" s="38"/>
      <c r="Z10" s="38"/>
      <c r="AA10" s="38"/>
      <c r="AB10" s="38"/>
      <c r="AC10" s="46"/>
      <c r="AD10" s="46"/>
      <c r="AE10" s="46"/>
      <c r="AF10" s="46"/>
      <c r="AG10" s="46"/>
      <c r="AH10" s="46"/>
      <c r="AI10" s="46"/>
      <c r="AJ10" s="46"/>
      <c r="AK10" s="46"/>
      <c r="AL10" s="46"/>
      <c r="AM10" s="46"/>
      <c r="AN10" s="46"/>
      <c r="AO10" s="46"/>
      <c r="AP10" s="46"/>
      <c r="AQ10" s="46"/>
      <c r="AR10" s="46"/>
      <c r="AS10" s="46"/>
      <c r="AT10" s="46"/>
      <c r="AU10" s="46"/>
      <c r="AV10" s="46"/>
      <c r="AW10" s="46"/>
      <c r="AX10" s="53"/>
      <c r="AY10" s="53"/>
      <c r="AZ10" s="53"/>
      <c r="BA10" s="53"/>
      <c r="BB10" s="53"/>
      <c r="BC10" s="53"/>
      <c r="BD10" s="53"/>
      <c r="BE10" s="53"/>
      <c r="BF10" s="53"/>
      <c r="BG10" s="46"/>
      <c r="BH10" s="46"/>
      <c r="BI10" s="46"/>
      <c r="BJ10" s="46"/>
      <c r="BK10" s="46"/>
      <c r="BL10" s="62">
        <v>82</v>
      </c>
      <c r="BM10" s="46"/>
      <c r="BN10" s="62">
        <v>7</v>
      </c>
      <c r="BO10" s="46"/>
      <c r="BP10" s="46"/>
      <c r="BQ10" s="47">
        <f t="shared" si="0"/>
        <v>89</v>
      </c>
    </row>
    <row r="11" spans="1:69" ht="16" customHeight="1" x14ac:dyDescent="0.15">
      <c r="A11" s="50" t="s">
        <v>168</v>
      </c>
      <c r="B11" s="159" t="s">
        <v>517</v>
      </c>
      <c r="C11" s="52" t="s">
        <v>227</v>
      </c>
      <c r="D11" s="159" t="s">
        <v>562</v>
      </c>
      <c r="E11" s="428" t="s">
        <v>1029</v>
      </c>
      <c r="F11" s="52">
        <v>4</v>
      </c>
      <c r="G11" s="52">
        <v>10</v>
      </c>
      <c r="H11" s="52"/>
      <c r="I11" s="39"/>
      <c r="J11" s="39"/>
      <c r="K11" s="39"/>
      <c r="L11" s="39"/>
      <c r="M11" s="39"/>
      <c r="N11" s="39"/>
      <c r="O11" s="39"/>
      <c r="P11" s="39"/>
      <c r="Q11" s="39"/>
      <c r="R11" s="39"/>
      <c r="S11" s="38"/>
      <c r="T11" s="38"/>
      <c r="U11" s="38"/>
      <c r="V11" s="38"/>
      <c r="W11" s="38"/>
      <c r="X11" s="38"/>
      <c r="Y11" s="38"/>
      <c r="Z11" s="38"/>
      <c r="AA11" s="38"/>
      <c r="AB11" s="38"/>
      <c r="AC11" s="46"/>
      <c r="AD11" s="46"/>
      <c r="AE11" s="46"/>
      <c r="AF11" s="46"/>
      <c r="AG11" s="46"/>
      <c r="AH11" s="46"/>
      <c r="AI11" s="46"/>
      <c r="AJ11" s="46"/>
      <c r="AK11" s="46"/>
      <c r="AL11" s="46"/>
      <c r="AM11" s="46"/>
      <c r="AN11" s="46"/>
      <c r="AO11" s="46"/>
      <c r="AP11" s="46"/>
      <c r="AQ11" s="46"/>
      <c r="AR11" s="46"/>
      <c r="AS11" s="46"/>
      <c r="AT11" s="46"/>
      <c r="AU11" s="46"/>
      <c r="AV11" s="46"/>
      <c r="AW11" s="46"/>
      <c r="AX11" s="53"/>
      <c r="AY11" s="53"/>
      <c r="AZ11" s="53"/>
      <c r="BA11" s="53"/>
      <c r="BB11" s="53"/>
      <c r="BC11" s="53"/>
      <c r="BD11" s="53"/>
      <c r="BE11" s="53"/>
      <c r="BF11" s="53"/>
      <c r="BG11" s="62">
        <f>1+1</f>
        <v>2</v>
      </c>
      <c r="BH11" s="46"/>
      <c r="BI11" s="46"/>
      <c r="BJ11" s="46"/>
      <c r="BK11" s="46"/>
      <c r="BL11" s="46"/>
      <c r="BM11" s="46"/>
      <c r="BN11" s="46"/>
      <c r="BO11" s="46"/>
      <c r="BP11" s="46"/>
      <c r="BQ11" s="47">
        <f t="shared" si="0"/>
        <v>2</v>
      </c>
    </row>
    <row r="12" spans="1:69" ht="16" customHeight="1" x14ac:dyDescent="0.15">
      <c r="A12" s="50" t="s">
        <v>169</v>
      </c>
      <c r="B12" s="159" t="s">
        <v>517</v>
      </c>
      <c r="C12" s="159" t="s">
        <v>228</v>
      </c>
      <c r="D12" s="159" t="s">
        <v>563</v>
      </c>
      <c r="E12" s="428" t="s">
        <v>1029</v>
      </c>
      <c r="F12" s="52">
        <v>10</v>
      </c>
      <c r="G12" s="52">
        <v>10</v>
      </c>
      <c r="H12" s="52"/>
      <c r="I12" s="39"/>
      <c r="J12" s="39"/>
      <c r="K12" s="39"/>
      <c r="L12" s="39"/>
      <c r="M12" s="39"/>
      <c r="N12" s="39"/>
      <c r="O12" s="39"/>
      <c r="P12" s="39"/>
      <c r="Q12" s="39"/>
      <c r="R12" s="39"/>
      <c r="S12" s="38"/>
      <c r="T12" s="38"/>
      <c r="U12" s="38"/>
      <c r="V12" s="38"/>
      <c r="W12" s="38"/>
      <c r="X12" s="38"/>
      <c r="Y12" s="38"/>
      <c r="Z12" s="38"/>
      <c r="AA12" s="38"/>
      <c r="AB12" s="38"/>
      <c r="AC12" s="46"/>
      <c r="AD12" s="46"/>
      <c r="AE12" s="46"/>
      <c r="AF12" s="46"/>
      <c r="AG12" s="46"/>
      <c r="AH12" s="46"/>
      <c r="AI12" s="32">
        <f>1</f>
        <v>1</v>
      </c>
      <c r="AJ12" s="46"/>
      <c r="AK12" s="46"/>
      <c r="AL12" s="46"/>
      <c r="AM12" s="46"/>
      <c r="AN12" s="46"/>
      <c r="AO12" s="46"/>
      <c r="AP12" s="46"/>
      <c r="AQ12" s="46"/>
      <c r="AR12" s="46"/>
      <c r="AS12" s="32">
        <f>11</f>
        <v>11</v>
      </c>
      <c r="AT12" s="46"/>
      <c r="AU12" s="46"/>
      <c r="AV12" s="46"/>
      <c r="AW12" s="46"/>
      <c r="AX12" s="53"/>
      <c r="AY12" s="53"/>
      <c r="AZ12" s="53"/>
      <c r="BA12" s="53"/>
      <c r="BB12" s="53"/>
      <c r="BC12" s="53"/>
      <c r="BD12" s="53"/>
      <c r="BE12" s="32">
        <f>6</f>
        <v>6</v>
      </c>
      <c r="BF12" s="53"/>
      <c r="BG12" s="46"/>
      <c r="BH12" s="46"/>
      <c r="BI12" s="46"/>
      <c r="BJ12" s="46"/>
      <c r="BK12" s="46"/>
      <c r="BL12" s="62">
        <v>17</v>
      </c>
      <c r="BM12" s="46"/>
      <c r="BN12" s="46"/>
      <c r="BO12" s="46"/>
      <c r="BP12" s="46"/>
      <c r="BQ12" s="47">
        <f t="shared" si="0"/>
        <v>35</v>
      </c>
    </row>
    <row r="13" spans="1:69" ht="16" customHeight="1" x14ac:dyDescent="0.15">
      <c r="A13" s="67" t="s">
        <v>149</v>
      </c>
      <c r="B13" s="67" t="s">
        <v>517</v>
      </c>
      <c r="C13" s="67" t="s">
        <v>230</v>
      </c>
      <c r="D13" s="67" t="s">
        <v>564</v>
      </c>
      <c r="E13" s="38" t="s">
        <v>1027</v>
      </c>
      <c r="F13" s="52">
        <v>4</v>
      </c>
      <c r="G13" s="52">
        <v>4</v>
      </c>
      <c r="H13" s="67"/>
      <c r="I13" s="58">
        <v>7</v>
      </c>
      <c r="J13" s="42"/>
      <c r="K13" s="42"/>
      <c r="L13" s="58">
        <v>2</v>
      </c>
      <c r="M13" s="42"/>
      <c r="N13" s="42"/>
      <c r="O13" s="58">
        <f>2</f>
        <v>2</v>
      </c>
      <c r="P13" s="42"/>
      <c r="Q13" s="58">
        <f>4</f>
        <v>4</v>
      </c>
      <c r="R13" s="58">
        <f>4</f>
        <v>4</v>
      </c>
      <c r="S13" s="62">
        <v>9</v>
      </c>
      <c r="T13" s="62">
        <v>11</v>
      </c>
      <c r="U13" s="46"/>
      <c r="V13" s="62">
        <v>11</v>
      </c>
      <c r="W13" s="62">
        <v>6</v>
      </c>
      <c r="X13" s="46"/>
      <c r="Y13" s="62">
        <v>10</v>
      </c>
      <c r="Z13" s="62">
        <v>13</v>
      </c>
      <c r="AA13" s="62">
        <v>10</v>
      </c>
      <c r="AB13" s="46"/>
      <c r="AC13" s="46"/>
      <c r="AD13" s="46"/>
      <c r="AE13" s="46"/>
      <c r="AF13" s="46"/>
      <c r="AG13" s="46"/>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32">
        <f>3</f>
        <v>3</v>
      </c>
      <c r="BF13" s="46"/>
      <c r="BG13" s="46"/>
      <c r="BH13" s="46"/>
      <c r="BI13" s="62">
        <v>10</v>
      </c>
      <c r="BJ13" s="46"/>
      <c r="BK13" s="46"/>
      <c r="BL13" s="46"/>
      <c r="BM13" s="62">
        <v>16</v>
      </c>
      <c r="BN13" s="46"/>
      <c r="BO13" s="46"/>
      <c r="BP13" s="46"/>
      <c r="BQ13" s="47">
        <f t="shared" si="0"/>
        <v>118</v>
      </c>
    </row>
    <row r="14" spans="1:69" ht="16" customHeight="1" x14ac:dyDescent="0.15">
      <c r="A14" s="67" t="s">
        <v>150</v>
      </c>
      <c r="B14" s="67" t="s">
        <v>517</v>
      </c>
      <c r="C14" s="67" t="s">
        <v>230</v>
      </c>
      <c r="D14" s="67" t="s">
        <v>565</v>
      </c>
      <c r="E14" s="38" t="s">
        <v>1027</v>
      </c>
      <c r="F14" s="52">
        <v>4</v>
      </c>
      <c r="G14" s="52">
        <v>6</v>
      </c>
      <c r="H14" s="67"/>
      <c r="I14" s="42"/>
      <c r="J14" s="42"/>
      <c r="K14" s="42"/>
      <c r="L14" s="42"/>
      <c r="M14" s="58">
        <f>1</f>
        <v>1</v>
      </c>
      <c r="N14" s="42"/>
      <c r="O14" s="42"/>
      <c r="P14" s="42"/>
      <c r="Q14" s="42"/>
      <c r="R14" s="42"/>
      <c r="S14" s="46"/>
      <c r="T14" s="46"/>
      <c r="U14" s="46"/>
      <c r="V14" s="46"/>
      <c r="W14" s="46"/>
      <c r="X14" s="46"/>
      <c r="Y14" s="46"/>
      <c r="Z14" s="46"/>
      <c r="AA14" s="46"/>
      <c r="AB14" s="46"/>
      <c r="AC14" s="46"/>
      <c r="AD14" s="32">
        <f>3</f>
        <v>3</v>
      </c>
      <c r="AE14" s="46"/>
      <c r="AF14" s="46"/>
      <c r="AG14" s="46"/>
      <c r="AH14" s="32">
        <f>3</f>
        <v>3</v>
      </c>
      <c r="AI14" s="46"/>
      <c r="AJ14" s="46"/>
      <c r="AK14" s="46"/>
      <c r="AL14" s="62">
        <v>5</v>
      </c>
      <c r="AM14" s="32">
        <f>3</f>
        <v>3</v>
      </c>
      <c r="AN14" s="32">
        <f>3</f>
        <v>3</v>
      </c>
      <c r="AO14" s="46"/>
      <c r="AP14" s="46"/>
      <c r="AQ14" s="46"/>
      <c r="AR14" s="46"/>
      <c r="AS14" s="32">
        <f>3</f>
        <v>3</v>
      </c>
      <c r="AT14" s="46"/>
      <c r="AU14" s="32">
        <f>4</f>
        <v>4</v>
      </c>
      <c r="AV14" s="32">
        <f>7</f>
        <v>7</v>
      </c>
      <c r="AW14" s="46"/>
      <c r="AX14" s="46"/>
      <c r="AY14" s="46"/>
      <c r="AZ14" s="46"/>
      <c r="BA14" s="46"/>
      <c r="BB14" s="46"/>
      <c r="BC14" s="46"/>
      <c r="BD14" s="49"/>
      <c r="BE14" s="46"/>
      <c r="BF14" s="49"/>
      <c r="BG14" s="46"/>
      <c r="BH14" s="102">
        <v>10</v>
      </c>
      <c r="BI14" s="46"/>
      <c r="BJ14" s="102">
        <v>17</v>
      </c>
      <c r="BK14" s="46"/>
      <c r="BL14" s="62">
        <v>35</v>
      </c>
      <c r="BM14" s="62">
        <v>41</v>
      </c>
      <c r="BN14" s="46"/>
      <c r="BO14" s="145">
        <v>7</v>
      </c>
      <c r="BP14" s="102">
        <f>41</f>
        <v>41</v>
      </c>
      <c r="BQ14" s="47">
        <f t="shared" si="0"/>
        <v>183</v>
      </c>
    </row>
    <row r="15" spans="1:69" ht="16" customHeight="1" x14ac:dyDescent="0.15">
      <c r="A15" s="67" t="s">
        <v>151</v>
      </c>
      <c r="B15" s="67" t="s">
        <v>517</v>
      </c>
      <c r="C15" s="67" t="s">
        <v>230</v>
      </c>
      <c r="D15" s="67" t="s">
        <v>566</v>
      </c>
      <c r="E15" s="38" t="s">
        <v>1027</v>
      </c>
      <c r="F15" s="52">
        <v>4</v>
      </c>
      <c r="G15" s="52">
        <v>8</v>
      </c>
      <c r="H15" s="67"/>
      <c r="I15" s="42"/>
      <c r="J15" s="58">
        <v>10</v>
      </c>
      <c r="K15" s="58">
        <v>6</v>
      </c>
      <c r="L15" s="42"/>
      <c r="M15" s="42"/>
      <c r="N15" s="42"/>
      <c r="O15" s="42"/>
      <c r="P15" s="42"/>
      <c r="Q15" s="42"/>
      <c r="R15" s="42"/>
      <c r="S15" s="46"/>
      <c r="T15" s="46"/>
      <c r="U15" s="46"/>
      <c r="V15" s="46"/>
      <c r="W15" s="46"/>
      <c r="X15" s="62">
        <v>7</v>
      </c>
      <c r="Y15" s="46"/>
      <c r="Z15" s="46"/>
      <c r="AA15" s="46"/>
      <c r="AB15" s="46"/>
      <c r="AC15" s="46"/>
      <c r="AD15" s="46"/>
      <c r="AE15" s="46"/>
      <c r="AF15" s="46"/>
      <c r="AG15" s="46"/>
      <c r="AH15" s="46"/>
      <c r="AI15" s="46"/>
      <c r="AJ15" s="46"/>
      <c r="AK15" s="46"/>
      <c r="AL15" s="46"/>
      <c r="AM15" s="46"/>
      <c r="AN15" s="46"/>
      <c r="AO15" s="32">
        <f>3</f>
        <v>3</v>
      </c>
      <c r="AP15" s="46"/>
      <c r="AQ15" s="32">
        <f>7</f>
        <v>7</v>
      </c>
      <c r="AR15" s="32">
        <f>5</f>
        <v>5</v>
      </c>
      <c r="AS15" s="46"/>
      <c r="AT15" s="46"/>
      <c r="AU15" s="46"/>
      <c r="AV15" s="46"/>
      <c r="AW15" s="46"/>
      <c r="AX15" s="46"/>
      <c r="AY15" s="32">
        <f>3</f>
        <v>3</v>
      </c>
      <c r="AZ15" s="46"/>
      <c r="BA15" s="46"/>
      <c r="BB15" s="32">
        <f>3</f>
        <v>3</v>
      </c>
      <c r="BC15" s="46"/>
      <c r="BD15" s="95">
        <f>7</f>
        <v>7</v>
      </c>
      <c r="BE15" s="46"/>
      <c r="BF15" s="49"/>
      <c r="BG15" s="46"/>
      <c r="BH15" s="46"/>
      <c r="BI15" s="46"/>
      <c r="BJ15" s="46"/>
      <c r="BK15" s="102">
        <v>14</v>
      </c>
      <c r="BL15" s="46"/>
      <c r="BM15" s="46"/>
      <c r="BN15" s="46"/>
      <c r="BO15" s="49"/>
      <c r="BP15" s="46"/>
      <c r="BQ15" s="47">
        <f t="shared" si="0"/>
        <v>65</v>
      </c>
    </row>
    <row r="16" spans="1:69" ht="16" customHeight="1" x14ac:dyDescent="0.15">
      <c r="A16" s="65" t="s">
        <v>152</v>
      </c>
      <c r="B16" s="160" t="s">
        <v>517</v>
      </c>
      <c r="C16" s="67" t="s">
        <v>230</v>
      </c>
      <c r="D16" s="160" t="s">
        <v>567</v>
      </c>
      <c r="E16" s="38" t="s">
        <v>1027</v>
      </c>
      <c r="F16" s="52">
        <v>6</v>
      </c>
      <c r="G16" s="52">
        <v>14</v>
      </c>
      <c r="H16" s="67"/>
      <c r="I16" s="42"/>
      <c r="J16" s="42"/>
      <c r="K16" s="42"/>
      <c r="L16" s="42"/>
      <c r="M16" s="42"/>
      <c r="N16" s="42"/>
      <c r="O16" s="42"/>
      <c r="P16" s="58">
        <f>9</f>
        <v>9</v>
      </c>
      <c r="Q16" s="142"/>
      <c r="R16" s="42"/>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c r="BC16" s="46"/>
      <c r="BD16" s="46"/>
      <c r="BE16" s="46"/>
      <c r="BF16" s="46"/>
      <c r="BG16" s="46"/>
      <c r="BH16" s="46"/>
      <c r="BI16" s="46"/>
      <c r="BJ16" s="46"/>
      <c r="BK16" s="46"/>
      <c r="BL16" s="46"/>
      <c r="BM16" s="46"/>
      <c r="BN16" s="46"/>
      <c r="BO16" s="46"/>
      <c r="BP16" s="46"/>
      <c r="BQ16" s="47">
        <f t="shared" si="0"/>
        <v>9</v>
      </c>
    </row>
    <row r="17" spans="1:69" ht="16" customHeight="1" x14ac:dyDescent="0.15">
      <c r="A17" s="65" t="s">
        <v>153</v>
      </c>
      <c r="B17" s="160" t="s">
        <v>517</v>
      </c>
      <c r="C17" s="67" t="s">
        <v>230</v>
      </c>
      <c r="D17" s="160" t="s">
        <v>568</v>
      </c>
      <c r="E17" s="38" t="s">
        <v>1027</v>
      </c>
      <c r="F17" s="52">
        <v>6</v>
      </c>
      <c r="G17" s="52">
        <v>6</v>
      </c>
      <c r="H17" s="67"/>
      <c r="I17" s="42"/>
      <c r="J17" s="42"/>
      <c r="K17" s="42"/>
      <c r="L17" s="42"/>
      <c r="M17" s="42"/>
      <c r="N17" s="42"/>
      <c r="O17" s="42"/>
      <c r="P17" s="42"/>
      <c r="Q17" s="42"/>
      <c r="R17" s="42"/>
      <c r="S17" s="46"/>
      <c r="T17" s="46"/>
      <c r="U17" s="62">
        <v>5</v>
      </c>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c r="BC17" s="46"/>
      <c r="BD17" s="46"/>
      <c r="BE17" s="46"/>
      <c r="BF17" s="46"/>
      <c r="BG17" s="46"/>
      <c r="BH17" s="46"/>
      <c r="BI17" s="46"/>
      <c r="BJ17" s="46"/>
      <c r="BK17" s="46"/>
      <c r="BL17" s="46"/>
      <c r="BM17" s="46"/>
      <c r="BN17" s="62">
        <v>1</v>
      </c>
      <c r="BO17" s="46"/>
      <c r="BP17" s="46"/>
      <c r="BQ17" s="47">
        <f t="shared" si="0"/>
        <v>6</v>
      </c>
    </row>
    <row r="18" spans="1:69" ht="16" customHeight="1" x14ac:dyDescent="0.15">
      <c r="A18" s="65" t="s">
        <v>154</v>
      </c>
      <c r="B18" s="160" t="s">
        <v>517</v>
      </c>
      <c r="C18" s="67" t="s">
        <v>230</v>
      </c>
      <c r="D18" s="160" t="s">
        <v>569</v>
      </c>
      <c r="E18" s="38" t="s">
        <v>1027</v>
      </c>
      <c r="F18" s="52">
        <v>6</v>
      </c>
      <c r="G18" s="52">
        <v>8</v>
      </c>
      <c r="H18" s="67"/>
      <c r="I18" s="42"/>
      <c r="J18" s="42"/>
      <c r="K18" s="42"/>
      <c r="L18" s="42"/>
      <c r="M18" s="42"/>
      <c r="N18" s="42"/>
      <c r="O18" s="42"/>
      <c r="P18" s="42"/>
      <c r="Q18" s="42"/>
      <c r="R18" s="42"/>
      <c r="S18" s="46"/>
      <c r="T18" s="46"/>
      <c r="U18" s="46"/>
      <c r="V18" s="46"/>
      <c r="W18" s="46"/>
      <c r="X18" s="46"/>
      <c r="Y18" s="46"/>
      <c r="Z18" s="46"/>
      <c r="AA18" s="46"/>
      <c r="AB18" s="46"/>
      <c r="AC18" s="32">
        <f>1</f>
        <v>1</v>
      </c>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32">
        <v>11</v>
      </c>
      <c r="BB18" s="46"/>
      <c r="BC18" s="46"/>
      <c r="BD18" s="46"/>
      <c r="BE18" s="46"/>
      <c r="BF18" s="46"/>
      <c r="BG18" s="46"/>
      <c r="BH18" s="46"/>
      <c r="BI18" s="62">
        <v>8</v>
      </c>
      <c r="BJ18" s="46"/>
      <c r="BK18" s="46"/>
      <c r="BL18" s="46"/>
      <c r="BM18" s="46"/>
      <c r="BN18" s="46"/>
      <c r="BO18" s="46"/>
      <c r="BP18" s="46"/>
      <c r="BQ18" s="47">
        <f t="shared" si="0"/>
        <v>20</v>
      </c>
    </row>
    <row r="19" spans="1:69" ht="16" customHeight="1" x14ac:dyDescent="0.15">
      <c r="A19" s="65" t="s">
        <v>155</v>
      </c>
      <c r="B19" s="160" t="s">
        <v>517</v>
      </c>
      <c r="C19" s="67" t="s">
        <v>230</v>
      </c>
      <c r="D19" s="160" t="s">
        <v>570</v>
      </c>
      <c r="E19" s="38" t="s">
        <v>1027</v>
      </c>
      <c r="F19" s="52">
        <v>8</v>
      </c>
      <c r="G19" s="52">
        <v>10</v>
      </c>
      <c r="H19" s="67"/>
      <c r="I19" s="46"/>
      <c r="J19" s="46"/>
      <c r="K19" s="46"/>
      <c r="L19" s="46"/>
      <c r="M19" s="46"/>
      <c r="N19" s="46"/>
      <c r="O19" s="46"/>
      <c r="P19" s="46"/>
      <c r="Q19" s="46"/>
      <c r="R19" s="46"/>
      <c r="S19" s="42"/>
      <c r="T19" s="42"/>
      <c r="U19" s="42"/>
      <c r="V19" s="42"/>
      <c r="W19" s="42"/>
      <c r="X19" s="42"/>
      <c r="Y19" s="42"/>
      <c r="Z19" s="42"/>
      <c r="AA19" s="42"/>
      <c r="AB19" s="58">
        <v>3</v>
      </c>
      <c r="AC19" s="46"/>
      <c r="AD19" s="46"/>
      <c r="AE19" s="46"/>
      <c r="AF19" s="46"/>
      <c r="AG19" s="46"/>
      <c r="AH19" s="46"/>
      <c r="AI19" s="46"/>
      <c r="AJ19" s="46"/>
      <c r="AK19" s="32">
        <f>2</f>
        <v>2</v>
      </c>
      <c r="AL19" s="46"/>
      <c r="AM19" s="46"/>
      <c r="AN19" s="46"/>
      <c r="AO19" s="46"/>
      <c r="AP19" s="46"/>
      <c r="AQ19" s="46"/>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7">
        <f t="shared" si="0"/>
        <v>5</v>
      </c>
    </row>
    <row r="20" spans="1:69" ht="16" customHeight="1" x14ac:dyDescent="0.15">
      <c r="A20" s="67" t="s">
        <v>156</v>
      </c>
      <c r="B20" s="67" t="s">
        <v>517</v>
      </c>
      <c r="C20" s="67" t="s">
        <v>230</v>
      </c>
      <c r="D20" s="67" t="s">
        <v>571</v>
      </c>
      <c r="E20" s="38" t="s">
        <v>1027</v>
      </c>
      <c r="F20" s="52">
        <v>8</v>
      </c>
      <c r="G20" s="52">
        <v>12</v>
      </c>
      <c r="H20" s="67"/>
      <c r="I20" s="46"/>
      <c r="J20" s="46"/>
      <c r="K20" s="46"/>
      <c r="L20" s="46"/>
      <c r="M20" s="46"/>
      <c r="N20" s="46"/>
      <c r="O20" s="46"/>
      <c r="P20" s="46"/>
      <c r="Q20" s="46"/>
      <c r="R20" s="46"/>
      <c r="S20" s="42"/>
      <c r="T20" s="42"/>
      <c r="U20" s="42"/>
      <c r="V20" s="42"/>
      <c r="W20" s="42"/>
      <c r="X20" s="58">
        <v>5</v>
      </c>
      <c r="Y20" s="42"/>
      <c r="Z20" s="42"/>
      <c r="AA20" s="42"/>
      <c r="AB20" s="42"/>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c r="BC20" s="46"/>
      <c r="BD20" s="46"/>
      <c r="BE20" s="46"/>
      <c r="BF20" s="46"/>
      <c r="BG20" s="46"/>
      <c r="BH20" s="46"/>
      <c r="BI20" s="46"/>
      <c r="BJ20" s="46"/>
      <c r="BK20" s="46"/>
      <c r="BL20" s="46"/>
      <c r="BM20" s="46"/>
      <c r="BN20" s="46"/>
      <c r="BO20" s="62">
        <v>8</v>
      </c>
      <c r="BP20" s="46"/>
      <c r="BQ20" s="47">
        <f t="shared" si="0"/>
        <v>13</v>
      </c>
    </row>
    <row r="21" spans="1:69" ht="16" customHeight="1" x14ac:dyDescent="0.15">
      <c r="A21" s="67" t="s">
        <v>157</v>
      </c>
      <c r="B21" s="67" t="s">
        <v>517</v>
      </c>
      <c r="C21" s="67" t="s">
        <v>230</v>
      </c>
      <c r="D21" s="67" t="s">
        <v>572</v>
      </c>
      <c r="E21" s="38" t="s">
        <v>1027</v>
      </c>
      <c r="F21" s="52">
        <v>10</v>
      </c>
      <c r="G21" s="52">
        <v>16</v>
      </c>
      <c r="H21" s="67"/>
      <c r="I21" s="46"/>
      <c r="J21" s="46"/>
      <c r="K21" s="46"/>
      <c r="L21" s="46"/>
      <c r="M21" s="46"/>
      <c r="N21" s="46"/>
      <c r="O21" s="46"/>
      <c r="P21" s="46"/>
      <c r="Q21" s="46"/>
      <c r="R21" s="46"/>
      <c r="S21" s="42"/>
      <c r="T21" s="42"/>
      <c r="U21" s="42"/>
      <c r="V21" s="42"/>
      <c r="W21" s="42"/>
      <c r="X21" s="42"/>
      <c r="Y21" s="42"/>
      <c r="Z21" s="42"/>
      <c r="AA21" s="42"/>
      <c r="AB21" s="42"/>
      <c r="AC21" s="46"/>
      <c r="AD21" s="46"/>
      <c r="AE21" s="32">
        <f>4</f>
        <v>4</v>
      </c>
      <c r="AF21" s="46"/>
      <c r="AG21" s="46"/>
      <c r="AH21" s="46"/>
      <c r="AI21" s="46"/>
      <c r="AJ21" s="46"/>
      <c r="AK21" s="46"/>
      <c r="AL21" s="46"/>
      <c r="AM21" s="46"/>
      <c r="AN21" s="46"/>
      <c r="AO21" s="46"/>
      <c r="AP21" s="46"/>
      <c r="AQ21" s="46"/>
      <c r="AR21" s="46"/>
      <c r="AS21" s="46"/>
      <c r="AT21" s="46"/>
      <c r="AU21" s="46"/>
      <c r="AV21" s="46"/>
      <c r="AW21" s="46"/>
      <c r="AX21" s="49"/>
      <c r="AY21" s="46"/>
      <c r="AZ21" s="46"/>
      <c r="BA21" s="49"/>
      <c r="BB21" s="49"/>
      <c r="BC21" s="49"/>
      <c r="BD21" s="49"/>
      <c r="BE21" s="46"/>
      <c r="BF21" s="46"/>
      <c r="BG21" s="46"/>
      <c r="BH21" s="46"/>
      <c r="BI21" s="46"/>
      <c r="BJ21" s="46"/>
      <c r="BK21" s="46"/>
      <c r="BL21" s="49"/>
      <c r="BM21" s="46"/>
      <c r="BN21" s="62">
        <v>7</v>
      </c>
      <c r="BO21" s="46"/>
      <c r="BP21" s="49"/>
      <c r="BQ21" s="47">
        <f t="shared" si="0"/>
        <v>11</v>
      </c>
    </row>
    <row r="22" spans="1:69" ht="16" customHeight="1" x14ac:dyDescent="0.15">
      <c r="A22" s="67" t="s">
        <v>158</v>
      </c>
      <c r="B22" s="67" t="s">
        <v>517</v>
      </c>
      <c r="C22" s="67" t="s">
        <v>230</v>
      </c>
      <c r="D22" s="67" t="s">
        <v>573</v>
      </c>
      <c r="E22" s="38" t="s">
        <v>1027</v>
      </c>
      <c r="F22" s="52">
        <v>14</v>
      </c>
      <c r="G22" s="52">
        <v>20</v>
      </c>
      <c r="H22" s="67"/>
      <c r="I22" s="46"/>
      <c r="J22" s="46"/>
      <c r="K22" s="46"/>
      <c r="L22" s="46"/>
      <c r="M22" s="46"/>
      <c r="N22" s="46"/>
      <c r="O22" s="46"/>
      <c r="P22" s="46"/>
      <c r="Q22" s="46"/>
      <c r="R22" s="46"/>
      <c r="S22" s="42"/>
      <c r="T22" s="42"/>
      <c r="U22" s="42"/>
      <c r="V22" s="42"/>
      <c r="W22" s="42"/>
      <c r="X22" s="42"/>
      <c r="Y22" s="42"/>
      <c r="Z22" s="42"/>
      <c r="AA22" s="42"/>
      <c r="AB22" s="42"/>
      <c r="AC22" s="46"/>
      <c r="AD22" s="46"/>
      <c r="AE22" s="46"/>
      <c r="AF22" s="32">
        <f>3</f>
        <v>3</v>
      </c>
      <c r="AG22" s="46"/>
      <c r="AH22" s="46"/>
      <c r="AI22" s="46"/>
      <c r="AJ22" s="46"/>
      <c r="AK22" s="46"/>
      <c r="AL22" s="46"/>
      <c r="AM22" s="46"/>
      <c r="AN22" s="46"/>
      <c r="AO22" s="46"/>
      <c r="AP22" s="46"/>
      <c r="AQ22" s="46"/>
      <c r="AR22" s="46"/>
      <c r="AS22" s="46"/>
      <c r="AT22" s="46"/>
      <c r="AU22" s="46"/>
      <c r="AV22" s="46"/>
      <c r="AW22" s="46"/>
      <c r="AX22" s="49"/>
      <c r="AY22" s="46"/>
      <c r="AZ22" s="46"/>
      <c r="BA22" s="49"/>
      <c r="BB22" s="49"/>
      <c r="BC22" s="49"/>
      <c r="BD22" s="49"/>
      <c r="BE22" s="46"/>
      <c r="BF22" s="46"/>
      <c r="BG22" s="46"/>
      <c r="BH22" s="46"/>
      <c r="BI22" s="46"/>
      <c r="BJ22" s="46"/>
      <c r="BK22" s="46"/>
      <c r="BL22" s="49"/>
      <c r="BM22" s="46"/>
      <c r="BN22" s="62">
        <v>2</v>
      </c>
      <c r="BO22" s="46"/>
      <c r="BP22" s="46"/>
      <c r="BQ22" s="47">
        <f t="shared" si="0"/>
        <v>5</v>
      </c>
    </row>
    <row r="23" spans="1:69" ht="16" customHeight="1" x14ac:dyDescent="0.15">
      <c r="A23" s="135" t="s">
        <v>71</v>
      </c>
      <c r="B23" s="161" t="s">
        <v>518</v>
      </c>
      <c r="C23" s="161" t="s">
        <v>233</v>
      </c>
      <c r="D23" s="161" t="s">
        <v>538</v>
      </c>
      <c r="E23" s="138" t="s">
        <v>1029</v>
      </c>
      <c r="F23" s="56">
        <v>5.5</v>
      </c>
      <c r="G23" s="56">
        <v>5.5</v>
      </c>
      <c r="H23" s="56"/>
      <c r="I23" s="39"/>
      <c r="J23" s="57">
        <v>4</v>
      </c>
      <c r="K23" s="57">
        <v>4</v>
      </c>
      <c r="L23" s="57">
        <v>4</v>
      </c>
      <c r="M23" s="39"/>
      <c r="N23" s="57">
        <v>1</v>
      </c>
      <c r="O23" s="57">
        <v>1</v>
      </c>
      <c r="P23" s="39"/>
      <c r="Q23" s="57">
        <f>1</f>
        <v>1</v>
      </c>
      <c r="R23" s="39"/>
      <c r="S23" s="38"/>
      <c r="T23" s="54">
        <v>19</v>
      </c>
      <c r="U23" s="54">
        <v>13</v>
      </c>
      <c r="V23" s="54">
        <v>15</v>
      </c>
      <c r="W23" s="54">
        <v>4</v>
      </c>
      <c r="X23" s="54">
        <v>13</v>
      </c>
      <c r="Y23" s="54">
        <v>7</v>
      </c>
      <c r="Z23" s="54">
        <v>5</v>
      </c>
      <c r="AA23" s="54">
        <v>2</v>
      </c>
      <c r="AB23" s="54">
        <v>2</v>
      </c>
      <c r="AC23" s="46"/>
      <c r="AD23" s="32">
        <f>3</f>
        <v>3</v>
      </c>
      <c r="AE23" s="32">
        <v>1</v>
      </c>
      <c r="AF23" s="46"/>
      <c r="AG23" s="46"/>
      <c r="AH23" s="32">
        <f>2</f>
        <v>2</v>
      </c>
      <c r="AI23" s="32">
        <f>2</f>
        <v>2</v>
      </c>
      <c r="AJ23" s="32">
        <f>3</f>
        <v>3</v>
      </c>
      <c r="AK23" s="32">
        <f>2</f>
        <v>2</v>
      </c>
      <c r="AL23" s="32">
        <f>2</f>
        <v>2</v>
      </c>
      <c r="AM23" s="32">
        <f>1</f>
        <v>1</v>
      </c>
      <c r="AN23" s="32">
        <f>15</f>
        <v>15</v>
      </c>
      <c r="AO23" s="32">
        <f>9</f>
        <v>9</v>
      </c>
      <c r="AP23" s="32">
        <v>24</v>
      </c>
      <c r="AQ23" s="32">
        <f>8</f>
        <v>8</v>
      </c>
      <c r="AR23" s="32">
        <f>32</f>
        <v>32</v>
      </c>
      <c r="AS23" s="32">
        <f>7</f>
        <v>7</v>
      </c>
      <c r="AT23" s="32">
        <f>2</f>
        <v>2</v>
      </c>
      <c r="AU23" s="32">
        <f>4</f>
        <v>4</v>
      </c>
      <c r="AV23" s="32">
        <f>2</f>
        <v>2</v>
      </c>
      <c r="AW23" s="46"/>
      <c r="AX23" s="32">
        <f>18</f>
        <v>18</v>
      </c>
      <c r="AY23" s="32">
        <f>1</f>
        <v>1</v>
      </c>
      <c r="AZ23" s="32">
        <f>5</f>
        <v>5</v>
      </c>
      <c r="BA23" s="32">
        <f>3</f>
        <v>3</v>
      </c>
      <c r="BB23" s="32">
        <f>89</f>
        <v>89</v>
      </c>
      <c r="BC23" s="32">
        <f>2</f>
        <v>2</v>
      </c>
      <c r="BD23" s="96">
        <v>2</v>
      </c>
      <c r="BE23" s="32">
        <f>3</f>
        <v>3</v>
      </c>
      <c r="BF23" s="96">
        <v>1</v>
      </c>
      <c r="BG23" s="46"/>
      <c r="BH23" s="46"/>
      <c r="BI23" s="46"/>
      <c r="BJ23" s="102">
        <v>1</v>
      </c>
      <c r="BK23" s="46"/>
      <c r="BL23" s="102">
        <f>3</f>
        <v>3</v>
      </c>
      <c r="BM23" s="102">
        <f>19</f>
        <v>19</v>
      </c>
      <c r="BN23" s="102">
        <v>14</v>
      </c>
      <c r="BO23" s="101">
        <v>7</v>
      </c>
      <c r="BP23" s="102">
        <f>23</f>
        <v>23</v>
      </c>
      <c r="BQ23" s="47">
        <f t="shared" si="0"/>
        <v>405</v>
      </c>
    </row>
    <row r="24" spans="1:69" ht="16" customHeight="1" x14ac:dyDescent="0.15">
      <c r="A24" s="135" t="s">
        <v>72</v>
      </c>
      <c r="B24" s="161" t="s">
        <v>518</v>
      </c>
      <c r="C24" s="161" t="s">
        <v>233</v>
      </c>
      <c r="D24" s="161" t="s">
        <v>539</v>
      </c>
      <c r="E24" s="138" t="s">
        <v>1029</v>
      </c>
      <c r="F24" s="56">
        <v>9.5</v>
      </c>
      <c r="G24" s="56">
        <v>9.5</v>
      </c>
      <c r="H24" s="56"/>
      <c r="I24" s="39"/>
      <c r="J24" s="57">
        <v>19</v>
      </c>
      <c r="K24" s="57">
        <v>8</v>
      </c>
      <c r="L24" s="57">
        <v>20</v>
      </c>
      <c r="M24" s="57">
        <f>8</f>
        <v>8</v>
      </c>
      <c r="N24" s="57">
        <v>13</v>
      </c>
      <c r="O24" s="57">
        <v>7</v>
      </c>
      <c r="P24" s="57">
        <f>5</f>
        <v>5</v>
      </c>
      <c r="Q24" s="57">
        <f>9</f>
        <v>9</v>
      </c>
      <c r="R24" s="57">
        <f>11</f>
        <v>11</v>
      </c>
      <c r="S24" s="54">
        <v>4</v>
      </c>
      <c r="T24" s="54">
        <v>54</v>
      </c>
      <c r="U24" s="54">
        <v>32</v>
      </c>
      <c r="V24" s="54">
        <v>93</v>
      </c>
      <c r="W24" s="54">
        <v>43</v>
      </c>
      <c r="X24" s="54">
        <v>52</v>
      </c>
      <c r="Y24" s="54">
        <v>31</v>
      </c>
      <c r="Z24" s="54">
        <v>17</v>
      </c>
      <c r="AA24" s="54">
        <v>6</v>
      </c>
      <c r="AB24" s="54">
        <v>12</v>
      </c>
      <c r="AC24" s="46"/>
      <c r="AD24" s="32">
        <f>32</f>
        <v>32</v>
      </c>
      <c r="AE24" s="32">
        <f>9</f>
        <v>9</v>
      </c>
      <c r="AF24" s="32">
        <f>13</f>
        <v>13</v>
      </c>
      <c r="AG24" s="32">
        <f>5</f>
        <v>5</v>
      </c>
      <c r="AH24" s="32">
        <f>31</f>
        <v>31</v>
      </c>
      <c r="AI24" s="32">
        <f>11</f>
        <v>11</v>
      </c>
      <c r="AJ24" s="32">
        <f>2</f>
        <v>2</v>
      </c>
      <c r="AK24" s="32">
        <f>6</f>
        <v>6</v>
      </c>
      <c r="AL24" s="32">
        <f>7</f>
        <v>7</v>
      </c>
      <c r="AM24" s="32">
        <f>1</f>
        <v>1</v>
      </c>
      <c r="AN24" s="32">
        <f>46</f>
        <v>46</v>
      </c>
      <c r="AO24" s="32">
        <f>24</f>
        <v>24</v>
      </c>
      <c r="AP24" s="32">
        <v>46</v>
      </c>
      <c r="AQ24" s="32">
        <f>15</f>
        <v>15</v>
      </c>
      <c r="AR24" s="32">
        <f>52</f>
        <v>52</v>
      </c>
      <c r="AS24" s="32">
        <f>36</f>
        <v>36</v>
      </c>
      <c r="AT24" s="32">
        <f>24</f>
        <v>24</v>
      </c>
      <c r="AU24" s="32">
        <f>11</f>
        <v>11</v>
      </c>
      <c r="AV24" s="32">
        <f>19</f>
        <v>19</v>
      </c>
      <c r="AW24" s="46"/>
      <c r="AX24" s="32">
        <f>29</f>
        <v>29</v>
      </c>
      <c r="AY24" s="32">
        <f>6</f>
        <v>6</v>
      </c>
      <c r="AZ24" s="32">
        <f>18</f>
        <v>18</v>
      </c>
      <c r="BA24" s="32">
        <f>7</f>
        <v>7</v>
      </c>
      <c r="BB24" s="32">
        <f>24</f>
        <v>24</v>
      </c>
      <c r="BC24" s="32">
        <f>11</f>
        <v>11</v>
      </c>
      <c r="BD24" s="96">
        <v>30</v>
      </c>
      <c r="BE24" s="32">
        <f>23</f>
        <v>23</v>
      </c>
      <c r="BF24" s="96">
        <v>35</v>
      </c>
      <c r="BG24" s="46"/>
      <c r="BH24" s="102">
        <v>23</v>
      </c>
      <c r="BI24" s="46"/>
      <c r="BJ24" s="102">
        <v>25</v>
      </c>
      <c r="BK24" s="62">
        <v>3</v>
      </c>
      <c r="BL24" s="102">
        <f>98</f>
        <v>98</v>
      </c>
      <c r="BM24" s="102">
        <f>11</f>
        <v>11</v>
      </c>
      <c r="BN24" s="102">
        <v>8</v>
      </c>
      <c r="BO24" s="101">
        <v>22</v>
      </c>
      <c r="BP24" s="102">
        <f>34</f>
        <v>34</v>
      </c>
      <c r="BQ24" s="47">
        <f t="shared" si="0"/>
        <v>1241</v>
      </c>
    </row>
    <row r="25" spans="1:69" ht="16" customHeight="1" x14ac:dyDescent="0.15">
      <c r="A25" s="135" t="s">
        <v>73</v>
      </c>
      <c r="B25" s="161" t="s">
        <v>518</v>
      </c>
      <c r="C25" s="161" t="s">
        <v>233</v>
      </c>
      <c r="D25" s="161" t="s">
        <v>540</v>
      </c>
      <c r="E25" s="138" t="s">
        <v>1029</v>
      </c>
      <c r="F25" s="56">
        <v>14</v>
      </c>
      <c r="G25" s="56">
        <v>14</v>
      </c>
      <c r="H25" s="56"/>
      <c r="I25" s="57">
        <v>3</v>
      </c>
      <c r="J25" s="57">
        <v>22</v>
      </c>
      <c r="K25" s="57">
        <v>5</v>
      </c>
      <c r="L25" s="57">
        <v>29</v>
      </c>
      <c r="M25" s="57">
        <f>2</f>
        <v>2</v>
      </c>
      <c r="N25" s="57">
        <v>18</v>
      </c>
      <c r="O25" s="57">
        <v>1</v>
      </c>
      <c r="P25" s="57">
        <f>6</f>
        <v>6</v>
      </c>
      <c r="Q25" s="58">
        <f>14</f>
        <v>14</v>
      </c>
      <c r="R25" s="57">
        <f>8</f>
        <v>8</v>
      </c>
      <c r="S25" s="54">
        <v>24</v>
      </c>
      <c r="T25" s="54">
        <v>28</v>
      </c>
      <c r="U25" s="54">
        <v>24</v>
      </c>
      <c r="V25" s="54">
        <v>56</v>
      </c>
      <c r="W25" s="54">
        <v>10</v>
      </c>
      <c r="X25" s="54">
        <v>44</v>
      </c>
      <c r="Y25" s="54">
        <v>22</v>
      </c>
      <c r="Z25" s="54">
        <v>12</v>
      </c>
      <c r="AA25" s="54">
        <v>2</v>
      </c>
      <c r="AB25" s="54">
        <v>12</v>
      </c>
      <c r="AC25" s="32">
        <f>10</f>
        <v>10</v>
      </c>
      <c r="AD25" s="32">
        <f>18</f>
        <v>18</v>
      </c>
      <c r="AE25" s="32">
        <v>2</v>
      </c>
      <c r="AF25" s="32">
        <f>17</f>
        <v>17</v>
      </c>
      <c r="AG25" s="32">
        <f>5</f>
        <v>5</v>
      </c>
      <c r="AH25" s="32">
        <f>19</f>
        <v>19</v>
      </c>
      <c r="AI25" s="32">
        <f>10</f>
        <v>10</v>
      </c>
      <c r="AJ25" s="32">
        <f>9</f>
        <v>9</v>
      </c>
      <c r="AK25" s="32">
        <f>2</f>
        <v>2</v>
      </c>
      <c r="AL25" s="32">
        <f>6</f>
        <v>6</v>
      </c>
      <c r="AM25" s="32">
        <f>2</f>
        <v>2</v>
      </c>
      <c r="AN25" s="32">
        <f>30</f>
        <v>30</v>
      </c>
      <c r="AO25" s="32">
        <f>8</f>
        <v>8</v>
      </c>
      <c r="AP25" s="32">
        <v>19</v>
      </c>
      <c r="AQ25" s="32">
        <v>3</v>
      </c>
      <c r="AR25" s="32">
        <f>23</f>
        <v>23</v>
      </c>
      <c r="AS25" s="32">
        <f>9</f>
        <v>9</v>
      </c>
      <c r="AT25" s="32">
        <f>7</f>
        <v>7</v>
      </c>
      <c r="AU25" s="32">
        <f>15</f>
        <v>15</v>
      </c>
      <c r="AV25" s="32">
        <f>13</f>
        <v>13</v>
      </c>
      <c r="AW25" s="32">
        <v>1</v>
      </c>
      <c r="AX25" s="32">
        <f>61</f>
        <v>61</v>
      </c>
      <c r="AY25" s="32">
        <f>13</f>
        <v>13</v>
      </c>
      <c r="AZ25" s="32">
        <f>54</f>
        <v>54</v>
      </c>
      <c r="BA25" s="32">
        <f>13</f>
        <v>13</v>
      </c>
      <c r="BB25" s="32">
        <f>71</f>
        <v>71</v>
      </c>
      <c r="BC25" s="32">
        <f>15</f>
        <v>15</v>
      </c>
      <c r="BD25" s="96">
        <v>21</v>
      </c>
      <c r="BE25" s="32">
        <f>15</f>
        <v>15</v>
      </c>
      <c r="BF25" s="96">
        <v>39</v>
      </c>
      <c r="BG25" s="62">
        <f>4+1+2</f>
        <v>7</v>
      </c>
      <c r="BH25" s="102">
        <v>8</v>
      </c>
      <c r="BI25" s="62">
        <f>13+5</f>
        <v>18</v>
      </c>
      <c r="BJ25" s="102">
        <v>19</v>
      </c>
      <c r="BK25" s="46"/>
      <c r="BL25" s="102">
        <f>48+5</f>
        <v>53</v>
      </c>
      <c r="BM25" s="102">
        <f>10</f>
        <v>10</v>
      </c>
      <c r="BN25" s="102">
        <v>18</v>
      </c>
      <c r="BO25" s="101">
        <v>31</v>
      </c>
      <c r="BP25" s="102">
        <f>35</f>
        <v>35</v>
      </c>
      <c r="BQ25" s="47">
        <f t="shared" si="0"/>
        <v>1071</v>
      </c>
    </row>
    <row r="26" spans="1:69" ht="16" customHeight="1" x14ac:dyDescent="0.15">
      <c r="A26" s="59" t="s">
        <v>91</v>
      </c>
      <c r="B26" s="162" t="s">
        <v>520</v>
      </c>
      <c r="C26" s="162"/>
      <c r="D26" s="162" t="s">
        <v>541</v>
      </c>
      <c r="E26" s="131" t="s">
        <v>1022</v>
      </c>
      <c r="F26" s="52">
        <v>4</v>
      </c>
      <c r="G26" s="52">
        <v>24</v>
      </c>
      <c r="H26" s="61"/>
      <c r="I26" s="42"/>
      <c r="J26" s="42"/>
      <c r="K26" s="42"/>
      <c r="L26" s="42"/>
      <c r="M26" s="42"/>
      <c r="N26" s="42"/>
      <c r="O26" s="42"/>
      <c r="P26" s="42"/>
      <c r="Q26" s="42"/>
      <c r="R26" s="42"/>
      <c r="S26" s="46"/>
      <c r="T26" s="46"/>
      <c r="U26" s="46"/>
      <c r="V26" s="62">
        <v>11</v>
      </c>
      <c r="W26" s="46"/>
      <c r="X26" s="46"/>
      <c r="Y26" s="46"/>
      <c r="Z26" s="46"/>
      <c r="AA26" s="46"/>
      <c r="AB26" s="46"/>
      <c r="AC26" s="46"/>
      <c r="AD26" s="46"/>
      <c r="AE26" s="46"/>
      <c r="AF26" s="46"/>
      <c r="AG26" s="46"/>
      <c r="AH26" s="46"/>
      <c r="AI26" s="46"/>
      <c r="AJ26" s="46"/>
      <c r="AK26" s="46"/>
      <c r="AL26" s="46"/>
      <c r="AM26" s="46"/>
      <c r="AN26" s="46"/>
      <c r="AO26" s="46"/>
      <c r="AP26" s="46"/>
      <c r="AQ26" s="46"/>
      <c r="AR26" s="46"/>
      <c r="AS26" s="46"/>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47">
        <f t="shared" si="0"/>
        <v>11</v>
      </c>
    </row>
    <row r="27" spans="1:69" ht="16" customHeight="1" x14ac:dyDescent="0.15">
      <c r="A27" s="59" t="s">
        <v>114</v>
      </c>
      <c r="B27" s="162" t="s">
        <v>520</v>
      </c>
      <c r="C27" s="162"/>
      <c r="D27" s="162" t="s">
        <v>542</v>
      </c>
      <c r="E27" s="131" t="s">
        <v>1022</v>
      </c>
      <c r="F27" s="52">
        <v>4</v>
      </c>
      <c r="G27" s="52">
        <v>50</v>
      </c>
      <c r="H27" s="61"/>
      <c r="I27" s="42"/>
      <c r="J27" s="42"/>
      <c r="K27" s="42"/>
      <c r="L27" s="42"/>
      <c r="M27" s="42"/>
      <c r="N27" s="42"/>
      <c r="O27" s="42"/>
      <c r="P27" s="42"/>
      <c r="Q27" s="42"/>
      <c r="R27" s="42"/>
      <c r="S27" s="46"/>
      <c r="T27" s="46"/>
      <c r="U27" s="62">
        <v>1</v>
      </c>
      <c r="V27" s="46"/>
      <c r="W27" s="46"/>
      <c r="X27" s="46"/>
      <c r="Y27" s="46"/>
      <c r="Z27" s="46"/>
      <c r="AA27" s="63"/>
      <c r="AB27" s="63"/>
      <c r="AC27" s="46"/>
      <c r="AD27" s="46"/>
      <c r="AE27" s="46"/>
      <c r="AF27" s="46"/>
      <c r="AG27" s="46"/>
      <c r="AH27" s="46"/>
      <c r="AI27" s="46"/>
      <c r="AJ27" s="46"/>
      <c r="AK27" s="46"/>
      <c r="AL27" s="46"/>
      <c r="AM27" s="46"/>
      <c r="AN27" s="46"/>
      <c r="AO27" s="46"/>
      <c r="AP27" s="46"/>
      <c r="AQ27" s="46"/>
      <c r="AR27" s="46"/>
      <c r="AS27" s="46"/>
      <c r="AT27" s="46"/>
      <c r="AU27" s="46"/>
      <c r="AV27" s="46"/>
      <c r="AW27" s="46"/>
      <c r="AX27" s="46"/>
      <c r="AY27" s="46"/>
      <c r="AZ27" s="46"/>
      <c r="BA27" s="46"/>
      <c r="BB27" s="46"/>
      <c r="BC27" s="46"/>
      <c r="BD27" s="46"/>
      <c r="BE27" s="46"/>
      <c r="BF27" s="46"/>
      <c r="BG27" s="46"/>
      <c r="BH27" s="46"/>
      <c r="BI27" s="46"/>
      <c r="BJ27" s="46"/>
      <c r="BK27" s="46"/>
      <c r="BL27" s="46"/>
      <c r="BM27" s="46"/>
      <c r="BN27" s="46"/>
      <c r="BO27" s="46"/>
      <c r="BP27" s="46"/>
      <c r="BQ27" s="47">
        <f t="shared" si="0"/>
        <v>1</v>
      </c>
    </row>
    <row r="28" spans="1:69" ht="16" customHeight="1" x14ac:dyDescent="0.15">
      <c r="A28" s="134" t="s">
        <v>74</v>
      </c>
      <c r="B28" s="137" t="s">
        <v>521</v>
      </c>
      <c r="C28" s="137" t="s">
        <v>236</v>
      </c>
      <c r="D28" s="137" t="s">
        <v>543</v>
      </c>
      <c r="E28" s="131" t="s">
        <v>1022</v>
      </c>
      <c r="F28" s="38">
        <v>5.5</v>
      </c>
      <c r="G28" s="38">
        <v>5.5</v>
      </c>
      <c r="H28" s="38"/>
      <c r="I28" s="58">
        <v>162</v>
      </c>
      <c r="J28" s="58">
        <v>194</v>
      </c>
      <c r="K28" s="58">
        <v>78</v>
      </c>
      <c r="L28" s="64">
        <v>102</v>
      </c>
      <c r="M28" s="58">
        <v>77</v>
      </c>
      <c r="N28" s="58">
        <v>85</v>
      </c>
      <c r="O28" s="58">
        <v>46</v>
      </c>
      <c r="P28" s="58">
        <f>103</f>
        <v>103</v>
      </c>
      <c r="Q28" s="58">
        <f>136</f>
        <v>136</v>
      </c>
      <c r="R28" s="58">
        <f>188</f>
        <v>188</v>
      </c>
      <c r="S28" s="62">
        <v>26</v>
      </c>
      <c r="T28" s="62">
        <v>15</v>
      </c>
      <c r="U28" s="62">
        <v>16</v>
      </c>
      <c r="V28" s="62">
        <v>18</v>
      </c>
      <c r="W28" s="62">
        <v>15</v>
      </c>
      <c r="X28" s="62">
        <v>23</v>
      </c>
      <c r="Y28" s="62">
        <v>21</v>
      </c>
      <c r="Z28" s="62">
        <v>6</v>
      </c>
      <c r="AA28" s="62">
        <v>14</v>
      </c>
      <c r="AB28" s="62">
        <v>14</v>
      </c>
      <c r="AC28" s="46"/>
      <c r="AD28" s="32">
        <f>167</f>
        <v>167</v>
      </c>
      <c r="AE28" s="32">
        <f>49</f>
        <v>49</v>
      </c>
      <c r="AF28" s="46"/>
      <c r="AG28" s="32">
        <f>44</f>
        <v>44</v>
      </c>
      <c r="AH28" s="32">
        <f>171</f>
        <v>171</v>
      </c>
      <c r="AI28" s="32">
        <f>43</f>
        <v>43</v>
      </c>
      <c r="AJ28" s="32">
        <f>67</f>
        <v>67</v>
      </c>
      <c r="AK28" s="32">
        <f>44</f>
        <v>44</v>
      </c>
      <c r="AL28" s="32">
        <f>138</f>
        <v>138</v>
      </c>
      <c r="AM28" s="46"/>
      <c r="AN28" s="32">
        <f>7</f>
        <v>7</v>
      </c>
      <c r="AO28" s="32">
        <f>10</f>
        <v>10</v>
      </c>
      <c r="AP28" s="32">
        <f>8</f>
        <v>8</v>
      </c>
      <c r="AQ28" s="32">
        <f>6</f>
        <v>6</v>
      </c>
      <c r="AR28" s="32">
        <f>17</f>
        <v>17</v>
      </c>
      <c r="AS28" s="32">
        <f>38</f>
        <v>38</v>
      </c>
      <c r="AT28" s="32">
        <f>19</f>
        <v>19</v>
      </c>
      <c r="AU28" s="32">
        <f>14</f>
        <v>14</v>
      </c>
      <c r="AV28" s="32">
        <f>17</f>
        <v>17</v>
      </c>
      <c r="AW28" s="32">
        <v>14</v>
      </c>
      <c r="AX28" s="96">
        <v>103</v>
      </c>
      <c r="AY28" s="32">
        <f>43</f>
        <v>43</v>
      </c>
      <c r="AZ28" s="32">
        <f>82</f>
        <v>82</v>
      </c>
      <c r="BA28" s="96">
        <v>55</v>
      </c>
      <c r="BB28" s="96">
        <v>200</v>
      </c>
      <c r="BC28" s="96">
        <v>125</v>
      </c>
      <c r="BD28" s="96">
        <v>98</v>
      </c>
      <c r="BE28" s="32">
        <v>50</v>
      </c>
      <c r="BF28" s="32">
        <f>48</f>
        <v>48</v>
      </c>
      <c r="BG28" s="102">
        <f>25</f>
        <v>25</v>
      </c>
      <c r="BH28" s="102">
        <v>87</v>
      </c>
      <c r="BI28" s="102">
        <v>45</v>
      </c>
      <c r="BJ28" s="102">
        <v>90</v>
      </c>
      <c r="BK28" s="46"/>
      <c r="BL28" s="101">
        <v>142</v>
      </c>
      <c r="BM28" s="102">
        <f>62</f>
        <v>62</v>
      </c>
      <c r="BN28" s="102">
        <v>115</v>
      </c>
      <c r="BO28" s="102">
        <f>107</f>
        <v>107</v>
      </c>
      <c r="BP28" s="101">
        <v>114</v>
      </c>
      <c r="BQ28" s="47">
        <f t="shared" si="0"/>
        <v>3803</v>
      </c>
    </row>
    <row r="29" spans="1:69" ht="16" customHeight="1" x14ac:dyDescent="0.15">
      <c r="A29" s="134" t="s">
        <v>75</v>
      </c>
      <c r="B29" s="137" t="s">
        <v>521</v>
      </c>
      <c r="C29" s="137" t="s">
        <v>236</v>
      </c>
      <c r="D29" s="137" t="s">
        <v>544</v>
      </c>
      <c r="E29" s="131" t="s">
        <v>1022</v>
      </c>
      <c r="F29" s="38">
        <v>9.5</v>
      </c>
      <c r="G29" s="38">
        <v>9.5</v>
      </c>
      <c r="H29" s="38"/>
      <c r="I29" s="58">
        <v>61</v>
      </c>
      <c r="J29" s="58">
        <v>73</v>
      </c>
      <c r="K29" s="58">
        <v>9</v>
      </c>
      <c r="L29" s="64">
        <v>52</v>
      </c>
      <c r="M29" s="58">
        <v>21</v>
      </c>
      <c r="N29" s="58">
        <v>47</v>
      </c>
      <c r="O29" s="58">
        <v>7</v>
      </c>
      <c r="P29" s="58">
        <f>32</f>
        <v>32</v>
      </c>
      <c r="Q29" s="58">
        <f>48</f>
        <v>48</v>
      </c>
      <c r="R29" s="58">
        <f>54</f>
        <v>54</v>
      </c>
      <c r="S29" s="62">
        <v>2</v>
      </c>
      <c r="T29" s="62">
        <v>7</v>
      </c>
      <c r="U29" s="62">
        <v>5</v>
      </c>
      <c r="V29" s="62">
        <v>1</v>
      </c>
      <c r="W29" s="62">
        <v>2</v>
      </c>
      <c r="X29" s="62">
        <v>13</v>
      </c>
      <c r="Y29" s="62">
        <v>1</v>
      </c>
      <c r="Z29" s="62">
        <v>10</v>
      </c>
      <c r="AA29" s="62">
        <v>4</v>
      </c>
      <c r="AB29" s="62">
        <v>2</v>
      </c>
      <c r="AC29" s="32">
        <f>100</f>
        <v>100</v>
      </c>
      <c r="AD29" s="32">
        <f>320</f>
        <v>320</v>
      </c>
      <c r="AE29" s="32">
        <f>64</f>
        <v>64</v>
      </c>
      <c r="AF29" s="32">
        <f>216</f>
        <v>216</v>
      </c>
      <c r="AG29" s="32">
        <f>40</f>
        <v>40</v>
      </c>
      <c r="AH29" s="32">
        <f>492</f>
        <v>492</v>
      </c>
      <c r="AI29" s="32">
        <f>99</f>
        <v>99</v>
      </c>
      <c r="AJ29" s="32">
        <v>257</v>
      </c>
      <c r="AK29" s="32">
        <f>361</f>
        <v>361</v>
      </c>
      <c r="AL29" s="32">
        <f>406</f>
        <v>406</v>
      </c>
      <c r="AM29" s="32">
        <f>3</f>
        <v>3</v>
      </c>
      <c r="AN29" s="32">
        <f>5</f>
        <v>5</v>
      </c>
      <c r="AO29" s="32">
        <f>2</f>
        <v>2</v>
      </c>
      <c r="AP29" s="46"/>
      <c r="AQ29" s="32">
        <f>8</f>
        <v>8</v>
      </c>
      <c r="AR29" s="32">
        <f>6</f>
        <v>6</v>
      </c>
      <c r="AS29" s="32">
        <f>5</f>
        <v>5</v>
      </c>
      <c r="AT29" s="32">
        <f>8</f>
        <v>8</v>
      </c>
      <c r="AU29" s="32">
        <f>9</f>
        <v>9</v>
      </c>
      <c r="AV29" s="32">
        <f>8</f>
        <v>8</v>
      </c>
      <c r="AW29" s="32">
        <v>7</v>
      </c>
      <c r="AX29" s="96">
        <v>109</v>
      </c>
      <c r="AY29" s="32">
        <f>55</f>
        <v>55</v>
      </c>
      <c r="AZ29" s="32">
        <f>119</f>
        <v>119</v>
      </c>
      <c r="BA29" s="96">
        <v>117</v>
      </c>
      <c r="BB29" s="96">
        <v>516</v>
      </c>
      <c r="BC29" s="96">
        <v>72</v>
      </c>
      <c r="BD29" s="96">
        <v>266</v>
      </c>
      <c r="BE29" s="32">
        <v>301</v>
      </c>
      <c r="BF29" s="32">
        <f>181</f>
        <v>181</v>
      </c>
      <c r="BG29" s="102">
        <f>7</f>
        <v>7</v>
      </c>
      <c r="BH29" s="102">
        <f>37+5</f>
        <v>42</v>
      </c>
      <c r="BI29" s="102">
        <v>13</v>
      </c>
      <c r="BJ29" s="102">
        <v>102</v>
      </c>
      <c r="BK29" s="102">
        <v>6</v>
      </c>
      <c r="BL29" s="101">
        <v>90</v>
      </c>
      <c r="BM29" s="102">
        <f>33</f>
        <v>33</v>
      </c>
      <c r="BN29" s="102">
        <v>104</v>
      </c>
      <c r="BO29" s="102">
        <f>127</f>
        <v>127</v>
      </c>
      <c r="BP29" s="101">
        <v>100</v>
      </c>
      <c r="BQ29" s="47">
        <f t="shared" si="0"/>
        <v>5227</v>
      </c>
    </row>
    <row r="30" spans="1:69" ht="16" customHeight="1" x14ac:dyDescent="0.15">
      <c r="A30" s="134" t="s">
        <v>76</v>
      </c>
      <c r="B30" s="137" t="s">
        <v>521</v>
      </c>
      <c r="C30" s="137" t="s">
        <v>236</v>
      </c>
      <c r="D30" s="137" t="s">
        <v>545</v>
      </c>
      <c r="E30" s="131" t="s">
        <v>1022</v>
      </c>
      <c r="F30" s="38">
        <v>14</v>
      </c>
      <c r="G30" s="38">
        <v>14</v>
      </c>
      <c r="H30" s="38"/>
      <c r="I30" s="58">
        <v>46</v>
      </c>
      <c r="J30" s="58">
        <v>22</v>
      </c>
      <c r="K30" s="58">
        <v>9</v>
      </c>
      <c r="L30" s="64">
        <v>24</v>
      </c>
      <c r="M30" s="58">
        <v>6</v>
      </c>
      <c r="N30" s="58">
        <v>24</v>
      </c>
      <c r="O30" s="58">
        <v>2</v>
      </c>
      <c r="P30" s="58">
        <f>26</f>
        <v>26</v>
      </c>
      <c r="Q30" s="58">
        <f>11</f>
        <v>11</v>
      </c>
      <c r="R30" s="58">
        <f>19</f>
        <v>19</v>
      </c>
      <c r="S30" s="62">
        <v>5</v>
      </c>
      <c r="T30" s="46"/>
      <c r="U30" s="62">
        <v>4</v>
      </c>
      <c r="V30" s="62">
        <v>7</v>
      </c>
      <c r="W30" s="46"/>
      <c r="X30" s="62">
        <v>7</v>
      </c>
      <c r="Y30" s="62">
        <v>1</v>
      </c>
      <c r="Z30" s="62">
        <v>12</v>
      </c>
      <c r="AA30" s="46"/>
      <c r="AB30" s="62">
        <v>5</v>
      </c>
      <c r="AC30" s="46"/>
      <c r="AD30" s="32">
        <f>20</f>
        <v>20</v>
      </c>
      <c r="AE30" s="32">
        <f>10</f>
        <v>10</v>
      </c>
      <c r="AF30" s="32">
        <f>64</f>
        <v>64</v>
      </c>
      <c r="AG30" s="32">
        <f>30</f>
        <v>30</v>
      </c>
      <c r="AH30" s="32">
        <f>54</f>
        <v>54</v>
      </c>
      <c r="AI30" s="32">
        <f>9</f>
        <v>9</v>
      </c>
      <c r="AJ30" s="32">
        <f>28</f>
        <v>28</v>
      </c>
      <c r="AK30" s="32">
        <f>28</f>
        <v>28</v>
      </c>
      <c r="AL30" s="32">
        <f>51</f>
        <v>51</v>
      </c>
      <c r="AM30" s="46"/>
      <c r="AN30" s="32">
        <f>3</f>
        <v>3</v>
      </c>
      <c r="AO30" s="46"/>
      <c r="AP30" s="46"/>
      <c r="AQ30" s="46"/>
      <c r="AR30" s="32">
        <f>2</f>
        <v>2</v>
      </c>
      <c r="AS30" s="32">
        <f>1</f>
        <v>1</v>
      </c>
      <c r="AT30" s="46"/>
      <c r="AU30" s="32">
        <f>3</f>
        <v>3</v>
      </c>
      <c r="AV30" s="32">
        <f>7</f>
        <v>7</v>
      </c>
      <c r="AW30" s="46"/>
      <c r="AX30" s="96">
        <v>24</v>
      </c>
      <c r="AY30" s="32">
        <f>24</f>
        <v>24</v>
      </c>
      <c r="AZ30" s="32">
        <f>38</f>
        <v>38</v>
      </c>
      <c r="BA30" s="96">
        <v>6</v>
      </c>
      <c r="BB30" s="96">
        <v>31</v>
      </c>
      <c r="BC30" s="96">
        <v>3</v>
      </c>
      <c r="BD30" s="96">
        <v>3</v>
      </c>
      <c r="BE30" s="32">
        <f>10</f>
        <v>10</v>
      </c>
      <c r="BF30" s="32">
        <f>4</f>
        <v>4</v>
      </c>
      <c r="BG30" s="102">
        <f>2+5</f>
        <v>7</v>
      </c>
      <c r="BH30" s="102">
        <v>29</v>
      </c>
      <c r="BI30" s="46"/>
      <c r="BJ30" s="102">
        <v>26</v>
      </c>
      <c r="BK30" s="102">
        <v>6</v>
      </c>
      <c r="BL30" s="101">
        <v>55</v>
      </c>
      <c r="BM30" s="102">
        <v>7</v>
      </c>
      <c r="BN30" s="102">
        <v>38</v>
      </c>
      <c r="BO30" s="102">
        <f>32</f>
        <v>32</v>
      </c>
      <c r="BP30" s="46"/>
      <c r="BQ30" s="47">
        <f t="shared" si="0"/>
        <v>883</v>
      </c>
    </row>
    <row r="31" spans="1:69" ht="16" customHeight="1" x14ac:dyDescent="0.15">
      <c r="A31" s="65" t="s">
        <v>92</v>
      </c>
      <c r="B31" s="160" t="s">
        <v>521</v>
      </c>
      <c r="C31" s="160" t="s">
        <v>240</v>
      </c>
      <c r="D31" s="160" t="s">
        <v>574</v>
      </c>
      <c r="E31" s="131" t="s">
        <v>1025</v>
      </c>
      <c r="F31" s="52">
        <v>2</v>
      </c>
      <c r="G31" s="52">
        <v>8</v>
      </c>
      <c r="H31" s="67">
        <f t="shared" ref="H31:H51" si="1">F31</f>
        <v>2</v>
      </c>
      <c r="I31" s="42"/>
      <c r="J31" s="42"/>
      <c r="K31" s="42"/>
      <c r="L31" s="42"/>
      <c r="M31" s="42"/>
      <c r="N31" s="42"/>
      <c r="O31" s="42"/>
      <c r="P31" s="58">
        <f>6</f>
        <v>6</v>
      </c>
      <c r="Q31" s="42"/>
      <c r="R31" s="42"/>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7">
        <f t="shared" si="0"/>
        <v>6</v>
      </c>
    </row>
    <row r="32" spans="1:69" ht="16" customHeight="1" x14ac:dyDescent="0.15">
      <c r="A32" s="65" t="s">
        <v>93</v>
      </c>
      <c r="B32" s="160" t="s">
        <v>521</v>
      </c>
      <c r="C32" s="160" t="s">
        <v>240</v>
      </c>
      <c r="D32" s="160" t="s">
        <v>576</v>
      </c>
      <c r="E32" s="131" t="s">
        <v>1025</v>
      </c>
      <c r="F32" s="52">
        <v>2</v>
      </c>
      <c r="G32" s="52">
        <v>10</v>
      </c>
      <c r="H32" s="67">
        <f t="shared" si="1"/>
        <v>2</v>
      </c>
      <c r="I32" s="42"/>
      <c r="J32" s="42"/>
      <c r="K32" s="42"/>
      <c r="L32" s="42"/>
      <c r="M32" s="42"/>
      <c r="N32" s="42"/>
      <c r="O32" s="58">
        <f>6</f>
        <v>6</v>
      </c>
      <c r="P32" s="42"/>
      <c r="Q32" s="58">
        <f>12</f>
        <v>12</v>
      </c>
      <c r="R32" s="58">
        <f>17</f>
        <v>17</v>
      </c>
      <c r="S32" s="46"/>
      <c r="T32" s="46"/>
      <c r="U32" s="46"/>
      <c r="V32" s="46"/>
      <c r="W32" s="46"/>
      <c r="X32" s="46"/>
      <c r="Y32" s="46"/>
      <c r="Z32" s="46"/>
      <c r="AA32" s="46"/>
      <c r="AB32" s="62">
        <f>7</f>
        <v>7</v>
      </c>
      <c r="AC32" s="46"/>
      <c r="AD32" s="46"/>
      <c r="AE32" s="46"/>
      <c r="AF32" s="46"/>
      <c r="AG32" s="46"/>
      <c r="AH32" s="46"/>
      <c r="AI32" s="46"/>
      <c r="AJ32" s="46"/>
      <c r="AK32" s="46"/>
      <c r="AL32" s="62">
        <v>8</v>
      </c>
      <c r="AM32" s="46"/>
      <c r="AN32" s="46"/>
      <c r="AO32" s="46"/>
      <c r="AP32" s="46"/>
      <c r="AQ32" s="46"/>
      <c r="AR32" s="46"/>
      <c r="AS32" s="46"/>
      <c r="AT32" s="46"/>
      <c r="AU32" s="46"/>
      <c r="AV32" s="46"/>
      <c r="AW32" s="46"/>
      <c r="AX32" s="46"/>
      <c r="AY32" s="46"/>
      <c r="AZ32" s="46"/>
      <c r="BA32" s="46"/>
      <c r="BB32" s="46"/>
      <c r="BC32" s="46"/>
      <c r="BD32" s="46"/>
      <c r="BE32" s="46"/>
      <c r="BF32" s="46"/>
      <c r="BG32" s="62">
        <v>12</v>
      </c>
      <c r="BH32" s="46"/>
      <c r="BI32" s="46"/>
      <c r="BJ32" s="46"/>
      <c r="BK32" s="46"/>
      <c r="BL32" s="46"/>
      <c r="BM32" s="46"/>
      <c r="BN32" s="46"/>
      <c r="BO32" s="46"/>
      <c r="BP32" s="46"/>
      <c r="BQ32" s="47">
        <f t="shared" si="0"/>
        <v>62</v>
      </c>
    </row>
    <row r="33" spans="1:81" ht="16" customHeight="1" x14ac:dyDescent="0.15">
      <c r="A33" s="65" t="s">
        <v>94</v>
      </c>
      <c r="B33" s="160" t="s">
        <v>521</v>
      </c>
      <c r="C33" s="160" t="s">
        <v>240</v>
      </c>
      <c r="D33" s="160" t="s">
        <v>575</v>
      </c>
      <c r="E33" s="131" t="s">
        <v>1025</v>
      </c>
      <c r="F33" s="52">
        <v>2</v>
      </c>
      <c r="G33" s="52">
        <v>12</v>
      </c>
      <c r="H33" s="67">
        <f t="shared" si="1"/>
        <v>2</v>
      </c>
      <c r="I33" s="42"/>
      <c r="J33" s="58">
        <v>14</v>
      </c>
      <c r="K33" s="58">
        <v>11</v>
      </c>
      <c r="L33" s="42"/>
      <c r="M33" s="42"/>
      <c r="N33" s="42"/>
      <c r="O33" s="42"/>
      <c r="P33" s="42"/>
      <c r="Q33" s="42"/>
      <c r="R33" s="42"/>
      <c r="S33" s="46"/>
      <c r="T33" s="46"/>
      <c r="U33" s="46"/>
      <c r="V33" s="46"/>
      <c r="W33" s="46"/>
      <c r="X33" s="46"/>
      <c r="Y33" s="46"/>
      <c r="Z33" s="46"/>
      <c r="AA33" s="46"/>
      <c r="AB33" s="46"/>
      <c r="AC33" s="46"/>
      <c r="AD33" s="46"/>
      <c r="AE33" s="46"/>
      <c r="AF33" s="46"/>
      <c r="AG33" s="46"/>
      <c r="AH33" s="46"/>
      <c r="AI33" s="46"/>
      <c r="AJ33" s="46"/>
      <c r="AK33" s="46"/>
      <c r="AL33" s="46"/>
      <c r="AM33" s="46"/>
      <c r="AN33" s="46"/>
      <c r="AO33" s="46"/>
      <c r="AP33" s="46"/>
      <c r="AQ33" s="46"/>
      <c r="AR33" s="46"/>
      <c r="AS33" s="46"/>
      <c r="AT33" s="46"/>
      <c r="AU33" s="46"/>
      <c r="AV33" s="46"/>
      <c r="AW33" s="46"/>
      <c r="AX33" s="46"/>
      <c r="AY33" s="46"/>
      <c r="AZ33" s="46"/>
      <c r="BA33" s="46"/>
      <c r="BB33" s="46"/>
      <c r="BC33" s="46"/>
      <c r="BD33" s="46"/>
      <c r="BE33" s="46"/>
      <c r="BF33" s="46"/>
      <c r="BG33" s="46"/>
      <c r="BH33" s="46"/>
      <c r="BI33" s="46"/>
      <c r="BJ33" s="46"/>
      <c r="BK33" s="46"/>
      <c r="BL33" s="46"/>
      <c r="BM33" s="46"/>
      <c r="BN33" s="46"/>
      <c r="BO33" s="46"/>
      <c r="BP33" s="46"/>
      <c r="BQ33" s="47">
        <f t="shared" si="0"/>
        <v>25</v>
      </c>
    </row>
    <row r="34" spans="1:81" ht="16" customHeight="1" x14ac:dyDescent="0.15">
      <c r="A34" s="65" t="s">
        <v>95</v>
      </c>
      <c r="B34" s="160" t="s">
        <v>521</v>
      </c>
      <c r="C34" s="160" t="s">
        <v>240</v>
      </c>
      <c r="D34" s="160" t="s">
        <v>577</v>
      </c>
      <c r="E34" s="131" t="s">
        <v>1025</v>
      </c>
      <c r="F34" s="52">
        <v>2</v>
      </c>
      <c r="G34" s="52">
        <v>20</v>
      </c>
      <c r="H34" s="67">
        <f t="shared" si="1"/>
        <v>2</v>
      </c>
      <c r="I34" s="42"/>
      <c r="J34" s="42"/>
      <c r="K34" s="42"/>
      <c r="L34" s="42"/>
      <c r="M34" s="42"/>
      <c r="N34" s="42"/>
      <c r="O34" s="42"/>
      <c r="P34" s="42"/>
      <c r="Q34" s="42"/>
      <c r="R34" s="42"/>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c r="AZ34" s="46"/>
      <c r="BA34" s="46"/>
      <c r="BB34" s="62">
        <v>4</v>
      </c>
      <c r="BC34" s="46"/>
      <c r="BD34" s="46"/>
      <c r="BE34" s="46"/>
      <c r="BF34" s="46"/>
      <c r="BG34" s="62">
        <v>8</v>
      </c>
      <c r="BH34" s="46"/>
      <c r="BI34" s="46"/>
      <c r="BJ34" s="46"/>
      <c r="BK34" s="46"/>
      <c r="BL34" s="46"/>
      <c r="BM34" s="46"/>
      <c r="BN34" s="46"/>
      <c r="BO34" s="46"/>
      <c r="BP34" s="46"/>
      <c r="BQ34" s="47">
        <f t="shared" ref="BQ34:BQ78" si="2">SUM(I34:BP34)</f>
        <v>12</v>
      </c>
    </row>
    <row r="35" spans="1:81" ht="16" customHeight="1" x14ac:dyDescent="0.15">
      <c r="A35" s="65" t="s">
        <v>96</v>
      </c>
      <c r="B35" s="160" t="s">
        <v>521</v>
      </c>
      <c r="C35" s="160" t="s">
        <v>240</v>
      </c>
      <c r="D35" s="160" t="s">
        <v>578</v>
      </c>
      <c r="E35" s="131" t="s">
        <v>1025</v>
      </c>
      <c r="F35" s="52">
        <v>3</v>
      </c>
      <c r="G35" s="52">
        <v>12</v>
      </c>
      <c r="H35" s="67">
        <f t="shared" si="1"/>
        <v>3</v>
      </c>
      <c r="I35" s="54">
        <f>9</f>
        <v>9</v>
      </c>
      <c r="J35" s="42"/>
      <c r="K35" s="42"/>
      <c r="L35" s="42"/>
      <c r="M35" s="42"/>
      <c r="N35" s="42"/>
      <c r="O35" s="42"/>
      <c r="P35" s="42"/>
      <c r="Q35" s="42"/>
      <c r="R35" s="42"/>
      <c r="S35" s="46"/>
      <c r="T35" s="46"/>
      <c r="U35" s="46"/>
      <c r="V35" s="46"/>
      <c r="W35" s="46"/>
      <c r="X35" s="46"/>
      <c r="Y35" s="46"/>
      <c r="Z35" s="46"/>
      <c r="AA35" s="46"/>
      <c r="AB35" s="46"/>
      <c r="AC35" s="46"/>
      <c r="AD35" s="46"/>
      <c r="AE35" s="46"/>
      <c r="AF35" s="46"/>
      <c r="AG35" s="46"/>
      <c r="AH35" s="46"/>
      <c r="AI35" s="46"/>
      <c r="AJ35" s="46"/>
      <c r="AK35" s="46"/>
      <c r="AL35" s="46"/>
      <c r="AM35" s="46"/>
      <c r="AN35" s="46"/>
      <c r="AO35" s="46"/>
      <c r="AP35" s="46"/>
      <c r="AQ35" s="46"/>
      <c r="AR35" s="46"/>
      <c r="AS35" s="46"/>
      <c r="AT35" s="46"/>
      <c r="AU35" s="46"/>
      <c r="AV35" s="46"/>
      <c r="AW35" s="46"/>
      <c r="AX35" s="46"/>
      <c r="AY35" s="46"/>
      <c r="AZ35" s="46"/>
      <c r="BA35" s="46"/>
      <c r="BB35" s="46"/>
      <c r="BC35" s="46"/>
      <c r="BD35" s="46"/>
      <c r="BE35" s="46"/>
      <c r="BF35" s="46"/>
      <c r="BG35" s="46"/>
      <c r="BH35" s="46"/>
      <c r="BI35" s="46"/>
      <c r="BJ35" s="46"/>
      <c r="BK35" s="46"/>
      <c r="BL35" s="46"/>
      <c r="BM35" s="46"/>
      <c r="BN35" s="46"/>
      <c r="BO35" s="46"/>
      <c r="BP35" s="46"/>
      <c r="BQ35" s="47">
        <f t="shared" si="2"/>
        <v>9</v>
      </c>
    </row>
    <row r="36" spans="1:81" ht="16" customHeight="1" x14ac:dyDescent="0.15">
      <c r="A36" s="65" t="s">
        <v>97</v>
      </c>
      <c r="B36" s="160" t="s">
        <v>521</v>
      </c>
      <c r="C36" s="160" t="s">
        <v>240</v>
      </c>
      <c r="D36" s="160" t="s">
        <v>579</v>
      </c>
      <c r="E36" s="131" t="s">
        <v>1025</v>
      </c>
      <c r="F36" s="52">
        <v>4</v>
      </c>
      <c r="G36" s="52">
        <v>10</v>
      </c>
      <c r="H36" s="67">
        <f t="shared" si="1"/>
        <v>4</v>
      </c>
      <c r="I36" s="42"/>
      <c r="J36" s="42"/>
      <c r="K36" s="42"/>
      <c r="L36" s="42"/>
      <c r="M36" s="42"/>
      <c r="N36" s="42"/>
      <c r="O36" s="42"/>
      <c r="P36" s="42"/>
      <c r="Q36" s="42"/>
      <c r="R36" s="42"/>
      <c r="S36" s="46"/>
      <c r="T36" s="46"/>
      <c r="U36" s="46"/>
      <c r="V36" s="46"/>
      <c r="W36" s="46"/>
      <c r="X36" s="62">
        <v>3</v>
      </c>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32">
        <f>6</f>
        <v>6</v>
      </c>
      <c r="BD36" s="46"/>
      <c r="BE36" s="46"/>
      <c r="BF36" s="46"/>
      <c r="BG36" s="46"/>
      <c r="BH36" s="46"/>
      <c r="BI36" s="46"/>
      <c r="BJ36" s="46"/>
      <c r="BK36" s="46"/>
      <c r="BL36" s="46"/>
      <c r="BM36" s="46"/>
      <c r="BN36" s="62">
        <v>42</v>
      </c>
      <c r="BO36" s="46"/>
      <c r="BP36" s="46"/>
      <c r="BQ36" s="47">
        <f t="shared" si="2"/>
        <v>51</v>
      </c>
    </row>
    <row r="37" spans="1:81" ht="16" customHeight="1" x14ac:dyDescent="0.15">
      <c r="A37" s="65" t="s">
        <v>98</v>
      </c>
      <c r="B37" s="160" t="s">
        <v>521</v>
      </c>
      <c r="C37" s="160" t="s">
        <v>240</v>
      </c>
      <c r="D37" s="160" t="s">
        <v>580</v>
      </c>
      <c r="E37" s="131" t="s">
        <v>1025</v>
      </c>
      <c r="F37" s="52">
        <v>4</v>
      </c>
      <c r="G37" s="52">
        <v>24</v>
      </c>
      <c r="H37" s="67">
        <f t="shared" si="1"/>
        <v>4</v>
      </c>
      <c r="I37" s="42"/>
      <c r="J37" s="42"/>
      <c r="K37" s="42"/>
      <c r="L37" s="142"/>
      <c r="M37" s="42"/>
      <c r="N37" s="42"/>
      <c r="O37" s="42"/>
      <c r="P37" s="42"/>
      <c r="Q37" s="42"/>
      <c r="R37" s="42"/>
      <c r="S37" s="46"/>
      <c r="T37" s="46"/>
      <c r="U37" s="46"/>
      <c r="V37" s="62">
        <v>11</v>
      </c>
      <c r="W37" s="46"/>
      <c r="X37" s="46"/>
      <c r="Y37" s="46"/>
      <c r="Z37" s="46"/>
      <c r="AA37" s="46"/>
      <c r="AB37" s="46"/>
      <c r="AC37" s="46"/>
      <c r="AD37" s="46"/>
      <c r="AE37" s="46"/>
      <c r="AF37" s="46"/>
      <c r="AG37" s="46"/>
      <c r="AH37" s="46"/>
      <c r="AI37" s="46"/>
      <c r="AJ37" s="46"/>
      <c r="AK37" s="46"/>
      <c r="AL37" s="46"/>
      <c r="AM37" s="46"/>
      <c r="AN37" s="46"/>
      <c r="AO37" s="46"/>
      <c r="AP37" s="46"/>
      <c r="AQ37" s="46"/>
      <c r="AR37" s="46"/>
      <c r="AS37" s="46"/>
      <c r="AT37" s="46"/>
      <c r="AU37" s="46"/>
      <c r="AV37" s="46"/>
      <c r="AW37" s="46"/>
      <c r="AX37" s="46"/>
      <c r="AY37" s="46"/>
      <c r="AZ37" s="46"/>
      <c r="BA37" s="46"/>
      <c r="BB37" s="46"/>
      <c r="BC37" s="46"/>
      <c r="BD37" s="46"/>
      <c r="BE37" s="46"/>
      <c r="BF37" s="46"/>
      <c r="BG37" s="46"/>
      <c r="BH37" s="102">
        <f>26</f>
        <v>26</v>
      </c>
      <c r="BI37" s="102">
        <v>5</v>
      </c>
      <c r="BJ37" s="46"/>
      <c r="BK37" s="62">
        <v>10</v>
      </c>
      <c r="BL37" s="62">
        <v>84</v>
      </c>
      <c r="BM37" s="46"/>
      <c r="BN37" s="46"/>
      <c r="BO37" s="46"/>
      <c r="BP37" s="46"/>
      <c r="BQ37" s="47">
        <f t="shared" si="2"/>
        <v>136</v>
      </c>
    </row>
    <row r="38" spans="1:81" ht="16" customHeight="1" x14ac:dyDescent="0.15">
      <c r="A38" s="65" t="s">
        <v>99</v>
      </c>
      <c r="B38" s="160" t="s">
        <v>521</v>
      </c>
      <c r="C38" s="160" t="s">
        <v>240</v>
      </c>
      <c r="D38" s="160" t="s">
        <v>581</v>
      </c>
      <c r="E38" s="131" t="s">
        <v>1025</v>
      </c>
      <c r="F38" s="52">
        <v>4</v>
      </c>
      <c r="G38" s="52">
        <v>36</v>
      </c>
      <c r="H38" s="67">
        <f t="shared" si="1"/>
        <v>4</v>
      </c>
      <c r="I38" s="42"/>
      <c r="J38" s="42"/>
      <c r="K38" s="42"/>
      <c r="L38" s="42"/>
      <c r="M38" s="42"/>
      <c r="N38" s="42"/>
      <c r="O38" s="42"/>
      <c r="P38" s="42"/>
      <c r="Q38" s="42"/>
      <c r="R38" s="42"/>
      <c r="S38" s="46"/>
      <c r="T38" s="46"/>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c r="AZ38" s="46"/>
      <c r="BA38" s="46"/>
      <c r="BB38" s="46"/>
      <c r="BC38" s="46"/>
      <c r="BD38" s="46"/>
      <c r="BE38" s="46"/>
      <c r="BF38" s="46"/>
      <c r="BG38" s="46"/>
      <c r="BH38" s="46"/>
      <c r="BI38" s="46"/>
      <c r="BJ38" s="46"/>
      <c r="BK38" s="62">
        <v>18</v>
      </c>
      <c r="BL38" s="46"/>
      <c r="BM38" s="62">
        <v>15</v>
      </c>
      <c r="BN38" s="46"/>
      <c r="BO38" s="46"/>
      <c r="BP38" s="46"/>
      <c r="BQ38" s="47">
        <f t="shared" si="2"/>
        <v>33</v>
      </c>
    </row>
    <row r="39" spans="1:81" ht="16" customHeight="1" x14ac:dyDescent="0.15">
      <c r="A39" s="68" t="s">
        <v>100</v>
      </c>
      <c r="B39" s="163" t="s">
        <v>521</v>
      </c>
      <c r="C39" s="163" t="s">
        <v>240</v>
      </c>
      <c r="D39" s="163" t="s">
        <v>582</v>
      </c>
      <c r="E39" s="131" t="s">
        <v>1025</v>
      </c>
      <c r="F39" s="52">
        <v>2</v>
      </c>
      <c r="G39" s="52">
        <v>20</v>
      </c>
      <c r="H39" s="54">
        <f t="shared" si="1"/>
        <v>2</v>
      </c>
      <c r="I39" s="42"/>
      <c r="J39" s="42"/>
      <c r="K39" s="42"/>
      <c r="L39" s="42"/>
      <c r="M39" s="42"/>
      <c r="N39" s="42"/>
      <c r="O39" s="42"/>
      <c r="P39" s="42"/>
      <c r="Q39" s="42"/>
      <c r="R39" s="42"/>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32">
        <f>20</f>
        <v>20</v>
      </c>
      <c r="BA39" s="46"/>
      <c r="BB39" s="62">
        <v>15</v>
      </c>
      <c r="BC39" s="46"/>
      <c r="BD39" s="32">
        <f>23</f>
        <v>23</v>
      </c>
      <c r="BE39" s="46"/>
      <c r="BF39" s="46"/>
      <c r="BG39" s="37"/>
      <c r="BH39" s="37"/>
      <c r="BI39" s="37"/>
      <c r="BJ39" s="37"/>
      <c r="BK39" s="37"/>
      <c r="BL39" s="37"/>
      <c r="BM39" s="37"/>
      <c r="BN39" s="37"/>
      <c r="BO39" s="37"/>
      <c r="BP39" s="37"/>
      <c r="BQ39" s="47">
        <f t="shared" si="2"/>
        <v>58</v>
      </c>
    </row>
    <row r="40" spans="1:81" ht="16" customHeight="1" x14ac:dyDescent="0.15">
      <c r="A40" s="68" t="s">
        <v>101</v>
      </c>
      <c r="B40" s="163" t="s">
        <v>521</v>
      </c>
      <c r="C40" s="163" t="s">
        <v>240</v>
      </c>
      <c r="D40" s="163" t="s">
        <v>583</v>
      </c>
      <c r="E40" s="131" t="s">
        <v>1025</v>
      </c>
      <c r="F40" s="52">
        <v>3</v>
      </c>
      <c r="G40" s="52">
        <v>20</v>
      </c>
      <c r="H40" s="54">
        <f t="shared" si="1"/>
        <v>3</v>
      </c>
      <c r="I40" s="42"/>
      <c r="J40" s="42"/>
      <c r="K40" s="42"/>
      <c r="L40" s="42"/>
      <c r="M40" s="42"/>
      <c r="N40" s="42"/>
      <c r="O40" s="42"/>
      <c r="P40" s="42"/>
      <c r="Q40" s="42"/>
      <c r="R40" s="42"/>
      <c r="S40" s="46"/>
      <c r="T40" s="46"/>
      <c r="U40" s="46"/>
      <c r="V40" s="46"/>
      <c r="W40" s="46"/>
      <c r="X40" s="46"/>
      <c r="Y40" s="46"/>
      <c r="Z40" s="46"/>
      <c r="AA40" s="46"/>
      <c r="AB40" s="46"/>
      <c r="AC40" s="46"/>
      <c r="AD40" s="46"/>
      <c r="AE40" s="46"/>
      <c r="AF40" s="62">
        <v>15</v>
      </c>
      <c r="AG40" s="46"/>
      <c r="AH40" s="46"/>
      <c r="AI40" s="46"/>
      <c r="AJ40" s="46"/>
      <c r="AK40" s="46"/>
      <c r="AL40" s="46"/>
      <c r="AM40" s="46"/>
      <c r="AN40" s="46"/>
      <c r="AO40" s="46"/>
      <c r="AP40" s="46"/>
      <c r="AQ40" s="46"/>
      <c r="AR40" s="46"/>
      <c r="AS40" s="46"/>
      <c r="AT40" s="46"/>
      <c r="AU40" s="46"/>
      <c r="AV40" s="46"/>
      <c r="AW40" s="46"/>
      <c r="AX40" s="46"/>
      <c r="AY40" s="46"/>
      <c r="AZ40" s="46"/>
      <c r="BA40" s="46"/>
      <c r="BB40" s="46"/>
      <c r="BC40" s="46"/>
      <c r="BD40" s="46"/>
      <c r="BE40" s="46"/>
      <c r="BF40" s="46"/>
      <c r="BG40" s="46"/>
      <c r="BH40" s="46"/>
      <c r="BI40" s="46"/>
      <c r="BJ40" s="46"/>
      <c r="BK40" s="62">
        <v>3</v>
      </c>
      <c r="BL40" s="46"/>
      <c r="BM40" s="46"/>
      <c r="BN40" s="46"/>
      <c r="BO40" s="46"/>
      <c r="BP40" s="46"/>
      <c r="BQ40" s="47">
        <f t="shared" si="2"/>
        <v>18</v>
      </c>
    </row>
    <row r="41" spans="1:81" ht="16" customHeight="1" x14ac:dyDescent="0.15">
      <c r="A41" s="68" t="s">
        <v>102</v>
      </c>
      <c r="B41" s="163" t="s">
        <v>521</v>
      </c>
      <c r="C41" s="163" t="s">
        <v>240</v>
      </c>
      <c r="D41" s="163" t="s">
        <v>584</v>
      </c>
      <c r="E41" s="131" t="s">
        <v>1025</v>
      </c>
      <c r="F41" s="52">
        <v>4</v>
      </c>
      <c r="G41" s="52">
        <v>12</v>
      </c>
      <c r="H41" s="54">
        <f t="shared" si="1"/>
        <v>4</v>
      </c>
      <c r="I41" s="42"/>
      <c r="J41" s="42"/>
      <c r="K41" s="42"/>
      <c r="L41" s="42"/>
      <c r="M41" s="42"/>
      <c r="N41" s="42"/>
      <c r="O41" s="42"/>
      <c r="P41" s="42"/>
      <c r="Q41" s="42"/>
      <c r="R41" s="42"/>
      <c r="S41" s="46"/>
      <c r="T41" s="46"/>
      <c r="U41" s="46"/>
      <c r="V41" s="46"/>
      <c r="W41" s="46"/>
      <c r="X41" s="46"/>
      <c r="Y41" s="46"/>
      <c r="Z41" s="46"/>
      <c r="AA41" s="46"/>
      <c r="AB41" s="46"/>
      <c r="AC41" s="32">
        <f>3</f>
        <v>3</v>
      </c>
      <c r="AD41" s="46"/>
      <c r="AE41" s="46"/>
      <c r="AF41" s="46"/>
      <c r="AG41" s="46"/>
      <c r="AH41" s="46"/>
      <c r="AI41" s="46"/>
      <c r="AJ41" s="46"/>
      <c r="AK41" s="46"/>
      <c r="AL41" s="46"/>
      <c r="AM41" s="46"/>
      <c r="AN41" s="46"/>
      <c r="AO41" s="46"/>
      <c r="AP41" s="32">
        <f>19</f>
        <v>19</v>
      </c>
      <c r="AQ41" s="46"/>
      <c r="AR41" s="46"/>
      <c r="AS41" s="46"/>
      <c r="AT41" s="46"/>
      <c r="AU41" s="46"/>
      <c r="AV41" s="46"/>
      <c r="AW41" s="46"/>
      <c r="AX41" s="32">
        <f>21</f>
        <v>21</v>
      </c>
      <c r="AY41" s="46"/>
      <c r="AZ41" s="46"/>
      <c r="BA41" s="32">
        <f>25</f>
        <v>25</v>
      </c>
      <c r="BB41" s="46"/>
      <c r="BC41" s="46"/>
      <c r="BD41" s="46"/>
      <c r="BE41" s="46"/>
      <c r="BF41" s="46"/>
      <c r="BG41" s="46"/>
      <c r="BH41" s="46"/>
      <c r="BI41" s="46"/>
      <c r="BJ41" s="46"/>
      <c r="BK41" s="46"/>
      <c r="BL41" s="46"/>
      <c r="BM41" s="46"/>
      <c r="BN41" s="46"/>
      <c r="BO41" s="46"/>
      <c r="BP41" s="102">
        <f>26</f>
        <v>26</v>
      </c>
      <c r="BQ41" s="47">
        <f t="shared" si="2"/>
        <v>94</v>
      </c>
    </row>
    <row r="42" spans="1:81" s="78" customFormat="1" ht="16" customHeight="1" x14ac:dyDescent="0.15">
      <c r="A42" s="54" t="s">
        <v>103</v>
      </c>
      <c r="B42" s="54" t="s">
        <v>521</v>
      </c>
      <c r="C42" s="54" t="s">
        <v>240</v>
      </c>
      <c r="D42" s="54" t="s">
        <v>585</v>
      </c>
      <c r="E42" s="131" t="s">
        <v>1025</v>
      </c>
      <c r="F42" s="52">
        <v>4</v>
      </c>
      <c r="G42" s="52">
        <v>16</v>
      </c>
      <c r="H42" s="54">
        <f t="shared" si="1"/>
        <v>4</v>
      </c>
      <c r="I42" s="42"/>
      <c r="J42" s="42"/>
      <c r="K42" s="42"/>
      <c r="L42" s="42"/>
      <c r="M42" s="42"/>
      <c r="N42" s="42"/>
      <c r="O42" s="42"/>
      <c r="P42" s="42"/>
      <c r="Q42" s="58">
        <f>17</f>
        <v>17</v>
      </c>
      <c r="R42" s="42"/>
      <c r="S42" s="46"/>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B42" s="46"/>
      <c r="BC42" s="46"/>
      <c r="BD42" s="46"/>
      <c r="BE42" s="46"/>
      <c r="BF42" s="46"/>
      <c r="BG42" s="46"/>
      <c r="BH42" s="46"/>
      <c r="BI42" s="46"/>
      <c r="BJ42" s="62">
        <v>11</v>
      </c>
      <c r="BK42" s="46"/>
      <c r="BL42" s="46"/>
      <c r="BM42" s="46"/>
      <c r="BN42" s="62">
        <v>10</v>
      </c>
      <c r="BO42" s="46"/>
      <c r="BP42" s="46"/>
      <c r="BQ42" s="47">
        <f t="shared" si="2"/>
        <v>38</v>
      </c>
      <c r="BR42" s="48"/>
      <c r="BS42" s="48"/>
      <c r="BT42" s="48"/>
      <c r="BU42" s="48"/>
      <c r="BV42" s="48"/>
      <c r="BW42" s="48"/>
      <c r="BX42" s="48"/>
      <c r="BY42" s="48"/>
      <c r="BZ42" s="48"/>
      <c r="CA42" s="48"/>
      <c r="CB42" s="48"/>
      <c r="CC42" s="48"/>
    </row>
    <row r="43" spans="1:81" s="78" customFormat="1" ht="16" customHeight="1" x14ac:dyDescent="0.15">
      <c r="A43" s="54" t="s">
        <v>104</v>
      </c>
      <c r="B43" s="54" t="s">
        <v>521</v>
      </c>
      <c r="C43" s="54" t="s">
        <v>240</v>
      </c>
      <c r="D43" s="54" t="s">
        <v>586</v>
      </c>
      <c r="E43" s="131" t="s">
        <v>1025</v>
      </c>
      <c r="F43" s="52">
        <v>4</v>
      </c>
      <c r="G43" s="52">
        <v>20</v>
      </c>
      <c r="H43" s="54">
        <f t="shared" si="1"/>
        <v>4</v>
      </c>
      <c r="I43" s="42"/>
      <c r="J43" s="42"/>
      <c r="K43" s="42"/>
      <c r="L43" s="42"/>
      <c r="M43" s="42"/>
      <c r="N43" s="42"/>
      <c r="O43" s="42"/>
      <c r="P43" s="42"/>
      <c r="Q43" s="42"/>
      <c r="R43" s="58">
        <v>2</v>
      </c>
      <c r="S43" s="62">
        <v>38</v>
      </c>
      <c r="T43" s="62">
        <v>8</v>
      </c>
      <c r="U43" s="46"/>
      <c r="V43" s="46"/>
      <c r="W43" s="46"/>
      <c r="X43" s="46"/>
      <c r="Y43" s="46"/>
      <c r="Z43" s="46"/>
      <c r="AA43" s="46"/>
      <c r="AB43" s="46"/>
      <c r="AC43" s="46"/>
      <c r="AD43" s="46"/>
      <c r="AE43" s="62">
        <v>9</v>
      </c>
      <c r="AF43" s="49"/>
      <c r="AG43" s="46"/>
      <c r="AH43" s="46"/>
      <c r="AI43" s="46"/>
      <c r="AJ43" s="46"/>
      <c r="AK43" s="46"/>
      <c r="AL43" s="46"/>
      <c r="AM43" s="62">
        <v>16</v>
      </c>
      <c r="AN43" s="46"/>
      <c r="AO43" s="46"/>
      <c r="AP43" s="46"/>
      <c r="AQ43" s="49"/>
      <c r="AR43" s="46"/>
      <c r="AS43" s="49"/>
      <c r="AT43" s="46"/>
      <c r="AU43" s="46"/>
      <c r="AV43" s="46"/>
      <c r="AW43" s="46"/>
      <c r="AX43" s="46"/>
      <c r="AY43" s="32">
        <f>10</f>
        <v>10</v>
      </c>
      <c r="AZ43" s="46"/>
      <c r="BA43" s="46"/>
      <c r="BB43" s="46"/>
      <c r="BC43" s="46"/>
      <c r="BD43" s="46"/>
      <c r="BE43" s="46"/>
      <c r="BF43" s="46"/>
      <c r="BG43" s="46"/>
      <c r="BH43" s="46"/>
      <c r="BI43" s="46"/>
      <c r="BJ43" s="46"/>
      <c r="BK43" s="46"/>
      <c r="BL43" s="46"/>
      <c r="BM43" s="46"/>
      <c r="BN43" s="46"/>
      <c r="BO43" s="46"/>
      <c r="BP43" s="46"/>
      <c r="BQ43" s="47">
        <f t="shared" si="2"/>
        <v>83</v>
      </c>
      <c r="BR43" s="48"/>
      <c r="BS43" s="48"/>
      <c r="BT43" s="48"/>
      <c r="BU43" s="48"/>
      <c r="BV43" s="48"/>
      <c r="BW43" s="48"/>
      <c r="BX43" s="48"/>
      <c r="BY43" s="48"/>
      <c r="BZ43" s="48"/>
      <c r="CA43" s="48"/>
      <c r="CB43" s="48"/>
      <c r="CC43" s="48"/>
    </row>
    <row r="44" spans="1:81" s="78" customFormat="1" ht="16" customHeight="1" x14ac:dyDescent="0.15">
      <c r="A44" s="73" t="s">
        <v>105</v>
      </c>
      <c r="B44" s="73" t="s">
        <v>521</v>
      </c>
      <c r="C44" s="73" t="s">
        <v>240</v>
      </c>
      <c r="D44" s="73" t="s">
        <v>587</v>
      </c>
      <c r="E44" s="131" t="s">
        <v>1025</v>
      </c>
      <c r="F44" s="52">
        <v>1</v>
      </c>
      <c r="G44" s="52">
        <v>20</v>
      </c>
      <c r="H44" s="73">
        <f t="shared" si="1"/>
        <v>1</v>
      </c>
      <c r="I44" s="42"/>
      <c r="J44" s="42"/>
      <c r="K44" s="42"/>
      <c r="L44" s="42"/>
      <c r="M44" s="42"/>
      <c r="N44" s="42"/>
      <c r="O44" s="42"/>
      <c r="P44" s="42"/>
      <c r="Q44" s="42"/>
      <c r="R44" s="42"/>
      <c r="S44" s="46"/>
      <c r="T44" s="46"/>
      <c r="U44" s="46"/>
      <c r="V44" s="144"/>
      <c r="W44" s="46"/>
      <c r="X44" s="46"/>
      <c r="Y44" s="46"/>
      <c r="Z44" s="46"/>
      <c r="AA44" s="46"/>
      <c r="AB44" s="46"/>
      <c r="AC44" s="46"/>
      <c r="AD44" s="46"/>
      <c r="AE44" s="46"/>
      <c r="AF44" s="145">
        <v>34</v>
      </c>
      <c r="AG44" s="46"/>
      <c r="AH44" s="46"/>
      <c r="AI44" s="46"/>
      <c r="AJ44" s="46"/>
      <c r="AK44" s="46"/>
      <c r="AL44" s="46"/>
      <c r="AM44" s="46"/>
      <c r="AN44" s="46"/>
      <c r="AO44" s="46"/>
      <c r="AP44" s="46"/>
      <c r="AQ44" s="46"/>
      <c r="AR44" s="46"/>
      <c r="AS44" s="49"/>
      <c r="AT44" s="46"/>
      <c r="AU44" s="46"/>
      <c r="AV44" s="46"/>
      <c r="AW44" s="46"/>
      <c r="AX44" s="46"/>
      <c r="AY44" s="46"/>
      <c r="AZ44" s="46"/>
      <c r="BA44" s="46"/>
      <c r="BB44" s="46"/>
      <c r="BC44" s="46"/>
      <c r="BD44" s="46"/>
      <c r="BE44" s="32">
        <f>11</f>
        <v>11</v>
      </c>
      <c r="BF44" s="46"/>
      <c r="BG44" s="46"/>
      <c r="BH44" s="46"/>
      <c r="BI44" s="46"/>
      <c r="BJ44" s="46"/>
      <c r="BK44" s="46"/>
      <c r="BL44" s="46"/>
      <c r="BM44" s="46"/>
      <c r="BN44" s="62">
        <v>4</v>
      </c>
      <c r="BO44" s="46"/>
      <c r="BP44" s="46"/>
      <c r="BQ44" s="47">
        <f t="shared" si="2"/>
        <v>49</v>
      </c>
      <c r="BR44" s="48"/>
      <c r="BS44" s="48"/>
      <c r="BT44" s="48"/>
      <c r="BU44" s="48"/>
      <c r="BV44" s="48"/>
      <c r="BW44" s="48"/>
      <c r="BX44" s="48"/>
      <c r="BY44" s="48"/>
      <c r="BZ44" s="48"/>
      <c r="CA44" s="48"/>
      <c r="CB44" s="48"/>
      <c r="CC44" s="48"/>
    </row>
    <row r="45" spans="1:81" s="78" customFormat="1" ht="16" customHeight="1" x14ac:dyDescent="0.15">
      <c r="A45" s="73" t="s">
        <v>106</v>
      </c>
      <c r="B45" s="73" t="s">
        <v>521</v>
      </c>
      <c r="C45" s="73" t="s">
        <v>240</v>
      </c>
      <c r="D45" s="73" t="s">
        <v>588</v>
      </c>
      <c r="E45" s="131" t="s">
        <v>1025</v>
      </c>
      <c r="F45" s="52">
        <v>2</v>
      </c>
      <c r="G45" s="52">
        <v>16</v>
      </c>
      <c r="H45" s="73">
        <f t="shared" si="1"/>
        <v>2</v>
      </c>
      <c r="I45" s="42"/>
      <c r="J45" s="42"/>
      <c r="K45" s="42"/>
      <c r="L45" s="42"/>
      <c r="M45" s="42"/>
      <c r="N45" s="42"/>
      <c r="O45" s="42"/>
      <c r="P45" s="42"/>
      <c r="Q45" s="42"/>
      <c r="R45" s="42"/>
      <c r="S45" s="46"/>
      <c r="T45" s="46"/>
      <c r="U45" s="46"/>
      <c r="V45" s="46"/>
      <c r="W45" s="46"/>
      <c r="X45" s="46"/>
      <c r="Y45" s="46"/>
      <c r="Z45" s="46"/>
      <c r="AA45" s="46"/>
      <c r="AB45" s="46"/>
      <c r="AC45" s="46"/>
      <c r="AD45" s="46"/>
      <c r="AE45" s="46"/>
      <c r="AF45" s="46"/>
      <c r="AG45" s="46"/>
      <c r="AH45" s="46"/>
      <c r="AI45" s="46"/>
      <c r="AJ45" s="144"/>
      <c r="AK45" s="62">
        <v>52</v>
      </c>
      <c r="AL45" s="46"/>
      <c r="AM45" s="46"/>
      <c r="AN45" s="46"/>
      <c r="AO45" s="46"/>
      <c r="AP45" s="46"/>
      <c r="AQ45" s="46"/>
      <c r="AR45" s="46"/>
      <c r="AS45" s="46"/>
      <c r="AT45" s="46"/>
      <c r="AU45" s="46"/>
      <c r="AV45" s="46"/>
      <c r="AW45" s="46"/>
      <c r="AX45" s="46"/>
      <c r="AY45" s="46"/>
      <c r="AZ45" s="46"/>
      <c r="BA45" s="46"/>
      <c r="BB45" s="46"/>
      <c r="BC45" s="46"/>
      <c r="BD45" s="46"/>
      <c r="BE45" s="46"/>
      <c r="BF45" s="46"/>
      <c r="BG45" s="46"/>
      <c r="BH45" s="46"/>
      <c r="BI45" s="46"/>
      <c r="BJ45" s="46"/>
      <c r="BK45" s="46"/>
      <c r="BL45" s="46"/>
      <c r="BM45" s="46"/>
      <c r="BN45" s="46"/>
      <c r="BO45" s="46"/>
      <c r="BP45" s="46"/>
      <c r="BQ45" s="47">
        <f t="shared" si="2"/>
        <v>52</v>
      </c>
      <c r="BR45" s="48"/>
      <c r="BS45" s="48"/>
      <c r="BT45" s="48"/>
      <c r="BU45" s="48"/>
      <c r="BV45" s="48"/>
      <c r="BW45" s="48"/>
      <c r="BX45" s="48"/>
      <c r="BY45" s="48"/>
      <c r="BZ45" s="48"/>
      <c r="CA45" s="48"/>
      <c r="CB45" s="48"/>
      <c r="CC45" s="48"/>
    </row>
    <row r="46" spans="1:81" s="78" customFormat="1" ht="16" customHeight="1" x14ac:dyDescent="0.15">
      <c r="A46" s="73" t="s">
        <v>170</v>
      </c>
      <c r="B46" s="73" t="s">
        <v>521</v>
      </c>
      <c r="C46" s="73" t="s">
        <v>240</v>
      </c>
      <c r="D46" s="73" t="s">
        <v>589</v>
      </c>
      <c r="E46" s="131" t="s">
        <v>1025</v>
      </c>
      <c r="F46" s="52">
        <v>2</v>
      </c>
      <c r="G46" s="52">
        <v>18</v>
      </c>
      <c r="H46" s="73">
        <f t="shared" si="1"/>
        <v>2</v>
      </c>
      <c r="I46" s="42"/>
      <c r="J46" s="42"/>
      <c r="K46" s="42"/>
      <c r="L46" s="42"/>
      <c r="M46" s="42"/>
      <c r="N46" s="42"/>
      <c r="O46" s="42"/>
      <c r="P46" s="42"/>
      <c r="Q46" s="42"/>
      <c r="R46" s="42"/>
      <c r="S46" s="46"/>
      <c r="T46" s="46"/>
      <c r="U46" s="46"/>
      <c r="V46" s="46"/>
      <c r="W46" s="46"/>
      <c r="X46" s="46"/>
      <c r="Y46" s="46"/>
      <c r="Z46" s="46"/>
      <c r="AA46" s="46"/>
      <c r="AB46" s="46"/>
      <c r="AC46" s="46"/>
      <c r="AD46" s="46"/>
      <c r="AE46" s="46"/>
      <c r="AF46" s="46"/>
      <c r="AG46" s="46"/>
      <c r="AH46" s="46"/>
      <c r="AI46" s="46"/>
      <c r="AJ46" s="46"/>
      <c r="AK46" s="46"/>
      <c r="AL46" s="46"/>
      <c r="AM46" s="46"/>
      <c r="AN46" s="46"/>
      <c r="AO46" s="46"/>
      <c r="AP46" s="46"/>
      <c r="AQ46" s="46"/>
      <c r="AR46" s="46"/>
      <c r="AS46" s="46"/>
      <c r="AT46" s="46"/>
      <c r="AU46" s="46"/>
      <c r="AV46" s="46"/>
      <c r="AW46" s="46"/>
      <c r="AX46" s="46"/>
      <c r="AY46" s="46"/>
      <c r="AZ46" s="46"/>
      <c r="BA46" s="46"/>
      <c r="BB46" s="46"/>
      <c r="BC46" s="32">
        <f>35</f>
        <v>35</v>
      </c>
      <c r="BD46" s="46"/>
      <c r="BE46" s="49"/>
      <c r="BF46" s="46"/>
      <c r="BG46" s="46"/>
      <c r="BH46" s="46"/>
      <c r="BI46" s="46"/>
      <c r="BJ46" s="46"/>
      <c r="BK46" s="46"/>
      <c r="BL46" s="46"/>
      <c r="BM46" s="46"/>
      <c r="BN46" s="46"/>
      <c r="BO46" s="46"/>
      <c r="BP46" s="46"/>
      <c r="BQ46" s="47">
        <f t="shared" si="2"/>
        <v>35</v>
      </c>
      <c r="BR46" s="48"/>
      <c r="BS46" s="48"/>
      <c r="BT46" s="48"/>
      <c r="BU46" s="48"/>
      <c r="BV46" s="48"/>
      <c r="BW46" s="48"/>
      <c r="BX46" s="48"/>
      <c r="BY46" s="48"/>
      <c r="BZ46" s="48"/>
      <c r="CA46" s="48"/>
      <c r="CB46" s="48"/>
      <c r="CC46" s="48"/>
    </row>
    <row r="47" spans="1:81" s="78" customFormat="1" ht="16" customHeight="1" x14ac:dyDescent="0.15">
      <c r="A47" s="73" t="s">
        <v>107</v>
      </c>
      <c r="B47" s="73" t="s">
        <v>521</v>
      </c>
      <c r="C47" s="73" t="s">
        <v>240</v>
      </c>
      <c r="D47" s="73" t="s">
        <v>590</v>
      </c>
      <c r="E47" s="131" t="s">
        <v>1025</v>
      </c>
      <c r="F47" s="52">
        <v>2</v>
      </c>
      <c r="G47" s="52">
        <v>20</v>
      </c>
      <c r="H47" s="73">
        <f t="shared" si="1"/>
        <v>2</v>
      </c>
      <c r="I47" s="58">
        <v>61</v>
      </c>
      <c r="J47" s="58">
        <v>67</v>
      </c>
      <c r="K47" s="58">
        <v>13</v>
      </c>
      <c r="L47" s="64">
        <v>31</v>
      </c>
      <c r="M47" s="58">
        <f>28</f>
        <v>28</v>
      </c>
      <c r="N47" s="58">
        <v>27</v>
      </c>
      <c r="O47" s="58">
        <f>14</f>
        <v>14</v>
      </c>
      <c r="P47" s="58">
        <f>50</f>
        <v>50</v>
      </c>
      <c r="Q47" s="58">
        <f>53</f>
        <v>53</v>
      </c>
      <c r="R47" s="42"/>
      <c r="S47" s="62">
        <v>74</v>
      </c>
      <c r="T47" s="62">
        <v>25</v>
      </c>
      <c r="U47" s="62">
        <v>22</v>
      </c>
      <c r="V47" s="62">
        <v>40</v>
      </c>
      <c r="W47" s="62">
        <v>51</v>
      </c>
      <c r="X47" s="62">
        <v>22</v>
      </c>
      <c r="Y47" s="62">
        <v>23</v>
      </c>
      <c r="Z47" s="62">
        <v>51</v>
      </c>
      <c r="AA47" s="62">
        <f>28</f>
        <v>28</v>
      </c>
      <c r="AB47" s="62">
        <f>30</f>
        <v>30</v>
      </c>
      <c r="AC47" s="46"/>
      <c r="AD47" s="62">
        <v>57</v>
      </c>
      <c r="AE47" s="62">
        <v>44</v>
      </c>
      <c r="AF47" s="46"/>
      <c r="AG47" s="32">
        <f>64</f>
        <v>64</v>
      </c>
      <c r="AH47" s="32">
        <f>71</f>
        <v>71</v>
      </c>
      <c r="AI47" s="32">
        <f>51</f>
        <v>51</v>
      </c>
      <c r="AJ47" s="62">
        <v>132</v>
      </c>
      <c r="AK47" s="46"/>
      <c r="AL47" s="62">
        <v>128</v>
      </c>
      <c r="AM47" s="46"/>
      <c r="AN47" s="46"/>
      <c r="AO47" s="32">
        <f>26</f>
        <v>26</v>
      </c>
      <c r="AP47" s="46"/>
      <c r="AQ47" s="32">
        <f>23</f>
        <v>23</v>
      </c>
      <c r="AR47" s="32">
        <f>38</f>
        <v>38</v>
      </c>
      <c r="AS47" s="32">
        <f>36</f>
        <v>36</v>
      </c>
      <c r="AT47" s="32">
        <f>60</f>
        <v>60</v>
      </c>
      <c r="AU47" s="32">
        <f>33</f>
        <v>33</v>
      </c>
      <c r="AV47" s="32">
        <f>3</f>
        <v>3</v>
      </c>
      <c r="AW47" s="46"/>
      <c r="AX47" s="46"/>
      <c r="AY47" s="46"/>
      <c r="AZ47" s="46"/>
      <c r="BA47" s="46"/>
      <c r="BB47" s="46"/>
      <c r="BC47" s="46"/>
      <c r="BD47" s="46"/>
      <c r="BE47" s="49"/>
      <c r="BF47" s="46"/>
      <c r="BG47" s="46"/>
      <c r="BH47" s="46"/>
      <c r="BI47" s="46"/>
      <c r="BJ47" s="46"/>
      <c r="BK47" s="46"/>
      <c r="BL47" s="46"/>
      <c r="BM47" s="46"/>
      <c r="BN47" s="46"/>
      <c r="BO47" s="46"/>
      <c r="BP47" s="46"/>
      <c r="BQ47" s="47">
        <f t="shared" si="2"/>
        <v>1476</v>
      </c>
      <c r="BR47" s="48"/>
      <c r="BS47" s="48"/>
      <c r="BT47" s="48"/>
      <c r="BU47" s="48"/>
      <c r="BV47" s="48"/>
      <c r="BW47" s="48"/>
      <c r="BX47" s="48"/>
      <c r="BY47" s="48"/>
      <c r="BZ47" s="48"/>
      <c r="CA47" s="48"/>
      <c r="CB47" s="48"/>
      <c r="CC47" s="48"/>
    </row>
    <row r="48" spans="1:81" ht="16" customHeight="1" x14ac:dyDescent="0.15">
      <c r="A48" s="71" t="s">
        <v>108</v>
      </c>
      <c r="B48" s="164" t="s">
        <v>521</v>
      </c>
      <c r="C48" s="164" t="s">
        <v>240</v>
      </c>
      <c r="D48" s="164" t="s">
        <v>591</v>
      </c>
      <c r="E48" s="131" t="s">
        <v>1025</v>
      </c>
      <c r="F48" s="52">
        <v>2</v>
      </c>
      <c r="G48" s="52">
        <v>30</v>
      </c>
      <c r="H48" s="73">
        <f t="shared" si="1"/>
        <v>2</v>
      </c>
      <c r="I48" s="42"/>
      <c r="J48" s="42"/>
      <c r="K48" s="42"/>
      <c r="L48" s="42"/>
      <c r="M48" s="42"/>
      <c r="N48" s="42"/>
      <c r="O48" s="42"/>
      <c r="P48" s="42"/>
      <c r="Q48" s="42"/>
      <c r="R48" s="42"/>
      <c r="S48" s="46"/>
      <c r="T48" s="46"/>
      <c r="U48" s="46"/>
      <c r="V48" s="46"/>
      <c r="W48" s="46"/>
      <c r="X48" s="46"/>
      <c r="Y48" s="46"/>
      <c r="Z48" s="46"/>
      <c r="AA48" s="46"/>
      <c r="AB48" s="46"/>
      <c r="AC48" s="46"/>
      <c r="AD48" s="46"/>
      <c r="AE48" s="46"/>
      <c r="AF48" s="46"/>
      <c r="AG48" s="46"/>
      <c r="AH48" s="46"/>
      <c r="AI48" s="46"/>
      <c r="AJ48" s="46"/>
      <c r="AK48" s="46"/>
      <c r="AL48" s="46"/>
      <c r="AM48" s="46"/>
      <c r="AN48" s="32">
        <f>33</f>
        <v>33</v>
      </c>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7">
        <f t="shared" si="2"/>
        <v>33</v>
      </c>
    </row>
    <row r="49" spans="1:69" ht="16" customHeight="1" x14ac:dyDescent="0.15">
      <c r="A49" s="71" t="s">
        <v>109</v>
      </c>
      <c r="B49" s="164" t="s">
        <v>521</v>
      </c>
      <c r="C49" s="164" t="s">
        <v>240</v>
      </c>
      <c r="D49" s="164" t="s">
        <v>592</v>
      </c>
      <c r="E49" s="131" t="s">
        <v>1025</v>
      </c>
      <c r="F49" s="52">
        <v>4</v>
      </c>
      <c r="G49" s="52">
        <v>10</v>
      </c>
      <c r="H49" s="73">
        <f t="shared" si="1"/>
        <v>4</v>
      </c>
      <c r="I49" s="42"/>
      <c r="J49" s="42"/>
      <c r="K49" s="42"/>
      <c r="L49" s="42"/>
      <c r="M49" s="42"/>
      <c r="N49" s="42"/>
      <c r="O49" s="42"/>
      <c r="P49" s="42"/>
      <c r="Q49" s="42"/>
      <c r="R49" s="58">
        <f>54</f>
        <v>54</v>
      </c>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c r="BA49" s="46"/>
      <c r="BB49" s="46"/>
      <c r="BC49" s="46"/>
      <c r="BD49" s="46"/>
      <c r="BE49" s="46"/>
      <c r="BF49" s="46"/>
      <c r="BG49" s="46"/>
      <c r="BH49" s="46"/>
      <c r="BI49" s="46"/>
      <c r="BJ49" s="46"/>
      <c r="BK49" s="46"/>
      <c r="BL49" s="46"/>
      <c r="BM49" s="46"/>
      <c r="BN49" s="46"/>
      <c r="BO49" s="46"/>
      <c r="BP49" s="46"/>
      <c r="BQ49" s="47">
        <f t="shared" si="2"/>
        <v>54</v>
      </c>
    </row>
    <row r="50" spans="1:69" ht="16" customHeight="1" x14ac:dyDescent="0.15">
      <c r="A50" s="71" t="s">
        <v>110</v>
      </c>
      <c r="B50" s="164" t="s">
        <v>521</v>
      </c>
      <c r="C50" s="164" t="s">
        <v>240</v>
      </c>
      <c r="D50" s="164" t="s">
        <v>593</v>
      </c>
      <c r="E50" s="131" t="s">
        <v>1025</v>
      </c>
      <c r="F50" s="52">
        <v>4</v>
      </c>
      <c r="G50" s="52">
        <v>24</v>
      </c>
      <c r="H50" s="73">
        <f t="shared" si="1"/>
        <v>4</v>
      </c>
      <c r="I50" s="46"/>
      <c r="J50" s="46"/>
      <c r="K50" s="46"/>
      <c r="L50" s="46"/>
      <c r="M50" s="46"/>
      <c r="N50" s="46"/>
      <c r="O50" s="46"/>
      <c r="P50" s="46"/>
      <c r="Q50" s="46"/>
      <c r="R50" s="46"/>
      <c r="S50" s="42"/>
      <c r="T50" s="42"/>
      <c r="U50" s="42"/>
      <c r="V50" s="42"/>
      <c r="W50" s="42"/>
      <c r="X50" s="42"/>
      <c r="Y50" s="42"/>
      <c r="Z50" s="42"/>
      <c r="AA50" s="58">
        <f>4</f>
        <v>4</v>
      </c>
      <c r="AB50" s="42"/>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s="46"/>
      <c r="BC50" s="46"/>
      <c r="BD50" s="46"/>
      <c r="BE50" s="46"/>
      <c r="BF50" s="46"/>
      <c r="BG50" s="46"/>
      <c r="BH50" s="46"/>
      <c r="BI50" s="46"/>
      <c r="BJ50" s="46"/>
      <c r="BK50" s="46"/>
      <c r="BL50" s="46"/>
      <c r="BM50" s="46"/>
      <c r="BN50" s="46"/>
      <c r="BO50" s="46"/>
      <c r="BP50" s="46"/>
      <c r="BQ50" s="47">
        <f t="shared" si="2"/>
        <v>4</v>
      </c>
    </row>
    <row r="51" spans="1:69" ht="16" customHeight="1" x14ac:dyDescent="0.15">
      <c r="A51" s="71" t="s">
        <v>111</v>
      </c>
      <c r="B51" s="164" t="s">
        <v>521</v>
      </c>
      <c r="C51" s="164" t="s">
        <v>240</v>
      </c>
      <c r="D51" s="164" t="s">
        <v>594</v>
      </c>
      <c r="E51" s="131" t="s">
        <v>1025</v>
      </c>
      <c r="F51" s="52">
        <v>4</v>
      </c>
      <c r="G51" s="52">
        <v>26</v>
      </c>
      <c r="H51" s="73">
        <f t="shared" si="1"/>
        <v>4</v>
      </c>
      <c r="I51" s="46"/>
      <c r="J51" s="46"/>
      <c r="K51" s="46"/>
      <c r="L51" s="46"/>
      <c r="M51" s="46"/>
      <c r="N51" s="46"/>
      <c r="O51" s="46"/>
      <c r="P51" s="46"/>
      <c r="Q51" s="46"/>
      <c r="R51" s="46"/>
      <c r="S51" s="42"/>
      <c r="T51" s="42"/>
      <c r="U51" s="58">
        <v>6</v>
      </c>
      <c r="V51" s="42"/>
      <c r="W51" s="42"/>
      <c r="X51" s="42"/>
      <c r="Y51" s="42"/>
      <c r="Z51" s="42"/>
      <c r="AA51" s="42"/>
      <c r="AB51" s="42"/>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62">
        <v>9</v>
      </c>
      <c r="BN51" s="46"/>
      <c r="BO51" s="62">
        <v>1</v>
      </c>
      <c r="BP51" s="46"/>
      <c r="BQ51" s="47">
        <f t="shared" si="2"/>
        <v>16</v>
      </c>
    </row>
    <row r="52" spans="1:69" ht="16" customHeight="1" x14ac:dyDescent="0.15">
      <c r="A52" s="133" t="s">
        <v>530</v>
      </c>
      <c r="B52" s="165" t="s">
        <v>523</v>
      </c>
      <c r="C52" s="165" t="s">
        <v>247</v>
      </c>
      <c r="D52" s="165" t="s">
        <v>546</v>
      </c>
      <c r="E52" s="137" t="s">
        <v>1027</v>
      </c>
      <c r="F52" s="75">
        <v>3.67</v>
      </c>
      <c r="G52" s="76">
        <v>5.5</v>
      </c>
      <c r="H52" s="76"/>
      <c r="I52" s="62">
        <v>332</v>
      </c>
      <c r="J52" s="62">
        <v>19</v>
      </c>
      <c r="K52" s="62">
        <v>28</v>
      </c>
      <c r="L52" s="64">
        <v>14</v>
      </c>
      <c r="M52" s="62">
        <v>8</v>
      </c>
      <c r="N52" s="62">
        <v>3</v>
      </c>
      <c r="O52" s="77"/>
      <c r="P52" s="62">
        <f>73</f>
        <v>73</v>
      </c>
      <c r="Q52" s="62">
        <f>132</f>
        <v>132</v>
      </c>
      <c r="R52" s="62">
        <f>193</f>
        <v>193</v>
      </c>
      <c r="S52" s="58">
        <v>223</v>
      </c>
      <c r="T52" s="58">
        <v>604</v>
      </c>
      <c r="U52" s="58">
        <v>564</v>
      </c>
      <c r="V52" s="58">
        <v>788</v>
      </c>
      <c r="W52" s="58">
        <v>709</v>
      </c>
      <c r="X52" s="58">
        <v>903</v>
      </c>
      <c r="Y52" s="58">
        <v>815</v>
      </c>
      <c r="Z52" s="58">
        <v>1119</v>
      </c>
      <c r="AA52" s="58">
        <v>1322</v>
      </c>
      <c r="AB52" s="58">
        <v>1212</v>
      </c>
      <c r="AC52" s="46"/>
      <c r="AD52" s="32">
        <f>581</f>
        <v>581</v>
      </c>
      <c r="AE52" s="32">
        <f>298</f>
        <v>298</v>
      </c>
      <c r="AF52" s="96">
        <v>214</v>
      </c>
      <c r="AG52" s="32">
        <f>185</f>
        <v>185</v>
      </c>
      <c r="AH52" s="32">
        <f>572</f>
        <v>572</v>
      </c>
      <c r="AI52" s="32">
        <f>373</f>
        <v>373</v>
      </c>
      <c r="AJ52" s="32">
        <f>409</f>
        <v>409</v>
      </c>
      <c r="AK52" s="32">
        <f>325</f>
        <v>325</v>
      </c>
      <c r="AL52" s="62">
        <v>633</v>
      </c>
      <c r="AO52" s="32">
        <f>124</f>
        <v>124</v>
      </c>
      <c r="AP52" s="32">
        <f>104</f>
        <v>104</v>
      </c>
      <c r="AQ52" s="96">
        <v>165</v>
      </c>
      <c r="AR52" s="32">
        <f>118</f>
        <v>118</v>
      </c>
      <c r="AS52" s="96">
        <v>146</v>
      </c>
      <c r="AT52" s="32">
        <f>134</f>
        <v>134</v>
      </c>
      <c r="AU52" s="32">
        <f>187</f>
        <v>187</v>
      </c>
      <c r="AV52" s="32">
        <f>308</f>
        <v>308</v>
      </c>
      <c r="AW52" s="46"/>
      <c r="AX52" s="46"/>
      <c r="AY52" s="46"/>
      <c r="AZ52" s="46"/>
      <c r="BA52" s="46"/>
      <c r="BB52" s="46"/>
      <c r="BC52" s="46"/>
      <c r="BD52" s="46"/>
      <c r="BE52" s="46"/>
      <c r="BF52" s="46"/>
      <c r="BG52" s="102">
        <f>7</f>
        <v>7</v>
      </c>
      <c r="BH52" s="46"/>
      <c r="BI52" s="46"/>
      <c r="BJ52" s="46"/>
      <c r="BK52" s="46"/>
      <c r="BL52" s="46"/>
      <c r="BM52" s="102">
        <f>23</f>
        <v>23</v>
      </c>
      <c r="BN52" s="46"/>
      <c r="BO52" s="46"/>
      <c r="BP52" s="46"/>
      <c r="BQ52" s="47">
        <f t="shared" si="2"/>
        <v>13967</v>
      </c>
    </row>
    <row r="53" spans="1:69" ht="16" customHeight="1" x14ac:dyDescent="0.15">
      <c r="A53" s="133" t="s">
        <v>531</v>
      </c>
      <c r="B53" s="165" t="s">
        <v>523</v>
      </c>
      <c r="C53" s="165" t="s">
        <v>247</v>
      </c>
      <c r="D53" s="165" t="s">
        <v>547</v>
      </c>
      <c r="E53" s="137" t="s">
        <v>1027</v>
      </c>
      <c r="F53" s="75">
        <v>6.33</v>
      </c>
      <c r="G53" s="76">
        <v>9.5</v>
      </c>
      <c r="H53" s="76"/>
      <c r="I53" s="62">
        <v>112</v>
      </c>
      <c r="J53" s="62">
        <v>90</v>
      </c>
      <c r="K53" s="62">
        <v>7</v>
      </c>
      <c r="L53" s="64">
        <v>102</v>
      </c>
      <c r="M53" s="62">
        <v>30</v>
      </c>
      <c r="N53" s="62">
        <v>21</v>
      </c>
      <c r="O53" s="62">
        <f>17</f>
        <v>17</v>
      </c>
      <c r="P53" s="62">
        <f>167</f>
        <v>167</v>
      </c>
      <c r="Q53" s="62">
        <f>169</f>
        <v>169</v>
      </c>
      <c r="R53" s="62">
        <f>147</f>
        <v>147</v>
      </c>
      <c r="S53" s="58">
        <v>94</v>
      </c>
      <c r="T53" s="58">
        <v>48</v>
      </c>
      <c r="U53" s="58">
        <v>10</v>
      </c>
      <c r="V53" s="58">
        <v>49</v>
      </c>
      <c r="W53" s="58">
        <v>5</v>
      </c>
      <c r="X53" s="58">
        <v>44</v>
      </c>
      <c r="Y53" s="58">
        <v>25</v>
      </c>
      <c r="Z53" s="58">
        <v>59</v>
      </c>
      <c r="AA53" s="58">
        <v>47</v>
      </c>
      <c r="AB53" s="58">
        <v>122</v>
      </c>
      <c r="AC53" s="32">
        <f>62</f>
        <v>62</v>
      </c>
      <c r="AD53" s="32">
        <v>129</v>
      </c>
      <c r="AE53" s="32">
        <v>79</v>
      </c>
      <c r="AF53" s="96">
        <v>173</v>
      </c>
      <c r="AG53" s="32">
        <v>80</v>
      </c>
      <c r="AH53" s="32">
        <v>85</v>
      </c>
      <c r="AI53" s="32">
        <v>31</v>
      </c>
      <c r="AJ53" s="32">
        <v>209</v>
      </c>
      <c r="AK53" s="32">
        <v>86</v>
      </c>
      <c r="AL53" s="62">
        <v>171</v>
      </c>
      <c r="AM53" s="32">
        <f>117</f>
        <v>117</v>
      </c>
      <c r="AN53" s="46"/>
      <c r="AO53" s="32">
        <v>69</v>
      </c>
      <c r="AP53" s="32">
        <v>113</v>
      </c>
      <c r="AQ53" s="96">
        <v>73</v>
      </c>
      <c r="AR53" s="32">
        <v>131</v>
      </c>
      <c r="AS53" s="96">
        <v>72</v>
      </c>
      <c r="AT53" s="32">
        <v>255</v>
      </c>
      <c r="AU53" s="32">
        <v>276</v>
      </c>
      <c r="AV53" s="32">
        <v>284</v>
      </c>
      <c r="AW53" s="46"/>
      <c r="AX53" s="46"/>
      <c r="AY53" s="46"/>
      <c r="AZ53" s="46"/>
      <c r="BA53" s="46"/>
      <c r="BB53" s="46"/>
      <c r="BC53" s="46"/>
      <c r="BD53" s="46"/>
      <c r="BE53" s="46"/>
      <c r="BF53" s="46"/>
      <c r="BG53" s="46"/>
      <c r="BH53" s="46"/>
      <c r="BI53" s="46"/>
      <c r="BJ53" s="46"/>
      <c r="BK53" s="46"/>
      <c r="BL53" s="46"/>
      <c r="BM53" s="46"/>
      <c r="BN53" s="46"/>
      <c r="BO53" s="46"/>
      <c r="BP53" s="46"/>
      <c r="BQ53" s="47">
        <f t="shared" si="2"/>
        <v>3860</v>
      </c>
    </row>
    <row r="54" spans="1:69" ht="16" customHeight="1" x14ac:dyDescent="0.15">
      <c r="A54" s="133" t="s">
        <v>532</v>
      </c>
      <c r="B54" s="165" t="s">
        <v>523</v>
      </c>
      <c r="C54" s="165" t="s">
        <v>247</v>
      </c>
      <c r="D54" s="165" t="s">
        <v>548</v>
      </c>
      <c r="E54" s="137" t="s">
        <v>1027</v>
      </c>
      <c r="F54" s="75">
        <v>9</v>
      </c>
      <c r="G54" s="76">
        <v>14</v>
      </c>
      <c r="H54" s="76"/>
      <c r="I54" s="62">
        <v>42</v>
      </c>
      <c r="J54" s="62">
        <v>56</v>
      </c>
      <c r="K54" s="62">
        <v>17</v>
      </c>
      <c r="L54" s="64">
        <v>36</v>
      </c>
      <c r="M54" s="62">
        <v>10</v>
      </c>
      <c r="N54" s="62">
        <v>35</v>
      </c>
      <c r="O54" s="62">
        <f>1</f>
        <v>1</v>
      </c>
      <c r="P54" s="62">
        <f>68</f>
        <v>68</v>
      </c>
      <c r="Q54" s="62">
        <f>38</f>
        <v>38</v>
      </c>
      <c r="R54" s="62">
        <f>52</f>
        <v>52</v>
      </c>
      <c r="S54" s="58">
        <v>13</v>
      </c>
      <c r="T54" s="58">
        <v>13</v>
      </c>
      <c r="U54" s="42"/>
      <c r="V54" s="64">
        <v>11</v>
      </c>
      <c r="W54" s="42"/>
      <c r="X54" s="58">
        <v>10</v>
      </c>
      <c r="Y54" s="42"/>
      <c r="Z54" s="58">
        <v>17</v>
      </c>
      <c r="AA54" s="58">
        <v>23</v>
      </c>
      <c r="AB54" s="58">
        <v>57</v>
      </c>
      <c r="AC54" s="46"/>
      <c r="AD54" s="32">
        <v>91</v>
      </c>
      <c r="AE54" s="46"/>
      <c r="AF54" s="96">
        <v>53</v>
      </c>
      <c r="AG54" s="32">
        <v>10</v>
      </c>
      <c r="AH54" s="32">
        <v>32</v>
      </c>
      <c r="AI54" s="32">
        <v>6</v>
      </c>
      <c r="AJ54" s="32">
        <v>82</v>
      </c>
      <c r="AK54" s="32">
        <v>24</v>
      </c>
      <c r="AL54" s="62">
        <v>42</v>
      </c>
      <c r="AM54" s="46"/>
      <c r="AN54" s="46"/>
      <c r="AO54" s="46"/>
      <c r="AP54" s="46"/>
      <c r="AQ54" s="46"/>
      <c r="AR54" s="32">
        <v>14</v>
      </c>
      <c r="AS54" s="96">
        <v>3</v>
      </c>
      <c r="AT54" s="32">
        <v>21</v>
      </c>
      <c r="AU54" s="32">
        <v>20</v>
      </c>
      <c r="AV54" s="32">
        <v>45</v>
      </c>
      <c r="AW54" s="46"/>
      <c r="AX54" s="46"/>
      <c r="AY54" s="46"/>
      <c r="AZ54" s="46"/>
      <c r="BA54" s="46"/>
      <c r="BB54" s="46"/>
      <c r="BC54" s="46"/>
      <c r="BD54" s="46"/>
      <c r="BE54" s="46"/>
      <c r="BF54" s="46"/>
      <c r="BG54" s="46"/>
      <c r="BH54" s="102">
        <v>10</v>
      </c>
      <c r="BI54" s="46"/>
      <c r="BJ54" s="46"/>
      <c r="BK54" s="46"/>
      <c r="BL54" s="46"/>
      <c r="BM54" s="46"/>
      <c r="BN54" s="46"/>
      <c r="BO54" s="46"/>
      <c r="BP54" s="46"/>
      <c r="BQ54" s="47">
        <f t="shared" si="2"/>
        <v>952</v>
      </c>
    </row>
    <row r="55" spans="1:69" ht="16" customHeight="1" x14ac:dyDescent="0.15">
      <c r="A55" s="133" t="s">
        <v>77</v>
      </c>
      <c r="B55" s="165" t="s">
        <v>523</v>
      </c>
      <c r="C55" s="165" t="s">
        <v>228</v>
      </c>
      <c r="D55" s="165" t="s">
        <v>595</v>
      </c>
      <c r="E55" s="137" t="s">
        <v>1027</v>
      </c>
      <c r="F55" s="75">
        <v>3.67</v>
      </c>
      <c r="G55" s="76">
        <v>5.5</v>
      </c>
      <c r="H55" s="76"/>
      <c r="I55" s="62">
        <v>294</v>
      </c>
      <c r="J55" s="62">
        <v>403</v>
      </c>
      <c r="K55" s="62">
        <v>237</v>
      </c>
      <c r="L55" s="64">
        <v>267</v>
      </c>
      <c r="M55" s="62">
        <v>155</v>
      </c>
      <c r="N55" s="62">
        <f>152</f>
        <v>152</v>
      </c>
      <c r="O55" s="62">
        <f>109</f>
        <v>109</v>
      </c>
      <c r="P55" s="62">
        <f>200</f>
        <v>200</v>
      </c>
      <c r="Q55" s="62">
        <f>244</f>
        <v>244</v>
      </c>
      <c r="R55" s="62">
        <f>1</f>
        <v>1</v>
      </c>
      <c r="S55" s="58">
        <v>176</v>
      </c>
      <c r="T55" s="58">
        <v>292</v>
      </c>
      <c r="U55" s="58">
        <v>303</v>
      </c>
      <c r="V55" s="58">
        <v>203</v>
      </c>
      <c r="W55" s="58">
        <v>303</v>
      </c>
      <c r="X55" s="58">
        <v>334</v>
      </c>
      <c r="Y55" s="58">
        <v>362</v>
      </c>
      <c r="Z55" s="58">
        <v>191</v>
      </c>
      <c r="AA55" s="58">
        <v>263</v>
      </c>
      <c r="AB55" s="58">
        <v>270</v>
      </c>
      <c r="AC55" s="46"/>
      <c r="AD55" s="32">
        <f>131</f>
        <v>131</v>
      </c>
      <c r="AE55" s="32">
        <f>86</f>
        <v>86</v>
      </c>
      <c r="AF55" s="32">
        <f>98</f>
        <v>98</v>
      </c>
      <c r="AG55" s="32">
        <f>101</f>
        <v>101</v>
      </c>
      <c r="AH55" s="32">
        <f>171</f>
        <v>171</v>
      </c>
      <c r="AI55" s="62">
        <v>149</v>
      </c>
      <c r="AJ55" s="146">
        <v>138</v>
      </c>
      <c r="AK55" s="32">
        <f>91</f>
        <v>91</v>
      </c>
      <c r="AL55" s="62">
        <v>154</v>
      </c>
      <c r="AM55" s="32">
        <f>15</f>
        <v>15</v>
      </c>
      <c r="AN55" s="32">
        <f>261</f>
        <v>261</v>
      </c>
      <c r="AO55" s="32">
        <f>179</f>
        <v>179</v>
      </c>
      <c r="AP55" s="32">
        <f>125</f>
        <v>125</v>
      </c>
      <c r="AQ55" s="32">
        <f>222</f>
        <v>222</v>
      </c>
      <c r="AR55" s="32">
        <f>269</f>
        <v>269</v>
      </c>
      <c r="AS55" s="32">
        <f>179</f>
        <v>179</v>
      </c>
      <c r="AT55" s="32">
        <f>104</f>
        <v>104</v>
      </c>
      <c r="AU55" s="32">
        <f>95</f>
        <v>95</v>
      </c>
      <c r="AV55" s="32">
        <f>124</f>
        <v>124</v>
      </c>
      <c r="AW55" s="46"/>
      <c r="AX55" s="32">
        <f>63</f>
        <v>63</v>
      </c>
      <c r="AY55" s="32">
        <f>34</f>
        <v>34</v>
      </c>
      <c r="AZ55" s="32">
        <f>82</f>
        <v>82</v>
      </c>
      <c r="BA55" s="32">
        <f>104</f>
        <v>104</v>
      </c>
      <c r="BB55" s="32">
        <f>301</f>
        <v>301</v>
      </c>
      <c r="BC55" s="32">
        <f>263</f>
        <v>263</v>
      </c>
      <c r="BD55" s="32">
        <f>99</f>
        <v>99</v>
      </c>
      <c r="BE55" s="96">
        <v>46</v>
      </c>
      <c r="BF55" s="32">
        <f>94</f>
        <v>94</v>
      </c>
      <c r="BG55" s="46"/>
      <c r="BH55" s="102">
        <v>128</v>
      </c>
      <c r="BI55" s="102">
        <v>193</v>
      </c>
      <c r="BJ55" s="102">
        <f>99</f>
        <v>99</v>
      </c>
      <c r="BK55" s="102">
        <v>104</v>
      </c>
      <c r="BL55" s="102">
        <f>128</f>
        <v>128</v>
      </c>
      <c r="BM55" s="102">
        <f>336+84</f>
        <v>420</v>
      </c>
      <c r="BN55" s="102">
        <v>64</v>
      </c>
      <c r="BO55" s="102">
        <v>95</v>
      </c>
      <c r="BP55" s="102">
        <v>54</v>
      </c>
      <c r="BQ55" s="47">
        <f t="shared" si="2"/>
        <v>9822</v>
      </c>
    </row>
    <row r="56" spans="1:69" ht="16" customHeight="1" x14ac:dyDescent="0.15">
      <c r="A56" s="133" t="s">
        <v>78</v>
      </c>
      <c r="B56" s="165" t="s">
        <v>523</v>
      </c>
      <c r="C56" s="165" t="s">
        <v>228</v>
      </c>
      <c r="D56" s="165" t="s">
        <v>596</v>
      </c>
      <c r="E56" s="137" t="s">
        <v>1027</v>
      </c>
      <c r="F56" s="75">
        <v>6.33</v>
      </c>
      <c r="G56" s="76">
        <v>9.5</v>
      </c>
      <c r="H56" s="76"/>
      <c r="I56" s="62">
        <v>39</v>
      </c>
      <c r="J56" s="62">
        <v>27</v>
      </c>
      <c r="K56" s="62">
        <v>19</v>
      </c>
      <c r="L56" s="64">
        <v>34</v>
      </c>
      <c r="M56" s="62">
        <v>4</v>
      </c>
      <c r="N56" s="62">
        <f>16</f>
        <v>16</v>
      </c>
      <c r="O56" s="62">
        <f>5</f>
        <v>5</v>
      </c>
      <c r="P56" s="62">
        <f>48</f>
        <v>48</v>
      </c>
      <c r="Q56" s="62">
        <f>31</f>
        <v>31</v>
      </c>
      <c r="R56" s="62">
        <f>39</f>
        <v>39</v>
      </c>
      <c r="S56" s="58">
        <v>59</v>
      </c>
      <c r="T56" s="58">
        <v>3</v>
      </c>
      <c r="U56" s="42"/>
      <c r="V56" s="58">
        <v>10</v>
      </c>
      <c r="W56" s="58">
        <v>6</v>
      </c>
      <c r="X56" s="58">
        <v>1</v>
      </c>
      <c r="Y56" s="42"/>
      <c r="Z56" s="42"/>
      <c r="AA56" s="58">
        <v>6</v>
      </c>
      <c r="AB56" s="58">
        <v>1</v>
      </c>
      <c r="AC56" s="32">
        <f>10</f>
        <v>10</v>
      </c>
      <c r="AD56" s="32">
        <f>25</f>
        <v>25</v>
      </c>
      <c r="AE56" s="32">
        <f>11</f>
        <v>11</v>
      </c>
      <c r="AF56" s="32">
        <f>17</f>
        <v>17</v>
      </c>
      <c r="AG56" s="32">
        <f>6</f>
        <v>6</v>
      </c>
      <c r="AH56" s="32">
        <f>19</f>
        <v>19</v>
      </c>
      <c r="AI56" s="46"/>
      <c r="AJ56" s="32">
        <f>13</f>
        <v>13</v>
      </c>
      <c r="AK56" s="32">
        <f>7</f>
        <v>7</v>
      </c>
      <c r="AL56" s="62">
        <v>18</v>
      </c>
      <c r="AM56" s="46"/>
      <c r="AN56" s="32">
        <f>172</f>
        <v>172</v>
      </c>
      <c r="AO56" s="32">
        <f>6</f>
        <v>6</v>
      </c>
      <c r="AP56" s="32">
        <f>26</f>
        <v>26</v>
      </c>
      <c r="AQ56" s="32">
        <f>16</f>
        <v>16</v>
      </c>
      <c r="AR56" s="32">
        <f>29</f>
        <v>29</v>
      </c>
      <c r="AS56" s="32">
        <f>14</f>
        <v>14</v>
      </c>
      <c r="AT56" s="32">
        <f>4</f>
        <v>4</v>
      </c>
      <c r="AU56" s="32">
        <f>6+12</f>
        <v>18</v>
      </c>
      <c r="AV56" s="32">
        <f>9</f>
        <v>9</v>
      </c>
      <c r="AW56" s="32">
        <f>4</f>
        <v>4</v>
      </c>
      <c r="AX56" s="32">
        <f>22</f>
        <v>22</v>
      </c>
      <c r="AY56" s="32">
        <f>7</f>
        <v>7</v>
      </c>
      <c r="AZ56" s="32">
        <f>39</f>
        <v>39</v>
      </c>
      <c r="BA56" s="32">
        <f>24</f>
        <v>24</v>
      </c>
      <c r="BB56" s="32">
        <f>19</f>
        <v>19</v>
      </c>
      <c r="BC56" s="32">
        <f>115</f>
        <v>115</v>
      </c>
      <c r="BD56" s="32">
        <f>27</f>
        <v>27</v>
      </c>
      <c r="BE56" s="96">
        <v>33</v>
      </c>
      <c r="BF56" s="32">
        <f>71</f>
        <v>71</v>
      </c>
      <c r="BG56" s="102">
        <f>6</f>
        <v>6</v>
      </c>
      <c r="BH56" s="102">
        <v>50</v>
      </c>
      <c r="BI56" s="102">
        <f>10+14</f>
        <v>24</v>
      </c>
      <c r="BJ56" s="102">
        <f>99</f>
        <v>99</v>
      </c>
      <c r="BK56" s="102">
        <v>37</v>
      </c>
      <c r="BL56" s="102">
        <f>103</f>
        <v>103</v>
      </c>
      <c r="BM56" s="102">
        <f>51</f>
        <v>51</v>
      </c>
      <c r="BN56" s="102">
        <v>140</v>
      </c>
      <c r="BO56" s="102">
        <v>132</v>
      </c>
      <c r="BP56" s="102">
        <v>102</v>
      </c>
      <c r="BQ56" s="47">
        <f t="shared" si="2"/>
        <v>1873</v>
      </c>
    </row>
    <row r="57" spans="1:69" ht="16" customHeight="1" x14ac:dyDescent="0.15">
      <c r="A57" s="133" t="s">
        <v>79</v>
      </c>
      <c r="B57" s="165" t="s">
        <v>523</v>
      </c>
      <c r="C57" s="165" t="s">
        <v>228</v>
      </c>
      <c r="D57" s="165" t="s">
        <v>597</v>
      </c>
      <c r="E57" s="137" t="s">
        <v>1027</v>
      </c>
      <c r="F57" s="75">
        <v>9</v>
      </c>
      <c r="G57" s="76">
        <v>14</v>
      </c>
      <c r="H57" s="76"/>
      <c r="I57" s="63"/>
      <c r="J57" s="63"/>
      <c r="K57" s="63"/>
      <c r="L57" s="63"/>
      <c r="M57" s="63"/>
      <c r="N57" s="63"/>
      <c r="O57" s="63"/>
      <c r="P57" s="63"/>
      <c r="Q57" s="63"/>
      <c r="R57" s="63"/>
      <c r="S57" s="42"/>
      <c r="T57" s="58">
        <v>1</v>
      </c>
      <c r="U57" s="42"/>
      <c r="V57" s="58">
        <v>1</v>
      </c>
      <c r="W57" s="42"/>
      <c r="X57" s="42"/>
      <c r="Y57" s="42"/>
      <c r="Z57" s="42"/>
      <c r="AA57" s="42"/>
      <c r="AB57" s="42"/>
      <c r="AC57" s="46"/>
      <c r="AD57" s="32">
        <f>1</f>
        <v>1</v>
      </c>
      <c r="AE57" s="46"/>
      <c r="AF57" s="46"/>
      <c r="AG57" s="46"/>
      <c r="AH57" s="32">
        <f>1</f>
        <v>1</v>
      </c>
      <c r="AI57" s="62">
        <v>2</v>
      </c>
      <c r="AJ57" s="46"/>
      <c r="AK57" s="32">
        <f>7</f>
        <v>7</v>
      </c>
      <c r="AL57" s="46"/>
      <c r="AM57" s="46"/>
      <c r="AN57" s="32">
        <f>27</f>
        <v>27</v>
      </c>
      <c r="AO57" s="46"/>
      <c r="AP57" s="32">
        <f>4</f>
        <v>4</v>
      </c>
      <c r="AQ57" s="32">
        <f>2</f>
        <v>2</v>
      </c>
      <c r="AR57" s="46"/>
      <c r="AS57" s="46"/>
      <c r="AT57" s="46"/>
      <c r="AU57" s="32">
        <f>11</f>
        <v>11</v>
      </c>
      <c r="AV57" s="32">
        <f>3</f>
        <v>3</v>
      </c>
      <c r="AW57" s="46"/>
      <c r="AX57" s="32">
        <f>2</f>
        <v>2</v>
      </c>
      <c r="AY57" s="32">
        <f>3</f>
        <v>3</v>
      </c>
      <c r="AZ57" s="32">
        <f>54</f>
        <v>54</v>
      </c>
      <c r="BA57" s="32">
        <f>1</f>
        <v>1</v>
      </c>
      <c r="BB57" s="32">
        <f>5</f>
        <v>5</v>
      </c>
      <c r="BC57" s="32">
        <f>5</f>
        <v>5</v>
      </c>
      <c r="BD57" s="32">
        <f>2</f>
        <v>2</v>
      </c>
      <c r="BE57" s="96">
        <v>3</v>
      </c>
      <c r="BF57" s="32">
        <f>5</f>
        <v>5</v>
      </c>
      <c r="BG57" s="102">
        <f>15</f>
        <v>15</v>
      </c>
      <c r="BH57" s="46"/>
      <c r="BI57" s="102">
        <v>14</v>
      </c>
      <c r="BJ57" s="102">
        <v>26</v>
      </c>
      <c r="BK57" s="102">
        <v>7</v>
      </c>
      <c r="BL57" s="102">
        <v>30</v>
      </c>
      <c r="BM57" s="102">
        <f>13</f>
        <v>13</v>
      </c>
      <c r="BN57" s="102">
        <v>51</v>
      </c>
      <c r="BO57" s="102">
        <v>26</v>
      </c>
      <c r="BP57" s="102">
        <v>111</v>
      </c>
      <c r="BQ57" s="47">
        <f t="shared" si="2"/>
        <v>433</v>
      </c>
    </row>
    <row r="58" spans="1:69" ht="16" customHeight="1" x14ac:dyDescent="0.15">
      <c r="A58" s="50" t="s">
        <v>143</v>
      </c>
      <c r="B58" s="159" t="s">
        <v>523</v>
      </c>
      <c r="C58" s="159" t="s">
        <v>533</v>
      </c>
      <c r="D58" s="159" t="s">
        <v>598</v>
      </c>
      <c r="E58" s="131" t="s">
        <v>1029</v>
      </c>
      <c r="F58" s="52">
        <v>4</v>
      </c>
      <c r="G58" s="52">
        <v>4</v>
      </c>
      <c r="H58" s="52"/>
      <c r="I58" s="46"/>
      <c r="J58" s="46"/>
      <c r="K58" s="46"/>
      <c r="L58" s="46"/>
      <c r="M58" s="46"/>
      <c r="N58" s="46"/>
      <c r="O58" s="46"/>
      <c r="P58" s="46"/>
      <c r="Q58" s="46"/>
      <c r="R58" s="46"/>
      <c r="S58" s="46"/>
      <c r="T58" s="46"/>
      <c r="U58" s="46"/>
      <c r="V58" s="62">
        <v>20</v>
      </c>
      <c r="W58" s="62">
        <v>38</v>
      </c>
      <c r="X58" s="62">
        <v>33</v>
      </c>
      <c r="Y58" s="62">
        <v>37</v>
      </c>
      <c r="Z58" s="62">
        <v>10</v>
      </c>
      <c r="AA58" s="62">
        <v>17</v>
      </c>
      <c r="AB58" s="62">
        <f>7</f>
        <v>7</v>
      </c>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7">
        <f t="shared" si="2"/>
        <v>162</v>
      </c>
    </row>
    <row r="59" spans="1:69" ht="16" customHeight="1" x14ac:dyDescent="0.15">
      <c r="A59" s="50" t="s">
        <v>144</v>
      </c>
      <c r="B59" s="159" t="s">
        <v>523</v>
      </c>
      <c r="C59" s="159" t="s">
        <v>533</v>
      </c>
      <c r="D59" s="159" t="s">
        <v>599</v>
      </c>
      <c r="E59" s="131" t="s">
        <v>1029</v>
      </c>
      <c r="F59" s="52">
        <v>6</v>
      </c>
      <c r="G59" s="52">
        <v>6</v>
      </c>
      <c r="H59" s="52"/>
      <c r="I59" s="46"/>
      <c r="J59" s="46"/>
      <c r="K59" s="46"/>
      <c r="L59" s="46"/>
      <c r="M59" s="46"/>
      <c r="N59" s="46"/>
      <c r="O59" s="46"/>
      <c r="P59" s="46"/>
      <c r="Q59" s="46"/>
      <c r="R59" s="46"/>
      <c r="S59" s="46"/>
      <c r="T59" s="62">
        <v>30</v>
      </c>
      <c r="U59" s="62">
        <v>21</v>
      </c>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H59" s="46"/>
      <c r="BI59" s="46"/>
      <c r="BJ59" s="46"/>
      <c r="BK59" s="46"/>
      <c r="BL59" s="46"/>
      <c r="BM59" s="46"/>
      <c r="BN59" s="46"/>
      <c r="BO59" s="46"/>
      <c r="BP59" s="46"/>
      <c r="BQ59" s="47">
        <f t="shared" si="2"/>
        <v>51</v>
      </c>
    </row>
    <row r="60" spans="1:69" ht="16" customHeight="1" x14ac:dyDescent="0.15">
      <c r="A60" s="82" t="s">
        <v>112</v>
      </c>
      <c r="B60" s="82" t="s">
        <v>529</v>
      </c>
      <c r="C60" s="82" t="s">
        <v>534</v>
      </c>
      <c r="D60" s="82" t="s">
        <v>549</v>
      </c>
      <c r="E60" s="38" t="s">
        <v>141</v>
      </c>
      <c r="F60" s="52">
        <v>6</v>
      </c>
      <c r="G60" s="52">
        <v>8</v>
      </c>
      <c r="H60" s="82"/>
      <c r="I60" s="42"/>
      <c r="J60" s="42"/>
      <c r="K60" s="42"/>
      <c r="L60" s="42"/>
      <c r="M60" s="42"/>
      <c r="N60" s="42"/>
      <c r="O60" s="42"/>
      <c r="P60" s="42"/>
      <c r="Q60" s="42"/>
      <c r="R60" s="42"/>
      <c r="S60" s="46"/>
      <c r="T60" s="46"/>
      <c r="U60" s="46"/>
      <c r="V60" s="46"/>
      <c r="W60" s="46"/>
      <c r="X60" s="46"/>
      <c r="Y60" s="46"/>
      <c r="Z60" s="46"/>
      <c r="AA60" s="46"/>
      <c r="AB60" s="46"/>
      <c r="AC60" s="46"/>
      <c r="AD60" s="46"/>
      <c r="AE60" s="46"/>
      <c r="AF60" s="46"/>
      <c r="AG60" s="46"/>
      <c r="AH60" s="46"/>
      <c r="AI60" s="46"/>
      <c r="AJ60" s="46"/>
      <c r="AK60" s="46"/>
      <c r="AL60" s="46"/>
      <c r="AM60" s="62">
        <v>7</v>
      </c>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7">
        <f t="shared" si="2"/>
        <v>7</v>
      </c>
    </row>
    <row r="61" spans="1:69" ht="16" customHeight="1" x14ac:dyDescent="0.15">
      <c r="A61" s="82" t="s">
        <v>115</v>
      </c>
      <c r="B61" s="82" t="s">
        <v>529</v>
      </c>
      <c r="C61" s="82"/>
      <c r="D61" s="82" t="s">
        <v>550</v>
      </c>
      <c r="E61" s="38" t="s">
        <v>1022</v>
      </c>
      <c r="F61" s="52">
        <v>2</v>
      </c>
      <c r="G61" s="52">
        <v>10</v>
      </c>
      <c r="H61" s="82"/>
      <c r="I61" s="46"/>
      <c r="J61" s="144"/>
      <c r="K61" s="46"/>
      <c r="L61" s="46"/>
      <c r="M61" s="62">
        <f>1</f>
        <v>1</v>
      </c>
      <c r="N61" s="46"/>
      <c r="O61" s="46"/>
      <c r="P61" s="46"/>
      <c r="Q61" s="46"/>
      <c r="R61" s="46"/>
      <c r="S61" s="42"/>
      <c r="T61" s="42"/>
      <c r="U61" s="42"/>
      <c r="V61" s="42"/>
      <c r="W61" s="42"/>
      <c r="X61" s="42"/>
      <c r="Y61" s="42"/>
      <c r="Z61" s="42"/>
      <c r="AA61" s="42"/>
      <c r="AB61" s="42"/>
      <c r="AC61" s="46"/>
      <c r="AD61" s="46"/>
      <c r="AE61" s="46"/>
      <c r="AF61" s="46"/>
      <c r="AG61" s="46"/>
      <c r="AH61" s="46"/>
      <c r="AI61" s="46"/>
      <c r="AJ61" s="46"/>
      <c r="AK61" s="46"/>
      <c r="AL61" s="46"/>
      <c r="AM61" s="46"/>
      <c r="AN61" s="46"/>
      <c r="AO61" s="46"/>
      <c r="AP61" s="46"/>
      <c r="AQ61" s="46"/>
      <c r="AR61" s="46"/>
      <c r="AS61" s="46"/>
      <c r="AT61" s="46"/>
      <c r="AU61" s="46"/>
      <c r="AV61" s="46"/>
      <c r="AW61" s="62">
        <v>2</v>
      </c>
      <c r="AX61" s="46"/>
      <c r="AY61" s="46"/>
      <c r="AZ61" s="46"/>
      <c r="BA61" s="46"/>
      <c r="BB61" s="46"/>
      <c r="BC61" s="46"/>
      <c r="BD61" s="46"/>
      <c r="BE61" s="49"/>
      <c r="BF61" s="46"/>
      <c r="BG61" s="46"/>
      <c r="BH61" s="46"/>
      <c r="BI61" s="46"/>
      <c r="BJ61" s="46"/>
      <c r="BK61" s="46"/>
      <c r="BL61" s="49"/>
      <c r="BM61" s="37"/>
      <c r="BN61" s="49"/>
      <c r="BO61" s="102">
        <f>4</f>
        <v>4</v>
      </c>
      <c r="BP61" s="46"/>
      <c r="BQ61" s="47">
        <f t="shared" si="2"/>
        <v>7</v>
      </c>
    </row>
    <row r="62" spans="1:69" ht="16" customHeight="1" x14ac:dyDescent="0.15">
      <c r="A62" s="82" t="s">
        <v>116</v>
      </c>
      <c r="B62" s="82" t="s">
        <v>529</v>
      </c>
      <c r="C62" s="82"/>
      <c r="D62" s="82" t="s">
        <v>551</v>
      </c>
      <c r="E62" s="38" t="s">
        <v>1022</v>
      </c>
      <c r="F62" s="52">
        <v>3</v>
      </c>
      <c r="G62" s="52">
        <v>8</v>
      </c>
      <c r="H62" s="82"/>
      <c r="I62" s="46"/>
      <c r="J62" s="46"/>
      <c r="K62" s="46"/>
      <c r="L62" s="46"/>
      <c r="M62" s="62">
        <f>28</f>
        <v>28</v>
      </c>
      <c r="N62" s="46"/>
      <c r="O62" s="46"/>
      <c r="P62" s="46"/>
      <c r="Q62" s="46"/>
      <c r="R62" s="46"/>
      <c r="S62" s="42"/>
      <c r="T62" s="42"/>
      <c r="U62" s="42"/>
      <c r="V62" s="42"/>
      <c r="W62" s="42"/>
      <c r="X62" s="42"/>
      <c r="Y62" s="42"/>
      <c r="Z62" s="42"/>
      <c r="AA62" s="58">
        <v>18</v>
      </c>
      <c r="AB62" s="42"/>
      <c r="AC62" s="46"/>
      <c r="AD62" s="46"/>
      <c r="AE62" s="46"/>
      <c r="AF62" s="46"/>
      <c r="AG62" s="46"/>
      <c r="AH62" s="46"/>
      <c r="AI62" s="46"/>
      <c r="AJ62" s="46"/>
      <c r="AK62" s="46"/>
      <c r="AL62" s="46"/>
      <c r="AM62" s="46"/>
      <c r="AN62" s="46"/>
      <c r="AO62" s="46"/>
      <c r="AP62" s="46"/>
      <c r="AQ62" s="46"/>
      <c r="AR62" s="46"/>
      <c r="AS62" s="46"/>
      <c r="AT62" s="46"/>
      <c r="AU62" s="46"/>
      <c r="AV62" s="46"/>
      <c r="AW62" s="46"/>
      <c r="AX62" s="46"/>
      <c r="AY62" s="46"/>
      <c r="AZ62" s="46"/>
      <c r="BA62" s="46"/>
      <c r="BB62" s="46"/>
      <c r="BC62" s="46"/>
      <c r="BD62" s="46"/>
      <c r="BE62" s="46"/>
      <c r="BF62" s="46"/>
      <c r="BG62" s="46"/>
      <c r="BH62" s="46"/>
      <c r="BI62" s="46"/>
      <c r="BJ62" s="46"/>
      <c r="BK62" s="46"/>
      <c r="BL62" s="49"/>
      <c r="BM62" s="46"/>
      <c r="BN62" s="49"/>
      <c r="BO62" s="46"/>
      <c r="BP62" s="46"/>
      <c r="BQ62" s="47">
        <f t="shared" si="2"/>
        <v>46</v>
      </c>
    </row>
    <row r="63" spans="1:69" ht="16" customHeight="1" x14ac:dyDescent="0.15">
      <c r="A63" s="80" t="s">
        <v>117</v>
      </c>
      <c r="B63" s="82" t="s">
        <v>529</v>
      </c>
      <c r="C63" s="166"/>
      <c r="D63" s="166" t="s">
        <v>600</v>
      </c>
      <c r="E63" s="131" t="s">
        <v>1027</v>
      </c>
      <c r="F63" s="52">
        <v>4</v>
      </c>
      <c r="G63" s="52">
        <v>8</v>
      </c>
      <c r="H63" s="82"/>
      <c r="I63" s="46"/>
      <c r="J63" s="46"/>
      <c r="K63" s="46"/>
      <c r="L63" s="46"/>
      <c r="M63" s="46"/>
      <c r="N63" s="46"/>
      <c r="O63" s="46"/>
      <c r="P63" s="46"/>
      <c r="Q63" s="46"/>
      <c r="R63" s="46"/>
      <c r="S63" s="42"/>
      <c r="T63" s="42"/>
      <c r="U63" s="42"/>
      <c r="V63" s="42"/>
      <c r="W63" s="42"/>
      <c r="X63" s="42"/>
      <c r="Y63" s="42"/>
      <c r="Z63" s="42"/>
      <c r="AA63" s="42"/>
      <c r="AB63" s="58">
        <f>12</f>
        <v>12</v>
      </c>
      <c r="AC63" s="46"/>
      <c r="AD63" s="46"/>
      <c r="AE63" s="46"/>
      <c r="AF63" s="46"/>
      <c r="AG63" s="46"/>
      <c r="AH63" s="46"/>
      <c r="AI63" s="46"/>
      <c r="AJ63" s="46"/>
      <c r="AK63" s="46"/>
      <c r="AL63" s="46"/>
      <c r="AM63" s="62">
        <v>5</v>
      </c>
      <c r="AN63" s="46"/>
      <c r="AO63" s="46"/>
      <c r="AP63" s="46"/>
      <c r="AQ63" s="46"/>
      <c r="AR63" s="46"/>
      <c r="AS63" s="46"/>
      <c r="AT63" s="46"/>
      <c r="AU63" s="46"/>
      <c r="AV63" s="46"/>
      <c r="AW63" s="46"/>
      <c r="AX63" s="46"/>
      <c r="AY63" s="46"/>
      <c r="AZ63" s="46"/>
      <c r="BA63" s="46"/>
      <c r="BB63" s="46"/>
      <c r="BC63" s="46"/>
      <c r="BD63" s="46"/>
      <c r="BE63" s="46"/>
      <c r="BF63" s="46"/>
      <c r="BG63" s="46"/>
      <c r="BH63" s="46"/>
      <c r="BI63" s="46"/>
      <c r="BJ63" s="102">
        <f>11</f>
        <v>11</v>
      </c>
      <c r="BK63" s="46"/>
      <c r="BL63" s="46"/>
      <c r="BM63" s="152">
        <v>115</v>
      </c>
      <c r="BN63" s="62">
        <v>6</v>
      </c>
      <c r="BO63" s="46"/>
      <c r="BP63" s="46"/>
      <c r="BQ63" s="47">
        <f t="shared" si="2"/>
        <v>149</v>
      </c>
    </row>
    <row r="64" spans="1:69" ht="16" customHeight="1" x14ac:dyDescent="0.15">
      <c r="A64" s="80" t="s">
        <v>118</v>
      </c>
      <c r="B64" s="82" t="s">
        <v>529</v>
      </c>
      <c r="C64" s="166"/>
      <c r="D64" s="166" t="s">
        <v>601</v>
      </c>
      <c r="E64" s="131" t="s">
        <v>1027</v>
      </c>
      <c r="F64" s="52">
        <v>6</v>
      </c>
      <c r="G64" s="52">
        <v>14</v>
      </c>
      <c r="H64" s="82"/>
      <c r="I64" s="46"/>
      <c r="J64" s="62">
        <v>7</v>
      </c>
      <c r="K64" s="46"/>
      <c r="L64" s="46"/>
      <c r="M64" s="46"/>
      <c r="N64" s="46"/>
      <c r="O64" s="46"/>
      <c r="P64" s="46"/>
      <c r="Q64" s="46"/>
      <c r="R64" s="46"/>
      <c r="S64" s="42"/>
      <c r="T64" s="42"/>
      <c r="U64" s="42"/>
      <c r="V64" s="42"/>
      <c r="W64" s="42"/>
      <c r="X64" s="42"/>
      <c r="Y64" s="42"/>
      <c r="Z64" s="42"/>
      <c r="AA64" s="42"/>
      <c r="AB64" s="42">
        <v>2</v>
      </c>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102">
        <f>2</f>
        <v>2</v>
      </c>
      <c r="BL64" s="46"/>
      <c r="BM64" s="46"/>
      <c r="BN64" s="46"/>
      <c r="BO64" s="46"/>
      <c r="BP64" s="46"/>
      <c r="BQ64" s="47">
        <f t="shared" si="2"/>
        <v>11</v>
      </c>
    </row>
    <row r="65" spans="1:70" ht="16" customHeight="1" x14ac:dyDescent="0.15">
      <c r="A65" s="80" t="s">
        <v>119</v>
      </c>
      <c r="B65" s="82" t="s">
        <v>529</v>
      </c>
      <c r="C65" s="166"/>
      <c r="D65" s="166" t="s">
        <v>602</v>
      </c>
      <c r="E65" s="131" t="s">
        <v>1027</v>
      </c>
      <c r="F65" s="52">
        <v>8</v>
      </c>
      <c r="G65" s="52">
        <v>12</v>
      </c>
      <c r="H65" s="82"/>
      <c r="I65" s="46"/>
      <c r="J65" s="46"/>
      <c r="K65" s="46"/>
      <c r="L65" s="46"/>
      <c r="M65" s="46"/>
      <c r="N65" s="46"/>
      <c r="O65" s="46"/>
      <c r="P65" s="46"/>
      <c r="Q65" s="46"/>
      <c r="R65" s="46"/>
      <c r="S65" s="42"/>
      <c r="T65" s="42"/>
      <c r="U65" s="42"/>
      <c r="V65" s="42"/>
      <c r="W65" s="42"/>
      <c r="X65" s="42"/>
      <c r="Y65" s="42"/>
      <c r="Z65" s="42"/>
      <c r="AA65" s="42"/>
      <c r="AB65" s="42"/>
      <c r="AC65" s="32">
        <f>1</f>
        <v>1</v>
      </c>
      <c r="AD65" s="46"/>
      <c r="AE65" s="46"/>
      <c r="AF65" s="46"/>
      <c r="AG65" s="46"/>
      <c r="AH65" s="46"/>
      <c r="AI65" s="46"/>
      <c r="AJ65" s="46"/>
      <c r="AK65" s="46"/>
      <c r="AL65" s="46"/>
      <c r="AM65" s="62">
        <v>9</v>
      </c>
      <c r="AN65" s="46"/>
      <c r="AO65" s="46"/>
      <c r="AP65" s="46"/>
      <c r="AQ65" s="46"/>
      <c r="AR65" s="46"/>
      <c r="AS65" s="46"/>
      <c r="AT65" s="46"/>
      <c r="AU65" s="46"/>
      <c r="AV65" s="46"/>
      <c r="AW65" s="62">
        <v>1</v>
      </c>
      <c r="AX65" s="46"/>
      <c r="AY65" s="46"/>
      <c r="AZ65" s="46"/>
      <c r="BA65" s="46"/>
      <c r="BB65" s="46"/>
      <c r="BC65" s="46"/>
      <c r="BD65" s="46"/>
      <c r="BE65" s="46"/>
      <c r="BF65" s="46"/>
      <c r="BG65" s="46"/>
      <c r="BH65" s="46"/>
      <c r="BI65" s="46"/>
      <c r="BJ65" s="46"/>
      <c r="BK65" s="46"/>
      <c r="BL65" s="46"/>
      <c r="BM65" s="46"/>
      <c r="BN65" s="46"/>
      <c r="BO65" s="46"/>
      <c r="BP65" s="46"/>
      <c r="BQ65" s="47">
        <f t="shared" si="2"/>
        <v>11</v>
      </c>
    </row>
    <row r="66" spans="1:70" ht="16" customHeight="1" x14ac:dyDescent="0.15">
      <c r="A66" s="83" t="s">
        <v>120</v>
      </c>
      <c r="B66" s="82" t="s">
        <v>529</v>
      </c>
      <c r="C66" s="167"/>
      <c r="D66" s="167" t="s">
        <v>603</v>
      </c>
      <c r="E66" s="404" t="s">
        <v>1029</v>
      </c>
      <c r="F66" s="52">
        <v>10</v>
      </c>
      <c r="G66" s="52">
        <v>10</v>
      </c>
      <c r="H66" s="85"/>
      <c r="I66" s="86"/>
      <c r="J66" s="86"/>
      <c r="K66" s="86"/>
      <c r="L66" s="86"/>
      <c r="M66" s="86"/>
      <c r="N66" s="86"/>
      <c r="O66" s="87">
        <f>1</f>
        <v>1</v>
      </c>
      <c r="P66" s="87">
        <f>6</f>
        <v>6</v>
      </c>
      <c r="Q66" s="86"/>
      <c r="R66" s="86"/>
      <c r="S66" s="88"/>
      <c r="T66" s="88"/>
      <c r="U66" s="88"/>
      <c r="V66" s="88"/>
      <c r="W66" s="88"/>
      <c r="X66" s="88"/>
      <c r="Y66" s="88"/>
      <c r="Z66" s="88"/>
      <c r="AA66" s="88"/>
      <c r="AB66" s="88"/>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c r="BE66" s="86"/>
      <c r="BF66" s="86"/>
      <c r="BG66" s="46"/>
      <c r="BH66" s="46"/>
      <c r="BI66" s="46"/>
      <c r="BJ66" s="46"/>
      <c r="BK66" s="46"/>
      <c r="BL66" s="46"/>
      <c r="BM66" s="46"/>
      <c r="BN66" s="46"/>
      <c r="BO66" s="46"/>
      <c r="BP66" s="46"/>
      <c r="BQ66" s="47">
        <f t="shared" si="2"/>
        <v>7</v>
      </c>
    </row>
    <row r="67" spans="1:70" s="37" customFormat="1" ht="16" customHeight="1" x14ac:dyDescent="0.15">
      <c r="A67" s="82" t="s">
        <v>121</v>
      </c>
      <c r="B67" s="82" t="s">
        <v>529</v>
      </c>
      <c r="C67" s="166"/>
      <c r="D67" s="166" t="s">
        <v>604</v>
      </c>
      <c r="E67" s="404" t="s">
        <v>1029</v>
      </c>
      <c r="F67" s="52">
        <v>10</v>
      </c>
      <c r="G67" s="52">
        <v>16</v>
      </c>
      <c r="H67" s="82"/>
      <c r="I67" s="46"/>
      <c r="J67" s="46"/>
      <c r="K67" s="46"/>
      <c r="L67" s="46"/>
      <c r="M67" s="62">
        <f>6</f>
        <v>6</v>
      </c>
      <c r="N67" s="46"/>
      <c r="O67" s="46"/>
      <c r="P67" s="46"/>
      <c r="Q67" s="46"/>
      <c r="R67" s="46"/>
      <c r="S67" s="42"/>
      <c r="T67" s="42"/>
      <c r="U67" s="42"/>
      <c r="V67" s="42"/>
      <c r="W67" s="42"/>
      <c r="X67" s="42"/>
      <c r="Y67" s="42"/>
      <c r="Z67" s="42"/>
      <c r="AA67" s="42"/>
      <c r="AB67" s="42"/>
      <c r="AC67" s="46"/>
      <c r="AD67" s="46"/>
      <c r="AE67" s="46"/>
      <c r="AF67" s="46"/>
      <c r="AG67" s="46"/>
      <c r="AH67" s="46"/>
      <c r="AI67" s="46"/>
      <c r="AJ67" s="46"/>
      <c r="AK67" s="46"/>
      <c r="AL67" s="46"/>
      <c r="AM67" s="62">
        <v>4</v>
      </c>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7">
        <f t="shared" si="2"/>
        <v>10</v>
      </c>
      <c r="BR67" s="98"/>
    </row>
    <row r="68" spans="1:70" s="37" customFormat="1" ht="16" customHeight="1" x14ac:dyDescent="0.15">
      <c r="A68" s="82" t="s">
        <v>122</v>
      </c>
      <c r="B68" s="82" t="s">
        <v>529</v>
      </c>
      <c r="C68" s="82"/>
      <c r="D68" s="82" t="s">
        <v>605</v>
      </c>
      <c r="E68" s="404" t="s">
        <v>1029</v>
      </c>
      <c r="F68" s="52">
        <v>12</v>
      </c>
      <c r="G68" s="52">
        <v>12</v>
      </c>
      <c r="H68" s="82"/>
      <c r="I68" s="46"/>
      <c r="J68" s="46"/>
      <c r="K68" s="46"/>
      <c r="L68" s="62">
        <f>6</f>
        <v>6</v>
      </c>
      <c r="M68" s="46"/>
      <c r="N68" s="46"/>
      <c r="O68" s="46"/>
      <c r="P68" s="46"/>
      <c r="Q68" s="46"/>
      <c r="R68" s="46"/>
      <c r="S68" s="42"/>
      <c r="T68" s="42"/>
      <c r="U68" s="42"/>
      <c r="V68" s="42"/>
      <c r="W68" s="42"/>
      <c r="X68" s="42"/>
      <c r="Y68" s="42"/>
      <c r="Z68" s="42"/>
      <c r="AA68" s="42"/>
      <c r="AB68" s="42"/>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7">
        <f t="shared" si="2"/>
        <v>6</v>
      </c>
      <c r="BR68" s="98"/>
    </row>
    <row r="69" spans="1:70" s="37" customFormat="1" ht="16" customHeight="1" x14ac:dyDescent="0.15">
      <c r="A69" s="82" t="s">
        <v>139</v>
      </c>
      <c r="B69" s="82" t="s">
        <v>529</v>
      </c>
      <c r="C69" s="82"/>
      <c r="D69" s="82" t="s">
        <v>606</v>
      </c>
      <c r="E69" s="38" t="s">
        <v>1025</v>
      </c>
      <c r="F69" s="52">
        <v>2</v>
      </c>
      <c r="G69" s="52">
        <v>10</v>
      </c>
      <c r="H69" s="82">
        <v>2</v>
      </c>
      <c r="I69" s="46"/>
      <c r="J69" s="46"/>
      <c r="K69" s="46"/>
      <c r="L69" s="62"/>
      <c r="M69" s="46"/>
      <c r="N69" s="46"/>
      <c r="O69" s="46"/>
      <c r="P69" s="46"/>
      <c r="Q69" s="46"/>
      <c r="R69" s="46"/>
      <c r="S69" s="42"/>
      <c r="T69" s="42"/>
      <c r="U69" s="42"/>
      <c r="V69" s="42"/>
      <c r="W69" s="42"/>
      <c r="X69" s="42"/>
      <c r="Y69" s="42"/>
      <c r="Z69" s="42"/>
      <c r="AA69" s="42"/>
      <c r="AB69" s="42"/>
      <c r="AC69" s="46"/>
      <c r="AD69" s="46"/>
      <c r="AE69" s="46"/>
      <c r="AF69" s="46"/>
      <c r="AG69" s="46"/>
      <c r="AH69" s="46"/>
      <c r="AI69" s="46"/>
      <c r="AJ69" s="46"/>
      <c r="AK69" s="46"/>
      <c r="AL69" s="46"/>
      <c r="AM69" s="46"/>
      <c r="AN69" s="46"/>
      <c r="AO69" s="46"/>
      <c r="AP69" s="46"/>
      <c r="AQ69" s="46"/>
      <c r="AR69" s="46"/>
      <c r="AS69" s="46"/>
      <c r="AT69" s="46"/>
      <c r="AU69" s="46"/>
      <c r="AV69" s="46"/>
      <c r="AW69" s="46"/>
      <c r="AX69" s="46"/>
      <c r="AY69" s="46"/>
      <c r="AZ69" s="46"/>
      <c r="BA69" s="46"/>
      <c r="BB69" s="46"/>
      <c r="BC69" s="46"/>
      <c r="BD69" s="46"/>
      <c r="BE69" s="46"/>
      <c r="BF69" s="46"/>
      <c r="BG69" s="46"/>
      <c r="BH69" s="46"/>
      <c r="BI69" s="46"/>
      <c r="BJ69" s="46"/>
      <c r="BK69" s="46"/>
      <c r="BL69" s="46"/>
      <c r="BM69" s="102">
        <f>27</f>
        <v>27</v>
      </c>
      <c r="BN69" s="46"/>
      <c r="BO69" s="46"/>
      <c r="BP69" s="46"/>
      <c r="BQ69" s="47">
        <f t="shared" si="2"/>
        <v>27</v>
      </c>
      <c r="BR69" s="98"/>
    </row>
    <row r="70" spans="1:70" s="37" customFormat="1" ht="16" customHeight="1" x14ac:dyDescent="0.15">
      <c r="A70" s="54" t="s">
        <v>123</v>
      </c>
      <c r="B70" s="54" t="s">
        <v>529</v>
      </c>
      <c r="C70" s="54" t="s">
        <v>535</v>
      </c>
      <c r="D70" s="54" t="s">
        <v>607</v>
      </c>
      <c r="E70" s="38" t="s">
        <v>1022</v>
      </c>
      <c r="F70" s="52">
        <v>3</v>
      </c>
      <c r="G70" s="52">
        <v>26</v>
      </c>
      <c r="H70" s="54"/>
      <c r="I70" s="46"/>
      <c r="J70" s="46"/>
      <c r="K70" s="46"/>
      <c r="L70" s="46"/>
      <c r="M70" s="46"/>
      <c r="N70" s="46"/>
      <c r="O70" s="46"/>
      <c r="P70" s="46"/>
      <c r="Q70" s="46"/>
      <c r="R70" s="46"/>
      <c r="S70" s="42"/>
      <c r="T70" s="42"/>
      <c r="U70" s="42"/>
      <c r="V70" s="42"/>
      <c r="W70" s="42"/>
      <c r="X70" s="42"/>
      <c r="Y70" s="42"/>
      <c r="Z70" s="42"/>
      <c r="AA70" s="42"/>
      <c r="AB70" s="42"/>
      <c r="AC70" s="46"/>
      <c r="AD70" s="46"/>
      <c r="AE70" s="46"/>
      <c r="AF70" s="46"/>
      <c r="AG70" s="32">
        <f>42</f>
        <v>42</v>
      </c>
      <c r="AH70" s="32">
        <f>25</f>
        <v>25</v>
      </c>
      <c r="AI70" s="46"/>
      <c r="AJ70" s="46"/>
      <c r="AK70" s="46"/>
      <c r="AL70" s="46"/>
      <c r="AM70" s="46"/>
      <c r="AN70" s="46"/>
      <c r="AO70" s="46"/>
      <c r="AP70" s="46"/>
      <c r="AQ70" s="46"/>
      <c r="AR70" s="46"/>
      <c r="AS70" s="46"/>
      <c r="AT70" s="46"/>
      <c r="AU70" s="46"/>
      <c r="AV70" s="46"/>
      <c r="AW70" s="46"/>
      <c r="AX70" s="46"/>
      <c r="AY70" s="46"/>
      <c r="AZ70" s="46"/>
      <c r="BA70" s="46"/>
      <c r="BB70" s="46"/>
      <c r="BC70" s="46"/>
      <c r="BD70" s="46"/>
      <c r="BE70" s="46"/>
      <c r="BF70" s="46"/>
      <c r="BG70" s="46"/>
      <c r="BH70" s="46"/>
      <c r="BI70" s="46"/>
      <c r="BJ70" s="46"/>
      <c r="BK70" s="46"/>
      <c r="BL70" s="46"/>
      <c r="BM70" s="46"/>
      <c r="BN70" s="46"/>
      <c r="BO70" s="46"/>
      <c r="BP70" s="46"/>
      <c r="BQ70" s="47">
        <f t="shared" si="2"/>
        <v>67</v>
      </c>
      <c r="BR70" s="98"/>
    </row>
    <row r="71" spans="1:70" s="37" customFormat="1" ht="16" customHeight="1" x14ac:dyDescent="0.15">
      <c r="A71" s="54" t="s">
        <v>124</v>
      </c>
      <c r="B71" s="54" t="s">
        <v>529</v>
      </c>
      <c r="C71" s="54" t="s">
        <v>535</v>
      </c>
      <c r="D71" s="54" t="s">
        <v>608</v>
      </c>
      <c r="E71" s="38" t="s">
        <v>1022</v>
      </c>
      <c r="F71" s="52">
        <v>4</v>
      </c>
      <c r="G71" s="52">
        <v>8</v>
      </c>
      <c r="H71" s="54"/>
      <c r="I71" s="46"/>
      <c r="J71" s="46"/>
      <c r="K71" s="46"/>
      <c r="L71" s="46"/>
      <c r="M71" s="46"/>
      <c r="N71" s="46"/>
      <c r="O71" s="46"/>
      <c r="P71" s="46"/>
      <c r="Q71" s="46"/>
      <c r="R71" s="46"/>
      <c r="S71" s="42"/>
      <c r="T71" s="42"/>
      <c r="U71" s="42"/>
      <c r="V71" s="42"/>
      <c r="W71" s="42"/>
      <c r="X71" s="42"/>
      <c r="Y71" s="42"/>
      <c r="Z71" s="42"/>
      <c r="AA71" s="42"/>
      <c r="AB71" s="42"/>
      <c r="AC71" s="46"/>
      <c r="AD71" s="46"/>
      <c r="AE71" s="46"/>
      <c r="AF71" s="46"/>
      <c r="AG71" s="46"/>
      <c r="AH71" s="46"/>
      <c r="AI71" s="46"/>
      <c r="AJ71" s="46"/>
      <c r="AK71" s="46"/>
      <c r="AL71" s="62">
        <v>2</v>
      </c>
      <c r="AM71" s="46"/>
      <c r="AN71" s="46"/>
      <c r="AO71" s="46"/>
      <c r="AP71" s="46"/>
      <c r="AQ71" s="32">
        <f>46</f>
        <v>46</v>
      </c>
      <c r="AR71" s="46"/>
      <c r="AS71" s="46"/>
      <c r="AT71" s="46"/>
      <c r="AU71" s="46"/>
      <c r="AV71" s="46"/>
      <c r="AW71" s="46"/>
      <c r="AX71" s="46"/>
      <c r="AY71" s="46"/>
      <c r="AZ71" s="46"/>
      <c r="BA71" s="46"/>
      <c r="BB71" s="46"/>
      <c r="BC71" s="46"/>
      <c r="BD71" s="46"/>
      <c r="BE71" s="46"/>
      <c r="BF71" s="46"/>
      <c r="BG71" s="46"/>
      <c r="BH71" s="46"/>
      <c r="BI71" s="102">
        <f>31</f>
        <v>31</v>
      </c>
      <c r="BJ71" s="46"/>
      <c r="BK71" s="46"/>
      <c r="BL71" s="46"/>
      <c r="BN71" s="46"/>
      <c r="BO71" s="46"/>
      <c r="BP71" s="46"/>
      <c r="BQ71" s="47">
        <f t="shared" si="2"/>
        <v>79</v>
      </c>
      <c r="BR71" s="98"/>
    </row>
    <row r="72" spans="1:70" s="37" customFormat="1" ht="16" customHeight="1" x14ac:dyDescent="0.15">
      <c r="A72" s="54" t="s">
        <v>125</v>
      </c>
      <c r="B72" s="54" t="s">
        <v>529</v>
      </c>
      <c r="C72" s="54" t="s">
        <v>535</v>
      </c>
      <c r="D72" s="54" t="s">
        <v>609</v>
      </c>
      <c r="E72" s="38" t="s">
        <v>1022</v>
      </c>
      <c r="F72" s="52">
        <v>4</v>
      </c>
      <c r="G72" s="52">
        <v>10</v>
      </c>
      <c r="H72" s="54"/>
      <c r="I72" s="46"/>
      <c r="J72" s="46"/>
      <c r="K72" s="46"/>
      <c r="L72" s="46"/>
      <c r="M72" s="46"/>
      <c r="N72" s="46"/>
      <c r="O72" s="46"/>
      <c r="P72" s="46"/>
      <c r="Q72" s="46"/>
      <c r="R72" s="46"/>
      <c r="S72" s="42"/>
      <c r="T72" s="42"/>
      <c r="U72" s="42"/>
      <c r="V72" s="42"/>
      <c r="W72" s="42"/>
      <c r="X72" s="42"/>
      <c r="Y72" s="42"/>
      <c r="Z72" s="42"/>
      <c r="AA72" s="58">
        <f>62</f>
        <v>62</v>
      </c>
      <c r="AB72" s="42"/>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s="46"/>
      <c r="BF72" s="46"/>
      <c r="BG72" s="46"/>
      <c r="BH72" s="46"/>
      <c r="BI72" s="46"/>
      <c r="BJ72" s="102">
        <f>76</f>
        <v>76</v>
      </c>
      <c r="BK72" s="46"/>
      <c r="BL72" s="46"/>
      <c r="BM72" s="46"/>
      <c r="BN72" s="46"/>
      <c r="BO72" s="46"/>
      <c r="BP72" s="46"/>
      <c r="BQ72" s="47">
        <f t="shared" si="2"/>
        <v>138</v>
      </c>
      <c r="BR72" s="98"/>
    </row>
    <row r="73" spans="1:70" ht="16" customHeight="1" x14ac:dyDescent="0.15">
      <c r="A73" s="89" t="s">
        <v>126</v>
      </c>
      <c r="B73" s="168" t="s">
        <v>529</v>
      </c>
      <c r="C73" s="54" t="s">
        <v>535</v>
      </c>
      <c r="D73" s="168" t="s">
        <v>610</v>
      </c>
      <c r="E73" s="38" t="s">
        <v>1022</v>
      </c>
      <c r="F73" s="52">
        <v>4</v>
      </c>
      <c r="G73" s="52">
        <v>12</v>
      </c>
      <c r="H73" s="91"/>
      <c r="I73" s="49"/>
      <c r="J73" s="49"/>
      <c r="K73" s="49"/>
      <c r="L73" s="49"/>
      <c r="M73" s="49"/>
      <c r="N73" s="49"/>
      <c r="O73" s="49"/>
      <c r="P73" s="49"/>
      <c r="Q73" s="49"/>
      <c r="R73" s="49"/>
      <c r="S73" s="92"/>
      <c r="T73" s="141">
        <v>4</v>
      </c>
      <c r="U73" s="92"/>
      <c r="V73" s="141">
        <v>10</v>
      </c>
      <c r="W73" s="92"/>
      <c r="X73" s="92"/>
      <c r="Y73" s="92"/>
      <c r="Z73" s="92"/>
      <c r="AA73" s="92"/>
      <c r="AB73" s="92"/>
      <c r="AC73" s="95">
        <f>107</f>
        <v>107</v>
      </c>
      <c r="AD73" s="49"/>
      <c r="AE73" s="49"/>
      <c r="AF73" s="49"/>
      <c r="AG73" s="46"/>
      <c r="AH73" s="46"/>
      <c r="AI73" s="49"/>
      <c r="AJ73" s="49"/>
      <c r="AK73" s="49"/>
      <c r="AL73" s="49"/>
      <c r="AM73" s="49"/>
      <c r="AN73" s="49"/>
      <c r="AO73" s="49"/>
      <c r="AP73" s="49"/>
      <c r="AQ73" s="49"/>
      <c r="AR73" s="49"/>
      <c r="AS73" s="49"/>
      <c r="AT73" s="49"/>
      <c r="AU73" s="49"/>
      <c r="AV73" s="49"/>
      <c r="AW73" s="95">
        <f>59+26</f>
        <v>85</v>
      </c>
      <c r="AX73" s="49"/>
      <c r="AY73" s="95">
        <f>112</f>
        <v>112</v>
      </c>
      <c r="AZ73" s="49"/>
      <c r="BA73" s="95">
        <f>89</f>
        <v>89</v>
      </c>
      <c r="BB73" s="49"/>
      <c r="BC73" s="49"/>
      <c r="BD73" s="49"/>
      <c r="BE73" s="49"/>
      <c r="BF73" s="49"/>
      <c r="BG73" s="46"/>
      <c r="BH73" s="102">
        <f>116</f>
        <v>116</v>
      </c>
      <c r="BI73" s="46"/>
      <c r="BJ73" s="62">
        <v>18</v>
      </c>
      <c r="BK73" s="46"/>
      <c r="BL73" s="46"/>
      <c r="BM73" s="102">
        <f>40</f>
        <v>40</v>
      </c>
      <c r="BN73" s="46"/>
      <c r="BO73" s="46"/>
      <c r="BP73" s="46"/>
      <c r="BQ73" s="47">
        <f t="shared" si="2"/>
        <v>581</v>
      </c>
    </row>
    <row r="74" spans="1:70" ht="16" customHeight="1" x14ac:dyDescent="0.15">
      <c r="A74" s="68" t="s">
        <v>127</v>
      </c>
      <c r="B74" s="168" t="s">
        <v>529</v>
      </c>
      <c r="C74" s="54" t="s">
        <v>535</v>
      </c>
      <c r="D74" s="168" t="s">
        <v>611</v>
      </c>
      <c r="E74" s="38" t="s">
        <v>1022</v>
      </c>
      <c r="F74" s="52">
        <v>4</v>
      </c>
      <c r="G74" s="52">
        <v>20</v>
      </c>
      <c r="H74" s="54"/>
      <c r="I74" s="46"/>
      <c r="J74" s="46"/>
      <c r="K74" s="46"/>
      <c r="L74" s="46"/>
      <c r="M74" s="46"/>
      <c r="N74" s="46"/>
      <c r="O74" s="46"/>
      <c r="P74" s="46"/>
      <c r="Q74" s="46"/>
      <c r="R74" s="46"/>
      <c r="S74" s="42"/>
      <c r="T74" s="42"/>
      <c r="U74" s="42"/>
      <c r="V74" s="42"/>
      <c r="W74" s="42"/>
      <c r="X74" s="58">
        <v>22</v>
      </c>
      <c r="Y74" s="42"/>
      <c r="Z74" s="58">
        <v>38</v>
      </c>
      <c r="AA74" s="42"/>
      <c r="AB74" s="58">
        <f>22</f>
        <v>22</v>
      </c>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c r="BA74" s="46"/>
      <c r="BB74" s="46"/>
      <c r="BC74" s="46"/>
      <c r="BD74" s="32">
        <f>31</f>
        <v>31</v>
      </c>
      <c r="BE74" s="46"/>
      <c r="BF74" s="46"/>
      <c r="BG74" s="102">
        <f>3</f>
        <v>3</v>
      </c>
      <c r="BH74" s="46"/>
      <c r="BI74" s="46"/>
      <c r="BJ74" s="46"/>
      <c r="BK74" s="46"/>
      <c r="BL74" s="46"/>
      <c r="BM74" s="144"/>
      <c r="BN74" s="46"/>
      <c r="BO74" s="46"/>
      <c r="BP74" s="46"/>
      <c r="BQ74" s="47">
        <f t="shared" si="2"/>
        <v>116</v>
      </c>
    </row>
    <row r="75" spans="1:70" ht="16" customHeight="1" x14ac:dyDescent="0.15">
      <c r="A75" s="68" t="s">
        <v>128</v>
      </c>
      <c r="B75" s="168" t="s">
        <v>529</v>
      </c>
      <c r="C75" s="54" t="s">
        <v>535</v>
      </c>
      <c r="D75" s="168" t="s">
        <v>612</v>
      </c>
      <c r="E75" s="38" t="s">
        <v>1022</v>
      </c>
      <c r="F75" s="52">
        <v>4</v>
      </c>
      <c r="G75" s="52">
        <v>26</v>
      </c>
      <c r="H75" s="54"/>
      <c r="I75" s="46"/>
      <c r="J75" s="46"/>
      <c r="K75" s="46"/>
      <c r="L75" s="46"/>
      <c r="M75" s="46"/>
      <c r="N75" s="46"/>
      <c r="O75" s="46"/>
      <c r="P75" s="46"/>
      <c r="Q75" s="46"/>
      <c r="R75" s="46"/>
      <c r="S75" s="42"/>
      <c r="T75" s="42"/>
      <c r="U75" s="42"/>
      <c r="V75" s="42"/>
      <c r="W75" s="42"/>
      <c r="X75" s="42"/>
      <c r="Y75" s="42"/>
      <c r="Z75" s="42"/>
      <c r="AA75" s="42"/>
      <c r="AB75" s="42"/>
      <c r="AC75" s="46"/>
      <c r="AD75" s="32">
        <f>37</f>
        <v>37</v>
      </c>
      <c r="AE75" s="32">
        <f>84</f>
        <v>84</v>
      </c>
      <c r="AF75" s="32">
        <f>20</f>
        <v>20</v>
      </c>
      <c r="AG75" s="46"/>
      <c r="AH75" s="46"/>
      <c r="AI75" s="46"/>
      <c r="AJ75" s="46"/>
      <c r="AK75" s="46"/>
      <c r="AL75" s="46"/>
      <c r="AM75" s="46"/>
      <c r="AN75" s="46"/>
      <c r="AO75" s="46"/>
      <c r="AP75" s="46"/>
      <c r="AQ75" s="46"/>
      <c r="AR75" s="46"/>
      <c r="AS75" s="46"/>
      <c r="AT75" s="46"/>
      <c r="AU75" s="46"/>
      <c r="AV75" s="46"/>
      <c r="AW75" s="46"/>
      <c r="AX75" s="46"/>
      <c r="AY75" s="46"/>
      <c r="AZ75" s="32">
        <f>39</f>
        <v>39</v>
      </c>
      <c r="BA75" s="46"/>
      <c r="BB75" s="46"/>
      <c r="BC75" s="46"/>
      <c r="BD75" s="46"/>
      <c r="BE75" s="46"/>
      <c r="BF75" s="46"/>
      <c r="BG75" s="46"/>
      <c r="BH75" s="46"/>
      <c r="BI75" s="46"/>
      <c r="BJ75" s="46"/>
      <c r="BK75" s="46"/>
      <c r="BL75" s="46"/>
      <c r="BM75" s="46"/>
      <c r="BN75" s="46"/>
      <c r="BO75" s="46"/>
      <c r="BP75" s="46"/>
      <c r="BQ75" s="47">
        <f t="shared" si="2"/>
        <v>180</v>
      </c>
    </row>
    <row r="76" spans="1:70" ht="16" customHeight="1" x14ac:dyDescent="0.15">
      <c r="A76" s="148" t="s">
        <v>80</v>
      </c>
      <c r="B76" s="169" t="s">
        <v>529</v>
      </c>
      <c r="C76" s="169" t="s">
        <v>233</v>
      </c>
      <c r="D76" s="169" t="s">
        <v>552</v>
      </c>
      <c r="E76" s="149" t="s">
        <v>1029</v>
      </c>
      <c r="F76" s="56">
        <v>5.5</v>
      </c>
      <c r="G76" s="56">
        <v>5.5</v>
      </c>
      <c r="H76" s="56"/>
      <c r="I76" s="62">
        <v>142</v>
      </c>
      <c r="J76" s="62">
        <v>146</v>
      </c>
      <c r="K76" s="62">
        <v>74</v>
      </c>
      <c r="L76" s="64">
        <v>79</v>
      </c>
      <c r="M76" s="62">
        <v>38</v>
      </c>
      <c r="N76" s="62">
        <v>52</v>
      </c>
      <c r="O76" s="62">
        <f>34</f>
        <v>34</v>
      </c>
      <c r="P76" s="62">
        <f>145</f>
        <v>145</v>
      </c>
      <c r="Q76" s="62">
        <f>159</f>
        <v>159</v>
      </c>
      <c r="R76" s="62">
        <f>193</f>
        <v>193</v>
      </c>
      <c r="S76" s="58">
        <v>242</v>
      </c>
      <c r="T76" s="58">
        <v>191</v>
      </c>
      <c r="U76" s="64">
        <v>183</v>
      </c>
      <c r="V76" s="58">
        <v>200</v>
      </c>
      <c r="W76" s="58">
        <v>274</v>
      </c>
      <c r="X76" s="58">
        <v>270</v>
      </c>
      <c r="Y76" s="58">
        <v>271</v>
      </c>
      <c r="Z76" s="58">
        <v>163</v>
      </c>
      <c r="AA76" s="58">
        <v>209</v>
      </c>
      <c r="AB76" s="58">
        <v>162</v>
      </c>
      <c r="AC76" s="32">
        <v>119</v>
      </c>
      <c r="AD76" s="32">
        <f>118</f>
        <v>118</v>
      </c>
      <c r="AE76" s="32">
        <v>125</v>
      </c>
      <c r="AF76" s="32">
        <f>64</f>
        <v>64</v>
      </c>
      <c r="AG76" s="32">
        <f>123</f>
        <v>123</v>
      </c>
      <c r="AH76" s="32">
        <f>168</f>
        <v>168</v>
      </c>
      <c r="AI76" s="32">
        <f>133</f>
        <v>133</v>
      </c>
      <c r="AJ76" s="32">
        <f>106</f>
        <v>106</v>
      </c>
      <c r="AK76" s="32">
        <f>87</f>
        <v>87</v>
      </c>
      <c r="AL76" s="32">
        <v>209</v>
      </c>
      <c r="AM76" s="32">
        <f>108</f>
        <v>108</v>
      </c>
      <c r="AN76" s="32">
        <f>413</f>
        <v>413</v>
      </c>
      <c r="AO76" s="32">
        <f>271</f>
        <v>271</v>
      </c>
      <c r="AP76" s="32">
        <f>268</f>
        <v>268</v>
      </c>
      <c r="AQ76" s="32">
        <f>212</f>
        <v>212</v>
      </c>
      <c r="AR76" s="32">
        <f>260</f>
        <v>260</v>
      </c>
      <c r="AS76" s="32">
        <v>267</v>
      </c>
      <c r="AT76" s="32">
        <f>100</f>
        <v>100</v>
      </c>
      <c r="AU76" s="32">
        <f>159</f>
        <v>159</v>
      </c>
      <c r="AV76" s="32">
        <f>117</f>
        <v>117</v>
      </c>
      <c r="AW76" s="32">
        <f>72+3+8+2+69</f>
        <v>154</v>
      </c>
      <c r="AX76" s="32">
        <f>4+108</f>
        <v>112</v>
      </c>
      <c r="AY76" s="32">
        <f>102</f>
        <v>102</v>
      </c>
      <c r="AZ76" s="32">
        <f>107</f>
        <v>107</v>
      </c>
      <c r="BA76" s="32">
        <f>136</f>
        <v>136</v>
      </c>
      <c r="BB76" s="32">
        <f>204</f>
        <v>204</v>
      </c>
      <c r="BC76" s="32">
        <f>127</f>
        <v>127</v>
      </c>
      <c r="BD76" s="32">
        <f>223</f>
        <v>223</v>
      </c>
      <c r="BE76" s="96">
        <v>90</v>
      </c>
      <c r="BF76" s="32">
        <f>135</f>
        <v>135</v>
      </c>
      <c r="BG76" s="102">
        <f>32</f>
        <v>32</v>
      </c>
      <c r="BH76" s="102">
        <v>113</v>
      </c>
      <c r="BI76" s="102">
        <v>181</v>
      </c>
      <c r="BJ76" s="102">
        <v>168</v>
      </c>
      <c r="BK76" s="102">
        <f>138+14</f>
        <v>152</v>
      </c>
      <c r="BL76" s="101">
        <v>127</v>
      </c>
      <c r="BM76" s="102">
        <f>374</f>
        <v>374</v>
      </c>
      <c r="BN76" s="101">
        <v>112</v>
      </c>
      <c r="BO76" s="102">
        <f>92</f>
        <v>92</v>
      </c>
      <c r="BP76" s="102">
        <f>108</f>
        <v>108</v>
      </c>
      <c r="BQ76" s="47">
        <f t="shared" si="2"/>
        <v>9503</v>
      </c>
    </row>
    <row r="77" spans="1:70" ht="16" customHeight="1" x14ac:dyDescent="0.15">
      <c r="A77" s="136" t="s">
        <v>81</v>
      </c>
      <c r="B77" s="97" t="s">
        <v>529</v>
      </c>
      <c r="C77" s="97" t="s">
        <v>233</v>
      </c>
      <c r="D77" s="97" t="s">
        <v>553</v>
      </c>
      <c r="E77" s="149" t="s">
        <v>1029</v>
      </c>
      <c r="F77" s="140">
        <v>9.5</v>
      </c>
      <c r="G77" s="140">
        <v>9.5</v>
      </c>
      <c r="H77" s="140"/>
      <c r="I77" s="87">
        <v>29</v>
      </c>
      <c r="J77" s="143">
        <v>25</v>
      </c>
      <c r="K77" s="87">
        <f>1+6</f>
        <v>7</v>
      </c>
      <c r="L77" s="143">
        <v>17</v>
      </c>
      <c r="M77" s="87">
        <v>10</v>
      </c>
      <c r="N77" s="87">
        <v>11</v>
      </c>
      <c r="O77" s="87">
        <f>7</f>
        <v>7</v>
      </c>
      <c r="P77" s="87">
        <f>36</f>
        <v>36</v>
      </c>
      <c r="Q77" s="87">
        <f>33</f>
        <v>33</v>
      </c>
      <c r="R77" s="87">
        <f>29</f>
        <v>29</v>
      </c>
      <c r="S77" s="99">
        <v>62</v>
      </c>
      <c r="T77" s="99">
        <v>14</v>
      </c>
      <c r="U77" s="143">
        <v>18</v>
      </c>
      <c r="V77" s="99">
        <v>14</v>
      </c>
      <c r="W77" s="99">
        <v>11</v>
      </c>
      <c r="X77" s="99">
        <v>25</v>
      </c>
      <c r="Y77" s="99">
        <v>14</v>
      </c>
      <c r="Z77" s="99">
        <v>7</v>
      </c>
      <c r="AA77" s="99">
        <v>20</v>
      </c>
      <c r="AB77" s="99">
        <v>20</v>
      </c>
      <c r="AC77" s="100">
        <v>112</v>
      </c>
      <c r="AD77" s="100">
        <f>38</f>
        <v>38</v>
      </c>
      <c r="AE77" s="100">
        <f>13</f>
        <v>13</v>
      </c>
      <c r="AF77" s="100">
        <f>17</f>
        <v>17</v>
      </c>
      <c r="AG77" s="100">
        <f>16</f>
        <v>16</v>
      </c>
      <c r="AH77" s="100">
        <f>8</f>
        <v>8</v>
      </c>
      <c r="AI77" s="100">
        <f>4</f>
        <v>4</v>
      </c>
      <c r="AJ77" s="100">
        <f>16</f>
        <v>16</v>
      </c>
      <c r="AK77" s="100">
        <f>2</f>
        <v>2</v>
      </c>
      <c r="AL77" s="100">
        <v>15</v>
      </c>
      <c r="AM77" s="100">
        <f>70</f>
        <v>70</v>
      </c>
      <c r="AN77" s="100">
        <f>56</f>
        <v>56</v>
      </c>
      <c r="AO77" s="100">
        <f>13</f>
        <v>13</v>
      </c>
      <c r="AP77" s="100">
        <f>16</f>
        <v>16</v>
      </c>
      <c r="AQ77" s="100">
        <f>14</f>
        <v>14</v>
      </c>
      <c r="AR77" s="100">
        <f>39</f>
        <v>39</v>
      </c>
      <c r="AS77" s="100">
        <f>24+3</f>
        <v>27</v>
      </c>
      <c r="AT77" s="100">
        <f>17</f>
        <v>17</v>
      </c>
      <c r="AU77" s="100">
        <f>20</f>
        <v>20</v>
      </c>
      <c r="AV77" s="100">
        <f>27</f>
        <v>27</v>
      </c>
      <c r="AW77" s="86"/>
      <c r="AX77" s="100">
        <f>22</f>
        <v>22</v>
      </c>
      <c r="AY77" s="100">
        <f>20</f>
        <v>20</v>
      </c>
      <c r="AZ77" s="100">
        <f>44</f>
        <v>44</v>
      </c>
      <c r="BA77" s="100">
        <f>9</f>
        <v>9</v>
      </c>
      <c r="BB77" s="100">
        <f>10+2</f>
        <v>12</v>
      </c>
      <c r="BC77" s="100">
        <f>15</f>
        <v>15</v>
      </c>
      <c r="BD77" s="100">
        <f>35</f>
        <v>35</v>
      </c>
      <c r="BE77" s="147">
        <v>19</v>
      </c>
      <c r="BF77" s="100">
        <f>26</f>
        <v>26</v>
      </c>
      <c r="BG77" s="102">
        <f>16</f>
        <v>16</v>
      </c>
      <c r="BH77" s="150">
        <v>15</v>
      </c>
      <c r="BI77" s="150">
        <v>20</v>
      </c>
      <c r="BJ77" s="150">
        <v>23</v>
      </c>
      <c r="BK77" s="150">
        <v>15</v>
      </c>
      <c r="BL77" s="151">
        <v>50</v>
      </c>
      <c r="BM77" s="150">
        <f>109</f>
        <v>109</v>
      </c>
      <c r="BN77" s="151">
        <v>37</v>
      </c>
      <c r="BO77" s="150">
        <f>61</f>
        <v>61</v>
      </c>
      <c r="BP77" s="150">
        <f>103</f>
        <v>103</v>
      </c>
      <c r="BQ77" s="47">
        <f t="shared" si="2"/>
        <v>1600</v>
      </c>
    </row>
    <row r="78" spans="1:70" s="37" customFormat="1" ht="16" customHeight="1" x14ac:dyDescent="0.15">
      <c r="A78" s="148" t="s">
        <v>82</v>
      </c>
      <c r="B78" s="97" t="s">
        <v>529</v>
      </c>
      <c r="C78" s="97" t="s">
        <v>233</v>
      </c>
      <c r="D78" s="97" t="s">
        <v>554</v>
      </c>
      <c r="E78" s="149" t="s">
        <v>1029</v>
      </c>
      <c r="F78" s="56">
        <v>14</v>
      </c>
      <c r="G78" s="56">
        <v>14</v>
      </c>
      <c r="H78" s="56"/>
      <c r="I78" s="46"/>
      <c r="J78" s="46"/>
      <c r="K78" s="46"/>
      <c r="L78" s="46"/>
      <c r="M78" s="46"/>
      <c r="N78" s="46"/>
      <c r="O78" s="46"/>
      <c r="P78" s="62">
        <f>4</f>
        <v>4</v>
      </c>
      <c r="Q78" s="46"/>
      <c r="R78" s="62">
        <f>4</f>
        <v>4</v>
      </c>
      <c r="S78" s="58">
        <v>25</v>
      </c>
      <c r="T78" s="42"/>
      <c r="U78" s="42"/>
      <c r="V78" s="42"/>
      <c r="W78" s="42"/>
      <c r="X78" s="42"/>
      <c r="Y78" s="42"/>
      <c r="Z78" s="42"/>
      <c r="AA78" s="42"/>
      <c r="AB78" s="42"/>
      <c r="AC78" s="32">
        <f>14</f>
        <v>14</v>
      </c>
      <c r="AD78" s="46"/>
      <c r="AE78" s="46"/>
      <c r="AF78" s="46"/>
      <c r="AG78" s="46"/>
      <c r="AH78" s="46"/>
      <c r="AI78" s="46"/>
      <c r="AJ78" s="46"/>
      <c r="AK78" s="46"/>
      <c r="AL78" s="46"/>
      <c r="AM78" s="46"/>
      <c r="AN78" s="32">
        <f>3</f>
        <v>3</v>
      </c>
      <c r="AO78" s="46"/>
      <c r="AP78" s="46"/>
      <c r="AQ78" s="32">
        <f>8</f>
        <v>8</v>
      </c>
      <c r="AR78" s="32">
        <f>7</f>
        <v>7</v>
      </c>
      <c r="AS78" s="32">
        <f>3</f>
        <v>3</v>
      </c>
      <c r="AT78" s="46"/>
      <c r="AU78" s="46"/>
      <c r="AV78" s="46"/>
      <c r="AW78" s="46"/>
      <c r="AX78" s="46"/>
      <c r="AY78" s="32">
        <f>2</f>
        <v>2</v>
      </c>
      <c r="AZ78" s="32">
        <f>11+2</f>
        <v>13</v>
      </c>
      <c r="BA78" s="32">
        <f>5</f>
        <v>5</v>
      </c>
      <c r="BB78" s="32">
        <f>2</f>
        <v>2</v>
      </c>
      <c r="BC78" s="32">
        <f>4</f>
        <v>4</v>
      </c>
      <c r="BD78" s="32">
        <f>1</f>
        <v>1</v>
      </c>
      <c r="BE78" s="46"/>
      <c r="BF78" s="46"/>
      <c r="BG78" s="62">
        <f>7+3</f>
        <v>10</v>
      </c>
      <c r="BH78" s="102">
        <v>6</v>
      </c>
      <c r="BI78" s="102">
        <v>9</v>
      </c>
      <c r="BJ78" s="102">
        <v>16</v>
      </c>
      <c r="BK78" s="102">
        <v>10</v>
      </c>
      <c r="BL78" s="101">
        <v>31</v>
      </c>
      <c r="BM78" s="102">
        <f>6</f>
        <v>6</v>
      </c>
      <c r="BN78" s="101">
        <v>12</v>
      </c>
      <c r="BO78" s="102">
        <f>10</f>
        <v>10</v>
      </c>
      <c r="BP78" s="102">
        <f>30</f>
        <v>30</v>
      </c>
      <c r="BQ78" s="47">
        <f t="shared" si="2"/>
        <v>235</v>
      </c>
    </row>
    <row r="80" spans="1:70" ht="15" x14ac:dyDescent="0.15">
      <c r="A80" s="274" t="s">
        <v>84</v>
      </c>
      <c r="B80"/>
      <c r="C80"/>
      <c r="D80"/>
      <c r="E80"/>
      <c r="F80"/>
      <c r="G80" s="264"/>
      <c r="H80" s="277"/>
      <c r="I80" s="275">
        <f>SUM(I2:I78)</f>
        <v>1339</v>
      </c>
      <c r="J80" s="275">
        <f t="shared" ref="J80:BQ80" si="3">SUM(J2:J78)</f>
        <v>1211</v>
      </c>
      <c r="K80" s="275">
        <f t="shared" si="3"/>
        <v>532</v>
      </c>
      <c r="L80" s="275">
        <f t="shared" si="3"/>
        <v>819</v>
      </c>
      <c r="M80" s="275">
        <f t="shared" si="3"/>
        <v>433</v>
      </c>
      <c r="N80" s="275">
        <f t="shared" si="3"/>
        <v>505</v>
      </c>
      <c r="O80" s="275">
        <f t="shared" si="3"/>
        <v>260</v>
      </c>
      <c r="P80" s="275">
        <f t="shared" si="3"/>
        <v>984</v>
      </c>
      <c r="Q80" s="275">
        <f t="shared" si="3"/>
        <v>1111</v>
      </c>
      <c r="R80" s="275">
        <f t="shared" si="3"/>
        <v>1015</v>
      </c>
      <c r="S80" s="275">
        <f t="shared" si="3"/>
        <v>1076</v>
      </c>
      <c r="T80" s="275">
        <f t="shared" si="3"/>
        <v>1371</v>
      </c>
      <c r="U80" s="275">
        <f t="shared" si="3"/>
        <v>1227</v>
      </c>
      <c r="V80" s="275">
        <f t="shared" si="3"/>
        <v>1569</v>
      </c>
      <c r="W80" s="275">
        <f t="shared" si="3"/>
        <v>1477</v>
      </c>
      <c r="X80" s="275">
        <f t="shared" si="3"/>
        <v>1831</v>
      </c>
      <c r="Y80" s="275">
        <f t="shared" si="3"/>
        <v>1640</v>
      </c>
      <c r="Z80" s="275">
        <f t="shared" si="3"/>
        <v>1730</v>
      </c>
      <c r="AA80" s="275">
        <f t="shared" si="3"/>
        <v>2057</v>
      </c>
      <c r="AB80" s="275">
        <f t="shared" si="3"/>
        <v>1974</v>
      </c>
      <c r="AC80" s="275">
        <f t="shared" si="3"/>
        <v>542</v>
      </c>
      <c r="AD80" s="275">
        <f t="shared" si="3"/>
        <v>1775</v>
      </c>
      <c r="AE80" s="275">
        <f t="shared" si="3"/>
        <v>888</v>
      </c>
      <c r="AF80" s="275">
        <f t="shared" si="3"/>
        <v>1018</v>
      </c>
      <c r="AG80" s="275">
        <f t="shared" si="3"/>
        <v>751</v>
      </c>
      <c r="AH80" s="275">
        <f t="shared" si="3"/>
        <v>1924</v>
      </c>
      <c r="AI80" s="275">
        <f t="shared" si="3"/>
        <v>926</v>
      </c>
      <c r="AJ80" s="275">
        <f t="shared" si="3"/>
        <v>1471</v>
      </c>
      <c r="AK80" s="275">
        <f t="shared" si="3"/>
        <v>1126</v>
      </c>
      <c r="AL80" s="275">
        <f t="shared" si="3"/>
        <v>1995</v>
      </c>
      <c r="AM80" s="275">
        <f t="shared" si="3"/>
        <v>461</v>
      </c>
      <c r="AN80" s="275">
        <f t="shared" si="3"/>
        <v>1076</v>
      </c>
      <c r="AO80" s="275">
        <f t="shared" si="3"/>
        <v>744</v>
      </c>
      <c r="AP80" s="275">
        <f t="shared" si="3"/>
        <v>772</v>
      </c>
      <c r="AQ80" s="275">
        <f t="shared" si="3"/>
        <v>828</v>
      </c>
      <c r="AR80" s="275">
        <f t="shared" si="3"/>
        <v>1044</v>
      </c>
      <c r="AS80" s="275">
        <f t="shared" si="3"/>
        <v>858</v>
      </c>
      <c r="AT80" s="275">
        <f t="shared" si="3"/>
        <v>757</v>
      </c>
      <c r="AU80" s="275">
        <f t="shared" si="3"/>
        <v>879</v>
      </c>
      <c r="AV80" s="275">
        <f t="shared" si="3"/>
        <v>995</v>
      </c>
      <c r="AW80" s="275">
        <f t="shared" si="3"/>
        <v>268</v>
      </c>
      <c r="AX80" s="275">
        <f t="shared" si="3"/>
        <v>586</v>
      </c>
      <c r="AY80" s="275">
        <f t="shared" si="3"/>
        <v>435</v>
      </c>
      <c r="AZ80" s="275">
        <f t="shared" si="3"/>
        <v>720</v>
      </c>
      <c r="BA80" s="275">
        <f t="shared" si="3"/>
        <v>605</v>
      </c>
      <c r="BB80" s="275">
        <f t="shared" si="3"/>
        <v>1497</v>
      </c>
      <c r="BC80" s="275">
        <f t="shared" si="3"/>
        <v>798</v>
      </c>
      <c r="BD80" s="275">
        <f t="shared" si="3"/>
        <v>868</v>
      </c>
      <c r="BE80" s="275">
        <f t="shared" si="3"/>
        <v>613</v>
      </c>
      <c r="BF80" s="275">
        <f t="shared" si="3"/>
        <v>639</v>
      </c>
      <c r="BG80" s="275">
        <f t="shared" si="3"/>
        <v>171</v>
      </c>
      <c r="BH80" s="275">
        <f t="shared" si="3"/>
        <v>663</v>
      </c>
      <c r="BI80" s="275">
        <f t="shared" si="3"/>
        <v>576</v>
      </c>
      <c r="BJ80" s="275">
        <f t="shared" si="3"/>
        <v>848</v>
      </c>
      <c r="BK80" s="275">
        <f t="shared" si="3"/>
        <v>390</v>
      </c>
      <c r="BL80" s="275">
        <f t="shared" si="3"/>
        <v>1148</v>
      </c>
      <c r="BM80" s="275">
        <f t="shared" si="3"/>
        <v>1492</v>
      </c>
      <c r="BN80" s="275">
        <f t="shared" si="3"/>
        <v>843</v>
      </c>
      <c r="BO80" s="275">
        <f t="shared" si="3"/>
        <v>820</v>
      </c>
      <c r="BP80" s="275">
        <f t="shared" si="3"/>
        <v>971</v>
      </c>
      <c r="BQ80" s="275">
        <f t="shared" si="3"/>
        <v>59942</v>
      </c>
    </row>
    <row r="81" spans="1:69" ht="16" thickBot="1" x14ac:dyDescent="0.2">
      <c r="A81" s="278" t="s">
        <v>957</v>
      </c>
      <c r="B81" s="279"/>
      <c r="C81" s="279"/>
      <c r="D81" s="279"/>
      <c r="E81" s="279"/>
      <c r="F81" s="279"/>
      <c r="G81" s="280"/>
      <c r="H81" s="281"/>
      <c r="I81" s="282">
        <v>1339</v>
      </c>
      <c r="J81" s="282">
        <v>1211</v>
      </c>
      <c r="K81" s="282"/>
      <c r="L81" s="282"/>
      <c r="M81" s="282"/>
      <c r="N81" s="282"/>
      <c r="O81" s="282">
        <v>260</v>
      </c>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s="282"/>
      <c r="BG81" s="282"/>
      <c r="BH81" s="282"/>
      <c r="BI81" s="282"/>
      <c r="BJ81" s="282"/>
      <c r="BK81" s="282"/>
      <c r="BL81" s="282"/>
      <c r="BM81" s="282"/>
      <c r="BN81" s="282"/>
      <c r="BO81" s="282"/>
      <c r="BP81" s="282"/>
      <c r="BQ81" s="283"/>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39718-9C02-014C-B8AC-FC4A778D1F13}">
  <dimension ref="A1:J86"/>
  <sheetViews>
    <sheetView zoomScale="153" zoomScaleNormal="153" workbookViewId="0">
      <selection activeCell="J8" sqref="J8"/>
    </sheetView>
  </sheetViews>
  <sheetFormatPr baseColWidth="10" defaultRowHeight="13" x14ac:dyDescent="0.15"/>
  <cols>
    <col min="2" max="2" width="28.33203125" style="48" customWidth="1"/>
    <col min="3" max="3" width="12.5" style="48" customWidth="1"/>
    <col min="4" max="4" width="9.6640625" style="48" customWidth="1"/>
    <col min="5" max="5" width="11.1640625" style="48" customWidth="1"/>
    <col min="6" max="6" width="10.33203125" style="48" customWidth="1"/>
    <col min="7" max="7" width="11.1640625" style="48" customWidth="1"/>
    <col min="8" max="9" width="21.33203125" customWidth="1"/>
  </cols>
  <sheetData>
    <row r="1" spans="1:10" ht="17" x14ac:dyDescent="0.2">
      <c r="A1" s="264"/>
      <c r="B1" s="298" t="s">
        <v>962</v>
      </c>
      <c r="C1" s="298"/>
      <c r="D1" s="298"/>
      <c r="E1" s="300" t="s">
        <v>967</v>
      </c>
      <c r="F1" s="298"/>
      <c r="G1" s="298"/>
    </row>
    <row r="2" spans="1:10" ht="17" x14ac:dyDescent="0.2">
      <c r="A2" s="264"/>
      <c r="B2" s="298"/>
      <c r="C2" s="298"/>
      <c r="D2" s="298"/>
      <c r="E2" s="298" t="s">
        <v>963</v>
      </c>
      <c r="F2" s="298"/>
      <c r="G2" s="298"/>
    </row>
    <row r="3" spans="1:10" s="305" customFormat="1" ht="31" thickBot="1" x14ac:dyDescent="0.2">
      <c r="A3" s="405"/>
      <c r="B3" s="303" t="s">
        <v>132</v>
      </c>
      <c r="C3" s="303" t="s">
        <v>1030</v>
      </c>
      <c r="D3" s="303" t="s">
        <v>973</v>
      </c>
      <c r="E3" s="303" t="s">
        <v>968</v>
      </c>
      <c r="F3" s="303" t="s">
        <v>969</v>
      </c>
      <c r="G3" s="303" t="s">
        <v>133</v>
      </c>
      <c r="H3" s="304" t="s">
        <v>961</v>
      </c>
      <c r="I3" s="304" t="s">
        <v>963</v>
      </c>
    </row>
    <row r="4" spans="1:10" x14ac:dyDescent="0.15">
      <c r="A4" s="264"/>
      <c r="B4" s="301"/>
      <c r="C4" s="301"/>
      <c r="D4" s="301"/>
      <c r="E4" s="301"/>
      <c r="F4" s="301"/>
      <c r="G4" s="301"/>
      <c r="H4" s="302"/>
      <c r="I4" s="302"/>
    </row>
    <row r="5" spans="1:10" ht="14" x14ac:dyDescent="0.15">
      <c r="A5" s="406">
        <v>1</v>
      </c>
      <c r="B5" s="132" t="s">
        <v>142</v>
      </c>
      <c r="C5" s="285" t="s">
        <v>141</v>
      </c>
      <c r="D5" s="285" t="s">
        <v>141</v>
      </c>
      <c r="E5" s="285" t="s">
        <v>964</v>
      </c>
      <c r="F5" s="285" t="s">
        <v>965</v>
      </c>
      <c r="G5" s="285" t="s">
        <v>966</v>
      </c>
      <c r="H5" s="299" t="s">
        <v>970</v>
      </c>
      <c r="I5" s="299" t="s">
        <v>1051</v>
      </c>
    </row>
    <row r="6" spans="1:10" ht="14" x14ac:dyDescent="0.15">
      <c r="A6" s="406">
        <v>2</v>
      </c>
      <c r="B6" s="98" t="s">
        <v>137</v>
      </c>
      <c r="C6" s="48" t="s">
        <v>1031</v>
      </c>
      <c r="D6" s="48" t="s">
        <v>1022</v>
      </c>
      <c r="E6" s="48" t="s">
        <v>964</v>
      </c>
      <c r="F6" s="48" t="s">
        <v>965</v>
      </c>
      <c r="G6" s="48" t="s">
        <v>966</v>
      </c>
      <c r="H6" s="130" t="s">
        <v>974</v>
      </c>
      <c r="I6" s="130"/>
    </row>
    <row r="7" spans="1:10" ht="14" x14ac:dyDescent="0.15">
      <c r="A7" s="406">
        <v>3</v>
      </c>
      <c r="B7" s="285" t="s">
        <v>975</v>
      </c>
      <c r="C7" s="285"/>
      <c r="D7" s="285" t="s">
        <v>1023</v>
      </c>
      <c r="E7" s="285" t="s">
        <v>964</v>
      </c>
      <c r="F7" s="285" t="s">
        <v>964</v>
      </c>
      <c r="G7" s="285" t="s">
        <v>966</v>
      </c>
      <c r="H7" s="130" t="s">
        <v>976</v>
      </c>
      <c r="I7" s="130"/>
      <c r="J7" s="130" t="s">
        <v>982</v>
      </c>
    </row>
    <row r="8" spans="1:10" ht="14" x14ac:dyDescent="0.15">
      <c r="A8" s="406">
        <v>4</v>
      </c>
      <c r="B8" s="163" t="s">
        <v>946</v>
      </c>
      <c r="C8" s="307"/>
      <c r="D8" s="285" t="s">
        <v>1024</v>
      </c>
      <c r="E8" s="285" t="s">
        <v>964</v>
      </c>
      <c r="F8" s="285" t="s">
        <v>964</v>
      </c>
      <c r="G8" s="307" t="s">
        <v>964</v>
      </c>
      <c r="H8" s="130" t="s">
        <v>977</v>
      </c>
      <c r="I8" s="130"/>
    </row>
    <row r="9" spans="1:10" ht="14" x14ac:dyDescent="0.15">
      <c r="A9" s="406">
        <v>5</v>
      </c>
      <c r="B9" s="163" t="s">
        <v>136</v>
      </c>
      <c r="C9" s="307"/>
      <c r="D9" s="285" t="s">
        <v>1025</v>
      </c>
      <c r="E9" s="285" t="s">
        <v>964</v>
      </c>
      <c r="F9" s="285" t="s">
        <v>964</v>
      </c>
      <c r="G9" s="307" t="s">
        <v>964</v>
      </c>
      <c r="H9" s="285" t="s">
        <v>979</v>
      </c>
      <c r="I9" s="285"/>
    </row>
    <row r="10" spans="1:10" ht="14" x14ac:dyDescent="0.15">
      <c r="A10" s="406">
        <v>6</v>
      </c>
      <c r="B10" s="163" t="s">
        <v>939</v>
      </c>
      <c r="C10" s="307"/>
      <c r="D10" s="285" t="s">
        <v>1026</v>
      </c>
      <c r="E10" s="285" t="s">
        <v>964</v>
      </c>
      <c r="F10" s="285" t="s">
        <v>964</v>
      </c>
      <c r="G10" s="307" t="s">
        <v>964</v>
      </c>
      <c r="H10" s="285" t="s">
        <v>980</v>
      </c>
      <c r="I10" s="285"/>
    </row>
    <row r="11" spans="1:10" ht="14" x14ac:dyDescent="0.15">
      <c r="A11" s="406">
        <v>7</v>
      </c>
      <c r="B11" s="131" t="s">
        <v>138</v>
      </c>
      <c r="C11" s="285"/>
      <c r="D11" s="285" t="s">
        <v>1027</v>
      </c>
      <c r="E11" s="285" t="s">
        <v>964</v>
      </c>
      <c r="F11" s="285" t="s">
        <v>964</v>
      </c>
      <c r="G11" s="285" t="s">
        <v>966</v>
      </c>
      <c r="H11" s="130" t="s">
        <v>972</v>
      </c>
      <c r="I11" s="130"/>
    </row>
    <row r="12" spans="1:10" ht="14" x14ac:dyDescent="0.15">
      <c r="A12" s="406">
        <v>8</v>
      </c>
      <c r="B12" s="163" t="s">
        <v>947</v>
      </c>
      <c r="C12" s="307"/>
      <c r="D12" s="285" t="s">
        <v>1028</v>
      </c>
      <c r="E12" s="285" t="s">
        <v>964</v>
      </c>
      <c r="F12" s="285" t="s">
        <v>964</v>
      </c>
      <c r="G12" s="307" t="s">
        <v>964</v>
      </c>
      <c r="H12" s="285" t="s">
        <v>981</v>
      </c>
      <c r="I12" s="285"/>
    </row>
    <row r="13" spans="1:10" ht="14" x14ac:dyDescent="0.15">
      <c r="A13" s="406">
        <v>9</v>
      </c>
      <c r="B13" s="131" t="s">
        <v>129</v>
      </c>
      <c r="C13" s="285"/>
      <c r="D13" s="285" t="s">
        <v>1029</v>
      </c>
      <c r="E13" s="285" t="s">
        <v>964</v>
      </c>
      <c r="F13" s="285" t="s">
        <v>965</v>
      </c>
      <c r="G13" s="285" t="s">
        <v>966</v>
      </c>
      <c r="H13" s="130" t="s">
        <v>971</v>
      </c>
      <c r="I13" s="130"/>
    </row>
    <row r="14" spans="1:10" x14ac:dyDescent="0.15">
      <c r="A14" s="264"/>
      <c r="B14" s="131"/>
      <c r="C14" s="285"/>
      <c r="D14" s="285"/>
      <c r="E14" s="285"/>
      <c r="F14" s="285"/>
      <c r="G14" s="285"/>
    </row>
    <row r="15" spans="1:10" x14ac:dyDescent="0.15">
      <c r="A15" s="264"/>
      <c r="B15" s="131"/>
      <c r="C15" s="285"/>
      <c r="D15" s="285"/>
      <c r="E15" s="285"/>
      <c r="F15" s="285"/>
      <c r="G15" s="285"/>
    </row>
    <row r="16" spans="1:10" x14ac:dyDescent="0.15">
      <c r="A16" s="264"/>
      <c r="B16" s="138"/>
      <c r="C16" s="130"/>
      <c r="D16" s="130"/>
      <c r="E16" s="130"/>
      <c r="F16" s="130"/>
      <c r="G16" s="130"/>
    </row>
    <row r="17" spans="1:10" x14ac:dyDescent="0.15">
      <c r="A17" s="264"/>
      <c r="B17" s="138" t="s">
        <v>984</v>
      </c>
      <c r="C17" s="130"/>
      <c r="D17" s="130"/>
      <c r="E17" s="130"/>
      <c r="F17" s="130"/>
      <c r="G17" s="130"/>
    </row>
    <row r="18" spans="1:10" x14ac:dyDescent="0.15">
      <c r="A18" s="264"/>
      <c r="B18" s="138"/>
      <c r="C18" s="130"/>
      <c r="D18" s="130"/>
      <c r="E18" s="130"/>
      <c r="F18" s="130"/>
      <c r="G18" s="130"/>
    </row>
    <row r="19" spans="1:10" x14ac:dyDescent="0.15">
      <c r="A19" s="264"/>
      <c r="B19" s="131"/>
      <c r="C19" s="285"/>
      <c r="D19" s="285"/>
      <c r="E19" s="285"/>
      <c r="F19" s="285"/>
      <c r="G19" s="285"/>
    </row>
    <row r="20" spans="1:10" ht="14" x14ac:dyDescent="0.15">
      <c r="A20" s="264"/>
      <c r="B20" s="131" t="s">
        <v>938</v>
      </c>
      <c r="C20" s="285"/>
      <c r="D20" s="306" t="s">
        <v>978</v>
      </c>
      <c r="E20" s="285"/>
      <c r="F20" s="285"/>
      <c r="G20" s="285"/>
      <c r="H20" s="130"/>
      <c r="I20" s="130"/>
    </row>
    <row r="21" spans="1:10" ht="14" x14ac:dyDescent="0.15">
      <c r="A21" s="264"/>
      <c r="B21" s="131" t="s">
        <v>140</v>
      </c>
      <c r="C21" s="285"/>
      <c r="D21" s="306" t="s">
        <v>983</v>
      </c>
      <c r="E21" s="285"/>
      <c r="F21" s="285"/>
      <c r="G21" s="285"/>
    </row>
    <row r="22" spans="1:10" ht="14" x14ac:dyDescent="0.15">
      <c r="A22" s="264"/>
      <c r="B22" s="131" t="s">
        <v>949</v>
      </c>
      <c r="C22" s="285"/>
      <c r="D22" s="285"/>
      <c r="E22" s="285" t="s">
        <v>964</v>
      </c>
      <c r="F22" s="285" t="s">
        <v>964</v>
      </c>
      <c r="G22" s="285" t="s">
        <v>964</v>
      </c>
      <c r="H22" s="285" t="s">
        <v>980</v>
      </c>
      <c r="I22" s="285"/>
      <c r="J22" s="306" t="s">
        <v>985</v>
      </c>
    </row>
    <row r="23" spans="1:10" x14ac:dyDescent="0.15">
      <c r="A23" s="264"/>
      <c r="B23" s="137"/>
      <c r="C23" s="6"/>
      <c r="D23" s="6"/>
      <c r="E23" s="6"/>
      <c r="F23" s="6"/>
      <c r="G23" s="6"/>
    </row>
    <row r="24" spans="1:10" x14ac:dyDescent="0.15">
      <c r="A24" s="264"/>
      <c r="B24" s="137"/>
      <c r="C24" s="6"/>
      <c r="D24" s="6"/>
      <c r="E24" s="6"/>
      <c r="F24" s="6"/>
      <c r="G24" s="6"/>
    </row>
    <row r="25" spans="1:10" x14ac:dyDescent="0.15">
      <c r="A25" s="264"/>
      <c r="B25" s="137"/>
      <c r="C25" s="6"/>
      <c r="D25" s="6"/>
      <c r="E25" s="6"/>
      <c r="F25" s="6"/>
      <c r="G25" s="6"/>
    </row>
    <row r="26" spans="1:10" x14ac:dyDescent="0.15">
      <c r="A26" s="264"/>
      <c r="B26" s="131"/>
      <c r="C26" s="285"/>
      <c r="D26" s="285"/>
      <c r="E26" s="285"/>
      <c r="F26" s="285"/>
      <c r="G26" s="285"/>
    </row>
    <row r="27" spans="1:10" x14ac:dyDescent="0.15">
      <c r="A27" s="264"/>
      <c r="B27" s="131"/>
      <c r="C27" s="285"/>
      <c r="D27" s="285"/>
      <c r="E27" s="285"/>
      <c r="F27" s="285"/>
      <c r="G27" s="285"/>
    </row>
    <row r="28" spans="1:10" x14ac:dyDescent="0.15">
      <c r="A28" s="264"/>
      <c r="B28" s="131"/>
      <c r="C28" s="285"/>
      <c r="D28" s="285"/>
      <c r="E28" s="285"/>
      <c r="F28" s="285"/>
      <c r="G28" s="285"/>
    </row>
    <row r="29" spans="1:10" x14ac:dyDescent="0.15">
      <c r="A29" s="264"/>
      <c r="B29" s="131"/>
      <c r="C29" s="285"/>
      <c r="D29" s="285"/>
      <c r="E29" s="285"/>
      <c r="F29" s="285"/>
      <c r="G29" s="285"/>
    </row>
    <row r="30" spans="1:10" x14ac:dyDescent="0.15">
      <c r="A30" s="264"/>
      <c r="B30" s="131"/>
      <c r="C30" s="285"/>
      <c r="D30" s="285"/>
      <c r="E30" s="285"/>
      <c r="F30" s="285"/>
      <c r="G30" s="285"/>
    </row>
    <row r="31" spans="1:10" x14ac:dyDescent="0.15">
      <c r="A31" s="264"/>
      <c r="B31" s="131"/>
      <c r="C31" s="285"/>
      <c r="D31" s="285"/>
      <c r="E31" s="285"/>
      <c r="F31" s="285"/>
      <c r="G31" s="285"/>
    </row>
    <row r="32" spans="1:10" x14ac:dyDescent="0.15">
      <c r="A32" s="264"/>
      <c r="B32" s="131"/>
      <c r="C32" s="285"/>
      <c r="D32" s="285"/>
      <c r="E32" s="285"/>
      <c r="F32" s="285"/>
      <c r="G32" s="285"/>
    </row>
    <row r="33" spans="1:7" x14ac:dyDescent="0.15">
      <c r="A33" s="264"/>
      <c r="B33" s="131"/>
      <c r="C33" s="285"/>
      <c r="D33" s="285"/>
      <c r="E33" s="285"/>
      <c r="F33" s="285"/>
      <c r="G33" s="285"/>
    </row>
    <row r="34" spans="1:7" x14ac:dyDescent="0.15">
      <c r="A34" s="264"/>
      <c r="B34" s="131"/>
      <c r="C34" s="285"/>
      <c r="D34" s="285"/>
      <c r="E34" s="285"/>
      <c r="F34" s="285"/>
      <c r="G34" s="285"/>
    </row>
    <row r="35" spans="1:7" x14ac:dyDescent="0.15">
      <c r="A35" s="264"/>
      <c r="B35" s="131"/>
      <c r="C35" s="285"/>
      <c r="D35" s="285"/>
      <c r="E35" s="285"/>
      <c r="F35" s="285"/>
      <c r="G35" s="285"/>
    </row>
    <row r="36" spans="1:7" x14ac:dyDescent="0.15">
      <c r="A36" s="264"/>
      <c r="B36" s="131"/>
      <c r="C36" s="285"/>
      <c r="D36" s="285"/>
      <c r="E36" s="285"/>
      <c r="F36" s="285"/>
      <c r="G36" s="285"/>
    </row>
    <row r="37" spans="1:7" x14ac:dyDescent="0.15">
      <c r="A37" s="264"/>
      <c r="B37" s="131"/>
      <c r="C37" s="285"/>
      <c r="D37" s="285"/>
      <c r="E37" s="285"/>
      <c r="F37" s="285"/>
      <c r="G37" s="285"/>
    </row>
    <row r="38" spans="1:7" x14ac:dyDescent="0.15">
      <c r="A38" s="264"/>
      <c r="B38" s="131"/>
      <c r="C38" s="285"/>
      <c r="D38" s="285"/>
      <c r="E38" s="285"/>
      <c r="F38" s="285"/>
      <c r="G38" s="285"/>
    </row>
    <row r="39" spans="1:7" x14ac:dyDescent="0.15">
      <c r="A39" s="264"/>
      <c r="B39" s="131"/>
      <c r="C39" s="285"/>
      <c r="D39" s="285"/>
      <c r="E39" s="285"/>
      <c r="F39" s="285"/>
      <c r="G39" s="285"/>
    </row>
    <row r="40" spans="1:7" x14ac:dyDescent="0.15">
      <c r="A40" s="264"/>
      <c r="B40" s="131"/>
      <c r="C40" s="285"/>
      <c r="D40" s="285"/>
      <c r="E40" s="285"/>
      <c r="F40" s="285"/>
      <c r="G40" s="285"/>
    </row>
    <row r="41" spans="1:7" x14ac:dyDescent="0.15">
      <c r="A41" s="264"/>
      <c r="B41" s="131"/>
      <c r="C41" s="285"/>
      <c r="D41" s="285"/>
      <c r="E41" s="285"/>
      <c r="F41" s="285"/>
      <c r="G41" s="285"/>
    </row>
    <row r="42" spans="1:7" x14ac:dyDescent="0.15">
      <c r="A42" s="264"/>
      <c r="B42" s="131"/>
      <c r="C42" s="285"/>
      <c r="D42" s="285"/>
      <c r="E42" s="285"/>
      <c r="F42" s="285"/>
      <c r="G42" s="285"/>
    </row>
    <row r="43" spans="1:7" x14ac:dyDescent="0.15">
      <c r="A43" s="264"/>
      <c r="B43" s="131"/>
      <c r="C43" s="285"/>
      <c r="D43" s="285"/>
      <c r="E43" s="285"/>
      <c r="F43" s="285"/>
      <c r="G43" s="285"/>
    </row>
    <row r="44" spans="1:7" x14ac:dyDescent="0.15">
      <c r="A44" s="264"/>
      <c r="B44" s="131"/>
      <c r="C44" s="285"/>
      <c r="D44" s="285"/>
      <c r="E44" s="285"/>
      <c r="F44" s="285"/>
      <c r="G44" s="285"/>
    </row>
    <row r="45" spans="1:7" x14ac:dyDescent="0.15">
      <c r="A45" s="264"/>
      <c r="B45" s="131"/>
      <c r="C45" s="285"/>
      <c r="D45" s="285"/>
      <c r="E45" s="285"/>
      <c r="F45" s="285"/>
      <c r="G45" s="285"/>
    </row>
    <row r="46" spans="1:7" x14ac:dyDescent="0.15">
      <c r="A46" s="264"/>
      <c r="B46" s="131"/>
      <c r="C46" s="285"/>
      <c r="D46" s="285"/>
      <c r="E46" s="285"/>
      <c r="F46" s="285"/>
      <c r="G46" s="285"/>
    </row>
    <row r="47" spans="1:7" x14ac:dyDescent="0.15">
      <c r="A47" s="264"/>
      <c r="B47" s="137"/>
      <c r="C47" s="6"/>
      <c r="D47" s="6"/>
      <c r="E47" s="6"/>
      <c r="F47" s="6"/>
      <c r="G47" s="6"/>
    </row>
    <row r="48" spans="1:7" x14ac:dyDescent="0.15">
      <c r="A48" s="264"/>
      <c r="B48" s="137"/>
      <c r="C48" s="6"/>
      <c r="D48" s="6"/>
      <c r="E48" s="6"/>
      <c r="F48" s="6"/>
      <c r="G48" s="6"/>
    </row>
    <row r="49" spans="1:7" x14ac:dyDescent="0.15">
      <c r="A49" s="264"/>
      <c r="B49" s="137"/>
      <c r="C49" s="6"/>
      <c r="D49" s="6"/>
      <c r="E49" s="6"/>
      <c r="F49" s="6"/>
      <c r="G49" s="6"/>
    </row>
    <row r="50" spans="1:7" x14ac:dyDescent="0.15">
      <c r="A50" s="264"/>
      <c r="B50" s="137"/>
      <c r="C50" s="6"/>
      <c r="D50" s="6"/>
      <c r="E50" s="6"/>
      <c r="F50" s="6"/>
      <c r="G50" s="6"/>
    </row>
    <row r="51" spans="1:7" x14ac:dyDescent="0.15">
      <c r="A51" s="264"/>
      <c r="B51" s="137"/>
      <c r="C51" s="6"/>
      <c r="D51" s="6"/>
      <c r="E51" s="6"/>
      <c r="F51" s="6"/>
      <c r="G51" s="6"/>
    </row>
    <row r="52" spans="1:7" x14ac:dyDescent="0.15">
      <c r="A52" s="264"/>
      <c r="B52" s="137"/>
      <c r="C52" s="6"/>
      <c r="D52" s="6"/>
      <c r="E52" s="6"/>
      <c r="F52" s="6"/>
      <c r="G52" s="6"/>
    </row>
    <row r="53" spans="1:7" x14ac:dyDescent="0.15">
      <c r="A53" s="264"/>
      <c r="B53" s="131"/>
      <c r="C53" s="285"/>
      <c r="D53" s="285"/>
      <c r="E53" s="285"/>
      <c r="F53" s="285"/>
      <c r="G53" s="285"/>
    </row>
    <row r="54" spans="1:7" x14ac:dyDescent="0.15">
      <c r="A54" s="264"/>
      <c r="B54" s="131"/>
      <c r="C54" s="285"/>
      <c r="D54" s="285"/>
      <c r="E54" s="285"/>
      <c r="F54" s="285"/>
      <c r="G54" s="285"/>
    </row>
    <row r="55" spans="1:7" x14ac:dyDescent="0.15">
      <c r="A55" s="264"/>
      <c r="B55" s="131"/>
      <c r="C55" s="285"/>
      <c r="D55" s="285"/>
      <c r="E55" s="285"/>
      <c r="F55" s="285"/>
      <c r="G55" s="285"/>
    </row>
    <row r="56" spans="1:7" x14ac:dyDescent="0.15">
      <c r="A56" s="264"/>
      <c r="B56" s="131"/>
      <c r="C56" s="285"/>
      <c r="D56" s="285"/>
      <c r="E56" s="285"/>
      <c r="F56" s="285"/>
      <c r="G56" s="285"/>
    </row>
    <row r="57" spans="1:7" x14ac:dyDescent="0.15">
      <c r="A57" s="264"/>
      <c r="B57" s="131"/>
      <c r="C57" s="285"/>
      <c r="D57" s="285"/>
      <c r="E57" s="285"/>
      <c r="F57" s="285"/>
      <c r="G57" s="285"/>
    </row>
    <row r="58" spans="1:7" x14ac:dyDescent="0.15">
      <c r="A58" s="264"/>
      <c r="B58" s="131"/>
      <c r="C58" s="285"/>
      <c r="D58" s="285"/>
      <c r="E58" s="285"/>
      <c r="F58" s="285"/>
      <c r="G58" s="285"/>
    </row>
    <row r="59" spans="1:7" x14ac:dyDescent="0.15">
      <c r="A59" s="264"/>
      <c r="B59" s="131"/>
      <c r="C59" s="285"/>
      <c r="D59" s="285"/>
      <c r="E59" s="285"/>
      <c r="F59" s="285"/>
      <c r="G59" s="285"/>
    </row>
    <row r="60" spans="1:7" x14ac:dyDescent="0.15">
      <c r="A60" s="264"/>
      <c r="B60" s="131"/>
      <c r="C60" s="285"/>
      <c r="D60" s="285"/>
      <c r="E60" s="285"/>
      <c r="F60" s="285"/>
      <c r="G60" s="285"/>
    </row>
    <row r="61" spans="1:7" x14ac:dyDescent="0.15">
      <c r="A61" s="264"/>
      <c r="B61" s="131"/>
      <c r="C61" s="285"/>
      <c r="D61" s="285"/>
      <c r="E61" s="285"/>
      <c r="F61" s="285"/>
      <c r="G61" s="285"/>
    </row>
    <row r="62" spans="1:7" x14ac:dyDescent="0.15">
      <c r="A62" s="264"/>
      <c r="B62" s="131"/>
      <c r="C62" s="285"/>
      <c r="D62" s="285"/>
      <c r="E62" s="285"/>
      <c r="F62" s="285"/>
      <c r="G62" s="285"/>
    </row>
    <row r="63" spans="1:7" x14ac:dyDescent="0.15">
      <c r="A63" s="264"/>
      <c r="B63" s="131"/>
      <c r="C63" s="285"/>
      <c r="D63" s="285"/>
      <c r="E63" s="285"/>
      <c r="F63" s="285"/>
      <c r="G63" s="285"/>
    </row>
    <row r="64" spans="1:7" x14ac:dyDescent="0.15">
      <c r="A64" s="264"/>
      <c r="B64" s="131"/>
      <c r="C64" s="285"/>
      <c r="D64" s="285"/>
      <c r="E64" s="285"/>
      <c r="F64" s="285"/>
      <c r="G64" s="285"/>
    </row>
    <row r="65" spans="1:7" x14ac:dyDescent="0.15">
      <c r="A65" s="264"/>
      <c r="B65" s="131"/>
      <c r="C65" s="285"/>
      <c r="D65" s="285"/>
      <c r="E65" s="285"/>
      <c r="F65" s="285"/>
      <c r="G65" s="285"/>
    </row>
    <row r="66" spans="1:7" x14ac:dyDescent="0.15">
      <c r="A66" s="264"/>
      <c r="B66" s="131"/>
      <c r="C66" s="285"/>
      <c r="D66" s="285"/>
      <c r="E66" s="285"/>
      <c r="F66" s="285"/>
      <c r="G66" s="285"/>
    </row>
    <row r="67" spans="1:7" x14ac:dyDescent="0.15">
      <c r="A67" s="264"/>
      <c r="B67" s="131"/>
      <c r="C67" s="285"/>
      <c r="D67" s="285"/>
      <c r="E67" s="285"/>
      <c r="F67" s="285"/>
      <c r="G67" s="285"/>
    </row>
    <row r="68" spans="1:7" x14ac:dyDescent="0.15">
      <c r="A68" s="264"/>
      <c r="B68" s="131"/>
      <c r="C68" s="285"/>
      <c r="D68" s="285"/>
      <c r="E68" s="285"/>
      <c r="F68" s="285"/>
      <c r="G68" s="285"/>
    </row>
    <row r="69" spans="1:7" x14ac:dyDescent="0.15">
      <c r="A69" s="264"/>
      <c r="B69" s="137"/>
      <c r="C69" s="6"/>
      <c r="D69" s="6"/>
      <c r="E69" s="6"/>
      <c r="F69" s="6"/>
      <c r="G69" s="6"/>
    </row>
    <row r="70" spans="1:7" x14ac:dyDescent="0.15">
      <c r="A70" s="264"/>
      <c r="B70" s="137"/>
      <c r="C70" s="6"/>
      <c r="D70" s="6"/>
      <c r="E70" s="6"/>
      <c r="F70" s="6"/>
      <c r="G70" s="6"/>
    </row>
    <row r="71" spans="1:7" x14ac:dyDescent="0.15">
      <c r="A71" s="264"/>
      <c r="B71" s="137"/>
      <c r="C71" s="6"/>
      <c r="D71" s="6"/>
      <c r="E71" s="6"/>
      <c r="F71" s="6"/>
      <c r="G71" s="6"/>
    </row>
    <row r="72" spans="1:7" x14ac:dyDescent="0.15">
      <c r="A72" s="264"/>
      <c r="B72" s="131"/>
      <c r="C72" s="285"/>
      <c r="D72" s="285"/>
      <c r="E72" s="285"/>
      <c r="F72" s="285"/>
      <c r="G72" s="285"/>
    </row>
    <row r="73" spans="1:7" x14ac:dyDescent="0.15">
      <c r="A73" s="264"/>
      <c r="B73" s="131"/>
      <c r="C73" s="285"/>
      <c r="D73" s="285"/>
      <c r="E73" s="285"/>
      <c r="F73" s="285"/>
      <c r="G73" s="285"/>
    </row>
    <row r="74" spans="1:7" x14ac:dyDescent="0.15">
      <c r="A74" s="264"/>
      <c r="B74" s="131"/>
      <c r="C74" s="285"/>
      <c r="D74" s="285"/>
      <c r="E74" s="285"/>
      <c r="F74" s="285"/>
      <c r="G74" s="285"/>
    </row>
    <row r="75" spans="1:7" x14ac:dyDescent="0.15">
      <c r="A75" s="264"/>
      <c r="B75" s="404"/>
      <c r="C75" s="285"/>
      <c r="D75" s="285"/>
      <c r="E75" s="285"/>
      <c r="F75" s="285"/>
      <c r="G75" s="285"/>
    </row>
    <row r="76" spans="1:7" x14ac:dyDescent="0.15">
      <c r="A76" s="264"/>
      <c r="B76" s="131"/>
      <c r="C76" s="285"/>
      <c r="D76" s="285"/>
      <c r="E76" s="285"/>
      <c r="F76" s="285"/>
      <c r="G76" s="285"/>
    </row>
    <row r="77" spans="1:7" x14ac:dyDescent="0.15">
      <c r="A77" s="264"/>
      <c r="B77" s="131"/>
      <c r="C77" s="285"/>
      <c r="D77" s="285"/>
      <c r="E77" s="285"/>
      <c r="F77" s="285"/>
      <c r="G77" s="285"/>
    </row>
    <row r="78" spans="1:7" x14ac:dyDescent="0.15">
      <c r="A78" s="264"/>
      <c r="B78" s="131"/>
      <c r="C78" s="285"/>
      <c r="D78" s="285"/>
      <c r="E78" s="285"/>
      <c r="F78" s="285"/>
      <c r="G78" s="285"/>
    </row>
    <row r="79" spans="1:7" x14ac:dyDescent="0.15">
      <c r="A79" s="264"/>
      <c r="B79" s="131"/>
      <c r="C79" s="285"/>
      <c r="D79" s="285"/>
      <c r="E79" s="285"/>
      <c r="F79" s="285"/>
      <c r="G79" s="285"/>
    </row>
    <row r="80" spans="1:7" x14ac:dyDescent="0.15">
      <c r="A80" s="264"/>
      <c r="B80" s="131"/>
      <c r="C80" s="285"/>
      <c r="D80" s="285"/>
      <c r="E80" s="285"/>
      <c r="F80" s="285"/>
      <c r="G80" s="285"/>
    </row>
    <row r="81" spans="1:7" x14ac:dyDescent="0.15">
      <c r="A81" s="264"/>
      <c r="B81" s="132"/>
      <c r="C81" s="285"/>
      <c r="D81" s="285"/>
      <c r="E81" s="285"/>
      <c r="F81" s="285"/>
      <c r="G81" s="285"/>
    </row>
    <row r="82" spans="1:7" x14ac:dyDescent="0.15">
      <c r="A82" s="264"/>
      <c r="B82" s="131"/>
      <c r="C82" s="285"/>
      <c r="D82" s="285"/>
      <c r="E82" s="285"/>
      <c r="F82" s="285"/>
      <c r="G82" s="285"/>
    </row>
    <row r="83" spans="1:7" x14ac:dyDescent="0.15">
      <c r="A83" s="264"/>
      <c r="B83" s="131"/>
      <c r="C83" s="285"/>
      <c r="D83" s="285"/>
      <c r="E83" s="285"/>
      <c r="F83" s="285"/>
      <c r="G83" s="285"/>
    </row>
    <row r="84" spans="1:7" x14ac:dyDescent="0.15">
      <c r="A84" s="264"/>
      <c r="B84" s="131"/>
      <c r="C84" s="285"/>
      <c r="D84" s="285"/>
      <c r="E84" s="285"/>
      <c r="F84" s="285"/>
      <c r="G84" s="285"/>
    </row>
    <row r="85" spans="1:7" x14ac:dyDescent="0.15">
      <c r="A85" s="264"/>
      <c r="B85" s="404"/>
      <c r="C85" s="285"/>
      <c r="D85" s="285"/>
      <c r="E85" s="285"/>
      <c r="F85" s="285"/>
      <c r="G85" s="285"/>
    </row>
    <row r="86" spans="1:7" x14ac:dyDescent="0.15">
      <c r="A86" s="264"/>
      <c r="B86" s="131"/>
      <c r="C86" s="285"/>
      <c r="D86" s="285"/>
      <c r="E86" s="285"/>
      <c r="F86" s="285"/>
      <c r="G86" s="285"/>
    </row>
  </sheetData>
  <sortState xmlns:xlrd2="http://schemas.microsoft.com/office/spreadsheetml/2017/richdata2" ref="B5:B13">
    <sortCondition ref="B5:B13"/>
  </sortState>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8EC57-F8DA-754A-94C6-DA1EFAF68014}">
  <sheetPr>
    <pageSetUpPr fitToPage="1"/>
  </sheetPr>
  <dimension ref="A1:I23"/>
  <sheetViews>
    <sheetView topLeftCell="A4" zoomScale="160" zoomScaleNormal="160" workbookViewId="0">
      <selection activeCell="E18" sqref="E18"/>
    </sheetView>
  </sheetViews>
  <sheetFormatPr baseColWidth="10" defaultRowHeight="13" x14ac:dyDescent="0.15"/>
  <cols>
    <col min="1" max="1" width="6.6640625" style="130" customWidth="1"/>
    <col min="2" max="2" width="15.1640625" style="130" customWidth="1"/>
    <col min="3" max="3" width="10.83203125" style="130" customWidth="1"/>
    <col min="4" max="4" width="22.5" style="130" customWidth="1"/>
    <col min="5" max="5" width="36.83203125" style="130" customWidth="1"/>
    <col min="6" max="8" width="10.83203125" style="130"/>
    <col min="9" max="9" width="18.83203125" style="130" customWidth="1"/>
    <col min="10" max="16384" width="10.83203125" style="130"/>
  </cols>
  <sheetData>
    <row r="1" spans="1:9" ht="16" x14ac:dyDescent="0.2">
      <c r="B1" s="407" t="s">
        <v>1004</v>
      </c>
      <c r="C1" s="407"/>
      <c r="D1" s="407" t="s">
        <v>1007</v>
      </c>
      <c r="F1" s="407" t="s">
        <v>993</v>
      </c>
    </row>
    <row r="2" spans="1:9" ht="16" x14ac:dyDescent="0.2">
      <c r="B2" s="407"/>
      <c r="C2" s="407"/>
      <c r="D2" s="407"/>
      <c r="E2" s="407"/>
    </row>
    <row r="3" spans="1:9" ht="15" customHeight="1" x14ac:dyDescent="0.15">
      <c r="A3" s="408">
        <v>1</v>
      </c>
      <c r="B3" s="131" t="s">
        <v>517</v>
      </c>
      <c r="C3" s="131"/>
      <c r="D3" s="285"/>
      <c r="E3" s="130" t="s">
        <v>1035</v>
      </c>
      <c r="F3" s="130" t="s">
        <v>1000</v>
      </c>
    </row>
    <row r="4" spans="1:9" ht="56" x14ac:dyDescent="0.15">
      <c r="A4" s="408">
        <v>2</v>
      </c>
      <c r="B4" s="132" t="s">
        <v>518</v>
      </c>
      <c r="C4" s="132"/>
      <c r="D4" s="130" t="s">
        <v>1013</v>
      </c>
      <c r="E4" s="429" t="s">
        <v>1040</v>
      </c>
      <c r="F4" s="130" t="s">
        <v>1001</v>
      </c>
      <c r="I4" s="48" t="s">
        <v>1041</v>
      </c>
    </row>
    <row r="5" spans="1:9" ht="18" customHeight="1" x14ac:dyDescent="0.15">
      <c r="A5" s="408">
        <v>3</v>
      </c>
      <c r="B5" s="415" t="s">
        <v>518</v>
      </c>
      <c r="C5" s="132"/>
      <c r="D5" s="130" t="s">
        <v>1122</v>
      </c>
      <c r="E5" s="429" t="s">
        <v>1036</v>
      </c>
      <c r="F5" s="130" t="s">
        <v>1000</v>
      </c>
    </row>
    <row r="6" spans="1:9" ht="18" customHeight="1" x14ac:dyDescent="0.15">
      <c r="A6" s="408">
        <v>4</v>
      </c>
      <c r="B6" s="415" t="s">
        <v>518</v>
      </c>
      <c r="C6" s="132"/>
      <c r="D6" s="130" t="s">
        <v>1015</v>
      </c>
      <c r="E6" s="429" t="s">
        <v>1035</v>
      </c>
      <c r="F6" s="130" t="s">
        <v>1000</v>
      </c>
    </row>
    <row r="7" spans="1:9" ht="18" customHeight="1" x14ac:dyDescent="0.15">
      <c r="A7" s="408">
        <v>4</v>
      </c>
      <c r="B7" s="132" t="s">
        <v>520</v>
      </c>
      <c r="C7" s="132"/>
      <c r="D7" s="285" t="s">
        <v>1021</v>
      </c>
      <c r="E7" s="130" t="s">
        <v>1019</v>
      </c>
      <c r="F7" s="130" t="s">
        <v>1020</v>
      </c>
      <c r="H7" s="130" t="s">
        <v>1156</v>
      </c>
    </row>
    <row r="8" spans="1:9" ht="18" customHeight="1" x14ac:dyDescent="0.15">
      <c r="A8" s="408"/>
      <c r="B8" s="132"/>
      <c r="C8" s="132"/>
      <c r="D8" s="285"/>
      <c r="E8" s="130" t="s">
        <v>1035</v>
      </c>
      <c r="F8" s="130" t="s">
        <v>1043</v>
      </c>
    </row>
    <row r="9" spans="1:9" ht="18" customHeight="1" x14ac:dyDescent="0.15">
      <c r="A9" s="408">
        <v>5</v>
      </c>
      <c r="B9" s="409" t="s">
        <v>521</v>
      </c>
      <c r="C9" s="409"/>
      <c r="D9" s="130" t="s">
        <v>998</v>
      </c>
      <c r="E9" s="130" t="s">
        <v>1035</v>
      </c>
      <c r="F9" s="130" t="s">
        <v>1003</v>
      </c>
    </row>
    <row r="10" spans="1:9" ht="18" customHeight="1" x14ac:dyDescent="0.15">
      <c r="A10" s="408">
        <v>6</v>
      </c>
      <c r="B10" s="409" t="s">
        <v>521</v>
      </c>
      <c r="C10" s="409" t="s">
        <v>1155</v>
      </c>
      <c r="D10" s="306"/>
      <c r="E10" s="130" t="s">
        <v>1037</v>
      </c>
      <c r="F10" s="130" t="s">
        <v>1000</v>
      </c>
    </row>
    <row r="11" spans="1:9" ht="18" customHeight="1" x14ac:dyDescent="0.15">
      <c r="A11" s="408">
        <v>7</v>
      </c>
      <c r="B11" s="131" t="s">
        <v>521</v>
      </c>
      <c r="C11" s="131" t="s">
        <v>1012</v>
      </c>
      <c r="D11" s="285"/>
      <c r="E11" s="130" t="s">
        <v>1038</v>
      </c>
      <c r="F11" s="130" t="s">
        <v>1000</v>
      </c>
    </row>
    <row r="12" spans="1:9" ht="18" customHeight="1" x14ac:dyDescent="0.15">
      <c r="A12" s="408">
        <v>8</v>
      </c>
      <c r="B12" s="131" t="s">
        <v>522</v>
      </c>
      <c r="C12" s="131"/>
      <c r="D12" s="285"/>
      <c r="E12" s="130" t="s">
        <v>1039</v>
      </c>
      <c r="F12" s="130" t="s">
        <v>1000</v>
      </c>
    </row>
    <row r="13" spans="1:9" ht="42" x14ac:dyDescent="0.15">
      <c r="A13" s="408">
        <v>9</v>
      </c>
      <c r="B13" s="416" t="s">
        <v>523</v>
      </c>
      <c r="C13" s="131"/>
      <c r="D13" s="430" t="s">
        <v>1018</v>
      </c>
      <c r="E13" s="130" t="s">
        <v>1035</v>
      </c>
      <c r="F13" s="130" t="s">
        <v>1000</v>
      </c>
    </row>
    <row r="14" spans="1:9" ht="18" customHeight="1" x14ac:dyDescent="0.15">
      <c r="A14" s="408">
        <v>10</v>
      </c>
      <c r="B14" s="131" t="s">
        <v>523</v>
      </c>
      <c r="C14" s="131"/>
      <c r="D14" s="285"/>
      <c r="E14" s="130" t="s">
        <v>1016</v>
      </c>
    </row>
    <row r="15" spans="1:9" ht="18" customHeight="1" x14ac:dyDescent="0.15">
      <c r="A15" s="408">
        <v>11</v>
      </c>
      <c r="B15" s="131" t="s">
        <v>525</v>
      </c>
      <c r="C15" s="131"/>
      <c r="D15" s="285" t="s">
        <v>1015</v>
      </c>
      <c r="E15" s="130" t="s">
        <v>1035</v>
      </c>
      <c r="F15" s="130" t="s">
        <v>1000</v>
      </c>
    </row>
    <row r="16" spans="1:9" ht="18" customHeight="1" x14ac:dyDescent="0.15">
      <c r="A16" s="408">
        <v>12</v>
      </c>
      <c r="B16" s="131" t="s">
        <v>528</v>
      </c>
      <c r="C16" s="131"/>
      <c r="D16" s="130" t="s">
        <v>995</v>
      </c>
      <c r="E16" s="130" t="s">
        <v>1042</v>
      </c>
      <c r="F16" s="130" t="s">
        <v>1014</v>
      </c>
    </row>
    <row r="17" spans="1:6" ht="18" customHeight="1" x14ac:dyDescent="0.15">
      <c r="A17" s="408">
        <v>13</v>
      </c>
      <c r="B17" s="131" t="s">
        <v>528</v>
      </c>
      <c r="C17" s="131"/>
      <c r="D17" s="130" t="s">
        <v>1017</v>
      </c>
      <c r="E17" s="130" t="s">
        <v>1035</v>
      </c>
      <c r="F17" s="130" t="s">
        <v>1000</v>
      </c>
    </row>
    <row r="18" spans="1:6" ht="18" customHeight="1" x14ac:dyDescent="0.15">
      <c r="A18" s="408">
        <v>14</v>
      </c>
      <c r="B18" s="131" t="s">
        <v>529</v>
      </c>
      <c r="C18" s="131"/>
      <c r="D18" s="130" t="s">
        <v>1044</v>
      </c>
      <c r="E18" s="130" t="s">
        <v>1035</v>
      </c>
      <c r="F18" s="130" t="s">
        <v>1000</v>
      </c>
    </row>
    <row r="21" spans="1:6" ht="14" x14ac:dyDescent="0.15">
      <c r="A21" s="408">
        <v>10</v>
      </c>
      <c r="B21" s="414" t="s">
        <v>519</v>
      </c>
      <c r="C21" s="132"/>
      <c r="D21" s="285"/>
      <c r="E21" s="417" t="s">
        <v>1034</v>
      </c>
    </row>
    <row r="22" spans="1:6" ht="14" x14ac:dyDescent="0.15">
      <c r="A22" s="408">
        <v>32</v>
      </c>
      <c r="B22" s="416" t="s">
        <v>524</v>
      </c>
      <c r="C22" s="131"/>
      <c r="D22" s="285"/>
      <c r="E22" s="417" t="s">
        <v>1033</v>
      </c>
    </row>
    <row r="23" spans="1:6" ht="14" x14ac:dyDescent="0.15">
      <c r="A23" s="408">
        <v>34</v>
      </c>
      <c r="B23" s="416" t="s">
        <v>1006</v>
      </c>
      <c r="C23" s="131"/>
      <c r="D23" s="285"/>
      <c r="E23" s="417" t="s">
        <v>1034</v>
      </c>
    </row>
  </sheetData>
  <phoneticPr fontId="14" type="noConversion"/>
  <pageMargins left="0.7" right="0.7" top="0.75" bottom="0.75" header="0.3" footer="0.3"/>
  <pageSetup orientation="landscape"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70051-B5A1-A249-AB7C-467C2F6B21FB}">
  <dimension ref="A1:C36"/>
  <sheetViews>
    <sheetView tabSelected="1" topLeftCell="A13" zoomScale="130" zoomScaleNormal="130" workbookViewId="0">
      <selection activeCell="B36" sqref="B36"/>
    </sheetView>
  </sheetViews>
  <sheetFormatPr baseColWidth="10" defaultRowHeight="18" x14ac:dyDescent="0.2"/>
  <cols>
    <col min="1" max="16384" width="10.83203125" style="496"/>
  </cols>
  <sheetData>
    <row r="1" spans="1:1" x14ac:dyDescent="0.2">
      <c r="A1" s="496" t="s">
        <v>1149</v>
      </c>
    </row>
    <row r="2" spans="1:1" x14ac:dyDescent="0.2">
      <c r="A2" s="496" t="s">
        <v>1143</v>
      </c>
    </row>
    <row r="4" spans="1:1" x14ac:dyDescent="0.2">
      <c r="A4" s="496" t="s">
        <v>1144</v>
      </c>
    </row>
    <row r="5" spans="1:1" x14ac:dyDescent="0.2">
      <c r="A5" s="496" t="s">
        <v>1146</v>
      </c>
    </row>
    <row r="6" spans="1:1" x14ac:dyDescent="0.2">
      <c r="A6" s="496" t="s">
        <v>1147</v>
      </c>
    </row>
    <row r="7" spans="1:1" x14ac:dyDescent="0.2">
      <c r="A7" s="496" t="s">
        <v>1126</v>
      </c>
    </row>
    <row r="8" spans="1:1" x14ac:dyDescent="0.2">
      <c r="A8" s="496" t="s">
        <v>1127</v>
      </c>
    </row>
    <row r="9" spans="1:1" x14ac:dyDescent="0.2">
      <c r="A9" s="496" t="s">
        <v>1128</v>
      </c>
    </row>
    <row r="11" spans="1:1" x14ac:dyDescent="0.2">
      <c r="A11" s="496" t="s">
        <v>1148</v>
      </c>
    </row>
    <row r="12" spans="1:1" x14ac:dyDescent="0.2">
      <c r="A12" s="496" t="s">
        <v>1151</v>
      </c>
    </row>
    <row r="13" spans="1:1" x14ac:dyDescent="0.2">
      <c r="A13" s="496" t="s">
        <v>1153</v>
      </c>
    </row>
    <row r="14" spans="1:1" x14ac:dyDescent="0.2">
      <c r="A14" s="496" t="s">
        <v>1154</v>
      </c>
    </row>
    <row r="16" spans="1:1" x14ac:dyDescent="0.2">
      <c r="A16" s="496" t="s">
        <v>1150</v>
      </c>
    </row>
    <row r="18" spans="1:3" x14ac:dyDescent="0.2">
      <c r="A18" s="496" t="s">
        <v>1142</v>
      </c>
    </row>
    <row r="20" spans="1:3" x14ac:dyDescent="0.2">
      <c r="A20" s="496" t="s">
        <v>1130</v>
      </c>
    </row>
    <row r="21" spans="1:3" x14ac:dyDescent="0.2">
      <c r="A21" s="496" t="s">
        <v>1131</v>
      </c>
      <c r="B21" s="496" t="s">
        <v>1145</v>
      </c>
    </row>
    <row r="22" spans="1:3" x14ac:dyDescent="0.2">
      <c r="B22" s="496" t="s">
        <v>1132</v>
      </c>
    </row>
    <row r="23" spans="1:3" x14ac:dyDescent="0.2">
      <c r="C23" s="496" t="s">
        <v>1133</v>
      </c>
    </row>
    <row r="24" spans="1:3" x14ac:dyDescent="0.2">
      <c r="C24" s="496" t="s">
        <v>1134</v>
      </c>
    </row>
    <row r="25" spans="1:3" x14ac:dyDescent="0.2">
      <c r="C25" s="496" t="s">
        <v>1135</v>
      </c>
    </row>
    <row r="26" spans="1:3" x14ac:dyDescent="0.2">
      <c r="C26" s="496" t="s">
        <v>1136</v>
      </c>
    </row>
    <row r="27" spans="1:3" x14ac:dyDescent="0.2">
      <c r="C27" s="496" t="s">
        <v>1137</v>
      </c>
    </row>
    <row r="28" spans="1:3" x14ac:dyDescent="0.2">
      <c r="C28" s="496" t="s">
        <v>1138</v>
      </c>
    </row>
    <row r="29" spans="1:3" x14ac:dyDescent="0.2">
      <c r="C29" s="496" t="s">
        <v>1139</v>
      </c>
    </row>
    <row r="30" spans="1:3" x14ac:dyDescent="0.2">
      <c r="B30" s="496" t="s">
        <v>1140</v>
      </c>
    </row>
    <row r="31" spans="1:3" x14ac:dyDescent="0.2">
      <c r="B31" s="496" t="s">
        <v>1141</v>
      </c>
    </row>
    <row r="33" spans="1:2" x14ac:dyDescent="0.2">
      <c r="A33" s="496" t="s">
        <v>1157</v>
      </c>
    </row>
    <row r="34" spans="1:2" x14ac:dyDescent="0.2">
      <c r="B34" s="496" t="s">
        <v>1158</v>
      </c>
    </row>
    <row r="35" spans="1:2" x14ac:dyDescent="0.2">
      <c r="B35" s="496" t="s">
        <v>1159</v>
      </c>
    </row>
    <row r="36" spans="1:2" x14ac:dyDescent="0.2">
      <c r="B36" s="496" t="s">
        <v>1160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3AD9-7AEA-544F-90D0-717AC9016EB4}">
  <dimension ref="A1:X23"/>
  <sheetViews>
    <sheetView topLeftCell="A5" zoomScale="150" zoomScaleNormal="150" workbookViewId="0">
      <selection activeCell="B23" sqref="B23"/>
    </sheetView>
  </sheetViews>
  <sheetFormatPr baseColWidth="10" defaultRowHeight="13" x14ac:dyDescent="0.15"/>
  <sheetData>
    <row r="1" spans="1:24" ht="16" x14ac:dyDescent="0.2">
      <c r="A1" s="407" t="s">
        <v>1060</v>
      </c>
    </row>
    <row r="3" spans="1:24" s="130" customFormat="1" x14ac:dyDescent="0.15">
      <c r="A3" s="432" t="s">
        <v>1061</v>
      </c>
      <c r="M3" s="130" t="s">
        <v>1062</v>
      </c>
      <c r="N3" s="130" t="s">
        <v>1063</v>
      </c>
      <c r="O3" s="408" t="s">
        <v>1064</v>
      </c>
      <c r="P3" s="408" t="s">
        <v>1065</v>
      </c>
      <c r="T3" s="433" t="s">
        <v>1066</v>
      </c>
    </row>
    <row r="4" spans="1:24" s="130" customFormat="1" ht="16" x14ac:dyDescent="0.2">
      <c r="A4" s="432"/>
      <c r="M4" s="434" t="s">
        <v>1067</v>
      </c>
      <c r="N4" s="434" t="s">
        <v>1068</v>
      </c>
    </row>
    <row r="5" spans="1:24" s="130" customFormat="1" ht="15" x14ac:dyDescent="0.2">
      <c r="A5" s="435"/>
      <c r="B5" s="408"/>
      <c r="C5" s="408"/>
      <c r="D5" s="408"/>
      <c r="E5" s="408"/>
      <c r="F5" s="408"/>
      <c r="G5" s="408"/>
      <c r="H5" s="408"/>
      <c r="I5" s="408"/>
      <c r="J5" s="408"/>
      <c r="K5" s="408"/>
      <c r="L5" s="408"/>
      <c r="M5" s="436" t="s">
        <v>1069</v>
      </c>
      <c r="N5" s="436" t="s">
        <v>1070</v>
      </c>
      <c r="O5" s="437" t="s">
        <v>1071</v>
      </c>
      <c r="P5" s="438" t="s">
        <v>1072</v>
      </c>
      <c r="Q5" s="437"/>
      <c r="R5" s="439" t="s">
        <v>1073</v>
      </c>
      <c r="S5" s="436"/>
      <c r="T5" s="433" t="s">
        <v>1074</v>
      </c>
      <c r="U5" s="435"/>
    </row>
    <row r="6" spans="1:24" s="130" customFormat="1" ht="15" x14ac:dyDescent="0.15">
      <c r="A6" s="435"/>
      <c r="B6" s="408"/>
      <c r="C6" s="408"/>
      <c r="D6" s="408"/>
      <c r="E6" s="408"/>
      <c r="F6" s="408"/>
      <c r="G6" s="408"/>
      <c r="H6" s="408" t="s">
        <v>1075</v>
      </c>
      <c r="I6" s="408" t="s">
        <v>1075</v>
      </c>
      <c r="J6" s="408" t="s">
        <v>1075</v>
      </c>
      <c r="K6" s="408" t="s">
        <v>1075</v>
      </c>
      <c r="L6" s="408" t="s">
        <v>1075</v>
      </c>
      <c r="M6" s="408" t="s">
        <v>1076</v>
      </c>
      <c r="N6" s="408" t="s">
        <v>1076</v>
      </c>
      <c r="O6" s="408" t="s">
        <v>1076</v>
      </c>
      <c r="P6" s="408" t="s">
        <v>1077</v>
      </c>
      <c r="Q6" s="408" t="s">
        <v>1077</v>
      </c>
      <c r="R6" s="408" t="s">
        <v>1078</v>
      </c>
      <c r="S6" s="408" t="s">
        <v>1078</v>
      </c>
      <c r="T6" s="408" t="s">
        <v>1079</v>
      </c>
      <c r="U6" s="408" t="s">
        <v>1079</v>
      </c>
    </row>
    <row r="7" spans="1:24" s="130" customFormat="1" ht="15" x14ac:dyDescent="0.2">
      <c r="A7" s="408"/>
      <c r="B7" s="408"/>
      <c r="C7" s="408"/>
      <c r="D7" s="440" t="s">
        <v>1080</v>
      </c>
      <c r="E7" s="440" t="s">
        <v>1081</v>
      </c>
      <c r="F7" s="440" t="s">
        <v>1082</v>
      </c>
      <c r="G7" s="408"/>
      <c r="H7" s="408" t="s">
        <v>1083</v>
      </c>
      <c r="I7" s="408" t="s">
        <v>1083</v>
      </c>
      <c r="J7" s="408" t="s">
        <v>1084</v>
      </c>
      <c r="K7" s="408" t="s">
        <v>1084</v>
      </c>
      <c r="L7" s="408" t="s">
        <v>1085</v>
      </c>
      <c r="M7" s="440" t="s">
        <v>1086</v>
      </c>
      <c r="N7" s="440" t="s">
        <v>1087</v>
      </c>
      <c r="O7" s="440" t="s">
        <v>1088</v>
      </c>
      <c r="P7" s="441"/>
      <c r="Q7" s="441"/>
      <c r="R7" s="442"/>
      <c r="S7" s="442"/>
      <c r="T7" s="443"/>
      <c r="U7" s="443"/>
    </row>
    <row r="8" spans="1:24" s="48" customFormat="1" ht="43" thickBot="1" x14ac:dyDescent="0.2">
      <c r="A8" s="444" t="s">
        <v>1089</v>
      </c>
      <c r="B8" s="445" t="s">
        <v>1090</v>
      </c>
      <c r="C8" s="444" t="s">
        <v>1091</v>
      </c>
      <c r="D8" s="444" t="s">
        <v>1092</v>
      </c>
      <c r="E8" s="444" t="s">
        <v>1093</v>
      </c>
      <c r="F8" s="444" t="s">
        <v>1094</v>
      </c>
      <c r="G8" s="444" t="s">
        <v>1095</v>
      </c>
      <c r="H8" s="444" t="s">
        <v>1096</v>
      </c>
      <c r="I8" s="444" t="s">
        <v>1097</v>
      </c>
      <c r="J8" s="444" t="s">
        <v>1098</v>
      </c>
      <c r="K8" s="444" t="s">
        <v>1099</v>
      </c>
      <c r="L8" s="444" t="s">
        <v>1100</v>
      </c>
      <c r="M8" s="444" t="s">
        <v>1101</v>
      </c>
      <c r="N8" s="444" t="s">
        <v>1102</v>
      </c>
      <c r="O8" s="444" t="s">
        <v>1103</v>
      </c>
      <c r="P8" s="446" t="s">
        <v>1104</v>
      </c>
      <c r="Q8" s="446" t="s">
        <v>1105</v>
      </c>
      <c r="R8" s="447" t="s">
        <v>1106</v>
      </c>
      <c r="S8" s="447" t="s">
        <v>1107</v>
      </c>
      <c r="T8" s="448" t="s">
        <v>1108</v>
      </c>
      <c r="U8" s="449" t="s">
        <v>1109</v>
      </c>
    </row>
    <row r="9" spans="1:24" s="130" customFormat="1" x14ac:dyDescent="0.15">
      <c r="A9" s="450">
        <v>43656</v>
      </c>
      <c r="B9" s="450" t="s">
        <v>1110</v>
      </c>
      <c r="C9" s="451" t="s">
        <v>1111</v>
      </c>
      <c r="D9" s="130">
        <v>24</v>
      </c>
      <c r="E9" s="130">
        <v>595</v>
      </c>
      <c r="F9" s="452">
        <v>0.25</v>
      </c>
      <c r="G9" s="130">
        <v>1</v>
      </c>
      <c r="H9" s="453">
        <v>1.7988320313599999</v>
      </c>
      <c r="I9" s="453"/>
      <c r="J9" s="453">
        <v>1.58422083456</v>
      </c>
      <c r="K9" s="453"/>
      <c r="L9" s="453">
        <v>1.3852177247999997</v>
      </c>
      <c r="M9" s="454" t="e">
        <f>(LN($I$10)-LN(L9))/F9</f>
        <v>#NUM!</v>
      </c>
      <c r="N9" s="454"/>
      <c r="O9" s="453" t="e">
        <f>M9+$N$10</f>
        <v>#NUM!</v>
      </c>
      <c r="P9" s="455" t="e">
        <f>E9*O9/D9</f>
        <v>#NUM!</v>
      </c>
      <c r="Q9" s="453"/>
      <c r="R9" s="456" t="e">
        <f>P9*$I$10/1000</f>
        <v>#NUM!</v>
      </c>
      <c r="S9" s="456"/>
      <c r="T9" s="457" t="e">
        <f>R9*30</f>
        <v>#NUM!</v>
      </c>
      <c r="U9" s="456"/>
    </row>
    <row r="10" spans="1:24" s="130" customFormat="1" x14ac:dyDescent="0.15">
      <c r="A10" s="450">
        <v>43656</v>
      </c>
      <c r="B10" s="450" t="s">
        <v>1110</v>
      </c>
      <c r="C10" s="451" t="s">
        <v>1111</v>
      </c>
      <c r="D10" s="130">
        <v>24</v>
      </c>
      <c r="E10" s="130">
        <v>595</v>
      </c>
      <c r="F10" s="452">
        <v>0.25</v>
      </c>
      <c r="G10" s="130">
        <v>2</v>
      </c>
      <c r="H10" s="453">
        <v>1.7637138355200004</v>
      </c>
      <c r="I10" s="453"/>
      <c r="J10" s="453">
        <v>1.6689835646732676</v>
      </c>
      <c r="K10" s="453"/>
      <c r="L10" s="453">
        <v>1.4749642252799999</v>
      </c>
      <c r="M10" s="454" t="e">
        <f t="shared" ref="M10:M11" si="0">(LN($I$10)-LN(L10))/F10</f>
        <v>#NUM!</v>
      </c>
      <c r="N10" s="454"/>
      <c r="O10" s="453" t="e">
        <f t="shared" ref="O10:O12" si="1">M10+$N$10</f>
        <v>#NUM!</v>
      </c>
      <c r="P10" s="455" t="e">
        <f t="shared" ref="P10:P12" si="2">E10*O10/D10</f>
        <v>#NUM!</v>
      </c>
      <c r="Q10" s="453"/>
      <c r="R10" s="456" t="e">
        <f>P10*$I$10/1000</f>
        <v>#NUM!</v>
      </c>
      <c r="S10" s="456"/>
      <c r="T10" s="457" t="e">
        <f t="shared" ref="T10:T12" si="3">R10*30</f>
        <v>#NUM!</v>
      </c>
      <c r="U10" s="456"/>
    </row>
    <row r="11" spans="1:24" s="130" customFormat="1" x14ac:dyDescent="0.15">
      <c r="A11" s="450">
        <v>43656</v>
      </c>
      <c r="B11" s="450" t="s">
        <v>1110</v>
      </c>
      <c r="C11" s="451" t="s">
        <v>1111</v>
      </c>
      <c r="D11" s="130">
        <v>24</v>
      </c>
      <c r="E11" s="130">
        <v>595</v>
      </c>
      <c r="F11" s="452">
        <v>0.25</v>
      </c>
      <c r="G11" s="130">
        <v>3</v>
      </c>
      <c r="H11" s="453">
        <v>1.7754199008000002</v>
      </c>
      <c r="I11" s="453"/>
      <c r="J11" s="453">
        <v>1.3813157030400001</v>
      </c>
      <c r="K11" s="453"/>
      <c r="L11" s="453">
        <v>1.6622612697599999</v>
      </c>
      <c r="M11" s="454" t="e">
        <f t="shared" si="0"/>
        <v>#NUM!</v>
      </c>
      <c r="N11" s="454"/>
      <c r="O11" s="453" t="e">
        <f t="shared" si="1"/>
        <v>#NUM!</v>
      </c>
      <c r="P11" s="455" t="e">
        <f t="shared" si="2"/>
        <v>#NUM!</v>
      </c>
      <c r="Q11" s="453"/>
      <c r="R11" s="456" t="e">
        <f>P11*$I$10/1000</f>
        <v>#NUM!</v>
      </c>
      <c r="S11" s="456"/>
      <c r="T11" s="457" t="e">
        <f t="shared" si="3"/>
        <v>#NUM!</v>
      </c>
      <c r="U11" s="456"/>
    </row>
    <row r="12" spans="1:24" s="460" customFormat="1" x14ac:dyDescent="0.15">
      <c r="A12" s="458">
        <v>43656</v>
      </c>
      <c r="B12" s="458" t="s">
        <v>1110</v>
      </c>
      <c r="C12" s="459" t="s">
        <v>1111</v>
      </c>
      <c r="D12" s="460">
        <v>24</v>
      </c>
      <c r="E12" s="460">
        <v>595</v>
      </c>
      <c r="F12" s="461">
        <v>0.25</v>
      </c>
      <c r="G12" s="460">
        <v>4</v>
      </c>
      <c r="H12" s="462">
        <v>1.7051835091200003</v>
      </c>
      <c r="I12" s="462">
        <f>AVERAGE(H9:H12)</f>
        <v>1.7607873192000001</v>
      </c>
      <c r="J12" s="462">
        <v>1.6544572262400004</v>
      </c>
      <c r="K12" s="462">
        <f>AVERAGE(J9:J12)</f>
        <v>1.5722443321283168</v>
      </c>
      <c r="L12" s="462">
        <v>1.5412985952000002</v>
      </c>
      <c r="M12" s="463" t="e">
        <f>(LN($I$10)-LN(L12))/F12</f>
        <v>#NUM!</v>
      </c>
      <c r="N12" s="463">
        <f>(LN(K12)-LN(I12))/F12</f>
        <v>-0.45302775994299682</v>
      </c>
      <c r="O12" s="462" t="e">
        <f t="shared" si="1"/>
        <v>#NUM!</v>
      </c>
      <c r="P12" s="464" t="e">
        <f t="shared" si="2"/>
        <v>#NUM!</v>
      </c>
      <c r="Q12" s="464" t="e">
        <f>AVERAGE(P9:P12)</f>
        <v>#NUM!</v>
      </c>
      <c r="R12" s="465" t="e">
        <f>P12*$I$10/1000</f>
        <v>#NUM!</v>
      </c>
      <c r="S12" s="465" t="e">
        <f>AVERAGE(R9:R12)</f>
        <v>#NUM!</v>
      </c>
      <c r="T12" s="466" t="e">
        <f t="shared" si="3"/>
        <v>#NUM!</v>
      </c>
      <c r="U12" s="466" t="e">
        <f>AVERAGE(T9:T12)</f>
        <v>#NUM!</v>
      </c>
      <c r="V12" s="130"/>
      <c r="W12" s="130"/>
      <c r="X12" s="130"/>
    </row>
    <row r="15" spans="1:24" ht="16" x14ac:dyDescent="0.2">
      <c r="A15" s="407" t="s">
        <v>1112</v>
      </c>
    </row>
    <row r="17" spans="1:2" ht="14" thickBot="1" x14ac:dyDescent="0.2">
      <c r="A17" s="467" t="s">
        <v>1113</v>
      </c>
      <c r="B17" s="467" t="s">
        <v>1114</v>
      </c>
    </row>
    <row r="18" spans="1:2" ht="15" x14ac:dyDescent="0.2">
      <c r="A18" s="408" t="s">
        <v>1083</v>
      </c>
      <c r="B18" s="130" t="s">
        <v>1118</v>
      </c>
    </row>
    <row r="19" spans="1:2" ht="15" x14ac:dyDescent="0.2">
      <c r="A19" s="408" t="s">
        <v>1085</v>
      </c>
      <c r="B19" s="130" t="s">
        <v>1119</v>
      </c>
    </row>
    <row r="20" spans="1:2" x14ac:dyDescent="0.15">
      <c r="A20" s="408" t="s">
        <v>1081</v>
      </c>
      <c r="B20" s="130" t="s">
        <v>1115</v>
      </c>
    </row>
    <row r="21" spans="1:2" x14ac:dyDescent="0.15">
      <c r="A21" s="408" t="s">
        <v>1080</v>
      </c>
      <c r="B21" s="130" t="s">
        <v>1116</v>
      </c>
    </row>
    <row r="22" spans="1:2" ht="15" x14ac:dyDescent="0.2">
      <c r="A22" s="408" t="s">
        <v>1084</v>
      </c>
      <c r="B22" s="130" t="s">
        <v>1117</v>
      </c>
    </row>
    <row r="23" spans="1:2" x14ac:dyDescent="0.15">
      <c r="A23" s="408" t="s">
        <v>1082</v>
      </c>
      <c r="B23" s="130" t="s">
        <v>1120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62D17-EBA7-D746-929D-1D54E90EA2BB}">
  <dimension ref="A1:F43"/>
  <sheetViews>
    <sheetView topLeftCell="B1" zoomScale="162" zoomScaleNormal="162" workbookViewId="0">
      <selection activeCell="F13" sqref="F13"/>
    </sheetView>
  </sheetViews>
  <sheetFormatPr baseColWidth="10" defaultRowHeight="13" x14ac:dyDescent="0.15"/>
  <cols>
    <col min="1" max="1" width="6.6640625" style="130" customWidth="1"/>
    <col min="2" max="2" width="25.6640625" style="130" customWidth="1"/>
    <col min="3" max="3" width="14.6640625" style="130" customWidth="1"/>
    <col min="4" max="4" width="22.5" style="130" customWidth="1"/>
    <col min="5" max="5" width="36.83203125" style="130" customWidth="1"/>
    <col min="6" max="16384" width="10.83203125" style="130"/>
  </cols>
  <sheetData>
    <row r="1" spans="1:6" ht="16" x14ac:dyDescent="0.2">
      <c r="B1" s="407" t="s">
        <v>1004</v>
      </c>
      <c r="C1" s="407" t="s">
        <v>516</v>
      </c>
      <c r="D1" s="407" t="s">
        <v>1007</v>
      </c>
      <c r="F1" s="407" t="s">
        <v>993</v>
      </c>
    </row>
    <row r="2" spans="1:6" ht="16" x14ac:dyDescent="0.2">
      <c r="B2" s="407"/>
      <c r="C2" s="407"/>
      <c r="D2" s="407"/>
      <c r="E2" s="407"/>
    </row>
    <row r="3" spans="1:6" ht="14" x14ac:dyDescent="0.15">
      <c r="A3" s="408">
        <v>1</v>
      </c>
      <c r="B3" s="131" t="s">
        <v>517</v>
      </c>
      <c r="C3" s="131" t="s">
        <v>226</v>
      </c>
      <c r="D3" s="285"/>
      <c r="F3" s="130" t="s">
        <v>1000</v>
      </c>
    </row>
    <row r="4" spans="1:6" ht="14" x14ac:dyDescent="0.15">
      <c r="A4" s="408">
        <v>2</v>
      </c>
      <c r="B4" s="132" t="s">
        <v>517</v>
      </c>
      <c r="C4" s="132" t="s">
        <v>227</v>
      </c>
      <c r="D4" s="132"/>
      <c r="E4" s="131"/>
      <c r="F4" s="130" t="s">
        <v>1000</v>
      </c>
    </row>
    <row r="5" spans="1:6" ht="14" x14ac:dyDescent="0.15">
      <c r="A5" s="408">
        <v>3</v>
      </c>
      <c r="B5" s="297" t="s">
        <v>517</v>
      </c>
      <c r="C5" s="132" t="s">
        <v>228</v>
      </c>
      <c r="D5" s="132"/>
      <c r="E5" s="38"/>
      <c r="F5" s="130" t="s">
        <v>1000</v>
      </c>
    </row>
    <row r="6" spans="1:6" ht="14" x14ac:dyDescent="0.15">
      <c r="A6" s="408">
        <v>4</v>
      </c>
      <c r="B6" s="132" t="s">
        <v>517</v>
      </c>
      <c r="C6" s="132" t="s">
        <v>229</v>
      </c>
      <c r="D6" s="132"/>
      <c r="E6" s="149"/>
      <c r="F6" s="130" t="s">
        <v>1000</v>
      </c>
    </row>
    <row r="7" spans="1:6" ht="14" x14ac:dyDescent="0.15">
      <c r="A7" s="408">
        <v>5</v>
      </c>
      <c r="B7" s="132" t="s">
        <v>517</v>
      </c>
      <c r="C7" s="132" t="s">
        <v>230</v>
      </c>
      <c r="D7" s="285"/>
      <c r="F7" s="130" t="s">
        <v>1000</v>
      </c>
    </row>
    <row r="8" spans="1:6" ht="14" x14ac:dyDescent="0.15">
      <c r="A8" s="408">
        <v>6</v>
      </c>
      <c r="B8" s="132" t="s">
        <v>518</v>
      </c>
      <c r="C8" s="132" t="s">
        <v>141</v>
      </c>
      <c r="D8" s="130" t="s">
        <v>991</v>
      </c>
      <c r="E8" s="130" t="s">
        <v>992</v>
      </c>
      <c r="F8" s="130" t="s">
        <v>1001</v>
      </c>
    </row>
    <row r="9" spans="1:6" ht="14" x14ac:dyDescent="0.15">
      <c r="A9" s="408">
        <v>7</v>
      </c>
      <c r="B9" s="132" t="s">
        <v>518</v>
      </c>
      <c r="C9" s="132" t="s">
        <v>231</v>
      </c>
      <c r="D9" s="130" t="s">
        <v>991</v>
      </c>
      <c r="E9" s="130" t="s">
        <v>992</v>
      </c>
      <c r="F9" s="130" t="s">
        <v>1001</v>
      </c>
    </row>
    <row r="10" spans="1:6" ht="14" x14ac:dyDescent="0.15">
      <c r="A10" s="408">
        <v>8</v>
      </c>
      <c r="B10" s="132" t="s">
        <v>518</v>
      </c>
      <c r="C10" s="132" t="s">
        <v>228</v>
      </c>
      <c r="D10" s="130" t="s">
        <v>991</v>
      </c>
      <c r="E10" s="130" t="s">
        <v>992</v>
      </c>
      <c r="F10" s="130" t="s">
        <v>1001</v>
      </c>
    </row>
    <row r="11" spans="1:6" ht="14" x14ac:dyDescent="0.15">
      <c r="A11" s="408">
        <v>9</v>
      </c>
      <c r="B11" s="297" t="s">
        <v>518</v>
      </c>
      <c r="C11" s="132" t="s">
        <v>233</v>
      </c>
      <c r="D11" s="130" t="s">
        <v>991</v>
      </c>
      <c r="E11" s="130" t="s">
        <v>992</v>
      </c>
      <c r="F11" s="130" t="s">
        <v>1001</v>
      </c>
    </row>
    <row r="12" spans="1:6" ht="14" x14ac:dyDescent="0.15">
      <c r="A12" s="408">
        <v>10</v>
      </c>
      <c r="B12" s="297" t="s">
        <v>519</v>
      </c>
      <c r="C12" s="132"/>
      <c r="D12" s="285"/>
    </row>
    <row r="13" spans="1:6" ht="14" x14ac:dyDescent="0.15">
      <c r="A13" s="408">
        <v>11</v>
      </c>
      <c r="B13" s="132" t="s">
        <v>520</v>
      </c>
      <c r="C13" s="132" t="s">
        <v>234</v>
      </c>
      <c r="D13" s="285"/>
      <c r="F13" s="130" t="s">
        <v>1011</v>
      </c>
    </row>
    <row r="14" spans="1:6" ht="14" x14ac:dyDescent="0.15">
      <c r="A14" s="408">
        <v>12</v>
      </c>
      <c r="B14" s="131" t="s">
        <v>520</v>
      </c>
      <c r="C14" s="131" t="s">
        <v>235</v>
      </c>
      <c r="D14" s="285"/>
    </row>
    <row r="15" spans="1:6" ht="14" x14ac:dyDescent="0.15">
      <c r="A15" s="408">
        <v>13</v>
      </c>
      <c r="B15" s="131" t="s">
        <v>520</v>
      </c>
      <c r="C15" s="131" t="s">
        <v>228</v>
      </c>
      <c r="D15" s="285"/>
    </row>
    <row r="16" spans="1:6" ht="14" x14ac:dyDescent="0.15">
      <c r="A16" s="408">
        <v>14</v>
      </c>
      <c r="B16" s="131" t="s">
        <v>520</v>
      </c>
      <c r="C16" s="131"/>
      <c r="D16" s="285"/>
    </row>
    <row r="17" spans="1:6" x14ac:dyDescent="0.15">
      <c r="A17" s="408">
        <v>15</v>
      </c>
      <c r="B17" s="409" t="s">
        <v>521</v>
      </c>
      <c r="C17" s="409" t="s">
        <v>236</v>
      </c>
      <c r="D17" s="130" t="s">
        <v>998</v>
      </c>
      <c r="E17" s="130" t="s">
        <v>1009</v>
      </c>
      <c r="F17" s="130" t="s">
        <v>1003</v>
      </c>
    </row>
    <row r="18" spans="1:6" x14ac:dyDescent="0.15">
      <c r="A18" s="408">
        <v>16</v>
      </c>
      <c r="B18" s="409" t="s">
        <v>521</v>
      </c>
      <c r="C18" s="409" t="s">
        <v>238</v>
      </c>
      <c r="D18" s="306"/>
    </row>
    <row r="19" spans="1:6" ht="14" x14ac:dyDescent="0.15">
      <c r="A19" s="408">
        <v>17</v>
      </c>
      <c r="B19" s="131" t="s">
        <v>521</v>
      </c>
      <c r="C19" s="131" t="s">
        <v>1005</v>
      </c>
      <c r="D19" s="285"/>
    </row>
    <row r="20" spans="1:6" x14ac:dyDescent="0.15">
      <c r="A20" s="408">
        <v>18</v>
      </c>
      <c r="B20" s="409" t="s">
        <v>521</v>
      </c>
      <c r="C20" s="409" t="s">
        <v>228</v>
      </c>
      <c r="D20" s="306"/>
    </row>
    <row r="21" spans="1:6" x14ac:dyDescent="0.15">
      <c r="A21" s="408">
        <v>19</v>
      </c>
      <c r="B21" s="409" t="s">
        <v>521</v>
      </c>
      <c r="C21" s="409" t="s">
        <v>239</v>
      </c>
      <c r="D21" s="306"/>
    </row>
    <row r="22" spans="1:6" x14ac:dyDescent="0.15">
      <c r="A22" s="408">
        <v>20</v>
      </c>
      <c r="B22" s="409" t="s">
        <v>521</v>
      </c>
      <c r="C22" s="409" t="s">
        <v>240</v>
      </c>
      <c r="D22" s="306"/>
    </row>
    <row r="23" spans="1:6" x14ac:dyDescent="0.15">
      <c r="A23" s="408">
        <v>21</v>
      </c>
      <c r="B23" s="409" t="s">
        <v>521</v>
      </c>
      <c r="C23" s="409" t="s">
        <v>241</v>
      </c>
      <c r="D23" s="306"/>
    </row>
    <row r="24" spans="1:6" x14ac:dyDescent="0.15">
      <c r="A24" s="408">
        <v>22</v>
      </c>
      <c r="B24" s="409" t="s">
        <v>521</v>
      </c>
      <c r="C24" s="409" t="s">
        <v>242</v>
      </c>
      <c r="D24" s="306"/>
    </row>
    <row r="25" spans="1:6" x14ac:dyDescent="0.15">
      <c r="A25" s="408">
        <v>23</v>
      </c>
      <c r="B25" s="409" t="s">
        <v>956</v>
      </c>
      <c r="C25" s="409" t="s">
        <v>240</v>
      </c>
      <c r="D25" s="306"/>
    </row>
    <row r="26" spans="1:6" ht="14" x14ac:dyDescent="0.15">
      <c r="A26" s="408">
        <v>24</v>
      </c>
      <c r="B26" s="131" t="s">
        <v>522</v>
      </c>
      <c r="C26" s="131" t="s">
        <v>243</v>
      </c>
      <c r="D26" s="285"/>
      <c r="E26" s="130" t="s">
        <v>1010</v>
      </c>
      <c r="F26" s="130" t="s">
        <v>1000</v>
      </c>
    </row>
    <row r="27" spans="1:6" ht="14" x14ac:dyDescent="0.15">
      <c r="A27" s="408">
        <v>25</v>
      </c>
      <c r="B27" s="131" t="s">
        <v>522</v>
      </c>
      <c r="C27" s="131" t="s">
        <v>245</v>
      </c>
      <c r="D27" s="285"/>
      <c r="E27" s="130" t="s">
        <v>1010</v>
      </c>
      <c r="F27" s="130" t="s">
        <v>1000</v>
      </c>
    </row>
    <row r="28" spans="1:6" ht="14" x14ac:dyDescent="0.15">
      <c r="A28" s="408">
        <v>26</v>
      </c>
      <c r="B28" s="131" t="s">
        <v>522</v>
      </c>
      <c r="C28" s="131" t="s">
        <v>246</v>
      </c>
      <c r="D28" s="285"/>
      <c r="E28" s="130" t="s">
        <v>1010</v>
      </c>
      <c r="F28" s="130" t="s">
        <v>1000</v>
      </c>
    </row>
    <row r="29" spans="1:6" ht="14" x14ac:dyDescent="0.15">
      <c r="A29" s="408">
        <v>27</v>
      </c>
      <c r="B29" s="131" t="s">
        <v>523</v>
      </c>
      <c r="C29" s="131" t="s">
        <v>227</v>
      </c>
      <c r="D29" s="285"/>
    </row>
    <row r="30" spans="1:6" ht="14" x14ac:dyDescent="0.15">
      <c r="A30" s="408">
        <v>28</v>
      </c>
      <c r="B30" s="131" t="s">
        <v>523</v>
      </c>
      <c r="C30" s="131" t="s">
        <v>247</v>
      </c>
      <c r="D30" s="285"/>
    </row>
    <row r="31" spans="1:6" ht="14" x14ac:dyDescent="0.15">
      <c r="A31" s="408">
        <v>29</v>
      </c>
      <c r="B31" s="131" t="s">
        <v>523</v>
      </c>
      <c r="C31" s="131" t="s">
        <v>248</v>
      </c>
      <c r="D31" s="285"/>
    </row>
    <row r="32" spans="1:6" ht="14" x14ac:dyDescent="0.15">
      <c r="A32" s="408">
        <v>30</v>
      </c>
      <c r="B32" s="131" t="s">
        <v>523</v>
      </c>
      <c r="C32" s="131" t="s">
        <v>533</v>
      </c>
      <c r="D32" s="285"/>
    </row>
    <row r="33" spans="1:6" x14ac:dyDescent="0.15">
      <c r="A33" s="408">
        <v>31</v>
      </c>
      <c r="B33" s="410" t="s">
        <v>523</v>
      </c>
      <c r="C33" s="410" t="s">
        <v>228</v>
      </c>
      <c r="D33" s="411"/>
    </row>
    <row r="34" spans="1:6" ht="14" x14ac:dyDescent="0.15">
      <c r="A34" s="408">
        <v>32</v>
      </c>
      <c r="B34" s="131" t="s">
        <v>524</v>
      </c>
      <c r="C34" s="131"/>
      <c r="D34" s="285"/>
    </row>
    <row r="35" spans="1:6" ht="14" x14ac:dyDescent="0.15">
      <c r="A35" s="408">
        <v>33</v>
      </c>
      <c r="B35" s="131" t="s">
        <v>525</v>
      </c>
      <c r="C35" s="131" t="s">
        <v>249</v>
      </c>
      <c r="D35" s="285"/>
    </row>
    <row r="36" spans="1:6" ht="14" x14ac:dyDescent="0.15">
      <c r="A36" s="408">
        <v>34</v>
      </c>
      <c r="B36" s="131" t="s">
        <v>1006</v>
      </c>
      <c r="C36" s="131"/>
      <c r="D36" s="285"/>
    </row>
    <row r="37" spans="1:6" ht="14" x14ac:dyDescent="0.15">
      <c r="A37" s="408">
        <v>35</v>
      </c>
      <c r="B37" s="131" t="s">
        <v>528</v>
      </c>
      <c r="C37" s="131" t="s">
        <v>250</v>
      </c>
      <c r="D37" s="130" t="s">
        <v>995</v>
      </c>
      <c r="E37" s="130" t="s">
        <v>996</v>
      </c>
      <c r="F37" s="130" t="s">
        <v>1008</v>
      </c>
    </row>
    <row r="38" spans="1:6" ht="14" x14ac:dyDescent="0.15">
      <c r="A38" s="408">
        <v>36</v>
      </c>
      <c r="B38" s="131" t="s">
        <v>528</v>
      </c>
      <c r="C38" s="131" t="s">
        <v>251</v>
      </c>
      <c r="D38" s="130" t="s">
        <v>995</v>
      </c>
      <c r="E38" s="130" t="s">
        <v>996</v>
      </c>
    </row>
    <row r="39" spans="1:6" ht="14" x14ac:dyDescent="0.15">
      <c r="A39" s="408">
        <v>37</v>
      </c>
      <c r="B39" s="131" t="s">
        <v>529</v>
      </c>
      <c r="C39" s="131" t="s">
        <v>535</v>
      </c>
      <c r="D39" s="285"/>
    </row>
    <row r="40" spans="1:6" ht="14" x14ac:dyDescent="0.15">
      <c r="A40" s="408">
        <v>38</v>
      </c>
      <c r="B40" s="412" t="s">
        <v>529</v>
      </c>
      <c r="C40" s="412" t="s">
        <v>252</v>
      </c>
      <c r="D40" s="413"/>
    </row>
    <row r="41" spans="1:6" ht="14" x14ac:dyDescent="0.15">
      <c r="A41" s="408">
        <v>39</v>
      </c>
      <c r="B41" s="412" t="s">
        <v>529</v>
      </c>
      <c r="C41" s="131" t="s">
        <v>233</v>
      </c>
      <c r="D41" s="285"/>
    </row>
    <row r="42" spans="1:6" ht="14" x14ac:dyDescent="0.15">
      <c r="A42" s="408">
        <v>40</v>
      </c>
      <c r="B42" s="131" t="s">
        <v>529</v>
      </c>
      <c r="C42" s="131" t="s">
        <v>534</v>
      </c>
      <c r="D42" s="285"/>
    </row>
    <row r="43" spans="1:6" ht="14" x14ac:dyDescent="0.15">
      <c r="A43" s="408">
        <v>41</v>
      </c>
      <c r="B43" s="131" t="s">
        <v>529</v>
      </c>
      <c r="C43" s="131"/>
      <c r="D43" s="285"/>
    </row>
  </sheetData>
  <sortState xmlns:xlrd2="http://schemas.microsoft.com/office/spreadsheetml/2017/richdata2" ref="B2:C43">
    <sortCondition ref="B3:B43"/>
    <sortCondition ref="C3:C43"/>
  </sortState>
  <phoneticPr fontId="14" type="noConversion"/>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F59EA-BD18-E44B-AA2B-208117BEA8BF}">
  <dimension ref="A1:E7"/>
  <sheetViews>
    <sheetView zoomScale="170" zoomScaleNormal="170" workbookViewId="0">
      <selection activeCell="B15" sqref="B15"/>
    </sheetView>
  </sheetViews>
  <sheetFormatPr baseColWidth="10" defaultRowHeight="13" x14ac:dyDescent="0.15"/>
  <cols>
    <col min="1" max="1" width="15.5" customWidth="1"/>
    <col min="2" max="2" width="18" customWidth="1"/>
    <col min="4" max="4" width="18.1640625" customWidth="1"/>
    <col min="5" max="5" width="15.1640625" customWidth="1"/>
  </cols>
  <sheetData>
    <row r="1" spans="1:5" ht="16" x14ac:dyDescent="0.2">
      <c r="A1" s="407" t="s">
        <v>85</v>
      </c>
      <c r="B1" s="407" t="s">
        <v>990</v>
      </c>
      <c r="C1" s="407"/>
      <c r="D1" s="407"/>
      <c r="E1" s="407" t="s">
        <v>993</v>
      </c>
    </row>
    <row r="2" spans="1:5" ht="16" x14ac:dyDescent="0.2">
      <c r="A2" s="407"/>
      <c r="B2" s="407"/>
      <c r="C2" s="407"/>
      <c r="D2" s="407"/>
      <c r="E2" s="407"/>
    </row>
    <row r="3" spans="1:5" x14ac:dyDescent="0.15">
      <c r="A3" s="130" t="s">
        <v>989</v>
      </c>
      <c r="B3" s="130" t="s">
        <v>991</v>
      </c>
      <c r="C3" s="130" t="s">
        <v>992</v>
      </c>
      <c r="E3" s="130" t="s">
        <v>1001</v>
      </c>
    </row>
    <row r="4" spans="1:5" x14ac:dyDescent="0.15">
      <c r="A4" s="130" t="s">
        <v>994</v>
      </c>
      <c r="B4" s="130" t="s">
        <v>995</v>
      </c>
      <c r="C4" s="130" t="s">
        <v>996</v>
      </c>
      <c r="E4" s="130" t="s">
        <v>1002</v>
      </c>
    </row>
    <row r="5" spans="1:5" x14ac:dyDescent="0.15">
      <c r="A5" s="130" t="s">
        <v>997</v>
      </c>
      <c r="B5" s="130" t="s">
        <v>998</v>
      </c>
      <c r="C5" s="130" t="s">
        <v>999</v>
      </c>
      <c r="E5" s="130" t="s">
        <v>1003</v>
      </c>
    </row>
    <row r="7" spans="1:5" x14ac:dyDescent="0.15">
      <c r="A7" s="130" t="s">
        <v>1052</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RawCounts400All</vt:lpstr>
      <vt:lpstr>RawCounts100All</vt:lpstr>
      <vt:lpstr>400xHeaderTransp</vt:lpstr>
      <vt:lpstr>100xHeaderTransp</vt:lpstr>
      <vt:lpstr>PropCntd400</vt:lpstr>
      <vt:lpstr>PropCntd400 (2)</vt:lpstr>
      <vt:lpstr>PropCntd100</vt:lpstr>
      <vt:lpstr>PropCntd100 (2)</vt:lpstr>
      <vt:lpstr>CellDns400</vt:lpstr>
      <vt:lpstr>CellDns400 (2)</vt:lpstr>
      <vt:lpstr>CellDns100</vt:lpstr>
      <vt:lpstr>CellDns100 (2)</vt:lpstr>
      <vt:lpstr>RawCounts100All with Zeros</vt:lpstr>
      <vt:lpstr>RawCountsCombined</vt:lpstr>
      <vt:lpstr>DiffDim100x template</vt:lpstr>
      <vt:lpstr>DiffDim400x template</vt:lpstr>
      <vt:lpstr>ShapeVol</vt:lpstr>
      <vt:lpstr>BiomassEqns</vt:lpstr>
      <vt:lpstr>Notes</vt:lpstr>
      <vt:lpstr>ClrncRateInfo</vt:lpstr>
      <vt:lpstr>Organisms</vt:lpstr>
      <vt:lpstr>Org Types Carb</vt:lpstr>
      <vt:lpstr>BiomassEqns!Print_Area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Allison Adams</dc:creator>
  <cp:keywords/>
  <dc:description/>
  <cp:lastModifiedBy>Allison Adams</cp:lastModifiedBy>
  <cp:lastPrinted>2022-06-16T18:55:25Z</cp:lastPrinted>
  <dcterms:created xsi:type="dcterms:W3CDTF">2022-05-05T18:25:30Z</dcterms:created>
  <dcterms:modified xsi:type="dcterms:W3CDTF">2023-07-24T23:35:53Z</dcterms:modified>
  <cp:category/>
</cp:coreProperties>
</file>